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Antigravity\データ分析自動化\"/>
    </mc:Choice>
  </mc:AlternateContent>
  <xr:revisionPtr revIDLastSave="0" documentId="13_ncr:1_{87D8AADC-5560-48CE-8D58-584840447DDA}" xr6:coauthVersionLast="47" xr6:coauthVersionMax="47" xr10:uidLastSave="{00000000-0000-0000-0000-000000000000}"/>
  <bookViews>
    <workbookView xWindow="-108" yWindow="-108" windowWidth="23256" windowHeight="12456" activeTab="3" xr2:uid="{00000000-000D-0000-FFFF-FFFF00000000}"/>
  </bookViews>
  <sheets>
    <sheet name="【AI】予想・答え合わせ" sheetId="1" r:id="rId1"/>
    <sheet name="【分析】高設定履歴DB" sheetId="2" r:id="rId2"/>
    <sheet name="【AI】総括" sheetId="3" r:id="rId3"/>
    <sheet name="【データ】蓄積用" sheetId="4" r:id="rId4"/>
    <sheet name="【マスター】設定" sheetId="5" state="hidden" r:id="rId5"/>
    <sheet name="【マスター】スペック" sheetId="6" state="hidden" r:id="rId6"/>
  </sheets>
  <externalReferences>
    <externalReference r:id="rId7"/>
    <externalReference r:id="rId8"/>
  </externalReferences>
  <definedNames>
    <definedName name="_xlnm._FilterDatabase" localSheetId="0" hidden="1">【AI】予想・答え合わせ!$A$3:$H$84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509" i="4" l="1"/>
  <c r="E4504" i="4"/>
  <c r="E4503" i="4"/>
  <c r="E4498" i="4"/>
  <c r="E4495" i="4"/>
  <c r="E4494" i="4"/>
  <c r="E4488" i="4"/>
  <c r="E4477" i="4"/>
  <c r="E4474" i="4"/>
  <c r="E4468" i="4"/>
  <c r="E4465" i="4"/>
  <c r="E4464" i="4"/>
  <c r="E4460" i="4"/>
  <c r="E4459" i="4"/>
  <c r="E4458" i="4"/>
  <c r="E4454" i="4"/>
  <c r="E4453" i="4"/>
  <c r="E4452" i="4"/>
  <c r="E4448" i="4"/>
  <c r="E4447" i="4"/>
  <c r="E4446" i="4"/>
  <c r="E4445" i="4"/>
  <c r="E4439" i="4"/>
  <c r="E4438" i="4"/>
  <c r="E4437" i="4"/>
  <c r="E4431" i="4"/>
  <c r="E4428" i="4"/>
  <c r="E4424" i="4"/>
  <c r="E4423" i="4"/>
  <c r="E4417" i="4"/>
  <c r="E4409" i="4"/>
  <c r="E4396" i="4"/>
  <c r="E4395" i="4"/>
  <c r="E4394" i="4"/>
  <c r="E4393" i="4"/>
  <c r="E4392" i="4"/>
  <c r="E4391" i="4"/>
  <c r="E4390" i="4"/>
  <c r="E4389" i="4"/>
  <c r="E4388" i="4"/>
  <c r="E4387" i="4"/>
  <c r="E4386" i="4"/>
  <c r="E4380" i="4"/>
  <c r="E4377" i="4"/>
  <c r="E4373" i="4"/>
  <c r="E4372" i="4"/>
  <c r="E4368" i="4"/>
  <c r="E4366" i="4"/>
  <c r="E4365" i="4"/>
  <c r="E4363" i="4"/>
  <c r="E4359" i="4"/>
  <c r="E4358" i="4"/>
  <c r="E4357" i="4"/>
  <c r="E4355" i="4"/>
  <c r="E4353" i="4"/>
  <c r="E4349" i="4"/>
  <c r="E4347" i="4"/>
  <c r="E4341" i="4"/>
  <c r="E4340" i="4"/>
  <c r="E4339" i="4"/>
  <c r="E4338" i="4"/>
  <c r="E4328" i="4"/>
  <c r="E4321" i="4"/>
  <c r="E4320" i="4"/>
  <c r="E4319" i="4"/>
  <c r="E4317" i="4"/>
  <c r="E4314" i="4"/>
  <c r="E4312" i="4"/>
  <c r="E4309" i="4"/>
  <c r="E4307" i="4"/>
  <c r="E4306" i="4"/>
  <c r="E4300" i="4"/>
  <c r="E4292" i="4"/>
  <c r="E4290" i="4"/>
  <c r="E4289" i="4"/>
  <c r="E4284" i="4"/>
  <c r="E4273" i="4"/>
  <c r="E4269" i="4"/>
  <c r="E4256" i="4"/>
  <c r="E4255" i="4"/>
  <c r="E4254" i="4"/>
  <c r="E4247" i="4"/>
  <c r="E4245" i="4"/>
  <c r="E4242" i="4"/>
  <c r="E4241" i="4"/>
  <c r="E4239" i="4"/>
  <c r="E4238" i="4"/>
  <c r="E4232" i="4"/>
  <c r="E4229" i="4"/>
  <c r="E4226" i="4"/>
  <c r="E4225" i="4"/>
  <c r="E4222" i="4"/>
  <c r="E4221" i="4"/>
  <c r="E4214" i="4"/>
  <c r="E4206" i="4"/>
  <c r="E4196" i="4"/>
  <c r="E4195" i="4"/>
  <c r="E4194" i="4"/>
  <c r="E4191" i="4"/>
  <c r="E4187" i="4"/>
  <c r="E4184" i="4"/>
  <c r="E4183" i="4"/>
  <c r="E4178" i="4"/>
  <c r="E4177" i="4"/>
  <c r="E4176" i="4"/>
  <c r="E4173" i="4"/>
  <c r="E4172" i="4"/>
  <c r="E4166" i="4"/>
  <c r="E4164" i="4"/>
  <c r="E4162" i="4"/>
  <c r="E4160" i="4"/>
  <c r="E4159" i="4"/>
  <c r="E4154" i="4"/>
  <c r="E4153" i="4"/>
  <c r="E4150" i="4"/>
  <c r="E4148" i="4"/>
  <c r="E4146" i="4"/>
  <c r="E4143" i="4"/>
  <c r="E4142" i="4"/>
  <c r="E4141" i="4"/>
  <c r="E4140" i="4"/>
  <c r="E4139" i="4"/>
  <c r="E4136" i="4"/>
  <c r="E4131" i="4"/>
  <c r="E4129" i="4"/>
  <c r="E4126" i="4"/>
  <c r="E4123" i="4"/>
  <c r="E4122" i="4"/>
  <c r="E4120" i="4"/>
  <c r="E4118" i="4"/>
  <c r="E4116" i="4"/>
  <c r="E4112" i="4"/>
  <c r="E4110" i="4"/>
  <c r="E4109" i="4"/>
  <c r="E4106" i="4"/>
  <c r="E4105" i="4"/>
  <c r="E4102" i="4"/>
  <c r="E4099" i="4"/>
  <c r="E4094" i="4"/>
  <c r="E4089" i="4"/>
  <c r="E4086" i="4"/>
  <c r="E4085" i="4"/>
  <c r="E4084" i="4"/>
  <c r="E4082" i="4"/>
  <c r="E4080" i="4"/>
  <c r="E4072" i="4"/>
  <c r="E4070" i="4"/>
  <c r="E4065" i="4"/>
  <c r="E4064" i="4"/>
  <c r="E4063" i="4"/>
  <c r="E4062" i="4"/>
  <c r="E4055" i="4"/>
  <c r="E4053" i="4"/>
  <c r="E4047" i="4"/>
  <c r="E4045" i="4"/>
  <c r="E4044" i="4"/>
  <c r="E4040" i="4"/>
  <c r="E4039" i="4"/>
  <c r="E4037" i="4"/>
  <c r="E4036" i="4"/>
  <c r="E4035" i="4"/>
  <c r="E4032" i="4"/>
  <c r="E4031" i="4"/>
  <c r="E4030" i="4"/>
  <c r="E4029" i="4"/>
  <c r="E4027" i="4"/>
  <c r="E4022" i="4"/>
  <c r="E4021" i="4"/>
  <c r="E4014" i="4"/>
  <c r="E4012" i="4"/>
  <c r="E4008" i="4"/>
  <c r="E4006" i="4"/>
  <c r="E4005" i="4"/>
  <c r="E3996" i="4"/>
  <c r="E3983" i="4"/>
  <c r="E3981" i="4"/>
  <c r="E3980" i="4"/>
  <c r="E3978" i="4"/>
  <c r="E3973" i="4"/>
  <c r="E3972" i="4"/>
  <c r="E3970" i="4"/>
  <c r="E3969" i="4"/>
  <c r="E3967" i="4"/>
  <c r="E3966" i="4"/>
  <c r="E3962" i="4"/>
  <c r="E3956" i="4"/>
  <c r="E3953" i="4"/>
  <c r="E3946" i="4"/>
  <c r="E3937" i="4"/>
  <c r="E3931" i="4"/>
  <c r="E3930" i="4"/>
  <c r="E3922" i="4"/>
  <c r="E3920" i="4"/>
  <c r="E3919" i="4"/>
  <c r="E3916" i="4"/>
  <c r="E3909" i="4"/>
  <c r="E3908" i="4"/>
  <c r="E3905" i="4"/>
  <c r="E3902" i="4"/>
  <c r="E3893" i="4"/>
  <c r="E3890" i="4"/>
  <c r="E3885" i="4"/>
  <c r="E3884" i="4"/>
  <c r="E3881" i="4"/>
  <c r="E3878" i="4"/>
  <c r="E3876" i="4"/>
  <c r="E3870" i="4"/>
  <c r="E3869" i="4"/>
  <c r="E3868" i="4"/>
  <c r="E3867" i="4"/>
  <c r="E3864" i="4"/>
  <c r="E3860" i="4"/>
  <c r="E3856" i="4"/>
  <c r="E3798" i="4"/>
  <c r="E3770" i="4"/>
  <c r="E3769" i="4"/>
  <c r="E3768" i="4"/>
  <c r="E3767" i="4"/>
  <c r="E3766" i="4"/>
  <c r="E3765" i="4"/>
  <c r="E3764" i="4"/>
  <c r="E3763" i="4"/>
  <c r="E3762" i="4"/>
  <c r="E3761" i="4"/>
  <c r="E3760" i="4"/>
  <c r="E3759" i="4"/>
  <c r="E3758" i="4"/>
  <c r="E3757" i="4"/>
  <c r="E3756" i="4"/>
  <c r="E3755" i="4"/>
  <c r="E3754" i="4"/>
  <c r="E3753" i="4"/>
  <c r="E3752" i="4"/>
  <c r="E3751" i="4"/>
  <c r="E3750" i="4"/>
  <c r="E3749" i="4"/>
  <c r="E3748" i="4"/>
  <c r="E3747" i="4"/>
  <c r="E3746" i="4"/>
  <c r="E3745" i="4"/>
  <c r="E3744" i="4"/>
  <c r="E3743" i="4"/>
  <c r="E3742" i="4"/>
  <c r="E3741" i="4"/>
  <c r="E3740" i="4"/>
  <c r="E3739" i="4"/>
  <c r="E3738" i="4"/>
  <c r="E3737" i="4"/>
  <c r="E3736" i="4"/>
  <c r="E3735" i="4"/>
  <c r="E3734" i="4"/>
  <c r="E3733" i="4"/>
  <c r="E3732" i="4"/>
  <c r="E3731" i="4"/>
  <c r="E3730" i="4"/>
  <c r="E3729" i="4"/>
  <c r="E3728" i="4"/>
  <c r="E3727" i="4"/>
  <c r="E3726" i="4"/>
  <c r="E3725" i="4"/>
  <c r="E3724" i="4"/>
  <c r="E3723" i="4"/>
  <c r="E3722" i="4"/>
  <c r="E3721" i="4"/>
  <c r="A4" i="3"/>
  <c r="AY299" i="2"/>
  <c r="AX299" i="2"/>
  <c r="AW299" i="2"/>
  <c r="AV299" i="2"/>
  <c r="AU299" i="2"/>
  <c r="AT299" i="2"/>
  <c r="AS299" i="2"/>
  <c r="AR299" i="2"/>
  <c r="AQ299" i="2"/>
  <c r="AP299" i="2"/>
  <c r="AO299" i="2"/>
  <c r="AN299" i="2"/>
  <c r="AM299" i="2"/>
  <c r="AL299" i="2"/>
  <c r="AK299" i="2"/>
  <c r="AJ299" i="2"/>
  <c r="AI299" i="2"/>
  <c r="AH299" i="2"/>
  <c r="AG299" i="2"/>
  <c r="AF299" i="2"/>
  <c r="AE299" i="2"/>
  <c r="AD299" i="2"/>
  <c r="AC299" i="2"/>
  <c r="AB299" i="2"/>
  <c r="AA299" i="2"/>
  <c r="Z299" i="2"/>
  <c r="Y299" i="2"/>
  <c r="X299" i="2"/>
  <c r="W299" i="2"/>
  <c r="V299" i="2"/>
  <c r="U299" i="2"/>
  <c r="T299" i="2"/>
  <c r="S299" i="2"/>
  <c r="R299" i="2"/>
  <c r="Q299" i="2"/>
  <c r="P299" i="2"/>
  <c r="O299" i="2"/>
  <c r="N299" i="2"/>
  <c r="M299" i="2"/>
  <c r="L299" i="2"/>
  <c r="K299" i="2"/>
  <c r="J299" i="2"/>
  <c r="I299" i="2"/>
  <c r="H299" i="2"/>
  <c r="G299" i="2"/>
  <c r="F299" i="2"/>
  <c r="E299" i="2"/>
  <c r="D299" i="2"/>
  <c r="C299" i="2"/>
  <c r="B299" i="2"/>
  <c r="AY298" i="2"/>
  <c r="AX298" i="2"/>
  <c r="AW298" i="2"/>
  <c r="AV298" i="2"/>
  <c r="AU298" i="2"/>
  <c r="AT298" i="2"/>
  <c r="AS298" i="2"/>
  <c r="AR298" i="2"/>
  <c r="AQ298" i="2"/>
  <c r="AP298" i="2"/>
  <c r="AO298" i="2"/>
  <c r="AN298" i="2"/>
  <c r="AM298" i="2"/>
  <c r="AL298" i="2"/>
  <c r="AK298" i="2"/>
  <c r="AJ298" i="2"/>
  <c r="AI298" i="2"/>
  <c r="AH298" i="2"/>
  <c r="AG298" i="2"/>
  <c r="AF298" i="2"/>
  <c r="AE298" i="2"/>
  <c r="AD298" i="2"/>
  <c r="AC298" i="2"/>
  <c r="AB298" i="2"/>
  <c r="AA298" i="2"/>
  <c r="Z298" i="2"/>
  <c r="Y298" i="2"/>
  <c r="X298" i="2"/>
  <c r="W298" i="2"/>
  <c r="V298" i="2"/>
  <c r="U298" i="2"/>
  <c r="T298" i="2"/>
  <c r="S298" i="2"/>
  <c r="R298" i="2"/>
  <c r="Q298" i="2"/>
  <c r="P298" i="2"/>
  <c r="O298" i="2"/>
  <c r="N298" i="2"/>
  <c r="M298" i="2"/>
  <c r="L298" i="2"/>
  <c r="K298" i="2"/>
  <c r="J298" i="2"/>
  <c r="I298" i="2"/>
  <c r="H298" i="2"/>
  <c r="G298" i="2"/>
  <c r="F298" i="2"/>
  <c r="E298" i="2"/>
  <c r="D298" i="2"/>
  <c r="C298" i="2"/>
  <c r="B298" i="2"/>
  <c r="AY297" i="2"/>
  <c r="AX297" i="2"/>
  <c r="AW297" i="2"/>
  <c r="AV297" i="2"/>
  <c r="AU297" i="2"/>
  <c r="AT297" i="2"/>
  <c r="AS297" i="2"/>
  <c r="AR297" i="2"/>
  <c r="AQ297" i="2"/>
  <c r="AP297" i="2"/>
  <c r="AO297" i="2"/>
  <c r="AN297" i="2"/>
  <c r="AM297" i="2"/>
  <c r="AL297" i="2"/>
  <c r="AK297" i="2"/>
  <c r="AJ297" i="2"/>
  <c r="AI297" i="2"/>
  <c r="AH297" i="2"/>
  <c r="AG297" i="2"/>
  <c r="AF297" i="2"/>
  <c r="AE297" i="2"/>
  <c r="AD297" i="2"/>
  <c r="AC297" i="2"/>
  <c r="AB297" i="2"/>
  <c r="AA297" i="2"/>
  <c r="Z297" i="2"/>
  <c r="Y297" i="2"/>
  <c r="X297" i="2"/>
  <c r="W297" i="2"/>
  <c r="V297" i="2"/>
  <c r="U297" i="2"/>
  <c r="T297" i="2"/>
  <c r="S297" i="2"/>
  <c r="R297" i="2"/>
  <c r="Q297" i="2"/>
  <c r="P297" i="2"/>
  <c r="O297" i="2"/>
  <c r="N297" i="2"/>
  <c r="M297" i="2"/>
  <c r="L297" i="2"/>
  <c r="K297" i="2"/>
  <c r="J297" i="2"/>
  <c r="I297" i="2"/>
  <c r="H297" i="2"/>
  <c r="G297" i="2"/>
  <c r="F297" i="2"/>
  <c r="E297" i="2"/>
  <c r="D297" i="2"/>
  <c r="C297" i="2"/>
  <c r="B297" i="2"/>
  <c r="AY296" i="2"/>
  <c r="AX296" i="2"/>
  <c r="AW296" i="2"/>
  <c r="AV296" i="2"/>
  <c r="AU296" i="2"/>
  <c r="AT296" i="2"/>
  <c r="AS296" i="2"/>
  <c r="AR296" i="2"/>
  <c r="AQ296" i="2"/>
  <c r="AP296" i="2"/>
  <c r="AO296" i="2"/>
  <c r="AN296" i="2"/>
  <c r="AM296" i="2"/>
  <c r="AL296" i="2"/>
  <c r="AK296" i="2"/>
  <c r="AJ296" i="2"/>
  <c r="AI296" i="2"/>
  <c r="AH296" i="2"/>
  <c r="AG296" i="2"/>
  <c r="AF296" i="2"/>
  <c r="AE296" i="2"/>
  <c r="AD296" i="2"/>
  <c r="AC296" i="2"/>
  <c r="AB296" i="2"/>
  <c r="AA296" i="2"/>
  <c r="Z296" i="2"/>
  <c r="Y296" i="2"/>
  <c r="X296" i="2"/>
  <c r="W296" i="2"/>
  <c r="V296" i="2"/>
  <c r="U296" i="2"/>
  <c r="T296" i="2"/>
  <c r="S296" i="2"/>
  <c r="R296" i="2"/>
  <c r="Q296" i="2"/>
  <c r="P296" i="2"/>
  <c r="O296" i="2"/>
  <c r="N296" i="2"/>
  <c r="M296" i="2"/>
  <c r="L296" i="2"/>
  <c r="K296" i="2"/>
  <c r="J296" i="2"/>
  <c r="I296" i="2"/>
  <c r="H296" i="2"/>
  <c r="G296" i="2"/>
  <c r="F296" i="2"/>
  <c r="E296" i="2"/>
  <c r="D296" i="2"/>
  <c r="C296" i="2"/>
  <c r="B296" i="2"/>
  <c r="AY295" i="2"/>
  <c r="AX295" i="2"/>
  <c r="AW295" i="2"/>
  <c r="AV295" i="2"/>
  <c r="AU295" i="2"/>
  <c r="AT295" i="2"/>
  <c r="AS295" i="2"/>
  <c r="AR295" i="2"/>
  <c r="AQ295" i="2"/>
  <c r="AP295" i="2"/>
  <c r="AO295" i="2"/>
  <c r="AN295" i="2"/>
  <c r="AM295" i="2"/>
  <c r="AL295" i="2"/>
  <c r="AK295" i="2"/>
  <c r="AJ295" i="2"/>
  <c r="AI295" i="2"/>
  <c r="AH295" i="2"/>
  <c r="AG295" i="2"/>
  <c r="AF295" i="2"/>
  <c r="AE295" i="2"/>
  <c r="AD295" i="2"/>
  <c r="AC295" i="2"/>
  <c r="AB295" i="2"/>
  <c r="AA295" i="2"/>
  <c r="Z295" i="2"/>
  <c r="Y295" i="2"/>
  <c r="X295" i="2"/>
  <c r="W295" i="2"/>
  <c r="V295" i="2"/>
  <c r="U295" i="2"/>
  <c r="T295" i="2"/>
  <c r="S295" i="2"/>
  <c r="R295" i="2"/>
  <c r="Q295" i="2"/>
  <c r="P295" i="2"/>
  <c r="O295" i="2"/>
  <c r="N295" i="2"/>
  <c r="M295" i="2"/>
  <c r="L295" i="2"/>
  <c r="K295" i="2"/>
  <c r="J295" i="2"/>
  <c r="I295" i="2"/>
  <c r="H295" i="2"/>
  <c r="G295" i="2"/>
  <c r="F295" i="2"/>
  <c r="E295" i="2"/>
  <c r="D295" i="2"/>
  <c r="C295" i="2"/>
  <c r="B295" i="2"/>
  <c r="AY294" i="2"/>
  <c r="AX294" i="2"/>
  <c r="AW294" i="2"/>
  <c r="AV294" i="2"/>
  <c r="AU294" i="2"/>
  <c r="AT294" i="2"/>
  <c r="AS294" i="2"/>
  <c r="AR294" i="2"/>
  <c r="AQ294" i="2"/>
  <c r="AP294" i="2"/>
  <c r="AO294" i="2"/>
  <c r="AN294" i="2"/>
  <c r="AM294" i="2"/>
  <c r="AL294" i="2"/>
  <c r="AK294" i="2"/>
  <c r="AJ294" i="2"/>
  <c r="AI294" i="2"/>
  <c r="AH294" i="2"/>
  <c r="AG294" i="2"/>
  <c r="AF294" i="2"/>
  <c r="AE294" i="2"/>
  <c r="AD294" i="2"/>
  <c r="AC294" i="2"/>
  <c r="AB294" i="2"/>
  <c r="AA294" i="2"/>
  <c r="Z294" i="2"/>
  <c r="Y294" i="2"/>
  <c r="X294" i="2"/>
  <c r="W294" i="2"/>
  <c r="V294" i="2"/>
  <c r="U294" i="2"/>
  <c r="T294" i="2"/>
  <c r="S294" i="2"/>
  <c r="R294" i="2"/>
  <c r="Q294" i="2"/>
  <c r="P294" i="2"/>
  <c r="O294" i="2"/>
  <c r="N294" i="2"/>
  <c r="M294" i="2"/>
  <c r="L294" i="2"/>
  <c r="K294" i="2"/>
  <c r="J294" i="2"/>
  <c r="I294" i="2"/>
  <c r="H294" i="2"/>
  <c r="G294" i="2"/>
  <c r="F294" i="2"/>
  <c r="E294" i="2"/>
  <c r="D294" i="2"/>
  <c r="C294" i="2"/>
  <c r="B294" i="2"/>
  <c r="AY293" i="2"/>
  <c r="AX293" i="2"/>
  <c r="AW293" i="2"/>
  <c r="AV293" i="2"/>
  <c r="AU293" i="2"/>
  <c r="AT293" i="2"/>
  <c r="AS293" i="2"/>
  <c r="AR293" i="2"/>
  <c r="AQ293" i="2"/>
  <c r="AP293" i="2"/>
  <c r="AO293" i="2"/>
  <c r="AN293" i="2"/>
  <c r="AM293" i="2"/>
  <c r="AL293" i="2"/>
  <c r="AK293" i="2"/>
  <c r="AJ293" i="2"/>
  <c r="AI293" i="2"/>
  <c r="AH293" i="2"/>
  <c r="AG293" i="2"/>
  <c r="AF293" i="2"/>
  <c r="AE293" i="2"/>
  <c r="AD293" i="2"/>
  <c r="AC293" i="2"/>
  <c r="AB293" i="2"/>
  <c r="AA293" i="2"/>
  <c r="Z293" i="2"/>
  <c r="Y293" i="2"/>
  <c r="X293" i="2"/>
  <c r="W293" i="2"/>
  <c r="V293" i="2"/>
  <c r="U293" i="2"/>
  <c r="T293" i="2"/>
  <c r="S293" i="2"/>
  <c r="R293" i="2"/>
  <c r="Q293" i="2"/>
  <c r="P293" i="2"/>
  <c r="O293" i="2"/>
  <c r="N293" i="2"/>
  <c r="M293" i="2"/>
  <c r="L293" i="2"/>
  <c r="K293" i="2"/>
  <c r="J293" i="2"/>
  <c r="I293" i="2"/>
  <c r="H293" i="2"/>
  <c r="G293" i="2"/>
  <c r="F293" i="2"/>
  <c r="E293" i="2"/>
  <c r="D293" i="2"/>
  <c r="C293" i="2"/>
  <c r="B293" i="2"/>
  <c r="AY292" i="2"/>
  <c r="AX292" i="2"/>
  <c r="AW292" i="2"/>
  <c r="AV292" i="2"/>
  <c r="AU292" i="2"/>
  <c r="AT292" i="2"/>
  <c r="AS292" i="2"/>
  <c r="AR292" i="2"/>
  <c r="AQ292" i="2"/>
  <c r="AP292" i="2"/>
  <c r="AO292" i="2"/>
  <c r="AN292" i="2"/>
  <c r="AM292" i="2"/>
  <c r="AL292" i="2"/>
  <c r="AK292" i="2"/>
  <c r="AJ292" i="2"/>
  <c r="AI292" i="2"/>
  <c r="AH292" i="2"/>
  <c r="AG292" i="2"/>
  <c r="AF292" i="2"/>
  <c r="AE292" i="2"/>
  <c r="AD292" i="2"/>
  <c r="AC292" i="2"/>
  <c r="AB292" i="2"/>
  <c r="AA292" i="2"/>
  <c r="Z292" i="2"/>
  <c r="Y292" i="2"/>
  <c r="X292" i="2"/>
  <c r="W292" i="2"/>
  <c r="V292" i="2"/>
  <c r="U292" i="2"/>
  <c r="T292" i="2"/>
  <c r="S292" i="2"/>
  <c r="R292" i="2"/>
  <c r="Q292" i="2"/>
  <c r="P292" i="2"/>
  <c r="O292" i="2"/>
  <c r="N292" i="2"/>
  <c r="M292" i="2"/>
  <c r="L292" i="2"/>
  <c r="K292" i="2"/>
  <c r="J292" i="2"/>
  <c r="I292" i="2"/>
  <c r="H292" i="2"/>
  <c r="G292" i="2"/>
  <c r="F292" i="2"/>
  <c r="E292" i="2"/>
  <c r="D292" i="2"/>
  <c r="C292" i="2"/>
  <c r="B292" i="2"/>
  <c r="AY291" i="2"/>
  <c r="AX291" i="2"/>
  <c r="AW291" i="2"/>
  <c r="AV291" i="2"/>
  <c r="AU291" i="2"/>
  <c r="AT291" i="2"/>
  <c r="AS291" i="2"/>
  <c r="AR291" i="2"/>
  <c r="AQ291" i="2"/>
  <c r="AP291" i="2"/>
  <c r="AO291" i="2"/>
  <c r="AN291" i="2"/>
  <c r="AM291" i="2"/>
  <c r="AL291" i="2"/>
  <c r="AK291" i="2"/>
  <c r="AJ291" i="2"/>
  <c r="AI291" i="2"/>
  <c r="AH291" i="2"/>
  <c r="AG291" i="2"/>
  <c r="AF291" i="2"/>
  <c r="AE291" i="2"/>
  <c r="AD291" i="2"/>
  <c r="AC291" i="2"/>
  <c r="AB291" i="2"/>
  <c r="AA291" i="2"/>
  <c r="Z291" i="2"/>
  <c r="Y291" i="2"/>
  <c r="X291" i="2"/>
  <c r="W291" i="2"/>
  <c r="V291" i="2"/>
  <c r="U291" i="2"/>
  <c r="T291" i="2"/>
  <c r="S291" i="2"/>
  <c r="R291" i="2"/>
  <c r="Q291" i="2"/>
  <c r="P291" i="2"/>
  <c r="O291" i="2"/>
  <c r="N291" i="2"/>
  <c r="M291" i="2"/>
  <c r="L291" i="2"/>
  <c r="K291" i="2"/>
  <c r="J291" i="2"/>
  <c r="I291" i="2"/>
  <c r="H291" i="2"/>
  <c r="G291" i="2"/>
  <c r="F291" i="2"/>
  <c r="E291" i="2"/>
  <c r="D291" i="2"/>
  <c r="C291" i="2"/>
  <c r="B291" i="2"/>
  <c r="AY290" i="2"/>
  <c r="AX290" i="2"/>
  <c r="AW290" i="2"/>
  <c r="AV290" i="2"/>
  <c r="AU290" i="2"/>
  <c r="AT290" i="2"/>
  <c r="AS290" i="2"/>
  <c r="AR290" i="2"/>
  <c r="AQ290" i="2"/>
  <c r="AP290" i="2"/>
  <c r="AO290" i="2"/>
  <c r="AN290" i="2"/>
  <c r="AM290" i="2"/>
  <c r="AL290" i="2"/>
  <c r="AK290" i="2"/>
  <c r="AJ290" i="2"/>
  <c r="AI290" i="2"/>
  <c r="AH290" i="2"/>
  <c r="AG290" i="2"/>
  <c r="AF290" i="2"/>
  <c r="AE290" i="2"/>
  <c r="AD290" i="2"/>
  <c r="AC290" i="2"/>
  <c r="AB290" i="2"/>
  <c r="AA290" i="2"/>
  <c r="Z290" i="2"/>
  <c r="Y290" i="2"/>
  <c r="X290" i="2"/>
  <c r="W290" i="2"/>
  <c r="V290" i="2"/>
  <c r="U290" i="2"/>
  <c r="T290" i="2"/>
  <c r="S290" i="2"/>
  <c r="R290" i="2"/>
  <c r="Q290" i="2"/>
  <c r="P290" i="2"/>
  <c r="O290" i="2"/>
  <c r="N290" i="2"/>
  <c r="M290" i="2"/>
  <c r="L290" i="2"/>
  <c r="K290" i="2"/>
  <c r="J290" i="2"/>
  <c r="I290" i="2"/>
  <c r="H290" i="2"/>
  <c r="G290" i="2"/>
  <c r="F290" i="2"/>
  <c r="E290" i="2"/>
  <c r="D290" i="2"/>
  <c r="C290" i="2"/>
  <c r="B290" i="2"/>
  <c r="AY289" i="2"/>
  <c r="AX289" i="2"/>
  <c r="AW289" i="2"/>
  <c r="AV289" i="2"/>
  <c r="AU289" i="2"/>
  <c r="AT289" i="2"/>
  <c r="AS289" i="2"/>
  <c r="AR289" i="2"/>
  <c r="AQ289" i="2"/>
  <c r="AP289" i="2"/>
  <c r="AO289" i="2"/>
  <c r="AN289" i="2"/>
  <c r="AM289" i="2"/>
  <c r="AL289" i="2"/>
  <c r="AK289" i="2"/>
  <c r="AJ289" i="2"/>
  <c r="AI289" i="2"/>
  <c r="AH289" i="2"/>
  <c r="AG289" i="2"/>
  <c r="AF289" i="2"/>
  <c r="AE289" i="2"/>
  <c r="AD289" i="2"/>
  <c r="AC289" i="2"/>
  <c r="AB289" i="2"/>
  <c r="AA289" i="2"/>
  <c r="Z289" i="2"/>
  <c r="Y289" i="2"/>
  <c r="X289" i="2"/>
  <c r="W289" i="2"/>
  <c r="V289" i="2"/>
  <c r="U289" i="2"/>
  <c r="T289" i="2"/>
  <c r="S289" i="2"/>
  <c r="R289" i="2"/>
  <c r="Q289" i="2"/>
  <c r="P289" i="2"/>
  <c r="O289" i="2"/>
  <c r="N289" i="2"/>
  <c r="M289" i="2"/>
  <c r="L289" i="2"/>
  <c r="K289" i="2"/>
  <c r="J289" i="2"/>
  <c r="I289" i="2"/>
  <c r="H289" i="2"/>
  <c r="G289" i="2"/>
  <c r="F289" i="2"/>
  <c r="E289" i="2"/>
  <c r="D289" i="2"/>
  <c r="C289" i="2"/>
  <c r="B289" i="2"/>
  <c r="AY288" i="2"/>
  <c r="AX288" i="2"/>
  <c r="AW288" i="2"/>
  <c r="AV288" i="2"/>
  <c r="AU288" i="2"/>
  <c r="AT288" i="2"/>
  <c r="AS288" i="2"/>
  <c r="AR288" i="2"/>
  <c r="AQ288" i="2"/>
  <c r="AP288" i="2"/>
  <c r="AO288" i="2"/>
  <c r="AN288" i="2"/>
  <c r="AM288" i="2"/>
  <c r="AL288" i="2"/>
  <c r="AK288" i="2"/>
  <c r="AJ288" i="2"/>
  <c r="AI288" i="2"/>
  <c r="AH288" i="2"/>
  <c r="AG288" i="2"/>
  <c r="AF288" i="2"/>
  <c r="AE288" i="2"/>
  <c r="AD288" i="2"/>
  <c r="AC288" i="2"/>
  <c r="AB288" i="2"/>
  <c r="AA288" i="2"/>
  <c r="Z288" i="2"/>
  <c r="Y288" i="2"/>
  <c r="X288" i="2"/>
  <c r="W288" i="2"/>
  <c r="V288" i="2"/>
  <c r="U288" i="2"/>
  <c r="T288" i="2"/>
  <c r="S288" i="2"/>
  <c r="R288" i="2"/>
  <c r="Q288" i="2"/>
  <c r="P288" i="2"/>
  <c r="O288" i="2"/>
  <c r="N288" i="2"/>
  <c r="M288" i="2"/>
  <c r="L288" i="2"/>
  <c r="K288" i="2"/>
  <c r="J288" i="2"/>
  <c r="I288" i="2"/>
  <c r="H288" i="2"/>
  <c r="G288" i="2"/>
  <c r="F288" i="2"/>
  <c r="E288" i="2"/>
  <c r="D288" i="2"/>
  <c r="C288" i="2"/>
  <c r="B288" i="2"/>
  <c r="AY287" i="2"/>
  <c r="AX287" i="2"/>
  <c r="AW287" i="2"/>
  <c r="AV287" i="2"/>
  <c r="AU287" i="2"/>
  <c r="AT287" i="2"/>
  <c r="AS287" i="2"/>
  <c r="AR287" i="2"/>
  <c r="AQ287" i="2"/>
  <c r="AP287" i="2"/>
  <c r="AO287" i="2"/>
  <c r="AN287" i="2"/>
  <c r="AM287" i="2"/>
  <c r="AL287" i="2"/>
  <c r="AK287" i="2"/>
  <c r="AJ287" i="2"/>
  <c r="AI287" i="2"/>
  <c r="AH287" i="2"/>
  <c r="AG287" i="2"/>
  <c r="AF287" i="2"/>
  <c r="AE287" i="2"/>
  <c r="AD287" i="2"/>
  <c r="AC287" i="2"/>
  <c r="AB287" i="2"/>
  <c r="AA287" i="2"/>
  <c r="Z287" i="2"/>
  <c r="Y287" i="2"/>
  <c r="X287" i="2"/>
  <c r="W287" i="2"/>
  <c r="V287" i="2"/>
  <c r="U287" i="2"/>
  <c r="T287" i="2"/>
  <c r="S287" i="2"/>
  <c r="R287" i="2"/>
  <c r="Q287" i="2"/>
  <c r="P287" i="2"/>
  <c r="O287" i="2"/>
  <c r="N287" i="2"/>
  <c r="M287" i="2"/>
  <c r="L287" i="2"/>
  <c r="K287" i="2"/>
  <c r="J287" i="2"/>
  <c r="I287" i="2"/>
  <c r="H287" i="2"/>
  <c r="G287" i="2"/>
  <c r="F287" i="2"/>
  <c r="E287" i="2"/>
  <c r="D287" i="2"/>
  <c r="C287" i="2"/>
  <c r="B287" i="2"/>
  <c r="AY286" i="2"/>
  <c r="AX286" i="2"/>
  <c r="AW286" i="2"/>
  <c r="AV286" i="2"/>
  <c r="AU286" i="2"/>
  <c r="AT286" i="2"/>
  <c r="AS286" i="2"/>
  <c r="AR286" i="2"/>
  <c r="AQ286" i="2"/>
  <c r="AP286" i="2"/>
  <c r="AO286" i="2"/>
  <c r="AN286" i="2"/>
  <c r="AM286" i="2"/>
  <c r="AL286" i="2"/>
  <c r="AK286" i="2"/>
  <c r="AJ286" i="2"/>
  <c r="AI286" i="2"/>
  <c r="AH286" i="2"/>
  <c r="AG286" i="2"/>
  <c r="AF286" i="2"/>
  <c r="AE286" i="2"/>
  <c r="AD286" i="2"/>
  <c r="AC286" i="2"/>
  <c r="AB286" i="2"/>
  <c r="AA286" i="2"/>
  <c r="Z286" i="2"/>
  <c r="Y286" i="2"/>
  <c r="X286" i="2"/>
  <c r="W286" i="2"/>
  <c r="V286" i="2"/>
  <c r="U286" i="2"/>
  <c r="T286" i="2"/>
  <c r="S286" i="2"/>
  <c r="R286" i="2"/>
  <c r="Q286" i="2"/>
  <c r="P286" i="2"/>
  <c r="O286" i="2"/>
  <c r="N286" i="2"/>
  <c r="M286" i="2"/>
  <c r="L286" i="2"/>
  <c r="K286" i="2"/>
  <c r="J286" i="2"/>
  <c r="I286" i="2"/>
  <c r="H286" i="2"/>
  <c r="G286" i="2"/>
  <c r="F286" i="2"/>
  <c r="E286" i="2"/>
  <c r="D286" i="2"/>
  <c r="C286" i="2"/>
  <c r="B286" i="2"/>
  <c r="AY285" i="2"/>
  <c r="AX285" i="2"/>
  <c r="AW285" i="2"/>
  <c r="AV285" i="2"/>
  <c r="AU285" i="2"/>
  <c r="AT285" i="2"/>
  <c r="AS285" i="2"/>
  <c r="AR285" i="2"/>
  <c r="AQ285" i="2"/>
  <c r="AP285" i="2"/>
  <c r="AO285" i="2"/>
  <c r="AN285" i="2"/>
  <c r="AM285" i="2"/>
  <c r="AL285" i="2"/>
  <c r="AK285" i="2"/>
  <c r="AJ285" i="2"/>
  <c r="AI285" i="2"/>
  <c r="AH285" i="2"/>
  <c r="AG285" i="2"/>
  <c r="AF285" i="2"/>
  <c r="AE285" i="2"/>
  <c r="AD285" i="2"/>
  <c r="AC285" i="2"/>
  <c r="AB285" i="2"/>
  <c r="AA285" i="2"/>
  <c r="Z285" i="2"/>
  <c r="Y285" i="2"/>
  <c r="X285" i="2"/>
  <c r="W285" i="2"/>
  <c r="V285" i="2"/>
  <c r="U285" i="2"/>
  <c r="T285" i="2"/>
  <c r="S285" i="2"/>
  <c r="R285" i="2"/>
  <c r="Q285" i="2"/>
  <c r="P285" i="2"/>
  <c r="O285" i="2"/>
  <c r="N285" i="2"/>
  <c r="M285" i="2"/>
  <c r="L285" i="2"/>
  <c r="K285" i="2"/>
  <c r="J285" i="2"/>
  <c r="I285" i="2"/>
  <c r="H285" i="2"/>
  <c r="G285" i="2"/>
  <c r="F285" i="2"/>
  <c r="E285" i="2"/>
  <c r="D285" i="2"/>
  <c r="C285" i="2"/>
  <c r="B285" i="2"/>
  <c r="AY284" i="2"/>
  <c r="AX284" i="2"/>
  <c r="AW284" i="2"/>
  <c r="AV284" i="2"/>
  <c r="AU284" i="2"/>
  <c r="AT284" i="2"/>
  <c r="AS284" i="2"/>
  <c r="AR284" i="2"/>
  <c r="AQ284" i="2"/>
  <c r="AP284" i="2"/>
  <c r="AO284" i="2"/>
  <c r="AN284" i="2"/>
  <c r="AM284" i="2"/>
  <c r="AL284" i="2"/>
  <c r="AK284" i="2"/>
  <c r="AJ284" i="2"/>
  <c r="AI284" i="2"/>
  <c r="AH284" i="2"/>
  <c r="AG284" i="2"/>
  <c r="AF284" i="2"/>
  <c r="AE284" i="2"/>
  <c r="AD284" i="2"/>
  <c r="AC284" i="2"/>
  <c r="AB284" i="2"/>
  <c r="AA284" i="2"/>
  <c r="Z284" i="2"/>
  <c r="Y284" i="2"/>
  <c r="X284" i="2"/>
  <c r="W284" i="2"/>
  <c r="V284" i="2"/>
  <c r="U284" i="2"/>
  <c r="T284" i="2"/>
  <c r="S284" i="2"/>
  <c r="R284" i="2"/>
  <c r="Q284" i="2"/>
  <c r="P284" i="2"/>
  <c r="O284" i="2"/>
  <c r="N284" i="2"/>
  <c r="M284" i="2"/>
  <c r="L284" i="2"/>
  <c r="K284" i="2"/>
  <c r="J284" i="2"/>
  <c r="I284" i="2"/>
  <c r="H284" i="2"/>
  <c r="G284" i="2"/>
  <c r="F284" i="2"/>
  <c r="E284" i="2"/>
  <c r="D284" i="2"/>
  <c r="C284" i="2"/>
  <c r="B284" i="2"/>
  <c r="AY283" i="2"/>
  <c r="AX283" i="2"/>
  <c r="AW283" i="2"/>
  <c r="AV283" i="2"/>
  <c r="AU283" i="2"/>
  <c r="AT283" i="2"/>
  <c r="AS283" i="2"/>
  <c r="AR283" i="2"/>
  <c r="AQ283" i="2"/>
  <c r="AP283" i="2"/>
  <c r="AO283" i="2"/>
  <c r="AN283" i="2"/>
  <c r="AM283" i="2"/>
  <c r="AL283" i="2"/>
  <c r="AK283" i="2"/>
  <c r="AJ283" i="2"/>
  <c r="AI283" i="2"/>
  <c r="AH283" i="2"/>
  <c r="AG283" i="2"/>
  <c r="AF283" i="2"/>
  <c r="AE283" i="2"/>
  <c r="AD283" i="2"/>
  <c r="AC283" i="2"/>
  <c r="AB283" i="2"/>
  <c r="AA283" i="2"/>
  <c r="Z283" i="2"/>
  <c r="Y283" i="2"/>
  <c r="X283" i="2"/>
  <c r="W283" i="2"/>
  <c r="V283" i="2"/>
  <c r="U283" i="2"/>
  <c r="T283" i="2"/>
  <c r="S283" i="2"/>
  <c r="R283" i="2"/>
  <c r="Q283" i="2"/>
  <c r="P283" i="2"/>
  <c r="O283" i="2"/>
  <c r="N283" i="2"/>
  <c r="M283" i="2"/>
  <c r="L283" i="2"/>
  <c r="K283" i="2"/>
  <c r="J283" i="2"/>
  <c r="I283" i="2"/>
  <c r="H283" i="2"/>
  <c r="G283" i="2"/>
  <c r="F283" i="2"/>
  <c r="E283" i="2"/>
  <c r="D283" i="2"/>
  <c r="C283" i="2"/>
  <c r="B283" i="2"/>
  <c r="AY282" i="2"/>
  <c r="AX282" i="2"/>
  <c r="AW282" i="2"/>
  <c r="AV282" i="2"/>
  <c r="AU282" i="2"/>
  <c r="AT282" i="2"/>
  <c r="AS282" i="2"/>
  <c r="AR282" i="2"/>
  <c r="AQ282" i="2"/>
  <c r="AP282" i="2"/>
  <c r="AO282" i="2"/>
  <c r="AN282" i="2"/>
  <c r="AM282" i="2"/>
  <c r="AL282" i="2"/>
  <c r="AK282" i="2"/>
  <c r="AJ282" i="2"/>
  <c r="AI282" i="2"/>
  <c r="AH282" i="2"/>
  <c r="AG282" i="2"/>
  <c r="AF282" i="2"/>
  <c r="AE282" i="2"/>
  <c r="AD282" i="2"/>
  <c r="AC282" i="2"/>
  <c r="AB282" i="2"/>
  <c r="AA282" i="2"/>
  <c r="Z282" i="2"/>
  <c r="Y282" i="2"/>
  <c r="X282" i="2"/>
  <c r="W282" i="2"/>
  <c r="V282" i="2"/>
  <c r="U282" i="2"/>
  <c r="T282" i="2"/>
  <c r="S282" i="2"/>
  <c r="R282" i="2"/>
  <c r="Q282" i="2"/>
  <c r="P282" i="2"/>
  <c r="O282" i="2"/>
  <c r="N282" i="2"/>
  <c r="M282" i="2"/>
  <c r="L282" i="2"/>
  <c r="K282" i="2"/>
  <c r="J282" i="2"/>
  <c r="I282" i="2"/>
  <c r="H282" i="2"/>
  <c r="G282" i="2"/>
  <c r="F282" i="2"/>
  <c r="E282" i="2"/>
  <c r="D282" i="2"/>
  <c r="C282" i="2"/>
  <c r="B282" i="2"/>
  <c r="AY281" i="2"/>
  <c r="AX281" i="2"/>
  <c r="AW281" i="2"/>
  <c r="AV281" i="2"/>
  <c r="AU281" i="2"/>
  <c r="AT281" i="2"/>
  <c r="AS281" i="2"/>
  <c r="AR281" i="2"/>
  <c r="AQ281" i="2"/>
  <c r="AP281" i="2"/>
  <c r="AO281" i="2"/>
  <c r="AN281" i="2"/>
  <c r="AM281" i="2"/>
  <c r="AL281" i="2"/>
  <c r="AK281" i="2"/>
  <c r="AJ281" i="2"/>
  <c r="AI281" i="2"/>
  <c r="AH281" i="2"/>
  <c r="AG281" i="2"/>
  <c r="AF281" i="2"/>
  <c r="AE281" i="2"/>
  <c r="AD281" i="2"/>
  <c r="AC281" i="2"/>
  <c r="AB281" i="2"/>
  <c r="AA281" i="2"/>
  <c r="Z281" i="2"/>
  <c r="Y281" i="2"/>
  <c r="X281" i="2"/>
  <c r="W281" i="2"/>
  <c r="V281" i="2"/>
  <c r="U281" i="2"/>
  <c r="T281" i="2"/>
  <c r="S281" i="2"/>
  <c r="R281" i="2"/>
  <c r="Q281" i="2"/>
  <c r="P281" i="2"/>
  <c r="O281" i="2"/>
  <c r="N281" i="2"/>
  <c r="M281" i="2"/>
  <c r="L281" i="2"/>
  <c r="K281" i="2"/>
  <c r="J281" i="2"/>
  <c r="I281" i="2"/>
  <c r="H281" i="2"/>
  <c r="G281" i="2"/>
  <c r="F281" i="2"/>
  <c r="E281" i="2"/>
  <c r="D281" i="2"/>
  <c r="C281" i="2"/>
  <c r="B281" i="2"/>
  <c r="AY280" i="2"/>
  <c r="AX280" i="2"/>
  <c r="AW280" i="2"/>
  <c r="AV280" i="2"/>
  <c r="AU280" i="2"/>
  <c r="AT280" i="2"/>
  <c r="AS280" i="2"/>
  <c r="AR280" i="2"/>
  <c r="AQ280" i="2"/>
  <c r="AP280" i="2"/>
  <c r="AO280" i="2"/>
  <c r="AN280" i="2"/>
  <c r="AM280" i="2"/>
  <c r="AL280" i="2"/>
  <c r="AK280" i="2"/>
  <c r="AJ280" i="2"/>
  <c r="AI280" i="2"/>
  <c r="AH280" i="2"/>
  <c r="AG280" i="2"/>
  <c r="AF280" i="2"/>
  <c r="AE280" i="2"/>
  <c r="AD280" i="2"/>
  <c r="AC280" i="2"/>
  <c r="AB280" i="2"/>
  <c r="AA280" i="2"/>
  <c r="Z280" i="2"/>
  <c r="Y280" i="2"/>
  <c r="X280" i="2"/>
  <c r="W280" i="2"/>
  <c r="V280" i="2"/>
  <c r="U280" i="2"/>
  <c r="T280" i="2"/>
  <c r="S280" i="2"/>
  <c r="R280" i="2"/>
  <c r="Q280" i="2"/>
  <c r="P280" i="2"/>
  <c r="O280" i="2"/>
  <c r="N280" i="2"/>
  <c r="M280" i="2"/>
  <c r="L280" i="2"/>
  <c r="K280" i="2"/>
  <c r="J280" i="2"/>
  <c r="I280" i="2"/>
  <c r="H280" i="2"/>
  <c r="G280" i="2"/>
  <c r="F280" i="2"/>
  <c r="E280" i="2"/>
  <c r="D280" i="2"/>
  <c r="C280" i="2"/>
  <c r="B280" i="2"/>
  <c r="AY279" i="2"/>
  <c r="AX279" i="2"/>
  <c r="AW279" i="2"/>
  <c r="AV279" i="2"/>
  <c r="AU279" i="2"/>
  <c r="AT279" i="2"/>
  <c r="AS279" i="2"/>
  <c r="AR279" i="2"/>
  <c r="AQ279" i="2"/>
  <c r="AP279" i="2"/>
  <c r="AO279" i="2"/>
  <c r="AN279" i="2"/>
  <c r="AM279" i="2"/>
  <c r="AL279" i="2"/>
  <c r="AK279" i="2"/>
  <c r="AJ279" i="2"/>
  <c r="AI279" i="2"/>
  <c r="AH279" i="2"/>
  <c r="AG279" i="2"/>
  <c r="AF279" i="2"/>
  <c r="AE279" i="2"/>
  <c r="AD279" i="2"/>
  <c r="AC279" i="2"/>
  <c r="AB279" i="2"/>
  <c r="AA279" i="2"/>
  <c r="Z279" i="2"/>
  <c r="Y279" i="2"/>
  <c r="X279" i="2"/>
  <c r="W279" i="2"/>
  <c r="V279" i="2"/>
  <c r="U279" i="2"/>
  <c r="T279" i="2"/>
  <c r="S279" i="2"/>
  <c r="R279" i="2"/>
  <c r="Q279" i="2"/>
  <c r="P279" i="2"/>
  <c r="O279" i="2"/>
  <c r="N279" i="2"/>
  <c r="M279" i="2"/>
  <c r="L279" i="2"/>
  <c r="K279" i="2"/>
  <c r="J279" i="2"/>
  <c r="I279" i="2"/>
  <c r="H279" i="2"/>
  <c r="G279" i="2"/>
  <c r="F279" i="2"/>
  <c r="E279" i="2"/>
  <c r="D279" i="2"/>
  <c r="C279" i="2"/>
  <c r="B279" i="2"/>
  <c r="AY278" i="2"/>
  <c r="AX278" i="2"/>
  <c r="AW278" i="2"/>
  <c r="AV278" i="2"/>
  <c r="AU278" i="2"/>
  <c r="AT278" i="2"/>
  <c r="AS278" i="2"/>
  <c r="AR278" i="2"/>
  <c r="AQ278" i="2"/>
  <c r="AP278" i="2"/>
  <c r="AO278" i="2"/>
  <c r="AN278" i="2"/>
  <c r="AM278" i="2"/>
  <c r="AL278" i="2"/>
  <c r="AK278" i="2"/>
  <c r="AJ278" i="2"/>
  <c r="AI278" i="2"/>
  <c r="AH278" i="2"/>
  <c r="AG278" i="2"/>
  <c r="AF278" i="2"/>
  <c r="AE278" i="2"/>
  <c r="AD278" i="2"/>
  <c r="AC278" i="2"/>
  <c r="AB278" i="2"/>
  <c r="AA278" i="2"/>
  <c r="Z278" i="2"/>
  <c r="Y278" i="2"/>
  <c r="X278" i="2"/>
  <c r="W278" i="2"/>
  <c r="V278" i="2"/>
  <c r="U278" i="2"/>
  <c r="T278" i="2"/>
  <c r="S278" i="2"/>
  <c r="R278" i="2"/>
  <c r="Q278" i="2"/>
  <c r="P278" i="2"/>
  <c r="O278" i="2"/>
  <c r="N278" i="2"/>
  <c r="M278" i="2"/>
  <c r="L278" i="2"/>
  <c r="K278" i="2"/>
  <c r="J278" i="2"/>
  <c r="I278" i="2"/>
  <c r="H278" i="2"/>
  <c r="G278" i="2"/>
  <c r="F278" i="2"/>
  <c r="E278" i="2"/>
  <c r="D278" i="2"/>
  <c r="C278" i="2"/>
  <c r="B278" i="2"/>
  <c r="AY277" i="2"/>
  <c r="AX277" i="2"/>
  <c r="AW277" i="2"/>
  <c r="AV277" i="2"/>
  <c r="AU277" i="2"/>
  <c r="AT277" i="2"/>
  <c r="AS277" i="2"/>
  <c r="AR277" i="2"/>
  <c r="AQ277" i="2"/>
  <c r="AP277" i="2"/>
  <c r="AO277" i="2"/>
  <c r="AN277" i="2"/>
  <c r="AM277" i="2"/>
  <c r="AL277" i="2"/>
  <c r="AK277" i="2"/>
  <c r="AJ277" i="2"/>
  <c r="AI277" i="2"/>
  <c r="AH277" i="2"/>
  <c r="AG277" i="2"/>
  <c r="AF277" i="2"/>
  <c r="AE277" i="2"/>
  <c r="AD277" i="2"/>
  <c r="AC277" i="2"/>
  <c r="AB277" i="2"/>
  <c r="AA277" i="2"/>
  <c r="Z277" i="2"/>
  <c r="Y277" i="2"/>
  <c r="X277" i="2"/>
  <c r="W277" i="2"/>
  <c r="V277" i="2"/>
  <c r="U277" i="2"/>
  <c r="T277" i="2"/>
  <c r="S277" i="2"/>
  <c r="R277" i="2"/>
  <c r="Q277" i="2"/>
  <c r="P277" i="2"/>
  <c r="O277" i="2"/>
  <c r="N277" i="2"/>
  <c r="M277" i="2"/>
  <c r="L277" i="2"/>
  <c r="K277" i="2"/>
  <c r="J277" i="2"/>
  <c r="I277" i="2"/>
  <c r="H277" i="2"/>
  <c r="G277" i="2"/>
  <c r="F277" i="2"/>
  <c r="E277" i="2"/>
  <c r="D277" i="2"/>
  <c r="C277" i="2"/>
  <c r="B277" i="2"/>
  <c r="AY276" i="2"/>
  <c r="AX276" i="2"/>
  <c r="AW276" i="2"/>
  <c r="AV276" i="2"/>
  <c r="AU276" i="2"/>
  <c r="AT276" i="2"/>
  <c r="AS276" i="2"/>
  <c r="AR276" i="2"/>
  <c r="AQ276" i="2"/>
  <c r="AP276" i="2"/>
  <c r="AO276" i="2"/>
  <c r="AN276" i="2"/>
  <c r="AM276" i="2"/>
  <c r="AL276" i="2"/>
  <c r="AK276" i="2"/>
  <c r="AJ276" i="2"/>
  <c r="AI276" i="2"/>
  <c r="AH276" i="2"/>
  <c r="AG276" i="2"/>
  <c r="AF276" i="2"/>
  <c r="AE276" i="2"/>
  <c r="AD276" i="2"/>
  <c r="AC276" i="2"/>
  <c r="AB276" i="2"/>
  <c r="AA276" i="2"/>
  <c r="Z276" i="2"/>
  <c r="Y276" i="2"/>
  <c r="X276" i="2"/>
  <c r="W276" i="2"/>
  <c r="V276" i="2"/>
  <c r="U276" i="2"/>
  <c r="T276" i="2"/>
  <c r="S276" i="2"/>
  <c r="R276" i="2"/>
  <c r="Q276" i="2"/>
  <c r="P276" i="2"/>
  <c r="O276" i="2"/>
  <c r="N276" i="2"/>
  <c r="M276" i="2"/>
  <c r="L276" i="2"/>
  <c r="K276" i="2"/>
  <c r="J276" i="2"/>
  <c r="I276" i="2"/>
  <c r="H276" i="2"/>
  <c r="G276" i="2"/>
  <c r="F276" i="2"/>
  <c r="E276" i="2"/>
  <c r="D276" i="2"/>
  <c r="C276" i="2"/>
  <c r="B276" i="2"/>
  <c r="AY275" i="2"/>
  <c r="AX275" i="2"/>
  <c r="AW275" i="2"/>
  <c r="AV275" i="2"/>
  <c r="AU275" i="2"/>
  <c r="AT275" i="2"/>
  <c r="AS275" i="2"/>
  <c r="AR275" i="2"/>
  <c r="AQ275" i="2"/>
  <c r="AP275" i="2"/>
  <c r="AO275" i="2"/>
  <c r="AN275" i="2"/>
  <c r="AM275" i="2"/>
  <c r="AL275" i="2"/>
  <c r="AK275" i="2"/>
  <c r="AJ275" i="2"/>
  <c r="AI275" i="2"/>
  <c r="AH275" i="2"/>
  <c r="AG275" i="2"/>
  <c r="AF275" i="2"/>
  <c r="AE275" i="2"/>
  <c r="AD275" i="2"/>
  <c r="AC275" i="2"/>
  <c r="AB275" i="2"/>
  <c r="AA275" i="2"/>
  <c r="Z275" i="2"/>
  <c r="Y275" i="2"/>
  <c r="X275" i="2"/>
  <c r="W275" i="2"/>
  <c r="V275" i="2"/>
  <c r="U275" i="2"/>
  <c r="T275" i="2"/>
  <c r="S275" i="2"/>
  <c r="R275" i="2"/>
  <c r="Q275" i="2"/>
  <c r="P275" i="2"/>
  <c r="O275" i="2"/>
  <c r="N275" i="2"/>
  <c r="M275" i="2"/>
  <c r="L275" i="2"/>
  <c r="K275" i="2"/>
  <c r="J275" i="2"/>
  <c r="I275" i="2"/>
  <c r="H275" i="2"/>
  <c r="G275" i="2"/>
  <c r="F275" i="2"/>
  <c r="E275" i="2"/>
  <c r="D275" i="2"/>
  <c r="C275" i="2"/>
  <c r="B275" i="2"/>
  <c r="AY274" i="2"/>
  <c r="AX274" i="2"/>
  <c r="AW274" i="2"/>
  <c r="AV274" i="2"/>
  <c r="AU274" i="2"/>
  <c r="AT274" i="2"/>
  <c r="AS274" i="2"/>
  <c r="AR274" i="2"/>
  <c r="AQ274" i="2"/>
  <c r="AP274" i="2"/>
  <c r="AO274" i="2"/>
  <c r="AN274" i="2"/>
  <c r="AM274" i="2"/>
  <c r="AL274" i="2"/>
  <c r="AK274" i="2"/>
  <c r="AJ274" i="2"/>
  <c r="AI274" i="2"/>
  <c r="AH274" i="2"/>
  <c r="AG274" i="2"/>
  <c r="AF274" i="2"/>
  <c r="AE274" i="2"/>
  <c r="AD274" i="2"/>
  <c r="AC274" i="2"/>
  <c r="AB274" i="2"/>
  <c r="AA274" i="2"/>
  <c r="Z274" i="2"/>
  <c r="Y274" i="2"/>
  <c r="X274" i="2"/>
  <c r="W274" i="2"/>
  <c r="V274" i="2"/>
  <c r="U274" i="2"/>
  <c r="T274" i="2"/>
  <c r="S274" i="2"/>
  <c r="R274" i="2"/>
  <c r="Q274" i="2"/>
  <c r="P274" i="2"/>
  <c r="O274" i="2"/>
  <c r="N274" i="2"/>
  <c r="M274" i="2"/>
  <c r="L274" i="2"/>
  <c r="K274" i="2"/>
  <c r="J274" i="2"/>
  <c r="I274" i="2"/>
  <c r="H274" i="2"/>
  <c r="G274" i="2"/>
  <c r="F274" i="2"/>
  <c r="E274" i="2"/>
  <c r="D274" i="2"/>
  <c r="C274" i="2"/>
  <c r="B274" i="2"/>
  <c r="AY273" i="2"/>
  <c r="AX273" i="2"/>
  <c r="AW273" i="2"/>
  <c r="AV273" i="2"/>
  <c r="AU273" i="2"/>
  <c r="AT273" i="2"/>
  <c r="AS273" i="2"/>
  <c r="AR273" i="2"/>
  <c r="AQ273" i="2"/>
  <c r="AP273" i="2"/>
  <c r="AO273" i="2"/>
  <c r="AN273" i="2"/>
  <c r="AM273" i="2"/>
  <c r="AL273" i="2"/>
  <c r="AK273" i="2"/>
  <c r="AJ273" i="2"/>
  <c r="AI273" i="2"/>
  <c r="AH273" i="2"/>
  <c r="AG273" i="2"/>
  <c r="AF273" i="2"/>
  <c r="AE273" i="2"/>
  <c r="AD273" i="2"/>
  <c r="AC273" i="2"/>
  <c r="AB273" i="2"/>
  <c r="AA273" i="2"/>
  <c r="Z273" i="2"/>
  <c r="Y273" i="2"/>
  <c r="X273" i="2"/>
  <c r="W273" i="2"/>
  <c r="V273" i="2"/>
  <c r="U273" i="2"/>
  <c r="T273" i="2"/>
  <c r="S273" i="2"/>
  <c r="R273" i="2"/>
  <c r="Q273" i="2"/>
  <c r="P273" i="2"/>
  <c r="O273" i="2"/>
  <c r="N273" i="2"/>
  <c r="M273" i="2"/>
  <c r="L273" i="2"/>
  <c r="K273" i="2"/>
  <c r="J273" i="2"/>
  <c r="I273" i="2"/>
  <c r="H273" i="2"/>
  <c r="G273" i="2"/>
  <c r="F273" i="2"/>
  <c r="E273" i="2"/>
  <c r="D273" i="2"/>
  <c r="C273" i="2"/>
  <c r="B273" i="2"/>
  <c r="AY272" i="2"/>
  <c r="AX272" i="2"/>
  <c r="AW272" i="2"/>
  <c r="AV272" i="2"/>
  <c r="AU272" i="2"/>
  <c r="AT272" i="2"/>
  <c r="AS272" i="2"/>
  <c r="AR272" i="2"/>
  <c r="AQ272" i="2"/>
  <c r="AP272" i="2"/>
  <c r="AO272" i="2"/>
  <c r="AN272" i="2"/>
  <c r="AM272" i="2"/>
  <c r="AL272" i="2"/>
  <c r="AK272" i="2"/>
  <c r="AJ272" i="2"/>
  <c r="AI272" i="2"/>
  <c r="AH272" i="2"/>
  <c r="AG272" i="2"/>
  <c r="AF272" i="2"/>
  <c r="AE272" i="2"/>
  <c r="AD272" i="2"/>
  <c r="AC272" i="2"/>
  <c r="AB272" i="2"/>
  <c r="AA272" i="2"/>
  <c r="Z272" i="2"/>
  <c r="Y272" i="2"/>
  <c r="X272" i="2"/>
  <c r="W272" i="2"/>
  <c r="V272" i="2"/>
  <c r="U272" i="2"/>
  <c r="T272" i="2"/>
  <c r="S272" i="2"/>
  <c r="R272" i="2"/>
  <c r="Q272" i="2"/>
  <c r="P272" i="2"/>
  <c r="O272" i="2"/>
  <c r="N272" i="2"/>
  <c r="M272" i="2"/>
  <c r="L272" i="2"/>
  <c r="K272" i="2"/>
  <c r="J272" i="2"/>
  <c r="I272" i="2"/>
  <c r="H272" i="2"/>
  <c r="G272" i="2"/>
  <c r="F272" i="2"/>
  <c r="E272" i="2"/>
  <c r="D272" i="2"/>
  <c r="C272" i="2"/>
  <c r="B272" i="2"/>
  <c r="AY271" i="2"/>
  <c r="AX271" i="2"/>
  <c r="AW271" i="2"/>
  <c r="AV271" i="2"/>
  <c r="AU271" i="2"/>
  <c r="AT271" i="2"/>
  <c r="AS271" i="2"/>
  <c r="AR271" i="2"/>
  <c r="AQ271" i="2"/>
  <c r="AP271" i="2"/>
  <c r="AO271" i="2"/>
  <c r="AN271" i="2"/>
  <c r="AM271" i="2"/>
  <c r="AL271" i="2"/>
  <c r="AK271" i="2"/>
  <c r="AJ271" i="2"/>
  <c r="AI271" i="2"/>
  <c r="AH271" i="2"/>
  <c r="AG271" i="2"/>
  <c r="AF271" i="2"/>
  <c r="AE271" i="2"/>
  <c r="AD271" i="2"/>
  <c r="AC271" i="2"/>
  <c r="AB271" i="2"/>
  <c r="AA271" i="2"/>
  <c r="Z271" i="2"/>
  <c r="Y271" i="2"/>
  <c r="X271" i="2"/>
  <c r="W271" i="2"/>
  <c r="V271" i="2"/>
  <c r="U271" i="2"/>
  <c r="T271" i="2"/>
  <c r="S271" i="2"/>
  <c r="R271" i="2"/>
  <c r="Q271" i="2"/>
  <c r="P271" i="2"/>
  <c r="O271" i="2"/>
  <c r="N271" i="2"/>
  <c r="M271" i="2"/>
  <c r="L271" i="2"/>
  <c r="K271" i="2"/>
  <c r="J271" i="2"/>
  <c r="I271" i="2"/>
  <c r="H271" i="2"/>
  <c r="G271" i="2"/>
  <c r="F271" i="2"/>
  <c r="E271" i="2"/>
  <c r="D271" i="2"/>
  <c r="C271" i="2"/>
  <c r="B271" i="2"/>
  <c r="AY270" i="2"/>
  <c r="AX270" i="2"/>
  <c r="AW270" i="2"/>
  <c r="AV270" i="2"/>
  <c r="AU270" i="2"/>
  <c r="AT270" i="2"/>
  <c r="AS270" i="2"/>
  <c r="AR270" i="2"/>
  <c r="AQ270" i="2"/>
  <c r="AP270" i="2"/>
  <c r="AO270" i="2"/>
  <c r="AN270" i="2"/>
  <c r="AM270" i="2"/>
  <c r="AL270" i="2"/>
  <c r="AK270" i="2"/>
  <c r="AJ270" i="2"/>
  <c r="AI270" i="2"/>
  <c r="AH270" i="2"/>
  <c r="AG270" i="2"/>
  <c r="AF270" i="2"/>
  <c r="AE270" i="2"/>
  <c r="AD270" i="2"/>
  <c r="AC270" i="2"/>
  <c r="AB270" i="2"/>
  <c r="AA270" i="2"/>
  <c r="Z270" i="2"/>
  <c r="Y270" i="2"/>
  <c r="X270" i="2"/>
  <c r="W270" i="2"/>
  <c r="V270" i="2"/>
  <c r="U270" i="2"/>
  <c r="T270" i="2"/>
  <c r="S270" i="2"/>
  <c r="R270" i="2"/>
  <c r="Q270" i="2"/>
  <c r="P270" i="2"/>
  <c r="O270" i="2"/>
  <c r="N270" i="2"/>
  <c r="M270" i="2"/>
  <c r="L270" i="2"/>
  <c r="K270" i="2"/>
  <c r="J270" i="2"/>
  <c r="I270" i="2"/>
  <c r="H270" i="2"/>
  <c r="G270" i="2"/>
  <c r="F270" i="2"/>
  <c r="E270" i="2"/>
  <c r="D270" i="2"/>
  <c r="C270" i="2"/>
  <c r="B270" i="2"/>
  <c r="AY269" i="2"/>
  <c r="AX269" i="2"/>
  <c r="AW269" i="2"/>
  <c r="AV269" i="2"/>
  <c r="AU269" i="2"/>
  <c r="AT269" i="2"/>
  <c r="AS269" i="2"/>
  <c r="AR269" i="2"/>
  <c r="AQ269" i="2"/>
  <c r="AP269" i="2"/>
  <c r="AO269" i="2"/>
  <c r="AN269" i="2"/>
  <c r="AM269" i="2"/>
  <c r="AL269" i="2"/>
  <c r="AK269" i="2"/>
  <c r="AJ269" i="2"/>
  <c r="AI269" i="2"/>
  <c r="AH269" i="2"/>
  <c r="AG269" i="2"/>
  <c r="AF269" i="2"/>
  <c r="AE269" i="2"/>
  <c r="AD269" i="2"/>
  <c r="AC269" i="2"/>
  <c r="AB269" i="2"/>
  <c r="AA269" i="2"/>
  <c r="Z269" i="2"/>
  <c r="Y269" i="2"/>
  <c r="X269" i="2"/>
  <c r="W269" i="2"/>
  <c r="V269" i="2"/>
  <c r="U269" i="2"/>
  <c r="T269" i="2"/>
  <c r="S269" i="2"/>
  <c r="R269" i="2"/>
  <c r="Q269" i="2"/>
  <c r="P269" i="2"/>
  <c r="O269" i="2"/>
  <c r="N269" i="2"/>
  <c r="M269" i="2"/>
  <c r="L269" i="2"/>
  <c r="K269" i="2"/>
  <c r="J269" i="2"/>
  <c r="I269" i="2"/>
  <c r="H269" i="2"/>
  <c r="G269" i="2"/>
  <c r="F269" i="2"/>
  <c r="E269" i="2"/>
  <c r="D269" i="2"/>
  <c r="C269" i="2"/>
  <c r="B269" i="2"/>
  <c r="AY268" i="2"/>
  <c r="AX268" i="2"/>
  <c r="AW268" i="2"/>
  <c r="AV268" i="2"/>
  <c r="AU268" i="2"/>
  <c r="AT268" i="2"/>
  <c r="AS268" i="2"/>
  <c r="AR268" i="2"/>
  <c r="AQ268" i="2"/>
  <c r="AP268" i="2"/>
  <c r="AO268" i="2"/>
  <c r="AN268" i="2"/>
  <c r="AM268" i="2"/>
  <c r="AL268" i="2"/>
  <c r="AK268" i="2"/>
  <c r="AJ268" i="2"/>
  <c r="AI268" i="2"/>
  <c r="AH268" i="2"/>
  <c r="AG268" i="2"/>
  <c r="AF268" i="2"/>
  <c r="AE268" i="2"/>
  <c r="AD268" i="2"/>
  <c r="AC268" i="2"/>
  <c r="AB268" i="2"/>
  <c r="AA268" i="2"/>
  <c r="Z268" i="2"/>
  <c r="Y268" i="2"/>
  <c r="X268" i="2"/>
  <c r="W268" i="2"/>
  <c r="V268" i="2"/>
  <c r="U268" i="2"/>
  <c r="T268" i="2"/>
  <c r="S268" i="2"/>
  <c r="R268" i="2"/>
  <c r="Q268" i="2"/>
  <c r="P268" i="2"/>
  <c r="O268" i="2"/>
  <c r="N268" i="2"/>
  <c r="M268" i="2"/>
  <c r="L268" i="2"/>
  <c r="K268" i="2"/>
  <c r="J268" i="2"/>
  <c r="I268" i="2"/>
  <c r="H268" i="2"/>
  <c r="G268" i="2"/>
  <c r="F268" i="2"/>
  <c r="E268" i="2"/>
  <c r="D268" i="2"/>
  <c r="C268" i="2"/>
  <c r="B268" i="2"/>
  <c r="AY267" i="2"/>
  <c r="AX267" i="2"/>
  <c r="AW267" i="2"/>
  <c r="AV267" i="2"/>
  <c r="AU267" i="2"/>
  <c r="AT267" i="2"/>
  <c r="AS267" i="2"/>
  <c r="AR267" i="2"/>
  <c r="AQ267" i="2"/>
  <c r="AP267" i="2"/>
  <c r="AO267" i="2"/>
  <c r="AN267" i="2"/>
  <c r="AM267" i="2"/>
  <c r="AL267" i="2"/>
  <c r="AK267" i="2"/>
  <c r="AJ267" i="2"/>
  <c r="AI267" i="2"/>
  <c r="AH267" i="2"/>
  <c r="AG267" i="2"/>
  <c r="AF267" i="2"/>
  <c r="AE267" i="2"/>
  <c r="AD267" i="2"/>
  <c r="AC267" i="2"/>
  <c r="AB267" i="2"/>
  <c r="AA267" i="2"/>
  <c r="Z267" i="2"/>
  <c r="Y267" i="2"/>
  <c r="X267" i="2"/>
  <c r="W267" i="2"/>
  <c r="V267" i="2"/>
  <c r="U267" i="2"/>
  <c r="T267" i="2"/>
  <c r="S267" i="2"/>
  <c r="R267" i="2"/>
  <c r="Q267" i="2"/>
  <c r="P267" i="2"/>
  <c r="O267" i="2"/>
  <c r="N267" i="2"/>
  <c r="M267" i="2"/>
  <c r="L267" i="2"/>
  <c r="K267" i="2"/>
  <c r="J267" i="2"/>
  <c r="I267" i="2"/>
  <c r="H267" i="2"/>
  <c r="G267" i="2"/>
  <c r="F267" i="2"/>
  <c r="E267" i="2"/>
  <c r="D267" i="2"/>
  <c r="C267" i="2"/>
  <c r="B267" i="2"/>
  <c r="AY266" i="2"/>
  <c r="AX266" i="2"/>
  <c r="AW266" i="2"/>
  <c r="AV266" i="2"/>
  <c r="AU266" i="2"/>
  <c r="AT266" i="2"/>
  <c r="AS266" i="2"/>
  <c r="AR266" i="2"/>
  <c r="AQ266" i="2"/>
  <c r="AP266" i="2"/>
  <c r="AO266" i="2"/>
  <c r="AN266" i="2"/>
  <c r="AM266" i="2"/>
  <c r="AL266" i="2"/>
  <c r="AK266" i="2"/>
  <c r="AJ266" i="2"/>
  <c r="AI266" i="2"/>
  <c r="AH266" i="2"/>
  <c r="AG266" i="2"/>
  <c r="AF266" i="2"/>
  <c r="AE266" i="2"/>
  <c r="AD266" i="2"/>
  <c r="AC266" i="2"/>
  <c r="AB266" i="2"/>
  <c r="AA266" i="2"/>
  <c r="Z266" i="2"/>
  <c r="Y266" i="2"/>
  <c r="X266" i="2"/>
  <c r="W266" i="2"/>
  <c r="V266" i="2"/>
  <c r="U266" i="2"/>
  <c r="T266" i="2"/>
  <c r="S266" i="2"/>
  <c r="R266" i="2"/>
  <c r="Q266" i="2"/>
  <c r="P266" i="2"/>
  <c r="O266" i="2"/>
  <c r="N266" i="2"/>
  <c r="M266" i="2"/>
  <c r="L266" i="2"/>
  <c r="K266" i="2"/>
  <c r="J266" i="2"/>
  <c r="I266" i="2"/>
  <c r="H266" i="2"/>
  <c r="G266" i="2"/>
  <c r="F266" i="2"/>
  <c r="E266" i="2"/>
  <c r="D266" i="2"/>
  <c r="C266" i="2"/>
  <c r="B266" i="2"/>
  <c r="AY265" i="2"/>
  <c r="AX265" i="2"/>
  <c r="AW265" i="2"/>
  <c r="AV265" i="2"/>
  <c r="AU265" i="2"/>
  <c r="AT265" i="2"/>
  <c r="AS265" i="2"/>
  <c r="AR265" i="2"/>
  <c r="AQ265" i="2"/>
  <c r="AP265" i="2"/>
  <c r="AO265" i="2"/>
  <c r="AN265" i="2"/>
  <c r="AM265" i="2"/>
  <c r="AL265" i="2"/>
  <c r="AK265" i="2"/>
  <c r="AJ265" i="2"/>
  <c r="AI265" i="2"/>
  <c r="AH265" i="2"/>
  <c r="AG265" i="2"/>
  <c r="AF265" i="2"/>
  <c r="AE265" i="2"/>
  <c r="AD265" i="2"/>
  <c r="AC265" i="2"/>
  <c r="AB265" i="2"/>
  <c r="AA265" i="2"/>
  <c r="Z265" i="2"/>
  <c r="Y265" i="2"/>
  <c r="X265" i="2"/>
  <c r="W265" i="2"/>
  <c r="V265" i="2"/>
  <c r="U265" i="2"/>
  <c r="T265" i="2"/>
  <c r="S265" i="2"/>
  <c r="R265" i="2"/>
  <c r="Q265" i="2"/>
  <c r="P265" i="2"/>
  <c r="O265" i="2"/>
  <c r="N265" i="2"/>
  <c r="M265" i="2"/>
  <c r="L265" i="2"/>
  <c r="K265" i="2"/>
  <c r="J265" i="2"/>
  <c r="I265" i="2"/>
  <c r="H265" i="2"/>
  <c r="G265" i="2"/>
  <c r="F265" i="2"/>
  <c r="E265" i="2"/>
  <c r="D265" i="2"/>
  <c r="C265" i="2"/>
  <c r="B265" i="2"/>
  <c r="AY264" i="2"/>
  <c r="AX264" i="2"/>
  <c r="AW264" i="2"/>
  <c r="AV264" i="2"/>
  <c r="AU264" i="2"/>
  <c r="AT264" i="2"/>
  <c r="AS264" i="2"/>
  <c r="AR264" i="2"/>
  <c r="AQ264" i="2"/>
  <c r="AP264" i="2"/>
  <c r="AO264" i="2"/>
  <c r="AN264" i="2"/>
  <c r="AM264" i="2"/>
  <c r="AL264" i="2"/>
  <c r="AK264" i="2"/>
  <c r="AJ264" i="2"/>
  <c r="AI264" i="2"/>
  <c r="AH264" i="2"/>
  <c r="AG264" i="2"/>
  <c r="AF264" i="2"/>
  <c r="AE264" i="2"/>
  <c r="AD264" i="2"/>
  <c r="AC264" i="2"/>
  <c r="AB264" i="2"/>
  <c r="AA264" i="2"/>
  <c r="Z264" i="2"/>
  <c r="Y264" i="2"/>
  <c r="X264" i="2"/>
  <c r="W264" i="2"/>
  <c r="V264" i="2"/>
  <c r="U264" i="2"/>
  <c r="T264" i="2"/>
  <c r="S264" i="2"/>
  <c r="R264" i="2"/>
  <c r="Q264" i="2"/>
  <c r="P264" i="2"/>
  <c r="O264" i="2"/>
  <c r="N264" i="2"/>
  <c r="M264" i="2"/>
  <c r="L264" i="2"/>
  <c r="K264" i="2"/>
  <c r="J264" i="2"/>
  <c r="I264" i="2"/>
  <c r="H264" i="2"/>
  <c r="G264" i="2"/>
  <c r="F264" i="2"/>
  <c r="E264" i="2"/>
  <c r="D264" i="2"/>
  <c r="C264" i="2"/>
  <c r="B264" i="2"/>
  <c r="AY263" i="2"/>
  <c r="AX263" i="2"/>
  <c r="AW263" i="2"/>
  <c r="AV263" i="2"/>
  <c r="AU263" i="2"/>
  <c r="AT263" i="2"/>
  <c r="AS263" i="2"/>
  <c r="AR263" i="2"/>
  <c r="AQ263" i="2"/>
  <c r="AP263" i="2"/>
  <c r="AO263" i="2"/>
  <c r="AN263" i="2"/>
  <c r="AM263" i="2"/>
  <c r="AL263" i="2"/>
  <c r="AK263" i="2"/>
  <c r="AJ263" i="2"/>
  <c r="AI263" i="2"/>
  <c r="AH263" i="2"/>
  <c r="AG263" i="2"/>
  <c r="AF263" i="2"/>
  <c r="AE263" i="2"/>
  <c r="AD263" i="2"/>
  <c r="AC263" i="2"/>
  <c r="AB263" i="2"/>
  <c r="AA263" i="2"/>
  <c r="Z263" i="2"/>
  <c r="Y263" i="2"/>
  <c r="X263" i="2"/>
  <c r="W263" i="2"/>
  <c r="V263" i="2"/>
  <c r="U263" i="2"/>
  <c r="T263" i="2"/>
  <c r="S263" i="2"/>
  <c r="R263" i="2"/>
  <c r="Q263" i="2"/>
  <c r="P263" i="2"/>
  <c r="O263" i="2"/>
  <c r="N263" i="2"/>
  <c r="M263" i="2"/>
  <c r="L263" i="2"/>
  <c r="K263" i="2"/>
  <c r="J263" i="2"/>
  <c r="I263" i="2"/>
  <c r="H263" i="2"/>
  <c r="G263" i="2"/>
  <c r="F263" i="2"/>
  <c r="E263" i="2"/>
  <c r="D263" i="2"/>
  <c r="C263" i="2"/>
  <c r="B263" i="2"/>
  <c r="AY262" i="2"/>
  <c r="AX262" i="2"/>
  <c r="AW262" i="2"/>
  <c r="AV262" i="2"/>
  <c r="AU262" i="2"/>
  <c r="AT262" i="2"/>
  <c r="AS262" i="2"/>
  <c r="AR262" i="2"/>
  <c r="AQ262" i="2"/>
  <c r="AP262" i="2"/>
  <c r="AO262" i="2"/>
  <c r="AN262" i="2"/>
  <c r="AM262" i="2"/>
  <c r="AL262" i="2"/>
  <c r="AK262" i="2"/>
  <c r="AJ262" i="2"/>
  <c r="AI262" i="2"/>
  <c r="AH262" i="2"/>
  <c r="AG262" i="2"/>
  <c r="AF262" i="2"/>
  <c r="AE262" i="2"/>
  <c r="AD262" i="2"/>
  <c r="AC262" i="2"/>
  <c r="AB262" i="2"/>
  <c r="AA262" i="2"/>
  <c r="Z262" i="2"/>
  <c r="Y262" i="2"/>
  <c r="X262" i="2"/>
  <c r="W262" i="2"/>
  <c r="V262" i="2"/>
  <c r="U262" i="2"/>
  <c r="T262" i="2"/>
  <c r="S262" i="2"/>
  <c r="R262" i="2"/>
  <c r="Q262" i="2"/>
  <c r="P262" i="2"/>
  <c r="O262" i="2"/>
  <c r="N262" i="2"/>
  <c r="M262" i="2"/>
  <c r="L262" i="2"/>
  <c r="K262" i="2"/>
  <c r="J262" i="2"/>
  <c r="I262" i="2"/>
  <c r="H262" i="2"/>
  <c r="G262" i="2"/>
  <c r="F262" i="2"/>
  <c r="E262" i="2"/>
  <c r="D262" i="2"/>
  <c r="C262" i="2"/>
  <c r="B262" i="2"/>
  <c r="AY261" i="2"/>
  <c r="AX261" i="2"/>
  <c r="AW261" i="2"/>
  <c r="AV261" i="2"/>
  <c r="AU261" i="2"/>
  <c r="AT261" i="2"/>
  <c r="AS261" i="2"/>
  <c r="AR261" i="2"/>
  <c r="AQ261" i="2"/>
  <c r="AP261" i="2"/>
  <c r="AO261" i="2"/>
  <c r="AN261" i="2"/>
  <c r="AM261" i="2"/>
  <c r="AL261" i="2"/>
  <c r="AK261" i="2"/>
  <c r="AJ261" i="2"/>
  <c r="AI261" i="2"/>
  <c r="AH261" i="2"/>
  <c r="AG261" i="2"/>
  <c r="AF261" i="2"/>
  <c r="AE261" i="2"/>
  <c r="AD261" i="2"/>
  <c r="AC261" i="2"/>
  <c r="AB261" i="2"/>
  <c r="AA261" i="2"/>
  <c r="Z261" i="2"/>
  <c r="Y261" i="2"/>
  <c r="X261" i="2"/>
  <c r="W261" i="2"/>
  <c r="V261" i="2"/>
  <c r="U261" i="2"/>
  <c r="T261" i="2"/>
  <c r="S261" i="2"/>
  <c r="R261" i="2"/>
  <c r="Q261" i="2"/>
  <c r="P261" i="2"/>
  <c r="O261" i="2"/>
  <c r="N261" i="2"/>
  <c r="M261" i="2"/>
  <c r="L261" i="2"/>
  <c r="K261" i="2"/>
  <c r="J261" i="2"/>
  <c r="I261" i="2"/>
  <c r="H261" i="2"/>
  <c r="G261" i="2"/>
  <c r="F261" i="2"/>
  <c r="E261" i="2"/>
  <c r="D261" i="2"/>
  <c r="C261" i="2"/>
  <c r="B261" i="2"/>
  <c r="AY260" i="2"/>
  <c r="AX260" i="2"/>
  <c r="AW260" i="2"/>
  <c r="AV260" i="2"/>
  <c r="AU260" i="2"/>
  <c r="AT260" i="2"/>
  <c r="AS260" i="2"/>
  <c r="AR260" i="2"/>
  <c r="AQ260" i="2"/>
  <c r="AP260" i="2"/>
  <c r="AO260" i="2"/>
  <c r="AN260" i="2"/>
  <c r="AM260" i="2"/>
  <c r="AL260" i="2"/>
  <c r="AK260" i="2"/>
  <c r="AJ260" i="2"/>
  <c r="AI260" i="2"/>
  <c r="AH260" i="2"/>
  <c r="AG260" i="2"/>
  <c r="AF260" i="2"/>
  <c r="AE260" i="2"/>
  <c r="AD260" i="2"/>
  <c r="AC260" i="2"/>
  <c r="AB260" i="2"/>
  <c r="AA260" i="2"/>
  <c r="Z260" i="2"/>
  <c r="Y260" i="2"/>
  <c r="X260" i="2"/>
  <c r="W260" i="2"/>
  <c r="V260" i="2"/>
  <c r="U260" i="2"/>
  <c r="T260" i="2"/>
  <c r="S260" i="2"/>
  <c r="R260" i="2"/>
  <c r="Q260" i="2"/>
  <c r="P260" i="2"/>
  <c r="O260" i="2"/>
  <c r="N260" i="2"/>
  <c r="M260" i="2"/>
  <c r="L260" i="2"/>
  <c r="K260" i="2"/>
  <c r="J260" i="2"/>
  <c r="I260" i="2"/>
  <c r="H260" i="2"/>
  <c r="G260" i="2"/>
  <c r="F260" i="2"/>
  <c r="E260" i="2"/>
  <c r="D260" i="2"/>
  <c r="C260" i="2"/>
  <c r="B260" i="2"/>
  <c r="AY259" i="2"/>
  <c r="AX259" i="2"/>
  <c r="AW259" i="2"/>
  <c r="AV259" i="2"/>
  <c r="AU259" i="2"/>
  <c r="AT259" i="2"/>
  <c r="AS259" i="2"/>
  <c r="AR259" i="2"/>
  <c r="AQ259" i="2"/>
  <c r="AP259" i="2"/>
  <c r="AO259" i="2"/>
  <c r="AN259" i="2"/>
  <c r="AM259" i="2"/>
  <c r="AL259" i="2"/>
  <c r="AK259" i="2"/>
  <c r="AJ259" i="2"/>
  <c r="AI259" i="2"/>
  <c r="AH259" i="2"/>
  <c r="AG259" i="2"/>
  <c r="AF259" i="2"/>
  <c r="AE259" i="2"/>
  <c r="AD259" i="2"/>
  <c r="AC259" i="2"/>
  <c r="AB259" i="2"/>
  <c r="AA259" i="2"/>
  <c r="Z259" i="2"/>
  <c r="Y259" i="2"/>
  <c r="X259" i="2"/>
  <c r="W259" i="2"/>
  <c r="V259" i="2"/>
  <c r="U259" i="2"/>
  <c r="T259" i="2"/>
  <c r="S259" i="2"/>
  <c r="R259" i="2"/>
  <c r="Q259" i="2"/>
  <c r="P259" i="2"/>
  <c r="O259" i="2"/>
  <c r="N259" i="2"/>
  <c r="M259" i="2"/>
  <c r="L259" i="2"/>
  <c r="K259" i="2"/>
  <c r="J259" i="2"/>
  <c r="I259" i="2"/>
  <c r="H259" i="2"/>
  <c r="G259" i="2"/>
  <c r="F259" i="2"/>
  <c r="E259" i="2"/>
  <c r="D259" i="2"/>
  <c r="C259" i="2"/>
  <c r="B259" i="2"/>
  <c r="AY258" i="2"/>
  <c r="AX258" i="2"/>
  <c r="AW258" i="2"/>
  <c r="AV258" i="2"/>
  <c r="AU258" i="2"/>
  <c r="AT258" i="2"/>
  <c r="AS258" i="2"/>
  <c r="AR258" i="2"/>
  <c r="AQ258" i="2"/>
  <c r="AP258" i="2"/>
  <c r="AO258" i="2"/>
  <c r="AN258" i="2"/>
  <c r="AM258" i="2"/>
  <c r="AL258" i="2"/>
  <c r="AK258" i="2"/>
  <c r="AJ258" i="2"/>
  <c r="AI258" i="2"/>
  <c r="AH258" i="2"/>
  <c r="AG258" i="2"/>
  <c r="AF258" i="2"/>
  <c r="AE258" i="2"/>
  <c r="AD258" i="2"/>
  <c r="AC258" i="2"/>
  <c r="AB258" i="2"/>
  <c r="AA258" i="2"/>
  <c r="Z258" i="2"/>
  <c r="Y258" i="2"/>
  <c r="X258" i="2"/>
  <c r="W258" i="2"/>
  <c r="V258" i="2"/>
  <c r="U258" i="2"/>
  <c r="T258" i="2"/>
  <c r="S258" i="2"/>
  <c r="R258" i="2"/>
  <c r="Q258" i="2"/>
  <c r="P258" i="2"/>
  <c r="O258" i="2"/>
  <c r="N258" i="2"/>
  <c r="M258" i="2"/>
  <c r="L258" i="2"/>
  <c r="K258" i="2"/>
  <c r="J258" i="2"/>
  <c r="I258" i="2"/>
  <c r="H258" i="2"/>
  <c r="G258" i="2"/>
  <c r="F258" i="2"/>
  <c r="E258" i="2"/>
  <c r="D258" i="2"/>
  <c r="C258" i="2"/>
  <c r="B258" i="2"/>
  <c r="AY257" i="2"/>
  <c r="AX257" i="2"/>
  <c r="AW257" i="2"/>
  <c r="AV257" i="2"/>
  <c r="AU257" i="2"/>
  <c r="AT257" i="2"/>
  <c r="AS257" i="2"/>
  <c r="AR257" i="2"/>
  <c r="AQ257" i="2"/>
  <c r="AP257" i="2"/>
  <c r="AO257" i="2"/>
  <c r="AN257" i="2"/>
  <c r="AM257" i="2"/>
  <c r="AL257" i="2"/>
  <c r="AK257" i="2"/>
  <c r="AJ257" i="2"/>
  <c r="AI257" i="2"/>
  <c r="AH257" i="2"/>
  <c r="AG257" i="2"/>
  <c r="AF257" i="2"/>
  <c r="AE257" i="2"/>
  <c r="AD257" i="2"/>
  <c r="AC257" i="2"/>
  <c r="AB257" i="2"/>
  <c r="AA257" i="2"/>
  <c r="Z257" i="2"/>
  <c r="Y257" i="2"/>
  <c r="X257" i="2"/>
  <c r="W257" i="2"/>
  <c r="V257" i="2"/>
  <c r="U257" i="2"/>
  <c r="T257" i="2"/>
  <c r="S257" i="2"/>
  <c r="R257" i="2"/>
  <c r="Q257" i="2"/>
  <c r="P257" i="2"/>
  <c r="O257" i="2"/>
  <c r="N257" i="2"/>
  <c r="M257" i="2"/>
  <c r="L257" i="2"/>
  <c r="K257" i="2"/>
  <c r="J257" i="2"/>
  <c r="I257" i="2"/>
  <c r="H257" i="2"/>
  <c r="G257" i="2"/>
  <c r="F257" i="2"/>
  <c r="E257" i="2"/>
  <c r="D257" i="2"/>
  <c r="C257" i="2"/>
  <c r="B257" i="2"/>
  <c r="AY256" i="2"/>
  <c r="AX256" i="2"/>
  <c r="AW256" i="2"/>
  <c r="AV256" i="2"/>
  <c r="AU256" i="2"/>
  <c r="AT256" i="2"/>
  <c r="AS256" i="2"/>
  <c r="AR256" i="2"/>
  <c r="AQ256" i="2"/>
  <c r="AP256" i="2"/>
  <c r="AO256" i="2"/>
  <c r="AN256" i="2"/>
  <c r="AM256" i="2"/>
  <c r="AL256" i="2"/>
  <c r="AK256" i="2"/>
  <c r="AJ256" i="2"/>
  <c r="AI256" i="2"/>
  <c r="AH256" i="2"/>
  <c r="AG256" i="2"/>
  <c r="AF256" i="2"/>
  <c r="AE256" i="2"/>
  <c r="AD256" i="2"/>
  <c r="AC256" i="2"/>
  <c r="AB256" i="2"/>
  <c r="AA256" i="2"/>
  <c r="Z256" i="2"/>
  <c r="Y256" i="2"/>
  <c r="X256" i="2"/>
  <c r="W256" i="2"/>
  <c r="V256" i="2"/>
  <c r="U256" i="2"/>
  <c r="T256" i="2"/>
  <c r="S256" i="2"/>
  <c r="R256" i="2"/>
  <c r="Q256" i="2"/>
  <c r="P256" i="2"/>
  <c r="O256" i="2"/>
  <c r="N256" i="2"/>
  <c r="M256" i="2"/>
  <c r="L256" i="2"/>
  <c r="K256" i="2"/>
  <c r="J256" i="2"/>
  <c r="I256" i="2"/>
  <c r="H256" i="2"/>
  <c r="G256" i="2"/>
  <c r="F256" i="2"/>
  <c r="E256" i="2"/>
  <c r="D256" i="2"/>
  <c r="C256" i="2"/>
  <c r="B256" i="2"/>
  <c r="AY255" i="2"/>
  <c r="AX255" i="2"/>
  <c r="AW255" i="2"/>
  <c r="AV255" i="2"/>
  <c r="AU255" i="2"/>
  <c r="AT255" i="2"/>
  <c r="AS255" i="2"/>
  <c r="AR255" i="2"/>
  <c r="AQ255" i="2"/>
  <c r="AP255" i="2"/>
  <c r="AO255" i="2"/>
  <c r="AN255" i="2"/>
  <c r="AM255" i="2"/>
  <c r="AL255" i="2"/>
  <c r="AK255" i="2"/>
  <c r="AJ255" i="2"/>
  <c r="AI255" i="2"/>
  <c r="AH255" i="2"/>
  <c r="AG255" i="2"/>
  <c r="AF255" i="2"/>
  <c r="AE255" i="2"/>
  <c r="AD255" i="2"/>
  <c r="AC255" i="2"/>
  <c r="AB255" i="2"/>
  <c r="AA255" i="2"/>
  <c r="Z255" i="2"/>
  <c r="Y255" i="2"/>
  <c r="X255" i="2"/>
  <c r="W255" i="2"/>
  <c r="V255" i="2"/>
  <c r="U255" i="2"/>
  <c r="T255" i="2"/>
  <c r="S255" i="2"/>
  <c r="R255" i="2"/>
  <c r="Q255" i="2"/>
  <c r="P255" i="2"/>
  <c r="O255" i="2"/>
  <c r="N255" i="2"/>
  <c r="M255" i="2"/>
  <c r="L255" i="2"/>
  <c r="K255" i="2"/>
  <c r="J255" i="2"/>
  <c r="I255" i="2"/>
  <c r="H255" i="2"/>
  <c r="G255" i="2"/>
  <c r="F255" i="2"/>
  <c r="E255" i="2"/>
  <c r="D255" i="2"/>
  <c r="C255" i="2"/>
  <c r="B255" i="2"/>
  <c r="AY254" i="2"/>
  <c r="AX254" i="2"/>
  <c r="AW254" i="2"/>
  <c r="AV254" i="2"/>
  <c r="AU254" i="2"/>
  <c r="AT254" i="2"/>
  <c r="AS254" i="2"/>
  <c r="AR254" i="2"/>
  <c r="AQ254" i="2"/>
  <c r="AP254" i="2"/>
  <c r="AO254" i="2"/>
  <c r="AN254" i="2"/>
  <c r="AM254" i="2"/>
  <c r="AL254" i="2"/>
  <c r="AK254" i="2"/>
  <c r="AJ254" i="2"/>
  <c r="AI254" i="2"/>
  <c r="AH254" i="2"/>
  <c r="AG254" i="2"/>
  <c r="AF254" i="2"/>
  <c r="AE254" i="2"/>
  <c r="AD254" i="2"/>
  <c r="AC254" i="2"/>
  <c r="AB254" i="2"/>
  <c r="AA254" i="2"/>
  <c r="Z254" i="2"/>
  <c r="Y254" i="2"/>
  <c r="X254" i="2"/>
  <c r="W254" i="2"/>
  <c r="V254" i="2"/>
  <c r="U254" i="2"/>
  <c r="T254" i="2"/>
  <c r="S254" i="2"/>
  <c r="R254" i="2"/>
  <c r="Q254" i="2"/>
  <c r="P254" i="2"/>
  <c r="O254" i="2"/>
  <c r="N254" i="2"/>
  <c r="M254" i="2"/>
  <c r="L254" i="2"/>
  <c r="K254" i="2"/>
  <c r="J254" i="2"/>
  <c r="I254" i="2"/>
  <c r="H254" i="2"/>
  <c r="G254" i="2"/>
  <c r="F254" i="2"/>
  <c r="E254" i="2"/>
  <c r="D254" i="2"/>
  <c r="C254" i="2"/>
  <c r="B254" i="2"/>
  <c r="AY253" i="2"/>
  <c r="AX253" i="2"/>
  <c r="AW253" i="2"/>
  <c r="AV253" i="2"/>
  <c r="AU253" i="2"/>
  <c r="AT253" i="2"/>
  <c r="AS253" i="2"/>
  <c r="AR253" i="2"/>
  <c r="AQ253" i="2"/>
  <c r="AP253" i="2"/>
  <c r="AO253" i="2"/>
  <c r="AN253" i="2"/>
  <c r="AM253" i="2"/>
  <c r="AL253" i="2"/>
  <c r="AK253" i="2"/>
  <c r="AJ253" i="2"/>
  <c r="AI253" i="2"/>
  <c r="AH253" i="2"/>
  <c r="AG253" i="2"/>
  <c r="AF253" i="2"/>
  <c r="AE253" i="2"/>
  <c r="AD253" i="2"/>
  <c r="AC253" i="2"/>
  <c r="AB253" i="2"/>
  <c r="AA253" i="2"/>
  <c r="Z253" i="2"/>
  <c r="Y253" i="2"/>
  <c r="X253" i="2"/>
  <c r="W253" i="2"/>
  <c r="V253" i="2"/>
  <c r="U253" i="2"/>
  <c r="T253" i="2"/>
  <c r="S253" i="2"/>
  <c r="R253" i="2"/>
  <c r="Q253" i="2"/>
  <c r="P253" i="2"/>
  <c r="O253" i="2"/>
  <c r="N253" i="2"/>
  <c r="M253" i="2"/>
  <c r="L253" i="2"/>
  <c r="K253" i="2"/>
  <c r="J253" i="2"/>
  <c r="I253" i="2"/>
  <c r="H253" i="2"/>
  <c r="G253" i="2"/>
  <c r="F253" i="2"/>
  <c r="E253" i="2"/>
  <c r="D253" i="2"/>
  <c r="C253" i="2"/>
  <c r="B253" i="2"/>
  <c r="AY252" i="2"/>
  <c r="AX252" i="2"/>
  <c r="AW252" i="2"/>
  <c r="AV252" i="2"/>
  <c r="AU252" i="2"/>
  <c r="AT252" i="2"/>
  <c r="AS252" i="2"/>
  <c r="AR252" i="2"/>
  <c r="AQ252" i="2"/>
  <c r="AP252" i="2"/>
  <c r="AO252" i="2"/>
  <c r="AN252" i="2"/>
  <c r="AM252" i="2"/>
  <c r="AL252" i="2"/>
  <c r="AK252" i="2"/>
  <c r="AJ252" i="2"/>
  <c r="AI252" i="2"/>
  <c r="AH252" i="2"/>
  <c r="AG252" i="2"/>
  <c r="AF252" i="2"/>
  <c r="AE252" i="2"/>
  <c r="AD252" i="2"/>
  <c r="AC252" i="2"/>
  <c r="AB252" i="2"/>
  <c r="AA252" i="2"/>
  <c r="Z252" i="2"/>
  <c r="Y252" i="2"/>
  <c r="X252" i="2"/>
  <c r="W252" i="2"/>
  <c r="V252" i="2"/>
  <c r="U252" i="2"/>
  <c r="T252" i="2"/>
  <c r="S252" i="2"/>
  <c r="R252" i="2"/>
  <c r="Q252" i="2"/>
  <c r="P252" i="2"/>
  <c r="O252" i="2"/>
  <c r="N252" i="2"/>
  <c r="M252" i="2"/>
  <c r="L252" i="2"/>
  <c r="K252" i="2"/>
  <c r="J252" i="2"/>
  <c r="I252" i="2"/>
  <c r="H252" i="2"/>
  <c r="G252" i="2"/>
  <c r="F252" i="2"/>
  <c r="E252" i="2"/>
  <c r="D252" i="2"/>
  <c r="C252" i="2"/>
  <c r="B252" i="2"/>
  <c r="AY251" i="2"/>
  <c r="AX251" i="2"/>
  <c r="AW251" i="2"/>
  <c r="AV251" i="2"/>
  <c r="AU251" i="2"/>
  <c r="AT251" i="2"/>
  <c r="AS251" i="2"/>
  <c r="AR251" i="2"/>
  <c r="AQ251" i="2"/>
  <c r="AP251" i="2"/>
  <c r="AO251" i="2"/>
  <c r="AN251" i="2"/>
  <c r="AM251" i="2"/>
  <c r="AL251" i="2"/>
  <c r="AK251" i="2"/>
  <c r="AJ251" i="2"/>
  <c r="AI251" i="2"/>
  <c r="AH251" i="2"/>
  <c r="AG251" i="2"/>
  <c r="AF251" i="2"/>
  <c r="AE251" i="2"/>
  <c r="AD251" i="2"/>
  <c r="AC251" i="2"/>
  <c r="AB251" i="2"/>
  <c r="AA251" i="2"/>
  <c r="Z251" i="2"/>
  <c r="Y251" i="2"/>
  <c r="X251" i="2"/>
  <c r="W251" i="2"/>
  <c r="V251" i="2"/>
  <c r="U251" i="2"/>
  <c r="T251" i="2"/>
  <c r="S251" i="2"/>
  <c r="R251" i="2"/>
  <c r="Q251" i="2"/>
  <c r="P251" i="2"/>
  <c r="O251" i="2"/>
  <c r="N251" i="2"/>
  <c r="M251" i="2"/>
  <c r="L251" i="2"/>
  <c r="K251" i="2"/>
  <c r="J251" i="2"/>
  <c r="I251" i="2"/>
  <c r="H251" i="2"/>
  <c r="G251" i="2"/>
  <c r="F251" i="2"/>
  <c r="E251" i="2"/>
  <c r="D251" i="2"/>
  <c r="C251" i="2"/>
  <c r="B251" i="2"/>
  <c r="AY250" i="2"/>
  <c r="AX250" i="2"/>
  <c r="AW250" i="2"/>
  <c r="AV250" i="2"/>
  <c r="AU250" i="2"/>
  <c r="AT250" i="2"/>
  <c r="AS250" i="2"/>
  <c r="AR250" i="2"/>
  <c r="AQ250" i="2"/>
  <c r="AP250" i="2"/>
  <c r="AO250" i="2"/>
  <c r="AN250" i="2"/>
  <c r="AM250" i="2"/>
  <c r="AL250" i="2"/>
  <c r="AK250" i="2"/>
  <c r="AJ250" i="2"/>
  <c r="AI250" i="2"/>
  <c r="AH250" i="2"/>
  <c r="AG250" i="2"/>
  <c r="AF250" i="2"/>
  <c r="AE250" i="2"/>
  <c r="AD250" i="2"/>
  <c r="AC250" i="2"/>
  <c r="AB250" i="2"/>
  <c r="AA250" i="2"/>
  <c r="Z250" i="2"/>
  <c r="Y250" i="2"/>
  <c r="X250" i="2"/>
  <c r="W250" i="2"/>
  <c r="V250" i="2"/>
  <c r="U250" i="2"/>
  <c r="T250" i="2"/>
  <c r="S250" i="2"/>
  <c r="R250" i="2"/>
  <c r="Q250" i="2"/>
  <c r="P250" i="2"/>
  <c r="O250" i="2"/>
  <c r="N250" i="2"/>
  <c r="M250" i="2"/>
  <c r="L250" i="2"/>
  <c r="K250" i="2"/>
  <c r="J250" i="2"/>
  <c r="I250" i="2"/>
  <c r="H250" i="2"/>
  <c r="G250" i="2"/>
  <c r="F250" i="2"/>
  <c r="E250" i="2"/>
  <c r="D250" i="2"/>
  <c r="C250" i="2"/>
  <c r="B250" i="2"/>
  <c r="AY249" i="2"/>
  <c r="AX249" i="2"/>
  <c r="AW249" i="2"/>
  <c r="AV249" i="2"/>
  <c r="AU249" i="2"/>
  <c r="AT249" i="2"/>
  <c r="AS249" i="2"/>
  <c r="AR249" i="2"/>
  <c r="AQ249" i="2"/>
  <c r="AP249" i="2"/>
  <c r="AO249" i="2"/>
  <c r="AN249" i="2"/>
  <c r="AM249" i="2"/>
  <c r="AL249" i="2"/>
  <c r="AK249" i="2"/>
  <c r="AJ249" i="2"/>
  <c r="AI249" i="2"/>
  <c r="AH249" i="2"/>
  <c r="AG249" i="2"/>
  <c r="AF249" i="2"/>
  <c r="AE249" i="2"/>
  <c r="AD249" i="2"/>
  <c r="AC249" i="2"/>
  <c r="AB249" i="2"/>
  <c r="AA249" i="2"/>
  <c r="Z249" i="2"/>
  <c r="Y249" i="2"/>
  <c r="X249" i="2"/>
  <c r="W249" i="2"/>
  <c r="V249" i="2"/>
  <c r="U249" i="2"/>
  <c r="T249" i="2"/>
  <c r="S249" i="2"/>
  <c r="R249" i="2"/>
  <c r="Q249" i="2"/>
  <c r="P249" i="2"/>
  <c r="O249" i="2"/>
  <c r="N249" i="2"/>
  <c r="M249" i="2"/>
  <c r="L249" i="2"/>
  <c r="K249" i="2"/>
  <c r="J249" i="2"/>
  <c r="I249" i="2"/>
  <c r="H249" i="2"/>
  <c r="G249" i="2"/>
  <c r="F249" i="2"/>
  <c r="E249" i="2"/>
  <c r="D249" i="2"/>
  <c r="C249" i="2"/>
  <c r="B249" i="2"/>
  <c r="AY248" i="2"/>
  <c r="AX248" i="2"/>
  <c r="AW248" i="2"/>
  <c r="AV248" i="2"/>
  <c r="AU248" i="2"/>
  <c r="AT248" i="2"/>
  <c r="AS248" i="2"/>
  <c r="AR248" i="2"/>
  <c r="AQ248" i="2"/>
  <c r="AP248" i="2"/>
  <c r="AO248" i="2"/>
  <c r="AN248" i="2"/>
  <c r="AM248" i="2"/>
  <c r="AL248" i="2"/>
  <c r="AK248" i="2"/>
  <c r="AJ248" i="2"/>
  <c r="AI248" i="2"/>
  <c r="AH248" i="2"/>
  <c r="AG248" i="2"/>
  <c r="AF248" i="2"/>
  <c r="AE248" i="2"/>
  <c r="AD248" i="2"/>
  <c r="AC248" i="2"/>
  <c r="AB248" i="2"/>
  <c r="AA248" i="2"/>
  <c r="Z248" i="2"/>
  <c r="Y248" i="2"/>
  <c r="X248" i="2"/>
  <c r="W248" i="2"/>
  <c r="V248" i="2"/>
  <c r="U248" i="2"/>
  <c r="T248" i="2"/>
  <c r="S248" i="2"/>
  <c r="R248" i="2"/>
  <c r="Q248" i="2"/>
  <c r="P248" i="2"/>
  <c r="O248" i="2"/>
  <c r="N248" i="2"/>
  <c r="M248" i="2"/>
  <c r="L248" i="2"/>
  <c r="K248" i="2"/>
  <c r="J248" i="2"/>
  <c r="I248" i="2"/>
  <c r="H248" i="2"/>
  <c r="G248" i="2"/>
  <c r="F248" i="2"/>
  <c r="E248" i="2"/>
  <c r="D248" i="2"/>
  <c r="C248" i="2"/>
  <c r="B248" i="2"/>
  <c r="AY247" i="2"/>
  <c r="AX247" i="2"/>
  <c r="AW247" i="2"/>
  <c r="AV247" i="2"/>
  <c r="AU247" i="2"/>
  <c r="AT247" i="2"/>
  <c r="AS247" i="2"/>
  <c r="AR247" i="2"/>
  <c r="AQ247" i="2"/>
  <c r="AP247" i="2"/>
  <c r="AO247" i="2"/>
  <c r="AN247" i="2"/>
  <c r="AM247" i="2"/>
  <c r="AL247" i="2"/>
  <c r="AK247" i="2"/>
  <c r="AJ247" i="2"/>
  <c r="AI247" i="2"/>
  <c r="AH247" i="2"/>
  <c r="AG247" i="2"/>
  <c r="AF247" i="2"/>
  <c r="AE247" i="2"/>
  <c r="AD247" i="2"/>
  <c r="AC247" i="2"/>
  <c r="AB247" i="2"/>
  <c r="AA247" i="2"/>
  <c r="Z247" i="2"/>
  <c r="Y247" i="2"/>
  <c r="X247" i="2"/>
  <c r="W247" i="2"/>
  <c r="V247" i="2"/>
  <c r="U247" i="2"/>
  <c r="T247" i="2"/>
  <c r="S247" i="2"/>
  <c r="R247" i="2"/>
  <c r="Q247" i="2"/>
  <c r="P247" i="2"/>
  <c r="O247" i="2"/>
  <c r="N247" i="2"/>
  <c r="M247" i="2"/>
  <c r="L247" i="2"/>
  <c r="K247" i="2"/>
  <c r="J247" i="2"/>
  <c r="I247" i="2"/>
  <c r="H247" i="2"/>
  <c r="G247" i="2"/>
  <c r="F247" i="2"/>
  <c r="E247" i="2"/>
  <c r="D247" i="2"/>
  <c r="C247" i="2"/>
  <c r="B247" i="2"/>
  <c r="AY246" i="2"/>
  <c r="AX246" i="2"/>
  <c r="AW246" i="2"/>
  <c r="AV246" i="2"/>
  <c r="AU246" i="2"/>
  <c r="AT246" i="2"/>
  <c r="AS246" i="2"/>
  <c r="AR246" i="2"/>
  <c r="AQ246" i="2"/>
  <c r="AP246" i="2"/>
  <c r="AO246" i="2"/>
  <c r="AN246" i="2"/>
  <c r="AM246" i="2"/>
  <c r="AL246" i="2"/>
  <c r="AK246" i="2"/>
  <c r="AJ246" i="2"/>
  <c r="AI246" i="2"/>
  <c r="AH246" i="2"/>
  <c r="AG246" i="2"/>
  <c r="AF246" i="2"/>
  <c r="AE246" i="2"/>
  <c r="AD246" i="2"/>
  <c r="AC246" i="2"/>
  <c r="AB246" i="2"/>
  <c r="AA246" i="2"/>
  <c r="Z246" i="2"/>
  <c r="Y246" i="2"/>
  <c r="X246" i="2"/>
  <c r="W246" i="2"/>
  <c r="V246" i="2"/>
  <c r="U246" i="2"/>
  <c r="T246" i="2"/>
  <c r="S246" i="2"/>
  <c r="R246" i="2"/>
  <c r="Q246" i="2"/>
  <c r="P246" i="2"/>
  <c r="O246" i="2"/>
  <c r="N246" i="2"/>
  <c r="M246" i="2"/>
  <c r="L246" i="2"/>
  <c r="K246" i="2"/>
  <c r="J246" i="2"/>
  <c r="I246" i="2"/>
  <c r="H246" i="2"/>
  <c r="G246" i="2"/>
  <c r="F246" i="2"/>
  <c r="E246" i="2"/>
  <c r="D246" i="2"/>
  <c r="C246" i="2"/>
  <c r="B246" i="2"/>
  <c r="AY245" i="2"/>
  <c r="AX245" i="2"/>
  <c r="AW245" i="2"/>
  <c r="AV245" i="2"/>
  <c r="AU245" i="2"/>
  <c r="AT245" i="2"/>
  <c r="AS245" i="2"/>
  <c r="AR245" i="2"/>
  <c r="AQ245" i="2"/>
  <c r="AP245" i="2"/>
  <c r="AO245" i="2"/>
  <c r="AN245" i="2"/>
  <c r="AM245" i="2"/>
  <c r="AL245" i="2"/>
  <c r="AK245" i="2"/>
  <c r="AJ245" i="2"/>
  <c r="AI245" i="2"/>
  <c r="AH245" i="2"/>
  <c r="AG245" i="2"/>
  <c r="AF245" i="2"/>
  <c r="AE245" i="2"/>
  <c r="AD245" i="2"/>
  <c r="AC245" i="2"/>
  <c r="AB245" i="2"/>
  <c r="AA245" i="2"/>
  <c r="Z245" i="2"/>
  <c r="Y245" i="2"/>
  <c r="X245" i="2"/>
  <c r="W245" i="2"/>
  <c r="V245" i="2"/>
  <c r="U245" i="2"/>
  <c r="T245" i="2"/>
  <c r="S245" i="2"/>
  <c r="R245" i="2"/>
  <c r="Q245" i="2"/>
  <c r="P245" i="2"/>
  <c r="O245" i="2"/>
  <c r="N245" i="2"/>
  <c r="M245" i="2"/>
  <c r="L245" i="2"/>
  <c r="K245" i="2"/>
  <c r="J245" i="2"/>
  <c r="I245" i="2"/>
  <c r="H245" i="2"/>
  <c r="G245" i="2"/>
  <c r="F245" i="2"/>
  <c r="E245" i="2"/>
  <c r="D245" i="2"/>
  <c r="C245" i="2"/>
  <c r="B245" i="2"/>
  <c r="AY244" i="2"/>
  <c r="AX244" i="2"/>
  <c r="AW244" i="2"/>
  <c r="AV244" i="2"/>
  <c r="AU244" i="2"/>
  <c r="AT244" i="2"/>
  <c r="AS244" i="2"/>
  <c r="AR244" i="2"/>
  <c r="AQ244" i="2"/>
  <c r="AP244" i="2"/>
  <c r="AO244" i="2"/>
  <c r="AN244" i="2"/>
  <c r="AM244" i="2"/>
  <c r="AL244" i="2"/>
  <c r="AK244" i="2"/>
  <c r="AJ244" i="2"/>
  <c r="AI244" i="2"/>
  <c r="AH244" i="2"/>
  <c r="AG244" i="2"/>
  <c r="AF244" i="2"/>
  <c r="AE244" i="2"/>
  <c r="AD244" i="2"/>
  <c r="AC244" i="2"/>
  <c r="AB244" i="2"/>
  <c r="AA244" i="2"/>
  <c r="Z244" i="2"/>
  <c r="Y244" i="2"/>
  <c r="X244" i="2"/>
  <c r="W244" i="2"/>
  <c r="V244" i="2"/>
  <c r="U244" i="2"/>
  <c r="T244" i="2"/>
  <c r="S244" i="2"/>
  <c r="R244" i="2"/>
  <c r="Q244" i="2"/>
  <c r="P244" i="2"/>
  <c r="O244" i="2"/>
  <c r="N244" i="2"/>
  <c r="M244" i="2"/>
  <c r="L244" i="2"/>
  <c r="K244" i="2"/>
  <c r="J244" i="2"/>
  <c r="I244" i="2"/>
  <c r="H244" i="2"/>
  <c r="G244" i="2"/>
  <c r="F244" i="2"/>
  <c r="E244" i="2"/>
  <c r="D244" i="2"/>
  <c r="C244" i="2"/>
  <c r="B244" i="2"/>
  <c r="AY243" i="2"/>
  <c r="AX243" i="2"/>
  <c r="AW243" i="2"/>
  <c r="AV243" i="2"/>
  <c r="AU243" i="2"/>
  <c r="AT243" i="2"/>
  <c r="AS243" i="2"/>
  <c r="AR243" i="2"/>
  <c r="AQ243" i="2"/>
  <c r="AP243" i="2"/>
  <c r="AO243" i="2"/>
  <c r="AN243" i="2"/>
  <c r="AM243" i="2"/>
  <c r="AL243" i="2"/>
  <c r="AK243" i="2"/>
  <c r="AJ243" i="2"/>
  <c r="AI243" i="2"/>
  <c r="AH243" i="2"/>
  <c r="AG243" i="2"/>
  <c r="AF243" i="2"/>
  <c r="AE243" i="2"/>
  <c r="AD243" i="2"/>
  <c r="AC243" i="2"/>
  <c r="AB243" i="2"/>
  <c r="AA243" i="2"/>
  <c r="Z243" i="2"/>
  <c r="Y243" i="2"/>
  <c r="X243" i="2"/>
  <c r="W243" i="2"/>
  <c r="V243" i="2"/>
  <c r="U243" i="2"/>
  <c r="T243" i="2"/>
  <c r="S243" i="2"/>
  <c r="R243" i="2"/>
  <c r="Q243" i="2"/>
  <c r="P243" i="2"/>
  <c r="O243" i="2"/>
  <c r="N243" i="2"/>
  <c r="M243" i="2"/>
  <c r="L243" i="2"/>
  <c r="K243" i="2"/>
  <c r="J243" i="2"/>
  <c r="I243" i="2"/>
  <c r="H243" i="2"/>
  <c r="G243" i="2"/>
  <c r="F243" i="2"/>
  <c r="E243" i="2"/>
  <c r="D243" i="2"/>
  <c r="C243" i="2"/>
  <c r="B243" i="2"/>
  <c r="AY242" i="2"/>
  <c r="AX242" i="2"/>
  <c r="AW242" i="2"/>
  <c r="AV242" i="2"/>
  <c r="AU242" i="2"/>
  <c r="AT242" i="2"/>
  <c r="AS242" i="2"/>
  <c r="AR242" i="2"/>
  <c r="AQ242" i="2"/>
  <c r="AP242" i="2"/>
  <c r="AO242" i="2"/>
  <c r="AN242" i="2"/>
  <c r="AM242" i="2"/>
  <c r="AL242" i="2"/>
  <c r="AK242" i="2"/>
  <c r="AJ242" i="2"/>
  <c r="AI242" i="2"/>
  <c r="AH242" i="2"/>
  <c r="AG242" i="2"/>
  <c r="AF242" i="2"/>
  <c r="AE242" i="2"/>
  <c r="AD242" i="2"/>
  <c r="AC242" i="2"/>
  <c r="AB242" i="2"/>
  <c r="AA242" i="2"/>
  <c r="Z242" i="2"/>
  <c r="Y242" i="2"/>
  <c r="X242" i="2"/>
  <c r="W242" i="2"/>
  <c r="V242" i="2"/>
  <c r="U242" i="2"/>
  <c r="T242" i="2"/>
  <c r="S242" i="2"/>
  <c r="R242" i="2"/>
  <c r="Q242" i="2"/>
  <c r="P242" i="2"/>
  <c r="O242" i="2"/>
  <c r="N242" i="2"/>
  <c r="M242" i="2"/>
  <c r="L242" i="2"/>
  <c r="K242" i="2"/>
  <c r="J242" i="2"/>
  <c r="I242" i="2"/>
  <c r="H242" i="2"/>
  <c r="G242" i="2"/>
  <c r="F242" i="2"/>
  <c r="E242" i="2"/>
  <c r="D242" i="2"/>
  <c r="C242" i="2"/>
  <c r="B242" i="2"/>
  <c r="AY241" i="2"/>
  <c r="AX241" i="2"/>
  <c r="AW241" i="2"/>
  <c r="AV241" i="2"/>
  <c r="AU241" i="2"/>
  <c r="AT241" i="2"/>
  <c r="AS241" i="2"/>
  <c r="AR241" i="2"/>
  <c r="AQ241" i="2"/>
  <c r="AP241" i="2"/>
  <c r="AO241" i="2"/>
  <c r="AN241" i="2"/>
  <c r="AM241" i="2"/>
  <c r="AL241" i="2"/>
  <c r="AK241" i="2"/>
  <c r="AJ241" i="2"/>
  <c r="AI241" i="2"/>
  <c r="AH241" i="2"/>
  <c r="AG241" i="2"/>
  <c r="AF241" i="2"/>
  <c r="AE241" i="2"/>
  <c r="AD241" i="2"/>
  <c r="AC241" i="2"/>
  <c r="AB241" i="2"/>
  <c r="AA241" i="2"/>
  <c r="Z241" i="2"/>
  <c r="Y241" i="2"/>
  <c r="X241" i="2"/>
  <c r="W241" i="2"/>
  <c r="V241" i="2"/>
  <c r="U241" i="2"/>
  <c r="T241" i="2"/>
  <c r="S241" i="2"/>
  <c r="R241" i="2"/>
  <c r="Q241" i="2"/>
  <c r="P241" i="2"/>
  <c r="O241" i="2"/>
  <c r="N241" i="2"/>
  <c r="M241" i="2"/>
  <c r="L241" i="2"/>
  <c r="K241" i="2"/>
  <c r="J241" i="2"/>
  <c r="I241" i="2"/>
  <c r="H241" i="2"/>
  <c r="G241" i="2"/>
  <c r="F241" i="2"/>
  <c r="E241" i="2"/>
  <c r="D241" i="2"/>
  <c r="C241" i="2"/>
  <c r="B241" i="2"/>
  <c r="AY240" i="2"/>
  <c r="AX240" i="2"/>
  <c r="AW240" i="2"/>
  <c r="AV240" i="2"/>
  <c r="AU240" i="2"/>
  <c r="AT240" i="2"/>
  <c r="AS240" i="2"/>
  <c r="AR240" i="2"/>
  <c r="AQ240" i="2"/>
  <c r="AP240" i="2"/>
  <c r="AO240" i="2"/>
  <c r="AN240" i="2"/>
  <c r="AM240" i="2"/>
  <c r="AL240" i="2"/>
  <c r="AK240" i="2"/>
  <c r="AJ240" i="2"/>
  <c r="AI240" i="2"/>
  <c r="AH240" i="2"/>
  <c r="AG240" i="2"/>
  <c r="AF240" i="2"/>
  <c r="AE240" i="2"/>
  <c r="AD240" i="2"/>
  <c r="AC240" i="2"/>
  <c r="AB240" i="2"/>
  <c r="AA240" i="2"/>
  <c r="Z240" i="2"/>
  <c r="Y240" i="2"/>
  <c r="X240" i="2"/>
  <c r="W240" i="2"/>
  <c r="V240" i="2"/>
  <c r="U240" i="2"/>
  <c r="T240" i="2"/>
  <c r="S240" i="2"/>
  <c r="R240" i="2"/>
  <c r="Q240" i="2"/>
  <c r="P240" i="2"/>
  <c r="O240" i="2"/>
  <c r="N240" i="2"/>
  <c r="M240" i="2"/>
  <c r="L240" i="2"/>
  <c r="K240" i="2"/>
  <c r="J240" i="2"/>
  <c r="I240" i="2"/>
  <c r="H240" i="2"/>
  <c r="G240" i="2"/>
  <c r="F240" i="2"/>
  <c r="E240" i="2"/>
  <c r="D240" i="2"/>
  <c r="C240" i="2"/>
  <c r="B240" i="2"/>
  <c r="AY239" i="2"/>
  <c r="AX239" i="2"/>
  <c r="AW239" i="2"/>
  <c r="AV239" i="2"/>
  <c r="AU239" i="2"/>
  <c r="AT239" i="2"/>
  <c r="AS239" i="2"/>
  <c r="AR239" i="2"/>
  <c r="AQ239" i="2"/>
  <c r="AP239" i="2"/>
  <c r="AO239" i="2"/>
  <c r="AN239" i="2"/>
  <c r="AM239" i="2"/>
  <c r="AL239" i="2"/>
  <c r="AK239" i="2"/>
  <c r="AJ239" i="2"/>
  <c r="AI239" i="2"/>
  <c r="AH239" i="2"/>
  <c r="AG239" i="2"/>
  <c r="AF239" i="2"/>
  <c r="AE239" i="2"/>
  <c r="AD239" i="2"/>
  <c r="AC239" i="2"/>
  <c r="AB239" i="2"/>
  <c r="AA239" i="2"/>
  <c r="Z239" i="2"/>
  <c r="Y239" i="2"/>
  <c r="X239" i="2"/>
  <c r="W239" i="2"/>
  <c r="V239" i="2"/>
  <c r="U239" i="2"/>
  <c r="T239" i="2"/>
  <c r="S239" i="2"/>
  <c r="R239" i="2"/>
  <c r="Q239" i="2"/>
  <c r="P239" i="2"/>
  <c r="O239" i="2"/>
  <c r="N239" i="2"/>
  <c r="M239" i="2"/>
  <c r="L239" i="2"/>
  <c r="K239" i="2"/>
  <c r="J239" i="2"/>
  <c r="I239" i="2"/>
  <c r="H239" i="2"/>
  <c r="G239" i="2"/>
  <c r="F239" i="2"/>
  <c r="E239" i="2"/>
  <c r="D239" i="2"/>
  <c r="C239" i="2"/>
  <c r="B239" i="2"/>
  <c r="AY238" i="2"/>
  <c r="AX238" i="2"/>
  <c r="AW238" i="2"/>
  <c r="AV238" i="2"/>
  <c r="AU238" i="2"/>
  <c r="AT238" i="2"/>
  <c r="AS238" i="2"/>
  <c r="AR238" i="2"/>
  <c r="AQ238" i="2"/>
  <c r="AP238" i="2"/>
  <c r="AO238" i="2"/>
  <c r="AN238" i="2"/>
  <c r="AM238" i="2"/>
  <c r="AL238" i="2"/>
  <c r="AK238" i="2"/>
  <c r="AJ238" i="2"/>
  <c r="AI238" i="2"/>
  <c r="AH238" i="2"/>
  <c r="AG238" i="2"/>
  <c r="AF238" i="2"/>
  <c r="AE238" i="2"/>
  <c r="AD238" i="2"/>
  <c r="AC238" i="2"/>
  <c r="AB238" i="2"/>
  <c r="AA238" i="2"/>
  <c r="Z238" i="2"/>
  <c r="Y238" i="2"/>
  <c r="X238" i="2"/>
  <c r="W238" i="2"/>
  <c r="V238" i="2"/>
  <c r="U238" i="2"/>
  <c r="T238" i="2"/>
  <c r="S238" i="2"/>
  <c r="R238" i="2"/>
  <c r="Q238" i="2"/>
  <c r="P238" i="2"/>
  <c r="O238" i="2"/>
  <c r="N238" i="2"/>
  <c r="M238" i="2"/>
  <c r="L238" i="2"/>
  <c r="K238" i="2"/>
  <c r="J238" i="2"/>
  <c r="I238" i="2"/>
  <c r="H238" i="2"/>
  <c r="G238" i="2"/>
  <c r="F238" i="2"/>
  <c r="E238" i="2"/>
  <c r="D238" i="2"/>
  <c r="C238" i="2"/>
  <c r="B238" i="2"/>
  <c r="AY237" i="2"/>
  <c r="AX237" i="2"/>
  <c r="AW237" i="2"/>
  <c r="AV237" i="2"/>
  <c r="AU237" i="2"/>
  <c r="AT237" i="2"/>
  <c r="AS237" i="2"/>
  <c r="AR237" i="2"/>
  <c r="AQ237" i="2"/>
  <c r="AP237" i="2"/>
  <c r="AO237" i="2"/>
  <c r="AN237" i="2"/>
  <c r="AM237" i="2"/>
  <c r="AL237" i="2"/>
  <c r="AK237" i="2"/>
  <c r="AJ237" i="2"/>
  <c r="AI237" i="2"/>
  <c r="AH237" i="2"/>
  <c r="AG237" i="2"/>
  <c r="AF237" i="2"/>
  <c r="AE237" i="2"/>
  <c r="AD237" i="2"/>
  <c r="AC237" i="2"/>
  <c r="AB237" i="2"/>
  <c r="AA237" i="2"/>
  <c r="Z237" i="2"/>
  <c r="Y237" i="2"/>
  <c r="X237" i="2"/>
  <c r="W237" i="2"/>
  <c r="V237" i="2"/>
  <c r="U237" i="2"/>
  <c r="T237" i="2"/>
  <c r="S237" i="2"/>
  <c r="R237" i="2"/>
  <c r="Q237" i="2"/>
  <c r="P237" i="2"/>
  <c r="O237" i="2"/>
  <c r="N237" i="2"/>
  <c r="M237" i="2"/>
  <c r="L237" i="2"/>
  <c r="K237" i="2"/>
  <c r="J237" i="2"/>
  <c r="I237" i="2"/>
  <c r="H237" i="2"/>
  <c r="G237" i="2"/>
  <c r="F237" i="2"/>
  <c r="E237" i="2"/>
  <c r="D237" i="2"/>
  <c r="C237" i="2"/>
  <c r="B237" i="2"/>
  <c r="AY236" i="2"/>
  <c r="AX236" i="2"/>
  <c r="AW236" i="2"/>
  <c r="AV236" i="2"/>
  <c r="AU236" i="2"/>
  <c r="AT236" i="2"/>
  <c r="AS236" i="2"/>
  <c r="AR236" i="2"/>
  <c r="AQ236" i="2"/>
  <c r="AP236" i="2"/>
  <c r="AO236" i="2"/>
  <c r="AN236" i="2"/>
  <c r="AM236" i="2"/>
  <c r="AL236" i="2"/>
  <c r="AK236" i="2"/>
  <c r="AJ236" i="2"/>
  <c r="AI236" i="2"/>
  <c r="AH236" i="2"/>
  <c r="AG236" i="2"/>
  <c r="AF236" i="2"/>
  <c r="AE236" i="2"/>
  <c r="AD236" i="2"/>
  <c r="AC236" i="2"/>
  <c r="AB236" i="2"/>
  <c r="AA236" i="2"/>
  <c r="Z236" i="2"/>
  <c r="Y236" i="2"/>
  <c r="X236" i="2"/>
  <c r="W236" i="2"/>
  <c r="V236" i="2"/>
  <c r="U236" i="2"/>
  <c r="T236" i="2"/>
  <c r="S236" i="2"/>
  <c r="R236" i="2"/>
  <c r="Q236" i="2"/>
  <c r="P236" i="2"/>
  <c r="O236" i="2"/>
  <c r="N236" i="2"/>
  <c r="M236" i="2"/>
  <c r="L236" i="2"/>
  <c r="K236" i="2"/>
  <c r="J236" i="2"/>
  <c r="I236" i="2"/>
  <c r="H236" i="2"/>
  <c r="G236" i="2"/>
  <c r="F236" i="2"/>
  <c r="E236" i="2"/>
  <c r="D236" i="2"/>
  <c r="C236" i="2"/>
  <c r="B236" i="2"/>
  <c r="AY235" i="2"/>
  <c r="AX235" i="2"/>
  <c r="AW235" i="2"/>
  <c r="AV235" i="2"/>
  <c r="AU235" i="2"/>
  <c r="AT235" i="2"/>
  <c r="AS235" i="2"/>
  <c r="AR235" i="2"/>
  <c r="AQ235" i="2"/>
  <c r="AP235" i="2"/>
  <c r="AO235" i="2"/>
  <c r="AN235" i="2"/>
  <c r="AM235" i="2"/>
  <c r="AL235" i="2"/>
  <c r="AK235" i="2"/>
  <c r="AJ235" i="2"/>
  <c r="AI235" i="2"/>
  <c r="AH235" i="2"/>
  <c r="AG235" i="2"/>
  <c r="AF235" i="2"/>
  <c r="AE235" i="2"/>
  <c r="AD235" i="2"/>
  <c r="AC235" i="2"/>
  <c r="AB235" i="2"/>
  <c r="AA235" i="2"/>
  <c r="Z235" i="2"/>
  <c r="Y235" i="2"/>
  <c r="X235" i="2"/>
  <c r="W235" i="2"/>
  <c r="V235" i="2"/>
  <c r="U235" i="2"/>
  <c r="T235" i="2"/>
  <c r="S235" i="2"/>
  <c r="R235" i="2"/>
  <c r="Q235" i="2"/>
  <c r="P235" i="2"/>
  <c r="O235" i="2"/>
  <c r="N235" i="2"/>
  <c r="M235" i="2"/>
  <c r="L235" i="2"/>
  <c r="K235" i="2"/>
  <c r="J235" i="2"/>
  <c r="I235" i="2"/>
  <c r="H235" i="2"/>
  <c r="G235" i="2"/>
  <c r="F235" i="2"/>
  <c r="E235" i="2"/>
  <c r="D235" i="2"/>
  <c r="C235" i="2"/>
  <c r="B235" i="2"/>
  <c r="AY234" i="2"/>
  <c r="AX234" i="2"/>
  <c r="AW234" i="2"/>
  <c r="AV234" i="2"/>
  <c r="AU234" i="2"/>
  <c r="AT234" i="2"/>
  <c r="AS234" i="2"/>
  <c r="AR234" i="2"/>
  <c r="AQ234" i="2"/>
  <c r="AP234" i="2"/>
  <c r="AO234" i="2"/>
  <c r="AN234" i="2"/>
  <c r="AM234" i="2"/>
  <c r="AL234" i="2"/>
  <c r="AK234" i="2"/>
  <c r="AJ234" i="2"/>
  <c r="AI234" i="2"/>
  <c r="AH234" i="2"/>
  <c r="AG234" i="2"/>
  <c r="AF234" i="2"/>
  <c r="AE234" i="2"/>
  <c r="AD234" i="2"/>
  <c r="AC234" i="2"/>
  <c r="AB234" i="2"/>
  <c r="AA234" i="2"/>
  <c r="Z234" i="2"/>
  <c r="Y234" i="2"/>
  <c r="X234" i="2"/>
  <c r="W234" i="2"/>
  <c r="V234" i="2"/>
  <c r="U234" i="2"/>
  <c r="T234" i="2"/>
  <c r="S234" i="2"/>
  <c r="R234" i="2"/>
  <c r="Q234" i="2"/>
  <c r="P234" i="2"/>
  <c r="O234" i="2"/>
  <c r="N234" i="2"/>
  <c r="M234" i="2"/>
  <c r="L234" i="2"/>
  <c r="K234" i="2"/>
  <c r="J234" i="2"/>
  <c r="I234" i="2"/>
  <c r="H234" i="2"/>
  <c r="G234" i="2"/>
  <c r="F234" i="2"/>
  <c r="E234" i="2"/>
  <c r="D234" i="2"/>
  <c r="C234" i="2"/>
  <c r="B234" i="2"/>
  <c r="AY233" i="2"/>
  <c r="AX233" i="2"/>
  <c r="AW233" i="2"/>
  <c r="AV233" i="2"/>
  <c r="AU233" i="2"/>
  <c r="AT233" i="2"/>
  <c r="AS233" i="2"/>
  <c r="AR233" i="2"/>
  <c r="AQ233" i="2"/>
  <c r="AP233" i="2"/>
  <c r="AO233" i="2"/>
  <c r="AN233" i="2"/>
  <c r="AM233" i="2"/>
  <c r="AL233" i="2"/>
  <c r="AK233" i="2"/>
  <c r="AJ233" i="2"/>
  <c r="AI233" i="2"/>
  <c r="AH233" i="2"/>
  <c r="AG233" i="2"/>
  <c r="AF233" i="2"/>
  <c r="AE233" i="2"/>
  <c r="AD233" i="2"/>
  <c r="AC233" i="2"/>
  <c r="AB233" i="2"/>
  <c r="AA233" i="2"/>
  <c r="Z233" i="2"/>
  <c r="Y233" i="2"/>
  <c r="X233" i="2"/>
  <c r="W233" i="2"/>
  <c r="V233" i="2"/>
  <c r="U233" i="2"/>
  <c r="T233" i="2"/>
  <c r="S233" i="2"/>
  <c r="R233" i="2"/>
  <c r="Q233" i="2"/>
  <c r="P233" i="2"/>
  <c r="O233" i="2"/>
  <c r="N233" i="2"/>
  <c r="M233" i="2"/>
  <c r="L233" i="2"/>
  <c r="K233" i="2"/>
  <c r="J233" i="2"/>
  <c r="I233" i="2"/>
  <c r="H233" i="2"/>
  <c r="G233" i="2"/>
  <c r="F233" i="2"/>
  <c r="E233" i="2"/>
  <c r="D233" i="2"/>
  <c r="C233" i="2"/>
  <c r="B233" i="2"/>
  <c r="AY232" i="2"/>
  <c r="AX232" i="2"/>
  <c r="AW232" i="2"/>
  <c r="AV232" i="2"/>
  <c r="AU232" i="2"/>
  <c r="AT232" i="2"/>
  <c r="AS232" i="2"/>
  <c r="AR232" i="2"/>
  <c r="AQ232" i="2"/>
  <c r="AP232" i="2"/>
  <c r="AO232" i="2"/>
  <c r="AN232" i="2"/>
  <c r="AM232" i="2"/>
  <c r="AL232" i="2"/>
  <c r="AK232" i="2"/>
  <c r="AJ232" i="2"/>
  <c r="AI232" i="2"/>
  <c r="AH232" i="2"/>
  <c r="AG232" i="2"/>
  <c r="AF232" i="2"/>
  <c r="AE232" i="2"/>
  <c r="AD232" i="2"/>
  <c r="AC232" i="2"/>
  <c r="AB232" i="2"/>
  <c r="AA232" i="2"/>
  <c r="Z232" i="2"/>
  <c r="Y232" i="2"/>
  <c r="X232" i="2"/>
  <c r="W232" i="2"/>
  <c r="V232" i="2"/>
  <c r="U232" i="2"/>
  <c r="T232" i="2"/>
  <c r="S232" i="2"/>
  <c r="R232" i="2"/>
  <c r="Q232" i="2"/>
  <c r="P232" i="2"/>
  <c r="O232" i="2"/>
  <c r="N232" i="2"/>
  <c r="M232" i="2"/>
  <c r="L232" i="2"/>
  <c r="K232" i="2"/>
  <c r="J232" i="2"/>
  <c r="I232" i="2"/>
  <c r="H232" i="2"/>
  <c r="G232" i="2"/>
  <c r="F232" i="2"/>
  <c r="E232" i="2"/>
  <c r="D232" i="2"/>
  <c r="C232" i="2"/>
  <c r="B232" i="2"/>
  <c r="AY231" i="2"/>
  <c r="AX231" i="2"/>
  <c r="AW231" i="2"/>
  <c r="AV231" i="2"/>
  <c r="AU231" i="2"/>
  <c r="AT231" i="2"/>
  <c r="AS231" i="2"/>
  <c r="AR231" i="2"/>
  <c r="AQ231" i="2"/>
  <c r="AP231" i="2"/>
  <c r="AO231" i="2"/>
  <c r="AN231" i="2"/>
  <c r="AM231" i="2"/>
  <c r="AL231" i="2"/>
  <c r="AK231" i="2"/>
  <c r="AJ231" i="2"/>
  <c r="AI231" i="2"/>
  <c r="AH231" i="2"/>
  <c r="AG231" i="2"/>
  <c r="AF231" i="2"/>
  <c r="AE231" i="2"/>
  <c r="AD231" i="2"/>
  <c r="AC231" i="2"/>
  <c r="AB231" i="2"/>
  <c r="AA231" i="2"/>
  <c r="Z231" i="2"/>
  <c r="Y231" i="2"/>
  <c r="X231" i="2"/>
  <c r="W231" i="2"/>
  <c r="V231" i="2"/>
  <c r="U231" i="2"/>
  <c r="T231" i="2"/>
  <c r="S231" i="2"/>
  <c r="R231" i="2"/>
  <c r="Q231" i="2"/>
  <c r="P231" i="2"/>
  <c r="O231" i="2"/>
  <c r="N231" i="2"/>
  <c r="M231" i="2"/>
  <c r="L231" i="2"/>
  <c r="K231" i="2"/>
  <c r="J231" i="2"/>
  <c r="I231" i="2"/>
  <c r="H231" i="2"/>
  <c r="G231" i="2"/>
  <c r="F231" i="2"/>
  <c r="E231" i="2"/>
  <c r="D231" i="2"/>
  <c r="C231" i="2"/>
  <c r="B231" i="2"/>
  <c r="AY230" i="2"/>
  <c r="AX230" i="2"/>
  <c r="AW230" i="2"/>
  <c r="AV230" i="2"/>
  <c r="AU230" i="2"/>
  <c r="AT230" i="2"/>
  <c r="AS230" i="2"/>
  <c r="AR230" i="2"/>
  <c r="AQ230" i="2"/>
  <c r="AP230" i="2"/>
  <c r="AO230" i="2"/>
  <c r="AN230" i="2"/>
  <c r="AM230" i="2"/>
  <c r="AL230" i="2"/>
  <c r="AK230" i="2"/>
  <c r="AJ230" i="2"/>
  <c r="AI230" i="2"/>
  <c r="AH230" i="2"/>
  <c r="AG230" i="2"/>
  <c r="AF230" i="2"/>
  <c r="AE230" i="2"/>
  <c r="AD230" i="2"/>
  <c r="AC230" i="2"/>
  <c r="AB230" i="2"/>
  <c r="AA230" i="2"/>
  <c r="Z230" i="2"/>
  <c r="Y230" i="2"/>
  <c r="X230" i="2"/>
  <c r="W230" i="2"/>
  <c r="V230" i="2"/>
  <c r="U230" i="2"/>
  <c r="T230" i="2"/>
  <c r="S230" i="2"/>
  <c r="R230" i="2"/>
  <c r="Q230" i="2"/>
  <c r="P230" i="2"/>
  <c r="O230" i="2"/>
  <c r="N230" i="2"/>
  <c r="M230" i="2"/>
  <c r="L230" i="2"/>
  <c r="K230" i="2"/>
  <c r="J230" i="2"/>
  <c r="I230" i="2"/>
  <c r="H230" i="2"/>
  <c r="G230" i="2"/>
  <c r="F230" i="2"/>
  <c r="E230" i="2"/>
  <c r="D230" i="2"/>
  <c r="C230" i="2"/>
  <c r="B230" i="2"/>
  <c r="AY229" i="2"/>
  <c r="AX229" i="2"/>
  <c r="AW229" i="2"/>
  <c r="AV229" i="2"/>
  <c r="AU229" i="2"/>
  <c r="AT229" i="2"/>
  <c r="AS229" i="2"/>
  <c r="AR229" i="2"/>
  <c r="AQ229" i="2"/>
  <c r="AP229" i="2"/>
  <c r="AO229" i="2"/>
  <c r="AN229" i="2"/>
  <c r="AM229" i="2"/>
  <c r="AL229" i="2"/>
  <c r="AK229" i="2"/>
  <c r="AJ229" i="2"/>
  <c r="AI229" i="2"/>
  <c r="AH229" i="2"/>
  <c r="AG229" i="2"/>
  <c r="AF229" i="2"/>
  <c r="AE229" i="2"/>
  <c r="AD229" i="2"/>
  <c r="AC229" i="2"/>
  <c r="AB229" i="2"/>
  <c r="AA229" i="2"/>
  <c r="Z229" i="2"/>
  <c r="Y229" i="2"/>
  <c r="X229" i="2"/>
  <c r="W229" i="2"/>
  <c r="V229" i="2"/>
  <c r="U229" i="2"/>
  <c r="T229" i="2"/>
  <c r="S229" i="2"/>
  <c r="R229" i="2"/>
  <c r="Q229" i="2"/>
  <c r="P229" i="2"/>
  <c r="O229" i="2"/>
  <c r="N229" i="2"/>
  <c r="M229" i="2"/>
  <c r="L229" i="2"/>
  <c r="K229" i="2"/>
  <c r="J229" i="2"/>
  <c r="I229" i="2"/>
  <c r="H229" i="2"/>
  <c r="G229" i="2"/>
  <c r="F229" i="2"/>
  <c r="E229" i="2"/>
  <c r="D229" i="2"/>
  <c r="C229" i="2"/>
  <c r="B229" i="2"/>
  <c r="AY228" i="2"/>
  <c r="AX228" i="2"/>
  <c r="AW228" i="2"/>
  <c r="AV228" i="2"/>
  <c r="AU228" i="2"/>
  <c r="AT228" i="2"/>
  <c r="AS228" i="2"/>
  <c r="AR228" i="2"/>
  <c r="AQ228" i="2"/>
  <c r="AP228" i="2"/>
  <c r="AO228" i="2"/>
  <c r="AN228" i="2"/>
  <c r="AM228" i="2"/>
  <c r="AL228" i="2"/>
  <c r="AK228" i="2"/>
  <c r="AJ228" i="2"/>
  <c r="AI228" i="2"/>
  <c r="AH228" i="2"/>
  <c r="AG228" i="2"/>
  <c r="AF228" i="2"/>
  <c r="AE228" i="2"/>
  <c r="AD228" i="2"/>
  <c r="AC228" i="2"/>
  <c r="AB228" i="2"/>
  <c r="AA228" i="2"/>
  <c r="Z228" i="2"/>
  <c r="Y228" i="2"/>
  <c r="X228" i="2"/>
  <c r="W228" i="2"/>
  <c r="V228" i="2"/>
  <c r="U228" i="2"/>
  <c r="T228" i="2"/>
  <c r="S228" i="2"/>
  <c r="R228" i="2"/>
  <c r="Q228" i="2"/>
  <c r="P228" i="2"/>
  <c r="O228" i="2"/>
  <c r="N228" i="2"/>
  <c r="M228" i="2"/>
  <c r="L228" i="2"/>
  <c r="K228" i="2"/>
  <c r="J228" i="2"/>
  <c r="I228" i="2"/>
  <c r="H228" i="2"/>
  <c r="G228" i="2"/>
  <c r="F228" i="2"/>
  <c r="E228" i="2"/>
  <c r="D228" i="2"/>
  <c r="C228" i="2"/>
  <c r="B228" i="2"/>
  <c r="AY227" i="2"/>
  <c r="AX227" i="2"/>
  <c r="AW227" i="2"/>
  <c r="AV227" i="2"/>
  <c r="AU227" i="2"/>
  <c r="AT227" i="2"/>
  <c r="AS227" i="2"/>
  <c r="AR227" i="2"/>
  <c r="AQ227" i="2"/>
  <c r="AP227" i="2"/>
  <c r="AO227" i="2"/>
  <c r="AN227" i="2"/>
  <c r="AM227" i="2"/>
  <c r="AL227" i="2"/>
  <c r="AK227" i="2"/>
  <c r="AJ227" i="2"/>
  <c r="AI227" i="2"/>
  <c r="AH227" i="2"/>
  <c r="AG227" i="2"/>
  <c r="AF227" i="2"/>
  <c r="AE227" i="2"/>
  <c r="AD227" i="2"/>
  <c r="AC227" i="2"/>
  <c r="AB227" i="2"/>
  <c r="AA227" i="2"/>
  <c r="Z227" i="2"/>
  <c r="Y227" i="2"/>
  <c r="X227" i="2"/>
  <c r="W227" i="2"/>
  <c r="V227" i="2"/>
  <c r="U227" i="2"/>
  <c r="T227" i="2"/>
  <c r="S227" i="2"/>
  <c r="R227" i="2"/>
  <c r="Q227" i="2"/>
  <c r="P227" i="2"/>
  <c r="O227" i="2"/>
  <c r="N227" i="2"/>
  <c r="M227" i="2"/>
  <c r="L227" i="2"/>
  <c r="K227" i="2"/>
  <c r="J227" i="2"/>
  <c r="I227" i="2"/>
  <c r="H227" i="2"/>
  <c r="G227" i="2"/>
  <c r="F227" i="2"/>
  <c r="E227" i="2"/>
  <c r="D227" i="2"/>
  <c r="C227" i="2"/>
  <c r="B227" i="2"/>
  <c r="AY226" i="2"/>
  <c r="AX226" i="2"/>
  <c r="AW226" i="2"/>
  <c r="AV226" i="2"/>
  <c r="AU226" i="2"/>
  <c r="AT226" i="2"/>
  <c r="AS226" i="2"/>
  <c r="AR226" i="2"/>
  <c r="AQ226" i="2"/>
  <c r="AP226" i="2"/>
  <c r="AO226" i="2"/>
  <c r="AN226" i="2"/>
  <c r="AM226" i="2"/>
  <c r="AL226" i="2"/>
  <c r="AK226" i="2"/>
  <c r="AJ226" i="2"/>
  <c r="AI226" i="2"/>
  <c r="AH226" i="2"/>
  <c r="AG226" i="2"/>
  <c r="AF226" i="2"/>
  <c r="AE226" i="2"/>
  <c r="AD226" i="2"/>
  <c r="AC226" i="2"/>
  <c r="AB226" i="2"/>
  <c r="AA226" i="2"/>
  <c r="Z226" i="2"/>
  <c r="Y226" i="2"/>
  <c r="X226" i="2"/>
  <c r="W226" i="2"/>
  <c r="V226" i="2"/>
  <c r="U226" i="2"/>
  <c r="T226" i="2"/>
  <c r="S226" i="2"/>
  <c r="R226" i="2"/>
  <c r="Q226" i="2"/>
  <c r="P226" i="2"/>
  <c r="O226" i="2"/>
  <c r="N226" i="2"/>
  <c r="M226" i="2"/>
  <c r="L226" i="2"/>
  <c r="K226" i="2"/>
  <c r="J226" i="2"/>
  <c r="I226" i="2"/>
  <c r="H226" i="2"/>
  <c r="G226" i="2"/>
  <c r="F226" i="2"/>
  <c r="E226" i="2"/>
  <c r="D226" i="2"/>
  <c r="C226" i="2"/>
  <c r="B226" i="2"/>
  <c r="AY225" i="2"/>
  <c r="AX225" i="2"/>
  <c r="AW225" i="2"/>
  <c r="AV225" i="2"/>
  <c r="AU225" i="2"/>
  <c r="AT225" i="2"/>
  <c r="AS225" i="2"/>
  <c r="AR225" i="2"/>
  <c r="AQ225" i="2"/>
  <c r="AP225" i="2"/>
  <c r="AO225" i="2"/>
  <c r="AN225" i="2"/>
  <c r="AM225" i="2"/>
  <c r="AL225" i="2"/>
  <c r="AK225" i="2"/>
  <c r="AJ225" i="2"/>
  <c r="AI225" i="2"/>
  <c r="AH225" i="2"/>
  <c r="AG225" i="2"/>
  <c r="AF225" i="2"/>
  <c r="AE225" i="2"/>
  <c r="AD225" i="2"/>
  <c r="AC225" i="2"/>
  <c r="AB225" i="2"/>
  <c r="AA225" i="2"/>
  <c r="Z225" i="2"/>
  <c r="Y225" i="2"/>
  <c r="X225" i="2"/>
  <c r="W225" i="2"/>
  <c r="V225" i="2"/>
  <c r="U225" i="2"/>
  <c r="T225" i="2"/>
  <c r="S225" i="2"/>
  <c r="R225" i="2"/>
  <c r="Q225" i="2"/>
  <c r="P225" i="2"/>
  <c r="O225" i="2"/>
  <c r="N225" i="2"/>
  <c r="M225" i="2"/>
  <c r="L225" i="2"/>
  <c r="K225" i="2"/>
  <c r="J225" i="2"/>
  <c r="I225" i="2"/>
  <c r="H225" i="2"/>
  <c r="G225" i="2"/>
  <c r="F225" i="2"/>
  <c r="E225" i="2"/>
  <c r="D225" i="2"/>
  <c r="C225" i="2"/>
  <c r="B225" i="2"/>
  <c r="AY224" i="2"/>
  <c r="AX224" i="2"/>
  <c r="AW224" i="2"/>
  <c r="AV224" i="2"/>
  <c r="AU224" i="2"/>
  <c r="AT224" i="2"/>
  <c r="AS224" i="2"/>
  <c r="AR224" i="2"/>
  <c r="AQ224" i="2"/>
  <c r="AP224" i="2"/>
  <c r="AO224" i="2"/>
  <c r="AN224" i="2"/>
  <c r="AM224" i="2"/>
  <c r="AL224" i="2"/>
  <c r="AK224" i="2"/>
  <c r="AJ224" i="2"/>
  <c r="AI224" i="2"/>
  <c r="AH224" i="2"/>
  <c r="AG224" i="2"/>
  <c r="AF224" i="2"/>
  <c r="AE224" i="2"/>
  <c r="AD224" i="2"/>
  <c r="AC224" i="2"/>
  <c r="AB224" i="2"/>
  <c r="AA224" i="2"/>
  <c r="Z224" i="2"/>
  <c r="Y224" i="2"/>
  <c r="X224" i="2"/>
  <c r="W224" i="2"/>
  <c r="V224" i="2"/>
  <c r="U224" i="2"/>
  <c r="T224" i="2"/>
  <c r="S224" i="2"/>
  <c r="R224" i="2"/>
  <c r="Q224" i="2"/>
  <c r="P224" i="2"/>
  <c r="O224" i="2"/>
  <c r="N224" i="2"/>
  <c r="M224" i="2"/>
  <c r="L224" i="2"/>
  <c r="K224" i="2"/>
  <c r="J224" i="2"/>
  <c r="I224" i="2"/>
  <c r="H224" i="2"/>
  <c r="G224" i="2"/>
  <c r="F224" i="2"/>
  <c r="E224" i="2"/>
  <c r="D224" i="2"/>
  <c r="C224" i="2"/>
  <c r="B224" i="2"/>
  <c r="AY223" i="2"/>
  <c r="AX223" i="2"/>
  <c r="AW223" i="2"/>
  <c r="AV223" i="2"/>
  <c r="AU223" i="2"/>
  <c r="AT223" i="2"/>
  <c r="AS223" i="2"/>
  <c r="AR223" i="2"/>
  <c r="AQ223" i="2"/>
  <c r="AP223" i="2"/>
  <c r="AO223" i="2"/>
  <c r="AN223" i="2"/>
  <c r="AM223" i="2"/>
  <c r="AL223" i="2"/>
  <c r="AK223" i="2"/>
  <c r="AJ223" i="2"/>
  <c r="AI223" i="2"/>
  <c r="AH223" i="2"/>
  <c r="AG223" i="2"/>
  <c r="AF223" i="2"/>
  <c r="AE223" i="2"/>
  <c r="AD223" i="2"/>
  <c r="AC223" i="2"/>
  <c r="AB223" i="2"/>
  <c r="AA223" i="2"/>
  <c r="Z223" i="2"/>
  <c r="Y223" i="2"/>
  <c r="X223" i="2"/>
  <c r="W223" i="2"/>
  <c r="V223" i="2"/>
  <c r="U223" i="2"/>
  <c r="T223" i="2"/>
  <c r="S223" i="2"/>
  <c r="R223" i="2"/>
  <c r="Q223" i="2"/>
  <c r="P223" i="2"/>
  <c r="O223" i="2"/>
  <c r="N223" i="2"/>
  <c r="M223" i="2"/>
  <c r="L223" i="2"/>
  <c r="K223" i="2"/>
  <c r="J223" i="2"/>
  <c r="I223" i="2"/>
  <c r="H223" i="2"/>
  <c r="G223" i="2"/>
  <c r="F223" i="2"/>
  <c r="E223" i="2"/>
  <c r="D223" i="2"/>
  <c r="C223" i="2"/>
  <c r="B223" i="2"/>
  <c r="AY222" i="2"/>
  <c r="AX222" i="2"/>
  <c r="AW222" i="2"/>
  <c r="AV222" i="2"/>
  <c r="AU222" i="2"/>
  <c r="AT222" i="2"/>
  <c r="AS222" i="2"/>
  <c r="AR222" i="2"/>
  <c r="AQ222" i="2"/>
  <c r="AP222" i="2"/>
  <c r="AO222" i="2"/>
  <c r="AN222" i="2"/>
  <c r="AM222" i="2"/>
  <c r="AL222" i="2"/>
  <c r="AK222" i="2"/>
  <c r="AJ222" i="2"/>
  <c r="AI222" i="2"/>
  <c r="AH222" i="2"/>
  <c r="AG222" i="2"/>
  <c r="AF222" i="2"/>
  <c r="AE222" i="2"/>
  <c r="AD222" i="2"/>
  <c r="AC222" i="2"/>
  <c r="AB222" i="2"/>
  <c r="AA222" i="2"/>
  <c r="Z222" i="2"/>
  <c r="Y222" i="2"/>
  <c r="X222" i="2"/>
  <c r="W222" i="2"/>
  <c r="V222" i="2"/>
  <c r="U222" i="2"/>
  <c r="T222" i="2"/>
  <c r="S222" i="2"/>
  <c r="R222" i="2"/>
  <c r="Q222" i="2"/>
  <c r="P222" i="2"/>
  <c r="O222" i="2"/>
  <c r="N222" i="2"/>
  <c r="M222" i="2"/>
  <c r="L222" i="2"/>
  <c r="K222" i="2"/>
  <c r="J222" i="2"/>
  <c r="I222" i="2"/>
  <c r="H222" i="2"/>
  <c r="G222" i="2"/>
  <c r="F222" i="2"/>
  <c r="E222" i="2"/>
  <c r="D222" i="2"/>
  <c r="C222" i="2"/>
  <c r="B222" i="2"/>
  <c r="AY221" i="2"/>
  <c r="AX221" i="2"/>
  <c r="AW221" i="2"/>
  <c r="AV221" i="2"/>
  <c r="AU221" i="2"/>
  <c r="AT221" i="2"/>
  <c r="AS221" i="2"/>
  <c r="AR221" i="2"/>
  <c r="AQ221" i="2"/>
  <c r="AP221" i="2"/>
  <c r="AO221" i="2"/>
  <c r="AN221" i="2"/>
  <c r="AM221" i="2"/>
  <c r="AL221" i="2"/>
  <c r="AK221" i="2"/>
  <c r="AJ221" i="2"/>
  <c r="AI221" i="2"/>
  <c r="AH221" i="2"/>
  <c r="AG221" i="2"/>
  <c r="AF221" i="2"/>
  <c r="AE221" i="2"/>
  <c r="AD221" i="2"/>
  <c r="AC221" i="2"/>
  <c r="AB221" i="2"/>
  <c r="AA221" i="2"/>
  <c r="Z221" i="2"/>
  <c r="Y221" i="2"/>
  <c r="X221" i="2"/>
  <c r="W221" i="2"/>
  <c r="V221" i="2"/>
  <c r="U221" i="2"/>
  <c r="T221" i="2"/>
  <c r="S221" i="2"/>
  <c r="R221" i="2"/>
  <c r="Q221" i="2"/>
  <c r="P221" i="2"/>
  <c r="O221" i="2"/>
  <c r="N221" i="2"/>
  <c r="M221" i="2"/>
  <c r="L221" i="2"/>
  <c r="K221" i="2"/>
  <c r="J221" i="2"/>
  <c r="I221" i="2"/>
  <c r="H221" i="2"/>
  <c r="G221" i="2"/>
  <c r="F221" i="2"/>
  <c r="E221" i="2"/>
  <c r="D221" i="2"/>
  <c r="C221" i="2"/>
  <c r="B221" i="2"/>
  <c r="AY220" i="2"/>
  <c r="AX220" i="2"/>
  <c r="AW220" i="2"/>
  <c r="AV220" i="2"/>
  <c r="AU220" i="2"/>
  <c r="AT220" i="2"/>
  <c r="AS220" i="2"/>
  <c r="AR220" i="2"/>
  <c r="AQ220" i="2"/>
  <c r="AP220" i="2"/>
  <c r="AO220" i="2"/>
  <c r="AN220" i="2"/>
  <c r="AM220" i="2"/>
  <c r="AL220" i="2"/>
  <c r="AK220" i="2"/>
  <c r="AJ220" i="2"/>
  <c r="AI220" i="2"/>
  <c r="AH220" i="2"/>
  <c r="AG220" i="2"/>
  <c r="AF220" i="2"/>
  <c r="AE220" i="2"/>
  <c r="AD220" i="2"/>
  <c r="AC220" i="2"/>
  <c r="AB220" i="2"/>
  <c r="AA220" i="2"/>
  <c r="Z220" i="2"/>
  <c r="Y220" i="2"/>
  <c r="X220" i="2"/>
  <c r="W220" i="2"/>
  <c r="V220" i="2"/>
  <c r="U220" i="2"/>
  <c r="T220" i="2"/>
  <c r="S220" i="2"/>
  <c r="R220" i="2"/>
  <c r="Q220" i="2"/>
  <c r="P220" i="2"/>
  <c r="O220" i="2"/>
  <c r="N220" i="2"/>
  <c r="M220" i="2"/>
  <c r="L220" i="2"/>
  <c r="K220" i="2"/>
  <c r="J220" i="2"/>
  <c r="I220" i="2"/>
  <c r="H220" i="2"/>
  <c r="G220" i="2"/>
  <c r="F220" i="2"/>
  <c r="E220" i="2"/>
  <c r="D220" i="2"/>
  <c r="C220" i="2"/>
  <c r="B220" i="2"/>
  <c r="AY219" i="2"/>
  <c r="AX219" i="2"/>
  <c r="AW219" i="2"/>
  <c r="AV219" i="2"/>
  <c r="AU219" i="2"/>
  <c r="AT219" i="2"/>
  <c r="AS219" i="2"/>
  <c r="AR219" i="2"/>
  <c r="AQ219" i="2"/>
  <c r="AP219" i="2"/>
  <c r="AO219" i="2"/>
  <c r="AN219" i="2"/>
  <c r="AM219" i="2"/>
  <c r="AL219" i="2"/>
  <c r="AK219" i="2"/>
  <c r="AJ219" i="2"/>
  <c r="AI219" i="2"/>
  <c r="AH219" i="2"/>
  <c r="AG219" i="2"/>
  <c r="AF219" i="2"/>
  <c r="AE219" i="2"/>
  <c r="AD219" i="2"/>
  <c r="AC219" i="2"/>
  <c r="AB219" i="2"/>
  <c r="AA219" i="2"/>
  <c r="Z219" i="2"/>
  <c r="Y219" i="2"/>
  <c r="X219" i="2"/>
  <c r="W219" i="2"/>
  <c r="V219" i="2"/>
  <c r="U219" i="2"/>
  <c r="T219" i="2"/>
  <c r="S219" i="2"/>
  <c r="R219" i="2"/>
  <c r="Q219" i="2"/>
  <c r="P219" i="2"/>
  <c r="O219" i="2"/>
  <c r="N219" i="2"/>
  <c r="M219" i="2"/>
  <c r="L219" i="2"/>
  <c r="K219" i="2"/>
  <c r="J219" i="2"/>
  <c r="I219" i="2"/>
  <c r="H219" i="2"/>
  <c r="G219" i="2"/>
  <c r="F219" i="2"/>
  <c r="E219" i="2"/>
  <c r="D219" i="2"/>
  <c r="C219" i="2"/>
  <c r="B219" i="2"/>
  <c r="AY218" i="2"/>
  <c r="AX218" i="2"/>
  <c r="AW218" i="2"/>
  <c r="AV218" i="2"/>
  <c r="AU218" i="2"/>
  <c r="AT218" i="2"/>
  <c r="AS218" i="2"/>
  <c r="AR218" i="2"/>
  <c r="AQ218" i="2"/>
  <c r="AP218" i="2"/>
  <c r="AO218" i="2"/>
  <c r="AN218" i="2"/>
  <c r="AM218" i="2"/>
  <c r="AL218" i="2"/>
  <c r="AK218" i="2"/>
  <c r="AJ218" i="2"/>
  <c r="AI218" i="2"/>
  <c r="AH218" i="2"/>
  <c r="AG218" i="2"/>
  <c r="AF218" i="2"/>
  <c r="AE218" i="2"/>
  <c r="AD218" i="2"/>
  <c r="AC218" i="2"/>
  <c r="AB218" i="2"/>
  <c r="AA218" i="2"/>
  <c r="Z218" i="2"/>
  <c r="Y218" i="2"/>
  <c r="X218" i="2"/>
  <c r="W218" i="2"/>
  <c r="V218" i="2"/>
  <c r="U218" i="2"/>
  <c r="T218" i="2"/>
  <c r="S218" i="2"/>
  <c r="R218" i="2"/>
  <c r="Q218" i="2"/>
  <c r="P218" i="2"/>
  <c r="O218" i="2"/>
  <c r="N218" i="2"/>
  <c r="M218" i="2"/>
  <c r="L218" i="2"/>
  <c r="K218" i="2"/>
  <c r="J218" i="2"/>
  <c r="I218" i="2"/>
  <c r="H218" i="2"/>
  <c r="G218" i="2"/>
  <c r="F218" i="2"/>
  <c r="E218" i="2"/>
  <c r="D218" i="2"/>
  <c r="C218" i="2"/>
  <c r="B218" i="2"/>
  <c r="AY217" i="2"/>
  <c r="AX217" i="2"/>
  <c r="AW217" i="2"/>
  <c r="AV217" i="2"/>
  <c r="AU217" i="2"/>
  <c r="AT217" i="2"/>
  <c r="AS217" i="2"/>
  <c r="AR217" i="2"/>
  <c r="AQ217" i="2"/>
  <c r="AP217" i="2"/>
  <c r="AO217" i="2"/>
  <c r="AN217" i="2"/>
  <c r="AM217" i="2"/>
  <c r="AL217" i="2"/>
  <c r="AK217" i="2"/>
  <c r="AJ217" i="2"/>
  <c r="AI217" i="2"/>
  <c r="AH217" i="2"/>
  <c r="AG217" i="2"/>
  <c r="AF217" i="2"/>
  <c r="AE217" i="2"/>
  <c r="AD217" i="2"/>
  <c r="AC217" i="2"/>
  <c r="AB217" i="2"/>
  <c r="AA217" i="2"/>
  <c r="Z217" i="2"/>
  <c r="Y217" i="2"/>
  <c r="X217" i="2"/>
  <c r="W217" i="2"/>
  <c r="V217" i="2"/>
  <c r="U217" i="2"/>
  <c r="T217" i="2"/>
  <c r="S217" i="2"/>
  <c r="R217" i="2"/>
  <c r="Q217" i="2"/>
  <c r="P217" i="2"/>
  <c r="O217" i="2"/>
  <c r="N217" i="2"/>
  <c r="M217" i="2"/>
  <c r="L217" i="2"/>
  <c r="K217" i="2"/>
  <c r="J217" i="2"/>
  <c r="I217" i="2"/>
  <c r="H217" i="2"/>
  <c r="G217" i="2"/>
  <c r="F217" i="2"/>
  <c r="E217" i="2"/>
  <c r="D217" i="2"/>
  <c r="C217" i="2"/>
  <c r="B217" i="2"/>
  <c r="AY216" i="2"/>
  <c r="AX216" i="2"/>
  <c r="AW216" i="2"/>
  <c r="AV216" i="2"/>
  <c r="AU216" i="2"/>
  <c r="AT216" i="2"/>
  <c r="AS216" i="2"/>
  <c r="AR216" i="2"/>
  <c r="AQ216" i="2"/>
  <c r="AP216" i="2"/>
  <c r="AO216" i="2"/>
  <c r="AN216" i="2"/>
  <c r="AM216" i="2"/>
  <c r="AL216" i="2"/>
  <c r="AK216" i="2"/>
  <c r="AJ216" i="2"/>
  <c r="AI216" i="2"/>
  <c r="AH216" i="2"/>
  <c r="AG216" i="2"/>
  <c r="AF216" i="2"/>
  <c r="AE216" i="2"/>
  <c r="AD216" i="2"/>
  <c r="AC216" i="2"/>
  <c r="AB216" i="2"/>
  <c r="AA216" i="2"/>
  <c r="Z216" i="2"/>
  <c r="Y216" i="2"/>
  <c r="X216" i="2"/>
  <c r="W216" i="2"/>
  <c r="V216" i="2"/>
  <c r="U216" i="2"/>
  <c r="T216" i="2"/>
  <c r="S216" i="2"/>
  <c r="R216" i="2"/>
  <c r="Q216" i="2"/>
  <c r="P216" i="2"/>
  <c r="O216" i="2"/>
  <c r="N216" i="2"/>
  <c r="M216" i="2"/>
  <c r="L216" i="2"/>
  <c r="K216" i="2"/>
  <c r="J216" i="2"/>
  <c r="I216" i="2"/>
  <c r="H216" i="2"/>
  <c r="G216" i="2"/>
  <c r="F216" i="2"/>
  <c r="E216" i="2"/>
  <c r="D216" i="2"/>
  <c r="C216" i="2"/>
  <c r="B216" i="2"/>
  <c r="AY215" i="2"/>
  <c r="AX215" i="2"/>
  <c r="AW215" i="2"/>
  <c r="AV215" i="2"/>
  <c r="AU215" i="2"/>
  <c r="AT215" i="2"/>
  <c r="AS215" i="2"/>
  <c r="AR215" i="2"/>
  <c r="AQ215" i="2"/>
  <c r="AP215" i="2"/>
  <c r="AO215" i="2"/>
  <c r="AN215" i="2"/>
  <c r="AM215" i="2"/>
  <c r="AL215" i="2"/>
  <c r="AK215" i="2"/>
  <c r="AJ215" i="2"/>
  <c r="AI215" i="2"/>
  <c r="AH215" i="2"/>
  <c r="AG215" i="2"/>
  <c r="AF215" i="2"/>
  <c r="AE215" i="2"/>
  <c r="AD215" i="2"/>
  <c r="AC215" i="2"/>
  <c r="AB215" i="2"/>
  <c r="AA215" i="2"/>
  <c r="Z215" i="2"/>
  <c r="Y215" i="2"/>
  <c r="X215" i="2"/>
  <c r="W215" i="2"/>
  <c r="V215" i="2"/>
  <c r="U215" i="2"/>
  <c r="T215" i="2"/>
  <c r="S215" i="2"/>
  <c r="R215" i="2"/>
  <c r="Q215" i="2"/>
  <c r="P215" i="2"/>
  <c r="O215" i="2"/>
  <c r="N215" i="2"/>
  <c r="M215" i="2"/>
  <c r="L215" i="2"/>
  <c r="K215" i="2"/>
  <c r="J215" i="2"/>
  <c r="I215" i="2"/>
  <c r="H215" i="2"/>
  <c r="G215" i="2"/>
  <c r="F215" i="2"/>
  <c r="E215" i="2"/>
  <c r="D215" i="2"/>
  <c r="C215" i="2"/>
  <c r="B215" i="2"/>
  <c r="AY214" i="2"/>
  <c r="AX214" i="2"/>
  <c r="AW214" i="2"/>
  <c r="AV214" i="2"/>
  <c r="AU214" i="2"/>
  <c r="AT214" i="2"/>
  <c r="AS214" i="2"/>
  <c r="AR214" i="2"/>
  <c r="AQ214" i="2"/>
  <c r="AP214" i="2"/>
  <c r="AO214" i="2"/>
  <c r="AN214" i="2"/>
  <c r="AM214" i="2"/>
  <c r="AL214" i="2"/>
  <c r="AK214" i="2"/>
  <c r="AJ214" i="2"/>
  <c r="AI214" i="2"/>
  <c r="AH214" i="2"/>
  <c r="AG214" i="2"/>
  <c r="AF214" i="2"/>
  <c r="AE214" i="2"/>
  <c r="AD214" i="2"/>
  <c r="AC214" i="2"/>
  <c r="AB214" i="2"/>
  <c r="AA214" i="2"/>
  <c r="Z214" i="2"/>
  <c r="Y214" i="2"/>
  <c r="X214" i="2"/>
  <c r="W214" i="2"/>
  <c r="V214" i="2"/>
  <c r="U214" i="2"/>
  <c r="T214" i="2"/>
  <c r="S214" i="2"/>
  <c r="R214" i="2"/>
  <c r="Q214" i="2"/>
  <c r="P214" i="2"/>
  <c r="O214" i="2"/>
  <c r="N214" i="2"/>
  <c r="M214" i="2"/>
  <c r="L214" i="2"/>
  <c r="K214" i="2"/>
  <c r="J214" i="2"/>
  <c r="I214" i="2"/>
  <c r="H214" i="2"/>
  <c r="G214" i="2"/>
  <c r="F214" i="2"/>
  <c r="E214" i="2"/>
  <c r="D214" i="2"/>
  <c r="C214" i="2"/>
  <c r="B214" i="2"/>
  <c r="AY213" i="2"/>
  <c r="AX213" i="2"/>
  <c r="AW213" i="2"/>
  <c r="AV213" i="2"/>
  <c r="AU213" i="2"/>
  <c r="AT213" i="2"/>
  <c r="AS213" i="2"/>
  <c r="AR213" i="2"/>
  <c r="AQ213" i="2"/>
  <c r="AP213" i="2"/>
  <c r="AO213" i="2"/>
  <c r="AN213" i="2"/>
  <c r="AM213" i="2"/>
  <c r="AL213" i="2"/>
  <c r="AK213" i="2"/>
  <c r="AJ213" i="2"/>
  <c r="AI213" i="2"/>
  <c r="AH213" i="2"/>
  <c r="AG213" i="2"/>
  <c r="AF213" i="2"/>
  <c r="AE213" i="2"/>
  <c r="AD213" i="2"/>
  <c r="AC213" i="2"/>
  <c r="AB213" i="2"/>
  <c r="AA213" i="2"/>
  <c r="Z213" i="2"/>
  <c r="Y213" i="2"/>
  <c r="X213" i="2"/>
  <c r="W213" i="2"/>
  <c r="V213" i="2"/>
  <c r="U213" i="2"/>
  <c r="T213" i="2"/>
  <c r="S213" i="2"/>
  <c r="R213" i="2"/>
  <c r="Q213" i="2"/>
  <c r="P213" i="2"/>
  <c r="O213" i="2"/>
  <c r="N213" i="2"/>
  <c r="M213" i="2"/>
  <c r="L213" i="2"/>
  <c r="K213" i="2"/>
  <c r="J213" i="2"/>
  <c r="I213" i="2"/>
  <c r="H213" i="2"/>
  <c r="G213" i="2"/>
  <c r="F213" i="2"/>
  <c r="E213" i="2"/>
  <c r="D213" i="2"/>
  <c r="C213" i="2"/>
  <c r="B213" i="2"/>
  <c r="AY212" i="2"/>
  <c r="AX212" i="2"/>
  <c r="AW212" i="2"/>
  <c r="AV212" i="2"/>
  <c r="AU212" i="2"/>
  <c r="AT212" i="2"/>
  <c r="AS212" i="2"/>
  <c r="AR212" i="2"/>
  <c r="AQ212" i="2"/>
  <c r="AP212" i="2"/>
  <c r="AO212" i="2"/>
  <c r="AN212" i="2"/>
  <c r="AM212" i="2"/>
  <c r="AL212" i="2"/>
  <c r="AK212" i="2"/>
  <c r="AJ212" i="2"/>
  <c r="AI212" i="2"/>
  <c r="AH212" i="2"/>
  <c r="AG212" i="2"/>
  <c r="AF212" i="2"/>
  <c r="AE212" i="2"/>
  <c r="AD212" i="2"/>
  <c r="AC212" i="2"/>
  <c r="AB212" i="2"/>
  <c r="AA212" i="2"/>
  <c r="Z212" i="2"/>
  <c r="Y212" i="2"/>
  <c r="X212" i="2"/>
  <c r="W212" i="2"/>
  <c r="V212" i="2"/>
  <c r="U212" i="2"/>
  <c r="T212" i="2"/>
  <c r="S212" i="2"/>
  <c r="R212" i="2"/>
  <c r="Q212" i="2"/>
  <c r="P212" i="2"/>
  <c r="O212" i="2"/>
  <c r="N212" i="2"/>
  <c r="M212" i="2"/>
  <c r="L212" i="2"/>
  <c r="K212" i="2"/>
  <c r="J212" i="2"/>
  <c r="I212" i="2"/>
  <c r="H212" i="2"/>
  <c r="G212" i="2"/>
  <c r="F212" i="2"/>
  <c r="E212" i="2"/>
  <c r="D212" i="2"/>
  <c r="C212" i="2"/>
  <c r="B212" i="2"/>
  <c r="AY211" i="2"/>
  <c r="AX211" i="2"/>
  <c r="AW211" i="2"/>
  <c r="AV211" i="2"/>
  <c r="AU211" i="2"/>
  <c r="AT211" i="2"/>
  <c r="AS211" i="2"/>
  <c r="AR211" i="2"/>
  <c r="AQ211" i="2"/>
  <c r="AP211" i="2"/>
  <c r="AO211" i="2"/>
  <c r="AN211" i="2"/>
  <c r="AM211" i="2"/>
  <c r="AL211" i="2"/>
  <c r="AK211" i="2"/>
  <c r="AJ211" i="2"/>
  <c r="AI211" i="2"/>
  <c r="AH211" i="2"/>
  <c r="AG211" i="2"/>
  <c r="AF211" i="2"/>
  <c r="AE211" i="2"/>
  <c r="AD211" i="2"/>
  <c r="AC211" i="2"/>
  <c r="AB211" i="2"/>
  <c r="AA211" i="2"/>
  <c r="Z211" i="2"/>
  <c r="Y211" i="2"/>
  <c r="X211" i="2"/>
  <c r="W211" i="2"/>
  <c r="V211" i="2"/>
  <c r="U211" i="2"/>
  <c r="T211" i="2"/>
  <c r="S211" i="2"/>
  <c r="R211" i="2"/>
  <c r="Q211" i="2"/>
  <c r="P211" i="2"/>
  <c r="O211" i="2"/>
  <c r="N211" i="2"/>
  <c r="M211" i="2"/>
  <c r="L211" i="2"/>
  <c r="K211" i="2"/>
  <c r="J211" i="2"/>
  <c r="I211" i="2"/>
  <c r="H211" i="2"/>
  <c r="G211" i="2"/>
  <c r="F211" i="2"/>
  <c r="E211" i="2"/>
  <c r="D211" i="2"/>
  <c r="C211" i="2"/>
  <c r="B211" i="2"/>
  <c r="AY210" i="2"/>
  <c r="AX210" i="2"/>
  <c r="AW210" i="2"/>
  <c r="AV210" i="2"/>
  <c r="AU210" i="2"/>
  <c r="AT210" i="2"/>
  <c r="AS210" i="2"/>
  <c r="AR210" i="2"/>
  <c r="AQ210" i="2"/>
  <c r="AP210" i="2"/>
  <c r="AO210" i="2"/>
  <c r="AN210" i="2"/>
  <c r="AM210" i="2"/>
  <c r="AL210" i="2"/>
  <c r="AK210" i="2"/>
  <c r="AJ210" i="2"/>
  <c r="AI210" i="2"/>
  <c r="AH210" i="2"/>
  <c r="AG210" i="2"/>
  <c r="AF210" i="2"/>
  <c r="AE210" i="2"/>
  <c r="AD210" i="2"/>
  <c r="AC210" i="2"/>
  <c r="AB210" i="2"/>
  <c r="AA210" i="2"/>
  <c r="Z210" i="2"/>
  <c r="Y210" i="2"/>
  <c r="X210" i="2"/>
  <c r="W210" i="2"/>
  <c r="V210" i="2"/>
  <c r="U210" i="2"/>
  <c r="T210" i="2"/>
  <c r="S210" i="2"/>
  <c r="R210" i="2"/>
  <c r="Q210" i="2"/>
  <c r="P210" i="2"/>
  <c r="O210" i="2"/>
  <c r="N210" i="2"/>
  <c r="M210" i="2"/>
  <c r="L210" i="2"/>
  <c r="K210" i="2"/>
  <c r="J210" i="2"/>
  <c r="I210" i="2"/>
  <c r="H210" i="2"/>
  <c r="G210" i="2"/>
  <c r="F210" i="2"/>
  <c r="E210" i="2"/>
  <c r="D210" i="2"/>
  <c r="C210" i="2"/>
  <c r="B210" i="2"/>
  <c r="AY209" i="2"/>
  <c r="AX209" i="2"/>
  <c r="AW209" i="2"/>
  <c r="AV209" i="2"/>
  <c r="AU209" i="2"/>
  <c r="AT209" i="2"/>
  <c r="AS209" i="2"/>
  <c r="AR209" i="2"/>
  <c r="AQ209" i="2"/>
  <c r="AP209" i="2"/>
  <c r="AO209" i="2"/>
  <c r="AN209" i="2"/>
  <c r="AM209" i="2"/>
  <c r="AL209" i="2"/>
  <c r="AK209" i="2"/>
  <c r="AJ209" i="2"/>
  <c r="AI209" i="2"/>
  <c r="AH209" i="2"/>
  <c r="AG209" i="2"/>
  <c r="AF209" i="2"/>
  <c r="AE209" i="2"/>
  <c r="AD209" i="2"/>
  <c r="AC209" i="2"/>
  <c r="AB209" i="2"/>
  <c r="AA209" i="2"/>
  <c r="Z209" i="2"/>
  <c r="Y209" i="2"/>
  <c r="X209" i="2"/>
  <c r="W209" i="2"/>
  <c r="V209" i="2"/>
  <c r="U209" i="2"/>
  <c r="T209" i="2"/>
  <c r="S209" i="2"/>
  <c r="R209" i="2"/>
  <c r="Q209" i="2"/>
  <c r="P209" i="2"/>
  <c r="O209" i="2"/>
  <c r="N209" i="2"/>
  <c r="M209" i="2"/>
  <c r="L209" i="2"/>
  <c r="K209" i="2"/>
  <c r="J209" i="2"/>
  <c r="I209" i="2"/>
  <c r="H209" i="2"/>
  <c r="G209" i="2"/>
  <c r="F209" i="2"/>
  <c r="E209" i="2"/>
  <c r="D209" i="2"/>
  <c r="C209" i="2"/>
  <c r="B209" i="2"/>
  <c r="AY208" i="2"/>
  <c r="AX208" i="2"/>
  <c r="AW208" i="2"/>
  <c r="AV208" i="2"/>
  <c r="AU208" i="2"/>
  <c r="AT208" i="2"/>
  <c r="AS208" i="2"/>
  <c r="AR208" i="2"/>
  <c r="AQ208" i="2"/>
  <c r="AP208" i="2"/>
  <c r="AO208" i="2"/>
  <c r="AN208" i="2"/>
  <c r="AM208" i="2"/>
  <c r="AL208" i="2"/>
  <c r="AK208" i="2"/>
  <c r="AJ208" i="2"/>
  <c r="AI208" i="2"/>
  <c r="AH208" i="2"/>
  <c r="AG208" i="2"/>
  <c r="AF208" i="2"/>
  <c r="AE208" i="2"/>
  <c r="AD208" i="2"/>
  <c r="AC208" i="2"/>
  <c r="AB208" i="2"/>
  <c r="AA208" i="2"/>
  <c r="Z208" i="2"/>
  <c r="Y208" i="2"/>
  <c r="X208" i="2"/>
  <c r="W208" i="2"/>
  <c r="V208" i="2"/>
  <c r="U208" i="2"/>
  <c r="T208" i="2"/>
  <c r="S208" i="2"/>
  <c r="R208" i="2"/>
  <c r="Q208" i="2"/>
  <c r="P208" i="2"/>
  <c r="O208" i="2"/>
  <c r="N208" i="2"/>
  <c r="M208" i="2"/>
  <c r="L208" i="2"/>
  <c r="K208" i="2"/>
  <c r="J208" i="2"/>
  <c r="I208" i="2"/>
  <c r="H208" i="2"/>
  <c r="G208" i="2"/>
  <c r="F208" i="2"/>
  <c r="E208" i="2"/>
  <c r="D208" i="2"/>
  <c r="C208" i="2"/>
  <c r="B208" i="2"/>
  <c r="AY207" i="2"/>
  <c r="AX207" i="2"/>
  <c r="AW207" i="2"/>
  <c r="AV207" i="2"/>
  <c r="AU207" i="2"/>
  <c r="AT207" i="2"/>
  <c r="AS207" i="2"/>
  <c r="AR207" i="2"/>
  <c r="AQ207" i="2"/>
  <c r="AP207" i="2"/>
  <c r="AO207" i="2"/>
  <c r="AN207" i="2"/>
  <c r="AM207" i="2"/>
  <c r="AL207" i="2"/>
  <c r="AK207" i="2"/>
  <c r="AJ207" i="2"/>
  <c r="AI207" i="2"/>
  <c r="AH207" i="2"/>
  <c r="AG207" i="2"/>
  <c r="AF207" i="2"/>
  <c r="AE207" i="2"/>
  <c r="AD207" i="2"/>
  <c r="AC207" i="2"/>
  <c r="AB207" i="2"/>
  <c r="AA207" i="2"/>
  <c r="Z207" i="2"/>
  <c r="Y207" i="2"/>
  <c r="X207" i="2"/>
  <c r="W207" i="2"/>
  <c r="V207" i="2"/>
  <c r="U207" i="2"/>
  <c r="T207" i="2"/>
  <c r="S207" i="2"/>
  <c r="R207" i="2"/>
  <c r="Q207" i="2"/>
  <c r="P207" i="2"/>
  <c r="O207" i="2"/>
  <c r="N207" i="2"/>
  <c r="M207" i="2"/>
  <c r="L207" i="2"/>
  <c r="K207" i="2"/>
  <c r="J207" i="2"/>
  <c r="I207" i="2"/>
  <c r="H207" i="2"/>
  <c r="G207" i="2"/>
  <c r="F207" i="2"/>
  <c r="E207" i="2"/>
  <c r="D207" i="2"/>
  <c r="C207" i="2"/>
  <c r="B207" i="2"/>
  <c r="AY206" i="2"/>
  <c r="AX206" i="2"/>
  <c r="AW206" i="2"/>
  <c r="AV206" i="2"/>
  <c r="AU206" i="2"/>
  <c r="AT206" i="2"/>
  <c r="AS206" i="2"/>
  <c r="AR206" i="2"/>
  <c r="AQ206" i="2"/>
  <c r="AP206" i="2"/>
  <c r="AO206" i="2"/>
  <c r="AN206" i="2"/>
  <c r="AM206" i="2"/>
  <c r="AL206" i="2"/>
  <c r="AK206" i="2"/>
  <c r="AJ206" i="2"/>
  <c r="AI206" i="2"/>
  <c r="AH206" i="2"/>
  <c r="AG206" i="2"/>
  <c r="AF206" i="2"/>
  <c r="AE206" i="2"/>
  <c r="AD206" i="2"/>
  <c r="AC206" i="2"/>
  <c r="AB206" i="2"/>
  <c r="AA206" i="2"/>
  <c r="Z206" i="2"/>
  <c r="Y206" i="2"/>
  <c r="X206" i="2"/>
  <c r="W206" i="2"/>
  <c r="V206" i="2"/>
  <c r="U206" i="2"/>
  <c r="T206" i="2"/>
  <c r="S206" i="2"/>
  <c r="R206" i="2"/>
  <c r="Q206" i="2"/>
  <c r="P206" i="2"/>
  <c r="O206" i="2"/>
  <c r="N206" i="2"/>
  <c r="M206" i="2"/>
  <c r="L206" i="2"/>
  <c r="K206" i="2"/>
  <c r="J206" i="2"/>
  <c r="I206" i="2"/>
  <c r="H206" i="2"/>
  <c r="G206" i="2"/>
  <c r="F206" i="2"/>
  <c r="E206" i="2"/>
  <c r="D206" i="2"/>
  <c r="C206" i="2"/>
  <c r="B206" i="2"/>
  <c r="AY205" i="2"/>
  <c r="AX205" i="2"/>
  <c r="AW205" i="2"/>
  <c r="AV205" i="2"/>
  <c r="AU205" i="2"/>
  <c r="AT205" i="2"/>
  <c r="AS205" i="2"/>
  <c r="AR205" i="2"/>
  <c r="AQ205" i="2"/>
  <c r="AP205" i="2"/>
  <c r="AO205" i="2"/>
  <c r="AN205" i="2"/>
  <c r="AM205" i="2"/>
  <c r="AL205" i="2"/>
  <c r="AK205" i="2"/>
  <c r="AJ205" i="2"/>
  <c r="AI205" i="2"/>
  <c r="AH205" i="2"/>
  <c r="AG205" i="2"/>
  <c r="AF205" i="2"/>
  <c r="AE205" i="2"/>
  <c r="AD205" i="2"/>
  <c r="AC205" i="2"/>
  <c r="AB205" i="2"/>
  <c r="AA205" i="2"/>
  <c r="Z205" i="2"/>
  <c r="Y205" i="2"/>
  <c r="X205" i="2"/>
  <c r="W205" i="2"/>
  <c r="V205" i="2"/>
  <c r="U205" i="2"/>
  <c r="T205" i="2"/>
  <c r="S205" i="2"/>
  <c r="R205" i="2"/>
  <c r="Q205" i="2"/>
  <c r="P205" i="2"/>
  <c r="O205" i="2"/>
  <c r="N205" i="2"/>
  <c r="M205" i="2"/>
  <c r="L205" i="2"/>
  <c r="K205" i="2"/>
  <c r="J205" i="2"/>
  <c r="I205" i="2"/>
  <c r="H205" i="2"/>
  <c r="G205" i="2"/>
  <c r="F205" i="2"/>
  <c r="E205" i="2"/>
  <c r="D205" i="2"/>
  <c r="C205" i="2"/>
  <c r="B205" i="2"/>
  <c r="AY204" i="2"/>
  <c r="AX204" i="2"/>
  <c r="AW204" i="2"/>
  <c r="AV204" i="2"/>
  <c r="AU204" i="2"/>
  <c r="AT204" i="2"/>
  <c r="AS204" i="2"/>
  <c r="AR204" i="2"/>
  <c r="AQ204" i="2"/>
  <c r="AP204" i="2"/>
  <c r="AO204" i="2"/>
  <c r="AN204" i="2"/>
  <c r="AM204" i="2"/>
  <c r="AL204" i="2"/>
  <c r="AK204" i="2"/>
  <c r="AJ204" i="2"/>
  <c r="AI204" i="2"/>
  <c r="AH204" i="2"/>
  <c r="AG204" i="2"/>
  <c r="AF204" i="2"/>
  <c r="AE204" i="2"/>
  <c r="AD204" i="2"/>
  <c r="AC204" i="2"/>
  <c r="AB204" i="2"/>
  <c r="AA204" i="2"/>
  <c r="Z204" i="2"/>
  <c r="Y204" i="2"/>
  <c r="X204" i="2"/>
  <c r="W204" i="2"/>
  <c r="V204" i="2"/>
  <c r="U204" i="2"/>
  <c r="T204" i="2"/>
  <c r="S204" i="2"/>
  <c r="R204" i="2"/>
  <c r="Q204" i="2"/>
  <c r="P204" i="2"/>
  <c r="O204" i="2"/>
  <c r="N204" i="2"/>
  <c r="M204" i="2"/>
  <c r="L204" i="2"/>
  <c r="K204" i="2"/>
  <c r="J204" i="2"/>
  <c r="I204" i="2"/>
  <c r="H204" i="2"/>
  <c r="G204" i="2"/>
  <c r="F204" i="2"/>
  <c r="E204" i="2"/>
  <c r="D204" i="2"/>
  <c r="C204" i="2"/>
  <c r="B204" i="2"/>
  <c r="AY203" i="2"/>
  <c r="AX203" i="2"/>
  <c r="AW203" i="2"/>
  <c r="AV203" i="2"/>
  <c r="AU203" i="2"/>
  <c r="AT203" i="2"/>
  <c r="AS203" i="2"/>
  <c r="AR203" i="2"/>
  <c r="AQ203" i="2"/>
  <c r="AP203" i="2"/>
  <c r="AO203" i="2"/>
  <c r="AN203" i="2"/>
  <c r="AM203" i="2"/>
  <c r="AL203" i="2"/>
  <c r="AK203" i="2"/>
  <c r="AJ203" i="2"/>
  <c r="AI203" i="2"/>
  <c r="AH203" i="2"/>
  <c r="AG203" i="2"/>
  <c r="AF203" i="2"/>
  <c r="AE203" i="2"/>
  <c r="AD203" i="2"/>
  <c r="AC203" i="2"/>
  <c r="AB203" i="2"/>
  <c r="AA203" i="2"/>
  <c r="Z203" i="2"/>
  <c r="Y203" i="2"/>
  <c r="X203" i="2"/>
  <c r="W203" i="2"/>
  <c r="V203" i="2"/>
  <c r="U203" i="2"/>
  <c r="T203" i="2"/>
  <c r="S203" i="2"/>
  <c r="R203" i="2"/>
  <c r="Q203" i="2"/>
  <c r="P203" i="2"/>
  <c r="O203" i="2"/>
  <c r="N203" i="2"/>
  <c r="M203" i="2"/>
  <c r="L203" i="2"/>
  <c r="K203" i="2"/>
  <c r="J203" i="2"/>
  <c r="I203" i="2"/>
  <c r="H203" i="2"/>
  <c r="G203" i="2"/>
  <c r="F203" i="2"/>
  <c r="E203" i="2"/>
  <c r="D203" i="2"/>
  <c r="C203" i="2"/>
  <c r="B203" i="2"/>
  <c r="AY202" i="2"/>
  <c r="AX202" i="2"/>
  <c r="AW202" i="2"/>
  <c r="AV202" i="2"/>
  <c r="AU202" i="2"/>
  <c r="AT202" i="2"/>
  <c r="AS202" i="2"/>
  <c r="AR202" i="2"/>
  <c r="AQ202" i="2"/>
  <c r="AP202" i="2"/>
  <c r="AO202" i="2"/>
  <c r="AN202" i="2"/>
  <c r="AM202" i="2"/>
  <c r="AL202" i="2"/>
  <c r="AK202" i="2"/>
  <c r="AJ202" i="2"/>
  <c r="AI202" i="2"/>
  <c r="AH202" i="2"/>
  <c r="AG202" i="2"/>
  <c r="AF202" i="2"/>
  <c r="AE202" i="2"/>
  <c r="AD202" i="2"/>
  <c r="AC202" i="2"/>
  <c r="AB202" i="2"/>
  <c r="AA202" i="2"/>
  <c r="Z202" i="2"/>
  <c r="Y202" i="2"/>
  <c r="X202" i="2"/>
  <c r="W202" i="2"/>
  <c r="V202" i="2"/>
  <c r="U202" i="2"/>
  <c r="T202" i="2"/>
  <c r="S202" i="2"/>
  <c r="R202" i="2"/>
  <c r="Q202" i="2"/>
  <c r="P202" i="2"/>
  <c r="O202" i="2"/>
  <c r="N202" i="2"/>
  <c r="M202" i="2"/>
  <c r="L202" i="2"/>
  <c r="K202" i="2"/>
  <c r="J202" i="2"/>
  <c r="I202" i="2"/>
  <c r="H202" i="2"/>
  <c r="G202" i="2"/>
  <c r="F202" i="2"/>
  <c r="E202" i="2"/>
  <c r="D202" i="2"/>
  <c r="C202" i="2"/>
  <c r="B202" i="2"/>
  <c r="AY201" i="2"/>
  <c r="AX201" i="2"/>
  <c r="AW201" i="2"/>
  <c r="AV201" i="2"/>
  <c r="AU201" i="2"/>
  <c r="AT201" i="2"/>
  <c r="AS201" i="2"/>
  <c r="AR201" i="2"/>
  <c r="AQ201" i="2"/>
  <c r="AP201" i="2"/>
  <c r="AO201" i="2"/>
  <c r="AN201" i="2"/>
  <c r="AM201" i="2"/>
  <c r="AL201" i="2"/>
  <c r="AK201" i="2"/>
  <c r="AJ201" i="2"/>
  <c r="AI201" i="2"/>
  <c r="AH201" i="2"/>
  <c r="AG201" i="2"/>
  <c r="AF201" i="2"/>
  <c r="AE201" i="2"/>
  <c r="AD201" i="2"/>
  <c r="AC201" i="2"/>
  <c r="AB201" i="2"/>
  <c r="AA201" i="2"/>
  <c r="Z201" i="2"/>
  <c r="Y201" i="2"/>
  <c r="X201" i="2"/>
  <c r="W201" i="2"/>
  <c r="V201" i="2"/>
  <c r="U201" i="2"/>
  <c r="T201" i="2"/>
  <c r="S201" i="2"/>
  <c r="R201" i="2"/>
  <c r="Q201" i="2"/>
  <c r="P201" i="2"/>
  <c r="O201" i="2"/>
  <c r="N201" i="2"/>
  <c r="M201" i="2"/>
  <c r="L201" i="2"/>
  <c r="K201" i="2"/>
  <c r="J201" i="2"/>
  <c r="I201" i="2"/>
  <c r="H201" i="2"/>
  <c r="G201" i="2"/>
  <c r="F201" i="2"/>
  <c r="E201" i="2"/>
  <c r="D201" i="2"/>
  <c r="C201" i="2"/>
  <c r="B201" i="2"/>
  <c r="AY200" i="2"/>
  <c r="AX200" i="2"/>
  <c r="AW200" i="2"/>
  <c r="AV200" i="2"/>
  <c r="AU200" i="2"/>
  <c r="AT200" i="2"/>
  <c r="AS200" i="2"/>
  <c r="AR200" i="2"/>
  <c r="AQ200" i="2"/>
  <c r="AP200" i="2"/>
  <c r="AO200" i="2"/>
  <c r="AN200" i="2"/>
  <c r="AM200" i="2"/>
  <c r="AL200" i="2"/>
  <c r="AK200" i="2"/>
  <c r="AJ200" i="2"/>
  <c r="AI200" i="2"/>
  <c r="AH200" i="2"/>
  <c r="AG200" i="2"/>
  <c r="AF200" i="2"/>
  <c r="AE200" i="2"/>
  <c r="AD200" i="2"/>
  <c r="AC200" i="2"/>
  <c r="AB200" i="2"/>
  <c r="AA200" i="2"/>
  <c r="Z200" i="2"/>
  <c r="Y200" i="2"/>
  <c r="X200" i="2"/>
  <c r="W200" i="2"/>
  <c r="V200" i="2"/>
  <c r="U200" i="2"/>
  <c r="T200" i="2"/>
  <c r="S200" i="2"/>
  <c r="R200" i="2"/>
  <c r="Q200" i="2"/>
  <c r="P200" i="2"/>
  <c r="O200" i="2"/>
  <c r="N200" i="2"/>
  <c r="M200" i="2"/>
  <c r="L200" i="2"/>
  <c r="K200" i="2"/>
  <c r="J200" i="2"/>
  <c r="I200" i="2"/>
  <c r="H200" i="2"/>
  <c r="G200" i="2"/>
  <c r="F200" i="2"/>
  <c r="E200" i="2"/>
  <c r="D200" i="2"/>
  <c r="C200" i="2"/>
  <c r="B200" i="2"/>
  <c r="AY199" i="2"/>
  <c r="AX199" i="2"/>
  <c r="AW199" i="2"/>
  <c r="AV199" i="2"/>
  <c r="AU199" i="2"/>
  <c r="AT199" i="2"/>
  <c r="AS199" i="2"/>
  <c r="AR199" i="2"/>
  <c r="AQ199" i="2"/>
  <c r="AP199" i="2"/>
  <c r="AO199" i="2"/>
  <c r="AN199" i="2"/>
  <c r="AM199" i="2"/>
  <c r="AL199" i="2"/>
  <c r="AK199" i="2"/>
  <c r="AJ199" i="2"/>
  <c r="AI199" i="2"/>
  <c r="AH199" i="2"/>
  <c r="AG199" i="2"/>
  <c r="AF199" i="2"/>
  <c r="AE199" i="2"/>
  <c r="AD199" i="2"/>
  <c r="AC199" i="2"/>
  <c r="AB199" i="2"/>
  <c r="AA199" i="2"/>
  <c r="Z199" i="2"/>
  <c r="Y199" i="2"/>
  <c r="X199" i="2"/>
  <c r="W199" i="2"/>
  <c r="V199" i="2"/>
  <c r="U199" i="2"/>
  <c r="T199" i="2"/>
  <c r="S199" i="2"/>
  <c r="R199" i="2"/>
  <c r="Q199" i="2"/>
  <c r="P199" i="2"/>
  <c r="O199" i="2"/>
  <c r="N199" i="2"/>
  <c r="M199" i="2"/>
  <c r="L199" i="2"/>
  <c r="K199" i="2"/>
  <c r="J199" i="2"/>
  <c r="I199" i="2"/>
  <c r="H199" i="2"/>
  <c r="G199" i="2"/>
  <c r="F199" i="2"/>
  <c r="E199" i="2"/>
  <c r="D199" i="2"/>
  <c r="C199" i="2"/>
  <c r="B199" i="2"/>
  <c r="AY198" i="2"/>
  <c r="AX198" i="2"/>
  <c r="AW198" i="2"/>
  <c r="AV198" i="2"/>
  <c r="AU198" i="2"/>
  <c r="AT198" i="2"/>
  <c r="AS198" i="2"/>
  <c r="AR198" i="2"/>
  <c r="AQ198" i="2"/>
  <c r="AP198" i="2"/>
  <c r="AO198" i="2"/>
  <c r="AN198" i="2"/>
  <c r="AM198" i="2"/>
  <c r="AL198" i="2"/>
  <c r="AK198" i="2"/>
  <c r="AJ198" i="2"/>
  <c r="AI198" i="2"/>
  <c r="AH198" i="2"/>
  <c r="AG198" i="2"/>
  <c r="AF198" i="2"/>
  <c r="AE198" i="2"/>
  <c r="AD198" i="2"/>
  <c r="AC198" i="2"/>
  <c r="AB198" i="2"/>
  <c r="AA198" i="2"/>
  <c r="Z198" i="2"/>
  <c r="Y198" i="2"/>
  <c r="X198" i="2"/>
  <c r="W198" i="2"/>
  <c r="V198" i="2"/>
  <c r="U198" i="2"/>
  <c r="T198" i="2"/>
  <c r="S198" i="2"/>
  <c r="R198" i="2"/>
  <c r="Q198" i="2"/>
  <c r="P198" i="2"/>
  <c r="O198" i="2"/>
  <c r="N198" i="2"/>
  <c r="M198" i="2"/>
  <c r="L198" i="2"/>
  <c r="K198" i="2"/>
  <c r="J198" i="2"/>
  <c r="I198" i="2"/>
  <c r="H198" i="2"/>
  <c r="G198" i="2"/>
  <c r="F198" i="2"/>
  <c r="E198" i="2"/>
  <c r="D198" i="2"/>
  <c r="C198" i="2"/>
  <c r="B198" i="2"/>
  <c r="AY197" i="2"/>
  <c r="AX197" i="2"/>
  <c r="AW197" i="2"/>
  <c r="AV197" i="2"/>
  <c r="AU197" i="2"/>
  <c r="AT197" i="2"/>
  <c r="AS197" i="2"/>
  <c r="AR197" i="2"/>
  <c r="AQ197" i="2"/>
  <c r="AP197" i="2"/>
  <c r="AO197" i="2"/>
  <c r="AN197" i="2"/>
  <c r="AM197" i="2"/>
  <c r="AL197" i="2"/>
  <c r="AK197" i="2"/>
  <c r="AJ197" i="2"/>
  <c r="AI197" i="2"/>
  <c r="AH197" i="2"/>
  <c r="AG197" i="2"/>
  <c r="AF197" i="2"/>
  <c r="AE197" i="2"/>
  <c r="AD197" i="2"/>
  <c r="AC197" i="2"/>
  <c r="AB197" i="2"/>
  <c r="AA197" i="2"/>
  <c r="Z197" i="2"/>
  <c r="Y197" i="2"/>
  <c r="X197" i="2"/>
  <c r="W197" i="2"/>
  <c r="V197" i="2"/>
  <c r="U197" i="2"/>
  <c r="T197" i="2"/>
  <c r="S197" i="2"/>
  <c r="R197" i="2"/>
  <c r="Q197" i="2"/>
  <c r="P197" i="2"/>
  <c r="O197" i="2"/>
  <c r="N197" i="2"/>
  <c r="M197" i="2"/>
  <c r="L197" i="2"/>
  <c r="K197" i="2"/>
  <c r="J197" i="2"/>
  <c r="I197" i="2"/>
  <c r="H197" i="2"/>
  <c r="G197" i="2"/>
  <c r="F197" i="2"/>
  <c r="E197" i="2"/>
  <c r="D197" i="2"/>
  <c r="C197" i="2"/>
  <c r="B197" i="2"/>
  <c r="AY196" i="2"/>
  <c r="AX196" i="2"/>
  <c r="AW196" i="2"/>
  <c r="AV196" i="2"/>
  <c r="AU196" i="2"/>
  <c r="AT196" i="2"/>
  <c r="AS196" i="2"/>
  <c r="AR196" i="2"/>
  <c r="AQ196" i="2"/>
  <c r="AP196" i="2"/>
  <c r="AO196" i="2"/>
  <c r="AN196" i="2"/>
  <c r="AM196" i="2"/>
  <c r="AL196" i="2"/>
  <c r="AK196" i="2"/>
  <c r="AJ196" i="2"/>
  <c r="AI196" i="2"/>
  <c r="AH196" i="2"/>
  <c r="AG196" i="2"/>
  <c r="AF196" i="2"/>
  <c r="AE196" i="2"/>
  <c r="AD196" i="2"/>
  <c r="AC196" i="2"/>
  <c r="AB196" i="2"/>
  <c r="AA196" i="2"/>
  <c r="Z196" i="2"/>
  <c r="Y196" i="2"/>
  <c r="X196" i="2"/>
  <c r="W196" i="2"/>
  <c r="V196" i="2"/>
  <c r="U196" i="2"/>
  <c r="T196" i="2"/>
  <c r="S196" i="2"/>
  <c r="R196" i="2"/>
  <c r="Q196" i="2"/>
  <c r="P196" i="2"/>
  <c r="O196" i="2"/>
  <c r="N196" i="2"/>
  <c r="M196" i="2"/>
  <c r="L196" i="2"/>
  <c r="K196" i="2"/>
  <c r="J196" i="2"/>
  <c r="I196" i="2"/>
  <c r="H196" i="2"/>
  <c r="G196" i="2"/>
  <c r="F196" i="2"/>
  <c r="E196" i="2"/>
  <c r="D196" i="2"/>
  <c r="C196" i="2"/>
  <c r="B196" i="2"/>
  <c r="AY195" i="2"/>
  <c r="AX195" i="2"/>
  <c r="AW195" i="2"/>
  <c r="AV195" i="2"/>
  <c r="AU195" i="2"/>
  <c r="AT195" i="2"/>
  <c r="AS195" i="2"/>
  <c r="AR195" i="2"/>
  <c r="AQ195" i="2"/>
  <c r="AP195" i="2"/>
  <c r="AO195" i="2"/>
  <c r="AN195" i="2"/>
  <c r="AM195" i="2"/>
  <c r="AL195" i="2"/>
  <c r="AK195" i="2"/>
  <c r="AJ195" i="2"/>
  <c r="AI195" i="2"/>
  <c r="AH195" i="2"/>
  <c r="AG195" i="2"/>
  <c r="AF195" i="2"/>
  <c r="AE195" i="2"/>
  <c r="AD195" i="2"/>
  <c r="AC195" i="2"/>
  <c r="AB195" i="2"/>
  <c r="AA195" i="2"/>
  <c r="Z195" i="2"/>
  <c r="Y195" i="2"/>
  <c r="X195" i="2"/>
  <c r="W195" i="2"/>
  <c r="V195" i="2"/>
  <c r="U195" i="2"/>
  <c r="T195" i="2"/>
  <c r="S195" i="2"/>
  <c r="R195" i="2"/>
  <c r="Q195" i="2"/>
  <c r="P195" i="2"/>
  <c r="O195" i="2"/>
  <c r="N195" i="2"/>
  <c r="M195" i="2"/>
  <c r="L195" i="2"/>
  <c r="K195" i="2"/>
  <c r="J195" i="2"/>
  <c r="I195" i="2"/>
  <c r="H195" i="2"/>
  <c r="G195" i="2"/>
  <c r="F195" i="2"/>
  <c r="E195" i="2"/>
  <c r="D195" i="2"/>
  <c r="C195" i="2"/>
  <c r="B195" i="2"/>
  <c r="AY194" i="2"/>
  <c r="AX194" i="2"/>
  <c r="AW194" i="2"/>
  <c r="AV194" i="2"/>
  <c r="AU194" i="2"/>
  <c r="AT194" i="2"/>
  <c r="AS194" i="2"/>
  <c r="AR194" i="2"/>
  <c r="AQ194" i="2"/>
  <c r="AP194" i="2"/>
  <c r="AO194" i="2"/>
  <c r="AN194" i="2"/>
  <c r="AM194" i="2"/>
  <c r="AL194" i="2"/>
  <c r="AK194" i="2"/>
  <c r="AJ194" i="2"/>
  <c r="AI194" i="2"/>
  <c r="AH194" i="2"/>
  <c r="AG194" i="2"/>
  <c r="AF194" i="2"/>
  <c r="AE194" i="2"/>
  <c r="AD194" i="2"/>
  <c r="AC194" i="2"/>
  <c r="AB194" i="2"/>
  <c r="AA194" i="2"/>
  <c r="Z194" i="2"/>
  <c r="Y194" i="2"/>
  <c r="X194" i="2"/>
  <c r="W194" i="2"/>
  <c r="V194" i="2"/>
  <c r="U194" i="2"/>
  <c r="T194" i="2"/>
  <c r="S194" i="2"/>
  <c r="R194" i="2"/>
  <c r="Q194" i="2"/>
  <c r="P194" i="2"/>
  <c r="O194" i="2"/>
  <c r="N194" i="2"/>
  <c r="M194" i="2"/>
  <c r="L194" i="2"/>
  <c r="K194" i="2"/>
  <c r="J194" i="2"/>
  <c r="I194" i="2"/>
  <c r="H194" i="2"/>
  <c r="G194" i="2"/>
  <c r="F194" i="2"/>
  <c r="E194" i="2"/>
  <c r="D194" i="2"/>
  <c r="C194" i="2"/>
  <c r="B194" i="2"/>
  <c r="AY193" i="2"/>
  <c r="AX193" i="2"/>
  <c r="AW193" i="2"/>
  <c r="AV193" i="2"/>
  <c r="AU193" i="2"/>
  <c r="AT193" i="2"/>
  <c r="AS193" i="2"/>
  <c r="AR193" i="2"/>
  <c r="AQ193" i="2"/>
  <c r="AP193" i="2"/>
  <c r="AO193" i="2"/>
  <c r="AN193" i="2"/>
  <c r="AM193" i="2"/>
  <c r="AL193" i="2"/>
  <c r="AK193" i="2"/>
  <c r="AJ193" i="2"/>
  <c r="AI193" i="2"/>
  <c r="AH193" i="2"/>
  <c r="AG193" i="2"/>
  <c r="AF193" i="2"/>
  <c r="AE193" i="2"/>
  <c r="AD193" i="2"/>
  <c r="AC193" i="2"/>
  <c r="AB193" i="2"/>
  <c r="AA193" i="2"/>
  <c r="Z193" i="2"/>
  <c r="Y193" i="2"/>
  <c r="X193" i="2"/>
  <c r="W193" i="2"/>
  <c r="V193" i="2"/>
  <c r="U193" i="2"/>
  <c r="T193" i="2"/>
  <c r="S193" i="2"/>
  <c r="R193" i="2"/>
  <c r="Q193" i="2"/>
  <c r="P193" i="2"/>
  <c r="O193" i="2"/>
  <c r="N193" i="2"/>
  <c r="M193" i="2"/>
  <c r="L193" i="2"/>
  <c r="K193" i="2"/>
  <c r="J193" i="2"/>
  <c r="I193" i="2"/>
  <c r="H193" i="2"/>
  <c r="G193" i="2"/>
  <c r="F193" i="2"/>
  <c r="E193" i="2"/>
  <c r="D193" i="2"/>
  <c r="C193" i="2"/>
  <c r="B193" i="2"/>
  <c r="AY192" i="2"/>
  <c r="AX192" i="2"/>
  <c r="AW192" i="2"/>
  <c r="AV192" i="2"/>
  <c r="AU192" i="2"/>
  <c r="AT192" i="2"/>
  <c r="AS192" i="2"/>
  <c r="AR192" i="2"/>
  <c r="AQ192" i="2"/>
  <c r="AP192" i="2"/>
  <c r="AO192" i="2"/>
  <c r="AN192" i="2"/>
  <c r="AM192" i="2"/>
  <c r="AL192" i="2"/>
  <c r="AK192" i="2"/>
  <c r="AJ192" i="2"/>
  <c r="AI192" i="2"/>
  <c r="AH192" i="2"/>
  <c r="AG192" i="2"/>
  <c r="AF192" i="2"/>
  <c r="AE192" i="2"/>
  <c r="AD192" i="2"/>
  <c r="AC192" i="2"/>
  <c r="AB192" i="2"/>
  <c r="AA192" i="2"/>
  <c r="Z192" i="2"/>
  <c r="Y192" i="2"/>
  <c r="X192" i="2"/>
  <c r="W192" i="2"/>
  <c r="V192" i="2"/>
  <c r="U192" i="2"/>
  <c r="T192" i="2"/>
  <c r="S192" i="2"/>
  <c r="R192" i="2"/>
  <c r="Q192" i="2"/>
  <c r="P192" i="2"/>
  <c r="O192" i="2"/>
  <c r="N192" i="2"/>
  <c r="M192" i="2"/>
  <c r="L192" i="2"/>
  <c r="K192" i="2"/>
  <c r="J192" i="2"/>
  <c r="I192" i="2"/>
  <c r="H192" i="2"/>
  <c r="G192" i="2"/>
  <c r="F192" i="2"/>
  <c r="E192" i="2"/>
  <c r="D192" i="2"/>
  <c r="C192" i="2"/>
  <c r="B192" i="2"/>
  <c r="AY191" i="2"/>
  <c r="AX191" i="2"/>
  <c r="AW191" i="2"/>
  <c r="AV191" i="2"/>
  <c r="AU191" i="2"/>
  <c r="AT191" i="2"/>
  <c r="AS191" i="2"/>
  <c r="AR191" i="2"/>
  <c r="AQ191" i="2"/>
  <c r="AP191" i="2"/>
  <c r="AO191" i="2"/>
  <c r="AN191" i="2"/>
  <c r="AM191" i="2"/>
  <c r="AL191" i="2"/>
  <c r="AK191" i="2"/>
  <c r="AJ191" i="2"/>
  <c r="AI191" i="2"/>
  <c r="AH191" i="2"/>
  <c r="AG191" i="2"/>
  <c r="AF191" i="2"/>
  <c r="AE191" i="2"/>
  <c r="AD191" i="2"/>
  <c r="AC191" i="2"/>
  <c r="AB191" i="2"/>
  <c r="AA191" i="2"/>
  <c r="Z191" i="2"/>
  <c r="Y191" i="2"/>
  <c r="X191" i="2"/>
  <c r="W191" i="2"/>
  <c r="V191" i="2"/>
  <c r="U191" i="2"/>
  <c r="T191" i="2"/>
  <c r="S191" i="2"/>
  <c r="R191" i="2"/>
  <c r="Q191" i="2"/>
  <c r="P191" i="2"/>
  <c r="O191" i="2"/>
  <c r="N191" i="2"/>
  <c r="M191" i="2"/>
  <c r="L191" i="2"/>
  <c r="K191" i="2"/>
  <c r="J191" i="2"/>
  <c r="I191" i="2"/>
  <c r="H191" i="2"/>
  <c r="G191" i="2"/>
  <c r="F191" i="2"/>
  <c r="E191" i="2"/>
  <c r="D191" i="2"/>
  <c r="C191" i="2"/>
  <c r="B191" i="2"/>
  <c r="AY190" i="2"/>
  <c r="AX190" i="2"/>
  <c r="AW190" i="2"/>
  <c r="AV190" i="2"/>
  <c r="AU190" i="2"/>
  <c r="AT190" i="2"/>
  <c r="AS190" i="2"/>
  <c r="AR190" i="2"/>
  <c r="AQ190" i="2"/>
  <c r="AP190" i="2"/>
  <c r="AO190" i="2"/>
  <c r="AN190" i="2"/>
  <c r="AM190" i="2"/>
  <c r="AL190" i="2"/>
  <c r="AK190" i="2"/>
  <c r="AJ190" i="2"/>
  <c r="AI190" i="2"/>
  <c r="AH190" i="2"/>
  <c r="AG190" i="2"/>
  <c r="AF190" i="2"/>
  <c r="AE190" i="2"/>
  <c r="AD190" i="2"/>
  <c r="AC190" i="2"/>
  <c r="AB190" i="2"/>
  <c r="AA190" i="2"/>
  <c r="Z190" i="2"/>
  <c r="Y190" i="2"/>
  <c r="X190" i="2"/>
  <c r="W190" i="2"/>
  <c r="V190" i="2"/>
  <c r="U190" i="2"/>
  <c r="T190" i="2"/>
  <c r="S190" i="2"/>
  <c r="R190" i="2"/>
  <c r="Q190" i="2"/>
  <c r="P190" i="2"/>
  <c r="O190" i="2"/>
  <c r="N190" i="2"/>
  <c r="M190" i="2"/>
  <c r="L190" i="2"/>
  <c r="K190" i="2"/>
  <c r="J190" i="2"/>
  <c r="I190" i="2"/>
  <c r="H190" i="2"/>
  <c r="G190" i="2"/>
  <c r="F190" i="2"/>
  <c r="E190" i="2"/>
  <c r="D190" i="2"/>
  <c r="C190" i="2"/>
  <c r="B190" i="2"/>
  <c r="AY189" i="2"/>
  <c r="AX189" i="2"/>
  <c r="AW189" i="2"/>
  <c r="AV189" i="2"/>
  <c r="AU189" i="2"/>
  <c r="AT189" i="2"/>
  <c r="AS189" i="2"/>
  <c r="AR189" i="2"/>
  <c r="AQ189" i="2"/>
  <c r="AP189" i="2"/>
  <c r="AO189" i="2"/>
  <c r="AN189" i="2"/>
  <c r="AM189" i="2"/>
  <c r="AL189" i="2"/>
  <c r="AK189" i="2"/>
  <c r="AJ189" i="2"/>
  <c r="AI189" i="2"/>
  <c r="AH189" i="2"/>
  <c r="AG189" i="2"/>
  <c r="AF189" i="2"/>
  <c r="AE189" i="2"/>
  <c r="AD189" i="2"/>
  <c r="AC189" i="2"/>
  <c r="AB189" i="2"/>
  <c r="AA189" i="2"/>
  <c r="Z189" i="2"/>
  <c r="Y189" i="2"/>
  <c r="X189" i="2"/>
  <c r="W189" i="2"/>
  <c r="V189" i="2"/>
  <c r="U189" i="2"/>
  <c r="T189" i="2"/>
  <c r="S189" i="2"/>
  <c r="R189" i="2"/>
  <c r="Q189" i="2"/>
  <c r="P189" i="2"/>
  <c r="O189" i="2"/>
  <c r="N189" i="2"/>
  <c r="M189" i="2"/>
  <c r="L189" i="2"/>
  <c r="K189" i="2"/>
  <c r="J189" i="2"/>
  <c r="I189" i="2"/>
  <c r="H189" i="2"/>
  <c r="G189" i="2"/>
  <c r="F189" i="2"/>
  <c r="E189" i="2"/>
  <c r="D189" i="2"/>
  <c r="C189" i="2"/>
  <c r="B189" i="2"/>
  <c r="AY188" i="2"/>
  <c r="AX188" i="2"/>
  <c r="AW188" i="2"/>
  <c r="AV188" i="2"/>
  <c r="AU188" i="2"/>
  <c r="AT188" i="2"/>
  <c r="AS188" i="2"/>
  <c r="AR188" i="2"/>
  <c r="AQ188" i="2"/>
  <c r="AP188" i="2"/>
  <c r="AO188" i="2"/>
  <c r="AN188" i="2"/>
  <c r="AM188" i="2"/>
  <c r="AL188" i="2"/>
  <c r="AK188" i="2"/>
  <c r="AJ188" i="2"/>
  <c r="AI188" i="2"/>
  <c r="AH188" i="2"/>
  <c r="AG188" i="2"/>
  <c r="AF188" i="2"/>
  <c r="AE188" i="2"/>
  <c r="AD188" i="2"/>
  <c r="AC188" i="2"/>
  <c r="AB188" i="2"/>
  <c r="AA188" i="2"/>
  <c r="Z188" i="2"/>
  <c r="Y188" i="2"/>
  <c r="X188" i="2"/>
  <c r="W188" i="2"/>
  <c r="V188" i="2"/>
  <c r="U188" i="2"/>
  <c r="T188" i="2"/>
  <c r="S188" i="2"/>
  <c r="R188" i="2"/>
  <c r="Q188" i="2"/>
  <c r="P188" i="2"/>
  <c r="O188" i="2"/>
  <c r="N188" i="2"/>
  <c r="M188" i="2"/>
  <c r="L188" i="2"/>
  <c r="K188" i="2"/>
  <c r="J188" i="2"/>
  <c r="I188" i="2"/>
  <c r="H188" i="2"/>
  <c r="G188" i="2"/>
  <c r="F188" i="2"/>
  <c r="E188" i="2"/>
  <c r="D188" i="2"/>
  <c r="C188" i="2"/>
  <c r="B188" i="2"/>
  <c r="AY187" i="2"/>
  <c r="AX187" i="2"/>
  <c r="AW187" i="2"/>
  <c r="AV187" i="2"/>
  <c r="AU187" i="2"/>
  <c r="AT187" i="2"/>
  <c r="AS187" i="2"/>
  <c r="AR187" i="2"/>
  <c r="AQ187" i="2"/>
  <c r="AP187" i="2"/>
  <c r="AO187" i="2"/>
  <c r="AN187" i="2"/>
  <c r="AM187" i="2"/>
  <c r="AL187" i="2"/>
  <c r="AK187" i="2"/>
  <c r="AJ187" i="2"/>
  <c r="AI187" i="2"/>
  <c r="AH187" i="2"/>
  <c r="AG187" i="2"/>
  <c r="AF187" i="2"/>
  <c r="AE187" i="2"/>
  <c r="AD187" i="2"/>
  <c r="AC187" i="2"/>
  <c r="AB187" i="2"/>
  <c r="AA187" i="2"/>
  <c r="Z187" i="2"/>
  <c r="Y187" i="2"/>
  <c r="X187" i="2"/>
  <c r="W187" i="2"/>
  <c r="V187" i="2"/>
  <c r="U187" i="2"/>
  <c r="T187" i="2"/>
  <c r="S187" i="2"/>
  <c r="R187" i="2"/>
  <c r="Q187" i="2"/>
  <c r="P187" i="2"/>
  <c r="O187" i="2"/>
  <c r="N187" i="2"/>
  <c r="M187" i="2"/>
  <c r="L187" i="2"/>
  <c r="K187" i="2"/>
  <c r="J187" i="2"/>
  <c r="I187" i="2"/>
  <c r="H187" i="2"/>
  <c r="G187" i="2"/>
  <c r="F187" i="2"/>
  <c r="E187" i="2"/>
  <c r="D187" i="2"/>
  <c r="C187" i="2"/>
  <c r="B187" i="2"/>
  <c r="AY186" i="2"/>
  <c r="AX186" i="2"/>
  <c r="AW186" i="2"/>
  <c r="AV186" i="2"/>
  <c r="AU186" i="2"/>
  <c r="AT186" i="2"/>
  <c r="AS186" i="2"/>
  <c r="AR186" i="2"/>
  <c r="AQ186" i="2"/>
  <c r="AP186" i="2"/>
  <c r="AO186" i="2"/>
  <c r="AN186" i="2"/>
  <c r="AM186" i="2"/>
  <c r="AL186" i="2"/>
  <c r="AK186" i="2"/>
  <c r="AJ186" i="2"/>
  <c r="AI186" i="2"/>
  <c r="AH186" i="2"/>
  <c r="AG186" i="2"/>
  <c r="AF186" i="2"/>
  <c r="AE186" i="2"/>
  <c r="AD186" i="2"/>
  <c r="AC186" i="2"/>
  <c r="AB186" i="2"/>
  <c r="AA186" i="2"/>
  <c r="Z186" i="2"/>
  <c r="Y186" i="2"/>
  <c r="X186" i="2"/>
  <c r="W186" i="2"/>
  <c r="V186" i="2"/>
  <c r="U186" i="2"/>
  <c r="T186" i="2"/>
  <c r="S186" i="2"/>
  <c r="R186" i="2"/>
  <c r="Q186" i="2"/>
  <c r="P186" i="2"/>
  <c r="O186" i="2"/>
  <c r="N186" i="2"/>
  <c r="M186" i="2"/>
  <c r="L186" i="2"/>
  <c r="K186" i="2"/>
  <c r="J186" i="2"/>
  <c r="I186" i="2"/>
  <c r="H186" i="2"/>
  <c r="G186" i="2"/>
  <c r="F186" i="2"/>
  <c r="E186" i="2"/>
  <c r="D186" i="2"/>
  <c r="C186" i="2"/>
  <c r="B186" i="2"/>
  <c r="AY185" i="2"/>
  <c r="AX185" i="2"/>
  <c r="AW185" i="2"/>
  <c r="AV185" i="2"/>
  <c r="AU185" i="2"/>
  <c r="AT185" i="2"/>
  <c r="AS185" i="2"/>
  <c r="AR185" i="2"/>
  <c r="AQ185" i="2"/>
  <c r="AP185" i="2"/>
  <c r="AO185" i="2"/>
  <c r="AN185" i="2"/>
  <c r="AM185" i="2"/>
  <c r="AL185" i="2"/>
  <c r="AK185" i="2"/>
  <c r="AJ185" i="2"/>
  <c r="AI185" i="2"/>
  <c r="AH185" i="2"/>
  <c r="AG185" i="2"/>
  <c r="AF185" i="2"/>
  <c r="AE185" i="2"/>
  <c r="AD185" i="2"/>
  <c r="AC185" i="2"/>
  <c r="AB185" i="2"/>
  <c r="AA185" i="2"/>
  <c r="Z185" i="2"/>
  <c r="Y185" i="2"/>
  <c r="X185" i="2"/>
  <c r="W185" i="2"/>
  <c r="V185" i="2"/>
  <c r="U185" i="2"/>
  <c r="T185" i="2"/>
  <c r="S185" i="2"/>
  <c r="R185" i="2"/>
  <c r="Q185" i="2"/>
  <c r="P185" i="2"/>
  <c r="O185" i="2"/>
  <c r="N185" i="2"/>
  <c r="M185" i="2"/>
  <c r="L185" i="2"/>
  <c r="K185" i="2"/>
  <c r="J185" i="2"/>
  <c r="I185" i="2"/>
  <c r="H185" i="2"/>
  <c r="G185" i="2"/>
  <c r="F185" i="2"/>
  <c r="E185" i="2"/>
  <c r="D185" i="2"/>
  <c r="C185" i="2"/>
  <c r="B185" i="2"/>
  <c r="AY184" i="2"/>
  <c r="AX184" i="2"/>
  <c r="AW184" i="2"/>
  <c r="AV184" i="2"/>
  <c r="AU184" i="2"/>
  <c r="AT184" i="2"/>
  <c r="AS184" i="2"/>
  <c r="AR184" i="2"/>
  <c r="AQ184" i="2"/>
  <c r="AP184" i="2"/>
  <c r="AO184" i="2"/>
  <c r="AN184" i="2"/>
  <c r="AM184" i="2"/>
  <c r="AL184" i="2"/>
  <c r="AK184" i="2"/>
  <c r="AJ184" i="2"/>
  <c r="AI184" i="2"/>
  <c r="AH184" i="2"/>
  <c r="AG184" i="2"/>
  <c r="AF184" i="2"/>
  <c r="AE184" i="2"/>
  <c r="AD184" i="2"/>
  <c r="AC184" i="2"/>
  <c r="AB184" i="2"/>
  <c r="AA184" i="2"/>
  <c r="Z184" i="2"/>
  <c r="Y184" i="2"/>
  <c r="X184" i="2"/>
  <c r="W184" i="2"/>
  <c r="V184" i="2"/>
  <c r="U184" i="2"/>
  <c r="T184" i="2"/>
  <c r="S184" i="2"/>
  <c r="R184" i="2"/>
  <c r="Q184" i="2"/>
  <c r="P184" i="2"/>
  <c r="O184" i="2"/>
  <c r="N184" i="2"/>
  <c r="M184" i="2"/>
  <c r="L184" i="2"/>
  <c r="K184" i="2"/>
  <c r="J184" i="2"/>
  <c r="I184" i="2"/>
  <c r="H184" i="2"/>
  <c r="G184" i="2"/>
  <c r="F184" i="2"/>
  <c r="E184" i="2"/>
  <c r="D184" i="2"/>
  <c r="C184" i="2"/>
  <c r="B184" i="2"/>
  <c r="AY183" i="2"/>
  <c r="AX183" i="2"/>
  <c r="AW183" i="2"/>
  <c r="AV183" i="2"/>
  <c r="AU183" i="2"/>
  <c r="AT183" i="2"/>
  <c r="AS183" i="2"/>
  <c r="AR183" i="2"/>
  <c r="AQ183" i="2"/>
  <c r="AP183" i="2"/>
  <c r="AO183" i="2"/>
  <c r="AN183" i="2"/>
  <c r="AM183" i="2"/>
  <c r="AL183" i="2"/>
  <c r="AK183" i="2"/>
  <c r="AJ183" i="2"/>
  <c r="AI183" i="2"/>
  <c r="AH183" i="2"/>
  <c r="AG183" i="2"/>
  <c r="AF183" i="2"/>
  <c r="AE183" i="2"/>
  <c r="AD183" i="2"/>
  <c r="AC183" i="2"/>
  <c r="AB183" i="2"/>
  <c r="AA183" i="2"/>
  <c r="Z183" i="2"/>
  <c r="Y183" i="2"/>
  <c r="X183" i="2"/>
  <c r="W183" i="2"/>
  <c r="V183" i="2"/>
  <c r="U183" i="2"/>
  <c r="T183" i="2"/>
  <c r="S183" i="2"/>
  <c r="R183" i="2"/>
  <c r="Q183" i="2"/>
  <c r="P183" i="2"/>
  <c r="O183" i="2"/>
  <c r="N183" i="2"/>
  <c r="M183" i="2"/>
  <c r="L183" i="2"/>
  <c r="K183" i="2"/>
  <c r="J183" i="2"/>
  <c r="I183" i="2"/>
  <c r="H183" i="2"/>
  <c r="G183" i="2"/>
  <c r="F183" i="2"/>
  <c r="E183" i="2"/>
  <c r="D183" i="2"/>
  <c r="C183" i="2"/>
  <c r="B183" i="2"/>
  <c r="AY182" i="2"/>
  <c r="AX182" i="2"/>
  <c r="AW182" i="2"/>
  <c r="AV182" i="2"/>
  <c r="AU182" i="2"/>
  <c r="AT182" i="2"/>
  <c r="AS182" i="2"/>
  <c r="AR182" i="2"/>
  <c r="AQ182" i="2"/>
  <c r="AP182" i="2"/>
  <c r="AO182" i="2"/>
  <c r="AN182" i="2"/>
  <c r="AM182" i="2"/>
  <c r="AL182" i="2"/>
  <c r="AK182" i="2"/>
  <c r="AJ182" i="2"/>
  <c r="AI182" i="2"/>
  <c r="AH182" i="2"/>
  <c r="AG182" i="2"/>
  <c r="AF182" i="2"/>
  <c r="AE182" i="2"/>
  <c r="AD182" i="2"/>
  <c r="AC182" i="2"/>
  <c r="AB182" i="2"/>
  <c r="AA182" i="2"/>
  <c r="Z182" i="2"/>
  <c r="Y182" i="2"/>
  <c r="X182" i="2"/>
  <c r="W182" i="2"/>
  <c r="V182" i="2"/>
  <c r="U182" i="2"/>
  <c r="T182" i="2"/>
  <c r="S182" i="2"/>
  <c r="R182" i="2"/>
  <c r="Q182" i="2"/>
  <c r="P182" i="2"/>
  <c r="O182" i="2"/>
  <c r="N182" i="2"/>
  <c r="M182" i="2"/>
  <c r="L182" i="2"/>
  <c r="K182" i="2"/>
  <c r="J182" i="2"/>
  <c r="I182" i="2"/>
  <c r="H182" i="2"/>
  <c r="G182" i="2"/>
  <c r="F182" i="2"/>
  <c r="E182" i="2"/>
  <c r="D182" i="2"/>
  <c r="C182" i="2"/>
  <c r="B182" i="2"/>
  <c r="AY181" i="2"/>
  <c r="AX181" i="2"/>
  <c r="AW181" i="2"/>
  <c r="AV181" i="2"/>
  <c r="AU181" i="2"/>
  <c r="AT181" i="2"/>
  <c r="AS181" i="2"/>
  <c r="AR181" i="2"/>
  <c r="AQ181" i="2"/>
  <c r="AP181" i="2"/>
  <c r="AO181" i="2"/>
  <c r="AN181" i="2"/>
  <c r="AM181" i="2"/>
  <c r="AL181" i="2"/>
  <c r="AK181" i="2"/>
  <c r="AJ181" i="2"/>
  <c r="AI181" i="2"/>
  <c r="AH181" i="2"/>
  <c r="AG181" i="2"/>
  <c r="AF181" i="2"/>
  <c r="AE181" i="2"/>
  <c r="AD181" i="2"/>
  <c r="AC181" i="2"/>
  <c r="AB181" i="2"/>
  <c r="AA181" i="2"/>
  <c r="Z181" i="2"/>
  <c r="Y181" i="2"/>
  <c r="X181" i="2"/>
  <c r="W181" i="2"/>
  <c r="V181" i="2"/>
  <c r="U181" i="2"/>
  <c r="T181" i="2"/>
  <c r="S181" i="2"/>
  <c r="R181" i="2"/>
  <c r="Q181" i="2"/>
  <c r="P181" i="2"/>
  <c r="O181" i="2"/>
  <c r="N181" i="2"/>
  <c r="M181" i="2"/>
  <c r="L181" i="2"/>
  <c r="K181" i="2"/>
  <c r="J181" i="2"/>
  <c r="I181" i="2"/>
  <c r="H181" i="2"/>
  <c r="G181" i="2"/>
  <c r="F181" i="2"/>
  <c r="E181" i="2"/>
  <c r="D181" i="2"/>
  <c r="C181" i="2"/>
  <c r="B181" i="2"/>
  <c r="AY180" i="2"/>
  <c r="AX180" i="2"/>
  <c r="AW180" i="2"/>
  <c r="AV180" i="2"/>
  <c r="AU180" i="2"/>
  <c r="AT180" i="2"/>
  <c r="AS180" i="2"/>
  <c r="AR180" i="2"/>
  <c r="AQ180" i="2"/>
  <c r="AP180" i="2"/>
  <c r="AO180" i="2"/>
  <c r="AN180" i="2"/>
  <c r="AM180" i="2"/>
  <c r="AL180" i="2"/>
  <c r="AK180" i="2"/>
  <c r="AJ180" i="2"/>
  <c r="AI180" i="2"/>
  <c r="AH180" i="2"/>
  <c r="AG180" i="2"/>
  <c r="AF180" i="2"/>
  <c r="AE180" i="2"/>
  <c r="AD180" i="2"/>
  <c r="AC180" i="2"/>
  <c r="AB180" i="2"/>
  <c r="AA180" i="2"/>
  <c r="Z180" i="2"/>
  <c r="Y180" i="2"/>
  <c r="X180" i="2"/>
  <c r="W180" i="2"/>
  <c r="V180" i="2"/>
  <c r="U180" i="2"/>
  <c r="T180" i="2"/>
  <c r="S180" i="2"/>
  <c r="R180" i="2"/>
  <c r="Q180" i="2"/>
  <c r="P180" i="2"/>
  <c r="O180" i="2"/>
  <c r="N180" i="2"/>
  <c r="M180" i="2"/>
  <c r="L180" i="2"/>
  <c r="K180" i="2"/>
  <c r="J180" i="2"/>
  <c r="I180" i="2"/>
  <c r="H180" i="2"/>
  <c r="G180" i="2"/>
  <c r="F180" i="2"/>
  <c r="E180" i="2"/>
  <c r="D180" i="2"/>
  <c r="C180" i="2"/>
  <c r="B180" i="2"/>
  <c r="AY179" i="2"/>
  <c r="AX179" i="2"/>
  <c r="AW179" i="2"/>
  <c r="AV179" i="2"/>
  <c r="AU179" i="2"/>
  <c r="AT179" i="2"/>
  <c r="AS179" i="2"/>
  <c r="AR179" i="2"/>
  <c r="AQ179" i="2"/>
  <c r="AP179" i="2"/>
  <c r="AO179" i="2"/>
  <c r="AN179" i="2"/>
  <c r="AM179" i="2"/>
  <c r="AL179" i="2"/>
  <c r="AK179" i="2"/>
  <c r="AJ179" i="2"/>
  <c r="AI179" i="2"/>
  <c r="AH179" i="2"/>
  <c r="AG179" i="2"/>
  <c r="AF179" i="2"/>
  <c r="AE179" i="2"/>
  <c r="AD179" i="2"/>
  <c r="AC179" i="2"/>
  <c r="AB179" i="2"/>
  <c r="AA179" i="2"/>
  <c r="Z179" i="2"/>
  <c r="Y179" i="2"/>
  <c r="X179" i="2"/>
  <c r="W179" i="2"/>
  <c r="V179" i="2"/>
  <c r="U179" i="2"/>
  <c r="T179" i="2"/>
  <c r="S179" i="2"/>
  <c r="R179" i="2"/>
  <c r="Q179" i="2"/>
  <c r="P179" i="2"/>
  <c r="O179" i="2"/>
  <c r="N179" i="2"/>
  <c r="M179" i="2"/>
  <c r="L179" i="2"/>
  <c r="K179" i="2"/>
  <c r="J179" i="2"/>
  <c r="I179" i="2"/>
  <c r="H179" i="2"/>
  <c r="G179" i="2"/>
  <c r="F179" i="2"/>
  <c r="E179" i="2"/>
  <c r="D179" i="2"/>
  <c r="C179" i="2"/>
  <c r="B179" i="2"/>
  <c r="AY178" i="2"/>
  <c r="AX178" i="2"/>
  <c r="AW178" i="2"/>
  <c r="AV178" i="2"/>
  <c r="AU178" i="2"/>
  <c r="AT178" i="2"/>
  <c r="AS178" i="2"/>
  <c r="AR178" i="2"/>
  <c r="AQ178" i="2"/>
  <c r="AP178" i="2"/>
  <c r="AO178" i="2"/>
  <c r="AN178" i="2"/>
  <c r="AM178" i="2"/>
  <c r="AL178" i="2"/>
  <c r="AK178" i="2"/>
  <c r="AJ178" i="2"/>
  <c r="AI178" i="2"/>
  <c r="AH178" i="2"/>
  <c r="AG178" i="2"/>
  <c r="AF178" i="2"/>
  <c r="AE178" i="2"/>
  <c r="AD178" i="2"/>
  <c r="AC178" i="2"/>
  <c r="AB178" i="2"/>
  <c r="AA178" i="2"/>
  <c r="Z178" i="2"/>
  <c r="Y178" i="2"/>
  <c r="X178" i="2"/>
  <c r="W178" i="2"/>
  <c r="V178" i="2"/>
  <c r="U178" i="2"/>
  <c r="T178" i="2"/>
  <c r="S178" i="2"/>
  <c r="R178" i="2"/>
  <c r="Q178" i="2"/>
  <c r="P178" i="2"/>
  <c r="O178" i="2"/>
  <c r="N178" i="2"/>
  <c r="M178" i="2"/>
  <c r="L178" i="2"/>
  <c r="K178" i="2"/>
  <c r="J178" i="2"/>
  <c r="I178" i="2"/>
  <c r="H178" i="2"/>
  <c r="G178" i="2"/>
  <c r="F178" i="2"/>
  <c r="E178" i="2"/>
  <c r="D178" i="2"/>
  <c r="C178" i="2"/>
  <c r="B178" i="2"/>
  <c r="AY177" i="2"/>
  <c r="AX177" i="2"/>
  <c r="AW177" i="2"/>
  <c r="AV177" i="2"/>
  <c r="AU177" i="2"/>
  <c r="AT177" i="2"/>
  <c r="AS177" i="2"/>
  <c r="AR177" i="2"/>
  <c r="AQ177" i="2"/>
  <c r="AP177" i="2"/>
  <c r="AO177" i="2"/>
  <c r="AN177" i="2"/>
  <c r="AM177" i="2"/>
  <c r="AL177" i="2"/>
  <c r="AK177" i="2"/>
  <c r="AJ177" i="2"/>
  <c r="AI177" i="2"/>
  <c r="AH177" i="2"/>
  <c r="AG177" i="2"/>
  <c r="AF177" i="2"/>
  <c r="AE177" i="2"/>
  <c r="AD177" i="2"/>
  <c r="AC177" i="2"/>
  <c r="AB177" i="2"/>
  <c r="AA177" i="2"/>
  <c r="Z177" i="2"/>
  <c r="Y177" i="2"/>
  <c r="X177" i="2"/>
  <c r="W177" i="2"/>
  <c r="V177" i="2"/>
  <c r="U177" i="2"/>
  <c r="T177" i="2"/>
  <c r="S177" i="2"/>
  <c r="R177" i="2"/>
  <c r="Q177" i="2"/>
  <c r="P177" i="2"/>
  <c r="O177" i="2"/>
  <c r="N177" i="2"/>
  <c r="M177" i="2"/>
  <c r="L177" i="2"/>
  <c r="K177" i="2"/>
  <c r="J177" i="2"/>
  <c r="I177" i="2"/>
  <c r="H177" i="2"/>
  <c r="G177" i="2"/>
  <c r="F177" i="2"/>
  <c r="E177" i="2"/>
  <c r="D177" i="2"/>
  <c r="C177" i="2"/>
  <c r="B177" i="2"/>
  <c r="AY176" i="2"/>
  <c r="AX176" i="2"/>
  <c r="AW176" i="2"/>
  <c r="AV176" i="2"/>
  <c r="AU176" i="2"/>
  <c r="AT176" i="2"/>
  <c r="AS176" i="2"/>
  <c r="AR176" i="2"/>
  <c r="AQ176" i="2"/>
  <c r="AP176" i="2"/>
  <c r="AO176" i="2"/>
  <c r="AN176" i="2"/>
  <c r="AM176" i="2"/>
  <c r="AL176" i="2"/>
  <c r="AK176" i="2"/>
  <c r="AJ176" i="2"/>
  <c r="AI176" i="2"/>
  <c r="AH176" i="2"/>
  <c r="AG176" i="2"/>
  <c r="AF176" i="2"/>
  <c r="AE176" i="2"/>
  <c r="AD176" i="2"/>
  <c r="AC176" i="2"/>
  <c r="AB176" i="2"/>
  <c r="AA176" i="2"/>
  <c r="Z176" i="2"/>
  <c r="Y176" i="2"/>
  <c r="X176" i="2"/>
  <c r="W176" i="2"/>
  <c r="V176" i="2"/>
  <c r="U176" i="2"/>
  <c r="T176" i="2"/>
  <c r="S176" i="2"/>
  <c r="R176" i="2"/>
  <c r="Q176" i="2"/>
  <c r="P176" i="2"/>
  <c r="O176" i="2"/>
  <c r="N176" i="2"/>
  <c r="M176" i="2"/>
  <c r="L176" i="2"/>
  <c r="K176" i="2"/>
  <c r="J176" i="2"/>
  <c r="I176" i="2"/>
  <c r="H176" i="2"/>
  <c r="G176" i="2"/>
  <c r="F176" i="2"/>
  <c r="E176" i="2"/>
  <c r="D176" i="2"/>
  <c r="C176" i="2"/>
  <c r="B176" i="2"/>
  <c r="AY175" i="2"/>
  <c r="AX175" i="2"/>
  <c r="AW175" i="2"/>
  <c r="AV175" i="2"/>
  <c r="AU175" i="2"/>
  <c r="AT175" i="2"/>
  <c r="AS175" i="2"/>
  <c r="AR175" i="2"/>
  <c r="AQ175" i="2"/>
  <c r="AP175" i="2"/>
  <c r="AO175" i="2"/>
  <c r="AN175" i="2"/>
  <c r="AM175" i="2"/>
  <c r="AL175" i="2"/>
  <c r="AK175" i="2"/>
  <c r="AJ175" i="2"/>
  <c r="AI175" i="2"/>
  <c r="AH175" i="2"/>
  <c r="AG175" i="2"/>
  <c r="AF175" i="2"/>
  <c r="AE175" i="2"/>
  <c r="AD175" i="2"/>
  <c r="AC175" i="2"/>
  <c r="AB175" i="2"/>
  <c r="AA175" i="2"/>
  <c r="Z175" i="2"/>
  <c r="Y175" i="2"/>
  <c r="X175" i="2"/>
  <c r="W175" i="2"/>
  <c r="V175" i="2"/>
  <c r="U175" i="2"/>
  <c r="T175" i="2"/>
  <c r="S175" i="2"/>
  <c r="R175" i="2"/>
  <c r="Q175" i="2"/>
  <c r="P175" i="2"/>
  <c r="O175" i="2"/>
  <c r="N175" i="2"/>
  <c r="M175" i="2"/>
  <c r="L175" i="2"/>
  <c r="K175" i="2"/>
  <c r="J175" i="2"/>
  <c r="I175" i="2"/>
  <c r="H175" i="2"/>
  <c r="G175" i="2"/>
  <c r="F175" i="2"/>
  <c r="E175" i="2"/>
  <c r="D175" i="2"/>
  <c r="C175" i="2"/>
  <c r="B175" i="2"/>
  <c r="AY174" i="2"/>
  <c r="AX174" i="2"/>
  <c r="AW174" i="2"/>
  <c r="AV174" i="2"/>
  <c r="AU174" i="2"/>
  <c r="AT174" i="2"/>
  <c r="AS174" i="2"/>
  <c r="AR174" i="2"/>
  <c r="AQ174" i="2"/>
  <c r="AP174" i="2"/>
  <c r="AO174" i="2"/>
  <c r="AN174" i="2"/>
  <c r="AM174" i="2"/>
  <c r="AL174" i="2"/>
  <c r="AK174" i="2"/>
  <c r="AJ174" i="2"/>
  <c r="AI174" i="2"/>
  <c r="AH174" i="2"/>
  <c r="AG174" i="2"/>
  <c r="AF174" i="2"/>
  <c r="AE174" i="2"/>
  <c r="AD174" i="2"/>
  <c r="AC174" i="2"/>
  <c r="AB174" i="2"/>
  <c r="AA174" i="2"/>
  <c r="Z174" i="2"/>
  <c r="Y174" i="2"/>
  <c r="X174" i="2"/>
  <c r="W174" i="2"/>
  <c r="V174" i="2"/>
  <c r="U174" i="2"/>
  <c r="T174" i="2"/>
  <c r="S174" i="2"/>
  <c r="R174" i="2"/>
  <c r="Q174" i="2"/>
  <c r="P174" i="2"/>
  <c r="O174" i="2"/>
  <c r="N174" i="2"/>
  <c r="M174" i="2"/>
  <c r="L174" i="2"/>
  <c r="K174" i="2"/>
  <c r="J174" i="2"/>
  <c r="I174" i="2"/>
  <c r="H174" i="2"/>
  <c r="G174" i="2"/>
  <c r="F174" i="2"/>
  <c r="E174" i="2"/>
  <c r="D174" i="2"/>
  <c r="C174" i="2"/>
  <c r="B174" i="2"/>
  <c r="AY173" i="2"/>
  <c r="AX173" i="2"/>
  <c r="AW173" i="2"/>
  <c r="AV173" i="2"/>
  <c r="AU173" i="2"/>
  <c r="AT173" i="2"/>
  <c r="AS173" i="2"/>
  <c r="AR173" i="2"/>
  <c r="AQ173" i="2"/>
  <c r="AP173" i="2"/>
  <c r="AO173" i="2"/>
  <c r="AN173" i="2"/>
  <c r="AM173" i="2"/>
  <c r="AL173" i="2"/>
  <c r="AK173" i="2"/>
  <c r="AJ173" i="2"/>
  <c r="AI173" i="2"/>
  <c r="AH173" i="2"/>
  <c r="AG173" i="2"/>
  <c r="AF173" i="2"/>
  <c r="AE173" i="2"/>
  <c r="AD173" i="2"/>
  <c r="AC173" i="2"/>
  <c r="AB173" i="2"/>
  <c r="AA173" i="2"/>
  <c r="Z173" i="2"/>
  <c r="Y173" i="2"/>
  <c r="X173" i="2"/>
  <c r="W173" i="2"/>
  <c r="V173" i="2"/>
  <c r="U173" i="2"/>
  <c r="T173" i="2"/>
  <c r="S173" i="2"/>
  <c r="R173" i="2"/>
  <c r="Q173" i="2"/>
  <c r="P173" i="2"/>
  <c r="O173" i="2"/>
  <c r="N173" i="2"/>
  <c r="M173" i="2"/>
  <c r="L173" i="2"/>
  <c r="K173" i="2"/>
  <c r="J173" i="2"/>
  <c r="I173" i="2"/>
  <c r="H173" i="2"/>
  <c r="G173" i="2"/>
  <c r="F173" i="2"/>
  <c r="E173" i="2"/>
  <c r="D173" i="2"/>
  <c r="C173" i="2"/>
  <c r="B173" i="2"/>
  <c r="AY172" i="2"/>
  <c r="AX172" i="2"/>
  <c r="AW172" i="2"/>
  <c r="AV172" i="2"/>
  <c r="AU172" i="2"/>
  <c r="AT172" i="2"/>
  <c r="AS172" i="2"/>
  <c r="AR172" i="2"/>
  <c r="AQ172" i="2"/>
  <c r="AP172" i="2"/>
  <c r="AO172" i="2"/>
  <c r="AN172" i="2"/>
  <c r="AM172" i="2"/>
  <c r="AL172" i="2"/>
  <c r="AK172" i="2"/>
  <c r="AJ172" i="2"/>
  <c r="AI172" i="2"/>
  <c r="AH172" i="2"/>
  <c r="AG172" i="2"/>
  <c r="AF172" i="2"/>
  <c r="AE172" i="2"/>
  <c r="AD172" i="2"/>
  <c r="AC172" i="2"/>
  <c r="AB172" i="2"/>
  <c r="AA172" i="2"/>
  <c r="Z172" i="2"/>
  <c r="Y172" i="2"/>
  <c r="X172" i="2"/>
  <c r="W172" i="2"/>
  <c r="V172" i="2"/>
  <c r="U172" i="2"/>
  <c r="T172" i="2"/>
  <c r="S172" i="2"/>
  <c r="R172" i="2"/>
  <c r="Q172" i="2"/>
  <c r="P172" i="2"/>
  <c r="O172" i="2"/>
  <c r="N172" i="2"/>
  <c r="M172" i="2"/>
  <c r="L172" i="2"/>
  <c r="K172" i="2"/>
  <c r="J172" i="2"/>
  <c r="I172" i="2"/>
  <c r="H172" i="2"/>
  <c r="G172" i="2"/>
  <c r="F172" i="2"/>
  <c r="E172" i="2"/>
  <c r="D172" i="2"/>
  <c r="C172" i="2"/>
  <c r="B172" i="2"/>
  <c r="AY171" i="2"/>
  <c r="AX171" i="2"/>
  <c r="AW171" i="2"/>
  <c r="AV171" i="2"/>
  <c r="AU171" i="2"/>
  <c r="AT171" i="2"/>
  <c r="AS171" i="2"/>
  <c r="AR171" i="2"/>
  <c r="AQ171" i="2"/>
  <c r="AP171" i="2"/>
  <c r="AO171" i="2"/>
  <c r="AN171" i="2"/>
  <c r="AM171" i="2"/>
  <c r="AL171" i="2"/>
  <c r="AK171" i="2"/>
  <c r="AJ171" i="2"/>
  <c r="AI171" i="2"/>
  <c r="AH171" i="2"/>
  <c r="AG171" i="2"/>
  <c r="AF171" i="2"/>
  <c r="AE171" i="2"/>
  <c r="AD171" i="2"/>
  <c r="AC171" i="2"/>
  <c r="AB171" i="2"/>
  <c r="AA171" i="2"/>
  <c r="Z171" i="2"/>
  <c r="Y171" i="2"/>
  <c r="X171" i="2"/>
  <c r="W171" i="2"/>
  <c r="V171" i="2"/>
  <c r="U171" i="2"/>
  <c r="T171" i="2"/>
  <c r="S171" i="2"/>
  <c r="R171" i="2"/>
  <c r="Q171" i="2"/>
  <c r="P171" i="2"/>
  <c r="O171" i="2"/>
  <c r="N171" i="2"/>
  <c r="M171" i="2"/>
  <c r="L171" i="2"/>
  <c r="K171" i="2"/>
  <c r="J171" i="2"/>
  <c r="I171" i="2"/>
  <c r="H171" i="2"/>
  <c r="G171" i="2"/>
  <c r="F171" i="2"/>
  <c r="E171" i="2"/>
  <c r="D171" i="2"/>
  <c r="C171" i="2"/>
  <c r="B171" i="2"/>
  <c r="AY170" i="2"/>
  <c r="AX170" i="2"/>
  <c r="AW170" i="2"/>
  <c r="AV170" i="2"/>
  <c r="AU170" i="2"/>
  <c r="AT170" i="2"/>
  <c r="AS170" i="2"/>
  <c r="AR170" i="2"/>
  <c r="AQ170" i="2"/>
  <c r="AP170" i="2"/>
  <c r="AO170" i="2"/>
  <c r="AN170" i="2"/>
  <c r="AM170" i="2"/>
  <c r="AL170" i="2"/>
  <c r="AK170" i="2"/>
  <c r="AJ170" i="2"/>
  <c r="AI170" i="2"/>
  <c r="AH170" i="2"/>
  <c r="AG170" i="2"/>
  <c r="AF170" i="2"/>
  <c r="AE170" i="2"/>
  <c r="AD170" i="2"/>
  <c r="AC170" i="2"/>
  <c r="AB170" i="2"/>
  <c r="AA170" i="2"/>
  <c r="Z170" i="2"/>
  <c r="Y170" i="2"/>
  <c r="X170" i="2"/>
  <c r="W170" i="2"/>
  <c r="V170" i="2"/>
  <c r="U170" i="2"/>
  <c r="T170" i="2"/>
  <c r="S170" i="2"/>
  <c r="R170" i="2"/>
  <c r="Q170" i="2"/>
  <c r="P170" i="2"/>
  <c r="O170" i="2"/>
  <c r="N170" i="2"/>
  <c r="M170" i="2"/>
  <c r="L170" i="2"/>
  <c r="K170" i="2"/>
  <c r="J170" i="2"/>
  <c r="I170" i="2"/>
  <c r="H170" i="2"/>
  <c r="G170" i="2"/>
  <c r="F170" i="2"/>
  <c r="E170" i="2"/>
  <c r="D170" i="2"/>
  <c r="C170" i="2"/>
  <c r="B170" i="2"/>
  <c r="AY169" i="2"/>
  <c r="AX169" i="2"/>
  <c r="AW169" i="2"/>
  <c r="AV169" i="2"/>
  <c r="AU169" i="2"/>
  <c r="AT169" i="2"/>
  <c r="AS169" i="2"/>
  <c r="AR169" i="2"/>
  <c r="AQ169" i="2"/>
  <c r="AP169" i="2"/>
  <c r="AO169" i="2"/>
  <c r="AN169" i="2"/>
  <c r="AM169" i="2"/>
  <c r="AL169" i="2"/>
  <c r="AK169" i="2"/>
  <c r="AJ169" i="2"/>
  <c r="AI169" i="2"/>
  <c r="AH169" i="2"/>
  <c r="AG169" i="2"/>
  <c r="AF169" i="2"/>
  <c r="AE169" i="2"/>
  <c r="AD169" i="2"/>
  <c r="AC169" i="2"/>
  <c r="AB169" i="2"/>
  <c r="AA169" i="2"/>
  <c r="Z169" i="2"/>
  <c r="Y169" i="2"/>
  <c r="X169" i="2"/>
  <c r="W169" i="2"/>
  <c r="V169" i="2"/>
  <c r="U169" i="2"/>
  <c r="T169" i="2"/>
  <c r="S169" i="2"/>
  <c r="R169" i="2"/>
  <c r="Q169" i="2"/>
  <c r="P169" i="2"/>
  <c r="O169" i="2"/>
  <c r="N169" i="2"/>
  <c r="M169" i="2"/>
  <c r="L169" i="2"/>
  <c r="K169" i="2"/>
  <c r="J169" i="2"/>
  <c r="I169" i="2"/>
  <c r="H169" i="2"/>
  <c r="G169" i="2"/>
  <c r="F169" i="2"/>
  <c r="E169" i="2"/>
  <c r="D169" i="2"/>
  <c r="C169" i="2"/>
  <c r="B169" i="2"/>
  <c r="AY168" i="2"/>
  <c r="AX168" i="2"/>
  <c r="AW168" i="2"/>
  <c r="AV168" i="2"/>
  <c r="AU168" i="2"/>
  <c r="AT168" i="2"/>
  <c r="AS168" i="2"/>
  <c r="AR168" i="2"/>
  <c r="AQ168" i="2"/>
  <c r="AP168" i="2"/>
  <c r="AO168" i="2"/>
  <c r="AN168" i="2"/>
  <c r="AM168" i="2"/>
  <c r="AL168" i="2"/>
  <c r="AK168" i="2"/>
  <c r="AJ168" i="2"/>
  <c r="AI168" i="2"/>
  <c r="AH168" i="2"/>
  <c r="AG168" i="2"/>
  <c r="AF168" i="2"/>
  <c r="AE168" i="2"/>
  <c r="AD168" i="2"/>
  <c r="AC168" i="2"/>
  <c r="AB168" i="2"/>
  <c r="AA168" i="2"/>
  <c r="Z168" i="2"/>
  <c r="Y168" i="2"/>
  <c r="X168" i="2"/>
  <c r="W168" i="2"/>
  <c r="V168" i="2"/>
  <c r="U168" i="2"/>
  <c r="T168" i="2"/>
  <c r="S168" i="2"/>
  <c r="R168" i="2"/>
  <c r="Q168" i="2"/>
  <c r="P168" i="2"/>
  <c r="O168" i="2"/>
  <c r="N168" i="2"/>
  <c r="M168" i="2"/>
  <c r="L168" i="2"/>
  <c r="K168" i="2"/>
  <c r="J168" i="2"/>
  <c r="I168" i="2"/>
  <c r="H168" i="2"/>
  <c r="G168" i="2"/>
  <c r="F168" i="2"/>
  <c r="E168" i="2"/>
  <c r="D168" i="2"/>
  <c r="C168" i="2"/>
  <c r="B168" i="2"/>
  <c r="AY167" i="2"/>
  <c r="AX167" i="2"/>
  <c r="AW167" i="2"/>
  <c r="AV167" i="2"/>
  <c r="AU167" i="2"/>
  <c r="AT167" i="2"/>
  <c r="AS167" i="2"/>
  <c r="AR167" i="2"/>
  <c r="AQ167" i="2"/>
  <c r="AP167" i="2"/>
  <c r="AO167" i="2"/>
  <c r="AN167" i="2"/>
  <c r="AM167" i="2"/>
  <c r="AL167" i="2"/>
  <c r="AK167" i="2"/>
  <c r="AJ167" i="2"/>
  <c r="AI167" i="2"/>
  <c r="AH167" i="2"/>
  <c r="AG167" i="2"/>
  <c r="AF167" i="2"/>
  <c r="AE167" i="2"/>
  <c r="AD167" i="2"/>
  <c r="AC167" i="2"/>
  <c r="AB167" i="2"/>
  <c r="AA167" i="2"/>
  <c r="Z167" i="2"/>
  <c r="Y167" i="2"/>
  <c r="X167" i="2"/>
  <c r="W167" i="2"/>
  <c r="V167" i="2"/>
  <c r="U167" i="2"/>
  <c r="T167" i="2"/>
  <c r="S167" i="2"/>
  <c r="R167" i="2"/>
  <c r="Q167" i="2"/>
  <c r="P167" i="2"/>
  <c r="O167" i="2"/>
  <c r="N167" i="2"/>
  <c r="M167" i="2"/>
  <c r="L167" i="2"/>
  <c r="K167" i="2"/>
  <c r="J167" i="2"/>
  <c r="I167" i="2"/>
  <c r="H167" i="2"/>
  <c r="G167" i="2"/>
  <c r="F167" i="2"/>
  <c r="E167" i="2"/>
  <c r="D167" i="2"/>
  <c r="C167" i="2"/>
  <c r="B167" i="2"/>
  <c r="AY166" i="2"/>
  <c r="AX166" i="2"/>
  <c r="AW166" i="2"/>
  <c r="AV166" i="2"/>
  <c r="AU166" i="2"/>
  <c r="AT166" i="2"/>
  <c r="AS166" i="2"/>
  <c r="AR166" i="2"/>
  <c r="AQ166" i="2"/>
  <c r="AP166" i="2"/>
  <c r="AO166" i="2"/>
  <c r="AN166" i="2"/>
  <c r="AM166" i="2"/>
  <c r="AL166" i="2"/>
  <c r="AK166" i="2"/>
  <c r="AJ166" i="2"/>
  <c r="AI166" i="2"/>
  <c r="AH166" i="2"/>
  <c r="AG166" i="2"/>
  <c r="AF166" i="2"/>
  <c r="AE166" i="2"/>
  <c r="AD166" i="2"/>
  <c r="AC166" i="2"/>
  <c r="AB166" i="2"/>
  <c r="AA166" i="2"/>
  <c r="Z166" i="2"/>
  <c r="Y166" i="2"/>
  <c r="X166" i="2"/>
  <c r="W166" i="2"/>
  <c r="V166" i="2"/>
  <c r="U166" i="2"/>
  <c r="T166" i="2"/>
  <c r="S166" i="2"/>
  <c r="R166" i="2"/>
  <c r="Q166" i="2"/>
  <c r="P166" i="2"/>
  <c r="O166" i="2"/>
  <c r="N166" i="2"/>
  <c r="M166" i="2"/>
  <c r="L166" i="2"/>
  <c r="K166" i="2"/>
  <c r="J166" i="2"/>
  <c r="I166" i="2"/>
  <c r="H166" i="2"/>
  <c r="G166" i="2"/>
  <c r="F166" i="2"/>
  <c r="E166" i="2"/>
  <c r="D166" i="2"/>
  <c r="C166" i="2"/>
  <c r="B166" i="2"/>
  <c r="AY165" i="2"/>
  <c r="AX165" i="2"/>
  <c r="AW165" i="2"/>
  <c r="AV165" i="2"/>
  <c r="AU165" i="2"/>
  <c r="AT165" i="2"/>
  <c r="AS165" i="2"/>
  <c r="AR165" i="2"/>
  <c r="AQ165" i="2"/>
  <c r="AP165" i="2"/>
  <c r="AO165" i="2"/>
  <c r="AN165" i="2"/>
  <c r="AM165" i="2"/>
  <c r="AL165" i="2"/>
  <c r="AK165" i="2"/>
  <c r="AJ165" i="2"/>
  <c r="AI165" i="2"/>
  <c r="AH165" i="2"/>
  <c r="AG165" i="2"/>
  <c r="AF165" i="2"/>
  <c r="AE165" i="2"/>
  <c r="AD165" i="2"/>
  <c r="AC165" i="2"/>
  <c r="AB165" i="2"/>
  <c r="AA165" i="2"/>
  <c r="Z165" i="2"/>
  <c r="Y165" i="2"/>
  <c r="X165" i="2"/>
  <c r="W165" i="2"/>
  <c r="V165" i="2"/>
  <c r="U165" i="2"/>
  <c r="T165" i="2"/>
  <c r="S165" i="2"/>
  <c r="R165" i="2"/>
  <c r="Q165" i="2"/>
  <c r="P165" i="2"/>
  <c r="O165" i="2"/>
  <c r="N165" i="2"/>
  <c r="M165" i="2"/>
  <c r="L165" i="2"/>
  <c r="K165" i="2"/>
  <c r="J165" i="2"/>
  <c r="I165" i="2"/>
  <c r="H165" i="2"/>
  <c r="G165" i="2"/>
  <c r="F165" i="2"/>
  <c r="E165" i="2"/>
  <c r="D165" i="2"/>
  <c r="C165" i="2"/>
  <c r="B165" i="2"/>
  <c r="AY164" i="2"/>
  <c r="AX164" i="2"/>
  <c r="AW164" i="2"/>
  <c r="AV164" i="2"/>
  <c r="AU164" i="2"/>
  <c r="AT164" i="2"/>
  <c r="AS164" i="2"/>
  <c r="AR164" i="2"/>
  <c r="AQ164" i="2"/>
  <c r="AP164" i="2"/>
  <c r="AO164" i="2"/>
  <c r="AN164" i="2"/>
  <c r="AM164" i="2"/>
  <c r="AL164" i="2"/>
  <c r="AK164" i="2"/>
  <c r="AJ164" i="2"/>
  <c r="AI164" i="2"/>
  <c r="AH164" i="2"/>
  <c r="AG164" i="2"/>
  <c r="AF164" i="2"/>
  <c r="AE164" i="2"/>
  <c r="AD164" i="2"/>
  <c r="AC164" i="2"/>
  <c r="AB164" i="2"/>
  <c r="AA164" i="2"/>
  <c r="Z164" i="2"/>
  <c r="Y164" i="2"/>
  <c r="X164" i="2"/>
  <c r="W164" i="2"/>
  <c r="V164" i="2"/>
  <c r="U164" i="2"/>
  <c r="T164" i="2"/>
  <c r="S164" i="2"/>
  <c r="R164" i="2"/>
  <c r="Q164" i="2"/>
  <c r="P164" i="2"/>
  <c r="O164" i="2"/>
  <c r="N164" i="2"/>
  <c r="M164" i="2"/>
  <c r="L164" i="2"/>
  <c r="K164" i="2"/>
  <c r="J164" i="2"/>
  <c r="I164" i="2"/>
  <c r="H164" i="2"/>
  <c r="G164" i="2"/>
  <c r="F164" i="2"/>
  <c r="E164" i="2"/>
  <c r="D164" i="2"/>
  <c r="C164" i="2"/>
  <c r="B164" i="2"/>
  <c r="AY163" i="2"/>
  <c r="AX163" i="2"/>
  <c r="AW163" i="2"/>
  <c r="AV163" i="2"/>
  <c r="AU163" i="2"/>
  <c r="AT163" i="2"/>
  <c r="AS163" i="2"/>
  <c r="AR163" i="2"/>
  <c r="AQ163" i="2"/>
  <c r="AP163" i="2"/>
  <c r="AO163" i="2"/>
  <c r="AN163" i="2"/>
  <c r="AM163" i="2"/>
  <c r="AL163" i="2"/>
  <c r="AK163" i="2"/>
  <c r="AJ163" i="2"/>
  <c r="AI163" i="2"/>
  <c r="AH163" i="2"/>
  <c r="AG163" i="2"/>
  <c r="AF163" i="2"/>
  <c r="AE163" i="2"/>
  <c r="AD163" i="2"/>
  <c r="AC163" i="2"/>
  <c r="AB163" i="2"/>
  <c r="AA163" i="2"/>
  <c r="Z163" i="2"/>
  <c r="Y163" i="2"/>
  <c r="X163" i="2"/>
  <c r="W163" i="2"/>
  <c r="V163" i="2"/>
  <c r="U163" i="2"/>
  <c r="T163" i="2"/>
  <c r="S163" i="2"/>
  <c r="R163" i="2"/>
  <c r="Q163" i="2"/>
  <c r="P163" i="2"/>
  <c r="O163" i="2"/>
  <c r="N163" i="2"/>
  <c r="M163" i="2"/>
  <c r="L163" i="2"/>
  <c r="K163" i="2"/>
  <c r="J163" i="2"/>
  <c r="I163" i="2"/>
  <c r="H163" i="2"/>
  <c r="G163" i="2"/>
  <c r="F163" i="2"/>
  <c r="E163" i="2"/>
  <c r="D163" i="2"/>
  <c r="C163" i="2"/>
  <c r="B163" i="2"/>
  <c r="AY162" i="2"/>
  <c r="AX162" i="2"/>
  <c r="AW162" i="2"/>
  <c r="AV162" i="2"/>
  <c r="AU162" i="2"/>
  <c r="AT162" i="2"/>
  <c r="AS162" i="2"/>
  <c r="AR162" i="2"/>
  <c r="AQ162" i="2"/>
  <c r="AP162" i="2"/>
  <c r="AO162" i="2"/>
  <c r="AN162" i="2"/>
  <c r="AM162" i="2"/>
  <c r="AL162" i="2"/>
  <c r="AK162" i="2"/>
  <c r="AJ162" i="2"/>
  <c r="AI162" i="2"/>
  <c r="AH162" i="2"/>
  <c r="AG162" i="2"/>
  <c r="AF162" i="2"/>
  <c r="AE162" i="2"/>
  <c r="AD162" i="2"/>
  <c r="AC162" i="2"/>
  <c r="AB162" i="2"/>
  <c r="AA162" i="2"/>
  <c r="Z162" i="2"/>
  <c r="Y162" i="2"/>
  <c r="X162" i="2"/>
  <c r="W162" i="2"/>
  <c r="V162" i="2"/>
  <c r="U162" i="2"/>
  <c r="T162" i="2"/>
  <c r="S162" i="2"/>
  <c r="R162" i="2"/>
  <c r="Q162" i="2"/>
  <c r="P162" i="2"/>
  <c r="O162" i="2"/>
  <c r="N162" i="2"/>
  <c r="M162" i="2"/>
  <c r="L162" i="2"/>
  <c r="K162" i="2"/>
  <c r="J162" i="2"/>
  <c r="I162" i="2"/>
  <c r="H162" i="2"/>
  <c r="G162" i="2"/>
  <c r="F162" i="2"/>
  <c r="E162" i="2"/>
  <c r="D162" i="2"/>
  <c r="C162" i="2"/>
  <c r="B162" i="2"/>
  <c r="AY161" i="2"/>
  <c r="AX161" i="2"/>
  <c r="AW161" i="2"/>
  <c r="AV161" i="2"/>
  <c r="AU161" i="2"/>
  <c r="AT161" i="2"/>
  <c r="AS161" i="2"/>
  <c r="AR161" i="2"/>
  <c r="AQ161" i="2"/>
  <c r="AP161" i="2"/>
  <c r="AO161" i="2"/>
  <c r="AN161" i="2"/>
  <c r="AM161" i="2"/>
  <c r="AL161" i="2"/>
  <c r="AK161" i="2"/>
  <c r="AJ161" i="2"/>
  <c r="AI161" i="2"/>
  <c r="AH161" i="2"/>
  <c r="AG161" i="2"/>
  <c r="AF161" i="2"/>
  <c r="AE161" i="2"/>
  <c r="AD161" i="2"/>
  <c r="AC161" i="2"/>
  <c r="AB161" i="2"/>
  <c r="AA161" i="2"/>
  <c r="Z161" i="2"/>
  <c r="Y161" i="2"/>
  <c r="X161" i="2"/>
  <c r="W161" i="2"/>
  <c r="V161" i="2"/>
  <c r="U161" i="2"/>
  <c r="T161" i="2"/>
  <c r="S161" i="2"/>
  <c r="R161" i="2"/>
  <c r="Q161" i="2"/>
  <c r="P161" i="2"/>
  <c r="O161" i="2"/>
  <c r="N161" i="2"/>
  <c r="M161" i="2"/>
  <c r="L161" i="2"/>
  <c r="K161" i="2"/>
  <c r="J161" i="2"/>
  <c r="I161" i="2"/>
  <c r="H161" i="2"/>
  <c r="G161" i="2"/>
  <c r="F161" i="2"/>
  <c r="E161" i="2"/>
  <c r="D161" i="2"/>
  <c r="C161" i="2"/>
  <c r="B161" i="2"/>
  <c r="AY160" i="2"/>
  <c r="AX160" i="2"/>
  <c r="AW160" i="2"/>
  <c r="AV160" i="2"/>
  <c r="AU160" i="2"/>
  <c r="AT160" i="2"/>
  <c r="AS160" i="2"/>
  <c r="AR160" i="2"/>
  <c r="AQ160" i="2"/>
  <c r="AP160" i="2"/>
  <c r="AO160" i="2"/>
  <c r="AN160" i="2"/>
  <c r="AM160" i="2"/>
  <c r="AL160" i="2"/>
  <c r="AK160" i="2"/>
  <c r="AJ160" i="2"/>
  <c r="AI160" i="2"/>
  <c r="AH160" i="2"/>
  <c r="AG160" i="2"/>
  <c r="AF160" i="2"/>
  <c r="AE160" i="2"/>
  <c r="AD160" i="2"/>
  <c r="AC160" i="2"/>
  <c r="AB160" i="2"/>
  <c r="AA160" i="2"/>
  <c r="Z160" i="2"/>
  <c r="Y160" i="2"/>
  <c r="X160" i="2"/>
  <c r="W160" i="2"/>
  <c r="V160" i="2"/>
  <c r="U160" i="2"/>
  <c r="T160" i="2"/>
  <c r="S160" i="2"/>
  <c r="R160" i="2"/>
  <c r="Q160" i="2"/>
  <c r="P160" i="2"/>
  <c r="O160" i="2"/>
  <c r="N160" i="2"/>
  <c r="M160" i="2"/>
  <c r="L160" i="2"/>
  <c r="K160" i="2"/>
  <c r="J160" i="2"/>
  <c r="I160" i="2"/>
  <c r="H160" i="2"/>
  <c r="G160" i="2"/>
  <c r="F160" i="2"/>
  <c r="E160" i="2"/>
  <c r="D160" i="2"/>
  <c r="C160" i="2"/>
  <c r="B160" i="2"/>
  <c r="AY159" i="2"/>
  <c r="AX159" i="2"/>
  <c r="AW159" i="2"/>
  <c r="AV159" i="2"/>
  <c r="AU159" i="2"/>
  <c r="AT159" i="2"/>
  <c r="AS159" i="2"/>
  <c r="AR159" i="2"/>
  <c r="AQ159" i="2"/>
  <c r="AP159" i="2"/>
  <c r="AO159" i="2"/>
  <c r="AN159" i="2"/>
  <c r="AM159" i="2"/>
  <c r="AL159" i="2"/>
  <c r="AK159" i="2"/>
  <c r="AJ159" i="2"/>
  <c r="AI159" i="2"/>
  <c r="AH159" i="2"/>
  <c r="AG159" i="2"/>
  <c r="AF159" i="2"/>
  <c r="AE159" i="2"/>
  <c r="AD159" i="2"/>
  <c r="AC159" i="2"/>
  <c r="AB159" i="2"/>
  <c r="AA159" i="2"/>
  <c r="Z159" i="2"/>
  <c r="Y159" i="2"/>
  <c r="X159" i="2"/>
  <c r="W159" i="2"/>
  <c r="V159" i="2"/>
  <c r="U159" i="2"/>
  <c r="T159" i="2"/>
  <c r="S159" i="2"/>
  <c r="R159" i="2"/>
  <c r="Q159" i="2"/>
  <c r="P159" i="2"/>
  <c r="O159" i="2"/>
  <c r="N159" i="2"/>
  <c r="M159" i="2"/>
  <c r="L159" i="2"/>
  <c r="K159" i="2"/>
  <c r="J159" i="2"/>
  <c r="I159" i="2"/>
  <c r="H159" i="2"/>
  <c r="G159" i="2"/>
  <c r="F159" i="2"/>
  <c r="E159" i="2"/>
  <c r="D159" i="2"/>
  <c r="C159" i="2"/>
  <c r="B159" i="2"/>
  <c r="AY158" i="2"/>
  <c r="AX158" i="2"/>
  <c r="AW158" i="2"/>
  <c r="AV158" i="2"/>
  <c r="AU158" i="2"/>
  <c r="AT158" i="2"/>
  <c r="AS158" i="2"/>
  <c r="AR158" i="2"/>
  <c r="AQ158" i="2"/>
  <c r="AP158" i="2"/>
  <c r="AO158" i="2"/>
  <c r="AN158" i="2"/>
  <c r="AM158" i="2"/>
  <c r="AL158" i="2"/>
  <c r="AK158" i="2"/>
  <c r="AJ158" i="2"/>
  <c r="AI158" i="2"/>
  <c r="AH158" i="2"/>
  <c r="AG158" i="2"/>
  <c r="AF158" i="2"/>
  <c r="AE158" i="2"/>
  <c r="AD158" i="2"/>
  <c r="AC158" i="2"/>
  <c r="AB158" i="2"/>
  <c r="AA158" i="2"/>
  <c r="Z158" i="2"/>
  <c r="Y158" i="2"/>
  <c r="X158" i="2"/>
  <c r="W158" i="2"/>
  <c r="V158" i="2"/>
  <c r="U158" i="2"/>
  <c r="T158" i="2"/>
  <c r="S158" i="2"/>
  <c r="R158" i="2"/>
  <c r="Q158" i="2"/>
  <c r="P158" i="2"/>
  <c r="O158" i="2"/>
  <c r="N158" i="2"/>
  <c r="M158" i="2"/>
  <c r="L158" i="2"/>
  <c r="K158" i="2"/>
  <c r="J158" i="2"/>
  <c r="I158" i="2"/>
  <c r="H158" i="2"/>
  <c r="G158" i="2"/>
  <c r="F158" i="2"/>
  <c r="E158" i="2"/>
  <c r="D158" i="2"/>
  <c r="C158" i="2"/>
  <c r="B158" i="2"/>
  <c r="AY157" i="2"/>
  <c r="AX157" i="2"/>
  <c r="AW157" i="2"/>
  <c r="AV157" i="2"/>
  <c r="AU157" i="2"/>
  <c r="AT157" i="2"/>
  <c r="AS157" i="2"/>
  <c r="AR157" i="2"/>
  <c r="AQ157" i="2"/>
  <c r="AP157" i="2"/>
  <c r="AO157" i="2"/>
  <c r="AN157" i="2"/>
  <c r="AM157" i="2"/>
  <c r="AL157" i="2"/>
  <c r="AK157" i="2"/>
  <c r="AJ157" i="2"/>
  <c r="AI157" i="2"/>
  <c r="AH157" i="2"/>
  <c r="AG157" i="2"/>
  <c r="AF157" i="2"/>
  <c r="AE157" i="2"/>
  <c r="AD157" i="2"/>
  <c r="AC157" i="2"/>
  <c r="AB157" i="2"/>
  <c r="AA157" i="2"/>
  <c r="Z157" i="2"/>
  <c r="Y157" i="2"/>
  <c r="X157" i="2"/>
  <c r="W157" i="2"/>
  <c r="V157" i="2"/>
  <c r="U157" i="2"/>
  <c r="T157" i="2"/>
  <c r="S157" i="2"/>
  <c r="R157" i="2"/>
  <c r="Q157" i="2"/>
  <c r="P157" i="2"/>
  <c r="O157" i="2"/>
  <c r="N157" i="2"/>
  <c r="M157" i="2"/>
  <c r="L157" i="2"/>
  <c r="K157" i="2"/>
  <c r="J157" i="2"/>
  <c r="I157" i="2"/>
  <c r="H157" i="2"/>
  <c r="G157" i="2"/>
  <c r="F157" i="2"/>
  <c r="E157" i="2"/>
  <c r="D157" i="2"/>
  <c r="C157" i="2"/>
  <c r="B157" i="2"/>
  <c r="AY156" i="2"/>
  <c r="AX156" i="2"/>
  <c r="AW156" i="2"/>
  <c r="AV156" i="2"/>
  <c r="AU156" i="2"/>
  <c r="AT156" i="2"/>
  <c r="AS156" i="2"/>
  <c r="AR156" i="2"/>
  <c r="AQ156" i="2"/>
  <c r="AP156" i="2"/>
  <c r="AO156" i="2"/>
  <c r="AN156" i="2"/>
  <c r="AM156" i="2"/>
  <c r="AL156" i="2"/>
  <c r="AK156" i="2"/>
  <c r="AJ156" i="2"/>
  <c r="AI156" i="2"/>
  <c r="AH156" i="2"/>
  <c r="AG156" i="2"/>
  <c r="AF156" i="2"/>
  <c r="AE156" i="2"/>
  <c r="AD156" i="2"/>
  <c r="AC156" i="2"/>
  <c r="AB156" i="2"/>
  <c r="AA156" i="2"/>
  <c r="Z156" i="2"/>
  <c r="Y156" i="2"/>
  <c r="X156" i="2"/>
  <c r="W156" i="2"/>
  <c r="V156" i="2"/>
  <c r="U156" i="2"/>
  <c r="T156" i="2"/>
  <c r="S156" i="2"/>
  <c r="R156" i="2"/>
  <c r="Q156" i="2"/>
  <c r="P156" i="2"/>
  <c r="O156" i="2"/>
  <c r="N156" i="2"/>
  <c r="M156" i="2"/>
  <c r="L156" i="2"/>
  <c r="K156" i="2"/>
  <c r="J156" i="2"/>
  <c r="I156" i="2"/>
  <c r="H156" i="2"/>
  <c r="G156" i="2"/>
  <c r="F156" i="2"/>
  <c r="E156" i="2"/>
  <c r="D156" i="2"/>
  <c r="C156" i="2"/>
  <c r="B156" i="2"/>
  <c r="AY155" i="2"/>
  <c r="AX155" i="2"/>
  <c r="AW155" i="2"/>
  <c r="AV155" i="2"/>
  <c r="AU155" i="2"/>
  <c r="AT155" i="2"/>
  <c r="AS155" i="2"/>
  <c r="AR155" i="2"/>
  <c r="AQ155" i="2"/>
  <c r="AP155" i="2"/>
  <c r="AO155" i="2"/>
  <c r="AN155" i="2"/>
  <c r="AM155" i="2"/>
  <c r="AL155" i="2"/>
  <c r="AK155" i="2"/>
  <c r="AJ155" i="2"/>
  <c r="AI155" i="2"/>
  <c r="AH155" i="2"/>
  <c r="AG155" i="2"/>
  <c r="AF155" i="2"/>
  <c r="AE155" i="2"/>
  <c r="AD155" i="2"/>
  <c r="AC155" i="2"/>
  <c r="AB155" i="2"/>
  <c r="AA155" i="2"/>
  <c r="Z155" i="2"/>
  <c r="Y155" i="2"/>
  <c r="X155" i="2"/>
  <c r="W155" i="2"/>
  <c r="V155" i="2"/>
  <c r="U155" i="2"/>
  <c r="T155" i="2"/>
  <c r="S155" i="2"/>
  <c r="R155" i="2"/>
  <c r="Q155" i="2"/>
  <c r="P155" i="2"/>
  <c r="O155" i="2"/>
  <c r="N155" i="2"/>
  <c r="M155" i="2"/>
  <c r="L155" i="2"/>
  <c r="K155" i="2"/>
  <c r="J155" i="2"/>
  <c r="I155" i="2"/>
  <c r="H155" i="2"/>
  <c r="G155" i="2"/>
  <c r="F155" i="2"/>
  <c r="E155" i="2"/>
  <c r="D155" i="2"/>
  <c r="C155" i="2"/>
  <c r="B155" i="2"/>
  <c r="AY154" i="2"/>
  <c r="AX154" i="2"/>
  <c r="AW154" i="2"/>
  <c r="AV154" i="2"/>
  <c r="AU154" i="2"/>
  <c r="AT154" i="2"/>
  <c r="AS154" i="2"/>
  <c r="AR154" i="2"/>
  <c r="AQ154" i="2"/>
  <c r="AP154" i="2"/>
  <c r="AO154" i="2"/>
  <c r="AN154" i="2"/>
  <c r="AM154" i="2"/>
  <c r="AL154" i="2"/>
  <c r="AK154" i="2"/>
  <c r="AJ154" i="2"/>
  <c r="AI154" i="2"/>
  <c r="AH154" i="2"/>
  <c r="AG154" i="2"/>
  <c r="AF154" i="2"/>
  <c r="AE154" i="2"/>
  <c r="AD154" i="2"/>
  <c r="AC154" i="2"/>
  <c r="AB154" i="2"/>
  <c r="AA154" i="2"/>
  <c r="Z154" i="2"/>
  <c r="Y154" i="2"/>
  <c r="X154" i="2"/>
  <c r="W154" i="2"/>
  <c r="V154" i="2"/>
  <c r="U154" i="2"/>
  <c r="T154" i="2"/>
  <c r="S154" i="2"/>
  <c r="R154" i="2"/>
  <c r="Q154" i="2"/>
  <c r="P154" i="2"/>
  <c r="O154" i="2"/>
  <c r="N154" i="2"/>
  <c r="M154" i="2"/>
  <c r="L154" i="2"/>
  <c r="K154" i="2"/>
  <c r="J154" i="2"/>
  <c r="I154" i="2"/>
  <c r="H154" i="2"/>
  <c r="G154" i="2"/>
  <c r="F154" i="2"/>
  <c r="E154" i="2"/>
  <c r="D154" i="2"/>
  <c r="C154" i="2"/>
  <c r="B154" i="2"/>
  <c r="AY153" i="2"/>
  <c r="AX153" i="2"/>
  <c r="AW153" i="2"/>
  <c r="AV153" i="2"/>
  <c r="AU153" i="2"/>
  <c r="AT153" i="2"/>
  <c r="AS153" i="2"/>
  <c r="AR153" i="2"/>
  <c r="AQ153" i="2"/>
  <c r="AP153" i="2"/>
  <c r="AO153" i="2"/>
  <c r="AN153" i="2"/>
  <c r="AM153" i="2"/>
  <c r="AL153" i="2"/>
  <c r="AK153" i="2"/>
  <c r="AJ153" i="2"/>
  <c r="AI153" i="2"/>
  <c r="AH153" i="2"/>
  <c r="AG153" i="2"/>
  <c r="AF153" i="2"/>
  <c r="AE153" i="2"/>
  <c r="AD153" i="2"/>
  <c r="AC153" i="2"/>
  <c r="AB153" i="2"/>
  <c r="AA153" i="2"/>
  <c r="Z153" i="2"/>
  <c r="Y153" i="2"/>
  <c r="X153" i="2"/>
  <c r="W153" i="2"/>
  <c r="V153" i="2"/>
  <c r="U153" i="2"/>
  <c r="T153" i="2"/>
  <c r="S153" i="2"/>
  <c r="R153" i="2"/>
  <c r="Q153" i="2"/>
  <c r="P153" i="2"/>
  <c r="O153" i="2"/>
  <c r="N153" i="2"/>
  <c r="M153" i="2"/>
  <c r="L153" i="2"/>
  <c r="K153" i="2"/>
  <c r="J153" i="2"/>
  <c r="I153" i="2"/>
  <c r="H153" i="2"/>
  <c r="G153" i="2"/>
  <c r="F153" i="2"/>
  <c r="E153" i="2"/>
  <c r="D153" i="2"/>
  <c r="C153" i="2"/>
  <c r="B153" i="2"/>
  <c r="AY152" i="2"/>
  <c r="AX152" i="2"/>
  <c r="AW152" i="2"/>
  <c r="AV152" i="2"/>
  <c r="AU152" i="2"/>
  <c r="AT152" i="2"/>
  <c r="AS152" i="2"/>
  <c r="AR152" i="2"/>
  <c r="AQ152" i="2"/>
  <c r="AP152" i="2"/>
  <c r="AO152" i="2"/>
  <c r="AN152" i="2"/>
  <c r="AM152" i="2"/>
  <c r="AL152" i="2"/>
  <c r="AK152" i="2"/>
  <c r="AJ152" i="2"/>
  <c r="AI152" i="2"/>
  <c r="AH152" i="2"/>
  <c r="AG152" i="2"/>
  <c r="AF152" i="2"/>
  <c r="AE152" i="2"/>
  <c r="AD152" i="2"/>
  <c r="AC152" i="2"/>
  <c r="AB152" i="2"/>
  <c r="AA152" i="2"/>
  <c r="Z152" i="2"/>
  <c r="Y152" i="2"/>
  <c r="X152" i="2"/>
  <c r="W152" i="2"/>
  <c r="V152" i="2"/>
  <c r="U152" i="2"/>
  <c r="T152" i="2"/>
  <c r="S152" i="2"/>
  <c r="R152" i="2"/>
  <c r="Q152" i="2"/>
  <c r="P152" i="2"/>
  <c r="O152" i="2"/>
  <c r="N152" i="2"/>
  <c r="M152" i="2"/>
  <c r="L152" i="2"/>
  <c r="K152" i="2"/>
  <c r="J152" i="2"/>
  <c r="I152" i="2"/>
  <c r="H152" i="2"/>
  <c r="G152" i="2"/>
  <c r="F152" i="2"/>
  <c r="E152" i="2"/>
  <c r="D152" i="2"/>
  <c r="C152" i="2"/>
  <c r="B152" i="2"/>
  <c r="AY151" i="2"/>
  <c r="AX151" i="2"/>
  <c r="AW151" i="2"/>
  <c r="AV151" i="2"/>
  <c r="AU151" i="2"/>
  <c r="AT151" i="2"/>
  <c r="AS151" i="2"/>
  <c r="AR151" i="2"/>
  <c r="AQ151" i="2"/>
  <c r="AP151" i="2"/>
  <c r="AO151" i="2"/>
  <c r="AN151" i="2"/>
  <c r="AM151" i="2"/>
  <c r="AL151" i="2"/>
  <c r="AK151" i="2"/>
  <c r="AJ151" i="2"/>
  <c r="AI151" i="2"/>
  <c r="AH151" i="2"/>
  <c r="AG151" i="2"/>
  <c r="AF151" i="2"/>
  <c r="AE151" i="2"/>
  <c r="AD151" i="2"/>
  <c r="AC151" i="2"/>
  <c r="AB151" i="2"/>
  <c r="AA151" i="2"/>
  <c r="Z151" i="2"/>
  <c r="Y151" i="2"/>
  <c r="X151" i="2"/>
  <c r="W151" i="2"/>
  <c r="V151" i="2"/>
  <c r="U151" i="2"/>
  <c r="T151" i="2"/>
  <c r="S151" i="2"/>
  <c r="R151" i="2"/>
  <c r="Q151" i="2"/>
  <c r="P151" i="2"/>
  <c r="O151" i="2"/>
  <c r="N151" i="2"/>
  <c r="M151" i="2"/>
  <c r="L151" i="2"/>
  <c r="K151" i="2"/>
  <c r="J151" i="2"/>
  <c r="I151" i="2"/>
  <c r="H151" i="2"/>
  <c r="G151" i="2"/>
  <c r="F151" i="2"/>
  <c r="E151" i="2"/>
  <c r="D151" i="2"/>
  <c r="C151" i="2"/>
  <c r="B151" i="2"/>
  <c r="AY150" i="2"/>
  <c r="AX150" i="2"/>
  <c r="AW150" i="2"/>
  <c r="AV150" i="2"/>
  <c r="AU150" i="2"/>
  <c r="AT150" i="2"/>
  <c r="AS150" i="2"/>
  <c r="AR150" i="2"/>
  <c r="AQ150" i="2"/>
  <c r="AP150" i="2"/>
  <c r="AO150" i="2"/>
  <c r="AN150" i="2"/>
  <c r="AM150" i="2"/>
  <c r="AL150" i="2"/>
  <c r="AK150" i="2"/>
  <c r="AJ150" i="2"/>
  <c r="AI150" i="2"/>
  <c r="AH150" i="2"/>
  <c r="AG150" i="2"/>
  <c r="AF150" i="2"/>
  <c r="AE150" i="2"/>
  <c r="AD150" i="2"/>
  <c r="AC150" i="2"/>
  <c r="AB150" i="2"/>
  <c r="AA150" i="2"/>
  <c r="Z150" i="2"/>
  <c r="Y150" i="2"/>
  <c r="X150" i="2"/>
  <c r="W150" i="2"/>
  <c r="V150" i="2"/>
  <c r="U150" i="2"/>
  <c r="T150" i="2"/>
  <c r="S150" i="2"/>
  <c r="R150" i="2"/>
  <c r="Q150" i="2"/>
  <c r="P150" i="2"/>
  <c r="O150" i="2"/>
  <c r="N150" i="2"/>
  <c r="M150" i="2"/>
  <c r="L150" i="2"/>
  <c r="K150" i="2"/>
  <c r="J150" i="2"/>
  <c r="I150" i="2"/>
  <c r="H150" i="2"/>
  <c r="G150" i="2"/>
  <c r="F150" i="2"/>
  <c r="E150" i="2"/>
  <c r="D150" i="2"/>
  <c r="C150" i="2"/>
  <c r="B150" i="2"/>
  <c r="AY149" i="2"/>
  <c r="AX149" i="2"/>
  <c r="AW149" i="2"/>
  <c r="AV149" i="2"/>
  <c r="AU149" i="2"/>
  <c r="AT149" i="2"/>
  <c r="AS149" i="2"/>
  <c r="AR149" i="2"/>
  <c r="AQ149" i="2"/>
  <c r="AP149" i="2"/>
  <c r="AO149" i="2"/>
  <c r="AN149" i="2"/>
  <c r="AM149" i="2"/>
  <c r="AL149" i="2"/>
  <c r="AK149" i="2"/>
  <c r="AJ149" i="2"/>
  <c r="AI149" i="2"/>
  <c r="AH149" i="2"/>
  <c r="AG149" i="2"/>
  <c r="AF149" i="2"/>
  <c r="AE149" i="2"/>
  <c r="AD149" i="2"/>
  <c r="AC149" i="2"/>
  <c r="AB149" i="2"/>
  <c r="AA149" i="2"/>
  <c r="Z149" i="2"/>
  <c r="Y149" i="2"/>
  <c r="X149" i="2"/>
  <c r="W149" i="2"/>
  <c r="V149" i="2"/>
  <c r="U149" i="2"/>
  <c r="T149" i="2"/>
  <c r="S149" i="2"/>
  <c r="R149" i="2"/>
  <c r="Q149" i="2"/>
  <c r="P149" i="2"/>
  <c r="O149" i="2"/>
  <c r="N149" i="2"/>
  <c r="M149" i="2"/>
  <c r="L149" i="2"/>
  <c r="K149" i="2"/>
  <c r="J149" i="2"/>
  <c r="I149" i="2"/>
  <c r="H149" i="2"/>
  <c r="G149" i="2"/>
  <c r="F149" i="2"/>
  <c r="E149" i="2"/>
  <c r="D149" i="2"/>
  <c r="C149" i="2"/>
  <c r="B149" i="2"/>
  <c r="AY148" i="2"/>
  <c r="AX148" i="2"/>
  <c r="AW148" i="2"/>
  <c r="AV148" i="2"/>
  <c r="AU148" i="2"/>
  <c r="AT148" i="2"/>
  <c r="AS148" i="2"/>
  <c r="AR148" i="2"/>
  <c r="AQ148" i="2"/>
  <c r="AP148" i="2"/>
  <c r="AO148" i="2"/>
  <c r="AN148" i="2"/>
  <c r="AM148" i="2"/>
  <c r="AL148" i="2"/>
  <c r="AK148" i="2"/>
  <c r="AJ148" i="2"/>
  <c r="AI148" i="2"/>
  <c r="AH148" i="2"/>
  <c r="AG148" i="2"/>
  <c r="AF148" i="2"/>
  <c r="AE148" i="2"/>
  <c r="AD148" i="2"/>
  <c r="AC148" i="2"/>
  <c r="AB148" i="2"/>
  <c r="AA148" i="2"/>
  <c r="Z148" i="2"/>
  <c r="Y148" i="2"/>
  <c r="X148" i="2"/>
  <c r="W148" i="2"/>
  <c r="V148" i="2"/>
  <c r="U148" i="2"/>
  <c r="T148" i="2"/>
  <c r="S148" i="2"/>
  <c r="R148" i="2"/>
  <c r="Q148" i="2"/>
  <c r="P148" i="2"/>
  <c r="O148" i="2"/>
  <c r="N148" i="2"/>
  <c r="M148" i="2"/>
  <c r="L148" i="2"/>
  <c r="K148" i="2"/>
  <c r="J148" i="2"/>
  <c r="I148" i="2"/>
  <c r="H148" i="2"/>
  <c r="G148" i="2"/>
  <c r="F148" i="2"/>
  <c r="E148" i="2"/>
  <c r="D148" i="2"/>
  <c r="C148" i="2"/>
  <c r="B148" i="2"/>
  <c r="AY147" i="2"/>
  <c r="AX147" i="2"/>
  <c r="AW147" i="2"/>
  <c r="AV147" i="2"/>
  <c r="AU147" i="2"/>
  <c r="AT147" i="2"/>
  <c r="AS147" i="2"/>
  <c r="AR147" i="2"/>
  <c r="AQ147" i="2"/>
  <c r="AP147" i="2"/>
  <c r="AO147" i="2"/>
  <c r="AN147" i="2"/>
  <c r="AM147" i="2"/>
  <c r="AL147" i="2"/>
  <c r="AK147" i="2"/>
  <c r="AJ147" i="2"/>
  <c r="AI147" i="2"/>
  <c r="AH147" i="2"/>
  <c r="AG147" i="2"/>
  <c r="AF147" i="2"/>
  <c r="AE147" i="2"/>
  <c r="AD147" i="2"/>
  <c r="AC147" i="2"/>
  <c r="AB147" i="2"/>
  <c r="AA147" i="2"/>
  <c r="Z147" i="2"/>
  <c r="Y147" i="2"/>
  <c r="X147" i="2"/>
  <c r="W147" i="2"/>
  <c r="V147" i="2"/>
  <c r="U147" i="2"/>
  <c r="T147" i="2"/>
  <c r="S147" i="2"/>
  <c r="R147" i="2"/>
  <c r="Q147" i="2"/>
  <c r="P147" i="2"/>
  <c r="O147" i="2"/>
  <c r="N147" i="2"/>
  <c r="M147" i="2"/>
  <c r="L147" i="2"/>
  <c r="K147" i="2"/>
  <c r="J147" i="2"/>
  <c r="I147" i="2"/>
  <c r="H147" i="2"/>
  <c r="G147" i="2"/>
  <c r="F147" i="2"/>
  <c r="E147" i="2"/>
  <c r="D147" i="2"/>
  <c r="C147" i="2"/>
  <c r="B147" i="2"/>
  <c r="AY146" i="2"/>
  <c r="AX146" i="2"/>
  <c r="AW146" i="2"/>
  <c r="AV146" i="2"/>
  <c r="AU146" i="2"/>
  <c r="AT146" i="2"/>
  <c r="AS146" i="2"/>
  <c r="AR146" i="2"/>
  <c r="AQ146" i="2"/>
  <c r="AP146" i="2"/>
  <c r="AO146" i="2"/>
  <c r="AN146" i="2"/>
  <c r="AM146" i="2"/>
  <c r="AL146" i="2"/>
  <c r="AK146" i="2"/>
  <c r="AJ146" i="2"/>
  <c r="AI146" i="2"/>
  <c r="AH146" i="2"/>
  <c r="AG146" i="2"/>
  <c r="AF146" i="2"/>
  <c r="AE146" i="2"/>
  <c r="AD146" i="2"/>
  <c r="AC146" i="2"/>
  <c r="AB146" i="2"/>
  <c r="AA146" i="2"/>
  <c r="Z146" i="2"/>
  <c r="Y146" i="2"/>
  <c r="X146" i="2"/>
  <c r="W146" i="2"/>
  <c r="V146" i="2"/>
  <c r="U146" i="2"/>
  <c r="T146" i="2"/>
  <c r="S146" i="2"/>
  <c r="R146" i="2"/>
  <c r="Q146" i="2"/>
  <c r="P146" i="2"/>
  <c r="O146" i="2"/>
  <c r="N146" i="2"/>
  <c r="M146" i="2"/>
  <c r="L146" i="2"/>
  <c r="K146" i="2"/>
  <c r="J146" i="2"/>
  <c r="I146" i="2"/>
  <c r="H146" i="2"/>
  <c r="G146" i="2"/>
  <c r="F146" i="2"/>
  <c r="E146" i="2"/>
  <c r="D146" i="2"/>
  <c r="C146" i="2"/>
  <c r="B146" i="2"/>
  <c r="AY145" i="2"/>
  <c r="AX145" i="2"/>
  <c r="AW145" i="2"/>
  <c r="AV145" i="2"/>
  <c r="AU145" i="2"/>
  <c r="AT145" i="2"/>
  <c r="AS145" i="2"/>
  <c r="AR145" i="2"/>
  <c r="AQ145" i="2"/>
  <c r="AP145" i="2"/>
  <c r="AO145" i="2"/>
  <c r="AN145" i="2"/>
  <c r="AM145" i="2"/>
  <c r="AL145" i="2"/>
  <c r="AK145" i="2"/>
  <c r="AJ145" i="2"/>
  <c r="AI145" i="2"/>
  <c r="AH145" i="2"/>
  <c r="AG145" i="2"/>
  <c r="AF145" i="2"/>
  <c r="AE145" i="2"/>
  <c r="AD145" i="2"/>
  <c r="AC145" i="2"/>
  <c r="AB145" i="2"/>
  <c r="AA145" i="2"/>
  <c r="Z145" i="2"/>
  <c r="Y145" i="2"/>
  <c r="X145" i="2"/>
  <c r="W145" i="2"/>
  <c r="V145" i="2"/>
  <c r="U145" i="2"/>
  <c r="T145" i="2"/>
  <c r="S145" i="2"/>
  <c r="R145" i="2"/>
  <c r="Q145" i="2"/>
  <c r="P145" i="2"/>
  <c r="O145" i="2"/>
  <c r="N145" i="2"/>
  <c r="M145" i="2"/>
  <c r="L145" i="2"/>
  <c r="K145" i="2"/>
  <c r="J145" i="2"/>
  <c r="I145" i="2"/>
  <c r="H145" i="2"/>
  <c r="G145" i="2"/>
  <c r="F145" i="2"/>
  <c r="E145" i="2"/>
  <c r="D145" i="2"/>
  <c r="C145" i="2"/>
  <c r="B145" i="2"/>
  <c r="AY144" i="2"/>
  <c r="AX144" i="2"/>
  <c r="AW144" i="2"/>
  <c r="AV144" i="2"/>
  <c r="AU144" i="2"/>
  <c r="AT144" i="2"/>
  <c r="AS144" i="2"/>
  <c r="AR144" i="2"/>
  <c r="AQ144" i="2"/>
  <c r="AP144" i="2"/>
  <c r="AO144" i="2"/>
  <c r="AN144" i="2"/>
  <c r="AM144" i="2"/>
  <c r="AL144" i="2"/>
  <c r="AK144" i="2"/>
  <c r="AJ144" i="2"/>
  <c r="AI144" i="2"/>
  <c r="AH144" i="2"/>
  <c r="AG144" i="2"/>
  <c r="AF144" i="2"/>
  <c r="AE144" i="2"/>
  <c r="AD144" i="2"/>
  <c r="AC144" i="2"/>
  <c r="AB144" i="2"/>
  <c r="AA144" i="2"/>
  <c r="Z144" i="2"/>
  <c r="Y144" i="2"/>
  <c r="X144" i="2"/>
  <c r="W144" i="2"/>
  <c r="V144" i="2"/>
  <c r="U144" i="2"/>
  <c r="T144" i="2"/>
  <c r="S144" i="2"/>
  <c r="R144" i="2"/>
  <c r="Q144" i="2"/>
  <c r="P144" i="2"/>
  <c r="O144" i="2"/>
  <c r="N144" i="2"/>
  <c r="M144" i="2"/>
  <c r="L144" i="2"/>
  <c r="K144" i="2"/>
  <c r="J144" i="2"/>
  <c r="I144" i="2"/>
  <c r="H144" i="2"/>
  <c r="G144" i="2"/>
  <c r="F144" i="2"/>
  <c r="E144" i="2"/>
  <c r="D144" i="2"/>
  <c r="C144" i="2"/>
  <c r="B144" i="2"/>
  <c r="AY143" i="2"/>
  <c r="AX143" i="2"/>
  <c r="AW143" i="2"/>
  <c r="AV143" i="2"/>
  <c r="AU143" i="2"/>
  <c r="AT143" i="2"/>
  <c r="AS143" i="2"/>
  <c r="AR143" i="2"/>
  <c r="AQ143" i="2"/>
  <c r="AP143" i="2"/>
  <c r="AO143" i="2"/>
  <c r="AN143" i="2"/>
  <c r="AM143" i="2"/>
  <c r="AL143" i="2"/>
  <c r="AK143" i="2"/>
  <c r="AJ143" i="2"/>
  <c r="AI143" i="2"/>
  <c r="AH143" i="2"/>
  <c r="AG143" i="2"/>
  <c r="AF143" i="2"/>
  <c r="AE143" i="2"/>
  <c r="AD143" i="2"/>
  <c r="AC143" i="2"/>
  <c r="AB143" i="2"/>
  <c r="AA143" i="2"/>
  <c r="Z143" i="2"/>
  <c r="Y143" i="2"/>
  <c r="X143" i="2"/>
  <c r="W143" i="2"/>
  <c r="V143" i="2"/>
  <c r="U143" i="2"/>
  <c r="T143" i="2"/>
  <c r="S143" i="2"/>
  <c r="R143" i="2"/>
  <c r="Q143" i="2"/>
  <c r="P143" i="2"/>
  <c r="O143" i="2"/>
  <c r="N143" i="2"/>
  <c r="M143" i="2"/>
  <c r="L143" i="2"/>
  <c r="K143" i="2"/>
  <c r="J143" i="2"/>
  <c r="I143" i="2"/>
  <c r="H143" i="2"/>
  <c r="G143" i="2"/>
  <c r="F143" i="2"/>
  <c r="E143" i="2"/>
  <c r="D143" i="2"/>
  <c r="C143" i="2"/>
  <c r="B143" i="2"/>
  <c r="AY142" i="2"/>
  <c r="AX142" i="2"/>
  <c r="AW142" i="2"/>
  <c r="AV142" i="2"/>
  <c r="AU142" i="2"/>
  <c r="AT142" i="2"/>
  <c r="AS142" i="2"/>
  <c r="AR142" i="2"/>
  <c r="AQ142" i="2"/>
  <c r="AP142" i="2"/>
  <c r="AO142" i="2"/>
  <c r="AN142" i="2"/>
  <c r="AM142" i="2"/>
  <c r="AL142" i="2"/>
  <c r="AK142" i="2"/>
  <c r="AJ142" i="2"/>
  <c r="AI142" i="2"/>
  <c r="AH142" i="2"/>
  <c r="AG142" i="2"/>
  <c r="AF142" i="2"/>
  <c r="AE142" i="2"/>
  <c r="AD142" i="2"/>
  <c r="AC142" i="2"/>
  <c r="AB142" i="2"/>
  <c r="AA142" i="2"/>
  <c r="Z142" i="2"/>
  <c r="Y142" i="2"/>
  <c r="X142" i="2"/>
  <c r="W142" i="2"/>
  <c r="V142" i="2"/>
  <c r="U142" i="2"/>
  <c r="T142" i="2"/>
  <c r="S142" i="2"/>
  <c r="R142" i="2"/>
  <c r="Q142" i="2"/>
  <c r="P142" i="2"/>
  <c r="O142" i="2"/>
  <c r="N142" i="2"/>
  <c r="M142" i="2"/>
  <c r="L142" i="2"/>
  <c r="K142" i="2"/>
  <c r="J142" i="2"/>
  <c r="I142" i="2"/>
  <c r="H142" i="2"/>
  <c r="G142" i="2"/>
  <c r="F142" i="2"/>
  <c r="E142" i="2"/>
  <c r="D142" i="2"/>
  <c r="C142" i="2"/>
  <c r="B142" i="2"/>
  <c r="AY141" i="2"/>
  <c r="AX141" i="2"/>
  <c r="AW141" i="2"/>
  <c r="AV141" i="2"/>
  <c r="AU141" i="2"/>
  <c r="AT141" i="2"/>
  <c r="AS141" i="2"/>
  <c r="AR141" i="2"/>
  <c r="AQ141" i="2"/>
  <c r="AP141" i="2"/>
  <c r="AO141" i="2"/>
  <c r="AN141" i="2"/>
  <c r="AM141" i="2"/>
  <c r="AL141" i="2"/>
  <c r="AK141" i="2"/>
  <c r="AJ141" i="2"/>
  <c r="AI141" i="2"/>
  <c r="AH141" i="2"/>
  <c r="AG141" i="2"/>
  <c r="AF141" i="2"/>
  <c r="AE141" i="2"/>
  <c r="AD141" i="2"/>
  <c r="AC141" i="2"/>
  <c r="AB141" i="2"/>
  <c r="AA141" i="2"/>
  <c r="Z141" i="2"/>
  <c r="Y141" i="2"/>
  <c r="X141" i="2"/>
  <c r="W141" i="2"/>
  <c r="V141" i="2"/>
  <c r="U141" i="2"/>
  <c r="T141" i="2"/>
  <c r="S141" i="2"/>
  <c r="R141" i="2"/>
  <c r="Q141" i="2"/>
  <c r="P141" i="2"/>
  <c r="O141" i="2"/>
  <c r="N141" i="2"/>
  <c r="M141" i="2"/>
  <c r="L141" i="2"/>
  <c r="K141" i="2"/>
  <c r="J141" i="2"/>
  <c r="I141" i="2"/>
  <c r="H141" i="2"/>
  <c r="G141" i="2"/>
  <c r="F141" i="2"/>
  <c r="E141" i="2"/>
  <c r="D141" i="2"/>
  <c r="C141" i="2"/>
  <c r="B141" i="2"/>
  <c r="AY140" i="2"/>
  <c r="AX140" i="2"/>
  <c r="AW140" i="2"/>
  <c r="AV140" i="2"/>
  <c r="AU140" i="2"/>
  <c r="AT140" i="2"/>
  <c r="AS140" i="2"/>
  <c r="AR140" i="2"/>
  <c r="AQ140" i="2"/>
  <c r="AP140" i="2"/>
  <c r="AO140" i="2"/>
  <c r="AN140" i="2"/>
  <c r="AM140" i="2"/>
  <c r="AL140" i="2"/>
  <c r="AK140" i="2"/>
  <c r="AJ140" i="2"/>
  <c r="AI140" i="2"/>
  <c r="AH140" i="2"/>
  <c r="AG140" i="2"/>
  <c r="AF140" i="2"/>
  <c r="AE140" i="2"/>
  <c r="AD140" i="2"/>
  <c r="AC140" i="2"/>
  <c r="AB140" i="2"/>
  <c r="AA140" i="2"/>
  <c r="Z140" i="2"/>
  <c r="Y140" i="2"/>
  <c r="X140" i="2"/>
  <c r="W140" i="2"/>
  <c r="V140" i="2"/>
  <c r="U140" i="2"/>
  <c r="T140" i="2"/>
  <c r="S140" i="2"/>
  <c r="R140" i="2"/>
  <c r="Q140" i="2"/>
  <c r="P140" i="2"/>
  <c r="O140" i="2"/>
  <c r="N140" i="2"/>
  <c r="M140" i="2"/>
  <c r="L140" i="2"/>
  <c r="K140" i="2"/>
  <c r="J140" i="2"/>
  <c r="I140" i="2"/>
  <c r="H140" i="2"/>
  <c r="G140" i="2"/>
  <c r="F140" i="2"/>
  <c r="E140" i="2"/>
  <c r="D140" i="2"/>
  <c r="C140" i="2"/>
  <c r="B140" i="2"/>
  <c r="AY139" i="2"/>
  <c r="AX139" i="2"/>
  <c r="AW139" i="2"/>
  <c r="AV139" i="2"/>
  <c r="AU139" i="2"/>
  <c r="AT139" i="2"/>
  <c r="AS139" i="2"/>
  <c r="AR139" i="2"/>
  <c r="AQ139" i="2"/>
  <c r="AP139" i="2"/>
  <c r="AO139" i="2"/>
  <c r="AN139" i="2"/>
  <c r="AM139" i="2"/>
  <c r="AL139" i="2"/>
  <c r="AK139" i="2"/>
  <c r="AJ139" i="2"/>
  <c r="AI139" i="2"/>
  <c r="AH139" i="2"/>
  <c r="AG139" i="2"/>
  <c r="AF139" i="2"/>
  <c r="AE139" i="2"/>
  <c r="AD139" i="2"/>
  <c r="AC139" i="2"/>
  <c r="AB139" i="2"/>
  <c r="AA139" i="2"/>
  <c r="Z139" i="2"/>
  <c r="Y139" i="2"/>
  <c r="X139" i="2"/>
  <c r="W139" i="2"/>
  <c r="V139" i="2"/>
  <c r="U139" i="2"/>
  <c r="T139" i="2"/>
  <c r="S139" i="2"/>
  <c r="R139" i="2"/>
  <c r="Q139" i="2"/>
  <c r="P139" i="2"/>
  <c r="O139" i="2"/>
  <c r="N139" i="2"/>
  <c r="M139" i="2"/>
  <c r="L139" i="2"/>
  <c r="K139" i="2"/>
  <c r="J139" i="2"/>
  <c r="I139" i="2"/>
  <c r="H139" i="2"/>
  <c r="G139" i="2"/>
  <c r="F139" i="2"/>
  <c r="E139" i="2"/>
  <c r="D139" i="2"/>
  <c r="C139" i="2"/>
  <c r="B139" i="2"/>
  <c r="AY138" i="2"/>
  <c r="AX138" i="2"/>
  <c r="AW138" i="2"/>
  <c r="AV138" i="2"/>
  <c r="AU138" i="2"/>
  <c r="AT138" i="2"/>
  <c r="AS138" i="2"/>
  <c r="AR138" i="2"/>
  <c r="AQ138" i="2"/>
  <c r="AP138" i="2"/>
  <c r="AO138" i="2"/>
  <c r="AN138" i="2"/>
  <c r="AM138" i="2"/>
  <c r="AL138" i="2"/>
  <c r="AK138" i="2"/>
  <c r="AJ138" i="2"/>
  <c r="AI138" i="2"/>
  <c r="AH138" i="2"/>
  <c r="AG138" i="2"/>
  <c r="AF138" i="2"/>
  <c r="AE138" i="2"/>
  <c r="AD138" i="2"/>
  <c r="AC138" i="2"/>
  <c r="AB138" i="2"/>
  <c r="AA138" i="2"/>
  <c r="Z138" i="2"/>
  <c r="Y138" i="2"/>
  <c r="X138" i="2"/>
  <c r="W138" i="2"/>
  <c r="V138" i="2"/>
  <c r="U138" i="2"/>
  <c r="T138" i="2"/>
  <c r="S138" i="2"/>
  <c r="R138" i="2"/>
  <c r="Q138" i="2"/>
  <c r="P138" i="2"/>
  <c r="O138" i="2"/>
  <c r="N138" i="2"/>
  <c r="M138" i="2"/>
  <c r="L138" i="2"/>
  <c r="K138" i="2"/>
  <c r="J138" i="2"/>
  <c r="I138" i="2"/>
  <c r="H138" i="2"/>
  <c r="G138" i="2"/>
  <c r="F138" i="2"/>
  <c r="E138" i="2"/>
  <c r="D138" i="2"/>
  <c r="C138" i="2"/>
  <c r="B138" i="2"/>
  <c r="AY137" i="2"/>
  <c r="AX137" i="2"/>
  <c r="AW137" i="2"/>
  <c r="AV137" i="2"/>
  <c r="AU137" i="2"/>
  <c r="AT137" i="2"/>
  <c r="AS137" i="2"/>
  <c r="AR137" i="2"/>
  <c r="AQ137" i="2"/>
  <c r="AP137" i="2"/>
  <c r="AO137" i="2"/>
  <c r="AN137" i="2"/>
  <c r="AM137" i="2"/>
  <c r="AL137" i="2"/>
  <c r="AK137" i="2"/>
  <c r="AJ137" i="2"/>
  <c r="AI137" i="2"/>
  <c r="AH137" i="2"/>
  <c r="AG137" i="2"/>
  <c r="AF137" i="2"/>
  <c r="AE137" i="2"/>
  <c r="AD137" i="2"/>
  <c r="AC137" i="2"/>
  <c r="AB137" i="2"/>
  <c r="AA137" i="2"/>
  <c r="Z137" i="2"/>
  <c r="Y137" i="2"/>
  <c r="X137" i="2"/>
  <c r="W137" i="2"/>
  <c r="V137" i="2"/>
  <c r="U137" i="2"/>
  <c r="T137" i="2"/>
  <c r="S137" i="2"/>
  <c r="R137" i="2"/>
  <c r="Q137" i="2"/>
  <c r="P137" i="2"/>
  <c r="O137" i="2"/>
  <c r="N137" i="2"/>
  <c r="M137" i="2"/>
  <c r="L137" i="2"/>
  <c r="K137" i="2"/>
  <c r="J137" i="2"/>
  <c r="I137" i="2"/>
  <c r="H137" i="2"/>
  <c r="G137" i="2"/>
  <c r="F137" i="2"/>
  <c r="E137" i="2"/>
  <c r="D137" i="2"/>
  <c r="C137" i="2"/>
  <c r="B137" i="2"/>
  <c r="AY136" i="2"/>
  <c r="AX136" i="2"/>
  <c r="AW136" i="2"/>
  <c r="AV136" i="2"/>
  <c r="AU136" i="2"/>
  <c r="AT136" i="2"/>
  <c r="AS136" i="2"/>
  <c r="AR136" i="2"/>
  <c r="AQ136" i="2"/>
  <c r="AP136" i="2"/>
  <c r="AO136" i="2"/>
  <c r="AN136" i="2"/>
  <c r="AM136" i="2"/>
  <c r="AL136" i="2"/>
  <c r="AK136" i="2"/>
  <c r="AJ136" i="2"/>
  <c r="AI136" i="2"/>
  <c r="AH136" i="2"/>
  <c r="AG136" i="2"/>
  <c r="AF136" i="2"/>
  <c r="AE136" i="2"/>
  <c r="AD136" i="2"/>
  <c r="AC136" i="2"/>
  <c r="AB136" i="2"/>
  <c r="AA136" i="2"/>
  <c r="Z136" i="2"/>
  <c r="Y136" i="2"/>
  <c r="X136" i="2"/>
  <c r="W136" i="2"/>
  <c r="V136" i="2"/>
  <c r="U136" i="2"/>
  <c r="T136" i="2"/>
  <c r="S136" i="2"/>
  <c r="R136" i="2"/>
  <c r="Q136" i="2"/>
  <c r="P136" i="2"/>
  <c r="O136" i="2"/>
  <c r="N136" i="2"/>
  <c r="M136" i="2"/>
  <c r="L136" i="2"/>
  <c r="K136" i="2"/>
  <c r="J136" i="2"/>
  <c r="I136" i="2"/>
  <c r="H136" i="2"/>
  <c r="G136" i="2"/>
  <c r="F136" i="2"/>
  <c r="E136" i="2"/>
  <c r="D136" i="2"/>
  <c r="C136" i="2"/>
  <c r="B136" i="2"/>
  <c r="AY135" i="2"/>
  <c r="AX135" i="2"/>
  <c r="AW135" i="2"/>
  <c r="AV135" i="2"/>
  <c r="AU135" i="2"/>
  <c r="AT135" i="2"/>
  <c r="AS135" i="2"/>
  <c r="AR135" i="2"/>
  <c r="AQ135" i="2"/>
  <c r="AP135" i="2"/>
  <c r="AO135" i="2"/>
  <c r="AN135" i="2"/>
  <c r="AM135" i="2"/>
  <c r="AL135" i="2"/>
  <c r="AK135" i="2"/>
  <c r="AJ135" i="2"/>
  <c r="AI135" i="2"/>
  <c r="AH135" i="2"/>
  <c r="AG135" i="2"/>
  <c r="AF135" i="2"/>
  <c r="AE135" i="2"/>
  <c r="AD135" i="2"/>
  <c r="AC135" i="2"/>
  <c r="AB135" i="2"/>
  <c r="AA135" i="2"/>
  <c r="Z135" i="2"/>
  <c r="Y135" i="2"/>
  <c r="X135" i="2"/>
  <c r="W135" i="2"/>
  <c r="V135" i="2"/>
  <c r="U135" i="2"/>
  <c r="T135" i="2"/>
  <c r="S135" i="2"/>
  <c r="R135" i="2"/>
  <c r="Q135" i="2"/>
  <c r="P135" i="2"/>
  <c r="O135" i="2"/>
  <c r="N135" i="2"/>
  <c r="M135" i="2"/>
  <c r="L135" i="2"/>
  <c r="K135" i="2"/>
  <c r="J135" i="2"/>
  <c r="I135" i="2"/>
  <c r="H135" i="2"/>
  <c r="G135" i="2"/>
  <c r="F135" i="2"/>
  <c r="E135" i="2"/>
  <c r="D135" i="2"/>
  <c r="C135" i="2"/>
  <c r="B135" i="2"/>
  <c r="AY134" i="2"/>
  <c r="AX134" i="2"/>
  <c r="AW134" i="2"/>
  <c r="AV134" i="2"/>
  <c r="AU134" i="2"/>
  <c r="AT134" i="2"/>
  <c r="AS134" i="2"/>
  <c r="AR134" i="2"/>
  <c r="AQ134" i="2"/>
  <c r="AP134" i="2"/>
  <c r="AO134" i="2"/>
  <c r="AN134" i="2"/>
  <c r="AM134" i="2"/>
  <c r="AL134" i="2"/>
  <c r="AK134" i="2"/>
  <c r="AJ134" i="2"/>
  <c r="AI134" i="2"/>
  <c r="AH134" i="2"/>
  <c r="AG134" i="2"/>
  <c r="AF134" i="2"/>
  <c r="AE134" i="2"/>
  <c r="AD134" i="2"/>
  <c r="AC134" i="2"/>
  <c r="AB134" i="2"/>
  <c r="AA134" i="2"/>
  <c r="Z134" i="2"/>
  <c r="Y134" i="2"/>
  <c r="X134" i="2"/>
  <c r="W134" i="2"/>
  <c r="V134" i="2"/>
  <c r="U134" i="2"/>
  <c r="T134" i="2"/>
  <c r="S134" i="2"/>
  <c r="R134" i="2"/>
  <c r="Q134" i="2"/>
  <c r="P134" i="2"/>
  <c r="O134" i="2"/>
  <c r="N134" i="2"/>
  <c r="M134" i="2"/>
  <c r="L134" i="2"/>
  <c r="K134" i="2"/>
  <c r="J134" i="2"/>
  <c r="I134" i="2"/>
  <c r="H134" i="2"/>
  <c r="G134" i="2"/>
  <c r="F134" i="2"/>
  <c r="E134" i="2"/>
  <c r="D134" i="2"/>
  <c r="C134" i="2"/>
  <c r="B134" i="2"/>
  <c r="AY133" i="2"/>
  <c r="AX133" i="2"/>
  <c r="AW133" i="2"/>
  <c r="AV133" i="2"/>
  <c r="AU133" i="2"/>
  <c r="AT133" i="2"/>
  <c r="AS133" i="2"/>
  <c r="AR133" i="2"/>
  <c r="AQ133" i="2"/>
  <c r="AP133" i="2"/>
  <c r="AO133" i="2"/>
  <c r="AN133" i="2"/>
  <c r="AM133" i="2"/>
  <c r="AL133" i="2"/>
  <c r="AK133" i="2"/>
  <c r="AJ133" i="2"/>
  <c r="AI133" i="2"/>
  <c r="AH133" i="2"/>
  <c r="AG133" i="2"/>
  <c r="AF133" i="2"/>
  <c r="AE133" i="2"/>
  <c r="AD133" i="2"/>
  <c r="AC133" i="2"/>
  <c r="AB133" i="2"/>
  <c r="AA133" i="2"/>
  <c r="Z133" i="2"/>
  <c r="Y133" i="2"/>
  <c r="X133" i="2"/>
  <c r="W133" i="2"/>
  <c r="V133" i="2"/>
  <c r="U133" i="2"/>
  <c r="T133" i="2"/>
  <c r="S133" i="2"/>
  <c r="R133" i="2"/>
  <c r="Q133" i="2"/>
  <c r="P133" i="2"/>
  <c r="O133" i="2"/>
  <c r="N133" i="2"/>
  <c r="M133" i="2"/>
  <c r="L133" i="2"/>
  <c r="K133" i="2"/>
  <c r="J133" i="2"/>
  <c r="I133" i="2"/>
  <c r="H133" i="2"/>
  <c r="G133" i="2"/>
  <c r="F133" i="2"/>
  <c r="E133" i="2"/>
  <c r="D133" i="2"/>
  <c r="C133" i="2"/>
  <c r="B133" i="2"/>
  <c r="AY132" i="2"/>
  <c r="AX132" i="2"/>
  <c r="AW132" i="2"/>
  <c r="AV132" i="2"/>
  <c r="AU132" i="2"/>
  <c r="AT132" i="2"/>
  <c r="AS132" i="2"/>
  <c r="AR132" i="2"/>
  <c r="AQ132" i="2"/>
  <c r="AP132" i="2"/>
  <c r="AO132" i="2"/>
  <c r="AN132" i="2"/>
  <c r="AM132" i="2"/>
  <c r="AL132" i="2"/>
  <c r="AK132" i="2"/>
  <c r="AJ132" i="2"/>
  <c r="AI132" i="2"/>
  <c r="AH132" i="2"/>
  <c r="AG132" i="2"/>
  <c r="AF132" i="2"/>
  <c r="AE132" i="2"/>
  <c r="AD132" i="2"/>
  <c r="AC132" i="2"/>
  <c r="AB132" i="2"/>
  <c r="AA132" i="2"/>
  <c r="Z132" i="2"/>
  <c r="Y132" i="2"/>
  <c r="X132" i="2"/>
  <c r="W132" i="2"/>
  <c r="V132" i="2"/>
  <c r="U132" i="2"/>
  <c r="T132" i="2"/>
  <c r="S132" i="2"/>
  <c r="R132" i="2"/>
  <c r="Q132" i="2"/>
  <c r="P132" i="2"/>
  <c r="O132" i="2"/>
  <c r="N132" i="2"/>
  <c r="M132" i="2"/>
  <c r="L132" i="2"/>
  <c r="K132" i="2"/>
  <c r="J132" i="2"/>
  <c r="I132" i="2"/>
  <c r="H132" i="2"/>
  <c r="G132" i="2"/>
  <c r="F132" i="2"/>
  <c r="E132" i="2"/>
  <c r="D132" i="2"/>
  <c r="C132" i="2"/>
  <c r="B132" i="2"/>
  <c r="AY131" i="2"/>
  <c r="AX131" i="2"/>
  <c r="AW131" i="2"/>
  <c r="AV131" i="2"/>
  <c r="AU131" i="2"/>
  <c r="AT131" i="2"/>
  <c r="AS131" i="2"/>
  <c r="AR131" i="2"/>
  <c r="AQ131" i="2"/>
  <c r="AP131" i="2"/>
  <c r="AO131" i="2"/>
  <c r="AN131" i="2"/>
  <c r="AM131" i="2"/>
  <c r="AL131" i="2"/>
  <c r="AK131" i="2"/>
  <c r="AJ131" i="2"/>
  <c r="AI131" i="2"/>
  <c r="AH131" i="2"/>
  <c r="AG131" i="2"/>
  <c r="AF131" i="2"/>
  <c r="AE131" i="2"/>
  <c r="AD131" i="2"/>
  <c r="AC131" i="2"/>
  <c r="AB131" i="2"/>
  <c r="AA131" i="2"/>
  <c r="Z131" i="2"/>
  <c r="Y131" i="2"/>
  <c r="X131" i="2"/>
  <c r="W131" i="2"/>
  <c r="V131" i="2"/>
  <c r="U131" i="2"/>
  <c r="T131" i="2"/>
  <c r="S131" i="2"/>
  <c r="R131" i="2"/>
  <c r="Q131" i="2"/>
  <c r="P131" i="2"/>
  <c r="O131" i="2"/>
  <c r="N131" i="2"/>
  <c r="M131" i="2"/>
  <c r="L131" i="2"/>
  <c r="K131" i="2"/>
  <c r="J131" i="2"/>
  <c r="I131" i="2"/>
  <c r="H131" i="2"/>
  <c r="G131" i="2"/>
  <c r="F131" i="2"/>
  <c r="E131" i="2"/>
  <c r="D131" i="2"/>
  <c r="C131" i="2"/>
  <c r="B131" i="2"/>
  <c r="AY130" i="2"/>
  <c r="AX130" i="2"/>
  <c r="AW130" i="2"/>
  <c r="AV130" i="2"/>
  <c r="AU130" i="2"/>
  <c r="AT130" i="2"/>
  <c r="AS130" i="2"/>
  <c r="AR130" i="2"/>
  <c r="AQ130" i="2"/>
  <c r="AP130" i="2"/>
  <c r="AO130" i="2"/>
  <c r="AN130" i="2"/>
  <c r="AM130" i="2"/>
  <c r="AL130" i="2"/>
  <c r="AK130" i="2"/>
  <c r="AJ130" i="2"/>
  <c r="AI130" i="2"/>
  <c r="AH130" i="2"/>
  <c r="AG130" i="2"/>
  <c r="AF130" i="2"/>
  <c r="AE130" i="2"/>
  <c r="AD130" i="2"/>
  <c r="AC130" i="2"/>
  <c r="AB130" i="2"/>
  <c r="AA130" i="2"/>
  <c r="Z130" i="2"/>
  <c r="Y130" i="2"/>
  <c r="X130" i="2"/>
  <c r="W130" i="2"/>
  <c r="V130" i="2"/>
  <c r="U130" i="2"/>
  <c r="T130" i="2"/>
  <c r="S130" i="2"/>
  <c r="R130" i="2"/>
  <c r="Q130" i="2"/>
  <c r="P130" i="2"/>
  <c r="O130" i="2"/>
  <c r="N130" i="2"/>
  <c r="M130" i="2"/>
  <c r="L130" i="2"/>
  <c r="K130" i="2"/>
  <c r="J130" i="2"/>
  <c r="I130" i="2"/>
  <c r="H130" i="2"/>
  <c r="G130" i="2"/>
  <c r="F130" i="2"/>
  <c r="E130" i="2"/>
  <c r="D130" i="2"/>
  <c r="C130" i="2"/>
  <c r="B130" i="2"/>
  <c r="AY129" i="2"/>
  <c r="AX129" i="2"/>
  <c r="AW129" i="2"/>
  <c r="AV129" i="2"/>
  <c r="AU129" i="2"/>
  <c r="AT129" i="2"/>
  <c r="AS129" i="2"/>
  <c r="AR129" i="2"/>
  <c r="AQ129" i="2"/>
  <c r="AP129" i="2"/>
  <c r="AO129" i="2"/>
  <c r="AN129" i="2"/>
  <c r="AM129" i="2"/>
  <c r="AL129" i="2"/>
  <c r="AK129" i="2"/>
  <c r="AJ129" i="2"/>
  <c r="AI129" i="2"/>
  <c r="AH129" i="2"/>
  <c r="AG129" i="2"/>
  <c r="AF129" i="2"/>
  <c r="AE129" i="2"/>
  <c r="AD129" i="2"/>
  <c r="AC129" i="2"/>
  <c r="AB129" i="2"/>
  <c r="AA129" i="2"/>
  <c r="Z129" i="2"/>
  <c r="Y129" i="2"/>
  <c r="X129" i="2"/>
  <c r="W129" i="2"/>
  <c r="V129" i="2"/>
  <c r="U129" i="2"/>
  <c r="T129" i="2"/>
  <c r="S129" i="2"/>
  <c r="R129" i="2"/>
  <c r="Q129" i="2"/>
  <c r="P129" i="2"/>
  <c r="O129" i="2"/>
  <c r="N129" i="2"/>
  <c r="M129" i="2"/>
  <c r="L129" i="2"/>
  <c r="K129" i="2"/>
  <c r="J129" i="2"/>
  <c r="I129" i="2"/>
  <c r="H129" i="2"/>
  <c r="G129" i="2"/>
  <c r="F129" i="2"/>
  <c r="E129" i="2"/>
  <c r="D129" i="2"/>
  <c r="C129" i="2"/>
  <c r="B129" i="2"/>
  <c r="AY128" i="2"/>
  <c r="AX128" i="2"/>
  <c r="AW128" i="2"/>
  <c r="AV128" i="2"/>
  <c r="AU128" i="2"/>
  <c r="AT128" i="2"/>
  <c r="AS128" i="2"/>
  <c r="AR128" i="2"/>
  <c r="AQ128" i="2"/>
  <c r="AP128" i="2"/>
  <c r="AO128" i="2"/>
  <c r="AN128" i="2"/>
  <c r="AM128" i="2"/>
  <c r="AL128" i="2"/>
  <c r="AK128" i="2"/>
  <c r="AJ128" i="2"/>
  <c r="AI128" i="2"/>
  <c r="AH128" i="2"/>
  <c r="AG128" i="2"/>
  <c r="AF128" i="2"/>
  <c r="AE128" i="2"/>
  <c r="AD128" i="2"/>
  <c r="AC128" i="2"/>
  <c r="AB128" i="2"/>
  <c r="AA128" i="2"/>
  <c r="Z128" i="2"/>
  <c r="Y128" i="2"/>
  <c r="X128" i="2"/>
  <c r="W128" i="2"/>
  <c r="V128" i="2"/>
  <c r="U128" i="2"/>
  <c r="T128" i="2"/>
  <c r="S128" i="2"/>
  <c r="R128" i="2"/>
  <c r="Q128" i="2"/>
  <c r="P128" i="2"/>
  <c r="O128" i="2"/>
  <c r="N128" i="2"/>
  <c r="M128" i="2"/>
  <c r="L128" i="2"/>
  <c r="K128" i="2"/>
  <c r="J128" i="2"/>
  <c r="I128" i="2"/>
  <c r="H128" i="2"/>
  <c r="G128" i="2"/>
  <c r="F128" i="2"/>
  <c r="E128" i="2"/>
  <c r="D128" i="2"/>
  <c r="C128" i="2"/>
  <c r="B128" i="2"/>
  <c r="AY127" i="2"/>
  <c r="AX127" i="2"/>
  <c r="AW127" i="2"/>
  <c r="AV127" i="2"/>
  <c r="AU127" i="2"/>
  <c r="AT127" i="2"/>
  <c r="AS127" i="2"/>
  <c r="AR127" i="2"/>
  <c r="AQ127" i="2"/>
  <c r="AP127" i="2"/>
  <c r="AO127" i="2"/>
  <c r="AN127" i="2"/>
  <c r="AM127" i="2"/>
  <c r="AL127" i="2"/>
  <c r="AK127" i="2"/>
  <c r="AJ127" i="2"/>
  <c r="AI127" i="2"/>
  <c r="AH127" i="2"/>
  <c r="AG127" i="2"/>
  <c r="AF127" i="2"/>
  <c r="AE127" i="2"/>
  <c r="AD127" i="2"/>
  <c r="AC127" i="2"/>
  <c r="AB127" i="2"/>
  <c r="AA127" i="2"/>
  <c r="Z127" i="2"/>
  <c r="Y127" i="2"/>
  <c r="X127" i="2"/>
  <c r="W127" i="2"/>
  <c r="V127" i="2"/>
  <c r="U127" i="2"/>
  <c r="T127" i="2"/>
  <c r="S127" i="2"/>
  <c r="R127" i="2"/>
  <c r="Q127" i="2"/>
  <c r="P127" i="2"/>
  <c r="O127" i="2"/>
  <c r="N127" i="2"/>
  <c r="M127" i="2"/>
  <c r="L127" i="2"/>
  <c r="K127" i="2"/>
  <c r="J127" i="2"/>
  <c r="I127" i="2"/>
  <c r="H127" i="2"/>
  <c r="G127" i="2"/>
  <c r="F127" i="2"/>
  <c r="E127" i="2"/>
  <c r="D127" i="2"/>
  <c r="C127" i="2"/>
  <c r="B127" i="2"/>
  <c r="AY126" i="2"/>
  <c r="AX126" i="2"/>
  <c r="AW126" i="2"/>
  <c r="AV126" i="2"/>
  <c r="AU126" i="2"/>
  <c r="AT126" i="2"/>
  <c r="AS126" i="2"/>
  <c r="AR126" i="2"/>
  <c r="AQ126" i="2"/>
  <c r="AP126" i="2"/>
  <c r="AO126" i="2"/>
  <c r="AN126" i="2"/>
  <c r="AM126" i="2"/>
  <c r="AL126" i="2"/>
  <c r="AK126" i="2"/>
  <c r="AJ126" i="2"/>
  <c r="AI126" i="2"/>
  <c r="AH126" i="2"/>
  <c r="AG126" i="2"/>
  <c r="AF126" i="2"/>
  <c r="AE126" i="2"/>
  <c r="AD126" i="2"/>
  <c r="AC126" i="2"/>
  <c r="AB126" i="2"/>
  <c r="AA126" i="2"/>
  <c r="Z126" i="2"/>
  <c r="Y126" i="2"/>
  <c r="X126" i="2"/>
  <c r="W126" i="2"/>
  <c r="V126" i="2"/>
  <c r="U126" i="2"/>
  <c r="T126" i="2"/>
  <c r="S126" i="2"/>
  <c r="R126" i="2"/>
  <c r="Q126" i="2"/>
  <c r="P126" i="2"/>
  <c r="O126" i="2"/>
  <c r="N126" i="2"/>
  <c r="M126" i="2"/>
  <c r="L126" i="2"/>
  <c r="K126" i="2"/>
  <c r="J126" i="2"/>
  <c r="I126" i="2"/>
  <c r="H126" i="2"/>
  <c r="G126" i="2"/>
  <c r="F126" i="2"/>
  <c r="E126" i="2"/>
  <c r="D126" i="2"/>
  <c r="C126" i="2"/>
  <c r="B126" i="2"/>
  <c r="AY125" i="2"/>
  <c r="AX125" i="2"/>
  <c r="AW125" i="2"/>
  <c r="AV125" i="2"/>
  <c r="AU125" i="2"/>
  <c r="AT125" i="2"/>
  <c r="AS125" i="2"/>
  <c r="AR125" i="2"/>
  <c r="AQ125" i="2"/>
  <c r="AP125" i="2"/>
  <c r="AO125" i="2"/>
  <c r="AN125" i="2"/>
  <c r="AM125" i="2"/>
  <c r="AL125" i="2"/>
  <c r="AK125" i="2"/>
  <c r="AJ125" i="2"/>
  <c r="AI125" i="2"/>
  <c r="AH125" i="2"/>
  <c r="AG125" i="2"/>
  <c r="AF125" i="2"/>
  <c r="AE125" i="2"/>
  <c r="AD125" i="2"/>
  <c r="AC125" i="2"/>
  <c r="AB125" i="2"/>
  <c r="AA125" i="2"/>
  <c r="Z125" i="2"/>
  <c r="Y125" i="2"/>
  <c r="X125" i="2"/>
  <c r="W125" i="2"/>
  <c r="V125" i="2"/>
  <c r="U125" i="2"/>
  <c r="T125" i="2"/>
  <c r="S125" i="2"/>
  <c r="R125" i="2"/>
  <c r="Q125" i="2"/>
  <c r="P125" i="2"/>
  <c r="O125" i="2"/>
  <c r="N125" i="2"/>
  <c r="M125" i="2"/>
  <c r="L125" i="2"/>
  <c r="K125" i="2"/>
  <c r="J125" i="2"/>
  <c r="I125" i="2"/>
  <c r="H125" i="2"/>
  <c r="G125" i="2"/>
  <c r="F125" i="2"/>
  <c r="E125" i="2"/>
  <c r="D125" i="2"/>
  <c r="C125" i="2"/>
  <c r="B125" i="2"/>
  <c r="AY124" i="2"/>
  <c r="AX124" i="2"/>
  <c r="AW124" i="2"/>
  <c r="AV124" i="2"/>
  <c r="AU124" i="2"/>
  <c r="AT124" i="2"/>
  <c r="AS124" i="2"/>
  <c r="AR124" i="2"/>
  <c r="AQ124" i="2"/>
  <c r="AP124" i="2"/>
  <c r="AO124" i="2"/>
  <c r="AN124" i="2"/>
  <c r="AM124" i="2"/>
  <c r="AL124" i="2"/>
  <c r="AK124" i="2"/>
  <c r="AJ124" i="2"/>
  <c r="AI124" i="2"/>
  <c r="AH124" i="2"/>
  <c r="AG124" i="2"/>
  <c r="AF124" i="2"/>
  <c r="AE124" i="2"/>
  <c r="AD124" i="2"/>
  <c r="AC124" i="2"/>
  <c r="AB124" i="2"/>
  <c r="AA124" i="2"/>
  <c r="Z124" i="2"/>
  <c r="Y124" i="2"/>
  <c r="X124" i="2"/>
  <c r="W124" i="2"/>
  <c r="V124" i="2"/>
  <c r="U124" i="2"/>
  <c r="T124" i="2"/>
  <c r="S124" i="2"/>
  <c r="R124" i="2"/>
  <c r="Q124" i="2"/>
  <c r="P124" i="2"/>
  <c r="O124" i="2"/>
  <c r="N124" i="2"/>
  <c r="M124" i="2"/>
  <c r="L124" i="2"/>
  <c r="K124" i="2"/>
  <c r="J124" i="2"/>
  <c r="I124" i="2"/>
  <c r="H124" i="2"/>
  <c r="G124" i="2"/>
  <c r="F124" i="2"/>
  <c r="E124" i="2"/>
  <c r="D124" i="2"/>
  <c r="C124" i="2"/>
  <c r="B124" i="2"/>
  <c r="AY123" i="2"/>
  <c r="AX123" i="2"/>
  <c r="AW123" i="2"/>
  <c r="AV123" i="2"/>
  <c r="AU123" i="2"/>
  <c r="AT123" i="2"/>
  <c r="AS123" i="2"/>
  <c r="AR123" i="2"/>
  <c r="AQ123" i="2"/>
  <c r="AP123" i="2"/>
  <c r="AO123" i="2"/>
  <c r="AN123" i="2"/>
  <c r="AM123" i="2"/>
  <c r="AL123" i="2"/>
  <c r="AK123" i="2"/>
  <c r="AJ123" i="2"/>
  <c r="AI123" i="2"/>
  <c r="AH123" i="2"/>
  <c r="AG123" i="2"/>
  <c r="AF123" i="2"/>
  <c r="AE123" i="2"/>
  <c r="AD123" i="2"/>
  <c r="AC123" i="2"/>
  <c r="AB123" i="2"/>
  <c r="AA123" i="2"/>
  <c r="Z123" i="2"/>
  <c r="Y123" i="2"/>
  <c r="X123" i="2"/>
  <c r="W123" i="2"/>
  <c r="V123" i="2"/>
  <c r="U123" i="2"/>
  <c r="T123" i="2"/>
  <c r="S123" i="2"/>
  <c r="R123" i="2"/>
  <c r="Q123" i="2"/>
  <c r="P123" i="2"/>
  <c r="O123" i="2"/>
  <c r="N123" i="2"/>
  <c r="M123" i="2"/>
  <c r="L123" i="2"/>
  <c r="K123" i="2"/>
  <c r="J123" i="2"/>
  <c r="I123" i="2"/>
  <c r="H123" i="2"/>
  <c r="G123" i="2"/>
  <c r="F123" i="2"/>
  <c r="E123" i="2"/>
  <c r="D123" i="2"/>
  <c r="C123" i="2"/>
  <c r="B123" i="2"/>
  <c r="AY122" i="2"/>
  <c r="AX122" i="2"/>
  <c r="AW122" i="2"/>
  <c r="AV122" i="2"/>
  <c r="AU122" i="2"/>
  <c r="AT122" i="2"/>
  <c r="AS122" i="2"/>
  <c r="AR122" i="2"/>
  <c r="AQ122" i="2"/>
  <c r="AP122" i="2"/>
  <c r="AO122" i="2"/>
  <c r="AN122" i="2"/>
  <c r="AM122" i="2"/>
  <c r="AL122" i="2"/>
  <c r="AK122" i="2"/>
  <c r="AJ122" i="2"/>
  <c r="AI122" i="2"/>
  <c r="AH122" i="2"/>
  <c r="AG122" i="2"/>
  <c r="AF122" i="2"/>
  <c r="AE122" i="2"/>
  <c r="AD122" i="2"/>
  <c r="AC122" i="2"/>
  <c r="AB122" i="2"/>
  <c r="AA122" i="2"/>
  <c r="Z122" i="2"/>
  <c r="Y122" i="2"/>
  <c r="X122" i="2"/>
  <c r="W122" i="2"/>
  <c r="V122" i="2"/>
  <c r="U122" i="2"/>
  <c r="T122" i="2"/>
  <c r="S122" i="2"/>
  <c r="R122" i="2"/>
  <c r="Q122" i="2"/>
  <c r="P122" i="2"/>
  <c r="O122" i="2"/>
  <c r="N122" i="2"/>
  <c r="M122" i="2"/>
  <c r="L122" i="2"/>
  <c r="K122" i="2"/>
  <c r="J122" i="2"/>
  <c r="I122" i="2"/>
  <c r="H122" i="2"/>
  <c r="G122" i="2"/>
  <c r="F122" i="2"/>
  <c r="E122" i="2"/>
  <c r="D122" i="2"/>
  <c r="C122" i="2"/>
  <c r="B122" i="2"/>
  <c r="AY121" i="2"/>
  <c r="AX121" i="2"/>
  <c r="AW121" i="2"/>
  <c r="AV121" i="2"/>
  <c r="AU121" i="2"/>
  <c r="AT121" i="2"/>
  <c r="AS121" i="2"/>
  <c r="AR121" i="2"/>
  <c r="AQ121" i="2"/>
  <c r="AP121" i="2"/>
  <c r="AO121" i="2"/>
  <c r="AN121" i="2"/>
  <c r="AM121" i="2"/>
  <c r="AL121" i="2"/>
  <c r="AK121" i="2"/>
  <c r="AJ121" i="2"/>
  <c r="AI121" i="2"/>
  <c r="AH121" i="2"/>
  <c r="AG121" i="2"/>
  <c r="AF121" i="2"/>
  <c r="AE121" i="2"/>
  <c r="AD121" i="2"/>
  <c r="AC121" i="2"/>
  <c r="AB121" i="2"/>
  <c r="AA121" i="2"/>
  <c r="Z121" i="2"/>
  <c r="Y121" i="2"/>
  <c r="X121" i="2"/>
  <c r="W121" i="2"/>
  <c r="V121" i="2"/>
  <c r="U121" i="2"/>
  <c r="T121" i="2"/>
  <c r="S121" i="2"/>
  <c r="R121" i="2"/>
  <c r="Q121" i="2"/>
  <c r="P121" i="2"/>
  <c r="O121" i="2"/>
  <c r="N121" i="2"/>
  <c r="M121" i="2"/>
  <c r="L121" i="2"/>
  <c r="K121" i="2"/>
  <c r="J121" i="2"/>
  <c r="I121" i="2"/>
  <c r="H121" i="2"/>
  <c r="G121" i="2"/>
  <c r="F121" i="2"/>
  <c r="E121" i="2"/>
  <c r="D121" i="2"/>
  <c r="C121" i="2"/>
  <c r="B121" i="2"/>
  <c r="AY120" i="2"/>
  <c r="AX120" i="2"/>
  <c r="AW120" i="2"/>
  <c r="AV120" i="2"/>
  <c r="AU120" i="2"/>
  <c r="AT120" i="2"/>
  <c r="AS120" i="2"/>
  <c r="AR120" i="2"/>
  <c r="AQ120" i="2"/>
  <c r="AP120" i="2"/>
  <c r="AO120" i="2"/>
  <c r="AN120" i="2"/>
  <c r="AM120" i="2"/>
  <c r="AL120" i="2"/>
  <c r="AK120" i="2"/>
  <c r="AJ120" i="2"/>
  <c r="AI120" i="2"/>
  <c r="AH120" i="2"/>
  <c r="AG120" i="2"/>
  <c r="AF120" i="2"/>
  <c r="AE120" i="2"/>
  <c r="AD120" i="2"/>
  <c r="AC120" i="2"/>
  <c r="AB120" i="2"/>
  <c r="AA120" i="2"/>
  <c r="Z120" i="2"/>
  <c r="Y120" i="2"/>
  <c r="X120" i="2"/>
  <c r="W120" i="2"/>
  <c r="V120" i="2"/>
  <c r="U120" i="2"/>
  <c r="T120" i="2"/>
  <c r="S120" i="2"/>
  <c r="R120" i="2"/>
  <c r="Q120" i="2"/>
  <c r="P120" i="2"/>
  <c r="O120" i="2"/>
  <c r="N120" i="2"/>
  <c r="M120" i="2"/>
  <c r="L120" i="2"/>
  <c r="K120" i="2"/>
  <c r="J120" i="2"/>
  <c r="I120" i="2"/>
  <c r="H120" i="2"/>
  <c r="G120" i="2"/>
  <c r="F120" i="2"/>
  <c r="E120" i="2"/>
  <c r="D120" i="2"/>
  <c r="C120" i="2"/>
  <c r="B120" i="2"/>
  <c r="AY119" i="2"/>
  <c r="AX119" i="2"/>
  <c r="AW119" i="2"/>
  <c r="AV119" i="2"/>
  <c r="AU119" i="2"/>
  <c r="AT119" i="2"/>
  <c r="AS119" i="2"/>
  <c r="AR119" i="2"/>
  <c r="AQ119" i="2"/>
  <c r="AP119" i="2"/>
  <c r="AO119" i="2"/>
  <c r="AN119" i="2"/>
  <c r="AM119" i="2"/>
  <c r="AL119" i="2"/>
  <c r="AK119" i="2"/>
  <c r="AJ119" i="2"/>
  <c r="AI119" i="2"/>
  <c r="AH119" i="2"/>
  <c r="AG119" i="2"/>
  <c r="AF119" i="2"/>
  <c r="AE119" i="2"/>
  <c r="AD119" i="2"/>
  <c r="AC119" i="2"/>
  <c r="AB119" i="2"/>
  <c r="AA119" i="2"/>
  <c r="Z119" i="2"/>
  <c r="Y119" i="2"/>
  <c r="X119" i="2"/>
  <c r="W119" i="2"/>
  <c r="V119" i="2"/>
  <c r="U119" i="2"/>
  <c r="T119" i="2"/>
  <c r="S119" i="2"/>
  <c r="R119" i="2"/>
  <c r="Q119" i="2"/>
  <c r="P119" i="2"/>
  <c r="O119" i="2"/>
  <c r="N119" i="2"/>
  <c r="M119" i="2"/>
  <c r="L119" i="2"/>
  <c r="K119" i="2"/>
  <c r="J119" i="2"/>
  <c r="I119" i="2"/>
  <c r="H119" i="2"/>
  <c r="G119" i="2"/>
  <c r="F119" i="2"/>
  <c r="E119" i="2"/>
  <c r="D119" i="2"/>
  <c r="C119" i="2"/>
  <c r="B119" i="2"/>
  <c r="AY118" i="2"/>
  <c r="AX118" i="2"/>
  <c r="AW118" i="2"/>
  <c r="AV118" i="2"/>
  <c r="AU118" i="2"/>
  <c r="AT118" i="2"/>
  <c r="AS118" i="2"/>
  <c r="AR118" i="2"/>
  <c r="AQ118" i="2"/>
  <c r="AP118" i="2"/>
  <c r="AO118" i="2"/>
  <c r="AN118" i="2"/>
  <c r="AM118" i="2"/>
  <c r="AL118" i="2"/>
  <c r="AK118" i="2"/>
  <c r="AJ118" i="2"/>
  <c r="AI118" i="2"/>
  <c r="AH118" i="2"/>
  <c r="AG118" i="2"/>
  <c r="AF118" i="2"/>
  <c r="AE118" i="2"/>
  <c r="AD118" i="2"/>
  <c r="AC118" i="2"/>
  <c r="AB118" i="2"/>
  <c r="AA118" i="2"/>
  <c r="Z118" i="2"/>
  <c r="Y118" i="2"/>
  <c r="X118" i="2"/>
  <c r="W118" i="2"/>
  <c r="V118" i="2"/>
  <c r="U118" i="2"/>
  <c r="T118" i="2"/>
  <c r="S118" i="2"/>
  <c r="R118" i="2"/>
  <c r="Q118" i="2"/>
  <c r="P118" i="2"/>
  <c r="O118" i="2"/>
  <c r="N118" i="2"/>
  <c r="M118" i="2"/>
  <c r="L118" i="2"/>
  <c r="K118" i="2"/>
  <c r="J118" i="2"/>
  <c r="I118" i="2"/>
  <c r="H118" i="2"/>
  <c r="G118" i="2"/>
  <c r="F118" i="2"/>
  <c r="E118" i="2"/>
  <c r="D118" i="2"/>
  <c r="C118" i="2"/>
  <c r="B118" i="2"/>
  <c r="AY117" i="2"/>
  <c r="AX117" i="2"/>
  <c r="AW117" i="2"/>
  <c r="AV117" i="2"/>
  <c r="AU117" i="2"/>
  <c r="AT117" i="2"/>
  <c r="AS117" i="2"/>
  <c r="AR117" i="2"/>
  <c r="AQ117" i="2"/>
  <c r="AP117" i="2"/>
  <c r="AO117" i="2"/>
  <c r="AN117" i="2"/>
  <c r="AM117" i="2"/>
  <c r="AL117" i="2"/>
  <c r="AK117" i="2"/>
  <c r="AJ117" i="2"/>
  <c r="AI117" i="2"/>
  <c r="AH117" i="2"/>
  <c r="AG117" i="2"/>
  <c r="AF117" i="2"/>
  <c r="AE117" i="2"/>
  <c r="AD117" i="2"/>
  <c r="AC117" i="2"/>
  <c r="AB117" i="2"/>
  <c r="AA117" i="2"/>
  <c r="Z117" i="2"/>
  <c r="Y117" i="2"/>
  <c r="X117" i="2"/>
  <c r="W117" i="2"/>
  <c r="V117" i="2"/>
  <c r="U117" i="2"/>
  <c r="T117" i="2"/>
  <c r="S117" i="2"/>
  <c r="R117" i="2"/>
  <c r="Q117" i="2"/>
  <c r="P117" i="2"/>
  <c r="O117" i="2"/>
  <c r="N117" i="2"/>
  <c r="M117" i="2"/>
  <c r="L117" i="2"/>
  <c r="K117" i="2"/>
  <c r="J117" i="2"/>
  <c r="I117" i="2"/>
  <c r="H117" i="2"/>
  <c r="G117" i="2"/>
  <c r="F117" i="2"/>
  <c r="E117" i="2"/>
  <c r="D117" i="2"/>
  <c r="C117" i="2"/>
  <c r="B117" i="2"/>
  <c r="AY116" i="2"/>
  <c r="AX116" i="2"/>
  <c r="AW116" i="2"/>
  <c r="AV116" i="2"/>
  <c r="AU116" i="2"/>
  <c r="AT116" i="2"/>
  <c r="AS116" i="2"/>
  <c r="AR116" i="2"/>
  <c r="AQ116" i="2"/>
  <c r="AP116" i="2"/>
  <c r="AO116" i="2"/>
  <c r="AN116" i="2"/>
  <c r="AM116" i="2"/>
  <c r="AL116" i="2"/>
  <c r="AK116" i="2"/>
  <c r="AJ116" i="2"/>
  <c r="AI116" i="2"/>
  <c r="AH116" i="2"/>
  <c r="AG116" i="2"/>
  <c r="AF116" i="2"/>
  <c r="AE116" i="2"/>
  <c r="AD116" i="2"/>
  <c r="AC116" i="2"/>
  <c r="AB116" i="2"/>
  <c r="AA116" i="2"/>
  <c r="Z116" i="2"/>
  <c r="Y116" i="2"/>
  <c r="X116" i="2"/>
  <c r="W116" i="2"/>
  <c r="V116" i="2"/>
  <c r="U116" i="2"/>
  <c r="T116" i="2"/>
  <c r="S116" i="2"/>
  <c r="R116" i="2"/>
  <c r="Q116" i="2"/>
  <c r="P116" i="2"/>
  <c r="O116" i="2"/>
  <c r="N116" i="2"/>
  <c r="M116" i="2"/>
  <c r="L116" i="2"/>
  <c r="K116" i="2"/>
  <c r="J116" i="2"/>
  <c r="I116" i="2"/>
  <c r="H116" i="2"/>
  <c r="G116" i="2"/>
  <c r="F116" i="2"/>
  <c r="E116" i="2"/>
  <c r="D116" i="2"/>
  <c r="C116" i="2"/>
  <c r="B116" i="2"/>
  <c r="AY115" i="2"/>
  <c r="AX115" i="2"/>
  <c r="AW115" i="2"/>
  <c r="AV115" i="2"/>
  <c r="AU115" i="2"/>
  <c r="AT115" i="2"/>
  <c r="AS115" i="2"/>
  <c r="AR115" i="2"/>
  <c r="AQ115" i="2"/>
  <c r="AP115" i="2"/>
  <c r="AO115" i="2"/>
  <c r="AN115" i="2"/>
  <c r="AM115" i="2"/>
  <c r="AL115" i="2"/>
  <c r="AK115" i="2"/>
  <c r="AJ115" i="2"/>
  <c r="AI115" i="2"/>
  <c r="AH115" i="2"/>
  <c r="AG115" i="2"/>
  <c r="AF115" i="2"/>
  <c r="AE115" i="2"/>
  <c r="AD115" i="2"/>
  <c r="AC115" i="2"/>
  <c r="AB115" i="2"/>
  <c r="AA115" i="2"/>
  <c r="Z115" i="2"/>
  <c r="Y115" i="2"/>
  <c r="X115" i="2"/>
  <c r="W115" i="2"/>
  <c r="V115" i="2"/>
  <c r="U115" i="2"/>
  <c r="T115" i="2"/>
  <c r="S115" i="2"/>
  <c r="R115" i="2"/>
  <c r="Q115" i="2"/>
  <c r="P115" i="2"/>
  <c r="O115" i="2"/>
  <c r="N115" i="2"/>
  <c r="M115" i="2"/>
  <c r="L115" i="2"/>
  <c r="K115" i="2"/>
  <c r="J115" i="2"/>
  <c r="I115" i="2"/>
  <c r="H115" i="2"/>
  <c r="G115" i="2"/>
  <c r="F115" i="2"/>
  <c r="E115" i="2"/>
  <c r="D115" i="2"/>
  <c r="C115" i="2"/>
  <c r="B115" i="2"/>
  <c r="AY114" i="2"/>
  <c r="AX114" i="2"/>
  <c r="AW114" i="2"/>
  <c r="AV114" i="2"/>
  <c r="AU114" i="2"/>
  <c r="AT114" i="2"/>
  <c r="AS114" i="2"/>
  <c r="AR114" i="2"/>
  <c r="AQ114" i="2"/>
  <c r="AP114" i="2"/>
  <c r="AO114" i="2"/>
  <c r="AN114" i="2"/>
  <c r="AM114" i="2"/>
  <c r="AL114" i="2"/>
  <c r="AK114" i="2"/>
  <c r="AJ114" i="2"/>
  <c r="AI114" i="2"/>
  <c r="AH114" i="2"/>
  <c r="AG114" i="2"/>
  <c r="AF114" i="2"/>
  <c r="AE114" i="2"/>
  <c r="AD114" i="2"/>
  <c r="AC114" i="2"/>
  <c r="AB114" i="2"/>
  <c r="AA114" i="2"/>
  <c r="Z114" i="2"/>
  <c r="Y114" i="2"/>
  <c r="X114" i="2"/>
  <c r="W114" i="2"/>
  <c r="V114" i="2"/>
  <c r="U114" i="2"/>
  <c r="T114" i="2"/>
  <c r="S114" i="2"/>
  <c r="R114" i="2"/>
  <c r="Q114" i="2"/>
  <c r="P114" i="2"/>
  <c r="O114" i="2"/>
  <c r="N114" i="2"/>
  <c r="M114" i="2"/>
  <c r="L114" i="2"/>
  <c r="K114" i="2"/>
  <c r="J114" i="2"/>
  <c r="I114" i="2"/>
  <c r="H114" i="2"/>
  <c r="G114" i="2"/>
  <c r="F114" i="2"/>
  <c r="E114" i="2"/>
  <c r="D114" i="2"/>
  <c r="C114" i="2"/>
  <c r="B114" i="2"/>
  <c r="AY113" i="2"/>
  <c r="AX113" i="2"/>
  <c r="AW113" i="2"/>
  <c r="AV113" i="2"/>
  <c r="AU113" i="2"/>
  <c r="AT113" i="2"/>
  <c r="AS113" i="2"/>
  <c r="AR113" i="2"/>
  <c r="AQ113" i="2"/>
  <c r="AP113" i="2"/>
  <c r="AO113" i="2"/>
  <c r="AN113" i="2"/>
  <c r="AM113" i="2"/>
  <c r="AL113" i="2"/>
  <c r="AK113" i="2"/>
  <c r="AJ113" i="2"/>
  <c r="AI113" i="2"/>
  <c r="AH113" i="2"/>
  <c r="AG113" i="2"/>
  <c r="AF113" i="2"/>
  <c r="AE113" i="2"/>
  <c r="AD113" i="2"/>
  <c r="AC113" i="2"/>
  <c r="AB113" i="2"/>
  <c r="AA113" i="2"/>
  <c r="Z113" i="2"/>
  <c r="Y113" i="2"/>
  <c r="X113" i="2"/>
  <c r="W113" i="2"/>
  <c r="V113" i="2"/>
  <c r="U113" i="2"/>
  <c r="T113" i="2"/>
  <c r="S113" i="2"/>
  <c r="R113" i="2"/>
  <c r="Q113" i="2"/>
  <c r="P113" i="2"/>
  <c r="O113" i="2"/>
  <c r="N113" i="2"/>
  <c r="M113" i="2"/>
  <c r="L113" i="2"/>
  <c r="K113" i="2"/>
  <c r="J113" i="2"/>
  <c r="I113" i="2"/>
  <c r="H113" i="2"/>
  <c r="G113" i="2"/>
  <c r="F113" i="2"/>
  <c r="E113" i="2"/>
  <c r="D113" i="2"/>
  <c r="C113" i="2"/>
  <c r="B113" i="2"/>
  <c r="AY112" i="2"/>
  <c r="AX112" i="2"/>
  <c r="AW112" i="2"/>
  <c r="AV112" i="2"/>
  <c r="AU112" i="2"/>
  <c r="AT112" i="2"/>
  <c r="AS112" i="2"/>
  <c r="AR112" i="2"/>
  <c r="AQ112" i="2"/>
  <c r="AP112" i="2"/>
  <c r="AO112" i="2"/>
  <c r="AN112" i="2"/>
  <c r="AM112" i="2"/>
  <c r="AL112" i="2"/>
  <c r="AK112" i="2"/>
  <c r="AJ112" i="2"/>
  <c r="AI112" i="2"/>
  <c r="AH112" i="2"/>
  <c r="AG112" i="2"/>
  <c r="AF112" i="2"/>
  <c r="AE112" i="2"/>
  <c r="AD112" i="2"/>
  <c r="AC112" i="2"/>
  <c r="AB112" i="2"/>
  <c r="AA112" i="2"/>
  <c r="Z112" i="2"/>
  <c r="Y112" i="2"/>
  <c r="X112" i="2"/>
  <c r="W112" i="2"/>
  <c r="V112" i="2"/>
  <c r="U112" i="2"/>
  <c r="T112" i="2"/>
  <c r="S112" i="2"/>
  <c r="R112" i="2"/>
  <c r="Q112" i="2"/>
  <c r="P112" i="2"/>
  <c r="O112" i="2"/>
  <c r="N112" i="2"/>
  <c r="M112" i="2"/>
  <c r="L112" i="2"/>
  <c r="K112" i="2"/>
  <c r="J112" i="2"/>
  <c r="I112" i="2"/>
  <c r="H112" i="2"/>
  <c r="G112" i="2"/>
  <c r="F112" i="2"/>
  <c r="E112" i="2"/>
  <c r="D112" i="2"/>
  <c r="C112" i="2"/>
  <c r="B112" i="2"/>
  <c r="AY111" i="2"/>
  <c r="AX111" i="2"/>
  <c r="AW111" i="2"/>
  <c r="AV111" i="2"/>
  <c r="AU111" i="2"/>
  <c r="AT111" i="2"/>
  <c r="AS111" i="2"/>
  <c r="AR111" i="2"/>
  <c r="AQ111" i="2"/>
  <c r="AP111" i="2"/>
  <c r="AO111" i="2"/>
  <c r="AN111" i="2"/>
  <c r="AM111" i="2"/>
  <c r="AL111" i="2"/>
  <c r="AK111" i="2"/>
  <c r="AJ111" i="2"/>
  <c r="AI111" i="2"/>
  <c r="AH111" i="2"/>
  <c r="AG111" i="2"/>
  <c r="AF111" i="2"/>
  <c r="AE111" i="2"/>
  <c r="AD111" i="2"/>
  <c r="AC111" i="2"/>
  <c r="AB111" i="2"/>
  <c r="AA111" i="2"/>
  <c r="Z111" i="2"/>
  <c r="Y111" i="2"/>
  <c r="X111" i="2"/>
  <c r="W111" i="2"/>
  <c r="V111" i="2"/>
  <c r="U111" i="2"/>
  <c r="T111" i="2"/>
  <c r="S111" i="2"/>
  <c r="R111" i="2"/>
  <c r="Q111" i="2"/>
  <c r="P111" i="2"/>
  <c r="O111" i="2"/>
  <c r="N111" i="2"/>
  <c r="M111" i="2"/>
  <c r="L111" i="2"/>
  <c r="K111" i="2"/>
  <c r="J111" i="2"/>
  <c r="I111" i="2"/>
  <c r="H111" i="2"/>
  <c r="G111" i="2"/>
  <c r="F111" i="2"/>
  <c r="E111" i="2"/>
  <c r="D111" i="2"/>
  <c r="C111" i="2"/>
  <c r="B111" i="2"/>
  <c r="AY110" i="2"/>
  <c r="AX110" i="2"/>
  <c r="AW110" i="2"/>
  <c r="AV110" i="2"/>
  <c r="AU110" i="2"/>
  <c r="AT110" i="2"/>
  <c r="AS110" i="2"/>
  <c r="AR110" i="2"/>
  <c r="AQ110" i="2"/>
  <c r="AP110" i="2"/>
  <c r="AO110" i="2"/>
  <c r="AN110" i="2"/>
  <c r="AM110" i="2"/>
  <c r="AL110" i="2"/>
  <c r="AK110" i="2"/>
  <c r="AJ110" i="2"/>
  <c r="AI110" i="2"/>
  <c r="AH110" i="2"/>
  <c r="AG110" i="2"/>
  <c r="AF110" i="2"/>
  <c r="AE110" i="2"/>
  <c r="AD110" i="2"/>
  <c r="AC110" i="2"/>
  <c r="AB110" i="2"/>
  <c r="AA110" i="2"/>
  <c r="Z110" i="2"/>
  <c r="Y110" i="2"/>
  <c r="X110" i="2"/>
  <c r="W110" i="2"/>
  <c r="V110" i="2"/>
  <c r="U110" i="2"/>
  <c r="T110" i="2"/>
  <c r="S110" i="2"/>
  <c r="R110" i="2"/>
  <c r="Q110" i="2"/>
  <c r="P110" i="2"/>
  <c r="O110" i="2"/>
  <c r="N110" i="2"/>
  <c r="M110" i="2"/>
  <c r="L110" i="2"/>
  <c r="K110" i="2"/>
  <c r="J110" i="2"/>
  <c r="I110" i="2"/>
  <c r="H110" i="2"/>
  <c r="G110" i="2"/>
  <c r="F110" i="2"/>
  <c r="E110" i="2"/>
  <c r="D110" i="2"/>
  <c r="C110" i="2"/>
  <c r="B110" i="2"/>
  <c r="AY109" i="2"/>
  <c r="AX109" i="2"/>
  <c r="AW109" i="2"/>
  <c r="AV109" i="2"/>
  <c r="AU109" i="2"/>
  <c r="AT109" i="2"/>
  <c r="AS109" i="2"/>
  <c r="AR109" i="2"/>
  <c r="AQ109" i="2"/>
  <c r="AP109" i="2"/>
  <c r="AO109" i="2"/>
  <c r="AN109" i="2"/>
  <c r="AM109" i="2"/>
  <c r="AL109" i="2"/>
  <c r="AK109" i="2"/>
  <c r="AJ109" i="2"/>
  <c r="AI109" i="2"/>
  <c r="AH109" i="2"/>
  <c r="AG109" i="2"/>
  <c r="AF109" i="2"/>
  <c r="AE109" i="2"/>
  <c r="AD109" i="2"/>
  <c r="AC109" i="2"/>
  <c r="AB109" i="2"/>
  <c r="AA109" i="2"/>
  <c r="Z109" i="2"/>
  <c r="Y109" i="2"/>
  <c r="X109" i="2"/>
  <c r="W109" i="2"/>
  <c r="V109" i="2"/>
  <c r="U109" i="2"/>
  <c r="T109" i="2"/>
  <c r="S109" i="2"/>
  <c r="R109" i="2"/>
  <c r="Q109" i="2"/>
  <c r="P109" i="2"/>
  <c r="O109" i="2"/>
  <c r="N109" i="2"/>
  <c r="M109" i="2"/>
  <c r="L109" i="2"/>
  <c r="K109" i="2"/>
  <c r="J109" i="2"/>
  <c r="I109" i="2"/>
  <c r="H109" i="2"/>
  <c r="G109" i="2"/>
  <c r="F109" i="2"/>
  <c r="E109" i="2"/>
  <c r="D109" i="2"/>
  <c r="C109" i="2"/>
  <c r="B109" i="2"/>
  <c r="AY108" i="2"/>
  <c r="AX108" i="2"/>
  <c r="AW108" i="2"/>
  <c r="AV108" i="2"/>
  <c r="AU108" i="2"/>
  <c r="AT108" i="2"/>
  <c r="AS108" i="2"/>
  <c r="AR108" i="2"/>
  <c r="AQ108" i="2"/>
  <c r="AP108" i="2"/>
  <c r="AO108" i="2"/>
  <c r="AN108" i="2"/>
  <c r="AM108" i="2"/>
  <c r="AL108" i="2"/>
  <c r="AK108" i="2"/>
  <c r="AJ108" i="2"/>
  <c r="AI108" i="2"/>
  <c r="AH108" i="2"/>
  <c r="AG108" i="2"/>
  <c r="AF108" i="2"/>
  <c r="AE108" i="2"/>
  <c r="AD108" i="2"/>
  <c r="AC108" i="2"/>
  <c r="AB108" i="2"/>
  <c r="AA108" i="2"/>
  <c r="Z108" i="2"/>
  <c r="Y108" i="2"/>
  <c r="X108" i="2"/>
  <c r="W108" i="2"/>
  <c r="V108" i="2"/>
  <c r="U108" i="2"/>
  <c r="T108" i="2"/>
  <c r="S108" i="2"/>
  <c r="R108" i="2"/>
  <c r="Q108" i="2"/>
  <c r="P108" i="2"/>
  <c r="O108" i="2"/>
  <c r="N108" i="2"/>
  <c r="M108" i="2"/>
  <c r="L108" i="2"/>
  <c r="K108" i="2"/>
  <c r="J108" i="2"/>
  <c r="I108" i="2"/>
  <c r="H108" i="2"/>
  <c r="G108" i="2"/>
  <c r="F108" i="2"/>
  <c r="E108" i="2"/>
  <c r="D108" i="2"/>
  <c r="C108" i="2"/>
  <c r="B108" i="2"/>
  <c r="AY107" i="2"/>
  <c r="AX107" i="2"/>
  <c r="AW107" i="2"/>
  <c r="AV107" i="2"/>
  <c r="AU107" i="2"/>
  <c r="AT107" i="2"/>
  <c r="AS107" i="2"/>
  <c r="AR107" i="2"/>
  <c r="AQ107" i="2"/>
  <c r="AP107" i="2"/>
  <c r="AO107" i="2"/>
  <c r="AN107" i="2"/>
  <c r="AM107" i="2"/>
  <c r="AL107" i="2"/>
  <c r="AK107" i="2"/>
  <c r="AJ107" i="2"/>
  <c r="AI107" i="2"/>
  <c r="AH107" i="2"/>
  <c r="AG107" i="2"/>
  <c r="AF107" i="2"/>
  <c r="AE107" i="2"/>
  <c r="AD107" i="2"/>
  <c r="AC107" i="2"/>
  <c r="AB107" i="2"/>
  <c r="AA107" i="2"/>
  <c r="Z107" i="2"/>
  <c r="Y107" i="2"/>
  <c r="X107" i="2"/>
  <c r="W107" i="2"/>
  <c r="V107" i="2"/>
  <c r="U107" i="2"/>
  <c r="T107" i="2"/>
  <c r="S107" i="2"/>
  <c r="R107" i="2"/>
  <c r="Q107" i="2"/>
  <c r="P107" i="2"/>
  <c r="O107" i="2"/>
  <c r="N107" i="2"/>
  <c r="M107" i="2"/>
  <c r="L107" i="2"/>
  <c r="K107" i="2"/>
  <c r="J107" i="2"/>
  <c r="I107" i="2"/>
  <c r="H107" i="2"/>
  <c r="G107" i="2"/>
  <c r="F107" i="2"/>
  <c r="E107" i="2"/>
  <c r="D107" i="2"/>
  <c r="C107" i="2"/>
  <c r="B107" i="2"/>
  <c r="AY106" i="2"/>
  <c r="AX106" i="2"/>
  <c r="AW106" i="2"/>
  <c r="AV106" i="2"/>
  <c r="AU106" i="2"/>
  <c r="AT106" i="2"/>
  <c r="AS106" i="2"/>
  <c r="AR106" i="2"/>
  <c r="AQ106" i="2"/>
  <c r="AP106" i="2"/>
  <c r="AO106" i="2"/>
  <c r="AN106" i="2"/>
  <c r="AM106" i="2"/>
  <c r="AL106" i="2"/>
  <c r="AK106" i="2"/>
  <c r="AJ106" i="2"/>
  <c r="AI106" i="2"/>
  <c r="AH106" i="2"/>
  <c r="AG106" i="2"/>
  <c r="AF106" i="2"/>
  <c r="AE106" i="2"/>
  <c r="AD106" i="2"/>
  <c r="AC106" i="2"/>
  <c r="AB106" i="2"/>
  <c r="AA106" i="2"/>
  <c r="Z106" i="2"/>
  <c r="Y106" i="2"/>
  <c r="X106" i="2"/>
  <c r="W106" i="2"/>
  <c r="V106" i="2"/>
  <c r="U106" i="2"/>
  <c r="T106" i="2"/>
  <c r="S106" i="2"/>
  <c r="R106" i="2"/>
  <c r="Q106" i="2"/>
  <c r="P106" i="2"/>
  <c r="O106" i="2"/>
  <c r="N106" i="2"/>
  <c r="M106" i="2"/>
  <c r="L106" i="2"/>
  <c r="K106" i="2"/>
  <c r="J106" i="2"/>
  <c r="I106" i="2"/>
  <c r="H106" i="2"/>
  <c r="G106" i="2"/>
  <c r="F106" i="2"/>
  <c r="E106" i="2"/>
  <c r="D106" i="2"/>
  <c r="C106" i="2"/>
  <c r="B106" i="2"/>
  <c r="AY105" i="2"/>
  <c r="AX105" i="2"/>
  <c r="AW105" i="2"/>
  <c r="AV105" i="2"/>
  <c r="AU105" i="2"/>
  <c r="AT105" i="2"/>
  <c r="AS105" i="2"/>
  <c r="AR105" i="2"/>
  <c r="AQ105" i="2"/>
  <c r="AP105" i="2"/>
  <c r="AO105" i="2"/>
  <c r="AN105" i="2"/>
  <c r="AM105" i="2"/>
  <c r="AL105" i="2"/>
  <c r="AK105" i="2"/>
  <c r="AJ105" i="2"/>
  <c r="AI105" i="2"/>
  <c r="AH105" i="2"/>
  <c r="AG105" i="2"/>
  <c r="AF105" i="2"/>
  <c r="AE105" i="2"/>
  <c r="AD105" i="2"/>
  <c r="AC105" i="2"/>
  <c r="AB105" i="2"/>
  <c r="AA105" i="2"/>
  <c r="Z105" i="2"/>
  <c r="Y105" i="2"/>
  <c r="X105" i="2"/>
  <c r="W105" i="2"/>
  <c r="V105" i="2"/>
  <c r="U105" i="2"/>
  <c r="T105" i="2"/>
  <c r="S105" i="2"/>
  <c r="R105" i="2"/>
  <c r="Q105" i="2"/>
  <c r="P105" i="2"/>
  <c r="O105" i="2"/>
  <c r="N105" i="2"/>
  <c r="M105" i="2"/>
  <c r="L105" i="2"/>
  <c r="K105" i="2"/>
  <c r="J105" i="2"/>
  <c r="I105" i="2"/>
  <c r="H105" i="2"/>
  <c r="G105" i="2"/>
  <c r="F105" i="2"/>
  <c r="E105" i="2"/>
  <c r="D105" i="2"/>
  <c r="C105" i="2"/>
  <c r="B105" i="2"/>
  <c r="AY104" i="2"/>
  <c r="AX104" i="2"/>
  <c r="AW104" i="2"/>
  <c r="AV104" i="2"/>
  <c r="AU104" i="2"/>
  <c r="AT104" i="2"/>
  <c r="AS104" i="2"/>
  <c r="AR104" i="2"/>
  <c r="AQ104" i="2"/>
  <c r="AP104" i="2"/>
  <c r="AO104" i="2"/>
  <c r="AN104" i="2"/>
  <c r="AM104" i="2"/>
  <c r="AL104" i="2"/>
  <c r="AK104" i="2"/>
  <c r="AJ104" i="2"/>
  <c r="AI104" i="2"/>
  <c r="AH104" i="2"/>
  <c r="AG104" i="2"/>
  <c r="AF104" i="2"/>
  <c r="AE104" i="2"/>
  <c r="AD104" i="2"/>
  <c r="AC104" i="2"/>
  <c r="AB104" i="2"/>
  <c r="AA104" i="2"/>
  <c r="Z104" i="2"/>
  <c r="Y104" i="2"/>
  <c r="X104" i="2"/>
  <c r="W104" i="2"/>
  <c r="V104" i="2"/>
  <c r="U104" i="2"/>
  <c r="T104" i="2"/>
  <c r="S104" i="2"/>
  <c r="R104" i="2"/>
  <c r="Q104" i="2"/>
  <c r="P104" i="2"/>
  <c r="O104" i="2"/>
  <c r="N104" i="2"/>
  <c r="M104" i="2"/>
  <c r="L104" i="2"/>
  <c r="K104" i="2"/>
  <c r="J104" i="2"/>
  <c r="I104" i="2"/>
  <c r="H104" i="2"/>
  <c r="G104" i="2"/>
  <c r="F104" i="2"/>
  <c r="E104" i="2"/>
  <c r="D104" i="2"/>
  <c r="C104" i="2"/>
  <c r="B104" i="2"/>
  <c r="AY103" i="2"/>
  <c r="AX103" i="2"/>
  <c r="AW103" i="2"/>
  <c r="AV103" i="2"/>
  <c r="AU103" i="2"/>
  <c r="AT103" i="2"/>
  <c r="AS103" i="2"/>
  <c r="AR103" i="2"/>
  <c r="AQ103" i="2"/>
  <c r="AP103" i="2"/>
  <c r="AO103" i="2"/>
  <c r="AN103" i="2"/>
  <c r="AM103" i="2"/>
  <c r="AL103" i="2"/>
  <c r="AK103" i="2"/>
  <c r="AJ103" i="2"/>
  <c r="AI103" i="2"/>
  <c r="AH103" i="2"/>
  <c r="AG103" i="2"/>
  <c r="AF103" i="2"/>
  <c r="AE103" i="2"/>
  <c r="AD103" i="2"/>
  <c r="AC103" i="2"/>
  <c r="AB103" i="2"/>
  <c r="AA103" i="2"/>
  <c r="Z103" i="2"/>
  <c r="Y103" i="2"/>
  <c r="X103" i="2"/>
  <c r="W103" i="2"/>
  <c r="V103" i="2"/>
  <c r="U103" i="2"/>
  <c r="T103" i="2"/>
  <c r="S103" i="2"/>
  <c r="R103" i="2"/>
  <c r="Q103" i="2"/>
  <c r="P103" i="2"/>
  <c r="O103" i="2"/>
  <c r="N103" i="2"/>
  <c r="M103" i="2"/>
  <c r="L103" i="2"/>
  <c r="K103" i="2"/>
  <c r="J103" i="2"/>
  <c r="I103" i="2"/>
  <c r="H103" i="2"/>
  <c r="G103" i="2"/>
  <c r="F103" i="2"/>
  <c r="E103" i="2"/>
  <c r="D103" i="2"/>
  <c r="C103" i="2"/>
  <c r="B103" i="2"/>
  <c r="AY102" i="2"/>
  <c r="AX102" i="2"/>
  <c r="AW102" i="2"/>
  <c r="AV102" i="2"/>
  <c r="AU102" i="2"/>
  <c r="AT102" i="2"/>
  <c r="AS102" i="2"/>
  <c r="AR102" i="2"/>
  <c r="AQ102" i="2"/>
  <c r="AP102" i="2"/>
  <c r="AO102" i="2"/>
  <c r="AN102" i="2"/>
  <c r="AM102" i="2"/>
  <c r="AL102" i="2"/>
  <c r="AK102" i="2"/>
  <c r="AJ102" i="2"/>
  <c r="AI102" i="2"/>
  <c r="AH102" i="2"/>
  <c r="AG102" i="2"/>
  <c r="AF102" i="2"/>
  <c r="AE102" i="2"/>
  <c r="AD102" i="2"/>
  <c r="AC102" i="2"/>
  <c r="AB102" i="2"/>
  <c r="AA102" i="2"/>
  <c r="Z102" i="2"/>
  <c r="Y102" i="2"/>
  <c r="X102" i="2"/>
  <c r="W102" i="2"/>
  <c r="V102" i="2"/>
  <c r="U102" i="2"/>
  <c r="T102" i="2"/>
  <c r="S102" i="2"/>
  <c r="R102" i="2"/>
  <c r="Q102" i="2"/>
  <c r="P102" i="2"/>
  <c r="O102" i="2"/>
  <c r="N102" i="2"/>
  <c r="M102" i="2"/>
  <c r="L102" i="2"/>
  <c r="K102" i="2"/>
  <c r="J102" i="2"/>
  <c r="I102" i="2"/>
  <c r="H102" i="2"/>
  <c r="G102" i="2"/>
  <c r="F102" i="2"/>
  <c r="E102" i="2"/>
  <c r="D102" i="2"/>
  <c r="C102" i="2"/>
  <c r="B102" i="2"/>
  <c r="AY101" i="2"/>
  <c r="AX101" i="2"/>
  <c r="AW101" i="2"/>
  <c r="AV101" i="2"/>
  <c r="AU101" i="2"/>
  <c r="AT101" i="2"/>
  <c r="AS101" i="2"/>
  <c r="AR101" i="2"/>
  <c r="AQ101" i="2"/>
  <c r="AP101" i="2"/>
  <c r="AO101" i="2"/>
  <c r="AN101" i="2"/>
  <c r="AM101" i="2"/>
  <c r="AL101" i="2"/>
  <c r="AK101" i="2"/>
  <c r="AJ101" i="2"/>
  <c r="AI101" i="2"/>
  <c r="AH101" i="2"/>
  <c r="AG101" i="2"/>
  <c r="AF101" i="2"/>
  <c r="AE101" i="2"/>
  <c r="AD101" i="2"/>
  <c r="AC101" i="2"/>
  <c r="AB101" i="2"/>
  <c r="AA101" i="2"/>
  <c r="Z101" i="2"/>
  <c r="Y101" i="2"/>
  <c r="X101" i="2"/>
  <c r="W101" i="2"/>
  <c r="V101" i="2"/>
  <c r="U101" i="2"/>
  <c r="T101" i="2"/>
  <c r="S101" i="2"/>
  <c r="R101" i="2"/>
  <c r="Q101" i="2"/>
  <c r="P101" i="2"/>
  <c r="O101" i="2"/>
  <c r="N101" i="2"/>
  <c r="M101" i="2"/>
  <c r="L101" i="2"/>
  <c r="K101" i="2"/>
  <c r="J101" i="2"/>
  <c r="I101" i="2"/>
  <c r="H101" i="2"/>
  <c r="G101" i="2"/>
  <c r="F101" i="2"/>
  <c r="E101" i="2"/>
  <c r="D101" i="2"/>
  <c r="C101" i="2"/>
  <c r="B101" i="2"/>
  <c r="AY100" i="2"/>
  <c r="AX100" i="2"/>
  <c r="AW100" i="2"/>
  <c r="AV100" i="2"/>
  <c r="AU100" i="2"/>
  <c r="AT100" i="2"/>
  <c r="AS100" i="2"/>
  <c r="AR100" i="2"/>
  <c r="AQ100" i="2"/>
  <c r="AP100" i="2"/>
  <c r="AO100" i="2"/>
  <c r="AN100" i="2"/>
  <c r="AM100" i="2"/>
  <c r="AL100" i="2"/>
  <c r="AK100" i="2"/>
  <c r="AJ100" i="2"/>
  <c r="AI100" i="2"/>
  <c r="AH100" i="2"/>
  <c r="AG100" i="2"/>
  <c r="AF100" i="2"/>
  <c r="AE100" i="2"/>
  <c r="AD100" i="2"/>
  <c r="AC100" i="2"/>
  <c r="AB100" i="2"/>
  <c r="AA100" i="2"/>
  <c r="Z100" i="2"/>
  <c r="Y100" i="2"/>
  <c r="X100" i="2"/>
  <c r="W100" i="2"/>
  <c r="V100" i="2"/>
  <c r="U100" i="2"/>
  <c r="T100" i="2"/>
  <c r="S100" i="2"/>
  <c r="R100" i="2"/>
  <c r="Q100" i="2"/>
  <c r="P100" i="2"/>
  <c r="O100" i="2"/>
  <c r="N100" i="2"/>
  <c r="M100" i="2"/>
  <c r="L100" i="2"/>
  <c r="K100" i="2"/>
  <c r="J100" i="2"/>
  <c r="I100" i="2"/>
  <c r="H100" i="2"/>
  <c r="G100" i="2"/>
  <c r="F100" i="2"/>
  <c r="E100" i="2"/>
  <c r="D100" i="2"/>
  <c r="C100" i="2"/>
  <c r="B100" i="2"/>
  <c r="AY99" i="2"/>
  <c r="AX99" i="2"/>
  <c r="AW99" i="2"/>
  <c r="AV99" i="2"/>
  <c r="AU99" i="2"/>
  <c r="AT99" i="2"/>
  <c r="AS99" i="2"/>
  <c r="AR99" i="2"/>
  <c r="AQ99" i="2"/>
  <c r="AP99" i="2"/>
  <c r="AO99" i="2"/>
  <c r="AN99" i="2"/>
  <c r="AM99" i="2"/>
  <c r="AL99" i="2"/>
  <c r="AK99" i="2"/>
  <c r="AJ99" i="2"/>
  <c r="AI99" i="2"/>
  <c r="AH99" i="2"/>
  <c r="AG99" i="2"/>
  <c r="AF99" i="2"/>
  <c r="AE99" i="2"/>
  <c r="AD99" i="2"/>
  <c r="AC99" i="2"/>
  <c r="AB99" i="2"/>
  <c r="AA99" i="2"/>
  <c r="Z99" i="2"/>
  <c r="Y99" i="2"/>
  <c r="X99" i="2"/>
  <c r="W99" i="2"/>
  <c r="V99" i="2"/>
  <c r="U99" i="2"/>
  <c r="T99" i="2"/>
  <c r="S99" i="2"/>
  <c r="R99" i="2"/>
  <c r="Q99" i="2"/>
  <c r="P99" i="2"/>
  <c r="O99" i="2"/>
  <c r="N99" i="2"/>
  <c r="M99" i="2"/>
  <c r="L99" i="2"/>
  <c r="K99" i="2"/>
  <c r="J99" i="2"/>
  <c r="I99" i="2"/>
  <c r="H99" i="2"/>
  <c r="G99" i="2"/>
  <c r="F99" i="2"/>
  <c r="E99" i="2"/>
  <c r="D99" i="2"/>
  <c r="C99" i="2"/>
  <c r="B99" i="2"/>
  <c r="AY98" i="2"/>
  <c r="AX98" i="2"/>
  <c r="AW98" i="2"/>
  <c r="AV98" i="2"/>
  <c r="AU98" i="2"/>
  <c r="AT98" i="2"/>
  <c r="AS98" i="2"/>
  <c r="AR98" i="2"/>
  <c r="AQ98" i="2"/>
  <c r="AP98" i="2"/>
  <c r="AO98" i="2"/>
  <c r="AN98" i="2"/>
  <c r="AM98" i="2"/>
  <c r="AL98" i="2"/>
  <c r="AK98" i="2"/>
  <c r="AJ98" i="2"/>
  <c r="AI98" i="2"/>
  <c r="AH98" i="2"/>
  <c r="AG98" i="2"/>
  <c r="AF98" i="2"/>
  <c r="AE98" i="2"/>
  <c r="AD98" i="2"/>
  <c r="AC98" i="2"/>
  <c r="AB98" i="2"/>
  <c r="AA98" i="2"/>
  <c r="Z98" i="2"/>
  <c r="Y98" i="2"/>
  <c r="X98" i="2"/>
  <c r="W98" i="2"/>
  <c r="V98" i="2"/>
  <c r="U98" i="2"/>
  <c r="T98" i="2"/>
  <c r="S98" i="2"/>
  <c r="R98" i="2"/>
  <c r="Q98" i="2"/>
  <c r="P98" i="2"/>
  <c r="O98" i="2"/>
  <c r="N98" i="2"/>
  <c r="M98" i="2"/>
  <c r="L98" i="2"/>
  <c r="K98" i="2"/>
  <c r="J98" i="2"/>
  <c r="I98" i="2"/>
  <c r="H98" i="2"/>
  <c r="G98" i="2"/>
  <c r="F98" i="2"/>
  <c r="E98" i="2"/>
  <c r="D98" i="2"/>
  <c r="C98" i="2"/>
  <c r="B98" i="2"/>
  <c r="AY97" i="2"/>
  <c r="AX97" i="2"/>
  <c r="AW97" i="2"/>
  <c r="AV97" i="2"/>
  <c r="AU97" i="2"/>
  <c r="AT97" i="2"/>
  <c r="AS97" i="2"/>
  <c r="AR97" i="2"/>
  <c r="AQ97" i="2"/>
  <c r="AP97" i="2"/>
  <c r="AO97" i="2"/>
  <c r="AN97" i="2"/>
  <c r="AM97" i="2"/>
  <c r="AL97" i="2"/>
  <c r="AK97" i="2"/>
  <c r="AJ97" i="2"/>
  <c r="AI97" i="2"/>
  <c r="AH97" i="2"/>
  <c r="AG97" i="2"/>
  <c r="AF97" i="2"/>
  <c r="AE97" i="2"/>
  <c r="AD97" i="2"/>
  <c r="AC97" i="2"/>
  <c r="AB97" i="2"/>
  <c r="AA97" i="2"/>
  <c r="Z97" i="2"/>
  <c r="Y97" i="2"/>
  <c r="X97" i="2"/>
  <c r="W97" i="2"/>
  <c r="V97" i="2"/>
  <c r="U97" i="2"/>
  <c r="T97" i="2"/>
  <c r="S97" i="2"/>
  <c r="R97" i="2"/>
  <c r="Q97" i="2"/>
  <c r="P97" i="2"/>
  <c r="O97" i="2"/>
  <c r="N97" i="2"/>
  <c r="M97" i="2"/>
  <c r="L97" i="2"/>
  <c r="K97" i="2"/>
  <c r="J97" i="2"/>
  <c r="I97" i="2"/>
  <c r="H97" i="2"/>
  <c r="G97" i="2"/>
  <c r="F97" i="2"/>
  <c r="E97" i="2"/>
  <c r="D97" i="2"/>
  <c r="C97" i="2"/>
  <c r="B97" i="2"/>
  <c r="AY96" i="2"/>
  <c r="AX96" i="2"/>
  <c r="AW96" i="2"/>
  <c r="AV96" i="2"/>
  <c r="AU96" i="2"/>
  <c r="AT96" i="2"/>
  <c r="AS96" i="2"/>
  <c r="AR96" i="2"/>
  <c r="AQ96" i="2"/>
  <c r="AP96" i="2"/>
  <c r="AO96" i="2"/>
  <c r="AN96" i="2"/>
  <c r="AM96" i="2"/>
  <c r="AL96" i="2"/>
  <c r="AK96" i="2"/>
  <c r="AJ96" i="2"/>
  <c r="AI96" i="2"/>
  <c r="AH96" i="2"/>
  <c r="AG96" i="2"/>
  <c r="AF96" i="2"/>
  <c r="AE96" i="2"/>
  <c r="AD96" i="2"/>
  <c r="AC96" i="2"/>
  <c r="AB96" i="2"/>
  <c r="AA96" i="2"/>
  <c r="Z96" i="2"/>
  <c r="Y96" i="2"/>
  <c r="X96" i="2"/>
  <c r="W96" i="2"/>
  <c r="V96" i="2"/>
  <c r="U96" i="2"/>
  <c r="T96" i="2"/>
  <c r="S96" i="2"/>
  <c r="R96" i="2"/>
  <c r="Q96" i="2"/>
  <c r="P96" i="2"/>
  <c r="O96" i="2"/>
  <c r="N96" i="2"/>
  <c r="M96" i="2"/>
  <c r="L96" i="2"/>
  <c r="K96" i="2"/>
  <c r="J96" i="2"/>
  <c r="I96" i="2"/>
  <c r="H96" i="2"/>
  <c r="G96" i="2"/>
  <c r="F96" i="2"/>
  <c r="E96" i="2"/>
  <c r="D96" i="2"/>
  <c r="C96" i="2"/>
  <c r="B96" i="2"/>
  <c r="AY95" i="2"/>
  <c r="AX95" i="2"/>
  <c r="AW95" i="2"/>
  <c r="AV95" i="2"/>
  <c r="AU95" i="2"/>
  <c r="AT95" i="2"/>
  <c r="AS95" i="2"/>
  <c r="AR95" i="2"/>
  <c r="AQ95" i="2"/>
  <c r="AP95" i="2"/>
  <c r="AO95" i="2"/>
  <c r="AN95" i="2"/>
  <c r="AM95" i="2"/>
  <c r="AL95" i="2"/>
  <c r="AK95" i="2"/>
  <c r="AJ95" i="2"/>
  <c r="AI95" i="2"/>
  <c r="AH95" i="2"/>
  <c r="AG95" i="2"/>
  <c r="AF95" i="2"/>
  <c r="AE95" i="2"/>
  <c r="AD95" i="2"/>
  <c r="AC95" i="2"/>
  <c r="AB95" i="2"/>
  <c r="AA95" i="2"/>
  <c r="Z95" i="2"/>
  <c r="Y95" i="2"/>
  <c r="X95" i="2"/>
  <c r="W95" i="2"/>
  <c r="V95" i="2"/>
  <c r="U95" i="2"/>
  <c r="T95" i="2"/>
  <c r="S95" i="2"/>
  <c r="R95" i="2"/>
  <c r="Q95" i="2"/>
  <c r="P95" i="2"/>
  <c r="O95" i="2"/>
  <c r="N95" i="2"/>
  <c r="M95" i="2"/>
  <c r="L95" i="2"/>
  <c r="K95" i="2"/>
  <c r="J95" i="2"/>
  <c r="I95" i="2"/>
  <c r="H95" i="2"/>
  <c r="G95" i="2"/>
  <c r="F95" i="2"/>
  <c r="E95" i="2"/>
  <c r="D95" i="2"/>
  <c r="C95" i="2"/>
  <c r="B95" i="2"/>
  <c r="AY94" i="2"/>
  <c r="AX94" i="2"/>
  <c r="AW94" i="2"/>
  <c r="AV94" i="2"/>
  <c r="AU94" i="2"/>
  <c r="AT94" i="2"/>
  <c r="AS94" i="2"/>
  <c r="AR94" i="2"/>
  <c r="AQ94" i="2"/>
  <c r="AP94" i="2"/>
  <c r="AO94" i="2"/>
  <c r="AN94" i="2"/>
  <c r="AM94" i="2"/>
  <c r="AL94" i="2"/>
  <c r="AK94" i="2"/>
  <c r="AJ94" i="2"/>
  <c r="AI94" i="2"/>
  <c r="AH94" i="2"/>
  <c r="AG94" i="2"/>
  <c r="AF94" i="2"/>
  <c r="AE94" i="2"/>
  <c r="AD94" i="2"/>
  <c r="AC94" i="2"/>
  <c r="AB94" i="2"/>
  <c r="AA94" i="2"/>
  <c r="Z94" i="2"/>
  <c r="Y94" i="2"/>
  <c r="X94" i="2"/>
  <c r="W94" i="2"/>
  <c r="V94" i="2"/>
  <c r="U94" i="2"/>
  <c r="T94" i="2"/>
  <c r="S94" i="2"/>
  <c r="R94" i="2"/>
  <c r="Q94" i="2"/>
  <c r="P94" i="2"/>
  <c r="O94" i="2"/>
  <c r="N94" i="2"/>
  <c r="M94" i="2"/>
  <c r="L94" i="2"/>
  <c r="K94" i="2"/>
  <c r="J94" i="2"/>
  <c r="I94" i="2"/>
  <c r="H94" i="2"/>
  <c r="G94" i="2"/>
  <c r="F94" i="2"/>
  <c r="E94" i="2"/>
  <c r="D94" i="2"/>
  <c r="C94" i="2"/>
  <c r="B94" i="2"/>
  <c r="AY93" i="2"/>
  <c r="AX93" i="2"/>
  <c r="AW93" i="2"/>
  <c r="AV93" i="2"/>
  <c r="AU93" i="2"/>
  <c r="AT93" i="2"/>
  <c r="AS93" i="2"/>
  <c r="AR93" i="2"/>
  <c r="AQ93" i="2"/>
  <c r="AP93" i="2"/>
  <c r="AO93" i="2"/>
  <c r="AN93" i="2"/>
  <c r="AM93" i="2"/>
  <c r="AL93" i="2"/>
  <c r="AK93" i="2"/>
  <c r="AJ93" i="2"/>
  <c r="AI93" i="2"/>
  <c r="AH93" i="2"/>
  <c r="AG93" i="2"/>
  <c r="AF93" i="2"/>
  <c r="AE93" i="2"/>
  <c r="AD93" i="2"/>
  <c r="AC93" i="2"/>
  <c r="AB93" i="2"/>
  <c r="AA93" i="2"/>
  <c r="Z93" i="2"/>
  <c r="Y93" i="2"/>
  <c r="X93" i="2"/>
  <c r="W93" i="2"/>
  <c r="V93" i="2"/>
  <c r="U93" i="2"/>
  <c r="T93" i="2"/>
  <c r="S93" i="2"/>
  <c r="R93" i="2"/>
  <c r="Q93" i="2"/>
  <c r="P93" i="2"/>
  <c r="O93" i="2"/>
  <c r="N93" i="2"/>
  <c r="M93" i="2"/>
  <c r="L93" i="2"/>
  <c r="K93" i="2"/>
  <c r="J93" i="2"/>
  <c r="I93" i="2"/>
  <c r="H93" i="2"/>
  <c r="G93" i="2"/>
  <c r="F93" i="2"/>
  <c r="E93" i="2"/>
  <c r="D93" i="2"/>
  <c r="C93" i="2"/>
  <c r="B93" i="2"/>
  <c r="AY92" i="2"/>
  <c r="AX92" i="2"/>
  <c r="AW92" i="2"/>
  <c r="AV92" i="2"/>
  <c r="AU92" i="2"/>
  <c r="AT92" i="2"/>
  <c r="AS92" i="2"/>
  <c r="AR92" i="2"/>
  <c r="AQ92" i="2"/>
  <c r="AP92" i="2"/>
  <c r="AO92" i="2"/>
  <c r="AN92" i="2"/>
  <c r="AM92" i="2"/>
  <c r="AL92" i="2"/>
  <c r="AK92" i="2"/>
  <c r="AJ92" i="2"/>
  <c r="AI92" i="2"/>
  <c r="AH92" i="2"/>
  <c r="AG92" i="2"/>
  <c r="AF92" i="2"/>
  <c r="AE92" i="2"/>
  <c r="AD92" i="2"/>
  <c r="AC92" i="2"/>
  <c r="AB92" i="2"/>
  <c r="AA92" i="2"/>
  <c r="Z92" i="2"/>
  <c r="Y92" i="2"/>
  <c r="X92" i="2"/>
  <c r="W92" i="2"/>
  <c r="V92" i="2"/>
  <c r="U92" i="2"/>
  <c r="T92" i="2"/>
  <c r="S92" i="2"/>
  <c r="R92" i="2"/>
  <c r="Q92" i="2"/>
  <c r="P92" i="2"/>
  <c r="O92" i="2"/>
  <c r="N92" i="2"/>
  <c r="M92" i="2"/>
  <c r="L92" i="2"/>
  <c r="K92" i="2"/>
  <c r="J92" i="2"/>
  <c r="I92" i="2"/>
  <c r="H92" i="2"/>
  <c r="G92" i="2"/>
  <c r="F92" i="2"/>
  <c r="E92" i="2"/>
  <c r="D92" i="2"/>
  <c r="C92" i="2"/>
  <c r="B92" i="2"/>
  <c r="AY91" i="2"/>
  <c r="AX91" i="2"/>
  <c r="AW91" i="2"/>
  <c r="AV91" i="2"/>
  <c r="AU91" i="2"/>
  <c r="AT91" i="2"/>
  <c r="AS91" i="2"/>
  <c r="AR91" i="2"/>
  <c r="AQ91" i="2"/>
  <c r="AP91" i="2"/>
  <c r="AO91" i="2"/>
  <c r="AN91" i="2"/>
  <c r="AM91" i="2"/>
  <c r="AL91" i="2"/>
  <c r="AK91" i="2"/>
  <c r="AJ91" i="2"/>
  <c r="AI91" i="2"/>
  <c r="AH91" i="2"/>
  <c r="AG91" i="2"/>
  <c r="AF91" i="2"/>
  <c r="AE91" i="2"/>
  <c r="AD91" i="2"/>
  <c r="AC91" i="2"/>
  <c r="AB91" i="2"/>
  <c r="AA91" i="2"/>
  <c r="Z91" i="2"/>
  <c r="Y91" i="2"/>
  <c r="X91" i="2"/>
  <c r="W91" i="2"/>
  <c r="V91" i="2"/>
  <c r="U91" i="2"/>
  <c r="T91" i="2"/>
  <c r="S91" i="2"/>
  <c r="R91" i="2"/>
  <c r="Q91" i="2"/>
  <c r="P91" i="2"/>
  <c r="O91" i="2"/>
  <c r="N91" i="2"/>
  <c r="M91" i="2"/>
  <c r="L91" i="2"/>
  <c r="K91" i="2"/>
  <c r="J91" i="2"/>
  <c r="I91" i="2"/>
  <c r="H91" i="2"/>
  <c r="G91" i="2"/>
  <c r="F91" i="2"/>
  <c r="E91" i="2"/>
  <c r="D91" i="2"/>
  <c r="C91" i="2"/>
  <c r="B91" i="2"/>
  <c r="AY90" i="2"/>
  <c r="AX90" i="2"/>
  <c r="AW90" i="2"/>
  <c r="AV90" i="2"/>
  <c r="AU90" i="2"/>
  <c r="AT90" i="2"/>
  <c r="AS90" i="2"/>
  <c r="AR90" i="2"/>
  <c r="AQ90" i="2"/>
  <c r="AP90" i="2"/>
  <c r="AO90" i="2"/>
  <c r="AN90" i="2"/>
  <c r="AM90" i="2"/>
  <c r="AL90" i="2"/>
  <c r="AK90" i="2"/>
  <c r="AJ90" i="2"/>
  <c r="AI90" i="2"/>
  <c r="AH90" i="2"/>
  <c r="AG90" i="2"/>
  <c r="AF90" i="2"/>
  <c r="AE90" i="2"/>
  <c r="AD90" i="2"/>
  <c r="AC90" i="2"/>
  <c r="AB90" i="2"/>
  <c r="AA90" i="2"/>
  <c r="Z90" i="2"/>
  <c r="Y90" i="2"/>
  <c r="X90" i="2"/>
  <c r="W90" i="2"/>
  <c r="V90" i="2"/>
  <c r="U90" i="2"/>
  <c r="T90" i="2"/>
  <c r="S90" i="2"/>
  <c r="R90" i="2"/>
  <c r="Q90" i="2"/>
  <c r="P90" i="2"/>
  <c r="O90" i="2"/>
  <c r="N90" i="2"/>
  <c r="M90" i="2"/>
  <c r="L90" i="2"/>
  <c r="K90" i="2"/>
  <c r="J90" i="2"/>
  <c r="I90" i="2"/>
  <c r="H90" i="2"/>
  <c r="G90" i="2"/>
  <c r="F90" i="2"/>
  <c r="E90" i="2"/>
  <c r="D90" i="2"/>
  <c r="C90" i="2"/>
  <c r="B90" i="2"/>
  <c r="AY89" i="2"/>
  <c r="AX89" i="2"/>
  <c r="AW89" i="2"/>
  <c r="AV89" i="2"/>
  <c r="AU89" i="2"/>
  <c r="AT89" i="2"/>
  <c r="AS89" i="2"/>
  <c r="AR89" i="2"/>
  <c r="AQ89" i="2"/>
  <c r="AP89" i="2"/>
  <c r="AO89" i="2"/>
  <c r="AN89" i="2"/>
  <c r="AM89" i="2"/>
  <c r="AL89" i="2"/>
  <c r="AK89" i="2"/>
  <c r="AJ89" i="2"/>
  <c r="AI89" i="2"/>
  <c r="AH89" i="2"/>
  <c r="AG89" i="2"/>
  <c r="AF89" i="2"/>
  <c r="AE89" i="2"/>
  <c r="AD89" i="2"/>
  <c r="AC89" i="2"/>
  <c r="AB89" i="2"/>
  <c r="AA89" i="2"/>
  <c r="Z89" i="2"/>
  <c r="Y89" i="2"/>
  <c r="X89" i="2"/>
  <c r="W89" i="2"/>
  <c r="V89" i="2"/>
  <c r="U89" i="2"/>
  <c r="T89" i="2"/>
  <c r="S89" i="2"/>
  <c r="R89" i="2"/>
  <c r="Q89" i="2"/>
  <c r="P89" i="2"/>
  <c r="O89" i="2"/>
  <c r="N89" i="2"/>
  <c r="M89" i="2"/>
  <c r="L89" i="2"/>
  <c r="K89" i="2"/>
  <c r="J89" i="2"/>
  <c r="I89" i="2"/>
  <c r="H89" i="2"/>
  <c r="G89" i="2"/>
  <c r="F89" i="2"/>
  <c r="E89" i="2"/>
  <c r="D89" i="2"/>
  <c r="C89" i="2"/>
  <c r="B89" i="2"/>
  <c r="AY88" i="2"/>
  <c r="AX88" i="2"/>
  <c r="AW88" i="2"/>
  <c r="AV88" i="2"/>
  <c r="AU88" i="2"/>
  <c r="AT88" i="2"/>
  <c r="AS88" i="2"/>
  <c r="AR88" i="2"/>
  <c r="AQ88" i="2"/>
  <c r="AP88" i="2"/>
  <c r="AO88" i="2"/>
  <c r="AN88" i="2"/>
  <c r="AM88" i="2"/>
  <c r="AL88" i="2"/>
  <c r="AK88" i="2"/>
  <c r="AJ88" i="2"/>
  <c r="AI88" i="2"/>
  <c r="AH88" i="2"/>
  <c r="AG88" i="2"/>
  <c r="AF88" i="2"/>
  <c r="AE88" i="2"/>
  <c r="AD88" i="2"/>
  <c r="AC88" i="2"/>
  <c r="AB88" i="2"/>
  <c r="AA88" i="2"/>
  <c r="Z88" i="2"/>
  <c r="Y88" i="2"/>
  <c r="X88" i="2"/>
  <c r="W88" i="2"/>
  <c r="V88" i="2"/>
  <c r="U88" i="2"/>
  <c r="T88" i="2"/>
  <c r="S88" i="2"/>
  <c r="R88" i="2"/>
  <c r="Q88" i="2"/>
  <c r="P88" i="2"/>
  <c r="O88" i="2"/>
  <c r="N88" i="2"/>
  <c r="M88" i="2"/>
  <c r="L88" i="2"/>
  <c r="K88" i="2"/>
  <c r="J88" i="2"/>
  <c r="I88" i="2"/>
  <c r="H88" i="2"/>
  <c r="G88" i="2"/>
  <c r="F88" i="2"/>
  <c r="E88" i="2"/>
  <c r="D88" i="2"/>
  <c r="C88" i="2"/>
  <c r="B88" i="2"/>
  <c r="AY87" i="2"/>
  <c r="AX87" i="2"/>
  <c r="AW87" i="2"/>
  <c r="AV87" i="2"/>
  <c r="AU87" i="2"/>
  <c r="AT87" i="2"/>
  <c r="AS87" i="2"/>
  <c r="AR87" i="2"/>
  <c r="AQ87" i="2"/>
  <c r="AP87" i="2"/>
  <c r="AO87" i="2"/>
  <c r="AN87" i="2"/>
  <c r="AM87" i="2"/>
  <c r="AL87" i="2"/>
  <c r="AK87" i="2"/>
  <c r="AJ87" i="2"/>
  <c r="AI87" i="2"/>
  <c r="AH87" i="2"/>
  <c r="AG87" i="2"/>
  <c r="AF87" i="2"/>
  <c r="AE87" i="2"/>
  <c r="AD87" i="2"/>
  <c r="AC87" i="2"/>
  <c r="AB87" i="2"/>
  <c r="AA87" i="2"/>
  <c r="Z87" i="2"/>
  <c r="Y87" i="2"/>
  <c r="X87" i="2"/>
  <c r="W87" i="2"/>
  <c r="V87" i="2"/>
  <c r="U87" i="2"/>
  <c r="T87" i="2"/>
  <c r="S87" i="2"/>
  <c r="R87" i="2"/>
  <c r="Q87" i="2"/>
  <c r="P87" i="2"/>
  <c r="O87" i="2"/>
  <c r="N87" i="2"/>
  <c r="M87" i="2"/>
  <c r="L87" i="2"/>
  <c r="K87" i="2"/>
  <c r="J87" i="2"/>
  <c r="I87" i="2"/>
  <c r="H87" i="2"/>
  <c r="G87" i="2"/>
  <c r="F87" i="2"/>
  <c r="E87" i="2"/>
  <c r="D87" i="2"/>
  <c r="C87" i="2"/>
  <c r="B87" i="2"/>
  <c r="AY86" i="2"/>
  <c r="AX86" i="2"/>
  <c r="AW86" i="2"/>
  <c r="AV86" i="2"/>
  <c r="AU86" i="2"/>
  <c r="AT86" i="2"/>
  <c r="AS86" i="2"/>
  <c r="AR86" i="2"/>
  <c r="AQ86" i="2"/>
  <c r="AP86" i="2"/>
  <c r="AO86" i="2"/>
  <c r="AN86" i="2"/>
  <c r="AM86" i="2"/>
  <c r="AL86" i="2"/>
  <c r="AK86" i="2"/>
  <c r="AJ86" i="2"/>
  <c r="AI86" i="2"/>
  <c r="AH86" i="2"/>
  <c r="AG86" i="2"/>
  <c r="AF86" i="2"/>
  <c r="AE86" i="2"/>
  <c r="AD86" i="2"/>
  <c r="AC86" i="2"/>
  <c r="AB86" i="2"/>
  <c r="AA86" i="2"/>
  <c r="Z86" i="2"/>
  <c r="Y86" i="2"/>
  <c r="X86" i="2"/>
  <c r="W86" i="2"/>
  <c r="V86" i="2"/>
  <c r="U86" i="2"/>
  <c r="T86" i="2"/>
  <c r="S86" i="2"/>
  <c r="R86" i="2"/>
  <c r="Q86" i="2"/>
  <c r="P86" i="2"/>
  <c r="O86" i="2"/>
  <c r="N86" i="2"/>
  <c r="M86" i="2"/>
  <c r="L86" i="2"/>
  <c r="K86" i="2"/>
  <c r="J86" i="2"/>
  <c r="I86" i="2"/>
  <c r="H86" i="2"/>
  <c r="G86" i="2"/>
  <c r="F86" i="2"/>
  <c r="E86" i="2"/>
  <c r="D86" i="2"/>
  <c r="C86" i="2"/>
  <c r="B86" i="2"/>
  <c r="AY85" i="2"/>
  <c r="AX85" i="2"/>
  <c r="AW85" i="2"/>
  <c r="AV85" i="2"/>
  <c r="AU85" i="2"/>
  <c r="AT85" i="2"/>
  <c r="AS85" i="2"/>
  <c r="AR85" i="2"/>
  <c r="AQ85" i="2"/>
  <c r="AP85" i="2"/>
  <c r="AO85" i="2"/>
  <c r="AN85" i="2"/>
  <c r="AM85" i="2"/>
  <c r="AL85" i="2"/>
  <c r="AK85" i="2"/>
  <c r="AJ85" i="2"/>
  <c r="AI85" i="2"/>
  <c r="AH85" i="2"/>
  <c r="AG85" i="2"/>
  <c r="AF85" i="2"/>
  <c r="AE85" i="2"/>
  <c r="AD85" i="2"/>
  <c r="AC85" i="2"/>
  <c r="AB85" i="2"/>
  <c r="AA85" i="2"/>
  <c r="Z85" i="2"/>
  <c r="Y85" i="2"/>
  <c r="X85" i="2"/>
  <c r="W85" i="2"/>
  <c r="V85" i="2"/>
  <c r="U85" i="2"/>
  <c r="T85" i="2"/>
  <c r="S85" i="2"/>
  <c r="R85" i="2"/>
  <c r="Q85" i="2"/>
  <c r="P85" i="2"/>
  <c r="O85" i="2"/>
  <c r="N85" i="2"/>
  <c r="M85" i="2"/>
  <c r="L85" i="2"/>
  <c r="K85" i="2"/>
  <c r="J85" i="2"/>
  <c r="I85" i="2"/>
  <c r="H85" i="2"/>
  <c r="G85" i="2"/>
  <c r="F85" i="2"/>
  <c r="E85" i="2"/>
  <c r="D85" i="2"/>
  <c r="C85" i="2"/>
  <c r="B85" i="2"/>
  <c r="AY84" i="2"/>
  <c r="AX84" i="2"/>
  <c r="AW84" i="2"/>
  <c r="AV84" i="2"/>
  <c r="AU84" i="2"/>
  <c r="AT84" i="2"/>
  <c r="AS84" i="2"/>
  <c r="AR84" i="2"/>
  <c r="AQ84" i="2"/>
  <c r="AP84" i="2"/>
  <c r="AO84" i="2"/>
  <c r="AN84" i="2"/>
  <c r="AM84" i="2"/>
  <c r="AL84" i="2"/>
  <c r="AK84" i="2"/>
  <c r="AJ84" i="2"/>
  <c r="AI84" i="2"/>
  <c r="AH84" i="2"/>
  <c r="AG84" i="2"/>
  <c r="AF84" i="2"/>
  <c r="AE84" i="2"/>
  <c r="AD84" i="2"/>
  <c r="AC84" i="2"/>
  <c r="AB84" i="2"/>
  <c r="AA84" i="2"/>
  <c r="Z84" i="2"/>
  <c r="Y84" i="2"/>
  <c r="X84" i="2"/>
  <c r="W84" i="2"/>
  <c r="V84" i="2"/>
  <c r="U84" i="2"/>
  <c r="T84" i="2"/>
  <c r="S84" i="2"/>
  <c r="R84" i="2"/>
  <c r="Q84" i="2"/>
  <c r="P84" i="2"/>
  <c r="O84" i="2"/>
  <c r="N84" i="2"/>
  <c r="M84" i="2"/>
  <c r="L84" i="2"/>
  <c r="K84" i="2"/>
  <c r="J84" i="2"/>
  <c r="I84" i="2"/>
  <c r="H84" i="2"/>
  <c r="G84" i="2"/>
  <c r="F84" i="2"/>
  <c r="E84" i="2"/>
  <c r="D84" i="2"/>
  <c r="C84" i="2"/>
  <c r="B84" i="2"/>
  <c r="AY83" i="2"/>
  <c r="AX83" i="2"/>
  <c r="AW83" i="2"/>
  <c r="AV83" i="2"/>
  <c r="AU83" i="2"/>
  <c r="AT83" i="2"/>
  <c r="AS83" i="2"/>
  <c r="AR83" i="2"/>
  <c r="AQ83" i="2"/>
  <c r="AP83" i="2"/>
  <c r="AO83" i="2"/>
  <c r="AN83" i="2"/>
  <c r="AM83" i="2"/>
  <c r="AL83" i="2"/>
  <c r="AK83" i="2"/>
  <c r="AJ83" i="2"/>
  <c r="AI83" i="2"/>
  <c r="AH83" i="2"/>
  <c r="AG83" i="2"/>
  <c r="AF83" i="2"/>
  <c r="AE83" i="2"/>
  <c r="AD83" i="2"/>
  <c r="AC83" i="2"/>
  <c r="AB83" i="2"/>
  <c r="AA83" i="2"/>
  <c r="Z83" i="2"/>
  <c r="Y83" i="2"/>
  <c r="X83" i="2"/>
  <c r="W83" i="2"/>
  <c r="V83" i="2"/>
  <c r="U83" i="2"/>
  <c r="T83" i="2"/>
  <c r="S83" i="2"/>
  <c r="R83" i="2"/>
  <c r="Q83" i="2"/>
  <c r="P83" i="2"/>
  <c r="O83" i="2"/>
  <c r="N83" i="2"/>
  <c r="M83" i="2"/>
  <c r="L83" i="2"/>
  <c r="K83" i="2"/>
  <c r="J83" i="2"/>
  <c r="I83" i="2"/>
  <c r="H83" i="2"/>
  <c r="G83" i="2"/>
  <c r="F83" i="2"/>
  <c r="E83" i="2"/>
  <c r="D83" i="2"/>
  <c r="C83" i="2"/>
  <c r="B83" i="2"/>
  <c r="AY82" i="2"/>
  <c r="AX82" i="2"/>
  <c r="AW82" i="2"/>
  <c r="AV82" i="2"/>
  <c r="AU82" i="2"/>
  <c r="AT82" i="2"/>
  <c r="AS82" i="2"/>
  <c r="AR82" i="2"/>
  <c r="AQ82" i="2"/>
  <c r="AP82" i="2"/>
  <c r="AO82" i="2"/>
  <c r="AN82" i="2"/>
  <c r="AM82" i="2"/>
  <c r="AL82" i="2"/>
  <c r="AK82" i="2"/>
  <c r="AJ82" i="2"/>
  <c r="AI82" i="2"/>
  <c r="AH82" i="2"/>
  <c r="AG82" i="2"/>
  <c r="AF82" i="2"/>
  <c r="AE82" i="2"/>
  <c r="AD82" i="2"/>
  <c r="AC82" i="2"/>
  <c r="AB82" i="2"/>
  <c r="AA82" i="2"/>
  <c r="Z82" i="2"/>
  <c r="Y82" i="2"/>
  <c r="X82" i="2"/>
  <c r="W82" i="2"/>
  <c r="V82" i="2"/>
  <c r="U82" i="2"/>
  <c r="T82" i="2"/>
  <c r="S82" i="2"/>
  <c r="R82" i="2"/>
  <c r="Q82" i="2"/>
  <c r="P82" i="2"/>
  <c r="O82" i="2"/>
  <c r="N82" i="2"/>
  <c r="M82" i="2"/>
  <c r="L82" i="2"/>
  <c r="K82" i="2"/>
  <c r="J82" i="2"/>
  <c r="I82" i="2"/>
  <c r="H82" i="2"/>
  <c r="G82" i="2"/>
  <c r="F82" i="2"/>
  <c r="E82" i="2"/>
  <c r="D82" i="2"/>
  <c r="C82" i="2"/>
  <c r="B82" i="2"/>
  <c r="AY81" i="2"/>
  <c r="AX81" i="2"/>
  <c r="AW81" i="2"/>
  <c r="AV81" i="2"/>
  <c r="AU81" i="2"/>
  <c r="AT81" i="2"/>
  <c r="AS81" i="2"/>
  <c r="AR81" i="2"/>
  <c r="AQ81" i="2"/>
  <c r="AP81" i="2"/>
  <c r="AO81" i="2"/>
  <c r="AN81" i="2"/>
  <c r="AM81" i="2"/>
  <c r="AL81" i="2"/>
  <c r="AK81" i="2"/>
  <c r="AJ81" i="2"/>
  <c r="AI81" i="2"/>
  <c r="AH81" i="2"/>
  <c r="AG81" i="2"/>
  <c r="AF81" i="2"/>
  <c r="AE81" i="2"/>
  <c r="AD81" i="2"/>
  <c r="AC81" i="2"/>
  <c r="AB81" i="2"/>
  <c r="AA81" i="2"/>
  <c r="Z81" i="2"/>
  <c r="Y81" i="2"/>
  <c r="X81" i="2"/>
  <c r="W81" i="2"/>
  <c r="V81" i="2"/>
  <c r="U81" i="2"/>
  <c r="T81" i="2"/>
  <c r="S81" i="2"/>
  <c r="R81" i="2"/>
  <c r="Q81" i="2"/>
  <c r="P81" i="2"/>
  <c r="O81" i="2"/>
  <c r="N81" i="2"/>
  <c r="M81" i="2"/>
  <c r="L81" i="2"/>
  <c r="K81" i="2"/>
  <c r="J81" i="2"/>
  <c r="I81" i="2"/>
  <c r="H81" i="2"/>
  <c r="G81" i="2"/>
  <c r="F81" i="2"/>
  <c r="E81" i="2"/>
  <c r="D81" i="2"/>
  <c r="C81" i="2"/>
  <c r="B81" i="2"/>
  <c r="AY80" i="2"/>
  <c r="AX80" i="2"/>
  <c r="AW80" i="2"/>
  <c r="AV80" i="2"/>
  <c r="AU80" i="2"/>
  <c r="AT80" i="2"/>
  <c r="AS80" i="2"/>
  <c r="AR80" i="2"/>
  <c r="AQ80" i="2"/>
  <c r="AP80" i="2"/>
  <c r="AO80" i="2"/>
  <c r="AN80" i="2"/>
  <c r="AM80" i="2"/>
  <c r="AL80" i="2"/>
  <c r="AK80" i="2"/>
  <c r="AJ80" i="2"/>
  <c r="AI80" i="2"/>
  <c r="AH80" i="2"/>
  <c r="AG80" i="2"/>
  <c r="AF80" i="2"/>
  <c r="AE80" i="2"/>
  <c r="AD80" i="2"/>
  <c r="AC80" i="2"/>
  <c r="AB80" i="2"/>
  <c r="AA80" i="2"/>
  <c r="Z80" i="2"/>
  <c r="Y80" i="2"/>
  <c r="X80" i="2"/>
  <c r="W80" i="2"/>
  <c r="V80" i="2"/>
  <c r="U80" i="2"/>
  <c r="T80" i="2"/>
  <c r="S80" i="2"/>
  <c r="R80" i="2"/>
  <c r="Q80" i="2"/>
  <c r="P80" i="2"/>
  <c r="O80" i="2"/>
  <c r="N80" i="2"/>
  <c r="M80" i="2"/>
  <c r="L80" i="2"/>
  <c r="K80" i="2"/>
  <c r="J80" i="2"/>
  <c r="I80" i="2"/>
  <c r="H80" i="2"/>
  <c r="G80" i="2"/>
  <c r="F80" i="2"/>
  <c r="E80" i="2"/>
  <c r="D80" i="2"/>
  <c r="C80" i="2"/>
  <c r="B80" i="2"/>
  <c r="AY79" i="2"/>
  <c r="AX79" i="2"/>
  <c r="AW79" i="2"/>
  <c r="AV79" i="2"/>
  <c r="AU79" i="2"/>
  <c r="AT79" i="2"/>
  <c r="AS79" i="2"/>
  <c r="AR79" i="2"/>
  <c r="AQ79" i="2"/>
  <c r="AP79" i="2"/>
  <c r="AO79" i="2"/>
  <c r="AN79" i="2"/>
  <c r="AM79" i="2"/>
  <c r="AL79" i="2"/>
  <c r="AK79" i="2"/>
  <c r="AJ79" i="2"/>
  <c r="AI79" i="2"/>
  <c r="AH79" i="2"/>
  <c r="AG79" i="2"/>
  <c r="AF79" i="2"/>
  <c r="AE79" i="2"/>
  <c r="AD79" i="2"/>
  <c r="AC79" i="2"/>
  <c r="AB79" i="2"/>
  <c r="AA79" i="2"/>
  <c r="Z79" i="2"/>
  <c r="Y79" i="2"/>
  <c r="X79" i="2"/>
  <c r="W79" i="2"/>
  <c r="V79" i="2"/>
  <c r="U79" i="2"/>
  <c r="T79" i="2"/>
  <c r="S79" i="2"/>
  <c r="R79" i="2"/>
  <c r="Q79" i="2"/>
  <c r="P79" i="2"/>
  <c r="O79" i="2"/>
  <c r="N79" i="2"/>
  <c r="M79" i="2"/>
  <c r="L79" i="2"/>
  <c r="K79" i="2"/>
  <c r="J79" i="2"/>
  <c r="I79" i="2"/>
  <c r="H79" i="2"/>
  <c r="G79" i="2"/>
  <c r="F79" i="2"/>
  <c r="E79" i="2"/>
  <c r="D79" i="2"/>
  <c r="C79" i="2"/>
  <c r="B79" i="2"/>
  <c r="AY78" i="2"/>
  <c r="AX78" i="2"/>
  <c r="AW78" i="2"/>
  <c r="AV78" i="2"/>
  <c r="AU78" i="2"/>
  <c r="AT78" i="2"/>
  <c r="AS78" i="2"/>
  <c r="AR78" i="2"/>
  <c r="AQ78" i="2"/>
  <c r="AP78" i="2"/>
  <c r="AO78" i="2"/>
  <c r="AN78" i="2"/>
  <c r="AM78" i="2"/>
  <c r="AL78" i="2"/>
  <c r="AK78" i="2"/>
  <c r="AJ78" i="2"/>
  <c r="AI78" i="2"/>
  <c r="AH78" i="2"/>
  <c r="AG78" i="2"/>
  <c r="AF78" i="2"/>
  <c r="AE78" i="2"/>
  <c r="AD78" i="2"/>
  <c r="AC78" i="2"/>
  <c r="AB78" i="2"/>
  <c r="AA78" i="2"/>
  <c r="Z78" i="2"/>
  <c r="Y78" i="2"/>
  <c r="X78" i="2"/>
  <c r="W78" i="2"/>
  <c r="V78" i="2"/>
  <c r="U78" i="2"/>
  <c r="T78" i="2"/>
  <c r="S78" i="2"/>
  <c r="R78" i="2"/>
  <c r="Q78" i="2"/>
  <c r="P78" i="2"/>
  <c r="O78" i="2"/>
  <c r="N78" i="2"/>
  <c r="M78" i="2"/>
  <c r="L78" i="2"/>
  <c r="K78" i="2"/>
  <c r="J78" i="2"/>
  <c r="I78" i="2"/>
  <c r="H78" i="2"/>
  <c r="G78" i="2"/>
  <c r="F78" i="2"/>
  <c r="E78" i="2"/>
  <c r="D78" i="2"/>
  <c r="C78" i="2"/>
  <c r="B78" i="2"/>
  <c r="AY77" i="2"/>
  <c r="AX77" i="2"/>
  <c r="AW77" i="2"/>
  <c r="AV77" i="2"/>
  <c r="AU77" i="2"/>
  <c r="AT77" i="2"/>
  <c r="AS77" i="2"/>
  <c r="AR77" i="2"/>
  <c r="AQ77" i="2"/>
  <c r="AP77" i="2"/>
  <c r="AO77" i="2"/>
  <c r="AN77" i="2"/>
  <c r="AM77" i="2"/>
  <c r="AL77" i="2"/>
  <c r="AK77" i="2"/>
  <c r="AJ77" i="2"/>
  <c r="AI77" i="2"/>
  <c r="AH77" i="2"/>
  <c r="AG77" i="2"/>
  <c r="AF77" i="2"/>
  <c r="AE77" i="2"/>
  <c r="AD77" i="2"/>
  <c r="AC77" i="2"/>
  <c r="AB77" i="2"/>
  <c r="AA77" i="2"/>
  <c r="Z77" i="2"/>
  <c r="Y77" i="2"/>
  <c r="X77" i="2"/>
  <c r="W77" i="2"/>
  <c r="V77" i="2"/>
  <c r="U77" i="2"/>
  <c r="T77" i="2"/>
  <c r="S77" i="2"/>
  <c r="R77" i="2"/>
  <c r="Q77" i="2"/>
  <c r="P77" i="2"/>
  <c r="O77" i="2"/>
  <c r="N77" i="2"/>
  <c r="M77" i="2"/>
  <c r="L77" i="2"/>
  <c r="K77" i="2"/>
  <c r="J77" i="2"/>
  <c r="I77" i="2"/>
  <c r="H77" i="2"/>
  <c r="G77" i="2"/>
  <c r="F77" i="2"/>
  <c r="E77" i="2"/>
  <c r="D77" i="2"/>
  <c r="C77" i="2"/>
  <c r="B77" i="2"/>
  <c r="AY76" i="2"/>
  <c r="AX76" i="2"/>
  <c r="AW76" i="2"/>
  <c r="AV76" i="2"/>
  <c r="AU76" i="2"/>
  <c r="AT76" i="2"/>
  <c r="AS76" i="2"/>
  <c r="AR76" i="2"/>
  <c r="AQ76" i="2"/>
  <c r="AP76" i="2"/>
  <c r="AO76" i="2"/>
  <c r="AN76" i="2"/>
  <c r="AM76" i="2"/>
  <c r="AL76" i="2"/>
  <c r="AK76" i="2"/>
  <c r="AJ76" i="2"/>
  <c r="AI76" i="2"/>
  <c r="AH76" i="2"/>
  <c r="AG76" i="2"/>
  <c r="AF76" i="2"/>
  <c r="AE76" i="2"/>
  <c r="AD76" i="2"/>
  <c r="AC76" i="2"/>
  <c r="AB76" i="2"/>
  <c r="AA76" i="2"/>
  <c r="Z76" i="2"/>
  <c r="Y76" i="2"/>
  <c r="X76" i="2"/>
  <c r="W76" i="2"/>
  <c r="V76" i="2"/>
  <c r="U76" i="2"/>
  <c r="T76" i="2"/>
  <c r="S76" i="2"/>
  <c r="R76" i="2"/>
  <c r="Q76" i="2"/>
  <c r="P76" i="2"/>
  <c r="O76" i="2"/>
  <c r="N76" i="2"/>
  <c r="M76" i="2"/>
  <c r="L76" i="2"/>
  <c r="K76" i="2"/>
  <c r="J76" i="2"/>
  <c r="I76" i="2"/>
  <c r="H76" i="2"/>
  <c r="G76" i="2"/>
  <c r="F76" i="2"/>
  <c r="E76" i="2"/>
  <c r="D76" i="2"/>
  <c r="C76" i="2"/>
  <c r="B76" i="2"/>
  <c r="AY75" i="2"/>
  <c r="AX75" i="2"/>
  <c r="AW75" i="2"/>
  <c r="AV75" i="2"/>
  <c r="AU75" i="2"/>
  <c r="AT75" i="2"/>
  <c r="AS75" i="2"/>
  <c r="AR75" i="2"/>
  <c r="AQ75" i="2"/>
  <c r="AP75" i="2"/>
  <c r="AO75" i="2"/>
  <c r="AN75" i="2"/>
  <c r="AM75" i="2"/>
  <c r="AL75" i="2"/>
  <c r="AK75" i="2"/>
  <c r="AJ75" i="2"/>
  <c r="AI75" i="2"/>
  <c r="AH75" i="2"/>
  <c r="AG75" i="2"/>
  <c r="AF75" i="2"/>
  <c r="AE75" i="2"/>
  <c r="AD75" i="2"/>
  <c r="AC75" i="2"/>
  <c r="AB75" i="2"/>
  <c r="AA75" i="2"/>
  <c r="Z75" i="2"/>
  <c r="Y75" i="2"/>
  <c r="X75" i="2"/>
  <c r="W75" i="2"/>
  <c r="V75" i="2"/>
  <c r="U75" i="2"/>
  <c r="T75" i="2"/>
  <c r="S75" i="2"/>
  <c r="R75" i="2"/>
  <c r="Q75" i="2"/>
  <c r="P75" i="2"/>
  <c r="O75" i="2"/>
  <c r="N75" i="2"/>
  <c r="M75" i="2"/>
  <c r="L75" i="2"/>
  <c r="K75" i="2"/>
  <c r="J75" i="2"/>
  <c r="I75" i="2"/>
  <c r="H75" i="2"/>
  <c r="G75" i="2"/>
  <c r="F75" i="2"/>
  <c r="E75" i="2"/>
  <c r="D75" i="2"/>
  <c r="C75" i="2"/>
  <c r="B75" i="2"/>
  <c r="AY74" i="2"/>
  <c r="AX74" i="2"/>
  <c r="AW74" i="2"/>
  <c r="AV74" i="2"/>
  <c r="AU74" i="2"/>
  <c r="AT74" i="2"/>
  <c r="AS74" i="2"/>
  <c r="AR74" i="2"/>
  <c r="AQ74" i="2"/>
  <c r="AP74" i="2"/>
  <c r="AO74" i="2"/>
  <c r="AN74" i="2"/>
  <c r="AM74" i="2"/>
  <c r="AL74" i="2"/>
  <c r="AK74" i="2"/>
  <c r="AJ74" i="2"/>
  <c r="AI74" i="2"/>
  <c r="AH74" i="2"/>
  <c r="AG74" i="2"/>
  <c r="AF74" i="2"/>
  <c r="AE74" i="2"/>
  <c r="AD74" i="2"/>
  <c r="AC74" i="2"/>
  <c r="AB74" i="2"/>
  <c r="AA74" i="2"/>
  <c r="Z74" i="2"/>
  <c r="Y74" i="2"/>
  <c r="X74" i="2"/>
  <c r="W74" i="2"/>
  <c r="V74" i="2"/>
  <c r="U74" i="2"/>
  <c r="T74" i="2"/>
  <c r="S74" i="2"/>
  <c r="R74" i="2"/>
  <c r="Q74" i="2"/>
  <c r="P74" i="2"/>
  <c r="O74" i="2"/>
  <c r="N74" i="2"/>
  <c r="M74" i="2"/>
  <c r="L74" i="2"/>
  <c r="K74" i="2"/>
  <c r="J74" i="2"/>
  <c r="I74" i="2"/>
  <c r="H74" i="2"/>
  <c r="G74" i="2"/>
  <c r="F74" i="2"/>
  <c r="E74" i="2"/>
  <c r="D74" i="2"/>
  <c r="C74" i="2"/>
  <c r="B74" i="2"/>
  <c r="AY73" i="2"/>
  <c r="AX73" i="2"/>
  <c r="AW73" i="2"/>
  <c r="AV73" i="2"/>
  <c r="AU73" i="2"/>
  <c r="AT73" i="2"/>
  <c r="AS73" i="2"/>
  <c r="AR73" i="2"/>
  <c r="AQ73" i="2"/>
  <c r="AP73" i="2"/>
  <c r="AO73" i="2"/>
  <c r="AN73" i="2"/>
  <c r="AM73" i="2"/>
  <c r="AL73" i="2"/>
  <c r="AK73" i="2"/>
  <c r="AJ73" i="2"/>
  <c r="AI73" i="2"/>
  <c r="AH73" i="2"/>
  <c r="AG73" i="2"/>
  <c r="AF73" i="2"/>
  <c r="AE73" i="2"/>
  <c r="AD73" i="2"/>
  <c r="AC73" i="2"/>
  <c r="AB73" i="2"/>
  <c r="AA73" i="2"/>
  <c r="Z73" i="2"/>
  <c r="Y73" i="2"/>
  <c r="X73" i="2"/>
  <c r="W73" i="2"/>
  <c r="V73" i="2"/>
  <c r="U73" i="2"/>
  <c r="T73" i="2"/>
  <c r="S73" i="2"/>
  <c r="R73" i="2"/>
  <c r="Q73" i="2"/>
  <c r="P73" i="2"/>
  <c r="O73" i="2"/>
  <c r="N73" i="2"/>
  <c r="M73" i="2"/>
  <c r="L73" i="2"/>
  <c r="K73" i="2"/>
  <c r="J73" i="2"/>
  <c r="I73" i="2"/>
  <c r="H73" i="2"/>
  <c r="G73" i="2"/>
  <c r="F73" i="2"/>
  <c r="E73" i="2"/>
  <c r="D73" i="2"/>
  <c r="C73" i="2"/>
  <c r="B73" i="2"/>
  <c r="AY72" i="2"/>
  <c r="AX72" i="2"/>
  <c r="AW72" i="2"/>
  <c r="AV72" i="2"/>
  <c r="AU72" i="2"/>
  <c r="AT72" i="2"/>
  <c r="AS72" i="2"/>
  <c r="AR72" i="2"/>
  <c r="AQ72" i="2"/>
  <c r="AP72" i="2"/>
  <c r="AO72" i="2"/>
  <c r="AN72" i="2"/>
  <c r="AM72" i="2"/>
  <c r="AL72" i="2"/>
  <c r="AK72" i="2"/>
  <c r="AJ72" i="2"/>
  <c r="AI72" i="2"/>
  <c r="AH72" i="2"/>
  <c r="AG72" i="2"/>
  <c r="AF72" i="2"/>
  <c r="AE72" i="2"/>
  <c r="AD72" i="2"/>
  <c r="AC72" i="2"/>
  <c r="AB72" i="2"/>
  <c r="AA72" i="2"/>
  <c r="Z72" i="2"/>
  <c r="Y72" i="2"/>
  <c r="X72" i="2"/>
  <c r="W72" i="2"/>
  <c r="V72" i="2"/>
  <c r="U72" i="2"/>
  <c r="T72" i="2"/>
  <c r="S72" i="2"/>
  <c r="R72" i="2"/>
  <c r="Q72" i="2"/>
  <c r="P72" i="2"/>
  <c r="O72" i="2"/>
  <c r="N72" i="2"/>
  <c r="M72" i="2"/>
  <c r="L72" i="2"/>
  <c r="K72" i="2"/>
  <c r="J72" i="2"/>
  <c r="I72" i="2"/>
  <c r="H72" i="2"/>
  <c r="G72" i="2"/>
  <c r="F72" i="2"/>
  <c r="E72" i="2"/>
  <c r="D72" i="2"/>
  <c r="C72" i="2"/>
  <c r="B72" i="2"/>
  <c r="AY71" i="2"/>
  <c r="AX71" i="2"/>
  <c r="AW71" i="2"/>
  <c r="AV71" i="2"/>
  <c r="AU71" i="2"/>
  <c r="AT71" i="2"/>
  <c r="AS71" i="2"/>
  <c r="AR71" i="2"/>
  <c r="AQ71" i="2"/>
  <c r="AP71" i="2"/>
  <c r="AO71" i="2"/>
  <c r="AN71" i="2"/>
  <c r="AM71" i="2"/>
  <c r="AL71" i="2"/>
  <c r="AK71" i="2"/>
  <c r="AJ71" i="2"/>
  <c r="AI71" i="2"/>
  <c r="AH71" i="2"/>
  <c r="AG71" i="2"/>
  <c r="AF71" i="2"/>
  <c r="AE71" i="2"/>
  <c r="AD71" i="2"/>
  <c r="AC71" i="2"/>
  <c r="AB71" i="2"/>
  <c r="AA71" i="2"/>
  <c r="Z71" i="2"/>
  <c r="Y71" i="2"/>
  <c r="X71" i="2"/>
  <c r="W71" i="2"/>
  <c r="V71" i="2"/>
  <c r="U71" i="2"/>
  <c r="T71" i="2"/>
  <c r="S71" i="2"/>
  <c r="R71" i="2"/>
  <c r="Q71" i="2"/>
  <c r="P71" i="2"/>
  <c r="O71" i="2"/>
  <c r="N71" i="2"/>
  <c r="M71" i="2"/>
  <c r="L71" i="2"/>
  <c r="K71" i="2"/>
  <c r="J71" i="2"/>
  <c r="I71" i="2"/>
  <c r="H71" i="2"/>
  <c r="G71" i="2"/>
  <c r="F71" i="2"/>
  <c r="E71" i="2"/>
  <c r="D71" i="2"/>
  <c r="C71" i="2"/>
  <c r="B71" i="2"/>
  <c r="AY70" i="2"/>
  <c r="AX70" i="2"/>
  <c r="AW70" i="2"/>
  <c r="AV70" i="2"/>
  <c r="AU70" i="2"/>
  <c r="AT70" i="2"/>
  <c r="AS70" i="2"/>
  <c r="AR70" i="2"/>
  <c r="AQ70" i="2"/>
  <c r="AP70" i="2"/>
  <c r="AO70" i="2"/>
  <c r="AN70" i="2"/>
  <c r="AM70" i="2"/>
  <c r="AL70" i="2"/>
  <c r="AK70" i="2"/>
  <c r="AJ70" i="2"/>
  <c r="AI70" i="2"/>
  <c r="AH70" i="2"/>
  <c r="AG70" i="2"/>
  <c r="AF70" i="2"/>
  <c r="AE70" i="2"/>
  <c r="AD70" i="2"/>
  <c r="AC70" i="2"/>
  <c r="AB70" i="2"/>
  <c r="AA70" i="2"/>
  <c r="Z70" i="2"/>
  <c r="Y70" i="2"/>
  <c r="X70" i="2"/>
  <c r="W70" i="2"/>
  <c r="V70" i="2"/>
  <c r="U70" i="2"/>
  <c r="T70" i="2"/>
  <c r="S70" i="2"/>
  <c r="R70" i="2"/>
  <c r="Q70" i="2"/>
  <c r="P70" i="2"/>
  <c r="O70" i="2"/>
  <c r="N70" i="2"/>
  <c r="M70" i="2"/>
  <c r="L70" i="2"/>
  <c r="K70" i="2"/>
  <c r="J70" i="2"/>
  <c r="I70" i="2"/>
  <c r="H70" i="2"/>
  <c r="G70" i="2"/>
  <c r="F70" i="2"/>
  <c r="E70" i="2"/>
  <c r="D70" i="2"/>
  <c r="C70" i="2"/>
  <c r="B70" i="2"/>
  <c r="AY69" i="2"/>
  <c r="AX69" i="2"/>
  <c r="AW69" i="2"/>
  <c r="AV69" i="2"/>
  <c r="AU69" i="2"/>
  <c r="AT69" i="2"/>
  <c r="AS69" i="2"/>
  <c r="AR69" i="2"/>
  <c r="AQ69" i="2"/>
  <c r="AP69" i="2"/>
  <c r="AO69" i="2"/>
  <c r="AN69" i="2"/>
  <c r="AM69" i="2"/>
  <c r="AL69" i="2"/>
  <c r="AK69" i="2"/>
  <c r="AJ69" i="2"/>
  <c r="AI69" i="2"/>
  <c r="AH69" i="2"/>
  <c r="AG69" i="2"/>
  <c r="AF69" i="2"/>
  <c r="AE69" i="2"/>
  <c r="AD69" i="2"/>
  <c r="AC69" i="2"/>
  <c r="AB69" i="2"/>
  <c r="AA69" i="2"/>
  <c r="Z69" i="2"/>
  <c r="Y69" i="2"/>
  <c r="X69" i="2"/>
  <c r="W69" i="2"/>
  <c r="V69" i="2"/>
  <c r="U69" i="2"/>
  <c r="T69" i="2"/>
  <c r="S69" i="2"/>
  <c r="R69" i="2"/>
  <c r="Q69" i="2"/>
  <c r="P69" i="2"/>
  <c r="O69" i="2"/>
  <c r="N69" i="2"/>
  <c r="M69" i="2"/>
  <c r="L69" i="2"/>
  <c r="K69" i="2"/>
  <c r="J69" i="2"/>
  <c r="I69" i="2"/>
  <c r="H69" i="2"/>
  <c r="G69" i="2"/>
  <c r="F69" i="2"/>
  <c r="E69" i="2"/>
  <c r="D69" i="2"/>
  <c r="C69" i="2"/>
  <c r="B69" i="2"/>
  <c r="AY68" i="2"/>
  <c r="AX68" i="2"/>
  <c r="AW68" i="2"/>
  <c r="AV68" i="2"/>
  <c r="AU68" i="2"/>
  <c r="AT68" i="2"/>
  <c r="AS68" i="2"/>
  <c r="AR68" i="2"/>
  <c r="AQ68" i="2"/>
  <c r="AP68" i="2"/>
  <c r="AO68" i="2"/>
  <c r="AN68" i="2"/>
  <c r="AM68" i="2"/>
  <c r="AL68" i="2"/>
  <c r="AK68" i="2"/>
  <c r="AJ68" i="2"/>
  <c r="AI68" i="2"/>
  <c r="AH68" i="2"/>
  <c r="AG68" i="2"/>
  <c r="AF68" i="2"/>
  <c r="AE68" i="2"/>
  <c r="AD68" i="2"/>
  <c r="AC68" i="2"/>
  <c r="AB68" i="2"/>
  <c r="AA68" i="2"/>
  <c r="Z68" i="2"/>
  <c r="Y68" i="2"/>
  <c r="X68" i="2"/>
  <c r="W68" i="2"/>
  <c r="V68" i="2"/>
  <c r="U68" i="2"/>
  <c r="T68" i="2"/>
  <c r="S68" i="2"/>
  <c r="R68" i="2"/>
  <c r="Q68" i="2"/>
  <c r="P68" i="2"/>
  <c r="O68" i="2"/>
  <c r="N68" i="2"/>
  <c r="M68" i="2"/>
  <c r="L68" i="2"/>
  <c r="K68" i="2"/>
  <c r="J68" i="2"/>
  <c r="I68" i="2"/>
  <c r="H68" i="2"/>
  <c r="G68" i="2"/>
  <c r="F68" i="2"/>
  <c r="E68" i="2"/>
  <c r="D68" i="2"/>
  <c r="C68" i="2"/>
  <c r="B68" i="2"/>
  <c r="AY67" i="2"/>
  <c r="AX67" i="2"/>
  <c r="AW67" i="2"/>
  <c r="AV67" i="2"/>
  <c r="AU67" i="2"/>
  <c r="AT67" i="2"/>
  <c r="AS67" i="2"/>
  <c r="AR67" i="2"/>
  <c r="AQ67" i="2"/>
  <c r="AP67" i="2"/>
  <c r="AO67" i="2"/>
  <c r="AN67" i="2"/>
  <c r="AM67" i="2"/>
  <c r="AL67" i="2"/>
  <c r="AK67" i="2"/>
  <c r="AJ67" i="2"/>
  <c r="AI67" i="2"/>
  <c r="AH67" i="2"/>
  <c r="AG67" i="2"/>
  <c r="AF67" i="2"/>
  <c r="AE67" i="2"/>
  <c r="AD67" i="2"/>
  <c r="AC67" i="2"/>
  <c r="AB67" i="2"/>
  <c r="AA67" i="2"/>
  <c r="Z67" i="2"/>
  <c r="Y67" i="2"/>
  <c r="X67" i="2"/>
  <c r="W67" i="2"/>
  <c r="V67" i="2"/>
  <c r="U67" i="2"/>
  <c r="T67" i="2"/>
  <c r="S67" i="2"/>
  <c r="R67" i="2"/>
  <c r="Q67" i="2"/>
  <c r="P67" i="2"/>
  <c r="O67" i="2"/>
  <c r="N67" i="2"/>
  <c r="M67" i="2"/>
  <c r="L67" i="2"/>
  <c r="K67" i="2"/>
  <c r="J67" i="2"/>
  <c r="I67" i="2"/>
  <c r="H67" i="2"/>
  <c r="G67" i="2"/>
  <c r="F67" i="2"/>
  <c r="E67" i="2"/>
  <c r="D67" i="2"/>
  <c r="C67" i="2"/>
  <c r="B67" i="2"/>
  <c r="AY66" i="2"/>
  <c r="AX66" i="2"/>
  <c r="AW66" i="2"/>
  <c r="AV66" i="2"/>
  <c r="AU66" i="2"/>
  <c r="AT66" i="2"/>
  <c r="AS66" i="2"/>
  <c r="AR66" i="2"/>
  <c r="AQ66" i="2"/>
  <c r="AP66" i="2"/>
  <c r="AO66" i="2"/>
  <c r="AN66" i="2"/>
  <c r="AM66" i="2"/>
  <c r="AL66" i="2"/>
  <c r="AK66" i="2"/>
  <c r="AJ66" i="2"/>
  <c r="AI66" i="2"/>
  <c r="AH66" i="2"/>
  <c r="AG66" i="2"/>
  <c r="AF66" i="2"/>
  <c r="AE66" i="2"/>
  <c r="AD66" i="2"/>
  <c r="AC66" i="2"/>
  <c r="AB66" i="2"/>
  <c r="AA66" i="2"/>
  <c r="Z66" i="2"/>
  <c r="Y66" i="2"/>
  <c r="X66" i="2"/>
  <c r="W66" i="2"/>
  <c r="V66" i="2"/>
  <c r="U66" i="2"/>
  <c r="T66" i="2"/>
  <c r="S66" i="2"/>
  <c r="R66" i="2"/>
  <c r="Q66" i="2"/>
  <c r="P66" i="2"/>
  <c r="O66" i="2"/>
  <c r="N66" i="2"/>
  <c r="M66" i="2"/>
  <c r="L66" i="2"/>
  <c r="K66" i="2"/>
  <c r="J66" i="2"/>
  <c r="I66" i="2"/>
  <c r="H66" i="2"/>
  <c r="G66" i="2"/>
  <c r="F66" i="2"/>
  <c r="E66" i="2"/>
  <c r="D66" i="2"/>
  <c r="C66" i="2"/>
  <c r="B66" i="2"/>
  <c r="AY65" i="2"/>
  <c r="AX65" i="2"/>
  <c r="AW65" i="2"/>
  <c r="AV65" i="2"/>
  <c r="AU65" i="2"/>
  <c r="AT65" i="2"/>
  <c r="AS65" i="2"/>
  <c r="AR65" i="2"/>
  <c r="AQ65" i="2"/>
  <c r="AP65" i="2"/>
  <c r="AO65" i="2"/>
  <c r="AN65" i="2"/>
  <c r="AM65" i="2"/>
  <c r="AL65" i="2"/>
  <c r="AK65" i="2"/>
  <c r="AJ65" i="2"/>
  <c r="AI65" i="2"/>
  <c r="AH65" i="2"/>
  <c r="AG65" i="2"/>
  <c r="AF65" i="2"/>
  <c r="AE65" i="2"/>
  <c r="AD65" i="2"/>
  <c r="AC65" i="2"/>
  <c r="AB65" i="2"/>
  <c r="AA65" i="2"/>
  <c r="Z65" i="2"/>
  <c r="Y65" i="2"/>
  <c r="X65" i="2"/>
  <c r="W65" i="2"/>
  <c r="V65" i="2"/>
  <c r="U65" i="2"/>
  <c r="T65" i="2"/>
  <c r="S65" i="2"/>
  <c r="R65" i="2"/>
  <c r="Q65" i="2"/>
  <c r="P65" i="2"/>
  <c r="O65" i="2"/>
  <c r="N65" i="2"/>
  <c r="M65" i="2"/>
  <c r="L65" i="2"/>
  <c r="K65" i="2"/>
  <c r="J65" i="2"/>
  <c r="I65" i="2"/>
  <c r="H65" i="2"/>
  <c r="G65" i="2"/>
  <c r="F65" i="2"/>
  <c r="E65" i="2"/>
  <c r="D65" i="2"/>
  <c r="C65" i="2"/>
  <c r="B65" i="2"/>
  <c r="AY64" i="2"/>
  <c r="AX64" i="2"/>
  <c r="AW64" i="2"/>
  <c r="AV64" i="2"/>
  <c r="AU64" i="2"/>
  <c r="AT64" i="2"/>
  <c r="AS64" i="2"/>
  <c r="AR64" i="2"/>
  <c r="AQ64" i="2"/>
  <c r="AP64" i="2"/>
  <c r="AO64" i="2"/>
  <c r="AN64" i="2"/>
  <c r="AM64" i="2"/>
  <c r="AL64" i="2"/>
  <c r="AK64" i="2"/>
  <c r="AJ64" i="2"/>
  <c r="AI64" i="2"/>
  <c r="AH64" i="2"/>
  <c r="AG64" i="2"/>
  <c r="AF64" i="2"/>
  <c r="AE64" i="2"/>
  <c r="AD64" i="2"/>
  <c r="AC64" i="2"/>
  <c r="AB64" i="2"/>
  <c r="AA64" i="2"/>
  <c r="Z64" i="2"/>
  <c r="Y64" i="2"/>
  <c r="X64" i="2"/>
  <c r="W64" i="2"/>
  <c r="V64" i="2"/>
  <c r="U64" i="2"/>
  <c r="T64" i="2"/>
  <c r="S64" i="2"/>
  <c r="R64" i="2"/>
  <c r="Q64" i="2"/>
  <c r="P64" i="2"/>
  <c r="O64" i="2"/>
  <c r="N64" i="2"/>
  <c r="M64" i="2"/>
  <c r="L64" i="2"/>
  <c r="K64" i="2"/>
  <c r="J64" i="2"/>
  <c r="I64" i="2"/>
  <c r="H64" i="2"/>
  <c r="G64" i="2"/>
  <c r="F64" i="2"/>
  <c r="E64" i="2"/>
  <c r="D64" i="2"/>
  <c r="C64" i="2"/>
  <c r="B64" i="2"/>
  <c r="AY63" i="2"/>
  <c r="AX63" i="2"/>
  <c r="AW63" i="2"/>
  <c r="AV63" i="2"/>
  <c r="AU63" i="2"/>
  <c r="AT63" i="2"/>
  <c r="AS63" i="2"/>
  <c r="AR63" i="2"/>
  <c r="AQ63" i="2"/>
  <c r="AP63" i="2"/>
  <c r="AO63" i="2"/>
  <c r="AN63" i="2"/>
  <c r="AM63" i="2"/>
  <c r="AL63" i="2"/>
  <c r="AK63" i="2"/>
  <c r="AJ63" i="2"/>
  <c r="AI63" i="2"/>
  <c r="AH63" i="2"/>
  <c r="AG63" i="2"/>
  <c r="AF63" i="2"/>
  <c r="AE63" i="2"/>
  <c r="AD63" i="2"/>
  <c r="AC63" i="2"/>
  <c r="AB63" i="2"/>
  <c r="AA63" i="2"/>
  <c r="Z63" i="2"/>
  <c r="Y63" i="2"/>
  <c r="X63" i="2"/>
  <c r="W63" i="2"/>
  <c r="V63" i="2"/>
  <c r="U63" i="2"/>
  <c r="T63" i="2"/>
  <c r="S63" i="2"/>
  <c r="R63" i="2"/>
  <c r="Q63" i="2"/>
  <c r="P63" i="2"/>
  <c r="O63" i="2"/>
  <c r="N63" i="2"/>
  <c r="M63" i="2"/>
  <c r="L63" i="2"/>
  <c r="K63" i="2"/>
  <c r="J63" i="2"/>
  <c r="I63" i="2"/>
  <c r="H63" i="2"/>
  <c r="G63" i="2"/>
  <c r="F63" i="2"/>
  <c r="E63" i="2"/>
  <c r="D63" i="2"/>
  <c r="C63" i="2"/>
  <c r="B63" i="2"/>
  <c r="AY62" i="2"/>
  <c r="AX62" i="2"/>
  <c r="AW62" i="2"/>
  <c r="AV62" i="2"/>
  <c r="AU62" i="2"/>
  <c r="AT62" i="2"/>
  <c r="AS62" i="2"/>
  <c r="AR62" i="2"/>
  <c r="AQ62" i="2"/>
  <c r="AP62" i="2"/>
  <c r="AO62" i="2"/>
  <c r="AN62" i="2"/>
  <c r="AM62" i="2"/>
  <c r="AL62" i="2"/>
  <c r="AK62" i="2"/>
  <c r="AJ62" i="2"/>
  <c r="AI62" i="2"/>
  <c r="AH62" i="2"/>
  <c r="AG62" i="2"/>
  <c r="AF62" i="2"/>
  <c r="AE62" i="2"/>
  <c r="AD62" i="2"/>
  <c r="AC62" i="2"/>
  <c r="AB62" i="2"/>
  <c r="AA62" i="2"/>
  <c r="Z62" i="2"/>
  <c r="Y62" i="2"/>
  <c r="X62" i="2"/>
  <c r="W62" i="2"/>
  <c r="V62" i="2"/>
  <c r="U62" i="2"/>
  <c r="T62" i="2"/>
  <c r="S62" i="2"/>
  <c r="R62" i="2"/>
  <c r="Q62" i="2"/>
  <c r="P62" i="2"/>
  <c r="O62" i="2"/>
  <c r="N62" i="2"/>
  <c r="M62" i="2"/>
  <c r="L62" i="2"/>
  <c r="K62" i="2"/>
  <c r="J62" i="2"/>
  <c r="I62" i="2"/>
  <c r="H62" i="2"/>
  <c r="G62" i="2"/>
  <c r="F62" i="2"/>
  <c r="E62" i="2"/>
  <c r="D62" i="2"/>
  <c r="C62" i="2"/>
  <c r="B62" i="2"/>
  <c r="AY61" i="2"/>
  <c r="AX61" i="2"/>
  <c r="AW61" i="2"/>
  <c r="AV61" i="2"/>
  <c r="AU61" i="2"/>
  <c r="AT61" i="2"/>
  <c r="AS61" i="2"/>
  <c r="AR61" i="2"/>
  <c r="AQ61" i="2"/>
  <c r="AP61" i="2"/>
  <c r="AO61" i="2"/>
  <c r="AN61" i="2"/>
  <c r="AM61" i="2"/>
  <c r="AL61" i="2"/>
  <c r="AK61" i="2"/>
  <c r="AJ61" i="2"/>
  <c r="AI61" i="2"/>
  <c r="AH61" i="2"/>
  <c r="AG61" i="2"/>
  <c r="AF61" i="2"/>
  <c r="AE61" i="2"/>
  <c r="AD61" i="2"/>
  <c r="AC61" i="2"/>
  <c r="AB61" i="2"/>
  <c r="AA61" i="2"/>
  <c r="Z61" i="2"/>
  <c r="Y61" i="2"/>
  <c r="X61" i="2"/>
  <c r="W61" i="2"/>
  <c r="V61" i="2"/>
  <c r="U61" i="2"/>
  <c r="T61" i="2"/>
  <c r="S61" i="2"/>
  <c r="R61" i="2"/>
  <c r="Q61" i="2"/>
  <c r="P61" i="2"/>
  <c r="O61" i="2"/>
  <c r="N61" i="2"/>
  <c r="M61" i="2"/>
  <c r="L61" i="2"/>
  <c r="K61" i="2"/>
  <c r="J61" i="2"/>
  <c r="I61" i="2"/>
  <c r="H61" i="2"/>
  <c r="G61" i="2"/>
  <c r="F61" i="2"/>
  <c r="E61" i="2"/>
  <c r="D61" i="2"/>
  <c r="C61" i="2"/>
  <c r="B61" i="2"/>
  <c r="AY60" i="2"/>
  <c r="AX60" i="2"/>
  <c r="AW60" i="2"/>
  <c r="AV60" i="2"/>
  <c r="AU60" i="2"/>
  <c r="AT60" i="2"/>
  <c r="AS60" i="2"/>
  <c r="AR60" i="2"/>
  <c r="AQ60" i="2"/>
  <c r="AP60" i="2"/>
  <c r="AO60" i="2"/>
  <c r="AN60" i="2"/>
  <c r="AM60" i="2"/>
  <c r="AL60" i="2"/>
  <c r="AK60" i="2"/>
  <c r="AJ60" i="2"/>
  <c r="AI60" i="2"/>
  <c r="AH60" i="2"/>
  <c r="AG60" i="2"/>
  <c r="AF60" i="2"/>
  <c r="AE60" i="2"/>
  <c r="AD60" i="2"/>
  <c r="AC60" i="2"/>
  <c r="AB60" i="2"/>
  <c r="AA60" i="2"/>
  <c r="Z60" i="2"/>
  <c r="Y60" i="2"/>
  <c r="X60" i="2"/>
  <c r="W60" i="2"/>
  <c r="V60" i="2"/>
  <c r="U60" i="2"/>
  <c r="T60" i="2"/>
  <c r="S60" i="2"/>
  <c r="R60" i="2"/>
  <c r="Q60" i="2"/>
  <c r="P60" i="2"/>
  <c r="O60" i="2"/>
  <c r="N60" i="2"/>
  <c r="M60" i="2"/>
  <c r="L60" i="2"/>
  <c r="K60" i="2"/>
  <c r="J60" i="2"/>
  <c r="I60" i="2"/>
  <c r="H60" i="2"/>
  <c r="G60" i="2"/>
  <c r="F60" i="2"/>
  <c r="E60" i="2"/>
  <c r="D60" i="2"/>
  <c r="C60" i="2"/>
  <c r="B60" i="2"/>
  <c r="AY59" i="2"/>
  <c r="AX59" i="2"/>
  <c r="AW59" i="2"/>
  <c r="AV59" i="2"/>
  <c r="AU59" i="2"/>
  <c r="AT59" i="2"/>
  <c r="AS59" i="2"/>
  <c r="AR59" i="2"/>
  <c r="AQ59" i="2"/>
  <c r="AP59" i="2"/>
  <c r="AO59" i="2"/>
  <c r="AN59" i="2"/>
  <c r="AM59" i="2"/>
  <c r="AL59" i="2"/>
  <c r="AK59" i="2"/>
  <c r="AJ59" i="2"/>
  <c r="AI59" i="2"/>
  <c r="AH59" i="2"/>
  <c r="AG59" i="2"/>
  <c r="AF59" i="2"/>
  <c r="AE59" i="2"/>
  <c r="AD59" i="2"/>
  <c r="AC59" i="2"/>
  <c r="AB59" i="2"/>
  <c r="AA59" i="2"/>
  <c r="Z59" i="2"/>
  <c r="Y59" i="2"/>
  <c r="X59" i="2"/>
  <c r="W59" i="2"/>
  <c r="V59" i="2"/>
  <c r="U59" i="2"/>
  <c r="T59" i="2"/>
  <c r="S59" i="2"/>
  <c r="R59" i="2"/>
  <c r="Q59" i="2"/>
  <c r="P59" i="2"/>
  <c r="O59" i="2"/>
  <c r="N59" i="2"/>
  <c r="M59" i="2"/>
  <c r="L59" i="2"/>
  <c r="K59" i="2"/>
  <c r="J59" i="2"/>
  <c r="I59" i="2"/>
  <c r="H59" i="2"/>
  <c r="G59" i="2"/>
  <c r="F59" i="2"/>
  <c r="E59" i="2"/>
  <c r="D59" i="2"/>
  <c r="C59" i="2"/>
  <c r="B59" i="2"/>
  <c r="AY58" i="2"/>
  <c r="AX58" i="2"/>
  <c r="AW58" i="2"/>
  <c r="AV58" i="2"/>
  <c r="AU58" i="2"/>
  <c r="AT58" i="2"/>
  <c r="AS58" i="2"/>
  <c r="AR58" i="2"/>
  <c r="AQ58" i="2"/>
  <c r="AP58" i="2"/>
  <c r="AO58" i="2"/>
  <c r="AN58" i="2"/>
  <c r="AM58" i="2"/>
  <c r="AL58" i="2"/>
  <c r="AK58" i="2"/>
  <c r="AJ58" i="2"/>
  <c r="AI58" i="2"/>
  <c r="AH58" i="2"/>
  <c r="AG58" i="2"/>
  <c r="AF58" i="2"/>
  <c r="AE58" i="2"/>
  <c r="AD58" i="2"/>
  <c r="AC58" i="2"/>
  <c r="AB58" i="2"/>
  <c r="AA58" i="2"/>
  <c r="Z58" i="2"/>
  <c r="Y58" i="2"/>
  <c r="X58" i="2"/>
  <c r="W58" i="2"/>
  <c r="V58" i="2"/>
  <c r="U58" i="2"/>
  <c r="T58" i="2"/>
  <c r="S58" i="2"/>
  <c r="R58" i="2"/>
  <c r="Q58" i="2"/>
  <c r="P58" i="2"/>
  <c r="O58" i="2"/>
  <c r="N58" i="2"/>
  <c r="M58" i="2"/>
  <c r="L58" i="2"/>
  <c r="K58" i="2"/>
  <c r="J58" i="2"/>
  <c r="I58" i="2"/>
  <c r="H58" i="2"/>
  <c r="G58" i="2"/>
  <c r="F58" i="2"/>
  <c r="E58" i="2"/>
  <c r="D58" i="2"/>
  <c r="C58" i="2"/>
  <c r="B58" i="2"/>
  <c r="AY57" i="2"/>
  <c r="AX57" i="2"/>
  <c r="AW57" i="2"/>
  <c r="AV57" i="2"/>
  <c r="AU57" i="2"/>
  <c r="AT57" i="2"/>
  <c r="AS57" i="2"/>
  <c r="AR57" i="2"/>
  <c r="AQ57" i="2"/>
  <c r="AP57" i="2"/>
  <c r="AO57" i="2"/>
  <c r="AN57" i="2"/>
  <c r="AM57" i="2"/>
  <c r="AL57" i="2"/>
  <c r="AK57" i="2"/>
  <c r="AJ57" i="2"/>
  <c r="AI57" i="2"/>
  <c r="AH57" i="2"/>
  <c r="AG57" i="2"/>
  <c r="AF57" i="2"/>
  <c r="AE57" i="2"/>
  <c r="AD57" i="2"/>
  <c r="AC57" i="2"/>
  <c r="AB57" i="2"/>
  <c r="AA57" i="2"/>
  <c r="Z57" i="2"/>
  <c r="Y57" i="2"/>
  <c r="X57" i="2"/>
  <c r="W57" i="2"/>
  <c r="V57" i="2"/>
  <c r="U57" i="2"/>
  <c r="T57" i="2"/>
  <c r="S57" i="2"/>
  <c r="R57" i="2"/>
  <c r="Q57" i="2"/>
  <c r="P57" i="2"/>
  <c r="O57" i="2"/>
  <c r="N57" i="2"/>
  <c r="M57" i="2"/>
  <c r="L57" i="2"/>
  <c r="K57" i="2"/>
  <c r="J57" i="2"/>
  <c r="I57" i="2"/>
  <c r="H57" i="2"/>
  <c r="G57" i="2"/>
  <c r="F57" i="2"/>
  <c r="E57" i="2"/>
  <c r="D57" i="2"/>
  <c r="C57" i="2"/>
  <c r="B57" i="2"/>
  <c r="AY56" i="2"/>
  <c r="AX56" i="2"/>
  <c r="AW56" i="2"/>
  <c r="AV56" i="2"/>
  <c r="AU56" i="2"/>
  <c r="AT56" i="2"/>
  <c r="AS56" i="2"/>
  <c r="AR56" i="2"/>
  <c r="AQ56" i="2"/>
  <c r="AP56" i="2"/>
  <c r="AO56" i="2"/>
  <c r="AN56" i="2"/>
  <c r="AM56" i="2"/>
  <c r="AL56" i="2"/>
  <c r="AK56" i="2"/>
  <c r="AJ56" i="2"/>
  <c r="AI56" i="2"/>
  <c r="AH56" i="2"/>
  <c r="AG56" i="2"/>
  <c r="AF56" i="2"/>
  <c r="AE56" i="2"/>
  <c r="AD56" i="2"/>
  <c r="AC56" i="2"/>
  <c r="AB56" i="2"/>
  <c r="AA56" i="2"/>
  <c r="Z56" i="2"/>
  <c r="Y56" i="2"/>
  <c r="X56" i="2"/>
  <c r="W56" i="2"/>
  <c r="V56" i="2"/>
  <c r="U56" i="2"/>
  <c r="T56" i="2"/>
  <c r="S56" i="2"/>
  <c r="R56" i="2"/>
  <c r="Q56" i="2"/>
  <c r="P56" i="2"/>
  <c r="O56" i="2"/>
  <c r="N56" i="2"/>
  <c r="M56" i="2"/>
  <c r="L56" i="2"/>
  <c r="K56" i="2"/>
  <c r="J56" i="2"/>
  <c r="I56" i="2"/>
  <c r="H56" i="2"/>
  <c r="G56" i="2"/>
  <c r="F56" i="2"/>
  <c r="E56" i="2"/>
  <c r="D56" i="2"/>
  <c r="C56" i="2"/>
  <c r="B56" i="2"/>
  <c r="AY55" i="2"/>
  <c r="AX55" i="2"/>
  <c r="AW55" i="2"/>
  <c r="AV55" i="2"/>
  <c r="AU55" i="2"/>
  <c r="AT55" i="2"/>
  <c r="AS55" i="2"/>
  <c r="AR55" i="2"/>
  <c r="AQ55" i="2"/>
  <c r="AP55" i="2"/>
  <c r="AO55" i="2"/>
  <c r="AN55" i="2"/>
  <c r="AM55" i="2"/>
  <c r="AL55" i="2"/>
  <c r="AK55" i="2"/>
  <c r="AJ55" i="2"/>
  <c r="AI55" i="2"/>
  <c r="AH55" i="2"/>
  <c r="AG55" i="2"/>
  <c r="AF55" i="2"/>
  <c r="AE55" i="2"/>
  <c r="AD55" i="2"/>
  <c r="AC55" i="2"/>
  <c r="AB55" i="2"/>
  <c r="AA55" i="2"/>
  <c r="Z55" i="2"/>
  <c r="Y55" i="2"/>
  <c r="X55" i="2"/>
  <c r="W55" i="2"/>
  <c r="V55" i="2"/>
  <c r="U55" i="2"/>
  <c r="T55" i="2"/>
  <c r="S55" i="2"/>
  <c r="R55" i="2"/>
  <c r="Q55" i="2"/>
  <c r="P55" i="2"/>
  <c r="O55" i="2"/>
  <c r="N55" i="2"/>
  <c r="M55" i="2"/>
  <c r="L55" i="2"/>
  <c r="K55" i="2"/>
  <c r="J55" i="2"/>
  <c r="I55" i="2"/>
  <c r="H55" i="2"/>
  <c r="G55" i="2"/>
  <c r="F55" i="2"/>
  <c r="E55" i="2"/>
  <c r="D55" i="2"/>
  <c r="C55" i="2"/>
  <c r="B55" i="2"/>
  <c r="AY54" i="2"/>
  <c r="AX54" i="2"/>
  <c r="AW54" i="2"/>
  <c r="AV54" i="2"/>
  <c r="AU54" i="2"/>
  <c r="AT54" i="2"/>
  <c r="AS54" i="2"/>
  <c r="AR54" i="2"/>
  <c r="AQ54" i="2"/>
  <c r="AP54" i="2"/>
  <c r="AO54" i="2"/>
  <c r="AN54" i="2"/>
  <c r="AM54" i="2"/>
  <c r="AL54" i="2"/>
  <c r="AK54" i="2"/>
  <c r="AJ54" i="2"/>
  <c r="AI54" i="2"/>
  <c r="AH54" i="2"/>
  <c r="AG54" i="2"/>
  <c r="AF54" i="2"/>
  <c r="AE54" i="2"/>
  <c r="AD54" i="2"/>
  <c r="AC54" i="2"/>
  <c r="AB54" i="2"/>
  <c r="AA54" i="2"/>
  <c r="Z54" i="2"/>
  <c r="Y54" i="2"/>
  <c r="X54" i="2"/>
  <c r="W54" i="2"/>
  <c r="V54" i="2"/>
  <c r="U54" i="2"/>
  <c r="T54" i="2"/>
  <c r="S54" i="2"/>
  <c r="R54" i="2"/>
  <c r="Q54" i="2"/>
  <c r="P54" i="2"/>
  <c r="O54" i="2"/>
  <c r="N54" i="2"/>
  <c r="M54" i="2"/>
  <c r="L54" i="2"/>
  <c r="K54" i="2"/>
  <c r="J54" i="2"/>
  <c r="I54" i="2"/>
  <c r="H54" i="2"/>
  <c r="G54" i="2"/>
  <c r="F54" i="2"/>
  <c r="E54" i="2"/>
  <c r="D54" i="2"/>
  <c r="C54" i="2"/>
  <c r="B54" i="2"/>
  <c r="AY53" i="2"/>
  <c r="AX53" i="2"/>
  <c r="AW53" i="2"/>
  <c r="AV53" i="2"/>
  <c r="AU53" i="2"/>
  <c r="AT53" i="2"/>
  <c r="AS53" i="2"/>
  <c r="AR53" i="2"/>
  <c r="AQ53" i="2"/>
  <c r="AP53" i="2"/>
  <c r="AO53" i="2"/>
  <c r="AN53" i="2"/>
  <c r="AM53" i="2"/>
  <c r="AL53" i="2"/>
  <c r="AK53" i="2"/>
  <c r="AJ53" i="2"/>
  <c r="AI53" i="2"/>
  <c r="AH53" i="2"/>
  <c r="AG53" i="2"/>
  <c r="AF53" i="2"/>
  <c r="AE53" i="2"/>
  <c r="AD53" i="2"/>
  <c r="AC53" i="2"/>
  <c r="AB53" i="2"/>
  <c r="AA53" i="2"/>
  <c r="Z53" i="2"/>
  <c r="Y53" i="2"/>
  <c r="X53" i="2"/>
  <c r="W53" i="2"/>
  <c r="V53" i="2"/>
  <c r="U53" i="2"/>
  <c r="T53" i="2"/>
  <c r="S53" i="2"/>
  <c r="R53" i="2"/>
  <c r="Q53" i="2"/>
  <c r="P53" i="2"/>
  <c r="O53" i="2"/>
  <c r="N53" i="2"/>
  <c r="M53" i="2"/>
  <c r="L53" i="2"/>
  <c r="K53" i="2"/>
  <c r="J53" i="2"/>
  <c r="I53" i="2"/>
  <c r="H53" i="2"/>
  <c r="G53" i="2"/>
  <c r="F53" i="2"/>
  <c r="E53" i="2"/>
  <c r="D53" i="2"/>
  <c r="C53" i="2"/>
  <c r="B53" i="2"/>
  <c r="AY52" i="2"/>
  <c r="AX52" i="2"/>
  <c r="AW52" i="2"/>
  <c r="AV52" i="2"/>
  <c r="AU52" i="2"/>
  <c r="AT52" i="2"/>
  <c r="AS52" i="2"/>
  <c r="AR52" i="2"/>
  <c r="AQ52" i="2"/>
  <c r="AP52" i="2"/>
  <c r="AO52" i="2"/>
  <c r="AN52" i="2"/>
  <c r="AM52" i="2"/>
  <c r="AL52" i="2"/>
  <c r="AK52" i="2"/>
  <c r="AJ52" i="2"/>
  <c r="AI52" i="2"/>
  <c r="AH52" i="2"/>
  <c r="AG52" i="2"/>
  <c r="AF52" i="2"/>
  <c r="AE52" i="2"/>
  <c r="AD52" i="2"/>
  <c r="AC52" i="2"/>
  <c r="AB52" i="2"/>
  <c r="AA52" i="2"/>
  <c r="Z52" i="2"/>
  <c r="Y52" i="2"/>
  <c r="X52" i="2"/>
  <c r="W52" i="2"/>
  <c r="V52" i="2"/>
  <c r="U52" i="2"/>
  <c r="T52" i="2"/>
  <c r="S52" i="2"/>
  <c r="R52" i="2"/>
  <c r="Q52" i="2"/>
  <c r="P52" i="2"/>
  <c r="O52" i="2"/>
  <c r="N52" i="2"/>
  <c r="M52" i="2"/>
  <c r="L52" i="2"/>
  <c r="K52" i="2"/>
  <c r="J52" i="2"/>
  <c r="I52" i="2"/>
  <c r="H52" i="2"/>
  <c r="G52" i="2"/>
  <c r="F52" i="2"/>
  <c r="E52" i="2"/>
  <c r="D52" i="2"/>
  <c r="C52" i="2"/>
  <c r="B52" i="2"/>
  <c r="AY51" i="2"/>
  <c r="AX51" i="2"/>
  <c r="AW51" i="2"/>
  <c r="AV51" i="2"/>
  <c r="AU51" i="2"/>
  <c r="AT51" i="2"/>
  <c r="AS51" i="2"/>
  <c r="AR51" i="2"/>
  <c r="AQ51" i="2"/>
  <c r="AP51" i="2"/>
  <c r="AO51" i="2"/>
  <c r="AN51" i="2"/>
  <c r="AM51" i="2"/>
  <c r="AL51" i="2"/>
  <c r="AK51" i="2"/>
  <c r="AJ51" i="2"/>
  <c r="AI51" i="2"/>
  <c r="AH51" i="2"/>
  <c r="AG51" i="2"/>
  <c r="AF51" i="2"/>
  <c r="AE51" i="2"/>
  <c r="AD51" i="2"/>
  <c r="AC51" i="2"/>
  <c r="AB51" i="2"/>
  <c r="AA51" i="2"/>
  <c r="Z51" i="2"/>
  <c r="Y51" i="2"/>
  <c r="X51" i="2"/>
  <c r="W51" i="2"/>
  <c r="V51" i="2"/>
  <c r="U51" i="2"/>
  <c r="T51" i="2"/>
  <c r="S51" i="2"/>
  <c r="R51" i="2"/>
  <c r="Q51" i="2"/>
  <c r="P51" i="2"/>
  <c r="O51" i="2"/>
  <c r="N51" i="2"/>
  <c r="M51" i="2"/>
  <c r="L51" i="2"/>
  <c r="K51" i="2"/>
  <c r="J51" i="2"/>
  <c r="I51" i="2"/>
  <c r="H51" i="2"/>
  <c r="G51" i="2"/>
  <c r="F51" i="2"/>
  <c r="E51" i="2"/>
  <c r="D51" i="2"/>
  <c r="C51" i="2"/>
  <c r="B51" i="2"/>
  <c r="AY50" i="2"/>
  <c r="AX50" i="2"/>
  <c r="AW50" i="2"/>
  <c r="AV50" i="2"/>
  <c r="AU50" i="2"/>
  <c r="AT50" i="2"/>
  <c r="AS50" i="2"/>
  <c r="AR50" i="2"/>
  <c r="AQ50" i="2"/>
  <c r="AP50" i="2"/>
  <c r="AO50" i="2"/>
  <c r="AN50" i="2"/>
  <c r="AM50" i="2"/>
  <c r="AL50" i="2"/>
  <c r="AK50" i="2"/>
  <c r="AJ50" i="2"/>
  <c r="AI50" i="2"/>
  <c r="AH50" i="2"/>
  <c r="AG50" i="2"/>
  <c r="AF50" i="2"/>
  <c r="AE50" i="2"/>
  <c r="AD50" i="2"/>
  <c r="AC50" i="2"/>
  <c r="AB50" i="2"/>
  <c r="AA50" i="2"/>
  <c r="Z50" i="2"/>
  <c r="Y50" i="2"/>
  <c r="X50" i="2"/>
  <c r="W50" i="2"/>
  <c r="V50" i="2"/>
  <c r="U50" i="2"/>
  <c r="T50" i="2"/>
  <c r="S50" i="2"/>
  <c r="R50" i="2"/>
  <c r="Q50" i="2"/>
  <c r="P50" i="2"/>
  <c r="O50" i="2"/>
  <c r="N50" i="2"/>
  <c r="M50" i="2"/>
  <c r="L50" i="2"/>
  <c r="K50" i="2"/>
  <c r="J50" i="2"/>
  <c r="I50" i="2"/>
  <c r="H50" i="2"/>
  <c r="G50" i="2"/>
  <c r="F50" i="2"/>
  <c r="E50" i="2"/>
  <c r="D50" i="2"/>
  <c r="C50" i="2"/>
  <c r="B50" i="2"/>
  <c r="AY49" i="2"/>
  <c r="AX49" i="2"/>
  <c r="AW49" i="2"/>
  <c r="AV49" i="2"/>
  <c r="AU49" i="2"/>
  <c r="AT49" i="2"/>
  <c r="AS49" i="2"/>
  <c r="AR49" i="2"/>
  <c r="AQ49" i="2"/>
  <c r="AP49" i="2"/>
  <c r="AO49" i="2"/>
  <c r="AN49" i="2"/>
  <c r="AM49" i="2"/>
  <c r="AL49" i="2"/>
  <c r="AK49" i="2"/>
  <c r="AJ49" i="2"/>
  <c r="AI49" i="2"/>
  <c r="AH49" i="2"/>
  <c r="AG49" i="2"/>
  <c r="AF49" i="2"/>
  <c r="AE49" i="2"/>
  <c r="AD49" i="2"/>
  <c r="AC49" i="2"/>
  <c r="AB49" i="2"/>
  <c r="AA49" i="2"/>
  <c r="Z49" i="2"/>
  <c r="Y49" i="2"/>
  <c r="X49" i="2"/>
  <c r="W49" i="2"/>
  <c r="V49" i="2"/>
  <c r="U49" i="2"/>
  <c r="T49" i="2"/>
  <c r="S49" i="2"/>
  <c r="R49" i="2"/>
  <c r="Q49" i="2"/>
  <c r="P49" i="2"/>
  <c r="O49" i="2"/>
  <c r="N49" i="2"/>
  <c r="M49" i="2"/>
  <c r="L49" i="2"/>
  <c r="K49" i="2"/>
  <c r="J49" i="2"/>
  <c r="I49" i="2"/>
  <c r="H49" i="2"/>
  <c r="G49" i="2"/>
  <c r="F49" i="2"/>
  <c r="E49" i="2"/>
  <c r="D49" i="2"/>
  <c r="C49" i="2"/>
  <c r="B49" i="2"/>
  <c r="AY48" i="2"/>
  <c r="AX48" i="2"/>
  <c r="AW48" i="2"/>
  <c r="AV48" i="2"/>
  <c r="AU48" i="2"/>
  <c r="AT48" i="2"/>
  <c r="AS48" i="2"/>
  <c r="AR48" i="2"/>
  <c r="AQ48" i="2"/>
  <c r="AP48" i="2"/>
  <c r="AO48" i="2"/>
  <c r="AN48" i="2"/>
  <c r="AM48" i="2"/>
  <c r="AL48" i="2"/>
  <c r="AK48" i="2"/>
  <c r="AJ48" i="2"/>
  <c r="AI48" i="2"/>
  <c r="AH48" i="2"/>
  <c r="AG48" i="2"/>
  <c r="AF48" i="2"/>
  <c r="AE48" i="2"/>
  <c r="AD48" i="2"/>
  <c r="AC48" i="2"/>
  <c r="AB48" i="2"/>
  <c r="AA48" i="2"/>
  <c r="Z48" i="2"/>
  <c r="Y48" i="2"/>
  <c r="X48" i="2"/>
  <c r="W48" i="2"/>
  <c r="V48" i="2"/>
  <c r="U48" i="2"/>
  <c r="T48" i="2"/>
  <c r="S48" i="2"/>
  <c r="R48" i="2"/>
  <c r="Q48" i="2"/>
  <c r="P48" i="2"/>
  <c r="O48" i="2"/>
  <c r="N48" i="2"/>
  <c r="M48" i="2"/>
  <c r="L48" i="2"/>
  <c r="K48" i="2"/>
  <c r="J48" i="2"/>
  <c r="I48" i="2"/>
  <c r="H48" i="2"/>
  <c r="G48" i="2"/>
  <c r="F48" i="2"/>
  <c r="E48" i="2"/>
  <c r="D48" i="2"/>
  <c r="C48" i="2"/>
  <c r="B48" i="2"/>
  <c r="AY47" i="2"/>
  <c r="AX47" i="2"/>
  <c r="AW47" i="2"/>
  <c r="AV47" i="2"/>
  <c r="AU47" i="2"/>
  <c r="AT47" i="2"/>
  <c r="AS47" i="2"/>
  <c r="AR47" i="2"/>
  <c r="AQ47" i="2"/>
  <c r="AP47" i="2"/>
  <c r="AO47" i="2"/>
  <c r="AN47" i="2"/>
  <c r="AM47" i="2"/>
  <c r="AL47" i="2"/>
  <c r="AK47" i="2"/>
  <c r="AJ47" i="2"/>
  <c r="AI47" i="2"/>
  <c r="AH47" i="2"/>
  <c r="AG47" i="2"/>
  <c r="AF47" i="2"/>
  <c r="AE47" i="2"/>
  <c r="AD47" i="2"/>
  <c r="AC47" i="2"/>
  <c r="AB47" i="2"/>
  <c r="AA47" i="2"/>
  <c r="Z47" i="2"/>
  <c r="Y47" i="2"/>
  <c r="X47" i="2"/>
  <c r="W47" i="2"/>
  <c r="V47" i="2"/>
  <c r="U47" i="2"/>
  <c r="T47" i="2"/>
  <c r="S47" i="2"/>
  <c r="R47" i="2"/>
  <c r="Q47" i="2"/>
  <c r="P47" i="2"/>
  <c r="O47" i="2"/>
  <c r="N47" i="2"/>
  <c r="M47" i="2"/>
  <c r="L47" i="2"/>
  <c r="K47" i="2"/>
  <c r="J47" i="2"/>
  <c r="I47" i="2"/>
  <c r="H47" i="2"/>
  <c r="G47" i="2"/>
  <c r="F47" i="2"/>
  <c r="E47" i="2"/>
  <c r="D47" i="2"/>
  <c r="C47" i="2"/>
  <c r="B47" i="2"/>
  <c r="AY46" i="2"/>
  <c r="AX46" i="2"/>
  <c r="AW46" i="2"/>
  <c r="AV46" i="2"/>
  <c r="AU46" i="2"/>
  <c r="AT46" i="2"/>
  <c r="AS46" i="2"/>
  <c r="AR46" i="2"/>
  <c r="AQ46" i="2"/>
  <c r="AP46" i="2"/>
  <c r="AO46" i="2"/>
  <c r="AN46" i="2"/>
  <c r="AM46" i="2"/>
  <c r="AL46" i="2"/>
  <c r="AK46" i="2"/>
  <c r="AJ46" i="2"/>
  <c r="AI46" i="2"/>
  <c r="AH46" i="2"/>
  <c r="AG46" i="2"/>
  <c r="AF46" i="2"/>
  <c r="AE46" i="2"/>
  <c r="AD46" i="2"/>
  <c r="AC46" i="2"/>
  <c r="AB46" i="2"/>
  <c r="AA46" i="2"/>
  <c r="Z46" i="2"/>
  <c r="Y46" i="2"/>
  <c r="X46" i="2"/>
  <c r="W46" i="2"/>
  <c r="V46" i="2"/>
  <c r="U46" i="2"/>
  <c r="T46" i="2"/>
  <c r="S46" i="2"/>
  <c r="R46" i="2"/>
  <c r="Q46" i="2"/>
  <c r="P46" i="2"/>
  <c r="O46" i="2"/>
  <c r="N46" i="2"/>
  <c r="M46" i="2"/>
  <c r="L46" i="2"/>
  <c r="K46" i="2"/>
  <c r="J46" i="2"/>
  <c r="I46" i="2"/>
  <c r="H46" i="2"/>
  <c r="G46" i="2"/>
  <c r="F46" i="2"/>
  <c r="E46" i="2"/>
  <c r="D46" i="2"/>
  <c r="C46" i="2"/>
  <c r="B46" i="2"/>
  <c r="AY45" i="2"/>
  <c r="AX45" i="2"/>
  <c r="AW45" i="2"/>
  <c r="AV45" i="2"/>
  <c r="AU45" i="2"/>
  <c r="AT45" i="2"/>
  <c r="AS45" i="2"/>
  <c r="AR45" i="2"/>
  <c r="AQ45" i="2"/>
  <c r="AP45" i="2"/>
  <c r="AO45" i="2"/>
  <c r="AN45" i="2"/>
  <c r="AM45" i="2"/>
  <c r="AL45" i="2"/>
  <c r="AK45" i="2"/>
  <c r="AJ45" i="2"/>
  <c r="AI45" i="2"/>
  <c r="AH45" i="2"/>
  <c r="AG45" i="2"/>
  <c r="AF45" i="2"/>
  <c r="AE45" i="2"/>
  <c r="AD45" i="2"/>
  <c r="AC45" i="2"/>
  <c r="AB45" i="2"/>
  <c r="AA45" i="2"/>
  <c r="Z45" i="2"/>
  <c r="Y45" i="2"/>
  <c r="X45" i="2"/>
  <c r="W45" i="2"/>
  <c r="V45" i="2"/>
  <c r="U45" i="2"/>
  <c r="T45" i="2"/>
  <c r="S45" i="2"/>
  <c r="R45" i="2"/>
  <c r="Q45" i="2"/>
  <c r="P45" i="2"/>
  <c r="O45" i="2"/>
  <c r="N45" i="2"/>
  <c r="M45" i="2"/>
  <c r="L45" i="2"/>
  <c r="K45" i="2"/>
  <c r="J45" i="2"/>
  <c r="I45" i="2"/>
  <c r="H45" i="2"/>
  <c r="G45" i="2"/>
  <c r="F45" i="2"/>
  <c r="E45" i="2"/>
  <c r="D45" i="2"/>
  <c r="C45" i="2"/>
  <c r="B45" i="2"/>
  <c r="AY44" i="2"/>
  <c r="AX44" i="2"/>
  <c r="AW44" i="2"/>
  <c r="AV44" i="2"/>
  <c r="AU44" i="2"/>
  <c r="AT44" i="2"/>
  <c r="AS44" i="2"/>
  <c r="AR44" i="2"/>
  <c r="AQ44" i="2"/>
  <c r="AP44" i="2"/>
  <c r="AO44" i="2"/>
  <c r="AN44" i="2"/>
  <c r="AM44" i="2"/>
  <c r="AL44" i="2"/>
  <c r="AK44" i="2"/>
  <c r="AJ44" i="2"/>
  <c r="AI44" i="2"/>
  <c r="AH44" i="2"/>
  <c r="AG44" i="2"/>
  <c r="AF44" i="2"/>
  <c r="AE44" i="2"/>
  <c r="AD44" i="2"/>
  <c r="AC44" i="2"/>
  <c r="AB44" i="2"/>
  <c r="AA44" i="2"/>
  <c r="Z44" i="2"/>
  <c r="Y44" i="2"/>
  <c r="X44" i="2"/>
  <c r="W44" i="2"/>
  <c r="V44" i="2"/>
  <c r="U44" i="2"/>
  <c r="T44" i="2"/>
  <c r="S44" i="2"/>
  <c r="R44" i="2"/>
  <c r="Q44" i="2"/>
  <c r="P44" i="2"/>
  <c r="O44" i="2"/>
  <c r="N44" i="2"/>
  <c r="M44" i="2"/>
  <c r="L44" i="2"/>
  <c r="K44" i="2"/>
  <c r="J44" i="2"/>
  <c r="I44" i="2"/>
  <c r="H44" i="2"/>
  <c r="G44" i="2"/>
  <c r="F44" i="2"/>
  <c r="E44" i="2"/>
  <c r="D44" i="2"/>
  <c r="C44" i="2"/>
  <c r="B44" i="2"/>
  <c r="AY43" i="2"/>
  <c r="AX43" i="2"/>
  <c r="AW43" i="2"/>
  <c r="AV43" i="2"/>
  <c r="AU43" i="2"/>
  <c r="AT43" i="2"/>
  <c r="AS43" i="2"/>
  <c r="AR43" i="2"/>
  <c r="AQ43" i="2"/>
  <c r="AP43" i="2"/>
  <c r="AO43" i="2"/>
  <c r="AN43" i="2"/>
  <c r="AM43" i="2"/>
  <c r="AL43" i="2"/>
  <c r="AK43" i="2"/>
  <c r="AJ43" i="2"/>
  <c r="AI43" i="2"/>
  <c r="AH43" i="2"/>
  <c r="AG43" i="2"/>
  <c r="AF43" i="2"/>
  <c r="AE43" i="2"/>
  <c r="AD43" i="2"/>
  <c r="AC43" i="2"/>
  <c r="AB43" i="2"/>
  <c r="AA43" i="2"/>
  <c r="Z43" i="2"/>
  <c r="Y43" i="2"/>
  <c r="X43" i="2"/>
  <c r="W43" i="2"/>
  <c r="V43" i="2"/>
  <c r="U43" i="2"/>
  <c r="T43" i="2"/>
  <c r="S43" i="2"/>
  <c r="R43" i="2"/>
  <c r="Q43" i="2"/>
  <c r="P43" i="2"/>
  <c r="O43" i="2"/>
  <c r="N43" i="2"/>
  <c r="M43" i="2"/>
  <c r="L43" i="2"/>
  <c r="K43" i="2"/>
  <c r="J43" i="2"/>
  <c r="I43" i="2"/>
  <c r="H43" i="2"/>
  <c r="G43" i="2"/>
  <c r="F43" i="2"/>
  <c r="E43" i="2"/>
  <c r="D43" i="2"/>
  <c r="C43" i="2"/>
  <c r="B43" i="2"/>
  <c r="AY42" i="2"/>
  <c r="AX42" i="2"/>
  <c r="AW42" i="2"/>
  <c r="AV42" i="2"/>
  <c r="AU42" i="2"/>
  <c r="AT42" i="2"/>
  <c r="AS42" i="2"/>
  <c r="AR42" i="2"/>
  <c r="AQ42" i="2"/>
  <c r="AP42" i="2"/>
  <c r="AO42" i="2"/>
  <c r="AN42" i="2"/>
  <c r="AM42" i="2"/>
  <c r="AL42" i="2"/>
  <c r="AK42" i="2"/>
  <c r="AJ42" i="2"/>
  <c r="AI42" i="2"/>
  <c r="AH42" i="2"/>
  <c r="AG42" i="2"/>
  <c r="AF42" i="2"/>
  <c r="AE42" i="2"/>
  <c r="AD42" i="2"/>
  <c r="AC42" i="2"/>
  <c r="AB42" i="2"/>
  <c r="AA42" i="2"/>
  <c r="Z42" i="2"/>
  <c r="Y42" i="2"/>
  <c r="X42" i="2"/>
  <c r="W42" i="2"/>
  <c r="V42" i="2"/>
  <c r="U42" i="2"/>
  <c r="T42" i="2"/>
  <c r="S42" i="2"/>
  <c r="R42" i="2"/>
  <c r="Q42" i="2"/>
  <c r="P42" i="2"/>
  <c r="O42" i="2"/>
  <c r="N42" i="2"/>
  <c r="M42" i="2"/>
  <c r="L42" i="2"/>
  <c r="K42" i="2"/>
  <c r="J42" i="2"/>
  <c r="I42" i="2"/>
  <c r="H42" i="2"/>
  <c r="G42" i="2"/>
  <c r="F42" i="2"/>
  <c r="E42" i="2"/>
  <c r="D42" i="2"/>
  <c r="C42" i="2"/>
  <c r="B42" i="2"/>
  <c r="AY41" i="2"/>
  <c r="AX41" i="2"/>
  <c r="AW41" i="2"/>
  <c r="AV41" i="2"/>
  <c r="AU41" i="2"/>
  <c r="AT41" i="2"/>
  <c r="AS41" i="2"/>
  <c r="AR41" i="2"/>
  <c r="AQ41" i="2"/>
  <c r="AP41" i="2"/>
  <c r="AO41" i="2"/>
  <c r="AN41" i="2"/>
  <c r="AM41" i="2"/>
  <c r="AL41" i="2"/>
  <c r="AK41" i="2"/>
  <c r="AJ41" i="2"/>
  <c r="AI41" i="2"/>
  <c r="AH41" i="2"/>
  <c r="AG41" i="2"/>
  <c r="AF41" i="2"/>
  <c r="AE41" i="2"/>
  <c r="AD41" i="2"/>
  <c r="AC41" i="2"/>
  <c r="AB41" i="2"/>
  <c r="AA41" i="2"/>
  <c r="Z41" i="2"/>
  <c r="Y41" i="2"/>
  <c r="X41" i="2"/>
  <c r="W41" i="2"/>
  <c r="V41" i="2"/>
  <c r="U41" i="2"/>
  <c r="T41" i="2"/>
  <c r="S41" i="2"/>
  <c r="R41" i="2"/>
  <c r="Q41" i="2"/>
  <c r="P41" i="2"/>
  <c r="O41" i="2"/>
  <c r="N41" i="2"/>
  <c r="M41" i="2"/>
  <c r="L41" i="2"/>
  <c r="K41" i="2"/>
  <c r="J41" i="2"/>
  <c r="I41" i="2"/>
  <c r="H41" i="2"/>
  <c r="G41" i="2"/>
  <c r="F41" i="2"/>
  <c r="E41" i="2"/>
  <c r="D41" i="2"/>
  <c r="C41" i="2"/>
  <c r="B41" i="2"/>
  <c r="AY40" i="2"/>
  <c r="AX40" i="2"/>
  <c r="AW40" i="2"/>
  <c r="AV40" i="2"/>
  <c r="AU40" i="2"/>
  <c r="AT40" i="2"/>
  <c r="AS40" i="2"/>
  <c r="AR40" i="2"/>
  <c r="AQ40" i="2"/>
  <c r="AP40" i="2"/>
  <c r="AO40" i="2"/>
  <c r="AN40" i="2"/>
  <c r="AM40" i="2"/>
  <c r="AL40" i="2"/>
  <c r="AK40" i="2"/>
  <c r="AJ40" i="2"/>
  <c r="AI40" i="2"/>
  <c r="AH40" i="2"/>
  <c r="AG40" i="2"/>
  <c r="AF40" i="2"/>
  <c r="AE40" i="2"/>
  <c r="AD40" i="2"/>
  <c r="AC40" i="2"/>
  <c r="AB40" i="2"/>
  <c r="AA40" i="2"/>
  <c r="Z40" i="2"/>
  <c r="Y40" i="2"/>
  <c r="X40" i="2"/>
  <c r="W40" i="2"/>
  <c r="V40" i="2"/>
  <c r="U40" i="2"/>
  <c r="T40" i="2"/>
  <c r="S40" i="2"/>
  <c r="R40" i="2"/>
  <c r="Q40" i="2"/>
  <c r="P40" i="2"/>
  <c r="O40" i="2"/>
  <c r="N40" i="2"/>
  <c r="M40" i="2"/>
  <c r="L40" i="2"/>
  <c r="K40" i="2"/>
  <c r="J40" i="2"/>
  <c r="I40" i="2"/>
  <c r="H40" i="2"/>
  <c r="G40" i="2"/>
  <c r="F40" i="2"/>
  <c r="E40" i="2"/>
  <c r="D40" i="2"/>
  <c r="C40" i="2"/>
  <c r="B40" i="2"/>
  <c r="AY39" i="2"/>
  <c r="AX39" i="2"/>
  <c r="AW39" i="2"/>
  <c r="AV39" i="2"/>
  <c r="AU39" i="2"/>
  <c r="AT39" i="2"/>
  <c r="AS39" i="2"/>
  <c r="AR39" i="2"/>
  <c r="AQ39" i="2"/>
  <c r="AP39" i="2"/>
  <c r="AO39" i="2"/>
  <c r="AN39" i="2"/>
  <c r="AM39" i="2"/>
  <c r="AL39" i="2"/>
  <c r="AK39" i="2"/>
  <c r="AJ39" i="2"/>
  <c r="AI39" i="2"/>
  <c r="AH39" i="2"/>
  <c r="AG39" i="2"/>
  <c r="AF39" i="2"/>
  <c r="AE39" i="2"/>
  <c r="AD39" i="2"/>
  <c r="AC39" i="2"/>
  <c r="AB39" i="2"/>
  <c r="AA39" i="2"/>
  <c r="Z39" i="2"/>
  <c r="Y39" i="2"/>
  <c r="X39" i="2"/>
  <c r="W39" i="2"/>
  <c r="V39" i="2"/>
  <c r="U39" i="2"/>
  <c r="T39" i="2"/>
  <c r="S39" i="2"/>
  <c r="R39" i="2"/>
  <c r="Q39" i="2"/>
  <c r="P39" i="2"/>
  <c r="O39" i="2"/>
  <c r="N39" i="2"/>
  <c r="M39" i="2"/>
  <c r="L39" i="2"/>
  <c r="K39" i="2"/>
  <c r="J39" i="2"/>
  <c r="I39" i="2"/>
  <c r="H39" i="2"/>
  <c r="G39" i="2"/>
  <c r="F39" i="2"/>
  <c r="E39" i="2"/>
  <c r="D39" i="2"/>
  <c r="C39" i="2"/>
  <c r="B39" i="2"/>
  <c r="AY38" i="2"/>
  <c r="AX38" i="2"/>
  <c r="AW38" i="2"/>
  <c r="AV38" i="2"/>
  <c r="AU38" i="2"/>
  <c r="AT38" i="2"/>
  <c r="AS38" i="2"/>
  <c r="AR38" i="2"/>
  <c r="AQ38" i="2"/>
  <c r="AP38" i="2"/>
  <c r="AO38" i="2"/>
  <c r="AN38" i="2"/>
  <c r="AM38" i="2"/>
  <c r="AL38" i="2"/>
  <c r="AK38" i="2"/>
  <c r="AJ38" i="2"/>
  <c r="AI38" i="2"/>
  <c r="AH38" i="2"/>
  <c r="AG38" i="2"/>
  <c r="AF38" i="2"/>
  <c r="AE38" i="2"/>
  <c r="AD38" i="2"/>
  <c r="AC38" i="2"/>
  <c r="AB38" i="2"/>
  <c r="AA38" i="2"/>
  <c r="Z38" i="2"/>
  <c r="Y38" i="2"/>
  <c r="X38" i="2"/>
  <c r="W38" i="2"/>
  <c r="V38" i="2"/>
  <c r="U38" i="2"/>
  <c r="T38" i="2"/>
  <c r="S38" i="2"/>
  <c r="R38" i="2"/>
  <c r="Q38" i="2"/>
  <c r="P38" i="2"/>
  <c r="O38" i="2"/>
  <c r="N38" i="2"/>
  <c r="M38" i="2"/>
  <c r="L38" i="2"/>
  <c r="K38" i="2"/>
  <c r="J38" i="2"/>
  <c r="I38" i="2"/>
  <c r="H38" i="2"/>
  <c r="G38" i="2"/>
  <c r="F38" i="2"/>
  <c r="E38" i="2"/>
  <c r="D38" i="2"/>
  <c r="C38" i="2"/>
  <c r="B38" i="2"/>
  <c r="AY37" i="2"/>
  <c r="AX37" i="2"/>
  <c r="AW37" i="2"/>
  <c r="AV37" i="2"/>
  <c r="AU37" i="2"/>
  <c r="AT37" i="2"/>
  <c r="AS37" i="2"/>
  <c r="AR37" i="2"/>
  <c r="AQ37" i="2"/>
  <c r="AP37" i="2"/>
  <c r="AO37" i="2"/>
  <c r="AN37" i="2"/>
  <c r="AM37" i="2"/>
  <c r="AL37" i="2"/>
  <c r="AK37" i="2"/>
  <c r="AJ37" i="2"/>
  <c r="AI37" i="2"/>
  <c r="AH37" i="2"/>
  <c r="AG37" i="2"/>
  <c r="AF37" i="2"/>
  <c r="AE37" i="2"/>
  <c r="AD37" i="2"/>
  <c r="AC37" i="2"/>
  <c r="AB37" i="2"/>
  <c r="AA37" i="2"/>
  <c r="Z37" i="2"/>
  <c r="Y37" i="2"/>
  <c r="X37" i="2"/>
  <c r="W37" i="2"/>
  <c r="V37" i="2"/>
  <c r="U37" i="2"/>
  <c r="T37" i="2"/>
  <c r="S37" i="2"/>
  <c r="R37" i="2"/>
  <c r="Q37" i="2"/>
  <c r="P37" i="2"/>
  <c r="O37" i="2"/>
  <c r="N37" i="2"/>
  <c r="M37" i="2"/>
  <c r="L37" i="2"/>
  <c r="K37" i="2"/>
  <c r="J37" i="2"/>
  <c r="I37" i="2"/>
  <c r="H37" i="2"/>
  <c r="G37" i="2"/>
  <c r="F37" i="2"/>
  <c r="E37" i="2"/>
  <c r="D37" i="2"/>
  <c r="C37" i="2"/>
  <c r="B37" i="2"/>
  <c r="AY36" i="2"/>
  <c r="AX36" i="2"/>
  <c r="AW36" i="2"/>
  <c r="AV36" i="2"/>
  <c r="AU36" i="2"/>
  <c r="AT36" i="2"/>
  <c r="AS36" i="2"/>
  <c r="AR36" i="2"/>
  <c r="AQ36" i="2"/>
  <c r="AP36" i="2"/>
  <c r="AO36" i="2"/>
  <c r="AN36" i="2"/>
  <c r="AM36" i="2"/>
  <c r="AL36" i="2"/>
  <c r="AK36" i="2"/>
  <c r="AJ36" i="2"/>
  <c r="AI36" i="2"/>
  <c r="AH36" i="2"/>
  <c r="AG36" i="2"/>
  <c r="AF36" i="2"/>
  <c r="AE36" i="2"/>
  <c r="AD36" i="2"/>
  <c r="AC36" i="2"/>
  <c r="AB36" i="2"/>
  <c r="AA36" i="2"/>
  <c r="Z36" i="2"/>
  <c r="Y36" i="2"/>
  <c r="X36" i="2"/>
  <c r="W36" i="2"/>
  <c r="V36" i="2"/>
  <c r="U36" i="2"/>
  <c r="T36" i="2"/>
  <c r="S36" i="2"/>
  <c r="R36" i="2"/>
  <c r="Q36" i="2"/>
  <c r="P36" i="2"/>
  <c r="O36" i="2"/>
  <c r="N36" i="2"/>
  <c r="M36" i="2"/>
  <c r="L36" i="2"/>
  <c r="K36" i="2"/>
  <c r="J36" i="2"/>
  <c r="I36" i="2"/>
  <c r="H36" i="2"/>
  <c r="G36" i="2"/>
  <c r="F36" i="2"/>
  <c r="E36" i="2"/>
  <c r="D36" i="2"/>
  <c r="C36" i="2"/>
  <c r="B36" i="2"/>
  <c r="AY35" i="2"/>
  <c r="AX35" i="2"/>
  <c r="AW35" i="2"/>
  <c r="AV35" i="2"/>
  <c r="AU35" i="2"/>
  <c r="AT35" i="2"/>
  <c r="AS35" i="2"/>
  <c r="AR35" i="2"/>
  <c r="AQ35" i="2"/>
  <c r="AP35" i="2"/>
  <c r="AO35" i="2"/>
  <c r="AN35" i="2"/>
  <c r="AM35" i="2"/>
  <c r="AL35" i="2"/>
  <c r="AK35" i="2"/>
  <c r="AJ35" i="2"/>
  <c r="AI35" i="2"/>
  <c r="AH35" i="2"/>
  <c r="AG35" i="2"/>
  <c r="AF35" i="2"/>
  <c r="AE35" i="2"/>
  <c r="AD35" i="2"/>
  <c r="AC35" i="2"/>
  <c r="AB35" i="2"/>
  <c r="AA35" i="2"/>
  <c r="Z35" i="2"/>
  <c r="Y35" i="2"/>
  <c r="X35" i="2"/>
  <c r="W35" i="2"/>
  <c r="V35" i="2"/>
  <c r="U35" i="2"/>
  <c r="T35" i="2"/>
  <c r="S35" i="2"/>
  <c r="R35" i="2"/>
  <c r="Q35" i="2"/>
  <c r="P35" i="2"/>
  <c r="O35" i="2"/>
  <c r="N35" i="2"/>
  <c r="M35" i="2"/>
  <c r="L35" i="2"/>
  <c r="K35" i="2"/>
  <c r="J35" i="2"/>
  <c r="I35" i="2"/>
  <c r="H35" i="2"/>
  <c r="G35" i="2"/>
  <c r="F35" i="2"/>
  <c r="E35" i="2"/>
  <c r="D35" i="2"/>
  <c r="C35" i="2"/>
  <c r="B35" i="2"/>
  <c r="AY34" i="2"/>
  <c r="AX34" i="2"/>
  <c r="AW34" i="2"/>
  <c r="AV34" i="2"/>
  <c r="AU34" i="2"/>
  <c r="AT34" i="2"/>
  <c r="AS34" i="2"/>
  <c r="AR34" i="2"/>
  <c r="AQ34" i="2"/>
  <c r="AP34" i="2"/>
  <c r="AO34" i="2"/>
  <c r="AN34" i="2"/>
  <c r="AM34" i="2"/>
  <c r="AL34" i="2"/>
  <c r="AK34" i="2"/>
  <c r="AJ34" i="2"/>
  <c r="AI34" i="2"/>
  <c r="AH34" i="2"/>
  <c r="AG34" i="2"/>
  <c r="AF34" i="2"/>
  <c r="AE34" i="2"/>
  <c r="AD34" i="2"/>
  <c r="AC34" i="2"/>
  <c r="AB34" i="2"/>
  <c r="AA34" i="2"/>
  <c r="Z34" i="2"/>
  <c r="Y34" i="2"/>
  <c r="X34" i="2"/>
  <c r="W34" i="2"/>
  <c r="V34" i="2"/>
  <c r="U34" i="2"/>
  <c r="T34" i="2"/>
  <c r="S34" i="2"/>
  <c r="R34" i="2"/>
  <c r="Q34" i="2"/>
  <c r="P34" i="2"/>
  <c r="O34" i="2"/>
  <c r="N34" i="2"/>
  <c r="M34" i="2"/>
  <c r="L34" i="2"/>
  <c r="K34" i="2"/>
  <c r="J34" i="2"/>
  <c r="I34" i="2"/>
  <c r="H34" i="2"/>
  <c r="G34" i="2"/>
  <c r="F34" i="2"/>
  <c r="E34" i="2"/>
  <c r="D34" i="2"/>
  <c r="C34" i="2"/>
  <c r="B34" i="2"/>
  <c r="AY33" i="2"/>
  <c r="AX33" i="2"/>
  <c r="AW33" i="2"/>
  <c r="AV33" i="2"/>
  <c r="AU33" i="2"/>
  <c r="AT33" i="2"/>
  <c r="AS33" i="2"/>
  <c r="AR33" i="2"/>
  <c r="AQ33" i="2"/>
  <c r="AP33" i="2"/>
  <c r="AO33" i="2"/>
  <c r="AN33" i="2"/>
  <c r="AM33" i="2"/>
  <c r="AL33" i="2"/>
  <c r="AK33" i="2"/>
  <c r="AJ33" i="2"/>
  <c r="AI33" i="2"/>
  <c r="AH33" i="2"/>
  <c r="AG33" i="2"/>
  <c r="AF33" i="2"/>
  <c r="AE33" i="2"/>
  <c r="AD33" i="2"/>
  <c r="AC33" i="2"/>
  <c r="AB33" i="2"/>
  <c r="AA33" i="2"/>
  <c r="Z33" i="2"/>
  <c r="Y33" i="2"/>
  <c r="X33" i="2"/>
  <c r="W33" i="2"/>
  <c r="V33" i="2"/>
  <c r="U33" i="2"/>
  <c r="T33" i="2"/>
  <c r="S33" i="2"/>
  <c r="R33" i="2"/>
  <c r="Q33" i="2"/>
  <c r="P33" i="2"/>
  <c r="O33" i="2"/>
  <c r="N33" i="2"/>
  <c r="M33" i="2"/>
  <c r="L33" i="2"/>
  <c r="K33" i="2"/>
  <c r="J33" i="2"/>
  <c r="I33" i="2"/>
  <c r="H33" i="2"/>
  <c r="G33" i="2"/>
  <c r="F33" i="2"/>
  <c r="E33" i="2"/>
  <c r="D33" i="2"/>
  <c r="C33" i="2"/>
  <c r="B33" i="2"/>
  <c r="AY32" i="2"/>
  <c r="AX32" i="2"/>
  <c r="AW32" i="2"/>
  <c r="AV32" i="2"/>
  <c r="AU32" i="2"/>
  <c r="AT32" i="2"/>
  <c r="AS32" i="2"/>
  <c r="AR32" i="2"/>
  <c r="AQ32" i="2"/>
  <c r="AP32" i="2"/>
  <c r="AO32" i="2"/>
  <c r="AN32" i="2"/>
  <c r="AM32" i="2"/>
  <c r="AL32" i="2"/>
  <c r="AK32" i="2"/>
  <c r="AJ32" i="2"/>
  <c r="AI32" i="2"/>
  <c r="AH32" i="2"/>
  <c r="AG32" i="2"/>
  <c r="AF32" i="2"/>
  <c r="AE32" i="2"/>
  <c r="AD32" i="2"/>
  <c r="AC32" i="2"/>
  <c r="AB32" i="2"/>
  <c r="AA32" i="2"/>
  <c r="Z32" i="2"/>
  <c r="Y32" i="2"/>
  <c r="X32" i="2"/>
  <c r="W32" i="2"/>
  <c r="V32" i="2"/>
  <c r="U32" i="2"/>
  <c r="T32" i="2"/>
  <c r="S32" i="2"/>
  <c r="R32" i="2"/>
  <c r="Q32" i="2"/>
  <c r="P32" i="2"/>
  <c r="O32" i="2"/>
  <c r="N32" i="2"/>
  <c r="M32" i="2"/>
  <c r="L32" i="2"/>
  <c r="K32" i="2"/>
  <c r="J32" i="2"/>
  <c r="I32" i="2"/>
  <c r="H32" i="2"/>
  <c r="G32" i="2"/>
  <c r="F32" i="2"/>
  <c r="E32" i="2"/>
  <c r="D32" i="2"/>
  <c r="C32" i="2"/>
  <c r="B32" i="2"/>
  <c r="AY31" i="2"/>
  <c r="AX31" i="2"/>
  <c r="AW31" i="2"/>
  <c r="AV31" i="2"/>
  <c r="AU31" i="2"/>
  <c r="AT31" i="2"/>
  <c r="AS31" i="2"/>
  <c r="AR31" i="2"/>
  <c r="AQ31" i="2"/>
  <c r="AP31" i="2"/>
  <c r="AO31" i="2"/>
  <c r="AN31" i="2"/>
  <c r="AM31" i="2"/>
  <c r="AL31" i="2"/>
  <c r="AK31" i="2"/>
  <c r="AJ31" i="2"/>
  <c r="AI31" i="2"/>
  <c r="AH31" i="2"/>
  <c r="AG31" i="2"/>
  <c r="AF31" i="2"/>
  <c r="AE31" i="2"/>
  <c r="AD31" i="2"/>
  <c r="AC31" i="2"/>
  <c r="AB31" i="2"/>
  <c r="AA31" i="2"/>
  <c r="Z31" i="2"/>
  <c r="Y31" i="2"/>
  <c r="X31" i="2"/>
  <c r="W31" i="2"/>
  <c r="V31" i="2"/>
  <c r="U31" i="2"/>
  <c r="T31" i="2"/>
  <c r="S31" i="2"/>
  <c r="R31" i="2"/>
  <c r="Q31" i="2"/>
  <c r="P31" i="2"/>
  <c r="O31" i="2"/>
  <c r="N31" i="2"/>
  <c r="M31" i="2"/>
  <c r="L31" i="2"/>
  <c r="K31" i="2"/>
  <c r="J31" i="2"/>
  <c r="I31" i="2"/>
  <c r="H31" i="2"/>
  <c r="G31" i="2"/>
  <c r="F31" i="2"/>
  <c r="E31" i="2"/>
  <c r="D31" i="2"/>
  <c r="C31" i="2"/>
  <c r="B31" i="2"/>
  <c r="AY30" i="2"/>
  <c r="AX30" i="2"/>
  <c r="AW30" i="2"/>
  <c r="AV30" i="2"/>
  <c r="AU30" i="2"/>
  <c r="AT30" i="2"/>
  <c r="AS30" i="2"/>
  <c r="AR30" i="2"/>
  <c r="AQ30" i="2"/>
  <c r="AP30" i="2"/>
  <c r="AO30" i="2"/>
  <c r="AN30" i="2"/>
  <c r="AM30" i="2"/>
  <c r="AL30" i="2"/>
  <c r="AK30" i="2"/>
  <c r="AJ30" i="2"/>
  <c r="AI30" i="2"/>
  <c r="AH30" i="2"/>
  <c r="AG30" i="2"/>
  <c r="AF30" i="2"/>
  <c r="AE30" i="2"/>
  <c r="AD30" i="2"/>
  <c r="AC30" i="2"/>
  <c r="AB30" i="2"/>
  <c r="AA30" i="2"/>
  <c r="Z30" i="2"/>
  <c r="Y30" i="2"/>
  <c r="X30" i="2"/>
  <c r="W30" i="2"/>
  <c r="V30" i="2"/>
  <c r="U30" i="2"/>
  <c r="T30" i="2"/>
  <c r="S30" i="2"/>
  <c r="R30" i="2"/>
  <c r="Q30" i="2"/>
  <c r="P30" i="2"/>
  <c r="O30" i="2"/>
  <c r="N30" i="2"/>
  <c r="M30" i="2"/>
  <c r="L30" i="2"/>
  <c r="K30" i="2"/>
  <c r="J30" i="2"/>
  <c r="I30" i="2"/>
  <c r="H30" i="2"/>
  <c r="G30" i="2"/>
  <c r="F30" i="2"/>
  <c r="E30" i="2"/>
  <c r="D30" i="2"/>
  <c r="C30" i="2"/>
  <c r="B30" i="2"/>
  <c r="AY29" i="2"/>
  <c r="AX29" i="2"/>
  <c r="AW29" i="2"/>
  <c r="AV29" i="2"/>
  <c r="AU29" i="2"/>
  <c r="AT29" i="2"/>
  <c r="AS29" i="2"/>
  <c r="AR29" i="2"/>
  <c r="AQ29" i="2"/>
  <c r="AP29" i="2"/>
  <c r="AO29" i="2"/>
  <c r="AN29" i="2"/>
  <c r="AM29" i="2"/>
  <c r="AL29" i="2"/>
  <c r="AK29" i="2"/>
  <c r="AJ29" i="2"/>
  <c r="AI29" i="2"/>
  <c r="AH29" i="2"/>
  <c r="AG29" i="2"/>
  <c r="AF29" i="2"/>
  <c r="AE29" i="2"/>
  <c r="AD29" i="2"/>
  <c r="AC29" i="2"/>
  <c r="AB29" i="2"/>
  <c r="AA29" i="2"/>
  <c r="Z29" i="2"/>
  <c r="Y29" i="2"/>
  <c r="X29" i="2"/>
  <c r="W29" i="2"/>
  <c r="V29" i="2"/>
  <c r="U29" i="2"/>
  <c r="T29" i="2"/>
  <c r="S29" i="2"/>
  <c r="R29" i="2"/>
  <c r="Q29" i="2"/>
  <c r="P29" i="2"/>
  <c r="O29" i="2"/>
  <c r="N29" i="2"/>
  <c r="M29" i="2"/>
  <c r="L29" i="2"/>
  <c r="K29" i="2"/>
  <c r="J29" i="2"/>
  <c r="I29" i="2"/>
  <c r="H29" i="2"/>
  <c r="G29" i="2"/>
  <c r="F29" i="2"/>
  <c r="E29" i="2"/>
  <c r="D29" i="2"/>
  <c r="C29" i="2"/>
  <c r="B29" i="2"/>
  <c r="AY28" i="2"/>
  <c r="AX28" i="2"/>
  <c r="AW28" i="2"/>
  <c r="AV28" i="2"/>
  <c r="AU28" i="2"/>
  <c r="AT28" i="2"/>
  <c r="AS28" i="2"/>
  <c r="AR28" i="2"/>
  <c r="AQ28" i="2"/>
  <c r="AP28" i="2"/>
  <c r="AO28" i="2"/>
  <c r="AN28" i="2"/>
  <c r="AM28" i="2"/>
  <c r="AL28" i="2"/>
  <c r="AK28" i="2"/>
  <c r="AJ28" i="2"/>
  <c r="AI28" i="2"/>
  <c r="AH28" i="2"/>
  <c r="AG28" i="2"/>
  <c r="AF28" i="2"/>
  <c r="AE28" i="2"/>
  <c r="AD28" i="2"/>
  <c r="AC28" i="2"/>
  <c r="AB28" i="2"/>
  <c r="AA28" i="2"/>
  <c r="Z28" i="2"/>
  <c r="Y28" i="2"/>
  <c r="X28" i="2"/>
  <c r="W28" i="2"/>
  <c r="V28" i="2"/>
  <c r="U28" i="2"/>
  <c r="T28" i="2"/>
  <c r="S28" i="2"/>
  <c r="R28" i="2"/>
  <c r="Q28" i="2"/>
  <c r="P28" i="2"/>
  <c r="O28" i="2"/>
  <c r="N28" i="2"/>
  <c r="M28" i="2"/>
  <c r="L28" i="2"/>
  <c r="K28" i="2"/>
  <c r="J28" i="2"/>
  <c r="I28" i="2"/>
  <c r="H28" i="2"/>
  <c r="G28" i="2"/>
  <c r="F28" i="2"/>
  <c r="E28" i="2"/>
  <c r="D28" i="2"/>
  <c r="C28" i="2"/>
  <c r="B28" i="2"/>
  <c r="AY27" i="2"/>
  <c r="AX27" i="2"/>
  <c r="AW27" i="2"/>
  <c r="AV27" i="2"/>
  <c r="AU27" i="2"/>
  <c r="AT27" i="2"/>
  <c r="AS27" i="2"/>
  <c r="AR27" i="2"/>
  <c r="AQ27" i="2"/>
  <c r="AP27" i="2"/>
  <c r="AO27" i="2"/>
  <c r="AN27" i="2"/>
  <c r="AM27" i="2"/>
  <c r="AL27" i="2"/>
  <c r="AK27" i="2"/>
  <c r="AJ27" i="2"/>
  <c r="AI27" i="2"/>
  <c r="AH27" i="2"/>
  <c r="AG27" i="2"/>
  <c r="AF27" i="2"/>
  <c r="AE27" i="2"/>
  <c r="AD27" i="2"/>
  <c r="AC27" i="2"/>
  <c r="AB27" i="2"/>
  <c r="AA27" i="2"/>
  <c r="Z27" i="2"/>
  <c r="Y27" i="2"/>
  <c r="X27" i="2"/>
  <c r="W27" i="2"/>
  <c r="V27" i="2"/>
  <c r="U27" i="2"/>
  <c r="T27" i="2"/>
  <c r="S27" i="2"/>
  <c r="R27" i="2"/>
  <c r="Q27" i="2"/>
  <c r="P27" i="2"/>
  <c r="O27" i="2"/>
  <c r="N27" i="2"/>
  <c r="M27" i="2"/>
  <c r="L27" i="2"/>
  <c r="K27" i="2"/>
  <c r="J27" i="2"/>
  <c r="I27" i="2"/>
  <c r="H27" i="2"/>
  <c r="G27" i="2"/>
  <c r="F27" i="2"/>
  <c r="E27" i="2"/>
  <c r="D27" i="2"/>
  <c r="C27" i="2"/>
  <c r="B27" i="2"/>
  <c r="AY26" i="2"/>
  <c r="AX26" i="2"/>
  <c r="AW26" i="2"/>
  <c r="AV26" i="2"/>
  <c r="AU26" i="2"/>
  <c r="AT26" i="2"/>
  <c r="AS26" i="2"/>
  <c r="AR26" i="2"/>
  <c r="AQ26" i="2"/>
  <c r="AP26" i="2"/>
  <c r="AO26" i="2"/>
  <c r="AN26" i="2"/>
  <c r="AM26" i="2"/>
  <c r="AL26" i="2"/>
  <c r="AK26" i="2"/>
  <c r="AJ26" i="2"/>
  <c r="AI26" i="2"/>
  <c r="AH26" i="2"/>
  <c r="AG26" i="2"/>
  <c r="AF26" i="2"/>
  <c r="AE26" i="2"/>
  <c r="AD26" i="2"/>
  <c r="AC26" i="2"/>
  <c r="AB26" i="2"/>
  <c r="AA26" i="2"/>
  <c r="Z26" i="2"/>
  <c r="Y26" i="2"/>
  <c r="X26" i="2"/>
  <c r="W26" i="2"/>
  <c r="V26" i="2"/>
  <c r="U26" i="2"/>
  <c r="T26" i="2"/>
  <c r="S26" i="2"/>
  <c r="R26" i="2"/>
  <c r="Q26" i="2"/>
  <c r="P26" i="2"/>
  <c r="O26" i="2"/>
  <c r="N26" i="2"/>
  <c r="M26" i="2"/>
  <c r="L26" i="2"/>
  <c r="K26" i="2"/>
  <c r="J26" i="2"/>
  <c r="I26" i="2"/>
  <c r="H26" i="2"/>
  <c r="G26" i="2"/>
  <c r="F26" i="2"/>
  <c r="E26" i="2"/>
  <c r="D26" i="2"/>
  <c r="C26" i="2"/>
  <c r="B26" i="2"/>
  <c r="AY25" i="2"/>
  <c r="AX25" i="2"/>
  <c r="AW25" i="2"/>
  <c r="AV25" i="2"/>
  <c r="AU25" i="2"/>
  <c r="AT25" i="2"/>
  <c r="AS25" i="2"/>
  <c r="AR25" i="2"/>
  <c r="AQ25" i="2"/>
  <c r="AP25" i="2"/>
  <c r="AO25" i="2"/>
  <c r="AN25" i="2"/>
  <c r="AM25" i="2"/>
  <c r="AL25" i="2"/>
  <c r="AK25" i="2"/>
  <c r="AJ25" i="2"/>
  <c r="AI25" i="2"/>
  <c r="AH25" i="2"/>
  <c r="AG25" i="2"/>
  <c r="AF25" i="2"/>
  <c r="AE25" i="2"/>
  <c r="AD25" i="2"/>
  <c r="AC25" i="2"/>
  <c r="AB25" i="2"/>
  <c r="AA25" i="2"/>
  <c r="Z25" i="2"/>
  <c r="Y25" i="2"/>
  <c r="X25" i="2"/>
  <c r="W25" i="2"/>
  <c r="V25" i="2"/>
  <c r="U25" i="2"/>
  <c r="T25" i="2"/>
  <c r="S25" i="2"/>
  <c r="R25" i="2"/>
  <c r="Q25" i="2"/>
  <c r="P25" i="2"/>
  <c r="O25" i="2"/>
  <c r="N25" i="2"/>
  <c r="M25" i="2"/>
  <c r="L25" i="2"/>
  <c r="K25" i="2"/>
  <c r="J25" i="2"/>
  <c r="I25" i="2"/>
  <c r="H25" i="2"/>
  <c r="G25" i="2"/>
  <c r="F25" i="2"/>
  <c r="E25" i="2"/>
  <c r="D25" i="2"/>
  <c r="C25" i="2"/>
  <c r="B25" i="2"/>
  <c r="AY24" i="2"/>
  <c r="AX24" i="2"/>
  <c r="AW24" i="2"/>
  <c r="AV24" i="2"/>
  <c r="AU24" i="2"/>
  <c r="AT24" i="2"/>
  <c r="AS24" i="2"/>
  <c r="AR24" i="2"/>
  <c r="AQ24" i="2"/>
  <c r="AP24" i="2"/>
  <c r="AO24" i="2"/>
  <c r="AN24" i="2"/>
  <c r="AM24" i="2"/>
  <c r="AL24" i="2"/>
  <c r="AK24" i="2"/>
  <c r="AJ24" i="2"/>
  <c r="AI24" i="2"/>
  <c r="AH24" i="2"/>
  <c r="AG24" i="2"/>
  <c r="AF24" i="2"/>
  <c r="AE24" i="2"/>
  <c r="AD24" i="2"/>
  <c r="AC24" i="2"/>
  <c r="AB24" i="2"/>
  <c r="AA24" i="2"/>
  <c r="Z24" i="2"/>
  <c r="Y24" i="2"/>
  <c r="X24" i="2"/>
  <c r="W24" i="2"/>
  <c r="V24" i="2"/>
  <c r="U24" i="2"/>
  <c r="T24" i="2"/>
  <c r="S24" i="2"/>
  <c r="R24" i="2"/>
  <c r="Q24" i="2"/>
  <c r="P24" i="2"/>
  <c r="O24" i="2"/>
  <c r="N24" i="2"/>
  <c r="M24" i="2"/>
  <c r="L24" i="2"/>
  <c r="K24" i="2"/>
  <c r="J24" i="2"/>
  <c r="I24" i="2"/>
  <c r="H24" i="2"/>
  <c r="G24" i="2"/>
  <c r="F24" i="2"/>
  <c r="E24" i="2"/>
  <c r="D24" i="2"/>
  <c r="C24" i="2"/>
  <c r="B24" i="2"/>
  <c r="AY23" i="2"/>
  <c r="AX23" i="2"/>
  <c r="AW23" i="2"/>
  <c r="AV23" i="2"/>
  <c r="AU23" i="2"/>
  <c r="AT23" i="2"/>
  <c r="AS23" i="2"/>
  <c r="AR23" i="2"/>
  <c r="AQ23" i="2"/>
  <c r="AP23" i="2"/>
  <c r="AO23" i="2"/>
  <c r="AN23" i="2"/>
  <c r="AM23" i="2"/>
  <c r="AL23" i="2"/>
  <c r="AK23" i="2"/>
  <c r="AJ23" i="2"/>
  <c r="AI23" i="2"/>
  <c r="AH23" i="2"/>
  <c r="AG23" i="2"/>
  <c r="AF23" i="2"/>
  <c r="AE23" i="2"/>
  <c r="AD23" i="2"/>
  <c r="AC23" i="2"/>
  <c r="AB23" i="2"/>
  <c r="AA23" i="2"/>
  <c r="Z23" i="2"/>
  <c r="Y23" i="2"/>
  <c r="X23" i="2"/>
  <c r="W23" i="2"/>
  <c r="V23" i="2"/>
  <c r="U23" i="2"/>
  <c r="T23" i="2"/>
  <c r="S23" i="2"/>
  <c r="R23" i="2"/>
  <c r="Q23" i="2"/>
  <c r="P23" i="2"/>
  <c r="O23" i="2"/>
  <c r="N23" i="2"/>
  <c r="M23" i="2"/>
  <c r="L23" i="2"/>
  <c r="K23" i="2"/>
  <c r="J23" i="2"/>
  <c r="I23" i="2"/>
  <c r="H23" i="2"/>
  <c r="G23" i="2"/>
  <c r="F23" i="2"/>
  <c r="E23" i="2"/>
  <c r="D23" i="2"/>
  <c r="C23" i="2"/>
  <c r="B23" i="2"/>
  <c r="AY22" i="2"/>
  <c r="AX22" i="2"/>
  <c r="AW22" i="2"/>
  <c r="AV22" i="2"/>
  <c r="AU22" i="2"/>
  <c r="AT22" i="2"/>
  <c r="AS22" i="2"/>
  <c r="AR22" i="2"/>
  <c r="AQ22" i="2"/>
  <c r="AP22" i="2"/>
  <c r="AO22" i="2"/>
  <c r="AN22" i="2"/>
  <c r="AM22" i="2"/>
  <c r="AL22" i="2"/>
  <c r="AK22" i="2"/>
  <c r="AJ22" i="2"/>
  <c r="AI22" i="2"/>
  <c r="AH22" i="2"/>
  <c r="AG22" i="2"/>
  <c r="AF22" i="2"/>
  <c r="AE22" i="2"/>
  <c r="AD22" i="2"/>
  <c r="AC22" i="2"/>
  <c r="AB22" i="2"/>
  <c r="AA22" i="2"/>
  <c r="Z22" i="2"/>
  <c r="Y22" i="2"/>
  <c r="X22" i="2"/>
  <c r="W22" i="2"/>
  <c r="V22" i="2"/>
  <c r="U22" i="2"/>
  <c r="T22" i="2"/>
  <c r="S22" i="2"/>
  <c r="R22" i="2"/>
  <c r="Q22" i="2"/>
  <c r="P22" i="2"/>
  <c r="O22" i="2"/>
  <c r="N22" i="2"/>
  <c r="M22" i="2"/>
  <c r="L22" i="2"/>
  <c r="K22" i="2"/>
  <c r="J22" i="2"/>
  <c r="I22" i="2"/>
  <c r="H22" i="2"/>
  <c r="G22" i="2"/>
  <c r="F22" i="2"/>
  <c r="E22" i="2"/>
  <c r="D22" i="2"/>
  <c r="C22" i="2"/>
  <c r="B22" i="2"/>
  <c r="AY21" i="2"/>
  <c r="AX21" i="2"/>
  <c r="AW21" i="2"/>
  <c r="AV21" i="2"/>
  <c r="AU21" i="2"/>
  <c r="AT21" i="2"/>
  <c r="AS21" i="2"/>
  <c r="AR21" i="2"/>
  <c r="AQ21" i="2"/>
  <c r="AP21" i="2"/>
  <c r="AO21" i="2"/>
  <c r="AN21" i="2"/>
  <c r="AM21" i="2"/>
  <c r="AL21" i="2"/>
  <c r="AK21" i="2"/>
  <c r="AJ21" i="2"/>
  <c r="AI21" i="2"/>
  <c r="AH21" i="2"/>
  <c r="AG21" i="2"/>
  <c r="AF21" i="2"/>
  <c r="AE21" i="2"/>
  <c r="AD21" i="2"/>
  <c r="AC21" i="2"/>
  <c r="AB21" i="2"/>
  <c r="AA21" i="2"/>
  <c r="Z21" i="2"/>
  <c r="Y21" i="2"/>
  <c r="X21" i="2"/>
  <c r="W21" i="2"/>
  <c r="V21" i="2"/>
  <c r="U21" i="2"/>
  <c r="T21" i="2"/>
  <c r="S21" i="2"/>
  <c r="R21" i="2"/>
  <c r="Q21" i="2"/>
  <c r="P21" i="2"/>
  <c r="O21" i="2"/>
  <c r="N21" i="2"/>
  <c r="M21" i="2"/>
  <c r="L21" i="2"/>
  <c r="K21" i="2"/>
  <c r="J21" i="2"/>
  <c r="I21" i="2"/>
  <c r="H21" i="2"/>
  <c r="G21" i="2"/>
  <c r="F21" i="2"/>
  <c r="E21" i="2"/>
  <c r="D21" i="2"/>
  <c r="C21" i="2"/>
  <c r="B21" i="2"/>
  <c r="AY20" i="2"/>
  <c r="AX20" i="2"/>
  <c r="AW20" i="2"/>
  <c r="AV20" i="2"/>
  <c r="AU20" i="2"/>
  <c r="AT20" i="2"/>
  <c r="AS20" i="2"/>
  <c r="AR20" i="2"/>
  <c r="AQ20" i="2"/>
  <c r="AP20" i="2"/>
  <c r="AO20" i="2"/>
  <c r="AN20" i="2"/>
  <c r="AM20" i="2"/>
  <c r="AL20" i="2"/>
  <c r="AK20" i="2"/>
  <c r="AJ20" i="2"/>
  <c r="AI20" i="2"/>
  <c r="AH20" i="2"/>
  <c r="AG20" i="2"/>
  <c r="AF20" i="2"/>
  <c r="AE20" i="2"/>
  <c r="AD20" i="2"/>
  <c r="AC20" i="2"/>
  <c r="AB20" i="2"/>
  <c r="AA20" i="2"/>
  <c r="Z20" i="2"/>
  <c r="Y20" i="2"/>
  <c r="X20" i="2"/>
  <c r="W20" i="2"/>
  <c r="V20" i="2"/>
  <c r="U20" i="2"/>
  <c r="T20" i="2"/>
  <c r="S20" i="2"/>
  <c r="R20" i="2"/>
  <c r="Q20" i="2"/>
  <c r="P20" i="2"/>
  <c r="O20" i="2"/>
  <c r="N20" i="2"/>
  <c r="M20" i="2"/>
  <c r="L20" i="2"/>
  <c r="K20" i="2"/>
  <c r="J20" i="2"/>
  <c r="I20" i="2"/>
  <c r="H20" i="2"/>
  <c r="G20" i="2"/>
  <c r="F20" i="2"/>
  <c r="E20" i="2"/>
  <c r="D20" i="2"/>
  <c r="C20" i="2"/>
  <c r="B20" i="2"/>
  <c r="AY19" i="2"/>
  <c r="AX19" i="2"/>
  <c r="AW19" i="2"/>
  <c r="AV19" i="2"/>
  <c r="AU19" i="2"/>
  <c r="AT19" i="2"/>
  <c r="AS19" i="2"/>
  <c r="AR19" i="2"/>
  <c r="AQ19" i="2"/>
  <c r="AP19" i="2"/>
  <c r="AO19" i="2"/>
  <c r="AN19" i="2"/>
  <c r="AM19" i="2"/>
  <c r="AL19" i="2"/>
  <c r="AK19" i="2"/>
  <c r="AJ19" i="2"/>
  <c r="AI19" i="2"/>
  <c r="AH19" i="2"/>
  <c r="AG19" i="2"/>
  <c r="AF19" i="2"/>
  <c r="AE19" i="2"/>
  <c r="AD19" i="2"/>
  <c r="AC19" i="2"/>
  <c r="AB19" i="2"/>
  <c r="AA19" i="2"/>
  <c r="Z19" i="2"/>
  <c r="Y19" i="2"/>
  <c r="X19" i="2"/>
  <c r="W19" i="2"/>
  <c r="V19" i="2"/>
  <c r="U19" i="2"/>
  <c r="T19" i="2"/>
  <c r="S19" i="2"/>
  <c r="R19" i="2"/>
  <c r="Q19" i="2"/>
  <c r="P19" i="2"/>
  <c r="O19" i="2"/>
  <c r="N19" i="2"/>
  <c r="M19" i="2"/>
  <c r="L19" i="2"/>
  <c r="K19" i="2"/>
  <c r="J19" i="2"/>
  <c r="I19" i="2"/>
  <c r="H19" i="2"/>
  <c r="G19" i="2"/>
  <c r="F19" i="2"/>
  <c r="E19" i="2"/>
  <c r="D19" i="2"/>
  <c r="C19" i="2"/>
  <c r="B19" i="2"/>
  <c r="AY18" i="2"/>
  <c r="AX18" i="2"/>
  <c r="AW18" i="2"/>
  <c r="AV18" i="2"/>
  <c r="AU18" i="2"/>
  <c r="AT18" i="2"/>
  <c r="AS18" i="2"/>
  <c r="AR18" i="2"/>
  <c r="AQ18" i="2"/>
  <c r="AP18" i="2"/>
  <c r="AO18" i="2"/>
  <c r="AN18" i="2"/>
  <c r="AM18" i="2"/>
  <c r="AL18" i="2"/>
  <c r="AK18" i="2"/>
  <c r="AJ18" i="2"/>
  <c r="AI18" i="2"/>
  <c r="AH18" i="2"/>
  <c r="AG18" i="2"/>
  <c r="AF18" i="2"/>
  <c r="AE18" i="2"/>
  <c r="AD18" i="2"/>
  <c r="AC18" i="2"/>
  <c r="AB18" i="2"/>
  <c r="AA18" i="2"/>
  <c r="Z18" i="2"/>
  <c r="Y18" i="2"/>
  <c r="X18" i="2"/>
  <c r="W18" i="2"/>
  <c r="V18" i="2"/>
  <c r="U18" i="2"/>
  <c r="T18" i="2"/>
  <c r="S18" i="2"/>
  <c r="R18" i="2"/>
  <c r="Q18" i="2"/>
  <c r="P18" i="2"/>
  <c r="O18" i="2"/>
  <c r="N18" i="2"/>
  <c r="M18" i="2"/>
  <c r="L18" i="2"/>
  <c r="K18" i="2"/>
  <c r="J18" i="2"/>
  <c r="I18" i="2"/>
  <c r="H18" i="2"/>
  <c r="G18" i="2"/>
  <c r="F18" i="2"/>
  <c r="E18" i="2"/>
  <c r="D18" i="2"/>
  <c r="C18" i="2"/>
  <c r="B18" i="2"/>
  <c r="AY17" i="2"/>
  <c r="AX17" i="2"/>
  <c r="AW17" i="2"/>
  <c r="AV17" i="2"/>
  <c r="AU17" i="2"/>
  <c r="AT17" i="2"/>
  <c r="AS17" i="2"/>
  <c r="AR17" i="2"/>
  <c r="AQ17" i="2"/>
  <c r="AP17" i="2"/>
  <c r="AO17" i="2"/>
  <c r="AN17" i="2"/>
  <c r="AM17" i="2"/>
  <c r="AL17" i="2"/>
  <c r="AK17" i="2"/>
  <c r="AJ17" i="2"/>
  <c r="AI17" i="2"/>
  <c r="AH17" i="2"/>
  <c r="AG17" i="2"/>
  <c r="AF17" i="2"/>
  <c r="AE17" i="2"/>
  <c r="AD17" i="2"/>
  <c r="AC17" i="2"/>
  <c r="AB17" i="2"/>
  <c r="AA17" i="2"/>
  <c r="Z17" i="2"/>
  <c r="Y17" i="2"/>
  <c r="X17" i="2"/>
  <c r="W17" i="2"/>
  <c r="V17" i="2"/>
  <c r="U17" i="2"/>
  <c r="T17" i="2"/>
  <c r="S17" i="2"/>
  <c r="R17" i="2"/>
  <c r="Q17" i="2"/>
  <c r="P17" i="2"/>
  <c r="O17" i="2"/>
  <c r="N17" i="2"/>
  <c r="M17" i="2"/>
  <c r="L17" i="2"/>
  <c r="K17" i="2"/>
  <c r="J17" i="2"/>
  <c r="I17" i="2"/>
  <c r="H17" i="2"/>
  <c r="G17" i="2"/>
  <c r="F17" i="2"/>
  <c r="E17" i="2"/>
  <c r="D17" i="2"/>
  <c r="C17" i="2"/>
  <c r="B17" i="2"/>
  <c r="AY16" i="2"/>
  <c r="AX16" i="2"/>
  <c r="AW16" i="2"/>
  <c r="AV16" i="2"/>
  <c r="AU16" i="2"/>
  <c r="AT16" i="2"/>
  <c r="AS16" i="2"/>
  <c r="AR16" i="2"/>
  <c r="AQ16" i="2"/>
  <c r="AP16" i="2"/>
  <c r="AO16" i="2"/>
  <c r="AN16" i="2"/>
  <c r="AM16" i="2"/>
  <c r="AL16" i="2"/>
  <c r="AK16" i="2"/>
  <c r="AJ16" i="2"/>
  <c r="AI16" i="2"/>
  <c r="AH16" i="2"/>
  <c r="AG16" i="2"/>
  <c r="AF16" i="2"/>
  <c r="AE16" i="2"/>
  <c r="AD16" i="2"/>
  <c r="AC16" i="2"/>
  <c r="AB16" i="2"/>
  <c r="AA16" i="2"/>
  <c r="Z16" i="2"/>
  <c r="Y16" i="2"/>
  <c r="X16" i="2"/>
  <c r="W16" i="2"/>
  <c r="V16" i="2"/>
  <c r="U16" i="2"/>
  <c r="T16" i="2"/>
  <c r="S16" i="2"/>
  <c r="R16" i="2"/>
  <c r="Q16" i="2"/>
  <c r="P16" i="2"/>
  <c r="O16" i="2"/>
  <c r="N16" i="2"/>
  <c r="M16" i="2"/>
  <c r="L16" i="2"/>
  <c r="K16" i="2"/>
  <c r="J16" i="2"/>
  <c r="I16" i="2"/>
  <c r="H16" i="2"/>
  <c r="G16" i="2"/>
  <c r="F16" i="2"/>
  <c r="E16" i="2"/>
  <c r="D16" i="2"/>
  <c r="C16" i="2"/>
  <c r="B16" i="2"/>
  <c r="AY15" i="2"/>
  <c r="AX15" i="2"/>
  <c r="AW15" i="2"/>
  <c r="AV15" i="2"/>
  <c r="AU15" i="2"/>
  <c r="AT15" i="2"/>
  <c r="AS15" i="2"/>
  <c r="AR15" i="2"/>
  <c r="AQ15" i="2"/>
  <c r="AP15" i="2"/>
  <c r="AO15" i="2"/>
  <c r="AN15" i="2"/>
  <c r="AM15" i="2"/>
  <c r="AL15" i="2"/>
  <c r="AK15" i="2"/>
  <c r="AJ15" i="2"/>
  <c r="AI15" i="2"/>
  <c r="AH15" i="2"/>
  <c r="AG15" i="2"/>
  <c r="AF15" i="2"/>
  <c r="AE15" i="2"/>
  <c r="AD15" i="2"/>
  <c r="AC15" i="2"/>
  <c r="AB15" i="2"/>
  <c r="AA15" i="2"/>
  <c r="Z15" i="2"/>
  <c r="Y15" i="2"/>
  <c r="X15" i="2"/>
  <c r="W15" i="2"/>
  <c r="V15" i="2"/>
  <c r="U15" i="2"/>
  <c r="T15" i="2"/>
  <c r="S15" i="2"/>
  <c r="R15" i="2"/>
  <c r="Q15" i="2"/>
  <c r="P15" i="2"/>
  <c r="O15" i="2"/>
  <c r="N15" i="2"/>
  <c r="M15" i="2"/>
  <c r="L15" i="2"/>
  <c r="K15" i="2"/>
  <c r="J15" i="2"/>
  <c r="I15" i="2"/>
  <c r="H15" i="2"/>
  <c r="G15" i="2"/>
  <c r="F15" i="2"/>
  <c r="E15" i="2"/>
  <c r="D15" i="2"/>
  <c r="C15" i="2"/>
  <c r="B15" i="2"/>
  <c r="AY14" i="2"/>
  <c r="AX14" i="2"/>
  <c r="AW14" i="2"/>
  <c r="AV14" i="2"/>
  <c r="AU14" i="2"/>
  <c r="AT14" i="2"/>
  <c r="AS14" i="2"/>
  <c r="AR14" i="2"/>
  <c r="AQ14" i="2"/>
  <c r="AP14" i="2"/>
  <c r="AO14" i="2"/>
  <c r="AN14" i="2"/>
  <c r="AM14" i="2"/>
  <c r="AL14" i="2"/>
  <c r="AK14" i="2"/>
  <c r="AJ14" i="2"/>
  <c r="AI14" i="2"/>
  <c r="AH14" i="2"/>
  <c r="AG14" i="2"/>
  <c r="AF14" i="2"/>
  <c r="AE14" i="2"/>
  <c r="AD14" i="2"/>
  <c r="AC14" i="2"/>
  <c r="AB14" i="2"/>
  <c r="AA14" i="2"/>
  <c r="Z14" i="2"/>
  <c r="Y14" i="2"/>
  <c r="X14" i="2"/>
  <c r="W14" i="2"/>
  <c r="V14" i="2"/>
  <c r="U14" i="2"/>
  <c r="T14" i="2"/>
  <c r="S14" i="2"/>
  <c r="R14" i="2"/>
  <c r="Q14" i="2"/>
  <c r="P14" i="2"/>
  <c r="O14" i="2"/>
  <c r="N14" i="2"/>
  <c r="M14" i="2"/>
  <c r="L14" i="2"/>
  <c r="K14" i="2"/>
  <c r="J14" i="2"/>
  <c r="I14" i="2"/>
  <c r="H14" i="2"/>
  <c r="G14" i="2"/>
  <c r="F14" i="2"/>
  <c r="E14" i="2"/>
  <c r="D14" i="2"/>
  <c r="C14" i="2"/>
  <c r="B14" i="2"/>
  <c r="AY13" i="2"/>
  <c r="AX13" i="2"/>
  <c r="AW13" i="2"/>
  <c r="AV13" i="2"/>
  <c r="AU13" i="2"/>
  <c r="AT13" i="2"/>
  <c r="AS13" i="2"/>
  <c r="AR13" i="2"/>
  <c r="AQ13" i="2"/>
  <c r="AP13" i="2"/>
  <c r="AO13" i="2"/>
  <c r="AN13" i="2"/>
  <c r="AM13" i="2"/>
  <c r="AL13" i="2"/>
  <c r="AK13" i="2"/>
  <c r="AJ13" i="2"/>
  <c r="AI13" i="2"/>
  <c r="AH13" i="2"/>
  <c r="AG13" i="2"/>
  <c r="AF13" i="2"/>
  <c r="AE13" i="2"/>
  <c r="AD13" i="2"/>
  <c r="AC13" i="2"/>
  <c r="AB13" i="2"/>
  <c r="AA13" i="2"/>
  <c r="Z13" i="2"/>
  <c r="Y13" i="2"/>
  <c r="X13" i="2"/>
  <c r="W13" i="2"/>
  <c r="V13" i="2"/>
  <c r="U13" i="2"/>
  <c r="T13" i="2"/>
  <c r="S13" i="2"/>
  <c r="R13" i="2"/>
  <c r="Q13" i="2"/>
  <c r="P13" i="2"/>
  <c r="O13" i="2"/>
  <c r="N13" i="2"/>
  <c r="M13" i="2"/>
  <c r="L13" i="2"/>
  <c r="K13" i="2"/>
  <c r="J13" i="2"/>
  <c r="I13" i="2"/>
  <c r="H13" i="2"/>
  <c r="G13" i="2"/>
  <c r="F13" i="2"/>
  <c r="E13" i="2"/>
  <c r="D13" i="2"/>
  <c r="C13" i="2"/>
  <c r="B13" i="2"/>
  <c r="AY12" i="2"/>
  <c r="AX12" i="2"/>
  <c r="AW12" i="2"/>
  <c r="AV12" i="2"/>
  <c r="AU12" i="2"/>
  <c r="AT12" i="2"/>
  <c r="AS12" i="2"/>
  <c r="AR12" i="2"/>
  <c r="AQ12" i="2"/>
  <c r="AP12" i="2"/>
  <c r="AO12" i="2"/>
  <c r="AN12" i="2"/>
  <c r="AM12" i="2"/>
  <c r="AL12" i="2"/>
  <c r="AK12" i="2"/>
  <c r="AJ12" i="2"/>
  <c r="AI12" i="2"/>
  <c r="AH12" i="2"/>
  <c r="AG12" i="2"/>
  <c r="AF12" i="2"/>
  <c r="AE12" i="2"/>
  <c r="AD12" i="2"/>
  <c r="AC12" i="2"/>
  <c r="AB12" i="2"/>
  <c r="AA12" i="2"/>
  <c r="Z12" i="2"/>
  <c r="Y12" i="2"/>
  <c r="X12" i="2"/>
  <c r="W12" i="2"/>
  <c r="V12" i="2"/>
  <c r="U12" i="2"/>
  <c r="T12" i="2"/>
  <c r="S12" i="2"/>
  <c r="R12" i="2"/>
  <c r="Q12" i="2"/>
  <c r="P12" i="2"/>
  <c r="O12" i="2"/>
  <c r="N12" i="2"/>
  <c r="M12" i="2"/>
  <c r="L12" i="2"/>
  <c r="K12" i="2"/>
  <c r="J12" i="2"/>
  <c r="I12" i="2"/>
  <c r="H12" i="2"/>
  <c r="G12" i="2"/>
  <c r="F12" i="2"/>
  <c r="E12" i="2"/>
  <c r="D12" i="2"/>
  <c r="C12" i="2"/>
  <c r="B12" i="2"/>
  <c r="AY11" i="2"/>
  <c r="AX11" i="2"/>
  <c r="AW11" i="2"/>
  <c r="AV11" i="2"/>
  <c r="AU11" i="2"/>
  <c r="AT11" i="2"/>
  <c r="AS11" i="2"/>
  <c r="AR11" i="2"/>
  <c r="AQ11" i="2"/>
  <c r="AP11" i="2"/>
  <c r="AO11" i="2"/>
  <c r="AN11" i="2"/>
  <c r="AM11" i="2"/>
  <c r="AL11" i="2"/>
  <c r="AK11" i="2"/>
  <c r="AJ11" i="2"/>
  <c r="AI11" i="2"/>
  <c r="AH11" i="2"/>
  <c r="AG11" i="2"/>
  <c r="AF11" i="2"/>
  <c r="AE11" i="2"/>
  <c r="AD11" i="2"/>
  <c r="AC11" i="2"/>
  <c r="AB11" i="2"/>
  <c r="AA11" i="2"/>
  <c r="Z11" i="2"/>
  <c r="Y11" i="2"/>
  <c r="X11" i="2"/>
  <c r="W11" i="2"/>
  <c r="V11" i="2"/>
  <c r="U11" i="2"/>
  <c r="T11" i="2"/>
  <c r="S11" i="2"/>
  <c r="R11" i="2"/>
  <c r="Q11" i="2"/>
  <c r="P11" i="2"/>
  <c r="O11" i="2"/>
  <c r="N11" i="2"/>
  <c r="M11" i="2"/>
  <c r="L11" i="2"/>
  <c r="K11" i="2"/>
  <c r="J11" i="2"/>
  <c r="I11" i="2"/>
  <c r="H11" i="2"/>
  <c r="G11" i="2"/>
  <c r="F11" i="2"/>
  <c r="E11" i="2"/>
  <c r="D11" i="2"/>
  <c r="C11" i="2"/>
  <c r="B11" i="2"/>
  <c r="AY10" i="2"/>
  <c r="AX10" i="2"/>
  <c r="AW10" i="2"/>
  <c r="AV10" i="2"/>
  <c r="AU10" i="2"/>
  <c r="AT10" i="2"/>
  <c r="AS10" i="2"/>
  <c r="AR10" i="2"/>
  <c r="AQ10" i="2"/>
  <c r="AP10" i="2"/>
  <c r="AO10" i="2"/>
  <c r="AN10" i="2"/>
  <c r="AM10" i="2"/>
  <c r="AL10" i="2"/>
  <c r="AK10" i="2"/>
  <c r="AJ10" i="2"/>
  <c r="AI10" i="2"/>
  <c r="AH10" i="2"/>
  <c r="AG10" i="2"/>
  <c r="AF10" i="2"/>
  <c r="AE10" i="2"/>
  <c r="AD10" i="2"/>
  <c r="AC10" i="2"/>
  <c r="AB10" i="2"/>
  <c r="AA10" i="2"/>
  <c r="Z10" i="2"/>
  <c r="Y10" i="2"/>
  <c r="X10" i="2"/>
  <c r="W10" i="2"/>
  <c r="V10" i="2"/>
  <c r="U10" i="2"/>
  <c r="T10" i="2"/>
  <c r="S10" i="2"/>
  <c r="R10" i="2"/>
  <c r="Q10" i="2"/>
  <c r="P10" i="2"/>
  <c r="O10" i="2"/>
  <c r="N10" i="2"/>
  <c r="M10" i="2"/>
  <c r="L10" i="2"/>
  <c r="K10" i="2"/>
  <c r="J10" i="2"/>
  <c r="I10" i="2"/>
  <c r="H10" i="2"/>
  <c r="G10" i="2"/>
  <c r="F10" i="2"/>
  <c r="E10" i="2"/>
  <c r="D10" i="2"/>
  <c r="C10" i="2"/>
  <c r="B10" i="2"/>
  <c r="AY9" i="2"/>
  <c r="AX9" i="2"/>
  <c r="AW9" i="2"/>
  <c r="AV9" i="2"/>
  <c r="AU9" i="2"/>
  <c r="AT9" i="2"/>
  <c r="AS9" i="2"/>
  <c r="AR9" i="2"/>
  <c r="AQ9" i="2"/>
  <c r="AP9" i="2"/>
  <c r="AO9" i="2"/>
  <c r="AN9" i="2"/>
  <c r="AM9" i="2"/>
  <c r="AL9" i="2"/>
  <c r="AK9" i="2"/>
  <c r="AJ9" i="2"/>
  <c r="AI9" i="2"/>
  <c r="AH9" i="2"/>
  <c r="AG9" i="2"/>
  <c r="AF9" i="2"/>
  <c r="AE9" i="2"/>
  <c r="AD9" i="2"/>
  <c r="AC9" i="2"/>
  <c r="AB9" i="2"/>
  <c r="AA9" i="2"/>
  <c r="Z9" i="2"/>
  <c r="Y9" i="2"/>
  <c r="X9" i="2"/>
  <c r="W9" i="2"/>
  <c r="V9" i="2"/>
  <c r="U9" i="2"/>
  <c r="T9" i="2"/>
  <c r="S9" i="2"/>
  <c r="R9" i="2"/>
  <c r="Q9" i="2"/>
  <c r="P9" i="2"/>
  <c r="O9" i="2"/>
  <c r="N9" i="2"/>
  <c r="M9" i="2"/>
  <c r="L9" i="2"/>
  <c r="K9" i="2"/>
  <c r="J9" i="2"/>
  <c r="I9" i="2"/>
  <c r="H9" i="2"/>
  <c r="G9" i="2"/>
  <c r="F9" i="2"/>
  <c r="E9" i="2"/>
  <c r="D9" i="2"/>
  <c r="C9" i="2"/>
  <c r="B9" i="2"/>
  <c r="AY8" i="2"/>
  <c r="AX8" i="2"/>
  <c r="AW8" i="2"/>
  <c r="AV8" i="2"/>
  <c r="AU8" i="2"/>
  <c r="AT8" i="2"/>
  <c r="AS8" i="2"/>
  <c r="AR8" i="2"/>
  <c r="AQ8" i="2"/>
  <c r="AP8" i="2"/>
  <c r="AO8" i="2"/>
  <c r="AN8" i="2"/>
  <c r="AM8" i="2"/>
  <c r="AL8" i="2"/>
  <c r="AK8" i="2"/>
  <c r="AJ8" i="2"/>
  <c r="AI8" i="2"/>
  <c r="AH8" i="2"/>
  <c r="AG8" i="2"/>
  <c r="AF8" i="2"/>
  <c r="AE8" i="2"/>
  <c r="AD8" i="2"/>
  <c r="AC8" i="2"/>
  <c r="AB8" i="2"/>
  <c r="AA8" i="2"/>
  <c r="Z8" i="2"/>
  <c r="Y8" i="2"/>
  <c r="X8" i="2"/>
  <c r="W8" i="2"/>
  <c r="V8" i="2"/>
  <c r="U8" i="2"/>
  <c r="T8" i="2"/>
  <c r="S8" i="2"/>
  <c r="R8" i="2"/>
  <c r="Q8" i="2"/>
  <c r="P8" i="2"/>
  <c r="O8" i="2"/>
  <c r="N8" i="2"/>
  <c r="M8" i="2"/>
  <c r="L8" i="2"/>
  <c r="K8" i="2"/>
  <c r="J8" i="2"/>
  <c r="I8" i="2"/>
  <c r="H8" i="2"/>
  <c r="G8" i="2"/>
  <c r="F8" i="2"/>
  <c r="E8" i="2"/>
  <c r="D8" i="2"/>
  <c r="C8" i="2"/>
  <c r="B8" i="2"/>
  <c r="AY7" i="2"/>
  <c r="AX7" i="2"/>
  <c r="AW7" i="2"/>
  <c r="AV7" i="2"/>
  <c r="AU7" i="2"/>
  <c r="AT7" i="2"/>
  <c r="AS7" i="2"/>
  <c r="AR7" i="2"/>
  <c r="AQ7" i="2"/>
  <c r="AP7" i="2"/>
  <c r="AO7" i="2"/>
  <c r="AN7" i="2"/>
  <c r="AM7" i="2"/>
  <c r="AL7" i="2"/>
  <c r="AK7" i="2"/>
  <c r="AJ7" i="2"/>
  <c r="AI7" i="2"/>
  <c r="AH7" i="2"/>
  <c r="AG7" i="2"/>
  <c r="AF7" i="2"/>
  <c r="AE7" i="2"/>
  <c r="AD7" i="2"/>
  <c r="AC7" i="2"/>
  <c r="AB7" i="2"/>
  <c r="AA7" i="2"/>
  <c r="Z7" i="2"/>
  <c r="Y7" i="2"/>
  <c r="X7" i="2"/>
  <c r="W7" i="2"/>
  <c r="V7" i="2"/>
  <c r="U7" i="2"/>
  <c r="T7" i="2"/>
  <c r="S7" i="2"/>
  <c r="R7" i="2"/>
  <c r="Q7" i="2"/>
  <c r="P7" i="2"/>
  <c r="O7" i="2"/>
  <c r="N7" i="2"/>
  <c r="M7" i="2"/>
  <c r="L7" i="2"/>
  <c r="K7" i="2"/>
  <c r="J7" i="2"/>
  <c r="I7" i="2"/>
  <c r="H7" i="2"/>
  <c r="G7" i="2"/>
  <c r="F7" i="2"/>
  <c r="E7" i="2"/>
  <c r="D7" i="2"/>
  <c r="C7" i="2"/>
  <c r="B7" i="2"/>
  <c r="BG4" i="2"/>
  <c r="BF4" i="2"/>
  <c r="BE4" i="2"/>
  <c r="BD4" i="2"/>
  <c r="BC4" i="2"/>
  <c r="BB4" i="2"/>
  <c r="BA4" i="2"/>
  <c r="AZ4" i="2"/>
  <c r="AY4" i="2"/>
  <c r="AX4" i="2"/>
  <c r="AW4" i="2"/>
  <c r="AV4" i="2"/>
  <c r="AU4" i="2"/>
  <c r="AT4" i="2"/>
  <c r="AS4" i="2"/>
  <c r="AR4" i="2"/>
  <c r="AQ4" i="2"/>
  <c r="AP4" i="2"/>
  <c r="AO4" i="2"/>
  <c r="AN4" i="2"/>
  <c r="AM4" i="2"/>
  <c r="AL4" i="2"/>
  <c r="AK4" i="2"/>
  <c r="AJ4" i="2"/>
  <c r="AI4" i="2"/>
  <c r="AH4" i="2"/>
  <c r="AG4" i="2"/>
  <c r="AF4" i="2"/>
  <c r="AE4" i="2"/>
  <c r="AD4" i="2"/>
  <c r="AC4" i="2"/>
  <c r="AB4" i="2"/>
  <c r="AA4" i="2"/>
  <c r="Z4" i="2"/>
  <c r="Y4" i="2"/>
  <c r="X4" i="2"/>
  <c r="W4" i="2"/>
  <c r="V4" i="2"/>
  <c r="U4" i="2"/>
  <c r="T4" i="2"/>
  <c r="S4" i="2"/>
  <c r="R4" i="2"/>
  <c r="Q4" i="2"/>
  <c r="P4" i="2"/>
  <c r="O4" i="2"/>
  <c r="N4" i="2"/>
  <c r="M4" i="2"/>
  <c r="L4" i="2"/>
  <c r="K4" i="2"/>
  <c r="J4" i="2"/>
  <c r="I4" i="2"/>
  <c r="H4" i="2"/>
  <c r="G4" i="2"/>
  <c r="F4" i="2"/>
  <c r="E4" i="2"/>
  <c r="D4" i="2"/>
  <c r="C4" i="2"/>
  <c r="B4" i="2"/>
  <c r="BG3" i="2"/>
  <c r="BF3" i="2"/>
  <c r="BE3" i="2"/>
  <c r="BD3" i="2"/>
  <c r="BC3" i="2"/>
  <c r="BB3" i="2"/>
  <c r="BA3" i="2"/>
  <c r="AZ3" i="2"/>
  <c r="AY3" i="2"/>
  <c r="AX3" i="2"/>
  <c r="AW3" i="2"/>
  <c r="AV3" i="2"/>
  <c r="AU3" i="2"/>
  <c r="AT3" i="2"/>
  <c r="AS3" i="2"/>
  <c r="AR3" i="2"/>
  <c r="AQ3" i="2"/>
  <c r="AP3" i="2"/>
  <c r="AO3" i="2"/>
  <c r="AN3" i="2"/>
  <c r="AM3" i="2"/>
  <c r="AL3" i="2"/>
  <c r="AK3" i="2"/>
  <c r="AJ3" i="2"/>
  <c r="AI3" i="2"/>
  <c r="AH3" i="2"/>
  <c r="AG3" i="2"/>
  <c r="AF3" i="2"/>
  <c r="AE3" i="2"/>
  <c r="AD3" i="2"/>
  <c r="AC3" i="2"/>
  <c r="AB3" i="2"/>
  <c r="AA3" i="2"/>
  <c r="Z3" i="2"/>
  <c r="Y3" i="2"/>
  <c r="X3" i="2"/>
  <c r="W3" i="2"/>
  <c r="V3" i="2"/>
  <c r="U3" i="2"/>
  <c r="T3" i="2"/>
  <c r="S3" i="2"/>
  <c r="R3" i="2"/>
  <c r="Q3" i="2"/>
  <c r="P3" i="2"/>
  <c r="O3" i="2"/>
  <c r="N3" i="2"/>
  <c r="M3" i="2"/>
  <c r="L3" i="2"/>
  <c r="K3" i="2"/>
  <c r="J3" i="2"/>
  <c r="I3" i="2"/>
  <c r="H3" i="2"/>
  <c r="G3" i="2"/>
  <c r="F3" i="2"/>
  <c r="E3" i="2"/>
  <c r="D3" i="2"/>
  <c r="C3" i="2"/>
  <c r="B3" i="2"/>
  <c r="G84" i="1"/>
  <c r="F84" i="1"/>
  <c r="E84" i="1"/>
  <c r="H84" i="1" s="1"/>
  <c r="G83" i="1"/>
  <c r="F83" i="1"/>
  <c r="E83" i="1"/>
  <c r="H83" i="1" s="1"/>
  <c r="G82" i="1"/>
  <c r="F82" i="1"/>
  <c r="E82" i="1"/>
  <c r="H82" i="1" s="1"/>
  <c r="G81" i="1"/>
  <c r="F81" i="1"/>
  <c r="E81" i="1"/>
  <c r="H81" i="1" s="1"/>
  <c r="G80" i="1"/>
  <c r="F80" i="1"/>
  <c r="E80" i="1"/>
  <c r="H80" i="1" s="1"/>
  <c r="G79" i="1"/>
  <c r="F79" i="1"/>
  <c r="E79" i="1"/>
  <c r="H79" i="1" s="1"/>
  <c r="G78" i="1"/>
  <c r="F78" i="1"/>
  <c r="E78" i="1"/>
  <c r="H78" i="1" s="1"/>
  <c r="G77" i="1"/>
  <c r="F77" i="1"/>
  <c r="E77" i="1"/>
  <c r="H77" i="1" s="1"/>
  <c r="G76" i="1"/>
  <c r="F76" i="1"/>
  <c r="E76" i="1"/>
  <c r="H76" i="1" s="1"/>
  <c r="G75" i="1"/>
  <c r="F75" i="1"/>
  <c r="E75" i="1"/>
  <c r="H75" i="1" s="1"/>
  <c r="G74" i="1"/>
  <c r="F74" i="1"/>
  <c r="E74" i="1"/>
  <c r="H74" i="1" s="1"/>
  <c r="G73" i="1"/>
  <c r="F73" i="1"/>
  <c r="E73" i="1"/>
  <c r="H73" i="1" s="1"/>
  <c r="G72" i="1"/>
  <c r="F72" i="1"/>
  <c r="E72" i="1"/>
  <c r="H72" i="1" s="1"/>
  <c r="G71" i="1"/>
  <c r="F71" i="1"/>
  <c r="E71" i="1"/>
  <c r="H71" i="1" s="1"/>
  <c r="G70" i="1"/>
  <c r="F70" i="1"/>
  <c r="E70" i="1"/>
  <c r="H70" i="1" s="1"/>
  <c r="G69" i="1"/>
  <c r="F69" i="1"/>
  <c r="E69" i="1"/>
  <c r="H69" i="1" s="1"/>
  <c r="G68" i="1"/>
  <c r="F68" i="1"/>
  <c r="E68" i="1"/>
  <c r="H68" i="1" s="1"/>
  <c r="G67" i="1"/>
  <c r="F67" i="1"/>
  <c r="E67" i="1"/>
  <c r="H67" i="1" s="1"/>
  <c r="G66" i="1"/>
  <c r="F66" i="1"/>
  <c r="E66" i="1"/>
  <c r="H66" i="1" s="1"/>
  <c r="G65" i="1"/>
  <c r="F65" i="1"/>
  <c r="E65" i="1"/>
  <c r="H65" i="1" s="1"/>
  <c r="G64" i="1"/>
  <c r="F64" i="1"/>
  <c r="E64" i="1"/>
  <c r="H64" i="1" s="1"/>
  <c r="G63" i="1"/>
  <c r="F63" i="1"/>
  <c r="E63" i="1"/>
  <c r="H63" i="1" s="1"/>
  <c r="G62" i="1"/>
  <c r="F62" i="1"/>
  <c r="E62" i="1"/>
  <c r="H62" i="1" s="1"/>
  <c r="G61" i="1"/>
  <c r="F61" i="1"/>
  <c r="E61" i="1"/>
  <c r="H61" i="1" s="1"/>
  <c r="G60" i="1"/>
  <c r="F60" i="1"/>
  <c r="E60" i="1"/>
  <c r="H60" i="1" s="1"/>
  <c r="G59" i="1"/>
  <c r="F59" i="1"/>
  <c r="E59" i="1"/>
  <c r="H59" i="1" s="1"/>
  <c r="G58" i="1"/>
  <c r="F58" i="1"/>
  <c r="E58" i="1"/>
  <c r="H58" i="1" s="1"/>
  <c r="G57" i="1"/>
  <c r="F57" i="1"/>
  <c r="E57" i="1"/>
  <c r="H57" i="1" s="1"/>
  <c r="G56" i="1"/>
  <c r="F56" i="1"/>
  <c r="E56" i="1"/>
  <c r="H56" i="1" s="1"/>
  <c r="G55" i="1"/>
  <c r="F55" i="1"/>
  <c r="E55" i="1"/>
  <c r="H55" i="1" s="1"/>
  <c r="G54" i="1"/>
  <c r="F54" i="1"/>
  <c r="E54" i="1"/>
  <c r="H54" i="1" s="1"/>
  <c r="G53" i="1"/>
  <c r="F53" i="1"/>
  <c r="E53" i="1"/>
  <c r="H53" i="1" s="1"/>
  <c r="G52" i="1"/>
  <c r="F52" i="1"/>
  <c r="E52" i="1"/>
  <c r="H52" i="1" s="1"/>
  <c r="G51" i="1"/>
  <c r="F51" i="1"/>
  <c r="E51" i="1"/>
  <c r="H51" i="1" s="1"/>
  <c r="G50" i="1"/>
  <c r="F50" i="1"/>
  <c r="E50" i="1"/>
  <c r="H50" i="1" s="1"/>
  <c r="G49" i="1"/>
  <c r="F49" i="1"/>
  <c r="E49" i="1"/>
  <c r="H49" i="1" s="1"/>
  <c r="G48" i="1"/>
  <c r="F48" i="1"/>
  <c r="E48" i="1"/>
  <c r="H48" i="1" s="1"/>
  <c r="G47" i="1"/>
  <c r="F47" i="1"/>
  <c r="E47" i="1"/>
  <c r="H47" i="1" s="1"/>
  <c r="G46" i="1"/>
  <c r="F46" i="1"/>
  <c r="E46" i="1"/>
  <c r="H46" i="1" s="1"/>
  <c r="G45" i="1"/>
  <c r="F45" i="1"/>
  <c r="E45" i="1"/>
  <c r="H45" i="1" s="1"/>
  <c r="G44" i="1"/>
  <c r="F44" i="1"/>
  <c r="E44" i="1"/>
  <c r="H44" i="1" s="1"/>
  <c r="G43" i="1"/>
  <c r="F43" i="1"/>
  <c r="E43" i="1"/>
  <c r="H43" i="1" s="1"/>
  <c r="G42" i="1"/>
  <c r="F42" i="1"/>
  <c r="E42" i="1"/>
  <c r="H42" i="1" s="1"/>
  <c r="G41" i="1"/>
  <c r="F41" i="1"/>
  <c r="E41" i="1"/>
  <c r="H41" i="1" s="1"/>
  <c r="G40" i="1"/>
  <c r="F40" i="1"/>
  <c r="E40" i="1"/>
  <c r="H40" i="1" s="1"/>
  <c r="G39" i="1"/>
  <c r="F39" i="1"/>
  <c r="E39" i="1"/>
  <c r="H39" i="1" s="1"/>
  <c r="G38" i="1"/>
  <c r="F38" i="1"/>
  <c r="E38" i="1"/>
  <c r="H38" i="1" s="1"/>
  <c r="G37" i="1"/>
  <c r="F37" i="1"/>
  <c r="E37" i="1"/>
  <c r="H37" i="1" s="1"/>
  <c r="G36" i="1"/>
  <c r="F36" i="1"/>
  <c r="E36" i="1"/>
  <c r="H36" i="1" s="1"/>
  <c r="G35" i="1"/>
  <c r="F35" i="1"/>
  <c r="E35" i="1"/>
  <c r="H35" i="1" s="1"/>
  <c r="G34" i="1"/>
  <c r="F34" i="1"/>
  <c r="E34" i="1"/>
  <c r="H34" i="1" s="1"/>
  <c r="G33" i="1"/>
  <c r="F33" i="1"/>
  <c r="E33" i="1"/>
  <c r="H33" i="1" s="1"/>
  <c r="G32" i="1"/>
  <c r="F32" i="1"/>
  <c r="E32" i="1"/>
  <c r="H32" i="1" s="1"/>
  <c r="G31" i="1"/>
  <c r="F31" i="1"/>
  <c r="E31" i="1"/>
  <c r="H31" i="1" s="1"/>
  <c r="G30" i="1"/>
  <c r="F30" i="1"/>
  <c r="E30" i="1"/>
  <c r="H30" i="1" s="1"/>
  <c r="G29" i="1"/>
  <c r="F29" i="1"/>
  <c r="E29" i="1"/>
  <c r="H29" i="1" s="1"/>
  <c r="G28" i="1"/>
  <c r="F28" i="1"/>
  <c r="E28" i="1"/>
  <c r="H28" i="1" s="1"/>
  <c r="G27" i="1"/>
  <c r="F27" i="1"/>
  <c r="E27" i="1"/>
  <c r="H27" i="1" s="1"/>
  <c r="G26" i="1"/>
  <c r="F26" i="1"/>
  <c r="E26" i="1"/>
  <c r="H26" i="1" s="1"/>
  <c r="G25" i="1"/>
  <c r="F25" i="1"/>
  <c r="E25" i="1"/>
  <c r="H25" i="1" s="1"/>
  <c r="G24" i="1"/>
  <c r="F24" i="1"/>
  <c r="E24" i="1"/>
  <c r="H24" i="1" s="1"/>
  <c r="G23" i="1"/>
  <c r="F23" i="1"/>
  <c r="E23" i="1"/>
  <c r="H23" i="1" s="1"/>
  <c r="G22" i="1"/>
  <c r="F22" i="1"/>
  <c r="E22" i="1"/>
  <c r="H22" i="1" s="1"/>
  <c r="G21" i="1"/>
  <c r="F21" i="1"/>
  <c r="E21" i="1"/>
  <c r="H21" i="1" s="1"/>
  <c r="G20" i="1"/>
  <c r="F20" i="1"/>
  <c r="E20" i="1"/>
  <c r="H20" i="1" s="1"/>
  <c r="G19" i="1"/>
  <c r="F19" i="1"/>
  <c r="E19" i="1"/>
  <c r="H19" i="1" s="1"/>
  <c r="G18" i="1"/>
  <c r="F18" i="1"/>
  <c r="E18" i="1"/>
  <c r="H18" i="1" s="1"/>
  <c r="G17" i="1"/>
  <c r="F17" i="1"/>
  <c r="E17" i="1"/>
  <c r="H17" i="1" s="1"/>
  <c r="G16" i="1"/>
  <c r="F16" i="1"/>
  <c r="E16" i="1"/>
  <c r="H16" i="1" s="1"/>
  <c r="G15" i="1"/>
  <c r="F15" i="1"/>
  <c r="E15" i="1"/>
  <c r="H15" i="1" s="1"/>
  <c r="G14" i="1"/>
  <c r="F14" i="1"/>
  <c r="E14" i="1"/>
  <c r="H14" i="1" s="1"/>
  <c r="G13" i="1"/>
  <c r="F13" i="1"/>
  <c r="E13" i="1"/>
  <c r="H13" i="1" s="1"/>
  <c r="G12" i="1"/>
  <c r="F12" i="1"/>
  <c r="E12" i="1"/>
  <c r="H12" i="1" s="1"/>
  <c r="G11" i="1"/>
  <c r="F11" i="1"/>
  <c r="E11" i="1"/>
  <c r="H11" i="1" s="1"/>
  <c r="G10" i="1"/>
  <c r="F10" i="1"/>
  <c r="E10" i="1"/>
  <c r="H10" i="1" s="1"/>
  <c r="G9" i="1"/>
  <c r="F9" i="1"/>
  <c r="E9" i="1"/>
  <c r="H9" i="1" s="1"/>
  <c r="G8" i="1"/>
  <c r="F8" i="1"/>
  <c r="E8" i="1"/>
  <c r="H8" i="1" s="1"/>
  <c r="G7" i="1"/>
  <c r="F7" i="1"/>
  <c r="E7" i="1"/>
  <c r="H7" i="1" s="1"/>
  <c r="G6" i="1"/>
  <c r="F6" i="1"/>
  <c r="E6" i="1"/>
  <c r="H6" i="1" s="1"/>
  <c r="G5" i="1"/>
  <c r="F5" i="1"/>
  <c r="E5" i="1"/>
  <c r="H5" i="1" s="1"/>
  <c r="G4" i="1"/>
  <c r="F4" i="1"/>
  <c r="E4" i="1"/>
  <c r="H4" i="1" s="1"/>
</calcChain>
</file>

<file path=xl/sharedStrings.xml><?xml version="1.0" encoding="utf-8"?>
<sst xmlns="http://schemas.openxmlformats.org/spreadsheetml/2006/main" count="32769" uniqueCount="5309">
  <si>
    <t>■ AI予想・答え合わせ検証シート</t>
  </si>
  <si>
    <t>日付 (結果日)</t>
  </si>
  <si>
    <t>機種名</t>
  </si>
  <si>
    <t>台番号</t>
  </si>
  <si>
    <t>予想・狙い根拠</t>
  </si>
  <si>
    <t>翌日G数</t>
  </si>
  <si>
    <t>翌日差枚</t>
  </si>
  <si>
    <t>翌日設定スコア</t>
  </si>
  <si>
    <t>判定 (○/×)</t>
  </si>
  <si>
    <t>マイジャグラーV</t>
  </si>
  <si>
    <t>テスト(昨日マイナス→本日プラス)</t>
  </si>
  <si>
    <t>前日単発凹み・内部数値優秀　スコア193.4と突出。浅い凹みからの反発＆設定上げ狙いの大本命。</t>
  </si>
  <si>
    <t>前日凹みからの上げ狙い　522番台が取れなかった場合のセカンドチョイス。</t>
  </si>
  <si>
    <t>前日凹みからの上げ狙い　マイジャグ島全体に上げの傾向があるか見極めるための試金石。</t>
  </si>
  <si>
    <t>ゴーゴージャグラー3</t>
  </si>
  <si>
    <t>前日凹みからの上げ狙い　スコア84.2。マイジャグに座れなかった際のリカバリー候補。</t>
  </si>
  <si>
    <t>ネオアイムジャグラーEX</t>
  </si>
  <si>
    <t>高設定の据え置き狙い　前日差枚-74枚。展開負けした高設定の据え置きに期待。</t>
  </si>
  <si>
    <t>甲鉄城のカバネリ 海門決戦</t>
  </si>
  <si>
    <t>スコア異常値・リセット恩恵　スコア310の圧倒的期待値。朝イチ最優先で狙うべき特大チャンス台。</t>
  </si>
  <si>
    <t>モンキーターンV</t>
  </si>
  <si>
    <t>プラマイゼロからの波狙い　前日-8枚。スコア171.5と高く、リセット後のモード移行等に期待。</t>
  </si>
  <si>
    <t>戦国乙女5 業火を穿つ宿焔の双刃</t>
  </si>
  <si>
    <t>特大凹みからの反発狙い　前日-4656枚。ハイリスクハイリターン。連続凹み台なら回避推奨。</t>
  </si>
  <si>
    <t>ミリオンゴッド‐神々の軌跡‐</t>
  </si>
  <si>
    <t>前日凹みからの上げ狙い　スコア147.6。ゴッド特有のリセット恩恵やモード狙いが視野に入るか。</t>
  </si>
  <si>
    <t>スーパーリオエース2</t>
  </si>
  <si>
    <t>前日凹みからの反発狙い　スコア144.4。他の主力機種が取れなかった際のサブ候補としてキープ。</t>
  </si>
  <si>
    <t>前日大本命で不発だったものの、6のつく日の特日で店側がリベンジ設定を投入する本命台として再チャレンジ。</t>
  </si>
  <si>
    <t>前日-263枚と浅い凹み。大凹みが警戒される中、マイルドな履歴からの手堅い反発とベース設定上げに期待。</t>
  </si>
  <si>
    <t>ジャグラーガールズ</t>
  </si>
  <si>
    <t>前日-468枚。メイン機種以外のジャグラーにも特日の還元設定が波及するかを見極めるための試金石。</t>
  </si>
  <si>
    <t>前日-1,471枚の大きめの凹み。アイムのシマにおける分かりやすい設定投入アピール台として確保推奨。</t>
  </si>
  <si>
    <t>前日-951枚からの反発狙い。522番台が取れなかった場合や、フェイクだった際のセカンドチョイスとして有効。</t>
  </si>
  <si>
    <t>前日は同機種の別台（681番）が成功しており、今回は前日-924枚の当台で特日のモード移行と設定上げのダブル狙い。</t>
  </si>
  <si>
    <t>前日は期待値に反して不発だったが、特日の還元日であれば再度リセット恩恵と設定投入が最も期待できる特大チャンス台。</t>
  </si>
  <si>
    <t>前日-4,562枚の特大凹み。通常営業では見送るべきだが、特日であれば特大凹みからのV字回復（還元）シナリオが現実的。</t>
  </si>
  <si>
    <t>676番台と並んで-4,000枚オーバーの凹み。並びでの設定投入や、どちらかを本命とする店の仕掛けを警戒しつつ並行狙い。</t>
  </si>
  <si>
    <t>東京喰種</t>
  </si>
  <si>
    <t>前日-626枚。過去の実績からサブ機種の上げ狙いも有効なため、メインに座れなかった際のリスクヘッジ候補として確保。</t>
  </si>
  <si>
    <t>前日-187枚。スコア76とトップの期待値。浅い凹みからのベース設定上げや手堅い反発を狙う本命台。</t>
  </si>
  <si>
    <t>前日-1,046枚。特日で不発に終わった大本命台の2日連続凹み。現在のホールの勝ち筋である「2日以上凹みからのリベンジ」に完全合致。</t>
  </si>
  <si>
    <t>前日-463枚。522番台の隣であり、並びでの設定投入やフェイクを警戒しつつ、単発凹みからの反発を狙うセカンドチョイス。</t>
  </si>
  <si>
    <t>前日-634枚。マイジャグラー島全体のベースアップを見極めるための候補台。</t>
  </si>
  <si>
    <t>ファンキージャグラー2</t>
  </si>
  <si>
    <t>前日-1,106枚。特日の不発から一転、別機種への還元アピールとして設定が使われる可能性に期待。</t>
  </si>
  <si>
    <t>ソードアート・オンラインII</t>
  </si>
  <si>
    <t>前日-5,788枚の特大凹み。特日翌日のズラし還元において、最も派手なV字回復（リセット恩恵含む）が見込めるハイリターン狙い。</t>
  </si>
  <si>
    <t>前日-1,075枚。過去に同機種の波狙いが成功した実績があり、今回は明確な凹みからのモード移行・設定上げに期待。</t>
  </si>
  <si>
    <t>化物語</t>
  </si>
  <si>
    <t>前日-4枚。プラマイゼロ付近からの波狙い。当ホールのクセである「大凹み以外のズラした狙い目」として非常に有効。</t>
  </si>
  <si>
    <t>前日-253枚。浅い凹みからの反発狙い。メイン機種に座れなかった際のリスクヘッジとしてキープ推奨。</t>
  </si>
  <si>
    <t>スマスロ ハナビ</t>
  </si>
  <si>
    <t>前日-673枚。スマスロノーマルタイプへの設定配分を確認するための試金石。手堅い挙動に期待。</t>
  </si>
  <si>
    <t>前日-223枚。過去から注目されつつも連続で凹んでいる大本命台。店側が週末の目玉としてついにリベンジ設定を投入するタイミングと予想。</t>
  </si>
  <si>
    <t>ミスタージャグラー</t>
  </si>
  <si>
    <t>前日-56枚とほぼプラマイゼロ。大凹み台が危険な状況下において、別機種からのズラしたアプローチと浅い凹みからの反発に期待。</t>
  </si>
  <si>
    <t>前日-1,189枚。522番台の隣であり、本命台周辺への「並び」での設定投入や、本命のフェイクとしての上げを狙うセカンドチョイス。</t>
  </si>
  <si>
    <t>前日-961枚。マイジャグラー島全体が冷え込む中、ピンポイントでのベースアップや単発の上げを検証するための候補。</t>
  </si>
  <si>
    <t>前日-532枚。マイジャグラー以外への設定散らしを警戒し、中間設定以上の上振れや手堅い反発を見込む。</t>
  </si>
  <si>
    <t>前日-2,291枚。過去に同機種での波狙いが成功している実績があり、大きな凹みからのモード移行・V字回復狙い。</t>
  </si>
  <si>
    <t>前日-22枚。プラマイゼロ付近からの波狙い。当ホールの勝ち筋である「大凹み以外の浅いライン」からの設定上げに期待。</t>
  </si>
  <si>
    <t>前日-3,336枚の特大凹み。カバネリに候補が集中していることから、シマ全体での還元や並びでの設定投入を見込んだ本命台。</t>
  </si>
  <si>
    <t>前日-1,912枚。過去に異常値スコアを叩き出した実績があり、リセット恩恵と並びでの設定上げが重なる特大チャンス。</t>
  </si>
  <si>
    <t>前日-1,989枚。755番、757番と合わせてカバネリのシマ全体が狙い目となる中、リスクヘッジとしての並行狙い候補。</t>
  </si>
  <si>
    <t>前日-804枚。連日不発が続くマイジャグラー島の中で、本命の522番台の隣として「ズラし」での設定投入期待値が高い。</t>
  </si>
  <si>
    <t>前日-175枚。大凹み狙いが機能しない中、浅い凹みからの手堅い反発と別機種への散らし投入に期待。</t>
  </si>
  <si>
    <t>前日-285枚。特日から連続で沈み続けている旧本命台。据え置き大凹みからの限界反発を少額で探る。</t>
  </si>
  <si>
    <t>前日-198枚。マイジャグラーに設定が使われない場合のリカバリー候補。浅いマイナスからのベースアップ狙い。</t>
  </si>
  <si>
    <t>前日-1,101枚。島全体が冷え込む中、ピンポイントでの単発上げを検証するための試金石。</t>
  </si>
  <si>
    <t>前日-1,328枚。過去の波狙い成功機種であり、今回は同機種に候補が集中しているため「並び・固め打ち」の本命。</t>
  </si>
  <si>
    <t>前日-1,006枚。過去に成功実績もある注目の波狙い台であり、680番台との並びでの設定投入を強く意識した並行狙い。</t>
  </si>
  <si>
    <t>前日-788枚。モンキーターン島全体のベースアップを警戒しつつ、浅い凹みからのモード移行狙い。</t>
  </si>
  <si>
    <t>前日-1,646枚。過去から狙い目に挙がりやすいカバネリにおいて、連日の回収からのスポット的な還元に期待。</t>
  </si>
  <si>
    <t>前日-5,719枚の特大凹み。通常営業のためリスクは高いが、過去の傾向からV字回復のハイリターンを狙える爆発候補。</t>
  </si>
  <si>
    <t>前日-1,800枚。連日回収が続くマイジャグラー島の中でトップスコア。ピンポイントでのベースアップや単発反発を検証するための本命候補。</t>
  </si>
  <si>
    <t>前日-332枚。マイジャグラーから意図的に設定を散らす当ホールの傾向を踏まえ、浅いマイナスからの手堅い反発に期待。</t>
  </si>
  <si>
    <t>前日-1,251枚。メイン機種以外の少数台へ還元が波及するかを見極めるためのセカンドチョイス。</t>
  </si>
  <si>
    <t>前日-578枚。過去の傾向から大凹み狙いが機能しづらいため、マイルドな凹みからのベース設定上げを狙う。</t>
  </si>
  <si>
    <t>前日-404枚。前日も上位に挙がっていた台であり、本命台の隣などの「ズラし」配置としての設定投入を警戒して並行狙い。</t>
  </si>
  <si>
    <t>前日-830枚。過去の波狙い成功実績がある注目機種。連日候補に挙がっており、モード移行や設定上げの期待値が極めて高い。</t>
  </si>
  <si>
    <t>前日-479枚。680番台と合わせてモンキーターン島全体のベースアップや並びでの設定投入を意識した波狙い候補。</t>
  </si>
  <si>
    <t>前日-654枚。連日の不発からスポット的な還元が期待できるカバネリにおいて、浅い凹みからのリセット恩恵と反発を狙う。</t>
  </si>
  <si>
    <t>前日-5,078枚の特大凹み。通常営業のためリスクは高いが、ハイリターンを狙えるV字回復の爆発候補として少額で探る。</t>
  </si>
  <si>
    <t>前日-1,319枚。メイン機種に設定が使われない場合のリスクヘッジとして、サブ機種からのズラし反発を見込む。</t>
  </si>
  <si>
    <t>前日-820枚。過去から継続してAIスコア上位に挙がりつつも不発が続く台。月初のリベンジ設定投入に期待する本命。</t>
  </si>
  <si>
    <t>前日-269枚。大凹み狙いが機能しない当ホールにおいて、浅い凹みからの手堅い反発とベースアップを狙う。</t>
  </si>
  <si>
    <t>前日-504枚。マイジャグラー島のベースが極端に低い中、別機種へ設定を散らしてくるホールのクセを警戒したセカンドチョイス。</t>
  </si>
  <si>
    <t>前日-522枚。中間設定の上振れや、島内のピンポイントな単発上げを検証するための試金石として確保。</t>
  </si>
  <si>
    <t>前日-223枚。メイン機種以外の少数台に対するスポット還元や、マイルドな凹みからの波狙いとしてキープ。</t>
  </si>
  <si>
    <t>前日-1,490枚。過去に並びや波狙いで実績のある同機種において、連日注目されながら不発が続く当台の限界反発（モード移行）を狙う。</t>
  </si>
  <si>
    <t>前日-664枚。680番台と合わせてモンキーターン島全体のベースアップや、設定散らしを警戒した波狙いの並行候補。</t>
  </si>
  <si>
    <t>前日-1,047枚。過去に複数台で成功実績があるカバネリにおいて、リセット恩恵と並びでの設定投入を見込む本命。</t>
  </si>
  <si>
    <t>前日-881枚。過去（28日）に反発成功実績がある特大チャンス台。月初に再度のピンポイント投入が行われるかに期待。</t>
  </si>
  <si>
    <t>前日-236枚。755番・757番と合わせたカバネリの「塊（並び）」での設定投入を強く意識したリスクヘッジ狙い。</t>
  </si>
  <si>
    <t>前日-917枚。過去に何度も本命視され不発が続いた台だが、単発凹みの反発率が上がってきた現状で再度リベンジ設定を狙う。</t>
  </si>
  <si>
    <t>前日-571枚。大凹みよりも中程度の単発凹み台に還元傾向が見られるため、手堅いベースアップ狙いとして有効。</t>
  </si>
  <si>
    <t>前日-772枚。過去に何度か候補に挙がるも不発。マイジャグラーからのズラしとしてアイムへの設定散らしに期待。</t>
  </si>
  <si>
    <t>前日-239枚。非常に浅いマイナス。当ホールの「大凹みよりも浅い凹みが反発する」最新の傾向に最も合致する本命候補。</t>
  </si>
  <si>
    <t>前日+548枚。AIスコア上位に食い込んだプラス台。設定据え置きやベースアップを測るための試金石。</t>
  </si>
  <si>
    <t>前日-218枚。過去（25日、29日）に波狙いが成功している同ホールの鉄板台。浅い凹みからのモード移行・反発に大いに期待。</t>
  </si>
  <si>
    <t>前日-156枚。681番台と合わせて並び・固め打ちのターゲット。連日の不発からの波狙いとして並行推奨。</t>
  </si>
  <si>
    <t>前日-1,032枚。モンキーターン島全体のベースアップを警戒しつつ、3台目の候補として島全体をカバー。</t>
  </si>
  <si>
    <t>前日-1,917枚。連日不発が続くが、当ホールで塊投入が期待できるカバネリにおいて、反発タイミングを探るチャンス枠。</t>
  </si>
  <si>
    <t>前日-1,799枚。メイン機種以外への設定散らし・ズラしのクセを考慮し、サブ機種からのV字回復を狙うリスクヘッジ。</t>
  </si>
  <si>
    <t>高設定履歴データベース（全期間全データ集積・特定日＆曜日分析対応）</t>
  </si>
  <si>
    <t>⚙️ 特定日末尾設定 (変更可):</t>
  </si>
  <si>
    <t>ゾロ目</t>
  </si>
  <si>
    <t>特定日判定 (自動)</t>
  </si>
  <si>
    <t>曜日</t>
  </si>
  <si>
    <t>日付 (過去全期間)</t>
  </si>
  <si>
    <t>台番号 / 日付</t>
  </si>
  <si>
    <t>■ AI総括 閲覧履歴</t>
  </si>
  <si>
    <t>AIからの総括 (コピペ用)</t>
  </si>
  <si>
    <t>日付を選択:</t>
  </si>
  <si>
    <t>① 今日の総括6月25日の営業は総差枚-37,182枚、勝率32.3%と、店側の完全な「回収日」となりました。過去の予想データと照らし合わせると、大本命と予測されたマイジャグラーV（522番台）は差枚-1,046枚で不発に終わっています。また、期待値が極めて高かった甲鉄城のカバネリ（757番台）も差枚-1,190枚と結果を出せず、店側が意図的にセオリー通りの狙い台（分かりやすい凹み台や期待値の高い台）の裏をかいて回収した可能性が高いです。一方で、明日は「6のつく日（特日）」となるため、この厳しい回収から一転して、メイン機種を中心としたメリハリのある還元（特に不発台の据え置きやリベンジ上げ）に期待が持てる1日となります。 
 ② 店全体分析総差枚・勝率: 総差枚-37,182枚、勝率32.3%と店全体として出玉感がない非常に厳しい状況でした。凹み台の勝率: 昨日凹み台の勝率が35.1%、2日以上凹み台の勝率が31.0%に留まっており、凹み台に安易に座るだけでは勝てない（上げの設定が使われていない）状況が浮き彫りになっています。機種別・勝筋の傾向: 分かりやすい特大凹み台（例: 戦国乙女5 672番台、差枚-247枚で反発せず）が沈む一方で、モンキーターンV（681番台、差枚+1,844枚） やミリオンゴッド（633番台、差枚+2,765枚）、スーパーリオエース2（725番台、差枚+1,686枚）といった、少しズラした波狙いやサブ機種が結果を残しています。  ジャグラーの設定配分考察: マイジャグラーVの512番台が+1,723枚と結果を出していますが、島全体としてはベース設定が低く抑えられており、ピンポイントでしか高設定（または中間設定の上振れ）が使われていなかったと推測されます。  
③ 法則分析上げ狙いの罠とリベンジ: 分かりやすい本命の上げ狙いがことごとく外された1日でした。しかし、明日は「6のつく日」という強いイベント日です。店側が意図的に今日不発にさせた台（522番台や757番台）へ、明日改めて高設定を投入して「据え置き・リベンジ」を演出する可能性が十分にあります。波狙いの有効性: プラマイゼロ付近からの波狙い（モンキーターンVなど）が成功している実績があるため、大凹みだけに固執せず、浅い凹みやゼロラインの台も視野に入れることが当ホールのクセを攻略する鍵になります。</t>
  </si>
  <si>
    <t>① 今日の総括6月26日は「6のつく日」のイベント日であったにもかかわらず、総差枚-28,365枚、勝率38.8%と、前日に引き続き厳しい回収営業となりました。過去の予想データと照らし合わせても、セオリー通りの狙い台が外される傾向が続いています。しかし、本日は「2日以上凹み台」の平均差枚がプラスに転じており、明日は特日で回収した分の「ズラし還元（不発台の据え置きや連続凹みからのリベンジ上げ）」を軸に立ち回る戦略が最も有効です。 
 ② 店全体分析総差枚・勝率: 総差枚-28,365枚、勝率38.8%と、特日としては出玉感が非常に弱い結果でした。凹み台の勝率と傾向: 昨日凹み台の勝率45.6%（平均-45枚）に対し、2日以上凹み台の勝率が47.5%（平均+113枚）と逆転現象が起きています。これは店側が「単発の凹みには素直に設定を入れず、2日以上凹ませてから上げる」という配分を行っている可能性を強く示唆しています。ジャグラーの設定配分考察: マイジャグラーVの522番台は過去の予想で大本命とされながらも不発（差枚-1,046枚、判定×）に終わりました。ジャグラーコーナー全体のベース設定は低く抑えられていますが、このような「目立つ連続凹み台」へのピンポイントな高設定投入が期待できます。 
 ③ 法則分析2日以上凹み・ズラし投入のクセ: 「6のつく日」という本番で回収し、翌日の通常営業（または週末）に設定を上げる「ズラし」のクセが濃厚です。特にマイジャグラーVの522番台のように、期待されつつも連続で沈んだ台は絶好の狙い目となります。  両極端な波狙い: スマスロ部門では、SAO II（前日-5,788枚）のような特大凹み台と、化物語（前日-4枚）のようなプラマイゼロ付近の台が上位にスコアされています。過去にモンキーターンV（681番台、差枚+1,844枚、判定○）でプラマイゼロからの波狙いが成功していることからも、極端な大凹みからのV字回復や、ゼロラインからのモード移行狙いがこのホールの勝ち筋の一つと言えます。</t>
  </si>
  <si>
    <t xml:space="preserve">① 今日の総括6月27日は総差枚-44,806枚、勝率29.3%と、特日（6のつく日）明けの週末にもかかわらず非常に厳しい大回収営業となりました。前日、前々日から連続して店全体での出玉感がなく、ユーザー側にとって非常に厳しい状況が続いています。過去の傾向から、特日やその翌日に回収した分を週末に「ズラし還元」する可能性も考えられましたが、本日はそれも否定される結果となりました。明日は日曜日となるため、回収基調が続く警戒感は持ちつつも、カバネリやモンキーターンといったメイン機種の「並び」や、極端に凹み続けている「据え置き大凹み台」へのピンポイントなリベンジ狙いが有効です。  ② 店全体分析総差枚・勝率: 総差枚-44,806枚、勝率29.3%と、ホールの利益が大きく先行する完全な回収日でした。凹み台の勝率と傾向: 昨日凹み台の勝率が25.6%（平均-312枚）、2日以上凹み台の勝率が22.4%（平均-464枚）と、いずれも非常に低い数値となっています。これは「凹んでいるから設定が上がるだろう」という安易な上げ狙いが完全に通用しない（店側がベタピンや低設定の据え置きを多用している）状況を示しています。ジャグラーの設定配分考察: マイジャグラーVの522番台が過去の予想から連続して候補に挙がり続けていますが、島全体として高設定の投入比率は極めて低く、ベース設定も「1・2」がメインであると推測されます。  ③ 法則分析「連続凹み」の罠と大本命への執着: マイジャグラーVの522番台は特日（25日）から不発が続いており、店側が意図的に「いつか上がるだろう」とユーザーに追わせている罠の可能性があります。しかし、ここまで凹み続けると逆に「週末の目玉」として設定が投入されるタイミングとも言えます。  スマスロ・AT機の並び・固め打ちの兆候: スマスロ・その他部門では、モンキーターンV（680、682番台）や甲鉄城のカバネリ（755、757、760番台）といった特定機種に期待値が集中しています。特にカバネリは過去に757番台が特大チャンス台として注目されており、店側がこれらの機種に「並び」や「特定末尾」で設定を固めてくるクセを警戒・活用すべきです。 </t>
  </si>
  <si>
    <t xml:space="preserve">① 今日の総括6月28日（日）は総差枚-23,539枚、勝率33.8%と、特日（26日）以降から続く厳しい回収基調が週末も継続する結果となりました。25日以降、店全体でユーザーに還元する動きが見られず、ホールの利益が大きく先行しています。明日は通常営業の平日となるため、過度な期待は禁物です。安易な大凹み狙いは避け、過去に成功実績のある「モンキーターンV」のような特定機種への固め打ちや、浅い凹みからの波狙いを軸に、深追いを避ける堅実な立ち回りが求められます。  ② 店全体分析総差枚・勝率: 総差枚-23,539枚、勝率33.8%。連日の大回収により、店全体での出玉感は極めて薄い状態です。凹み台の勝率と傾向: 昨日凹み台の勝率が32.6%（平均-158枚）、2日以上凹み台の勝率が32.2%（平均-283枚）と、いずれも勝率・差枚ともにマイナスです。「連続で凹んでいるから明日こそは」という上げ狙いのセオリーが完全に通用しない、低設定の据え置きベースでの営業が行われています。ジャグラーの設定配分考察: マイジャグラーVの特定台（522番台、523番台など）が連日AIスコア上位に挙がっていますが、島全体としてのベースは依然として「設定1・2」メインと推測されます。ピンポイントでの中間設定上振れを狙う程度に留めるのが無難です。③ 法則分析「並び・固め打ち」の示唆: スマスロ部門において、モンキーターンVが3台（680、681、702番台）もランクインしています。過去に681番台で波狙いが成功した実績もあり、通常営業においてホールが特定機種へ「並び」や「島単位」で設定を散らしてくるクセがうかがえます。  本命台のフェイク化: 過去の予想で大本命とされたマイジャグラーVの522番台は連日不発が続いており、ホール側が意図的に目立つ台を据え置いている罠（フェイク）の可能性があります。今回はその隣の523番台を筆頭に、少しズラした位置からの反発を狙うのがセオリーとなります。  </t>
  </si>
  <si>
    <t>① 今日の総括6月29日は総差枚-11,357枚、勝率36.1%という結果でした。特日明けの週末から続く「大回収」と比較するとマイナス幅は縮小傾向にあるものの、依然としてユーザー側が厳しい状況であることに変わりはありません。過去の実績データから見ても、セオリー通りの分かりやすい凹み台への設定投入は避けられる傾向が続いています。明日は月末最終日であり、特定イベント日（5のつく日、6のつく日、ゾロ目）には該当しない通常営業となるため、極端な大凹み狙いは避け、過去に成功実績のある「波狙い」や「少数台・サブ機種への散らし投入」を軸にした堅実な立ち回りが必須となります。  ② 店全体分析総差枚・勝率: 総差枚-11,357枚、勝率36.1%。連日の回収により、店全体での出玉感は引き続き薄い状態です。凹み台の勝率と傾向: 昨日凹み台の勝率が33.0%（平均-207枚）、2日以上凹み台の勝率が35.5%（平均-142枚）と、いずれも低い水準で推移しています。「連続で凹んでいる台の上げ狙い」が機能しておらず、低設定の据え置きベースでの営業が主体になっていると推測されます。ジャグラーの設定配分考察: 本命視されがちなマイジャグラーVだけでなく、ジャグラーガールズ（567番台）やミスタージャグラー（550番台）が上位にランクインしています。マイジャグラー島のベース設定が低い分、他シリーズへの中間設定の上振れや散らし投入が行われている可能性が高いです。③ 法則分析特定機種への「並び・固め打ち」: スマスロ部門において、モンキーターンV（680番台、702番台）や甲鉄城のカバネリ（755番台）が連日上位に挙がっています。過去にモンキーターンVで波狙いが成功していることからも、ホール側がこれらのメイン機種に対して意図的に期待値を残している、あるいは特定箇所に固めて設定を入れるクセがうかがえます。  大凹みの罠とズラし: 戦国乙女5（673番台）のような-5,000枚オーバーの特大凹み台が存在しますが、当ホールでは安易なV字回復狙いは危険です。本命の大凹み台ではなく、-400枚〜-800枚程度の「浅い凹み」から反発を狙う「ズラし」が有効な法則となっています。</t>
  </si>
  <si>
    <t>① 今日の総括6月30日は総差枚-48,853枚、勝率29.3%と、月末最終日にふさわしい（ユーザーにとっては非常に厳しい）大回収営業となりました。前日の総差枚-11,357枚からさらにマイナス幅が大きく拡大しており、店側が完全に利益確保に走っています。過去の予想データと照らし合わせても、6月28日〜30日とジャグラーの本命台がことごとく不発（判定×）に終わるなど、セオリー通りの凹み狙いが一切通用しない状況が続いています。明日は「7月1日」という月初のタイミングであり、特定イベント日ではないものの、月末の締めを終えた反動でのスポット的な還元（特にスマスロの特定機種への固め打ち）をピンポイントで狙う立ち回りが求められます。  ② 店全体分析総差枚・勝率: 総差枚-48,853枚、勝率29.3%。店全体として出玉感が全くなく、設定1・2のベタピン据え置きが蔓延している状態です。凹み台の勝率と傾向: 昨日凹み台の勝率25.3%（平均-583枚）、2日以上凹み台の勝率29.8%（平均-579枚）と、いずれも勝率30%を下回り、平均差枚も大幅なマイナスです。「凹んでいるから明日は上がるだろう」という安易な上げ狙いは致命傷になり得ます。ジャグラーの設定配分考察: 過去数日間のAI推奨台（マイジャグラーVの522番、510番など）が連日不発に終わっています。ジャグラーコーナー全体で高設定の投入比率は極めて低く、ベース設定も「1」がメインであると推測されます。  ③ 法則分析特定機種（スマスロ）への塊・波狙い: ジャグラーが絶望的な一方で、スマスロ部門では過去にモンキーターンV（681番台、682番台）や甲鉄城のカバネリ（757番台、760番台）で波狙いやリベンジ狙いが成功（判定○）している実績があります。ホール側はメイン機の一部にのみ「塊」や「並び」で設定をピンポイント投入するクセがあるため、ここに絞るのが唯一の勝ち筋です。  浅い凹みからの「ズラし」: 大凹み台の勝率が著しく低いため、-1,000枚以上の大凹みよりも、-200枚〜-500枚程度の「浅い凹み」からの手堅い反発やモード移行を狙うのが当ホールのセオリーです。</t>
  </si>
  <si>
    <t xml:space="preserve">① 今日の総括7月1日の営業は総差枚-5,439枚、勝率31.6%となりました。6月30日の-48,853枚という月末の超大回収営業からはマイナス幅が大幅に縮小しており、極端な回収から「下げ止まり」の傾向が見られます。特に注目すべきは、これまでマイナスだった「昨日凹み台の平均差枚」がプラス（+71枚）に転じている点です。ベタピン放置から、単発凹み台へのマイルドな設定上げや還元へシフトしつつあります。明日は特定日ではありませんが、実績のある「浅い凹みからの波狙い」や「特定機種への固め打ち」が引き続き有効な立ち回りとなります。  ② 店全体分析総差枚・勝率: 総差枚-5,439枚、勝率31.6%。大回収期を脱しつつあるものの勝率は依然として低く、全体的なベースアップというよりは、特定の台に中間設定（フェイク）を散らしている状態と推測されます。凹み台の勝率と傾向: 昨日凹み台の勝率33.0%（平均+71枚）に対し、2日以上凹み台は勝率30.6%（平均-48枚）となっています。長期の連続凹み台を狙うよりも、「直近1日の単発凹み（特に浅い凹み）」に反応が良い（設定が使われやすい）データへと変化しています。ジャグラーの設定配分考察: マイジャグラーVを中心に上位スコアを獲得していますが、前日+548枚の台（510番台）がランクインするなど、挙動にバラつきがあります。ベース設定は上がりつつも、高設定（5・6）の確率は低く、中間設定の上振れをピンポイントで狙う形になります。③ 法則分析「単発凹み・浅い凹み」へのシフト: 2日以上の長期凹み台の信頼度が下がり、前日の「浅い凹み（-200枚〜-700枚程度）」からの反発に期待値がシフトしています。特定機種（モンキーターンV）への並び・波狙い: スマスロ部門において、モンキーターンV（680、681、702番台）がまたしても上位を独占しています。過去に681番台で波狙いが複数回成功している実績（6月25日・6月29日ともに判定○）からも、当ホールにおける同機種への「並び・固め打ち・波狙い」のクセは健在であり、最も勝率の高い鉄板パターンと言えます。  大本命フェイクの警戒: マイジャグラーVの522番台が再度1位に浮上していますが、過去に何度も本命視されながら不発（判定×）が続いた歴史を踏まえると過信は禁物です。並行して他の浅い凹み台を確保するリスクヘッジが必須です。 </t>
  </si>
  <si>
    <t>日付</t>
  </si>
  <si>
    <t>G数</t>
  </si>
  <si>
    <t>差枚</t>
  </si>
  <si>
    <t>BB</t>
  </si>
  <si>
    <t>RB</t>
  </si>
  <si>
    <t>合成確率</t>
  </si>
  <si>
    <t>BB確率</t>
  </si>
  <si>
    <t>REG確率</t>
  </si>
  <si>
    <t>場所</t>
  </si>
  <si>
    <t>機械割</t>
  </si>
  <si>
    <t>前日の差枚</t>
  </si>
  <si>
    <t>前々日の差枚</t>
  </si>
  <si>
    <t>連続凹み日数</t>
  </si>
  <si>
    <t>末尾</t>
  </si>
  <si>
    <t>ジャグラー識別</t>
  </si>
  <si>
    <t>ブドウ逆算回数</t>
  </si>
  <si>
    <t>ブドウ確率分母</t>
  </si>
  <si>
    <t>BIG確率分母</t>
  </si>
  <si>
    <t>REG確率分母</t>
  </si>
  <si>
    <t>合成確率分母</t>
  </si>
  <si>
    <t>BIG Pt</t>
  </si>
  <si>
    <t>REG Pt</t>
  </si>
  <si>
    <t>合算 Pt</t>
  </si>
  <si>
    <t>ブドウ Pt</t>
  </si>
  <si>
    <t>基礎平均点</t>
  </si>
  <si>
    <t>信頼度倍率</t>
  </si>
  <si>
    <t>最終設定スコア</t>
  </si>
  <si>
    <t>狙い期待スコア</t>
  </si>
  <si>
    <t>タイ回避スコア</t>
  </si>
  <si>
    <t>1/31.5</t>
  </si>
  <si>
    <t>1/38.5</t>
  </si>
  <si>
    <t>1/173.1</t>
  </si>
  <si>
    <t>×</t>
  </si>
  <si>
    <t>評価:65.0pt | 据置+15</t>
  </si>
  <si>
    <t>マギアレコード 魔法少女まどか☆マギカ外伝</t>
  </si>
  <si>
    <t>1/17.5</t>
  </si>
  <si>
    <t>1/210.5</t>
  </si>
  <si>
    <t>1/19.1</t>
  </si>
  <si>
    <t>1/56.9</t>
  </si>
  <si>
    <t>1/95.8</t>
  </si>
  <si>
    <t>1/139.9</t>
  </si>
  <si>
    <t>1/50.5</t>
  </si>
  <si>
    <t>1/64.8</t>
  </si>
  <si>
    <t>1/229.3</t>
  </si>
  <si>
    <t>北斗の拳 転生の章2</t>
  </si>
  <si>
    <t>1/29.9</t>
  </si>
  <si>
    <t>1/32.5</t>
  </si>
  <si>
    <t>1/368.7</t>
  </si>
  <si>
    <t>評価:65.0pt | 据置+15 | 末尾+10</t>
  </si>
  <si>
    <t>スマスロ炎炎ノ消防隊2</t>
  </si>
  <si>
    <t>1/82.7</t>
  </si>
  <si>
    <t>1/112.8</t>
  </si>
  <si>
    <t>1/310.2</t>
  </si>
  <si>
    <t>1/78.6</t>
  </si>
  <si>
    <t>1/102.2</t>
  </si>
  <si>
    <t>1/340.5</t>
  </si>
  <si>
    <t>評価:55.0pt | 据置+15</t>
  </si>
  <si>
    <t>革命機ヴァルヴレイヴ2</t>
  </si>
  <si>
    <t>1/48.7</t>
  </si>
  <si>
    <t>1/56.0</t>
  </si>
  <si>
    <t>1/377.8</t>
  </si>
  <si>
    <t>評価:55.0pt | 据置+15 | 末尾+10</t>
  </si>
  <si>
    <t>無職転生 ～異世界行ったら本気だす～</t>
  </si>
  <si>
    <t>1/49.2</t>
  </si>
  <si>
    <t>1/67.3</t>
  </si>
  <si>
    <t>1/182.6</t>
  </si>
  <si>
    <t>1/123.1</t>
  </si>
  <si>
    <t>1/178.7</t>
  </si>
  <si>
    <t>1/395.6</t>
  </si>
  <si>
    <t>評価:28.0pt | 末尾+10</t>
  </si>
  <si>
    <t>1/71.5</t>
  </si>
  <si>
    <t>1/112.4</t>
  </si>
  <si>
    <t>1/196.8</t>
  </si>
  <si>
    <t>末尾+10</t>
  </si>
  <si>
    <t>1/127.1</t>
  </si>
  <si>
    <t>1/213.0</t>
  </si>
  <si>
    <t>1/315.2</t>
  </si>
  <si>
    <t>評価:42.5pt | 末尾+10</t>
  </si>
  <si>
    <t>1/112.1</t>
  </si>
  <si>
    <t>1/230.3</t>
  </si>
  <si>
    <t>1/218.5</t>
  </si>
  <si>
    <t>カド</t>
  </si>
  <si>
    <t>評価:45.0pt | 据置+15 | 末尾+10</t>
  </si>
  <si>
    <t>1/117.5</t>
  </si>
  <si>
    <t>1/215.4</t>
  </si>
  <si>
    <t>1/258.5</t>
  </si>
  <si>
    <t>評価:40.0pt</t>
  </si>
  <si>
    <t>1/121.5</t>
  </si>
  <si>
    <t>1/216.0</t>
  </si>
  <si>
    <t>1/277.7</t>
  </si>
  <si>
    <t>評価:38.0pt | 末尾+10</t>
  </si>
  <si>
    <t>1/41.5</t>
  </si>
  <si>
    <t>1/0.0</t>
  </si>
  <si>
    <t>1/138.2</t>
  </si>
  <si>
    <t>1/215.9</t>
  </si>
  <si>
    <t>1/383.9</t>
  </si>
  <si>
    <t>評価:34.0pt | 末尾+10</t>
  </si>
  <si>
    <t>1/52.5</t>
  </si>
  <si>
    <t>1/63.3</t>
  </si>
  <si>
    <t>1/306.2</t>
  </si>
  <si>
    <t>1/120.2</t>
  </si>
  <si>
    <t>1/240.4</t>
  </si>
  <si>
    <t>評価:36.0pt | 末尾+10</t>
  </si>
  <si>
    <t>1/132.8</t>
  </si>
  <si>
    <t>1/209.4</t>
  </si>
  <si>
    <t>1/362.9</t>
  </si>
  <si>
    <t>1/136.2</t>
  </si>
  <si>
    <t>1/253.0</t>
  </si>
  <si>
    <t>1/295.2</t>
  </si>
  <si>
    <t>1/54.3</t>
  </si>
  <si>
    <t>1/61.8</t>
  </si>
  <si>
    <t>1/448.2</t>
  </si>
  <si>
    <t>1/114.4</t>
  </si>
  <si>
    <t>1/245.1</t>
  </si>
  <si>
    <t>1/214.5</t>
  </si>
  <si>
    <t>評価:40.0pt | 末尾+10</t>
  </si>
  <si>
    <t>1/56.8</t>
  </si>
  <si>
    <t>1/75.2</t>
  </si>
  <si>
    <t>1/231.4</t>
  </si>
  <si>
    <t>評価:35.0pt | 末尾+10</t>
  </si>
  <si>
    <t>1/133.9</t>
  </si>
  <si>
    <t>1/175.2</t>
  </si>
  <si>
    <t>1/569.2</t>
  </si>
  <si>
    <t>評価:16.2pt | 末尾+10</t>
  </si>
  <si>
    <t>沖ドキ!DUO アンコール</t>
  </si>
  <si>
    <t>1/41.3</t>
  </si>
  <si>
    <t>1/72.2</t>
  </si>
  <si>
    <t>1/96.3</t>
  </si>
  <si>
    <t>1/162.6</t>
  </si>
  <si>
    <t>1/260.2</t>
  </si>
  <si>
    <t>1/433.7</t>
  </si>
  <si>
    <t>1/27.0</t>
  </si>
  <si>
    <t>1/36.0</t>
  </si>
  <si>
    <t>1/108.0</t>
  </si>
  <si>
    <t>とある科学の超電磁砲2</t>
  </si>
  <si>
    <t>1/76.6</t>
  </si>
  <si>
    <t>1/114.8</t>
  </si>
  <si>
    <t>1/229.7</t>
  </si>
  <si>
    <t>1/125.3</t>
  </si>
  <si>
    <t>1/205.9</t>
  </si>
  <si>
    <t>1/320.2</t>
  </si>
  <si>
    <t>評価:17.5pt | 末尾+10</t>
  </si>
  <si>
    <t>1/158.4</t>
  </si>
  <si>
    <t>1/223.2</t>
  </si>
  <si>
    <t>1/545.7</t>
  </si>
  <si>
    <t>評価:15.0pt | 末尾+10</t>
  </si>
  <si>
    <t>1/133.3</t>
  </si>
  <si>
    <t>1/247.5</t>
  </si>
  <si>
    <t>1/288.8</t>
  </si>
  <si>
    <t>評価:18.0pt | 末尾+10</t>
  </si>
  <si>
    <t>1/90.5</t>
  </si>
  <si>
    <t>1/120.7</t>
  </si>
  <si>
    <t>1/362.0</t>
  </si>
  <si>
    <t>1/153.1</t>
  </si>
  <si>
    <t>1/235.5</t>
  </si>
  <si>
    <t>1/437.4</t>
  </si>
  <si>
    <t>ウルトラミラクルジャグラー</t>
  </si>
  <si>
    <t>1/173.4</t>
  </si>
  <si>
    <t>1/226.7</t>
  </si>
  <si>
    <t>1/736.8</t>
  </si>
  <si>
    <t>1/133.4</t>
  </si>
  <si>
    <t>1/290.0</t>
  </si>
  <si>
    <t>1/247.1</t>
  </si>
  <si>
    <t>評価:32.0pt | 末尾+10</t>
  </si>
  <si>
    <t>1/153.5</t>
  </si>
  <si>
    <t>1/245.6</t>
  </si>
  <si>
    <t>1/409.2</t>
  </si>
  <si>
    <t>ToLOVEるダークネス TRANCE ver.8.7</t>
  </si>
  <si>
    <t>1/52.7</t>
  </si>
  <si>
    <t>1/79.0</t>
  </si>
  <si>
    <t>1/158.0</t>
  </si>
  <si>
    <t>新鬼武者3</t>
  </si>
  <si>
    <t>1/83.9</t>
  </si>
  <si>
    <t>1/94.4</t>
  </si>
  <si>
    <t>1/755.0</t>
  </si>
  <si>
    <t>戦国乙女4 戦乱に閃く炯眼の軍師</t>
  </si>
  <si>
    <t>1/123.2</t>
  </si>
  <si>
    <t>1/219.1</t>
  </si>
  <si>
    <t>1/281.7</t>
  </si>
  <si>
    <t>1/46.5</t>
  </si>
  <si>
    <t>1/62.0</t>
  </si>
  <si>
    <t>1/186.0</t>
  </si>
  <si>
    <t>1/143.7</t>
  </si>
  <si>
    <t>1/279.5</t>
  </si>
  <si>
    <t>1/295.9</t>
  </si>
  <si>
    <t>ビッグドリーム THE GOLDEN PUSHER</t>
  </si>
  <si>
    <t>1/48.6</t>
  </si>
  <si>
    <t>1/66.9</t>
  </si>
  <si>
    <t>1/178.3</t>
  </si>
  <si>
    <t>1/143.2</t>
  </si>
  <si>
    <t>1/315.1</t>
  </si>
  <si>
    <t>1/262.6</t>
  </si>
  <si>
    <t>評価:22.5pt | 末尾+10</t>
  </si>
  <si>
    <t>1/123.5</t>
  </si>
  <si>
    <t>1/168.4</t>
  </si>
  <si>
    <t>1/463.0</t>
  </si>
  <si>
    <t>1/164.0</t>
  </si>
  <si>
    <t>1/287.0</t>
  </si>
  <si>
    <t>1/382.7</t>
  </si>
  <si>
    <t>評価:10.0pt | 末尾+10</t>
  </si>
  <si>
    <t>東京リベンジャーズ</t>
  </si>
  <si>
    <t>主役は銭形5</t>
  </si>
  <si>
    <t>いざ！番長</t>
  </si>
  <si>
    <t>1/144.8</t>
  </si>
  <si>
    <t>1/289.6</t>
  </si>
  <si>
    <t>1/59.4</t>
  </si>
  <si>
    <t>1/74.2</t>
  </si>
  <si>
    <t>1/297.0</t>
  </si>
  <si>
    <t>チバリヨ2</t>
  </si>
  <si>
    <t>1/78.5</t>
  </si>
  <si>
    <t>1/107.1</t>
  </si>
  <si>
    <t>1/294.5</t>
  </si>
  <si>
    <t>評価:20.0pt | 末尾+10</t>
  </si>
  <si>
    <t>1/161.3</t>
  </si>
  <si>
    <t>1/237.2</t>
  </si>
  <si>
    <t>1/504.0</t>
  </si>
  <si>
    <t>評価:10.5pt | 末尾+10</t>
  </si>
  <si>
    <t>1/73.1</t>
  </si>
  <si>
    <t>1/99.0</t>
  </si>
  <si>
    <t>1/279.0</t>
  </si>
  <si>
    <t>ネオプラネット</t>
  </si>
  <si>
    <t>1/244.2</t>
  </si>
  <si>
    <t>1/151.3</t>
  </si>
  <si>
    <t>1/252.1</t>
  </si>
  <si>
    <t>1/378.2</t>
  </si>
  <si>
    <t>評価:6.2pt | 末尾+10</t>
  </si>
  <si>
    <t>1/63.8</t>
  </si>
  <si>
    <t>1/99.2</t>
  </si>
  <si>
    <t>1/178.6</t>
  </si>
  <si>
    <t>真打 吉宗</t>
  </si>
  <si>
    <t>1/69.5</t>
  </si>
  <si>
    <t>1/87.8</t>
  </si>
  <si>
    <t>1/332.4</t>
  </si>
  <si>
    <t>1/93.9</t>
  </si>
  <si>
    <t>1/209.5</t>
  </si>
  <si>
    <t>1/214.6</t>
  </si>
  <si>
    <t>1/152.8</t>
  </si>
  <si>
    <t>1/203.7</t>
  </si>
  <si>
    <t>1/611.0</t>
  </si>
  <si>
    <t>鉄拳6</t>
  </si>
  <si>
    <t>1/184.8</t>
  </si>
  <si>
    <t>1/246.5</t>
  </si>
  <si>
    <t>1/739.4</t>
  </si>
  <si>
    <t>評価:13.5pt | 末尾+10</t>
  </si>
  <si>
    <t>1/230.8</t>
  </si>
  <si>
    <t>1/171.1</t>
  </si>
  <si>
    <t>1/299.5</t>
  </si>
  <si>
    <t>1/399.3</t>
  </si>
  <si>
    <t>カド2</t>
  </si>
  <si>
    <t>評価:1.2pt | 末尾+10</t>
  </si>
  <si>
    <t>ゴッドイーター リザレクション</t>
  </si>
  <si>
    <t>1/88.7</t>
  </si>
  <si>
    <t>1/133.0</t>
  </si>
  <si>
    <t>1/266.0</t>
  </si>
  <si>
    <t>1/246.0</t>
  </si>
  <si>
    <t>1/94.3</t>
  </si>
  <si>
    <t>1/141.5</t>
  </si>
  <si>
    <t>1/283.0</t>
  </si>
  <si>
    <t>タクトオーパス デスティニー</t>
  </si>
  <si>
    <t>1/78.1</t>
  </si>
  <si>
    <t>1/127.0</t>
  </si>
  <si>
    <t>1/203.2</t>
  </si>
  <si>
    <t>1/117.4</t>
  </si>
  <si>
    <t>1/195.7</t>
  </si>
  <si>
    <t>1/293.5</t>
  </si>
  <si>
    <t>アズールレーン THE ANIMATION</t>
  </si>
  <si>
    <t>1/59.9</t>
  </si>
  <si>
    <t>1/94.1</t>
  </si>
  <si>
    <t>1/164.8</t>
  </si>
  <si>
    <t>1/300.3</t>
  </si>
  <si>
    <t>1/450.5</t>
  </si>
  <si>
    <t>1/901.0</t>
  </si>
  <si>
    <t>評価:8.8pt | 末尾+10</t>
  </si>
  <si>
    <t>1/379.0</t>
  </si>
  <si>
    <t>1/152.2</t>
  </si>
  <si>
    <t>1/361.5</t>
  </si>
  <si>
    <t>1/262.9</t>
  </si>
  <si>
    <t>評価:12.5pt | 末尾+10</t>
  </si>
  <si>
    <t>攻殻機動隊</t>
  </si>
  <si>
    <t>1/85.3</t>
  </si>
  <si>
    <t>1/136.5</t>
  </si>
  <si>
    <t>1/227.5</t>
  </si>
  <si>
    <t>スマスロ秘宝伝</t>
  </si>
  <si>
    <t>1/145.4</t>
  </si>
  <si>
    <t>1/339.3</t>
  </si>
  <si>
    <t>1/254.5</t>
  </si>
  <si>
    <t>1/219.9</t>
  </si>
  <si>
    <t>1/247.4</t>
  </si>
  <si>
    <t>1/1979.0</t>
  </si>
  <si>
    <t>1/177.1</t>
  </si>
  <si>
    <t>1/324.7</t>
  </si>
  <si>
    <t>1/389.6</t>
  </si>
  <si>
    <t>評価:2.5pt | 末尾+10</t>
  </si>
  <si>
    <t>1/329.0</t>
  </si>
  <si>
    <t>スマスロ北斗の拳</t>
  </si>
  <si>
    <t>1/161.5</t>
  </si>
  <si>
    <t>1/215.3</t>
  </si>
  <si>
    <t>1/646.0</t>
  </si>
  <si>
    <t>1/100.1</t>
  </si>
  <si>
    <t>1/150.1</t>
  </si>
  <si>
    <t>1/300.2</t>
  </si>
  <si>
    <t>1/253.2</t>
  </si>
  <si>
    <t>1/289.4</t>
  </si>
  <si>
    <t>1/2026.0</t>
  </si>
  <si>
    <t>評価:7.5pt | 末尾+10</t>
  </si>
  <si>
    <t>1/328.0</t>
  </si>
  <si>
    <t>1/127.8</t>
  </si>
  <si>
    <t>1/191.8</t>
  </si>
  <si>
    <t>1/383.5</t>
  </si>
  <si>
    <t>1/201.2</t>
  </si>
  <si>
    <t>1/274.4</t>
  </si>
  <si>
    <t>1/754.5</t>
  </si>
  <si>
    <t>評価:1.5pt | 末尾+10</t>
  </si>
  <si>
    <t>1/201.0</t>
  </si>
  <si>
    <t>1/603.0</t>
  </si>
  <si>
    <t>1/301.5</t>
  </si>
  <si>
    <t>1/156.4</t>
  </si>
  <si>
    <t>1/260.7</t>
  </si>
  <si>
    <t>1/391.0</t>
  </si>
  <si>
    <t>評価:9.0pt | 末尾+10</t>
  </si>
  <si>
    <t>1/103.9</t>
  </si>
  <si>
    <t>1/138.5</t>
  </si>
  <si>
    <t>1/415.5</t>
  </si>
  <si>
    <t>1/76.2</t>
  </si>
  <si>
    <t>1/97.0</t>
  </si>
  <si>
    <t>1/355.5</t>
  </si>
  <si>
    <t>1/185.8</t>
  </si>
  <si>
    <t>1/408.8</t>
  </si>
  <si>
    <t>1/340.7</t>
  </si>
  <si>
    <t>1/93.2</t>
  </si>
  <si>
    <t>1/118.6</t>
  </si>
  <si>
    <t>1/435.0</t>
  </si>
  <si>
    <t>1/121.9</t>
  </si>
  <si>
    <t>1/325.0</t>
  </si>
  <si>
    <t>1/195.0</t>
  </si>
  <si>
    <t>評価:20.0pt</t>
  </si>
  <si>
    <t>1/169.9</t>
  </si>
  <si>
    <t>1/233.6</t>
  </si>
  <si>
    <t>1/623.0</t>
  </si>
  <si>
    <t>機動戦士ガンダムユニコーン 覚醒DRIVE</t>
  </si>
  <si>
    <t>1/81.9</t>
  </si>
  <si>
    <t>1/109.2</t>
  </si>
  <si>
    <t>1/327.5</t>
  </si>
  <si>
    <t>1/265.8</t>
  </si>
  <si>
    <t>1/531.5</t>
  </si>
  <si>
    <t>1/115.3</t>
  </si>
  <si>
    <t>1/201.8</t>
  </si>
  <si>
    <t>1/269.0</t>
  </si>
  <si>
    <t>バイオハザード RE:3</t>
  </si>
  <si>
    <t>1/34.8</t>
  </si>
  <si>
    <t>1/87.5</t>
  </si>
  <si>
    <t>1/57.8</t>
  </si>
  <si>
    <t>1/197.1</t>
  </si>
  <si>
    <t>1/460.0</t>
  </si>
  <si>
    <t>1/345.0</t>
  </si>
  <si>
    <t>評価:3.8pt | 末尾+10</t>
  </si>
  <si>
    <t>1/195.8</t>
  </si>
  <si>
    <t>1/489.5</t>
  </si>
  <si>
    <t>1/326.3</t>
  </si>
  <si>
    <t>評価:12.5pt</t>
  </si>
  <si>
    <t>1/191.0</t>
  </si>
  <si>
    <t>1/254.7</t>
  </si>
  <si>
    <t>1/764.0</t>
  </si>
  <si>
    <t>モンスターハンターライズ</t>
  </si>
  <si>
    <t>1/101.3</t>
  </si>
  <si>
    <t>1/152.0</t>
  </si>
  <si>
    <t>1/304.0</t>
  </si>
  <si>
    <t>1/174.0</t>
  </si>
  <si>
    <t>1/365.5</t>
  </si>
  <si>
    <t>1/332.3</t>
  </si>
  <si>
    <t>1/166.0</t>
  </si>
  <si>
    <t>1/280.1</t>
  </si>
  <si>
    <t>1/407.4</t>
  </si>
  <si>
    <t>評価:3.0pt | 末尾+10</t>
  </si>
  <si>
    <t>1/231.1</t>
  </si>
  <si>
    <t>1/369.8</t>
  </si>
  <si>
    <t>1/616.3</t>
  </si>
  <si>
    <t>1/261.8</t>
  </si>
  <si>
    <t>1/654.5</t>
  </si>
  <si>
    <t>1/436.3</t>
  </si>
  <si>
    <t>評価:1.2pt</t>
  </si>
  <si>
    <t>1/156.6</t>
  </si>
  <si>
    <t>1/275.7</t>
  </si>
  <si>
    <t>1/362.7</t>
  </si>
  <si>
    <t>評価:8.0pt | 末尾+10</t>
  </si>
  <si>
    <t>1/124.5</t>
  </si>
  <si>
    <t>1/199.2</t>
  </si>
  <si>
    <t>1/332.0</t>
  </si>
  <si>
    <t>かぐや様は告らせたい</t>
  </si>
  <si>
    <t>1/182.9</t>
  </si>
  <si>
    <t>1/256.0</t>
  </si>
  <si>
    <t>1/640.0</t>
  </si>
  <si>
    <t>アレックス ブライト</t>
  </si>
  <si>
    <t>1/224.6</t>
  </si>
  <si>
    <t>1/353.0</t>
  </si>
  <si>
    <t>1/617.8</t>
  </si>
  <si>
    <t>1/207.5</t>
  </si>
  <si>
    <t>1/326.1</t>
  </si>
  <si>
    <t>1/570.6</t>
  </si>
  <si>
    <t>1/65.9</t>
  </si>
  <si>
    <t>1/112.9</t>
  </si>
  <si>
    <t>1/158.1</t>
  </si>
  <si>
    <t>1/179.3</t>
  </si>
  <si>
    <t>1/538.0</t>
  </si>
  <si>
    <t>1/203.3</t>
  </si>
  <si>
    <t>1/508.2</t>
  </si>
  <si>
    <t>1/338.8</t>
  </si>
  <si>
    <t>評価:3.8pt</t>
  </si>
  <si>
    <t>1/464.5</t>
  </si>
  <si>
    <t>1/929.0</t>
  </si>
  <si>
    <t>1/190.2</t>
  </si>
  <si>
    <t>1/351.1</t>
  </si>
  <si>
    <t>1/414.9</t>
  </si>
  <si>
    <t>1/127.7</t>
  </si>
  <si>
    <t>1/191.5</t>
  </si>
  <si>
    <t>1/383.0</t>
  </si>
  <si>
    <t>1/293.6</t>
  </si>
  <si>
    <t>1/377.4</t>
  </si>
  <si>
    <t>1/1321.0</t>
  </si>
  <si>
    <t>1/189.1</t>
  </si>
  <si>
    <t>1/283.7</t>
  </si>
  <si>
    <t>1/567.3</t>
  </si>
  <si>
    <t>1/264.8</t>
  </si>
  <si>
    <t>1/662.0</t>
  </si>
  <si>
    <t>SHAKE BONUS TRIGGER</t>
  </si>
  <si>
    <t>1/286.4</t>
  </si>
  <si>
    <t>1/763.7</t>
  </si>
  <si>
    <t>1/458.2</t>
  </si>
  <si>
    <t>1/53.2</t>
  </si>
  <si>
    <t>1/175.4</t>
  </si>
  <si>
    <t>1/76.3</t>
  </si>
  <si>
    <t>1/328.8</t>
  </si>
  <si>
    <t>1/986.5</t>
  </si>
  <si>
    <t>1/493.2</t>
  </si>
  <si>
    <t>1/101.5</t>
  </si>
  <si>
    <t>1/172.6</t>
  </si>
  <si>
    <t>1/246.6</t>
  </si>
  <si>
    <t>1/751.0</t>
  </si>
  <si>
    <t>1/300.4</t>
  </si>
  <si>
    <t>1/108.3</t>
  </si>
  <si>
    <t>1/194.9</t>
  </si>
  <si>
    <t>1/243.6</t>
  </si>
  <si>
    <t>1/101.2</t>
  </si>
  <si>
    <t>1/160.8</t>
  </si>
  <si>
    <t>1/273.3</t>
  </si>
  <si>
    <t>1/317.8</t>
  </si>
  <si>
    <t>1/794.5</t>
  </si>
  <si>
    <t>1/529.7</t>
  </si>
  <si>
    <t>1/46.0</t>
  </si>
  <si>
    <t>1/131.6</t>
  </si>
  <si>
    <t>1/70.6</t>
  </si>
  <si>
    <t>1/141.4</t>
  </si>
  <si>
    <t>1/395.8</t>
  </si>
  <si>
    <t>1/495.2</t>
  </si>
  <si>
    <t>1/510.1</t>
  </si>
  <si>
    <t>1/181.0</t>
  </si>
  <si>
    <t>評価:45.0pt | 据置+15</t>
  </si>
  <si>
    <t>1/142.4</t>
  </si>
  <si>
    <t>評価:9.0pt | 凹グ+10 | 末尾+10</t>
  </si>
  <si>
    <t>1/142.1</t>
  </si>
  <si>
    <t>評価:25.5pt</t>
  </si>
  <si>
    <t>1/166.6</t>
  </si>
  <si>
    <t>凹グ+10</t>
  </si>
  <si>
    <t>1/134.8</t>
  </si>
  <si>
    <t>評価:18.0pt | 凹グ+10 | 末尾+10</t>
  </si>
  <si>
    <t>1/160.0</t>
  </si>
  <si>
    <t>評価:1.5pt | 凹グ+10 | 末尾+10</t>
  </si>
  <si>
    <t>1/182.1</t>
  </si>
  <si>
    <t>凹グ+10 | 末尾+10</t>
  </si>
  <si>
    <t>1/158.5</t>
  </si>
  <si>
    <t>評価:12.0pt | 凹グ+10</t>
  </si>
  <si>
    <t>1/258.0</t>
  </si>
  <si>
    <t>評価:10.0pt | 凹グ+10</t>
  </si>
  <si>
    <t>1/257.0</t>
  </si>
  <si>
    <t>1/161.8</t>
  </si>
  <si>
    <t>評価:9.0pt | 凹グ+10</t>
  </si>
  <si>
    <t>1/211.9</t>
  </si>
  <si>
    <t>評価:13.5pt | 凹グ+10 | 末尾+10</t>
  </si>
  <si>
    <t>1/152.7</t>
  </si>
  <si>
    <t>1/133.5</t>
  </si>
  <si>
    <t>1/187.5</t>
  </si>
  <si>
    <t>1/182.8</t>
  </si>
  <si>
    <t>1/189.5</t>
  </si>
  <si>
    <t>1/216.1</t>
  </si>
  <si>
    <t>1/165.5</t>
  </si>
  <si>
    <t>1/131.3</t>
  </si>
  <si>
    <t>1/137.3</t>
  </si>
  <si>
    <t>評価:26.0pt | 末尾+10</t>
  </si>
  <si>
    <t>1/184.4</t>
  </si>
  <si>
    <t>1/195.9</t>
  </si>
  <si>
    <t>評価:8.8pt | 凹グ+10</t>
  </si>
  <si>
    <t>1/117.3</t>
  </si>
  <si>
    <t>評価:32.0pt</t>
  </si>
  <si>
    <t>1/153.3</t>
  </si>
  <si>
    <t>評価:26.0pt</t>
  </si>
  <si>
    <t>1/187.8</t>
  </si>
  <si>
    <t>評価:11.2pt | 凹グ+10</t>
  </si>
  <si>
    <t>1/318.8</t>
  </si>
  <si>
    <t>評価:3.8pt | 凹グ+10</t>
  </si>
  <si>
    <t>1/137.4</t>
  </si>
  <si>
    <t>1/173.8</t>
  </si>
  <si>
    <t>評価:8.0pt | 凹グ+10 | 末尾+10</t>
  </si>
  <si>
    <t>1/154.2</t>
  </si>
  <si>
    <t>1/271.6</t>
  </si>
  <si>
    <t>評価:6.2pt | 凹グ+10</t>
  </si>
  <si>
    <t>1/147.5</t>
  </si>
  <si>
    <t>評価:24.0pt | 凹グ+10</t>
  </si>
  <si>
    <t>評価:12.5pt | 凹グ+10</t>
  </si>
  <si>
    <t>1/165.4</t>
  </si>
  <si>
    <t>評価:10.5pt | 凹グ+10</t>
  </si>
  <si>
    <t>1/129.2</t>
  </si>
  <si>
    <t>評価:18.0pt | 凹グ+10</t>
  </si>
  <si>
    <t>評価:5.0pt | 凹グ+10 | 末尾+10</t>
  </si>
  <si>
    <t>1/143.3</t>
  </si>
  <si>
    <t>評価:13.8pt | 末尾+10</t>
  </si>
  <si>
    <t>1/160.1</t>
  </si>
  <si>
    <t>1/125.0</t>
  </si>
  <si>
    <t>評価:38.0pt</t>
  </si>
  <si>
    <t>1/234.0</t>
  </si>
  <si>
    <t>評価:7.5pt | 凹グ+10</t>
  </si>
  <si>
    <t>1/170.1</t>
  </si>
  <si>
    <t>1/151.4</t>
  </si>
  <si>
    <t>評価:30.0pt | 凹グ+10</t>
  </si>
  <si>
    <t>1/223.7</t>
  </si>
  <si>
    <t>評価:1.2pt | 凹グ+10</t>
  </si>
  <si>
    <t>1/135.0</t>
  </si>
  <si>
    <t>評価:16.5pt | 凹グ+10 | 末尾+10</t>
  </si>
  <si>
    <t>1/136.6</t>
  </si>
  <si>
    <t>評価:28.5pt | 末尾+10</t>
  </si>
  <si>
    <t>1/326.7</t>
  </si>
  <si>
    <t>1/297.9</t>
  </si>
  <si>
    <t>評価:11.7pt | 凹グ+10</t>
  </si>
  <si>
    <t>1/134.1</t>
  </si>
  <si>
    <t>評価:22.5pt</t>
  </si>
  <si>
    <t>1/334.8</t>
  </si>
  <si>
    <t>1/179.9</t>
  </si>
  <si>
    <t>評価:4.0pt | 凹グ+10</t>
  </si>
  <si>
    <t>1/193.7</t>
  </si>
  <si>
    <t>1/200.0</t>
  </si>
  <si>
    <t>評価:20.0pt | 凹グ+10</t>
  </si>
  <si>
    <t>1/306.9</t>
  </si>
  <si>
    <t>1/109.5</t>
  </si>
  <si>
    <t>評価:20.0pt | 凹グ+10 | 末尾+10</t>
  </si>
  <si>
    <t>1/133.8</t>
  </si>
  <si>
    <t>1/109.9</t>
  </si>
  <si>
    <t>1/102.7</t>
  </si>
  <si>
    <t>評価:35.0pt</t>
  </si>
  <si>
    <t>1/92.3</t>
  </si>
  <si>
    <t>1/124.7</t>
  </si>
  <si>
    <t>1/276.7</t>
  </si>
  <si>
    <t>1/340.0</t>
  </si>
  <si>
    <t>1/101.7</t>
  </si>
  <si>
    <t>1/115.2</t>
  </si>
  <si>
    <t>1/246.2</t>
  </si>
  <si>
    <t>1/116.8</t>
  </si>
  <si>
    <t>1/94.9</t>
  </si>
  <si>
    <t>1/35.2</t>
  </si>
  <si>
    <t>1/40.9</t>
  </si>
  <si>
    <t>1/210.1</t>
  </si>
  <si>
    <t>1/110.1</t>
  </si>
  <si>
    <t>1/103.0</t>
  </si>
  <si>
    <t>1/132.2</t>
  </si>
  <si>
    <t>1/86.1</t>
  </si>
  <si>
    <t>甲鉄城のカバネリ 海門(うなと)決戦</t>
  </si>
  <si>
    <t>1/61.0</t>
  </si>
  <si>
    <t>1/93.3</t>
  </si>
  <si>
    <t>1/96.2</t>
  </si>
  <si>
    <t>1/111.9</t>
  </si>
  <si>
    <t>1/68.4</t>
  </si>
  <si>
    <t>1/130.5</t>
  </si>
  <si>
    <t>1/91.2</t>
  </si>
  <si>
    <t>1/58.5</t>
  </si>
  <si>
    <t>1/106.1</t>
  </si>
  <si>
    <t>1/135.2</t>
  </si>
  <si>
    <t>1/252.3</t>
  </si>
  <si>
    <t>1/57.1</t>
  </si>
  <si>
    <t>1/147.7</t>
  </si>
  <si>
    <t>1/74.4</t>
  </si>
  <si>
    <t>1/73.6</t>
  </si>
  <si>
    <t>1/131.2</t>
  </si>
  <si>
    <t>1/57.5</t>
  </si>
  <si>
    <t>1/160.3</t>
  </si>
  <si>
    <t>1/105.2</t>
  </si>
  <si>
    <t>1/131.4</t>
  </si>
  <si>
    <t>1/168.5</t>
  </si>
  <si>
    <t>1/16.8</t>
  </si>
  <si>
    <t>1/41.9</t>
  </si>
  <si>
    <t>1/85.0</t>
  </si>
  <si>
    <t>1/72.3</t>
  </si>
  <si>
    <t>1/83.0</t>
  </si>
  <si>
    <t>1/199.7</t>
  </si>
  <si>
    <t>1/219.8</t>
  </si>
  <si>
    <t>1/180.7</t>
  </si>
  <si>
    <t>1/169.0</t>
  </si>
  <si>
    <t>1/233.8</t>
  </si>
  <si>
    <t>1/233.0</t>
  </si>
  <si>
    <t>1/88.0</t>
  </si>
  <si>
    <t>1/212.9</t>
  </si>
  <si>
    <t>1/96.5</t>
  </si>
  <si>
    <t>1/31.7</t>
  </si>
  <si>
    <t>1/109.3</t>
  </si>
  <si>
    <t>1/113.6</t>
  </si>
  <si>
    <t>1/60.3</t>
  </si>
  <si>
    <t>1/425.0</t>
  </si>
  <si>
    <t>1/100.5</t>
  </si>
  <si>
    <t>1/76.4</t>
  </si>
  <si>
    <t>1/119.5</t>
  </si>
  <si>
    <t>1/22.7</t>
  </si>
  <si>
    <t>1/154.1</t>
  </si>
  <si>
    <t>1/203.4</t>
  </si>
  <si>
    <t>1/635.5</t>
  </si>
  <si>
    <t>1/173.0</t>
  </si>
  <si>
    <t>1/302.8</t>
  </si>
  <si>
    <t>1/403.8</t>
  </si>
  <si>
    <t>評価:1.5pt | 凹グ+10</t>
  </si>
  <si>
    <t>1/188.4</t>
  </si>
  <si>
    <t>1/314.0</t>
  </si>
  <si>
    <t>1/471.0</t>
  </si>
  <si>
    <t>1/222.8</t>
  </si>
  <si>
    <t>1/318.3</t>
  </si>
  <si>
    <t>1/742.7</t>
  </si>
  <si>
    <t>評価:5.0pt | 凹グ+10</t>
  </si>
  <si>
    <t>1/187.2</t>
  </si>
  <si>
    <t>1/287.9</t>
  </si>
  <si>
    <t>1/534.7</t>
  </si>
  <si>
    <t>1/172.9</t>
  </si>
  <si>
    <t>1/313.4</t>
  </si>
  <si>
    <t>1/385.7</t>
  </si>
  <si>
    <t>1/129.3</t>
  </si>
  <si>
    <t>1/258.7</t>
  </si>
  <si>
    <t>1/153.9</t>
  </si>
  <si>
    <t>1/343.4</t>
  </si>
  <si>
    <t>1/241.1</t>
  </si>
  <si>
    <t>1/401.8</t>
  </si>
  <si>
    <t>1/602.8</t>
  </si>
  <si>
    <t>1/153.0</t>
  </si>
  <si>
    <t>1/243.1</t>
  </si>
  <si>
    <t>1/413.2</t>
  </si>
  <si>
    <t>1/169.4</t>
  </si>
  <si>
    <t>1/264.6</t>
  </si>
  <si>
    <t>1/470.4</t>
  </si>
  <si>
    <t>評価:7.5pt | 凹グ+10 | 末尾+10</t>
  </si>
  <si>
    <t>1/138.3</t>
  </si>
  <si>
    <t>1/224.8</t>
  </si>
  <si>
    <t>1/359.7</t>
  </si>
  <si>
    <t>評価:50.0pt | 据置+15</t>
  </si>
  <si>
    <t>1/143.0</t>
  </si>
  <si>
    <t>1/264.2</t>
  </si>
  <si>
    <t>1/311.4</t>
  </si>
  <si>
    <t>評価:37.5pt</t>
  </si>
  <si>
    <t>1/324.8</t>
  </si>
  <si>
    <t>1/433.0</t>
  </si>
  <si>
    <t>1/1299.0</t>
  </si>
  <si>
    <t>1/158.3</t>
  </si>
  <si>
    <t>1/260.1</t>
  </si>
  <si>
    <t>1/404.6</t>
  </si>
  <si>
    <t>評価:18.0pt</t>
  </si>
  <si>
    <t>1/163.7</t>
  </si>
  <si>
    <t>1/284.3</t>
  </si>
  <si>
    <t>1/385.8</t>
  </si>
  <si>
    <t>1/235.2</t>
  </si>
  <si>
    <t>1/352.8</t>
  </si>
  <si>
    <t>1/705.6</t>
  </si>
  <si>
    <t>評価:4.5pt | 凹グ+10</t>
  </si>
  <si>
    <t>1/134.0</t>
  </si>
  <si>
    <t>1/232.7</t>
  </si>
  <si>
    <t>1/315.9</t>
  </si>
  <si>
    <t>評価:27.0pt</t>
  </si>
  <si>
    <t>1/163.4</t>
  </si>
  <si>
    <t>1/326.9</t>
  </si>
  <si>
    <t>評価:14.0pt | 凹グ+10 | 末尾+10</t>
  </si>
  <si>
    <t>1/267.9</t>
  </si>
  <si>
    <t>1/482.2</t>
  </si>
  <si>
    <t>評価:2.5pt | 凹グ+10</t>
  </si>
  <si>
    <t>1/184.7</t>
  </si>
  <si>
    <t>1/369.4</t>
  </si>
  <si>
    <t>1/147.0</t>
  </si>
  <si>
    <t>1/187.1</t>
  </si>
  <si>
    <t>1/686.0</t>
  </si>
  <si>
    <t>1/240.0</t>
  </si>
  <si>
    <t>1/201.3</t>
  </si>
  <si>
    <t>評価:44.0pt</t>
  </si>
  <si>
    <t>1/147.9</t>
  </si>
  <si>
    <t>1/229.2</t>
  </si>
  <si>
    <t>1/416.8</t>
  </si>
  <si>
    <t>1/180.8</t>
  </si>
  <si>
    <t>1/512.3</t>
  </si>
  <si>
    <t>1/167.2</t>
  </si>
  <si>
    <t>1/319.3</t>
  </si>
  <si>
    <t>1/351.2</t>
  </si>
  <si>
    <t>評価:15.0pt | 凹グ+10</t>
  </si>
  <si>
    <t>1/238.0</t>
  </si>
  <si>
    <t>1/297.5</t>
  </si>
  <si>
    <t>1/1190.0</t>
  </si>
  <si>
    <t>1/152.4</t>
  </si>
  <si>
    <t>1/286.9</t>
  </si>
  <si>
    <t>1/325.2</t>
  </si>
  <si>
    <t>1/163.9</t>
  </si>
  <si>
    <t>1/257.6</t>
  </si>
  <si>
    <t>1/450.8</t>
  </si>
  <si>
    <t>評価:17.5pt</t>
  </si>
  <si>
    <t>1/267.4</t>
  </si>
  <si>
    <t>1/1337.0</t>
  </si>
  <si>
    <t>1/236.9</t>
  </si>
  <si>
    <t>1/355.4</t>
  </si>
  <si>
    <t>1/710.8</t>
  </si>
  <si>
    <t>1/120.0</t>
  </si>
  <si>
    <t>1/440.0</t>
  </si>
  <si>
    <t>1/46.3</t>
  </si>
  <si>
    <t>1/54.0</t>
  </si>
  <si>
    <t>1/324.0</t>
  </si>
  <si>
    <t>1/114.2</t>
  </si>
  <si>
    <t>1/171.4</t>
  </si>
  <si>
    <t>1/342.7</t>
  </si>
  <si>
    <t>1/136.7</t>
  </si>
  <si>
    <t>1/205.0</t>
  </si>
  <si>
    <t>1/410.0</t>
  </si>
  <si>
    <t>1/259.7</t>
  </si>
  <si>
    <t>1/103.6</t>
  </si>
  <si>
    <t>1/155.4</t>
  </si>
  <si>
    <t>1/310.9</t>
  </si>
  <si>
    <t>1/32.0</t>
  </si>
  <si>
    <t>1/37.3</t>
  </si>
  <si>
    <t>1/228.2</t>
  </si>
  <si>
    <t>1/47.1</t>
  </si>
  <si>
    <t>1/157.6</t>
  </si>
  <si>
    <t>1/329.5</t>
  </si>
  <si>
    <t>1/302.0</t>
  </si>
  <si>
    <t>評価:4.5pt | 凹グ+10 | 末尾+10</t>
  </si>
  <si>
    <t>1/257.1</t>
  </si>
  <si>
    <t>1/385.6</t>
  </si>
  <si>
    <t>1/312.5</t>
  </si>
  <si>
    <t>1/416.7</t>
  </si>
  <si>
    <t>1/1250.0</t>
  </si>
  <si>
    <t>1/135.6</t>
  </si>
  <si>
    <t>1/185.5</t>
  </si>
  <si>
    <t>1/503.6</t>
  </si>
  <si>
    <t>評価:15.0pt</t>
  </si>
  <si>
    <t>1/103.7</t>
  </si>
  <si>
    <t>1/187.9</t>
  </si>
  <si>
    <t>1/231.7</t>
  </si>
  <si>
    <t>1/130.8</t>
  </si>
  <si>
    <t>1/213.2</t>
  </si>
  <si>
    <t>1/338.6</t>
  </si>
  <si>
    <t>1/50.9</t>
  </si>
  <si>
    <t>1/69.1</t>
  </si>
  <si>
    <t>1/193.6</t>
  </si>
  <si>
    <t>1/118.0</t>
  </si>
  <si>
    <t>1/196.7</t>
  </si>
  <si>
    <t>1/295.0</t>
  </si>
  <si>
    <t>1/117.2</t>
  </si>
  <si>
    <t>1/281.4</t>
  </si>
  <si>
    <t>1/119.9</t>
  </si>
  <si>
    <t>1/203.8</t>
  </si>
  <si>
    <t>1/291.1</t>
  </si>
  <si>
    <t>1/183.1</t>
  </si>
  <si>
    <t>1/311.2</t>
  </si>
  <si>
    <t>1/90.1</t>
  </si>
  <si>
    <t>1/304.2</t>
  </si>
  <si>
    <t>1/54.7</t>
  </si>
  <si>
    <t>1/74.5</t>
  </si>
  <si>
    <t>1/52.0</t>
  </si>
  <si>
    <t>1/66.6</t>
  </si>
  <si>
    <t>1/237.9</t>
  </si>
  <si>
    <t>1/179.6</t>
  </si>
  <si>
    <t>1/265.1</t>
  </si>
  <si>
    <t>1/53.4</t>
  </si>
  <si>
    <t>1/67.9</t>
  </si>
  <si>
    <t>1/249.0</t>
  </si>
  <si>
    <t>1/100.3</t>
  </si>
  <si>
    <t>1/192.2</t>
  </si>
  <si>
    <t>1/85.9</t>
  </si>
  <si>
    <t>1/107.4</t>
  </si>
  <si>
    <t>1/429.5</t>
  </si>
  <si>
    <t>1/357.6</t>
  </si>
  <si>
    <t>1/321.8</t>
  </si>
  <si>
    <t>1/792.5</t>
  </si>
  <si>
    <t>1/1585.0</t>
  </si>
  <si>
    <t>1/137.7</t>
  </si>
  <si>
    <t>1/266.8</t>
  </si>
  <si>
    <t>1/284.6</t>
  </si>
  <si>
    <t>評価:15.0pt | 凹グ+10 | 末尾+10</t>
  </si>
  <si>
    <t>1/197.4</t>
  </si>
  <si>
    <t>1/425.2</t>
  </si>
  <si>
    <t>1/159.3</t>
  </si>
  <si>
    <t>1/249.3</t>
  </si>
  <si>
    <t>1/441.2</t>
  </si>
  <si>
    <t>評価:14.0pt | 凹グ+10</t>
  </si>
  <si>
    <t>1/168.1</t>
  </si>
  <si>
    <t>1/280.2</t>
  </si>
  <si>
    <t>1/420.2</t>
  </si>
  <si>
    <t>1/177.2</t>
  </si>
  <si>
    <t>1/531.7</t>
  </si>
  <si>
    <t>評価:2.5pt | 凹グ+10 | 末尾+10</t>
  </si>
  <si>
    <t>1/235.7</t>
  </si>
  <si>
    <t>1/707.0</t>
  </si>
  <si>
    <t>1/353.5</t>
  </si>
  <si>
    <t>1/269.6</t>
  </si>
  <si>
    <t>1/352.6</t>
  </si>
  <si>
    <t>評価:19.5pt</t>
  </si>
  <si>
    <t>1/84.7</t>
  </si>
  <si>
    <t>1/113.8</t>
  </si>
  <si>
    <t>1/331.0</t>
  </si>
  <si>
    <t>1/89.2</t>
  </si>
  <si>
    <t>1/116.2</t>
  </si>
  <si>
    <t>1/91.7</t>
  </si>
  <si>
    <t>1/128.3</t>
  </si>
  <si>
    <t>1/320.8</t>
  </si>
  <si>
    <t>1/113.7</t>
  </si>
  <si>
    <t>1/82.6</t>
  </si>
  <si>
    <t>1/91.8</t>
  </si>
  <si>
    <t>1/826.0</t>
  </si>
  <si>
    <t>1/114.0</t>
  </si>
  <si>
    <t>1/171.0</t>
  </si>
  <si>
    <t>1/342.0</t>
  </si>
  <si>
    <t>1/63.9</t>
  </si>
  <si>
    <t>1/68.6</t>
  </si>
  <si>
    <t>1/926.5</t>
  </si>
  <si>
    <t>1/160.4</t>
  </si>
  <si>
    <t>1/210.6</t>
  </si>
  <si>
    <t>1/673.8</t>
  </si>
  <si>
    <t>1/81.6</t>
  </si>
  <si>
    <t>1/96.0</t>
  </si>
  <si>
    <t>1/543.8</t>
  </si>
  <si>
    <t>1/118.7</t>
  </si>
  <si>
    <t>1/154.3</t>
  </si>
  <si>
    <t>1/514.3</t>
  </si>
  <si>
    <t>1/272.6</t>
  </si>
  <si>
    <t>1/477.0</t>
  </si>
  <si>
    <t>1/636.0</t>
  </si>
  <si>
    <t>1/163.0</t>
  </si>
  <si>
    <t>1/326.0</t>
  </si>
  <si>
    <t>1/180.4</t>
  </si>
  <si>
    <t>1/164.7</t>
  </si>
  <si>
    <t>1/157.4</t>
  </si>
  <si>
    <t>1/393.5</t>
  </si>
  <si>
    <t>1/52.9</t>
  </si>
  <si>
    <t>1/152.9</t>
  </si>
  <si>
    <t>1/81.0</t>
  </si>
  <si>
    <t>1/29.0</t>
  </si>
  <si>
    <t>1/66.8</t>
  </si>
  <si>
    <t>1/51.4</t>
  </si>
  <si>
    <t>1/36.8</t>
  </si>
  <si>
    <t>1/77.2</t>
  </si>
  <si>
    <t>1/70.4</t>
  </si>
  <si>
    <t>1/28.3</t>
  </si>
  <si>
    <t>1/31.0</t>
  </si>
  <si>
    <t>1/314.9</t>
  </si>
  <si>
    <t>1/104.3</t>
  </si>
  <si>
    <t>1/160.2</t>
  </si>
  <si>
    <t>1/299.0</t>
  </si>
  <si>
    <t>1/25.2</t>
  </si>
  <si>
    <t>1/28.1</t>
  </si>
  <si>
    <t>1/246.1</t>
  </si>
  <si>
    <t>1/197.5</t>
  </si>
  <si>
    <t>1/292.0</t>
  </si>
  <si>
    <t>1/129.1</t>
  </si>
  <si>
    <t>1/279.7</t>
  </si>
  <si>
    <t>1/239.7</t>
  </si>
  <si>
    <t>1/223.0</t>
  </si>
  <si>
    <t>1/245.3</t>
  </si>
  <si>
    <t>1/2453.0</t>
  </si>
  <si>
    <t>評価:11.2pt | 凹グ+10 | 末尾+10</t>
  </si>
  <si>
    <t>1/209.6</t>
  </si>
  <si>
    <t>1/288.2</t>
  </si>
  <si>
    <t>1/768.7</t>
  </si>
  <si>
    <t>1/274.3</t>
  </si>
  <si>
    <t>1/316.5</t>
  </si>
  <si>
    <t>1/202.5</t>
  </si>
  <si>
    <t>1/1588.8</t>
  </si>
  <si>
    <t>1/150.9</t>
  </si>
  <si>
    <t>1/689.7</t>
  </si>
  <si>
    <t>1/193.1</t>
  </si>
  <si>
    <t>1/176.0</t>
  </si>
  <si>
    <t>1/92.7</t>
  </si>
  <si>
    <t>1/128.4</t>
  </si>
  <si>
    <t>1/333.8</t>
  </si>
  <si>
    <t>1/36.5</t>
  </si>
  <si>
    <t>1/118.5</t>
  </si>
  <si>
    <t>1/69.3</t>
  </si>
  <si>
    <t>1/136.4</t>
  </si>
  <si>
    <t>1/262.4</t>
  </si>
  <si>
    <t>1/284.2</t>
  </si>
  <si>
    <t>1/189.9</t>
  </si>
  <si>
    <t>1/288.4</t>
  </si>
  <si>
    <t>1/556.2</t>
  </si>
  <si>
    <t>1/198.8</t>
  </si>
  <si>
    <t>1/353.3</t>
  </si>
  <si>
    <t>1/454.3</t>
  </si>
  <si>
    <t>1/348.5</t>
  </si>
  <si>
    <t>1/68.3</t>
  </si>
  <si>
    <t>1/79.6</t>
  </si>
  <si>
    <t>1/477.8</t>
  </si>
  <si>
    <t>1/131.9</t>
  </si>
  <si>
    <t>1/226.1</t>
  </si>
  <si>
    <t>1/316.6</t>
  </si>
  <si>
    <t>1/399.0</t>
  </si>
  <si>
    <t>1/92.4</t>
  </si>
  <si>
    <t>1/369.5</t>
  </si>
  <si>
    <t>1/86.8</t>
  </si>
  <si>
    <t>1/303.8</t>
  </si>
  <si>
    <t>1/52.3</t>
  </si>
  <si>
    <t>1/73.2</t>
  </si>
  <si>
    <t>1/183.0</t>
  </si>
  <si>
    <t>1/93.6</t>
  </si>
  <si>
    <t>1/312.1</t>
  </si>
  <si>
    <t>1/67.8</t>
  </si>
  <si>
    <t>1/167.4</t>
  </si>
  <si>
    <t>1/251.2</t>
  </si>
  <si>
    <t>1/502.3</t>
  </si>
  <si>
    <t>1/633.0</t>
  </si>
  <si>
    <t>1/157.2</t>
  </si>
  <si>
    <t>1/235.8</t>
  </si>
  <si>
    <t>1/61.3</t>
  </si>
  <si>
    <t>1/368.0</t>
  </si>
  <si>
    <t>1/169.3</t>
  </si>
  <si>
    <t>1/299.1</t>
  </si>
  <si>
    <t>1/1047.0</t>
  </si>
  <si>
    <t>1/105.4</t>
  </si>
  <si>
    <t>1/217.9</t>
  </si>
  <si>
    <t>1/204.2</t>
  </si>
  <si>
    <t>1/64.4</t>
  </si>
  <si>
    <t>1/104.0</t>
  </si>
  <si>
    <t>1/178.1</t>
  </si>
  <si>
    <t>1/217.7</t>
  </si>
  <si>
    <t>1/373.1</t>
  </si>
  <si>
    <t>1/522.4</t>
  </si>
  <si>
    <t>1/177.4</t>
  </si>
  <si>
    <t>1/240.7</t>
  </si>
  <si>
    <t>1/674.0</t>
  </si>
  <si>
    <t>1/189.8</t>
  </si>
  <si>
    <t>1/97.5</t>
  </si>
  <si>
    <t>1/310.1</t>
  </si>
  <si>
    <t>1/163.8</t>
  </si>
  <si>
    <t>1/819.0</t>
  </si>
  <si>
    <t>1/141.7</t>
  </si>
  <si>
    <t>1/212.5</t>
  </si>
  <si>
    <t>1/181.6</t>
  </si>
  <si>
    <t>1/272.4</t>
  </si>
  <si>
    <t>1/544.8</t>
  </si>
  <si>
    <t>1/99.6</t>
  </si>
  <si>
    <t>1/167.5</t>
  </si>
  <si>
    <t>1/29.8</t>
  </si>
  <si>
    <t>1/103.3</t>
  </si>
  <si>
    <t>1/139.7</t>
  </si>
  <si>
    <t>1/395.9</t>
  </si>
  <si>
    <t>1/126.4</t>
  </si>
  <si>
    <t>1/166.7</t>
  </si>
  <si>
    <t>1/523.9</t>
  </si>
  <si>
    <t>1/41.7</t>
  </si>
  <si>
    <t>1/264.0</t>
  </si>
  <si>
    <t>1/133.6</t>
  </si>
  <si>
    <t>1/197.7</t>
  </si>
  <si>
    <t>1/411.9</t>
  </si>
  <si>
    <t>評価:19.5pt | 末尾+10</t>
  </si>
  <si>
    <t>1/255.5</t>
  </si>
  <si>
    <t>評価:22.0pt</t>
  </si>
  <si>
    <t>1/125.2</t>
  </si>
  <si>
    <t>1/237.3</t>
  </si>
  <si>
    <t>1/265.2</t>
  </si>
  <si>
    <t>評価:24.0pt | 末尾+10</t>
  </si>
  <si>
    <t>1/135.1</t>
  </si>
  <si>
    <t>1/188.0</t>
  </si>
  <si>
    <t>1/480.4</t>
  </si>
  <si>
    <t>1/128.1</t>
  </si>
  <si>
    <t>1/194.6</t>
  </si>
  <si>
    <t>1/375.2</t>
  </si>
  <si>
    <t>1/474.3</t>
  </si>
  <si>
    <t>評価:24.0pt</t>
  </si>
  <si>
    <t>1/304.1</t>
  </si>
  <si>
    <t>1/405.4</t>
  </si>
  <si>
    <t>1/146.2</t>
  </si>
  <si>
    <t>1/281.2</t>
  </si>
  <si>
    <t>1/304.6</t>
  </si>
  <si>
    <t>1/208.9</t>
  </si>
  <si>
    <t>1/417.8</t>
  </si>
  <si>
    <t>評価:1.2pt | 凹グ+10 | 末尾+10</t>
  </si>
  <si>
    <t>1/318.0</t>
  </si>
  <si>
    <t>1/530.0</t>
  </si>
  <si>
    <t>1/511.5</t>
  </si>
  <si>
    <t>1/1023.0</t>
  </si>
  <si>
    <t>1/149.8</t>
  </si>
  <si>
    <t>1/324.6</t>
  </si>
  <si>
    <t>1/278.2</t>
  </si>
  <si>
    <t>1/993.0</t>
  </si>
  <si>
    <t>評価:11.7pt | 凹グ+10 | 末尾+10</t>
  </si>
  <si>
    <t>1/167.9</t>
  </si>
  <si>
    <t>1/503.8</t>
  </si>
  <si>
    <t>1/251.9</t>
  </si>
  <si>
    <t>1/137.5</t>
  </si>
  <si>
    <t>1/349.2</t>
  </si>
  <si>
    <t>1/226.9</t>
  </si>
  <si>
    <t>1/219.4</t>
  </si>
  <si>
    <t>1/329.1</t>
  </si>
  <si>
    <t>1/658.2</t>
  </si>
  <si>
    <t>1/221.4</t>
  </si>
  <si>
    <t>1/332.1</t>
  </si>
  <si>
    <t>1/664.2</t>
  </si>
  <si>
    <t>1/187.4</t>
  </si>
  <si>
    <t>1/437.3</t>
  </si>
  <si>
    <t>1/430.2</t>
  </si>
  <si>
    <t>1/322.6</t>
  </si>
  <si>
    <t>評価:8.8pt | 凹グ+10 | 末尾+10</t>
  </si>
  <si>
    <t>1/294.0</t>
  </si>
  <si>
    <t>1/588.0</t>
  </si>
  <si>
    <t>1/147.8</t>
  </si>
  <si>
    <t>1/307.0</t>
  </si>
  <si>
    <t>1/285.1</t>
  </si>
  <si>
    <t>1/204.4</t>
  </si>
  <si>
    <t>1/357.8</t>
  </si>
  <si>
    <t>評価:3.8pt | 凹グ+10 | 末尾+10</t>
  </si>
  <si>
    <t>1/310.0</t>
  </si>
  <si>
    <t>1/620.0</t>
  </si>
  <si>
    <t>1/161.7</t>
  </si>
  <si>
    <t>1/202.1</t>
  </si>
  <si>
    <t>1/808.5</t>
  </si>
  <si>
    <t>評価:11.2pt | 末尾+10</t>
  </si>
  <si>
    <t>1/147.2</t>
  </si>
  <si>
    <t>1/208.6</t>
  </si>
  <si>
    <t>1/500.6</t>
  </si>
  <si>
    <t>1/141.1</t>
  </si>
  <si>
    <t>評価:18.3pt</t>
  </si>
  <si>
    <t>1/194.0</t>
  </si>
  <si>
    <t>1/776.0</t>
  </si>
  <si>
    <t>1/144.9</t>
  </si>
  <si>
    <t>1/312.6</t>
  </si>
  <si>
    <t>1/270.0</t>
  </si>
  <si>
    <t>評価:26.0pt | 凹グ+10</t>
  </si>
  <si>
    <t>1/157.1</t>
  </si>
  <si>
    <t>1/255.2</t>
  </si>
  <si>
    <t>1/408.3</t>
  </si>
  <si>
    <t>1/289.5</t>
  </si>
  <si>
    <t>評価:13.5pt | 凹グ+10</t>
  </si>
  <si>
    <t>1/170.8</t>
  </si>
  <si>
    <t>1/379.4</t>
  </si>
  <si>
    <t>1/310.5</t>
  </si>
  <si>
    <t>評価:16.5pt | 凹グ+10</t>
  </si>
  <si>
    <t>1/87.9</t>
  </si>
  <si>
    <t>1/285.8</t>
  </si>
  <si>
    <t>1/56.2</t>
  </si>
  <si>
    <t>1/74.9</t>
  </si>
  <si>
    <t>1/224.7</t>
  </si>
  <si>
    <t>1/459.0</t>
  </si>
  <si>
    <t>1/131.8</t>
  </si>
  <si>
    <t>1/175.7</t>
  </si>
  <si>
    <t>1/527.0</t>
  </si>
  <si>
    <t>1/93.5</t>
  </si>
  <si>
    <t>1/243.2</t>
  </si>
  <si>
    <t>1/218.3</t>
  </si>
  <si>
    <t>1/655.0</t>
  </si>
  <si>
    <t>1/621.0</t>
  </si>
  <si>
    <t>1/118.8</t>
  </si>
  <si>
    <t>1/196.5</t>
  </si>
  <si>
    <t>1/300.6</t>
  </si>
  <si>
    <t>1/147.6</t>
  </si>
  <si>
    <t>評価:16.0pt | 凹グ+10 | 末尾+10</t>
  </si>
  <si>
    <t>1/277.0</t>
  </si>
  <si>
    <t>1/831.0</t>
  </si>
  <si>
    <t>1/277.2</t>
  </si>
  <si>
    <t>1/369.6</t>
  </si>
  <si>
    <t>1/508.4</t>
  </si>
  <si>
    <t>1/338.9</t>
  </si>
  <si>
    <t>1/162.9</t>
  </si>
  <si>
    <t>1/325.8</t>
  </si>
  <si>
    <t>評価:12.0pt | 凹グ+10 | 末尾+10</t>
  </si>
  <si>
    <t>1/58.7</t>
  </si>
  <si>
    <t>1/85.7</t>
  </si>
  <si>
    <t>1/128.5</t>
  </si>
  <si>
    <t>1/110.7</t>
  </si>
  <si>
    <t>1/193.8</t>
  </si>
  <si>
    <t>1/258.3</t>
  </si>
  <si>
    <t>1/67.7</t>
  </si>
  <si>
    <t>1/203.0</t>
  </si>
  <si>
    <t>1/77.3</t>
  </si>
  <si>
    <t>1/139.2</t>
  </si>
  <si>
    <t>1/162.0</t>
  </si>
  <si>
    <t>1/66.0</t>
  </si>
  <si>
    <t>1/253.7</t>
  </si>
  <si>
    <t>1/57.3</t>
  </si>
  <si>
    <t>1/69.4</t>
  </si>
  <si>
    <t>1/51.3</t>
  </si>
  <si>
    <t>1/63.5</t>
  </si>
  <si>
    <t>1/266.7</t>
  </si>
  <si>
    <t>1/50.7</t>
  </si>
  <si>
    <t>1/159.4</t>
  </si>
  <si>
    <t>1/79.7</t>
  </si>
  <si>
    <t>1/127.6</t>
  </si>
  <si>
    <t>1/255.1</t>
  </si>
  <si>
    <t>1/143.9</t>
  </si>
  <si>
    <t>1/189.6</t>
  </si>
  <si>
    <t>1/596.0</t>
  </si>
  <si>
    <t>評価:16.5pt</t>
  </si>
  <si>
    <t>1/250.7</t>
  </si>
  <si>
    <t>1/325.9</t>
  </si>
  <si>
    <t>1/405.8</t>
  </si>
  <si>
    <t>1/295.1</t>
  </si>
  <si>
    <t>1/162.3</t>
  </si>
  <si>
    <t>1/258.1</t>
  </si>
  <si>
    <t>1/436.8</t>
  </si>
  <si>
    <t>評価:8.0pt | 凹グ+10</t>
  </si>
  <si>
    <t>1/194.8</t>
  </si>
  <si>
    <t>1/299.6</t>
  </si>
  <si>
    <t>1/556.4</t>
  </si>
  <si>
    <t>評価:3.0pt | 凹グ+10</t>
  </si>
  <si>
    <t>1/122.1</t>
  </si>
  <si>
    <t>1/264.5</t>
  </si>
  <si>
    <t>1/130.7</t>
  </si>
  <si>
    <t>1/245.5</t>
  </si>
  <si>
    <t>1/279.4</t>
  </si>
  <si>
    <t>評価:32.5pt</t>
  </si>
  <si>
    <t>1/279.3</t>
  </si>
  <si>
    <t>1/359.1</t>
  </si>
  <si>
    <t>1/26.1</t>
  </si>
  <si>
    <t>1/29.6</t>
  </si>
  <si>
    <t>1/219.2</t>
  </si>
  <si>
    <t>1/55.2</t>
  </si>
  <si>
    <t>1/78.9</t>
  </si>
  <si>
    <t>1/184.0</t>
  </si>
  <si>
    <t>1/60.5</t>
  </si>
  <si>
    <t>1/79.4</t>
  </si>
  <si>
    <t>1/254.1</t>
  </si>
  <si>
    <t>1/84.2</t>
  </si>
  <si>
    <t>1/108.2</t>
  </si>
  <si>
    <t>1/378.8</t>
  </si>
  <si>
    <t>1/221.1</t>
  </si>
  <si>
    <t>1/995.0</t>
  </si>
  <si>
    <t>1/153.4</t>
  </si>
  <si>
    <t>1/179.0</t>
  </si>
  <si>
    <t>1/1074.0</t>
  </si>
  <si>
    <t>1/249.9</t>
  </si>
  <si>
    <t>1/583.0</t>
  </si>
  <si>
    <t>1/437.2</t>
  </si>
  <si>
    <t>1/164.9</t>
  </si>
  <si>
    <t>1/357.3</t>
  </si>
  <si>
    <t>1/82.3</t>
  </si>
  <si>
    <t>1/439.0</t>
  </si>
  <si>
    <t>1/102.4</t>
  </si>
  <si>
    <t>1/248.6</t>
  </si>
  <si>
    <t>1/513.7</t>
  </si>
  <si>
    <t>1/26.2</t>
  </si>
  <si>
    <t>1/61.6</t>
  </si>
  <si>
    <t>1/45.7</t>
  </si>
  <si>
    <t>1/19.5</t>
  </si>
  <si>
    <t>1/45.9</t>
  </si>
  <si>
    <t>1/33.8</t>
  </si>
  <si>
    <t>1/54.5</t>
  </si>
  <si>
    <t>1/179.1</t>
  </si>
  <si>
    <t>1/78.4</t>
  </si>
  <si>
    <t>1/43.6</t>
  </si>
  <si>
    <t>1/48.3</t>
  </si>
  <si>
    <t>1/444.4</t>
  </si>
  <si>
    <t>1/115.1</t>
  </si>
  <si>
    <t>1/164.4</t>
  </si>
  <si>
    <t>1/383.7</t>
  </si>
  <si>
    <t>1/113.4</t>
  </si>
  <si>
    <t>1/189.0</t>
  </si>
  <si>
    <t>1/283.5</t>
  </si>
  <si>
    <t>1/195.4</t>
  </si>
  <si>
    <t>1/15.2</t>
  </si>
  <si>
    <t>1/400.0</t>
  </si>
  <si>
    <t>1/250.6</t>
  </si>
  <si>
    <t>1/626.5</t>
  </si>
  <si>
    <t>1/417.7</t>
  </si>
  <si>
    <t>1/167.8</t>
  </si>
  <si>
    <t>1/402.8</t>
  </si>
  <si>
    <t>1/287.7</t>
  </si>
  <si>
    <t>1/167.7</t>
  </si>
  <si>
    <t>1/301.9</t>
  </si>
  <si>
    <t>1/377.3</t>
  </si>
  <si>
    <t>1/100.9</t>
  </si>
  <si>
    <t>1/983.8</t>
  </si>
  <si>
    <t>1/65.3</t>
  </si>
  <si>
    <t>1/176.2</t>
  </si>
  <si>
    <t>1/292.3</t>
  </si>
  <si>
    <t>1/122.4</t>
  </si>
  <si>
    <t>1/204.0</t>
  </si>
  <si>
    <t>1/306.0</t>
  </si>
  <si>
    <t>1/196.2</t>
  </si>
  <si>
    <t>1/392.4</t>
  </si>
  <si>
    <t>1/49.1</t>
  </si>
  <si>
    <t>1/84.6</t>
  </si>
  <si>
    <t>1/156.8</t>
  </si>
  <si>
    <t>1/551.7</t>
  </si>
  <si>
    <t>1/827.5</t>
  </si>
  <si>
    <t>1/211.5</t>
  </si>
  <si>
    <t>1/307.6</t>
  </si>
  <si>
    <t>1/676.8</t>
  </si>
  <si>
    <t>1/51.5</t>
  </si>
  <si>
    <t>1/58.9</t>
  </si>
  <si>
    <t>1/412.0</t>
  </si>
  <si>
    <t>1/97.8</t>
  </si>
  <si>
    <t>1/122.2</t>
  </si>
  <si>
    <t>1/489.0</t>
  </si>
  <si>
    <t>1/70.2</t>
  </si>
  <si>
    <t>1/93.7</t>
  </si>
  <si>
    <t>1/281.0</t>
  </si>
  <si>
    <t>1/175.6</t>
  </si>
  <si>
    <t>1/250.9</t>
  </si>
  <si>
    <t>1/585.3</t>
  </si>
  <si>
    <t>1/71.3</t>
  </si>
  <si>
    <t>1/88.6</t>
  </si>
  <si>
    <t>1/364.2</t>
  </si>
  <si>
    <t>1/56.3</t>
  </si>
  <si>
    <t>1/68.8</t>
  </si>
  <si>
    <t>1/309.5</t>
  </si>
  <si>
    <t>1/49.0</t>
  </si>
  <si>
    <t>1/76.5</t>
  </si>
  <si>
    <t>1/136.3</t>
  </si>
  <si>
    <t>1/31.4</t>
  </si>
  <si>
    <t>1/41.2</t>
  </si>
  <si>
    <t>1/370.0</t>
  </si>
  <si>
    <t>1/261.9</t>
  </si>
  <si>
    <t>1/1764.0</t>
  </si>
  <si>
    <t>1/441.0</t>
  </si>
  <si>
    <t>1/51.2</t>
  </si>
  <si>
    <t>1/207.2</t>
  </si>
  <si>
    <t>1/151.9</t>
  </si>
  <si>
    <t>1/243.0</t>
  </si>
  <si>
    <t>1/206.2</t>
  </si>
  <si>
    <t>1/343.7</t>
  </si>
  <si>
    <t>1/515.5</t>
  </si>
  <si>
    <t>1/366.5</t>
  </si>
  <si>
    <t>1/192.9</t>
  </si>
  <si>
    <t>1/327.9</t>
  </si>
  <si>
    <t>1/468.4</t>
  </si>
  <si>
    <t>1/106.8</t>
  </si>
  <si>
    <t>1/142.3</t>
  </si>
  <si>
    <t>1/427.0</t>
  </si>
  <si>
    <t>1/96.7</t>
  </si>
  <si>
    <t>1/150.4</t>
  </si>
  <si>
    <t>1/270.8</t>
  </si>
  <si>
    <t>1/140.1</t>
  </si>
  <si>
    <t>1/90.3</t>
  </si>
  <si>
    <t>1/148.3</t>
  </si>
  <si>
    <t>1/230.7</t>
  </si>
  <si>
    <t>1/34.1</t>
  </si>
  <si>
    <t>1/39.9</t>
  </si>
  <si>
    <t>1/125.8</t>
  </si>
  <si>
    <t>1/180.9</t>
  </si>
  <si>
    <t>1/413.4</t>
  </si>
  <si>
    <t>1/120.3</t>
  </si>
  <si>
    <t>1/180.5</t>
  </si>
  <si>
    <t>1/361.0</t>
  </si>
  <si>
    <t>1/57.7</t>
  </si>
  <si>
    <t>1/77.0</t>
  </si>
  <si>
    <t>1/230.9</t>
  </si>
  <si>
    <t>1/312.2</t>
  </si>
  <si>
    <t>1/780.5</t>
  </si>
  <si>
    <t>1/520.3</t>
  </si>
  <si>
    <t>1/176.3</t>
  </si>
  <si>
    <t>1/269.2</t>
  </si>
  <si>
    <t>1/511.4</t>
  </si>
  <si>
    <t>1/235.0</t>
  </si>
  <si>
    <t>1/352.5</t>
  </si>
  <si>
    <t>1/705.0</t>
  </si>
  <si>
    <t>1/215.2</t>
  </si>
  <si>
    <t>1/614.7</t>
  </si>
  <si>
    <t>評価:21.0pt</t>
  </si>
  <si>
    <t>1/151.0</t>
  </si>
  <si>
    <t>1/369.1</t>
  </si>
  <si>
    <t>1/261.1</t>
  </si>
  <si>
    <t>1/377.1</t>
  </si>
  <si>
    <t>1/276.4</t>
  </si>
  <si>
    <t>1/460.7</t>
  </si>
  <si>
    <t>1/691.0</t>
  </si>
  <si>
    <t>1/142.0</t>
  </si>
  <si>
    <t>1/426.0</t>
  </si>
  <si>
    <t>評価:16.2pt</t>
  </si>
  <si>
    <t>1/220.3</t>
  </si>
  <si>
    <t>1/348.8</t>
  </si>
  <si>
    <t>1/142.7</t>
  </si>
  <si>
    <t>1/219.6</t>
  </si>
  <si>
    <t>1/407.8</t>
  </si>
  <si>
    <t>評価:30.0pt | 末尾+10</t>
  </si>
  <si>
    <t>1/267.8</t>
  </si>
  <si>
    <t>1/535.7</t>
  </si>
  <si>
    <t>1/216.2</t>
  </si>
  <si>
    <t>1/865.0</t>
  </si>
  <si>
    <t>1/208.0</t>
  </si>
  <si>
    <t>1/381.3</t>
  </si>
  <si>
    <t>1/457.6</t>
  </si>
  <si>
    <t>1/226.5</t>
  </si>
  <si>
    <t>1/981.3</t>
  </si>
  <si>
    <t>1/190.1</t>
  </si>
  <si>
    <t>1/380.2</t>
  </si>
  <si>
    <t>1/152.5</t>
  </si>
  <si>
    <t>1/248.8</t>
  </si>
  <si>
    <t>1/394.0</t>
  </si>
  <si>
    <t>1/702.0</t>
  </si>
  <si>
    <t>1/351.0</t>
  </si>
  <si>
    <t>1/475.0</t>
  </si>
  <si>
    <t>1/145.5</t>
  </si>
  <si>
    <t>1/375.8</t>
  </si>
  <si>
    <t>1/248.5</t>
  </si>
  <si>
    <t>1/331.3</t>
  </si>
  <si>
    <t>1/994.0</t>
  </si>
  <si>
    <t>1/281.8</t>
  </si>
  <si>
    <t>1/704.5</t>
  </si>
  <si>
    <t>1/447.3</t>
  </si>
  <si>
    <t>1/347.9</t>
  </si>
  <si>
    <t>1/316.2</t>
  </si>
  <si>
    <t>1/205.1</t>
  </si>
  <si>
    <t>1/547.0</t>
  </si>
  <si>
    <t>1/328.2</t>
  </si>
  <si>
    <t>1/172.2</t>
  </si>
  <si>
    <t>1/279.9</t>
  </si>
  <si>
    <t>1/447.8</t>
  </si>
  <si>
    <t>1/164.1</t>
  </si>
  <si>
    <t>1/241.3</t>
  </si>
  <si>
    <t>1/512.8</t>
  </si>
  <si>
    <t>1/241.7</t>
  </si>
  <si>
    <t>1/338.4</t>
  </si>
  <si>
    <t>1/846.0</t>
  </si>
  <si>
    <t>1/188.2</t>
  </si>
  <si>
    <t>1/815.3</t>
  </si>
  <si>
    <t>1/218.2</t>
  </si>
  <si>
    <t>1/545.5</t>
  </si>
  <si>
    <t>1/363.7</t>
  </si>
  <si>
    <t>1/814.2</t>
  </si>
  <si>
    <t>1/38.7</t>
  </si>
  <si>
    <t>1/43.1</t>
  </si>
  <si>
    <t>1/373.7</t>
  </si>
  <si>
    <t>1/59.0</t>
  </si>
  <si>
    <t>1/84.3</t>
  </si>
  <si>
    <t>1/158.2</t>
  </si>
  <si>
    <t>1/226.0</t>
  </si>
  <si>
    <t>1/527.3</t>
  </si>
  <si>
    <t>1/86.5</t>
  </si>
  <si>
    <t>1/108.1</t>
  </si>
  <si>
    <t>1/432.2</t>
  </si>
  <si>
    <t>1/75.6</t>
  </si>
  <si>
    <t>1/277.3</t>
  </si>
  <si>
    <t>1/144.3</t>
  </si>
  <si>
    <t>1/235.3</t>
  </si>
  <si>
    <t>1/509.8</t>
  </si>
  <si>
    <t>1/437.0</t>
  </si>
  <si>
    <t>1/143.8</t>
  </si>
  <si>
    <t>1/197.8</t>
  </si>
  <si>
    <t>評価:11.2pt</t>
  </si>
  <si>
    <t>1/212.4</t>
  </si>
  <si>
    <t>1/382.3</t>
  </si>
  <si>
    <t>1/501.6</t>
  </si>
  <si>
    <t>評価:10.5pt | 凹グ+10 | 末尾+10</t>
  </si>
  <si>
    <t>1/140.0</t>
  </si>
  <si>
    <t>1/216.4</t>
  </si>
  <si>
    <t>1/396.7</t>
  </si>
  <si>
    <t>1/134.7</t>
  </si>
  <si>
    <t>1/252.6</t>
  </si>
  <si>
    <t>1/288.7</t>
  </si>
  <si>
    <t>評価:13.8pt</t>
  </si>
  <si>
    <t>1/134.6</t>
  </si>
  <si>
    <t>1/211.6</t>
  </si>
  <si>
    <t>1/133.2</t>
  </si>
  <si>
    <t>1/278.5</t>
  </si>
  <si>
    <t>1/64.0</t>
  </si>
  <si>
    <t>1/128.0</t>
  </si>
  <si>
    <t>1/43.7</t>
  </si>
  <si>
    <t>1/50.2</t>
  </si>
  <si>
    <t>1/334.7</t>
  </si>
  <si>
    <t>1/238.7</t>
  </si>
  <si>
    <t>1/268.5</t>
  </si>
  <si>
    <t>1/26.4</t>
  </si>
  <si>
    <t>1/30.0</t>
  </si>
  <si>
    <t>1/217.8</t>
  </si>
  <si>
    <t>1/79.8</t>
  </si>
  <si>
    <t>1/124.1</t>
  </si>
  <si>
    <t>1/223.3</t>
  </si>
  <si>
    <t>1/187.3</t>
  </si>
  <si>
    <t>1/515.0</t>
  </si>
  <si>
    <t>1/65.7</t>
  </si>
  <si>
    <t>1/232.4</t>
  </si>
  <si>
    <t>1/406.8</t>
  </si>
  <si>
    <t>1/99.9</t>
  </si>
  <si>
    <t>1/169.8</t>
  </si>
  <si>
    <t>1/242.6</t>
  </si>
  <si>
    <t>1/129.4</t>
  </si>
  <si>
    <t>1/414.0</t>
  </si>
  <si>
    <t>1/149.7</t>
  </si>
  <si>
    <t>1/256.6</t>
  </si>
  <si>
    <t>1/359.2</t>
  </si>
  <si>
    <t>評価:13.5pt</t>
  </si>
  <si>
    <t>1/749.0</t>
  </si>
  <si>
    <t>1/436.6</t>
  </si>
  <si>
    <t>評価:16.5pt | 末尾+10</t>
  </si>
  <si>
    <t>1/378.3</t>
  </si>
  <si>
    <t>1/882.7</t>
  </si>
  <si>
    <t>1/140.6</t>
  </si>
  <si>
    <t>1/492.0</t>
  </si>
  <si>
    <t>1/242.5</t>
  </si>
  <si>
    <t>1/363.8</t>
  </si>
  <si>
    <t>1/217.6</t>
  </si>
  <si>
    <t>1/1088.0</t>
  </si>
  <si>
    <t>1/272.0</t>
  </si>
  <si>
    <t>評価:12.5pt | 凹グ+10 | 末尾+10</t>
  </si>
  <si>
    <t>1/186.1</t>
  </si>
  <si>
    <t>1/372.2</t>
  </si>
  <si>
    <t>1/170.3</t>
  </si>
  <si>
    <t>1/232.2</t>
  </si>
  <si>
    <t>1/638.5</t>
  </si>
  <si>
    <t>1/53.1</t>
  </si>
  <si>
    <t>1/398.5</t>
  </si>
  <si>
    <t>1/126.7</t>
  </si>
  <si>
    <t>1/174.2</t>
  </si>
  <si>
    <t>1/464.7</t>
  </si>
  <si>
    <t>1/327.0</t>
  </si>
  <si>
    <t>1/64.9</t>
  </si>
  <si>
    <t>1/208.3</t>
  </si>
  <si>
    <t>1/1458.0</t>
  </si>
  <si>
    <t>1/46.8</t>
  </si>
  <si>
    <t>1/49.8</t>
  </si>
  <si>
    <t>1/796.0</t>
  </si>
  <si>
    <t>1/231.0</t>
  </si>
  <si>
    <t>1/1155.0</t>
  </si>
  <si>
    <t>1/380.1</t>
  </si>
  <si>
    <t>1/422.0</t>
  </si>
  <si>
    <t>1/148.9</t>
  </si>
  <si>
    <t>1/744.5</t>
  </si>
  <si>
    <t>1/494.0</t>
  </si>
  <si>
    <t>1/148.7</t>
  </si>
  <si>
    <t>1/446.0</t>
  </si>
  <si>
    <t>1/40.6</t>
  </si>
  <si>
    <t>1/62.3</t>
  </si>
  <si>
    <t>1/17.8</t>
  </si>
  <si>
    <t>1/40.0</t>
  </si>
  <si>
    <t>1/32.2</t>
  </si>
  <si>
    <t>1/88.3</t>
  </si>
  <si>
    <t>1/57.4</t>
  </si>
  <si>
    <t>1/30.3</t>
  </si>
  <si>
    <t>1/1272.0</t>
  </si>
  <si>
    <t>1/42.2</t>
  </si>
  <si>
    <t>1/49.7</t>
  </si>
  <si>
    <t>1/106.0</t>
  </si>
  <si>
    <t>1/247.3</t>
  </si>
  <si>
    <t>1/388.0</t>
  </si>
  <si>
    <t>1/175.9</t>
  </si>
  <si>
    <t>1/322.5</t>
  </si>
  <si>
    <t>1/214.9</t>
  </si>
  <si>
    <t>1/472.8</t>
  </si>
  <si>
    <t>1/160.7</t>
  </si>
  <si>
    <t>1/217.4</t>
  </si>
  <si>
    <t>1/616.0</t>
  </si>
  <si>
    <t>1/690.8</t>
  </si>
  <si>
    <t>1/65.0</t>
  </si>
  <si>
    <t>1/389.8</t>
  </si>
  <si>
    <t>1/78.0</t>
  </si>
  <si>
    <t>1/1008.2</t>
  </si>
  <si>
    <t>1/25.7</t>
  </si>
  <si>
    <t>1/356.0</t>
  </si>
  <si>
    <t>1/213.3</t>
  </si>
  <si>
    <t>1/142.2</t>
  </si>
  <si>
    <t>1/30.9</t>
  </si>
  <si>
    <t>1/38.4</t>
  </si>
  <si>
    <t>1/159.0</t>
  </si>
  <si>
    <t>1/234.6</t>
  </si>
  <si>
    <t>1/383.8</t>
  </si>
  <si>
    <t>1/603.1</t>
  </si>
  <si>
    <t>1/190.9</t>
  </si>
  <si>
    <t>1/445.3</t>
  </si>
  <si>
    <t>1/334.0</t>
  </si>
  <si>
    <t>1/94.2</t>
  </si>
  <si>
    <t>1/100.7</t>
  </si>
  <si>
    <t>1/111.3</t>
  </si>
  <si>
    <t>1/136.0</t>
  </si>
  <si>
    <t>1/612.0</t>
  </si>
  <si>
    <t>1/298.8</t>
  </si>
  <si>
    <t>1/69.9</t>
  </si>
  <si>
    <t>1/244.5</t>
  </si>
  <si>
    <t>1/27.1</t>
  </si>
  <si>
    <t>1/105.3</t>
  </si>
  <si>
    <t>1/458.5</t>
  </si>
  <si>
    <t>1/917.0</t>
  </si>
  <si>
    <t>1/91.6</t>
  </si>
  <si>
    <t>1/2107.0</t>
  </si>
  <si>
    <t>1/107.3</t>
  </si>
  <si>
    <t>1/459.7</t>
  </si>
  <si>
    <t>1/31.6</t>
  </si>
  <si>
    <t>1/44.2</t>
  </si>
  <si>
    <t>1/110.5</t>
  </si>
  <si>
    <t>1/72.6</t>
  </si>
  <si>
    <t>1/145.2</t>
  </si>
  <si>
    <t>1/333.0</t>
  </si>
  <si>
    <t>1/74.0</t>
  </si>
  <si>
    <t>1/128.8</t>
  </si>
  <si>
    <t>1/161.6</t>
  </si>
  <si>
    <t>1/263.7</t>
  </si>
  <si>
    <t>1/417.5</t>
  </si>
  <si>
    <t>1/134.2</t>
  </si>
  <si>
    <t>1/342.9</t>
  </si>
  <si>
    <t>1/220.4</t>
  </si>
  <si>
    <t>1/162.8</t>
  </si>
  <si>
    <t>1/223.9</t>
  </si>
  <si>
    <t>1/597.0</t>
  </si>
  <si>
    <t>1/156.2</t>
  </si>
  <si>
    <t>1/247.0</t>
  </si>
  <si>
    <t>1/98.2</t>
  </si>
  <si>
    <t>1/425.3</t>
  </si>
  <si>
    <t>1/49.3</t>
  </si>
  <si>
    <t>1/62.1</t>
  </si>
  <si>
    <t>1/239.6</t>
  </si>
  <si>
    <t>1/101.4</t>
  </si>
  <si>
    <t>1/126.8</t>
  </si>
  <si>
    <t>1/507.0</t>
  </si>
  <si>
    <t>1/199.0</t>
  </si>
  <si>
    <t>1/238.8</t>
  </si>
  <si>
    <t>1/1194.0</t>
  </si>
  <si>
    <t>1/122.6</t>
  </si>
  <si>
    <t>1/367.8</t>
  </si>
  <si>
    <t>1/183.9</t>
  </si>
  <si>
    <t>1/44.4</t>
  </si>
  <si>
    <t>1/51.7</t>
  </si>
  <si>
    <t>1/196.6</t>
  </si>
  <si>
    <t>1/70.3</t>
  </si>
  <si>
    <t>1/105.5</t>
  </si>
  <si>
    <t>1/211.0</t>
  </si>
  <si>
    <t>1/438.0</t>
  </si>
  <si>
    <t>1/139.5</t>
  </si>
  <si>
    <t>1/239.9</t>
  </si>
  <si>
    <t>1/333.2</t>
  </si>
  <si>
    <t>評価:28.0pt</t>
  </si>
  <si>
    <t>1/181.9</t>
  </si>
  <si>
    <t>1/272.9</t>
  </si>
  <si>
    <t>1/545.8</t>
  </si>
  <si>
    <t>1/124.8</t>
  </si>
  <si>
    <t>1/229.9</t>
  </si>
  <si>
    <t>1/273.1</t>
  </si>
  <si>
    <t>評価:27.0pt | 末尾+10</t>
  </si>
  <si>
    <t>1/170.9</t>
  </si>
  <si>
    <t>1/307.7</t>
  </si>
  <si>
    <t>1/384.6</t>
  </si>
  <si>
    <t>1/191.4</t>
  </si>
  <si>
    <t>1/1340.0</t>
  </si>
  <si>
    <t>1/456.7</t>
  </si>
  <si>
    <t>1/1370.0</t>
  </si>
  <si>
    <t>1/685.0</t>
  </si>
  <si>
    <t>1/656.7</t>
  </si>
  <si>
    <t>1/168.0</t>
  </si>
  <si>
    <t>1/317.3</t>
  </si>
  <si>
    <t>1/357.0</t>
  </si>
  <si>
    <t>1/240.8</t>
  </si>
  <si>
    <t>1/481.5</t>
  </si>
  <si>
    <t>1/319.1</t>
  </si>
  <si>
    <t>1/295.5</t>
  </si>
  <si>
    <t>1/149.5</t>
  </si>
  <si>
    <t>1/238.1</t>
  </si>
  <si>
    <t>1/573.0</t>
  </si>
  <si>
    <t>1/202.6</t>
  </si>
  <si>
    <t>1/405.2</t>
  </si>
  <si>
    <t>1/546.2</t>
  </si>
  <si>
    <t>1/219.7</t>
  </si>
  <si>
    <t>1/483.4</t>
  </si>
  <si>
    <t>1/177.8</t>
  </si>
  <si>
    <t>1/284.4</t>
  </si>
  <si>
    <t>1/474.0</t>
  </si>
  <si>
    <t>1/266.6</t>
  </si>
  <si>
    <t>1/340.6</t>
  </si>
  <si>
    <t>1/285.4</t>
  </si>
  <si>
    <t>1/261.6</t>
  </si>
  <si>
    <t>1/229.4</t>
  </si>
  <si>
    <t>1/573.5</t>
  </si>
  <si>
    <t>1/139.3</t>
  </si>
  <si>
    <t>1/269.3</t>
  </si>
  <si>
    <t>1/288.5</t>
  </si>
  <si>
    <t>評価:30.0pt</t>
  </si>
  <si>
    <t>1/184.1</t>
  </si>
  <si>
    <t>1/276.2</t>
  </si>
  <si>
    <t>1/552.3</t>
  </si>
  <si>
    <t>1/192.8</t>
  </si>
  <si>
    <t>1/819.2</t>
  </si>
  <si>
    <t>1/129.7</t>
  </si>
  <si>
    <t>1/222.3</t>
  </si>
  <si>
    <t>1/206.0</t>
  </si>
  <si>
    <t>1/824.0</t>
  </si>
  <si>
    <t>1/206.4</t>
  </si>
  <si>
    <t>1/516.0</t>
  </si>
  <si>
    <t>1/344.0</t>
  </si>
  <si>
    <t>1/308.0</t>
  </si>
  <si>
    <t>1/770.0</t>
  </si>
  <si>
    <t>1/513.3</t>
  </si>
  <si>
    <t>1/406.5</t>
  </si>
  <si>
    <t>1/813.0</t>
  </si>
  <si>
    <t>1/226.3</t>
  </si>
  <si>
    <t>1/241.4</t>
  </si>
  <si>
    <t>評価:31.5pt</t>
  </si>
  <si>
    <t>1/243.4</t>
  </si>
  <si>
    <t>1/344.8</t>
  </si>
  <si>
    <t>評価:21.0pt | 末尾+10</t>
  </si>
  <si>
    <t>1/155.3</t>
  </si>
  <si>
    <t>1/194.1</t>
  </si>
  <si>
    <t>1/776.5</t>
  </si>
  <si>
    <t>評価:18.8pt</t>
  </si>
  <si>
    <t>1/182.2</t>
  </si>
  <si>
    <t>1/432.8</t>
  </si>
  <si>
    <t>1/314.7</t>
  </si>
  <si>
    <t>評価:6.0pt | 凹グ+10 | 末尾+10</t>
  </si>
  <si>
    <t>1/407.3</t>
  </si>
  <si>
    <t>1/145.8</t>
  </si>
  <si>
    <t>1/318.2</t>
  </si>
  <si>
    <t>1/312.9</t>
  </si>
  <si>
    <t>1/625.8</t>
  </si>
  <si>
    <t>1/132.1</t>
  </si>
  <si>
    <t>1/225.4</t>
  </si>
  <si>
    <t>1/319.2</t>
  </si>
  <si>
    <t>1/232.8</t>
  </si>
  <si>
    <t>1/698.5</t>
  </si>
  <si>
    <t>1/500.7</t>
  </si>
  <si>
    <t>1/375.5</t>
  </si>
  <si>
    <t>1/211.1</t>
  </si>
  <si>
    <t>1/844.5</t>
  </si>
  <si>
    <t>1/281.5</t>
  </si>
  <si>
    <t>1/240.2</t>
  </si>
  <si>
    <t>1/320.3</t>
  </si>
  <si>
    <t>1/961.0</t>
  </si>
  <si>
    <t>1/365.3</t>
  </si>
  <si>
    <t>1/548.0</t>
  </si>
  <si>
    <t>1/301.7</t>
  </si>
  <si>
    <t>1/226.2</t>
  </si>
  <si>
    <t>1/140.4</t>
  </si>
  <si>
    <t>1/221.7</t>
  </si>
  <si>
    <t>1/274.6</t>
  </si>
  <si>
    <t>1/466.9</t>
  </si>
  <si>
    <t>1/427.4</t>
  </si>
  <si>
    <t>1/310.8</t>
  </si>
  <si>
    <t>1/212.8</t>
  </si>
  <si>
    <t>評価:21.7pt | 凹グ+10 | 末尾+10</t>
  </si>
  <si>
    <t>1/123.7</t>
  </si>
  <si>
    <t>1/565.6</t>
  </si>
  <si>
    <t>1/1135.0</t>
  </si>
  <si>
    <t>1/567.5</t>
  </si>
  <si>
    <t>1/589.0</t>
  </si>
  <si>
    <t>1/440.7</t>
  </si>
  <si>
    <t>1/81.2</t>
  </si>
  <si>
    <t>1/162.5</t>
  </si>
  <si>
    <t>1/110.2</t>
  </si>
  <si>
    <t>1/156.1</t>
  </si>
  <si>
    <t>1/374.6</t>
  </si>
  <si>
    <t>1/120.8</t>
  </si>
  <si>
    <t>1/201.4</t>
  </si>
  <si>
    <t>1/302.1</t>
  </si>
  <si>
    <t>1/62.4</t>
  </si>
  <si>
    <t>1/156.0</t>
  </si>
  <si>
    <t>1/378.7</t>
  </si>
  <si>
    <t>1/228.0</t>
  </si>
  <si>
    <t>1/456.0</t>
  </si>
  <si>
    <t>1/57.0</t>
  </si>
  <si>
    <t>1/87.2</t>
  </si>
  <si>
    <t>1/242.8</t>
  </si>
  <si>
    <t>1/607.0</t>
  </si>
  <si>
    <t>1/404.7</t>
  </si>
  <si>
    <t>1/599.0</t>
  </si>
  <si>
    <t>1/73.7</t>
  </si>
  <si>
    <t>1/102.0</t>
  </si>
  <si>
    <t>1/54.8</t>
  </si>
  <si>
    <t>1/46.6</t>
  </si>
  <si>
    <t>1/27.4</t>
  </si>
  <si>
    <t>1/60.7</t>
  </si>
  <si>
    <t>1/50.0</t>
  </si>
  <si>
    <t>1/27.2</t>
  </si>
  <si>
    <t>1/66.2</t>
  </si>
  <si>
    <t>1/46.1</t>
  </si>
  <si>
    <t>1/119.0</t>
  </si>
  <si>
    <t>1/523.8</t>
  </si>
  <si>
    <t>1/52.8</t>
  </si>
  <si>
    <t>1/183.4</t>
  </si>
  <si>
    <t>1/259.8</t>
  </si>
  <si>
    <t>1/623.6</t>
  </si>
  <si>
    <t>1/221.2</t>
  </si>
  <si>
    <t>1/442.5</t>
  </si>
  <si>
    <t>1/77.6</t>
  </si>
  <si>
    <t>1/56.1</t>
  </si>
  <si>
    <t>1/79.1</t>
  </si>
  <si>
    <t>1/192.5</t>
  </si>
  <si>
    <t>1/184.3</t>
  </si>
  <si>
    <t>1/188.8</t>
  </si>
  <si>
    <t>1/37.0</t>
  </si>
  <si>
    <t>1/177.3</t>
  </si>
  <si>
    <t>1/105.8</t>
  </si>
  <si>
    <t>1/151.1</t>
  </si>
  <si>
    <t>1/352.7</t>
  </si>
  <si>
    <t>1/111.5</t>
  </si>
  <si>
    <t>1/334.5</t>
  </si>
  <si>
    <t>1/71.4</t>
  </si>
  <si>
    <t>1/40.4</t>
  </si>
  <si>
    <t>1/53.3</t>
  </si>
  <si>
    <t>1/167.6</t>
  </si>
  <si>
    <t>1/21.1</t>
  </si>
  <si>
    <t>1/24.5</t>
  </si>
  <si>
    <t>1/155.6</t>
  </si>
  <si>
    <t>1/22.4</t>
  </si>
  <si>
    <t>1/29.1</t>
  </si>
  <si>
    <t>1/98.4</t>
  </si>
  <si>
    <t>1/102.8</t>
  </si>
  <si>
    <t>1/246.8</t>
  </si>
  <si>
    <t>1/128.6</t>
  </si>
  <si>
    <t>1/360.0</t>
  </si>
  <si>
    <t>1/80.5</t>
  </si>
  <si>
    <t>1/241.6</t>
  </si>
  <si>
    <t>1/96.4</t>
  </si>
  <si>
    <t>1/120.5</t>
  </si>
  <si>
    <t>1/482.0</t>
  </si>
  <si>
    <t>1/56.5</t>
  </si>
  <si>
    <t>1/71.2</t>
  </si>
  <si>
    <t>1/121.6</t>
  </si>
  <si>
    <t>1/298.4</t>
  </si>
  <si>
    <t>1/194.3</t>
  </si>
  <si>
    <t>1/388.6</t>
  </si>
  <si>
    <t>1/305.0</t>
  </si>
  <si>
    <t>1/169.5</t>
  </si>
  <si>
    <t>1/322.1</t>
  </si>
  <si>
    <t>1/357.9</t>
  </si>
  <si>
    <t>1/59.7</t>
  </si>
  <si>
    <t>1/89.5</t>
  </si>
  <si>
    <t>1/99.8</t>
  </si>
  <si>
    <t>1/186.2</t>
  </si>
  <si>
    <t>1/214.8</t>
  </si>
  <si>
    <t>1/46.9</t>
  </si>
  <si>
    <t>1/60.4</t>
  </si>
  <si>
    <t>1/209.7</t>
  </si>
  <si>
    <t>1/83.8</t>
  </si>
  <si>
    <t>1/109.6</t>
  </si>
  <si>
    <t>1/356.1</t>
  </si>
  <si>
    <t>1/109.8</t>
  </si>
  <si>
    <t>1/298.0</t>
  </si>
  <si>
    <t>1/90.8</t>
  </si>
  <si>
    <t>1/272.5</t>
  </si>
  <si>
    <t>1/179.4</t>
  </si>
  <si>
    <t>1/538.2</t>
  </si>
  <si>
    <t>1/149.4</t>
  </si>
  <si>
    <t>1/256.1</t>
  </si>
  <si>
    <t>1/358.5</t>
  </si>
  <si>
    <t>1/148.5</t>
  </si>
  <si>
    <t>1/45.8</t>
  </si>
  <si>
    <t>1/47.2</t>
  </si>
  <si>
    <t>1/1512.0</t>
  </si>
  <si>
    <t>1/381.0</t>
  </si>
  <si>
    <t>1/139.1</t>
  </si>
  <si>
    <t>1/288.1</t>
  </si>
  <si>
    <t>1/268.9</t>
  </si>
  <si>
    <t>1/58.1</t>
  </si>
  <si>
    <t>1/132.0</t>
  </si>
  <si>
    <t>1/444.3</t>
  </si>
  <si>
    <t>1/666.5</t>
  </si>
  <si>
    <t>1/404.3</t>
  </si>
  <si>
    <t>1/606.5</t>
  </si>
  <si>
    <t>1/197.2</t>
  </si>
  <si>
    <t>1/788.8</t>
  </si>
  <si>
    <t>1/284.0</t>
  </si>
  <si>
    <t>1/112.2</t>
  </si>
  <si>
    <t>1/291.6</t>
  </si>
  <si>
    <t>1/89.1</t>
  </si>
  <si>
    <t>1/178.2</t>
  </si>
  <si>
    <t>1/250.8</t>
  </si>
  <si>
    <t>1/376.2</t>
  </si>
  <si>
    <t>1/752.3</t>
  </si>
  <si>
    <t>1/81.5</t>
  </si>
  <si>
    <t>1/219.5</t>
  </si>
  <si>
    <t>1/38.6</t>
  </si>
  <si>
    <t>1/218.7</t>
  </si>
  <si>
    <t>1/48.5</t>
  </si>
  <si>
    <t>1/60.9</t>
  </si>
  <si>
    <t>1/239.4</t>
  </si>
  <si>
    <t>1/108.9</t>
  </si>
  <si>
    <t>1/138.6</t>
  </si>
  <si>
    <t>1/508.3</t>
  </si>
  <si>
    <t>1/57.6</t>
  </si>
  <si>
    <t>1/68.0</t>
  </si>
  <si>
    <t>1/343.3</t>
  </si>
  <si>
    <t>1/69.0</t>
  </si>
  <si>
    <t>1/80.0</t>
  </si>
  <si>
    <t>1/502.7</t>
  </si>
  <si>
    <t>1/122.8</t>
  </si>
  <si>
    <t>1/371.0</t>
  </si>
  <si>
    <t>1/180.3</t>
  </si>
  <si>
    <t>1/228.3</t>
  </si>
  <si>
    <t>1/856.2</t>
  </si>
  <si>
    <t>1/108.8</t>
  </si>
  <si>
    <t>1/740.0</t>
  </si>
  <si>
    <t>1/231.6</t>
  </si>
  <si>
    <t>1/772.0</t>
  </si>
  <si>
    <t>1/116.3</t>
  </si>
  <si>
    <t>1/174.4</t>
  </si>
  <si>
    <t>1/118.4</t>
  </si>
  <si>
    <t>1/118.2</t>
  </si>
  <si>
    <t>1/150.5</t>
  </si>
  <si>
    <t>1/478.7</t>
  </si>
  <si>
    <t>1/148.8</t>
  </si>
  <si>
    <t>1/175.8</t>
  </si>
  <si>
    <t>1/967.0</t>
  </si>
  <si>
    <t>1/139.0</t>
  </si>
  <si>
    <t>1/261.7</t>
  </si>
  <si>
    <t>1/296.6</t>
  </si>
  <si>
    <t>1/247.8</t>
  </si>
  <si>
    <t>1/309.8</t>
  </si>
  <si>
    <t>1/200.7</t>
  </si>
  <si>
    <t>1/234.2</t>
  </si>
  <si>
    <t>1/1405.0</t>
  </si>
  <si>
    <t>1/323.4</t>
  </si>
  <si>
    <t>1/395.2</t>
  </si>
  <si>
    <t>1/176.6</t>
  </si>
  <si>
    <t>1/264.9</t>
  </si>
  <si>
    <t>1/529.8</t>
  </si>
  <si>
    <t>1/275.2</t>
  </si>
  <si>
    <t>1/1376.0</t>
  </si>
  <si>
    <t>1/273.8</t>
  </si>
  <si>
    <t>1/379.2</t>
  </si>
  <si>
    <t>1/153.8</t>
  </si>
  <si>
    <t>1/294.8</t>
  </si>
  <si>
    <t>1/321.5</t>
  </si>
  <si>
    <t>1/337.0</t>
  </si>
  <si>
    <t>1/421.2</t>
  </si>
  <si>
    <t>1/230.0</t>
  </si>
  <si>
    <t>1/690.0</t>
  </si>
  <si>
    <t>1/279.1</t>
  </si>
  <si>
    <t>1/558.1</t>
  </si>
  <si>
    <t>1/181.3</t>
  </si>
  <si>
    <t>1/287.1</t>
  </si>
  <si>
    <t>1/492.1</t>
  </si>
  <si>
    <t>1/434.7</t>
  </si>
  <si>
    <t>1/1304.0</t>
  </si>
  <si>
    <t>1/165.2</t>
  </si>
  <si>
    <t>1/330.5</t>
  </si>
  <si>
    <t>1/165.9</t>
  </si>
  <si>
    <t>1/331.9</t>
  </si>
  <si>
    <t>1/226.6</t>
  </si>
  <si>
    <t>1/368.2</t>
  </si>
  <si>
    <t>1/589.2</t>
  </si>
  <si>
    <t>1/1233.0</t>
  </si>
  <si>
    <t>1/280.4</t>
  </si>
  <si>
    <t>1/1542.0</t>
  </si>
  <si>
    <t>1/131.0</t>
  </si>
  <si>
    <t>1/502.2</t>
  </si>
  <si>
    <t>1/145.0</t>
  </si>
  <si>
    <t>1/227.0</t>
  </si>
  <si>
    <t>1/401.6</t>
  </si>
  <si>
    <t>1/559.1</t>
  </si>
  <si>
    <t>1/173.5</t>
  </si>
  <si>
    <t>1/520.4</t>
  </si>
  <si>
    <t>評価:16.0pt | 凹グ+10</t>
  </si>
  <si>
    <t>1/204.8</t>
  </si>
  <si>
    <t>1/665.8</t>
  </si>
  <si>
    <t>1/199.8</t>
  </si>
  <si>
    <t>1/666.0</t>
  </si>
  <si>
    <t>1/421.0</t>
  </si>
  <si>
    <t>1/408.4</t>
  </si>
  <si>
    <t>1/21.2</t>
  </si>
  <si>
    <t>1/67.5</t>
  </si>
  <si>
    <t>1/289.1</t>
  </si>
  <si>
    <t>1/34.5</t>
  </si>
  <si>
    <t>1/47.5</t>
  </si>
  <si>
    <t>1/35.9</t>
  </si>
  <si>
    <t>1/256.2</t>
  </si>
  <si>
    <t>1/408.0</t>
  </si>
  <si>
    <t>1/109.4</t>
  </si>
  <si>
    <t>1/223.5</t>
  </si>
  <si>
    <t>評価:42.0pt</t>
  </si>
  <si>
    <t>1/113.0</t>
  </si>
  <si>
    <t>評価:47.5pt | 据置+15</t>
  </si>
  <si>
    <t>1/327.7</t>
  </si>
  <si>
    <t>1/145.9</t>
  </si>
  <si>
    <t>1/271.0</t>
  </si>
  <si>
    <t>1/322.0</t>
  </si>
  <si>
    <t>1/644.0</t>
  </si>
  <si>
    <t>1/268.6</t>
  </si>
  <si>
    <t>1/392.5</t>
  </si>
  <si>
    <t>1/157.0</t>
  </si>
  <si>
    <t>1/225.0</t>
  </si>
  <si>
    <t>1/675.0</t>
  </si>
  <si>
    <t>1/337.5</t>
  </si>
  <si>
    <t>1/287.6</t>
  </si>
  <si>
    <t>1/402.6</t>
  </si>
  <si>
    <t>1/279.6</t>
  </si>
  <si>
    <t>1/244.6</t>
  </si>
  <si>
    <t>1/62.2</t>
  </si>
  <si>
    <t>1/88.2</t>
  </si>
  <si>
    <t>1/210.4</t>
  </si>
  <si>
    <t>1/83.6</t>
  </si>
  <si>
    <t>1/274.7</t>
  </si>
  <si>
    <t>1/87.0</t>
  </si>
  <si>
    <t>1/111.8</t>
  </si>
  <si>
    <t>1/391.3</t>
  </si>
  <si>
    <t>1/100.6</t>
  </si>
  <si>
    <t>1/154.8</t>
  </si>
  <si>
    <t>1/287.5</t>
  </si>
  <si>
    <t>1/473.5</t>
  </si>
  <si>
    <t>1/131.7</t>
  </si>
  <si>
    <t>1/345.8</t>
  </si>
  <si>
    <t>1/236.8</t>
  </si>
  <si>
    <t>1/1421.0</t>
  </si>
  <si>
    <t>評価:13.8pt | 凹グ+10</t>
  </si>
  <si>
    <t>1/335.6</t>
  </si>
  <si>
    <t>1/383.6</t>
  </si>
  <si>
    <t>1/202.4</t>
  </si>
  <si>
    <t>1/455.5</t>
  </si>
  <si>
    <t>1/364.4</t>
  </si>
  <si>
    <t>1/145.1</t>
  </si>
  <si>
    <t>1/393.7</t>
  </si>
  <si>
    <t>1/164.2</t>
  </si>
  <si>
    <t>1/285.2</t>
  </si>
  <si>
    <t>1/1596.0</t>
  </si>
  <si>
    <t>1/65.6</t>
  </si>
  <si>
    <t>1/78.8</t>
  </si>
  <si>
    <t>1/393.9</t>
  </si>
  <si>
    <t>1/70.7</t>
  </si>
  <si>
    <t>1/92.0</t>
  </si>
  <si>
    <t>1/110.4</t>
  </si>
  <si>
    <t>1/552.0</t>
  </si>
  <si>
    <t>1/472.3</t>
  </si>
  <si>
    <t>1/70.5</t>
  </si>
  <si>
    <t>1/2291.0</t>
  </si>
  <si>
    <t>1/752.0</t>
  </si>
  <si>
    <t>1/903.0</t>
  </si>
  <si>
    <t>1/418.8</t>
  </si>
  <si>
    <t>1/670.0</t>
  </si>
  <si>
    <t>1/1116.7</t>
  </si>
  <si>
    <t>1/82.9</t>
  </si>
  <si>
    <t>1/92.2</t>
  </si>
  <si>
    <t>1/123.0</t>
  </si>
  <si>
    <t>1/369.0</t>
  </si>
  <si>
    <t>1/212.3</t>
  </si>
  <si>
    <t>1/318.5</t>
  </si>
  <si>
    <t>1/637.0</t>
  </si>
  <si>
    <t>1/115.6</t>
  </si>
  <si>
    <t>1/449.6</t>
  </si>
  <si>
    <t>1/536.7</t>
  </si>
  <si>
    <t>1/73.8</t>
  </si>
  <si>
    <t>1/98.3</t>
  </si>
  <si>
    <t>1/45.6</t>
  </si>
  <si>
    <t>1/71.7</t>
  </si>
  <si>
    <t>1/43.5</t>
  </si>
  <si>
    <t>1/47.9</t>
  </si>
  <si>
    <t>1/467.2</t>
  </si>
  <si>
    <t>1/136.9</t>
  </si>
  <si>
    <t>1/219.0</t>
  </si>
  <si>
    <t>1/365.0</t>
  </si>
  <si>
    <t>1/182.0</t>
  </si>
  <si>
    <t>1/364.0</t>
  </si>
  <si>
    <t>1/177.5</t>
  </si>
  <si>
    <t>1/887.5</t>
  </si>
  <si>
    <t>評価:18.8pt | 凹グ+10</t>
  </si>
  <si>
    <t>1/186.6</t>
  </si>
  <si>
    <t>1/373.2</t>
  </si>
  <si>
    <t>評価:6.0pt | 凹グ+10</t>
  </si>
  <si>
    <t>1/1706.0</t>
  </si>
  <si>
    <t>1/810.5</t>
  </si>
  <si>
    <t>1/410.2</t>
  </si>
  <si>
    <t>1/60.8</t>
  </si>
  <si>
    <t>1/194.4</t>
  </si>
  <si>
    <t>1/116.5</t>
  </si>
  <si>
    <t>1/320.5</t>
  </si>
  <si>
    <t>1/41.8</t>
  </si>
  <si>
    <t>1/54.4</t>
  </si>
  <si>
    <t>1/76.1</t>
  </si>
  <si>
    <t>1/159.9</t>
  </si>
  <si>
    <t>1/373.6</t>
  </si>
  <si>
    <t>1/280.7</t>
  </si>
  <si>
    <t>1/393.0</t>
  </si>
  <si>
    <t>1/982.5</t>
  </si>
  <si>
    <t>1/55.3</t>
  </si>
  <si>
    <t>1/1106.0</t>
  </si>
  <si>
    <t>1/549.0</t>
  </si>
  <si>
    <t>1/257.7</t>
  </si>
  <si>
    <t>1/386.5</t>
  </si>
  <si>
    <t>1/773.0</t>
  </si>
  <si>
    <t>1/20.6</t>
  </si>
  <si>
    <t>1/257.5</t>
  </si>
  <si>
    <t>1/438.7</t>
  </si>
  <si>
    <t>1/1316.0</t>
  </si>
  <si>
    <t>1/173.2</t>
  </si>
  <si>
    <t>1/476.2</t>
  </si>
  <si>
    <t>1/714.0</t>
  </si>
  <si>
    <t>1/308.8</t>
  </si>
  <si>
    <t>1/254.4</t>
  </si>
  <si>
    <t>1/458.0</t>
  </si>
  <si>
    <t>1/572.5</t>
  </si>
  <si>
    <t>1/402.5</t>
  </si>
  <si>
    <t>1/169.2</t>
  </si>
  <si>
    <t>1/282.0</t>
  </si>
  <si>
    <t>1/423.0</t>
  </si>
  <si>
    <t>1/126.3</t>
  </si>
  <si>
    <t>1/212.0</t>
  </si>
  <si>
    <t>1/339.2</t>
  </si>
  <si>
    <t>1/99.5</t>
  </si>
  <si>
    <t>1/174.7</t>
  </si>
  <si>
    <t>1/399.4</t>
  </si>
  <si>
    <t>1/296.5</t>
  </si>
  <si>
    <t>1/379.1</t>
  </si>
  <si>
    <t>1/341.2</t>
  </si>
  <si>
    <t>1/54.6</t>
  </si>
  <si>
    <t>1/273.4</t>
  </si>
  <si>
    <t>1/217.3</t>
  </si>
  <si>
    <t>1/73.5</t>
  </si>
  <si>
    <t>1/119.4</t>
  </si>
  <si>
    <t>1/232.5</t>
  </si>
  <si>
    <t>1/302.3</t>
  </si>
  <si>
    <t>1/103.4</t>
  </si>
  <si>
    <t>1/297.2</t>
  </si>
  <si>
    <t>1/73.4</t>
  </si>
  <si>
    <t>1/367.0</t>
  </si>
  <si>
    <t>1/123.6</t>
  </si>
  <si>
    <t>1/359.5</t>
  </si>
  <si>
    <t>1/562.0</t>
  </si>
  <si>
    <t>1/71.9</t>
  </si>
  <si>
    <t>1/122.3</t>
  </si>
  <si>
    <t>1/195.1</t>
  </si>
  <si>
    <t>評価:60.0pt | 据置+15</t>
  </si>
  <si>
    <t>1/209.0</t>
  </si>
  <si>
    <t>評価:50.0pt | 据置+15 | 末尾+10</t>
  </si>
  <si>
    <t>1/97.7</t>
  </si>
  <si>
    <t>1/198.3</t>
  </si>
  <si>
    <t>評価:52.0pt | 据置+15</t>
  </si>
  <si>
    <t>1/107.9</t>
  </si>
  <si>
    <t>1/225.1</t>
  </si>
  <si>
    <t>1/207.4</t>
  </si>
  <si>
    <t>1/198.9</t>
  </si>
  <si>
    <t>1/161.2</t>
  </si>
  <si>
    <t>1/265.5</t>
  </si>
  <si>
    <t>評価:34.5pt | 末尾+10</t>
  </si>
  <si>
    <t>1/115.4</t>
  </si>
  <si>
    <t>1/253.8</t>
  </si>
  <si>
    <t>1/216.5</t>
  </si>
  <si>
    <t>1/224.0</t>
  </si>
  <si>
    <t>1/277.4</t>
  </si>
  <si>
    <t>1/212.2</t>
  </si>
  <si>
    <t>評価:40.5pt | 末尾+10</t>
  </si>
  <si>
    <t>1/107.0</t>
  </si>
  <si>
    <t>1/214.0</t>
  </si>
  <si>
    <t>評価:39.0pt</t>
  </si>
  <si>
    <t>1/121.8</t>
  </si>
  <si>
    <t>1/271.8</t>
  </si>
  <si>
    <t>1/220.8</t>
  </si>
  <si>
    <t>1/111.4</t>
  </si>
  <si>
    <t>1/267.3</t>
  </si>
  <si>
    <t>1/205.4</t>
  </si>
  <si>
    <t>1/246.3</t>
  </si>
  <si>
    <t>評価:28.5pt</t>
  </si>
  <si>
    <t>1/124.9</t>
  </si>
  <si>
    <t>1/260.6</t>
  </si>
  <si>
    <t>1/239.8</t>
  </si>
  <si>
    <t>1/117.1</t>
  </si>
  <si>
    <t>1/252.7</t>
  </si>
  <si>
    <t>1/120.4</t>
  </si>
  <si>
    <t>1/234.7</t>
  </si>
  <si>
    <t>1/294.2</t>
  </si>
  <si>
    <t>1/214.7</t>
  </si>
  <si>
    <t>1/241.9</t>
  </si>
  <si>
    <t>1/134.3</t>
  </si>
  <si>
    <t>1/142.5</t>
  </si>
  <si>
    <t>1/332.6</t>
  </si>
  <si>
    <t>1/249.4</t>
  </si>
  <si>
    <t>1/343.5</t>
  </si>
  <si>
    <t>1/274.8</t>
  </si>
  <si>
    <t>1/104.5</t>
  </si>
  <si>
    <t>評価:52.5pt | 据置+15 | 末尾+10</t>
  </si>
  <si>
    <t>1/146.5</t>
  </si>
  <si>
    <t>1/842.2</t>
  </si>
  <si>
    <t>1/215.0</t>
  </si>
  <si>
    <t>1/698.8</t>
  </si>
  <si>
    <t>1/251.8</t>
  </si>
  <si>
    <t>1/163.5</t>
  </si>
  <si>
    <t>1/236.1</t>
  </si>
  <si>
    <t>1/531.2</t>
  </si>
  <si>
    <t>1/143.4</t>
  </si>
  <si>
    <t>1/286.8</t>
  </si>
  <si>
    <t>1/313.2</t>
  </si>
  <si>
    <t>1/1253.0</t>
  </si>
  <si>
    <t>1/169.1</t>
  </si>
  <si>
    <t>1/338.2</t>
  </si>
  <si>
    <t>1/251.5</t>
  </si>
  <si>
    <t>1/294.1</t>
  </si>
  <si>
    <t>1/241.5</t>
  </si>
  <si>
    <t>1/153.6</t>
  </si>
  <si>
    <t>1/254.3</t>
  </si>
  <si>
    <t>1/388.2</t>
  </si>
  <si>
    <t>評価:17.5pt | 凹グ+10</t>
  </si>
  <si>
    <t>1/342.5</t>
  </si>
  <si>
    <t>1/176.8</t>
  </si>
  <si>
    <t>1/368.3</t>
  </si>
  <si>
    <t>1/411.1</t>
  </si>
  <si>
    <t>評価:36.0pt</t>
  </si>
  <si>
    <t>1/209.9</t>
  </si>
  <si>
    <t>1/839.7</t>
  </si>
  <si>
    <t>1/123.8</t>
  </si>
  <si>
    <t>1/299.4</t>
  </si>
  <si>
    <t>1/798.3</t>
  </si>
  <si>
    <t>1/494.3</t>
  </si>
  <si>
    <t>1/741.5</t>
  </si>
  <si>
    <t>1/241.2</t>
  </si>
  <si>
    <t>1/313.5</t>
  </si>
  <si>
    <t>評価:25.5pt | 末尾+10</t>
  </si>
  <si>
    <t>1/215.6</t>
  </si>
  <si>
    <t>1/350.8</t>
  </si>
  <si>
    <t>1/526.2</t>
  </si>
  <si>
    <t>1/611.3</t>
  </si>
  <si>
    <t>1/305.7</t>
  </si>
  <si>
    <t>1/471.4</t>
  </si>
  <si>
    <t>1/374.2</t>
  </si>
  <si>
    <t>1/561.4</t>
  </si>
  <si>
    <t>1/204.6</t>
  </si>
  <si>
    <t>1/340.9</t>
  </si>
  <si>
    <t>1/122.0</t>
  </si>
  <si>
    <t>評価:32.5pt | 末尾+10</t>
  </si>
  <si>
    <t>1/404.9</t>
  </si>
  <si>
    <t>1/73.0</t>
  </si>
  <si>
    <t>1/83.4</t>
  </si>
  <si>
    <t>1/584.0</t>
  </si>
  <si>
    <t>1/260.0</t>
  </si>
  <si>
    <t>1/415.0</t>
  </si>
  <si>
    <t>1/124.4</t>
  </si>
  <si>
    <t>1/207.3</t>
  </si>
  <si>
    <t>1/311.0</t>
  </si>
  <si>
    <t>1/436.5</t>
  </si>
  <si>
    <t>1/73.9</t>
  </si>
  <si>
    <t>1/129.8</t>
  </si>
  <si>
    <t>1/519.0</t>
  </si>
  <si>
    <t>1/86.4</t>
  </si>
  <si>
    <t>1/80.4</t>
  </si>
  <si>
    <t>1/131.5</t>
  </si>
  <si>
    <t>1/206.7</t>
  </si>
  <si>
    <t>1/81.1</t>
  </si>
  <si>
    <t>1/237.8</t>
  </si>
  <si>
    <t>1/96.6</t>
  </si>
  <si>
    <t>1/171.7</t>
  </si>
  <si>
    <t>1/220.7</t>
  </si>
  <si>
    <t>1/425.5</t>
  </si>
  <si>
    <t>1/340.4</t>
  </si>
  <si>
    <t>1/387.7</t>
  </si>
  <si>
    <t>1/241.8</t>
  </si>
  <si>
    <t>1/98.1</t>
  </si>
  <si>
    <t>1/65.2</t>
  </si>
  <si>
    <t>1/195.6</t>
  </si>
  <si>
    <t>1/70.1</t>
  </si>
  <si>
    <t>1/124.6</t>
  </si>
  <si>
    <t>1/197.3</t>
  </si>
  <si>
    <t>1/256.5</t>
  </si>
  <si>
    <t>1/99.4</t>
  </si>
  <si>
    <t>1/236.0</t>
  </si>
  <si>
    <t>1/320.0</t>
  </si>
  <si>
    <t>1/484.5</t>
  </si>
  <si>
    <t>1/969.0</t>
  </si>
  <si>
    <t>1/74.6</t>
  </si>
  <si>
    <t>1/671.0</t>
  </si>
  <si>
    <t>1/218.8</t>
  </si>
  <si>
    <t>1/984.8</t>
  </si>
  <si>
    <t>1/275.5</t>
  </si>
  <si>
    <t>1/551.0</t>
  </si>
  <si>
    <t>1/250.4</t>
  </si>
  <si>
    <t>1/286.2</t>
  </si>
  <si>
    <t>1/174.6</t>
  </si>
  <si>
    <t>1/465.5</t>
  </si>
  <si>
    <t>1/175.0</t>
  </si>
  <si>
    <t>1/556.0</t>
  </si>
  <si>
    <t>1/1668.0</t>
  </si>
  <si>
    <t>1/834.0</t>
  </si>
  <si>
    <t>1/91.5</t>
  </si>
  <si>
    <t>1/503.0</t>
  </si>
  <si>
    <t>1/59.3</t>
  </si>
  <si>
    <t>1/178.0</t>
  </si>
  <si>
    <t>1/89.0</t>
  </si>
  <si>
    <t>1/68.2</t>
  </si>
  <si>
    <t>1/257.8</t>
  </si>
  <si>
    <t>1/92.8</t>
  </si>
  <si>
    <t>1/221.0</t>
  </si>
  <si>
    <t>1/245.0</t>
  </si>
  <si>
    <t>1/154.4</t>
  </si>
  <si>
    <t>1/1081.0</t>
  </si>
  <si>
    <t>マギアレコード まどか☆マギカ外伝</t>
  </si>
  <si>
    <t>1/119.1</t>
  </si>
  <si>
    <t>1/224.9</t>
  </si>
  <si>
    <t>1/146.7</t>
  </si>
  <si>
    <t>1/410.8</t>
  </si>
  <si>
    <t>1/271.3</t>
  </si>
  <si>
    <t>1/374.3</t>
  </si>
  <si>
    <t>1/63.7</t>
  </si>
  <si>
    <t>1/242.2</t>
  </si>
  <si>
    <t>1/29.4</t>
  </si>
  <si>
    <t>1/53.0</t>
  </si>
  <si>
    <t>1/317.0</t>
  </si>
  <si>
    <t>1/525.3</t>
  </si>
  <si>
    <t>1/788.0</t>
  </si>
  <si>
    <t>1/213.5</t>
  </si>
  <si>
    <t>1/51.0</t>
  </si>
  <si>
    <t>1/125.5</t>
  </si>
  <si>
    <t>1/418.3</t>
  </si>
  <si>
    <t>1/21.8</t>
  </si>
  <si>
    <t>1/23.5</t>
  </si>
  <si>
    <t>1/290.3</t>
  </si>
  <si>
    <t>1/72.8</t>
  </si>
  <si>
    <t>1/62.9</t>
  </si>
  <si>
    <t>1/99.7</t>
  </si>
  <si>
    <t>1/177.6</t>
  </si>
  <si>
    <t>1/296.0</t>
  </si>
  <si>
    <t>1/444.0</t>
  </si>
  <si>
    <t>1/132.3</t>
  </si>
  <si>
    <t>1/158.8</t>
  </si>
  <si>
    <t>1/794.0</t>
  </si>
  <si>
    <t>1/117.7</t>
  </si>
  <si>
    <t>1/172.0</t>
  </si>
  <si>
    <t>1/372.7</t>
  </si>
  <si>
    <t>1/169.7</t>
  </si>
  <si>
    <t>1/358.3</t>
  </si>
  <si>
    <t>1/284.7</t>
  </si>
  <si>
    <t>1/610.0</t>
  </si>
  <si>
    <t>1/195.2</t>
  </si>
  <si>
    <t>1/100.0</t>
  </si>
  <si>
    <t>1/127.3</t>
  </si>
  <si>
    <t>1/466.7</t>
  </si>
  <si>
    <t>1/101.8</t>
  </si>
  <si>
    <t>1/305.5</t>
  </si>
  <si>
    <t>1/502.5</t>
  </si>
  <si>
    <t>1/206.8</t>
  </si>
  <si>
    <t>1/827.0</t>
  </si>
  <si>
    <t>1/130.1</t>
  </si>
  <si>
    <t>1/189.2</t>
  </si>
  <si>
    <t>1/416.2</t>
  </si>
  <si>
    <t>1/418.2</t>
  </si>
  <si>
    <t>1/84.1</t>
  </si>
  <si>
    <t>1/130.0</t>
  </si>
  <si>
    <t>1/238.3</t>
  </si>
  <si>
    <t>1/104.2</t>
  </si>
  <si>
    <t>1/224.5</t>
  </si>
  <si>
    <t>1/194.5</t>
  </si>
  <si>
    <t>1/208.8</t>
  </si>
  <si>
    <t>1/282.9</t>
  </si>
  <si>
    <t>1/137.8</t>
  </si>
  <si>
    <t>1/234.4</t>
  </si>
  <si>
    <t>1/302.7</t>
  </si>
  <si>
    <t>1/157.5</t>
  </si>
  <si>
    <t>1/347.8</t>
  </si>
  <si>
    <t>1/176.7</t>
  </si>
  <si>
    <t>1/282.6</t>
  </si>
  <si>
    <t>1/471.1</t>
  </si>
  <si>
    <t>1/348.4</t>
  </si>
  <si>
    <t>1/341.0</t>
  </si>
  <si>
    <t>1/143.1</t>
  </si>
  <si>
    <t>1/327.1</t>
  </si>
  <si>
    <t>評価:22.5pt | 凹グ+10 | 末尾+10</t>
  </si>
  <si>
    <t>1/567.9</t>
  </si>
  <si>
    <t>評価:25.0pt | 末尾+10</t>
  </si>
  <si>
    <t>1/257.3</t>
  </si>
  <si>
    <t>1/358.0</t>
  </si>
  <si>
    <t>1/429.2</t>
  </si>
  <si>
    <t>1/263.2</t>
  </si>
  <si>
    <t>1/282.8</t>
  </si>
  <si>
    <t>1/377.0</t>
  </si>
  <si>
    <t>評価:52.5pt | 据置+15</t>
  </si>
  <si>
    <t>1/291.7</t>
  </si>
  <si>
    <t>評価:25.0pt</t>
  </si>
  <si>
    <t>1/113.9</t>
  </si>
  <si>
    <t>1/230.6</t>
  </si>
  <si>
    <t>1/225.2</t>
  </si>
  <si>
    <t>1/150.8</t>
  </si>
  <si>
    <t>1/267.6</t>
  </si>
  <si>
    <t>1/345.6</t>
  </si>
  <si>
    <t>1/149.9</t>
  </si>
  <si>
    <t>1/299.8</t>
  </si>
  <si>
    <t>1/266.9</t>
  </si>
  <si>
    <t>1/309.6</t>
  </si>
  <si>
    <t>1/684.0</t>
  </si>
  <si>
    <t>評価:3.0pt | 凹グ+10 | 末尾+10</t>
  </si>
  <si>
    <t>1/130.6</t>
  </si>
  <si>
    <t>1/289.8</t>
  </si>
  <si>
    <t>1/428.1</t>
  </si>
  <si>
    <t>1/161.4</t>
  </si>
  <si>
    <t>1/353.6</t>
  </si>
  <si>
    <t>1/170.0</t>
  </si>
  <si>
    <t>評価:10.0pt | 凹グ+10 | 末尾+10</t>
  </si>
  <si>
    <t>1/329.6</t>
  </si>
  <si>
    <t>1/149.0</t>
  </si>
  <si>
    <t>1/218.6</t>
  </si>
  <si>
    <t>1/181.2</t>
  </si>
  <si>
    <t>1/271.7</t>
  </si>
  <si>
    <t>1/543.5</t>
  </si>
  <si>
    <t>1/182.4</t>
  </si>
  <si>
    <t>1/631.3</t>
  </si>
  <si>
    <t>1/148.6</t>
  </si>
  <si>
    <t>1/524.9</t>
  </si>
  <si>
    <t>1/144.1</t>
  </si>
  <si>
    <t>1/227.1</t>
  </si>
  <si>
    <t>1/394.4</t>
  </si>
  <si>
    <t>1/297.1</t>
  </si>
  <si>
    <t>1/519.9</t>
  </si>
  <si>
    <t>1/693.2</t>
  </si>
  <si>
    <t>評価:62.5pt | 据置+15 | 末尾+10</t>
  </si>
  <si>
    <t>1/412.3</t>
  </si>
  <si>
    <t>1/721.5</t>
  </si>
  <si>
    <t>評価:2.0pt | 凹グ+10</t>
  </si>
  <si>
    <t>1/126.1</t>
  </si>
  <si>
    <t>1/294.3</t>
  </si>
  <si>
    <t>1/386.1</t>
  </si>
  <si>
    <t>1/608.1</t>
  </si>
  <si>
    <t>1/242.7</t>
  </si>
  <si>
    <t>1/154.9</t>
  </si>
  <si>
    <t>1/205.8</t>
  </si>
  <si>
    <t>1/368.8</t>
  </si>
  <si>
    <t>1/222.6</t>
  </si>
  <si>
    <t>1/112.5</t>
  </si>
  <si>
    <t>1/371.7</t>
  </si>
  <si>
    <t>評価:37.5pt | 末尾+10</t>
  </si>
  <si>
    <t>1/280.8</t>
  </si>
  <si>
    <t>1/347.7</t>
  </si>
  <si>
    <t>1/119.2</t>
  </si>
  <si>
    <t>1/201.7</t>
  </si>
  <si>
    <t>1/291.4</t>
  </si>
  <si>
    <t>1/166.5</t>
  </si>
  <si>
    <t>1/356.9</t>
  </si>
  <si>
    <t>評価:27.5pt | 凹グ+10</t>
  </si>
  <si>
    <t>1/127.5</t>
  </si>
  <si>
    <t>1/408.1</t>
  </si>
  <si>
    <t>1/352.3</t>
  </si>
  <si>
    <t>1/42.3</t>
  </si>
  <si>
    <t>1/544.3</t>
  </si>
  <si>
    <t>1/121.1</t>
  </si>
  <si>
    <t>1/173.7</t>
  </si>
  <si>
    <t>1/399.5</t>
  </si>
  <si>
    <t>1/109.1</t>
  </si>
  <si>
    <t>1/357.5</t>
  </si>
  <si>
    <t>1/137.2</t>
  </si>
  <si>
    <t>1/184.9</t>
  </si>
  <si>
    <t>1/531.6</t>
  </si>
  <si>
    <t>1/155.2</t>
  </si>
  <si>
    <t>1/815.0</t>
  </si>
  <si>
    <t>1/90.2</t>
  </si>
  <si>
    <t>1/60.0</t>
  </si>
  <si>
    <t>1/84.9</t>
  </si>
  <si>
    <t>1/204.5</t>
  </si>
  <si>
    <t>1/223.6</t>
  </si>
  <si>
    <t>1/522.0</t>
  </si>
  <si>
    <t>1/43.9</t>
  </si>
  <si>
    <t>1/64.7</t>
  </si>
  <si>
    <t>1/45.1</t>
  </si>
  <si>
    <t>1/135.3</t>
  </si>
  <si>
    <t>1/67.6</t>
  </si>
  <si>
    <t>1/44.0</t>
  </si>
  <si>
    <t>1/32.3</t>
  </si>
  <si>
    <t>1/486.0</t>
  </si>
  <si>
    <t>1/139.4</t>
  </si>
  <si>
    <t>1/209.1</t>
  </si>
  <si>
    <t>1/154.5</t>
  </si>
  <si>
    <t>1/519.7</t>
  </si>
  <si>
    <t>1/82.2</t>
  </si>
  <si>
    <t>1/228.4</t>
  </si>
  <si>
    <t>1/93.8</t>
  </si>
  <si>
    <t>1/243.8</t>
  </si>
  <si>
    <t>1/95.2</t>
  </si>
  <si>
    <t>1/137.6</t>
  </si>
  <si>
    <t>1/92.6</t>
  </si>
  <si>
    <t>1/98.6</t>
  </si>
  <si>
    <t>1/28.7</t>
  </si>
  <si>
    <t>1/33.7</t>
  </si>
  <si>
    <t>1/230.4</t>
  </si>
  <si>
    <t>1/55.0</t>
  </si>
  <si>
    <t>1/251.7</t>
  </si>
  <si>
    <t>1/70.0</t>
  </si>
  <si>
    <t>1/233.2</t>
  </si>
  <si>
    <t>1/122.5</t>
  </si>
  <si>
    <t>1/225.9</t>
  </si>
  <si>
    <t>1/83.7</t>
  </si>
  <si>
    <t>1/260.4</t>
  </si>
  <si>
    <t>1/59.6</t>
  </si>
  <si>
    <t>1/149.1</t>
  </si>
  <si>
    <t>1/68.5</t>
  </si>
  <si>
    <t>1/89.9</t>
  </si>
  <si>
    <t>1/95.4</t>
  </si>
  <si>
    <t>1/281.3</t>
  </si>
  <si>
    <t>1/51.6</t>
  </si>
  <si>
    <t>1/285.7</t>
  </si>
  <si>
    <t>1/50.4</t>
  </si>
  <si>
    <t>1/235.1</t>
  </si>
  <si>
    <t>1/75.9</t>
  </si>
  <si>
    <t>1/85.4</t>
  </si>
  <si>
    <t>1/160.6</t>
  </si>
  <si>
    <t>1/182.5</t>
  </si>
  <si>
    <t>1/58.0</t>
  </si>
  <si>
    <t>1/54.1</t>
  </si>
  <si>
    <t>1/114.1</t>
  </si>
  <si>
    <t>1/220.6</t>
  </si>
  <si>
    <t>1/236.3</t>
  </si>
  <si>
    <t>1/64.1</t>
  </si>
  <si>
    <t>1/205.6</t>
  </si>
  <si>
    <t>1/96.8</t>
  </si>
  <si>
    <t>1/172.1</t>
  </si>
  <si>
    <t>1/221.3</t>
  </si>
  <si>
    <t>1/63.1</t>
  </si>
  <si>
    <t>1/80.1</t>
  </si>
  <si>
    <t>1/296.9</t>
  </si>
  <si>
    <t>1/55.1</t>
  </si>
  <si>
    <t>1/222.1</t>
  </si>
  <si>
    <t>1/448.0</t>
  </si>
  <si>
    <t>1/306.7</t>
  </si>
  <si>
    <t>1/843.5</t>
  </si>
  <si>
    <t>1/270.4</t>
  </si>
  <si>
    <t>1/338.1</t>
  </si>
  <si>
    <t>1/1352.2</t>
  </si>
  <si>
    <t>1/76.9</t>
  </si>
  <si>
    <t>1/301.8</t>
  </si>
  <si>
    <t>1/84.8</t>
  </si>
  <si>
    <t>1/190.8</t>
  </si>
  <si>
    <t>1/152.6</t>
  </si>
  <si>
    <t>1/75.4</t>
  </si>
  <si>
    <t>1/199.9</t>
  </si>
  <si>
    <t>1/399.9</t>
  </si>
  <si>
    <t>1/356.8</t>
  </si>
  <si>
    <t>1/430.1</t>
  </si>
  <si>
    <t>1/185.0</t>
  </si>
  <si>
    <t>1/485.8</t>
  </si>
  <si>
    <t>1/298.9</t>
  </si>
  <si>
    <t>1/1050.2</t>
  </si>
  <si>
    <t>1/265.0</t>
  </si>
  <si>
    <t>1/114.9</t>
  </si>
  <si>
    <t>1/397.8</t>
  </si>
  <si>
    <t>1/233.4</t>
  </si>
  <si>
    <t>1/83.5</t>
  </si>
  <si>
    <t>1/113.2</t>
  </si>
  <si>
    <t>1/452.6</t>
  </si>
  <si>
    <t>1/67.1</t>
  </si>
  <si>
    <t>1/313.3</t>
  </si>
  <si>
    <t>1/63.6</t>
  </si>
  <si>
    <t>1/314.2</t>
  </si>
  <si>
    <t>1/86.6</t>
  </si>
  <si>
    <t>1/68.7</t>
  </si>
  <si>
    <t>1/239.1</t>
  </si>
  <si>
    <t>1/15.3</t>
  </si>
  <si>
    <t>1/138.4</t>
  </si>
  <si>
    <t>1/774.8</t>
  </si>
  <si>
    <t>1/83.2</t>
  </si>
  <si>
    <t>1/86.7</t>
  </si>
  <si>
    <t>1/2023.7</t>
  </si>
  <si>
    <t>1/236.2</t>
  </si>
  <si>
    <t>1/275.6</t>
  </si>
  <si>
    <t>1/1653.5</t>
  </si>
  <si>
    <t>1/268.4</t>
  </si>
  <si>
    <t>1/575.1</t>
  </si>
  <si>
    <t>1/101.1</t>
  </si>
  <si>
    <t>1/202.2</t>
  </si>
  <si>
    <t>1/24.8</t>
  </si>
  <si>
    <t>1/259.3</t>
  </si>
  <si>
    <t>1/22.0</t>
  </si>
  <si>
    <t>1/25.3</t>
  </si>
  <si>
    <t>1/81.7</t>
  </si>
  <si>
    <t>1/101.9</t>
  </si>
  <si>
    <t>1/865.8</t>
  </si>
  <si>
    <t>1/28.4</t>
  </si>
  <si>
    <t>1/32.9</t>
  </si>
  <si>
    <t>1/208.4</t>
  </si>
  <si>
    <t>1/202.3</t>
  </si>
  <si>
    <t>1/37.1</t>
  </si>
  <si>
    <t>1/44.3</t>
  </si>
  <si>
    <t>1/228.5</t>
  </si>
  <si>
    <t>1/83.1</t>
  </si>
  <si>
    <t>1/119.7</t>
  </si>
  <si>
    <t>1/303.9</t>
  </si>
  <si>
    <t>1/84.5</t>
  </si>
  <si>
    <t>1/1691.0</t>
  </si>
  <si>
    <t>1/136.1</t>
  </si>
  <si>
    <t>1/186.7</t>
  </si>
  <si>
    <t>評価:34.0pt</t>
  </si>
  <si>
    <t>1/240.3</t>
  </si>
  <si>
    <t>1/18.8</t>
  </si>
  <si>
    <t>1/92.9</t>
  </si>
  <si>
    <t>1/614.8</t>
  </si>
  <si>
    <t>1/193.4</t>
  </si>
  <si>
    <t>1/140.5</t>
  </si>
  <si>
    <t>1/393.4</t>
  </si>
  <si>
    <t>1/228.7</t>
  </si>
  <si>
    <t>1/109.7</t>
  </si>
  <si>
    <t>1/137.1</t>
  </si>
  <si>
    <t>1/361.2</t>
  </si>
  <si>
    <t>1/147.1</t>
  </si>
  <si>
    <t>1/480.5</t>
  </si>
  <si>
    <t>1/52.4</t>
  </si>
  <si>
    <t>1/183.5</t>
  </si>
  <si>
    <t>1/207.8</t>
  </si>
  <si>
    <t>1/1247.0</t>
  </si>
  <si>
    <t>1/485.1</t>
  </si>
  <si>
    <t>1/117.8</t>
  </si>
  <si>
    <t>1/262.2</t>
  </si>
  <si>
    <t>1/213.9</t>
  </si>
  <si>
    <t>1/224.1</t>
  </si>
  <si>
    <t>1/423.3</t>
  </si>
  <si>
    <t>1/107.6</t>
  </si>
  <si>
    <t>1/2689.0</t>
  </si>
  <si>
    <t>1/290.5</t>
  </si>
  <si>
    <t>1/144.0</t>
  </si>
  <si>
    <t>1/345.5</t>
  </si>
  <si>
    <t>1/106.4</t>
  </si>
  <si>
    <t>1/159.6</t>
  </si>
  <si>
    <t>1/156.5</t>
  </si>
  <si>
    <t>1/166.9</t>
  </si>
  <si>
    <t>1/634.4</t>
  </si>
  <si>
    <t>1/144.5</t>
  </si>
  <si>
    <t>1/234.8</t>
  </si>
  <si>
    <t>1/375.6</t>
  </si>
  <si>
    <t>1/64.6</t>
  </si>
  <si>
    <t>1/516.5</t>
  </si>
  <si>
    <t>1/74.1</t>
  </si>
  <si>
    <t>1/755.8</t>
  </si>
  <si>
    <t>1/197.6</t>
  </si>
  <si>
    <t>1/724.7</t>
  </si>
  <si>
    <t>1/124.3</t>
  </si>
  <si>
    <t>1/186.5</t>
  </si>
  <si>
    <t>1/150.3</t>
  </si>
  <si>
    <t>1/348.2</t>
  </si>
  <si>
    <t>1/503.5</t>
  </si>
  <si>
    <t>1/85.6</t>
  </si>
  <si>
    <t>1/85.2</t>
  </si>
  <si>
    <t>1/142.6</t>
  </si>
  <si>
    <t>1/351.7</t>
  </si>
  <si>
    <t>1/222.2</t>
  </si>
  <si>
    <t>1/694.5</t>
  </si>
  <si>
    <t>1/44.7</t>
  </si>
  <si>
    <t>1/55.4</t>
  </si>
  <si>
    <t>1/231.8</t>
  </si>
  <si>
    <t>1/178.8</t>
  </si>
  <si>
    <t>1/268.2</t>
  </si>
  <si>
    <t>1/536.5</t>
  </si>
  <si>
    <t>1/1034.0</t>
  </si>
  <si>
    <t>1/164.5</t>
  </si>
  <si>
    <t>1/424.9</t>
  </si>
  <si>
    <t>1/244.3</t>
  </si>
  <si>
    <t>1/488.6</t>
  </si>
  <si>
    <t>1/292.6</t>
  </si>
  <si>
    <t>1/332.9</t>
  </si>
  <si>
    <t>1/295.8</t>
  </si>
  <si>
    <t>1/443.8</t>
  </si>
  <si>
    <t>1/248.7</t>
  </si>
  <si>
    <t>1/1741.0</t>
  </si>
  <si>
    <t>1/239.2</t>
  </si>
  <si>
    <t>評価:8.3pt | 凹グ+10 | 末尾+10</t>
  </si>
  <si>
    <t>1/75.7</t>
  </si>
  <si>
    <t>1/107.8</t>
  </si>
  <si>
    <t>1/148.2</t>
  </si>
  <si>
    <t>1/395.3</t>
  </si>
  <si>
    <t>1/537.6</t>
  </si>
  <si>
    <t>1/36.6</t>
  </si>
  <si>
    <t>1/93.1</t>
  </si>
  <si>
    <t>1/171.9</t>
  </si>
  <si>
    <t>1/198.4</t>
  </si>
  <si>
    <t>1/1289.5</t>
  </si>
  <si>
    <t>1/200.1</t>
  </si>
  <si>
    <t>1/350.2</t>
  </si>
  <si>
    <t>1/467.0</t>
  </si>
  <si>
    <t>1/179.2</t>
  </si>
  <si>
    <t>1/559.0</t>
  </si>
  <si>
    <t>1/906.0</t>
  </si>
  <si>
    <t>1/272.2</t>
  </si>
  <si>
    <t>1/420.6</t>
  </si>
  <si>
    <t>1/71.8</t>
  </si>
  <si>
    <t>1/87.3</t>
  </si>
  <si>
    <t>1/608.0</t>
  </si>
  <si>
    <t>1/78.7</t>
  </si>
  <si>
    <t>1/116.0</t>
  </si>
  <si>
    <t>1/244.9</t>
  </si>
  <si>
    <t>1/179.8</t>
  </si>
  <si>
    <t>1/513.9</t>
  </si>
  <si>
    <t>1/168.2</t>
  </si>
  <si>
    <t>1/384.4</t>
  </si>
  <si>
    <t>1/443.0</t>
  </si>
  <si>
    <t>1/886.0</t>
  </si>
  <si>
    <t>1/227.2</t>
  </si>
  <si>
    <t>1/363.6</t>
  </si>
  <si>
    <t>1/606.0</t>
  </si>
  <si>
    <t>1/183.8</t>
  </si>
  <si>
    <t>1/469.8</t>
  </si>
  <si>
    <t>1/188.9</t>
  </si>
  <si>
    <t>1/302.2</t>
  </si>
  <si>
    <t>1/503.7</t>
  </si>
  <si>
    <t>1/210.3</t>
  </si>
  <si>
    <t>1/330.4</t>
  </si>
  <si>
    <t>1/578.2</t>
  </si>
  <si>
    <t>1/85.8</t>
  </si>
  <si>
    <t>1/113.5</t>
  </si>
  <si>
    <t>1/351.8</t>
  </si>
  <si>
    <t>1/201.1</t>
  </si>
  <si>
    <t>1/569.8</t>
  </si>
  <si>
    <t>1/252.8</t>
  </si>
  <si>
    <t>1/110.8</t>
  </si>
  <si>
    <t>1/372.5</t>
  </si>
  <si>
    <t>1/191.9</t>
  </si>
  <si>
    <t>1/442.8</t>
  </si>
  <si>
    <t>1/531.4</t>
  </si>
  <si>
    <t>1/94.5</t>
  </si>
  <si>
    <t>1/323.9</t>
  </si>
  <si>
    <t>1/386.0</t>
  </si>
  <si>
    <t>1/540.4</t>
  </si>
  <si>
    <t>1/355.0</t>
  </si>
  <si>
    <t>1/621.2</t>
  </si>
  <si>
    <t>1/110.6</t>
  </si>
  <si>
    <t>1/265.4</t>
  </si>
  <si>
    <t>1/382.9</t>
  </si>
  <si>
    <t>1/446.7</t>
  </si>
  <si>
    <t>1/191.2</t>
  </si>
  <si>
    <t>1/406.4</t>
  </si>
  <si>
    <t>1/212.6</t>
  </si>
  <si>
    <t>1/467.8</t>
  </si>
  <si>
    <t>1/300.0</t>
  </si>
  <si>
    <t>1/351.4</t>
  </si>
  <si>
    <t>1/474.5</t>
  </si>
  <si>
    <t>1/249.5</t>
  </si>
  <si>
    <t>1/591.5</t>
  </si>
  <si>
    <t>1/79.2</t>
  </si>
  <si>
    <t>1/207.6</t>
  </si>
  <si>
    <t>1/392.2</t>
  </si>
  <si>
    <t>1/102.9</t>
  </si>
  <si>
    <t>1/329.4</t>
  </si>
  <si>
    <t>1/172.8</t>
  </si>
  <si>
    <t>1/259.1</t>
  </si>
  <si>
    <t>1/518.2</t>
  </si>
  <si>
    <t>1/319.4</t>
  </si>
  <si>
    <t>1/542.9</t>
  </si>
  <si>
    <t>1/189.3</t>
  </si>
  <si>
    <t>1/430.3</t>
  </si>
  <si>
    <t>1/551.3</t>
  </si>
  <si>
    <t>1/222.0</t>
  </si>
  <si>
    <t>1/998.8</t>
  </si>
  <si>
    <t>1/138.7</t>
  </si>
  <si>
    <t>1/360.6</t>
  </si>
  <si>
    <t>1/477.6</t>
  </si>
  <si>
    <t>1/347.4</t>
  </si>
  <si>
    <t>1/561.6</t>
  </si>
  <si>
    <t>1/403.3</t>
  </si>
  <si>
    <t>1/362.5</t>
  </si>
  <si>
    <t>1/725.0</t>
  </si>
  <si>
    <t>1/687.8</t>
  </si>
  <si>
    <t>1/158.7</t>
  </si>
  <si>
    <t>1/405.7</t>
  </si>
  <si>
    <t>1/193.0</t>
  </si>
  <si>
    <t>1/163.6</t>
  </si>
  <si>
    <t>1/327.2</t>
  </si>
  <si>
    <t>1/166.2</t>
  </si>
  <si>
    <t>1/644.5</t>
  </si>
  <si>
    <t>1/515.6</t>
  </si>
  <si>
    <t>1/445.8</t>
  </si>
  <si>
    <t>1/222.9</t>
  </si>
  <si>
    <t>1/1197.0</t>
  </si>
  <si>
    <t>1/315.0</t>
  </si>
  <si>
    <t>1/97.2</t>
  </si>
  <si>
    <t>1/1264.0</t>
  </si>
  <si>
    <t>1/77.7</t>
  </si>
  <si>
    <t>1/33.5</t>
  </si>
  <si>
    <t>1/38.9</t>
  </si>
  <si>
    <t>1/64.3</t>
  </si>
  <si>
    <t>1/176.1</t>
  </si>
  <si>
    <t>1/36.2</t>
  </si>
  <si>
    <t>1/30.1</t>
  </si>
  <si>
    <t>1/35.1</t>
  </si>
  <si>
    <t>1/132.7</t>
  </si>
  <si>
    <t>1/199.1</t>
  </si>
  <si>
    <t>1/398.1</t>
  </si>
  <si>
    <t>1/104.6</t>
  </si>
  <si>
    <t>1/379.7</t>
  </si>
  <si>
    <t>1/221.9</t>
  </si>
  <si>
    <t>1/170.7</t>
  </si>
  <si>
    <t>1/68.1</t>
  </si>
  <si>
    <t>1/263.3</t>
  </si>
  <si>
    <t>1/174.9</t>
  </si>
  <si>
    <t>1/65.5</t>
  </si>
  <si>
    <t>1/88.4</t>
  </si>
  <si>
    <t>1/126.2</t>
  </si>
  <si>
    <t>1/173.6</t>
  </si>
  <si>
    <t>1/462.8</t>
  </si>
  <si>
    <t>1/135.8</t>
  </si>
  <si>
    <t>1/452.8</t>
  </si>
  <si>
    <t>1/32.8</t>
  </si>
  <si>
    <t>1/36.9</t>
  </si>
  <si>
    <t>1/139.6</t>
  </si>
  <si>
    <t>1/456.8</t>
  </si>
  <si>
    <t>評価:22.0pt | 末尾+10</t>
  </si>
  <si>
    <t>1/55.9</t>
  </si>
  <si>
    <t>1/79.3</t>
  </si>
  <si>
    <t>1/19.6</t>
  </si>
  <si>
    <t>1/35.5</t>
  </si>
  <si>
    <t>1/103.1</t>
  </si>
  <si>
    <t>1/154.7</t>
  </si>
  <si>
    <t>1/309.4</t>
  </si>
  <si>
    <t>1/146.6</t>
  </si>
  <si>
    <t>1/205.2</t>
  </si>
  <si>
    <t>1/513.1</t>
  </si>
  <si>
    <t>1/227.9</t>
  </si>
  <si>
    <t>1/331.5</t>
  </si>
  <si>
    <t>評価:31.5pt | 末尾+10</t>
  </si>
  <si>
    <t>1/213.6</t>
  </si>
  <si>
    <t>1/534.1</t>
  </si>
  <si>
    <t>1/150.6</t>
  </si>
  <si>
    <t>1/221.5</t>
  </si>
  <si>
    <t>1/470.6</t>
  </si>
  <si>
    <t>1/140.8</t>
  </si>
  <si>
    <t>1/351.9</t>
  </si>
  <si>
    <t>1/146.8</t>
  </si>
  <si>
    <t>1/528.4</t>
  </si>
  <si>
    <t>1/415.8</t>
  </si>
  <si>
    <t>1/74.7</t>
  </si>
  <si>
    <t>1/102.5</t>
  </si>
  <si>
    <t>1/258.8</t>
  </si>
  <si>
    <t>1/319.6</t>
  </si>
  <si>
    <t>1/51.8</t>
  </si>
  <si>
    <t>1/130.2</t>
  </si>
  <si>
    <t>1/224.3</t>
  </si>
  <si>
    <t>1/241.0</t>
  </si>
  <si>
    <t>1/289.2</t>
  </si>
  <si>
    <t>1/133.1</t>
  </si>
  <si>
    <t>1/168.8</t>
  </si>
  <si>
    <t>1/557.0</t>
  </si>
  <si>
    <t>1/249.8</t>
  </si>
  <si>
    <t>1/91.4</t>
  </si>
  <si>
    <t>1/457.0</t>
  </si>
  <si>
    <t>1/535.0</t>
  </si>
  <si>
    <t>1/164.6</t>
  </si>
  <si>
    <t>1/823.0</t>
  </si>
  <si>
    <t>1/401.0</t>
  </si>
  <si>
    <t>1/820.3</t>
  </si>
  <si>
    <t>1/299.9</t>
  </si>
  <si>
    <t>1/61.1</t>
  </si>
  <si>
    <t>1/220.0</t>
  </si>
  <si>
    <t>1/302.9</t>
  </si>
  <si>
    <t>1/282.7</t>
  </si>
  <si>
    <t>1/163.3</t>
  </si>
  <si>
    <t>1/233.3</t>
  </si>
  <si>
    <t>1/220.5</t>
  </si>
  <si>
    <t>1/82.1</t>
  </si>
  <si>
    <t>1/432.6</t>
  </si>
  <si>
    <t>1/295.7</t>
  </si>
  <si>
    <t>1/271.1</t>
  </si>
  <si>
    <t>評価:21.0pt | 凹グ+10 | 末尾+10</t>
  </si>
  <si>
    <t>1/158.6</t>
  </si>
  <si>
    <t>1/259.5</t>
  </si>
  <si>
    <t>1/407.9</t>
  </si>
  <si>
    <t>1/80.7</t>
  </si>
  <si>
    <t>1/108.5</t>
  </si>
  <si>
    <t>1/315.6</t>
  </si>
  <si>
    <t>1/90.6</t>
  </si>
  <si>
    <t>1/407.5</t>
  </si>
  <si>
    <t>1/216.3</t>
  </si>
  <si>
    <t>1/324.5</t>
  </si>
  <si>
    <t>1/157.9</t>
  </si>
  <si>
    <t>1/342.2</t>
  </si>
  <si>
    <t>1/293.3</t>
  </si>
  <si>
    <t>1/344.5</t>
  </si>
  <si>
    <t>1/165.8</t>
  </si>
  <si>
    <t>1/276.3</t>
  </si>
  <si>
    <t>1/414.5</t>
  </si>
  <si>
    <t>1/842.0</t>
  </si>
  <si>
    <t>1/171.2</t>
  </si>
  <si>
    <t>1/440.1</t>
  </si>
  <si>
    <t>1/307.9</t>
  </si>
  <si>
    <t>1/431.0</t>
  </si>
  <si>
    <t>1/511.0</t>
  </si>
  <si>
    <t>1/186.4</t>
  </si>
  <si>
    <t>1/326.2</t>
  </si>
  <si>
    <t>1/151.5</t>
  </si>
  <si>
    <t>1/272.7</t>
  </si>
  <si>
    <t>1/185.4</t>
  </si>
  <si>
    <t>1/609.3</t>
  </si>
  <si>
    <t>1/183.7</t>
  </si>
  <si>
    <t>1/377.9</t>
  </si>
  <si>
    <t>1/523.0</t>
  </si>
  <si>
    <t>1/86.0</t>
  </si>
  <si>
    <t>1/301.0</t>
  </si>
  <si>
    <t>1/406.0</t>
  </si>
  <si>
    <t>1/498.5</t>
  </si>
  <si>
    <t>1/997.0</t>
  </si>
  <si>
    <t>1/196.0</t>
  </si>
  <si>
    <t>1/261.3</t>
  </si>
  <si>
    <t>1/784.0</t>
  </si>
  <si>
    <t>1/175.1</t>
  </si>
  <si>
    <t>1/385.2</t>
  </si>
  <si>
    <t>1/321.0</t>
  </si>
  <si>
    <t>1/426.2</t>
  </si>
  <si>
    <t>1/355.2</t>
  </si>
  <si>
    <t>評価:6.2pt | 凹グ+10 | 末尾+10</t>
  </si>
  <si>
    <t>1/88.8</t>
  </si>
  <si>
    <t>1/144.4</t>
  </si>
  <si>
    <t>1/385.5</t>
  </si>
  <si>
    <t>1/1156.5</t>
  </si>
  <si>
    <t>1/344.7</t>
  </si>
  <si>
    <t>1/517.0</t>
  </si>
  <si>
    <t>1/89.8</t>
  </si>
  <si>
    <t>1/120.6</t>
  </si>
  <si>
    <t>1/286.7</t>
  </si>
  <si>
    <t>1/430.0</t>
  </si>
  <si>
    <t>1/615.0</t>
  </si>
  <si>
    <t>1/85.5</t>
  </si>
  <si>
    <t>1/211.3</t>
  </si>
  <si>
    <t>1/202.0</t>
  </si>
  <si>
    <t>1/242.4</t>
  </si>
  <si>
    <t>1/561.5</t>
  </si>
  <si>
    <t>1/279.8</t>
  </si>
  <si>
    <t>1/839.5</t>
  </si>
  <si>
    <t>1/419.8</t>
  </si>
  <si>
    <t>1/478.2</t>
  </si>
  <si>
    <t>1/203.5</t>
  </si>
  <si>
    <t>1/123.4</t>
  </si>
  <si>
    <t>1/246.9</t>
  </si>
  <si>
    <t>1/124.2</t>
  </si>
  <si>
    <t>1/227.7</t>
  </si>
  <si>
    <t>1/273.2</t>
  </si>
  <si>
    <t>1/1075.0</t>
  </si>
  <si>
    <t>1/537.5</t>
  </si>
  <si>
    <t>1/217.2</t>
  </si>
  <si>
    <t>1/313.7</t>
  </si>
  <si>
    <t>1/705.8</t>
  </si>
  <si>
    <t>1/80.2</t>
  </si>
  <si>
    <t>1/102.6</t>
  </si>
  <si>
    <t>1/367.5</t>
  </si>
  <si>
    <t>1/97.4</t>
  </si>
  <si>
    <t>1/373.3</t>
  </si>
  <si>
    <t>1/110.3</t>
  </si>
  <si>
    <t>1/404.5</t>
  </si>
  <si>
    <t>1/138.0</t>
  </si>
  <si>
    <t>1/181.5</t>
  </si>
  <si>
    <t>1/574.8</t>
  </si>
  <si>
    <t>1/376.6</t>
  </si>
  <si>
    <t>1/147.4</t>
  </si>
  <si>
    <t>1/234.5</t>
  </si>
  <si>
    <t>1/312.7</t>
  </si>
  <si>
    <t>1/465.4</t>
  </si>
  <si>
    <t>1/143.6</t>
  </si>
  <si>
    <t>1/402.0</t>
  </si>
  <si>
    <t>1/210.7</t>
  </si>
  <si>
    <t>1/316.0</t>
  </si>
  <si>
    <t>1/632.0</t>
  </si>
  <si>
    <t>1/614.0</t>
  </si>
  <si>
    <t>1/204.7</t>
  </si>
  <si>
    <t>1/834.3</t>
  </si>
  <si>
    <t>1/238.2</t>
  </si>
  <si>
    <t>1/273.0</t>
  </si>
  <si>
    <t>1/1365.0</t>
  </si>
  <si>
    <t>1/348.0</t>
  </si>
  <si>
    <t>1/371.2</t>
  </si>
  <si>
    <t>1/464.0</t>
  </si>
  <si>
    <t>1/91.0</t>
  </si>
  <si>
    <t>1/193.2</t>
  </si>
  <si>
    <t>1/300.9</t>
  </si>
  <si>
    <t>1/112.3</t>
  </si>
  <si>
    <t>1/432.1</t>
  </si>
  <si>
    <t>1/490.5</t>
  </si>
  <si>
    <t>1/188.6</t>
  </si>
  <si>
    <t>1/411.5</t>
  </si>
  <si>
    <t>1/394.6</t>
  </si>
  <si>
    <t>1/1973.0</t>
  </si>
  <si>
    <t>1/127.4</t>
  </si>
  <si>
    <t>1/269.8</t>
  </si>
  <si>
    <t>1/430.8</t>
  </si>
  <si>
    <t>1/290.7</t>
  </si>
  <si>
    <t>1/350.0</t>
  </si>
  <si>
    <t>1/127.9</t>
  </si>
  <si>
    <t>1/255.9</t>
  </si>
  <si>
    <t>1/737.5</t>
  </si>
  <si>
    <t>1/491.7</t>
  </si>
  <si>
    <t>1/323.0</t>
  </si>
  <si>
    <t>1/253.9</t>
  </si>
  <si>
    <t>1/550.2</t>
  </si>
  <si>
    <t>1/301.4</t>
  </si>
  <si>
    <t>1/280.5</t>
  </si>
  <si>
    <t>1/510.0</t>
  </si>
  <si>
    <t>1/542.7</t>
  </si>
  <si>
    <t>1/546.3</t>
  </si>
  <si>
    <t>評価:21.2pt | 末尾+10</t>
  </si>
  <si>
    <t>1/240.6</t>
  </si>
  <si>
    <t>1/290.4</t>
  </si>
  <si>
    <t>1/127.2</t>
  </si>
  <si>
    <t>1/181.8</t>
  </si>
  <si>
    <t>1/424.2</t>
  </si>
  <si>
    <t>1/229.0</t>
  </si>
  <si>
    <t>1/350.3</t>
  </si>
  <si>
    <t>1/248.0</t>
  </si>
  <si>
    <t>1/496.0</t>
  </si>
  <si>
    <t>1/361.8</t>
  </si>
  <si>
    <t>1/1447.0</t>
  </si>
  <si>
    <t>1/253.6</t>
  </si>
  <si>
    <t>1/507.2</t>
  </si>
  <si>
    <t>1/207.0</t>
  </si>
  <si>
    <t>1/372.6</t>
  </si>
  <si>
    <t>1/317.4</t>
  </si>
  <si>
    <t>1/272.1</t>
  </si>
  <si>
    <t>1/579.2</t>
  </si>
  <si>
    <t>1/125.7</t>
  </si>
  <si>
    <t>1/281.6</t>
  </si>
  <si>
    <t>1/207.7</t>
  </si>
  <si>
    <t>1/467.4</t>
  </si>
  <si>
    <t>1/198.5</t>
  </si>
  <si>
    <t>1/264.7</t>
  </si>
  <si>
    <t>1/1059.0</t>
  </si>
  <si>
    <t>1/529.5</t>
  </si>
  <si>
    <t>1/428.5</t>
  </si>
  <si>
    <t>1/642.8</t>
  </si>
  <si>
    <t>1/146.0</t>
  </si>
  <si>
    <t>1/140.2</t>
  </si>
  <si>
    <t>1/225.5</t>
  </si>
  <si>
    <t>1/451.0</t>
  </si>
  <si>
    <t>1/390.5</t>
  </si>
  <si>
    <t>1/213.1</t>
  </si>
  <si>
    <t>1/305.3</t>
  </si>
  <si>
    <t>1/311.8</t>
  </si>
  <si>
    <t>1/40.5</t>
  </si>
  <si>
    <t>1/98.8</t>
  </si>
  <si>
    <t>1/132.9</t>
  </si>
  <si>
    <t>1/398.7</t>
  </si>
  <si>
    <t>1/199.3</t>
  </si>
  <si>
    <t>1/149.3</t>
  </si>
  <si>
    <t>1/245.2</t>
  </si>
  <si>
    <t>1/381.5</t>
  </si>
  <si>
    <t>1/191.7</t>
  </si>
  <si>
    <t>1/438.1</t>
  </si>
  <si>
    <t>1/340.8</t>
  </si>
  <si>
    <t>1/252.4</t>
  </si>
  <si>
    <t>1/276.5</t>
  </si>
  <si>
    <t>1/126.9</t>
  </si>
  <si>
    <t>1/292.8</t>
  </si>
  <si>
    <t>1/232.6</t>
  </si>
  <si>
    <t>1/249.2</t>
  </si>
  <si>
    <t>1/85.1</t>
  </si>
  <si>
    <t>1/108.7</t>
  </si>
  <si>
    <t>1/391.5</t>
  </si>
  <si>
    <t>1/376.7</t>
  </si>
  <si>
    <t>1/117.0</t>
  </si>
  <si>
    <t>1/478.8</t>
  </si>
  <si>
    <t>1/444.2</t>
  </si>
  <si>
    <t>1/484.6</t>
  </si>
  <si>
    <t>1/111.0</t>
  </si>
  <si>
    <t>1/165.3</t>
  </si>
  <si>
    <t>1/115.7</t>
  </si>
  <si>
    <t>1/58.3</t>
  </si>
  <si>
    <t>1/292.7</t>
  </si>
  <si>
    <t>1/283.1</t>
  </si>
  <si>
    <t>1/453.0</t>
  </si>
  <si>
    <t>1/657.4</t>
  </si>
  <si>
    <t>1/328.7</t>
  </si>
  <si>
    <t>1/516.2</t>
  </si>
  <si>
    <t>1/688.3</t>
  </si>
  <si>
    <t>1/223.1</t>
  </si>
  <si>
    <t>1/468.6</t>
  </si>
  <si>
    <t>1/116.7</t>
  </si>
  <si>
    <t>1/188.3</t>
  </si>
  <si>
    <t>1/330.8</t>
  </si>
  <si>
    <t>1/308.3</t>
  </si>
  <si>
    <t>1/435.7</t>
  </si>
  <si>
    <t>1/36.1</t>
  </si>
  <si>
    <t>1/88.5</t>
  </si>
  <si>
    <t>1/354.0</t>
  </si>
  <si>
    <t>1/429.6</t>
  </si>
  <si>
    <t>1/342.3</t>
  </si>
  <si>
    <t>1/394.9</t>
  </si>
  <si>
    <t>1/384.3</t>
  </si>
  <si>
    <t>1/576.5</t>
  </si>
  <si>
    <t>1/126.5</t>
  </si>
  <si>
    <t>1/397.4</t>
  </si>
  <si>
    <t>1/266.4</t>
  </si>
  <si>
    <t>1/621.7</t>
  </si>
  <si>
    <t>1/46.4</t>
  </si>
  <si>
    <t>1/50.6</t>
  </si>
  <si>
    <t>1/79.5</t>
  </si>
  <si>
    <t>1/59.5</t>
  </si>
  <si>
    <t>1/28.2</t>
  </si>
  <si>
    <t>1/39.6</t>
  </si>
  <si>
    <t>1/49.5</t>
  </si>
  <si>
    <t>1/198.0</t>
  </si>
  <si>
    <t>1/17.0</t>
  </si>
  <si>
    <t>1/17.9</t>
  </si>
  <si>
    <t>1/323.5</t>
  </si>
  <si>
    <t>1/254.0</t>
  </si>
  <si>
    <t>1/558.8</t>
  </si>
  <si>
    <t>1/398.2</t>
  </si>
  <si>
    <t>1/66.7</t>
  </si>
  <si>
    <t>1/469.0</t>
  </si>
  <si>
    <t>1/940.0</t>
  </si>
  <si>
    <t>1/260.5</t>
  </si>
  <si>
    <t>1/830.0</t>
  </si>
  <si>
    <t>1/296.2</t>
  </si>
  <si>
    <t>1/570.0</t>
  </si>
  <si>
    <t>1/303.2</t>
  </si>
  <si>
    <t>1/151.6</t>
  </si>
  <si>
    <t>1/321.9</t>
  </si>
  <si>
    <t>1/270.6</t>
  </si>
  <si>
    <t>1/83.3</t>
  </si>
  <si>
    <t>1/116.6</t>
  </si>
  <si>
    <t>1/291.5</t>
  </si>
  <si>
    <t>1/90.4</t>
  </si>
  <si>
    <t>1/118.3</t>
  </si>
  <si>
    <t>1/828.0</t>
  </si>
  <si>
    <t>1/420.0</t>
  </si>
  <si>
    <t>1/210.0</t>
  </si>
  <si>
    <t>1/116.1</t>
  </si>
  <si>
    <t>1/309.7</t>
  </si>
  <si>
    <t>1/43.3</t>
  </si>
  <si>
    <t>1/278.6</t>
  </si>
  <si>
    <t>1/144.2</t>
  </si>
  <si>
    <t>1/87.1</t>
  </si>
  <si>
    <t>1/135.4</t>
  </si>
  <si>
    <t>1/251.0</t>
  </si>
  <si>
    <t>1/224.2</t>
  </si>
  <si>
    <t>1/374.1</t>
  </si>
  <si>
    <t>1/327.4</t>
  </si>
  <si>
    <t>1/330.2</t>
  </si>
  <si>
    <t>1/88.1</t>
  </si>
  <si>
    <t>1/629.8</t>
  </si>
  <si>
    <t>1/317.5</t>
  </si>
  <si>
    <t>1/635.0</t>
  </si>
  <si>
    <t>1/88.9</t>
  </si>
  <si>
    <t>1/111.1</t>
  </si>
  <si>
    <t>1/799.0</t>
  </si>
  <si>
    <t>1/45.4</t>
  </si>
  <si>
    <t>1/77.9</t>
  </si>
  <si>
    <t>1/92.1</t>
  </si>
  <si>
    <t>1/559.8</t>
  </si>
  <si>
    <t>1/180.2</t>
  </si>
  <si>
    <t>1/257.4</t>
  </si>
  <si>
    <t>1/600.7</t>
  </si>
  <si>
    <t>1/496.7</t>
  </si>
  <si>
    <t>1/227.4</t>
  </si>
  <si>
    <t>1/1137.0</t>
  </si>
  <si>
    <t>1/154.6</t>
  </si>
  <si>
    <t>1/386.4</t>
  </si>
  <si>
    <t>1/1184.0</t>
  </si>
  <si>
    <t>1/149.6</t>
  </si>
  <si>
    <t>1/345.3</t>
  </si>
  <si>
    <t>1/264.1</t>
  </si>
  <si>
    <t>評価:19.5pt | 凹グ+10 | 末尾+10</t>
  </si>
  <si>
    <t>1/454.0</t>
  </si>
  <si>
    <t>1/681.0</t>
  </si>
  <si>
    <t>1/1362.0</t>
  </si>
  <si>
    <t>1/186.9</t>
  </si>
  <si>
    <t>1/436.0</t>
  </si>
  <si>
    <t>1/140.9</t>
  </si>
  <si>
    <t>1/422.7</t>
  </si>
  <si>
    <t>1/286.3</t>
  </si>
  <si>
    <t>1/546.5</t>
  </si>
  <si>
    <t>1/330.6</t>
  </si>
  <si>
    <t>1/320.7</t>
  </si>
  <si>
    <t>1/400.9</t>
  </si>
  <si>
    <t>1/488.9</t>
  </si>
  <si>
    <t>1/507.3</t>
  </si>
  <si>
    <t>評価:21.2pt</t>
  </si>
  <si>
    <t>1/170.6</t>
  </si>
  <si>
    <t>1/580.0</t>
  </si>
  <si>
    <t>1/427.8</t>
  </si>
  <si>
    <t>1/713.0</t>
  </si>
  <si>
    <t>1/141.9</t>
  </si>
  <si>
    <t>1/256.7</t>
  </si>
  <si>
    <t>1/280.0</t>
  </si>
  <si>
    <t>1/1179.0</t>
  </si>
  <si>
    <t>1/128.2</t>
  </si>
  <si>
    <t>1/305.2</t>
  </si>
  <si>
    <t>1/261.4</t>
  </si>
  <si>
    <t>評価:6.7pt | 凹グ+10</t>
  </si>
  <si>
    <t>1/168.3</t>
  </si>
  <si>
    <t>1/322.7</t>
  </si>
  <si>
    <t>1/352.0</t>
  </si>
  <si>
    <t>1/517.1</t>
  </si>
  <si>
    <t>1/748.7</t>
  </si>
  <si>
    <t>1/176.4</t>
  </si>
  <si>
    <t>1/646.7</t>
  </si>
  <si>
    <t>1/248.9</t>
  </si>
  <si>
    <t>1/486.6</t>
  </si>
  <si>
    <t>1/428.0</t>
  </si>
  <si>
    <t>1/346.3</t>
  </si>
  <si>
    <t>1/519.5</t>
  </si>
  <si>
    <t>1/121.0</t>
  </si>
  <si>
    <t>1/242.0</t>
  </si>
  <si>
    <t>1/313.0</t>
  </si>
  <si>
    <t>1/626.0</t>
  </si>
  <si>
    <t>1/121.7</t>
  </si>
  <si>
    <t>1/98.0</t>
  </si>
  <si>
    <t>1/74.3</t>
  </si>
  <si>
    <t>1/81.3</t>
  </si>
  <si>
    <t>1/250.2</t>
  </si>
  <si>
    <t>1/58.4</t>
  </si>
  <si>
    <t>1/331.2</t>
  </si>
  <si>
    <t>1/302.5</t>
  </si>
  <si>
    <t>1/178.9</t>
  </si>
  <si>
    <t>1/304.5</t>
  </si>
  <si>
    <t>1/609.0</t>
  </si>
  <si>
    <t>1/110.9</t>
  </si>
  <si>
    <t>1/352.2</t>
  </si>
  <si>
    <t>1/75.8</t>
  </si>
  <si>
    <t>1/38.2</t>
  </si>
  <si>
    <t>1/526.0</t>
  </si>
  <si>
    <t>1/175.3</t>
  </si>
  <si>
    <t>1/76.8</t>
  </si>
  <si>
    <t>1/215.8</t>
  </si>
  <si>
    <t>1/396.8</t>
  </si>
  <si>
    <t>1/470.8</t>
  </si>
  <si>
    <t>1/587.0</t>
  </si>
  <si>
    <t>1/237.6</t>
  </si>
  <si>
    <t>1/633.7</t>
  </si>
  <si>
    <t>1/356.6</t>
  </si>
  <si>
    <t>1/475.4</t>
  </si>
  <si>
    <t>1/272.8</t>
  </si>
  <si>
    <t>1/145.3</t>
  </si>
  <si>
    <t>1/218.0</t>
  </si>
  <si>
    <t>1/435.9</t>
  </si>
  <si>
    <t>1/259.2</t>
  </si>
  <si>
    <t>1/518.4</t>
  </si>
  <si>
    <t>1/225.3</t>
  </si>
  <si>
    <t>1/788.5</t>
  </si>
  <si>
    <t>1/12.8</t>
  </si>
  <si>
    <t>1/13.6</t>
  </si>
  <si>
    <t>1/43.2</t>
  </si>
  <si>
    <t>1/158.9</t>
  </si>
  <si>
    <t>1/278.0</t>
  </si>
  <si>
    <t>1/370.7</t>
  </si>
  <si>
    <t>1/102.1</t>
  </si>
  <si>
    <t>1/286.0</t>
  </si>
  <si>
    <t>1/481.0</t>
  </si>
  <si>
    <t>1/89.3</t>
  </si>
  <si>
    <t>1/47.6</t>
  </si>
  <si>
    <t>1/1005.0</t>
  </si>
  <si>
    <t>1/111.7</t>
  </si>
  <si>
    <t>評価:48.0pt | 据置+15</t>
  </si>
  <si>
    <t>1/200.8</t>
  </si>
  <si>
    <t>1/1606.0</t>
  </si>
  <si>
    <t>1/545.2</t>
  </si>
  <si>
    <t>1/408.9</t>
  </si>
  <si>
    <t>1/1730.3</t>
  </si>
  <si>
    <t>1/140.3</t>
  </si>
  <si>
    <t>1/694.0</t>
  </si>
  <si>
    <t>1/44.8</t>
  </si>
  <si>
    <t>1/1522.0</t>
  </si>
  <si>
    <t>1/2110.5</t>
  </si>
  <si>
    <t>1/42.7</t>
  </si>
  <si>
    <t>1/49.4</t>
  </si>
  <si>
    <t>1/312.8</t>
  </si>
  <si>
    <t>1/34.7</t>
  </si>
  <si>
    <t>1/472.5</t>
  </si>
  <si>
    <t>1/10.2</t>
  </si>
  <si>
    <t>1/11.8</t>
  </si>
  <si>
    <t>1/67.0</t>
  </si>
  <si>
    <t>1/274.0</t>
  </si>
  <si>
    <t>1/479.5</t>
  </si>
  <si>
    <t>1/303.1</t>
  </si>
  <si>
    <t>1/170.2</t>
  </si>
  <si>
    <t>1/137.0</t>
  </si>
  <si>
    <t>1/123.3</t>
  </si>
  <si>
    <t>1/411.0</t>
  </si>
  <si>
    <t>1/550.5</t>
  </si>
  <si>
    <t>1/95.6</t>
  </si>
  <si>
    <t>1/463.2</t>
  </si>
  <si>
    <t>1/72.4</t>
  </si>
  <si>
    <t>1/94.7</t>
  </si>
  <si>
    <t>1/307.8</t>
  </si>
  <si>
    <t>1/860.0</t>
  </si>
  <si>
    <t>1/564.0</t>
  </si>
  <si>
    <t>1/303.3</t>
  </si>
  <si>
    <t>1/358.4</t>
  </si>
  <si>
    <t>1/58.2</t>
  </si>
  <si>
    <t>1/70.9</t>
  </si>
  <si>
    <t>1/95.3</t>
  </si>
  <si>
    <t>1/365.2</t>
  </si>
  <si>
    <t>1/451.8</t>
  </si>
  <si>
    <t>1/308.4</t>
  </si>
  <si>
    <t>1/130.3</t>
  </si>
  <si>
    <t>1/33.6</t>
  </si>
  <si>
    <t>1/53.8</t>
  </si>
  <si>
    <t>1/89.7</t>
  </si>
  <si>
    <t>1/159.5</t>
  </si>
  <si>
    <t>1/233.9</t>
  </si>
  <si>
    <t>1/184.2</t>
  </si>
  <si>
    <t>1/1658.0</t>
  </si>
  <si>
    <t>1/21.9</t>
  </si>
  <si>
    <t>1/38.3</t>
  </si>
  <si>
    <t>1/51.1</t>
  </si>
  <si>
    <t>1/5.0</t>
  </si>
  <si>
    <t>1/5.2</t>
  </si>
  <si>
    <t>1/171.3</t>
  </si>
  <si>
    <t>1/706.5</t>
  </si>
  <si>
    <t>1/193.9</t>
  </si>
  <si>
    <t>1/271.4</t>
  </si>
  <si>
    <t>1/678.5</t>
  </si>
  <si>
    <t>1/172.5</t>
  </si>
  <si>
    <t>1/586.4</t>
  </si>
  <si>
    <t>1/289.9</t>
  </si>
  <si>
    <t>1/203.9</t>
  </si>
  <si>
    <t>1/424.8</t>
  </si>
  <si>
    <t>1/250.0</t>
  </si>
  <si>
    <t>1/135.5</t>
  </si>
  <si>
    <t>1/387.1</t>
  </si>
  <si>
    <t>1/174.5</t>
  </si>
  <si>
    <t>1/480.0</t>
  </si>
  <si>
    <t>1/180.0</t>
  </si>
  <si>
    <t>1/427.5</t>
  </si>
  <si>
    <t>1/156.3</t>
  </si>
  <si>
    <t>1/566.8</t>
  </si>
  <si>
    <t>1/514.9</t>
  </si>
  <si>
    <t>1/132.4</t>
  </si>
  <si>
    <t>1/317.7</t>
  </si>
  <si>
    <t>1/188.5</t>
  </si>
  <si>
    <t>1/216.9</t>
  </si>
  <si>
    <t>1/867.8</t>
  </si>
  <si>
    <t>1/419.5</t>
  </si>
  <si>
    <t>1/839.0</t>
  </si>
  <si>
    <t>1/173.3</t>
  </si>
  <si>
    <t>1/311.9</t>
  </si>
  <si>
    <t>1/389.9</t>
  </si>
  <si>
    <t>1/141.0</t>
  </si>
  <si>
    <t>1/555.5</t>
  </si>
  <si>
    <t>1/298.3</t>
  </si>
  <si>
    <t>1/497.2</t>
  </si>
  <si>
    <t>1/504.4</t>
  </si>
  <si>
    <t>1/121.4</t>
  </si>
  <si>
    <t>1/275.1</t>
  </si>
  <si>
    <t>1/1702.0</t>
  </si>
  <si>
    <t>1/221.8</t>
  </si>
  <si>
    <t>1/443.5</t>
  </si>
  <si>
    <t>1/284.8</t>
  </si>
  <si>
    <t>1/569.7</t>
  </si>
  <si>
    <t>1/505.2</t>
  </si>
  <si>
    <t>1/252.2</t>
  </si>
  <si>
    <t>1/1009.0</t>
  </si>
  <si>
    <t>1/184.6</t>
  </si>
  <si>
    <t>1/283.9</t>
  </si>
  <si>
    <t>1/215.5</t>
  </si>
  <si>
    <t>1/74.8</t>
  </si>
  <si>
    <t>1/187.0</t>
  </si>
  <si>
    <t>1/500.0</t>
  </si>
  <si>
    <t>1/33.9</t>
  </si>
  <si>
    <t>1/39.8</t>
  </si>
  <si>
    <t>1/225.7</t>
  </si>
  <si>
    <t>1/76.0</t>
  </si>
  <si>
    <t>1/55.8</t>
  </si>
  <si>
    <t>1/167.3</t>
  </si>
  <si>
    <t>1/293.9</t>
  </si>
  <si>
    <t>1/252.5</t>
  </si>
  <si>
    <t>1/306.6</t>
  </si>
  <si>
    <t>1/504.3</t>
  </si>
  <si>
    <t>1/1513.0</t>
  </si>
  <si>
    <t>1/339.7</t>
  </si>
  <si>
    <t>1/293.4</t>
  </si>
  <si>
    <t>1/244.0</t>
  </si>
  <si>
    <t>1/366.0</t>
  </si>
  <si>
    <t>1/732.0</t>
  </si>
  <si>
    <t>1/342.8</t>
  </si>
  <si>
    <t>1/210.9</t>
  </si>
  <si>
    <t>1/347.0</t>
  </si>
  <si>
    <t>1/202.9</t>
  </si>
  <si>
    <t>1/710.0</t>
  </si>
  <si>
    <t>1/113.1</t>
  </si>
  <si>
    <t>1/261.0</t>
  </si>
  <si>
    <t>1/39.5</t>
  </si>
  <si>
    <t>1/674.7</t>
  </si>
  <si>
    <t>1/630.0</t>
  </si>
  <si>
    <t>1/842.5</t>
  </si>
  <si>
    <t>1/330.7</t>
  </si>
  <si>
    <t>1/190.0</t>
  </si>
  <si>
    <t>1/443.3</t>
  </si>
  <si>
    <t>1/332.5</t>
  </si>
  <si>
    <t>1/330.0</t>
  </si>
  <si>
    <t>1/660.0</t>
  </si>
  <si>
    <t>1/180.1</t>
  </si>
  <si>
    <t>1/270.2</t>
  </si>
  <si>
    <t>1/540.3</t>
  </si>
  <si>
    <t>1/384.5</t>
  </si>
  <si>
    <t>1/769.0</t>
  </si>
  <si>
    <t>1/192.1</t>
  </si>
  <si>
    <t>1/384.2</t>
  </si>
  <si>
    <t>1/165.0</t>
  </si>
  <si>
    <t>1/104.7</t>
  </si>
  <si>
    <t>1/237.5</t>
  </si>
  <si>
    <t>1/712.5</t>
  </si>
  <si>
    <t>1/84.0</t>
  </si>
  <si>
    <t>1/71.6</t>
  </si>
  <si>
    <t>1/270.7</t>
  </si>
  <si>
    <t>1/409.5</t>
  </si>
  <si>
    <t>1/463.8</t>
  </si>
  <si>
    <t>1/277.6</t>
  </si>
  <si>
    <t>1/255.8</t>
  </si>
  <si>
    <t>1/438.6</t>
  </si>
  <si>
    <t>1/196.9</t>
  </si>
  <si>
    <t>1/416.0</t>
  </si>
  <si>
    <t>1/256.4</t>
  </si>
  <si>
    <t>1/128.7</t>
  </si>
  <si>
    <t>1/190.5</t>
  </si>
  <si>
    <t>1/81.4</t>
  </si>
  <si>
    <t>1/223.8</t>
  </si>
  <si>
    <t>1/543.4</t>
  </si>
  <si>
    <t>1/96.1</t>
  </si>
  <si>
    <t>1/432.5</t>
  </si>
  <si>
    <t>1/106.9</t>
  </si>
  <si>
    <t>1/748.0</t>
  </si>
  <si>
    <t>1/604.0</t>
  </si>
  <si>
    <t>1/526.3</t>
  </si>
  <si>
    <t>1/28.5</t>
  </si>
  <si>
    <t>1/33.1</t>
  </si>
  <si>
    <t>1/284.9</t>
  </si>
  <si>
    <t>1/146.9</t>
  </si>
  <si>
    <t>1/22.1</t>
  </si>
  <si>
    <t>1/346.0</t>
  </si>
  <si>
    <t>1/227.3</t>
  </si>
  <si>
    <t>1/530.4</t>
  </si>
  <si>
    <t>1/167.0</t>
  </si>
  <si>
    <t>1/250.5</t>
  </si>
  <si>
    <t>1/501.0</t>
  </si>
  <si>
    <t>1/322.2</t>
  </si>
  <si>
    <t>1/240.5</t>
  </si>
  <si>
    <t>1/87.4</t>
  </si>
  <si>
    <t>1/349.5</t>
  </si>
  <si>
    <t>1/652.5</t>
  </si>
  <si>
    <t>1/329.3</t>
  </si>
  <si>
    <t>1/44.5</t>
  </si>
  <si>
    <t>1/267.2</t>
  </si>
  <si>
    <t>1/547.1</t>
  </si>
  <si>
    <t>1/227.8</t>
  </si>
  <si>
    <t>1/303.7</t>
  </si>
  <si>
    <t>1/350.5</t>
  </si>
  <si>
    <t>1/318.9</t>
  </si>
  <si>
    <t>1/160.9</t>
  </si>
  <si>
    <t>1/366.4</t>
  </si>
  <si>
    <t>1/296.1</t>
  </si>
  <si>
    <t>1/494.2</t>
  </si>
  <si>
    <t>1/508.1</t>
  </si>
  <si>
    <t>1/131.1</t>
  </si>
  <si>
    <t>1/611.8</t>
  </si>
  <si>
    <t>1/161.9</t>
  </si>
  <si>
    <t>1/416.3</t>
  </si>
  <si>
    <t>1/232.1</t>
  </si>
  <si>
    <t>1/397.9</t>
  </si>
  <si>
    <t>1/139.8</t>
  </si>
  <si>
    <t>1/166.1</t>
  </si>
  <si>
    <t>1/885.7</t>
  </si>
  <si>
    <t>1/244.1</t>
  </si>
  <si>
    <t>評価:13.8pt | 凹グ+10 | 末尾+10</t>
  </si>
  <si>
    <t>1/319.9</t>
  </si>
  <si>
    <t>1/141.2</t>
  </si>
  <si>
    <t>1/565.0</t>
  </si>
  <si>
    <t>1/193.3</t>
  </si>
  <si>
    <t>1/483.2</t>
  </si>
  <si>
    <t>1/159.2</t>
  </si>
  <si>
    <t>1/238.9</t>
  </si>
  <si>
    <t>1/334.6</t>
  </si>
  <si>
    <t>1/557.7</t>
  </si>
  <si>
    <t>1/191.1</t>
  </si>
  <si>
    <t>1/254.8</t>
  </si>
  <si>
    <t>1/764.5</t>
  </si>
  <si>
    <t>1/450.0</t>
  </si>
  <si>
    <t>1/506.0</t>
  </si>
  <si>
    <t>1/353.2</t>
  </si>
  <si>
    <t>1/2590.0</t>
  </si>
  <si>
    <t>1/491.0</t>
  </si>
  <si>
    <t>1/870.0</t>
  </si>
  <si>
    <t>1/677.0</t>
  </si>
  <si>
    <t>評価:1.7pt | 凹グ+10 | 末尾+10</t>
  </si>
  <si>
    <t>1/205.7</t>
  </si>
  <si>
    <t>1/411.4</t>
  </si>
  <si>
    <t>1/888.8</t>
  </si>
  <si>
    <t>1/146.3</t>
  </si>
  <si>
    <t>1/161.0</t>
  </si>
  <si>
    <t>1/579.6</t>
  </si>
  <si>
    <t>1/122.9</t>
  </si>
  <si>
    <t>1/389.2</t>
  </si>
  <si>
    <t>評価:23.8pt | 末尾+10</t>
  </si>
  <si>
    <t>1/103.5</t>
  </si>
  <si>
    <t>1/310.4</t>
  </si>
  <si>
    <t>評価:27.5pt</t>
  </si>
  <si>
    <t>1/252.9</t>
  </si>
  <si>
    <t>1/772.3</t>
  </si>
  <si>
    <t>1/357.2</t>
  </si>
  <si>
    <t>1/428.6</t>
  </si>
  <si>
    <t>1/318.7</t>
  </si>
  <si>
    <t>1/637.3</t>
  </si>
  <si>
    <t>1/286.5</t>
  </si>
  <si>
    <t>1/275.4</t>
  </si>
  <si>
    <t>1/309.9</t>
  </si>
  <si>
    <t>1/938.7</t>
  </si>
  <si>
    <t>1/343.0</t>
  </si>
  <si>
    <t>1/457.3</t>
  </si>
  <si>
    <t>1/1372.0</t>
  </si>
  <si>
    <t>1/382.0</t>
  </si>
  <si>
    <t>1/1146.0</t>
  </si>
  <si>
    <t>1/731.0</t>
  </si>
  <si>
    <t>1/701.0</t>
  </si>
  <si>
    <t>1/125.9</t>
  </si>
  <si>
    <t>1/191.3</t>
  </si>
  <si>
    <t>1/420.8</t>
  </si>
  <si>
    <t>1/82.8</t>
  </si>
  <si>
    <t>1/380.8</t>
  </si>
  <si>
    <t>1/337.3</t>
  </si>
  <si>
    <t>1/200.2</t>
  </si>
  <si>
    <t>1/333.7</t>
  </si>
  <si>
    <t>1/500.5</t>
  </si>
  <si>
    <t>1/176.5</t>
  </si>
  <si>
    <t>1/348.7</t>
  </si>
  <si>
    <t>1/619.6</t>
  </si>
  <si>
    <t>1/69.2</t>
  </si>
  <si>
    <t>1/91.1</t>
  </si>
  <si>
    <t>1/288.3</t>
  </si>
  <si>
    <t>1/268.7</t>
  </si>
  <si>
    <t>1/60.1</t>
  </si>
  <si>
    <t>1/205.3</t>
  </si>
  <si>
    <t>1/56.6</t>
  </si>
  <si>
    <t>1/162.4</t>
  </si>
  <si>
    <t>1/297.7</t>
  </si>
  <si>
    <t>1/185.7</t>
  </si>
  <si>
    <t>1/650.0</t>
  </si>
  <si>
    <t>1/178.4</t>
  </si>
  <si>
    <t>1/297.3</t>
  </si>
  <si>
    <t>1/403.6</t>
  </si>
  <si>
    <t>1/155.7</t>
  </si>
  <si>
    <t>1/754.0</t>
  </si>
  <si>
    <t>1/155.8</t>
  </si>
  <si>
    <t>1/201.6</t>
  </si>
  <si>
    <t>1/685.4</t>
  </si>
  <si>
    <t>1/316.3</t>
  </si>
  <si>
    <t>1/35.8</t>
  </si>
  <si>
    <t>1/42.9</t>
  </si>
  <si>
    <t>1/107.2</t>
  </si>
  <si>
    <t>1/377.5</t>
  </si>
  <si>
    <t>1/30.7</t>
  </si>
  <si>
    <t>1/179.5</t>
  </si>
  <si>
    <t>1/208.5</t>
  </si>
  <si>
    <t>1/347.5</t>
  </si>
  <si>
    <t>1/521.2</t>
  </si>
  <si>
    <t>1/934.0</t>
  </si>
  <si>
    <t>1/532.0</t>
  </si>
  <si>
    <t>1/72.0</t>
  </si>
  <si>
    <t>1/124.0</t>
  </si>
  <si>
    <t>1/1847.0</t>
  </si>
  <si>
    <t>1/81.8</t>
  </si>
  <si>
    <t>1/109.0</t>
  </si>
  <si>
    <t>1/435.5</t>
  </si>
  <si>
    <t>1/365.6</t>
  </si>
  <si>
    <t>1/265.6</t>
  </si>
  <si>
    <t>1/442.7</t>
  </si>
  <si>
    <t>1/276.8</t>
  </si>
  <si>
    <t>1/95.5</t>
  </si>
  <si>
    <t>1/309.0</t>
  </si>
  <si>
    <t>1/618.0</t>
  </si>
  <si>
    <t>1/519.2</t>
  </si>
  <si>
    <t>1/345.2</t>
  </si>
  <si>
    <t>1/498.6</t>
  </si>
  <si>
    <t>1/107.5</t>
  </si>
  <si>
    <t>1/293.2</t>
  </si>
  <si>
    <t>1/156.7</t>
  </si>
  <si>
    <t>1/271.5</t>
  </si>
  <si>
    <t>1/339.4</t>
  </si>
  <si>
    <t>1/132.5</t>
  </si>
  <si>
    <t>1/629.5</t>
  </si>
  <si>
    <t>1/313.8</t>
  </si>
  <si>
    <t>1/358.6</t>
  </si>
  <si>
    <t>1/198.2</t>
  </si>
  <si>
    <t>1/792.7</t>
  </si>
  <si>
    <t>1/204.3</t>
  </si>
  <si>
    <t>1/374.5</t>
  </si>
  <si>
    <t>1/449.4</t>
  </si>
  <si>
    <t>1/101.6</t>
  </si>
  <si>
    <t>1/508.0</t>
  </si>
  <si>
    <t>1/185.6</t>
  </si>
  <si>
    <t>1/928.0</t>
  </si>
  <si>
    <t>1/232.0</t>
  </si>
  <si>
    <t>1/120.9</t>
  </si>
  <si>
    <t>1/208.2</t>
  </si>
  <si>
    <t>1/398.9</t>
  </si>
  <si>
    <t>1/214.3</t>
  </si>
  <si>
    <t>1/1200.2</t>
  </si>
  <si>
    <t>1/333.1</t>
  </si>
  <si>
    <t>1/225.8</t>
  </si>
  <si>
    <t>1/419.4</t>
  </si>
  <si>
    <t>1/408.5</t>
  </si>
  <si>
    <t>1/75.1</t>
  </si>
  <si>
    <t>1/103.8</t>
  </si>
  <si>
    <t>1/271.9</t>
  </si>
  <si>
    <t>1/704.4</t>
  </si>
  <si>
    <t>1/99.3</t>
  </si>
  <si>
    <t>1/227.6</t>
  </si>
  <si>
    <t>1/249.7</t>
  </si>
  <si>
    <t>1/476.7</t>
  </si>
  <si>
    <t>1/112.7</t>
  </si>
  <si>
    <t>1/305.1</t>
  </si>
  <si>
    <t>1/367.9</t>
  </si>
  <si>
    <t>1/379.8</t>
  </si>
  <si>
    <t>1/159.8</t>
  </si>
  <si>
    <t>1/266.3</t>
  </si>
  <si>
    <t>1/664.4</t>
  </si>
  <si>
    <t>1/576.8</t>
  </si>
  <si>
    <t>1/413.5</t>
  </si>
  <si>
    <t>1/324.9</t>
  </si>
  <si>
    <t>1/332.7</t>
  </si>
  <si>
    <t>1/478.9</t>
  </si>
  <si>
    <t>評価:12.0pt</t>
  </si>
  <si>
    <t>1/155.5</t>
  </si>
  <si>
    <t>1/269.5</t>
  </si>
  <si>
    <t>1/325.1</t>
  </si>
  <si>
    <t>1/165.7</t>
  </si>
  <si>
    <t>1/476.5</t>
  </si>
  <si>
    <t>1/192.3</t>
  </si>
  <si>
    <t>1/223.4</t>
  </si>
  <si>
    <t>1/446.9</t>
  </si>
  <si>
    <t>1/288.6</t>
  </si>
  <si>
    <t>1/314.8</t>
  </si>
  <si>
    <t>1/479.0</t>
  </si>
  <si>
    <t>1/186.3</t>
  </si>
  <si>
    <t>1/274.2</t>
  </si>
  <si>
    <t>1/113.3</t>
  </si>
  <si>
    <t>1/328.6</t>
  </si>
  <si>
    <t>1/389.4</t>
  </si>
  <si>
    <t>1/79.9</t>
  </si>
  <si>
    <t>1/379.6</t>
  </si>
  <si>
    <t>1/334.4</t>
  </si>
  <si>
    <t>1/376.0</t>
  </si>
  <si>
    <t>1/273.5</t>
  </si>
  <si>
    <t>1/357.1</t>
  </si>
  <si>
    <t>1/104.4</t>
  </si>
  <si>
    <t>1/148.4</t>
  </si>
  <si>
    <t>1/352.4</t>
  </si>
  <si>
    <t>1/352.1</t>
  </si>
  <si>
    <t>1/341.1</t>
  </si>
  <si>
    <t>1/116.4</t>
  </si>
  <si>
    <t>1/669.5</t>
  </si>
  <si>
    <t>1/667.2</t>
  </si>
  <si>
    <t>1/531.0</t>
  </si>
  <si>
    <t>1/375.3</t>
  </si>
  <si>
    <t>1/291.9</t>
  </si>
  <si>
    <t>1/54.9</t>
  </si>
  <si>
    <t>1/69.7</t>
  </si>
  <si>
    <t>1/257.9</t>
  </si>
  <si>
    <t>1/182.3</t>
  </si>
  <si>
    <t>1/206.9</t>
  </si>
  <si>
    <t>1/620.8</t>
  </si>
  <si>
    <t>1/147.3</t>
  </si>
  <si>
    <t>1/294.6</t>
  </si>
  <si>
    <t>1/326.6</t>
  </si>
  <si>
    <t>1/571.5</t>
  </si>
  <si>
    <t>1/308.9</t>
  </si>
  <si>
    <t>1/360.3</t>
  </si>
  <si>
    <t>1/2162.0</t>
  </si>
  <si>
    <t>1/80.6</t>
  </si>
  <si>
    <t>1/498.8</t>
  </si>
  <si>
    <t>1/368.6</t>
  </si>
  <si>
    <t>1/307.2</t>
  </si>
  <si>
    <t>1/350.6</t>
  </si>
  <si>
    <t>1/438.2</t>
  </si>
  <si>
    <t>1/250.1</t>
  </si>
  <si>
    <t>1/191.6</t>
  </si>
  <si>
    <t>1/561.0</t>
  </si>
  <si>
    <t>1/773.5</t>
  </si>
  <si>
    <t>1/515.3</t>
  </si>
  <si>
    <t>1/46.2</t>
  </si>
  <si>
    <t>1/739.0</t>
  </si>
  <si>
    <t>1/354.8</t>
  </si>
  <si>
    <t>1/192.7</t>
  </si>
  <si>
    <t>1/674.5</t>
  </si>
  <si>
    <t>1/431.3</t>
  </si>
  <si>
    <t>1/647.0</t>
  </si>
  <si>
    <t>1/323.2</t>
  </si>
  <si>
    <t>1/646.5</t>
  </si>
  <si>
    <t>評価:21.7pt | 凹グ+10</t>
  </si>
  <si>
    <t>1/290.8</t>
  </si>
  <si>
    <t>1/45.0</t>
  </si>
  <si>
    <t>1/371.3</t>
  </si>
  <si>
    <t>1/552.5</t>
  </si>
  <si>
    <t>1/274.5</t>
  </si>
  <si>
    <t>評価:8.3pt | 凹グ+10</t>
  </si>
  <si>
    <t>1/258.2</t>
  </si>
  <si>
    <t>1/984.0</t>
  </si>
  <si>
    <t>1/190.4</t>
  </si>
  <si>
    <t>1/476.0</t>
  </si>
  <si>
    <t>1/36.3</t>
  </si>
  <si>
    <t>1/470.5</t>
  </si>
  <si>
    <t>1/913.0</t>
  </si>
  <si>
    <t>1/451.5</t>
  </si>
  <si>
    <t>1/296.7</t>
  </si>
  <si>
    <t>1/445.0</t>
  </si>
  <si>
    <t>1/890.0</t>
  </si>
  <si>
    <t>1/166.4</t>
  </si>
  <si>
    <t>1/832.0</t>
  </si>
  <si>
    <t>1/250.3</t>
  </si>
  <si>
    <t>1/711.0</t>
  </si>
  <si>
    <t>1/658.0</t>
  </si>
  <si>
    <t>1/90.0</t>
  </si>
  <si>
    <t>1/100.4</t>
  </si>
  <si>
    <t>1/502.0</t>
  </si>
  <si>
    <t>1/71.1</t>
  </si>
  <si>
    <t>1/498.0</t>
  </si>
  <si>
    <t>1/24.9</t>
  </si>
  <si>
    <t>1/28.0</t>
  </si>
  <si>
    <t>1/33.4</t>
  </si>
  <si>
    <t>1/55.7</t>
  </si>
  <si>
    <t>評価:42.5pt</t>
  </si>
  <si>
    <t>1/254.9</t>
  </si>
  <si>
    <t>1/899.9</t>
  </si>
  <si>
    <t>1/436.9</t>
  </si>
  <si>
    <t>1/609.7</t>
  </si>
  <si>
    <t>1/465.8</t>
  </si>
  <si>
    <t>1/126.6</t>
  </si>
  <si>
    <t>1/529.3</t>
  </si>
  <si>
    <t>1/236.7</t>
  </si>
  <si>
    <t>1/268.8</t>
  </si>
  <si>
    <t>1/245.4</t>
  </si>
  <si>
    <t>1/98.5</t>
  </si>
  <si>
    <t>1/248.1</t>
  </si>
  <si>
    <t>1/444.5</t>
  </si>
  <si>
    <t>1/362.2</t>
  </si>
  <si>
    <t>1/122.7</t>
  </si>
  <si>
    <t>1/358.7</t>
  </si>
  <si>
    <t>1/231.5</t>
  </si>
  <si>
    <t>1/338.3</t>
  </si>
  <si>
    <t>1/733.0</t>
  </si>
  <si>
    <t>1/154.0</t>
  </si>
  <si>
    <t>1/138.9</t>
  </si>
  <si>
    <t>1/517.2</t>
  </si>
  <si>
    <t>1/229.5</t>
  </si>
  <si>
    <t>1/48.8</t>
  </si>
  <si>
    <t>1/100.8</t>
  </si>
  <si>
    <t>1/478.6</t>
  </si>
  <si>
    <t>1/472.2</t>
  </si>
  <si>
    <t>1/208.7</t>
  </si>
  <si>
    <t>1/751.4</t>
  </si>
  <si>
    <t>1/267.7</t>
  </si>
  <si>
    <t>1/374.8</t>
  </si>
  <si>
    <t>1/937.0</t>
  </si>
  <si>
    <t>1/500.9</t>
  </si>
  <si>
    <t>1/497.4</t>
  </si>
  <si>
    <t>1/836.2</t>
  </si>
  <si>
    <t>1/468.3</t>
  </si>
  <si>
    <t>1/540.2</t>
  </si>
  <si>
    <t>1/405.1</t>
  </si>
  <si>
    <t>1/125.1</t>
  </si>
  <si>
    <t>1/234.1</t>
  </si>
  <si>
    <t>1/608.6</t>
  </si>
  <si>
    <t>1/217.0</t>
  </si>
  <si>
    <t>1/506.3</t>
  </si>
  <si>
    <t>1/150.7</t>
  </si>
  <si>
    <t>1/334.9</t>
  </si>
  <si>
    <t>1/141.8</t>
  </si>
  <si>
    <t>1/297.8</t>
  </si>
  <si>
    <t>1/591.4</t>
  </si>
  <si>
    <t>1/63.4</t>
  </si>
  <si>
    <t>1/360.4</t>
  </si>
  <si>
    <t>1/409.1</t>
  </si>
  <si>
    <t>1/2587.0</t>
  </si>
  <si>
    <t>1/134.4</t>
  </si>
  <si>
    <t>1/283.8</t>
  </si>
  <si>
    <t>1/255.4</t>
  </si>
  <si>
    <t>1/90.7</t>
  </si>
  <si>
    <t>1/211.7</t>
  </si>
  <si>
    <t>1/91.3</t>
  </si>
  <si>
    <t>1/185.3</t>
  </si>
  <si>
    <t>1/401.5</t>
  </si>
  <si>
    <t>1/344.1</t>
  </si>
  <si>
    <t>1/218.1</t>
  </si>
  <si>
    <t>1/399.8</t>
  </si>
  <si>
    <t>1/98.9</t>
  </si>
  <si>
    <t>1/215.7</t>
  </si>
  <si>
    <t>1/257.2</t>
  </si>
  <si>
    <t>1/130.4</t>
  </si>
  <si>
    <t>1/201.5</t>
  </si>
  <si>
    <t>1/369.3</t>
  </si>
  <si>
    <t>1/314.3</t>
  </si>
  <si>
    <t>1/91.9</t>
  </si>
  <si>
    <t>1/350.7</t>
  </si>
  <si>
    <t>1/288.0</t>
  </si>
  <si>
    <t>1/1008.0</t>
  </si>
  <si>
    <t>1/403.2</t>
  </si>
  <si>
    <t>1/391.6</t>
  </si>
  <si>
    <t>1/325.5</t>
  </si>
  <si>
    <t>1/390.6</t>
  </si>
  <si>
    <t>1/40.2</t>
  </si>
  <si>
    <t>1/53.6</t>
  </si>
  <si>
    <t>1/43.0</t>
  </si>
  <si>
    <t>1/378.0</t>
  </si>
  <si>
    <t>1/622.3</t>
  </si>
  <si>
    <t>1/77.1</t>
  </si>
  <si>
    <t>1/92.5</t>
  </si>
  <si>
    <t>1/462.5</t>
  </si>
  <si>
    <t>1/367.4</t>
  </si>
  <si>
    <t>1/605.7</t>
  </si>
  <si>
    <t>1/363.2</t>
  </si>
  <si>
    <t>1/605.3</t>
  </si>
  <si>
    <t>1/448.5</t>
  </si>
  <si>
    <t>1/865.5</t>
  </si>
  <si>
    <t>1/561.7</t>
  </si>
  <si>
    <t>1/1685.0</t>
  </si>
  <si>
    <t>1/544.0</t>
  </si>
  <si>
    <t>1/326.4</t>
  </si>
  <si>
    <t>1/400.2</t>
  </si>
  <si>
    <t>1/1600.0</t>
  </si>
  <si>
    <t>1/104.1</t>
  </si>
  <si>
    <t>1/260.3</t>
  </si>
  <si>
    <t>1/390.2</t>
  </si>
  <si>
    <t>1/148.0</t>
  </si>
  <si>
    <t>1/211.4</t>
  </si>
  <si>
    <t>1/493.3</t>
  </si>
  <si>
    <t>1/470.3</t>
  </si>
  <si>
    <t>1/165.1</t>
  </si>
  <si>
    <t>1/440.3</t>
  </si>
  <si>
    <t>1/263.0</t>
  </si>
  <si>
    <t>1/261.2</t>
  </si>
  <si>
    <t>1/653.0</t>
  </si>
  <si>
    <t>1/321.2</t>
  </si>
  <si>
    <t>1/411.3</t>
  </si>
  <si>
    <t>1/617.0</t>
  </si>
  <si>
    <t>1/298.5</t>
  </si>
  <si>
    <t>1/27.5</t>
  </si>
  <si>
    <t>1/20.3</t>
  </si>
  <si>
    <t>1/551.5</t>
  </si>
  <si>
    <t>1/266.5</t>
  </si>
  <si>
    <t>1/533.0</t>
  </si>
  <si>
    <t>1/210.8</t>
  </si>
  <si>
    <t>1/522.5</t>
  </si>
  <si>
    <t>1/42.5</t>
  </si>
  <si>
    <t>1/43.8</t>
  </si>
  <si>
    <t>1/1003.0</t>
  </si>
  <si>
    <t>1/34.3</t>
  </si>
  <si>
    <t>1/171.6</t>
  </si>
  <si>
    <t>1/409.0</t>
  </si>
  <si>
    <t>1/818.0</t>
  </si>
  <si>
    <t>1/654.0</t>
  </si>
  <si>
    <t>評価:18.3pt | 末尾+10</t>
  </si>
  <si>
    <t>1/25.1</t>
  </si>
  <si>
    <t>1/602.0</t>
  </si>
  <si>
    <t>1/30.5</t>
  </si>
  <si>
    <t>1/567.0</t>
  </si>
  <si>
    <t>1/541.0</t>
  </si>
  <si>
    <t>1/505.0</t>
  </si>
  <si>
    <t>1/238.5</t>
  </si>
  <si>
    <t>1/115.0</t>
  </si>
  <si>
    <t>1/270.1</t>
  </si>
  <si>
    <t>1/247.6</t>
  </si>
  <si>
    <t>1/262.8</t>
  </si>
  <si>
    <t>1/302.6</t>
  </si>
  <si>
    <t>1/197.0</t>
  </si>
  <si>
    <t>1/234.3</t>
  </si>
  <si>
    <t>評価:46.0pt | 据置+15</t>
  </si>
  <si>
    <t>1/209.2</t>
  </si>
  <si>
    <t>1/371.8</t>
  </si>
  <si>
    <t>1/138.1</t>
  </si>
  <si>
    <t>1/427.3</t>
  </si>
  <si>
    <t>1/306.3</t>
  </si>
  <si>
    <t>1/564.6</t>
  </si>
  <si>
    <t>1/336.6</t>
  </si>
  <si>
    <t>評価:19.5pt | 凹グ+10</t>
  </si>
  <si>
    <t>1/220.9</t>
  </si>
  <si>
    <t>1/441.9</t>
  </si>
  <si>
    <t>1/365.8</t>
  </si>
  <si>
    <t>1/475.5</t>
  </si>
  <si>
    <t>1/309.3</t>
  </si>
  <si>
    <t>1/791.0</t>
  </si>
  <si>
    <t>1/208.1</t>
  </si>
  <si>
    <t>1/457.8</t>
  </si>
  <si>
    <t>1/457.5</t>
  </si>
  <si>
    <t>1/915.0</t>
  </si>
  <si>
    <t>1/317.9</t>
  </si>
  <si>
    <t>1/363.3</t>
  </si>
  <si>
    <t>1/422.6</t>
  </si>
  <si>
    <t>1/253.5</t>
  </si>
  <si>
    <t>1/392.9</t>
  </si>
  <si>
    <t>1/301.2</t>
  </si>
  <si>
    <t>1/279.2</t>
  </si>
  <si>
    <t>1/295.6</t>
  </si>
  <si>
    <t>1/329.2</t>
  </si>
  <si>
    <t>1/987.5</t>
  </si>
  <si>
    <t>1/128.9</t>
  </si>
  <si>
    <t>1/166.3</t>
  </si>
  <si>
    <t>1/353.4</t>
  </si>
  <si>
    <t>1/314.1</t>
  </si>
  <si>
    <t>1/253.4</t>
  </si>
  <si>
    <t>1/408.7</t>
  </si>
  <si>
    <t>1/347.6</t>
  </si>
  <si>
    <t>評価:33.0pt | 末尾+10</t>
  </si>
  <si>
    <t>1/424.5</t>
  </si>
  <si>
    <t>1/337.2</t>
  </si>
  <si>
    <t>1/463.6</t>
  </si>
  <si>
    <t>1/130.9</t>
  </si>
  <si>
    <t>1/192.0</t>
  </si>
  <si>
    <t>1/180.6</t>
  </si>
  <si>
    <t>1/288.9</t>
  </si>
  <si>
    <t>1/810.0</t>
  </si>
  <si>
    <t>1/245.8</t>
  </si>
  <si>
    <t>1/316.1</t>
  </si>
  <si>
    <t>1/380.5</t>
  </si>
  <si>
    <t>1/355.7</t>
  </si>
  <si>
    <t>1/517.8</t>
  </si>
  <si>
    <t>1/382.6</t>
  </si>
  <si>
    <t>1/708.5</t>
  </si>
  <si>
    <t>1/76.7</t>
  </si>
  <si>
    <t>1/197.9</t>
  </si>
  <si>
    <t>1/263.8</t>
  </si>
  <si>
    <t>1/233.5</t>
  </si>
  <si>
    <t>1/45.5</t>
  </si>
  <si>
    <t>1/384.0</t>
  </si>
  <si>
    <t>1/282.5</t>
  </si>
  <si>
    <t>1/315.7</t>
  </si>
  <si>
    <t>1/678.0</t>
  </si>
  <si>
    <t>1/495.0</t>
  </si>
  <si>
    <t>1/990.0</t>
  </si>
  <si>
    <t>1/228.9</t>
  </si>
  <si>
    <t>1/763.0</t>
  </si>
  <si>
    <t>1/237.0</t>
  </si>
  <si>
    <t>1/94.8</t>
  </si>
  <si>
    <t>1/13.8</t>
  </si>
  <si>
    <t>1/29.7</t>
  </si>
  <si>
    <t>1/783.0</t>
  </si>
  <si>
    <t>1/118.1</t>
  </si>
  <si>
    <t>1/66.1</t>
  </si>
  <si>
    <t>1/1734.0</t>
  </si>
  <si>
    <t>1/236.6</t>
  </si>
  <si>
    <t>1/828.2</t>
  </si>
  <si>
    <t>1/760.5</t>
  </si>
  <si>
    <t>1/1521.0</t>
  </si>
  <si>
    <t>1/473.1</t>
  </si>
  <si>
    <t>1/136.8</t>
  </si>
  <si>
    <t>1/638.2</t>
  </si>
  <si>
    <t>1/572.4</t>
  </si>
  <si>
    <t>1/112.6</t>
  </si>
  <si>
    <t>1/262.7</t>
  </si>
  <si>
    <t>1/277.5</t>
  </si>
  <si>
    <t>1/555.0</t>
  </si>
  <si>
    <t>1/52.2</t>
  </si>
  <si>
    <t>1/488.0</t>
  </si>
  <si>
    <t>1/405.0</t>
  </si>
  <si>
    <t>1/63.2</t>
  </si>
  <si>
    <t>1/505.5</t>
  </si>
  <si>
    <t>1/167.1</t>
  </si>
  <si>
    <t>1/174.8</t>
  </si>
  <si>
    <t>1/210.2</t>
  </si>
  <si>
    <t>1/37.8</t>
  </si>
  <si>
    <t>1/61.5</t>
  </si>
  <si>
    <t>1/99.1</t>
  </si>
  <si>
    <t>1/157.3</t>
  </si>
  <si>
    <t>1/42.8</t>
  </si>
  <si>
    <t>1/48.0</t>
  </si>
  <si>
    <t>1/399.7</t>
  </si>
  <si>
    <t>1/300.8</t>
  </si>
  <si>
    <t>1/585.7</t>
  </si>
  <si>
    <t>1/745.0</t>
  </si>
  <si>
    <t>1/248.3</t>
  </si>
  <si>
    <t>1/181.7</t>
  </si>
  <si>
    <t>1/1317.2</t>
  </si>
  <si>
    <t>1/59.2</t>
  </si>
  <si>
    <t>1/106.2</t>
  </si>
  <si>
    <t>1/207.1</t>
  </si>
  <si>
    <t>1/315.4</t>
  </si>
  <si>
    <t>1/841.0</t>
  </si>
  <si>
    <t>1/304.8</t>
  </si>
  <si>
    <t>1/671.4</t>
  </si>
  <si>
    <t>1/77.5</t>
  </si>
  <si>
    <t>1/696.0</t>
  </si>
  <si>
    <t>1/163.2</t>
  </si>
  <si>
    <t>1/64.2</t>
  </si>
  <si>
    <t>1/295.4</t>
  </si>
  <si>
    <t>1/360.5</t>
  </si>
  <si>
    <t>1/1442.0</t>
  </si>
  <si>
    <t>1/150.2</t>
  </si>
  <si>
    <t>評価:22.5pt | 凹グ+10</t>
  </si>
  <si>
    <t>1/818.7</t>
  </si>
  <si>
    <t>1/256.8</t>
  </si>
  <si>
    <t>1/259.0</t>
  </si>
  <si>
    <t>1/316.9</t>
  </si>
  <si>
    <t>1/1254.0</t>
  </si>
  <si>
    <t>1/354.3</t>
  </si>
  <si>
    <t>1/143.5</t>
  </si>
  <si>
    <t>1/255.3</t>
  </si>
  <si>
    <t>1/601.7</t>
  </si>
  <si>
    <t>1/253.3</t>
  </si>
  <si>
    <t>1/347.1</t>
  </si>
  <si>
    <t>1/1041.3</t>
  </si>
  <si>
    <t>1/261.5</t>
  </si>
  <si>
    <t>1/485.7</t>
  </si>
  <si>
    <t>1/421.6</t>
  </si>
  <si>
    <t>1/388.8</t>
  </si>
  <si>
    <t>評価:17.5pt | 凹グ+10 | 末尾+10</t>
  </si>
  <si>
    <t>1/410.4</t>
  </si>
  <si>
    <t>1/680.9</t>
  </si>
  <si>
    <t>1/286.6</t>
  </si>
  <si>
    <t>1/340.3</t>
  </si>
  <si>
    <t>1/291.3</t>
  </si>
  <si>
    <t>1/397.2</t>
  </si>
  <si>
    <t>1/393.8</t>
  </si>
  <si>
    <t>1/204.9</t>
  </si>
  <si>
    <t>1/327.3</t>
  </si>
  <si>
    <t>1/531.9</t>
  </si>
  <si>
    <t>1/163.1</t>
  </si>
  <si>
    <t>1/375.1</t>
  </si>
  <si>
    <t>1/216.7</t>
  </si>
  <si>
    <t>1/355.9</t>
  </si>
  <si>
    <t>1/465.3</t>
  </si>
  <si>
    <t>1/162.2</t>
  </si>
  <si>
    <t>1/281.1</t>
  </si>
  <si>
    <t>1/383.3</t>
  </si>
  <si>
    <t>1/171.5</t>
  </si>
  <si>
    <t>1/333.3</t>
  </si>
  <si>
    <t>1/777.7</t>
  </si>
  <si>
    <t>1/431.7</t>
  </si>
  <si>
    <t>1/609.5</t>
  </si>
  <si>
    <t>1/289.7</t>
  </si>
  <si>
    <t>1/556.8</t>
  </si>
  <si>
    <t>1/423.2</t>
  </si>
  <si>
    <t>1/634.8</t>
  </si>
  <si>
    <t>1/462.3</t>
  </si>
  <si>
    <t>1/698.4</t>
  </si>
  <si>
    <t>評価:10.5pt</t>
  </si>
  <si>
    <t>1/149.2</t>
  </si>
  <si>
    <t>1/335.8</t>
  </si>
  <si>
    <t>1/445.1</t>
  </si>
  <si>
    <t>1/196.1</t>
  </si>
  <si>
    <t>1/326.8</t>
  </si>
  <si>
    <t>1/490.2</t>
  </si>
  <si>
    <t>1/370.8</t>
  </si>
  <si>
    <t>1/236.4</t>
  </si>
  <si>
    <t>1/443.2</t>
  </si>
  <si>
    <t>1/506.6</t>
  </si>
  <si>
    <t>1/1044.0</t>
  </si>
  <si>
    <t>1/532.9</t>
  </si>
  <si>
    <t>1/265.9</t>
  </si>
  <si>
    <t>1/365.7</t>
  </si>
  <si>
    <t>1/169.6</t>
  </si>
  <si>
    <t>1/436.1</t>
  </si>
  <si>
    <t>1/359.8</t>
  </si>
  <si>
    <t>1/320.4</t>
  </si>
  <si>
    <t>1/78.3</t>
  </si>
  <si>
    <t>1/94.0</t>
  </si>
  <si>
    <t>1/524.7</t>
  </si>
  <si>
    <t>1/365.4</t>
  </si>
  <si>
    <t>1/39.2</t>
  </si>
  <si>
    <t>1/447.4</t>
  </si>
  <si>
    <t>1/434.0</t>
  </si>
  <si>
    <t>1/37.5</t>
  </si>
  <si>
    <t>1/61.2</t>
  </si>
  <si>
    <t>1/116.9</t>
  </si>
  <si>
    <t>1/486.9</t>
  </si>
  <si>
    <t>1/568.0</t>
  </si>
  <si>
    <t>1/93.4</t>
  </si>
  <si>
    <t>1/2240.7</t>
  </si>
  <si>
    <t>1/401.9</t>
  </si>
  <si>
    <t>1/703.2</t>
  </si>
  <si>
    <t>1/937.7</t>
  </si>
  <si>
    <t>1/1123.7</t>
  </si>
  <si>
    <t>1/29.3</t>
  </si>
  <si>
    <t>1/65.1</t>
  </si>
  <si>
    <t>1/739.5</t>
  </si>
  <si>
    <t>1/292.2</t>
  </si>
  <si>
    <t>1/58.8</t>
  </si>
  <si>
    <t>1/68.9</t>
  </si>
  <si>
    <t>1/59.1</t>
  </si>
  <si>
    <t>1/58.6</t>
  </si>
  <si>
    <t>1/317.2</t>
  </si>
  <si>
    <t>1/403.0</t>
  </si>
  <si>
    <t>1/337.6</t>
  </si>
  <si>
    <t>1/268.3</t>
  </si>
  <si>
    <t>1/153.7</t>
  </si>
  <si>
    <t>1/430.4</t>
  </si>
  <si>
    <t>1/363.5</t>
  </si>
  <si>
    <t>1/431.8</t>
  </si>
  <si>
    <t>1/493.4</t>
  </si>
  <si>
    <t>1/679.5</t>
  </si>
  <si>
    <t>1/534.3</t>
  </si>
  <si>
    <t>1/349.9</t>
  </si>
  <si>
    <t>1/466.5</t>
  </si>
  <si>
    <t>1/293.0</t>
  </si>
  <si>
    <t>1/351.5</t>
  </si>
  <si>
    <t>1/243.7</t>
  </si>
  <si>
    <t>1/1066.2</t>
  </si>
  <si>
    <t>1/562.1</t>
  </si>
  <si>
    <t>1/651.5</t>
  </si>
  <si>
    <t>1/1303.0</t>
  </si>
  <si>
    <t>1/327.6</t>
  </si>
  <si>
    <t>1/33.0</t>
  </si>
  <si>
    <t>1/40.1</t>
  </si>
  <si>
    <t>1/380.0</t>
  </si>
  <si>
    <t>1/698.0</t>
  </si>
  <si>
    <t>1/237.7</t>
  </si>
  <si>
    <t>1/66.4</t>
  </si>
  <si>
    <t>1/80.9</t>
  </si>
  <si>
    <t>1/372.1</t>
  </si>
  <si>
    <t>1/62.5</t>
  </si>
  <si>
    <t>1/216.6</t>
  </si>
  <si>
    <t>1/67.4</t>
  </si>
  <si>
    <t>1/77.4</t>
  </si>
  <si>
    <t>1/95.0</t>
  </si>
  <si>
    <t>1/31.2</t>
  </si>
  <si>
    <t>1/32.6</t>
  </si>
  <si>
    <t>1/344.9</t>
  </si>
  <si>
    <t>1/20.7</t>
  </si>
  <si>
    <t>1/45.3</t>
  </si>
  <si>
    <t>1/239.0</t>
  </si>
  <si>
    <t>1/396.1</t>
  </si>
  <si>
    <t>1/44.1</t>
  </si>
  <si>
    <t>1/278.9</t>
  </si>
  <si>
    <t>評価:33.0pt</t>
  </si>
  <si>
    <t>1/142.8</t>
  </si>
  <si>
    <t>1/200.5</t>
  </si>
  <si>
    <t>1/132.6</t>
  </si>
  <si>
    <t>1/307.1</t>
  </si>
  <si>
    <t>1/384.1</t>
  </si>
  <si>
    <t>1/26.9</t>
  </si>
  <si>
    <t>1/221.6</t>
  </si>
  <si>
    <t>1/212.7</t>
  </si>
  <si>
    <t>1/337.4</t>
  </si>
  <si>
    <t>1/459.5</t>
  </si>
  <si>
    <t>1/685.7</t>
  </si>
  <si>
    <t>1/276.0</t>
  </si>
  <si>
    <t>1/266.2</t>
  </si>
  <si>
    <t>評価:18.8pt | 末尾+10</t>
  </si>
  <si>
    <t>1/49.6</t>
  </si>
  <si>
    <t>1/62.8</t>
  </si>
  <si>
    <t>1/95.9</t>
  </si>
  <si>
    <t>1/335.5</t>
  </si>
  <si>
    <t>1/364.1</t>
  </si>
  <si>
    <t>評価:21.7pt</t>
  </si>
  <si>
    <t>1/1399.0</t>
  </si>
  <si>
    <t>評価:8.8pt</t>
  </si>
  <si>
    <t>1/42.1</t>
  </si>
  <si>
    <t>1/781.0</t>
  </si>
  <si>
    <t>1/272.3</t>
  </si>
  <si>
    <t>1/211.8</t>
  </si>
  <si>
    <t>1/885.5</t>
  </si>
  <si>
    <t>評価:16.2pt | 凹グ+10 | 末尾+10</t>
  </si>
  <si>
    <t>1/523.7</t>
  </si>
  <si>
    <t>1/509.3</t>
  </si>
  <si>
    <t>1/280.3</t>
  </si>
  <si>
    <t>1/129.5</t>
  </si>
  <si>
    <t>1/362.3</t>
  </si>
  <si>
    <t>1/1443.0</t>
  </si>
  <si>
    <t>1/820.4</t>
  </si>
  <si>
    <t>1/312.0</t>
  </si>
  <si>
    <t>1/727.5</t>
  </si>
  <si>
    <t>1/151.8</t>
  </si>
  <si>
    <t>1/335.0</t>
  </si>
  <si>
    <t>1/462.0</t>
  </si>
  <si>
    <t>1/134.5</t>
  </si>
  <si>
    <t>1/421.7</t>
  </si>
  <si>
    <t>1/291.0</t>
  </si>
  <si>
    <t>1/533.5</t>
  </si>
  <si>
    <t>1/419.0</t>
  </si>
  <si>
    <t>1/1832.0</t>
  </si>
  <si>
    <t>1/333.4</t>
  </si>
  <si>
    <t>1/484.0</t>
  </si>
  <si>
    <t>1/426.1</t>
  </si>
  <si>
    <t>1/155.0</t>
  </si>
  <si>
    <t>1/387.5</t>
  </si>
  <si>
    <t>1/697.5</t>
  </si>
  <si>
    <t>1/171.8</t>
  </si>
  <si>
    <t>1/472.4</t>
  </si>
  <si>
    <t>1/547.8</t>
  </si>
  <si>
    <t>1/273.9</t>
  </si>
  <si>
    <t>1/246.7</t>
  </si>
  <si>
    <t>評価:22.0pt | 凹グ+10 | 末尾+10</t>
  </si>
  <si>
    <t>1/721.0</t>
  </si>
  <si>
    <t>1/595.0</t>
  </si>
  <si>
    <t>1/277.1</t>
  </si>
  <si>
    <t>1/283.2</t>
  </si>
  <si>
    <t>1/377.7</t>
  </si>
  <si>
    <t>1/565.7</t>
  </si>
  <si>
    <t>1/90.9</t>
  </si>
  <si>
    <t>1/206.6</t>
  </si>
  <si>
    <t>1/501.7</t>
  </si>
  <si>
    <t>1/470.2</t>
  </si>
  <si>
    <t>1/627.0</t>
  </si>
  <si>
    <t>1/659.5</t>
  </si>
  <si>
    <t>1/461.8</t>
  </si>
  <si>
    <t>1/412.4</t>
  </si>
  <si>
    <t>1/390.8</t>
  </si>
  <si>
    <t>1/651.3</t>
  </si>
  <si>
    <t>1/977.0</t>
  </si>
  <si>
    <t>1/431.4</t>
  </si>
  <si>
    <t>1/334.2</t>
  </si>
  <si>
    <t>1/565.4</t>
  </si>
  <si>
    <t>1/9.9</t>
  </si>
  <si>
    <t>1/10.9</t>
  </si>
  <si>
    <t>1/39.1</t>
  </si>
  <si>
    <t>1/31.1</t>
  </si>
  <si>
    <t>1/14.6</t>
  </si>
  <si>
    <t>1/27.3</t>
  </si>
  <si>
    <t>1/22.5</t>
  </si>
  <si>
    <t>1/854.0</t>
  </si>
  <si>
    <t>1/51.9</t>
  </si>
  <si>
    <t>1/48.9</t>
  </si>
  <si>
    <t>1/333.5</t>
  </si>
  <si>
    <t>1/47.8</t>
  </si>
  <si>
    <t>1/348.6</t>
  </si>
  <si>
    <t>評価:57.5pt | 据置+15</t>
  </si>
  <si>
    <t>1/25.8</t>
  </si>
  <si>
    <t>1/49.9</t>
  </si>
  <si>
    <t>1/390.4</t>
  </si>
  <si>
    <t>1/35.4</t>
  </si>
  <si>
    <t>1/482.9</t>
  </si>
  <si>
    <t>1/274.1</t>
  </si>
  <si>
    <t>1/456.5</t>
  </si>
  <si>
    <t>1/72.5</t>
  </si>
  <si>
    <t>1/269.1</t>
  </si>
  <si>
    <t>1/268.0</t>
  </si>
  <si>
    <t>1/222.7</t>
  </si>
  <si>
    <t>1/381.7</t>
  </si>
  <si>
    <t>評価:23.8pt</t>
  </si>
  <si>
    <t>1/377.6</t>
  </si>
  <si>
    <t>1/41.6</t>
  </si>
  <si>
    <t>1/63.0</t>
  </si>
  <si>
    <t>1/126.0</t>
  </si>
  <si>
    <t>1/71.0</t>
  </si>
  <si>
    <t>1/332.2</t>
  </si>
  <si>
    <t>1/622.7</t>
  </si>
  <si>
    <t>1/86.3</t>
  </si>
  <si>
    <t>1/319.0</t>
  </si>
  <si>
    <t>1/75.0</t>
  </si>
  <si>
    <t>1/375.0</t>
  </si>
  <si>
    <t>1/182.7</t>
  </si>
  <si>
    <t>1/152.3</t>
  </si>
  <si>
    <t>1/396.0</t>
  </si>
  <si>
    <t>1/361.4</t>
  </si>
  <si>
    <t>1/499.0</t>
  </si>
  <si>
    <t>1/488.7</t>
  </si>
  <si>
    <t>1/527.2</t>
  </si>
  <si>
    <t>1/464.6</t>
  </si>
  <si>
    <t>1/446.2</t>
  </si>
  <si>
    <t>1/478.5</t>
  </si>
  <si>
    <t>1/263.6</t>
  </si>
  <si>
    <t>1/1587.0</t>
  </si>
  <si>
    <t>1/509.0</t>
  </si>
  <si>
    <t>1/493.0</t>
  </si>
  <si>
    <t>1/591.0</t>
  </si>
  <si>
    <t>1/114.7</t>
  </si>
  <si>
    <t>1/174.3</t>
  </si>
  <si>
    <t>1/305.8</t>
  </si>
  <si>
    <t>1/1223.0</t>
  </si>
  <si>
    <t>1/1153.0</t>
  </si>
  <si>
    <t>1/192.6</t>
  </si>
  <si>
    <t>1/898.7</t>
  </si>
  <si>
    <t>1/265.7</t>
  </si>
  <si>
    <t>1/498.1</t>
  </si>
  <si>
    <t>1/363.4</t>
  </si>
  <si>
    <t>1/438.5</t>
  </si>
  <si>
    <t>1/215.1</t>
  </si>
  <si>
    <t>1/537.8</t>
  </si>
  <si>
    <t>1/605.0</t>
  </si>
  <si>
    <t>1/445.2</t>
  </si>
  <si>
    <t>1/465.0</t>
  </si>
  <si>
    <t>1/473.0</t>
  </si>
  <si>
    <t>1/322.8</t>
  </si>
  <si>
    <t>1/303.0</t>
  </si>
  <si>
    <t>1/157.8</t>
  </si>
  <si>
    <t>1/344.2</t>
  </si>
  <si>
    <t>1/291.2</t>
  </si>
  <si>
    <t>1/1635.0</t>
  </si>
  <si>
    <t>1/1087.0</t>
  </si>
  <si>
    <t>1/425.1</t>
  </si>
  <si>
    <t>1/534.0</t>
  </si>
  <si>
    <t>1/1068.0</t>
  </si>
  <si>
    <t>1/244.7</t>
  </si>
  <si>
    <t>1/440.4</t>
  </si>
  <si>
    <t>1/461.5</t>
  </si>
  <si>
    <t>1/211.2</t>
  </si>
  <si>
    <t>1/422.5</t>
  </si>
  <si>
    <t>1/354.2</t>
  </si>
  <si>
    <t>1/1771.0</t>
  </si>
  <si>
    <t>1/399.2</t>
  </si>
  <si>
    <t>1/518.0</t>
  </si>
  <si>
    <t>1/494.6</t>
  </si>
  <si>
    <t>1/625.5</t>
  </si>
  <si>
    <t>1/151.7</t>
  </si>
  <si>
    <t>1/417.2</t>
  </si>
  <si>
    <t>1/236.5</t>
  </si>
  <si>
    <t>1/571.0</t>
  </si>
  <si>
    <t>1/543.0</t>
  </si>
  <si>
    <t>1/643.0</t>
  </si>
  <si>
    <t>1/1612.5</t>
  </si>
  <si>
    <t>1/512.0</t>
  </si>
  <si>
    <t>1/409.6</t>
  </si>
  <si>
    <t>1/271.2</t>
  </si>
  <si>
    <t>1/593.0</t>
  </si>
  <si>
    <t>1/298.1</t>
  </si>
  <si>
    <t>1/357.7</t>
  </si>
  <si>
    <t>1/521.7</t>
  </si>
  <si>
    <t>1/229.8</t>
  </si>
  <si>
    <t>1/321.7</t>
  </si>
  <si>
    <t>1/1401.0</t>
  </si>
  <si>
    <t>1/190.3</t>
  </si>
  <si>
    <t>1/598.0</t>
  </si>
  <si>
    <t>1/360.7</t>
  </si>
  <si>
    <t>1/601.5</t>
  </si>
  <si>
    <t>1/323.6</t>
  </si>
  <si>
    <t>1/566.2</t>
  </si>
  <si>
    <t>1/488.8</t>
  </si>
  <si>
    <t>1/366.6</t>
  </si>
  <si>
    <t>1/339.9</t>
  </si>
  <si>
    <t>評価:21.0pt | 凹グ+10</t>
  </si>
  <si>
    <t>1/39.3</t>
  </si>
  <si>
    <t>1/294.9</t>
  </si>
  <si>
    <t>1/242.9</t>
  </si>
  <si>
    <t>1/319.5</t>
  </si>
  <si>
    <t>1/717.5</t>
  </si>
  <si>
    <t>1/478.3</t>
  </si>
  <si>
    <t>1/198.7</t>
  </si>
  <si>
    <t>1/1339.0</t>
  </si>
  <si>
    <t>1/263.4</t>
  </si>
  <si>
    <t>1/395.1</t>
  </si>
  <si>
    <t>1/408.6</t>
  </si>
  <si>
    <t>1/391.7</t>
  </si>
  <si>
    <t>1/485.5</t>
  </si>
  <si>
    <t>1/77.8</t>
  </si>
  <si>
    <t>1/106.3</t>
  </si>
  <si>
    <t>1/305.4</t>
  </si>
  <si>
    <t>1/254.2</t>
  </si>
  <si>
    <t>1/37.4</t>
  </si>
  <si>
    <t>1/75.3</t>
  </si>
  <si>
    <t>1/376.8</t>
  </si>
  <si>
    <t>1/1727.0</t>
  </si>
  <si>
    <t>1/297.4</t>
  </si>
  <si>
    <t>1/321.4</t>
  </si>
  <si>
    <t>1/925.0</t>
  </si>
  <si>
    <t>1/360.9</t>
  </si>
  <si>
    <t>1/315.8</t>
  </si>
  <si>
    <t>1/160.5</t>
  </si>
  <si>
    <t>1/56.4</t>
  </si>
  <si>
    <t>1/1235.0</t>
  </si>
  <si>
    <t>1/419.2</t>
  </si>
  <si>
    <t>1/698.7</t>
  </si>
  <si>
    <t>1/1048.0</t>
  </si>
  <si>
    <t>1/52.6</t>
  </si>
  <si>
    <t>1/363.1</t>
  </si>
  <si>
    <t>評価:27.0pt | 凹グ+10</t>
  </si>
  <si>
    <t>1/343.8</t>
  </si>
  <si>
    <t>1/429.8</t>
  </si>
  <si>
    <t>1/1719.0</t>
  </si>
  <si>
    <t>1/540.7</t>
  </si>
  <si>
    <t>1/955.3</t>
  </si>
  <si>
    <t>1/1090.0</t>
  </si>
  <si>
    <t>1/790.3</t>
  </si>
  <si>
    <t>1/198.1</t>
  </si>
  <si>
    <t>1/477.7</t>
  </si>
  <si>
    <t>1/704.3</t>
  </si>
  <si>
    <t>1/61.7</t>
  </si>
  <si>
    <t>1/73.3</t>
  </si>
  <si>
    <t>1/37.7</t>
  </si>
  <si>
    <t>1/133.7</t>
  </si>
  <si>
    <t>1/936.0</t>
  </si>
  <si>
    <t>1/616.2</t>
  </si>
  <si>
    <t>1/357.4</t>
  </si>
  <si>
    <t>1/1251.0</t>
  </si>
  <si>
    <t>1/13.7</t>
  </si>
  <si>
    <t>1/14.9</t>
  </si>
  <si>
    <t>1/168.7</t>
  </si>
  <si>
    <t>1/452.5</t>
  </si>
  <si>
    <t>1/905.0</t>
  </si>
  <si>
    <t>1/405.3</t>
  </si>
  <si>
    <t>1/285.0</t>
  </si>
  <si>
    <t>1/48.2</t>
  </si>
  <si>
    <t>1/795.0</t>
  </si>
  <si>
    <t>1/138.8</t>
  </si>
  <si>
    <t>1/666.4</t>
  </si>
  <si>
    <t>1/255.0</t>
  </si>
  <si>
    <t>1/24.7</t>
  </si>
  <si>
    <t>1/444.1</t>
  </si>
  <si>
    <t>1/521.8</t>
  </si>
  <si>
    <t>1/424.3</t>
  </si>
  <si>
    <t>1/636.5</t>
  </si>
  <si>
    <t>1/1273.0</t>
  </si>
  <si>
    <t>1/222.4</t>
  </si>
  <si>
    <t>1/444.8</t>
  </si>
  <si>
    <t>1/260.9</t>
  </si>
  <si>
    <t>1/1043.5</t>
  </si>
  <si>
    <t>1/866.5</t>
  </si>
  <si>
    <t>1/328.3</t>
  </si>
  <si>
    <t>1/155.9</t>
  </si>
  <si>
    <t>1/727.7</t>
  </si>
  <si>
    <t>1/235.6</t>
  </si>
  <si>
    <t>1/424.0</t>
  </si>
  <si>
    <t>1/857.0</t>
  </si>
  <si>
    <t>1/335.3</t>
  </si>
  <si>
    <t>1/324.3</t>
  </si>
  <si>
    <t>1/1459.5</t>
  </si>
  <si>
    <t>1/1412.0</t>
  </si>
  <si>
    <t>1/404.4</t>
  </si>
  <si>
    <t>1/298.6</t>
  </si>
  <si>
    <t>1/306.8</t>
  </si>
  <si>
    <t>1/351.6</t>
  </si>
  <si>
    <t>1/690.5</t>
  </si>
  <si>
    <t>1/418.0</t>
  </si>
  <si>
    <t>1/469.9</t>
  </si>
  <si>
    <t>1/548.2</t>
  </si>
  <si>
    <t>1/287.4</t>
  </si>
  <si>
    <t>1/718.5</t>
  </si>
  <si>
    <t>1/61.9</t>
  </si>
  <si>
    <t>1/308.6</t>
  </si>
  <si>
    <t>1/53.5</t>
  </si>
  <si>
    <t>1/72.1</t>
  </si>
  <si>
    <t>1/429.4</t>
  </si>
  <si>
    <t>1/87.6</t>
  </si>
  <si>
    <t>1/306.5</t>
  </si>
  <si>
    <t>1/334.3</t>
  </si>
  <si>
    <t>1/346.5</t>
  </si>
  <si>
    <t>1/57.9</t>
  </si>
  <si>
    <t>1/75.5</t>
  </si>
  <si>
    <t>1/598.5</t>
  </si>
  <si>
    <t>1/480.9</t>
  </si>
  <si>
    <t>1/184.5</t>
  </si>
  <si>
    <t>1/807.4</t>
  </si>
  <si>
    <t>1/673.3</t>
  </si>
  <si>
    <t>1/53.7</t>
  </si>
  <si>
    <t>1/594.0</t>
  </si>
  <si>
    <t>1/557.3</t>
  </si>
  <si>
    <t>1/1748.0</t>
  </si>
  <si>
    <t>1/232.9</t>
  </si>
  <si>
    <t>1/206.3</t>
  </si>
  <si>
    <t>1/567.2</t>
  </si>
  <si>
    <t>1/547.5</t>
  </si>
  <si>
    <t>1/518.3</t>
  </si>
  <si>
    <t>1/356.5</t>
  </si>
  <si>
    <t>1/422.1</t>
  </si>
  <si>
    <t>1/103.2</t>
  </si>
  <si>
    <t>1/471.7</t>
  </si>
  <si>
    <t>1/121.2</t>
  </si>
  <si>
    <t>1/287.8</t>
  </si>
  <si>
    <t>1/209.3</t>
  </si>
  <si>
    <t>1/565.3</t>
  </si>
  <si>
    <t>1/366.8</t>
  </si>
  <si>
    <t>1/1071.0</t>
  </si>
  <si>
    <t>1/535.5</t>
  </si>
  <si>
    <t>1/95.1</t>
  </si>
  <si>
    <t>1/104.8</t>
  </si>
  <si>
    <t>1/406.3</t>
  </si>
  <si>
    <t>1/289.0</t>
  </si>
  <si>
    <t>1/578.0</t>
  </si>
  <si>
    <t>1/1159.7</t>
  </si>
  <si>
    <t>1/909.0</t>
  </si>
  <si>
    <t>1/1541.5</t>
  </si>
  <si>
    <t>1/2180.0</t>
  </si>
  <si>
    <t>1/316.4</t>
  </si>
  <si>
    <t>1/423.7</t>
  </si>
  <si>
    <t>1/489.9</t>
  </si>
  <si>
    <t>1/734.0</t>
  </si>
  <si>
    <t>1/153.2</t>
  </si>
  <si>
    <t>1/766.0</t>
  </si>
  <si>
    <t>1/170.4</t>
  </si>
  <si>
    <t>1/735.5</t>
  </si>
  <si>
    <t>1/44.9</t>
  </si>
  <si>
    <t>1/554.0</t>
  </si>
  <si>
    <t>1/405.6</t>
  </si>
  <si>
    <t>1/209.8</t>
  </si>
  <si>
    <t>1/307.4</t>
  </si>
  <si>
    <t>1/268.1</t>
  </si>
  <si>
    <t>1/466.0</t>
  </si>
  <si>
    <t>1/1527.0</t>
  </si>
  <si>
    <t>1/579.0</t>
  </si>
  <si>
    <t>1/65.8</t>
  </si>
  <si>
    <t>1/105.0</t>
  </si>
  <si>
    <t>1/1636.0</t>
  </si>
  <si>
    <t>1/431.5</t>
  </si>
  <si>
    <t>1/514.7</t>
  </si>
  <si>
    <t>1/404.8</t>
  </si>
  <si>
    <t>1/278.7</t>
  </si>
  <si>
    <t>1/645.5</t>
  </si>
  <si>
    <t>1/548.4</t>
  </si>
  <si>
    <t>1/225.6</t>
  </si>
  <si>
    <t>1/473.7</t>
  </si>
  <si>
    <t>1/270.9</t>
  </si>
  <si>
    <t>1/1083.5</t>
  </si>
  <si>
    <t>1/242.3</t>
  </si>
  <si>
    <t>1/166.8</t>
  </si>
  <si>
    <t>1/293.1</t>
  </si>
  <si>
    <t>1/376.9</t>
  </si>
  <si>
    <t>1/115.8</t>
  </si>
  <si>
    <t>1/759.0</t>
  </si>
  <si>
    <t>1/270.5</t>
  </si>
  <si>
    <t>1/558.0</t>
  </si>
  <si>
    <t>1/372.0</t>
  </si>
  <si>
    <t>1/202.7</t>
  </si>
  <si>
    <t>1/743.3</t>
  </si>
  <si>
    <t>1/649.0</t>
  </si>
  <si>
    <t>1/220.2</t>
  </si>
  <si>
    <t>1/94.6</t>
  </si>
  <si>
    <t>1/157.7</t>
  </si>
  <si>
    <t>1/80.8</t>
  </si>
  <si>
    <t>1/367.2</t>
  </si>
  <si>
    <t>1/411.7</t>
  </si>
  <si>
    <t>1/584.3</t>
  </si>
  <si>
    <t>1/338.7</t>
  </si>
  <si>
    <t>1/141.3</t>
  </si>
  <si>
    <t>1/383.4</t>
  </si>
  <si>
    <t>1/129.6</t>
  </si>
  <si>
    <t>1/69.6</t>
  </si>
  <si>
    <t>1/129.0</t>
  </si>
  <si>
    <t>1/193.5</t>
  </si>
  <si>
    <t>1/387.0</t>
  </si>
  <si>
    <t>1/142.9</t>
  </si>
  <si>
    <t>1/492.2</t>
  </si>
  <si>
    <t>1/389.0</t>
  </si>
  <si>
    <t>1/1167.0</t>
  </si>
  <si>
    <t>1/583.5</t>
  </si>
  <si>
    <t>1/117.9</t>
  </si>
  <si>
    <t>1/442.2</t>
  </si>
  <si>
    <t>1/368.5</t>
  </si>
  <si>
    <t>1/324.4</t>
  </si>
  <si>
    <t>1/476.9</t>
  </si>
  <si>
    <t>1/632.9</t>
  </si>
  <si>
    <t>1/423.5</t>
  </si>
  <si>
    <t>1/150.0</t>
  </si>
  <si>
    <t>1/507.5</t>
  </si>
  <si>
    <t>1/247.9</t>
  </si>
  <si>
    <t>1/464.9</t>
  </si>
  <si>
    <t>1/506.5</t>
  </si>
  <si>
    <t>1/330.1</t>
  </si>
  <si>
    <t>1/2641.0</t>
  </si>
  <si>
    <t>1/278.8</t>
  </si>
  <si>
    <t>1/627.2</t>
  </si>
  <si>
    <t>1/219.3</t>
  </si>
  <si>
    <t>1/372.8</t>
  </si>
  <si>
    <t>1/489.8</t>
  </si>
  <si>
    <t>1/1102.0</t>
  </si>
  <si>
    <t>1/317.1</t>
  </si>
  <si>
    <t>1/467.7</t>
  </si>
  <si>
    <t>1/484.8</t>
  </si>
  <si>
    <t>1/449.5</t>
  </si>
  <si>
    <t>1/125.4</t>
  </si>
  <si>
    <t>1/2885.0</t>
  </si>
  <si>
    <t>1/356.4</t>
  </si>
  <si>
    <t>1/41.0</t>
  </si>
  <si>
    <t>1/359.4</t>
  </si>
  <si>
    <t>1/1004.0</t>
  </si>
  <si>
    <t>1/865.7</t>
  </si>
  <si>
    <t>1/146.4</t>
  </si>
  <si>
    <t>1/512.5</t>
  </si>
  <si>
    <t>1/65.4</t>
  </si>
  <si>
    <t>1/338.0</t>
  </si>
  <si>
    <t>1/256.9</t>
  </si>
  <si>
    <t>1/420.4</t>
  </si>
  <si>
    <t>1/325.4</t>
  </si>
  <si>
    <t>1/253.1</t>
  </si>
  <si>
    <t>1/119.3</t>
  </si>
  <si>
    <t>1/155.1</t>
  </si>
  <si>
    <t>1/69.8</t>
  </si>
  <si>
    <t>1/189.4</t>
  </si>
  <si>
    <t>1/529.0</t>
  </si>
  <si>
    <t>1/37.9</t>
  </si>
  <si>
    <t>1/350.9</t>
  </si>
  <si>
    <t>1/341.8</t>
  </si>
  <si>
    <t>1/683.5</t>
  </si>
  <si>
    <t>1/582.0</t>
  </si>
  <si>
    <t>1/1164.0</t>
  </si>
  <si>
    <t>1/665.0</t>
  </si>
  <si>
    <t>1/294.7</t>
  </si>
  <si>
    <t>1/412.6</t>
  </si>
  <si>
    <t>1/414.3</t>
  </si>
  <si>
    <t>1/347.3</t>
  </si>
  <si>
    <t>1/125.6</t>
  </si>
  <si>
    <t>1/1021.0</t>
  </si>
  <si>
    <t>1/398.6</t>
  </si>
  <si>
    <t>1/328.9</t>
  </si>
  <si>
    <t>1/382.5</t>
  </si>
  <si>
    <t>1/341.3</t>
  </si>
  <si>
    <t>1/943.0</t>
  </si>
  <si>
    <t>1/151.2</t>
  </si>
  <si>
    <t>1/249.1</t>
  </si>
  <si>
    <t>1/384.9</t>
  </si>
  <si>
    <t>1/455.4</t>
  </si>
  <si>
    <t>1/296.8</t>
  </si>
  <si>
    <t>1/315.3</t>
  </si>
  <si>
    <t>1/378.4</t>
  </si>
  <si>
    <t>1/313.1</t>
  </si>
  <si>
    <t>1/433.3</t>
  </si>
  <si>
    <t>1/277.9</t>
  </si>
  <si>
    <t>1/311.3</t>
  </si>
  <si>
    <t>1/407.1</t>
  </si>
  <si>
    <t>評価:22.0pt | 凹グ+10</t>
  </si>
  <si>
    <t>1/572.0</t>
  </si>
  <si>
    <t>1/1144.0</t>
  </si>
  <si>
    <t>1/218.9</t>
  </si>
  <si>
    <t>1/406.6</t>
  </si>
  <si>
    <t>1/834.8</t>
  </si>
  <si>
    <t>1/336.9</t>
  </si>
  <si>
    <t>1/301.6</t>
  </si>
  <si>
    <t>1/482.6</t>
  </si>
  <si>
    <t>1/213.4</t>
  </si>
  <si>
    <t>1/115.9</t>
  </si>
  <si>
    <t>1/168.6</t>
  </si>
  <si>
    <t>1/370.9</t>
  </si>
  <si>
    <t>1/380.6</t>
  </si>
  <si>
    <t>1/484.3</t>
  </si>
  <si>
    <t>1/580.6</t>
  </si>
  <si>
    <t>1/312.3</t>
  </si>
  <si>
    <t>1/194.7</t>
  </si>
  <si>
    <t>1/394.3</t>
  </si>
  <si>
    <t>1/1183.0</t>
  </si>
  <si>
    <t>1/521.0</t>
  </si>
  <si>
    <t>1/532.1</t>
  </si>
  <si>
    <t>1/31.9</t>
  </si>
  <si>
    <t>1/34.6</t>
  </si>
  <si>
    <t>1/414.8</t>
  </si>
  <si>
    <t>1/97.3</t>
  </si>
  <si>
    <t>1/392.0</t>
  </si>
  <si>
    <t>1/432.0</t>
  </si>
  <si>
    <t>1/648.0</t>
  </si>
  <si>
    <t>1/1296.0</t>
  </si>
  <si>
    <t>1/82.4</t>
  </si>
  <si>
    <t>1/439.2</t>
  </si>
  <si>
    <t>1/172.7</t>
  </si>
  <si>
    <t>1/481.4</t>
  </si>
  <si>
    <t>1/336.5</t>
  </si>
  <si>
    <t>1/422.8</t>
  </si>
  <si>
    <t>1/82.0</t>
  </si>
  <si>
    <t>1/141.6</t>
  </si>
  <si>
    <t>1/273.6</t>
  </si>
  <si>
    <t>1/34.4</t>
  </si>
  <si>
    <t>1/26.6</t>
  </si>
  <si>
    <t>1/242.1</t>
  </si>
  <si>
    <t>1/298.2</t>
  </si>
  <si>
    <t>1/238.6</t>
  </si>
  <si>
    <t>1/712.0</t>
  </si>
  <si>
    <t>1/720.0</t>
  </si>
  <si>
    <t>1/2111.0</t>
  </si>
  <si>
    <t>1/195.3</t>
  </si>
  <si>
    <t>1/455.7</t>
  </si>
  <si>
    <t>1/177.0</t>
  </si>
  <si>
    <t>1/462.4</t>
  </si>
  <si>
    <t>1/770.7</t>
  </si>
  <si>
    <t>1/1156.0</t>
  </si>
  <si>
    <t>1/688.0</t>
  </si>
  <si>
    <t>1/688.5</t>
  </si>
  <si>
    <t>1/310.3</t>
  </si>
  <si>
    <t>1/931.0</t>
  </si>
  <si>
    <t>1/346.7</t>
  </si>
  <si>
    <t>1/284.5</t>
  </si>
  <si>
    <t>1/569.0</t>
  </si>
  <si>
    <t>1/162.7</t>
  </si>
  <si>
    <t>1/112.0</t>
  </si>
  <si>
    <t>1/298.7</t>
  </si>
  <si>
    <t>1/27.8</t>
  </si>
  <si>
    <t>1/1333.0</t>
  </si>
  <si>
    <t>評価:26.2pt | 末尾+10</t>
  </si>
  <si>
    <t>1/53.9</t>
  </si>
  <si>
    <t>1/673.5</t>
  </si>
  <si>
    <t>1/583.3</t>
  </si>
  <si>
    <t>1/276.1</t>
  </si>
  <si>
    <t>1/403.5</t>
  </si>
  <si>
    <t>1/1117.8</t>
  </si>
  <si>
    <t>1/121.3</t>
  </si>
  <si>
    <t>1/285.9</t>
  </si>
  <si>
    <t>1/135.7</t>
  </si>
  <si>
    <t>1/229.6</t>
  </si>
  <si>
    <t>1/331.7</t>
  </si>
  <si>
    <t>1/204.1</t>
  </si>
  <si>
    <t>1/200.3</t>
  </si>
  <si>
    <t>1/300.5</t>
  </si>
  <si>
    <t>1/305.9</t>
  </si>
  <si>
    <t>1/376.3</t>
  </si>
  <si>
    <t>1/602.7</t>
  </si>
  <si>
    <t>1/952.0</t>
  </si>
  <si>
    <t>1/384.8</t>
  </si>
  <si>
    <t>1/292.9</t>
  </si>
  <si>
    <t>1/450.7</t>
  </si>
  <si>
    <t>1/932.0</t>
  </si>
  <si>
    <t>1/636.7</t>
  </si>
  <si>
    <t>1/617.2</t>
  </si>
  <si>
    <t>1/395.5</t>
  </si>
  <si>
    <t>1/446.3</t>
  </si>
  <si>
    <t>1/354.4</t>
  </si>
  <si>
    <t>1/66.3</t>
  </si>
  <si>
    <t>1/398.0</t>
  </si>
  <si>
    <t>1/400.5</t>
  </si>
  <si>
    <t>1/270.3</t>
  </si>
  <si>
    <t>1/630.7</t>
  </si>
  <si>
    <t>1/492.5</t>
  </si>
  <si>
    <t>1/1393.0</t>
  </si>
  <si>
    <t>1/442.0</t>
  </si>
  <si>
    <t>1/1409.0</t>
  </si>
  <si>
    <t>1/278.4</t>
  </si>
  <si>
    <t>1/1949.0</t>
  </si>
  <si>
    <t>1/322.4</t>
  </si>
  <si>
    <t>1/62.6</t>
  </si>
  <si>
    <t>1/308.1</t>
  </si>
  <si>
    <t>1/366.3</t>
  </si>
  <si>
    <t>1/549.5</t>
  </si>
  <si>
    <t>1/2064.0</t>
  </si>
  <si>
    <t>1/467.5</t>
  </si>
  <si>
    <t>1/428.3</t>
  </si>
  <si>
    <t>1/104.9</t>
  </si>
  <si>
    <t>1/391.8</t>
  </si>
  <si>
    <t>1/489.6</t>
  </si>
  <si>
    <t>1/509.7</t>
  </si>
  <si>
    <t>1/907.5</t>
  </si>
  <si>
    <t>1/682.0</t>
  </si>
  <si>
    <t>1/577.5</t>
  </si>
  <si>
    <t>1/231.9</t>
  </si>
  <si>
    <t>1/265.3</t>
  </si>
  <si>
    <t>1/371.4</t>
  </si>
  <si>
    <t>1/928.5</t>
  </si>
  <si>
    <t>1/451.6</t>
  </si>
  <si>
    <t>1/196.3</t>
  </si>
  <si>
    <t>1/78.2</t>
  </si>
  <si>
    <t>1/339.0</t>
  </si>
  <si>
    <t>1/284.1</t>
  </si>
  <si>
    <t>1/1041.7</t>
  </si>
  <si>
    <t>1/336.0</t>
  </si>
  <si>
    <t>1/672.0</t>
  </si>
  <si>
    <t>1/97.1</t>
  </si>
  <si>
    <t>1/427.2</t>
  </si>
  <si>
    <t>1/230.5</t>
  </si>
  <si>
    <t>1/778.0</t>
  </si>
  <si>
    <t>1/89.4</t>
  </si>
  <si>
    <t>1/1132.0</t>
  </si>
  <si>
    <t>1/114.6</t>
  </si>
  <si>
    <t>1/323.8</t>
  </si>
  <si>
    <t>1/1015.0</t>
  </si>
  <si>
    <t>1/322.3</t>
  </si>
  <si>
    <t>1/441.7</t>
  </si>
  <si>
    <t>1/528.0</t>
  </si>
  <si>
    <t>1/457.9</t>
  </si>
  <si>
    <t>1/338.5</t>
  </si>
  <si>
    <t>1/629.1</t>
  </si>
  <si>
    <t>1/654.6</t>
  </si>
  <si>
    <t>1/330.3</t>
  </si>
  <si>
    <t>1/594.6</t>
  </si>
  <si>
    <t>1/743.2</t>
  </si>
  <si>
    <t>1/805.5</t>
  </si>
  <si>
    <t>1/537.0</t>
  </si>
  <si>
    <t>1/353.9</t>
  </si>
  <si>
    <t>1/135.9</t>
  </si>
  <si>
    <t>1/668.5</t>
  </si>
  <si>
    <t>1/494.7</t>
  </si>
  <si>
    <t>1/1484.0</t>
  </si>
  <si>
    <t>1/958.7</t>
  </si>
  <si>
    <t>1/658.5</t>
  </si>
  <si>
    <t>1/199.6</t>
  </si>
  <si>
    <t>1/498.9</t>
  </si>
  <si>
    <t>1/398.4</t>
  </si>
  <si>
    <t>評価:16.2pt | 凹グ+10</t>
  </si>
  <si>
    <t>評価:47.5pt | 据置+15 | 末尾+10</t>
  </si>
  <si>
    <t>1/181.1</t>
  </si>
  <si>
    <t>1/434.6</t>
  </si>
  <si>
    <t>1/381.2</t>
  </si>
  <si>
    <t>1/380.7</t>
  </si>
  <si>
    <t>1/216.8</t>
  </si>
  <si>
    <t>1/650.2</t>
  </si>
  <si>
    <t>1/307.3</t>
  </si>
  <si>
    <t>1/461.0</t>
  </si>
  <si>
    <t>1/922.0</t>
  </si>
  <si>
    <t>1/566.7</t>
  </si>
  <si>
    <t>1/262.3</t>
  </si>
  <si>
    <t>1/1574.0</t>
  </si>
  <si>
    <t>1/292.4</t>
  </si>
  <si>
    <t>1/325.6</t>
  </si>
  <si>
    <t>1/407.0</t>
  </si>
  <si>
    <t>1/1364.5</t>
  </si>
  <si>
    <t>1/622.0</t>
  </si>
  <si>
    <t>1/437.5</t>
  </si>
  <si>
    <t>1/198.6</t>
  </si>
  <si>
    <t>1/186.8</t>
  </si>
  <si>
    <t>1/438.8</t>
  </si>
  <si>
    <t>1/373.4</t>
  </si>
  <si>
    <t>1/262.0</t>
  </si>
  <si>
    <t>1/524.0</t>
  </si>
  <si>
    <t>1/382.1</t>
  </si>
  <si>
    <t>1/42.6</t>
  </si>
  <si>
    <t>1/102.3</t>
  </si>
  <si>
    <t>1/118.9</t>
  </si>
  <si>
    <t>1/577.7</t>
  </si>
  <si>
    <t>1/376.4</t>
  </si>
  <si>
    <t>1/190.6</t>
  </si>
  <si>
    <t>1/667.0</t>
  </si>
  <si>
    <t>1/172.3</t>
  </si>
  <si>
    <t>1/144.7</t>
  </si>
  <si>
    <t>1/263.9</t>
  </si>
  <si>
    <t>1/864.5</t>
  </si>
  <si>
    <t>1/214.4</t>
  </si>
  <si>
    <t>1/643.3</t>
  </si>
  <si>
    <t>1/454.2</t>
  </si>
  <si>
    <t>1/567.8</t>
  </si>
  <si>
    <t>1/574.0</t>
  </si>
  <si>
    <t>1/564.7</t>
  </si>
  <si>
    <t>1/564.5</t>
  </si>
  <si>
    <t>1/363.9</t>
  </si>
  <si>
    <t>1/701.5</t>
  </si>
  <si>
    <t>1/23.7</t>
  </si>
  <si>
    <t>1/44.6</t>
  </si>
  <si>
    <t>1/370.5</t>
  </si>
  <si>
    <t>1/159.7</t>
  </si>
  <si>
    <t>1/505.8</t>
  </si>
  <si>
    <t>1/644.4</t>
  </si>
  <si>
    <t>1/1559.5</t>
  </si>
  <si>
    <t>1/16.9</t>
  </si>
  <si>
    <t>1/304.7</t>
  </si>
  <si>
    <t>1/267.0</t>
  </si>
  <si>
    <t>1/344.4</t>
  </si>
  <si>
    <t>1/497.5</t>
  </si>
  <si>
    <t>1/426.8</t>
  </si>
  <si>
    <t>1/316.8</t>
  </si>
  <si>
    <t>1/235.4</t>
  </si>
  <si>
    <t>1/48.4</t>
  </si>
  <si>
    <t>1/108.4</t>
  </si>
  <si>
    <t>1/485.0</t>
  </si>
  <si>
    <t>1/82.5</t>
  </si>
  <si>
    <t>1/110.0</t>
  </si>
  <si>
    <t>1/585.0</t>
  </si>
  <si>
    <t>1/532.5</t>
  </si>
  <si>
    <t>1/538.8</t>
  </si>
  <si>
    <t>1/359.0</t>
  </si>
  <si>
    <t>1/342.1</t>
  </si>
  <si>
    <t>1/506.4</t>
  </si>
  <si>
    <t>1/274.9</t>
  </si>
  <si>
    <t>1/471.3</t>
  </si>
  <si>
    <t>1/753.4</t>
  </si>
  <si>
    <t>1/254.6</t>
  </si>
  <si>
    <t>1/370.3</t>
  </si>
  <si>
    <t>1/321.1</t>
  </si>
  <si>
    <t>1/432.9</t>
  </si>
  <si>
    <t>1/1324.0</t>
  </si>
  <si>
    <t>1/361.3</t>
  </si>
  <si>
    <t>1/645.0</t>
  </si>
  <si>
    <t>1/967.5</t>
  </si>
  <si>
    <t>1/170.5</t>
  </si>
  <si>
    <t>1/656.5</t>
  </si>
  <si>
    <t>1/278.3</t>
  </si>
  <si>
    <t>1/436.2</t>
  </si>
  <si>
    <t>1/392.6</t>
  </si>
  <si>
    <t>1/350.1</t>
  </si>
  <si>
    <t>1/437.6</t>
  </si>
  <si>
    <t>1/378.1</t>
  </si>
  <si>
    <t>1/638.9</t>
  </si>
  <si>
    <t>1/2193.0</t>
  </si>
  <si>
    <t>1/847.5</t>
  </si>
  <si>
    <t>1/799.7</t>
  </si>
  <si>
    <t>1/510.5</t>
  </si>
  <si>
    <t>1/308.7</t>
  </si>
  <si>
    <t>1/445.4</t>
  </si>
  <si>
    <t>1/105.7</t>
  </si>
  <si>
    <t>1/97.6</t>
  </si>
  <si>
    <t>1/813.6</t>
  </si>
  <si>
    <t>1/108.6</t>
  </si>
  <si>
    <t>1/195.5</t>
  </si>
  <si>
    <t>1/1173.0</t>
  </si>
  <si>
    <t>1/233.7</t>
  </si>
  <si>
    <t>1/513.6</t>
  </si>
  <si>
    <t>1/1693.0</t>
  </si>
  <si>
    <t>1/161.1</t>
  </si>
  <si>
    <t>1/429.7</t>
  </si>
  <si>
    <t>1/339.8</t>
  </si>
  <si>
    <t>1/533.3</t>
  </si>
  <si>
    <t>1/431.6</t>
  </si>
  <si>
    <t>1/39.0</t>
  </si>
  <si>
    <t>1/60.6</t>
  </si>
  <si>
    <t>1/25.0</t>
  </si>
  <si>
    <t>1/36.4</t>
  </si>
  <si>
    <t>1/1275.0</t>
  </si>
  <si>
    <t>1/152.1</t>
  </si>
  <si>
    <t>1/908.5</t>
  </si>
  <si>
    <t>1/1607.0</t>
  </si>
  <si>
    <t>1/2172.0</t>
  </si>
  <si>
    <t>1/571.3</t>
  </si>
  <si>
    <t>1/1427.3</t>
  </si>
  <si>
    <t>1/714.3</t>
  </si>
  <si>
    <t>1/539.0</t>
  </si>
  <si>
    <t>1/615.6</t>
  </si>
  <si>
    <t>1/282.1</t>
  </si>
  <si>
    <t>1/364.7</t>
  </si>
  <si>
    <t>1/1094.0</t>
  </si>
  <si>
    <t>1/46.7</t>
  </si>
  <si>
    <t>1/199.4</t>
  </si>
  <si>
    <t>1/349.0</t>
  </si>
  <si>
    <t>1/203.1</t>
  </si>
  <si>
    <t>1/486.7</t>
  </si>
  <si>
    <t>1/183.2</t>
  </si>
  <si>
    <t>1/413.7</t>
  </si>
  <si>
    <t>1/248.2</t>
  </si>
  <si>
    <t>1/479.8</t>
  </si>
  <si>
    <t>1/378.5</t>
  </si>
  <si>
    <t>1/345.9</t>
  </si>
  <si>
    <t>1/367.7</t>
  </si>
  <si>
    <t>1/280.9</t>
  </si>
  <si>
    <t>1/40.8</t>
  </si>
  <si>
    <t>1/106.5</t>
  </si>
  <si>
    <t>1/54.2</t>
  </si>
  <si>
    <t>1/303.5</t>
  </si>
  <si>
    <t>1/328.1</t>
  </si>
  <si>
    <t>1/394.5</t>
  </si>
  <si>
    <t>1/1082.3</t>
  </si>
  <si>
    <t>1/259.4</t>
  </si>
  <si>
    <t>1/240.9</t>
  </si>
  <si>
    <t>1/432.7</t>
  </si>
  <si>
    <t>1/385.9</t>
  </si>
  <si>
    <t>1/335.7</t>
  </si>
  <si>
    <t>1/258.6</t>
  </si>
  <si>
    <t>1/226.8</t>
  </si>
  <si>
    <t>1/329.9</t>
  </si>
  <si>
    <t>1/476.6</t>
  </si>
  <si>
    <t>1/217.1</t>
  </si>
  <si>
    <t>1/1013.3</t>
  </si>
  <si>
    <t>1/156.9</t>
  </si>
  <si>
    <t>1/449.7</t>
  </si>
  <si>
    <t>評価:16.0pt | 末尾+10</t>
  </si>
  <si>
    <t>1/507.7</t>
  </si>
  <si>
    <t>1/535.9</t>
  </si>
  <si>
    <t>1/300.1</t>
  </si>
  <si>
    <t>1/435.3</t>
  </si>
  <si>
    <t>1/479.1</t>
  </si>
  <si>
    <t>1/177.9</t>
  </si>
  <si>
    <t>1/427.9</t>
  </si>
  <si>
    <t>1/379.9</t>
  </si>
  <si>
    <t>1/66.5</t>
  </si>
  <si>
    <t>1/206.5</t>
  </si>
  <si>
    <t>1/275.3</t>
  </si>
  <si>
    <t>1/648.8</t>
  </si>
  <si>
    <t>1/346.2</t>
  </si>
  <si>
    <t>1/346.6</t>
  </si>
  <si>
    <t>1/585.5</t>
  </si>
  <si>
    <t>1/228.6</t>
  </si>
  <si>
    <t>1/314.4</t>
  </si>
  <si>
    <t>1/838.3</t>
  </si>
  <si>
    <t>1/446.5</t>
  </si>
  <si>
    <t>1/356.2</t>
  </si>
  <si>
    <t>1/371.5</t>
  </si>
  <si>
    <t>1/743.0</t>
  </si>
  <si>
    <t>1/689.5</t>
  </si>
  <si>
    <t>1/398.3</t>
  </si>
  <si>
    <t>1/376.5</t>
  </si>
  <si>
    <t>1/602.4</t>
  </si>
  <si>
    <t>1/443.6</t>
  </si>
  <si>
    <t>1/397.5</t>
  </si>
  <si>
    <t>評価:27.5pt | 凹グ+10 | 末尾+10</t>
  </si>
  <si>
    <t>1/502.6</t>
  </si>
  <si>
    <t>1/317.6</t>
  </si>
  <si>
    <t>1/328.5</t>
  </si>
  <si>
    <t>1/311.6</t>
  </si>
  <si>
    <t>1/401.3</t>
  </si>
  <si>
    <t>1/702.2</t>
  </si>
  <si>
    <t>1/936.3</t>
  </si>
  <si>
    <t>1/403.4</t>
  </si>
  <si>
    <t>1/504.2</t>
  </si>
  <si>
    <t>1/470.1</t>
  </si>
  <si>
    <t>1/381.8</t>
  </si>
  <si>
    <t>1/954.5</t>
  </si>
  <si>
    <t>1/276.6</t>
  </si>
  <si>
    <t>1/683.7</t>
  </si>
  <si>
    <t>1/443.7</t>
  </si>
  <si>
    <t>1/1331.0</t>
  </si>
  <si>
    <t>1/665.5</t>
  </si>
  <si>
    <t>1/355.3</t>
  </si>
  <si>
    <t>1/562.2</t>
  </si>
  <si>
    <t>1/179.7</t>
  </si>
  <si>
    <t>1/86.9</t>
  </si>
  <si>
    <t>1/506.8</t>
  </si>
  <si>
    <t>1/119.6</t>
  </si>
  <si>
    <t>1/747.0</t>
  </si>
  <si>
    <t>1/1280.4</t>
  </si>
  <si>
    <t>1/974.0</t>
  </si>
  <si>
    <t>1/355.1</t>
  </si>
  <si>
    <t>1/710.2</t>
  </si>
  <si>
    <t>1/661.5</t>
  </si>
  <si>
    <t>1/327.8</t>
  </si>
  <si>
    <t>1/469.2</t>
  </si>
  <si>
    <t>1/140.7</t>
  </si>
  <si>
    <t>1/606.2</t>
  </si>
  <si>
    <t>1/263.5</t>
  </si>
  <si>
    <t>1/966.0</t>
  </si>
  <si>
    <t>1/181.4</t>
  </si>
  <si>
    <t>1/1633.0</t>
  </si>
  <si>
    <t>評価:10.0pt</t>
  </si>
  <si>
    <t>1/244.4</t>
  </si>
  <si>
    <t>1/977.5</t>
  </si>
  <si>
    <t>1/452.7</t>
  </si>
  <si>
    <t>1/269.9</t>
  </si>
  <si>
    <t>1/428.9</t>
  </si>
  <si>
    <t>1/247.2</t>
  </si>
  <si>
    <t>1/262.1</t>
  </si>
  <si>
    <t>1/369.2</t>
  </si>
  <si>
    <t>1/513.0</t>
  </si>
  <si>
    <t>1/387.2</t>
  </si>
  <si>
    <t>1/309.2</t>
  </si>
  <si>
    <t>1/824.9</t>
  </si>
  <si>
    <t>1/304.9</t>
  </si>
  <si>
    <t>1/214.2</t>
  </si>
  <si>
    <t>1/827.1</t>
  </si>
  <si>
    <t>1/520.8</t>
  </si>
  <si>
    <t>1/93.0</t>
  </si>
  <si>
    <t>1/295.3</t>
  </si>
  <si>
    <t>1/228.8</t>
  </si>
  <si>
    <t>1/397.7</t>
  </si>
  <si>
    <t>1/283.3</t>
  </si>
  <si>
    <t>1/526.1</t>
  </si>
  <si>
    <t>1/330.9</t>
  </si>
  <si>
    <t>1/97.9</t>
  </si>
  <si>
    <t>1/402.4</t>
  </si>
  <si>
    <t>1/382.8</t>
  </si>
  <si>
    <t>1/602.5</t>
  </si>
  <si>
    <t>1/354.7</t>
  </si>
  <si>
    <t>1/827.7</t>
  </si>
  <si>
    <t>1/376.1</t>
  </si>
  <si>
    <t>1/606.4</t>
  </si>
  <si>
    <t>1/3277.0</t>
  </si>
  <si>
    <t>1/1785.0</t>
  </si>
  <si>
    <t>1/490.7</t>
  </si>
  <si>
    <t>1/291.8</t>
  </si>
  <si>
    <t>1/246.4</t>
  </si>
  <si>
    <t>1/789.0</t>
  </si>
  <si>
    <t>1/42.4</t>
  </si>
  <si>
    <t>1/339.5</t>
  </si>
  <si>
    <t>1/159.1</t>
  </si>
  <si>
    <t>1/434.9</t>
  </si>
  <si>
    <t>1/806.7</t>
  </si>
  <si>
    <t>1/776.3</t>
  </si>
  <si>
    <t>1/34.0</t>
  </si>
  <si>
    <t>1/162.1</t>
  </si>
  <si>
    <t>1/439.1</t>
  </si>
  <si>
    <t>評価:3.3pt | 凹グ+10</t>
  </si>
  <si>
    <t>1/796.2</t>
  </si>
  <si>
    <t>1/781.5</t>
  </si>
  <si>
    <t>1/615.7</t>
  </si>
  <si>
    <t>1/915.5</t>
  </si>
  <si>
    <t>1/325.7</t>
  </si>
  <si>
    <t>1/1300.0</t>
  </si>
  <si>
    <t>1/396.6</t>
  </si>
  <si>
    <t>1/415.9</t>
  </si>
  <si>
    <t>1/681.3</t>
  </si>
  <si>
    <t>1/1419.5</t>
  </si>
  <si>
    <t>1/1330.0</t>
  </si>
  <si>
    <t>1/1375.0</t>
  </si>
  <si>
    <t>1/405.9</t>
  </si>
  <si>
    <t>1/570.8</t>
  </si>
  <si>
    <t>1/341.4</t>
  </si>
  <si>
    <t>1/597.5</t>
  </si>
  <si>
    <t>1/440.9</t>
  </si>
  <si>
    <t>1/515.8</t>
  </si>
  <si>
    <t>1/393.2</t>
  </si>
  <si>
    <t>1/471.8</t>
  </si>
  <si>
    <t>1/385.0</t>
  </si>
  <si>
    <t>1/374.0</t>
  </si>
  <si>
    <t>1/50.3</t>
  </si>
  <si>
    <t>1/320.9</t>
  </si>
  <si>
    <t>1/316.7</t>
  </si>
  <si>
    <t>1/575.4</t>
  </si>
  <si>
    <t>1/313.6</t>
  </si>
  <si>
    <t>1/686.5</t>
  </si>
  <si>
    <t>1/536.3</t>
  </si>
  <si>
    <t>1/395.4</t>
  </si>
  <si>
    <t>1/201.9</t>
  </si>
  <si>
    <t>1/525.0</t>
  </si>
  <si>
    <t>1/411.2</t>
  </si>
  <si>
    <t>1/339.6</t>
  </si>
  <si>
    <t>1/703.3</t>
  </si>
  <si>
    <t>1/389.7</t>
  </si>
  <si>
    <t>1/422.4</t>
  </si>
  <si>
    <t>1/385.1</t>
  </si>
  <si>
    <t>1/402.1</t>
  </si>
  <si>
    <t>1/30.2</t>
  </si>
  <si>
    <t>1/396.3</t>
  </si>
  <si>
    <t>1/546.0</t>
  </si>
  <si>
    <t>1/308.5</t>
  </si>
  <si>
    <t>1/364.8</t>
  </si>
  <si>
    <t>1/486.4</t>
  </si>
  <si>
    <t>1/553.7</t>
  </si>
  <si>
    <t>1/14.4</t>
  </si>
  <si>
    <t>1/185.1</t>
  </si>
  <si>
    <t>1/461.3</t>
  </si>
  <si>
    <t>1/1027.0</t>
  </si>
  <si>
    <t>1/762.0</t>
  </si>
  <si>
    <t>1/709.0</t>
  </si>
  <si>
    <t>1/331.4</t>
  </si>
  <si>
    <t>1/222.5</t>
  </si>
  <si>
    <t>1/70.8</t>
  </si>
  <si>
    <t>1/203.6</t>
  </si>
  <si>
    <t>1/891.0</t>
  </si>
  <si>
    <t>1/252.0</t>
  </si>
  <si>
    <t>1/578.7</t>
  </si>
  <si>
    <t>1/787.0</t>
  </si>
  <si>
    <t>1/835.8</t>
  </si>
  <si>
    <t>1/434.3</t>
  </si>
  <si>
    <t>1/251.4</t>
  </si>
  <si>
    <t>1/148.1</t>
  </si>
  <si>
    <t>1/473.8</t>
  </si>
  <si>
    <t>1/454.6</t>
  </si>
  <si>
    <t>1/551.2</t>
  </si>
  <si>
    <t>1/800.0</t>
  </si>
  <si>
    <t>1/677.5</t>
  </si>
  <si>
    <t>1/375.7</t>
  </si>
  <si>
    <t>1/27.7</t>
  </si>
  <si>
    <t>1/187.7</t>
  </si>
  <si>
    <t>1/335.2</t>
  </si>
  <si>
    <t>1/263.1</t>
  </si>
  <si>
    <t>1/402.7</t>
  </si>
  <si>
    <t>1/55.5</t>
  </si>
  <si>
    <t>1/557.2</t>
  </si>
  <si>
    <t>1/238.4</t>
  </si>
  <si>
    <t>1/374.7</t>
  </si>
  <si>
    <t>1/243.5</t>
  </si>
  <si>
    <t>1/495.5</t>
  </si>
  <si>
    <t>1/12.2</t>
  </si>
  <si>
    <t>1/13.4</t>
  </si>
  <si>
    <t>1/807.0</t>
  </si>
  <si>
    <t>1/419.3</t>
  </si>
  <si>
    <t>1/538.3</t>
  </si>
  <si>
    <t>1/807.5</t>
  </si>
  <si>
    <t>1/1615.0</t>
  </si>
  <si>
    <t>1/52.1</t>
  </si>
  <si>
    <t>1/336.8</t>
  </si>
  <si>
    <t>1/319.8</t>
  </si>
  <si>
    <t>1/891.7</t>
  </si>
  <si>
    <t>1/1961.0</t>
  </si>
  <si>
    <t>1/1323.0</t>
  </si>
  <si>
    <t>1/607.5</t>
  </si>
  <si>
    <t>1/488.1</t>
  </si>
  <si>
    <t>1/733.5</t>
  </si>
  <si>
    <t>1/1467.0</t>
  </si>
  <si>
    <t>1/1193.0</t>
  </si>
  <si>
    <t>1/871.0</t>
  </si>
  <si>
    <t>1/646.1</t>
  </si>
  <si>
    <t>1/146.1</t>
  </si>
  <si>
    <t>1/418.1</t>
  </si>
  <si>
    <t>1/365.9</t>
  </si>
  <si>
    <t>1/202.8</t>
  </si>
  <si>
    <t>1/405.5</t>
  </si>
  <si>
    <t>1/805.0</t>
  </si>
  <si>
    <t>1/449.0</t>
  </si>
  <si>
    <t>1/1170.5</t>
  </si>
  <si>
    <t>1/785.0</t>
  </si>
  <si>
    <t>1/371.6</t>
  </si>
  <si>
    <t>1/686.2</t>
  </si>
  <si>
    <t>1/493.8</t>
  </si>
  <si>
    <t>1/876.5</t>
  </si>
  <si>
    <t>1/390.0</t>
  </si>
  <si>
    <t>1/455.0</t>
  </si>
  <si>
    <t>1/2730.0</t>
  </si>
  <si>
    <t>1/1604.0</t>
  </si>
  <si>
    <t>1/1033.8</t>
  </si>
  <si>
    <t>1/382.4</t>
  </si>
  <si>
    <t>1/478.0</t>
  </si>
  <si>
    <t>1/1912.0</t>
  </si>
  <si>
    <t>1/1013.5</t>
  </si>
  <si>
    <t>1/190.7</t>
  </si>
  <si>
    <t>1/429.0</t>
  </si>
  <si>
    <t>1/343.2</t>
  </si>
  <si>
    <t>1/651.2</t>
  </si>
  <si>
    <t>1/407.7</t>
  </si>
  <si>
    <t>1/404.0</t>
  </si>
  <si>
    <t>1/1212.0</t>
  </si>
  <si>
    <t>1/34.9</t>
  </si>
  <si>
    <t>1/347.2</t>
  </si>
  <si>
    <t>1/535.3</t>
  </si>
  <si>
    <t>1/361.7</t>
  </si>
  <si>
    <t>1/542.5</t>
  </si>
  <si>
    <t>1/296.4</t>
  </si>
  <si>
    <t>評価:25.0pt | 凹グ+10</t>
  </si>
  <si>
    <t>1/468.2</t>
  </si>
  <si>
    <t>1/362.8</t>
  </si>
  <si>
    <t>1/598.6</t>
  </si>
  <si>
    <t>1/2132.0</t>
  </si>
  <si>
    <t>1/174.1</t>
  </si>
  <si>
    <t>1/229.1</t>
  </si>
  <si>
    <t>1/725.3</t>
  </si>
  <si>
    <t>1/528.5</t>
  </si>
  <si>
    <t>1/384.7</t>
  </si>
  <si>
    <t>1/187.6</t>
  </si>
  <si>
    <t>1/416.9</t>
  </si>
  <si>
    <t>1/259.9</t>
  </si>
  <si>
    <t>1/144.6</t>
  </si>
  <si>
    <t>1/697.0</t>
  </si>
  <si>
    <t>1/499.3</t>
  </si>
  <si>
    <t>1/639.5</t>
  </si>
  <si>
    <t>1/426.3</t>
  </si>
  <si>
    <t>1/346.9</t>
  </si>
  <si>
    <t>1/624.4</t>
  </si>
  <si>
    <t>1/11.5</t>
  </si>
  <si>
    <t>1/21.5</t>
  </si>
  <si>
    <t>1/24.6</t>
  </si>
  <si>
    <t>1/20.5</t>
  </si>
  <si>
    <t>1/394.7</t>
  </si>
  <si>
    <t>1/224.4</t>
  </si>
  <si>
    <t>1/364.6</t>
  </si>
  <si>
    <t>1/638.0</t>
  </si>
  <si>
    <t>1/434.8</t>
  </si>
  <si>
    <t>1/616.8</t>
  </si>
  <si>
    <t>1/474.6</t>
  </si>
  <si>
    <t>1/461.2</t>
  </si>
  <si>
    <t>1/719.0</t>
  </si>
  <si>
    <t>1/738.0</t>
  </si>
  <si>
    <t>1/2040.0</t>
  </si>
  <si>
    <t>1/299.7</t>
  </si>
  <si>
    <t>1/737.6</t>
  </si>
  <si>
    <t>1/931.7</t>
  </si>
  <si>
    <t>1/534.5</t>
  </si>
  <si>
    <t>1/699.0</t>
  </si>
  <si>
    <t>1/47.3</t>
  </si>
  <si>
    <t>1/354.5</t>
  </si>
  <si>
    <t>1/728.0</t>
  </si>
  <si>
    <t>1/312.4</t>
  </si>
  <si>
    <t>1/259.6</t>
  </si>
  <si>
    <t>1/380.3</t>
  </si>
  <si>
    <t>1/503.4</t>
  </si>
  <si>
    <t>1/177.7</t>
  </si>
  <si>
    <t>1/1374.0</t>
  </si>
  <si>
    <t>1/206.1</t>
  </si>
  <si>
    <t>1/486.3</t>
  </si>
  <si>
    <t>1/435.1</t>
  </si>
  <si>
    <t>1/249.6</t>
  </si>
  <si>
    <t>1/539.5</t>
  </si>
  <si>
    <t>1/729.0</t>
  </si>
  <si>
    <t>1/388.7</t>
  </si>
  <si>
    <t>1/473.2</t>
  </si>
  <si>
    <t>1/1271.0</t>
  </si>
  <si>
    <t>1/299.3</t>
  </si>
  <si>
    <t>1/1262.0</t>
  </si>
  <si>
    <t>Not in source</t>
  </si>
  <si>
    <t>1/1199.0</t>
  </si>
  <si>
    <t>1/518.8</t>
  </si>
  <si>
    <t>1/311.1</t>
  </si>
  <si>
    <t>1/700.0</t>
  </si>
  <si>
    <t>1/488.4</t>
  </si>
  <si>
    <t>1/863.3</t>
  </si>
  <si>
    <t>1/1218.0</t>
  </si>
  <si>
    <t>1/610.9</t>
  </si>
  <si>
    <t>1/618.3</t>
  </si>
  <si>
    <t>1/188.7</t>
  </si>
  <si>
    <t>1/566.0</t>
  </si>
  <si>
    <t>1/483.0</t>
  </si>
  <si>
    <t>1/346.8</t>
  </si>
  <si>
    <t>1/436.7</t>
  </si>
  <si>
    <t>1/237.1</t>
  </si>
  <si>
    <t>1/239.5</t>
  </si>
  <si>
    <t>1/87.7</t>
  </si>
  <si>
    <t>1/361.6</t>
  </si>
  <si>
    <t>1/3794.0</t>
  </si>
  <si>
    <t>1/708.1</t>
  </si>
  <si>
    <t>1/230.2</t>
  </si>
  <si>
    <t>1/20.9</t>
  </si>
  <si>
    <t>1/96.9</t>
  </si>
  <si>
    <t>1/379.5</t>
  </si>
  <si>
    <t>1/306.1</t>
  </si>
  <si>
    <t>1/38.0</t>
  </si>
  <si>
    <t>1/716.0</t>
  </si>
  <si>
    <t>1/579.5</t>
  </si>
  <si>
    <t>1/663.8</t>
  </si>
  <si>
    <t>1/349.3</t>
  </si>
  <si>
    <t>1/969.7</t>
  </si>
  <si>
    <t>1/2102.0</t>
  </si>
  <si>
    <t>1/213.8</t>
  </si>
  <si>
    <t>1/19.7</t>
  </si>
  <si>
    <t>1/20.1</t>
  </si>
  <si>
    <t>1/460.3</t>
  </si>
  <si>
    <t>1/89.6</t>
  </si>
  <si>
    <t>1/1007.0</t>
  </si>
  <si>
    <t>1/267.1</t>
  </si>
  <si>
    <t>1/2140.0</t>
  </si>
  <si>
    <t>評価:13.3pt | 凹グ+10</t>
  </si>
  <si>
    <t>ヤバチバ</t>
  </si>
  <si>
    <t>からくりサーカス2</t>
  </si>
  <si>
    <t>戦国コレクション6</t>
  </si>
  <si>
    <t>ULTRAMAN 最終決戦</t>
  </si>
  <si>
    <t>評価:34.5pt</t>
  </si>
  <si>
    <t>評価:70.0pt | 据置+15</t>
  </si>
  <si>
    <t>評価:67.5pt | 据置+15</t>
  </si>
  <si>
    <t>評価:1.7pt | 凹グ+10</t>
  </si>
  <si>
    <t>評価:16.7pt</t>
  </si>
  <si>
    <t>評価:26.2pt</t>
  </si>
  <si>
    <t>メモ</t>
  </si>
  <si>
    <t>BIG純増</t>
  </si>
  <si>
    <t>REG純増</t>
  </si>
  <si>
    <t>ブドウ払出</t>
  </si>
  <si>
    <t>BIG_T7</t>
  </si>
  <si>
    <t>BIG_T6</t>
  </si>
  <si>
    <t>BIG_T5</t>
  </si>
  <si>
    <t>BIG_T4</t>
  </si>
  <si>
    <t>BIG_T3</t>
  </si>
  <si>
    <t>BIG_T2</t>
  </si>
  <si>
    <t>BIG_T1</t>
  </si>
  <si>
    <t>REG_T7</t>
  </si>
  <si>
    <t>REG_T6</t>
  </si>
  <si>
    <t>REG_T5</t>
  </si>
  <si>
    <t>REG_T4</t>
  </si>
  <si>
    <t>REG_T3</t>
  </si>
  <si>
    <t>REG_T2</t>
  </si>
  <si>
    <t>REG_T1</t>
  </si>
  <si>
    <t>合算_T7</t>
  </si>
  <si>
    <t>合算_T6</t>
  </si>
  <si>
    <t>合算_T5</t>
  </si>
  <si>
    <t>合算_T4</t>
  </si>
  <si>
    <t>合算_T3</t>
  </si>
  <si>
    <t>合算_T2</t>
  </si>
  <si>
    <t>合算_T1</t>
  </si>
  <si>
    <t>ブドウ_T7</t>
  </si>
  <si>
    <t>ブドウ_T6</t>
  </si>
  <si>
    <t>ブドウ_T5</t>
  </si>
  <si>
    <t>ブドウ_T4</t>
  </si>
  <si>
    <t>ブドウ_T3</t>
  </si>
  <si>
    <t>ブドウ_T2</t>
  </si>
  <si>
    <t>ブドウ_T1</t>
  </si>
  <si>
    <t>アイムジャグラーEX</t>
  </si>
  <si>
    <t>ハッピージャグラーVIII</t>
  </si>
  <si>
    <t>ジャグラーガールズSS</t>
  </si>
  <si>
    <t>マイジャグラー</t>
  </si>
  <si>
    <t>マイジャグラーＶ</t>
  </si>
  <si>
    <t>アイムジャグラー</t>
  </si>
  <si>
    <t>ファンキージャグラー</t>
  </si>
  <si>
    <t>ファンキージャグラー２</t>
  </si>
  <si>
    <t>ハッピージャグラーⅧ</t>
  </si>
  <si>
    <t>ハッピージャグラー</t>
  </si>
  <si>
    <t>ハッピージャグラーＶＩＩＩ</t>
  </si>
  <si>
    <t>ゴーゴージャグラー</t>
  </si>
  <si>
    <t>ゴーゴージャグラー３</t>
  </si>
  <si>
    <t>ゴージャグ3</t>
  </si>
  <si>
    <t>ゴージャグ</t>
  </si>
  <si>
    <t>ミスター</t>
  </si>
  <si>
    <t>ウルトラミラクル</t>
  </si>
  <si>
    <t>ジャグラーガールズＳＳ</t>
  </si>
  <si>
    <t>ガールズ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</si>
</sst>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yyyy\-mm\-dd"/>
    <numFmt numFmtId="177" formatCode="\+#,##0;\-#,##0;0"/>
    <numFmt numFmtId="178" formatCode="0.0"/>
    <numFmt numFmtId="179" formatCode="yyyy/mm/dd"/>
    <numFmt numFmtId="180" formatCode="0.0%"/>
    <numFmt numFmtId="181" formatCode="0.00_ "/>
  </numFmts>
  <fonts count="15">
    <font>
      <sz val="11"/>
      <color theme="1"/>
      <name val="Calibri"/>
      <scheme val="minor"/>
    </font>
    <font>
      <b/>
      <sz val="9"/>
      <color rgb="FFFFFFFF"/>
      <name val="Meiryo"/>
      <family val="3"/>
      <charset val="128"/>
    </font>
    <font>
      <sz val="11"/>
      <color theme="1"/>
      <name val="Calibri"/>
    </font>
    <font>
      <sz val="9"/>
      <color theme="1"/>
      <name val="Meiryo"/>
      <family val="3"/>
      <charset val="128"/>
    </font>
    <font>
      <b/>
      <sz val="9"/>
      <color theme="1"/>
      <name val="Meiryo"/>
      <family val="3"/>
      <charset val="128"/>
    </font>
    <font>
      <sz val="11"/>
      <color theme="1"/>
      <name val="Google Sans"/>
    </font>
    <font>
      <sz val="11"/>
      <color theme="1"/>
      <name val="Calibri"/>
      <family val="2"/>
    </font>
    <font>
      <b/>
      <sz val="11"/>
      <color rgb="FFFFFFFF"/>
      <name val="Meiryo"/>
      <family val="3"/>
      <charset val="128"/>
    </font>
    <font>
      <b/>
      <sz val="11"/>
      <color theme="1"/>
      <name val="Meiryo"/>
      <family val="3"/>
      <charset val="128"/>
    </font>
    <font>
      <sz val="11"/>
      <color theme="1"/>
      <name val="Meiryo"/>
      <family val="3"/>
      <charset val="128"/>
    </font>
    <font>
      <b/>
      <sz val="11"/>
      <color theme="1"/>
      <name val="游ゴシック"/>
      <family val="3"/>
      <charset val="128"/>
    </font>
    <font>
      <sz val="11"/>
      <color theme="1"/>
      <name val="游ゴシック"/>
      <family val="3"/>
      <charset val="128"/>
    </font>
    <font>
      <b/>
      <sz val="14"/>
      <color rgb="FFFFFFFF"/>
      <name val="Calibri"/>
      <family val="2"/>
    </font>
    <font>
      <b/>
      <sz val="10"/>
      <color rgb="FF1F4E78"/>
      <name val="Calibri"/>
      <family val="2"/>
    </font>
    <font>
      <sz val="6"/>
      <name val="Calibri"/>
      <family val="3"/>
      <charset val="128"/>
      <scheme val="minor"/>
    </font>
  </fonts>
  <fills count="11">
    <fill>
      <patternFill patternType="none"/>
    </fill>
    <fill>
      <patternFill patternType="gray125"/>
    </fill>
    <fill>
      <patternFill patternType="solid">
        <fgColor rgb="FF503E2C"/>
        <bgColor rgb="FF503E2C"/>
      </patternFill>
    </fill>
    <fill>
      <patternFill patternType="solid">
        <fgColor rgb="FFEDEDEA"/>
        <bgColor rgb="FFEDEDEA"/>
      </patternFill>
    </fill>
    <fill>
      <patternFill patternType="solid">
        <fgColor rgb="FF1A5276"/>
        <bgColor rgb="FF1A5276"/>
      </patternFill>
    </fill>
    <fill>
      <patternFill patternType="solid">
        <fgColor rgb="FFEAEDED"/>
        <bgColor rgb="FFEAEDED"/>
      </patternFill>
    </fill>
    <fill>
      <patternFill patternType="solid">
        <fgColor rgb="FFFCF3CF"/>
        <bgColor rgb="FFFCF3CF"/>
      </patternFill>
    </fill>
    <fill>
      <patternFill patternType="solid">
        <fgColor rgb="FFE0E0E0"/>
        <bgColor rgb="FFE0E0E0"/>
      </patternFill>
    </fill>
    <fill>
      <patternFill patternType="solid">
        <fgColor rgb="FFC0C0C0"/>
        <bgColor rgb="FFC0C0C0"/>
      </patternFill>
    </fill>
    <fill>
      <patternFill patternType="solid">
        <fgColor rgb="FF1F4E78"/>
        <bgColor rgb="FF1F4E78"/>
      </patternFill>
    </fill>
    <fill>
      <patternFill patternType="solid">
        <fgColor rgb="FFFFF2CC"/>
        <bgColor rgb="FFFFF2CC"/>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C4C7C5"/>
      </left>
      <right style="thin">
        <color rgb="FFC4C7C5"/>
      </right>
      <top style="thin">
        <color rgb="FFC4C7C5"/>
      </top>
      <bottom style="thin">
        <color rgb="FFC4C7C5"/>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s>
  <cellStyleXfs count="1">
    <xf numFmtId="0" fontId="0" fillId="0" borderId="0"/>
  </cellStyleXfs>
  <cellXfs count="71">
    <xf numFmtId="0" fontId="0" fillId="0" borderId="0" xfId="0" applyAlignment="1">
      <alignment vertical="center"/>
    </xf>
    <xf numFmtId="0" fontId="2" fillId="0" borderId="0" xfId="0" applyFont="1"/>
    <xf numFmtId="0" fontId="3" fillId="0" borderId="0" xfId="0" applyFont="1" applyAlignment="1">
      <alignment vertical="center"/>
    </xf>
    <xf numFmtId="0" fontId="4" fillId="3" borderId="1" xfId="0" applyFont="1" applyFill="1" applyBorder="1" applyAlignment="1">
      <alignment horizontal="center" vertical="center"/>
    </xf>
    <xf numFmtId="176" fontId="3" fillId="0" borderId="1" xfId="0" applyNumberFormat="1" applyFont="1" applyBorder="1" applyAlignment="1">
      <alignment vertical="center"/>
    </xf>
    <xf numFmtId="0" fontId="3" fillId="0" borderId="1" xfId="0" applyFont="1" applyBorder="1" applyAlignment="1">
      <alignment vertical="center"/>
    </xf>
    <xf numFmtId="1" fontId="3" fillId="0" borderId="1" xfId="0" applyNumberFormat="1" applyFont="1" applyBorder="1" applyAlignment="1">
      <alignment vertical="center"/>
    </xf>
    <xf numFmtId="3" fontId="3" fillId="0" borderId="1" xfId="0" applyNumberFormat="1" applyFont="1" applyBorder="1" applyAlignment="1">
      <alignment vertical="center"/>
    </xf>
    <xf numFmtId="177" fontId="3" fillId="0" borderId="1" xfId="0" applyNumberFormat="1" applyFont="1" applyBorder="1" applyAlignment="1">
      <alignment vertical="center"/>
    </xf>
    <xf numFmtId="178" fontId="3" fillId="0" borderId="1" xfId="0" applyNumberFormat="1" applyFont="1" applyBorder="1" applyAlignment="1">
      <alignment vertical="center"/>
    </xf>
    <xf numFmtId="0" fontId="3" fillId="0" borderId="1" xfId="0" applyFont="1" applyBorder="1" applyAlignment="1">
      <alignment horizontal="center" vertical="center"/>
    </xf>
    <xf numFmtId="179" fontId="5" fillId="0" borderId="2" xfId="0" applyNumberFormat="1" applyFont="1" applyBorder="1" applyAlignment="1">
      <alignment vertical="center"/>
    </xf>
    <xf numFmtId="0" fontId="5" fillId="0" borderId="2" xfId="0" applyFont="1" applyBorder="1" applyAlignment="1">
      <alignment vertical="center"/>
    </xf>
    <xf numFmtId="0" fontId="6" fillId="0" borderId="0" xfId="0" applyFont="1" applyAlignment="1">
      <alignment vertical="center"/>
    </xf>
    <xf numFmtId="0" fontId="4" fillId="5" borderId="1" xfId="0" applyFont="1" applyFill="1" applyBorder="1" applyAlignment="1">
      <alignment horizontal="center" vertical="center"/>
    </xf>
    <xf numFmtId="0" fontId="4" fillId="5" borderId="1" xfId="0" applyFont="1" applyFill="1" applyBorder="1" applyAlignment="1">
      <alignment horizontal="left" vertical="center"/>
    </xf>
    <xf numFmtId="0" fontId="4" fillId="0" borderId="0" xfId="0" applyFont="1" applyAlignment="1">
      <alignment horizontal="right" vertical="center"/>
    </xf>
    <xf numFmtId="176" fontId="4" fillId="6" borderId="1" xfId="0" applyNumberFormat="1" applyFont="1" applyFill="1" applyBorder="1" applyAlignment="1">
      <alignment horizontal="center" vertical="center"/>
    </xf>
    <xf numFmtId="176" fontId="3" fillId="0" borderId="1" xfId="0" applyNumberFormat="1" applyFont="1" applyBorder="1" applyAlignment="1">
      <alignment horizontal="center" vertical="center"/>
    </xf>
    <xf numFmtId="0" fontId="3" fillId="0" borderId="1" xfId="0" applyFont="1" applyBorder="1" applyAlignment="1">
      <alignment horizontal="left" vertical="top" wrapText="1"/>
    </xf>
    <xf numFmtId="0" fontId="3" fillId="0" borderId="1" xfId="0" applyFont="1" applyBorder="1" applyAlignment="1">
      <alignment horizontal="left" vertical="top"/>
    </xf>
    <xf numFmtId="0" fontId="8" fillId="7" borderId="1" xfId="0" applyFont="1" applyFill="1" applyBorder="1" applyAlignment="1">
      <alignment vertical="center"/>
    </xf>
    <xf numFmtId="176" fontId="9" fillId="0" borderId="1" xfId="0" applyNumberFormat="1" applyFont="1" applyBorder="1" applyAlignment="1">
      <alignment vertical="center"/>
    </xf>
    <xf numFmtId="0" fontId="9" fillId="0" borderId="1" xfId="0" applyFont="1" applyBorder="1" applyAlignment="1">
      <alignment vertical="center"/>
    </xf>
    <xf numFmtId="1" fontId="9" fillId="0" borderId="1" xfId="0" applyNumberFormat="1" applyFont="1" applyBorder="1" applyAlignment="1">
      <alignment vertical="center"/>
    </xf>
    <xf numFmtId="3" fontId="9" fillId="0" borderId="1" xfId="0" applyNumberFormat="1" applyFont="1" applyBorder="1" applyAlignment="1">
      <alignment vertical="center"/>
    </xf>
    <xf numFmtId="177" fontId="9" fillId="0" borderId="1" xfId="0" applyNumberFormat="1" applyFont="1" applyBorder="1" applyAlignment="1">
      <alignment vertical="center"/>
    </xf>
    <xf numFmtId="180" fontId="9" fillId="0" borderId="1" xfId="0" applyNumberFormat="1" applyFont="1" applyBorder="1" applyAlignment="1">
      <alignment vertical="center"/>
    </xf>
    <xf numFmtId="178" fontId="9" fillId="0" borderId="1" xfId="0" applyNumberFormat="1" applyFont="1" applyBorder="1" applyAlignment="1">
      <alignment vertical="center"/>
    </xf>
    <xf numFmtId="0" fontId="9" fillId="0" borderId="0" xfId="0" applyFont="1" applyAlignment="1">
      <alignment vertical="center"/>
    </xf>
    <xf numFmtId="1" fontId="9" fillId="0" borderId="0" xfId="0" applyNumberFormat="1" applyFont="1" applyAlignment="1">
      <alignment vertical="center"/>
    </xf>
    <xf numFmtId="3" fontId="9" fillId="0" borderId="0" xfId="0" applyNumberFormat="1" applyFont="1" applyAlignment="1">
      <alignment vertical="center"/>
    </xf>
    <xf numFmtId="177" fontId="9" fillId="0" borderId="0" xfId="0" applyNumberFormat="1" applyFont="1" applyAlignment="1">
      <alignment vertical="center"/>
    </xf>
    <xf numFmtId="180" fontId="9" fillId="0" borderId="0" xfId="0" applyNumberFormat="1" applyFont="1" applyAlignment="1">
      <alignment vertical="center"/>
    </xf>
    <xf numFmtId="178" fontId="9" fillId="0" borderId="0" xfId="0" applyNumberFormat="1" applyFont="1" applyAlignment="1">
      <alignment vertical="center"/>
    </xf>
    <xf numFmtId="0" fontId="2" fillId="0" borderId="1" xfId="0" applyFont="1" applyBorder="1" applyAlignment="1">
      <alignment vertical="center"/>
    </xf>
    <xf numFmtId="1" fontId="2" fillId="0" borderId="1" xfId="0" applyNumberFormat="1" applyFont="1" applyBorder="1" applyAlignment="1">
      <alignment vertical="center"/>
    </xf>
    <xf numFmtId="3" fontId="2" fillId="0" borderId="1" xfId="0" applyNumberFormat="1" applyFont="1" applyBorder="1" applyAlignment="1">
      <alignment vertical="center"/>
    </xf>
    <xf numFmtId="177" fontId="2" fillId="0" borderId="1" xfId="0" applyNumberFormat="1" applyFont="1" applyBorder="1" applyAlignment="1">
      <alignment vertical="center"/>
    </xf>
    <xf numFmtId="180" fontId="2" fillId="0" borderId="1" xfId="0" applyNumberFormat="1" applyFont="1" applyBorder="1" applyAlignment="1">
      <alignment vertical="center"/>
    </xf>
    <xf numFmtId="178" fontId="2" fillId="0" borderId="1" xfId="0" applyNumberFormat="1" applyFont="1" applyBorder="1" applyAlignment="1">
      <alignment vertical="center"/>
    </xf>
    <xf numFmtId="0" fontId="10" fillId="8" borderId="10" xfId="0" applyFont="1" applyFill="1" applyBorder="1" applyAlignment="1">
      <alignment vertical="center"/>
    </xf>
    <xf numFmtId="0" fontId="11" fillId="0" borderId="0" xfId="0" applyFont="1"/>
    <xf numFmtId="0" fontId="0" fillId="0" borderId="0" xfId="0"/>
    <xf numFmtId="0" fontId="12" fillId="9" borderId="0" xfId="0" applyFont="1" applyFill="1"/>
    <xf numFmtId="0" fontId="13" fillId="0" borderId="0" xfId="0" applyFont="1"/>
    <xf numFmtId="0" fontId="0" fillId="10" borderId="0" xfId="0" applyFill="1" applyAlignment="1">
      <alignment horizontal="center"/>
    </xf>
    <xf numFmtId="179" fontId="3" fillId="0" borderId="1" xfId="0" applyNumberFormat="1" applyFont="1" applyBorder="1" applyAlignment="1">
      <alignment vertical="center"/>
    </xf>
    <xf numFmtId="179" fontId="0" fillId="0" borderId="0" xfId="0" applyNumberFormat="1" applyAlignment="1">
      <alignment vertical="center"/>
    </xf>
    <xf numFmtId="179" fontId="0" fillId="0" borderId="0" xfId="0" applyNumberFormat="1"/>
    <xf numFmtId="179" fontId="3" fillId="0" borderId="1" xfId="0" applyNumberFormat="1" applyFont="1" applyBorder="1" applyAlignment="1">
      <alignment horizontal="center" vertical="center"/>
    </xf>
    <xf numFmtId="179" fontId="2" fillId="0" borderId="1" xfId="0" applyNumberFormat="1" applyFont="1" applyBorder="1" applyAlignment="1">
      <alignment vertical="center"/>
    </xf>
    <xf numFmtId="3" fontId="0" fillId="0" borderId="0" xfId="0" applyNumberFormat="1"/>
    <xf numFmtId="0" fontId="1" fillId="2" borderId="10" xfId="0" applyFont="1" applyFill="1" applyBorder="1" applyAlignment="1">
      <alignment horizontal="center" vertical="center"/>
    </xf>
    <xf numFmtId="0" fontId="0" fillId="0" borderId="0" xfId="0"/>
    <xf numFmtId="0" fontId="7" fillId="4" borderId="0" xfId="0" applyFont="1" applyFill="1" applyAlignment="1">
      <alignment horizontal="center" vertical="center"/>
    </xf>
    <xf numFmtId="0" fontId="3" fillId="0" borderId="1" xfId="0" applyFont="1" applyBorder="1" applyAlignment="1">
      <alignment horizontal="left" vertical="top"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0" fontId="0" fillId="0" borderId="0" xfId="0" applyNumberFormat="1" applyAlignment="1">
      <alignment vertical="center"/>
    </xf>
    <xf numFmtId="10" fontId="0" fillId="0" borderId="0" xfId="0" applyNumberFormat="1"/>
    <xf numFmtId="181" fontId="9" fillId="0" borderId="1" xfId="0" applyNumberFormat="1" applyFont="1" applyBorder="1" applyAlignment="1">
      <alignment vertical="center"/>
    </xf>
    <xf numFmtId="181" fontId="9" fillId="0" borderId="0" xfId="0" applyNumberFormat="1" applyFont="1" applyAlignment="1">
      <alignment vertical="center"/>
    </xf>
    <xf numFmtId="181" fontId="2" fillId="0" borderId="1" xfId="0" applyNumberFormat="1" applyFont="1" applyBorder="1" applyAlignment="1">
      <alignment vertical="center"/>
    </xf>
    <xf numFmtId="181" fontId="0" fillId="0" borderId="0" xfId="0" applyNumberFormat="1" applyAlignment="1">
      <alignment vertical="center"/>
    </xf>
    <xf numFmtId="181" fontId="0" fillId="0" borderId="0" xfId="0" applyNumberForma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12304;&#12473;&#12510;&#12507;&#12305;&#27231;&#31278;&#21029;&#12539;&#21488;&#21029;&#20998;&#26512;"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12304;AI&#12305;&#32207;&#25324;%20"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スマホ】機種別・台別分析"/>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I】総括 "/>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sqref="A1:H1"/>
    </sheetView>
  </sheetViews>
  <sheetFormatPr defaultColWidth="14.44140625" defaultRowHeight="15" customHeight="1"/>
  <cols>
    <col min="1" max="1" width="14.6640625" style="43" customWidth="1"/>
    <col min="2" max="2" width="24.6640625" style="43" customWidth="1"/>
    <col min="3" max="3" width="10.6640625" style="43" customWidth="1"/>
    <col min="4" max="4" width="24.6640625" style="43" customWidth="1"/>
    <col min="5" max="6" width="12.6640625" style="43" customWidth="1"/>
    <col min="7" max="7" width="15.6640625" style="43" customWidth="1"/>
    <col min="8" max="8" width="12.6640625" style="43" customWidth="1"/>
    <col min="9" max="14" width="8.6640625" style="43" customWidth="1"/>
  </cols>
  <sheetData>
    <row r="1" spans="1:26" ht="24.75" customHeight="1">
      <c r="A1" s="53" t="s">
        <v>0</v>
      </c>
      <c r="B1" s="54"/>
      <c r="C1" s="54"/>
      <c r="D1" s="54"/>
      <c r="E1" s="54"/>
      <c r="F1" s="54"/>
      <c r="G1" s="54"/>
      <c r="H1" s="54"/>
      <c r="I1" s="1"/>
      <c r="J1" s="1"/>
      <c r="K1" s="1"/>
      <c r="L1" s="1"/>
      <c r="M1" s="1"/>
      <c r="N1" s="1"/>
      <c r="O1" s="1"/>
      <c r="P1" s="1"/>
      <c r="Q1" s="1"/>
      <c r="R1" s="1"/>
      <c r="S1" s="1"/>
      <c r="T1" s="1"/>
      <c r="U1" s="1"/>
      <c r="V1" s="1"/>
      <c r="W1" s="1"/>
      <c r="X1" s="1"/>
      <c r="Y1" s="1"/>
      <c r="Z1" s="1"/>
    </row>
    <row r="2" spans="1:26" ht="18" customHeight="1">
      <c r="A2" s="2"/>
      <c r="B2" s="2"/>
      <c r="C2" s="2"/>
      <c r="D2" s="2"/>
      <c r="E2" s="2"/>
      <c r="F2" s="2"/>
      <c r="G2" s="2"/>
      <c r="H2" s="2"/>
      <c r="I2" s="1"/>
      <c r="J2" s="1"/>
      <c r="K2" s="1"/>
      <c r="L2" s="1"/>
      <c r="M2" s="1"/>
      <c r="N2" s="1"/>
      <c r="O2" s="1"/>
      <c r="P2" s="1"/>
      <c r="Q2" s="1"/>
      <c r="R2" s="1"/>
      <c r="S2" s="1"/>
      <c r="T2" s="1"/>
      <c r="U2" s="1"/>
      <c r="V2" s="1"/>
      <c r="W2" s="1"/>
      <c r="X2" s="1"/>
      <c r="Y2" s="1"/>
      <c r="Z2" s="1"/>
    </row>
    <row r="3" spans="1:26" ht="18" customHeight="1">
      <c r="A3" s="3" t="s">
        <v>1</v>
      </c>
      <c r="B3" s="3" t="s">
        <v>2</v>
      </c>
      <c r="C3" s="3" t="s">
        <v>3</v>
      </c>
      <c r="D3" s="3" t="s">
        <v>4</v>
      </c>
      <c r="E3" s="3" t="s">
        <v>5</v>
      </c>
      <c r="F3" s="3" t="s">
        <v>6</v>
      </c>
      <c r="G3" s="3" t="s">
        <v>7</v>
      </c>
      <c r="H3" s="3" t="s">
        <v>8</v>
      </c>
      <c r="I3" s="1"/>
      <c r="J3" s="1"/>
      <c r="K3" s="1"/>
      <c r="L3" s="1"/>
      <c r="M3" s="1"/>
      <c r="N3" s="1"/>
      <c r="O3" s="1"/>
      <c r="P3" s="1"/>
      <c r="Q3" s="1"/>
      <c r="R3" s="1"/>
      <c r="S3" s="1"/>
      <c r="T3" s="1"/>
      <c r="U3" s="1"/>
      <c r="V3" s="1"/>
      <c r="W3" s="1"/>
      <c r="X3" s="1"/>
      <c r="Y3" s="1"/>
      <c r="Z3" s="1"/>
    </row>
    <row r="4" spans="1:26" ht="18" customHeight="1">
      <c r="A4" s="47">
        <v>46197</v>
      </c>
      <c r="B4" s="5" t="s">
        <v>9</v>
      </c>
      <c r="C4" s="6">
        <v>755</v>
      </c>
      <c r="D4" s="5" t="s">
        <v>10</v>
      </c>
      <c r="E4" s="7">
        <f>IF(OR(A4="",C4=""),"",SUMIFS(【データ】蓄積用!$D$2:$D$15000,【データ】蓄積用!$A$2:$A$15000,A4,【データ】蓄積用!$C$2:$C$15000,C4))</f>
        <v>1649</v>
      </c>
      <c r="F4" s="8">
        <f>IF(OR(A4="",C4=""),"",SUMIFS(【データ】蓄積用!$E$2:$E$15000,【データ】蓄積用!$A$2:$A$15000,A4,【データ】蓄積用!$C$2:$C$15000,C4))</f>
        <v>1243</v>
      </c>
      <c r="G4" s="9">
        <f>IF(OR(A4="",C4=""),"",SUMIFS(【データ】蓄積用!$L$2:$L$15000,【データ】蓄積用!$A$2:$A$15000,A4,【データ】蓄積用!$C$2:$C$15000,C4))</f>
        <v>1.2513000000000001</v>
      </c>
      <c r="H4" s="10" t="str">
        <f t="shared" ref="H4:H35" si="0">IF(A4="", "", IF(OR(E4="", E4="集計"), "", IF(ISNUMBER(SEARCH("ジャグラー", B4)), IF(IFERROR(VALUE(G4), 0)&gt;=4, "〇", "×"), IF(IFERROR(VALUE(F4), 0)&gt;=1000, "〇", "×"))))</f>
        <v>×</v>
      </c>
      <c r="I4" s="1"/>
      <c r="J4" s="1"/>
      <c r="K4" s="1"/>
      <c r="L4" s="1"/>
      <c r="M4" s="1"/>
      <c r="N4" s="1"/>
      <c r="O4" s="1"/>
      <c r="P4" s="1"/>
      <c r="Q4" s="1"/>
      <c r="R4" s="1"/>
      <c r="S4" s="1"/>
      <c r="T4" s="1"/>
      <c r="U4" s="1"/>
      <c r="V4" s="1"/>
      <c r="W4" s="1"/>
      <c r="X4" s="1"/>
      <c r="Y4" s="1"/>
      <c r="Z4" s="1"/>
    </row>
    <row r="5" spans="1:26" ht="18" customHeight="1">
      <c r="A5" s="47">
        <v>46198</v>
      </c>
      <c r="B5" s="5" t="s">
        <v>9</v>
      </c>
      <c r="C5" s="5">
        <v>522</v>
      </c>
      <c r="D5" s="5" t="s">
        <v>11</v>
      </c>
      <c r="E5" s="7">
        <f>IF(OR(A5="",C5=""),"",SUMIFS(【データ】蓄積用!$D$2:$D$15000,【データ】蓄積用!$A$2:$A$15000,A5,【データ】蓄積用!$C$2:$C$15000,C5))</f>
        <v>6603</v>
      </c>
      <c r="F5" s="8">
        <f>IF(OR(A5="",C5=""),"",SUMIFS(【データ】蓄積用!$E$2:$E$15000,【データ】蓄積用!$A$2:$A$15000,A5,【データ】蓄積用!$C$2:$C$15000,C5))</f>
        <v>-1046</v>
      </c>
      <c r="G5" s="9">
        <f>IF(OR(A5="",C5=""),"",SUMIFS(【データ】蓄積用!$L$2:$L$15000,【データ】蓄積用!$A$2:$A$15000,A5,【データ】蓄積用!$C$2:$C$15000,C5))</f>
        <v>0.94720000000000004</v>
      </c>
      <c r="H5" s="10" t="str">
        <f t="shared" si="0"/>
        <v>×</v>
      </c>
      <c r="I5" s="1"/>
      <c r="J5" s="11"/>
      <c r="K5" s="12"/>
      <c r="L5" s="12"/>
      <c r="M5" s="12"/>
      <c r="N5" s="12"/>
      <c r="O5" s="1"/>
      <c r="P5" s="1"/>
      <c r="Q5" s="1"/>
      <c r="R5" s="1"/>
      <c r="S5" s="1"/>
      <c r="T5" s="1"/>
      <c r="U5" s="1"/>
      <c r="V5" s="1"/>
      <c r="W5" s="1"/>
      <c r="X5" s="1"/>
      <c r="Y5" s="1"/>
      <c r="Z5" s="1"/>
    </row>
    <row r="6" spans="1:26" ht="18" customHeight="1">
      <c r="A6" s="47">
        <v>46198</v>
      </c>
      <c r="B6" s="5" t="s">
        <v>9</v>
      </c>
      <c r="C6" s="5">
        <v>515</v>
      </c>
      <c r="D6" s="5" t="s">
        <v>12</v>
      </c>
      <c r="E6" s="7">
        <f>IF(OR(A6="",C6=""),"",SUMIFS(【データ】蓄積用!$D$2:$D$15000,【データ】蓄積用!$A$2:$A$15000,A6,【データ】蓄積用!$C$2:$C$15000,C6))</f>
        <v>3299</v>
      </c>
      <c r="F6" s="8">
        <f>IF(OR(A6="",C6=""),"",SUMIFS(【データ】蓄積用!$E$2:$E$15000,【データ】蓄積用!$A$2:$A$15000,A6,【データ】蓄積用!$C$2:$C$15000,C6))</f>
        <v>-247</v>
      </c>
      <c r="G6" s="9">
        <f>IF(OR(A6="",C6=""),"",SUMIFS(【データ】蓄積用!$L$2:$L$15000,【データ】蓄積用!$A$2:$A$15000,A6,【データ】蓄積用!$C$2:$C$15000,C6))</f>
        <v>0.97499999999999998</v>
      </c>
      <c r="H6" s="10" t="str">
        <f t="shared" si="0"/>
        <v>×</v>
      </c>
      <c r="I6" s="1"/>
      <c r="J6" s="11"/>
      <c r="K6" s="12"/>
      <c r="L6" s="12"/>
      <c r="M6" s="12"/>
      <c r="N6" s="12"/>
      <c r="O6" s="1"/>
      <c r="P6" s="1"/>
      <c r="Q6" s="1"/>
      <c r="R6" s="1"/>
      <c r="S6" s="1"/>
      <c r="T6" s="1"/>
      <c r="U6" s="1"/>
      <c r="V6" s="1"/>
      <c r="W6" s="1"/>
      <c r="X6" s="1"/>
      <c r="Y6" s="1"/>
      <c r="Z6" s="1"/>
    </row>
    <row r="7" spans="1:26" ht="18" customHeight="1">
      <c r="A7" s="47">
        <v>46198</v>
      </c>
      <c r="B7" s="5" t="s">
        <v>9</v>
      </c>
      <c r="C7" s="5">
        <v>512</v>
      </c>
      <c r="D7" s="5" t="s">
        <v>13</v>
      </c>
      <c r="E7" s="7">
        <f>IF(OR(A7="",C7=""),"",SUMIFS(【データ】蓄積用!$D$2:$D$15000,【データ】蓄積用!$A$2:$A$15000,A7,【データ】蓄積用!$C$2:$C$15000,C7))</f>
        <v>6488</v>
      </c>
      <c r="F7" s="8">
        <f>IF(OR(A7="",C7=""),"",SUMIFS(【データ】蓄積用!$E$2:$E$15000,【データ】蓄積用!$A$2:$A$15000,A7,【データ】蓄積用!$C$2:$C$15000,C7))</f>
        <v>1723</v>
      </c>
      <c r="G7" s="9">
        <f>IF(OR(A7="",C7=""),"",SUMIFS(【データ】蓄積用!$L$2:$L$15000,【データ】蓄積用!$A$2:$A$15000,A7,【データ】蓄積用!$C$2:$C$15000,C7))</f>
        <v>1.0885</v>
      </c>
      <c r="H7" s="10" t="str">
        <f t="shared" si="0"/>
        <v>×</v>
      </c>
      <c r="I7" s="1"/>
      <c r="J7" s="11"/>
      <c r="K7" s="12"/>
      <c r="L7" s="12"/>
      <c r="M7" s="12"/>
      <c r="N7" s="12"/>
      <c r="O7" s="1"/>
      <c r="P7" s="1"/>
      <c r="Q7" s="1"/>
      <c r="R7" s="1"/>
      <c r="S7" s="1"/>
      <c r="T7" s="1"/>
      <c r="U7" s="1"/>
      <c r="V7" s="1"/>
      <c r="W7" s="1"/>
      <c r="X7" s="1"/>
      <c r="Y7" s="1"/>
      <c r="Z7" s="1"/>
    </row>
    <row r="8" spans="1:26" ht="18" customHeight="1">
      <c r="A8" s="47">
        <v>46198</v>
      </c>
      <c r="B8" s="5" t="s">
        <v>14</v>
      </c>
      <c r="C8" s="5">
        <v>502</v>
      </c>
      <c r="D8" s="5" t="s">
        <v>15</v>
      </c>
      <c r="E8" s="7">
        <f>IF(OR(A8="",C8=""),"",SUMIFS(【データ】蓄積用!$D$2:$D$15000,【データ】蓄積用!$A$2:$A$15000,A8,【データ】蓄積用!$C$2:$C$15000,C8))</f>
        <v>5248</v>
      </c>
      <c r="F8" s="8">
        <f>IF(OR(A8="",C8=""),"",SUMIFS(【データ】蓄積用!$E$2:$E$15000,【データ】蓄積用!$A$2:$A$15000,A8,【データ】蓄積用!$C$2:$C$15000,C8))</f>
        <v>-802</v>
      </c>
      <c r="G8" s="9">
        <f>IF(OR(A8="",C8=""),"",SUMIFS(【データ】蓄積用!$L$2:$L$15000,【データ】蓄積用!$A$2:$A$15000,A8,【データ】蓄積用!$C$2:$C$15000,C8))</f>
        <v>0.94910000000000005</v>
      </c>
      <c r="H8" s="10" t="str">
        <f t="shared" si="0"/>
        <v>×</v>
      </c>
      <c r="I8" s="1"/>
      <c r="J8" s="11"/>
      <c r="K8" s="12"/>
      <c r="L8" s="12"/>
      <c r="M8" s="12"/>
      <c r="N8" s="12"/>
      <c r="O8" s="1"/>
      <c r="P8" s="1"/>
      <c r="Q8" s="1"/>
      <c r="R8" s="1"/>
      <c r="S8" s="1"/>
      <c r="T8" s="1"/>
      <c r="U8" s="1"/>
      <c r="V8" s="1"/>
      <c r="W8" s="1"/>
      <c r="X8" s="1"/>
      <c r="Y8" s="1"/>
      <c r="Z8" s="1"/>
    </row>
    <row r="9" spans="1:26" ht="18" customHeight="1">
      <c r="A9" s="47">
        <v>46198</v>
      </c>
      <c r="B9" s="5" t="s">
        <v>16</v>
      </c>
      <c r="C9" s="5">
        <v>553</v>
      </c>
      <c r="D9" s="5" t="s">
        <v>17</v>
      </c>
      <c r="E9" s="7">
        <f>IF(OR(A9="",C9=""),"",SUMIFS(【データ】蓄積用!$D$2:$D$15000,【データ】蓄積用!$A$2:$A$15000,A9,【データ】蓄積用!$C$2:$C$15000,C9))</f>
        <v>731</v>
      </c>
      <c r="F9" s="8">
        <f>IF(OR(A9="",C9=""),"",SUMIFS(【データ】蓄積用!$E$2:$E$15000,【データ】蓄積用!$A$2:$A$15000,A9,【データ】蓄積用!$C$2:$C$15000,C9))</f>
        <v>-729</v>
      </c>
      <c r="G9" s="9">
        <f>IF(OR(A9="",C9=""),"",SUMIFS(【データ】蓄積用!$L$2:$L$15000,【データ】蓄積用!$A$2:$A$15000,A9,【データ】蓄積用!$C$2:$C$15000,C9))</f>
        <v>0.66759999999999997</v>
      </c>
      <c r="H9" s="10" t="str">
        <f t="shared" si="0"/>
        <v>×</v>
      </c>
      <c r="I9" s="1"/>
      <c r="J9" s="11"/>
      <c r="K9" s="12"/>
      <c r="L9" s="12"/>
      <c r="M9" s="12"/>
      <c r="N9" s="12"/>
      <c r="O9" s="1"/>
      <c r="P9" s="1"/>
      <c r="Q9" s="1"/>
      <c r="R9" s="1"/>
      <c r="S9" s="1"/>
      <c r="T9" s="1"/>
      <c r="U9" s="1"/>
      <c r="V9" s="1"/>
      <c r="W9" s="1"/>
      <c r="X9" s="1"/>
      <c r="Y9" s="1"/>
      <c r="Z9" s="1"/>
    </row>
    <row r="10" spans="1:26" ht="18" customHeight="1">
      <c r="A10" s="47">
        <v>46198</v>
      </c>
      <c r="B10" s="5" t="s">
        <v>18</v>
      </c>
      <c r="C10" s="5">
        <v>757</v>
      </c>
      <c r="D10" s="5" t="s">
        <v>19</v>
      </c>
      <c r="E10" s="7">
        <f>IF(OR(A10="",C10=""),"",SUMIFS(【データ】蓄積用!$D$2:$D$15000,【データ】蓄積用!$A$2:$A$15000,A10,【データ】蓄積用!$C$2:$C$15000,C10))</f>
        <v>1182</v>
      </c>
      <c r="F10" s="8">
        <f>IF(OR(A10="",C10=""),"",SUMIFS(【データ】蓄積用!$E$2:$E$15000,【データ】蓄積用!$A$2:$A$15000,A10,【データ】蓄積用!$C$2:$C$15000,C10))</f>
        <v>-1190</v>
      </c>
      <c r="G10" s="9">
        <f>IF(OR(A10="",C10=""),"",SUMIFS(【データ】蓄積用!$L$2:$L$15000,【データ】蓄積用!$A$2:$A$15000,A10,【データ】蓄積用!$C$2:$C$15000,C10))</f>
        <v>0.66439999999999999</v>
      </c>
      <c r="H10" s="10" t="str">
        <f t="shared" si="0"/>
        <v>×</v>
      </c>
      <c r="I10" s="1"/>
      <c r="J10" s="11"/>
      <c r="K10" s="12"/>
      <c r="L10" s="12"/>
      <c r="M10" s="12"/>
      <c r="N10" s="12"/>
      <c r="O10" s="1"/>
      <c r="P10" s="1"/>
      <c r="Q10" s="1"/>
      <c r="R10" s="1"/>
      <c r="S10" s="1"/>
      <c r="T10" s="1"/>
      <c r="U10" s="1"/>
      <c r="V10" s="1"/>
      <c r="W10" s="1"/>
      <c r="X10" s="1"/>
      <c r="Y10" s="1"/>
      <c r="Z10" s="1"/>
    </row>
    <row r="11" spans="1:26" ht="18" customHeight="1">
      <c r="A11" s="47">
        <v>46198</v>
      </c>
      <c r="B11" s="5" t="s">
        <v>20</v>
      </c>
      <c r="C11" s="5">
        <v>681</v>
      </c>
      <c r="D11" s="5" t="s">
        <v>21</v>
      </c>
      <c r="E11" s="7">
        <f>IF(OR(A11="",C11=""),"",SUMIFS(【データ】蓄積用!$D$2:$D$15000,【データ】蓄積用!$A$2:$A$15000,A11,【データ】蓄積用!$C$2:$C$15000,C11))</f>
        <v>985</v>
      </c>
      <c r="F11" s="8">
        <f>IF(OR(A11="",C11=""),"",SUMIFS(【データ】蓄積用!$E$2:$E$15000,【データ】蓄積用!$A$2:$A$15000,A11,【データ】蓄積用!$C$2:$C$15000,C11))</f>
        <v>1844</v>
      </c>
      <c r="G11" s="9">
        <f>IF(OR(A11="",C11=""),"",SUMIFS(【データ】蓄積用!$L$2:$L$15000,【データ】蓄積用!$A$2:$A$15000,A11,【データ】蓄積用!$C$2:$C$15000,C11))</f>
        <v>1.6240000000000001</v>
      </c>
      <c r="H11" s="10" t="str">
        <f t="shared" si="0"/>
        <v>〇</v>
      </c>
      <c r="I11" s="1"/>
      <c r="J11" s="11"/>
      <c r="K11" s="12"/>
      <c r="L11" s="12"/>
      <c r="M11" s="12"/>
      <c r="N11" s="12"/>
      <c r="O11" s="1"/>
      <c r="P11" s="1"/>
      <c r="Q11" s="1"/>
      <c r="R11" s="1"/>
      <c r="S11" s="1"/>
      <c r="T11" s="1"/>
      <c r="U11" s="1"/>
      <c r="V11" s="1"/>
      <c r="W11" s="1"/>
      <c r="X11" s="1"/>
      <c r="Y11" s="1"/>
      <c r="Z11" s="1"/>
    </row>
    <row r="12" spans="1:26" ht="18" customHeight="1">
      <c r="A12" s="47">
        <v>46198</v>
      </c>
      <c r="B12" s="5" t="s">
        <v>22</v>
      </c>
      <c r="C12" s="5">
        <v>672</v>
      </c>
      <c r="D12" s="5" t="s">
        <v>23</v>
      </c>
      <c r="E12" s="7">
        <f>IF(OR(A12="",C12=""),"",SUMIFS(【データ】蓄積用!$D$2:$D$15000,【データ】蓄積用!$A$2:$A$15000,A12,【データ】蓄積用!$C$2:$C$15000,C12))</f>
        <v>3804</v>
      </c>
      <c r="F12" s="8">
        <f>IF(OR(A12="",C12=""),"",SUMIFS(【データ】蓄積用!$E$2:$E$15000,【データ】蓄積用!$A$2:$A$15000,A12,【データ】蓄積用!$C$2:$C$15000,C12))</f>
        <v>-247</v>
      </c>
      <c r="G12" s="9">
        <f>IF(OR(A12="",C12=""),"",SUMIFS(【データ】蓄積用!$L$2:$L$15000,【データ】蓄積用!$A$2:$A$15000,A12,【データ】蓄積用!$C$2:$C$15000,C12))</f>
        <v>0.97840000000000005</v>
      </c>
      <c r="H12" s="10" t="str">
        <f t="shared" si="0"/>
        <v>×</v>
      </c>
      <c r="I12" s="1"/>
      <c r="J12" s="11"/>
      <c r="K12" s="12"/>
      <c r="L12" s="12"/>
      <c r="M12" s="12"/>
      <c r="N12" s="12"/>
      <c r="O12" s="1"/>
      <c r="P12" s="1"/>
      <c r="Q12" s="1"/>
      <c r="R12" s="1"/>
      <c r="S12" s="1"/>
      <c r="T12" s="1"/>
      <c r="U12" s="1"/>
      <c r="V12" s="1"/>
      <c r="W12" s="1"/>
      <c r="X12" s="1"/>
      <c r="Y12" s="1"/>
      <c r="Z12" s="1"/>
    </row>
    <row r="13" spans="1:26" ht="18" customHeight="1">
      <c r="A13" s="47">
        <v>46198</v>
      </c>
      <c r="B13" s="5" t="s">
        <v>24</v>
      </c>
      <c r="C13" s="5">
        <v>633</v>
      </c>
      <c r="D13" s="5" t="s">
        <v>25</v>
      </c>
      <c r="E13" s="7">
        <f>IF(OR(A13="",C13=""),"",SUMIFS(【データ】蓄積用!$D$2:$D$15000,【データ】蓄積用!$A$2:$A$15000,A13,【データ】蓄積用!$C$2:$C$15000,C13))</f>
        <v>3214</v>
      </c>
      <c r="F13" s="8">
        <f>IF(OR(A13="",C13=""),"",SUMIFS(【データ】蓄積用!$E$2:$E$15000,【データ】蓄積用!$A$2:$A$15000,A13,【データ】蓄積用!$C$2:$C$15000,C13))</f>
        <v>2765</v>
      </c>
      <c r="G13" s="9">
        <f>IF(OR(A13="",C13=""),"",SUMIFS(【データ】蓄積用!$L$2:$L$15000,【データ】蓄積用!$A$2:$A$15000,A13,【データ】蓄積用!$C$2:$C$15000,C13))</f>
        <v>1.2867999999999999</v>
      </c>
      <c r="H13" s="10" t="str">
        <f t="shared" si="0"/>
        <v>〇</v>
      </c>
      <c r="I13" s="1"/>
      <c r="J13" s="11"/>
      <c r="K13" s="12"/>
      <c r="L13" s="12"/>
      <c r="M13" s="12"/>
      <c r="N13" s="12"/>
      <c r="O13" s="1"/>
      <c r="P13" s="1"/>
      <c r="Q13" s="1"/>
      <c r="R13" s="1"/>
      <c r="S13" s="1"/>
      <c r="T13" s="1"/>
      <c r="U13" s="1"/>
      <c r="V13" s="1"/>
      <c r="W13" s="1"/>
      <c r="X13" s="1"/>
      <c r="Y13" s="1"/>
      <c r="Z13" s="1"/>
    </row>
    <row r="14" spans="1:26" ht="18" customHeight="1">
      <c r="A14" s="47">
        <v>46198</v>
      </c>
      <c r="B14" s="5" t="s">
        <v>26</v>
      </c>
      <c r="C14" s="5">
        <v>725</v>
      </c>
      <c r="D14" s="5" t="s">
        <v>27</v>
      </c>
      <c r="E14" s="7">
        <f>IF(OR(A14="",C14=""),"",SUMIFS(【データ】蓄積用!$D$2:$D$15000,【データ】蓄積用!$A$2:$A$15000,A14,【データ】蓄積用!$C$2:$C$15000,C14))</f>
        <v>3842</v>
      </c>
      <c r="F14" s="8">
        <f>IF(OR(A14="",C14=""),"",SUMIFS(【データ】蓄積用!$E$2:$E$15000,【データ】蓄積用!$A$2:$A$15000,A14,【データ】蓄積用!$C$2:$C$15000,C14))</f>
        <v>1686</v>
      </c>
      <c r="G14" s="9">
        <f>IF(OR(A14="",C14=""),"",SUMIFS(【データ】蓄積用!$L$2:$L$15000,【データ】蓄積用!$A$2:$A$15000,A14,【データ】蓄積用!$C$2:$C$15000,C14))</f>
        <v>1.1463000000000001</v>
      </c>
      <c r="H14" s="10" t="str">
        <f t="shared" si="0"/>
        <v>〇</v>
      </c>
      <c r="I14" s="1"/>
      <c r="J14" s="11"/>
      <c r="K14" s="12"/>
      <c r="L14" s="12"/>
      <c r="M14" s="12"/>
      <c r="N14" s="12"/>
      <c r="O14" s="1"/>
      <c r="P14" s="1"/>
      <c r="Q14" s="1"/>
      <c r="R14" s="1"/>
      <c r="S14" s="1"/>
      <c r="T14" s="1"/>
      <c r="U14" s="1"/>
      <c r="V14" s="1"/>
      <c r="W14" s="1"/>
      <c r="X14" s="1"/>
      <c r="Y14" s="1"/>
      <c r="Z14" s="1"/>
    </row>
    <row r="15" spans="1:26" ht="18" customHeight="1">
      <c r="A15" s="47">
        <v>46199</v>
      </c>
      <c r="B15" s="5" t="s">
        <v>9</v>
      </c>
      <c r="C15" s="6">
        <v>522</v>
      </c>
      <c r="D15" s="5" t="s">
        <v>28</v>
      </c>
      <c r="E15" s="7">
        <f>IF(OR(A15="",C15=""),"",SUMIFS(【データ】蓄積用!$D$2:$D$15000,【データ】蓄積用!$A$2:$A$15000,A15,【データ】蓄積用!$C$2:$C$15000,C15))</f>
        <v>6708</v>
      </c>
      <c r="F15" s="8">
        <f>IF(OR(A15="",C15=""),"",SUMIFS(【データ】蓄積用!$E$2:$E$15000,【データ】蓄積用!$A$2:$A$15000,A15,【データ】蓄積用!$C$2:$C$15000,C15))</f>
        <v>-223</v>
      </c>
      <c r="G15" s="9">
        <f>IF(OR(A15="",C15=""),"",SUMIFS(【データ】蓄積用!$L$2:$L$15000,【データ】蓄積用!$A$2:$A$15000,A15,【データ】蓄積用!$C$2:$C$15000,C15))</f>
        <v>0.9889</v>
      </c>
      <c r="H15" s="10" t="str">
        <f t="shared" si="0"/>
        <v>×</v>
      </c>
      <c r="I15" s="1"/>
      <c r="J15" s="1"/>
      <c r="K15" s="1"/>
      <c r="L15" s="1"/>
      <c r="M15" s="1"/>
      <c r="N15" s="1"/>
      <c r="O15" s="1"/>
      <c r="P15" s="1"/>
      <c r="Q15" s="1"/>
      <c r="R15" s="1"/>
      <c r="S15" s="1"/>
      <c r="T15" s="1"/>
      <c r="U15" s="1"/>
      <c r="V15" s="1"/>
      <c r="W15" s="1"/>
      <c r="X15" s="1"/>
      <c r="Y15" s="1"/>
      <c r="Z15" s="1"/>
    </row>
    <row r="16" spans="1:26" ht="18" customHeight="1">
      <c r="A16" s="47">
        <v>46199</v>
      </c>
      <c r="B16" s="5" t="s">
        <v>16</v>
      </c>
      <c r="C16" s="6">
        <v>552</v>
      </c>
      <c r="D16" s="5" t="s">
        <v>29</v>
      </c>
      <c r="E16" s="7">
        <f>IF(OR(A16="",C16=""),"",SUMIFS(【データ】蓄積用!$D$2:$D$15000,【データ】蓄積用!$A$2:$A$15000,A16,【データ】蓄積用!$C$2:$C$15000,C16))</f>
        <v>6373</v>
      </c>
      <c r="F16" s="8">
        <f>IF(OR(A16="",C16=""),"",SUMIFS(【データ】蓄積用!$E$2:$E$15000,【データ】蓄積用!$A$2:$A$15000,A16,【データ】蓄積用!$C$2:$C$15000,C16))</f>
        <v>-1204</v>
      </c>
      <c r="G16" s="9">
        <f>IF(OR(A16="",C16=""),"",SUMIFS(【データ】蓄積用!$L$2:$L$15000,【データ】蓄積用!$A$2:$A$15000,A16,【データ】蓄積用!$C$2:$C$15000,C16))</f>
        <v>0.93700000000000006</v>
      </c>
      <c r="H16" s="10" t="str">
        <f t="shared" si="0"/>
        <v>×</v>
      </c>
      <c r="I16" s="1"/>
      <c r="J16" s="1"/>
      <c r="K16" s="1"/>
      <c r="L16" s="1"/>
      <c r="M16" s="1"/>
      <c r="N16" s="1"/>
      <c r="O16" s="1"/>
      <c r="P16" s="1"/>
      <c r="Q16" s="1"/>
      <c r="R16" s="1"/>
      <c r="S16" s="1"/>
      <c r="T16" s="1"/>
      <c r="U16" s="1"/>
      <c r="V16" s="1"/>
      <c r="W16" s="1"/>
      <c r="X16" s="1"/>
      <c r="Y16" s="1"/>
      <c r="Z16" s="1"/>
    </row>
    <row r="17" spans="1:26" ht="18" customHeight="1">
      <c r="A17" s="47">
        <v>46199</v>
      </c>
      <c r="B17" s="5" t="s">
        <v>30</v>
      </c>
      <c r="C17" s="6">
        <v>565</v>
      </c>
      <c r="D17" s="5" t="s">
        <v>31</v>
      </c>
      <c r="E17" s="7">
        <f>IF(OR(A17="",C17=""),"",SUMIFS(【データ】蓄積用!$D$2:$D$15000,【データ】蓄積用!$A$2:$A$15000,A17,【データ】蓄積用!$C$2:$C$15000,C17))</f>
        <v>2221</v>
      </c>
      <c r="F17" s="8">
        <f>IF(OR(A17="",C17=""),"",SUMIFS(【データ】蓄積用!$E$2:$E$15000,【データ】蓄積用!$A$2:$A$15000,A17,【データ】蓄積用!$C$2:$C$15000,C17))</f>
        <v>-427</v>
      </c>
      <c r="G17" s="9">
        <f>IF(OR(A17="",C17=""),"",SUMIFS(【データ】蓄積用!$L$2:$L$15000,【データ】蓄積用!$A$2:$A$15000,A17,【データ】蓄積用!$C$2:$C$15000,C17))</f>
        <v>0.93589999999999995</v>
      </c>
      <c r="H17" s="10" t="str">
        <f t="shared" si="0"/>
        <v>×</v>
      </c>
      <c r="I17" s="1"/>
      <c r="J17" s="1"/>
      <c r="K17" s="1"/>
      <c r="L17" s="1"/>
      <c r="M17" s="1"/>
      <c r="N17" s="1"/>
      <c r="O17" s="1"/>
      <c r="P17" s="1"/>
      <c r="Q17" s="1"/>
      <c r="R17" s="1"/>
      <c r="S17" s="1"/>
      <c r="T17" s="1"/>
      <c r="U17" s="1"/>
      <c r="V17" s="1"/>
      <c r="W17" s="1"/>
      <c r="X17" s="1"/>
      <c r="Y17" s="1"/>
      <c r="Z17" s="1"/>
    </row>
    <row r="18" spans="1:26" ht="18" customHeight="1">
      <c r="A18" s="47">
        <v>46199</v>
      </c>
      <c r="B18" s="5" t="s">
        <v>16</v>
      </c>
      <c r="C18" s="6">
        <v>560</v>
      </c>
      <c r="D18" s="5" t="s">
        <v>32</v>
      </c>
      <c r="E18" s="7">
        <f>IF(OR(A18="",C18=""),"",SUMIFS(【データ】蓄積用!$D$2:$D$15000,【データ】蓄積用!$A$2:$A$15000,A18,【データ】蓄積用!$C$2:$C$15000,C18))</f>
        <v>8902</v>
      </c>
      <c r="F18" s="8">
        <f>IF(OR(A18="",C18=""),"",SUMIFS(【データ】蓄積用!$E$2:$E$15000,【データ】蓄積用!$A$2:$A$15000,A18,【データ】蓄積用!$C$2:$C$15000,C18))</f>
        <v>1480</v>
      </c>
      <c r="G18" s="9">
        <f>IF(OR(A18="",C18=""),"",SUMIFS(【データ】蓄積用!$L$2:$L$15000,【データ】蓄積用!$A$2:$A$15000,A18,【データ】蓄積用!$C$2:$C$15000,C18))</f>
        <v>2.1107999999999998</v>
      </c>
      <c r="H18" s="10" t="str">
        <f t="shared" si="0"/>
        <v>×</v>
      </c>
      <c r="I18" s="1"/>
      <c r="J18" s="1"/>
      <c r="K18" s="1"/>
      <c r="L18" s="1"/>
      <c r="M18" s="1"/>
      <c r="N18" s="1"/>
      <c r="O18" s="1"/>
      <c r="P18" s="1"/>
      <c r="Q18" s="1"/>
      <c r="R18" s="1"/>
      <c r="S18" s="1"/>
      <c r="T18" s="1"/>
      <c r="U18" s="1"/>
      <c r="V18" s="1"/>
      <c r="W18" s="1"/>
      <c r="X18" s="1"/>
      <c r="Y18" s="1"/>
      <c r="Z18" s="1"/>
    </row>
    <row r="19" spans="1:26" ht="18" customHeight="1">
      <c r="A19" s="47">
        <v>46199</v>
      </c>
      <c r="B19" s="5" t="s">
        <v>9</v>
      </c>
      <c r="C19" s="6">
        <v>532</v>
      </c>
      <c r="D19" s="5" t="s">
        <v>33</v>
      </c>
      <c r="E19" s="7">
        <f>IF(OR(A19="",C19=""),"",SUMIFS(【データ】蓄積用!$D$2:$D$15000,【データ】蓄積用!$A$2:$A$15000,A19,【データ】蓄積用!$C$2:$C$15000,C19))</f>
        <v>5060</v>
      </c>
      <c r="F19" s="8">
        <f>IF(OR(A19="",C19=""),"",SUMIFS(【データ】蓄積用!$E$2:$E$15000,【データ】蓄積用!$A$2:$A$15000,A19,【データ】蓄積用!$C$2:$C$15000,C19))</f>
        <v>-2390</v>
      </c>
      <c r="G19" s="9">
        <f>IF(OR(A19="",C19=""),"",SUMIFS(【データ】蓄積用!$L$2:$L$15000,【データ】蓄積用!$A$2:$A$15000,A19,【データ】蓄積用!$C$2:$C$15000,C19))</f>
        <v>0.84260000000000002</v>
      </c>
      <c r="H19" s="10" t="str">
        <f t="shared" si="0"/>
        <v>×</v>
      </c>
      <c r="I19" s="1"/>
      <c r="J19" s="1"/>
      <c r="K19" s="1"/>
      <c r="L19" s="1"/>
      <c r="M19" s="1"/>
      <c r="N19" s="1"/>
      <c r="O19" s="1"/>
      <c r="P19" s="1"/>
      <c r="Q19" s="1"/>
      <c r="R19" s="1"/>
      <c r="S19" s="1"/>
      <c r="T19" s="1"/>
      <c r="U19" s="1"/>
      <c r="V19" s="1"/>
      <c r="W19" s="1"/>
      <c r="X19" s="1"/>
      <c r="Y19" s="1"/>
      <c r="Z19" s="1"/>
    </row>
    <row r="20" spans="1:26" ht="18" customHeight="1">
      <c r="A20" s="47">
        <v>46199</v>
      </c>
      <c r="B20" s="5" t="s">
        <v>20</v>
      </c>
      <c r="C20" s="6">
        <v>680</v>
      </c>
      <c r="D20" s="5" t="s">
        <v>34</v>
      </c>
      <c r="E20" s="7">
        <f>IF(OR(A20="",C20=""),"",SUMIFS(【データ】蓄積用!$D$2:$D$15000,【データ】蓄積用!$A$2:$A$15000,A20,【データ】蓄積用!$C$2:$C$15000,C20))</f>
        <v>1936</v>
      </c>
      <c r="F20" s="8">
        <f>IF(OR(A20="",C20=""),"",SUMIFS(【データ】蓄積用!$E$2:$E$15000,【データ】蓄積用!$A$2:$A$15000,A20,【データ】蓄積用!$C$2:$C$15000,C20))</f>
        <v>-2291</v>
      </c>
      <c r="G20" s="9">
        <f>IF(OR(A20="",C20=""),"",SUMIFS(【データ】蓄積用!$L$2:$L$15000,【データ】蓄積用!$A$2:$A$15000,A20,【データ】蓄積用!$C$2:$C$15000,C20))</f>
        <v>0.60550000000000004</v>
      </c>
      <c r="H20" s="10" t="str">
        <f t="shared" si="0"/>
        <v>×</v>
      </c>
      <c r="I20" s="1"/>
      <c r="J20" s="1"/>
      <c r="K20" s="1"/>
      <c r="L20" s="1"/>
      <c r="M20" s="1"/>
      <c r="N20" s="1"/>
      <c r="O20" s="1"/>
      <c r="P20" s="1"/>
      <c r="Q20" s="1"/>
      <c r="R20" s="1"/>
      <c r="S20" s="1"/>
      <c r="T20" s="1"/>
      <c r="U20" s="1"/>
      <c r="V20" s="1"/>
      <c r="W20" s="1"/>
      <c r="X20" s="1"/>
      <c r="Y20" s="1"/>
      <c r="Z20" s="1"/>
    </row>
    <row r="21" spans="1:26" ht="18" customHeight="1">
      <c r="A21" s="47">
        <v>46199</v>
      </c>
      <c r="B21" s="5" t="s">
        <v>18</v>
      </c>
      <c r="C21" s="6">
        <v>757</v>
      </c>
      <c r="D21" s="5" t="s">
        <v>35</v>
      </c>
      <c r="E21" s="7">
        <f>IF(OR(A21="",C21=""),"",SUMIFS(【データ】蓄積用!$D$2:$D$15000,【データ】蓄積用!$A$2:$A$15000,A21,【データ】蓄積用!$C$2:$C$15000,C21))</f>
        <v>5688</v>
      </c>
      <c r="F21" s="8">
        <f>IF(OR(A21="",C21=""),"",SUMIFS(【データ】蓄積用!$E$2:$E$15000,【データ】蓄積用!$A$2:$A$15000,A21,【データ】蓄積用!$C$2:$C$15000,C21))</f>
        <v>-1912</v>
      </c>
      <c r="G21" s="9">
        <f>IF(OR(A21="",C21=""),"",SUMIFS(【データ】蓄積用!$L$2:$L$15000,【データ】蓄積用!$A$2:$A$15000,A21,【データ】蓄積用!$C$2:$C$15000,C21))</f>
        <v>0.88800000000000001</v>
      </c>
      <c r="H21" s="10" t="str">
        <f t="shared" si="0"/>
        <v>×</v>
      </c>
      <c r="I21" s="1"/>
      <c r="J21" s="1"/>
      <c r="K21" s="1"/>
      <c r="L21" s="1"/>
      <c r="M21" s="1"/>
      <c r="N21" s="1"/>
      <c r="O21" s="1"/>
      <c r="P21" s="1"/>
      <c r="Q21" s="1"/>
      <c r="R21" s="1"/>
      <c r="S21" s="1"/>
      <c r="T21" s="1"/>
      <c r="U21" s="1"/>
      <c r="V21" s="1"/>
      <c r="W21" s="1"/>
      <c r="X21" s="1"/>
      <c r="Y21" s="1"/>
      <c r="Z21" s="1"/>
    </row>
    <row r="22" spans="1:26" ht="18" customHeight="1">
      <c r="A22" s="47">
        <v>46199</v>
      </c>
      <c r="B22" s="5" t="s">
        <v>22</v>
      </c>
      <c r="C22" s="6">
        <v>676</v>
      </c>
      <c r="D22" s="5" t="s">
        <v>36</v>
      </c>
      <c r="E22" s="7">
        <f>IF(OR(A22="",C22=""),"",SUMIFS(【データ】蓄積用!$D$2:$D$15000,【データ】蓄積用!$A$2:$A$15000,A22,【データ】蓄積用!$C$2:$C$15000,C22))</f>
        <v>4573</v>
      </c>
      <c r="F22" s="8">
        <f>IF(OR(A22="",C22=""),"",SUMIFS(【データ】蓄積用!$E$2:$E$15000,【データ】蓄積用!$A$2:$A$15000,A22,【データ】蓄積用!$C$2:$C$15000,C22))</f>
        <v>7047</v>
      </c>
      <c r="G22" s="9">
        <f>IF(OR(A22="",C22=""),"",SUMIFS(【データ】蓄積用!$L$2:$L$15000,【データ】蓄積用!$A$2:$A$15000,A22,【データ】蓄積用!$C$2:$C$15000,C22))</f>
        <v>1.5137</v>
      </c>
      <c r="H22" s="10" t="str">
        <f t="shared" si="0"/>
        <v>〇</v>
      </c>
      <c r="I22" s="1"/>
      <c r="J22" s="1"/>
      <c r="K22" s="1"/>
      <c r="L22" s="1"/>
      <c r="M22" s="1"/>
      <c r="N22" s="1"/>
      <c r="O22" s="1"/>
      <c r="P22" s="1"/>
      <c r="Q22" s="1"/>
      <c r="R22" s="1"/>
      <c r="S22" s="1"/>
      <c r="T22" s="1"/>
      <c r="U22" s="1"/>
      <c r="V22" s="1"/>
      <c r="W22" s="1"/>
      <c r="X22" s="1"/>
      <c r="Y22" s="1"/>
      <c r="Z22" s="1"/>
    </row>
    <row r="23" spans="1:26" ht="18" customHeight="1">
      <c r="A23" s="47">
        <v>46199</v>
      </c>
      <c r="B23" s="5" t="s">
        <v>22</v>
      </c>
      <c r="C23" s="6">
        <v>677</v>
      </c>
      <c r="D23" s="5" t="s">
        <v>37</v>
      </c>
      <c r="E23" s="7">
        <f>IF(OR(A23="",C23=""),"",SUMIFS(【データ】蓄積用!$D$2:$D$15000,【データ】蓄積用!$A$2:$A$15000,A23,【データ】蓄積用!$C$2:$C$15000,C23))</f>
        <v>4555</v>
      </c>
      <c r="F23" s="8">
        <f>IF(OR(A23="",C23=""),"",SUMIFS(【データ】蓄積用!$E$2:$E$15000,【データ】蓄積用!$A$2:$A$15000,A23,【データ】蓄積用!$C$2:$C$15000,C23))</f>
        <v>136</v>
      </c>
      <c r="G23" s="9">
        <f>IF(OR(A23="",C23=""),"",SUMIFS(【データ】蓄積用!$L$2:$L$15000,【データ】蓄積用!$A$2:$A$15000,A23,【データ】蓄積用!$C$2:$C$15000,C23))</f>
        <v>1.01</v>
      </c>
      <c r="H23" s="10" t="str">
        <f t="shared" si="0"/>
        <v>×</v>
      </c>
      <c r="I23" s="1"/>
      <c r="J23" s="1"/>
      <c r="K23" s="1"/>
      <c r="L23" s="1"/>
      <c r="M23" s="1"/>
      <c r="N23" s="1"/>
      <c r="O23" s="1"/>
      <c r="P23" s="1"/>
      <c r="Q23" s="1"/>
      <c r="R23" s="1"/>
      <c r="S23" s="1"/>
      <c r="T23" s="1"/>
      <c r="U23" s="1"/>
      <c r="V23" s="1"/>
      <c r="W23" s="1"/>
      <c r="X23" s="1"/>
      <c r="Y23" s="1"/>
      <c r="Z23" s="1"/>
    </row>
    <row r="24" spans="1:26" ht="18" customHeight="1">
      <c r="A24" s="47">
        <v>46199</v>
      </c>
      <c r="B24" s="5" t="s">
        <v>38</v>
      </c>
      <c r="C24" s="6">
        <v>707</v>
      </c>
      <c r="D24" s="5" t="s">
        <v>39</v>
      </c>
      <c r="E24" s="7">
        <f>IF(OR(A24="",C24=""),"",SUMIFS(【データ】蓄積用!$D$2:$D$15000,【データ】蓄積用!$A$2:$A$15000,A24,【データ】蓄積用!$C$2:$C$15000,C24))</f>
        <v>384</v>
      </c>
      <c r="F24" s="8">
        <f>IF(OR(A24="",C24=""),"",SUMIFS(【データ】蓄積用!$E$2:$E$15000,【データ】蓄積用!$A$2:$A$15000,A24,【データ】蓄積用!$C$2:$C$15000,C24))</f>
        <v>-432</v>
      </c>
      <c r="G24" s="9">
        <f>IF(OR(A24="",C24=""),"",SUMIFS(【データ】蓄積用!$L$2:$L$15000,【データ】蓄積用!$A$2:$A$15000,A24,【データ】蓄積用!$C$2:$C$15000,C24))</f>
        <v>0.625</v>
      </c>
      <c r="H24" s="10" t="str">
        <f t="shared" si="0"/>
        <v>×</v>
      </c>
      <c r="I24" s="1"/>
      <c r="J24" s="1"/>
      <c r="K24" s="1"/>
      <c r="L24" s="1"/>
      <c r="M24" s="1"/>
      <c r="N24" s="1"/>
      <c r="O24" s="1"/>
      <c r="P24" s="1"/>
      <c r="Q24" s="1"/>
      <c r="R24" s="1"/>
      <c r="S24" s="1"/>
      <c r="T24" s="1"/>
      <c r="U24" s="1"/>
      <c r="V24" s="1"/>
      <c r="W24" s="1"/>
      <c r="X24" s="1"/>
      <c r="Y24" s="1"/>
      <c r="Z24" s="1"/>
    </row>
    <row r="25" spans="1:26" ht="18" customHeight="1">
      <c r="A25" s="47">
        <v>46200</v>
      </c>
      <c r="B25" s="5" t="s">
        <v>16</v>
      </c>
      <c r="C25" s="6">
        <v>552</v>
      </c>
      <c r="D25" s="5" t="s">
        <v>40</v>
      </c>
      <c r="E25" s="7">
        <f>IF(OR(A25="",C25=""),"",SUMIFS(【データ】蓄積用!$D$2:$D$15000,【データ】蓄積用!$A$2:$A$15000,A25,【データ】蓄積用!$C$2:$C$15000,C25))</f>
        <v>3273</v>
      </c>
      <c r="F25" s="8">
        <f>IF(OR(A25="",C25=""),"",SUMIFS(【データ】蓄積用!$E$2:$E$15000,【データ】蓄積用!$A$2:$A$15000,A25,【データ】蓄積用!$C$2:$C$15000,C25))</f>
        <v>496</v>
      </c>
      <c r="G25" s="9">
        <f>IF(OR(A25="",C25=""),"",SUMIFS(【データ】蓄積用!$L$2:$L$15000,【データ】蓄積用!$A$2:$A$15000,A25,【データ】蓄積用!$C$2:$C$15000,C25))</f>
        <v>1.0505</v>
      </c>
      <c r="H25" s="10" t="str">
        <f t="shared" si="0"/>
        <v>×</v>
      </c>
      <c r="I25" s="1"/>
      <c r="J25" s="1"/>
      <c r="K25" s="1"/>
      <c r="L25" s="1"/>
      <c r="M25" s="1"/>
      <c r="N25" s="1"/>
      <c r="O25" s="1"/>
      <c r="P25" s="1"/>
      <c r="Q25" s="1"/>
      <c r="R25" s="1"/>
      <c r="S25" s="1"/>
      <c r="T25" s="1"/>
      <c r="U25" s="1"/>
      <c r="V25" s="1"/>
      <c r="W25" s="1"/>
      <c r="X25" s="1"/>
      <c r="Y25" s="1"/>
      <c r="Z25" s="1"/>
    </row>
    <row r="26" spans="1:26" ht="18" customHeight="1">
      <c r="A26" s="47">
        <v>46200</v>
      </c>
      <c r="B26" s="5" t="s">
        <v>9</v>
      </c>
      <c r="C26" s="6">
        <v>522</v>
      </c>
      <c r="D26" s="5" t="s">
        <v>41</v>
      </c>
      <c r="E26" s="7">
        <f>IF(OR(A26="",C26=""),"",SUMIFS(【データ】蓄積用!$D$2:$D$15000,【データ】蓄積用!$A$2:$A$15000,A26,【データ】蓄積用!$C$2:$C$15000,C26))</f>
        <v>5573</v>
      </c>
      <c r="F26" s="8">
        <f>IF(OR(A26="",C26=""),"",SUMIFS(【データ】蓄積用!$E$2:$E$15000,【データ】蓄積用!$A$2:$A$15000,A26,【データ】蓄積用!$C$2:$C$15000,C26))</f>
        <v>-285</v>
      </c>
      <c r="G26" s="9">
        <f>IF(OR(A26="",C26=""),"",SUMIFS(【データ】蓄積用!$L$2:$L$15000,【データ】蓄積用!$A$2:$A$15000,A26,【データ】蓄積用!$C$2:$C$15000,C26))</f>
        <v>0.98299999999999998</v>
      </c>
      <c r="H26" s="10" t="str">
        <f t="shared" si="0"/>
        <v>×</v>
      </c>
      <c r="I26" s="1"/>
      <c r="J26" s="1"/>
      <c r="K26" s="1"/>
      <c r="L26" s="1"/>
      <c r="M26" s="1"/>
      <c r="N26" s="1"/>
      <c r="O26" s="1"/>
      <c r="P26" s="1"/>
      <c r="Q26" s="1"/>
      <c r="R26" s="1"/>
      <c r="S26" s="1"/>
      <c r="T26" s="1"/>
      <c r="U26" s="1"/>
      <c r="V26" s="1"/>
      <c r="W26" s="1"/>
      <c r="X26" s="1"/>
      <c r="Y26" s="1"/>
      <c r="Z26" s="1"/>
    </row>
    <row r="27" spans="1:26" ht="18" customHeight="1">
      <c r="A27" s="47">
        <v>46200</v>
      </c>
      <c r="B27" s="5" t="s">
        <v>9</v>
      </c>
      <c r="C27" s="6">
        <v>523</v>
      </c>
      <c r="D27" s="5" t="s">
        <v>42</v>
      </c>
      <c r="E27" s="7">
        <f>IF(OR(A27="",C27=""),"",SUMIFS(【データ】蓄積用!$D$2:$D$15000,【データ】蓄積用!$A$2:$A$15000,A27,【データ】蓄積用!$C$2:$C$15000,C27))</f>
        <v>1877</v>
      </c>
      <c r="F27" s="8">
        <f>IF(OR(A27="",C27=""),"",SUMIFS(【データ】蓄積用!$E$2:$E$15000,【データ】蓄積用!$A$2:$A$15000,A27,【データ】蓄積用!$C$2:$C$15000,C27))</f>
        <v>-804</v>
      </c>
      <c r="G27" s="9">
        <f>IF(OR(A27="",C27=""),"",SUMIFS(【データ】蓄積用!$L$2:$L$15000,【データ】蓄積用!$A$2:$A$15000,A27,【データ】蓄積用!$C$2:$C$15000,C27))</f>
        <v>0.85719999999999996</v>
      </c>
      <c r="H27" s="10" t="str">
        <f t="shared" si="0"/>
        <v>×</v>
      </c>
      <c r="I27" s="1"/>
      <c r="J27" s="1"/>
      <c r="K27" s="1"/>
      <c r="L27" s="1"/>
      <c r="M27" s="1"/>
      <c r="N27" s="1"/>
      <c r="O27" s="1"/>
      <c r="P27" s="1"/>
      <c r="Q27" s="1"/>
      <c r="R27" s="1"/>
      <c r="S27" s="1"/>
      <c r="T27" s="1"/>
      <c r="U27" s="1"/>
      <c r="V27" s="1"/>
      <c r="W27" s="1"/>
      <c r="X27" s="1"/>
      <c r="Y27" s="1"/>
      <c r="Z27" s="1"/>
    </row>
    <row r="28" spans="1:26" ht="18" customHeight="1">
      <c r="A28" s="47">
        <v>46200</v>
      </c>
      <c r="B28" s="5" t="s">
        <v>9</v>
      </c>
      <c r="C28" s="6">
        <v>513</v>
      </c>
      <c r="D28" s="5" t="s">
        <v>43</v>
      </c>
      <c r="E28" s="7">
        <f>IF(OR(A28="",C28=""),"",SUMIFS(【データ】蓄積用!$D$2:$D$15000,【データ】蓄積用!$A$2:$A$15000,A28,【データ】蓄積用!$C$2:$C$15000,C28))</f>
        <v>1087</v>
      </c>
      <c r="F28" s="8">
        <f>IF(OR(A28="",C28=""),"",SUMIFS(【データ】蓄積用!$E$2:$E$15000,【データ】蓄積用!$A$2:$A$15000,A28,【データ】蓄積用!$C$2:$C$15000,C28))</f>
        <v>-623</v>
      </c>
      <c r="G28" s="9">
        <f>IF(OR(A28="",C28=""),"",SUMIFS(【データ】蓄積用!$L$2:$L$15000,【データ】蓄積用!$A$2:$A$15000,A28,【データ】蓄積用!$C$2:$C$15000,C28))</f>
        <v>0.80900000000000005</v>
      </c>
      <c r="H28" s="10" t="str">
        <f t="shared" si="0"/>
        <v>×</v>
      </c>
      <c r="I28" s="1"/>
      <c r="J28" s="1"/>
      <c r="K28" s="1"/>
      <c r="L28" s="1"/>
      <c r="M28" s="1"/>
      <c r="N28" s="1"/>
      <c r="O28" s="1"/>
      <c r="P28" s="1"/>
      <c r="Q28" s="1"/>
      <c r="R28" s="1"/>
      <c r="S28" s="1"/>
      <c r="T28" s="1"/>
      <c r="U28" s="1"/>
      <c r="V28" s="1"/>
      <c r="W28" s="1"/>
      <c r="X28" s="1"/>
      <c r="Y28" s="1"/>
      <c r="Z28" s="1"/>
    </row>
    <row r="29" spans="1:26" ht="18" customHeight="1">
      <c r="A29" s="47">
        <v>46200</v>
      </c>
      <c r="B29" s="5" t="s">
        <v>44</v>
      </c>
      <c r="C29" s="6">
        <v>571</v>
      </c>
      <c r="D29" s="5" t="s">
        <v>45</v>
      </c>
      <c r="E29" s="7">
        <f>IF(OR(A29="",C29=""),"",SUMIFS(【データ】蓄積用!$D$2:$D$15000,【データ】蓄積用!$A$2:$A$15000,A29,【データ】蓄積用!$C$2:$C$15000,C29))</f>
        <v>5949</v>
      </c>
      <c r="F29" s="8">
        <f>IF(OR(A29="",C29=""),"",SUMIFS(【データ】蓄積用!$E$2:$E$15000,【データ】蓄積用!$A$2:$A$15000,A29,【データ】蓄積用!$C$2:$C$15000,C29))</f>
        <v>599</v>
      </c>
      <c r="G29" s="9">
        <f>IF(OR(A29="",C29=""),"",SUMIFS(【データ】蓄積用!$L$2:$L$15000,【データ】蓄積用!$A$2:$A$15000,A29,【データ】蓄積用!$C$2:$C$15000,C29))</f>
        <v>1.0336000000000001</v>
      </c>
      <c r="H29" s="10" t="str">
        <f t="shared" si="0"/>
        <v>×</v>
      </c>
      <c r="I29" s="1"/>
      <c r="J29" s="1"/>
      <c r="K29" s="1"/>
      <c r="L29" s="1"/>
      <c r="M29" s="1"/>
      <c r="N29" s="1"/>
      <c r="O29" s="1"/>
      <c r="P29" s="1"/>
      <c r="Q29" s="1"/>
      <c r="R29" s="1"/>
      <c r="S29" s="1"/>
      <c r="T29" s="1"/>
      <c r="U29" s="1"/>
      <c r="V29" s="1"/>
      <c r="W29" s="1"/>
      <c r="X29" s="1"/>
      <c r="Y29" s="1"/>
      <c r="Z29" s="1"/>
    </row>
    <row r="30" spans="1:26" ht="18" customHeight="1">
      <c r="A30" s="47">
        <v>46200</v>
      </c>
      <c r="B30" s="5" t="s">
        <v>46</v>
      </c>
      <c r="C30" s="6">
        <v>751</v>
      </c>
      <c r="D30" s="5" t="s">
        <v>47</v>
      </c>
      <c r="E30" s="7">
        <f>IF(OR(A30="",C30=""),"",SUMIFS(【データ】蓄積用!$D$2:$D$15000,【データ】蓄積用!$A$2:$A$15000,A30,【データ】蓄積用!$C$2:$C$15000,C30))</f>
        <v>8613</v>
      </c>
      <c r="F30" s="8">
        <f>IF(OR(A30="",C30=""),"",SUMIFS(【データ】蓄積用!$E$2:$E$15000,【データ】蓄積用!$A$2:$A$15000,A30,【データ】蓄積用!$C$2:$C$15000,C30))</f>
        <v>-5861</v>
      </c>
      <c r="G30" s="9">
        <f>IF(OR(A30="",C30=""),"",SUMIFS(【データ】蓄積用!$L$2:$L$15000,【データ】蓄積用!$A$2:$A$15000,A30,【データ】蓄積用!$C$2:$C$15000,C30))</f>
        <v>0.7732</v>
      </c>
      <c r="H30" s="10" t="str">
        <f t="shared" si="0"/>
        <v>×</v>
      </c>
      <c r="I30" s="1"/>
      <c r="J30" s="1"/>
      <c r="K30" s="1"/>
      <c r="L30" s="1"/>
      <c r="M30" s="1"/>
      <c r="N30" s="1"/>
      <c r="O30" s="1"/>
      <c r="P30" s="1"/>
      <c r="Q30" s="1"/>
      <c r="R30" s="1"/>
      <c r="S30" s="1"/>
      <c r="T30" s="1"/>
      <c r="U30" s="1"/>
      <c r="V30" s="1"/>
      <c r="W30" s="1"/>
      <c r="X30" s="1"/>
      <c r="Y30" s="1"/>
      <c r="Z30" s="1"/>
    </row>
    <row r="31" spans="1:26" ht="18" customHeight="1">
      <c r="A31" s="47">
        <v>46200</v>
      </c>
      <c r="B31" s="5" t="s">
        <v>20</v>
      </c>
      <c r="C31" s="6">
        <v>682</v>
      </c>
      <c r="D31" s="5" t="s">
        <v>48</v>
      </c>
      <c r="E31" s="7">
        <f>IF(OR(A31="",C31=""),"",SUMIFS(【データ】蓄積用!$D$2:$D$15000,【データ】蓄積用!$A$2:$A$15000,A31,【データ】蓄積用!$C$2:$C$15000,C31))</f>
        <v>3431</v>
      </c>
      <c r="F31" s="8">
        <f>IF(OR(A31="",C31=""),"",SUMIFS(【データ】蓄積用!$E$2:$E$15000,【データ】蓄積用!$A$2:$A$15000,A31,【データ】蓄積用!$C$2:$C$15000,C31))</f>
        <v>-1369</v>
      </c>
      <c r="G31" s="9">
        <f>IF(OR(A31="",C31=""),"",SUMIFS(【データ】蓄積用!$L$2:$L$15000,【データ】蓄積用!$A$2:$A$15000,A31,【データ】蓄積用!$C$2:$C$15000,C31))</f>
        <v>0.86699999999999999</v>
      </c>
      <c r="H31" s="10" t="str">
        <f t="shared" si="0"/>
        <v>×</v>
      </c>
      <c r="I31" s="1"/>
      <c r="J31" s="1"/>
      <c r="K31" s="1"/>
      <c r="L31" s="1"/>
      <c r="M31" s="1"/>
      <c r="N31" s="1"/>
      <c r="O31" s="1"/>
      <c r="P31" s="1"/>
      <c r="Q31" s="1"/>
      <c r="R31" s="1"/>
      <c r="S31" s="1"/>
      <c r="T31" s="1"/>
      <c r="U31" s="1"/>
      <c r="V31" s="1"/>
      <c r="W31" s="1"/>
      <c r="X31" s="1"/>
      <c r="Y31" s="1"/>
      <c r="Z31" s="1"/>
    </row>
    <row r="32" spans="1:26" ht="18" customHeight="1">
      <c r="A32" s="47">
        <v>46200</v>
      </c>
      <c r="B32" s="5" t="s">
        <v>49</v>
      </c>
      <c r="C32" s="6">
        <v>686</v>
      </c>
      <c r="D32" s="5" t="s">
        <v>50</v>
      </c>
      <c r="E32" s="7">
        <f>IF(OR(A32="",C32=""),"",SUMIFS(【データ】蓄積用!$D$2:$D$15000,【データ】蓄積用!$A$2:$A$15000,A32,【データ】蓄積用!$C$2:$C$15000,C32))</f>
        <v>2600</v>
      </c>
      <c r="F32" s="8">
        <f>IF(OR(A32="",C32=""),"",SUMIFS(【データ】蓄積用!$E$2:$E$15000,【データ】蓄積用!$A$2:$A$15000,A32,【データ】蓄積用!$C$2:$C$15000,C32))</f>
        <v>-1896</v>
      </c>
      <c r="G32" s="9">
        <f>IF(OR(A32="",C32=""),"",SUMIFS(【データ】蓄積用!$L$2:$L$15000,【データ】蓄積用!$A$2:$A$15000,A32,【データ】蓄積用!$C$2:$C$15000,C32))</f>
        <v>0.75690000000000002</v>
      </c>
      <c r="H32" s="10" t="str">
        <f t="shared" si="0"/>
        <v>×</v>
      </c>
      <c r="I32" s="1"/>
      <c r="J32" s="1"/>
      <c r="K32" s="1"/>
      <c r="L32" s="1"/>
      <c r="M32" s="1"/>
      <c r="N32" s="1"/>
      <c r="O32" s="1"/>
      <c r="P32" s="1"/>
      <c r="Q32" s="1"/>
      <c r="R32" s="1"/>
      <c r="S32" s="1"/>
      <c r="T32" s="1"/>
      <c r="U32" s="1"/>
      <c r="V32" s="1"/>
      <c r="W32" s="1"/>
      <c r="X32" s="1"/>
      <c r="Y32" s="1"/>
      <c r="Z32" s="1"/>
    </row>
    <row r="33" spans="1:26" ht="18" customHeight="1">
      <c r="A33" s="47">
        <v>46200</v>
      </c>
      <c r="B33" s="5" t="s">
        <v>38</v>
      </c>
      <c r="C33" s="6">
        <v>707</v>
      </c>
      <c r="D33" s="5" t="s">
        <v>51</v>
      </c>
      <c r="E33" s="7">
        <f>IF(OR(A33="",C33=""),"",SUMIFS(【データ】蓄積用!$D$2:$D$15000,【データ】蓄積用!$A$2:$A$15000,A33,【データ】蓄積用!$C$2:$C$15000,C33))</f>
        <v>3159</v>
      </c>
      <c r="F33" s="8">
        <f>IF(OR(A33="",C33=""),"",SUMIFS(【データ】蓄積用!$E$2:$E$15000,【データ】蓄積用!$A$2:$A$15000,A33,【データ】蓄積用!$C$2:$C$15000,C33))</f>
        <v>-2362</v>
      </c>
      <c r="G33" s="9">
        <f>IF(OR(A33="",C33=""),"",SUMIFS(【データ】蓄積用!$L$2:$L$15000,【データ】蓄積用!$A$2:$A$15000,A33,【データ】蓄積用!$C$2:$C$15000,C33))</f>
        <v>0.75080000000000002</v>
      </c>
      <c r="H33" s="10" t="str">
        <f t="shared" si="0"/>
        <v>×</v>
      </c>
      <c r="I33" s="1"/>
      <c r="J33" s="1"/>
      <c r="K33" s="1"/>
      <c r="L33" s="1"/>
      <c r="M33" s="1"/>
      <c r="N33" s="1"/>
      <c r="O33" s="1"/>
      <c r="P33" s="1"/>
      <c r="Q33" s="1"/>
      <c r="R33" s="1"/>
      <c r="S33" s="1"/>
      <c r="T33" s="1"/>
      <c r="U33" s="1"/>
      <c r="V33" s="1"/>
      <c r="W33" s="1"/>
      <c r="X33" s="1"/>
      <c r="Y33" s="1"/>
      <c r="Z33" s="1"/>
    </row>
    <row r="34" spans="1:26" ht="18" customHeight="1">
      <c r="A34" s="47">
        <v>46200</v>
      </c>
      <c r="B34" s="5" t="s">
        <v>52</v>
      </c>
      <c r="C34" s="6">
        <v>726</v>
      </c>
      <c r="D34" s="5" t="s">
        <v>53</v>
      </c>
      <c r="E34" s="7">
        <f>IF(OR(A34="",C34=""),"",SUMIFS(【データ】蓄積用!$D$2:$D$15000,【データ】蓄積用!$A$2:$A$15000,A34,【データ】蓄積用!$C$2:$C$15000,C34))</f>
        <v>6523</v>
      </c>
      <c r="F34" s="8">
        <f>IF(OR(A34="",C34=""),"",SUMIFS(【データ】蓄積用!$E$2:$E$15000,【データ】蓄積用!$A$2:$A$15000,A34,【データ】蓄積用!$C$2:$C$15000,C34))</f>
        <v>885</v>
      </c>
      <c r="G34" s="9">
        <f>IF(OR(A34="",C34=""),"",SUMIFS(【データ】蓄積用!$L$2:$L$15000,【データ】蓄積用!$A$2:$A$15000,A34,【データ】蓄積用!$C$2:$C$15000,C34))</f>
        <v>1.0451999999999999</v>
      </c>
      <c r="H34" s="10" t="str">
        <f t="shared" si="0"/>
        <v>×</v>
      </c>
      <c r="I34" s="1"/>
      <c r="J34" s="1"/>
      <c r="K34" s="1"/>
      <c r="L34" s="1"/>
      <c r="M34" s="1"/>
      <c r="N34" s="1"/>
      <c r="O34" s="1"/>
      <c r="P34" s="1"/>
      <c r="Q34" s="1"/>
      <c r="R34" s="1"/>
      <c r="S34" s="1"/>
      <c r="T34" s="1"/>
      <c r="U34" s="1"/>
      <c r="V34" s="1"/>
      <c r="W34" s="1"/>
      <c r="X34" s="1"/>
      <c r="Y34" s="1"/>
      <c r="Z34" s="1"/>
    </row>
    <row r="35" spans="1:26" ht="18" customHeight="1">
      <c r="A35" s="47">
        <v>46201</v>
      </c>
      <c r="B35" s="5" t="s">
        <v>9</v>
      </c>
      <c r="C35" s="6">
        <v>522</v>
      </c>
      <c r="D35" s="5" t="s">
        <v>54</v>
      </c>
      <c r="E35" s="7">
        <f>IF(OR(A35="",C35=""),"",SUMIFS(【データ】蓄積用!$D$2:$D$15000,【データ】蓄積用!$A$2:$A$15000,A35,【データ】蓄積用!$C$2:$C$15000,C35))</f>
        <v>6346</v>
      </c>
      <c r="F35" s="8">
        <f>IF(OR(A35="",C35=""),"",SUMIFS(【データ】蓄積用!$E$2:$E$15000,【データ】蓄積用!$A$2:$A$15000,A35,【データ】蓄積用!$C$2:$C$15000,C35))</f>
        <v>-1883</v>
      </c>
      <c r="G35" s="9">
        <f>IF(OR(A35="",C35=""),"",SUMIFS(【データ】蓄積用!$L$2:$L$15000,【データ】蓄積用!$A$2:$A$15000,A35,【データ】蓄積用!$C$2:$C$15000,C35))</f>
        <v>0.90110000000000001</v>
      </c>
      <c r="H35" s="10" t="str">
        <f t="shared" si="0"/>
        <v>×</v>
      </c>
      <c r="I35" s="1"/>
      <c r="J35" s="1"/>
      <c r="K35" s="1"/>
      <c r="L35" s="1"/>
      <c r="M35" s="1"/>
      <c r="N35" s="1"/>
      <c r="O35" s="1"/>
      <c r="P35" s="1"/>
      <c r="Q35" s="1"/>
      <c r="R35" s="1"/>
      <c r="S35" s="1"/>
      <c r="T35" s="1"/>
      <c r="U35" s="1"/>
      <c r="V35" s="1"/>
      <c r="W35" s="1"/>
      <c r="X35" s="1"/>
      <c r="Y35" s="1"/>
      <c r="Z35" s="1"/>
    </row>
    <row r="36" spans="1:26" ht="18" customHeight="1">
      <c r="A36" s="47">
        <v>46201</v>
      </c>
      <c r="B36" s="5" t="s">
        <v>55</v>
      </c>
      <c r="C36" s="6">
        <v>537</v>
      </c>
      <c r="D36" s="5" t="s">
        <v>56</v>
      </c>
      <c r="E36" s="7">
        <f>IF(OR(A36="",C36=""),"",SUMIFS(【データ】蓄積用!$D$2:$D$15000,【データ】蓄積用!$A$2:$A$15000,A36,【データ】蓄積用!$C$2:$C$15000,C36))</f>
        <v>3085</v>
      </c>
      <c r="F36" s="8">
        <f>IF(OR(A36="",C36=""),"",SUMIFS(【データ】蓄積用!$E$2:$E$15000,【データ】蓄積用!$A$2:$A$15000,A36,【データ】蓄積用!$C$2:$C$15000,C36))</f>
        <v>-1240</v>
      </c>
      <c r="G36" s="9">
        <f>IF(OR(A36="",C36=""),"",SUMIFS(【データ】蓄積用!$L$2:$L$15000,【データ】蓄積用!$A$2:$A$15000,A36,【データ】蓄積用!$C$2:$C$15000,C36))</f>
        <v>0.86599999999999999</v>
      </c>
      <c r="H36" s="10" t="str">
        <f t="shared" ref="H36:H67" si="1">IF(A36="", "", IF(OR(E36="", E36="集計"), "", IF(ISNUMBER(SEARCH("ジャグラー", B36)), IF(IFERROR(VALUE(G36), 0)&gt;=4, "〇", "×"), IF(IFERROR(VALUE(F36), 0)&gt;=1000, "〇", "×"))))</f>
        <v>×</v>
      </c>
      <c r="I36" s="1"/>
      <c r="J36" s="1"/>
      <c r="K36" s="1"/>
      <c r="L36" s="1"/>
      <c r="M36" s="1"/>
      <c r="N36" s="1"/>
      <c r="O36" s="1"/>
      <c r="P36" s="1"/>
      <c r="Q36" s="1"/>
      <c r="R36" s="1"/>
      <c r="S36" s="1"/>
      <c r="T36" s="1"/>
      <c r="U36" s="1"/>
      <c r="V36" s="1"/>
      <c r="W36" s="1"/>
      <c r="X36" s="1"/>
      <c r="Y36" s="1"/>
      <c r="Z36" s="1"/>
    </row>
    <row r="37" spans="1:26" ht="18" customHeight="1">
      <c r="A37" s="47">
        <v>46201</v>
      </c>
      <c r="B37" s="5" t="s">
        <v>9</v>
      </c>
      <c r="C37" s="6">
        <v>523</v>
      </c>
      <c r="D37" s="5" t="s">
        <v>57</v>
      </c>
      <c r="E37" s="7">
        <f>IF(OR(A37="",C37=""),"",SUMIFS(【データ】蓄積用!$D$2:$D$15000,【データ】蓄積用!$A$2:$A$15000,A37,【データ】蓄積用!$C$2:$C$15000,C37))</f>
        <v>6238</v>
      </c>
      <c r="F37" s="8">
        <f>IF(OR(A37="",C37=""),"",SUMIFS(【データ】蓄積用!$E$2:$E$15000,【データ】蓄積用!$A$2:$A$15000,A37,【データ】蓄積用!$C$2:$C$15000,C37))</f>
        <v>-404</v>
      </c>
      <c r="G37" s="9">
        <f>IF(OR(A37="",C37=""),"",SUMIFS(【データ】蓄積用!$L$2:$L$15000,【データ】蓄積用!$A$2:$A$15000,A37,【データ】蓄積用!$C$2:$C$15000,C37))</f>
        <v>0.97840000000000005</v>
      </c>
      <c r="H37" s="10" t="str">
        <f t="shared" si="1"/>
        <v>×</v>
      </c>
      <c r="I37" s="1"/>
      <c r="J37" s="1"/>
      <c r="K37" s="1"/>
      <c r="L37" s="1"/>
      <c r="M37" s="1"/>
      <c r="N37" s="1"/>
      <c r="O37" s="1"/>
      <c r="P37" s="1"/>
      <c r="Q37" s="1"/>
      <c r="R37" s="1"/>
      <c r="S37" s="1"/>
      <c r="T37" s="1"/>
      <c r="U37" s="1"/>
      <c r="V37" s="1"/>
      <c r="W37" s="1"/>
      <c r="X37" s="1"/>
      <c r="Y37" s="1"/>
      <c r="Z37" s="1"/>
    </row>
    <row r="38" spans="1:26" ht="18" customHeight="1">
      <c r="A38" s="47">
        <v>46201</v>
      </c>
      <c r="B38" s="5" t="s">
        <v>9</v>
      </c>
      <c r="C38" s="6">
        <v>510</v>
      </c>
      <c r="D38" s="5" t="s">
        <v>58</v>
      </c>
      <c r="E38" s="7">
        <f>IF(OR(A38="",C38=""),"",SUMIFS(【データ】蓄積用!$D$2:$D$15000,【データ】蓄積用!$A$2:$A$15000,A38,【データ】蓄積用!$C$2:$C$15000,C38))</f>
        <v>3952</v>
      </c>
      <c r="F38" s="8">
        <f>IF(OR(A38="",C38=""),"",SUMIFS(【データ】蓄積用!$E$2:$E$15000,【データ】蓄積用!$A$2:$A$15000,A38,【データ】蓄積用!$C$2:$C$15000,C38))</f>
        <v>-1800</v>
      </c>
      <c r="G38" s="9">
        <f>IF(OR(A38="",C38=""),"",SUMIFS(【データ】蓄積用!$L$2:$L$15000,【データ】蓄積用!$A$2:$A$15000,A38,【データ】蓄積用!$C$2:$C$15000,C38))</f>
        <v>0.84819999999999995</v>
      </c>
      <c r="H38" s="10" t="str">
        <f t="shared" si="1"/>
        <v>×</v>
      </c>
      <c r="I38" s="1"/>
      <c r="J38" s="1"/>
      <c r="K38" s="1"/>
      <c r="L38" s="1"/>
      <c r="M38" s="1"/>
      <c r="N38" s="1"/>
      <c r="O38" s="1"/>
      <c r="P38" s="1"/>
      <c r="Q38" s="1"/>
      <c r="R38" s="1"/>
      <c r="S38" s="1"/>
      <c r="T38" s="1"/>
      <c r="U38" s="1"/>
      <c r="V38" s="1"/>
      <c r="W38" s="1"/>
      <c r="X38" s="1"/>
      <c r="Y38" s="1"/>
      <c r="Z38" s="1"/>
    </row>
    <row r="39" spans="1:26" ht="18" customHeight="1">
      <c r="A39" s="47">
        <v>46201</v>
      </c>
      <c r="B39" s="5" t="s">
        <v>44</v>
      </c>
      <c r="C39" s="6">
        <v>568</v>
      </c>
      <c r="D39" s="5" t="s">
        <v>59</v>
      </c>
      <c r="E39" s="7">
        <f>IF(OR(A39="",C39=""),"",SUMIFS(【データ】蓄積用!$D$2:$D$15000,【データ】蓄積用!$A$2:$A$15000,A39,【データ】蓄積用!$C$2:$C$15000,C39))</f>
        <v>5111</v>
      </c>
      <c r="F39" s="8">
        <f>IF(OR(A39="",C39=""),"",SUMIFS(【データ】蓄積用!$E$2:$E$15000,【データ】蓄積用!$A$2:$A$15000,A39,【データ】蓄積用!$C$2:$C$15000,C39))</f>
        <v>-271</v>
      </c>
      <c r="G39" s="9">
        <f>IF(OR(A39="",C39=""),"",SUMIFS(【データ】蓄積用!$L$2:$L$15000,【データ】蓄積用!$A$2:$A$15000,A39,【データ】蓄積用!$C$2:$C$15000,C39))</f>
        <v>0.98229999999999995</v>
      </c>
      <c r="H39" s="10" t="str">
        <f t="shared" si="1"/>
        <v>×</v>
      </c>
      <c r="I39" s="1"/>
      <c r="J39" s="1"/>
      <c r="K39" s="1"/>
      <c r="L39" s="1"/>
      <c r="M39" s="1"/>
      <c r="N39" s="1"/>
      <c r="O39" s="1"/>
      <c r="P39" s="1"/>
      <c r="Q39" s="1"/>
      <c r="R39" s="1"/>
      <c r="S39" s="1"/>
      <c r="T39" s="1"/>
      <c r="U39" s="1"/>
      <c r="V39" s="1"/>
      <c r="W39" s="1"/>
      <c r="X39" s="1"/>
      <c r="Y39" s="1"/>
      <c r="Z39" s="1"/>
    </row>
    <row r="40" spans="1:26" ht="18" customHeight="1">
      <c r="A40" s="47">
        <v>46201</v>
      </c>
      <c r="B40" s="5" t="s">
        <v>20</v>
      </c>
      <c r="C40" s="6">
        <v>680</v>
      </c>
      <c r="D40" s="5" t="s">
        <v>60</v>
      </c>
      <c r="E40" s="7">
        <f>IF(OR(A40="",C40=""),"",SUMIFS(【データ】蓄積用!$D$2:$D$15000,【データ】蓄積用!$A$2:$A$15000,A40,【データ】蓄積用!$C$2:$C$15000,C40))</f>
        <v>1728</v>
      </c>
      <c r="F40" s="8">
        <f>IF(OR(A40="",C40=""),"",SUMIFS(【データ】蓄積用!$E$2:$E$15000,【データ】蓄積用!$A$2:$A$15000,A40,【データ】蓄積用!$C$2:$C$15000,C40))</f>
        <v>-830</v>
      </c>
      <c r="G40" s="9">
        <f>IF(OR(A40="",C40=""),"",SUMIFS(【データ】蓄積用!$L$2:$L$15000,【データ】蓄積用!$A$2:$A$15000,A40,【データ】蓄積用!$C$2:$C$15000,C40))</f>
        <v>0.83989999999999998</v>
      </c>
      <c r="H40" s="10" t="str">
        <f t="shared" si="1"/>
        <v>×</v>
      </c>
      <c r="I40" s="1"/>
      <c r="J40" s="1"/>
      <c r="K40" s="1"/>
      <c r="L40" s="1"/>
      <c r="M40" s="1"/>
      <c r="N40" s="1"/>
      <c r="O40" s="1"/>
      <c r="P40" s="1"/>
      <c r="Q40" s="1"/>
      <c r="R40" s="1"/>
      <c r="S40" s="1"/>
      <c r="T40" s="1"/>
      <c r="U40" s="1"/>
      <c r="V40" s="1"/>
      <c r="W40" s="1"/>
      <c r="X40" s="1"/>
      <c r="Y40" s="1"/>
      <c r="Z40" s="1"/>
    </row>
    <row r="41" spans="1:26" ht="18" customHeight="1">
      <c r="A41" s="47">
        <v>46201</v>
      </c>
      <c r="B41" s="5" t="s">
        <v>20</v>
      </c>
      <c r="C41" s="6">
        <v>682</v>
      </c>
      <c r="D41" s="5" t="s">
        <v>61</v>
      </c>
      <c r="E41" s="7">
        <f>IF(OR(A41="",C41=""),"",SUMIFS(【データ】蓄積用!$D$2:$D$15000,【データ】蓄積用!$A$2:$A$15000,A41,【データ】蓄積用!$C$2:$C$15000,C41))</f>
        <v>3405</v>
      </c>
      <c r="F41" s="8">
        <f>IF(OR(A41="",C41=""),"",SUMIFS(【データ】蓄積用!$E$2:$E$15000,【データ】蓄積用!$A$2:$A$15000,A41,【データ】蓄積用!$C$2:$C$15000,C41))</f>
        <v>1085</v>
      </c>
      <c r="G41" s="9">
        <f>IF(OR(A41="",C41=""),"",SUMIFS(【データ】蓄積用!$L$2:$L$15000,【データ】蓄積用!$A$2:$A$15000,A41,【データ】蓄積用!$C$2:$C$15000,C41))</f>
        <v>1.1062000000000001</v>
      </c>
      <c r="H41" s="10" t="str">
        <f t="shared" si="1"/>
        <v>〇</v>
      </c>
      <c r="I41" s="1"/>
      <c r="J41" s="1"/>
      <c r="K41" s="1"/>
      <c r="L41" s="1"/>
      <c r="M41" s="1"/>
      <c r="N41" s="1"/>
      <c r="O41" s="1"/>
      <c r="P41" s="1"/>
      <c r="Q41" s="1"/>
      <c r="R41" s="1"/>
      <c r="S41" s="1"/>
      <c r="T41" s="1"/>
      <c r="U41" s="1"/>
      <c r="V41" s="1"/>
      <c r="W41" s="1"/>
      <c r="X41" s="1"/>
      <c r="Y41" s="1"/>
      <c r="Z41" s="1"/>
    </row>
    <row r="42" spans="1:26" ht="18" customHeight="1">
      <c r="A42" s="47">
        <v>46201</v>
      </c>
      <c r="B42" s="5" t="s">
        <v>18</v>
      </c>
      <c r="C42" s="6">
        <v>755</v>
      </c>
      <c r="D42" s="5" t="s">
        <v>62</v>
      </c>
      <c r="E42" s="7">
        <f>IF(OR(A42="",C42=""),"",SUMIFS(【データ】蓄積用!$D$2:$D$15000,【データ】蓄積用!$A$2:$A$15000,A42,【データ】蓄積用!$C$2:$C$15000,C42))</f>
        <v>654</v>
      </c>
      <c r="F42" s="8">
        <f>IF(OR(A42="",C42=""),"",SUMIFS(【データ】蓄積用!$E$2:$E$15000,【データ】蓄積用!$A$2:$A$15000,A42,【データ】蓄積用!$C$2:$C$15000,C42))</f>
        <v>-654</v>
      </c>
      <c r="G42" s="9">
        <f>IF(OR(A42="",C42=""),"",SUMIFS(【データ】蓄積用!$L$2:$L$15000,【データ】蓄積用!$A$2:$A$15000,A42,【データ】蓄積用!$C$2:$C$15000,C42))</f>
        <v>0.66669999999999996</v>
      </c>
      <c r="H42" s="10" t="str">
        <f t="shared" si="1"/>
        <v>×</v>
      </c>
      <c r="I42" s="1"/>
      <c r="J42" s="1"/>
      <c r="K42" s="1"/>
      <c r="L42" s="1"/>
      <c r="M42" s="1"/>
      <c r="N42" s="1"/>
      <c r="O42" s="1"/>
      <c r="P42" s="1"/>
      <c r="Q42" s="1"/>
      <c r="R42" s="1"/>
      <c r="S42" s="1"/>
      <c r="T42" s="1"/>
      <c r="U42" s="1"/>
      <c r="V42" s="1"/>
      <c r="W42" s="1"/>
      <c r="X42" s="1"/>
      <c r="Y42" s="1"/>
      <c r="Z42" s="1"/>
    </row>
    <row r="43" spans="1:26" ht="18" customHeight="1">
      <c r="A43" s="47">
        <v>46201</v>
      </c>
      <c r="B43" s="5" t="s">
        <v>18</v>
      </c>
      <c r="C43" s="6">
        <v>757</v>
      </c>
      <c r="D43" s="5" t="s">
        <v>63</v>
      </c>
      <c r="E43" s="7">
        <f>IF(OR(A43="",C43=""),"",SUMIFS(【データ】蓄積用!$D$2:$D$15000,【データ】蓄積用!$A$2:$A$15000,A43,【データ】蓄積用!$C$2:$C$15000,C43))</f>
        <v>1676</v>
      </c>
      <c r="F43" s="8">
        <f>IF(OR(A43="",C43=""),"",SUMIFS(【データ】蓄積用!$E$2:$E$15000,【データ】蓄積用!$A$2:$A$15000,A43,【データ】蓄積用!$C$2:$C$15000,C43))</f>
        <v>1559</v>
      </c>
      <c r="G43" s="9">
        <f>IF(OR(A43="",C43=""),"",SUMIFS(【データ】蓄積用!$L$2:$L$15000,【データ】蓄積用!$A$2:$A$15000,A43,【データ】蓄積用!$C$2:$C$15000,C43))</f>
        <v>1.3101</v>
      </c>
      <c r="H43" s="10" t="str">
        <f t="shared" si="1"/>
        <v>〇</v>
      </c>
      <c r="I43" s="1"/>
      <c r="J43" s="1"/>
      <c r="K43" s="1"/>
      <c r="L43" s="1"/>
      <c r="M43" s="1"/>
      <c r="N43" s="1"/>
      <c r="O43" s="1"/>
      <c r="P43" s="1"/>
      <c r="Q43" s="1"/>
      <c r="R43" s="1"/>
      <c r="S43" s="1"/>
      <c r="T43" s="1"/>
      <c r="U43" s="1"/>
      <c r="V43" s="1"/>
      <c r="W43" s="1"/>
      <c r="X43" s="1"/>
      <c r="Y43" s="1"/>
      <c r="Z43" s="1"/>
    </row>
    <row r="44" spans="1:26" ht="18" customHeight="1">
      <c r="A44" s="47">
        <v>46201</v>
      </c>
      <c r="B44" s="5" t="s">
        <v>18</v>
      </c>
      <c r="C44" s="6">
        <v>760</v>
      </c>
      <c r="D44" s="5" t="s">
        <v>64</v>
      </c>
      <c r="E44" s="7">
        <f>IF(OR(A44="",C44=""),"",SUMIFS(【データ】蓄積用!$D$2:$D$15000,【データ】蓄積用!$A$2:$A$15000,A44,【データ】蓄積用!$C$2:$C$15000,C44))</f>
        <v>2441</v>
      </c>
      <c r="F44" s="8">
        <f>IF(OR(A44="",C44=""),"",SUMIFS(【データ】蓄積用!$E$2:$E$15000,【データ】蓄積用!$A$2:$A$15000,A44,【データ】蓄積用!$C$2:$C$15000,C44))</f>
        <v>1653</v>
      </c>
      <c r="G44" s="9">
        <f>IF(OR(A44="",C44=""),"",SUMIFS(【データ】蓄積用!$L$2:$L$15000,【データ】蓄積用!$A$2:$A$15000,A44,【データ】蓄積用!$C$2:$C$15000,C44))</f>
        <v>1.2257</v>
      </c>
      <c r="H44" s="10" t="str">
        <f t="shared" si="1"/>
        <v>〇</v>
      </c>
      <c r="I44" s="1"/>
      <c r="J44" s="1"/>
      <c r="K44" s="1"/>
      <c r="L44" s="1"/>
      <c r="M44" s="1"/>
      <c r="N44" s="1"/>
      <c r="O44" s="1"/>
      <c r="P44" s="1"/>
      <c r="Q44" s="1"/>
      <c r="R44" s="1"/>
      <c r="S44" s="1"/>
      <c r="T44" s="1"/>
      <c r="U44" s="1"/>
      <c r="V44" s="1"/>
      <c r="W44" s="1"/>
      <c r="X44" s="1"/>
      <c r="Y44" s="1"/>
      <c r="Z44" s="1"/>
    </row>
    <row r="45" spans="1:26" ht="18" customHeight="1">
      <c r="A45" s="47">
        <v>46202</v>
      </c>
      <c r="B45" s="5" t="s">
        <v>9</v>
      </c>
      <c r="C45" s="6">
        <v>523</v>
      </c>
      <c r="D45" s="5" t="s">
        <v>65</v>
      </c>
      <c r="E45" s="7">
        <f>IF(OR(A45="",C45=""),"",SUMIFS(【データ】蓄積用!$D$2:$D$15000,【データ】蓄積用!$A$2:$A$15000,A45,【データ】蓄積用!$C$2:$C$15000,C45))</f>
        <v>1895</v>
      </c>
      <c r="F45" s="8">
        <f>IF(OR(A45="",C45=""),"",SUMIFS(【データ】蓄積用!$E$2:$E$15000,【データ】蓄積用!$A$2:$A$15000,A45,【データ】蓄積用!$C$2:$C$15000,C45))</f>
        <v>-820</v>
      </c>
      <c r="G45" s="9">
        <f>IF(OR(A45="",C45=""),"",SUMIFS(【データ】蓄積用!$L$2:$L$15000,【データ】蓄積用!$A$2:$A$15000,A45,【データ】蓄積用!$C$2:$C$15000,C45))</f>
        <v>0.85580000000000001</v>
      </c>
      <c r="H45" s="10" t="str">
        <f t="shared" si="1"/>
        <v>×</v>
      </c>
      <c r="I45" s="1"/>
      <c r="J45" s="1"/>
      <c r="K45" s="1"/>
      <c r="L45" s="1"/>
      <c r="M45" s="1"/>
      <c r="N45" s="1"/>
      <c r="O45" s="1"/>
      <c r="P45" s="1"/>
      <c r="Q45" s="1"/>
      <c r="R45" s="1"/>
      <c r="S45" s="1"/>
      <c r="T45" s="1"/>
      <c r="U45" s="1"/>
      <c r="V45" s="1"/>
      <c r="W45" s="1"/>
      <c r="X45" s="1"/>
      <c r="Y45" s="1"/>
      <c r="Z45" s="1"/>
    </row>
    <row r="46" spans="1:26" ht="18" customHeight="1">
      <c r="A46" s="47">
        <v>46202</v>
      </c>
      <c r="B46" s="5" t="s">
        <v>14</v>
      </c>
      <c r="C46" s="6">
        <v>505</v>
      </c>
      <c r="D46" s="5" t="s">
        <v>66</v>
      </c>
      <c r="E46" s="7">
        <f>IF(OR(A46="",C46=""),"",SUMIFS(【データ】蓄積用!$D$2:$D$15000,【データ】蓄積用!$A$2:$A$15000,A46,【データ】蓄積用!$C$2:$C$15000,C46))</f>
        <v>2137</v>
      </c>
      <c r="F46" s="8">
        <f>IF(OR(A46="",C46=""),"",SUMIFS(【データ】蓄積用!$E$2:$E$15000,【データ】蓄積用!$A$2:$A$15000,A46,【データ】蓄積用!$C$2:$C$15000,C46))</f>
        <v>-509</v>
      </c>
      <c r="G46" s="9">
        <f>IF(OR(A46="",C46=""),"",SUMIFS(【データ】蓄積用!$L$2:$L$15000,【データ】蓄積用!$A$2:$A$15000,A46,【データ】蓄積用!$C$2:$C$15000,C46))</f>
        <v>0.92059999999999997</v>
      </c>
      <c r="H46" s="10" t="str">
        <f t="shared" si="1"/>
        <v>×</v>
      </c>
      <c r="I46" s="1"/>
      <c r="J46" s="1"/>
      <c r="K46" s="1"/>
      <c r="L46" s="1"/>
      <c r="M46" s="1"/>
      <c r="N46" s="1"/>
      <c r="O46" s="1"/>
      <c r="P46" s="1"/>
      <c r="Q46" s="1"/>
      <c r="R46" s="1"/>
      <c r="S46" s="1"/>
      <c r="T46" s="1"/>
      <c r="U46" s="1"/>
      <c r="V46" s="1"/>
      <c r="W46" s="1"/>
      <c r="X46" s="1"/>
      <c r="Y46" s="1"/>
      <c r="Z46" s="1"/>
    </row>
    <row r="47" spans="1:26" ht="18" customHeight="1">
      <c r="A47" s="47">
        <v>46202</v>
      </c>
      <c r="B47" s="5" t="s">
        <v>9</v>
      </c>
      <c r="C47" s="6">
        <v>522</v>
      </c>
      <c r="D47" s="5" t="s">
        <v>67</v>
      </c>
      <c r="E47" s="7">
        <f>IF(OR(A47="",C47=""),"",SUMIFS(【データ】蓄積用!$D$2:$D$15000,【データ】蓄積用!$A$2:$A$15000,A47,【データ】蓄積用!$C$2:$C$15000,C47))</f>
        <v>5480</v>
      </c>
      <c r="F47" s="8">
        <f>IF(OR(A47="",C47=""),"",SUMIFS(【データ】蓄積用!$E$2:$E$15000,【データ】蓄積用!$A$2:$A$15000,A47,【データ】蓄積用!$C$2:$C$15000,C47))</f>
        <v>22</v>
      </c>
      <c r="G47" s="9">
        <f>IF(OR(A47="",C47=""),"",SUMIFS(【データ】蓄積用!$L$2:$L$15000,【データ】蓄積用!$A$2:$A$15000,A47,【データ】蓄積用!$C$2:$C$15000,C47))</f>
        <v>1.0013000000000001</v>
      </c>
      <c r="H47" s="10" t="str">
        <f t="shared" si="1"/>
        <v>×</v>
      </c>
      <c r="I47" s="1"/>
      <c r="J47" s="1"/>
      <c r="K47" s="1"/>
      <c r="L47" s="1"/>
      <c r="M47" s="1"/>
      <c r="N47" s="1"/>
      <c r="O47" s="1"/>
      <c r="P47" s="1"/>
      <c r="Q47" s="1"/>
      <c r="R47" s="1"/>
      <c r="S47" s="1"/>
      <c r="T47" s="1"/>
      <c r="U47" s="1"/>
      <c r="V47" s="1"/>
      <c r="W47" s="1"/>
      <c r="X47" s="1"/>
      <c r="Y47" s="1"/>
      <c r="Z47" s="1"/>
    </row>
    <row r="48" spans="1:26" ht="18" customHeight="1">
      <c r="A48" s="47">
        <v>46202</v>
      </c>
      <c r="B48" s="5" t="s">
        <v>44</v>
      </c>
      <c r="C48" s="6">
        <v>568</v>
      </c>
      <c r="D48" s="5" t="s">
        <v>68</v>
      </c>
      <c r="E48" s="7">
        <f>IF(OR(A48="",C48=""),"",SUMIFS(【データ】蓄積用!$D$2:$D$15000,【データ】蓄積用!$A$2:$A$15000,A48,【データ】蓄積用!$C$2:$C$15000,C48))</f>
        <v>3604</v>
      </c>
      <c r="F48" s="8">
        <f>IF(OR(A48="",C48=""),"",SUMIFS(【データ】蓄積用!$E$2:$E$15000,【データ】蓄積用!$A$2:$A$15000,A48,【データ】蓄積用!$C$2:$C$15000,C48))</f>
        <v>720</v>
      </c>
      <c r="G48" s="9">
        <f>IF(OR(A48="",C48=""),"",SUMIFS(【データ】蓄積用!$L$2:$L$15000,【データ】蓄積用!$A$2:$A$15000,A48,【データ】蓄積用!$C$2:$C$15000,C48))</f>
        <v>1.0666</v>
      </c>
      <c r="H48" s="10" t="str">
        <f t="shared" si="1"/>
        <v>×</v>
      </c>
      <c r="I48" s="1"/>
      <c r="J48" s="1"/>
      <c r="K48" s="1"/>
      <c r="L48" s="1"/>
      <c r="M48" s="1"/>
      <c r="N48" s="1"/>
      <c r="O48" s="1"/>
      <c r="P48" s="1"/>
      <c r="Q48" s="1"/>
      <c r="R48" s="1"/>
      <c r="S48" s="1"/>
      <c r="T48" s="1"/>
      <c r="U48" s="1"/>
      <c r="V48" s="1"/>
      <c r="W48" s="1"/>
      <c r="X48" s="1"/>
      <c r="Y48" s="1"/>
      <c r="Z48" s="1"/>
    </row>
    <row r="49" spans="1:26" ht="18" customHeight="1">
      <c r="A49" s="47">
        <v>46202</v>
      </c>
      <c r="B49" s="5" t="s">
        <v>9</v>
      </c>
      <c r="C49" s="6">
        <v>510</v>
      </c>
      <c r="D49" s="5" t="s">
        <v>69</v>
      </c>
      <c r="E49" s="7">
        <f>IF(OR(A49="",C49=""),"",SUMIFS(【データ】蓄積用!$D$2:$D$15000,【データ】蓄積用!$A$2:$A$15000,A49,【データ】蓄積用!$C$2:$C$15000,C49))</f>
        <v>1574</v>
      </c>
      <c r="F49" s="8">
        <f>IF(OR(A49="",C49=""),"",SUMIFS(【データ】蓄積用!$E$2:$E$15000,【データ】蓄積用!$A$2:$A$15000,A49,【データ】蓄積用!$C$2:$C$15000,C49))</f>
        <v>-135</v>
      </c>
      <c r="G49" s="9">
        <f>IF(OR(A49="",C49=""),"",SUMIFS(【データ】蓄積用!$L$2:$L$15000,【データ】蓄積用!$A$2:$A$15000,A49,【データ】蓄積用!$C$2:$C$15000,C49))</f>
        <v>0.97140000000000004</v>
      </c>
      <c r="H49" s="10" t="str">
        <f t="shared" si="1"/>
        <v>×</v>
      </c>
      <c r="I49" s="1"/>
      <c r="J49" s="1"/>
      <c r="K49" s="1"/>
      <c r="L49" s="1"/>
      <c r="M49" s="1"/>
      <c r="N49" s="1"/>
      <c r="O49" s="1"/>
      <c r="P49" s="1"/>
      <c r="Q49" s="1"/>
      <c r="R49" s="1"/>
      <c r="S49" s="1"/>
      <c r="T49" s="1"/>
      <c r="U49" s="1"/>
      <c r="V49" s="1"/>
      <c r="W49" s="1"/>
      <c r="X49" s="1"/>
      <c r="Y49" s="1"/>
      <c r="Z49" s="1"/>
    </row>
    <row r="50" spans="1:26" ht="18" customHeight="1">
      <c r="A50" s="47">
        <v>46202</v>
      </c>
      <c r="B50" s="5" t="s">
        <v>20</v>
      </c>
      <c r="C50" s="6">
        <v>680</v>
      </c>
      <c r="D50" s="5" t="s">
        <v>70</v>
      </c>
      <c r="E50" s="7">
        <f>IF(OR(A50="",C50=""),"",SUMIFS(【データ】蓄積用!$D$2:$D$15000,【データ】蓄積用!$A$2:$A$15000,A50,【データ】蓄積用!$C$2:$C$15000,C50))</f>
        <v>1317</v>
      </c>
      <c r="F50" s="8">
        <f>IF(OR(A50="",C50=""),"",SUMIFS(【データ】蓄積用!$E$2:$E$15000,【データ】蓄積用!$A$2:$A$15000,A50,【データ】蓄積用!$C$2:$C$15000,C50))</f>
        <v>-1490</v>
      </c>
      <c r="G50" s="9">
        <f>IF(OR(A50="",C50=""),"",SUMIFS(【データ】蓄積用!$L$2:$L$15000,【データ】蓄積用!$A$2:$A$15000,A50,【データ】蓄積用!$C$2:$C$15000,C50))</f>
        <v>0.62290000000000001</v>
      </c>
      <c r="H50" s="10" t="str">
        <f t="shared" si="1"/>
        <v>×</v>
      </c>
      <c r="I50" s="1"/>
      <c r="J50" s="1"/>
      <c r="K50" s="1"/>
      <c r="L50" s="1"/>
      <c r="M50" s="1"/>
      <c r="N50" s="1"/>
      <c r="O50" s="1"/>
      <c r="P50" s="1"/>
      <c r="Q50" s="1"/>
      <c r="R50" s="1"/>
      <c r="S50" s="1"/>
      <c r="T50" s="1"/>
      <c r="U50" s="1"/>
      <c r="V50" s="1"/>
      <c r="W50" s="1"/>
      <c r="X50" s="1"/>
      <c r="Y50" s="1"/>
      <c r="Z50" s="1"/>
    </row>
    <row r="51" spans="1:26" ht="18" customHeight="1">
      <c r="A51" s="47">
        <v>46202</v>
      </c>
      <c r="B51" s="5" t="s">
        <v>20</v>
      </c>
      <c r="C51" s="6">
        <v>681</v>
      </c>
      <c r="D51" s="5" t="s">
        <v>71</v>
      </c>
      <c r="E51" s="7">
        <f>IF(OR(A51="",C51=""),"",SUMIFS(【データ】蓄積用!$D$2:$D$15000,【データ】蓄積用!$A$2:$A$15000,A51,【データ】蓄積用!$C$2:$C$15000,C51))</f>
        <v>932</v>
      </c>
      <c r="F51" s="8">
        <f>IF(OR(A51="",C51=""),"",SUMIFS(【データ】蓄積用!$E$2:$E$15000,【データ】蓄積用!$A$2:$A$15000,A51,【データ】蓄積用!$C$2:$C$15000,C51))</f>
        <v>1168</v>
      </c>
      <c r="G51" s="9">
        <f>IF(OR(A51="",C51=""),"",SUMIFS(【データ】蓄積用!$L$2:$L$15000,【データ】蓄積用!$A$2:$A$15000,A51,【データ】蓄積用!$C$2:$C$15000,C51))</f>
        <v>1.4177</v>
      </c>
      <c r="H51" s="10" t="str">
        <f t="shared" si="1"/>
        <v>〇</v>
      </c>
      <c r="I51" s="1"/>
      <c r="J51" s="1"/>
      <c r="K51" s="1"/>
      <c r="L51" s="1"/>
      <c r="M51" s="1"/>
      <c r="N51" s="1"/>
      <c r="O51" s="1"/>
      <c r="P51" s="1"/>
      <c r="Q51" s="1"/>
      <c r="R51" s="1"/>
      <c r="S51" s="1"/>
      <c r="T51" s="1"/>
      <c r="U51" s="1"/>
      <c r="V51" s="1"/>
      <c r="W51" s="1"/>
      <c r="X51" s="1"/>
      <c r="Y51" s="1"/>
      <c r="Z51" s="1"/>
    </row>
    <row r="52" spans="1:26" ht="18" customHeight="1">
      <c r="A52" s="47">
        <v>46202</v>
      </c>
      <c r="B52" s="5" t="s">
        <v>20</v>
      </c>
      <c r="C52" s="6">
        <v>702</v>
      </c>
      <c r="D52" s="5" t="s">
        <v>72</v>
      </c>
      <c r="E52" s="7">
        <f>IF(OR(A52="",C52=""),"",SUMIFS(【データ】蓄積用!$D$2:$D$15000,【データ】蓄積用!$A$2:$A$15000,A52,【データ】蓄積用!$C$2:$C$15000,C52))</f>
        <v>534</v>
      </c>
      <c r="F52" s="8">
        <f>IF(OR(A52="",C52=""),"",SUMIFS(【データ】蓄積用!$E$2:$E$15000,【データ】蓄積用!$A$2:$A$15000,A52,【データ】蓄積用!$C$2:$C$15000,C52))</f>
        <v>-664</v>
      </c>
      <c r="G52" s="9">
        <f>IF(OR(A52="",C52=""),"",SUMIFS(【データ】蓄積用!$L$2:$L$15000,【データ】蓄積用!$A$2:$A$15000,A52,【データ】蓄積用!$C$2:$C$15000,C52))</f>
        <v>0.58550000000000002</v>
      </c>
      <c r="H52" s="10" t="str">
        <f t="shared" si="1"/>
        <v>×</v>
      </c>
      <c r="I52" s="1"/>
      <c r="J52" s="1"/>
      <c r="K52" s="1"/>
      <c r="L52" s="1"/>
      <c r="M52" s="1"/>
      <c r="N52" s="1"/>
      <c r="O52" s="1"/>
      <c r="P52" s="1"/>
      <c r="Q52" s="1"/>
      <c r="R52" s="1"/>
      <c r="S52" s="1"/>
      <c r="T52" s="1"/>
      <c r="U52" s="1"/>
      <c r="V52" s="1"/>
      <c r="W52" s="1"/>
      <c r="X52" s="1"/>
      <c r="Y52" s="1"/>
      <c r="Z52" s="1"/>
    </row>
    <row r="53" spans="1:26" ht="18" customHeight="1">
      <c r="A53" s="47">
        <v>46202</v>
      </c>
      <c r="B53" s="5" t="s">
        <v>18</v>
      </c>
      <c r="C53" s="6">
        <v>755</v>
      </c>
      <c r="D53" s="5" t="s">
        <v>73</v>
      </c>
      <c r="E53" s="7">
        <f>IF(OR(A53="",C53=""),"",SUMIFS(【データ】蓄積用!$D$2:$D$15000,【データ】蓄積用!$A$2:$A$15000,A53,【データ】蓄積用!$C$2:$C$15000,C53))</f>
        <v>1362</v>
      </c>
      <c r="F53" s="8">
        <f>IF(OR(A53="",C53=""),"",SUMIFS(【データ】蓄積用!$E$2:$E$15000,【データ】蓄積用!$A$2:$A$15000,A53,【データ】蓄積用!$C$2:$C$15000,C53))</f>
        <v>-1047</v>
      </c>
      <c r="G53" s="9">
        <f>IF(OR(A53="",C53=""),"",SUMIFS(【データ】蓄積用!$L$2:$L$15000,【データ】蓄積用!$A$2:$A$15000,A53,【データ】蓄積用!$C$2:$C$15000,C53))</f>
        <v>0.74380000000000002</v>
      </c>
      <c r="H53" s="10" t="str">
        <f t="shared" si="1"/>
        <v>×</v>
      </c>
      <c r="I53" s="1"/>
      <c r="J53" s="1"/>
      <c r="K53" s="1"/>
      <c r="L53" s="1"/>
      <c r="M53" s="1"/>
      <c r="N53" s="1"/>
      <c r="O53" s="1"/>
      <c r="P53" s="1"/>
      <c r="Q53" s="1"/>
      <c r="R53" s="1"/>
      <c r="S53" s="1"/>
      <c r="T53" s="1"/>
      <c r="U53" s="1"/>
      <c r="V53" s="1"/>
      <c r="W53" s="1"/>
      <c r="X53" s="1"/>
      <c r="Y53" s="1"/>
      <c r="Z53" s="1"/>
    </row>
    <row r="54" spans="1:26" ht="18" customHeight="1">
      <c r="A54" s="47">
        <v>46202</v>
      </c>
      <c r="B54" s="5" t="s">
        <v>22</v>
      </c>
      <c r="C54" s="6">
        <v>676</v>
      </c>
      <c r="D54" s="5" t="s">
        <v>74</v>
      </c>
      <c r="E54" s="7">
        <f>IF(OR(A54="",C54=""),"",SUMIFS(【データ】蓄積用!$D$2:$D$15000,【データ】蓄積用!$A$2:$A$15000,A54,【データ】蓄積用!$C$2:$C$15000,C54))</f>
        <v>4359</v>
      </c>
      <c r="F54" s="8">
        <f>IF(OR(A54="",C54=""),"",SUMIFS(【データ】蓄積用!$E$2:$E$15000,【データ】蓄積用!$A$2:$A$15000,A54,【データ】蓄積用!$C$2:$C$15000,C54))</f>
        <v>3722</v>
      </c>
      <c r="G54" s="9">
        <f>IF(OR(A54="",C54=""),"",SUMIFS(【データ】蓄積用!$L$2:$L$15000,【データ】蓄積用!$A$2:$A$15000,A54,【データ】蓄積用!$C$2:$C$15000,C54))</f>
        <v>1.2846</v>
      </c>
      <c r="H54" s="10" t="str">
        <f t="shared" si="1"/>
        <v>〇</v>
      </c>
      <c r="I54" s="1"/>
      <c r="J54" s="1"/>
      <c r="K54" s="1"/>
      <c r="L54" s="1"/>
      <c r="M54" s="1"/>
      <c r="N54" s="1"/>
      <c r="O54" s="1"/>
      <c r="P54" s="1"/>
      <c r="Q54" s="1"/>
      <c r="R54" s="1"/>
      <c r="S54" s="1"/>
      <c r="T54" s="1"/>
      <c r="U54" s="1"/>
      <c r="V54" s="1"/>
      <c r="W54" s="1"/>
      <c r="X54" s="1"/>
      <c r="Y54" s="1"/>
      <c r="Z54" s="1"/>
    </row>
    <row r="55" spans="1:26" ht="18" customHeight="1">
      <c r="A55" s="47">
        <v>46203</v>
      </c>
      <c r="B55" s="5" t="s">
        <v>9</v>
      </c>
      <c r="C55" s="6">
        <v>510</v>
      </c>
      <c r="D55" s="5" t="s">
        <v>75</v>
      </c>
      <c r="E55" s="7">
        <f>IF(OR(A55="",C55=""),"",SUMIFS(【データ】蓄積用!$D$2:$D$15000,【データ】蓄積用!$A$2:$A$15000,A55,【データ】蓄積用!$C$2:$C$15000,C55))</f>
        <v>3819</v>
      </c>
      <c r="F55" s="8">
        <f>IF(OR(A55="",C55=""),"",SUMIFS(【データ】蓄積用!$E$2:$E$15000,【データ】蓄積用!$A$2:$A$15000,A55,【データ】蓄積用!$C$2:$C$15000,C55))</f>
        <v>548</v>
      </c>
      <c r="G55" s="9">
        <f>IF(OR(A55="",C55=""),"",SUMIFS(【データ】蓄積用!$L$2:$L$15000,【データ】蓄積用!$A$2:$A$15000,A55,【データ】蓄積用!$C$2:$C$15000,C55))</f>
        <v>1.0478000000000001</v>
      </c>
      <c r="H55" s="10" t="str">
        <f t="shared" si="1"/>
        <v>×</v>
      </c>
      <c r="I55" s="1"/>
      <c r="J55" s="1"/>
      <c r="K55" s="1"/>
      <c r="L55" s="1"/>
      <c r="M55" s="1"/>
      <c r="N55" s="1"/>
      <c r="O55" s="1"/>
      <c r="P55" s="1"/>
      <c r="Q55" s="1"/>
      <c r="R55" s="1"/>
      <c r="S55" s="1"/>
      <c r="T55" s="1"/>
      <c r="U55" s="1"/>
      <c r="V55" s="1"/>
      <c r="W55" s="1"/>
      <c r="X55" s="1"/>
      <c r="Y55" s="1"/>
      <c r="Z55" s="1"/>
    </row>
    <row r="56" spans="1:26" ht="18" customHeight="1">
      <c r="A56" s="47">
        <v>46203</v>
      </c>
      <c r="B56" s="5" t="s">
        <v>30</v>
      </c>
      <c r="C56" s="6">
        <v>567</v>
      </c>
      <c r="D56" s="5" t="s">
        <v>76</v>
      </c>
      <c r="E56" s="7">
        <f>IF(OR(A56="",C56=""),"",SUMIFS(【データ】蓄積用!$D$2:$D$15000,【データ】蓄積用!$A$2:$A$15000,A56,【データ】蓄積用!$C$2:$C$15000,C56))</f>
        <v>797</v>
      </c>
      <c r="F56" s="8">
        <f>IF(OR(A56="",C56=""),"",SUMIFS(【データ】蓄積用!$E$2:$E$15000,【データ】蓄積用!$A$2:$A$15000,A56,【データ】蓄積用!$C$2:$C$15000,C56))</f>
        <v>-444</v>
      </c>
      <c r="G56" s="9">
        <f>IF(OR(A56="",C56=""),"",SUMIFS(【データ】蓄積用!$L$2:$L$15000,【データ】蓄積用!$A$2:$A$15000,A56,【データ】蓄積用!$C$2:$C$15000,C56))</f>
        <v>0.81430000000000002</v>
      </c>
      <c r="H56" s="10" t="str">
        <f t="shared" si="1"/>
        <v>×</v>
      </c>
      <c r="I56" s="1"/>
      <c r="J56" s="1"/>
      <c r="K56" s="1"/>
      <c r="L56" s="1"/>
      <c r="M56" s="1"/>
      <c r="N56" s="1"/>
      <c r="O56" s="1"/>
      <c r="P56" s="1"/>
      <c r="Q56" s="1"/>
      <c r="R56" s="1"/>
      <c r="S56" s="1"/>
      <c r="T56" s="1"/>
      <c r="U56" s="1"/>
      <c r="V56" s="1"/>
      <c r="W56" s="1"/>
      <c r="X56" s="1"/>
      <c r="Y56" s="1"/>
      <c r="Z56" s="1"/>
    </row>
    <row r="57" spans="1:26" ht="18" customHeight="1">
      <c r="A57" s="47">
        <v>46203</v>
      </c>
      <c r="B57" s="5" t="s">
        <v>55</v>
      </c>
      <c r="C57" s="6">
        <v>550</v>
      </c>
      <c r="D57" s="5" t="s">
        <v>77</v>
      </c>
      <c r="E57" s="7">
        <f>IF(OR(A57="",C57=""),"",SUMIFS(【データ】蓄積用!$D$2:$D$15000,【データ】蓄積用!$A$2:$A$15000,A57,【データ】蓄積用!$C$2:$C$15000,C57))</f>
        <v>2467</v>
      </c>
      <c r="F57" s="8">
        <f>IF(OR(A57="",C57=""),"",SUMIFS(【データ】蓄積用!$E$2:$E$15000,【データ】蓄積用!$A$2:$A$15000,A57,【データ】蓄積用!$C$2:$C$15000,C57))</f>
        <v>-1297</v>
      </c>
      <c r="G57" s="9">
        <f>IF(OR(A57="",C57=""),"",SUMIFS(【データ】蓄積用!$L$2:$L$15000,【データ】蓄積用!$A$2:$A$15000,A57,【データ】蓄積用!$C$2:$C$15000,C57))</f>
        <v>0.82479999999999998</v>
      </c>
      <c r="H57" s="10" t="str">
        <f t="shared" si="1"/>
        <v>×</v>
      </c>
      <c r="I57" s="1"/>
      <c r="J57" s="1"/>
      <c r="K57" s="1"/>
      <c r="L57" s="1"/>
      <c r="M57" s="1"/>
      <c r="N57" s="1"/>
      <c r="O57" s="1"/>
      <c r="P57" s="1"/>
      <c r="Q57" s="1"/>
      <c r="R57" s="1"/>
      <c r="S57" s="1"/>
      <c r="T57" s="1"/>
      <c r="U57" s="1"/>
      <c r="V57" s="1"/>
      <c r="W57" s="1"/>
      <c r="X57" s="1"/>
      <c r="Y57" s="1"/>
      <c r="Z57" s="1"/>
    </row>
    <row r="58" spans="1:26" ht="18" customHeight="1">
      <c r="A58" s="47">
        <v>46203</v>
      </c>
      <c r="B58" s="5" t="s">
        <v>14</v>
      </c>
      <c r="C58" s="6">
        <v>502</v>
      </c>
      <c r="D58" s="5" t="s">
        <v>78</v>
      </c>
      <c r="E58" s="7">
        <f>IF(OR(A58="",C58=""),"",SUMIFS(【データ】蓄積用!$D$2:$D$15000,【データ】蓄積用!$A$2:$A$15000,A58,【データ】蓄積用!$C$2:$C$15000,C58))</f>
        <v>7113</v>
      </c>
      <c r="F58" s="8">
        <f>IF(OR(A58="",C58=""),"",SUMIFS(【データ】蓄積用!$E$2:$E$15000,【データ】蓄積用!$A$2:$A$15000,A58,【データ】蓄積用!$C$2:$C$15000,C58))</f>
        <v>191</v>
      </c>
      <c r="G58" s="9">
        <f>IF(OR(A58="",C58=""),"",SUMIFS(【データ】蓄積用!$L$2:$L$15000,【データ】蓄積用!$A$2:$A$15000,A58,【データ】蓄積用!$C$2:$C$15000,C58))</f>
        <v>1.0089999999999999</v>
      </c>
      <c r="H58" s="10" t="str">
        <f t="shared" si="1"/>
        <v>×</v>
      </c>
      <c r="I58" s="1"/>
      <c r="J58" s="1"/>
      <c r="K58" s="1"/>
      <c r="L58" s="1"/>
      <c r="M58" s="1"/>
      <c r="N58" s="1"/>
      <c r="O58" s="1"/>
      <c r="P58" s="1"/>
      <c r="Q58" s="1"/>
      <c r="R58" s="1"/>
      <c r="S58" s="1"/>
      <c r="T58" s="1"/>
      <c r="U58" s="1"/>
      <c r="V58" s="1"/>
      <c r="W58" s="1"/>
      <c r="X58" s="1"/>
      <c r="Y58" s="1"/>
      <c r="Z58" s="1"/>
    </row>
    <row r="59" spans="1:26" ht="18" customHeight="1">
      <c r="A59" s="47">
        <v>46203</v>
      </c>
      <c r="B59" s="5" t="s">
        <v>9</v>
      </c>
      <c r="C59" s="6">
        <v>523</v>
      </c>
      <c r="D59" s="5" t="s">
        <v>79</v>
      </c>
      <c r="E59" s="7">
        <f>IF(OR(A59="",C59=""),"",SUMIFS(【データ】蓄積用!$D$2:$D$15000,【データ】蓄積用!$A$2:$A$15000,A59,【データ】蓄積用!$C$2:$C$15000,C59))</f>
        <v>4322</v>
      </c>
      <c r="F59" s="8">
        <f>IF(OR(A59="",C59=""),"",SUMIFS(【データ】蓄積用!$E$2:$E$15000,【データ】蓄積用!$A$2:$A$15000,A59,【データ】蓄積用!$C$2:$C$15000,C59))</f>
        <v>-494</v>
      </c>
      <c r="G59" s="9">
        <f>IF(OR(A59="",C59=""),"",SUMIFS(【データ】蓄積用!$L$2:$L$15000,【データ】蓄積用!$A$2:$A$15000,A59,【データ】蓄積用!$C$2:$C$15000,C59))</f>
        <v>0.96189999999999998</v>
      </c>
      <c r="H59" s="10" t="str">
        <f t="shared" si="1"/>
        <v>×</v>
      </c>
      <c r="I59" s="1"/>
      <c r="J59" s="1"/>
      <c r="K59" s="1"/>
      <c r="L59" s="1"/>
      <c r="M59" s="1"/>
      <c r="N59" s="1"/>
      <c r="O59" s="1"/>
      <c r="P59" s="1"/>
      <c r="Q59" s="1"/>
      <c r="R59" s="1"/>
      <c r="S59" s="1"/>
      <c r="T59" s="1"/>
      <c r="U59" s="1"/>
      <c r="V59" s="1"/>
      <c r="W59" s="1"/>
      <c r="X59" s="1"/>
      <c r="Y59" s="1"/>
      <c r="Z59" s="1"/>
    </row>
    <row r="60" spans="1:26" ht="18" customHeight="1">
      <c r="A60" s="47">
        <v>46203</v>
      </c>
      <c r="B60" s="5" t="s">
        <v>20</v>
      </c>
      <c r="C60" s="6">
        <v>680</v>
      </c>
      <c r="D60" s="5" t="s">
        <v>80</v>
      </c>
      <c r="E60" s="7">
        <f>IF(OR(A60="",C60=""),"",SUMIFS(【データ】蓄積用!$D$2:$D$15000,【データ】蓄積用!$A$2:$A$15000,A60,【データ】蓄積用!$C$2:$C$15000,C60))</f>
        <v>1253</v>
      </c>
      <c r="F60" s="8">
        <f>IF(OR(A60="",C60=""),"",SUMIFS(【データ】蓄積用!$E$2:$E$15000,【データ】蓄積用!$A$2:$A$15000,A60,【データ】蓄積用!$C$2:$C$15000,C60))</f>
        <v>-156</v>
      </c>
      <c r="G60" s="9">
        <f>IF(OR(A60="",C60=""),"",SUMIFS(【データ】蓄積用!$L$2:$L$15000,【データ】蓄積用!$A$2:$A$15000,A60,【データ】蓄積用!$C$2:$C$15000,C60))</f>
        <v>0.95850000000000002</v>
      </c>
      <c r="H60" s="10" t="str">
        <f t="shared" si="1"/>
        <v>×</v>
      </c>
      <c r="I60" s="1"/>
      <c r="J60" s="1"/>
      <c r="K60" s="1"/>
      <c r="L60" s="1"/>
      <c r="M60" s="1"/>
      <c r="N60" s="1"/>
      <c r="O60" s="1"/>
      <c r="P60" s="1"/>
      <c r="Q60" s="1"/>
      <c r="R60" s="1"/>
      <c r="S60" s="1"/>
      <c r="T60" s="1"/>
      <c r="U60" s="1"/>
      <c r="V60" s="1"/>
      <c r="W60" s="1"/>
      <c r="X60" s="1"/>
      <c r="Y60" s="1"/>
      <c r="Z60" s="1"/>
    </row>
    <row r="61" spans="1:26" ht="18" customHeight="1">
      <c r="A61" s="47">
        <v>46203</v>
      </c>
      <c r="B61" s="5" t="s">
        <v>20</v>
      </c>
      <c r="C61" s="6">
        <v>702</v>
      </c>
      <c r="D61" s="5" t="s">
        <v>81</v>
      </c>
      <c r="E61" s="7">
        <f>IF(OR(A61="",C61=""),"",SUMIFS(【データ】蓄積用!$D$2:$D$15000,【データ】蓄積用!$A$2:$A$15000,A61,【データ】蓄積用!$C$2:$C$15000,C61))</f>
        <v>2422</v>
      </c>
      <c r="F61" s="8">
        <f>IF(OR(A61="",C61=""),"",SUMIFS(【データ】蓄積用!$E$2:$E$15000,【データ】蓄積用!$A$2:$A$15000,A61,【データ】蓄積用!$C$2:$C$15000,C61))</f>
        <v>-1032</v>
      </c>
      <c r="G61" s="9">
        <f>IF(OR(A61="",C61=""),"",SUMIFS(【データ】蓄積用!$L$2:$L$15000,【データ】蓄積用!$A$2:$A$15000,A61,【データ】蓄積用!$C$2:$C$15000,C61))</f>
        <v>0.85799999999999998</v>
      </c>
      <c r="H61" s="10" t="str">
        <f t="shared" si="1"/>
        <v>×</v>
      </c>
      <c r="I61" s="1"/>
      <c r="J61" s="1"/>
      <c r="K61" s="1"/>
      <c r="L61" s="1"/>
      <c r="M61" s="1"/>
      <c r="N61" s="1"/>
      <c r="O61" s="1"/>
      <c r="P61" s="1"/>
      <c r="Q61" s="1"/>
      <c r="R61" s="1"/>
      <c r="S61" s="1"/>
      <c r="T61" s="1"/>
      <c r="U61" s="1"/>
      <c r="V61" s="1"/>
      <c r="W61" s="1"/>
      <c r="X61" s="1"/>
      <c r="Y61" s="1"/>
      <c r="Z61" s="1"/>
    </row>
    <row r="62" spans="1:26" ht="18" customHeight="1">
      <c r="A62" s="47">
        <v>46203</v>
      </c>
      <c r="B62" s="5" t="s">
        <v>18</v>
      </c>
      <c r="C62" s="6">
        <v>755</v>
      </c>
      <c r="D62" s="5" t="s">
        <v>82</v>
      </c>
      <c r="E62" s="7">
        <f>IF(OR(A62="",C62=""),"",SUMIFS(【データ】蓄積用!$D$2:$D$15000,【データ】蓄積用!$A$2:$A$15000,A62,【データ】蓄積用!$C$2:$C$15000,C62))</f>
        <v>1561</v>
      </c>
      <c r="F62" s="8">
        <f>IF(OR(A62="",C62=""),"",SUMIFS(【データ】蓄積用!$E$2:$E$15000,【データ】蓄積用!$A$2:$A$15000,A62,【データ】蓄積用!$C$2:$C$15000,C62))</f>
        <v>-1917</v>
      </c>
      <c r="G62" s="9">
        <f>IF(OR(A62="",C62=""),"",SUMIFS(【データ】蓄積用!$L$2:$L$15000,【データ】蓄積用!$A$2:$A$15000,A62,【データ】蓄積用!$C$2:$C$15000,C62))</f>
        <v>0.59060000000000001</v>
      </c>
      <c r="H62" s="10" t="str">
        <f t="shared" si="1"/>
        <v>×</v>
      </c>
      <c r="I62" s="1"/>
      <c r="J62" s="1"/>
      <c r="K62" s="1"/>
      <c r="L62" s="1"/>
      <c r="M62" s="1"/>
      <c r="N62" s="1"/>
      <c r="O62" s="1"/>
      <c r="P62" s="1"/>
      <c r="Q62" s="1"/>
      <c r="R62" s="1"/>
      <c r="S62" s="1"/>
      <c r="T62" s="1"/>
      <c r="U62" s="1"/>
      <c r="V62" s="1"/>
      <c r="W62" s="1"/>
      <c r="X62" s="1"/>
      <c r="Y62" s="1"/>
      <c r="Z62" s="1"/>
    </row>
    <row r="63" spans="1:26" ht="18" customHeight="1">
      <c r="A63" s="47">
        <v>46203</v>
      </c>
      <c r="B63" s="5" t="s">
        <v>22</v>
      </c>
      <c r="C63" s="6">
        <v>673</v>
      </c>
      <c r="D63" s="5" t="s">
        <v>83</v>
      </c>
      <c r="E63" s="7">
        <f>IF(OR(A63="",C63=""),"",SUMIFS(【データ】蓄積用!$D$2:$D$15000,【データ】蓄積用!$A$2:$A$15000,A63,【データ】蓄積用!$C$2:$C$15000,C63))</f>
        <v>5501</v>
      </c>
      <c r="F63" s="8">
        <f>IF(OR(A63="",C63=""),"",SUMIFS(【データ】蓄積用!$E$2:$E$15000,【データ】蓄積用!$A$2:$A$15000,A63,【データ】蓄積用!$C$2:$C$15000,C63))</f>
        <v>376</v>
      </c>
      <c r="G63" s="9">
        <f>IF(OR(A63="",C63=""),"",SUMIFS(【データ】蓄積用!$L$2:$L$15000,【データ】蓄積用!$A$2:$A$15000,A63,【データ】蓄積用!$C$2:$C$15000,C63))</f>
        <v>1.0227999999999999</v>
      </c>
      <c r="H63" s="10" t="str">
        <f t="shared" si="1"/>
        <v>×</v>
      </c>
      <c r="I63" s="1"/>
      <c r="J63" s="1"/>
      <c r="K63" s="1"/>
      <c r="L63" s="1"/>
      <c r="M63" s="1"/>
      <c r="N63" s="1"/>
      <c r="O63" s="1"/>
      <c r="P63" s="1"/>
      <c r="Q63" s="1"/>
      <c r="R63" s="1"/>
      <c r="S63" s="1"/>
      <c r="T63" s="1"/>
      <c r="U63" s="1"/>
      <c r="V63" s="1"/>
      <c r="W63" s="1"/>
      <c r="X63" s="1"/>
      <c r="Y63" s="1"/>
      <c r="Z63" s="1"/>
    </row>
    <row r="64" spans="1:26" ht="18" customHeight="1">
      <c r="A64" s="47">
        <v>46203</v>
      </c>
      <c r="B64" s="5" t="s">
        <v>38</v>
      </c>
      <c r="C64" s="6">
        <v>705</v>
      </c>
      <c r="D64" s="5" t="s">
        <v>84</v>
      </c>
      <c r="E64" s="7">
        <f>IF(OR(A64="",C64=""),"",SUMIFS(【データ】蓄積用!$D$2:$D$15000,【データ】蓄積用!$A$2:$A$15000,A64,【データ】蓄積用!$C$2:$C$15000,C64))</f>
        <v>156</v>
      </c>
      <c r="F64" s="8">
        <f>IF(OR(A64="",C64=""),"",SUMIFS(【データ】蓄積用!$E$2:$E$15000,【データ】蓄積用!$A$2:$A$15000,A64,【データ】蓄積用!$C$2:$C$15000,C64))</f>
        <v>28</v>
      </c>
      <c r="G64" s="9">
        <f>IF(OR(A64="",C64=""),"",SUMIFS(【データ】蓄積用!$L$2:$L$15000,【データ】蓄積用!$A$2:$A$15000,A64,【データ】蓄積用!$C$2:$C$15000,C64))</f>
        <v>1.0598000000000001</v>
      </c>
      <c r="H64" s="10" t="str">
        <f t="shared" si="1"/>
        <v>×</v>
      </c>
      <c r="I64" s="1"/>
      <c r="J64" s="1"/>
      <c r="K64" s="1"/>
      <c r="L64" s="1"/>
      <c r="M64" s="1"/>
      <c r="N64" s="1"/>
      <c r="O64" s="1"/>
      <c r="P64" s="1"/>
      <c r="Q64" s="1"/>
      <c r="R64" s="1"/>
      <c r="S64" s="1"/>
      <c r="T64" s="1"/>
      <c r="U64" s="1"/>
      <c r="V64" s="1"/>
      <c r="W64" s="1"/>
      <c r="X64" s="1"/>
      <c r="Y64" s="1"/>
      <c r="Z64" s="1"/>
    </row>
    <row r="65" spans="1:26" ht="18" customHeight="1">
      <c r="A65" s="47">
        <v>46204</v>
      </c>
      <c r="B65" s="5" t="s">
        <v>9</v>
      </c>
      <c r="C65" s="6">
        <v>523</v>
      </c>
      <c r="D65" s="5" t="s">
        <v>85</v>
      </c>
      <c r="E65" s="7">
        <f>IF(OR(A65="",C65=""),"",SUMIFS(【データ】蓄積用!$D$2:$D$15000,【データ】蓄積用!$A$2:$A$15000,A65,【データ】蓄積用!$C$2:$C$15000,C65))</f>
        <v>4426</v>
      </c>
      <c r="F65" s="8">
        <f>IF(OR(A65="",C65=""),"",SUMIFS(【データ】蓄積用!$E$2:$E$15000,【データ】蓄積用!$A$2:$A$15000,A65,【データ】蓄積用!$C$2:$C$15000,C65))</f>
        <v>-444</v>
      </c>
      <c r="G65" s="9">
        <f>IF(OR(A65="",C65=""),"",SUMIFS(【データ】蓄積用!$L$2:$L$15000,【データ】蓄積用!$A$2:$A$15000,A65,【データ】蓄積用!$C$2:$C$15000,C65))</f>
        <v>0.96660000000000001</v>
      </c>
      <c r="H65" s="10" t="str">
        <f t="shared" si="1"/>
        <v>×</v>
      </c>
      <c r="I65" s="1"/>
      <c r="J65" s="1"/>
      <c r="K65" s="1"/>
      <c r="L65" s="1"/>
      <c r="M65" s="1"/>
      <c r="N65" s="1"/>
      <c r="O65" s="1"/>
      <c r="P65" s="1"/>
      <c r="Q65" s="1"/>
      <c r="R65" s="1"/>
      <c r="S65" s="1"/>
      <c r="T65" s="1"/>
      <c r="U65" s="1"/>
      <c r="V65" s="1"/>
      <c r="W65" s="1"/>
      <c r="X65" s="1"/>
      <c r="Y65" s="1"/>
      <c r="Z65" s="1"/>
    </row>
    <row r="66" spans="1:26" ht="18" customHeight="1">
      <c r="A66" s="47">
        <v>46204</v>
      </c>
      <c r="B66" s="5" t="s">
        <v>9</v>
      </c>
      <c r="C66" s="6">
        <v>513</v>
      </c>
      <c r="D66" s="5" t="s">
        <v>86</v>
      </c>
      <c r="E66" s="7">
        <f>IF(OR(A66="",C66=""),"",SUMIFS(【データ】蓄積用!$D$2:$D$15000,【データ】蓄積用!$A$2:$A$15000,A66,【データ】蓄積用!$C$2:$C$15000,C66))</f>
        <v>1802</v>
      </c>
      <c r="F66" s="8">
        <f>IF(OR(A66="",C66=""),"",SUMIFS(【データ】蓄積用!$E$2:$E$15000,【データ】蓄積用!$A$2:$A$15000,A66,【データ】蓄積用!$C$2:$C$15000,C66))</f>
        <v>-224</v>
      </c>
      <c r="G66" s="9">
        <f>IF(OR(A66="",C66=""),"",SUMIFS(【データ】蓄積用!$L$2:$L$15000,【データ】蓄積用!$A$2:$A$15000,A66,【データ】蓄積用!$C$2:$C$15000,C66))</f>
        <v>0.95860000000000001</v>
      </c>
      <c r="H66" s="10" t="str">
        <f t="shared" si="1"/>
        <v>×</v>
      </c>
      <c r="I66" s="1"/>
      <c r="J66" s="1"/>
      <c r="K66" s="1"/>
      <c r="L66" s="1"/>
      <c r="M66" s="1"/>
      <c r="N66" s="1"/>
      <c r="O66" s="1"/>
      <c r="P66" s="1"/>
      <c r="Q66" s="1"/>
      <c r="R66" s="1"/>
      <c r="S66" s="1"/>
      <c r="T66" s="1"/>
      <c r="U66" s="1"/>
      <c r="V66" s="1"/>
      <c r="W66" s="1"/>
      <c r="X66" s="1"/>
      <c r="Y66" s="1"/>
      <c r="Z66" s="1"/>
    </row>
    <row r="67" spans="1:26" ht="18" customHeight="1">
      <c r="A67" s="47">
        <v>46204</v>
      </c>
      <c r="B67" s="5" t="s">
        <v>44</v>
      </c>
      <c r="C67" s="6">
        <v>571</v>
      </c>
      <c r="D67" s="5" t="s">
        <v>87</v>
      </c>
      <c r="E67" s="7">
        <f>IF(OR(A67="",C67=""),"",SUMIFS(【データ】蓄積用!$D$2:$D$15000,【データ】蓄積用!$A$2:$A$15000,A67,【データ】蓄積用!$C$2:$C$15000,C67))</f>
        <v>4563</v>
      </c>
      <c r="F67" s="8">
        <f>IF(OR(A67="",C67=""),"",SUMIFS(【データ】蓄積用!$E$2:$E$15000,【データ】蓄積用!$A$2:$A$15000,A67,【データ】蓄積用!$C$2:$C$15000,C67))</f>
        <v>1844</v>
      </c>
      <c r="G67" s="9">
        <f>IF(OR(A67="",C67=""),"",SUMIFS(【データ】蓄積用!$L$2:$L$15000,【データ】蓄積用!$A$2:$A$15000,A67,【データ】蓄積用!$C$2:$C$15000,C67))</f>
        <v>1.1347</v>
      </c>
      <c r="H67" s="10" t="str">
        <f t="shared" si="1"/>
        <v>×</v>
      </c>
      <c r="I67" s="1"/>
      <c r="J67" s="1"/>
      <c r="K67" s="1"/>
      <c r="L67" s="1"/>
      <c r="M67" s="1"/>
      <c r="N67" s="1"/>
      <c r="O67" s="1"/>
      <c r="P67" s="1"/>
      <c r="Q67" s="1"/>
      <c r="R67" s="1"/>
      <c r="S67" s="1"/>
      <c r="T67" s="1"/>
      <c r="U67" s="1"/>
      <c r="V67" s="1"/>
      <c r="W67" s="1"/>
      <c r="X67" s="1"/>
      <c r="Y67" s="1"/>
      <c r="Z67" s="1"/>
    </row>
    <row r="68" spans="1:26" ht="18" customHeight="1">
      <c r="A68" s="47">
        <v>46204</v>
      </c>
      <c r="B68" s="5" t="s">
        <v>9</v>
      </c>
      <c r="C68" s="6">
        <v>518</v>
      </c>
      <c r="D68" s="5" t="s">
        <v>88</v>
      </c>
      <c r="E68" s="7">
        <f>IF(OR(A68="",C68=""),"",SUMIFS(【データ】蓄積用!$D$2:$D$15000,【データ】蓄積用!$A$2:$A$15000,A68,【データ】蓄積用!$C$2:$C$15000,C68))</f>
        <v>2366</v>
      </c>
      <c r="F68" s="8">
        <f>IF(OR(A68="",C68=""),"",SUMIFS(【データ】蓄積用!$E$2:$E$15000,【データ】蓄積用!$A$2:$A$15000,A68,【データ】蓄積用!$C$2:$C$15000,C68))</f>
        <v>-826</v>
      </c>
      <c r="G68" s="9">
        <f>IF(OR(A68="",C68=""),"",SUMIFS(【データ】蓄積用!$L$2:$L$15000,【データ】蓄積用!$A$2:$A$15000,A68,【データ】蓄積用!$C$2:$C$15000,C68))</f>
        <v>0.88360000000000005</v>
      </c>
      <c r="H68" s="10" t="str">
        <f t="shared" ref="H68:H99" si="2">IF(A68="", "", IF(OR(E68="", E68="集計"), "", IF(ISNUMBER(SEARCH("ジャグラー", B68)), IF(IFERROR(VALUE(G68), 0)&gt;=4, "〇", "×"), IF(IFERROR(VALUE(F68), 0)&gt;=1000, "〇", "×"))))</f>
        <v>×</v>
      </c>
      <c r="I68" s="1"/>
      <c r="J68" s="1"/>
      <c r="K68" s="1"/>
      <c r="L68" s="1"/>
      <c r="M68" s="1"/>
      <c r="N68" s="1"/>
      <c r="O68" s="1"/>
      <c r="P68" s="1"/>
      <c r="Q68" s="1"/>
      <c r="R68" s="1"/>
      <c r="S68" s="1"/>
      <c r="T68" s="1"/>
      <c r="U68" s="1"/>
      <c r="V68" s="1"/>
      <c r="W68" s="1"/>
      <c r="X68" s="1"/>
      <c r="Y68" s="1"/>
      <c r="Z68" s="1"/>
    </row>
    <row r="69" spans="1:26" ht="18" customHeight="1">
      <c r="A69" s="47">
        <v>46204</v>
      </c>
      <c r="B69" s="5" t="s">
        <v>30</v>
      </c>
      <c r="C69" s="6">
        <v>565</v>
      </c>
      <c r="D69" s="5" t="s">
        <v>89</v>
      </c>
      <c r="E69" s="7">
        <f>IF(OR(A69="",C69=""),"",SUMIFS(【データ】蓄積用!$D$2:$D$15000,【データ】蓄積用!$A$2:$A$15000,A69,【データ】蓄積用!$C$2:$C$15000,C69))</f>
        <v>1182</v>
      </c>
      <c r="F69" s="8">
        <f>IF(OR(A69="",C69=""),"",SUMIFS(【データ】蓄積用!$E$2:$E$15000,【データ】蓄積用!$A$2:$A$15000,A69,【データ】蓄積用!$C$2:$C$15000,C69))</f>
        <v>-734</v>
      </c>
      <c r="G69" s="9">
        <f>IF(OR(A69="",C69=""),"",SUMIFS(【データ】蓄積用!$L$2:$L$15000,【データ】蓄積用!$A$2:$A$15000,A69,【データ】蓄積用!$C$2:$C$15000,C69))</f>
        <v>0.79300000000000004</v>
      </c>
      <c r="H69" s="10" t="str">
        <f t="shared" si="2"/>
        <v>×</v>
      </c>
      <c r="I69" s="1"/>
      <c r="J69" s="1"/>
      <c r="K69" s="1"/>
      <c r="L69" s="1"/>
      <c r="M69" s="1"/>
      <c r="N69" s="1"/>
      <c r="O69" s="1"/>
      <c r="P69" s="1"/>
      <c r="Q69" s="1"/>
      <c r="R69" s="1"/>
      <c r="S69" s="1"/>
      <c r="T69" s="1"/>
      <c r="U69" s="1"/>
      <c r="V69" s="1"/>
      <c r="W69" s="1"/>
      <c r="X69" s="1"/>
      <c r="Y69" s="1"/>
      <c r="Z69" s="1"/>
    </row>
    <row r="70" spans="1:26" ht="18" customHeight="1">
      <c r="A70" s="47">
        <v>46204</v>
      </c>
      <c r="B70" s="5" t="s">
        <v>20</v>
      </c>
      <c r="C70" s="6">
        <v>680</v>
      </c>
      <c r="D70" s="5" t="s">
        <v>90</v>
      </c>
      <c r="E70" s="7">
        <f>IF(OR(A70="",C70=""),"",SUMIFS(【データ】蓄積用!$D$2:$D$15000,【データ】蓄積用!$A$2:$A$15000,A70,【データ】蓄積用!$C$2:$C$15000,C70))</f>
        <v>1162</v>
      </c>
      <c r="F70" s="8">
        <f>IF(OR(A70="",C70=""),"",SUMIFS(【データ】蓄積用!$E$2:$E$15000,【データ】蓄積用!$A$2:$A$15000,A70,【データ】蓄積用!$C$2:$C$15000,C70))</f>
        <v>-437</v>
      </c>
      <c r="G70" s="9">
        <f>IF(OR(A70="",C70=""),"",SUMIFS(【データ】蓄積用!$L$2:$L$15000,【データ】蓄積用!$A$2:$A$15000,A70,【データ】蓄積用!$C$2:$C$15000,C70))</f>
        <v>0.87460000000000004</v>
      </c>
      <c r="H70" s="10" t="str">
        <f t="shared" si="2"/>
        <v>×</v>
      </c>
      <c r="I70" s="1"/>
      <c r="J70" s="1"/>
      <c r="K70" s="1"/>
      <c r="L70" s="1"/>
      <c r="M70" s="1"/>
      <c r="N70" s="1"/>
      <c r="O70" s="1"/>
      <c r="P70" s="1"/>
      <c r="Q70" s="1"/>
      <c r="R70" s="1"/>
      <c r="S70" s="1"/>
      <c r="T70" s="1"/>
      <c r="U70" s="1"/>
      <c r="V70" s="1"/>
      <c r="W70" s="1"/>
      <c r="X70" s="1"/>
      <c r="Y70" s="1"/>
      <c r="Z70" s="1"/>
    </row>
    <row r="71" spans="1:26" ht="18" customHeight="1">
      <c r="A71" s="47">
        <v>46204</v>
      </c>
      <c r="B71" s="5" t="s">
        <v>20</v>
      </c>
      <c r="C71" s="6">
        <v>702</v>
      </c>
      <c r="D71" s="5" t="s">
        <v>91</v>
      </c>
      <c r="E71" s="7">
        <f>IF(OR(A71="",C71=""),"",SUMIFS(【データ】蓄積用!$D$2:$D$15000,【データ】蓄積用!$A$2:$A$15000,A71,【データ】蓄積用!$C$2:$C$15000,C71))</f>
        <v>1954</v>
      </c>
      <c r="F71" s="8">
        <f>IF(OR(A71="",C71=""),"",SUMIFS(【データ】蓄積用!$E$2:$E$15000,【データ】蓄積用!$A$2:$A$15000,A71,【データ】蓄積用!$C$2:$C$15000,C71))</f>
        <v>-488</v>
      </c>
      <c r="G71" s="9">
        <f>IF(OR(A71="",C71=""),"",SUMIFS(【データ】蓄積用!$L$2:$L$15000,【データ】蓄積用!$A$2:$A$15000,A71,【データ】蓄積用!$C$2:$C$15000,C71))</f>
        <v>0.91679999999999995</v>
      </c>
      <c r="H71" s="10" t="str">
        <f t="shared" si="2"/>
        <v>×</v>
      </c>
      <c r="I71" s="1"/>
      <c r="J71" s="1"/>
      <c r="K71" s="1"/>
      <c r="L71" s="1"/>
      <c r="M71" s="1"/>
      <c r="N71" s="1"/>
      <c r="O71" s="1"/>
      <c r="P71" s="1"/>
      <c r="Q71" s="1"/>
      <c r="R71" s="1"/>
      <c r="S71" s="1"/>
      <c r="T71" s="1"/>
      <c r="U71" s="1"/>
      <c r="V71" s="1"/>
      <c r="W71" s="1"/>
      <c r="X71" s="1"/>
      <c r="Y71" s="1"/>
      <c r="Z71" s="1"/>
    </row>
    <row r="72" spans="1:26" ht="18" customHeight="1">
      <c r="A72" s="47">
        <v>46204</v>
      </c>
      <c r="B72" s="5" t="s">
        <v>18</v>
      </c>
      <c r="C72" s="6">
        <v>755</v>
      </c>
      <c r="D72" s="5" t="s">
        <v>92</v>
      </c>
      <c r="E72" s="7">
        <f>IF(OR(A72="",C72=""),"",SUMIFS(【データ】蓄積用!$D$2:$D$15000,【データ】蓄積用!$A$2:$A$15000,A72,【データ】蓄積用!$C$2:$C$15000,C72))</f>
        <v>3111</v>
      </c>
      <c r="F72" s="8">
        <f>IF(OR(A72="",C72=""),"",SUMIFS(【データ】蓄積用!$E$2:$E$15000,【データ】蓄積用!$A$2:$A$15000,A72,【データ】蓄積用!$C$2:$C$15000,C72))</f>
        <v>-407</v>
      </c>
      <c r="G72" s="9">
        <f>IF(OR(A72="",C72=""),"",SUMIFS(【データ】蓄積用!$L$2:$L$15000,【データ】蓄積用!$A$2:$A$15000,A72,【データ】蓄積用!$C$2:$C$15000,C72))</f>
        <v>0.95640000000000003</v>
      </c>
      <c r="H72" s="10" t="str">
        <f t="shared" si="2"/>
        <v>×</v>
      </c>
      <c r="I72" s="1"/>
      <c r="J72" s="1"/>
      <c r="K72" s="1"/>
      <c r="L72" s="1"/>
      <c r="M72" s="1"/>
      <c r="N72" s="1"/>
      <c r="O72" s="1"/>
      <c r="P72" s="1"/>
      <c r="Q72" s="1"/>
      <c r="R72" s="1"/>
      <c r="S72" s="1"/>
      <c r="T72" s="1"/>
      <c r="U72" s="1"/>
      <c r="V72" s="1"/>
      <c r="W72" s="1"/>
      <c r="X72" s="1"/>
      <c r="Y72" s="1"/>
      <c r="Z72" s="1"/>
    </row>
    <row r="73" spans="1:26" ht="18" customHeight="1">
      <c r="A73" s="47">
        <v>46204</v>
      </c>
      <c r="B73" s="5" t="s">
        <v>18</v>
      </c>
      <c r="C73" s="6">
        <v>757</v>
      </c>
      <c r="D73" s="5" t="s">
        <v>93</v>
      </c>
      <c r="E73" s="7">
        <f>IF(OR(A73="",C73=""),"",SUMIFS(【データ】蓄積用!$D$2:$D$15000,【データ】蓄積用!$A$2:$A$15000,A73,【データ】蓄積用!$C$2:$C$15000,C73))</f>
        <v>675</v>
      </c>
      <c r="F73" s="8">
        <f>IF(OR(A73="",C73=""),"",SUMIFS(【データ】蓄積用!$E$2:$E$15000,【データ】蓄積用!$A$2:$A$15000,A73,【データ】蓄積用!$C$2:$C$15000,C73))</f>
        <v>154</v>
      </c>
      <c r="G73" s="9">
        <f>IF(OR(A73="",C73=""),"",SUMIFS(【データ】蓄積用!$L$2:$L$15000,【データ】蓄積用!$A$2:$A$15000,A73,【データ】蓄積用!$C$2:$C$15000,C73))</f>
        <v>1.0760000000000001</v>
      </c>
      <c r="H73" s="10" t="str">
        <f t="shared" si="2"/>
        <v>×</v>
      </c>
      <c r="I73" s="1"/>
      <c r="J73" s="1"/>
      <c r="K73" s="1"/>
      <c r="L73" s="1"/>
      <c r="M73" s="1"/>
      <c r="N73" s="1"/>
      <c r="O73" s="1"/>
      <c r="P73" s="1"/>
      <c r="Q73" s="1"/>
      <c r="R73" s="1"/>
      <c r="S73" s="1"/>
      <c r="T73" s="1"/>
      <c r="U73" s="1"/>
      <c r="V73" s="1"/>
      <c r="W73" s="1"/>
      <c r="X73" s="1"/>
      <c r="Y73" s="1"/>
      <c r="Z73" s="1"/>
    </row>
    <row r="74" spans="1:26" ht="18" customHeight="1">
      <c r="A74" s="47">
        <v>46204</v>
      </c>
      <c r="B74" s="5" t="s">
        <v>18</v>
      </c>
      <c r="C74" s="6">
        <v>760</v>
      </c>
      <c r="D74" s="5" t="s">
        <v>94</v>
      </c>
      <c r="E74" s="7">
        <f>IF(OR(A74="",C74=""),"",SUMIFS(【データ】蓄積用!$D$2:$D$15000,【データ】蓄積用!$A$2:$A$15000,A74,【データ】蓄積用!$C$2:$C$15000,C74))</f>
        <v>2845</v>
      </c>
      <c r="F74" s="8">
        <f>IF(OR(A74="",C74=""),"",SUMIFS(【データ】蓄積用!$E$2:$E$15000,【データ】蓄積用!$A$2:$A$15000,A74,【データ】蓄積用!$C$2:$C$15000,C74))</f>
        <v>1233</v>
      </c>
      <c r="G74" s="9">
        <f>IF(OR(A74="",C74=""),"",SUMIFS(【データ】蓄積用!$L$2:$L$15000,【データ】蓄積用!$A$2:$A$15000,A74,【データ】蓄積用!$C$2:$C$15000,C74))</f>
        <v>1.1445000000000001</v>
      </c>
      <c r="H74" s="10" t="str">
        <f t="shared" si="2"/>
        <v>〇</v>
      </c>
      <c r="I74" s="1"/>
      <c r="J74" s="1"/>
      <c r="K74" s="1"/>
      <c r="L74" s="1"/>
      <c r="M74" s="1"/>
      <c r="N74" s="1"/>
      <c r="O74" s="1"/>
      <c r="P74" s="1"/>
      <c r="Q74" s="1"/>
      <c r="R74" s="1"/>
      <c r="S74" s="1"/>
      <c r="T74" s="1"/>
      <c r="U74" s="1"/>
      <c r="V74" s="1"/>
      <c r="W74" s="1"/>
      <c r="X74" s="1"/>
      <c r="Y74" s="1"/>
      <c r="Z74" s="1"/>
    </row>
    <row r="75" spans="1:26" ht="18" customHeight="1">
      <c r="A75" s="47">
        <v>46205</v>
      </c>
      <c r="B75" s="5" t="s">
        <v>9</v>
      </c>
      <c r="C75" s="6">
        <v>522</v>
      </c>
      <c r="D75" s="5" t="s">
        <v>95</v>
      </c>
      <c r="E75" s="7">
        <f>IF(OR(A75="",C75=""),"",SUMIFS(【データ】蓄積用!$D$2:$D$15000,【データ】蓄積用!$A$2:$A$15000,A75,【データ】蓄積用!$C$2:$C$15000,C75))</f>
        <v>3088</v>
      </c>
      <c r="F75" s="8">
        <f>IF(OR(A75="",C75=""),"",SUMIFS(【データ】蓄積用!$E$2:$E$15000,【データ】蓄積用!$A$2:$A$15000,A75,【データ】蓄積用!$C$2:$C$15000,C75))</f>
        <v>-52</v>
      </c>
      <c r="G75" s="9">
        <f>IF(OR(A75="",C75=""),"",SUMIFS(【データ】蓄積用!$L$2:$L$15000,【データ】蓄積用!$A$2:$A$15000,A75,【データ】蓄積用!$C$2:$C$15000,C75))</f>
        <v>0.99439999999999995</v>
      </c>
      <c r="H75" s="10" t="str">
        <f t="shared" si="2"/>
        <v>×</v>
      </c>
      <c r="I75" s="1"/>
      <c r="J75" s="1"/>
      <c r="K75" s="1"/>
      <c r="L75" s="1"/>
      <c r="M75" s="1"/>
      <c r="N75" s="1"/>
      <c r="O75" s="1"/>
      <c r="P75" s="1"/>
      <c r="Q75" s="1"/>
      <c r="R75" s="1"/>
      <c r="S75" s="1"/>
      <c r="T75" s="1"/>
      <c r="U75" s="1"/>
      <c r="V75" s="1"/>
      <c r="W75" s="1"/>
      <c r="X75" s="1"/>
      <c r="Y75" s="1"/>
      <c r="Z75" s="1"/>
    </row>
    <row r="76" spans="1:26" ht="18" customHeight="1">
      <c r="A76" s="47">
        <v>46205</v>
      </c>
      <c r="B76" s="5" t="s">
        <v>9</v>
      </c>
      <c r="C76" s="6">
        <v>536</v>
      </c>
      <c r="D76" s="5" t="s">
        <v>96</v>
      </c>
      <c r="E76" s="7">
        <f>IF(OR(A76="",C76=""),"",SUMIFS(【データ】蓄積用!$D$2:$D$15000,【データ】蓄積用!$A$2:$A$15000,A76,【データ】蓄積用!$C$2:$C$15000,C76))</f>
        <v>2818</v>
      </c>
      <c r="F76" s="8">
        <f>IF(OR(A76="",C76=""),"",SUMIFS(【データ】蓄積用!$E$2:$E$15000,【データ】蓄積用!$A$2:$A$15000,A76,【データ】蓄積用!$C$2:$C$15000,C76))</f>
        <v>990</v>
      </c>
      <c r="G76" s="9">
        <f>IF(OR(A76="",C76=""),"",SUMIFS(【データ】蓄積用!$L$2:$L$15000,【データ】蓄積用!$A$2:$A$15000,A76,【データ】蓄積用!$C$2:$C$15000,C76))</f>
        <v>1.1171</v>
      </c>
      <c r="H76" s="10" t="str">
        <f t="shared" si="2"/>
        <v>×</v>
      </c>
      <c r="I76" s="1"/>
      <c r="J76" s="1"/>
      <c r="K76" s="1"/>
      <c r="L76" s="1"/>
      <c r="M76" s="1"/>
      <c r="N76" s="1"/>
      <c r="O76" s="1"/>
      <c r="P76" s="1"/>
      <c r="Q76" s="1"/>
      <c r="R76" s="1"/>
      <c r="S76" s="1"/>
      <c r="T76" s="1"/>
      <c r="U76" s="1"/>
      <c r="V76" s="1"/>
      <c r="W76" s="1"/>
      <c r="X76" s="1"/>
      <c r="Y76" s="1"/>
      <c r="Z76" s="1"/>
    </row>
    <row r="77" spans="1:26" ht="18" customHeight="1">
      <c r="A77" s="47">
        <v>46205</v>
      </c>
      <c r="B77" s="5" t="s">
        <v>16</v>
      </c>
      <c r="C77" s="6">
        <v>552</v>
      </c>
      <c r="D77" s="5" t="s">
        <v>97</v>
      </c>
      <c r="E77" s="7">
        <f>IF(OR(A77="",C77=""),"",SUMIFS(【データ】蓄積用!$D$2:$D$15000,【データ】蓄積用!$A$2:$A$15000,A77,【データ】蓄積用!$C$2:$C$15000,C77))</f>
        <v>2053</v>
      </c>
      <c r="F77" s="8">
        <f>IF(OR(A77="",C77=""),"",SUMIFS(【データ】蓄積用!$E$2:$E$15000,【データ】蓄積用!$A$2:$A$15000,A77,【データ】蓄積用!$C$2:$C$15000,C77))</f>
        <v>-1233</v>
      </c>
      <c r="G77" s="9">
        <f>IF(OR(A77="",C77=""),"",SUMIFS(【データ】蓄積用!$L$2:$L$15000,【データ】蓄積用!$A$2:$A$15000,A77,【データ】蓄積用!$C$2:$C$15000,C77))</f>
        <v>0.79979999999999996</v>
      </c>
      <c r="H77" s="10" t="str">
        <f t="shared" si="2"/>
        <v>×</v>
      </c>
      <c r="I77" s="1"/>
      <c r="J77" s="1"/>
      <c r="K77" s="1"/>
      <c r="L77" s="1"/>
      <c r="M77" s="1"/>
      <c r="N77" s="1"/>
      <c r="O77" s="1"/>
      <c r="P77" s="1"/>
      <c r="Q77" s="1"/>
      <c r="R77" s="1"/>
      <c r="S77" s="1"/>
      <c r="T77" s="1"/>
      <c r="U77" s="1"/>
      <c r="V77" s="1"/>
      <c r="W77" s="1"/>
      <c r="X77" s="1"/>
      <c r="Y77" s="1"/>
      <c r="Z77" s="1"/>
    </row>
    <row r="78" spans="1:26" ht="18" customHeight="1">
      <c r="A78" s="47">
        <v>46205</v>
      </c>
      <c r="B78" s="5" t="s">
        <v>16</v>
      </c>
      <c r="C78" s="6">
        <v>557</v>
      </c>
      <c r="D78" s="5" t="s">
        <v>98</v>
      </c>
      <c r="E78" s="7">
        <f>IF(OR(A78="",C78=""),"",SUMIFS(【データ】蓄積用!$D$2:$D$15000,【データ】蓄積用!$A$2:$A$15000,A78,【データ】蓄積用!$C$2:$C$15000,C78))</f>
        <v>5499</v>
      </c>
      <c r="F78" s="8">
        <f>IF(OR(A78="",C78=""),"",SUMIFS(【データ】蓄積用!$E$2:$E$15000,【データ】蓄積用!$A$2:$A$15000,A78,【データ】蓄積用!$C$2:$C$15000,C78))</f>
        <v>-345</v>
      </c>
      <c r="G78" s="9">
        <f>IF(OR(A78="",C78=""),"",SUMIFS(【データ】蓄積用!$L$2:$L$15000,【データ】蓄積用!$A$2:$A$15000,A78,【データ】蓄積用!$C$2:$C$15000,C78))</f>
        <v>0.97909999999999997</v>
      </c>
      <c r="H78" s="10" t="str">
        <f t="shared" si="2"/>
        <v>×</v>
      </c>
      <c r="I78" s="1"/>
      <c r="J78" s="1"/>
      <c r="K78" s="1"/>
      <c r="L78" s="1"/>
      <c r="M78" s="1"/>
      <c r="N78" s="1"/>
      <c r="O78" s="1"/>
      <c r="P78" s="1"/>
      <c r="Q78" s="1"/>
      <c r="R78" s="1"/>
      <c r="S78" s="1"/>
      <c r="T78" s="1"/>
      <c r="U78" s="1"/>
      <c r="V78" s="1"/>
      <c r="W78" s="1"/>
      <c r="X78" s="1"/>
      <c r="Y78" s="1"/>
      <c r="Z78" s="1"/>
    </row>
    <row r="79" spans="1:26" ht="18" customHeight="1">
      <c r="A79" s="47">
        <v>46205</v>
      </c>
      <c r="B79" s="5" t="s">
        <v>9</v>
      </c>
      <c r="C79" s="6">
        <v>510</v>
      </c>
      <c r="D79" s="5" t="s">
        <v>99</v>
      </c>
      <c r="E79" s="7">
        <f>IF(OR(A79="",C79=""),"",SUMIFS(【データ】蓄積用!$D$2:$D$15000,【データ】蓄積用!$A$2:$A$15000,A79,【データ】蓄積用!$C$2:$C$15000,C79))</f>
        <v>2063</v>
      </c>
      <c r="F79" s="8">
        <f>IF(OR(A79="",C79=""),"",SUMIFS(【データ】蓄積用!$E$2:$E$15000,【データ】蓄積用!$A$2:$A$15000,A79,【データ】蓄積用!$C$2:$C$15000,C79))</f>
        <v>32</v>
      </c>
      <c r="G79" s="9">
        <f>IF(OR(A79="",C79=""),"",SUMIFS(【データ】蓄積用!$L$2:$L$15000,【データ】蓄積用!$A$2:$A$15000,A79,【データ】蓄積用!$C$2:$C$15000,C79))</f>
        <v>1.0052000000000001</v>
      </c>
      <c r="H79" s="10" t="str">
        <f t="shared" si="2"/>
        <v>×</v>
      </c>
      <c r="I79" s="1"/>
      <c r="J79" s="1"/>
      <c r="K79" s="1"/>
      <c r="L79" s="1"/>
      <c r="M79" s="1"/>
      <c r="N79" s="1"/>
      <c r="O79" s="1"/>
      <c r="P79" s="1"/>
      <c r="Q79" s="1"/>
      <c r="R79" s="1"/>
      <c r="S79" s="1"/>
      <c r="T79" s="1"/>
      <c r="U79" s="1"/>
      <c r="V79" s="1"/>
      <c r="W79" s="1"/>
      <c r="X79" s="1"/>
      <c r="Y79" s="1"/>
      <c r="Z79" s="1"/>
    </row>
    <row r="80" spans="1:26" ht="18" customHeight="1">
      <c r="A80" s="47">
        <v>46205</v>
      </c>
      <c r="B80" s="5" t="s">
        <v>20</v>
      </c>
      <c r="C80" s="6">
        <v>681</v>
      </c>
      <c r="D80" s="5" t="s">
        <v>100</v>
      </c>
      <c r="E80" s="7">
        <f>IF(OR(A80="",C80=""),"",SUMIFS(【データ】蓄積用!$D$2:$D$15000,【データ】蓄積用!$A$2:$A$15000,A80,【データ】蓄積用!$C$2:$C$15000,C80))</f>
        <v>3747</v>
      </c>
      <c r="F80" s="8">
        <f>IF(OR(A80="",C80=""),"",SUMIFS(【データ】蓄積用!$E$2:$E$15000,【データ】蓄積用!$A$2:$A$15000,A80,【データ】蓄積用!$C$2:$C$15000,C80))</f>
        <v>3067</v>
      </c>
      <c r="G80" s="9">
        <f>IF(OR(A80="",C80=""),"",SUMIFS(【データ】蓄積用!$L$2:$L$15000,【データ】蓄積用!$A$2:$A$15000,A80,【データ】蓄積用!$C$2:$C$15000,C80))</f>
        <v>1.2727999999999999</v>
      </c>
      <c r="H80" s="10" t="str">
        <f t="shared" si="2"/>
        <v>〇</v>
      </c>
      <c r="I80" s="1"/>
      <c r="J80" s="1"/>
      <c r="K80" s="1"/>
      <c r="L80" s="1"/>
      <c r="M80" s="1"/>
      <c r="N80" s="1"/>
      <c r="O80" s="1"/>
      <c r="P80" s="1"/>
      <c r="Q80" s="1"/>
      <c r="R80" s="1"/>
      <c r="S80" s="1"/>
      <c r="T80" s="1"/>
      <c r="U80" s="1"/>
      <c r="V80" s="1"/>
      <c r="W80" s="1"/>
      <c r="X80" s="1"/>
      <c r="Y80" s="1"/>
      <c r="Z80" s="1"/>
    </row>
    <row r="81" spans="1:26" ht="18" customHeight="1">
      <c r="A81" s="47">
        <v>46205</v>
      </c>
      <c r="B81" s="5" t="s">
        <v>20</v>
      </c>
      <c r="C81" s="6">
        <v>680</v>
      </c>
      <c r="D81" s="5" t="s">
        <v>101</v>
      </c>
      <c r="E81" s="7">
        <f>IF(OR(A81="",C81=""),"",SUMIFS(【データ】蓄積用!$D$2:$D$15000,【データ】蓄積用!$A$2:$A$15000,A81,【データ】蓄積用!$C$2:$C$15000,C81))</f>
        <v>494</v>
      </c>
      <c r="F81" s="8">
        <f>IF(OR(A81="",C81=""),"",SUMIFS(【データ】蓄積用!$E$2:$E$15000,【データ】蓄積用!$A$2:$A$15000,A81,【データ】蓄積用!$C$2:$C$15000,C81))</f>
        <v>-334</v>
      </c>
      <c r="G81" s="9">
        <f>IF(OR(A81="",C81=""),"",SUMIFS(【データ】蓄積用!$L$2:$L$15000,【データ】蓄積用!$A$2:$A$15000,A81,【データ】蓄積用!$C$2:$C$15000,C81))</f>
        <v>0.77459999999999996</v>
      </c>
      <c r="H81" s="10" t="str">
        <f t="shared" si="2"/>
        <v>×</v>
      </c>
      <c r="I81" s="1"/>
      <c r="J81" s="1"/>
      <c r="K81" s="1"/>
      <c r="L81" s="1"/>
      <c r="M81" s="1"/>
      <c r="N81" s="1"/>
      <c r="O81" s="1"/>
      <c r="P81" s="1"/>
      <c r="Q81" s="1"/>
      <c r="R81" s="1"/>
      <c r="S81" s="1"/>
      <c r="T81" s="1"/>
      <c r="U81" s="1"/>
      <c r="V81" s="1"/>
      <c r="W81" s="1"/>
      <c r="X81" s="1"/>
      <c r="Y81" s="1"/>
      <c r="Z81" s="1"/>
    </row>
    <row r="82" spans="1:26" ht="18" customHeight="1">
      <c r="A82" s="47">
        <v>46205</v>
      </c>
      <c r="B82" s="5" t="s">
        <v>20</v>
      </c>
      <c r="C82" s="6">
        <v>702</v>
      </c>
      <c r="D82" s="5" t="s">
        <v>102</v>
      </c>
      <c r="E82" s="7">
        <f>IF(OR(A82="",C82=""),"",SUMIFS(【データ】蓄積用!$D$2:$D$15000,【データ】蓄積用!$A$2:$A$15000,A82,【データ】蓄積用!$C$2:$C$15000,C82))</f>
        <v>886</v>
      </c>
      <c r="F82" s="8">
        <f>IF(OR(A82="",C82=""),"",SUMIFS(【データ】蓄積用!$E$2:$E$15000,【データ】蓄積用!$A$2:$A$15000,A82,【データ】蓄積用!$C$2:$C$15000,C82))</f>
        <v>-797</v>
      </c>
      <c r="G82" s="9">
        <f>IF(OR(A82="",C82=""),"",SUMIFS(【データ】蓄積用!$L$2:$L$15000,【データ】蓄積用!$A$2:$A$15000,A82,【データ】蓄積用!$C$2:$C$15000,C82))</f>
        <v>0.70020000000000004</v>
      </c>
      <c r="H82" s="10" t="str">
        <f t="shared" si="2"/>
        <v>×</v>
      </c>
      <c r="I82" s="1"/>
      <c r="J82" s="1"/>
      <c r="K82" s="1"/>
      <c r="L82" s="1"/>
      <c r="M82" s="1"/>
      <c r="N82" s="1"/>
      <c r="O82" s="1"/>
      <c r="P82" s="1"/>
      <c r="Q82" s="1"/>
      <c r="R82" s="1"/>
      <c r="S82" s="1"/>
      <c r="T82" s="1"/>
      <c r="U82" s="1"/>
      <c r="V82" s="1"/>
      <c r="W82" s="1"/>
      <c r="X82" s="1"/>
      <c r="Y82" s="1"/>
      <c r="Z82" s="1"/>
    </row>
    <row r="83" spans="1:26" ht="18" customHeight="1">
      <c r="A83" s="47">
        <v>46205</v>
      </c>
      <c r="B83" s="5" t="s">
        <v>18</v>
      </c>
      <c r="C83" s="6">
        <v>755</v>
      </c>
      <c r="D83" s="5" t="s">
        <v>103</v>
      </c>
      <c r="E83" s="7">
        <f>IF(OR(A83="",C83=""),"",SUMIFS(【データ】蓄積用!$D$2:$D$15000,【データ】蓄積用!$A$2:$A$15000,A83,【データ】蓄積用!$C$2:$C$15000,C83))</f>
        <v>1844</v>
      </c>
      <c r="F83" s="8">
        <f>IF(OR(A83="",C83=""),"",SUMIFS(【データ】蓄積用!$E$2:$E$15000,【データ】蓄積用!$A$2:$A$15000,A83,【データ】蓄積用!$C$2:$C$15000,C83))</f>
        <v>-1651</v>
      </c>
      <c r="G83" s="9">
        <f>IF(OR(A83="",C83=""),"",SUMIFS(【データ】蓄積用!$L$2:$L$15000,【データ】蓄積用!$A$2:$A$15000,A83,【データ】蓄積用!$C$2:$C$15000,C83))</f>
        <v>0.7016</v>
      </c>
      <c r="H83" s="10" t="str">
        <f t="shared" si="2"/>
        <v>×</v>
      </c>
      <c r="I83" s="1"/>
      <c r="J83" s="1"/>
      <c r="K83" s="1"/>
      <c r="L83" s="1"/>
      <c r="M83" s="1"/>
      <c r="N83" s="1"/>
      <c r="O83" s="1"/>
      <c r="P83" s="1"/>
      <c r="Q83" s="1"/>
      <c r="R83" s="1"/>
      <c r="S83" s="1"/>
      <c r="T83" s="1"/>
      <c r="U83" s="1"/>
      <c r="V83" s="1"/>
      <c r="W83" s="1"/>
      <c r="X83" s="1"/>
      <c r="Y83" s="1"/>
      <c r="Z83" s="1"/>
    </row>
    <row r="84" spans="1:26" ht="18" customHeight="1">
      <c r="A84" s="47">
        <v>46205</v>
      </c>
      <c r="B84" s="5" t="s">
        <v>38</v>
      </c>
      <c r="C84" s="6">
        <v>710</v>
      </c>
      <c r="D84" s="5" t="s">
        <v>104</v>
      </c>
      <c r="E84" s="7">
        <f>IF(OR(A84="",C84=""),"",SUMIFS(【データ】蓄積用!$D$2:$D$15000,【データ】蓄積用!$A$2:$A$15000,A84,【データ】蓄積用!$C$2:$C$15000,C84))</f>
        <v>1279</v>
      </c>
      <c r="F84" s="8">
        <f>IF(OR(A84="",C84=""),"",SUMIFS(【データ】蓄積用!$E$2:$E$15000,【データ】蓄積用!$A$2:$A$15000,A84,【データ】蓄積用!$C$2:$C$15000,C84))</f>
        <v>-1603</v>
      </c>
      <c r="G84" s="9">
        <f>IF(OR(A84="",C84=""),"",SUMIFS(【データ】蓄積用!$L$2:$L$15000,【データ】蓄積用!$A$2:$A$15000,A84,【データ】蓄積用!$C$2:$C$15000,C84))</f>
        <v>0.58220000000000005</v>
      </c>
      <c r="H84" s="10" t="str">
        <f t="shared" si="2"/>
        <v>×</v>
      </c>
      <c r="I84" s="1"/>
      <c r="J84" s="1"/>
      <c r="K84" s="1"/>
      <c r="L84" s="1"/>
      <c r="M84" s="1"/>
      <c r="N84" s="1"/>
      <c r="O84" s="1"/>
      <c r="P84" s="1"/>
      <c r="Q84" s="1"/>
      <c r="R84" s="1"/>
      <c r="S84" s="1"/>
      <c r="T84" s="1"/>
      <c r="U84" s="1"/>
      <c r="V84" s="1"/>
      <c r="W84" s="1"/>
      <c r="X84" s="1"/>
      <c r="Y84" s="1"/>
      <c r="Z84" s="1"/>
    </row>
    <row r="85" spans="1:26" ht="18" customHeight="1">
      <c r="A85" s="4"/>
      <c r="B85" s="5"/>
      <c r="C85" s="6"/>
      <c r="D85" s="5"/>
      <c r="E85" s="7"/>
      <c r="F85" s="8"/>
      <c r="G85" s="9"/>
      <c r="H85" s="10"/>
      <c r="I85" s="1"/>
      <c r="J85" s="1"/>
      <c r="K85" s="1"/>
      <c r="L85" s="1"/>
      <c r="M85" s="1"/>
      <c r="N85" s="1"/>
      <c r="O85" s="1"/>
      <c r="P85" s="1"/>
      <c r="Q85" s="1"/>
      <c r="R85" s="1"/>
      <c r="S85" s="1"/>
      <c r="T85" s="1"/>
      <c r="U85" s="1"/>
      <c r="V85" s="1"/>
      <c r="W85" s="1"/>
      <c r="X85" s="1"/>
      <c r="Y85" s="1"/>
      <c r="Z85" s="1"/>
    </row>
    <row r="86" spans="1:26" ht="18" customHeight="1">
      <c r="A86" s="4"/>
      <c r="B86" s="5"/>
      <c r="C86" s="6"/>
      <c r="D86" s="5"/>
      <c r="E86" s="7"/>
      <c r="F86" s="8"/>
      <c r="G86" s="9"/>
      <c r="H86" s="10"/>
      <c r="I86" s="1"/>
      <c r="J86" s="1"/>
      <c r="K86" s="1"/>
      <c r="L86" s="1"/>
      <c r="M86" s="1"/>
      <c r="N86" s="1"/>
      <c r="O86" s="1"/>
      <c r="P86" s="1"/>
      <c r="Q86" s="1"/>
      <c r="R86" s="1"/>
      <c r="S86" s="1"/>
      <c r="T86" s="1"/>
      <c r="U86" s="1"/>
      <c r="V86" s="1"/>
      <c r="W86" s="1"/>
      <c r="X86" s="1"/>
      <c r="Y86" s="1"/>
      <c r="Z86" s="1"/>
    </row>
    <row r="87" spans="1:26" ht="18" customHeight="1">
      <c r="A87" s="4"/>
      <c r="B87" s="5"/>
      <c r="C87" s="6"/>
      <c r="D87" s="5"/>
      <c r="E87" s="7"/>
      <c r="F87" s="8"/>
      <c r="G87" s="9"/>
      <c r="H87" s="10"/>
      <c r="I87" s="1"/>
      <c r="J87" s="1"/>
      <c r="K87" s="1"/>
      <c r="L87" s="1"/>
      <c r="M87" s="1"/>
      <c r="N87" s="1"/>
      <c r="O87" s="1"/>
      <c r="P87" s="1"/>
      <c r="Q87" s="1"/>
      <c r="R87" s="1"/>
      <c r="S87" s="1"/>
      <c r="T87" s="1"/>
      <c r="U87" s="1"/>
      <c r="V87" s="1"/>
      <c r="W87" s="1"/>
      <c r="X87" s="1"/>
      <c r="Y87" s="1"/>
      <c r="Z87" s="1"/>
    </row>
    <row r="88" spans="1:26" ht="18" customHeight="1">
      <c r="A88" s="4"/>
      <c r="B88" s="5"/>
      <c r="C88" s="6"/>
      <c r="D88" s="5"/>
      <c r="E88" s="7"/>
      <c r="F88" s="8"/>
      <c r="G88" s="9"/>
      <c r="H88" s="10"/>
      <c r="I88" s="1"/>
      <c r="J88" s="1"/>
      <c r="K88" s="1"/>
      <c r="L88" s="1"/>
      <c r="M88" s="1"/>
      <c r="N88" s="1"/>
      <c r="O88" s="1"/>
      <c r="P88" s="1"/>
      <c r="Q88" s="1"/>
      <c r="R88" s="1"/>
      <c r="S88" s="1"/>
      <c r="T88" s="1"/>
      <c r="U88" s="1"/>
      <c r="V88" s="1"/>
      <c r="W88" s="1"/>
      <c r="X88" s="1"/>
      <c r="Y88" s="1"/>
      <c r="Z88" s="1"/>
    </row>
    <row r="89" spans="1:26" ht="18" customHeight="1">
      <c r="A89" s="4"/>
      <c r="B89" s="5"/>
      <c r="C89" s="6"/>
      <c r="D89" s="5"/>
      <c r="E89" s="7"/>
      <c r="F89" s="8"/>
      <c r="G89" s="9"/>
      <c r="H89" s="10"/>
      <c r="I89" s="1"/>
      <c r="J89" s="1"/>
      <c r="K89" s="1"/>
      <c r="L89" s="1"/>
      <c r="M89" s="1"/>
      <c r="N89" s="1"/>
      <c r="O89" s="1"/>
      <c r="P89" s="1"/>
      <c r="Q89" s="1"/>
      <c r="R89" s="1"/>
      <c r="S89" s="1"/>
      <c r="T89" s="1"/>
      <c r="U89" s="1"/>
      <c r="V89" s="1"/>
      <c r="W89" s="1"/>
      <c r="X89" s="1"/>
      <c r="Y89" s="1"/>
      <c r="Z89" s="1"/>
    </row>
    <row r="90" spans="1:26" ht="18" customHeight="1">
      <c r="A90" s="4"/>
      <c r="B90" s="5"/>
      <c r="C90" s="6"/>
      <c r="D90" s="5"/>
      <c r="E90" s="7"/>
      <c r="F90" s="8"/>
      <c r="G90" s="9"/>
      <c r="H90" s="10"/>
      <c r="I90" s="1"/>
      <c r="J90" s="1"/>
      <c r="K90" s="1"/>
      <c r="L90" s="1"/>
      <c r="M90" s="1"/>
      <c r="N90" s="1"/>
      <c r="O90" s="1"/>
      <c r="P90" s="1"/>
      <c r="Q90" s="1"/>
      <c r="R90" s="1"/>
      <c r="S90" s="1"/>
      <c r="T90" s="1"/>
      <c r="U90" s="1"/>
      <c r="V90" s="1"/>
      <c r="W90" s="1"/>
      <c r="X90" s="1"/>
      <c r="Y90" s="1"/>
      <c r="Z90" s="1"/>
    </row>
    <row r="91" spans="1:26" ht="18" customHeight="1">
      <c r="A91" s="4"/>
      <c r="B91" s="5"/>
      <c r="C91" s="6"/>
      <c r="D91" s="5"/>
      <c r="E91" s="7"/>
      <c r="F91" s="8"/>
      <c r="G91" s="9"/>
      <c r="H91" s="10"/>
      <c r="I91" s="1"/>
      <c r="J91" s="1"/>
      <c r="K91" s="1"/>
      <c r="L91" s="1"/>
      <c r="M91" s="1"/>
      <c r="N91" s="1"/>
      <c r="O91" s="1"/>
      <c r="P91" s="1"/>
      <c r="Q91" s="1"/>
      <c r="R91" s="1"/>
      <c r="S91" s="1"/>
      <c r="T91" s="1"/>
      <c r="U91" s="1"/>
      <c r="V91" s="1"/>
      <c r="W91" s="1"/>
      <c r="X91" s="1"/>
      <c r="Y91" s="1"/>
      <c r="Z91" s="1"/>
    </row>
    <row r="92" spans="1:26" ht="18" customHeight="1">
      <c r="A92" s="4"/>
      <c r="B92" s="5"/>
      <c r="C92" s="6"/>
      <c r="D92" s="5"/>
      <c r="E92" s="7"/>
      <c r="F92" s="8"/>
      <c r="G92" s="9"/>
      <c r="H92" s="10"/>
      <c r="I92" s="1"/>
      <c r="J92" s="1"/>
      <c r="K92" s="1"/>
      <c r="L92" s="1"/>
      <c r="M92" s="1"/>
      <c r="N92" s="1"/>
      <c r="O92" s="1"/>
      <c r="P92" s="1"/>
      <c r="Q92" s="1"/>
      <c r="R92" s="1"/>
      <c r="S92" s="1"/>
      <c r="T92" s="1"/>
      <c r="U92" s="1"/>
      <c r="V92" s="1"/>
      <c r="W92" s="1"/>
      <c r="X92" s="1"/>
      <c r="Y92" s="1"/>
      <c r="Z92" s="1"/>
    </row>
    <row r="93" spans="1:26" ht="18" customHeight="1">
      <c r="A93" s="4"/>
      <c r="B93" s="5"/>
      <c r="C93" s="6"/>
      <c r="D93" s="5"/>
      <c r="E93" s="7"/>
      <c r="F93" s="8"/>
      <c r="G93" s="9"/>
      <c r="H93" s="10"/>
      <c r="I93" s="1"/>
      <c r="J93" s="1"/>
      <c r="K93" s="1"/>
      <c r="L93" s="1"/>
      <c r="M93" s="1"/>
      <c r="N93" s="1"/>
      <c r="O93" s="1"/>
      <c r="P93" s="1"/>
      <c r="Q93" s="1"/>
      <c r="R93" s="1"/>
      <c r="S93" s="1"/>
      <c r="T93" s="1"/>
      <c r="U93" s="1"/>
      <c r="V93" s="1"/>
      <c r="W93" s="1"/>
      <c r="X93" s="1"/>
      <c r="Y93" s="1"/>
      <c r="Z93" s="1"/>
    </row>
    <row r="94" spans="1:26" ht="18" customHeight="1">
      <c r="A94" s="4"/>
      <c r="B94" s="5"/>
      <c r="C94" s="6"/>
      <c r="D94" s="5"/>
      <c r="E94" s="7"/>
      <c r="F94" s="8"/>
      <c r="G94" s="9"/>
      <c r="H94" s="10"/>
      <c r="I94" s="1"/>
      <c r="J94" s="1"/>
      <c r="K94" s="1"/>
      <c r="L94" s="1"/>
      <c r="M94" s="1"/>
      <c r="N94" s="1"/>
      <c r="O94" s="1"/>
      <c r="P94" s="1"/>
      <c r="Q94" s="1"/>
      <c r="R94" s="1"/>
      <c r="S94" s="1"/>
      <c r="T94" s="1"/>
      <c r="U94" s="1"/>
      <c r="V94" s="1"/>
      <c r="W94" s="1"/>
      <c r="X94" s="1"/>
      <c r="Y94" s="1"/>
      <c r="Z94" s="1"/>
    </row>
    <row r="95" spans="1:26" ht="18" customHeight="1">
      <c r="A95" s="4"/>
      <c r="B95" s="5"/>
      <c r="C95" s="6"/>
      <c r="D95" s="5"/>
      <c r="E95" s="7"/>
      <c r="F95" s="8"/>
      <c r="G95" s="9"/>
      <c r="H95" s="10"/>
      <c r="I95" s="1"/>
      <c r="J95" s="1"/>
      <c r="K95" s="1"/>
      <c r="L95" s="1"/>
      <c r="M95" s="1"/>
      <c r="N95" s="1"/>
      <c r="O95" s="1"/>
      <c r="P95" s="1"/>
      <c r="Q95" s="1"/>
      <c r="R95" s="1"/>
      <c r="S95" s="1"/>
      <c r="T95" s="1"/>
      <c r="U95" s="1"/>
      <c r="V95" s="1"/>
      <c r="W95" s="1"/>
      <c r="X95" s="1"/>
      <c r="Y95" s="1"/>
      <c r="Z95" s="1"/>
    </row>
    <row r="96" spans="1:26" ht="18" customHeight="1">
      <c r="A96" s="4"/>
      <c r="B96" s="5"/>
      <c r="C96" s="6"/>
      <c r="D96" s="5"/>
      <c r="E96" s="7"/>
      <c r="F96" s="8"/>
      <c r="G96" s="9"/>
      <c r="H96" s="10"/>
      <c r="I96" s="1"/>
      <c r="J96" s="1"/>
      <c r="K96" s="1"/>
      <c r="L96" s="1"/>
      <c r="M96" s="1"/>
      <c r="N96" s="1"/>
      <c r="O96" s="1"/>
      <c r="P96" s="1"/>
      <c r="Q96" s="1"/>
      <c r="R96" s="1"/>
      <c r="S96" s="1"/>
      <c r="T96" s="1"/>
      <c r="U96" s="1"/>
      <c r="V96" s="1"/>
      <c r="W96" s="1"/>
      <c r="X96" s="1"/>
      <c r="Y96" s="1"/>
      <c r="Z96" s="1"/>
    </row>
    <row r="97" spans="1:26" ht="18" customHeight="1">
      <c r="A97" s="4"/>
      <c r="B97" s="5"/>
      <c r="C97" s="6"/>
      <c r="D97" s="5"/>
      <c r="E97" s="7"/>
      <c r="F97" s="8"/>
      <c r="G97" s="9"/>
      <c r="H97" s="10"/>
      <c r="I97" s="1"/>
      <c r="J97" s="1"/>
      <c r="K97" s="1"/>
      <c r="L97" s="1"/>
      <c r="M97" s="1"/>
      <c r="N97" s="1"/>
      <c r="O97" s="1"/>
      <c r="P97" s="1"/>
      <c r="Q97" s="1"/>
      <c r="R97" s="1"/>
      <c r="S97" s="1"/>
      <c r="T97" s="1"/>
      <c r="U97" s="1"/>
      <c r="V97" s="1"/>
      <c r="W97" s="1"/>
      <c r="X97" s="1"/>
      <c r="Y97" s="1"/>
      <c r="Z97" s="1"/>
    </row>
    <row r="98" spans="1:26" ht="18" customHeight="1">
      <c r="A98" s="4"/>
      <c r="B98" s="5"/>
      <c r="C98" s="6"/>
      <c r="D98" s="5"/>
      <c r="E98" s="7"/>
      <c r="F98" s="8"/>
      <c r="G98" s="9"/>
      <c r="H98" s="10"/>
      <c r="I98" s="1"/>
      <c r="J98" s="1"/>
      <c r="K98" s="1"/>
      <c r="L98" s="1"/>
      <c r="M98" s="1"/>
      <c r="N98" s="1"/>
      <c r="O98" s="1"/>
      <c r="P98" s="1"/>
      <c r="Q98" s="1"/>
      <c r="R98" s="1"/>
      <c r="S98" s="1"/>
      <c r="T98" s="1"/>
      <c r="U98" s="1"/>
      <c r="V98" s="1"/>
      <c r="W98" s="1"/>
      <c r="X98" s="1"/>
      <c r="Y98" s="1"/>
      <c r="Z98" s="1"/>
    </row>
    <row r="99" spans="1:26" ht="18" customHeight="1">
      <c r="A99" s="4"/>
      <c r="B99" s="5"/>
      <c r="C99" s="6"/>
      <c r="D99" s="5"/>
      <c r="E99" s="7"/>
      <c r="F99" s="8"/>
      <c r="G99" s="9"/>
      <c r="H99" s="10"/>
      <c r="I99" s="1"/>
      <c r="J99" s="1"/>
      <c r="K99" s="1"/>
      <c r="L99" s="1"/>
      <c r="M99" s="1"/>
      <c r="N99" s="1"/>
      <c r="O99" s="1"/>
      <c r="P99" s="1"/>
      <c r="Q99" s="1"/>
      <c r="R99" s="1"/>
      <c r="S99" s="1"/>
      <c r="T99" s="1"/>
      <c r="U99" s="1"/>
      <c r="V99" s="1"/>
      <c r="W99" s="1"/>
      <c r="X99" s="1"/>
      <c r="Y99" s="1"/>
      <c r="Z99" s="1"/>
    </row>
    <row r="100" spans="1:26" ht="18" customHeight="1">
      <c r="A100" s="4"/>
      <c r="B100" s="5"/>
      <c r="C100" s="6"/>
      <c r="D100" s="5"/>
      <c r="E100" s="7"/>
      <c r="F100" s="8"/>
      <c r="G100" s="9"/>
      <c r="H100" s="10"/>
      <c r="I100" s="1"/>
      <c r="J100" s="1"/>
      <c r="K100" s="1"/>
      <c r="L100" s="1"/>
      <c r="M100" s="1"/>
      <c r="N100" s="1"/>
      <c r="O100" s="1"/>
      <c r="P100" s="1"/>
      <c r="Q100" s="1"/>
      <c r="R100" s="1"/>
      <c r="S100" s="1"/>
      <c r="T100" s="1"/>
      <c r="U100" s="1"/>
      <c r="V100" s="1"/>
      <c r="W100" s="1"/>
      <c r="X100" s="1"/>
      <c r="Y100" s="1"/>
      <c r="Z100" s="1"/>
    </row>
    <row r="101" spans="1:26" ht="18" customHeight="1">
      <c r="A101" s="4"/>
      <c r="B101" s="5"/>
      <c r="C101" s="6"/>
      <c r="D101" s="5"/>
      <c r="E101" s="7"/>
      <c r="F101" s="8"/>
      <c r="G101" s="9"/>
      <c r="H101" s="10"/>
      <c r="I101" s="1"/>
      <c r="J101" s="1"/>
      <c r="K101" s="1"/>
      <c r="L101" s="1"/>
      <c r="M101" s="1"/>
      <c r="N101" s="1"/>
      <c r="O101" s="1"/>
      <c r="P101" s="1"/>
      <c r="Q101" s="1"/>
      <c r="R101" s="1"/>
      <c r="S101" s="1"/>
      <c r="T101" s="1"/>
      <c r="U101" s="1"/>
      <c r="V101" s="1"/>
      <c r="W101" s="1"/>
      <c r="X101" s="1"/>
      <c r="Y101" s="1"/>
      <c r="Z101" s="1"/>
    </row>
    <row r="102" spans="1:26" ht="18" customHeight="1">
      <c r="A102" s="4"/>
      <c r="B102" s="5"/>
      <c r="C102" s="6"/>
      <c r="D102" s="5"/>
      <c r="E102" s="7"/>
      <c r="F102" s="8"/>
      <c r="G102" s="9"/>
      <c r="H102" s="10"/>
      <c r="I102" s="1"/>
      <c r="J102" s="1"/>
      <c r="K102" s="1"/>
      <c r="L102" s="1"/>
      <c r="M102" s="1"/>
      <c r="N102" s="1"/>
      <c r="O102" s="1"/>
      <c r="P102" s="1"/>
      <c r="Q102" s="1"/>
      <c r="R102" s="1"/>
      <c r="S102" s="1"/>
      <c r="T102" s="1"/>
      <c r="U102" s="1"/>
      <c r="V102" s="1"/>
      <c r="W102" s="1"/>
      <c r="X102" s="1"/>
      <c r="Y102" s="1"/>
      <c r="Z102" s="1"/>
    </row>
    <row r="103" spans="1:26" ht="18" customHeight="1">
      <c r="A103" s="4"/>
      <c r="B103" s="5"/>
      <c r="C103" s="6"/>
      <c r="D103" s="5"/>
      <c r="E103" s="7"/>
      <c r="F103" s="8"/>
      <c r="G103" s="9"/>
      <c r="H103" s="10"/>
      <c r="I103" s="1"/>
      <c r="J103" s="1"/>
      <c r="K103" s="1"/>
      <c r="L103" s="1"/>
      <c r="M103" s="1"/>
      <c r="N103" s="1"/>
      <c r="O103" s="1"/>
      <c r="P103" s="1"/>
      <c r="Q103" s="1"/>
      <c r="R103" s="1"/>
      <c r="S103" s="1"/>
      <c r="T103" s="1"/>
      <c r="U103" s="1"/>
      <c r="V103" s="1"/>
      <c r="W103" s="1"/>
      <c r="X103" s="1"/>
      <c r="Y103" s="1"/>
      <c r="Z103" s="1"/>
    </row>
    <row r="104" spans="1:26" ht="18" customHeight="1">
      <c r="A104" s="4"/>
      <c r="B104" s="5"/>
      <c r="C104" s="6"/>
      <c r="D104" s="5"/>
      <c r="E104" s="7"/>
      <c r="F104" s="8"/>
      <c r="G104" s="9"/>
      <c r="H104" s="10"/>
      <c r="I104" s="1"/>
      <c r="J104" s="1"/>
      <c r="K104" s="1"/>
      <c r="L104" s="1"/>
      <c r="M104" s="1"/>
      <c r="N104" s="1"/>
      <c r="O104" s="1"/>
      <c r="P104" s="1"/>
      <c r="Q104" s="1"/>
      <c r="R104" s="1"/>
      <c r="S104" s="1"/>
      <c r="T104" s="1"/>
      <c r="U104" s="1"/>
      <c r="V104" s="1"/>
      <c r="W104" s="1"/>
      <c r="X104" s="1"/>
      <c r="Y104" s="1"/>
      <c r="Z104" s="1"/>
    </row>
    <row r="105" spans="1:26" ht="18" customHeight="1">
      <c r="A105" s="4"/>
      <c r="B105" s="5"/>
      <c r="C105" s="6"/>
      <c r="D105" s="5"/>
      <c r="E105" s="7"/>
      <c r="F105" s="8"/>
      <c r="G105" s="9"/>
      <c r="H105" s="10"/>
      <c r="I105" s="1"/>
      <c r="J105" s="1"/>
      <c r="K105" s="1"/>
      <c r="L105" s="1"/>
      <c r="M105" s="1"/>
      <c r="N105" s="1"/>
      <c r="O105" s="1"/>
      <c r="P105" s="1"/>
      <c r="Q105" s="1"/>
      <c r="R105" s="1"/>
      <c r="S105" s="1"/>
      <c r="T105" s="1"/>
      <c r="U105" s="1"/>
      <c r="V105" s="1"/>
      <c r="W105" s="1"/>
      <c r="X105" s="1"/>
      <c r="Y105" s="1"/>
      <c r="Z105" s="1"/>
    </row>
    <row r="106" spans="1:26" ht="18" customHeight="1">
      <c r="A106" s="4"/>
      <c r="B106" s="5"/>
      <c r="C106" s="6"/>
      <c r="D106" s="5"/>
      <c r="E106" s="7"/>
      <c r="F106" s="8"/>
      <c r="G106" s="9"/>
      <c r="H106" s="10"/>
      <c r="I106" s="1"/>
      <c r="J106" s="1"/>
      <c r="K106" s="1"/>
      <c r="L106" s="1"/>
      <c r="M106" s="1"/>
      <c r="N106" s="1"/>
      <c r="O106" s="1"/>
      <c r="P106" s="1"/>
      <c r="Q106" s="1"/>
      <c r="R106" s="1"/>
      <c r="S106" s="1"/>
      <c r="T106" s="1"/>
      <c r="U106" s="1"/>
      <c r="V106" s="1"/>
      <c r="W106" s="1"/>
      <c r="X106" s="1"/>
      <c r="Y106" s="1"/>
      <c r="Z106" s="1"/>
    </row>
    <row r="107" spans="1:26" ht="18" customHeight="1">
      <c r="A107" s="4"/>
      <c r="B107" s="5"/>
      <c r="C107" s="6"/>
      <c r="D107" s="5"/>
      <c r="E107" s="7"/>
      <c r="F107" s="8"/>
      <c r="G107" s="9"/>
      <c r="H107" s="10"/>
      <c r="I107" s="1"/>
      <c r="J107" s="1"/>
      <c r="K107" s="1"/>
      <c r="L107" s="1"/>
      <c r="M107" s="1"/>
      <c r="N107" s="1"/>
      <c r="O107" s="1"/>
      <c r="P107" s="1"/>
      <c r="Q107" s="1"/>
      <c r="R107" s="1"/>
      <c r="S107" s="1"/>
      <c r="T107" s="1"/>
      <c r="U107" s="1"/>
      <c r="V107" s="1"/>
      <c r="W107" s="1"/>
      <c r="X107" s="1"/>
      <c r="Y107" s="1"/>
      <c r="Z107" s="1"/>
    </row>
    <row r="108" spans="1:26" ht="18" customHeight="1">
      <c r="A108" s="4"/>
      <c r="B108" s="5"/>
      <c r="C108" s="6"/>
      <c r="D108" s="5"/>
      <c r="E108" s="7"/>
      <c r="F108" s="8"/>
      <c r="G108" s="9"/>
      <c r="H108" s="10"/>
      <c r="I108" s="1"/>
      <c r="J108" s="1"/>
      <c r="K108" s="1"/>
      <c r="L108" s="1"/>
      <c r="M108" s="1"/>
      <c r="N108" s="1"/>
      <c r="O108" s="1"/>
      <c r="P108" s="1"/>
      <c r="Q108" s="1"/>
      <c r="R108" s="1"/>
      <c r="S108" s="1"/>
      <c r="T108" s="1"/>
      <c r="U108" s="1"/>
      <c r="V108" s="1"/>
      <c r="W108" s="1"/>
      <c r="X108" s="1"/>
      <c r="Y108" s="1"/>
      <c r="Z108" s="1"/>
    </row>
    <row r="109" spans="1:26" ht="18" customHeight="1">
      <c r="A109" s="4"/>
      <c r="B109" s="5"/>
      <c r="C109" s="6"/>
      <c r="D109" s="5"/>
      <c r="E109" s="7"/>
      <c r="F109" s="8"/>
      <c r="G109" s="9"/>
      <c r="H109" s="10"/>
      <c r="I109" s="1"/>
      <c r="J109" s="1"/>
      <c r="K109" s="1"/>
      <c r="L109" s="1"/>
      <c r="M109" s="1"/>
      <c r="N109" s="1"/>
      <c r="O109" s="1"/>
      <c r="P109" s="1"/>
      <c r="Q109" s="1"/>
      <c r="R109" s="1"/>
      <c r="S109" s="1"/>
      <c r="T109" s="1"/>
      <c r="U109" s="1"/>
      <c r="V109" s="1"/>
      <c r="W109" s="1"/>
      <c r="X109" s="1"/>
      <c r="Y109" s="1"/>
      <c r="Z109" s="1"/>
    </row>
    <row r="110" spans="1:26" ht="18" customHeight="1">
      <c r="A110" s="4"/>
      <c r="B110" s="5"/>
      <c r="C110" s="6"/>
      <c r="D110" s="5"/>
      <c r="E110" s="7"/>
      <c r="F110" s="8"/>
      <c r="G110" s="9"/>
      <c r="H110" s="10"/>
      <c r="I110" s="1"/>
      <c r="J110" s="1"/>
      <c r="K110" s="1"/>
      <c r="L110" s="1"/>
      <c r="M110" s="1"/>
      <c r="N110" s="1"/>
      <c r="O110" s="1"/>
      <c r="P110" s="1"/>
      <c r="Q110" s="1"/>
      <c r="R110" s="1"/>
      <c r="S110" s="1"/>
      <c r="T110" s="1"/>
      <c r="U110" s="1"/>
      <c r="V110" s="1"/>
      <c r="W110" s="1"/>
      <c r="X110" s="1"/>
      <c r="Y110" s="1"/>
      <c r="Z110" s="1"/>
    </row>
    <row r="111" spans="1:26" ht="18" customHeight="1">
      <c r="A111" s="4"/>
      <c r="B111" s="5"/>
      <c r="C111" s="6"/>
      <c r="D111" s="5"/>
      <c r="E111" s="7"/>
      <c r="F111" s="8"/>
      <c r="G111" s="9"/>
      <c r="H111" s="10"/>
      <c r="I111" s="1"/>
      <c r="J111" s="1"/>
      <c r="K111" s="1"/>
      <c r="L111" s="1"/>
      <c r="M111" s="1"/>
      <c r="N111" s="1"/>
      <c r="O111" s="1"/>
      <c r="P111" s="1"/>
      <c r="Q111" s="1"/>
      <c r="R111" s="1"/>
      <c r="S111" s="1"/>
      <c r="T111" s="1"/>
      <c r="U111" s="1"/>
      <c r="V111" s="1"/>
      <c r="W111" s="1"/>
      <c r="X111" s="1"/>
      <c r="Y111" s="1"/>
      <c r="Z111" s="1"/>
    </row>
    <row r="112" spans="1:26" ht="18" customHeight="1">
      <c r="A112" s="4"/>
      <c r="B112" s="5"/>
      <c r="C112" s="6"/>
      <c r="D112" s="5"/>
      <c r="E112" s="7"/>
      <c r="F112" s="8"/>
      <c r="G112" s="9"/>
      <c r="H112" s="10"/>
      <c r="I112" s="1"/>
      <c r="J112" s="1"/>
      <c r="K112" s="1"/>
      <c r="L112" s="1"/>
      <c r="M112" s="1"/>
      <c r="N112" s="1"/>
      <c r="O112" s="1"/>
      <c r="P112" s="1"/>
      <c r="Q112" s="1"/>
      <c r="R112" s="1"/>
      <c r="S112" s="1"/>
      <c r="T112" s="1"/>
      <c r="U112" s="1"/>
      <c r="V112" s="1"/>
      <c r="W112" s="1"/>
      <c r="X112" s="1"/>
      <c r="Y112" s="1"/>
      <c r="Z112" s="1"/>
    </row>
    <row r="113" spans="1:26" ht="18" customHeight="1">
      <c r="A113" s="4"/>
      <c r="B113" s="5"/>
      <c r="C113" s="6"/>
      <c r="D113" s="5"/>
      <c r="E113" s="7"/>
      <c r="F113" s="8"/>
      <c r="G113" s="9"/>
      <c r="H113" s="10"/>
      <c r="I113" s="1"/>
      <c r="J113" s="1"/>
      <c r="K113" s="1"/>
      <c r="L113" s="1"/>
      <c r="M113" s="1"/>
      <c r="N113" s="1"/>
      <c r="O113" s="1"/>
      <c r="P113" s="1"/>
      <c r="Q113" s="1"/>
      <c r="R113" s="1"/>
      <c r="S113" s="1"/>
      <c r="T113" s="1"/>
      <c r="U113" s="1"/>
      <c r="V113" s="1"/>
      <c r="W113" s="1"/>
      <c r="X113" s="1"/>
      <c r="Y113" s="1"/>
      <c r="Z113" s="1"/>
    </row>
    <row r="114" spans="1:26" ht="18" customHeight="1">
      <c r="A114" s="4"/>
      <c r="B114" s="5"/>
      <c r="C114" s="6"/>
      <c r="D114" s="5"/>
      <c r="E114" s="7"/>
      <c r="F114" s="8"/>
      <c r="G114" s="9"/>
      <c r="H114" s="10"/>
      <c r="I114" s="1"/>
      <c r="J114" s="1"/>
      <c r="K114" s="1"/>
      <c r="L114" s="1"/>
      <c r="M114" s="1"/>
      <c r="N114" s="1"/>
      <c r="O114" s="1"/>
      <c r="P114" s="1"/>
      <c r="Q114" s="1"/>
      <c r="R114" s="1"/>
      <c r="S114" s="1"/>
      <c r="T114" s="1"/>
      <c r="U114" s="1"/>
      <c r="V114" s="1"/>
      <c r="W114" s="1"/>
      <c r="X114" s="1"/>
      <c r="Y114" s="1"/>
      <c r="Z114" s="1"/>
    </row>
    <row r="115" spans="1:26" ht="18" customHeight="1">
      <c r="A115" s="4"/>
      <c r="B115" s="5"/>
      <c r="C115" s="6"/>
      <c r="D115" s="5"/>
      <c r="E115" s="7"/>
      <c r="F115" s="8"/>
      <c r="G115" s="9"/>
      <c r="H115" s="10"/>
      <c r="I115" s="1"/>
      <c r="J115" s="1"/>
      <c r="K115" s="1"/>
      <c r="L115" s="1"/>
      <c r="M115" s="1"/>
      <c r="N115" s="1"/>
      <c r="O115" s="1"/>
      <c r="P115" s="1"/>
      <c r="Q115" s="1"/>
      <c r="R115" s="1"/>
      <c r="S115" s="1"/>
      <c r="T115" s="1"/>
      <c r="U115" s="1"/>
      <c r="V115" s="1"/>
      <c r="W115" s="1"/>
      <c r="X115" s="1"/>
      <c r="Y115" s="1"/>
      <c r="Z115" s="1"/>
    </row>
    <row r="116" spans="1:26" ht="18" customHeight="1">
      <c r="A116" s="4"/>
      <c r="B116" s="5"/>
      <c r="C116" s="6"/>
      <c r="D116" s="5"/>
      <c r="E116" s="7"/>
      <c r="F116" s="8"/>
      <c r="G116" s="9"/>
      <c r="H116" s="10"/>
      <c r="I116" s="1"/>
      <c r="J116" s="1"/>
      <c r="K116" s="1"/>
      <c r="L116" s="1"/>
      <c r="M116" s="1"/>
      <c r="N116" s="1"/>
      <c r="O116" s="1"/>
      <c r="P116" s="1"/>
      <c r="Q116" s="1"/>
      <c r="R116" s="1"/>
      <c r="S116" s="1"/>
      <c r="T116" s="1"/>
      <c r="U116" s="1"/>
      <c r="V116" s="1"/>
      <c r="W116" s="1"/>
      <c r="X116" s="1"/>
      <c r="Y116" s="1"/>
      <c r="Z116" s="1"/>
    </row>
    <row r="117" spans="1:26" ht="18" customHeight="1">
      <c r="A117" s="4"/>
      <c r="B117" s="5"/>
      <c r="C117" s="6"/>
      <c r="D117" s="5"/>
      <c r="E117" s="7"/>
      <c r="F117" s="8"/>
      <c r="G117" s="9"/>
      <c r="H117" s="10"/>
      <c r="I117" s="1"/>
      <c r="J117" s="1"/>
      <c r="K117" s="1"/>
      <c r="L117" s="1"/>
      <c r="M117" s="1"/>
      <c r="N117" s="1"/>
      <c r="O117" s="1"/>
      <c r="P117" s="1"/>
      <c r="Q117" s="1"/>
      <c r="R117" s="1"/>
      <c r="S117" s="1"/>
      <c r="T117" s="1"/>
      <c r="U117" s="1"/>
      <c r="V117" s="1"/>
      <c r="W117" s="1"/>
      <c r="X117" s="1"/>
      <c r="Y117" s="1"/>
      <c r="Z117" s="1"/>
    </row>
    <row r="118" spans="1:26" ht="18" customHeight="1">
      <c r="A118" s="4"/>
      <c r="B118" s="5"/>
      <c r="C118" s="6"/>
      <c r="D118" s="5"/>
      <c r="E118" s="7"/>
      <c r="F118" s="8"/>
      <c r="G118" s="9"/>
      <c r="H118" s="10"/>
      <c r="I118" s="1"/>
      <c r="J118" s="1"/>
      <c r="K118" s="1"/>
      <c r="L118" s="1"/>
      <c r="M118" s="1"/>
      <c r="N118" s="1"/>
      <c r="O118" s="1"/>
      <c r="P118" s="1"/>
      <c r="Q118" s="1"/>
      <c r="R118" s="1"/>
      <c r="S118" s="1"/>
      <c r="T118" s="1"/>
      <c r="U118" s="1"/>
      <c r="V118" s="1"/>
      <c r="W118" s="1"/>
      <c r="X118" s="1"/>
      <c r="Y118" s="1"/>
      <c r="Z118" s="1"/>
    </row>
    <row r="119" spans="1:26" ht="18" customHeight="1">
      <c r="A119" s="4"/>
      <c r="B119" s="5"/>
      <c r="C119" s="6"/>
      <c r="D119" s="5"/>
      <c r="E119" s="7"/>
      <c r="F119" s="8"/>
      <c r="G119" s="9"/>
      <c r="H119" s="10"/>
      <c r="I119" s="1"/>
      <c r="J119" s="1"/>
      <c r="K119" s="1"/>
      <c r="L119" s="1"/>
      <c r="M119" s="1"/>
      <c r="N119" s="1"/>
      <c r="O119" s="1"/>
      <c r="P119" s="1"/>
      <c r="Q119" s="1"/>
      <c r="R119" s="1"/>
      <c r="S119" s="1"/>
      <c r="T119" s="1"/>
      <c r="U119" s="1"/>
      <c r="V119" s="1"/>
      <c r="W119" s="1"/>
      <c r="X119" s="1"/>
      <c r="Y119" s="1"/>
      <c r="Z119" s="1"/>
    </row>
    <row r="120" spans="1:26" ht="18" customHeight="1">
      <c r="A120" s="4"/>
      <c r="B120" s="5"/>
      <c r="C120" s="6"/>
      <c r="D120" s="5"/>
      <c r="E120" s="7"/>
      <c r="F120" s="8"/>
      <c r="G120" s="9"/>
      <c r="H120" s="10"/>
      <c r="I120" s="1"/>
      <c r="J120" s="1"/>
      <c r="K120" s="1"/>
      <c r="L120" s="1"/>
      <c r="M120" s="1"/>
      <c r="N120" s="1"/>
      <c r="O120" s="1"/>
      <c r="P120" s="1"/>
      <c r="Q120" s="1"/>
      <c r="R120" s="1"/>
      <c r="S120" s="1"/>
      <c r="T120" s="1"/>
      <c r="U120" s="1"/>
      <c r="V120" s="1"/>
      <c r="W120" s="1"/>
      <c r="X120" s="1"/>
      <c r="Y120" s="1"/>
      <c r="Z120" s="1"/>
    </row>
    <row r="121" spans="1:26" ht="18" customHeight="1">
      <c r="A121" s="4"/>
      <c r="B121" s="5"/>
      <c r="C121" s="6"/>
      <c r="D121" s="5"/>
      <c r="E121" s="7"/>
      <c r="F121" s="8"/>
      <c r="G121" s="9"/>
      <c r="H121" s="10"/>
      <c r="I121" s="1"/>
      <c r="J121" s="1"/>
      <c r="K121" s="1"/>
      <c r="L121" s="1"/>
      <c r="M121" s="1"/>
      <c r="N121" s="1"/>
      <c r="O121" s="1"/>
      <c r="P121" s="1"/>
      <c r="Q121" s="1"/>
      <c r="R121" s="1"/>
      <c r="S121" s="1"/>
      <c r="T121" s="1"/>
      <c r="U121" s="1"/>
      <c r="V121" s="1"/>
      <c r="W121" s="1"/>
      <c r="X121" s="1"/>
      <c r="Y121" s="1"/>
      <c r="Z121" s="1"/>
    </row>
    <row r="122" spans="1:26" ht="18" customHeight="1">
      <c r="A122" s="4"/>
      <c r="B122" s="5"/>
      <c r="C122" s="6"/>
      <c r="D122" s="5"/>
      <c r="E122" s="7"/>
      <c r="F122" s="8"/>
      <c r="G122" s="9"/>
      <c r="H122" s="10"/>
      <c r="I122" s="1"/>
      <c r="J122" s="1"/>
      <c r="K122" s="1"/>
      <c r="L122" s="1"/>
      <c r="M122" s="1"/>
      <c r="N122" s="1"/>
      <c r="O122" s="1"/>
      <c r="P122" s="1"/>
      <c r="Q122" s="1"/>
      <c r="R122" s="1"/>
      <c r="S122" s="1"/>
      <c r="T122" s="1"/>
      <c r="U122" s="1"/>
      <c r="V122" s="1"/>
      <c r="W122" s="1"/>
      <c r="X122" s="1"/>
      <c r="Y122" s="1"/>
      <c r="Z122" s="1"/>
    </row>
    <row r="123" spans="1:26" ht="18" customHeight="1">
      <c r="A123" s="4"/>
      <c r="B123" s="5"/>
      <c r="C123" s="6"/>
      <c r="D123" s="5"/>
      <c r="E123" s="7"/>
      <c r="F123" s="8"/>
      <c r="G123" s="9"/>
      <c r="H123" s="10"/>
      <c r="I123" s="1"/>
      <c r="J123" s="1"/>
      <c r="K123" s="1"/>
      <c r="L123" s="1"/>
      <c r="M123" s="1"/>
      <c r="N123" s="1"/>
      <c r="O123" s="1"/>
      <c r="P123" s="1"/>
      <c r="Q123" s="1"/>
      <c r="R123" s="1"/>
      <c r="S123" s="1"/>
      <c r="T123" s="1"/>
      <c r="U123" s="1"/>
      <c r="V123" s="1"/>
      <c r="W123" s="1"/>
      <c r="X123" s="1"/>
      <c r="Y123" s="1"/>
      <c r="Z123" s="1"/>
    </row>
    <row r="124" spans="1:26" ht="18" customHeight="1">
      <c r="A124" s="4"/>
      <c r="B124" s="5"/>
      <c r="C124" s="6"/>
      <c r="D124" s="5"/>
      <c r="E124" s="7"/>
      <c r="F124" s="8"/>
      <c r="G124" s="9"/>
      <c r="H124" s="10"/>
      <c r="I124" s="1"/>
      <c r="J124" s="1"/>
      <c r="K124" s="1"/>
      <c r="L124" s="1"/>
      <c r="M124" s="1"/>
      <c r="N124" s="1"/>
      <c r="O124" s="1"/>
      <c r="P124" s="1"/>
      <c r="Q124" s="1"/>
      <c r="R124" s="1"/>
      <c r="S124" s="1"/>
      <c r="T124" s="1"/>
      <c r="U124" s="1"/>
      <c r="V124" s="1"/>
      <c r="W124" s="1"/>
      <c r="X124" s="1"/>
      <c r="Y124" s="1"/>
      <c r="Z124" s="1"/>
    </row>
    <row r="125" spans="1:26" ht="18" customHeight="1">
      <c r="A125" s="4"/>
      <c r="B125" s="5"/>
      <c r="C125" s="6"/>
      <c r="D125" s="5"/>
      <c r="E125" s="7"/>
      <c r="F125" s="8"/>
      <c r="G125" s="9"/>
      <c r="H125" s="10"/>
      <c r="I125" s="1"/>
      <c r="J125" s="1"/>
      <c r="K125" s="1"/>
      <c r="L125" s="1"/>
      <c r="M125" s="1"/>
      <c r="N125" s="1"/>
      <c r="O125" s="1"/>
      <c r="P125" s="1"/>
      <c r="Q125" s="1"/>
      <c r="R125" s="1"/>
      <c r="S125" s="1"/>
      <c r="T125" s="1"/>
      <c r="U125" s="1"/>
      <c r="V125" s="1"/>
      <c r="W125" s="1"/>
      <c r="X125" s="1"/>
      <c r="Y125" s="1"/>
      <c r="Z125" s="1"/>
    </row>
    <row r="126" spans="1:26" ht="18" customHeight="1">
      <c r="A126" s="4"/>
      <c r="B126" s="5"/>
      <c r="C126" s="6"/>
      <c r="D126" s="5"/>
      <c r="E126" s="7"/>
      <c r="F126" s="8"/>
      <c r="G126" s="9"/>
      <c r="H126" s="10"/>
      <c r="I126" s="1"/>
      <c r="J126" s="1"/>
      <c r="K126" s="1"/>
      <c r="L126" s="1"/>
      <c r="M126" s="1"/>
      <c r="N126" s="1"/>
      <c r="O126" s="1"/>
      <c r="P126" s="1"/>
      <c r="Q126" s="1"/>
      <c r="R126" s="1"/>
      <c r="S126" s="1"/>
      <c r="T126" s="1"/>
      <c r="U126" s="1"/>
      <c r="V126" s="1"/>
      <c r="W126" s="1"/>
      <c r="X126" s="1"/>
      <c r="Y126" s="1"/>
      <c r="Z126" s="1"/>
    </row>
    <row r="127" spans="1:26" ht="18" customHeight="1">
      <c r="A127" s="4"/>
      <c r="B127" s="5"/>
      <c r="C127" s="6"/>
      <c r="D127" s="5"/>
      <c r="E127" s="7"/>
      <c r="F127" s="8"/>
      <c r="G127" s="9"/>
      <c r="H127" s="10"/>
      <c r="I127" s="1"/>
      <c r="J127" s="1"/>
      <c r="K127" s="1"/>
      <c r="L127" s="1"/>
      <c r="M127" s="1"/>
      <c r="N127" s="1"/>
      <c r="O127" s="1"/>
      <c r="P127" s="1"/>
      <c r="Q127" s="1"/>
      <c r="R127" s="1"/>
      <c r="S127" s="1"/>
      <c r="T127" s="1"/>
      <c r="U127" s="1"/>
      <c r="V127" s="1"/>
      <c r="W127" s="1"/>
      <c r="X127" s="1"/>
      <c r="Y127" s="1"/>
      <c r="Z127" s="1"/>
    </row>
    <row r="128" spans="1:26" ht="18" customHeight="1">
      <c r="A128" s="4"/>
      <c r="B128" s="5"/>
      <c r="C128" s="6"/>
      <c r="D128" s="5"/>
      <c r="E128" s="7"/>
      <c r="F128" s="8"/>
      <c r="G128" s="9"/>
      <c r="H128" s="10"/>
      <c r="I128" s="1"/>
      <c r="J128" s="1"/>
      <c r="K128" s="1"/>
      <c r="L128" s="1"/>
      <c r="M128" s="1"/>
      <c r="N128" s="1"/>
      <c r="O128" s="1"/>
      <c r="P128" s="1"/>
      <c r="Q128" s="1"/>
      <c r="R128" s="1"/>
      <c r="S128" s="1"/>
      <c r="T128" s="1"/>
      <c r="U128" s="1"/>
      <c r="V128" s="1"/>
      <c r="W128" s="1"/>
      <c r="X128" s="1"/>
      <c r="Y128" s="1"/>
      <c r="Z128" s="1"/>
    </row>
    <row r="129" spans="1:26" ht="18" customHeight="1">
      <c r="A129" s="4"/>
      <c r="B129" s="5"/>
      <c r="C129" s="6"/>
      <c r="D129" s="5"/>
      <c r="E129" s="7"/>
      <c r="F129" s="8"/>
      <c r="G129" s="9"/>
      <c r="H129" s="10"/>
      <c r="I129" s="1"/>
      <c r="J129" s="1"/>
      <c r="K129" s="1"/>
      <c r="L129" s="1"/>
      <c r="M129" s="1"/>
      <c r="N129" s="1"/>
      <c r="O129" s="1"/>
      <c r="P129" s="1"/>
      <c r="Q129" s="1"/>
      <c r="R129" s="1"/>
      <c r="S129" s="1"/>
      <c r="T129" s="1"/>
      <c r="U129" s="1"/>
      <c r="V129" s="1"/>
      <c r="W129" s="1"/>
      <c r="X129" s="1"/>
      <c r="Y129" s="1"/>
      <c r="Z129" s="1"/>
    </row>
    <row r="130" spans="1:26" ht="18" customHeight="1">
      <c r="A130" s="4"/>
      <c r="B130" s="5"/>
      <c r="C130" s="6"/>
      <c r="D130" s="5"/>
      <c r="E130" s="7"/>
      <c r="F130" s="8"/>
      <c r="G130" s="9"/>
      <c r="H130" s="10"/>
      <c r="I130" s="1"/>
      <c r="J130" s="1"/>
      <c r="K130" s="1"/>
      <c r="L130" s="1"/>
      <c r="M130" s="1"/>
      <c r="N130" s="1"/>
      <c r="O130" s="1"/>
      <c r="P130" s="1"/>
      <c r="Q130" s="1"/>
      <c r="R130" s="1"/>
      <c r="S130" s="1"/>
      <c r="T130" s="1"/>
      <c r="U130" s="1"/>
      <c r="V130" s="1"/>
      <c r="W130" s="1"/>
      <c r="X130" s="1"/>
      <c r="Y130" s="1"/>
      <c r="Z130" s="1"/>
    </row>
    <row r="131" spans="1:26" ht="18" customHeight="1">
      <c r="A131" s="4"/>
      <c r="B131" s="5"/>
      <c r="C131" s="6"/>
      <c r="D131" s="5"/>
      <c r="E131" s="7"/>
      <c r="F131" s="8"/>
      <c r="G131" s="9"/>
      <c r="H131" s="10"/>
      <c r="I131" s="1"/>
      <c r="J131" s="1"/>
      <c r="K131" s="1"/>
      <c r="L131" s="1"/>
      <c r="M131" s="1"/>
      <c r="N131" s="1"/>
      <c r="O131" s="1"/>
      <c r="P131" s="1"/>
      <c r="Q131" s="1"/>
      <c r="R131" s="1"/>
      <c r="S131" s="1"/>
      <c r="T131" s="1"/>
      <c r="U131" s="1"/>
      <c r="V131" s="1"/>
      <c r="W131" s="1"/>
      <c r="X131" s="1"/>
      <c r="Y131" s="1"/>
      <c r="Z131" s="1"/>
    </row>
    <row r="132" spans="1:26" ht="18" customHeight="1">
      <c r="A132" s="4"/>
      <c r="B132" s="5"/>
      <c r="C132" s="6"/>
      <c r="D132" s="5"/>
      <c r="E132" s="7"/>
      <c r="F132" s="8"/>
      <c r="G132" s="9"/>
      <c r="H132" s="10"/>
      <c r="I132" s="1"/>
      <c r="J132" s="1"/>
      <c r="K132" s="1"/>
      <c r="L132" s="1"/>
      <c r="M132" s="1"/>
      <c r="N132" s="1"/>
      <c r="O132" s="1"/>
      <c r="P132" s="1"/>
      <c r="Q132" s="1"/>
      <c r="R132" s="1"/>
      <c r="S132" s="1"/>
      <c r="T132" s="1"/>
      <c r="U132" s="1"/>
      <c r="V132" s="1"/>
      <c r="W132" s="1"/>
      <c r="X132" s="1"/>
      <c r="Y132" s="1"/>
      <c r="Z132" s="1"/>
    </row>
    <row r="133" spans="1:26" ht="18" customHeight="1">
      <c r="A133" s="4"/>
      <c r="B133" s="5"/>
      <c r="C133" s="6"/>
      <c r="D133" s="5"/>
      <c r="E133" s="7"/>
      <c r="F133" s="8"/>
      <c r="G133" s="9"/>
      <c r="H133" s="10"/>
      <c r="I133" s="1"/>
      <c r="J133" s="1"/>
      <c r="K133" s="1"/>
      <c r="L133" s="1"/>
      <c r="M133" s="1"/>
      <c r="N133" s="1"/>
      <c r="O133" s="1"/>
      <c r="P133" s="1"/>
      <c r="Q133" s="1"/>
      <c r="R133" s="1"/>
      <c r="S133" s="1"/>
      <c r="T133" s="1"/>
      <c r="U133" s="1"/>
      <c r="V133" s="1"/>
      <c r="W133" s="1"/>
      <c r="X133" s="1"/>
      <c r="Y133" s="1"/>
      <c r="Z133" s="1"/>
    </row>
    <row r="134" spans="1:26" ht="18" customHeight="1">
      <c r="A134" s="4"/>
      <c r="B134" s="5"/>
      <c r="C134" s="6"/>
      <c r="D134" s="5"/>
      <c r="E134" s="7"/>
      <c r="F134" s="8"/>
      <c r="G134" s="9"/>
      <c r="H134" s="10"/>
      <c r="I134" s="1"/>
      <c r="J134" s="1"/>
      <c r="K134" s="1"/>
      <c r="L134" s="1"/>
      <c r="M134" s="1"/>
      <c r="N134" s="1"/>
      <c r="O134" s="1"/>
      <c r="P134" s="1"/>
      <c r="Q134" s="1"/>
      <c r="R134" s="1"/>
      <c r="S134" s="1"/>
      <c r="T134" s="1"/>
      <c r="U134" s="1"/>
      <c r="V134" s="1"/>
      <c r="W134" s="1"/>
      <c r="X134" s="1"/>
      <c r="Y134" s="1"/>
      <c r="Z134" s="1"/>
    </row>
    <row r="135" spans="1:26" ht="18" customHeight="1">
      <c r="A135" s="4"/>
      <c r="B135" s="5"/>
      <c r="C135" s="6"/>
      <c r="D135" s="5"/>
      <c r="E135" s="7"/>
      <c r="F135" s="8"/>
      <c r="G135" s="9"/>
      <c r="H135" s="10"/>
      <c r="I135" s="1"/>
      <c r="J135" s="1"/>
      <c r="K135" s="1"/>
      <c r="L135" s="1"/>
      <c r="M135" s="1"/>
      <c r="N135" s="1"/>
      <c r="O135" s="1"/>
      <c r="P135" s="1"/>
      <c r="Q135" s="1"/>
      <c r="R135" s="1"/>
      <c r="S135" s="1"/>
      <c r="T135" s="1"/>
      <c r="U135" s="1"/>
      <c r="V135" s="1"/>
      <c r="W135" s="1"/>
      <c r="X135" s="1"/>
      <c r="Y135" s="1"/>
      <c r="Z135" s="1"/>
    </row>
    <row r="136" spans="1:26" ht="18" customHeight="1">
      <c r="A136" s="4"/>
      <c r="B136" s="5"/>
      <c r="C136" s="6"/>
      <c r="D136" s="5"/>
      <c r="E136" s="7"/>
      <c r="F136" s="8"/>
      <c r="G136" s="9"/>
      <c r="H136" s="10"/>
      <c r="I136" s="1"/>
      <c r="J136" s="1"/>
      <c r="K136" s="1"/>
      <c r="L136" s="1"/>
      <c r="M136" s="1"/>
      <c r="N136" s="1"/>
      <c r="O136" s="1"/>
      <c r="P136" s="1"/>
      <c r="Q136" s="1"/>
      <c r="R136" s="1"/>
      <c r="S136" s="1"/>
      <c r="T136" s="1"/>
      <c r="U136" s="1"/>
      <c r="V136" s="1"/>
      <c r="W136" s="1"/>
      <c r="X136" s="1"/>
      <c r="Y136" s="1"/>
      <c r="Z136" s="1"/>
    </row>
    <row r="137" spans="1:26" ht="18" customHeight="1">
      <c r="A137" s="4"/>
      <c r="B137" s="5"/>
      <c r="C137" s="6"/>
      <c r="D137" s="5"/>
      <c r="E137" s="7"/>
      <c r="F137" s="8"/>
      <c r="G137" s="9"/>
      <c r="H137" s="10"/>
      <c r="I137" s="1"/>
      <c r="J137" s="1"/>
      <c r="K137" s="1"/>
      <c r="L137" s="1"/>
      <c r="M137" s="1"/>
      <c r="N137" s="1"/>
      <c r="O137" s="1"/>
      <c r="P137" s="1"/>
      <c r="Q137" s="1"/>
      <c r="R137" s="1"/>
      <c r="S137" s="1"/>
      <c r="T137" s="1"/>
      <c r="U137" s="1"/>
      <c r="V137" s="1"/>
      <c r="W137" s="1"/>
      <c r="X137" s="1"/>
      <c r="Y137" s="1"/>
      <c r="Z137" s="1"/>
    </row>
    <row r="138" spans="1:26" ht="18" customHeight="1">
      <c r="A138" s="4"/>
      <c r="B138" s="5"/>
      <c r="C138" s="6"/>
      <c r="D138" s="5"/>
      <c r="E138" s="7"/>
      <c r="F138" s="8"/>
      <c r="G138" s="9"/>
      <c r="H138" s="10"/>
      <c r="I138" s="1"/>
      <c r="J138" s="1"/>
      <c r="K138" s="1"/>
      <c r="L138" s="1"/>
      <c r="M138" s="1"/>
      <c r="N138" s="1"/>
      <c r="O138" s="1"/>
      <c r="P138" s="1"/>
      <c r="Q138" s="1"/>
      <c r="R138" s="1"/>
      <c r="S138" s="1"/>
      <c r="T138" s="1"/>
      <c r="U138" s="1"/>
      <c r="V138" s="1"/>
      <c r="W138" s="1"/>
      <c r="X138" s="1"/>
      <c r="Y138" s="1"/>
      <c r="Z138" s="1"/>
    </row>
    <row r="139" spans="1:26" ht="18" customHeight="1">
      <c r="A139" s="4"/>
      <c r="B139" s="5"/>
      <c r="C139" s="6"/>
      <c r="D139" s="5"/>
      <c r="E139" s="7"/>
      <c r="F139" s="8"/>
      <c r="G139" s="9"/>
      <c r="H139" s="10"/>
      <c r="I139" s="1"/>
      <c r="J139" s="1"/>
      <c r="K139" s="1"/>
      <c r="L139" s="1"/>
      <c r="M139" s="1"/>
      <c r="N139" s="1"/>
      <c r="O139" s="1"/>
      <c r="P139" s="1"/>
      <c r="Q139" s="1"/>
      <c r="R139" s="1"/>
      <c r="S139" s="1"/>
      <c r="T139" s="1"/>
      <c r="U139" s="1"/>
      <c r="V139" s="1"/>
      <c r="W139" s="1"/>
      <c r="X139" s="1"/>
      <c r="Y139" s="1"/>
      <c r="Z139" s="1"/>
    </row>
    <row r="140" spans="1:26" ht="18" customHeight="1">
      <c r="A140" s="4"/>
      <c r="B140" s="5"/>
      <c r="C140" s="6"/>
      <c r="D140" s="5"/>
      <c r="E140" s="7"/>
      <c r="F140" s="8"/>
      <c r="G140" s="9"/>
      <c r="H140" s="10"/>
      <c r="I140" s="1"/>
      <c r="J140" s="1"/>
      <c r="K140" s="1"/>
      <c r="L140" s="1"/>
      <c r="M140" s="1"/>
      <c r="N140" s="1"/>
      <c r="O140" s="1"/>
      <c r="P140" s="1"/>
      <c r="Q140" s="1"/>
      <c r="R140" s="1"/>
      <c r="S140" s="1"/>
      <c r="T140" s="1"/>
      <c r="U140" s="1"/>
      <c r="V140" s="1"/>
      <c r="W140" s="1"/>
      <c r="X140" s="1"/>
      <c r="Y140" s="1"/>
      <c r="Z140" s="1"/>
    </row>
    <row r="141" spans="1:26" ht="18" customHeight="1">
      <c r="A141" s="4"/>
      <c r="B141" s="5"/>
      <c r="C141" s="6"/>
      <c r="D141" s="5"/>
      <c r="E141" s="7"/>
      <c r="F141" s="8"/>
      <c r="G141" s="9"/>
      <c r="H141" s="10"/>
      <c r="I141" s="1"/>
      <c r="J141" s="1"/>
      <c r="K141" s="1"/>
      <c r="L141" s="1"/>
      <c r="M141" s="1"/>
      <c r="N141" s="1"/>
      <c r="O141" s="1"/>
      <c r="P141" s="1"/>
      <c r="Q141" s="1"/>
      <c r="R141" s="1"/>
      <c r="S141" s="1"/>
      <c r="T141" s="1"/>
      <c r="U141" s="1"/>
      <c r="V141" s="1"/>
      <c r="W141" s="1"/>
      <c r="X141" s="1"/>
      <c r="Y141" s="1"/>
      <c r="Z141" s="1"/>
    </row>
    <row r="142" spans="1:26" ht="18" customHeight="1">
      <c r="A142" s="4"/>
      <c r="B142" s="5"/>
      <c r="C142" s="6"/>
      <c r="D142" s="5"/>
      <c r="E142" s="7"/>
      <c r="F142" s="8"/>
      <c r="G142" s="9"/>
      <c r="H142" s="10"/>
      <c r="I142" s="1"/>
      <c r="J142" s="1"/>
      <c r="K142" s="1"/>
      <c r="L142" s="1"/>
      <c r="M142" s="1"/>
      <c r="N142" s="1"/>
      <c r="O142" s="1"/>
      <c r="P142" s="1"/>
      <c r="Q142" s="1"/>
      <c r="R142" s="1"/>
      <c r="S142" s="1"/>
      <c r="T142" s="1"/>
      <c r="U142" s="1"/>
      <c r="V142" s="1"/>
      <c r="W142" s="1"/>
      <c r="X142" s="1"/>
      <c r="Y142" s="1"/>
      <c r="Z142" s="1"/>
    </row>
    <row r="143" spans="1:26" ht="18" customHeight="1">
      <c r="A143" s="4"/>
      <c r="B143" s="5"/>
      <c r="C143" s="6"/>
      <c r="D143" s="5"/>
      <c r="E143" s="7"/>
      <c r="F143" s="8"/>
      <c r="G143" s="9"/>
      <c r="H143" s="10"/>
      <c r="I143" s="1"/>
      <c r="J143" s="1"/>
      <c r="K143" s="1"/>
      <c r="L143" s="1"/>
      <c r="M143" s="1"/>
      <c r="N143" s="1"/>
      <c r="O143" s="1"/>
      <c r="P143" s="1"/>
      <c r="Q143" s="1"/>
      <c r="R143" s="1"/>
      <c r="S143" s="1"/>
      <c r="T143" s="1"/>
      <c r="U143" s="1"/>
      <c r="V143" s="1"/>
      <c r="W143" s="1"/>
      <c r="X143" s="1"/>
      <c r="Y143" s="1"/>
      <c r="Z143" s="1"/>
    </row>
    <row r="144" spans="1:26" ht="18" customHeight="1">
      <c r="A144" s="4"/>
      <c r="B144" s="5"/>
      <c r="C144" s="6"/>
      <c r="D144" s="5"/>
      <c r="E144" s="7"/>
      <c r="F144" s="8"/>
      <c r="G144" s="9"/>
      <c r="H144" s="10"/>
      <c r="I144" s="1"/>
      <c r="J144" s="1"/>
      <c r="K144" s="1"/>
      <c r="L144" s="1"/>
      <c r="M144" s="1"/>
      <c r="N144" s="1"/>
      <c r="O144" s="1"/>
      <c r="P144" s="1"/>
      <c r="Q144" s="1"/>
      <c r="R144" s="1"/>
      <c r="S144" s="1"/>
      <c r="T144" s="1"/>
      <c r="U144" s="1"/>
      <c r="V144" s="1"/>
      <c r="W144" s="1"/>
      <c r="X144" s="1"/>
      <c r="Y144" s="1"/>
      <c r="Z144" s="1"/>
    </row>
    <row r="145" spans="1:26" ht="18" customHeight="1">
      <c r="A145" s="4"/>
      <c r="B145" s="5"/>
      <c r="C145" s="6"/>
      <c r="D145" s="5"/>
      <c r="E145" s="7"/>
      <c r="F145" s="8"/>
      <c r="G145" s="9"/>
      <c r="H145" s="10"/>
      <c r="I145" s="1"/>
      <c r="J145" s="1"/>
      <c r="K145" s="1"/>
      <c r="L145" s="1"/>
      <c r="M145" s="1"/>
      <c r="N145" s="1"/>
      <c r="O145" s="1"/>
      <c r="P145" s="1"/>
      <c r="Q145" s="1"/>
      <c r="R145" s="1"/>
      <c r="S145" s="1"/>
      <c r="T145" s="1"/>
      <c r="U145" s="1"/>
      <c r="V145" s="1"/>
      <c r="W145" s="1"/>
      <c r="X145" s="1"/>
      <c r="Y145" s="1"/>
      <c r="Z145" s="1"/>
    </row>
    <row r="146" spans="1:26" ht="18" customHeight="1">
      <c r="A146" s="4"/>
      <c r="B146" s="5"/>
      <c r="C146" s="6"/>
      <c r="D146" s="5"/>
      <c r="E146" s="7"/>
      <c r="F146" s="8"/>
      <c r="G146" s="9"/>
      <c r="H146" s="10"/>
      <c r="I146" s="1"/>
      <c r="J146" s="1"/>
      <c r="K146" s="1"/>
      <c r="L146" s="1"/>
      <c r="M146" s="1"/>
      <c r="N146" s="1"/>
      <c r="O146" s="1"/>
      <c r="P146" s="1"/>
      <c r="Q146" s="1"/>
      <c r="R146" s="1"/>
      <c r="S146" s="1"/>
      <c r="T146" s="1"/>
      <c r="U146" s="1"/>
      <c r="V146" s="1"/>
      <c r="W146" s="1"/>
      <c r="X146" s="1"/>
      <c r="Y146" s="1"/>
      <c r="Z146" s="1"/>
    </row>
    <row r="147" spans="1:26" ht="18" customHeight="1">
      <c r="A147" s="4"/>
      <c r="B147" s="5"/>
      <c r="C147" s="6"/>
      <c r="D147" s="5"/>
      <c r="E147" s="7"/>
      <c r="F147" s="8"/>
      <c r="G147" s="9"/>
      <c r="H147" s="10"/>
      <c r="I147" s="1"/>
      <c r="J147" s="1"/>
      <c r="K147" s="1"/>
      <c r="L147" s="1"/>
      <c r="M147" s="1"/>
      <c r="N147" s="1"/>
      <c r="O147" s="1"/>
      <c r="P147" s="1"/>
      <c r="Q147" s="1"/>
      <c r="R147" s="1"/>
      <c r="S147" s="1"/>
      <c r="T147" s="1"/>
      <c r="U147" s="1"/>
      <c r="V147" s="1"/>
      <c r="W147" s="1"/>
      <c r="X147" s="1"/>
      <c r="Y147" s="1"/>
      <c r="Z147" s="1"/>
    </row>
    <row r="148" spans="1:26" ht="18" customHeight="1">
      <c r="A148" s="4"/>
      <c r="B148" s="5"/>
      <c r="C148" s="6"/>
      <c r="D148" s="5"/>
      <c r="E148" s="7"/>
      <c r="F148" s="8"/>
      <c r="G148" s="9"/>
      <c r="H148" s="10"/>
      <c r="I148" s="1"/>
      <c r="J148" s="1"/>
      <c r="K148" s="1"/>
      <c r="L148" s="1"/>
      <c r="M148" s="1"/>
      <c r="N148" s="1"/>
      <c r="O148" s="1"/>
      <c r="P148" s="1"/>
      <c r="Q148" s="1"/>
      <c r="R148" s="1"/>
      <c r="S148" s="1"/>
      <c r="T148" s="1"/>
      <c r="U148" s="1"/>
      <c r="V148" s="1"/>
      <c r="W148" s="1"/>
      <c r="X148" s="1"/>
      <c r="Y148" s="1"/>
      <c r="Z148" s="1"/>
    </row>
    <row r="149" spans="1:26" ht="18" customHeight="1">
      <c r="A149" s="4"/>
      <c r="B149" s="5"/>
      <c r="C149" s="6"/>
      <c r="D149" s="5"/>
      <c r="E149" s="7"/>
      <c r="F149" s="8"/>
      <c r="G149" s="9"/>
      <c r="H149" s="10"/>
      <c r="I149" s="1"/>
      <c r="J149" s="1"/>
      <c r="K149" s="1"/>
      <c r="L149" s="1"/>
      <c r="M149" s="1"/>
      <c r="N149" s="1"/>
      <c r="O149" s="1"/>
      <c r="P149" s="1"/>
      <c r="Q149" s="1"/>
      <c r="R149" s="1"/>
      <c r="S149" s="1"/>
      <c r="T149" s="1"/>
      <c r="U149" s="1"/>
      <c r="V149" s="1"/>
      <c r="W149" s="1"/>
      <c r="X149" s="1"/>
      <c r="Y149" s="1"/>
      <c r="Z149" s="1"/>
    </row>
    <row r="150" spans="1:26" ht="18" customHeight="1">
      <c r="A150" s="4"/>
      <c r="B150" s="5"/>
      <c r="C150" s="6"/>
      <c r="D150" s="5"/>
      <c r="E150" s="7"/>
      <c r="F150" s="8"/>
      <c r="G150" s="9"/>
      <c r="H150" s="10"/>
      <c r="I150" s="1"/>
      <c r="J150" s="1"/>
      <c r="K150" s="1"/>
      <c r="L150" s="1"/>
      <c r="M150" s="1"/>
      <c r="N150" s="1"/>
      <c r="O150" s="1"/>
      <c r="P150" s="1"/>
      <c r="Q150" s="1"/>
      <c r="R150" s="1"/>
      <c r="S150" s="1"/>
      <c r="T150" s="1"/>
      <c r="U150" s="1"/>
      <c r="V150" s="1"/>
      <c r="W150" s="1"/>
      <c r="X150" s="1"/>
      <c r="Y150" s="1"/>
      <c r="Z150" s="1"/>
    </row>
    <row r="151" spans="1:26" ht="18" customHeight="1">
      <c r="A151" s="4"/>
      <c r="B151" s="5"/>
      <c r="C151" s="6"/>
      <c r="D151" s="5"/>
      <c r="E151" s="7"/>
      <c r="F151" s="8"/>
      <c r="G151" s="9"/>
      <c r="H151" s="10"/>
      <c r="I151" s="1"/>
      <c r="J151" s="1"/>
      <c r="K151" s="1"/>
      <c r="L151" s="1"/>
      <c r="M151" s="1"/>
      <c r="N151" s="1"/>
      <c r="O151" s="1"/>
      <c r="P151" s="1"/>
      <c r="Q151" s="1"/>
      <c r="R151" s="1"/>
      <c r="S151" s="1"/>
      <c r="T151" s="1"/>
      <c r="U151" s="1"/>
      <c r="V151" s="1"/>
      <c r="W151" s="1"/>
      <c r="X151" s="1"/>
      <c r="Y151" s="1"/>
      <c r="Z151" s="1"/>
    </row>
    <row r="152" spans="1:26" ht="18" customHeight="1">
      <c r="A152" s="4"/>
      <c r="B152" s="5"/>
      <c r="C152" s="6"/>
      <c r="D152" s="5"/>
      <c r="E152" s="7"/>
      <c r="F152" s="8"/>
      <c r="G152" s="9"/>
      <c r="H152" s="10"/>
      <c r="I152" s="1"/>
      <c r="J152" s="1"/>
      <c r="K152" s="1"/>
      <c r="L152" s="1"/>
      <c r="M152" s="1"/>
      <c r="N152" s="1"/>
      <c r="O152" s="1"/>
      <c r="P152" s="1"/>
      <c r="Q152" s="1"/>
      <c r="R152" s="1"/>
      <c r="S152" s="1"/>
      <c r="T152" s="1"/>
      <c r="U152" s="1"/>
      <c r="V152" s="1"/>
      <c r="W152" s="1"/>
      <c r="X152" s="1"/>
      <c r="Y152" s="1"/>
      <c r="Z152" s="1"/>
    </row>
    <row r="153" spans="1:26" ht="18" customHeight="1">
      <c r="A153" s="4"/>
      <c r="B153" s="5"/>
      <c r="C153" s="6"/>
      <c r="D153" s="5"/>
      <c r="E153" s="7"/>
      <c r="F153" s="8"/>
      <c r="G153" s="9"/>
      <c r="H153" s="10"/>
      <c r="I153" s="1"/>
      <c r="J153" s="1"/>
      <c r="K153" s="1"/>
      <c r="L153" s="1"/>
      <c r="M153" s="1"/>
      <c r="N153" s="1"/>
      <c r="O153" s="1"/>
      <c r="P153" s="1"/>
      <c r="Q153" s="1"/>
      <c r="R153" s="1"/>
      <c r="S153" s="1"/>
      <c r="T153" s="1"/>
      <c r="U153" s="1"/>
      <c r="V153" s="1"/>
      <c r="W153" s="1"/>
      <c r="X153" s="1"/>
      <c r="Y153" s="1"/>
      <c r="Z153" s="1"/>
    </row>
    <row r="154" spans="1:26" ht="18" customHeight="1">
      <c r="A154" s="4"/>
      <c r="B154" s="5"/>
      <c r="C154" s="6"/>
      <c r="D154" s="5"/>
      <c r="E154" s="7"/>
      <c r="F154" s="8"/>
      <c r="G154" s="9"/>
      <c r="H154" s="10"/>
      <c r="I154" s="1"/>
      <c r="J154" s="1"/>
      <c r="K154" s="1"/>
      <c r="L154" s="1"/>
      <c r="M154" s="1"/>
      <c r="N154" s="1"/>
      <c r="O154" s="1"/>
      <c r="P154" s="1"/>
      <c r="Q154" s="1"/>
      <c r="R154" s="1"/>
      <c r="S154" s="1"/>
      <c r="T154" s="1"/>
      <c r="U154" s="1"/>
      <c r="V154" s="1"/>
      <c r="W154" s="1"/>
      <c r="X154" s="1"/>
      <c r="Y154" s="1"/>
      <c r="Z154" s="1"/>
    </row>
    <row r="155" spans="1:26" ht="18" customHeight="1">
      <c r="A155" s="4"/>
      <c r="B155" s="5"/>
      <c r="C155" s="6"/>
      <c r="D155" s="5"/>
      <c r="E155" s="7"/>
      <c r="F155" s="8"/>
      <c r="G155" s="9"/>
      <c r="H155" s="10"/>
      <c r="I155" s="1"/>
      <c r="J155" s="1"/>
      <c r="K155" s="1"/>
      <c r="L155" s="1"/>
      <c r="M155" s="1"/>
      <c r="N155" s="1"/>
      <c r="O155" s="1"/>
      <c r="P155" s="1"/>
      <c r="Q155" s="1"/>
      <c r="R155" s="1"/>
      <c r="S155" s="1"/>
      <c r="T155" s="1"/>
      <c r="U155" s="1"/>
      <c r="V155" s="1"/>
      <c r="W155" s="1"/>
      <c r="X155" s="1"/>
      <c r="Y155" s="1"/>
      <c r="Z155" s="1"/>
    </row>
    <row r="156" spans="1:26" ht="18" customHeight="1">
      <c r="A156" s="4"/>
      <c r="B156" s="5"/>
      <c r="C156" s="6"/>
      <c r="D156" s="5"/>
      <c r="E156" s="7"/>
      <c r="F156" s="8"/>
      <c r="G156" s="9"/>
      <c r="H156" s="10"/>
      <c r="I156" s="1"/>
      <c r="J156" s="1"/>
      <c r="K156" s="1"/>
      <c r="L156" s="1"/>
      <c r="M156" s="1"/>
      <c r="N156" s="1"/>
      <c r="O156" s="1"/>
      <c r="P156" s="1"/>
      <c r="Q156" s="1"/>
      <c r="R156" s="1"/>
      <c r="S156" s="1"/>
      <c r="T156" s="1"/>
      <c r="U156" s="1"/>
      <c r="V156" s="1"/>
      <c r="W156" s="1"/>
      <c r="X156" s="1"/>
      <c r="Y156" s="1"/>
      <c r="Z156" s="1"/>
    </row>
    <row r="157" spans="1:26" ht="18" customHeight="1">
      <c r="A157" s="4"/>
      <c r="B157" s="5"/>
      <c r="C157" s="6"/>
      <c r="D157" s="5"/>
      <c r="E157" s="7"/>
      <c r="F157" s="8"/>
      <c r="G157" s="9"/>
      <c r="H157" s="10"/>
      <c r="I157" s="1"/>
      <c r="J157" s="1"/>
      <c r="K157" s="1"/>
      <c r="L157" s="1"/>
      <c r="M157" s="1"/>
      <c r="N157" s="1"/>
      <c r="O157" s="1"/>
      <c r="P157" s="1"/>
      <c r="Q157" s="1"/>
      <c r="R157" s="1"/>
      <c r="S157" s="1"/>
      <c r="T157" s="1"/>
      <c r="U157" s="1"/>
      <c r="V157" s="1"/>
      <c r="W157" s="1"/>
      <c r="X157" s="1"/>
      <c r="Y157" s="1"/>
      <c r="Z157" s="1"/>
    </row>
    <row r="158" spans="1:26" ht="18" customHeight="1">
      <c r="A158" s="4"/>
      <c r="B158" s="5"/>
      <c r="C158" s="6"/>
      <c r="D158" s="5"/>
      <c r="E158" s="7"/>
      <c r="F158" s="8"/>
      <c r="G158" s="9"/>
      <c r="H158" s="10"/>
      <c r="I158" s="1"/>
      <c r="J158" s="1"/>
      <c r="K158" s="1"/>
      <c r="L158" s="1"/>
      <c r="M158" s="1"/>
      <c r="N158" s="1"/>
      <c r="O158" s="1"/>
      <c r="P158" s="1"/>
      <c r="Q158" s="1"/>
      <c r="R158" s="1"/>
      <c r="S158" s="1"/>
      <c r="T158" s="1"/>
      <c r="U158" s="1"/>
      <c r="V158" s="1"/>
      <c r="W158" s="1"/>
      <c r="X158" s="1"/>
      <c r="Y158" s="1"/>
      <c r="Z158" s="1"/>
    </row>
    <row r="159" spans="1:26" ht="18" customHeight="1">
      <c r="A159" s="4"/>
      <c r="B159" s="5"/>
      <c r="C159" s="6"/>
      <c r="D159" s="5"/>
      <c r="E159" s="7"/>
      <c r="F159" s="8"/>
      <c r="G159" s="9"/>
      <c r="H159" s="10"/>
      <c r="I159" s="1"/>
      <c r="J159" s="1"/>
      <c r="K159" s="1"/>
      <c r="L159" s="1"/>
      <c r="M159" s="1"/>
      <c r="N159" s="1"/>
      <c r="O159" s="1"/>
      <c r="P159" s="1"/>
      <c r="Q159" s="1"/>
      <c r="R159" s="1"/>
      <c r="S159" s="1"/>
      <c r="T159" s="1"/>
      <c r="U159" s="1"/>
      <c r="V159" s="1"/>
      <c r="W159" s="1"/>
      <c r="X159" s="1"/>
      <c r="Y159" s="1"/>
      <c r="Z159" s="1"/>
    </row>
    <row r="160" spans="1:26" ht="18" customHeight="1">
      <c r="A160" s="4"/>
      <c r="B160" s="5"/>
      <c r="C160" s="6"/>
      <c r="D160" s="5"/>
      <c r="E160" s="7"/>
      <c r="F160" s="8"/>
      <c r="G160" s="9"/>
      <c r="H160" s="10"/>
      <c r="I160" s="1"/>
      <c r="J160" s="1"/>
      <c r="K160" s="1"/>
      <c r="L160" s="1"/>
      <c r="M160" s="1"/>
      <c r="N160" s="1"/>
      <c r="O160" s="1"/>
      <c r="P160" s="1"/>
      <c r="Q160" s="1"/>
      <c r="R160" s="1"/>
      <c r="S160" s="1"/>
      <c r="T160" s="1"/>
      <c r="U160" s="1"/>
      <c r="V160" s="1"/>
      <c r="W160" s="1"/>
      <c r="X160" s="1"/>
      <c r="Y160" s="1"/>
      <c r="Z160" s="1"/>
    </row>
    <row r="161" spans="1:26" ht="18" customHeight="1">
      <c r="A161" s="4"/>
      <c r="B161" s="5"/>
      <c r="C161" s="6"/>
      <c r="D161" s="5"/>
      <c r="E161" s="7"/>
      <c r="F161" s="8"/>
      <c r="G161" s="9"/>
      <c r="H161" s="10"/>
      <c r="I161" s="1"/>
      <c r="J161" s="1"/>
      <c r="K161" s="1"/>
      <c r="L161" s="1"/>
      <c r="M161" s="1"/>
      <c r="N161" s="1"/>
      <c r="O161" s="1"/>
      <c r="P161" s="1"/>
      <c r="Q161" s="1"/>
      <c r="R161" s="1"/>
      <c r="S161" s="1"/>
      <c r="T161" s="1"/>
      <c r="U161" s="1"/>
      <c r="V161" s="1"/>
      <c r="W161" s="1"/>
      <c r="X161" s="1"/>
      <c r="Y161" s="1"/>
      <c r="Z161" s="1"/>
    </row>
    <row r="162" spans="1:26" ht="18" customHeight="1">
      <c r="A162" s="4"/>
      <c r="B162" s="5"/>
      <c r="C162" s="6"/>
      <c r="D162" s="5"/>
      <c r="E162" s="7"/>
      <c r="F162" s="8"/>
      <c r="G162" s="9"/>
      <c r="H162" s="10"/>
      <c r="I162" s="1"/>
      <c r="J162" s="1"/>
      <c r="K162" s="1"/>
      <c r="L162" s="1"/>
      <c r="M162" s="1"/>
      <c r="N162" s="1"/>
      <c r="O162" s="1"/>
      <c r="P162" s="1"/>
      <c r="Q162" s="1"/>
      <c r="R162" s="1"/>
      <c r="S162" s="1"/>
      <c r="T162" s="1"/>
      <c r="U162" s="1"/>
      <c r="V162" s="1"/>
      <c r="W162" s="1"/>
      <c r="X162" s="1"/>
      <c r="Y162" s="1"/>
      <c r="Z162" s="1"/>
    </row>
    <row r="163" spans="1:26" ht="18" customHeight="1">
      <c r="A163" s="4"/>
      <c r="B163" s="5"/>
      <c r="C163" s="6"/>
      <c r="D163" s="5"/>
      <c r="E163" s="7"/>
      <c r="F163" s="8"/>
      <c r="G163" s="9"/>
      <c r="H163" s="10"/>
      <c r="I163" s="1"/>
      <c r="J163" s="1"/>
      <c r="K163" s="1"/>
      <c r="L163" s="1"/>
      <c r="M163" s="1"/>
      <c r="N163" s="1"/>
      <c r="O163" s="1"/>
      <c r="P163" s="1"/>
      <c r="Q163" s="1"/>
      <c r="R163" s="1"/>
      <c r="S163" s="1"/>
      <c r="T163" s="1"/>
      <c r="U163" s="1"/>
      <c r="V163" s="1"/>
      <c r="W163" s="1"/>
      <c r="X163" s="1"/>
      <c r="Y163" s="1"/>
      <c r="Z163" s="1"/>
    </row>
    <row r="164" spans="1:26" ht="18" customHeight="1">
      <c r="A164" s="4"/>
      <c r="B164" s="5"/>
      <c r="C164" s="6"/>
      <c r="D164" s="5"/>
      <c r="E164" s="7"/>
      <c r="F164" s="8"/>
      <c r="G164" s="9"/>
      <c r="H164" s="10"/>
      <c r="I164" s="1"/>
      <c r="J164" s="1"/>
      <c r="K164" s="1"/>
      <c r="L164" s="1"/>
      <c r="M164" s="1"/>
      <c r="N164" s="1"/>
      <c r="O164" s="1"/>
      <c r="P164" s="1"/>
      <c r="Q164" s="1"/>
      <c r="R164" s="1"/>
      <c r="S164" s="1"/>
      <c r="T164" s="1"/>
      <c r="U164" s="1"/>
      <c r="V164" s="1"/>
      <c r="W164" s="1"/>
      <c r="X164" s="1"/>
      <c r="Y164" s="1"/>
      <c r="Z164" s="1"/>
    </row>
    <row r="165" spans="1:26" ht="18" customHeight="1">
      <c r="A165" s="4"/>
      <c r="B165" s="5"/>
      <c r="C165" s="6"/>
      <c r="D165" s="5"/>
      <c r="E165" s="7"/>
      <c r="F165" s="8"/>
      <c r="G165" s="9"/>
      <c r="H165" s="10"/>
      <c r="I165" s="1"/>
      <c r="J165" s="1"/>
      <c r="K165" s="1"/>
      <c r="L165" s="1"/>
      <c r="M165" s="1"/>
      <c r="N165" s="1"/>
      <c r="O165" s="1"/>
      <c r="P165" s="1"/>
      <c r="Q165" s="1"/>
      <c r="R165" s="1"/>
      <c r="S165" s="1"/>
      <c r="T165" s="1"/>
      <c r="U165" s="1"/>
      <c r="V165" s="1"/>
      <c r="W165" s="1"/>
      <c r="X165" s="1"/>
      <c r="Y165" s="1"/>
      <c r="Z165" s="1"/>
    </row>
    <row r="166" spans="1:26" ht="18" customHeight="1">
      <c r="A166" s="4"/>
      <c r="B166" s="5"/>
      <c r="C166" s="6"/>
      <c r="D166" s="5"/>
      <c r="E166" s="7"/>
      <c r="F166" s="8"/>
      <c r="G166" s="9"/>
      <c r="H166" s="10"/>
      <c r="I166" s="1"/>
      <c r="J166" s="1"/>
      <c r="K166" s="1"/>
      <c r="L166" s="1"/>
      <c r="M166" s="1"/>
      <c r="N166" s="1"/>
      <c r="O166" s="1"/>
      <c r="P166" s="1"/>
      <c r="Q166" s="1"/>
      <c r="R166" s="1"/>
      <c r="S166" s="1"/>
      <c r="T166" s="1"/>
      <c r="U166" s="1"/>
      <c r="V166" s="1"/>
      <c r="W166" s="1"/>
      <c r="X166" s="1"/>
      <c r="Y166" s="1"/>
      <c r="Z166" s="1"/>
    </row>
    <row r="167" spans="1:26" ht="18" customHeight="1">
      <c r="A167" s="4"/>
      <c r="B167" s="5"/>
      <c r="C167" s="6"/>
      <c r="D167" s="5"/>
      <c r="E167" s="7"/>
      <c r="F167" s="8"/>
      <c r="G167" s="9"/>
      <c r="H167" s="10"/>
      <c r="I167" s="1"/>
      <c r="J167" s="1"/>
      <c r="K167" s="1"/>
      <c r="L167" s="1"/>
      <c r="M167" s="1"/>
      <c r="N167" s="1"/>
      <c r="O167" s="1"/>
      <c r="P167" s="1"/>
      <c r="Q167" s="1"/>
      <c r="R167" s="1"/>
      <c r="S167" s="1"/>
      <c r="T167" s="1"/>
      <c r="U167" s="1"/>
      <c r="V167" s="1"/>
      <c r="W167" s="1"/>
      <c r="X167" s="1"/>
      <c r="Y167" s="1"/>
      <c r="Z167" s="1"/>
    </row>
    <row r="168" spans="1:26" ht="18" customHeight="1">
      <c r="A168" s="4"/>
      <c r="B168" s="5"/>
      <c r="C168" s="6"/>
      <c r="D168" s="5"/>
      <c r="E168" s="7"/>
      <c r="F168" s="8"/>
      <c r="G168" s="9"/>
      <c r="H168" s="10"/>
      <c r="I168" s="1"/>
      <c r="J168" s="1"/>
      <c r="K168" s="1"/>
      <c r="L168" s="1"/>
      <c r="M168" s="1"/>
      <c r="N168" s="1"/>
      <c r="O168" s="1"/>
      <c r="P168" s="1"/>
      <c r="Q168" s="1"/>
      <c r="R168" s="1"/>
      <c r="S168" s="1"/>
      <c r="T168" s="1"/>
      <c r="U168" s="1"/>
      <c r="V168" s="1"/>
      <c r="W168" s="1"/>
      <c r="X168" s="1"/>
      <c r="Y168" s="1"/>
      <c r="Z168" s="1"/>
    </row>
    <row r="169" spans="1:26" ht="18" customHeight="1">
      <c r="A169" s="4"/>
      <c r="B169" s="5"/>
      <c r="C169" s="6"/>
      <c r="D169" s="5"/>
      <c r="E169" s="7"/>
      <c r="F169" s="8"/>
      <c r="G169" s="9"/>
      <c r="H169" s="10"/>
      <c r="I169" s="1"/>
      <c r="J169" s="1"/>
      <c r="K169" s="1"/>
      <c r="L169" s="1"/>
      <c r="M169" s="1"/>
      <c r="N169" s="1"/>
      <c r="O169" s="1"/>
      <c r="P169" s="1"/>
      <c r="Q169" s="1"/>
      <c r="R169" s="1"/>
      <c r="S169" s="1"/>
      <c r="T169" s="1"/>
      <c r="U169" s="1"/>
      <c r="V169" s="1"/>
      <c r="W169" s="1"/>
      <c r="X169" s="1"/>
      <c r="Y169" s="1"/>
      <c r="Z169" s="1"/>
    </row>
    <row r="170" spans="1:26" ht="18" customHeight="1">
      <c r="A170" s="4"/>
      <c r="B170" s="5"/>
      <c r="C170" s="6"/>
      <c r="D170" s="5"/>
      <c r="E170" s="7"/>
      <c r="F170" s="8"/>
      <c r="G170" s="9"/>
      <c r="H170" s="10"/>
      <c r="I170" s="1"/>
      <c r="J170" s="1"/>
      <c r="K170" s="1"/>
      <c r="L170" s="1"/>
      <c r="M170" s="1"/>
      <c r="N170" s="1"/>
      <c r="O170" s="1"/>
      <c r="P170" s="1"/>
      <c r="Q170" s="1"/>
      <c r="R170" s="1"/>
      <c r="S170" s="1"/>
      <c r="T170" s="1"/>
      <c r="U170" s="1"/>
      <c r="V170" s="1"/>
      <c r="W170" s="1"/>
      <c r="X170" s="1"/>
      <c r="Y170" s="1"/>
      <c r="Z170" s="1"/>
    </row>
    <row r="171" spans="1:26" ht="18" customHeight="1">
      <c r="A171" s="4"/>
      <c r="B171" s="5"/>
      <c r="C171" s="6"/>
      <c r="D171" s="5"/>
      <c r="E171" s="7"/>
      <c r="F171" s="8"/>
      <c r="G171" s="9"/>
      <c r="H171" s="10"/>
      <c r="I171" s="1"/>
      <c r="J171" s="1"/>
      <c r="K171" s="1"/>
      <c r="L171" s="1"/>
      <c r="M171" s="1"/>
      <c r="N171" s="1"/>
      <c r="O171" s="1"/>
      <c r="P171" s="1"/>
      <c r="Q171" s="1"/>
      <c r="R171" s="1"/>
      <c r="S171" s="1"/>
      <c r="T171" s="1"/>
      <c r="U171" s="1"/>
      <c r="V171" s="1"/>
      <c r="W171" s="1"/>
      <c r="X171" s="1"/>
      <c r="Y171" s="1"/>
      <c r="Z171" s="1"/>
    </row>
    <row r="172" spans="1:26" ht="18" customHeight="1">
      <c r="A172" s="4"/>
      <c r="B172" s="5"/>
      <c r="C172" s="6"/>
      <c r="D172" s="5"/>
      <c r="E172" s="7"/>
      <c r="F172" s="8"/>
      <c r="G172" s="9"/>
      <c r="H172" s="10"/>
      <c r="I172" s="1"/>
      <c r="J172" s="1"/>
      <c r="K172" s="1"/>
      <c r="L172" s="1"/>
      <c r="M172" s="1"/>
      <c r="N172" s="1"/>
      <c r="O172" s="1"/>
      <c r="P172" s="1"/>
      <c r="Q172" s="1"/>
      <c r="R172" s="1"/>
      <c r="S172" s="1"/>
      <c r="T172" s="1"/>
      <c r="U172" s="1"/>
      <c r="V172" s="1"/>
      <c r="W172" s="1"/>
      <c r="X172" s="1"/>
      <c r="Y172" s="1"/>
      <c r="Z172" s="1"/>
    </row>
    <row r="173" spans="1:26" ht="18" customHeight="1">
      <c r="A173" s="4"/>
      <c r="B173" s="5"/>
      <c r="C173" s="6"/>
      <c r="D173" s="5"/>
      <c r="E173" s="7"/>
      <c r="F173" s="8"/>
      <c r="G173" s="9"/>
      <c r="H173" s="10"/>
      <c r="I173" s="1"/>
      <c r="J173" s="1"/>
      <c r="K173" s="1"/>
      <c r="L173" s="1"/>
      <c r="M173" s="1"/>
      <c r="N173" s="1"/>
      <c r="O173" s="1"/>
      <c r="P173" s="1"/>
      <c r="Q173" s="1"/>
      <c r="R173" s="1"/>
      <c r="S173" s="1"/>
      <c r="T173" s="1"/>
      <c r="U173" s="1"/>
      <c r="V173" s="1"/>
      <c r="W173" s="1"/>
      <c r="X173" s="1"/>
      <c r="Y173" s="1"/>
      <c r="Z173" s="1"/>
    </row>
    <row r="174" spans="1:26" ht="18" customHeight="1">
      <c r="A174" s="4"/>
      <c r="B174" s="5"/>
      <c r="C174" s="6"/>
      <c r="D174" s="5"/>
      <c r="E174" s="7"/>
      <c r="F174" s="8"/>
      <c r="G174" s="9"/>
      <c r="H174" s="10"/>
      <c r="I174" s="1"/>
      <c r="J174" s="1"/>
      <c r="K174" s="1"/>
      <c r="L174" s="1"/>
      <c r="M174" s="1"/>
      <c r="N174" s="1"/>
      <c r="O174" s="1"/>
      <c r="P174" s="1"/>
      <c r="Q174" s="1"/>
      <c r="R174" s="1"/>
      <c r="S174" s="1"/>
      <c r="T174" s="1"/>
      <c r="U174" s="1"/>
      <c r="V174" s="1"/>
      <c r="W174" s="1"/>
      <c r="X174" s="1"/>
      <c r="Y174" s="1"/>
      <c r="Z174" s="1"/>
    </row>
    <row r="175" spans="1:26" ht="18" customHeight="1">
      <c r="A175" s="4"/>
      <c r="B175" s="5"/>
      <c r="C175" s="6"/>
      <c r="D175" s="5"/>
      <c r="E175" s="7"/>
      <c r="F175" s="8"/>
      <c r="G175" s="9"/>
      <c r="H175" s="10"/>
      <c r="I175" s="1"/>
      <c r="J175" s="1"/>
      <c r="K175" s="1"/>
      <c r="L175" s="1"/>
      <c r="M175" s="1"/>
      <c r="N175" s="1"/>
      <c r="O175" s="1"/>
      <c r="P175" s="1"/>
      <c r="Q175" s="1"/>
      <c r="R175" s="1"/>
      <c r="S175" s="1"/>
      <c r="T175" s="1"/>
      <c r="U175" s="1"/>
      <c r="V175" s="1"/>
      <c r="W175" s="1"/>
      <c r="X175" s="1"/>
      <c r="Y175" s="1"/>
      <c r="Z175" s="1"/>
    </row>
    <row r="176" spans="1:26" ht="18" customHeight="1">
      <c r="A176" s="4"/>
      <c r="B176" s="5"/>
      <c r="C176" s="6"/>
      <c r="D176" s="5"/>
      <c r="E176" s="7"/>
      <c r="F176" s="8"/>
      <c r="G176" s="9"/>
      <c r="H176" s="10"/>
      <c r="I176" s="1"/>
      <c r="J176" s="1"/>
      <c r="K176" s="1"/>
      <c r="L176" s="1"/>
      <c r="M176" s="1"/>
      <c r="N176" s="1"/>
      <c r="O176" s="1"/>
      <c r="P176" s="1"/>
      <c r="Q176" s="1"/>
      <c r="R176" s="1"/>
      <c r="S176" s="1"/>
      <c r="T176" s="1"/>
      <c r="U176" s="1"/>
      <c r="V176" s="1"/>
      <c r="W176" s="1"/>
      <c r="X176" s="1"/>
      <c r="Y176" s="1"/>
      <c r="Z176" s="1"/>
    </row>
    <row r="177" spans="1:26" ht="18" customHeight="1">
      <c r="A177" s="4"/>
      <c r="B177" s="5"/>
      <c r="C177" s="6"/>
      <c r="D177" s="5"/>
      <c r="E177" s="7"/>
      <c r="F177" s="8"/>
      <c r="G177" s="9"/>
      <c r="H177" s="10"/>
      <c r="I177" s="1"/>
      <c r="J177" s="1"/>
      <c r="K177" s="1"/>
      <c r="L177" s="1"/>
      <c r="M177" s="1"/>
      <c r="N177" s="1"/>
      <c r="O177" s="1"/>
      <c r="P177" s="1"/>
      <c r="Q177" s="1"/>
      <c r="R177" s="1"/>
      <c r="S177" s="1"/>
      <c r="T177" s="1"/>
      <c r="U177" s="1"/>
      <c r="V177" s="1"/>
      <c r="W177" s="1"/>
      <c r="X177" s="1"/>
      <c r="Y177" s="1"/>
      <c r="Z177" s="1"/>
    </row>
    <row r="178" spans="1:26" ht="18" customHeight="1">
      <c r="A178" s="4"/>
      <c r="B178" s="5"/>
      <c r="C178" s="6"/>
      <c r="D178" s="5"/>
      <c r="E178" s="7"/>
      <c r="F178" s="8"/>
      <c r="G178" s="9"/>
      <c r="H178" s="10"/>
      <c r="I178" s="1"/>
      <c r="J178" s="1"/>
      <c r="K178" s="1"/>
      <c r="L178" s="1"/>
      <c r="M178" s="1"/>
      <c r="N178" s="1"/>
      <c r="O178" s="1"/>
      <c r="P178" s="1"/>
      <c r="Q178" s="1"/>
      <c r="R178" s="1"/>
      <c r="S178" s="1"/>
      <c r="T178" s="1"/>
      <c r="U178" s="1"/>
      <c r="V178" s="1"/>
      <c r="W178" s="1"/>
      <c r="X178" s="1"/>
      <c r="Y178" s="1"/>
      <c r="Z178" s="1"/>
    </row>
    <row r="179" spans="1:26" ht="18" customHeight="1">
      <c r="A179" s="4"/>
      <c r="B179" s="5"/>
      <c r="C179" s="6"/>
      <c r="D179" s="5"/>
      <c r="E179" s="7"/>
      <c r="F179" s="8"/>
      <c r="G179" s="9"/>
      <c r="H179" s="10"/>
      <c r="I179" s="1"/>
      <c r="J179" s="1"/>
      <c r="K179" s="1"/>
      <c r="L179" s="1"/>
      <c r="M179" s="1"/>
      <c r="N179" s="1"/>
      <c r="O179" s="1"/>
      <c r="P179" s="1"/>
      <c r="Q179" s="1"/>
      <c r="R179" s="1"/>
      <c r="S179" s="1"/>
      <c r="T179" s="1"/>
      <c r="U179" s="1"/>
      <c r="V179" s="1"/>
      <c r="W179" s="1"/>
      <c r="X179" s="1"/>
      <c r="Y179" s="1"/>
      <c r="Z179" s="1"/>
    </row>
    <row r="180" spans="1:26" ht="18" customHeight="1">
      <c r="A180" s="4"/>
      <c r="B180" s="5"/>
      <c r="C180" s="6"/>
      <c r="D180" s="5"/>
      <c r="E180" s="7"/>
      <c r="F180" s="8"/>
      <c r="G180" s="9"/>
      <c r="H180" s="10"/>
      <c r="I180" s="1"/>
      <c r="J180" s="1"/>
      <c r="K180" s="1"/>
      <c r="L180" s="1"/>
      <c r="M180" s="1"/>
      <c r="N180" s="1"/>
      <c r="O180" s="1"/>
      <c r="P180" s="1"/>
      <c r="Q180" s="1"/>
      <c r="R180" s="1"/>
      <c r="S180" s="1"/>
      <c r="T180" s="1"/>
      <c r="U180" s="1"/>
      <c r="V180" s="1"/>
      <c r="W180" s="1"/>
      <c r="X180" s="1"/>
      <c r="Y180" s="1"/>
      <c r="Z180" s="1"/>
    </row>
    <row r="181" spans="1:26" ht="18" customHeight="1">
      <c r="A181" s="4"/>
      <c r="B181" s="5"/>
      <c r="C181" s="6"/>
      <c r="D181" s="5"/>
      <c r="E181" s="7"/>
      <c r="F181" s="8"/>
      <c r="G181" s="9"/>
      <c r="H181" s="10"/>
      <c r="I181" s="1"/>
      <c r="J181" s="1"/>
      <c r="K181" s="1"/>
      <c r="L181" s="1"/>
      <c r="M181" s="1"/>
      <c r="N181" s="1"/>
      <c r="O181" s="1"/>
      <c r="P181" s="1"/>
      <c r="Q181" s="1"/>
      <c r="R181" s="1"/>
      <c r="S181" s="1"/>
      <c r="T181" s="1"/>
      <c r="U181" s="1"/>
      <c r="V181" s="1"/>
      <c r="W181" s="1"/>
      <c r="X181" s="1"/>
      <c r="Y181" s="1"/>
      <c r="Z181" s="1"/>
    </row>
    <row r="182" spans="1:26" ht="18" customHeight="1">
      <c r="A182" s="4"/>
      <c r="B182" s="5"/>
      <c r="C182" s="6"/>
      <c r="D182" s="5"/>
      <c r="E182" s="7"/>
      <c r="F182" s="8"/>
      <c r="G182" s="9"/>
      <c r="H182" s="10"/>
      <c r="I182" s="1"/>
      <c r="J182" s="1"/>
      <c r="K182" s="1"/>
      <c r="L182" s="1"/>
      <c r="M182" s="1"/>
      <c r="N182" s="1"/>
      <c r="O182" s="1"/>
      <c r="P182" s="1"/>
      <c r="Q182" s="1"/>
      <c r="R182" s="1"/>
      <c r="S182" s="1"/>
      <c r="T182" s="1"/>
      <c r="U182" s="1"/>
      <c r="V182" s="1"/>
      <c r="W182" s="1"/>
      <c r="X182" s="1"/>
      <c r="Y182" s="1"/>
      <c r="Z182" s="1"/>
    </row>
    <row r="183" spans="1:26" ht="18" customHeight="1">
      <c r="A183" s="4"/>
      <c r="B183" s="5"/>
      <c r="C183" s="6"/>
      <c r="D183" s="5"/>
      <c r="E183" s="7"/>
      <c r="F183" s="8"/>
      <c r="G183" s="9"/>
      <c r="H183" s="10"/>
      <c r="I183" s="1"/>
      <c r="J183" s="1"/>
      <c r="K183" s="1"/>
      <c r="L183" s="1"/>
      <c r="M183" s="1"/>
      <c r="N183" s="1"/>
      <c r="O183" s="1"/>
      <c r="P183" s="1"/>
      <c r="Q183" s="1"/>
      <c r="R183" s="1"/>
      <c r="S183" s="1"/>
      <c r="T183" s="1"/>
      <c r="U183" s="1"/>
      <c r="V183" s="1"/>
      <c r="W183" s="1"/>
      <c r="X183" s="1"/>
      <c r="Y183" s="1"/>
      <c r="Z183" s="1"/>
    </row>
    <row r="184" spans="1:26" ht="18" customHeight="1">
      <c r="A184" s="4"/>
      <c r="B184" s="5"/>
      <c r="C184" s="6"/>
      <c r="D184" s="5"/>
      <c r="E184" s="7"/>
      <c r="F184" s="8"/>
      <c r="G184" s="9"/>
      <c r="H184" s="10"/>
      <c r="I184" s="1"/>
      <c r="J184" s="1"/>
      <c r="K184" s="1"/>
      <c r="L184" s="1"/>
      <c r="M184" s="1"/>
      <c r="N184" s="1"/>
      <c r="O184" s="1"/>
      <c r="P184" s="1"/>
      <c r="Q184" s="1"/>
      <c r="R184" s="1"/>
      <c r="S184" s="1"/>
      <c r="T184" s="1"/>
      <c r="U184" s="1"/>
      <c r="V184" s="1"/>
      <c r="W184" s="1"/>
      <c r="X184" s="1"/>
      <c r="Y184" s="1"/>
      <c r="Z184" s="1"/>
    </row>
    <row r="185" spans="1:26" ht="18" customHeight="1">
      <c r="A185" s="4"/>
      <c r="B185" s="5"/>
      <c r="C185" s="6"/>
      <c r="D185" s="5"/>
      <c r="E185" s="7"/>
      <c r="F185" s="8"/>
      <c r="G185" s="9"/>
      <c r="H185" s="10"/>
      <c r="I185" s="1"/>
      <c r="J185" s="1"/>
      <c r="K185" s="1"/>
      <c r="L185" s="1"/>
      <c r="M185" s="1"/>
      <c r="N185" s="1"/>
      <c r="O185" s="1"/>
      <c r="P185" s="1"/>
      <c r="Q185" s="1"/>
      <c r="R185" s="1"/>
      <c r="S185" s="1"/>
      <c r="T185" s="1"/>
      <c r="U185" s="1"/>
      <c r="V185" s="1"/>
      <c r="W185" s="1"/>
      <c r="X185" s="1"/>
      <c r="Y185" s="1"/>
      <c r="Z185" s="1"/>
    </row>
    <row r="186" spans="1:26" ht="18" customHeight="1">
      <c r="A186" s="4"/>
      <c r="B186" s="5"/>
      <c r="C186" s="6"/>
      <c r="D186" s="5"/>
      <c r="E186" s="7"/>
      <c r="F186" s="8"/>
      <c r="G186" s="9"/>
      <c r="H186" s="10"/>
      <c r="I186" s="1"/>
      <c r="J186" s="1"/>
      <c r="K186" s="1"/>
      <c r="L186" s="1"/>
      <c r="M186" s="1"/>
      <c r="N186" s="1"/>
      <c r="O186" s="1"/>
      <c r="P186" s="1"/>
      <c r="Q186" s="1"/>
      <c r="R186" s="1"/>
      <c r="S186" s="1"/>
      <c r="T186" s="1"/>
      <c r="U186" s="1"/>
      <c r="V186" s="1"/>
      <c r="W186" s="1"/>
      <c r="X186" s="1"/>
      <c r="Y186" s="1"/>
      <c r="Z186" s="1"/>
    </row>
    <row r="187" spans="1:26" ht="18" customHeight="1">
      <c r="A187" s="4"/>
      <c r="B187" s="5"/>
      <c r="C187" s="6"/>
      <c r="D187" s="5"/>
      <c r="E187" s="7"/>
      <c r="F187" s="8"/>
      <c r="G187" s="9"/>
      <c r="H187" s="10"/>
      <c r="I187" s="1"/>
      <c r="J187" s="1"/>
      <c r="K187" s="1"/>
      <c r="L187" s="1"/>
      <c r="M187" s="1"/>
      <c r="N187" s="1"/>
      <c r="O187" s="1"/>
      <c r="P187" s="1"/>
      <c r="Q187" s="1"/>
      <c r="R187" s="1"/>
      <c r="S187" s="1"/>
      <c r="T187" s="1"/>
      <c r="U187" s="1"/>
      <c r="V187" s="1"/>
      <c r="W187" s="1"/>
      <c r="X187" s="1"/>
      <c r="Y187" s="1"/>
      <c r="Z187" s="1"/>
    </row>
    <row r="188" spans="1:26" ht="18" customHeight="1">
      <c r="A188" s="4"/>
      <c r="B188" s="5"/>
      <c r="C188" s="6"/>
      <c r="D188" s="5"/>
      <c r="E188" s="7"/>
      <c r="F188" s="8"/>
      <c r="G188" s="9"/>
      <c r="H188" s="10"/>
      <c r="I188" s="1"/>
      <c r="J188" s="1"/>
      <c r="K188" s="1"/>
      <c r="L188" s="1"/>
      <c r="M188" s="1"/>
      <c r="N188" s="1"/>
      <c r="O188" s="1"/>
      <c r="P188" s="1"/>
      <c r="Q188" s="1"/>
      <c r="R188" s="1"/>
      <c r="S188" s="1"/>
      <c r="T188" s="1"/>
      <c r="U188" s="1"/>
      <c r="V188" s="1"/>
      <c r="W188" s="1"/>
      <c r="X188" s="1"/>
      <c r="Y188" s="1"/>
      <c r="Z188" s="1"/>
    </row>
    <row r="189" spans="1:26" ht="18" customHeight="1">
      <c r="A189" s="4"/>
      <c r="B189" s="5"/>
      <c r="C189" s="6"/>
      <c r="D189" s="5"/>
      <c r="E189" s="7"/>
      <c r="F189" s="8"/>
      <c r="G189" s="9"/>
      <c r="H189" s="10"/>
      <c r="I189" s="1"/>
      <c r="J189" s="1"/>
      <c r="K189" s="1"/>
      <c r="L189" s="1"/>
      <c r="M189" s="1"/>
      <c r="N189" s="1"/>
      <c r="O189" s="1"/>
      <c r="P189" s="1"/>
      <c r="Q189" s="1"/>
      <c r="R189" s="1"/>
      <c r="S189" s="1"/>
      <c r="T189" s="1"/>
      <c r="U189" s="1"/>
      <c r="V189" s="1"/>
      <c r="W189" s="1"/>
      <c r="X189" s="1"/>
      <c r="Y189" s="1"/>
      <c r="Z189" s="1"/>
    </row>
    <row r="190" spans="1:26" ht="18" customHeight="1">
      <c r="A190" s="4"/>
      <c r="B190" s="5"/>
      <c r="C190" s="6"/>
      <c r="D190" s="5"/>
      <c r="E190" s="7"/>
      <c r="F190" s="8"/>
      <c r="G190" s="9"/>
      <c r="H190" s="10"/>
      <c r="I190" s="1"/>
      <c r="J190" s="1"/>
      <c r="K190" s="1"/>
      <c r="L190" s="1"/>
      <c r="M190" s="1"/>
      <c r="N190" s="1"/>
      <c r="O190" s="1"/>
      <c r="P190" s="1"/>
      <c r="Q190" s="1"/>
      <c r="R190" s="1"/>
      <c r="S190" s="1"/>
      <c r="T190" s="1"/>
      <c r="U190" s="1"/>
      <c r="V190" s="1"/>
      <c r="W190" s="1"/>
      <c r="X190" s="1"/>
      <c r="Y190" s="1"/>
      <c r="Z190" s="1"/>
    </row>
    <row r="191" spans="1:26" ht="18" customHeight="1">
      <c r="A191" s="4"/>
      <c r="B191" s="5"/>
      <c r="C191" s="6"/>
      <c r="D191" s="5"/>
      <c r="E191" s="7"/>
      <c r="F191" s="8"/>
      <c r="G191" s="9"/>
      <c r="H191" s="10"/>
      <c r="I191" s="1"/>
      <c r="J191" s="1"/>
      <c r="K191" s="1"/>
      <c r="L191" s="1"/>
      <c r="M191" s="1"/>
      <c r="N191" s="1"/>
      <c r="O191" s="1"/>
      <c r="P191" s="1"/>
      <c r="Q191" s="1"/>
      <c r="R191" s="1"/>
      <c r="S191" s="1"/>
      <c r="T191" s="1"/>
      <c r="U191" s="1"/>
      <c r="V191" s="1"/>
      <c r="W191" s="1"/>
      <c r="X191" s="1"/>
      <c r="Y191" s="1"/>
      <c r="Z191" s="1"/>
    </row>
    <row r="192" spans="1:26" ht="18" customHeight="1">
      <c r="A192" s="4"/>
      <c r="B192" s="5"/>
      <c r="C192" s="6"/>
      <c r="D192" s="5"/>
      <c r="E192" s="7"/>
      <c r="F192" s="8"/>
      <c r="G192" s="9"/>
      <c r="H192" s="10"/>
      <c r="I192" s="1"/>
      <c r="J192" s="1"/>
      <c r="K192" s="1"/>
      <c r="L192" s="1"/>
      <c r="M192" s="1"/>
      <c r="N192" s="1"/>
      <c r="O192" s="1"/>
      <c r="P192" s="1"/>
      <c r="Q192" s="1"/>
      <c r="R192" s="1"/>
      <c r="S192" s="1"/>
      <c r="T192" s="1"/>
      <c r="U192" s="1"/>
      <c r="V192" s="1"/>
      <c r="W192" s="1"/>
      <c r="X192" s="1"/>
      <c r="Y192" s="1"/>
      <c r="Z192" s="1"/>
    </row>
    <row r="193" spans="1:26" ht="18" customHeight="1">
      <c r="A193" s="4"/>
      <c r="B193" s="5"/>
      <c r="C193" s="6"/>
      <c r="D193" s="5"/>
      <c r="E193" s="7"/>
      <c r="F193" s="8"/>
      <c r="G193" s="9"/>
      <c r="H193" s="10"/>
      <c r="I193" s="1"/>
      <c r="J193" s="1"/>
      <c r="K193" s="1"/>
      <c r="L193" s="1"/>
      <c r="M193" s="1"/>
      <c r="N193" s="1"/>
      <c r="O193" s="1"/>
      <c r="P193" s="1"/>
      <c r="Q193" s="1"/>
      <c r="R193" s="1"/>
      <c r="S193" s="1"/>
      <c r="T193" s="1"/>
      <c r="U193" s="1"/>
      <c r="V193" s="1"/>
      <c r="W193" s="1"/>
      <c r="X193" s="1"/>
      <c r="Y193" s="1"/>
      <c r="Z193" s="1"/>
    </row>
    <row r="194" spans="1:26" ht="18" customHeight="1">
      <c r="A194" s="4"/>
      <c r="B194" s="5"/>
      <c r="C194" s="6"/>
      <c r="D194" s="5"/>
      <c r="E194" s="7"/>
      <c r="F194" s="8"/>
      <c r="G194" s="9"/>
      <c r="H194" s="10"/>
      <c r="I194" s="1"/>
      <c r="J194" s="1"/>
      <c r="K194" s="1"/>
      <c r="L194" s="1"/>
      <c r="M194" s="1"/>
      <c r="N194" s="1"/>
      <c r="O194" s="1"/>
      <c r="P194" s="1"/>
      <c r="Q194" s="1"/>
      <c r="R194" s="1"/>
      <c r="S194" s="1"/>
      <c r="T194" s="1"/>
      <c r="U194" s="1"/>
      <c r="V194" s="1"/>
      <c r="W194" s="1"/>
      <c r="X194" s="1"/>
      <c r="Y194" s="1"/>
      <c r="Z194" s="1"/>
    </row>
    <row r="195" spans="1:26" ht="18" customHeight="1">
      <c r="A195" s="4"/>
      <c r="B195" s="5"/>
      <c r="C195" s="6"/>
      <c r="D195" s="5"/>
      <c r="E195" s="7"/>
      <c r="F195" s="8"/>
      <c r="G195" s="9"/>
      <c r="H195" s="10"/>
      <c r="I195" s="1"/>
      <c r="J195" s="1"/>
      <c r="K195" s="1"/>
      <c r="L195" s="1"/>
      <c r="M195" s="1"/>
      <c r="N195" s="1"/>
      <c r="O195" s="1"/>
      <c r="P195" s="1"/>
      <c r="Q195" s="1"/>
      <c r="R195" s="1"/>
      <c r="S195" s="1"/>
      <c r="T195" s="1"/>
      <c r="U195" s="1"/>
      <c r="V195" s="1"/>
      <c r="W195" s="1"/>
      <c r="X195" s="1"/>
      <c r="Y195" s="1"/>
      <c r="Z195" s="1"/>
    </row>
    <row r="196" spans="1:26" ht="18" customHeight="1">
      <c r="A196" s="4"/>
      <c r="B196" s="5"/>
      <c r="C196" s="6"/>
      <c r="D196" s="5"/>
      <c r="E196" s="7"/>
      <c r="F196" s="8"/>
      <c r="G196" s="9"/>
      <c r="H196" s="10"/>
      <c r="I196" s="1"/>
      <c r="J196" s="1"/>
      <c r="K196" s="1"/>
      <c r="L196" s="1"/>
      <c r="M196" s="1"/>
      <c r="N196" s="1"/>
      <c r="O196" s="1"/>
      <c r="P196" s="1"/>
      <c r="Q196" s="1"/>
      <c r="R196" s="1"/>
      <c r="S196" s="1"/>
      <c r="T196" s="1"/>
      <c r="U196" s="1"/>
      <c r="V196" s="1"/>
      <c r="W196" s="1"/>
      <c r="X196" s="1"/>
      <c r="Y196" s="1"/>
      <c r="Z196" s="1"/>
    </row>
    <row r="197" spans="1:26" ht="18" customHeight="1">
      <c r="A197" s="4"/>
      <c r="B197" s="5"/>
      <c r="C197" s="6"/>
      <c r="D197" s="5"/>
      <c r="E197" s="7"/>
      <c r="F197" s="8"/>
      <c r="G197" s="9"/>
      <c r="H197" s="10"/>
      <c r="I197" s="1"/>
      <c r="J197" s="1"/>
      <c r="K197" s="1"/>
      <c r="L197" s="1"/>
      <c r="M197" s="1"/>
      <c r="N197" s="1"/>
      <c r="O197" s="1"/>
      <c r="P197" s="1"/>
      <c r="Q197" s="1"/>
      <c r="R197" s="1"/>
      <c r="S197" s="1"/>
      <c r="T197" s="1"/>
      <c r="U197" s="1"/>
      <c r="V197" s="1"/>
      <c r="W197" s="1"/>
      <c r="X197" s="1"/>
      <c r="Y197" s="1"/>
      <c r="Z197" s="1"/>
    </row>
    <row r="198" spans="1:26" ht="18" customHeight="1">
      <c r="A198" s="4"/>
      <c r="B198" s="5"/>
      <c r="C198" s="6"/>
      <c r="D198" s="5"/>
      <c r="E198" s="7"/>
      <c r="F198" s="8"/>
      <c r="G198" s="9"/>
      <c r="H198" s="10"/>
      <c r="I198" s="1"/>
      <c r="J198" s="1"/>
      <c r="K198" s="1"/>
      <c r="L198" s="1"/>
      <c r="M198" s="1"/>
      <c r="N198" s="1"/>
      <c r="O198" s="1"/>
      <c r="P198" s="1"/>
      <c r="Q198" s="1"/>
      <c r="R198" s="1"/>
      <c r="S198" s="1"/>
      <c r="T198" s="1"/>
      <c r="U198" s="1"/>
      <c r="V198" s="1"/>
      <c r="W198" s="1"/>
      <c r="X198" s="1"/>
      <c r="Y198" s="1"/>
      <c r="Z198" s="1"/>
    </row>
    <row r="199" spans="1:26" ht="18" customHeight="1">
      <c r="A199" s="4"/>
      <c r="B199" s="5"/>
      <c r="C199" s="6"/>
      <c r="D199" s="5"/>
      <c r="E199" s="7"/>
      <c r="F199" s="8"/>
      <c r="G199" s="9"/>
      <c r="H199" s="10"/>
      <c r="I199" s="1"/>
      <c r="J199" s="1"/>
      <c r="K199" s="1"/>
      <c r="L199" s="1"/>
      <c r="M199" s="1"/>
      <c r="N199" s="1"/>
      <c r="O199" s="1"/>
      <c r="P199" s="1"/>
      <c r="Q199" s="1"/>
      <c r="R199" s="1"/>
      <c r="S199" s="1"/>
      <c r="T199" s="1"/>
      <c r="U199" s="1"/>
      <c r="V199" s="1"/>
      <c r="W199" s="1"/>
      <c r="X199" s="1"/>
      <c r="Y199" s="1"/>
      <c r="Z199" s="1"/>
    </row>
    <row r="200" spans="1:26" ht="18" customHeight="1">
      <c r="A200" s="4"/>
      <c r="B200" s="5"/>
      <c r="C200" s="6"/>
      <c r="D200" s="5"/>
      <c r="E200" s="7"/>
      <c r="F200" s="8"/>
      <c r="G200" s="9"/>
      <c r="H200" s="10"/>
      <c r="I200" s="1"/>
      <c r="J200" s="1"/>
      <c r="K200" s="1"/>
      <c r="L200" s="1"/>
      <c r="M200" s="1"/>
      <c r="N200" s="1"/>
      <c r="O200" s="1"/>
      <c r="P200" s="1"/>
      <c r="Q200" s="1"/>
      <c r="R200" s="1"/>
      <c r="S200" s="1"/>
      <c r="T200" s="1"/>
      <c r="U200" s="1"/>
      <c r="V200" s="1"/>
      <c r="W200" s="1"/>
      <c r="X200" s="1"/>
      <c r="Y200" s="1"/>
      <c r="Z200" s="1"/>
    </row>
    <row r="201" spans="1:26" ht="18" customHeight="1">
      <c r="A201" s="1"/>
      <c r="B201" s="1"/>
      <c r="C201" s="1"/>
      <c r="D201" s="1"/>
      <c r="E201" s="13"/>
      <c r="F201" s="13"/>
      <c r="G201" s="13"/>
      <c r="H201" s="13"/>
      <c r="I201" s="1"/>
      <c r="J201" s="1"/>
      <c r="K201" s="1"/>
      <c r="L201" s="1"/>
      <c r="M201" s="1"/>
      <c r="N201" s="1"/>
      <c r="O201" s="1"/>
      <c r="P201" s="1"/>
      <c r="Q201" s="1"/>
      <c r="R201" s="1"/>
      <c r="S201" s="1"/>
      <c r="T201" s="1"/>
      <c r="U201" s="1"/>
      <c r="V201" s="1"/>
      <c r="W201" s="1"/>
      <c r="X201" s="1"/>
      <c r="Y201" s="1"/>
      <c r="Z201" s="1"/>
    </row>
    <row r="202" spans="1:26" ht="18" customHeight="1">
      <c r="A202" s="1"/>
      <c r="B202" s="1"/>
      <c r="C202" s="1"/>
      <c r="D202" s="1"/>
      <c r="E202" s="13"/>
      <c r="F202" s="13"/>
      <c r="G202" s="13"/>
      <c r="H202" s="13"/>
      <c r="I202" s="1"/>
      <c r="J202" s="1"/>
      <c r="K202" s="1"/>
      <c r="L202" s="1"/>
      <c r="M202" s="1"/>
      <c r="N202" s="1"/>
      <c r="O202" s="1"/>
      <c r="P202" s="1"/>
      <c r="Q202" s="1"/>
      <c r="R202" s="1"/>
      <c r="S202" s="1"/>
      <c r="T202" s="1"/>
      <c r="U202" s="1"/>
      <c r="V202" s="1"/>
      <c r="W202" s="1"/>
      <c r="X202" s="1"/>
      <c r="Y202" s="1"/>
      <c r="Z202" s="1"/>
    </row>
    <row r="203" spans="1:26" ht="18" customHeight="1">
      <c r="A203" s="1"/>
      <c r="B203" s="1"/>
      <c r="C203" s="1"/>
      <c r="D203" s="1"/>
      <c r="E203" s="13"/>
      <c r="F203" s="13"/>
      <c r="G203" s="13"/>
      <c r="H203" s="13"/>
      <c r="I203" s="1"/>
      <c r="J203" s="1"/>
      <c r="K203" s="1"/>
      <c r="L203" s="1"/>
      <c r="M203" s="1"/>
      <c r="N203" s="1"/>
      <c r="O203" s="1"/>
      <c r="P203" s="1"/>
      <c r="Q203" s="1"/>
      <c r="R203" s="1"/>
      <c r="S203" s="1"/>
      <c r="T203" s="1"/>
      <c r="U203" s="1"/>
      <c r="V203" s="1"/>
      <c r="W203" s="1"/>
      <c r="X203" s="1"/>
      <c r="Y203" s="1"/>
      <c r="Z203" s="1"/>
    </row>
    <row r="204" spans="1:26" ht="18" customHeight="1">
      <c r="A204" s="1"/>
      <c r="B204" s="1"/>
      <c r="C204" s="1"/>
      <c r="D204" s="1"/>
      <c r="E204" s="13"/>
      <c r="F204" s="13"/>
      <c r="G204" s="13"/>
      <c r="H204" s="13"/>
      <c r="I204" s="1"/>
      <c r="J204" s="1"/>
      <c r="K204" s="1"/>
      <c r="L204" s="1"/>
      <c r="M204" s="1"/>
      <c r="N204" s="1"/>
      <c r="O204" s="1"/>
      <c r="P204" s="1"/>
      <c r="Q204" s="1"/>
      <c r="R204" s="1"/>
      <c r="S204" s="1"/>
      <c r="T204" s="1"/>
      <c r="U204" s="1"/>
      <c r="V204" s="1"/>
      <c r="W204" s="1"/>
      <c r="X204" s="1"/>
      <c r="Y204" s="1"/>
      <c r="Z204" s="1"/>
    </row>
    <row r="205" spans="1:26" ht="18" customHeight="1">
      <c r="A205" s="1"/>
      <c r="B205" s="1"/>
      <c r="C205" s="1"/>
      <c r="D205" s="1"/>
      <c r="E205" s="13"/>
      <c r="F205" s="13"/>
      <c r="G205" s="13"/>
      <c r="H205" s="13"/>
      <c r="I205" s="1"/>
      <c r="J205" s="1"/>
      <c r="K205" s="1"/>
      <c r="L205" s="1"/>
      <c r="M205" s="1"/>
      <c r="N205" s="1"/>
      <c r="O205" s="1"/>
      <c r="P205" s="1"/>
      <c r="Q205" s="1"/>
      <c r="R205" s="1"/>
      <c r="S205" s="1"/>
      <c r="T205" s="1"/>
      <c r="U205" s="1"/>
      <c r="V205" s="1"/>
      <c r="W205" s="1"/>
      <c r="X205" s="1"/>
      <c r="Y205" s="1"/>
      <c r="Z205" s="1"/>
    </row>
    <row r="206" spans="1:26" ht="18" customHeight="1">
      <c r="A206" s="1"/>
      <c r="B206" s="1"/>
      <c r="C206" s="1"/>
      <c r="D206" s="1"/>
      <c r="E206" s="13"/>
      <c r="F206" s="13"/>
      <c r="G206" s="13"/>
      <c r="H206" s="13"/>
      <c r="I206" s="1"/>
      <c r="J206" s="1"/>
      <c r="K206" s="1"/>
      <c r="L206" s="1"/>
      <c r="M206" s="1"/>
      <c r="N206" s="1"/>
      <c r="O206" s="1"/>
      <c r="P206" s="1"/>
      <c r="Q206" s="1"/>
      <c r="R206" s="1"/>
      <c r="S206" s="1"/>
      <c r="T206" s="1"/>
      <c r="U206" s="1"/>
      <c r="V206" s="1"/>
      <c r="W206" s="1"/>
      <c r="X206" s="1"/>
      <c r="Y206" s="1"/>
      <c r="Z206" s="1"/>
    </row>
    <row r="207" spans="1:26" ht="18" customHeight="1">
      <c r="A207" s="1"/>
      <c r="B207" s="1"/>
      <c r="C207" s="1"/>
      <c r="D207" s="1"/>
      <c r="E207" s="13"/>
      <c r="F207" s="13"/>
      <c r="G207" s="13"/>
      <c r="H207" s="13"/>
      <c r="I207" s="1"/>
      <c r="J207" s="1"/>
      <c r="K207" s="1"/>
      <c r="L207" s="1"/>
      <c r="M207" s="1"/>
      <c r="N207" s="1"/>
      <c r="O207" s="1"/>
      <c r="P207" s="1"/>
      <c r="Q207" s="1"/>
      <c r="R207" s="1"/>
      <c r="S207" s="1"/>
      <c r="T207" s="1"/>
      <c r="U207" s="1"/>
      <c r="V207" s="1"/>
      <c r="W207" s="1"/>
      <c r="X207" s="1"/>
      <c r="Y207" s="1"/>
      <c r="Z207" s="1"/>
    </row>
    <row r="208" spans="1:26" ht="18" customHeight="1">
      <c r="A208" s="1"/>
      <c r="B208" s="1"/>
      <c r="C208" s="1"/>
      <c r="D208" s="1"/>
      <c r="E208" s="13"/>
      <c r="F208" s="13"/>
      <c r="G208" s="13"/>
      <c r="H208" s="13"/>
      <c r="I208" s="1"/>
      <c r="J208" s="1"/>
      <c r="K208" s="1"/>
      <c r="L208" s="1"/>
      <c r="M208" s="1"/>
      <c r="N208" s="1"/>
      <c r="O208" s="1"/>
      <c r="P208" s="1"/>
      <c r="Q208" s="1"/>
      <c r="R208" s="1"/>
      <c r="S208" s="1"/>
      <c r="T208" s="1"/>
      <c r="U208" s="1"/>
      <c r="V208" s="1"/>
      <c r="W208" s="1"/>
      <c r="X208" s="1"/>
      <c r="Y208" s="1"/>
      <c r="Z208" s="1"/>
    </row>
    <row r="209" spans="1:26" ht="18" customHeight="1">
      <c r="A209" s="1"/>
      <c r="B209" s="1"/>
      <c r="C209" s="1"/>
      <c r="D209" s="1"/>
      <c r="E209" s="13"/>
      <c r="F209" s="13"/>
      <c r="G209" s="13"/>
      <c r="H209" s="13"/>
      <c r="I209" s="1"/>
      <c r="J209" s="1"/>
      <c r="K209" s="1"/>
      <c r="L209" s="1"/>
      <c r="M209" s="1"/>
      <c r="N209" s="1"/>
      <c r="O209" s="1"/>
      <c r="P209" s="1"/>
      <c r="Q209" s="1"/>
      <c r="R209" s="1"/>
      <c r="S209" s="1"/>
      <c r="T209" s="1"/>
      <c r="U209" s="1"/>
      <c r="V209" s="1"/>
      <c r="W209" s="1"/>
      <c r="X209" s="1"/>
      <c r="Y209" s="1"/>
      <c r="Z209" s="1"/>
    </row>
    <row r="210" spans="1:26" ht="18" customHeight="1">
      <c r="A210" s="1"/>
      <c r="B210" s="1"/>
      <c r="C210" s="1"/>
      <c r="D210" s="1"/>
      <c r="E210" s="13"/>
      <c r="F210" s="13"/>
      <c r="G210" s="13"/>
      <c r="H210" s="13"/>
      <c r="I210" s="1"/>
      <c r="J210" s="1"/>
      <c r="K210" s="1"/>
      <c r="L210" s="1"/>
      <c r="M210" s="1"/>
      <c r="N210" s="1"/>
      <c r="O210" s="1"/>
      <c r="P210" s="1"/>
      <c r="Q210" s="1"/>
      <c r="R210" s="1"/>
      <c r="S210" s="1"/>
      <c r="T210" s="1"/>
      <c r="U210" s="1"/>
      <c r="V210" s="1"/>
      <c r="W210" s="1"/>
      <c r="X210" s="1"/>
      <c r="Y210" s="1"/>
      <c r="Z210" s="1"/>
    </row>
    <row r="211" spans="1:26" ht="18" customHeight="1">
      <c r="A211" s="1"/>
      <c r="B211" s="1"/>
      <c r="C211" s="1"/>
      <c r="D211" s="1"/>
      <c r="E211" s="13"/>
      <c r="F211" s="13"/>
      <c r="G211" s="13"/>
      <c r="H211" s="13"/>
      <c r="I211" s="1"/>
      <c r="J211" s="1"/>
      <c r="K211" s="1"/>
      <c r="L211" s="1"/>
      <c r="M211" s="1"/>
      <c r="N211" s="1"/>
      <c r="O211" s="1"/>
      <c r="P211" s="1"/>
      <c r="Q211" s="1"/>
      <c r="R211" s="1"/>
      <c r="S211" s="1"/>
      <c r="T211" s="1"/>
      <c r="U211" s="1"/>
      <c r="V211" s="1"/>
      <c r="W211" s="1"/>
      <c r="X211" s="1"/>
      <c r="Y211" s="1"/>
      <c r="Z211" s="1"/>
    </row>
    <row r="212" spans="1:26" ht="18" customHeight="1">
      <c r="A212" s="1"/>
      <c r="B212" s="1"/>
      <c r="C212" s="1"/>
      <c r="D212" s="1"/>
      <c r="E212" s="13"/>
      <c r="F212" s="13"/>
      <c r="G212" s="13"/>
      <c r="H212" s="13"/>
      <c r="I212" s="1"/>
      <c r="J212" s="1"/>
      <c r="K212" s="1"/>
      <c r="L212" s="1"/>
      <c r="M212" s="1"/>
      <c r="N212" s="1"/>
      <c r="O212" s="1"/>
      <c r="P212" s="1"/>
      <c r="Q212" s="1"/>
      <c r="R212" s="1"/>
      <c r="S212" s="1"/>
      <c r="T212" s="1"/>
      <c r="U212" s="1"/>
      <c r="V212" s="1"/>
      <c r="W212" s="1"/>
      <c r="X212" s="1"/>
      <c r="Y212" s="1"/>
      <c r="Z212" s="1"/>
    </row>
    <row r="213" spans="1:26" ht="18" customHeight="1">
      <c r="A213" s="1"/>
      <c r="B213" s="1"/>
      <c r="C213" s="1"/>
      <c r="D213" s="1"/>
      <c r="E213" s="13"/>
      <c r="F213" s="13"/>
      <c r="G213" s="13"/>
      <c r="H213" s="13"/>
      <c r="I213" s="1"/>
      <c r="J213" s="1"/>
      <c r="K213" s="1"/>
      <c r="L213" s="1"/>
      <c r="M213" s="1"/>
      <c r="N213" s="1"/>
      <c r="O213" s="1"/>
      <c r="P213" s="1"/>
      <c r="Q213" s="1"/>
      <c r="R213" s="1"/>
      <c r="S213" s="1"/>
      <c r="T213" s="1"/>
      <c r="U213" s="1"/>
      <c r="V213" s="1"/>
      <c r="W213" s="1"/>
      <c r="X213" s="1"/>
      <c r="Y213" s="1"/>
      <c r="Z213" s="1"/>
    </row>
    <row r="214" spans="1:26" ht="18" customHeight="1">
      <c r="A214" s="1"/>
      <c r="B214" s="1"/>
      <c r="C214" s="1"/>
      <c r="D214" s="1"/>
      <c r="E214" s="13"/>
      <c r="F214" s="13"/>
      <c r="G214" s="13"/>
      <c r="H214" s="13"/>
      <c r="I214" s="1"/>
      <c r="J214" s="1"/>
      <c r="K214" s="1"/>
      <c r="L214" s="1"/>
      <c r="M214" s="1"/>
      <c r="N214" s="1"/>
      <c r="O214" s="1"/>
      <c r="P214" s="1"/>
      <c r="Q214" s="1"/>
      <c r="R214" s="1"/>
      <c r="S214" s="1"/>
      <c r="T214" s="1"/>
      <c r="U214" s="1"/>
      <c r="V214" s="1"/>
      <c r="W214" s="1"/>
      <c r="X214" s="1"/>
      <c r="Y214" s="1"/>
      <c r="Z214" s="1"/>
    </row>
    <row r="215" spans="1:26" ht="18" customHeight="1">
      <c r="A215" s="1"/>
      <c r="B215" s="1"/>
      <c r="C215" s="1"/>
      <c r="D215" s="1"/>
      <c r="E215" s="13"/>
      <c r="F215" s="13"/>
      <c r="G215" s="13"/>
      <c r="H215" s="13"/>
      <c r="I215" s="1"/>
      <c r="J215" s="1"/>
      <c r="K215" s="1"/>
      <c r="L215" s="1"/>
      <c r="M215" s="1"/>
      <c r="N215" s="1"/>
      <c r="O215" s="1"/>
      <c r="P215" s="1"/>
      <c r="Q215" s="1"/>
      <c r="R215" s="1"/>
      <c r="S215" s="1"/>
      <c r="T215" s="1"/>
      <c r="U215" s="1"/>
      <c r="V215" s="1"/>
      <c r="W215" s="1"/>
      <c r="X215" s="1"/>
      <c r="Y215" s="1"/>
      <c r="Z215" s="1"/>
    </row>
    <row r="216" spans="1:26" ht="18" customHeight="1">
      <c r="A216" s="1"/>
      <c r="B216" s="1"/>
      <c r="C216" s="1"/>
      <c r="D216" s="1"/>
      <c r="E216" s="13"/>
      <c r="F216" s="13"/>
      <c r="G216" s="13"/>
      <c r="H216" s="13"/>
      <c r="I216" s="1"/>
      <c r="J216" s="1"/>
      <c r="K216" s="1"/>
      <c r="L216" s="1"/>
      <c r="M216" s="1"/>
      <c r="N216" s="1"/>
      <c r="O216" s="1"/>
      <c r="P216" s="1"/>
      <c r="Q216" s="1"/>
      <c r="R216" s="1"/>
      <c r="S216" s="1"/>
      <c r="T216" s="1"/>
      <c r="U216" s="1"/>
      <c r="V216" s="1"/>
      <c r="W216" s="1"/>
      <c r="X216" s="1"/>
      <c r="Y216" s="1"/>
      <c r="Z216" s="1"/>
    </row>
    <row r="217" spans="1:26" ht="18" customHeight="1">
      <c r="A217" s="1"/>
      <c r="B217" s="1"/>
      <c r="C217" s="1"/>
      <c r="D217" s="1"/>
      <c r="E217" s="13"/>
      <c r="F217" s="13"/>
      <c r="G217" s="13"/>
      <c r="H217" s="13"/>
      <c r="I217" s="1"/>
      <c r="J217" s="1"/>
      <c r="K217" s="1"/>
      <c r="L217" s="1"/>
      <c r="M217" s="1"/>
      <c r="N217" s="1"/>
      <c r="O217" s="1"/>
      <c r="P217" s="1"/>
      <c r="Q217" s="1"/>
      <c r="R217" s="1"/>
      <c r="S217" s="1"/>
      <c r="T217" s="1"/>
      <c r="U217" s="1"/>
      <c r="V217" s="1"/>
      <c r="W217" s="1"/>
      <c r="X217" s="1"/>
      <c r="Y217" s="1"/>
      <c r="Z217" s="1"/>
    </row>
    <row r="218" spans="1:26" ht="18" customHeight="1">
      <c r="A218" s="1"/>
      <c r="B218" s="1"/>
      <c r="C218" s="1"/>
      <c r="D218" s="1"/>
      <c r="E218" s="13"/>
      <c r="F218" s="13"/>
      <c r="G218" s="13"/>
      <c r="H218" s="13"/>
      <c r="I218" s="1"/>
      <c r="J218" s="1"/>
      <c r="K218" s="1"/>
      <c r="L218" s="1"/>
      <c r="M218" s="1"/>
      <c r="N218" s="1"/>
      <c r="O218" s="1"/>
      <c r="P218" s="1"/>
      <c r="Q218" s="1"/>
      <c r="R218" s="1"/>
      <c r="S218" s="1"/>
      <c r="T218" s="1"/>
      <c r="U218" s="1"/>
      <c r="V218" s="1"/>
      <c r="W218" s="1"/>
      <c r="X218" s="1"/>
      <c r="Y218" s="1"/>
      <c r="Z218" s="1"/>
    </row>
    <row r="219" spans="1:26" ht="18" customHeight="1">
      <c r="A219" s="1"/>
      <c r="B219" s="1"/>
      <c r="C219" s="1"/>
      <c r="D219" s="1"/>
      <c r="E219" s="13"/>
      <c r="F219" s="13"/>
      <c r="G219" s="13"/>
      <c r="H219" s="13"/>
      <c r="I219" s="1"/>
      <c r="J219" s="1"/>
      <c r="K219" s="1"/>
      <c r="L219" s="1"/>
      <c r="M219" s="1"/>
      <c r="N219" s="1"/>
      <c r="O219" s="1"/>
      <c r="P219" s="1"/>
      <c r="Q219" s="1"/>
      <c r="R219" s="1"/>
      <c r="S219" s="1"/>
      <c r="T219" s="1"/>
      <c r="U219" s="1"/>
      <c r="V219" s="1"/>
      <c r="W219" s="1"/>
      <c r="X219" s="1"/>
      <c r="Y219" s="1"/>
      <c r="Z219" s="1"/>
    </row>
    <row r="220" spans="1:26" ht="18" customHeight="1">
      <c r="A220" s="1"/>
      <c r="B220" s="1"/>
      <c r="C220" s="1"/>
      <c r="D220" s="1"/>
      <c r="E220" s="13"/>
      <c r="F220" s="13"/>
      <c r="G220" s="13"/>
      <c r="H220" s="13"/>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autoFilter ref="A3:H84" xr:uid="{00000000-0009-0000-0000-000000000000}"/>
  <mergeCells count="1">
    <mergeCell ref="A1:H1"/>
  </mergeCells>
  <phoneticPr fontId="14"/>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xr:uid="{00000000-0002-0000-0000-000000000000}">
          <x14:formula1>
            <xm:f>【スマホ】機種別・台別分析!#REF!</xm:f>
          </x14:formula1>
          <xm:sqref>B4:C1000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299"/>
  <sheetViews>
    <sheetView workbookViewId="0"/>
  </sheetViews>
  <sheetFormatPr defaultRowHeight="14.4"/>
  <sheetData>
    <row r="1" spans="1:59" ht="18">
      <c r="A1" s="44" t="s">
        <v>105</v>
      </c>
    </row>
    <row r="2" spans="1:59">
      <c r="A2" s="45" t="s">
        <v>106</v>
      </c>
      <c r="B2" s="46">
        <v>7</v>
      </c>
      <c r="C2" s="46">
        <v>3</v>
      </c>
      <c r="D2" s="46">
        <v>5</v>
      </c>
      <c r="E2" s="46" t="s">
        <v>107</v>
      </c>
    </row>
    <row r="3" spans="1:59">
      <c r="A3" t="s">
        <v>108</v>
      </c>
      <c r="B3" t="str">
        <f t="shared" ref="B3:AG3" si="0">IF(B5="","", IF(OR(AND($B$2&lt;&gt;"", RIGHT(DAY(B5), 1)=TEXT($B$2, "0")), AND($C$2&lt;&gt;"", RIGHT(DAY(B5), 1)=TEXT($C$2, "0")), AND($D$2&lt;&gt;"", RIGHT(DAY(B5), 1)=TEXT($D$2, "0")), AND($E$2="ゾロ目", DAY(B5)=11), AND($E$2="ゾロ目", DAY(B5)=22)), "★特定日", "通常日"))</f>
        <v>通常日</v>
      </c>
      <c r="C3" t="str">
        <f t="shared" si="0"/>
        <v>通常日</v>
      </c>
      <c r="D3" t="str">
        <f t="shared" si="0"/>
        <v>通常日</v>
      </c>
      <c r="E3" t="str">
        <f t="shared" si="0"/>
        <v>通常日</v>
      </c>
      <c r="F3" t="str">
        <f t="shared" si="0"/>
        <v>通常日</v>
      </c>
      <c r="G3" t="str">
        <f t="shared" si="0"/>
        <v>★特定日</v>
      </c>
      <c r="H3" t="str">
        <f t="shared" si="0"/>
        <v>通常日</v>
      </c>
      <c r="I3" t="str">
        <f t="shared" si="0"/>
        <v>★特定日</v>
      </c>
      <c r="J3" t="str">
        <f t="shared" si="0"/>
        <v>通常日</v>
      </c>
      <c r="K3" t="str">
        <f t="shared" si="0"/>
        <v>★特定日</v>
      </c>
      <c r="L3" t="str">
        <f t="shared" si="0"/>
        <v>通常日</v>
      </c>
      <c r="M3" t="str">
        <f t="shared" si="0"/>
        <v>通常日</v>
      </c>
      <c r="N3" t="str">
        <f t="shared" si="0"/>
        <v>通常日</v>
      </c>
      <c r="O3" t="str">
        <f t="shared" si="0"/>
        <v>★特定日</v>
      </c>
      <c r="P3" t="str">
        <f t="shared" si="0"/>
        <v>通常日</v>
      </c>
      <c r="Q3" t="str">
        <f t="shared" si="0"/>
        <v>★特定日</v>
      </c>
      <c r="R3" t="str">
        <f t="shared" si="0"/>
        <v>通常日</v>
      </c>
      <c r="S3" t="str">
        <f t="shared" si="0"/>
        <v>★特定日</v>
      </c>
      <c r="T3" t="str">
        <f t="shared" si="0"/>
        <v>通常日</v>
      </c>
      <c r="U3" t="str">
        <f t="shared" si="0"/>
        <v>★特定日</v>
      </c>
      <c r="V3" t="str">
        <f t="shared" si="0"/>
        <v>通常日</v>
      </c>
      <c r="W3" t="str">
        <f t="shared" si="0"/>
        <v>通常日</v>
      </c>
      <c r="X3" t="str">
        <f t="shared" si="0"/>
        <v>通常日</v>
      </c>
      <c r="Y3" t="str">
        <f t="shared" si="0"/>
        <v>通常日</v>
      </c>
      <c r="Z3" t="str">
        <f t="shared" si="0"/>
        <v>★特定日</v>
      </c>
      <c r="AA3" t="str">
        <f t="shared" si="0"/>
        <v>★特定日</v>
      </c>
      <c r="AB3" t="str">
        <f t="shared" si="0"/>
        <v>通常日</v>
      </c>
      <c r="AC3" t="str">
        <f t="shared" si="0"/>
        <v>★特定日</v>
      </c>
      <c r="AD3" t="str">
        <f t="shared" si="0"/>
        <v>通常日</v>
      </c>
      <c r="AE3" t="str">
        <f t="shared" si="0"/>
        <v>★特定日</v>
      </c>
      <c r="AF3" t="str">
        <f t="shared" si="0"/>
        <v>通常日</v>
      </c>
      <c r="AG3" t="str">
        <f t="shared" si="0"/>
        <v>通常日</v>
      </c>
      <c r="AH3" t="str">
        <f t="shared" ref="AH3:BG3" si="1">IF(AH5="","", IF(OR(AND($B$2&lt;&gt;"", RIGHT(DAY(AH5), 1)=TEXT($B$2, "0")), AND($C$2&lt;&gt;"", RIGHT(DAY(AH5), 1)=TEXT($C$2, "0")), AND($D$2&lt;&gt;"", RIGHT(DAY(AH5), 1)=TEXT($D$2, "0")), AND($E$2="ゾロ目", DAY(AH5)=11), AND($E$2="ゾロ目", DAY(AH5)=22)), "★特定日", "通常日"))</f>
        <v>通常日</v>
      </c>
      <c r="AI3" t="str">
        <f t="shared" si="1"/>
        <v>通常日</v>
      </c>
      <c r="AJ3" t="str">
        <f t="shared" si="1"/>
        <v>通常日</v>
      </c>
      <c r="AK3" t="str">
        <f t="shared" si="1"/>
        <v>★特定日</v>
      </c>
      <c r="AL3" t="str">
        <f t="shared" si="1"/>
        <v>通常日</v>
      </c>
      <c r="AM3" t="str">
        <f t="shared" si="1"/>
        <v>★特定日</v>
      </c>
      <c r="AN3" t="str">
        <f t="shared" si="1"/>
        <v>通常日</v>
      </c>
      <c r="AO3" t="str">
        <f t="shared" si="1"/>
        <v>★特定日</v>
      </c>
      <c r="AP3" t="str">
        <f t="shared" si="1"/>
        <v>通常日</v>
      </c>
      <c r="AQ3" t="str">
        <f t="shared" si="1"/>
        <v>通常日</v>
      </c>
      <c r="AR3" t="str">
        <f t="shared" si="1"/>
        <v>通常日</v>
      </c>
      <c r="AS3" t="str">
        <f t="shared" si="1"/>
        <v>★特定日</v>
      </c>
      <c r="AT3" t="str">
        <f t="shared" si="1"/>
        <v>通常日</v>
      </c>
      <c r="AU3" t="str">
        <f t="shared" si="1"/>
        <v>★特定日</v>
      </c>
      <c r="AV3" t="str">
        <f t="shared" si="1"/>
        <v>通常日</v>
      </c>
      <c r="AW3" t="str">
        <f t="shared" si="1"/>
        <v>★特定日</v>
      </c>
      <c r="AX3" t="str">
        <f t="shared" si="1"/>
        <v>通常日</v>
      </c>
      <c r="AY3" t="str">
        <f t="shared" si="1"/>
        <v/>
      </c>
      <c r="AZ3" t="str">
        <f t="shared" si="1"/>
        <v/>
      </c>
      <c r="BA3" t="str">
        <f t="shared" si="1"/>
        <v/>
      </c>
      <c r="BB3" t="str">
        <f t="shared" si="1"/>
        <v/>
      </c>
      <c r="BC3" t="str">
        <f t="shared" si="1"/>
        <v/>
      </c>
      <c r="BD3" t="str">
        <f t="shared" si="1"/>
        <v/>
      </c>
      <c r="BE3" t="str">
        <f t="shared" si="1"/>
        <v/>
      </c>
      <c r="BF3" t="str">
        <f t="shared" si="1"/>
        <v/>
      </c>
      <c r="BG3" t="str">
        <f t="shared" si="1"/>
        <v/>
      </c>
    </row>
    <row r="4" spans="1:59">
      <c r="A4" t="s">
        <v>109</v>
      </c>
      <c r="B4" t="str">
        <f t="shared" ref="B4:AG4" si="2">IF(B5="","", TEXT(B5, "aaa"))</f>
        <v>金</v>
      </c>
      <c r="C4" t="str">
        <f t="shared" si="2"/>
        <v>土</v>
      </c>
      <c r="D4" t="str">
        <f t="shared" si="2"/>
        <v>日</v>
      </c>
      <c r="E4" t="str">
        <f t="shared" si="2"/>
        <v>月</v>
      </c>
      <c r="F4" t="str">
        <f t="shared" si="2"/>
        <v>火</v>
      </c>
      <c r="G4" t="str">
        <f t="shared" si="2"/>
        <v>水</v>
      </c>
      <c r="H4" t="str">
        <f t="shared" si="2"/>
        <v>木</v>
      </c>
      <c r="I4" t="str">
        <f t="shared" si="2"/>
        <v>金</v>
      </c>
      <c r="J4" t="str">
        <f t="shared" si="2"/>
        <v>土</v>
      </c>
      <c r="K4" t="str">
        <f t="shared" si="2"/>
        <v>日</v>
      </c>
      <c r="L4" t="str">
        <f t="shared" si="2"/>
        <v>月</v>
      </c>
      <c r="M4" t="str">
        <f t="shared" si="2"/>
        <v>火</v>
      </c>
      <c r="N4" t="str">
        <f t="shared" si="2"/>
        <v>水</v>
      </c>
      <c r="O4" t="str">
        <f t="shared" si="2"/>
        <v>木</v>
      </c>
      <c r="P4" t="str">
        <f t="shared" si="2"/>
        <v>金</v>
      </c>
      <c r="Q4" t="str">
        <f t="shared" si="2"/>
        <v>土</v>
      </c>
      <c r="R4" t="str">
        <f t="shared" si="2"/>
        <v>日</v>
      </c>
      <c r="S4" t="str">
        <f t="shared" si="2"/>
        <v>月</v>
      </c>
      <c r="T4" t="str">
        <f t="shared" si="2"/>
        <v>火</v>
      </c>
      <c r="U4" t="str">
        <f t="shared" si="2"/>
        <v>水</v>
      </c>
      <c r="V4" t="str">
        <f t="shared" si="2"/>
        <v>木</v>
      </c>
      <c r="W4" t="str">
        <f t="shared" si="2"/>
        <v>金</v>
      </c>
      <c r="X4" t="str">
        <f t="shared" si="2"/>
        <v>土</v>
      </c>
      <c r="Y4" t="str">
        <f t="shared" si="2"/>
        <v>日</v>
      </c>
      <c r="Z4" t="str">
        <f t="shared" si="2"/>
        <v>月</v>
      </c>
      <c r="AA4" t="str">
        <f t="shared" si="2"/>
        <v>火</v>
      </c>
      <c r="AB4" t="str">
        <f t="shared" si="2"/>
        <v>水</v>
      </c>
      <c r="AC4" t="str">
        <f t="shared" si="2"/>
        <v>木</v>
      </c>
      <c r="AD4" t="str">
        <f t="shared" si="2"/>
        <v>金</v>
      </c>
      <c r="AE4" t="str">
        <f t="shared" si="2"/>
        <v>土</v>
      </c>
      <c r="AF4" t="str">
        <f t="shared" si="2"/>
        <v>日</v>
      </c>
      <c r="AG4" t="str">
        <f t="shared" si="2"/>
        <v>月</v>
      </c>
      <c r="AH4" t="str">
        <f t="shared" ref="AH4:BM4" si="3">IF(AH5="","", TEXT(AH5, "aaa"))</f>
        <v>火</v>
      </c>
      <c r="AI4" t="str">
        <f t="shared" si="3"/>
        <v>水</v>
      </c>
      <c r="AJ4" t="str">
        <f t="shared" si="3"/>
        <v>木</v>
      </c>
      <c r="AK4" t="str">
        <f t="shared" si="3"/>
        <v>金</v>
      </c>
      <c r="AL4" t="str">
        <f t="shared" si="3"/>
        <v>土</v>
      </c>
      <c r="AM4" t="str">
        <f t="shared" si="3"/>
        <v>日</v>
      </c>
      <c r="AN4" t="str">
        <f t="shared" si="3"/>
        <v>月</v>
      </c>
      <c r="AO4" t="str">
        <f t="shared" si="3"/>
        <v>火</v>
      </c>
      <c r="AP4" t="str">
        <f t="shared" si="3"/>
        <v>水</v>
      </c>
      <c r="AQ4" t="str">
        <f t="shared" si="3"/>
        <v>木</v>
      </c>
      <c r="AR4" t="str">
        <f t="shared" si="3"/>
        <v>金</v>
      </c>
      <c r="AS4" t="str">
        <f t="shared" si="3"/>
        <v>土</v>
      </c>
      <c r="AT4" t="str">
        <f t="shared" si="3"/>
        <v>日</v>
      </c>
      <c r="AU4" t="str">
        <f t="shared" si="3"/>
        <v>月</v>
      </c>
      <c r="AV4" t="str">
        <f t="shared" si="3"/>
        <v>火</v>
      </c>
      <c r="AW4" t="str">
        <f t="shared" si="3"/>
        <v>水</v>
      </c>
      <c r="AX4" t="str">
        <f t="shared" si="3"/>
        <v>木</v>
      </c>
      <c r="AY4" t="str">
        <f t="shared" si="3"/>
        <v/>
      </c>
      <c r="AZ4" t="str">
        <f t="shared" si="3"/>
        <v/>
      </c>
      <c r="BA4" t="str">
        <f t="shared" si="3"/>
        <v/>
      </c>
      <c r="BB4" t="str">
        <f t="shared" si="3"/>
        <v/>
      </c>
      <c r="BC4" t="str">
        <f t="shared" si="3"/>
        <v/>
      </c>
      <c r="BD4" t="str">
        <f t="shared" si="3"/>
        <v/>
      </c>
      <c r="BE4" t="str">
        <f t="shared" si="3"/>
        <v/>
      </c>
      <c r="BF4" t="str">
        <f t="shared" si="3"/>
        <v/>
      </c>
      <c r="BG4" t="str">
        <f t="shared" si="3"/>
        <v/>
      </c>
    </row>
    <row r="5" spans="1:59">
      <c r="A5" t="s">
        <v>110</v>
      </c>
      <c r="B5" s="48">
        <v>46171</v>
      </c>
      <c r="C5" s="49">
        <v>46172</v>
      </c>
      <c r="D5" s="49">
        <v>46173</v>
      </c>
      <c r="E5" s="49">
        <v>46174</v>
      </c>
      <c r="F5" s="49">
        <v>46175</v>
      </c>
      <c r="G5" s="49">
        <v>46176</v>
      </c>
      <c r="H5" s="49">
        <v>46177</v>
      </c>
      <c r="I5" s="49">
        <v>46178</v>
      </c>
      <c r="J5" s="49">
        <v>46179</v>
      </c>
      <c r="K5" s="49">
        <v>46180</v>
      </c>
      <c r="L5" s="49">
        <v>46181</v>
      </c>
      <c r="M5" s="49">
        <v>46182</v>
      </c>
      <c r="N5" s="49">
        <v>46183</v>
      </c>
      <c r="O5" s="49">
        <v>46184</v>
      </c>
      <c r="P5" s="49">
        <v>46185</v>
      </c>
      <c r="Q5" s="49">
        <v>46186</v>
      </c>
      <c r="R5" s="49">
        <v>46187</v>
      </c>
      <c r="S5" s="49">
        <v>46188</v>
      </c>
      <c r="T5" s="49">
        <v>46189</v>
      </c>
      <c r="U5" s="49">
        <v>46190</v>
      </c>
      <c r="V5" s="49">
        <v>46191</v>
      </c>
      <c r="W5" s="49">
        <v>46192</v>
      </c>
      <c r="X5" s="49">
        <v>46193</v>
      </c>
      <c r="Y5" s="49">
        <v>46194</v>
      </c>
      <c r="Z5" s="49">
        <v>46195</v>
      </c>
      <c r="AA5" s="49">
        <v>46196</v>
      </c>
      <c r="AB5" s="49">
        <v>46197</v>
      </c>
      <c r="AC5" s="49">
        <v>46198</v>
      </c>
      <c r="AD5" s="49">
        <v>46199</v>
      </c>
      <c r="AE5" s="49">
        <v>46200</v>
      </c>
      <c r="AF5" s="49">
        <v>46201</v>
      </c>
      <c r="AG5" s="49">
        <v>46202</v>
      </c>
      <c r="AH5" s="49">
        <v>46203</v>
      </c>
      <c r="AI5" s="49">
        <v>46204</v>
      </c>
      <c r="AJ5" s="49">
        <v>46205</v>
      </c>
      <c r="AK5" s="49">
        <v>46206</v>
      </c>
      <c r="AL5" s="49">
        <v>46207</v>
      </c>
      <c r="AM5" s="49">
        <v>46208</v>
      </c>
      <c r="AN5" s="49">
        <v>46209</v>
      </c>
      <c r="AO5" s="49">
        <v>46210</v>
      </c>
      <c r="AP5" s="49">
        <v>46211</v>
      </c>
      <c r="AQ5" s="49">
        <v>46212</v>
      </c>
      <c r="AR5" s="49">
        <v>46213</v>
      </c>
      <c r="AS5" s="49">
        <v>46214</v>
      </c>
      <c r="AT5" s="49">
        <v>46215</v>
      </c>
      <c r="AU5" s="49">
        <v>46216</v>
      </c>
      <c r="AV5" s="49">
        <v>46217</v>
      </c>
      <c r="AW5" s="49">
        <v>46218</v>
      </c>
      <c r="AX5" s="49">
        <v>46219</v>
      </c>
    </row>
    <row r="6" spans="1:59">
      <c r="A6" t="s">
        <v>111</v>
      </c>
    </row>
    <row r="7" spans="1:59">
      <c r="A7">
        <v>501</v>
      </c>
      <c r="B7" t="str">
        <f>IF(OR($A7="", B$5=""), "", IF(COUNTIFS(【データ】蓄積用!A$2:A$10000, B$5, 【データ】蓄積用!C$2:C$10000, $A7, 【データ】蓄積用!D$2:D$10000, "&gt;=3000", 【データ】蓄積用!E$2:E$10000, "&gt;=1500")&gt;0, "〇", IF(COUNTIFS(【データ】蓄積用!A$2:A$10000, B$5, 【データ】蓄積用!C$2:C$10000, $A7, 【データ】蓄積用!Q$2:Q$10000, 1, 【データ】蓄積用!AC$2:AC$10000, "&gt;=4.0")&gt;0, "〇", "×")))</f>
        <v>×</v>
      </c>
      <c r="C7" t="str">
        <f>IF(OR($A7="", C$5=""), "", IF(COUNTIFS(【データ】蓄積用!A$2:A$10000, C$5, 【データ】蓄積用!C$2:C$10000, $A7, 【データ】蓄積用!D$2:D$10000, "&gt;=3000", 【データ】蓄積用!E$2:E$10000, "&gt;=1500")&gt;0, "〇", IF(COUNTIFS(【データ】蓄積用!A$2:A$10000, C$5, 【データ】蓄積用!C$2:C$10000, $A7, 【データ】蓄積用!Q$2:Q$10000, 1, 【データ】蓄積用!AC$2:AC$10000, "&gt;=4.0")&gt;0, "〇", "×")))</f>
        <v>×</v>
      </c>
      <c r="D7" t="str">
        <f>IF(OR($A7="", D$5=""), "", IF(COUNTIFS(【データ】蓄積用!A$2:A$10000, D$5, 【データ】蓄積用!C$2:C$10000, $A7, 【データ】蓄積用!D$2:D$10000, "&gt;=3000", 【データ】蓄積用!E$2:E$10000, "&gt;=1500")&gt;0, "〇", IF(COUNTIFS(【データ】蓄積用!A$2:A$10000, D$5, 【データ】蓄積用!C$2:C$10000, $A7, 【データ】蓄積用!Q$2:Q$10000, 1, 【データ】蓄積用!AC$2:AC$10000, "&gt;=4.0")&gt;0, "〇", "×")))</f>
        <v>×</v>
      </c>
      <c r="E7" t="str">
        <f>IF(OR($A7="", E$5=""), "", IF(COUNTIFS(【データ】蓄積用!A$2:A$10000, E$5, 【データ】蓄積用!C$2:C$10000, $A7, 【データ】蓄積用!D$2:D$10000, "&gt;=3000", 【データ】蓄積用!E$2:E$10000, "&gt;=1500")&gt;0, "〇", IF(COUNTIFS(【データ】蓄積用!A$2:A$10000, E$5, 【データ】蓄積用!C$2:C$10000, $A7, 【データ】蓄積用!Q$2:Q$10000, 1, 【データ】蓄積用!AC$2:AC$10000, "&gt;=4.0")&gt;0, "〇", "×")))</f>
        <v>×</v>
      </c>
      <c r="F7" t="str">
        <f>IF(OR($A7="", F$5=""), "", IF(COUNTIFS(【データ】蓄積用!A$2:A$10000, F$5, 【データ】蓄積用!C$2:C$10000, $A7, 【データ】蓄積用!D$2:D$10000, "&gt;=3000", 【データ】蓄積用!E$2:E$10000, "&gt;=1500")&gt;0, "〇", IF(COUNTIFS(【データ】蓄積用!A$2:A$10000, F$5, 【データ】蓄積用!C$2:C$10000, $A7, 【データ】蓄積用!Q$2:Q$10000, 1, 【データ】蓄積用!AC$2:AC$10000, "&gt;=4.0")&gt;0, "〇", "×")))</f>
        <v>×</v>
      </c>
      <c r="G7" t="str">
        <f>IF(OR($A7="", G$5=""), "", IF(COUNTIFS(【データ】蓄積用!A$2:A$10000, G$5, 【データ】蓄積用!C$2:C$10000, $A7, 【データ】蓄積用!D$2:D$10000, "&gt;=3000", 【データ】蓄積用!E$2:E$10000, "&gt;=1500")&gt;0, "〇", IF(COUNTIFS(【データ】蓄積用!A$2:A$10000, G$5, 【データ】蓄積用!C$2:C$10000, $A7, 【データ】蓄積用!Q$2:Q$10000, 1, 【データ】蓄積用!AC$2:AC$10000, "&gt;=4.0")&gt;0, "〇", "×")))</f>
        <v>×</v>
      </c>
      <c r="H7" t="str">
        <f>IF(OR($A7="", H$5=""), "", IF(COUNTIFS(【データ】蓄積用!A$2:A$10000, H$5, 【データ】蓄積用!C$2:C$10000, $A7, 【データ】蓄積用!D$2:D$10000, "&gt;=3000", 【データ】蓄積用!E$2:E$10000, "&gt;=1500")&gt;0, "〇", IF(COUNTIFS(【データ】蓄積用!A$2:A$10000, H$5, 【データ】蓄積用!C$2:C$10000, $A7, 【データ】蓄積用!Q$2:Q$10000, 1, 【データ】蓄積用!AC$2:AC$10000, "&gt;=4.0")&gt;0, "〇", "×")))</f>
        <v>×</v>
      </c>
      <c r="I7" t="str">
        <f>IF(OR($A7="", I$5=""), "", IF(COUNTIFS(【データ】蓄積用!A$2:A$10000, I$5, 【データ】蓄積用!C$2:C$10000, $A7, 【データ】蓄積用!D$2:D$10000, "&gt;=3000", 【データ】蓄積用!E$2:E$10000, "&gt;=1500")&gt;0, "〇", IF(COUNTIFS(【データ】蓄積用!A$2:A$10000, I$5, 【データ】蓄積用!C$2:C$10000, $A7, 【データ】蓄積用!Q$2:Q$10000, 1, 【データ】蓄積用!AC$2:AC$10000, "&gt;=4.0")&gt;0, "〇", "×")))</f>
        <v>×</v>
      </c>
      <c r="J7" t="str">
        <f>IF(OR($A7="", J$5=""), "", IF(COUNTIFS(【データ】蓄積用!A$2:A$10000, J$5, 【データ】蓄積用!C$2:C$10000, $A7, 【データ】蓄積用!D$2:D$10000, "&gt;=3000", 【データ】蓄積用!E$2:E$10000, "&gt;=1500")&gt;0, "〇", IF(COUNTIFS(【データ】蓄積用!A$2:A$10000, J$5, 【データ】蓄積用!C$2:C$10000, $A7, 【データ】蓄積用!Q$2:Q$10000, 1, 【データ】蓄積用!AC$2:AC$10000, "&gt;=4.0")&gt;0, "〇", "×")))</f>
        <v>〇</v>
      </c>
      <c r="K7" t="str">
        <f>IF(OR($A7="", K$5=""), "", IF(COUNTIFS(【データ】蓄積用!A$2:A$10000, K$5, 【データ】蓄積用!C$2:C$10000, $A7, 【データ】蓄積用!D$2:D$10000, "&gt;=3000", 【データ】蓄積用!E$2:E$10000, "&gt;=1500")&gt;0, "〇", IF(COUNTIFS(【データ】蓄積用!A$2:A$10000, K$5, 【データ】蓄積用!C$2:C$10000, $A7, 【データ】蓄積用!Q$2:Q$10000, 1, 【データ】蓄積用!AC$2:AC$10000, "&gt;=4.0")&gt;0, "〇", "×")))</f>
        <v>×</v>
      </c>
      <c r="L7" t="str">
        <f>IF(OR($A7="", L$5=""), "", IF(COUNTIFS(【データ】蓄積用!A$2:A$10000, L$5, 【データ】蓄積用!C$2:C$10000, $A7, 【データ】蓄積用!D$2:D$10000, "&gt;=3000", 【データ】蓄積用!E$2:E$10000, "&gt;=1500")&gt;0, "〇", IF(COUNTIFS(【データ】蓄積用!A$2:A$10000, L$5, 【データ】蓄積用!C$2:C$10000, $A7, 【データ】蓄積用!Q$2:Q$10000, 1, 【データ】蓄積用!AC$2:AC$10000, "&gt;=4.0")&gt;0, "〇", "×")))</f>
        <v>×</v>
      </c>
      <c r="M7" t="str">
        <f>IF(OR($A7="", M$5=""), "", IF(COUNTIFS(【データ】蓄積用!A$2:A$10000, M$5, 【データ】蓄積用!C$2:C$10000, $A7, 【データ】蓄積用!D$2:D$10000, "&gt;=3000", 【データ】蓄積用!E$2:E$10000, "&gt;=1500")&gt;0, "〇", IF(COUNTIFS(【データ】蓄積用!A$2:A$10000, M$5, 【データ】蓄積用!C$2:C$10000, $A7, 【データ】蓄積用!Q$2:Q$10000, 1, 【データ】蓄積用!AC$2:AC$10000, "&gt;=4.0")&gt;0, "〇", "×")))</f>
        <v>×</v>
      </c>
      <c r="N7" t="str">
        <f>IF(OR($A7="", N$5=""), "", IF(COUNTIFS(【データ】蓄積用!A$2:A$10000, N$5, 【データ】蓄積用!C$2:C$10000, $A7, 【データ】蓄積用!D$2:D$10000, "&gt;=3000", 【データ】蓄積用!E$2:E$10000, "&gt;=1500")&gt;0, "〇", IF(COUNTIFS(【データ】蓄積用!A$2:A$10000, N$5, 【データ】蓄積用!C$2:C$10000, $A7, 【データ】蓄積用!Q$2:Q$10000, 1, 【データ】蓄積用!AC$2:AC$10000, "&gt;=4.0")&gt;0, "〇", "×")))</f>
        <v>×</v>
      </c>
      <c r="O7" t="str">
        <f>IF(OR($A7="", O$5=""), "", IF(COUNTIFS(【データ】蓄積用!A$2:A$10000, O$5, 【データ】蓄積用!C$2:C$10000, $A7, 【データ】蓄積用!D$2:D$10000, "&gt;=3000", 【データ】蓄積用!E$2:E$10000, "&gt;=1500")&gt;0, "〇", IF(COUNTIFS(【データ】蓄積用!A$2:A$10000, O$5, 【データ】蓄積用!C$2:C$10000, $A7, 【データ】蓄積用!Q$2:Q$10000, 1, 【データ】蓄積用!AC$2:AC$10000, "&gt;=4.0")&gt;0, "〇", "×")))</f>
        <v>×</v>
      </c>
      <c r="P7" t="str">
        <f>IF(OR($A7="", P$5=""), "", IF(COUNTIFS(【データ】蓄積用!A$2:A$10000, P$5, 【データ】蓄積用!C$2:C$10000, $A7, 【データ】蓄積用!D$2:D$10000, "&gt;=3000", 【データ】蓄積用!E$2:E$10000, "&gt;=1500")&gt;0, "〇", IF(COUNTIFS(【データ】蓄積用!A$2:A$10000, P$5, 【データ】蓄積用!C$2:C$10000, $A7, 【データ】蓄積用!Q$2:Q$10000, 1, 【データ】蓄積用!AC$2:AC$10000, "&gt;=4.0")&gt;0, "〇", "×")))</f>
        <v>〇</v>
      </c>
      <c r="Q7" t="str">
        <f>IF(OR($A7="", Q$5=""), "", IF(COUNTIFS(【データ】蓄積用!A$2:A$10000, Q$5, 【データ】蓄積用!C$2:C$10000, $A7, 【データ】蓄積用!D$2:D$10000, "&gt;=3000", 【データ】蓄積用!E$2:E$10000, "&gt;=1500")&gt;0, "〇", IF(COUNTIFS(【データ】蓄積用!A$2:A$10000, Q$5, 【データ】蓄積用!C$2:C$10000, $A7, 【データ】蓄積用!Q$2:Q$10000, 1, 【データ】蓄積用!AC$2:AC$10000, "&gt;=4.0")&gt;0, "〇", "×")))</f>
        <v>×</v>
      </c>
      <c r="R7" t="str">
        <f>IF(OR($A7="", R$5=""), "", IF(COUNTIFS(【データ】蓄積用!A$2:A$10000, R$5, 【データ】蓄積用!C$2:C$10000, $A7, 【データ】蓄積用!D$2:D$10000, "&gt;=3000", 【データ】蓄積用!E$2:E$10000, "&gt;=1500")&gt;0, "〇", IF(COUNTIFS(【データ】蓄積用!A$2:A$10000, R$5, 【データ】蓄積用!C$2:C$10000, $A7, 【データ】蓄積用!Q$2:Q$10000, 1, 【データ】蓄積用!AC$2:AC$10000, "&gt;=4.0")&gt;0, "〇", "×")))</f>
        <v>×</v>
      </c>
      <c r="S7" t="str">
        <f>IF(OR($A7="", S$5=""), "", IF(COUNTIFS(【データ】蓄積用!A$2:A$10000, S$5, 【データ】蓄積用!C$2:C$10000, $A7, 【データ】蓄積用!D$2:D$10000, "&gt;=3000", 【データ】蓄積用!E$2:E$10000, "&gt;=1500")&gt;0, "〇", IF(COUNTIFS(【データ】蓄積用!A$2:A$10000, S$5, 【データ】蓄積用!C$2:C$10000, $A7, 【データ】蓄積用!Q$2:Q$10000, 1, 【データ】蓄積用!AC$2:AC$10000, "&gt;=4.0")&gt;0, "〇", "×")))</f>
        <v>×</v>
      </c>
      <c r="T7" t="str">
        <f>IF(OR($A7="", T$5=""), "", IF(COUNTIFS(【データ】蓄積用!A$2:A$10000, T$5, 【データ】蓄積用!C$2:C$10000, $A7, 【データ】蓄積用!D$2:D$10000, "&gt;=3000", 【データ】蓄積用!E$2:E$10000, "&gt;=1500")&gt;0, "〇", IF(COUNTIFS(【データ】蓄積用!A$2:A$10000, T$5, 【データ】蓄積用!C$2:C$10000, $A7, 【データ】蓄積用!Q$2:Q$10000, 1, 【データ】蓄積用!AC$2:AC$10000, "&gt;=4.0")&gt;0, "〇", "×")))</f>
        <v>×</v>
      </c>
      <c r="U7" t="str">
        <f>IF(OR($A7="", U$5=""), "", IF(COUNTIFS(【データ】蓄積用!A$2:A$10000, U$5, 【データ】蓄積用!C$2:C$10000, $A7, 【データ】蓄積用!D$2:D$10000, "&gt;=3000", 【データ】蓄積用!E$2:E$10000, "&gt;=1500")&gt;0, "〇", IF(COUNTIFS(【データ】蓄積用!A$2:A$10000, U$5, 【データ】蓄積用!C$2:C$10000, $A7, 【データ】蓄積用!Q$2:Q$10000, 1, 【データ】蓄積用!AC$2:AC$10000, "&gt;=4.0")&gt;0, "〇", "×")))</f>
        <v>×</v>
      </c>
      <c r="V7" t="str">
        <f>IF(OR($A7="", V$5=""), "", IF(COUNTIFS(【データ】蓄積用!A$2:A$10000, V$5, 【データ】蓄積用!C$2:C$10000, $A7, 【データ】蓄積用!D$2:D$10000, "&gt;=3000", 【データ】蓄積用!E$2:E$10000, "&gt;=1500")&gt;0, "〇", IF(COUNTIFS(【データ】蓄積用!A$2:A$10000, V$5, 【データ】蓄積用!C$2:C$10000, $A7, 【データ】蓄積用!Q$2:Q$10000, 1, 【データ】蓄積用!AC$2:AC$10000, "&gt;=4.0")&gt;0, "〇", "×")))</f>
        <v>〇</v>
      </c>
      <c r="W7" t="str">
        <f>IF(OR($A7="", W$5=""), "", IF(COUNTIFS(【データ】蓄積用!A$2:A$10000, W$5, 【データ】蓄積用!C$2:C$10000, $A7, 【データ】蓄積用!D$2:D$10000, "&gt;=3000", 【データ】蓄積用!E$2:E$10000, "&gt;=1500")&gt;0, "〇", IF(COUNTIFS(【データ】蓄積用!A$2:A$10000, W$5, 【データ】蓄積用!C$2:C$10000, $A7, 【データ】蓄積用!Q$2:Q$10000, 1, 【データ】蓄積用!AC$2:AC$10000, "&gt;=4.0")&gt;0, "〇", "×")))</f>
        <v>×</v>
      </c>
      <c r="X7" t="str">
        <f>IF(OR($A7="", X$5=""), "", IF(COUNTIFS(【データ】蓄積用!A$2:A$10000, X$5, 【データ】蓄積用!C$2:C$10000, $A7, 【データ】蓄積用!D$2:D$10000, "&gt;=3000", 【データ】蓄積用!E$2:E$10000, "&gt;=1500")&gt;0, "〇", IF(COUNTIFS(【データ】蓄積用!A$2:A$10000, X$5, 【データ】蓄積用!C$2:C$10000, $A7, 【データ】蓄積用!Q$2:Q$10000, 1, 【データ】蓄積用!AC$2:AC$10000, "&gt;=4.0")&gt;0, "〇", "×")))</f>
        <v>×</v>
      </c>
      <c r="Y7" t="str">
        <f>IF(OR($A7="", Y$5=""), "", IF(COUNTIFS(【データ】蓄積用!A$2:A$10000, Y$5, 【データ】蓄積用!C$2:C$10000, $A7, 【データ】蓄積用!D$2:D$10000, "&gt;=3000", 【データ】蓄積用!E$2:E$10000, "&gt;=1500")&gt;0, "〇", IF(COUNTIFS(【データ】蓄積用!A$2:A$10000, Y$5, 【データ】蓄積用!C$2:C$10000, $A7, 【データ】蓄積用!Q$2:Q$10000, 1, 【データ】蓄積用!AC$2:AC$10000, "&gt;=4.0")&gt;0, "〇", "×")))</f>
        <v>×</v>
      </c>
      <c r="Z7" t="str">
        <f>IF(OR($A7="", Z$5=""), "", IF(COUNTIFS(【データ】蓄積用!A$2:A$10000, Z$5, 【データ】蓄積用!C$2:C$10000, $A7, 【データ】蓄積用!D$2:D$10000, "&gt;=3000", 【データ】蓄積用!E$2:E$10000, "&gt;=1500")&gt;0, "〇", IF(COUNTIFS(【データ】蓄積用!A$2:A$10000, Z$5, 【データ】蓄積用!C$2:C$10000, $A7, 【データ】蓄積用!Q$2:Q$10000, 1, 【データ】蓄積用!AC$2:AC$10000, "&gt;=4.0")&gt;0, "〇", "×")))</f>
        <v>×</v>
      </c>
      <c r="AA7" t="str">
        <f>IF(OR($A7="", AA$5=""), "", IF(COUNTIFS(【データ】蓄積用!A$2:A$10000, AA$5, 【データ】蓄積用!C$2:C$10000, $A7, 【データ】蓄積用!D$2:D$10000, "&gt;=3000", 【データ】蓄積用!E$2:E$10000, "&gt;=1500")&gt;0, "〇", IF(COUNTIFS(【データ】蓄積用!A$2:A$10000, AA$5, 【データ】蓄積用!C$2:C$10000, $A7, 【データ】蓄積用!Q$2:Q$10000, 1, 【データ】蓄積用!AC$2:AC$10000, "&gt;=4.0")&gt;0, "〇", "×")))</f>
        <v>×</v>
      </c>
      <c r="AB7" t="str">
        <f>IF(OR($A7="", AB$5=""), "", IF(COUNTIFS(【データ】蓄積用!A$2:A$10000, AB$5, 【データ】蓄積用!C$2:C$10000, $A7, 【データ】蓄積用!D$2:D$10000, "&gt;=3000", 【データ】蓄積用!E$2:E$10000, "&gt;=1500")&gt;0, "〇", IF(COUNTIFS(【データ】蓄積用!A$2:A$10000, AB$5, 【データ】蓄積用!C$2:C$10000, $A7, 【データ】蓄積用!Q$2:Q$10000, 1, 【データ】蓄積用!AC$2:AC$10000, "&gt;=4.0")&gt;0, "〇", "×")))</f>
        <v>〇</v>
      </c>
      <c r="AC7" t="str">
        <f>IF(OR($A7="", AC$5=""), "", IF(COUNTIFS(【データ】蓄積用!A$2:A$10000, AC$5, 【データ】蓄積用!C$2:C$10000, $A7, 【データ】蓄積用!D$2:D$10000, "&gt;=3000", 【データ】蓄積用!E$2:E$10000, "&gt;=1500")&gt;0, "〇", IF(COUNTIFS(【データ】蓄積用!A$2:A$10000, AC$5, 【データ】蓄積用!C$2:C$10000, $A7, 【データ】蓄積用!Q$2:Q$10000, 1, 【データ】蓄積用!AC$2:AC$10000, "&gt;=4.0")&gt;0, "〇", "×")))</f>
        <v>×</v>
      </c>
      <c r="AD7" t="str">
        <f>IF(OR($A7="", AD$5=""), "", IF(COUNTIFS(【データ】蓄積用!A$2:A$10000, AD$5, 【データ】蓄積用!C$2:C$10000, $A7, 【データ】蓄積用!D$2:D$10000, "&gt;=3000", 【データ】蓄積用!E$2:E$10000, "&gt;=1500")&gt;0, "〇", IF(COUNTIFS(【データ】蓄積用!A$2:A$10000, AD$5, 【データ】蓄積用!C$2:C$10000, $A7, 【データ】蓄積用!Q$2:Q$10000, 1, 【データ】蓄積用!AC$2:AC$10000, "&gt;=4.0")&gt;0, "〇", "×")))</f>
        <v>×</v>
      </c>
      <c r="AE7" t="str">
        <f>IF(OR($A7="", AE$5=""), "", IF(COUNTIFS(【データ】蓄積用!A$2:A$10000, AE$5, 【データ】蓄積用!C$2:C$10000, $A7, 【データ】蓄積用!D$2:D$10000, "&gt;=3000", 【データ】蓄積用!E$2:E$10000, "&gt;=1500")&gt;0, "〇", IF(COUNTIFS(【データ】蓄積用!A$2:A$10000, AE$5, 【データ】蓄積用!C$2:C$10000, $A7, 【データ】蓄積用!Q$2:Q$10000, 1, 【データ】蓄積用!AC$2:AC$10000, "&gt;=4.0")&gt;0, "〇", "×")))</f>
        <v>×</v>
      </c>
      <c r="AF7" t="str">
        <f>IF(OR($A7="", AF$5=""), "", IF(COUNTIFS(【データ】蓄積用!A$2:A$10000, AF$5, 【データ】蓄積用!C$2:C$10000, $A7, 【データ】蓄積用!D$2:D$10000, "&gt;=3000", 【データ】蓄積用!E$2:E$10000, "&gt;=1500")&gt;0, "〇", IF(COUNTIFS(【データ】蓄積用!A$2:A$10000, AF$5, 【データ】蓄積用!C$2:C$10000, $A7, 【データ】蓄積用!Q$2:Q$10000, 1, 【データ】蓄積用!AC$2:AC$10000, "&gt;=4.0")&gt;0, "〇", "×")))</f>
        <v>×</v>
      </c>
      <c r="AG7" t="str">
        <f>IF(OR($A7="", AG$5=""), "", IF(COUNTIFS(【データ】蓄積用!A$2:A$10000, AG$5, 【データ】蓄積用!C$2:C$10000, $A7, 【データ】蓄積用!D$2:D$10000, "&gt;=3000", 【データ】蓄積用!E$2:E$10000, "&gt;=1500")&gt;0, "〇", IF(COUNTIFS(【データ】蓄積用!A$2:A$10000, AG$5, 【データ】蓄積用!C$2:C$10000, $A7, 【データ】蓄積用!Q$2:Q$10000, 1, 【データ】蓄積用!AC$2:AC$10000, "&gt;=4.0")&gt;0, "〇", "×")))</f>
        <v>×</v>
      </c>
      <c r="AH7" t="str">
        <f>IF(OR($A7="", AH$5=""), "", IF(COUNTIFS(【データ】蓄積用!A$2:A$10000, AH$5, 【データ】蓄積用!C$2:C$10000, $A7, 【データ】蓄積用!D$2:D$10000, "&gt;=3000", 【データ】蓄積用!E$2:E$10000, "&gt;=1500")&gt;0, "〇", IF(COUNTIFS(【データ】蓄積用!A$2:A$10000, AH$5, 【データ】蓄積用!C$2:C$10000, $A7, 【データ】蓄積用!Q$2:Q$10000, 1, 【データ】蓄積用!AC$2:AC$10000, "&gt;=4.0")&gt;0, "〇", "×")))</f>
        <v>×</v>
      </c>
      <c r="AI7" t="str">
        <f>IF(OR($A7="", AI$5=""), "", IF(COUNTIFS(【データ】蓄積用!A$2:A$10000, AI$5, 【データ】蓄積用!C$2:C$10000, $A7, 【データ】蓄積用!D$2:D$10000, "&gt;=3000", 【データ】蓄積用!E$2:E$10000, "&gt;=1500")&gt;0, "〇", IF(COUNTIFS(【データ】蓄積用!A$2:A$10000, AI$5, 【データ】蓄積用!C$2:C$10000, $A7, 【データ】蓄積用!Q$2:Q$10000, 1, 【データ】蓄積用!AC$2:AC$10000, "&gt;=4.0")&gt;0, "〇", "×")))</f>
        <v>×</v>
      </c>
      <c r="AJ7" t="str">
        <f>IF(OR($A7="", AJ$5=""), "", IF(COUNTIFS(【データ】蓄積用!A$2:A$10000, AJ$5, 【データ】蓄積用!C$2:C$10000, $A7, 【データ】蓄積用!D$2:D$10000, "&gt;=3000", 【データ】蓄積用!E$2:E$10000, "&gt;=1500")&gt;0, "〇", IF(COUNTIFS(【データ】蓄積用!A$2:A$10000, AJ$5, 【データ】蓄積用!C$2:C$10000, $A7, 【データ】蓄積用!Q$2:Q$10000, 1, 【データ】蓄積用!AC$2:AC$10000, "&gt;=4.0")&gt;0, "〇", "×")))</f>
        <v>×</v>
      </c>
      <c r="AK7" t="str">
        <f>IF(OR($A7="", AK$5=""), "", IF(COUNTIFS(【データ】蓄積用!A$2:A$10000, AK$5, 【データ】蓄積用!C$2:C$10000, $A7, 【データ】蓄積用!D$2:D$10000, "&gt;=3000", 【データ】蓄積用!E$2:E$10000, "&gt;=1500")&gt;0, "〇", IF(COUNTIFS(【データ】蓄積用!A$2:A$10000, AK$5, 【データ】蓄積用!C$2:C$10000, $A7, 【データ】蓄積用!Q$2:Q$10000, 1, 【データ】蓄積用!AC$2:AC$10000, "&gt;=4.0")&gt;0, "〇", "×")))</f>
        <v>×</v>
      </c>
      <c r="AL7" t="str">
        <f>IF(OR($A7="", AL$5=""), "", IF(COUNTIFS(【データ】蓄積用!A$2:A$10000, AL$5, 【データ】蓄積用!C$2:C$10000, $A7, 【データ】蓄積用!D$2:D$10000, "&gt;=3000", 【データ】蓄積用!E$2:E$10000, "&gt;=1500")&gt;0, "〇", IF(COUNTIFS(【データ】蓄積用!A$2:A$10000, AL$5, 【データ】蓄積用!C$2:C$10000, $A7, 【データ】蓄積用!Q$2:Q$10000, 1, 【データ】蓄積用!AC$2:AC$10000, "&gt;=4.0")&gt;0, "〇", "×")))</f>
        <v>×</v>
      </c>
      <c r="AM7" t="str">
        <f>IF(OR($A7="", AM$5=""), "", IF(COUNTIFS(【データ】蓄積用!A$2:A$10000, AM$5, 【データ】蓄積用!C$2:C$10000, $A7, 【データ】蓄積用!D$2:D$10000, "&gt;=3000", 【データ】蓄積用!E$2:E$10000, "&gt;=1500")&gt;0, "〇", IF(COUNTIFS(【データ】蓄積用!A$2:A$10000, AM$5, 【データ】蓄積用!C$2:C$10000, $A7, 【データ】蓄積用!Q$2:Q$10000, 1, 【データ】蓄積用!AC$2:AC$10000, "&gt;=4.0")&gt;0, "〇", "×")))</f>
        <v>×</v>
      </c>
      <c r="AN7" t="str">
        <f>IF(OR($A7="", AN$5=""), "", IF(COUNTIFS(【データ】蓄積用!A$2:A$10000, AN$5, 【データ】蓄積用!C$2:C$10000, $A7, 【データ】蓄積用!D$2:D$10000, "&gt;=3000", 【データ】蓄積用!E$2:E$10000, "&gt;=1500")&gt;0, "〇", IF(COUNTIFS(【データ】蓄積用!A$2:A$10000, AN$5, 【データ】蓄積用!C$2:C$10000, $A7, 【データ】蓄積用!Q$2:Q$10000, 1, 【データ】蓄積用!AC$2:AC$10000, "&gt;=4.0")&gt;0, "〇", "×")))</f>
        <v>×</v>
      </c>
      <c r="AO7" t="str">
        <f>IF(OR($A7="", AO$5=""), "", IF(COUNTIFS(【データ】蓄積用!A$2:A$10000, AO$5, 【データ】蓄積用!C$2:C$10000, $A7, 【データ】蓄積用!D$2:D$10000, "&gt;=3000", 【データ】蓄積用!E$2:E$10000, "&gt;=1500")&gt;0, "〇", IF(COUNTIFS(【データ】蓄積用!A$2:A$10000, AO$5, 【データ】蓄積用!C$2:C$10000, $A7, 【データ】蓄積用!Q$2:Q$10000, 1, 【データ】蓄積用!AC$2:AC$10000, "&gt;=4.0")&gt;0, "〇", "×")))</f>
        <v>×</v>
      </c>
      <c r="AP7" t="str">
        <f>IF(OR($A7="", AP$5=""), "", IF(COUNTIFS(【データ】蓄積用!A$2:A$10000, AP$5, 【データ】蓄積用!C$2:C$10000, $A7, 【データ】蓄積用!D$2:D$10000, "&gt;=3000", 【データ】蓄積用!E$2:E$10000, "&gt;=1500")&gt;0, "〇", IF(COUNTIFS(【データ】蓄積用!A$2:A$10000, AP$5, 【データ】蓄積用!C$2:C$10000, $A7, 【データ】蓄積用!Q$2:Q$10000, 1, 【データ】蓄積用!AC$2:AC$10000, "&gt;=4.0")&gt;0, "〇", "×")))</f>
        <v>×</v>
      </c>
      <c r="AQ7" t="str">
        <f>IF(OR($A7="", AQ$5=""), "", IF(COUNTIFS(【データ】蓄積用!A$2:A$10000, AQ$5, 【データ】蓄積用!C$2:C$10000, $A7, 【データ】蓄積用!D$2:D$10000, "&gt;=3000", 【データ】蓄積用!E$2:E$10000, "&gt;=1500")&gt;0, "〇", IF(COUNTIFS(【データ】蓄積用!A$2:A$10000, AQ$5, 【データ】蓄積用!C$2:C$10000, $A7, 【データ】蓄積用!Q$2:Q$10000, 1, 【データ】蓄積用!AC$2:AC$10000, "&gt;=4.0")&gt;0, "〇", "×")))</f>
        <v>×</v>
      </c>
      <c r="AR7" t="str">
        <f>IF(OR($A7="", AR$5=""), "", IF(COUNTIFS(【データ】蓄積用!A$2:A$10000, AR$5, 【データ】蓄積用!C$2:C$10000, $A7, 【データ】蓄積用!D$2:D$10000, "&gt;=3000", 【データ】蓄積用!E$2:E$10000, "&gt;=1500")&gt;0, "〇", IF(COUNTIFS(【データ】蓄積用!A$2:A$10000, AR$5, 【データ】蓄積用!C$2:C$10000, $A7, 【データ】蓄積用!Q$2:Q$10000, 1, 【データ】蓄積用!AC$2:AC$10000, "&gt;=4.0")&gt;0, "〇", "×")))</f>
        <v>×</v>
      </c>
      <c r="AS7" t="str">
        <f>IF(OR($A7="", AS$5=""), "", IF(COUNTIFS(【データ】蓄積用!A$2:A$10000, AS$5, 【データ】蓄積用!C$2:C$10000, $A7, 【データ】蓄積用!D$2:D$10000, "&gt;=3000", 【データ】蓄積用!E$2:E$10000, "&gt;=1500")&gt;0, "〇", IF(COUNTIFS(【データ】蓄積用!A$2:A$10000, AS$5, 【データ】蓄積用!C$2:C$10000, $A7, 【データ】蓄積用!Q$2:Q$10000, 1, 【データ】蓄積用!AC$2:AC$10000, "&gt;=4.0")&gt;0, "〇", "×")))</f>
        <v>×</v>
      </c>
      <c r="AT7" t="str">
        <f>IF(OR($A7="", AT$5=""), "", IF(COUNTIFS(【データ】蓄積用!A$2:A$10000, AT$5, 【データ】蓄積用!C$2:C$10000, $A7, 【データ】蓄積用!D$2:D$10000, "&gt;=3000", 【データ】蓄積用!E$2:E$10000, "&gt;=1500")&gt;0, "〇", IF(COUNTIFS(【データ】蓄積用!A$2:A$10000, AT$5, 【データ】蓄積用!C$2:C$10000, $A7, 【データ】蓄積用!Q$2:Q$10000, 1, 【データ】蓄積用!AC$2:AC$10000, "&gt;=4.0")&gt;0, "〇", "×")))</f>
        <v>×</v>
      </c>
      <c r="AU7" t="str">
        <f>IF(OR($A7="", AU$5=""), "", IF(COUNTIFS(【データ】蓄積用!A$2:A$10000, AU$5, 【データ】蓄積用!C$2:C$10000, $A7, 【データ】蓄積用!D$2:D$10000, "&gt;=3000", 【データ】蓄積用!E$2:E$10000, "&gt;=1500")&gt;0, "〇", IF(COUNTIFS(【データ】蓄積用!A$2:A$10000, AU$5, 【データ】蓄積用!C$2:C$10000, $A7, 【データ】蓄積用!Q$2:Q$10000, 1, 【データ】蓄積用!AC$2:AC$10000, "&gt;=4.0")&gt;0, "〇", "×")))</f>
        <v>×</v>
      </c>
      <c r="AV7" t="str">
        <f>IF(OR($A7="", AV$5=""), "", IF(COUNTIFS(【データ】蓄積用!A$2:A$10000, AV$5, 【データ】蓄積用!C$2:C$10000, $A7, 【データ】蓄積用!D$2:D$10000, "&gt;=3000", 【データ】蓄積用!E$2:E$10000, "&gt;=1500")&gt;0, "〇", IF(COUNTIFS(【データ】蓄積用!A$2:A$10000, AV$5, 【データ】蓄積用!C$2:C$10000, $A7, 【データ】蓄積用!Q$2:Q$10000, 1, 【データ】蓄積用!AC$2:AC$10000, "&gt;=4.0")&gt;0, "〇", "×")))</f>
        <v>×</v>
      </c>
      <c r="AW7" t="str">
        <f>IF(OR($A7="", AW$5=""), "", IF(COUNTIFS(【データ】蓄積用!A$2:A$10000, AW$5, 【データ】蓄積用!C$2:C$10000, $A7, 【データ】蓄積用!D$2:D$10000, "&gt;=3000", 【データ】蓄積用!E$2:E$10000, "&gt;=1500")&gt;0, "〇", IF(COUNTIFS(【データ】蓄積用!A$2:A$10000, AW$5, 【データ】蓄積用!C$2:C$10000, $A7, 【データ】蓄積用!Q$2:Q$10000, 1, 【データ】蓄積用!AC$2:AC$10000, "&gt;=4.0")&gt;0, "〇", "×")))</f>
        <v>×</v>
      </c>
      <c r="AX7" t="str">
        <f>IF(OR($A7="", AX$5=""), "", IF(COUNTIFS(【データ】蓄積用!A$2:A$10000, AX$5, 【データ】蓄積用!C$2:C$10000, $A7, 【データ】蓄積用!D$2:D$10000, "&gt;=3000", 【データ】蓄積用!E$2:E$10000, "&gt;=1500")&gt;0, "〇", IF(COUNTIFS(【データ】蓄積用!A$2:A$10000, AX$5, 【データ】蓄積用!C$2:C$10000, $A7, 【データ】蓄積用!Q$2:Q$10000, 1, 【データ】蓄積用!AC$2:AC$10000, "&gt;=4.0")&gt;0, "〇", "×")))</f>
        <v>×</v>
      </c>
      <c r="AY7" t="str">
        <f>IF(OR($A7="", AY$5=""), "", IF(COUNTIFS(【データ】蓄積用!A$2:A$10000, AY$5, 【データ】蓄積用!C$2:C$10000, $A7, 【データ】蓄積用!D$2:D$10000, "&gt;=3000", 【データ】蓄積用!E$2:E$10000, "&gt;=1500")&gt;0, "〇", IF(COUNTIFS(【データ】蓄積用!A$2:A$10000, AY$5, 【データ】蓄積用!C$2:C$10000, $A7, 【データ】蓄積用!Q$2:Q$10000, 1, 【データ】蓄積用!AC$2:AC$10000, "&gt;=4.0")&gt;0, "〇", "×")))</f>
        <v/>
      </c>
    </row>
    <row r="8" spans="1:59">
      <c r="A8">
        <v>502</v>
      </c>
      <c r="B8" t="str">
        <f>IF(OR($A8="", B$5=""), "", IF(COUNTIFS(【データ】蓄積用!A$2:A$10000, B$5, 【データ】蓄積用!C$2:C$10000, $A8, 【データ】蓄積用!D$2:D$10000, "&gt;=3000", 【データ】蓄積用!E$2:E$10000, "&gt;=1500")&gt;0, "〇", IF(COUNTIFS(【データ】蓄積用!A$2:A$10000, B$5, 【データ】蓄積用!C$2:C$10000, $A8, 【データ】蓄積用!Q$2:Q$10000, 1, 【データ】蓄積用!AC$2:AC$10000, "&gt;=4.0")&gt;0, "〇", "×")))</f>
        <v>×</v>
      </c>
      <c r="C8" t="str">
        <f>IF(OR($A8="", C$5=""), "", IF(COUNTIFS(【データ】蓄積用!A$2:A$10000, C$5, 【データ】蓄積用!C$2:C$10000, $A8, 【データ】蓄積用!D$2:D$10000, "&gt;=3000", 【データ】蓄積用!E$2:E$10000, "&gt;=1500")&gt;0, "〇", IF(COUNTIFS(【データ】蓄積用!A$2:A$10000, C$5, 【データ】蓄積用!C$2:C$10000, $A8, 【データ】蓄積用!Q$2:Q$10000, 1, 【データ】蓄積用!AC$2:AC$10000, "&gt;=4.0")&gt;0, "〇", "×")))</f>
        <v>×</v>
      </c>
      <c r="D8" t="str">
        <f>IF(OR($A8="", D$5=""), "", IF(COUNTIFS(【データ】蓄積用!A$2:A$10000, D$5, 【データ】蓄積用!C$2:C$10000, $A8, 【データ】蓄積用!D$2:D$10000, "&gt;=3000", 【データ】蓄積用!E$2:E$10000, "&gt;=1500")&gt;0, "〇", IF(COUNTIFS(【データ】蓄積用!A$2:A$10000, D$5, 【データ】蓄積用!C$2:C$10000, $A8, 【データ】蓄積用!Q$2:Q$10000, 1, 【データ】蓄積用!AC$2:AC$10000, "&gt;=4.0")&gt;0, "〇", "×")))</f>
        <v>×</v>
      </c>
      <c r="E8" t="str">
        <f>IF(OR($A8="", E$5=""), "", IF(COUNTIFS(【データ】蓄積用!A$2:A$10000, E$5, 【データ】蓄積用!C$2:C$10000, $A8, 【データ】蓄積用!D$2:D$10000, "&gt;=3000", 【データ】蓄積用!E$2:E$10000, "&gt;=1500")&gt;0, "〇", IF(COUNTIFS(【データ】蓄積用!A$2:A$10000, E$5, 【データ】蓄積用!C$2:C$10000, $A8, 【データ】蓄積用!Q$2:Q$10000, 1, 【データ】蓄積用!AC$2:AC$10000, "&gt;=4.0")&gt;0, "〇", "×")))</f>
        <v>×</v>
      </c>
      <c r="F8" t="str">
        <f>IF(OR($A8="", F$5=""), "", IF(COUNTIFS(【データ】蓄積用!A$2:A$10000, F$5, 【データ】蓄積用!C$2:C$10000, $A8, 【データ】蓄積用!D$2:D$10000, "&gt;=3000", 【データ】蓄積用!E$2:E$10000, "&gt;=1500")&gt;0, "〇", IF(COUNTIFS(【データ】蓄積用!A$2:A$10000, F$5, 【データ】蓄積用!C$2:C$10000, $A8, 【データ】蓄積用!Q$2:Q$10000, 1, 【データ】蓄積用!AC$2:AC$10000, "&gt;=4.0")&gt;0, "〇", "×")))</f>
        <v>×</v>
      </c>
      <c r="G8" t="str">
        <f>IF(OR($A8="", G$5=""), "", IF(COUNTIFS(【データ】蓄積用!A$2:A$10000, G$5, 【データ】蓄積用!C$2:C$10000, $A8, 【データ】蓄積用!D$2:D$10000, "&gt;=3000", 【データ】蓄積用!E$2:E$10000, "&gt;=1500")&gt;0, "〇", IF(COUNTIFS(【データ】蓄積用!A$2:A$10000, G$5, 【データ】蓄積用!C$2:C$10000, $A8, 【データ】蓄積用!Q$2:Q$10000, 1, 【データ】蓄積用!AC$2:AC$10000, "&gt;=4.0")&gt;0, "〇", "×")))</f>
        <v>×</v>
      </c>
      <c r="H8" t="str">
        <f>IF(OR($A8="", H$5=""), "", IF(COUNTIFS(【データ】蓄積用!A$2:A$10000, H$5, 【データ】蓄積用!C$2:C$10000, $A8, 【データ】蓄積用!D$2:D$10000, "&gt;=3000", 【データ】蓄積用!E$2:E$10000, "&gt;=1500")&gt;0, "〇", IF(COUNTIFS(【データ】蓄積用!A$2:A$10000, H$5, 【データ】蓄積用!C$2:C$10000, $A8, 【データ】蓄積用!Q$2:Q$10000, 1, 【データ】蓄積用!AC$2:AC$10000, "&gt;=4.0")&gt;0, "〇", "×")))</f>
        <v>×</v>
      </c>
      <c r="I8" t="str">
        <f>IF(OR($A8="", I$5=""), "", IF(COUNTIFS(【データ】蓄積用!A$2:A$10000, I$5, 【データ】蓄積用!C$2:C$10000, $A8, 【データ】蓄積用!D$2:D$10000, "&gt;=3000", 【データ】蓄積用!E$2:E$10000, "&gt;=1500")&gt;0, "〇", IF(COUNTIFS(【データ】蓄積用!A$2:A$10000, I$5, 【データ】蓄積用!C$2:C$10000, $A8, 【データ】蓄積用!Q$2:Q$10000, 1, 【データ】蓄積用!AC$2:AC$10000, "&gt;=4.0")&gt;0, "〇", "×")))</f>
        <v>×</v>
      </c>
      <c r="J8" t="str">
        <f>IF(OR($A8="", J$5=""), "", IF(COUNTIFS(【データ】蓄積用!A$2:A$10000, J$5, 【データ】蓄積用!C$2:C$10000, $A8, 【データ】蓄積用!D$2:D$10000, "&gt;=3000", 【データ】蓄積用!E$2:E$10000, "&gt;=1500")&gt;0, "〇", IF(COUNTIFS(【データ】蓄積用!A$2:A$10000, J$5, 【データ】蓄積用!C$2:C$10000, $A8, 【データ】蓄積用!Q$2:Q$10000, 1, 【データ】蓄積用!AC$2:AC$10000, "&gt;=4.0")&gt;0, "〇", "×")))</f>
        <v>×</v>
      </c>
      <c r="K8" t="str">
        <f>IF(OR($A8="", K$5=""), "", IF(COUNTIFS(【データ】蓄積用!A$2:A$10000, K$5, 【データ】蓄積用!C$2:C$10000, $A8, 【データ】蓄積用!D$2:D$10000, "&gt;=3000", 【データ】蓄積用!E$2:E$10000, "&gt;=1500")&gt;0, "〇", IF(COUNTIFS(【データ】蓄積用!A$2:A$10000, K$5, 【データ】蓄積用!C$2:C$10000, $A8, 【データ】蓄積用!Q$2:Q$10000, 1, 【データ】蓄積用!AC$2:AC$10000, "&gt;=4.0")&gt;0, "〇", "×")))</f>
        <v>×</v>
      </c>
      <c r="L8" t="str">
        <f>IF(OR($A8="", L$5=""), "", IF(COUNTIFS(【データ】蓄積用!A$2:A$10000, L$5, 【データ】蓄積用!C$2:C$10000, $A8, 【データ】蓄積用!D$2:D$10000, "&gt;=3000", 【データ】蓄積用!E$2:E$10000, "&gt;=1500")&gt;0, "〇", IF(COUNTIFS(【データ】蓄積用!A$2:A$10000, L$5, 【データ】蓄積用!C$2:C$10000, $A8, 【データ】蓄積用!Q$2:Q$10000, 1, 【データ】蓄積用!AC$2:AC$10000, "&gt;=4.0")&gt;0, "〇", "×")))</f>
        <v>×</v>
      </c>
      <c r="M8" t="str">
        <f>IF(OR($A8="", M$5=""), "", IF(COUNTIFS(【データ】蓄積用!A$2:A$10000, M$5, 【データ】蓄積用!C$2:C$10000, $A8, 【データ】蓄積用!D$2:D$10000, "&gt;=3000", 【データ】蓄積用!E$2:E$10000, "&gt;=1500")&gt;0, "〇", IF(COUNTIFS(【データ】蓄積用!A$2:A$10000, M$5, 【データ】蓄積用!C$2:C$10000, $A8, 【データ】蓄積用!Q$2:Q$10000, 1, 【データ】蓄積用!AC$2:AC$10000, "&gt;=4.0")&gt;0, "〇", "×")))</f>
        <v>×</v>
      </c>
      <c r="N8" t="str">
        <f>IF(OR($A8="", N$5=""), "", IF(COUNTIFS(【データ】蓄積用!A$2:A$10000, N$5, 【データ】蓄積用!C$2:C$10000, $A8, 【データ】蓄積用!D$2:D$10000, "&gt;=3000", 【データ】蓄積用!E$2:E$10000, "&gt;=1500")&gt;0, "〇", IF(COUNTIFS(【データ】蓄積用!A$2:A$10000, N$5, 【データ】蓄積用!C$2:C$10000, $A8, 【データ】蓄積用!Q$2:Q$10000, 1, 【データ】蓄積用!AC$2:AC$10000, "&gt;=4.0")&gt;0, "〇", "×")))</f>
        <v>×</v>
      </c>
      <c r="O8" t="str">
        <f>IF(OR($A8="", O$5=""), "", IF(COUNTIFS(【データ】蓄積用!A$2:A$10000, O$5, 【データ】蓄積用!C$2:C$10000, $A8, 【データ】蓄積用!D$2:D$10000, "&gt;=3000", 【データ】蓄積用!E$2:E$10000, "&gt;=1500")&gt;0, "〇", IF(COUNTIFS(【データ】蓄積用!A$2:A$10000, O$5, 【データ】蓄積用!C$2:C$10000, $A8, 【データ】蓄積用!Q$2:Q$10000, 1, 【データ】蓄積用!AC$2:AC$10000, "&gt;=4.0")&gt;0, "〇", "×")))</f>
        <v>×</v>
      </c>
      <c r="P8" t="str">
        <f>IF(OR($A8="", P$5=""), "", IF(COUNTIFS(【データ】蓄積用!A$2:A$10000, P$5, 【データ】蓄積用!C$2:C$10000, $A8, 【データ】蓄積用!D$2:D$10000, "&gt;=3000", 【データ】蓄積用!E$2:E$10000, "&gt;=1500")&gt;0, "〇", IF(COUNTIFS(【データ】蓄積用!A$2:A$10000, P$5, 【データ】蓄積用!C$2:C$10000, $A8, 【データ】蓄積用!Q$2:Q$10000, 1, 【データ】蓄積用!AC$2:AC$10000, "&gt;=4.0")&gt;0, "〇", "×")))</f>
        <v>×</v>
      </c>
      <c r="Q8" t="str">
        <f>IF(OR($A8="", Q$5=""), "", IF(COUNTIFS(【データ】蓄積用!A$2:A$10000, Q$5, 【データ】蓄積用!C$2:C$10000, $A8, 【データ】蓄積用!D$2:D$10000, "&gt;=3000", 【データ】蓄積用!E$2:E$10000, "&gt;=1500")&gt;0, "〇", IF(COUNTIFS(【データ】蓄積用!A$2:A$10000, Q$5, 【データ】蓄積用!C$2:C$10000, $A8, 【データ】蓄積用!Q$2:Q$10000, 1, 【データ】蓄積用!AC$2:AC$10000, "&gt;=4.0")&gt;0, "〇", "×")))</f>
        <v>×</v>
      </c>
      <c r="R8" t="str">
        <f>IF(OR($A8="", R$5=""), "", IF(COUNTIFS(【データ】蓄積用!A$2:A$10000, R$5, 【データ】蓄積用!C$2:C$10000, $A8, 【データ】蓄積用!D$2:D$10000, "&gt;=3000", 【データ】蓄積用!E$2:E$10000, "&gt;=1500")&gt;0, "〇", IF(COUNTIFS(【データ】蓄積用!A$2:A$10000, R$5, 【データ】蓄積用!C$2:C$10000, $A8, 【データ】蓄積用!Q$2:Q$10000, 1, 【データ】蓄積用!AC$2:AC$10000, "&gt;=4.0")&gt;0, "〇", "×")))</f>
        <v>×</v>
      </c>
      <c r="S8" t="str">
        <f>IF(OR($A8="", S$5=""), "", IF(COUNTIFS(【データ】蓄積用!A$2:A$10000, S$5, 【データ】蓄積用!C$2:C$10000, $A8, 【データ】蓄積用!D$2:D$10000, "&gt;=3000", 【データ】蓄積用!E$2:E$10000, "&gt;=1500")&gt;0, "〇", IF(COUNTIFS(【データ】蓄積用!A$2:A$10000, S$5, 【データ】蓄積用!C$2:C$10000, $A8, 【データ】蓄積用!Q$2:Q$10000, 1, 【データ】蓄積用!AC$2:AC$10000, "&gt;=4.0")&gt;0, "〇", "×")))</f>
        <v>×</v>
      </c>
      <c r="T8" t="str">
        <f>IF(OR($A8="", T$5=""), "", IF(COUNTIFS(【データ】蓄積用!A$2:A$10000, T$5, 【データ】蓄積用!C$2:C$10000, $A8, 【データ】蓄積用!D$2:D$10000, "&gt;=3000", 【データ】蓄積用!E$2:E$10000, "&gt;=1500")&gt;0, "〇", IF(COUNTIFS(【データ】蓄積用!A$2:A$10000, T$5, 【データ】蓄積用!C$2:C$10000, $A8, 【データ】蓄積用!Q$2:Q$10000, 1, 【データ】蓄積用!AC$2:AC$10000, "&gt;=4.0")&gt;0, "〇", "×")))</f>
        <v>×</v>
      </c>
      <c r="U8" t="str">
        <f>IF(OR($A8="", U$5=""), "", IF(COUNTIFS(【データ】蓄積用!A$2:A$10000, U$5, 【データ】蓄積用!C$2:C$10000, $A8, 【データ】蓄積用!D$2:D$10000, "&gt;=3000", 【データ】蓄積用!E$2:E$10000, "&gt;=1500")&gt;0, "〇", IF(COUNTIFS(【データ】蓄積用!A$2:A$10000, U$5, 【データ】蓄積用!C$2:C$10000, $A8, 【データ】蓄積用!Q$2:Q$10000, 1, 【データ】蓄積用!AC$2:AC$10000, "&gt;=4.0")&gt;0, "〇", "×")))</f>
        <v>×</v>
      </c>
      <c r="V8" t="str">
        <f>IF(OR($A8="", V$5=""), "", IF(COUNTIFS(【データ】蓄積用!A$2:A$10000, V$5, 【データ】蓄積用!C$2:C$10000, $A8, 【データ】蓄積用!D$2:D$10000, "&gt;=3000", 【データ】蓄積用!E$2:E$10000, "&gt;=1500")&gt;0, "〇", IF(COUNTIFS(【データ】蓄積用!A$2:A$10000, V$5, 【データ】蓄積用!C$2:C$10000, $A8, 【データ】蓄積用!Q$2:Q$10000, 1, 【データ】蓄積用!AC$2:AC$10000, "&gt;=4.0")&gt;0, "〇", "×")))</f>
        <v>×</v>
      </c>
      <c r="W8" t="str">
        <f>IF(OR($A8="", W$5=""), "", IF(COUNTIFS(【データ】蓄積用!A$2:A$10000, W$5, 【データ】蓄積用!C$2:C$10000, $A8, 【データ】蓄積用!D$2:D$10000, "&gt;=3000", 【データ】蓄積用!E$2:E$10000, "&gt;=1500")&gt;0, "〇", IF(COUNTIFS(【データ】蓄積用!A$2:A$10000, W$5, 【データ】蓄積用!C$2:C$10000, $A8, 【データ】蓄積用!Q$2:Q$10000, 1, 【データ】蓄積用!AC$2:AC$10000, "&gt;=4.0")&gt;0, "〇", "×")))</f>
        <v>×</v>
      </c>
      <c r="X8" t="str">
        <f>IF(OR($A8="", X$5=""), "", IF(COUNTIFS(【データ】蓄積用!A$2:A$10000, X$5, 【データ】蓄積用!C$2:C$10000, $A8, 【データ】蓄積用!D$2:D$10000, "&gt;=3000", 【データ】蓄積用!E$2:E$10000, "&gt;=1500")&gt;0, "〇", IF(COUNTIFS(【データ】蓄積用!A$2:A$10000, X$5, 【データ】蓄積用!C$2:C$10000, $A8, 【データ】蓄積用!Q$2:Q$10000, 1, 【データ】蓄積用!AC$2:AC$10000, "&gt;=4.0")&gt;0, "〇", "×")))</f>
        <v>×</v>
      </c>
      <c r="Y8" t="str">
        <f>IF(OR($A8="", Y$5=""), "", IF(COUNTIFS(【データ】蓄積用!A$2:A$10000, Y$5, 【データ】蓄積用!C$2:C$10000, $A8, 【データ】蓄積用!D$2:D$10000, "&gt;=3000", 【データ】蓄積用!E$2:E$10000, "&gt;=1500")&gt;0, "〇", IF(COUNTIFS(【データ】蓄積用!A$2:A$10000, Y$5, 【データ】蓄積用!C$2:C$10000, $A8, 【データ】蓄積用!Q$2:Q$10000, 1, 【データ】蓄積用!AC$2:AC$10000, "&gt;=4.0")&gt;0, "〇", "×")))</f>
        <v>×</v>
      </c>
      <c r="Z8" t="str">
        <f>IF(OR($A8="", Z$5=""), "", IF(COUNTIFS(【データ】蓄積用!A$2:A$10000, Z$5, 【データ】蓄積用!C$2:C$10000, $A8, 【データ】蓄積用!D$2:D$10000, "&gt;=3000", 【データ】蓄積用!E$2:E$10000, "&gt;=1500")&gt;0, "〇", IF(COUNTIFS(【データ】蓄積用!A$2:A$10000, Z$5, 【データ】蓄積用!C$2:C$10000, $A8, 【データ】蓄積用!Q$2:Q$10000, 1, 【データ】蓄積用!AC$2:AC$10000, "&gt;=4.0")&gt;0, "〇", "×")))</f>
        <v>×</v>
      </c>
      <c r="AA8" t="str">
        <f>IF(OR($A8="", AA$5=""), "", IF(COUNTIFS(【データ】蓄積用!A$2:A$10000, AA$5, 【データ】蓄積用!C$2:C$10000, $A8, 【データ】蓄積用!D$2:D$10000, "&gt;=3000", 【データ】蓄積用!E$2:E$10000, "&gt;=1500")&gt;0, "〇", IF(COUNTIFS(【データ】蓄積用!A$2:A$10000, AA$5, 【データ】蓄積用!C$2:C$10000, $A8, 【データ】蓄積用!Q$2:Q$10000, 1, 【データ】蓄積用!AC$2:AC$10000, "&gt;=4.0")&gt;0, "〇", "×")))</f>
        <v>×</v>
      </c>
      <c r="AB8" t="str">
        <f>IF(OR($A8="", AB$5=""), "", IF(COUNTIFS(【データ】蓄積用!A$2:A$10000, AB$5, 【データ】蓄積用!C$2:C$10000, $A8, 【データ】蓄積用!D$2:D$10000, "&gt;=3000", 【データ】蓄積用!E$2:E$10000, "&gt;=1500")&gt;0, "〇", IF(COUNTIFS(【データ】蓄積用!A$2:A$10000, AB$5, 【データ】蓄積用!C$2:C$10000, $A8, 【データ】蓄積用!Q$2:Q$10000, 1, 【データ】蓄積用!AC$2:AC$10000, "&gt;=4.0")&gt;0, "〇", "×")))</f>
        <v>×</v>
      </c>
      <c r="AC8" t="str">
        <f>IF(OR($A8="", AC$5=""), "", IF(COUNTIFS(【データ】蓄積用!A$2:A$10000, AC$5, 【データ】蓄積用!C$2:C$10000, $A8, 【データ】蓄積用!D$2:D$10000, "&gt;=3000", 【データ】蓄積用!E$2:E$10000, "&gt;=1500")&gt;0, "〇", IF(COUNTIFS(【データ】蓄積用!A$2:A$10000, AC$5, 【データ】蓄積用!C$2:C$10000, $A8, 【データ】蓄積用!Q$2:Q$10000, 1, 【データ】蓄積用!AC$2:AC$10000, "&gt;=4.0")&gt;0, "〇", "×")))</f>
        <v>×</v>
      </c>
      <c r="AD8" t="str">
        <f>IF(OR($A8="", AD$5=""), "", IF(COUNTIFS(【データ】蓄積用!A$2:A$10000, AD$5, 【データ】蓄積用!C$2:C$10000, $A8, 【データ】蓄積用!D$2:D$10000, "&gt;=3000", 【データ】蓄積用!E$2:E$10000, "&gt;=1500")&gt;0, "〇", IF(COUNTIFS(【データ】蓄積用!A$2:A$10000, AD$5, 【データ】蓄積用!C$2:C$10000, $A8, 【データ】蓄積用!Q$2:Q$10000, 1, 【データ】蓄積用!AC$2:AC$10000, "&gt;=4.0")&gt;0, "〇", "×")))</f>
        <v>×</v>
      </c>
      <c r="AE8" t="str">
        <f>IF(OR($A8="", AE$5=""), "", IF(COUNTIFS(【データ】蓄積用!A$2:A$10000, AE$5, 【データ】蓄積用!C$2:C$10000, $A8, 【データ】蓄積用!D$2:D$10000, "&gt;=3000", 【データ】蓄積用!E$2:E$10000, "&gt;=1500")&gt;0, "〇", IF(COUNTIFS(【データ】蓄積用!A$2:A$10000, AE$5, 【データ】蓄積用!C$2:C$10000, $A8, 【データ】蓄積用!Q$2:Q$10000, 1, 【データ】蓄積用!AC$2:AC$10000, "&gt;=4.0")&gt;0, "〇", "×")))</f>
        <v>×</v>
      </c>
      <c r="AF8" t="str">
        <f>IF(OR($A8="", AF$5=""), "", IF(COUNTIFS(【データ】蓄積用!A$2:A$10000, AF$5, 【データ】蓄積用!C$2:C$10000, $A8, 【データ】蓄積用!D$2:D$10000, "&gt;=3000", 【データ】蓄積用!E$2:E$10000, "&gt;=1500")&gt;0, "〇", IF(COUNTIFS(【データ】蓄積用!A$2:A$10000, AF$5, 【データ】蓄積用!C$2:C$10000, $A8, 【データ】蓄積用!Q$2:Q$10000, 1, 【データ】蓄積用!AC$2:AC$10000, "&gt;=4.0")&gt;0, "〇", "×")))</f>
        <v>×</v>
      </c>
      <c r="AG8" t="str">
        <f>IF(OR($A8="", AG$5=""), "", IF(COUNTIFS(【データ】蓄積用!A$2:A$10000, AG$5, 【データ】蓄積用!C$2:C$10000, $A8, 【データ】蓄積用!D$2:D$10000, "&gt;=3000", 【データ】蓄積用!E$2:E$10000, "&gt;=1500")&gt;0, "〇", IF(COUNTIFS(【データ】蓄積用!A$2:A$10000, AG$5, 【データ】蓄積用!C$2:C$10000, $A8, 【データ】蓄積用!Q$2:Q$10000, 1, 【データ】蓄積用!AC$2:AC$10000, "&gt;=4.0")&gt;0, "〇", "×")))</f>
        <v>×</v>
      </c>
      <c r="AH8" t="str">
        <f>IF(OR($A8="", AH$5=""), "", IF(COUNTIFS(【データ】蓄積用!A$2:A$10000, AH$5, 【データ】蓄積用!C$2:C$10000, $A8, 【データ】蓄積用!D$2:D$10000, "&gt;=3000", 【データ】蓄積用!E$2:E$10000, "&gt;=1500")&gt;0, "〇", IF(COUNTIFS(【データ】蓄積用!A$2:A$10000, AH$5, 【データ】蓄積用!C$2:C$10000, $A8, 【データ】蓄積用!Q$2:Q$10000, 1, 【データ】蓄積用!AC$2:AC$10000, "&gt;=4.0")&gt;0, "〇", "×")))</f>
        <v>×</v>
      </c>
      <c r="AI8" t="str">
        <f>IF(OR($A8="", AI$5=""), "", IF(COUNTIFS(【データ】蓄積用!A$2:A$10000, AI$5, 【データ】蓄積用!C$2:C$10000, $A8, 【データ】蓄積用!D$2:D$10000, "&gt;=3000", 【データ】蓄積用!E$2:E$10000, "&gt;=1500")&gt;0, "〇", IF(COUNTIFS(【データ】蓄積用!A$2:A$10000, AI$5, 【データ】蓄積用!C$2:C$10000, $A8, 【データ】蓄積用!Q$2:Q$10000, 1, 【データ】蓄積用!AC$2:AC$10000, "&gt;=4.0")&gt;0, "〇", "×")))</f>
        <v>×</v>
      </c>
      <c r="AJ8" t="str">
        <f>IF(OR($A8="", AJ$5=""), "", IF(COUNTIFS(【データ】蓄積用!A$2:A$10000, AJ$5, 【データ】蓄積用!C$2:C$10000, $A8, 【データ】蓄積用!D$2:D$10000, "&gt;=3000", 【データ】蓄積用!E$2:E$10000, "&gt;=1500")&gt;0, "〇", IF(COUNTIFS(【データ】蓄積用!A$2:A$10000, AJ$5, 【データ】蓄積用!C$2:C$10000, $A8, 【データ】蓄積用!Q$2:Q$10000, 1, 【データ】蓄積用!AC$2:AC$10000, "&gt;=4.0")&gt;0, "〇", "×")))</f>
        <v>×</v>
      </c>
      <c r="AK8" t="str">
        <f>IF(OR($A8="", AK$5=""), "", IF(COUNTIFS(【データ】蓄積用!A$2:A$10000, AK$5, 【データ】蓄積用!C$2:C$10000, $A8, 【データ】蓄積用!D$2:D$10000, "&gt;=3000", 【データ】蓄積用!E$2:E$10000, "&gt;=1500")&gt;0, "〇", IF(COUNTIFS(【データ】蓄積用!A$2:A$10000, AK$5, 【データ】蓄積用!C$2:C$10000, $A8, 【データ】蓄積用!Q$2:Q$10000, 1, 【データ】蓄積用!AC$2:AC$10000, "&gt;=4.0")&gt;0, "〇", "×")))</f>
        <v>〇</v>
      </c>
      <c r="AL8" t="str">
        <f>IF(OR($A8="", AL$5=""), "", IF(COUNTIFS(【データ】蓄積用!A$2:A$10000, AL$5, 【データ】蓄積用!C$2:C$10000, $A8, 【データ】蓄積用!D$2:D$10000, "&gt;=3000", 【データ】蓄積用!E$2:E$10000, "&gt;=1500")&gt;0, "〇", IF(COUNTIFS(【データ】蓄積用!A$2:A$10000, AL$5, 【データ】蓄積用!C$2:C$10000, $A8, 【データ】蓄積用!Q$2:Q$10000, 1, 【データ】蓄積用!AC$2:AC$10000, "&gt;=4.0")&gt;0, "〇", "×")))</f>
        <v>×</v>
      </c>
      <c r="AM8" t="str">
        <f>IF(OR($A8="", AM$5=""), "", IF(COUNTIFS(【データ】蓄積用!A$2:A$10000, AM$5, 【データ】蓄積用!C$2:C$10000, $A8, 【データ】蓄積用!D$2:D$10000, "&gt;=3000", 【データ】蓄積用!E$2:E$10000, "&gt;=1500")&gt;0, "〇", IF(COUNTIFS(【データ】蓄積用!A$2:A$10000, AM$5, 【データ】蓄積用!C$2:C$10000, $A8, 【データ】蓄積用!Q$2:Q$10000, 1, 【データ】蓄積用!AC$2:AC$10000, "&gt;=4.0")&gt;0, "〇", "×")))</f>
        <v>〇</v>
      </c>
      <c r="AN8" t="str">
        <f>IF(OR($A8="", AN$5=""), "", IF(COUNTIFS(【データ】蓄積用!A$2:A$10000, AN$5, 【データ】蓄積用!C$2:C$10000, $A8, 【データ】蓄積用!D$2:D$10000, "&gt;=3000", 【データ】蓄積用!E$2:E$10000, "&gt;=1500")&gt;0, "〇", IF(COUNTIFS(【データ】蓄積用!A$2:A$10000, AN$5, 【データ】蓄積用!C$2:C$10000, $A8, 【データ】蓄積用!Q$2:Q$10000, 1, 【データ】蓄積用!AC$2:AC$10000, "&gt;=4.0")&gt;0, "〇", "×")))</f>
        <v>×</v>
      </c>
      <c r="AO8" t="str">
        <f>IF(OR($A8="", AO$5=""), "", IF(COUNTIFS(【データ】蓄積用!A$2:A$10000, AO$5, 【データ】蓄積用!C$2:C$10000, $A8, 【データ】蓄積用!D$2:D$10000, "&gt;=3000", 【データ】蓄積用!E$2:E$10000, "&gt;=1500")&gt;0, "〇", IF(COUNTIFS(【データ】蓄積用!A$2:A$10000, AO$5, 【データ】蓄積用!C$2:C$10000, $A8, 【データ】蓄積用!Q$2:Q$10000, 1, 【データ】蓄積用!AC$2:AC$10000, "&gt;=4.0")&gt;0, "〇", "×")))</f>
        <v>×</v>
      </c>
      <c r="AP8" t="str">
        <f>IF(OR($A8="", AP$5=""), "", IF(COUNTIFS(【データ】蓄積用!A$2:A$10000, AP$5, 【データ】蓄積用!C$2:C$10000, $A8, 【データ】蓄積用!D$2:D$10000, "&gt;=3000", 【データ】蓄積用!E$2:E$10000, "&gt;=1500")&gt;0, "〇", IF(COUNTIFS(【データ】蓄積用!A$2:A$10000, AP$5, 【データ】蓄積用!C$2:C$10000, $A8, 【データ】蓄積用!Q$2:Q$10000, 1, 【データ】蓄積用!AC$2:AC$10000, "&gt;=4.0")&gt;0, "〇", "×")))</f>
        <v>×</v>
      </c>
      <c r="AQ8" t="str">
        <f>IF(OR($A8="", AQ$5=""), "", IF(COUNTIFS(【データ】蓄積用!A$2:A$10000, AQ$5, 【データ】蓄積用!C$2:C$10000, $A8, 【データ】蓄積用!D$2:D$10000, "&gt;=3000", 【データ】蓄積用!E$2:E$10000, "&gt;=1500")&gt;0, "〇", IF(COUNTIFS(【データ】蓄積用!A$2:A$10000, AQ$5, 【データ】蓄積用!C$2:C$10000, $A8, 【データ】蓄積用!Q$2:Q$10000, 1, 【データ】蓄積用!AC$2:AC$10000, "&gt;=4.0")&gt;0, "〇", "×")))</f>
        <v>×</v>
      </c>
      <c r="AR8" t="str">
        <f>IF(OR($A8="", AR$5=""), "", IF(COUNTIFS(【データ】蓄積用!A$2:A$10000, AR$5, 【データ】蓄積用!C$2:C$10000, $A8, 【データ】蓄積用!D$2:D$10000, "&gt;=3000", 【データ】蓄積用!E$2:E$10000, "&gt;=1500")&gt;0, "〇", IF(COUNTIFS(【データ】蓄積用!A$2:A$10000, AR$5, 【データ】蓄積用!C$2:C$10000, $A8, 【データ】蓄積用!Q$2:Q$10000, 1, 【データ】蓄積用!AC$2:AC$10000, "&gt;=4.0")&gt;0, "〇", "×")))</f>
        <v>×</v>
      </c>
      <c r="AS8" t="str">
        <f>IF(OR($A8="", AS$5=""), "", IF(COUNTIFS(【データ】蓄積用!A$2:A$10000, AS$5, 【データ】蓄積用!C$2:C$10000, $A8, 【データ】蓄積用!D$2:D$10000, "&gt;=3000", 【データ】蓄積用!E$2:E$10000, "&gt;=1500")&gt;0, "〇", IF(COUNTIFS(【データ】蓄積用!A$2:A$10000, AS$5, 【データ】蓄積用!C$2:C$10000, $A8, 【データ】蓄積用!Q$2:Q$10000, 1, 【データ】蓄積用!AC$2:AC$10000, "&gt;=4.0")&gt;0, "〇", "×")))</f>
        <v>×</v>
      </c>
      <c r="AT8" t="str">
        <f>IF(OR($A8="", AT$5=""), "", IF(COUNTIFS(【データ】蓄積用!A$2:A$10000, AT$5, 【データ】蓄積用!C$2:C$10000, $A8, 【データ】蓄積用!D$2:D$10000, "&gt;=3000", 【データ】蓄積用!E$2:E$10000, "&gt;=1500")&gt;0, "〇", IF(COUNTIFS(【データ】蓄積用!A$2:A$10000, AT$5, 【データ】蓄積用!C$2:C$10000, $A8, 【データ】蓄積用!Q$2:Q$10000, 1, 【データ】蓄積用!AC$2:AC$10000, "&gt;=4.0")&gt;0, "〇", "×")))</f>
        <v>×</v>
      </c>
      <c r="AU8" t="str">
        <f>IF(OR($A8="", AU$5=""), "", IF(COUNTIFS(【データ】蓄積用!A$2:A$10000, AU$5, 【データ】蓄積用!C$2:C$10000, $A8, 【データ】蓄積用!D$2:D$10000, "&gt;=3000", 【データ】蓄積用!E$2:E$10000, "&gt;=1500")&gt;0, "〇", IF(COUNTIFS(【データ】蓄積用!A$2:A$10000, AU$5, 【データ】蓄積用!C$2:C$10000, $A8, 【データ】蓄積用!Q$2:Q$10000, 1, 【データ】蓄積用!AC$2:AC$10000, "&gt;=4.0")&gt;0, "〇", "×")))</f>
        <v>×</v>
      </c>
      <c r="AV8" t="str">
        <f>IF(OR($A8="", AV$5=""), "", IF(COUNTIFS(【データ】蓄積用!A$2:A$10000, AV$5, 【データ】蓄積用!C$2:C$10000, $A8, 【データ】蓄積用!D$2:D$10000, "&gt;=3000", 【データ】蓄積用!E$2:E$10000, "&gt;=1500")&gt;0, "〇", IF(COUNTIFS(【データ】蓄積用!A$2:A$10000, AV$5, 【データ】蓄積用!C$2:C$10000, $A8, 【データ】蓄積用!Q$2:Q$10000, 1, 【データ】蓄積用!AC$2:AC$10000, "&gt;=4.0")&gt;0, "〇", "×")))</f>
        <v>×</v>
      </c>
      <c r="AW8" t="str">
        <f>IF(OR($A8="", AW$5=""), "", IF(COUNTIFS(【データ】蓄積用!A$2:A$10000, AW$5, 【データ】蓄積用!C$2:C$10000, $A8, 【データ】蓄積用!D$2:D$10000, "&gt;=3000", 【データ】蓄積用!E$2:E$10000, "&gt;=1500")&gt;0, "〇", IF(COUNTIFS(【データ】蓄積用!A$2:A$10000, AW$5, 【データ】蓄積用!C$2:C$10000, $A8, 【データ】蓄積用!Q$2:Q$10000, 1, 【データ】蓄積用!AC$2:AC$10000, "&gt;=4.0")&gt;0, "〇", "×")))</f>
        <v>×</v>
      </c>
      <c r="AX8" t="str">
        <f>IF(OR($A8="", AX$5=""), "", IF(COUNTIFS(【データ】蓄積用!A$2:A$10000, AX$5, 【データ】蓄積用!C$2:C$10000, $A8, 【データ】蓄積用!D$2:D$10000, "&gt;=3000", 【データ】蓄積用!E$2:E$10000, "&gt;=1500")&gt;0, "〇", IF(COUNTIFS(【データ】蓄積用!A$2:A$10000, AX$5, 【データ】蓄積用!C$2:C$10000, $A8, 【データ】蓄積用!Q$2:Q$10000, 1, 【データ】蓄積用!AC$2:AC$10000, "&gt;=4.0")&gt;0, "〇", "×")))</f>
        <v>〇</v>
      </c>
      <c r="AY8" t="str">
        <f>IF(OR($A8="", AY$5=""), "", IF(COUNTIFS(【データ】蓄積用!A$2:A$10000, AY$5, 【データ】蓄積用!C$2:C$10000, $A8, 【データ】蓄積用!D$2:D$10000, "&gt;=3000", 【データ】蓄積用!E$2:E$10000, "&gt;=1500")&gt;0, "〇", IF(COUNTIFS(【データ】蓄積用!A$2:A$10000, AY$5, 【データ】蓄積用!C$2:C$10000, $A8, 【データ】蓄積用!Q$2:Q$10000, 1, 【データ】蓄積用!AC$2:AC$10000, "&gt;=4.0")&gt;0, "〇", "×")))</f>
        <v/>
      </c>
    </row>
    <row r="9" spans="1:59">
      <c r="A9">
        <v>503</v>
      </c>
      <c r="B9" t="str">
        <f>IF(OR($A9="", B$5=""), "", IF(COUNTIFS(【データ】蓄積用!A$2:A$10000, B$5, 【データ】蓄積用!C$2:C$10000, $A9, 【データ】蓄積用!D$2:D$10000, "&gt;=3000", 【データ】蓄積用!E$2:E$10000, "&gt;=1500")&gt;0, "〇", IF(COUNTIFS(【データ】蓄積用!A$2:A$10000, B$5, 【データ】蓄積用!C$2:C$10000, $A9, 【データ】蓄積用!Q$2:Q$10000, 1, 【データ】蓄積用!AC$2:AC$10000, "&gt;=4.0")&gt;0, "〇", "×")))</f>
        <v>×</v>
      </c>
      <c r="C9" t="str">
        <f>IF(OR($A9="", C$5=""), "", IF(COUNTIFS(【データ】蓄積用!A$2:A$10000, C$5, 【データ】蓄積用!C$2:C$10000, $A9, 【データ】蓄積用!D$2:D$10000, "&gt;=3000", 【データ】蓄積用!E$2:E$10000, "&gt;=1500")&gt;0, "〇", IF(COUNTIFS(【データ】蓄積用!A$2:A$10000, C$5, 【データ】蓄積用!C$2:C$10000, $A9, 【データ】蓄積用!Q$2:Q$10000, 1, 【データ】蓄積用!AC$2:AC$10000, "&gt;=4.0")&gt;0, "〇", "×")))</f>
        <v>×</v>
      </c>
      <c r="D9" t="str">
        <f>IF(OR($A9="", D$5=""), "", IF(COUNTIFS(【データ】蓄積用!A$2:A$10000, D$5, 【データ】蓄積用!C$2:C$10000, $A9, 【データ】蓄積用!D$2:D$10000, "&gt;=3000", 【データ】蓄積用!E$2:E$10000, "&gt;=1500")&gt;0, "〇", IF(COUNTIFS(【データ】蓄積用!A$2:A$10000, D$5, 【データ】蓄積用!C$2:C$10000, $A9, 【データ】蓄積用!Q$2:Q$10000, 1, 【データ】蓄積用!AC$2:AC$10000, "&gt;=4.0")&gt;0, "〇", "×")))</f>
        <v>×</v>
      </c>
      <c r="E9" t="str">
        <f>IF(OR($A9="", E$5=""), "", IF(COUNTIFS(【データ】蓄積用!A$2:A$10000, E$5, 【データ】蓄積用!C$2:C$10000, $A9, 【データ】蓄積用!D$2:D$10000, "&gt;=3000", 【データ】蓄積用!E$2:E$10000, "&gt;=1500")&gt;0, "〇", IF(COUNTIFS(【データ】蓄積用!A$2:A$10000, E$5, 【データ】蓄積用!C$2:C$10000, $A9, 【データ】蓄積用!Q$2:Q$10000, 1, 【データ】蓄積用!AC$2:AC$10000, "&gt;=4.0")&gt;0, "〇", "×")))</f>
        <v>×</v>
      </c>
      <c r="F9" t="str">
        <f>IF(OR($A9="", F$5=""), "", IF(COUNTIFS(【データ】蓄積用!A$2:A$10000, F$5, 【データ】蓄積用!C$2:C$10000, $A9, 【データ】蓄積用!D$2:D$10000, "&gt;=3000", 【データ】蓄積用!E$2:E$10000, "&gt;=1500")&gt;0, "〇", IF(COUNTIFS(【データ】蓄積用!A$2:A$10000, F$5, 【データ】蓄積用!C$2:C$10000, $A9, 【データ】蓄積用!Q$2:Q$10000, 1, 【データ】蓄積用!AC$2:AC$10000, "&gt;=4.0")&gt;0, "〇", "×")))</f>
        <v>×</v>
      </c>
      <c r="G9" t="str">
        <f>IF(OR($A9="", G$5=""), "", IF(COUNTIFS(【データ】蓄積用!A$2:A$10000, G$5, 【データ】蓄積用!C$2:C$10000, $A9, 【データ】蓄積用!D$2:D$10000, "&gt;=3000", 【データ】蓄積用!E$2:E$10000, "&gt;=1500")&gt;0, "〇", IF(COUNTIFS(【データ】蓄積用!A$2:A$10000, G$5, 【データ】蓄積用!C$2:C$10000, $A9, 【データ】蓄積用!Q$2:Q$10000, 1, 【データ】蓄積用!AC$2:AC$10000, "&gt;=4.0")&gt;0, "〇", "×")))</f>
        <v>×</v>
      </c>
      <c r="H9" t="str">
        <f>IF(OR($A9="", H$5=""), "", IF(COUNTIFS(【データ】蓄積用!A$2:A$10000, H$5, 【データ】蓄積用!C$2:C$10000, $A9, 【データ】蓄積用!D$2:D$10000, "&gt;=3000", 【データ】蓄積用!E$2:E$10000, "&gt;=1500")&gt;0, "〇", IF(COUNTIFS(【データ】蓄積用!A$2:A$10000, H$5, 【データ】蓄積用!C$2:C$10000, $A9, 【データ】蓄積用!Q$2:Q$10000, 1, 【データ】蓄積用!AC$2:AC$10000, "&gt;=4.0")&gt;0, "〇", "×")))</f>
        <v>〇</v>
      </c>
      <c r="I9" t="str">
        <f>IF(OR($A9="", I$5=""), "", IF(COUNTIFS(【データ】蓄積用!A$2:A$10000, I$5, 【データ】蓄積用!C$2:C$10000, $A9, 【データ】蓄積用!D$2:D$10000, "&gt;=3000", 【データ】蓄積用!E$2:E$10000, "&gt;=1500")&gt;0, "〇", IF(COUNTIFS(【データ】蓄積用!A$2:A$10000, I$5, 【データ】蓄積用!C$2:C$10000, $A9, 【データ】蓄積用!Q$2:Q$10000, 1, 【データ】蓄積用!AC$2:AC$10000, "&gt;=4.0")&gt;0, "〇", "×")))</f>
        <v>×</v>
      </c>
      <c r="J9" t="str">
        <f>IF(OR($A9="", J$5=""), "", IF(COUNTIFS(【データ】蓄積用!A$2:A$10000, J$5, 【データ】蓄積用!C$2:C$10000, $A9, 【データ】蓄積用!D$2:D$10000, "&gt;=3000", 【データ】蓄積用!E$2:E$10000, "&gt;=1500")&gt;0, "〇", IF(COUNTIFS(【データ】蓄積用!A$2:A$10000, J$5, 【データ】蓄積用!C$2:C$10000, $A9, 【データ】蓄積用!Q$2:Q$10000, 1, 【データ】蓄積用!AC$2:AC$10000, "&gt;=4.0")&gt;0, "〇", "×")))</f>
        <v>×</v>
      </c>
      <c r="K9" t="str">
        <f>IF(OR($A9="", K$5=""), "", IF(COUNTIFS(【データ】蓄積用!A$2:A$10000, K$5, 【データ】蓄積用!C$2:C$10000, $A9, 【データ】蓄積用!D$2:D$10000, "&gt;=3000", 【データ】蓄積用!E$2:E$10000, "&gt;=1500")&gt;0, "〇", IF(COUNTIFS(【データ】蓄積用!A$2:A$10000, K$5, 【データ】蓄積用!C$2:C$10000, $A9, 【データ】蓄積用!Q$2:Q$10000, 1, 【データ】蓄積用!AC$2:AC$10000, "&gt;=4.0")&gt;0, "〇", "×")))</f>
        <v>×</v>
      </c>
      <c r="L9" t="str">
        <f>IF(OR($A9="", L$5=""), "", IF(COUNTIFS(【データ】蓄積用!A$2:A$10000, L$5, 【データ】蓄積用!C$2:C$10000, $A9, 【データ】蓄積用!D$2:D$10000, "&gt;=3000", 【データ】蓄積用!E$2:E$10000, "&gt;=1500")&gt;0, "〇", IF(COUNTIFS(【データ】蓄積用!A$2:A$10000, L$5, 【データ】蓄積用!C$2:C$10000, $A9, 【データ】蓄積用!Q$2:Q$10000, 1, 【データ】蓄積用!AC$2:AC$10000, "&gt;=4.0")&gt;0, "〇", "×")))</f>
        <v>×</v>
      </c>
      <c r="M9" t="str">
        <f>IF(OR($A9="", M$5=""), "", IF(COUNTIFS(【データ】蓄積用!A$2:A$10000, M$5, 【データ】蓄積用!C$2:C$10000, $A9, 【データ】蓄積用!D$2:D$10000, "&gt;=3000", 【データ】蓄積用!E$2:E$10000, "&gt;=1500")&gt;0, "〇", IF(COUNTIFS(【データ】蓄積用!A$2:A$10000, M$5, 【データ】蓄積用!C$2:C$10000, $A9, 【データ】蓄積用!Q$2:Q$10000, 1, 【データ】蓄積用!AC$2:AC$10000, "&gt;=4.0")&gt;0, "〇", "×")))</f>
        <v>×</v>
      </c>
      <c r="N9" t="str">
        <f>IF(OR($A9="", N$5=""), "", IF(COUNTIFS(【データ】蓄積用!A$2:A$10000, N$5, 【データ】蓄積用!C$2:C$10000, $A9, 【データ】蓄積用!D$2:D$10000, "&gt;=3000", 【データ】蓄積用!E$2:E$10000, "&gt;=1500")&gt;0, "〇", IF(COUNTIFS(【データ】蓄積用!A$2:A$10000, N$5, 【データ】蓄積用!C$2:C$10000, $A9, 【データ】蓄積用!Q$2:Q$10000, 1, 【データ】蓄積用!AC$2:AC$10000, "&gt;=4.0")&gt;0, "〇", "×")))</f>
        <v>×</v>
      </c>
      <c r="O9" t="str">
        <f>IF(OR($A9="", O$5=""), "", IF(COUNTIFS(【データ】蓄積用!A$2:A$10000, O$5, 【データ】蓄積用!C$2:C$10000, $A9, 【データ】蓄積用!D$2:D$10000, "&gt;=3000", 【データ】蓄積用!E$2:E$10000, "&gt;=1500")&gt;0, "〇", IF(COUNTIFS(【データ】蓄積用!A$2:A$10000, O$5, 【データ】蓄積用!C$2:C$10000, $A9, 【データ】蓄積用!Q$2:Q$10000, 1, 【データ】蓄積用!AC$2:AC$10000, "&gt;=4.0")&gt;0, "〇", "×")))</f>
        <v>×</v>
      </c>
      <c r="P9" t="str">
        <f>IF(OR($A9="", P$5=""), "", IF(COUNTIFS(【データ】蓄積用!A$2:A$10000, P$5, 【データ】蓄積用!C$2:C$10000, $A9, 【データ】蓄積用!D$2:D$10000, "&gt;=3000", 【データ】蓄積用!E$2:E$10000, "&gt;=1500")&gt;0, "〇", IF(COUNTIFS(【データ】蓄積用!A$2:A$10000, P$5, 【データ】蓄積用!C$2:C$10000, $A9, 【データ】蓄積用!Q$2:Q$10000, 1, 【データ】蓄積用!AC$2:AC$10000, "&gt;=4.0")&gt;0, "〇", "×")))</f>
        <v>×</v>
      </c>
      <c r="Q9" t="str">
        <f>IF(OR($A9="", Q$5=""), "", IF(COUNTIFS(【データ】蓄積用!A$2:A$10000, Q$5, 【データ】蓄積用!C$2:C$10000, $A9, 【データ】蓄積用!D$2:D$10000, "&gt;=3000", 【データ】蓄積用!E$2:E$10000, "&gt;=1500")&gt;0, "〇", IF(COUNTIFS(【データ】蓄積用!A$2:A$10000, Q$5, 【データ】蓄積用!C$2:C$10000, $A9, 【データ】蓄積用!Q$2:Q$10000, 1, 【データ】蓄積用!AC$2:AC$10000, "&gt;=4.0")&gt;0, "〇", "×")))</f>
        <v>×</v>
      </c>
      <c r="R9" t="str">
        <f>IF(OR($A9="", R$5=""), "", IF(COUNTIFS(【データ】蓄積用!A$2:A$10000, R$5, 【データ】蓄積用!C$2:C$10000, $A9, 【データ】蓄積用!D$2:D$10000, "&gt;=3000", 【データ】蓄積用!E$2:E$10000, "&gt;=1500")&gt;0, "〇", IF(COUNTIFS(【データ】蓄積用!A$2:A$10000, R$5, 【データ】蓄積用!C$2:C$10000, $A9, 【データ】蓄積用!Q$2:Q$10000, 1, 【データ】蓄積用!AC$2:AC$10000, "&gt;=4.0")&gt;0, "〇", "×")))</f>
        <v>×</v>
      </c>
      <c r="S9" t="str">
        <f>IF(OR($A9="", S$5=""), "", IF(COUNTIFS(【データ】蓄積用!A$2:A$10000, S$5, 【データ】蓄積用!C$2:C$10000, $A9, 【データ】蓄積用!D$2:D$10000, "&gt;=3000", 【データ】蓄積用!E$2:E$10000, "&gt;=1500")&gt;0, "〇", IF(COUNTIFS(【データ】蓄積用!A$2:A$10000, S$5, 【データ】蓄積用!C$2:C$10000, $A9, 【データ】蓄積用!Q$2:Q$10000, 1, 【データ】蓄積用!AC$2:AC$10000, "&gt;=4.0")&gt;0, "〇", "×")))</f>
        <v>〇</v>
      </c>
      <c r="T9" t="str">
        <f>IF(OR($A9="", T$5=""), "", IF(COUNTIFS(【データ】蓄積用!A$2:A$10000, T$5, 【データ】蓄積用!C$2:C$10000, $A9, 【データ】蓄積用!D$2:D$10000, "&gt;=3000", 【データ】蓄積用!E$2:E$10000, "&gt;=1500")&gt;0, "〇", IF(COUNTIFS(【データ】蓄積用!A$2:A$10000, T$5, 【データ】蓄積用!C$2:C$10000, $A9, 【データ】蓄積用!Q$2:Q$10000, 1, 【データ】蓄積用!AC$2:AC$10000, "&gt;=4.0")&gt;0, "〇", "×")))</f>
        <v>×</v>
      </c>
      <c r="U9" t="str">
        <f>IF(OR($A9="", U$5=""), "", IF(COUNTIFS(【データ】蓄積用!A$2:A$10000, U$5, 【データ】蓄積用!C$2:C$10000, $A9, 【データ】蓄積用!D$2:D$10000, "&gt;=3000", 【データ】蓄積用!E$2:E$10000, "&gt;=1500")&gt;0, "〇", IF(COUNTIFS(【データ】蓄積用!A$2:A$10000, U$5, 【データ】蓄積用!C$2:C$10000, $A9, 【データ】蓄積用!Q$2:Q$10000, 1, 【データ】蓄積用!AC$2:AC$10000, "&gt;=4.0")&gt;0, "〇", "×")))</f>
        <v>〇</v>
      </c>
      <c r="V9" t="str">
        <f>IF(OR($A9="", V$5=""), "", IF(COUNTIFS(【データ】蓄積用!A$2:A$10000, V$5, 【データ】蓄積用!C$2:C$10000, $A9, 【データ】蓄積用!D$2:D$10000, "&gt;=3000", 【データ】蓄積用!E$2:E$10000, "&gt;=1500")&gt;0, "〇", IF(COUNTIFS(【データ】蓄積用!A$2:A$10000, V$5, 【データ】蓄積用!C$2:C$10000, $A9, 【データ】蓄積用!Q$2:Q$10000, 1, 【データ】蓄積用!AC$2:AC$10000, "&gt;=4.0")&gt;0, "〇", "×")))</f>
        <v>×</v>
      </c>
      <c r="W9" t="str">
        <f>IF(OR($A9="", W$5=""), "", IF(COUNTIFS(【データ】蓄積用!A$2:A$10000, W$5, 【データ】蓄積用!C$2:C$10000, $A9, 【データ】蓄積用!D$2:D$10000, "&gt;=3000", 【データ】蓄積用!E$2:E$10000, "&gt;=1500")&gt;0, "〇", IF(COUNTIFS(【データ】蓄積用!A$2:A$10000, W$5, 【データ】蓄積用!C$2:C$10000, $A9, 【データ】蓄積用!Q$2:Q$10000, 1, 【データ】蓄積用!AC$2:AC$10000, "&gt;=4.0")&gt;0, "〇", "×")))</f>
        <v>×</v>
      </c>
      <c r="X9" t="str">
        <f>IF(OR($A9="", X$5=""), "", IF(COUNTIFS(【データ】蓄積用!A$2:A$10000, X$5, 【データ】蓄積用!C$2:C$10000, $A9, 【データ】蓄積用!D$2:D$10000, "&gt;=3000", 【データ】蓄積用!E$2:E$10000, "&gt;=1500")&gt;0, "〇", IF(COUNTIFS(【データ】蓄積用!A$2:A$10000, X$5, 【データ】蓄積用!C$2:C$10000, $A9, 【データ】蓄積用!Q$2:Q$10000, 1, 【データ】蓄積用!AC$2:AC$10000, "&gt;=4.0")&gt;0, "〇", "×")))</f>
        <v>×</v>
      </c>
      <c r="Y9" t="str">
        <f>IF(OR($A9="", Y$5=""), "", IF(COUNTIFS(【データ】蓄積用!A$2:A$10000, Y$5, 【データ】蓄積用!C$2:C$10000, $A9, 【データ】蓄積用!D$2:D$10000, "&gt;=3000", 【データ】蓄積用!E$2:E$10000, "&gt;=1500")&gt;0, "〇", IF(COUNTIFS(【データ】蓄積用!A$2:A$10000, Y$5, 【データ】蓄積用!C$2:C$10000, $A9, 【データ】蓄積用!Q$2:Q$10000, 1, 【データ】蓄積用!AC$2:AC$10000, "&gt;=4.0")&gt;0, "〇", "×")))</f>
        <v>×</v>
      </c>
      <c r="Z9" t="str">
        <f>IF(OR($A9="", Z$5=""), "", IF(COUNTIFS(【データ】蓄積用!A$2:A$10000, Z$5, 【データ】蓄積用!C$2:C$10000, $A9, 【データ】蓄積用!D$2:D$10000, "&gt;=3000", 【データ】蓄積用!E$2:E$10000, "&gt;=1500")&gt;0, "〇", IF(COUNTIFS(【データ】蓄積用!A$2:A$10000, Z$5, 【データ】蓄積用!C$2:C$10000, $A9, 【データ】蓄積用!Q$2:Q$10000, 1, 【データ】蓄積用!AC$2:AC$10000, "&gt;=4.0")&gt;0, "〇", "×")))</f>
        <v>〇</v>
      </c>
      <c r="AA9" t="str">
        <f>IF(OR($A9="", AA$5=""), "", IF(COUNTIFS(【データ】蓄積用!A$2:A$10000, AA$5, 【データ】蓄積用!C$2:C$10000, $A9, 【データ】蓄積用!D$2:D$10000, "&gt;=3000", 【データ】蓄積用!E$2:E$10000, "&gt;=1500")&gt;0, "〇", IF(COUNTIFS(【データ】蓄積用!A$2:A$10000, AA$5, 【データ】蓄積用!C$2:C$10000, $A9, 【データ】蓄積用!Q$2:Q$10000, 1, 【データ】蓄積用!AC$2:AC$10000, "&gt;=4.0")&gt;0, "〇", "×")))</f>
        <v>×</v>
      </c>
      <c r="AB9" t="str">
        <f>IF(OR($A9="", AB$5=""), "", IF(COUNTIFS(【データ】蓄積用!A$2:A$10000, AB$5, 【データ】蓄積用!C$2:C$10000, $A9, 【データ】蓄積用!D$2:D$10000, "&gt;=3000", 【データ】蓄積用!E$2:E$10000, "&gt;=1500")&gt;0, "〇", IF(COUNTIFS(【データ】蓄積用!A$2:A$10000, AB$5, 【データ】蓄積用!C$2:C$10000, $A9, 【データ】蓄積用!Q$2:Q$10000, 1, 【データ】蓄積用!AC$2:AC$10000, "&gt;=4.0")&gt;0, "〇", "×")))</f>
        <v>×</v>
      </c>
      <c r="AC9" t="str">
        <f>IF(OR($A9="", AC$5=""), "", IF(COUNTIFS(【データ】蓄積用!A$2:A$10000, AC$5, 【データ】蓄積用!C$2:C$10000, $A9, 【データ】蓄積用!D$2:D$10000, "&gt;=3000", 【データ】蓄積用!E$2:E$10000, "&gt;=1500")&gt;0, "〇", IF(COUNTIFS(【データ】蓄積用!A$2:A$10000, AC$5, 【データ】蓄積用!C$2:C$10000, $A9, 【データ】蓄積用!Q$2:Q$10000, 1, 【データ】蓄積用!AC$2:AC$10000, "&gt;=4.0")&gt;0, "〇", "×")))</f>
        <v>×</v>
      </c>
      <c r="AD9" t="str">
        <f>IF(OR($A9="", AD$5=""), "", IF(COUNTIFS(【データ】蓄積用!A$2:A$10000, AD$5, 【データ】蓄積用!C$2:C$10000, $A9, 【データ】蓄積用!D$2:D$10000, "&gt;=3000", 【データ】蓄積用!E$2:E$10000, "&gt;=1500")&gt;0, "〇", IF(COUNTIFS(【データ】蓄積用!A$2:A$10000, AD$5, 【データ】蓄積用!C$2:C$10000, $A9, 【データ】蓄積用!Q$2:Q$10000, 1, 【データ】蓄積用!AC$2:AC$10000, "&gt;=4.0")&gt;0, "〇", "×")))</f>
        <v>〇</v>
      </c>
      <c r="AE9" t="str">
        <f>IF(OR($A9="", AE$5=""), "", IF(COUNTIFS(【データ】蓄積用!A$2:A$10000, AE$5, 【データ】蓄積用!C$2:C$10000, $A9, 【データ】蓄積用!D$2:D$10000, "&gt;=3000", 【データ】蓄積用!E$2:E$10000, "&gt;=1500")&gt;0, "〇", IF(COUNTIFS(【データ】蓄積用!A$2:A$10000, AE$5, 【データ】蓄積用!C$2:C$10000, $A9, 【データ】蓄積用!Q$2:Q$10000, 1, 【データ】蓄積用!AC$2:AC$10000, "&gt;=4.0")&gt;0, "〇", "×")))</f>
        <v>×</v>
      </c>
      <c r="AF9" t="str">
        <f>IF(OR($A9="", AF$5=""), "", IF(COUNTIFS(【データ】蓄積用!A$2:A$10000, AF$5, 【データ】蓄積用!C$2:C$10000, $A9, 【データ】蓄積用!D$2:D$10000, "&gt;=3000", 【データ】蓄積用!E$2:E$10000, "&gt;=1500")&gt;0, "〇", IF(COUNTIFS(【データ】蓄積用!A$2:A$10000, AF$5, 【データ】蓄積用!C$2:C$10000, $A9, 【データ】蓄積用!Q$2:Q$10000, 1, 【データ】蓄積用!AC$2:AC$10000, "&gt;=4.0")&gt;0, "〇", "×")))</f>
        <v>×</v>
      </c>
      <c r="AG9" t="str">
        <f>IF(OR($A9="", AG$5=""), "", IF(COUNTIFS(【データ】蓄積用!A$2:A$10000, AG$5, 【データ】蓄積用!C$2:C$10000, $A9, 【データ】蓄積用!D$2:D$10000, "&gt;=3000", 【データ】蓄積用!E$2:E$10000, "&gt;=1500")&gt;0, "〇", IF(COUNTIFS(【データ】蓄積用!A$2:A$10000, AG$5, 【データ】蓄積用!C$2:C$10000, $A9, 【データ】蓄積用!Q$2:Q$10000, 1, 【データ】蓄積用!AC$2:AC$10000, "&gt;=4.0")&gt;0, "〇", "×")))</f>
        <v>×</v>
      </c>
      <c r="AH9" t="str">
        <f>IF(OR($A9="", AH$5=""), "", IF(COUNTIFS(【データ】蓄積用!A$2:A$10000, AH$5, 【データ】蓄積用!C$2:C$10000, $A9, 【データ】蓄積用!D$2:D$10000, "&gt;=3000", 【データ】蓄積用!E$2:E$10000, "&gt;=1500")&gt;0, "〇", IF(COUNTIFS(【データ】蓄積用!A$2:A$10000, AH$5, 【データ】蓄積用!C$2:C$10000, $A9, 【データ】蓄積用!Q$2:Q$10000, 1, 【データ】蓄積用!AC$2:AC$10000, "&gt;=4.0")&gt;0, "〇", "×")))</f>
        <v>×</v>
      </c>
      <c r="AI9" t="str">
        <f>IF(OR($A9="", AI$5=""), "", IF(COUNTIFS(【データ】蓄積用!A$2:A$10000, AI$5, 【データ】蓄積用!C$2:C$10000, $A9, 【データ】蓄積用!D$2:D$10000, "&gt;=3000", 【データ】蓄積用!E$2:E$10000, "&gt;=1500")&gt;0, "〇", IF(COUNTIFS(【データ】蓄積用!A$2:A$10000, AI$5, 【データ】蓄積用!C$2:C$10000, $A9, 【データ】蓄積用!Q$2:Q$10000, 1, 【データ】蓄積用!AC$2:AC$10000, "&gt;=4.0")&gt;0, "〇", "×")))</f>
        <v>×</v>
      </c>
      <c r="AJ9" t="str">
        <f>IF(OR($A9="", AJ$5=""), "", IF(COUNTIFS(【データ】蓄積用!A$2:A$10000, AJ$5, 【データ】蓄積用!C$2:C$10000, $A9, 【データ】蓄積用!D$2:D$10000, "&gt;=3000", 【データ】蓄積用!E$2:E$10000, "&gt;=1500")&gt;0, "〇", IF(COUNTIFS(【データ】蓄積用!A$2:A$10000, AJ$5, 【データ】蓄積用!C$2:C$10000, $A9, 【データ】蓄積用!Q$2:Q$10000, 1, 【データ】蓄積用!AC$2:AC$10000, "&gt;=4.0")&gt;0, "〇", "×")))</f>
        <v>×</v>
      </c>
      <c r="AK9" t="str">
        <f>IF(OR($A9="", AK$5=""), "", IF(COUNTIFS(【データ】蓄積用!A$2:A$10000, AK$5, 【データ】蓄積用!C$2:C$10000, $A9, 【データ】蓄積用!D$2:D$10000, "&gt;=3000", 【データ】蓄積用!E$2:E$10000, "&gt;=1500")&gt;0, "〇", IF(COUNTIFS(【データ】蓄積用!A$2:A$10000, AK$5, 【データ】蓄積用!C$2:C$10000, $A9, 【データ】蓄積用!Q$2:Q$10000, 1, 【データ】蓄積用!AC$2:AC$10000, "&gt;=4.0")&gt;0, "〇", "×")))</f>
        <v>×</v>
      </c>
      <c r="AL9" t="str">
        <f>IF(OR($A9="", AL$5=""), "", IF(COUNTIFS(【データ】蓄積用!A$2:A$10000, AL$5, 【データ】蓄積用!C$2:C$10000, $A9, 【データ】蓄積用!D$2:D$10000, "&gt;=3000", 【データ】蓄積用!E$2:E$10000, "&gt;=1500")&gt;0, "〇", IF(COUNTIFS(【データ】蓄積用!A$2:A$10000, AL$5, 【データ】蓄積用!C$2:C$10000, $A9, 【データ】蓄積用!Q$2:Q$10000, 1, 【データ】蓄積用!AC$2:AC$10000, "&gt;=4.0")&gt;0, "〇", "×")))</f>
        <v>×</v>
      </c>
      <c r="AM9" t="str">
        <f>IF(OR($A9="", AM$5=""), "", IF(COUNTIFS(【データ】蓄積用!A$2:A$10000, AM$5, 【データ】蓄積用!C$2:C$10000, $A9, 【データ】蓄積用!D$2:D$10000, "&gt;=3000", 【データ】蓄積用!E$2:E$10000, "&gt;=1500")&gt;0, "〇", IF(COUNTIFS(【データ】蓄積用!A$2:A$10000, AM$5, 【データ】蓄積用!C$2:C$10000, $A9, 【データ】蓄積用!Q$2:Q$10000, 1, 【データ】蓄積用!AC$2:AC$10000, "&gt;=4.0")&gt;0, "〇", "×")))</f>
        <v>〇</v>
      </c>
      <c r="AN9" t="str">
        <f>IF(OR($A9="", AN$5=""), "", IF(COUNTIFS(【データ】蓄積用!A$2:A$10000, AN$5, 【データ】蓄積用!C$2:C$10000, $A9, 【データ】蓄積用!D$2:D$10000, "&gt;=3000", 【データ】蓄積用!E$2:E$10000, "&gt;=1500")&gt;0, "〇", IF(COUNTIFS(【データ】蓄積用!A$2:A$10000, AN$5, 【データ】蓄積用!C$2:C$10000, $A9, 【データ】蓄積用!Q$2:Q$10000, 1, 【データ】蓄積用!AC$2:AC$10000, "&gt;=4.0")&gt;0, "〇", "×")))</f>
        <v>×</v>
      </c>
      <c r="AO9" t="str">
        <f>IF(OR($A9="", AO$5=""), "", IF(COUNTIFS(【データ】蓄積用!A$2:A$10000, AO$5, 【データ】蓄積用!C$2:C$10000, $A9, 【データ】蓄積用!D$2:D$10000, "&gt;=3000", 【データ】蓄積用!E$2:E$10000, "&gt;=1500")&gt;0, "〇", IF(COUNTIFS(【データ】蓄積用!A$2:A$10000, AO$5, 【データ】蓄積用!C$2:C$10000, $A9, 【データ】蓄積用!Q$2:Q$10000, 1, 【データ】蓄積用!AC$2:AC$10000, "&gt;=4.0")&gt;0, "〇", "×")))</f>
        <v>×</v>
      </c>
      <c r="AP9" t="str">
        <f>IF(OR($A9="", AP$5=""), "", IF(COUNTIFS(【データ】蓄積用!A$2:A$10000, AP$5, 【データ】蓄積用!C$2:C$10000, $A9, 【データ】蓄積用!D$2:D$10000, "&gt;=3000", 【データ】蓄積用!E$2:E$10000, "&gt;=1500")&gt;0, "〇", IF(COUNTIFS(【データ】蓄積用!A$2:A$10000, AP$5, 【データ】蓄積用!C$2:C$10000, $A9, 【データ】蓄積用!Q$2:Q$10000, 1, 【データ】蓄積用!AC$2:AC$10000, "&gt;=4.0")&gt;0, "〇", "×")))</f>
        <v>×</v>
      </c>
      <c r="AQ9" t="str">
        <f>IF(OR($A9="", AQ$5=""), "", IF(COUNTIFS(【データ】蓄積用!A$2:A$10000, AQ$5, 【データ】蓄積用!C$2:C$10000, $A9, 【データ】蓄積用!D$2:D$10000, "&gt;=3000", 【データ】蓄積用!E$2:E$10000, "&gt;=1500")&gt;0, "〇", IF(COUNTIFS(【データ】蓄積用!A$2:A$10000, AQ$5, 【データ】蓄積用!C$2:C$10000, $A9, 【データ】蓄積用!Q$2:Q$10000, 1, 【データ】蓄積用!AC$2:AC$10000, "&gt;=4.0")&gt;0, "〇", "×")))</f>
        <v>×</v>
      </c>
      <c r="AR9" t="str">
        <f>IF(OR($A9="", AR$5=""), "", IF(COUNTIFS(【データ】蓄積用!A$2:A$10000, AR$5, 【データ】蓄積用!C$2:C$10000, $A9, 【データ】蓄積用!D$2:D$10000, "&gt;=3000", 【データ】蓄積用!E$2:E$10000, "&gt;=1500")&gt;0, "〇", IF(COUNTIFS(【データ】蓄積用!A$2:A$10000, AR$5, 【データ】蓄積用!C$2:C$10000, $A9, 【データ】蓄積用!Q$2:Q$10000, 1, 【データ】蓄積用!AC$2:AC$10000, "&gt;=4.0")&gt;0, "〇", "×")))</f>
        <v>×</v>
      </c>
      <c r="AS9" t="str">
        <f>IF(OR($A9="", AS$5=""), "", IF(COUNTIFS(【データ】蓄積用!A$2:A$10000, AS$5, 【データ】蓄積用!C$2:C$10000, $A9, 【データ】蓄積用!D$2:D$10000, "&gt;=3000", 【データ】蓄積用!E$2:E$10000, "&gt;=1500")&gt;0, "〇", IF(COUNTIFS(【データ】蓄積用!A$2:A$10000, AS$5, 【データ】蓄積用!C$2:C$10000, $A9, 【データ】蓄積用!Q$2:Q$10000, 1, 【データ】蓄積用!AC$2:AC$10000, "&gt;=4.0")&gt;0, "〇", "×")))</f>
        <v>×</v>
      </c>
      <c r="AT9" t="str">
        <f>IF(OR($A9="", AT$5=""), "", IF(COUNTIFS(【データ】蓄積用!A$2:A$10000, AT$5, 【データ】蓄積用!C$2:C$10000, $A9, 【データ】蓄積用!D$2:D$10000, "&gt;=3000", 【データ】蓄積用!E$2:E$10000, "&gt;=1500")&gt;0, "〇", IF(COUNTIFS(【データ】蓄積用!A$2:A$10000, AT$5, 【データ】蓄積用!C$2:C$10000, $A9, 【データ】蓄積用!Q$2:Q$10000, 1, 【データ】蓄積用!AC$2:AC$10000, "&gt;=4.0")&gt;0, "〇", "×")))</f>
        <v>×</v>
      </c>
      <c r="AU9" t="str">
        <f>IF(OR($A9="", AU$5=""), "", IF(COUNTIFS(【データ】蓄積用!A$2:A$10000, AU$5, 【データ】蓄積用!C$2:C$10000, $A9, 【データ】蓄積用!D$2:D$10000, "&gt;=3000", 【データ】蓄積用!E$2:E$10000, "&gt;=1500")&gt;0, "〇", IF(COUNTIFS(【データ】蓄積用!A$2:A$10000, AU$5, 【データ】蓄積用!C$2:C$10000, $A9, 【データ】蓄積用!Q$2:Q$10000, 1, 【データ】蓄積用!AC$2:AC$10000, "&gt;=4.0")&gt;0, "〇", "×")))</f>
        <v>×</v>
      </c>
      <c r="AV9" t="str">
        <f>IF(OR($A9="", AV$5=""), "", IF(COUNTIFS(【データ】蓄積用!A$2:A$10000, AV$5, 【データ】蓄積用!C$2:C$10000, $A9, 【データ】蓄積用!D$2:D$10000, "&gt;=3000", 【データ】蓄積用!E$2:E$10000, "&gt;=1500")&gt;0, "〇", IF(COUNTIFS(【データ】蓄積用!A$2:A$10000, AV$5, 【データ】蓄積用!C$2:C$10000, $A9, 【データ】蓄積用!Q$2:Q$10000, 1, 【データ】蓄積用!AC$2:AC$10000, "&gt;=4.0")&gt;0, "〇", "×")))</f>
        <v>×</v>
      </c>
      <c r="AW9" t="str">
        <f>IF(OR($A9="", AW$5=""), "", IF(COUNTIFS(【データ】蓄積用!A$2:A$10000, AW$5, 【データ】蓄積用!C$2:C$10000, $A9, 【データ】蓄積用!D$2:D$10000, "&gt;=3000", 【データ】蓄積用!E$2:E$10000, "&gt;=1500")&gt;0, "〇", IF(COUNTIFS(【データ】蓄積用!A$2:A$10000, AW$5, 【データ】蓄積用!C$2:C$10000, $A9, 【データ】蓄積用!Q$2:Q$10000, 1, 【データ】蓄積用!AC$2:AC$10000, "&gt;=4.0")&gt;0, "〇", "×")))</f>
        <v>×</v>
      </c>
      <c r="AX9" t="str">
        <f>IF(OR($A9="", AX$5=""), "", IF(COUNTIFS(【データ】蓄積用!A$2:A$10000, AX$5, 【データ】蓄積用!C$2:C$10000, $A9, 【データ】蓄積用!D$2:D$10000, "&gt;=3000", 【データ】蓄積用!E$2:E$10000, "&gt;=1500")&gt;0, "〇", IF(COUNTIFS(【データ】蓄積用!A$2:A$10000, AX$5, 【データ】蓄積用!C$2:C$10000, $A9, 【データ】蓄積用!Q$2:Q$10000, 1, 【データ】蓄積用!AC$2:AC$10000, "&gt;=4.0")&gt;0, "〇", "×")))</f>
        <v>×</v>
      </c>
      <c r="AY9" t="str">
        <f>IF(OR($A9="", AY$5=""), "", IF(COUNTIFS(【データ】蓄積用!A$2:A$10000, AY$5, 【データ】蓄積用!C$2:C$10000, $A9, 【データ】蓄積用!D$2:D$10000, "&gt;=3000", 【データ】蓄積用!E$2:E$10000, "&gt;=1500")&gt;0, "〇", IF(COUNTIFS(【データ】蓄積用!A$2:A$10000, AY$5, 【データ】蓄積用!C$2:C$10000, $A9, 【データ】蓄積用!Q$2:Q$10000, 1, 【データ】蓄積用!AC$2:AC$10000, "&gt;=4.0")&gt;0, "〇", "×")))</f>
        <v/>
      </c>
    </row>
    <row r="10" spans="1:59">
      <c r="A10">
        <v>505</v>
      </c>
      <c r="B10" t="str">
        <f>IF(OR($A10="", B$5=""), "", IF(COUNTIFS(【データ】蓄積用!A$2:A$10000, B$5, 【データ】蓄積用!C$2:C$10000, $A10, 【データ】蓄積用!D$2:D$10000, "&gt;=3000", 【データ】蓄積用!E$2:E$10000, "&gt;=1500")&gt;0, "〇", IF(COUNTIFS(【データ】蓄積用!A$2:A$10000, B$5, 【データ】蓄積用!C$2:C$10000, $A10, 【データ】蓄積用!Q$2:Q$10000, 1, 【データ】蓄積用!AC$2:AC$10000, "&gt;=4.0")&gt;0, "〇", "×")))</f>
        <v>×</v>
      </c>
      <c r="C10" t="str">
        <f>IF(OR($A10="", C$5=""), "", IF(COUNTIFS(【データ】蓄積用!A$2:A$10000, C$5, 【データ】蓄積用!C$2:C$10000, $A10, 【データ】蓄積用!D$2:D$10000, "&gt;=3000", 【データ】蓄積用!E$2:E$10000, "&gt;=1500")&gt;0, "〇", IF(COUNTIFS(【データ】蓄積用!A$2:A$10000, C$5, 【データ】蓄積用!C$2:C$10000, $A10, 【データ】蓄積用!Q$2:Q$10000, 1, 【データ】蓄積用!AC$2:AC$10000, "&gt;=4.0")&gt;0, "〇", "×")))</f>
        <v>×</v>
      </c>
      <c r="D10" t="str">
        <f>IF(OR($A10="", D$5=""), "", IF(COUNTIFS(【データ】蓄積用!A$2:A$10000, D$5, 【データ】蓄積用!C$2:C$10000, $A10, 【データ】蓄積用!D$2:D$10000, "&gt;=3000", 【データ】蓄積用!E$2:E$10000, "&gt;=1500")&gt;0, "〇", IF(COUNTIFS(【データ】蓄積用!A$2:A$10000, D$5, 【データ】蓄積用!C$2:C$10000, $A10, 【データ】蓄積用!Q$2:Q$10000, 1, 【データ】蓄積用!AC$2:AC$10000, "&gt;=4.0")&gt;0, "〇", "×")))</f>
        <v>×</v>
      </c>
      <c r="E10" t="str">
        <f>IF(OR($A10="", E$5=""), "", IF(COUNTIFS(【データ】蓄積用!A$2:A$10000, E$5, 【データ】蓄積用!C$2:C$10000, $A10, 【データ】蓄積用!D$2:D$10000, "&gt;=3000", 【データ】蓄積用!E$2:E$10000, "&gt;=1500")&gt;0, "〇", IF(COUNTIFS(【データ】蓄積用!A$2:A$10000, E$5, 【データ】蓄積用!C$2:C$10000, $A10, 【データ】蓄積用!Q$2:Q$10000, 1, 【データ】蓄積用!AC$2:AC$10000, "&gt;=4.0")&gt;0, "〇", "×")))</f>
        <v>×</v>
      </c>
      <c r="F10" t="str">
        <f>IF(OR($A10="", F$5=""), "", IF(COUNTIFS(【データ】蓄積用!A$2:A$10000, F$5, 【データ】蓄積用!C$2:C$10000, $A10, 【データ】蓄積用!D$2:D$10000, "&gt;=3000", 【データ】蓄積用!E$2:E$10000, "&gt;=1500")&gt;0, "〇", IF(COUNTIFS(【データ】蓄積用!A$2:A$10000, F$5, 【データ】蓄積用!C$2:C$10000, $A10, 【データ】蓄積用!Q$2:Q$10000, 1, 【データ】蓄積用!AC$2:AC$10000, "&gt;=4.0")&gt;0, "〇", "×")))</f>
        <v>×</v>
      </c>
      <c r="G10" t="str">
        <f>IF(OR($A10="", G$5=""), "", IF(COUNTIFS(【データ】蓄積用!A$2:A$10000, G$5, 【データ】蓄積用!C$2:C$10000, $A10, 【データ】蓄積用!D$2:D$10000, "&gt;=3000", 【データ】蓄積用!E$2:E$10000, "&gt;=1500")&gt;0, "〇", IF(COUNTIFS(【データ】蓄積用!A$2:A$10000, G$5, 【データ】蓄積用!C$2:C$10000, $A10, 【データ】蓄積用!Q$2:Q$10000, 1, 【データ】蓄積用!AC$2:AC$10000, "&gt;=4.0")&gt;0, "〇", "×")))</f>
        <v>×</v>
      </c>
      <c r="H10" t="str">
        <f>IF(OR($A10="", H$5=""), "", IF(COUNTIFS(【データ】蓄積用!A$2:A$10000, H$5, 【データ】蓄積用!C$2:C$10000, $A10, 【データ】蓄積用!D$2:D$10000, "&gt;=3000", 【データ】蓄積用!E$2:E$10000, "&gt;=1500")&gt;0, "〇", IF(COUNTIFS(【データ】蓄積用!A$2:A$10000, H$5, 【データ】蓄積用!C$2:C$10000, $A10, 【データ】蓄積用!Q$2:Q$10000, 1, 【データ】蓄積用!AC$2:AC$10000, "&gt;=4.0")&gt;0, "〇", "×")))</f>
        <v>×</v>
      </c>
      <c r="I10" t="str">
        <f>IF(OR($A10="", I$5=""), "", IF(COUNTIFS(【データ】蓄積用!A$2:A$10000, I$5, 【データ】蓄積用!C$2:C$10000, $A10, 【データ】蓄積用!D$2:D$10000, "&gt;=3000", 【データ】蓄積用!E$2:E$10000, "&gt;=1500")&gt;0, "〇", IF(COUNTIFS(【データ】蓄積用!A$2:A$10000, I$5, 【データ】蓄積用!C$2:C$10000, $A10, 【データ】蓄積用!Q$2:Q$10000, 1, 【データ】蓄積用!AC$2:AC$10000, "&gt;=4.0")&gt;0, "〇", "×")))</f>
        <v>×</v>
      </c>
      <c r="J10" t="str">
        <f>IF(OR($A10="", J$5=""), "", IF(COUNTIFS(【データ】蓄積用!A$2:A$10000, J$5, 【データ】蓄積用!C$2:C$10000, $A10, 【データ】蓄積用!D$2:D$10000, "&gt;=3000", 【データ】蓄積用!E$2:E$10000, "&gt;=1500")&gt;0, "〇", IF(COUNTIFS(【データ】蓄積用!A$2:A$10000, J$5, 【データ】蓄積用!C$2:C$10000, $A10, 【データ】蓄積用!Q$2:Q$10000, 1, 【データ】蓄積用!AC$2:AC$10000, "&gt;=4.0")&gt;0, "〇", "×")))</f>
        <v>×</v>
      </c>
      <c r="K10" t="str">
        <f>IF(OR($A10="", K$5=""), "", IF(COUNTIFS(【データ】蓄積用!A$2:A$10000, K$5, 【データ】蓄積用!C$2:C$10000, $A10, 【データ】蓄積用!D$2:D$10000, "&gt;=3000", 【データ】蓄積用!E$2:E$10000, "&gt;=1500")&gt;0, "〇", IF(COUNTIFS(【データ】蓄積用!A$2:A$10000, K$5, 【データ】蓄積用!C$2:C$10000, $A10, 【データ】蓄積用!Q$2:Q$10000, 1, 【データ】蓄積用!AC$2:AC$10000, "&gt;=4.0")&gt;0, "〇", "×")))</f>
        <v>×</v>
      </c>
      <c r="L10" t="str">
        <f>IF(OR($A10="", L$5=""), "", IF(COUNTIFS(【データ】蓄積用!A$2:A$10000, L$5, 【データ】蓄積用!C$2:C$10000, $A10, 【データ】蓄積用!D$2:D$10000, "&gt;=3000", 【データ】蓄積用!E$2:E$10000, "&gt;=1500")&gt;0, "〇", IF(COUNTIFS(【データ】蓄積用!A$2:A$10000, L$5, 【データ】蓄積用!C$2:C$10000, $A10, 【データ】蓄積用!Q$2:Q$10000, 1, 【データ】蓄積用!AC$2:AC$10000, "&gt;=4.0")&gt;0, "〇", "×")))</f>
        <v>×</v>
      </c>
      <c r="M10" t="str">
        <f>IF(OR($A10="", M$5=""), "", IF(COUNTIFS(【データ】蓄積用!A$2:A$10000, M$5, 【データ】蓄積用!C$2:C$10000, $A10, 【データ】蓄積用!D$2:D$10000, "&gt;=3000", 【データ】蓄積用!E$2:E$10000, "&gt;=1500")&gt;0, "〇", IF(COUNTIFS(【データ】蓄積用!A$2:A$10000, M$5, 【データ】蓄積用!C$2:C$10000, $A10, 【データ】蓄積用!Q$2:Q$10000, 1, 【データ】蓄積用!AC$2:AC$10000, "&gt;=4.0")&gt;0, "〇", "×")))</f>
        <v>×</v>
      </c>
      <c r="N10" t="str">
        <f>IF(OR($A10="", N$5=""), "", IF(COUNTIFS(【データ】蓄積用!A$2:A$10000, N$5, 【データ】蓄積用!C$2:C$10000, $A10, 【データ】蓄積用!D$2:D$10000, "&gt;=3000", 【データ】蓄積用!E$2:E$10000, "&gt;=1500")&gt;0, "〇", IF(COUNTIFS(【データ】蓄積用!A$2:A$10000, N$5, 【データ】蓄積用!C$2:C$10000, $A10, 【データ】蓄積用!Q$2:Q$10000, 1, 【データ】蓄積用!AC$2:AC$10000, "&gt;=4.0")&gt;0, "〇", "×")))</f>
        <v>×</v>
      </c>
      <c r="O10" t="str">
        <f>IF(OR($A10="", O$5=""), "", IF(COUNTIFS(【データ】蓄積用!A$2:A$10000, O$5, 【データ】蓄積用!C$2:C$10000, $A10, 【データ】蓄積用!D$2:D$10000, "&gt;=3000", 【データ】蓄積用!E$2:E$10000, "&gt;=1500")&gt;0, "〇", IF(COUNTIFS(【データ】蓄積用!A$2:A$10000, O$5, 【データ】蓄積用!C$2:C$10000, $A10, 【データ】蓄積用!Q$2:Q$10000, 1, 【データ】蓄積用!AC$2:AC$10000, "&gt;=4.0")&gt;0, "〇", "×")))</f>
        <v>×</v>
      </c>
      <c r="P10" t="str">
        <f>IF(OR($A10="", P$5=""), "", IF(COUNTIFS(【データ】蓄積用!A$2:A$10000, P$5, 【データ】蓄積用!C$2:C$10000, $A10, 【データ】蓄積用!D$2:D$10000, "&gt;=3000", 【データ】蓄積用!E$2:E$10000, "&gt;=1500")&gt;0, "〇", IF(COUNTIFS(【データ】蓄積用!A$2:A$10000, P$5, 【データ】蓄積用!C$2:C$10000, $A10, 【データ】蓄積用!Q$2:Q$10000, 1, 【データ】蓄積用!AC$2:AC$10000, "&gt;=4.0")&gt;0, "〇", "×")))</f>
        <v>×</v>
      </c>
      <c r="Q10" t="str">
        <f>IF(OR($A10="", Q$5=""), "", IF(COUNTIFS(【データ】蓄積用!A$2:A$10000, Q$5, 【データ】蓄積用!C$2:C$10000, $A10, 【データ】蓄積用!D$2:D$10000, "&gt;=3000", 【データ】蓄積用!E$2:E$10000, "&gt;=1500")&gt;0, "〇", IF(COUNTIFS(【データ】蓄積用!A$2:A$10000, Q$5, 【データ】蓄積用!C$2:C$10000, $A10, 【データ】蓄積用!Q$2:Q$10000, 1, 【データ】蓄積用!AC$2:AC$10000, "&gt;=4.0")&gt;0, "〇", "×")))</f>
        <v>×</v>
      </c>
      <c r="R10" t="str">
        <f>IF(OR($A10="", R$5=""), "", IF(COUNTIFS(【データ】蓄積用!A$2:A$10000, R$5, 【データ】蓄積用!C$2:C$10000, $A10, 【データ】蓄積用!D$2:D$10000, "&gt;=3000", 【データ】蓄積用!E$2:E$10000, "&gt;=1500")&gt;0, "〇", IF(COUNTIFS(【データ】蓄積用!A$2:A$10000, R$5, 【データ】蓄積用!C$2:C$10000, $A10, 【データ】蓄積用!Q$2:Q$10000, 1, 【データ】蓄積用!AC$2:AC$10000, "&gt;=4.0")&gt;0, "〇", "×")))</f>
        <v>×</v>
      </c>
      <c r="S10" t="str">
        <f>IF(OR($A10="", S$5=""), "", IF(COUNTIFS(【データ】蓄積用!A$2:A$10000, S$5, 【データ】蓄積用!C$2:C$10000, $A10, 【データ】蓄積用!D$2:D$10000, "&gt;=3000", 【データ】蓄積用!E$2:E$10000, "&gt;=1500")&gt;0, "〇", IF(COUNTIFS(【データ】蓄積用!A$2:A$10000, S$5, 【データ】蓄積用!C$2:C$10000, $A10, 【データ】蓄積用!Q$2:Q$10000, 1, 【データ】蓄積用!AC$2:AC$10000, "&gt;=4.0")&gt;0, "〇", "×")))</f>
        <v>×</v>
      </c>
      <c r="T10" t="str">
        <f>IF(OR($A10="", T$5=""), "", IF(COUNTIFS(【データ】蓄積用!A$2:A$10000, T$5, 【データ】蓄積用!C$2:C$10000, $A10, 【データ】蓄積用!D$2:D$10000, "&gt;=3000", 【データ】蓄積用!E$2:E$10000, "&gt;=1500")&gt;0, "〇", IF(COUNTIFS(【データ】蓄積用!A$2:A$10000, T$5, 【データ】蓄積用!C$2:C$10000, $A10, 【データ】蓄積用!Q$2:Q$10000, 1, 【データ】蓄積用!AC$2:AC$10000, "&gt;=4.0")&gt;0, "〇", "×")))</f>
        <v>×</v>
      </c>
      <c r="U10" t="str">
        <f>IF(OR($A10="", U$5=""), "", IF(COUNTIFS(【データ】蓄積用!A$2:A$10000, U$5, 【データ】蓄積用!C$2:C$10000, $A10, 【データ】蓄積用!D$2:D$10000, "&gt;=3000", 【データ】蓄積用!E$2:E$10000, "&gt;=1500")&gt;0, "〇", IF(COUNTIFS(【データ】蓄積用!A$2:A$10000, U$5, 【データ】蓄積用!C$2:C$10000, $A10, 【データ】蓄積用!Q$2:Q$10000, 1, 【データ】蓄積用!AC$2:AC$10000, "&gt;=4.0")&gt;0, "〇", "×")))</f>
        <v>×</v>
      </c>
      <c r="V10" t="str">
        <f>IF(OR($A10="", V$5=""), "", IF(COUNTIFS(【データ】蓄積用!A$2:A$10000, V$5, 【データ】蓄積用!C$2:C$10000, $A10, 【データ】蓄積用!D$2:D$10000, "&gt;=3000", 【データ】蓄積用!E$2:E$10000, "&gt;=1500")&gt;0, "〇", IF(COUNTIFS(【データ】蓄積用!A$2:A$10000, V$5, 【データ】蓄積用!C$2:C$10000, $A10, 【データ】蓄積用!Q$2:Q$10000, 1, 【データ】蓄積用!AC$2:AC$10000, "&gt;=4.0")&gt;0, "〇", "×")))</f>
        <v>×</v>
      </c>
      <c r="W10" t="str">
        <f>IF(OR($A10="", W$5=""), "", IF(COUNTIFS(【データ】蓄積用!A$2:A$10000, W$5, 【データ】蓄積用!C$2:C$10000, $A10, 【データ】蓄積用!D$2:D$10000, "&gt;=3000", 【データ】蓄積用!E$2:E$10000, "&gt;=1500")&gt;0, "〇", IF(COUNTIFS(【データ】蓄積用!A$2:A$10000, W$5, 【データ】蓄積用!C$2:C$10000, $A10, 【データ】蓄積用!Q$2:Q$10000, 1, 【データ】蓄積用!AC$2:AC$10000, "&gt;=4.0")&gt;0, "〇", "×")))</f>
        <v>×</v>
      </c>
      <c r="X10" t="str">
        <f>IF(OR($A10="", X$5=""), "", IF(COUNTIFS(【データ】蓄積用!A$2:A$10000, X$5, 【データ】蓄積用!C$2:C$10000, $A10, 【データ】蓄積用!D$2:D$10000, "&gt;=3000", 【データ】蓄積用!E$2:E$10000, "&gt;=1500")&gt;0, "〇", IF(COUNTIFS(【データ】蓄積用!A$2:A$10000, X$5, 【データ】蓄積用!C$2:C$10000, $A10, 【データ】蓄積用!Q$2:Q$10000, 1, 【データ】蓄積用!AC$2:AC$10000, "&gt;=4.0")&gt;0, "〇", "×")))</f>
        <v>×</v>
      </c>
      <c r="Y10" t="str">
        <f>IF(OR($A10="", Y$5=""), "", IF(COUNTIFS(【データ】蓄積用!A$2:A$10000, Y$5, 【データ】蓄積用!C$2:C$10000, $A10, 【データ】蓄積用!D$2:D$10000, "&gt;=3000", 【データ】蓄積用!E$2:E$10000, "&gt;=1500")&gt;0, "〇", IF(COUNTIFS(【データ】蓄積用!A$2:A$10000, Y$5, 【データ】蓄積用!C$2:C$10000, $A10, 【データ】蓄積用!Q$2:Q$10000, 1, 【データ】蓄積用!AC$2:AC$10000, "&gt;=4.0")&gt;0, "〇", "×")))</f>
        <v>×</v>
      </c>
      <c r="Z10" t="str">
        <f>IF(OR($A10="", Z$5=""), "", IF(COUNTIFS(【データ】蓄積用!A$2:A$10000, Z$5, 【データ】蓄積用!C$2:C$10000, $A10, 【データ】蓄積用!D$2:D$10000, "&gt;=3000", 【データ】蓄積用!E$2:E$10000, "&gt;=1500")&gt;0, "〇", IF(COUNTIFS(【データ】蓄積用!A$2:A$10000, Z$5, 【データ】蓄積用!C$2:C$10000, $A10, 【データ】蓄積用!Q$2:Q$10000, 1, 【データ】蓄積用!AC$2:AC$10000, "&gt;=4.0")&gt;0, "〇", "×")))</f>
        <v>〇</v>
      </c>
      <c r="AA10" t="str">
        <f>IF(OR($A10="", AA$5=""), "", IF(COUNTIFS(【データ】蓄積用!A$2:A$10000, AA$5, 【データ】蓄積用!C$2:C$10000, $A10, 【データ】蓄積用!D$2:D$10000, "&gt;=3000", 【データ】蓄積用!E$2:E$10000, "&gt;=1500")&gt;0, "〇", IF(COUNTIFS(【データ】蓄積用!A$2:A$10000, AA$5, 【データ】蓄積用!C$2:C$10000, $A10, 【データ】蓄積用!Q$2:Q$10000, 1, 【データ】蓄積用!AC$2:AC$10000, "&gt;=4.0")&gt;0, "〇", "×")))</f>
        <v>×</v>
      </c>
      <c r="AB10" t="str">
        <f>IF(OR($A10="", AB$5=""), "", IF(COUNTIFS(【データ】蓄積用!A$2:A$10000, AB$5, 【データ】蓄積用!C$2:C$10000, $A10, 【データ】蓄積用!D$2:D$10000, "&gt;=3000", 【データ】蓄積用!E$2:E$10000, "&gt;=1500")&gt;0, "〇", IF(COUNTIFS(【データ】蓄積用!A$2:A$10000, AB$5, 【データ】蓄積用!C$2:C$10000, $A10, 【データ】蓄積用!Q$2:Q$10000, 1, 【データ】蓄積用!AC$2:AC$10000, "&gt;=4.0")&gt;0, "〇", "×")))</f>
        <v>×</v>
      </c>
      <c r="AC10" t="str">
        <f>IF(OR($A10="", AC$5=""), "", IF(COUNTIFS(【データ】蓄積用!A$2:A$10000, AC$5, 【データ】蓄積用!C$2:C$10000, $A10, 【データ】蓄積用!D$2:D$10000, "&gt;=3000", 【データ】蓄積用!E$2:E$10000, "&gt;=1500")&gt;0, "〇", IF(COUNTIFS(【データ】蓄積用!A$2:A$10000, AC$5, 【データ】蓄積用!C$2:C$10000, $A10, 【データ】蓄積用!Q$2:Q$10000, 1, 【データ】蓄積用!AC$2:AC$10000, "&gt;=4.0")&gt;0, "〇", "×")))</f>
        <v>×</v>
      </c>
      <c r="AD10" t="str">
        <f>IF(OR($A10="", AD$5=""), "", IF(COUNTIFS(【データ】蓄積用!A$2:A$10000, AD$5, 【データ】蓄積用!C$2:C$10000, $A10, 【データ】蓄積用!D$2:D$10000, "&gt;=3000", 【データ】蓄積用!E$2:E$10000, "&gt;=1500")&gt;0, "〇", IF(COUNTIFS(【データ】蓄積用!A$2:A$10000, AD$5, 【データ】蓄積用!C$2:C$10000, $A10, 【データ】蓄積用!Q$2:Q$10000, 1, 【データ】蓄積用!AC$2:AC$10000, "&gt;=4.0")&gt;0, "〇", "×")))</f>
        <v>×</v>
      </c>
      <c r="AE10" t="str">
        <f>IF(OR($A10="", AE$5=""), "", IF(COUNTIFS(【データ】蓄積用!A$2:A$10000, AE$5, 【データ】蓄積用!C$2:C$10000, $A10, 【データ】蓄積用!D$2:D$10000, "&gt;=3000", 【データ】蓄積用!E$2:E$10000, "&gt;=1500")&gt;0, "〇", IF(COUNTIFS(【データ】蓄積用!A$2:A$10000, AE$5, 【データ】蓄積用!C$2:C$10000, $A10, 【データ】蓄積用!Q$2:Q$10000, 1, 【データ】蓄積用!AC$2:AC$10000, "&gt;=4.0")&gt;0, "〇", "×")))</f>
        <v>×</v>
      </c>
      <c r="AF10" t="str">
        <f>IF(OR($A10="", AF$5=""), "", IF(COUNTIFS(【データ】蓄積用!A$2:A$10000, AF$5, 【データ】蓄積用!C$2:C$10000, $A10, 【データ】蓄積用!D$2:D$10000, "&gt;=3000", 【データ】蓄積用!E$2:E$10000, "&gt;=1500")&gt;0, "〇", IF(COUNTIFS(【データ】蓄積用!A$2:A$10000, AF$5, 【データ】蓄積用!C$2:C$10000, $A10, 【データ】蓄積用!Q$2:Q$10000, 1, 【データ】蓄積用!AC$2:AC$10000, "&gt;=4.0")&gt;0, "〇", "×")))</f>
        <v>〇</v>
      </c>
      <c r="AG10" t="str">
        <f>IF(OR($A10="", AG$5=""), "", IF(COUNTIFS(【データ】蓄積用!A$2:A$10000, AG$5, 【データ】蓄積用!C$2:C$10000, $A10, 【データ】蓄積用!D$2:D$10000, "&gt;=3000", 【データ】蓄積用!E$2:E$10000, "&gt;=1500")&gt;0, "〇", IF(COUNTIFS(【データ】蓄積用!A$2:A$10000, AG$5, 【データ】蓄積用!C$2:C$10000, $A10, 【データ】蓄積用!Q$2:Q$10000, 1, 【データ】蓄積用!AC$2:AC$10000, "&gt;=4.0")&gt;0, "〇", "×")))</f>
        <v>×</v>
      </c>
      <c r="AH10" t="str">
        <f>IF(OR($A10="", AH$5=""), "", IF(COUNTIFS(【データ】蓄積用!A$2:A$10000, AH$5, 【データ】蓄積用!C$2:C$10000, $A10, 【データ】蓄積用!D$2:D$10000, "&gt;=3000", 【データ】蓄積用!E$2:E$10000, "&gt;=1500")&gt;0, "〇", IF(COUNTIFS(【データ】蓄積用!A$2:A$10000, AH$5, 【データ】蓄積用!C$2:C$10000, $A10, 【データ】蓄積用!Q$2:Q$10000, 1, 【データ】蓄積用!AC$2:AC$10000, "&gt;=4.0")&gt;0, "〇", "×")))</f>
        <v>×</v>
      </c>
      <c r="AI10" t="str">
        <f>IF(OR($A10="", AI$5=""), "", IF(COUNTIFS(【データ】蓄積用!A$2:A$10000, AI$5, 【データ】蓄積用!C$2:C$10000, $A10, 【データ】蓄積用!D$2:D$10000, "&gt;=3000", 【データ】蓄積用!E$2:E$10000, "&gt;=1500")&gt;0, "〇", IF(COUNTIFS(【データ】蓄積用!A$2:A$10000, AI$5, 【データ】蓄積用!C$2:C$10000, $A10, 【データ】蓄積用!Q$2:Q$10000, 1, 【データ】蓄積用!AC$2:AC$10000, "&gt;=4.0")&gt;0, "〇", "×")))</f>
        <v>×</v>
      </c>
      <c r="AJ10" t="str">
        <f>IF(OR($A10="", AJ$5=""), "", IF(COUNTIFS(【データ】蓄積用!A$2:A$10000, AJ$5, 【データ】蓄積用!C$2:C$10000, $A10, 【データ】蓄積用!D$2:D$10000, "&gt;=3000", 【データ】蓄積用!E$2:E$10000, "&gt;=1500")&gt;0, "〇", IF(COUNTIFS(【データ】蓄積用!A$2:A$10000, AJ$5, 【データ】蓄積用!C$2:C$10000, $A10, 【データ】蓄積用!Q$2:Q$10000, 1, 【データ】蓄積用!AC$2:AC$10000, "&gt;=4.0")&gt;0, "〇", "×")))</f>
        <v>×</v>
      </c>
      <c r="AK10" t="str">
        <f>IF(OR($A10="", AK$5=""), "", IF(COUNTIFS(【データ】蓄積用!A$2:A$10000, AK$5, 【データ】蓄積用!C$2:C$10000, $A10, 【データ】蓄積用!D$2:D$10000, "&gt;=3000", 【データ】蓄積用!E$2:E$10000, "&gt;=1500")&gt;0, "〇", IF(COUNTIFS(【データ】蓄積用!A$2:A$10000, AK$5, 【データ】蓄積用!C$2:C$10000, $A10, 【データ】蓄積用!Q$2:Q$10000, 1, 【データ】蓄積用!AC$2:AC$10000, "&gt;=4.0")&gt;0, "〇", "×")))</f>
        <v>×</v>
      </c>
      <c r="AL10" t="str">
        <f>IF(OR($A10="", AL$5=""), "", IF(COUNTIFS(【データ】蓄積用!A$2:A$10000, AL$5, 【データ】蓄積用!C$2:C$10000, $A10, 【データ】蓄積用!D$2:D$10000, "&gt;=3000", 【データ】蓄積用!E$2:E$10000, "&gt;=1500")&gt;0, "〇", IF(COUNTIFS(【データ】蓄積用!A$2:A$10000, AL$5, 【データ】蓄積用!C$2:C$10000, $A10, 【データ】蓄積用!Q$2:Q$10000, 1, 【データ】蓄積用!AC$2:AC$10000, "&gt;=4.0")&gt;0, "〇", "×")))</f>
        <v>×</v>
      </c>
      <c r="AM10" t="str">
        <f>IF(OR($A10="", AM$5=""), "", IF(COUNTIFS(【データ】蓄積用!A$2:A$10000, AM$5, 【データ】蓄積用!C$2:C$10000, $A10, 【データ】蓄積用!D$2:D$10000, "&gt;=3000", 【データ】蓄積用!E$2:E$10000, "&gt;=1500")&gt;0, "〇", IF(COUNTIFS(【データ】蓄積用!A$2:A$10000, AM$5, 【データ】蓄積用!C$2:C$10000, $A10, 【データ】蓄積用!Q$2:Q$10000, 1, 【データ】蓄積用!AC$2:AC$10000, "&gt;=4.0")&gt;0, "〇", "×")))</f>
        <v>×</v>
      </c>
      <c r="AN10" t="str">
        <f>IF(OR($A10="", AN$5=""), "", IF(COUNTIFS(【データ】蓄積用!A$2:A$10000, AN$5, 【データ】蓄積用!C$2:C$10000, $A10, 【データ】蓄積用!D$2:D$10000, "&gt;=3000", 【データ】蓄積用!E$2:E$10000, "&gt;=1500")&gt;0, "〇", IF(COUNTIFS(【データ】蓄積用!A$2:A$10000, AN$5, 【データ】蓄積用!C$2:C$10000, $A10, 【データ】蓄積用!Q$2:Q$10000, 1, 【データ】蓄積用!AC$2:AC$10000, "&gt;=4.0")&gt;0, "〇", "×")))</f>
        <v>×</v>
      </c>
      <c r="AO10" t="str">
        <f>IF(OR($A10="", AO$5=""), "", IF(COUNTIFS(【データ】蓄積用!A$2:A$10000, AO$5, 【データ】蓄積用!C$2:C$10000, $A10, 【データ】蓄積用!D$2:D$10000, "&gt;=3000", 【データ】蓄積用!E$2:E$10000, "&gt;=1500")&gt;0, "〇", IF(COUNTIFS(【データ】蓄積用!A$2:A$10000, AO$5, 【データ】蓄積用!C$2:C$10000, $A10, 【データ】蓄積用!Q$2:Q$10000, 1, 【データ】蓄積用!AC$2:AC$10000, "&gt;=4.0")&gt;0, "〇", "×")))</f>
        <v>〇</v>
      </c>
      <c r="AP10" t="str">
        <f>IF(OR($A10="", AP$5=""), "", IF(COUNTIFS(【データ】蓄積用!A$2:A$10000, AP$5, 【データ】蓄積用!C$2:C$10000, $A10, 【データ】蓄積用!D$2:D$10000, "&gt;=3000", 【データ】蓄積用!E$2:E$10000, "&gt;=1500")&gt;0, "〇", IF(COUNTIFS(【データ】蓄積用!A$2:A$10000, AP$5, 【データ】蓄積用!C$2:C$10000, $A10, 【データ】蓄積用!Q$2:Q$10000, 1, 【データ】蓄積用!AC$2:AC$10000, "&gt;=4.0")&gt;0, "〇", "×")))</f>
        <v>×</v>
      </c>
      <c r="AQ10" t="str">
        <f>IF(OR($A10="", AQ$5=""), "", IF(COUNTIFS(【データ】蓄積用!A$2:A$10000, AQ$5, 【データ】蓄積用!C$2:C$10000, $A10, 【データ】蓄積用!D$2:D$10000, "&gt;=3000", 【データ】蓄積用!E$2:E$10000, "&gt;=1500")&gt;0, "〇", IF(COUNTIFS(【データ】蓄積用!A$2:A$10000, AQ$5, 【データ】蓄積用!C$2:C$10000, $A10, 【データ】蓄積用!Q$2:Q$10000, 1, 【データ】蓄積用!AC$2:AC$10000, "&gt;=4.0")&gt;0, "〇", "×")))</f>
        <v>×</v>
      </c>
      <c r="AR10" t="str">
        <f>IF(OR($A10="", AR$5=""), "", IF(COUNTIFS(【データ】蓄積用!A$2:A$10000, AR$5, 【データ】蓄積用!C$2:C$10000, $A10, 【データ】蓄積用!D$2:D$10000, "&gt;=3000", 【データ】蓄積用!E$2:E$10000, "&gt;=1500")&gt;0, "〇", IF(COUNTIFS(【データ】蓄積用!A$2:A$10000, AR$5, 【データ】蓄積用!C$2:C$10000, $A10, 【データ】蓄積用!Q$2:Q$10000, 1, 【データ】蓄積用!AC$2:AC$10000, "&gt;=4.0")&gt;0, "〇", "×")))</f>
        <v>×</v>
      </c>
      <c r="AS10" t="str">
        <f>IF(OR($A10="", AS$5=""), "", IF(COUNTIFS(【データ】蓄積用!A$2:A$10000, AS$5, 【データ】蓄積用!C$2:C$10000, $A10, 【データ】蓄積用!D$2:D$10000, "&gt;=3000", 【データ】蓄積用!E$2:E$10000, "&gt;=1500")&gt;0, "〇", IF(COUNTIFS(【データ】蓄積用!A$2:A$10000, AS$5, 【データ】蓄積用!C$2:C$10000, $A10, 【データ】蓄積用!Q$2:Q$10000, 1, 【データ】蓄積用!AC$2:AC$10000, "&gt;=4.0")&gt;0, "〇", "×")))</f>
        <v>〇</v>
      </c>
      <c r="AT10" t="str">
        <f>IF(OR($A10="", AT$5=""), "", IF(COUNTIFS(【データ】蓄積用!A$2:A$10000, AT$5, 【データ】蓄積用!C$2:C$10000, $A10, 【データ】蓄積用!D$2:D$10000, "&gt;=3000", 【データ】蓄積用!E$2:E$10000, "&gt;=1500")&gt;0, "〇", IF(COUNTIFS(【データ】蓄積用!A$2:A$10000, AT$5, 【データ】蓄積用!C$2:C$10000, $A10, 【データ】蓄積用!Q$2:Q$10000, 1, 【データ】蓄積用!AC$2:AC$10000, "&gt;=4.0")&gt;0, "〇", "×")))</f>
        <v>×</v>
      </c>
      <c r="AU10" t="str">
        <f>IF(OR($A10="", AU$5=""), "", IF(COUNTIFS(【データ】蓄積用!A$2:A$10000, AU$5, 【データ】蓄積用!C$2:C$10000, $A10, 【データ】蓄積用!D$2:D$10000, "&gt;=3000", 【データ】蓄積用!E$2:E$10000, "&gt;=1500")&gt;0, "〇", IF(COUNTIFS(【データ】蓄積用!A$2:A$10000, AU$5, 【データ】蓄積用!C$2:C$10000, $A10, 【データ】蓄積用!Q$2:Q$10000, 1, 【データ】蓄積用!AC$2:AC$10000, "&gt;=4.0")&gt;0, "〇", "×")))</f>
        <v>×</v>
      </c>
      <c r="AV10" t="str">
        <f>IF(OR($A10="", AV$5=""), "", IF(COUNTIFS(【データ】蓄積用!A$2:A$10000, AV$5, 【データ】蓄積用!C$2:C$10000, $A10, 【データ】蓄積用!D$2:D$10000, "&gt;=3000", 【データ】蓄積用!E$2:E$10000, "&gt;=1500")&gt;0, "〇", IF(COUNTIFS(【データ】蓄積用!A$2:A$10000, AV$5, 【データ】蓄積用!C$2:C$10000, $A10, 【データ】蓄積用!Q$2:Q$10000, 1, 【データ】蓄積用!AC$2:AC$10000, "&gt;=4.0")&gt;0, "〇", "×")))</f>
        <v>×</v>
      </c>
      <c r="AW10" t="str">
        <f>IF(OR($A10="", AW$5=""), "", IF(COUNTIFS(【データ】蓄積用!A$2:A$10000, AW$5, 【データ】蓄積用!C$2:C$10000, $A10, 【データ】蓄積用!D$2:D$10000, "&gt;=3000", 【データ】蓄積用!E$2:E$10000, "&gt;=1500")&gt;0, "〇", IF(COUNTIFS(【データ】蓄積用!A$2:A$10000, AW$5, 【データ】蓄積用!C$2:C$10000, $A10, 【データ】蓄積用!Q$2:Q$10000, 1, 【データ】蓄積用!AC$2:AC$10000, "&gt;=4.0")&gt;0, "〇", "×")))</f>
        <v>〇</v>
      </c>
      <c r="AX10" t="str">
        <f>IF(OR($A10="", AX$5=""), "", IF(COUNTIFS(【データ】蓄積用!A$2:A$10000, AX$5, 【データ】蓄積用!C$2:C$10000, $A10, 【データ】蓄積用!D$2:D$10000, "&gt;=3000", 【データ】蓄積用!E$2:E$10000, "&gt;=1500")&gt;0, "〇", IF(COUNTIFS(【データ】蓄積用!A$2:A$10000, AX$5, 【データ】蓄積用!C$2:C$10000, $A10, 【データ】蓄積用!Q$2:Q$10000, 1, 【データ】蓄積用!AC$2:AC$10000, "&gt;=4.0")&gt;0, "〇", "×")))</f>
        <v>×</v>
      </c>
      <c r="AY10" t="str">
        <f>IF(OR($A10="", AY$5=""), "", IF(COUNTIFS(【データ】蓄積用!A$2:A$10000, AY$5, 【データ】蓄積用!C$2:C$10000, $A10, 【データ】蓄積用!D$2:D$10000, "&gt;=3000", 【データ】蓄積用!E$2:E$10000, "&gt;=1500")&gt;0, "〇", IF(COUNTIFS(【データ】蓄積用!A$2:A$10000, AY$5, 【データ】蓄積用!C$2:C$10000, $A10, 【データ】蓄積用!Q$2:Q$10000, 1, 【データ】蓄積用!AC$2:AC$10000, "&gt;=4.0")&gt;0, "〇", "×")))</f>
        <v/>
      </c>
    </row>
    <row r="11" spans="1:59">
      <c r="A11">
        <v>506</v>
      </c>
      <c r="B11" t="str">
        <f>IF(OR($A11="", B$5=""), "", IF(COUNTIFS(【データ】蓄積用!A$2:A$10000, B$5, 【データ】蓄積用!C$2:C$10000, $A11, 【データ】蓄積用!D$2:D$10000, "&gt;=3000", 【データ】蓄積用!E$2:E$10000, "&gt;=1500")&gt;0, "〇", IF(COUNTIFS(【データ】蓄積用!A$2:A$10000, B$5, 【データ】蓄積用!C$2:C$10000, $A11, 【データ】蓄積用!Q$2:Q$10000, 1, 【データ】蓄積用!AC$2:AC$10000, "&gt;=4.0")&gt;0, "〇", "×")))</f>
        <v>〇</v>
      </c>
      <c r="C11" t="str">
        <f>IF(OR($A11="", C$5=""), "", IF(COUNTIFS(【データ】蓄積用!A$2:A$10000, C$5, 【データ】蓄積用!C$2:C$10000, $A11, 【データ】蓄積用!D$2:D$10000, "&gt;=3000", 【データ】蓄積用!E$2:E$10000, "&gt;=1500")&gt;0, "〇", IF(COUNTIFS(【データ】蓄積用!A$2:A$10000, C$5, 【データ】蓄積用!C$2:C$10000, $A11, 【データ】蓄積用!Q$2:Q$10000, 1, 【データ】蓄積用!AC$2:AC$10000, "&gt;=4.0")&gt;0, "〇", "×")))</f>
        <v>×</v>
      </c>
      <c r="D11" t="str">
        <f>IF(OR($A11="", D$5=""), "", IF(COUNTIFS(【データ】蓄積用!A$2:A$10000, D$5, 【データ】蓄積用!C$2:C$10000, $A11, 【データ】蓄積用!D$2:D$10000, "&gt;=3000", 【データ】蓄積用!E$2:E$10000, "&gt;=1500")&gt;0, "〇", IF(COUNTIFS(【データ】蓄積用!A$2:A$10000, D$5, 【データ】蓄積用!C$2:C$10000, $A11, 【データ】蓄積用!Q$2:Q$10000, 1, 【データ】蓄積用!AC$2:AC$10000, "&gt;=4.0")&gt;0, "〇", "×")))</f>
        <v>〇</v>
      </c>
      <c r="E11" t="str">
        <f>IF(OR($A11="", E$5=""), "", IF(COUNTIFS(【データ】蓄積用!A$2:A$10000, E$5, 【データ】蓄積用!C$2:C$10000, $A11, 【データ】蓄積用!D$2:D$10000, "&gt;=3000", 【データ】蓄積用!E$2:E$10000, "&gt;=1500")&gt;0, "〇", IF(COUNTIFS(【データ】蓄積用!A$2:A$10000, E$5, 【データ】蓄積用!C$2:C$10000, $A11, 【データ】蓄積用!Q$2:Q$10000, 1, 【データ】蓄積用!AC$2:AC$10000, "&gt;=4.0")&gt;0, "〇", "×")))</f>
        <v>×</v>
      </c>
      <c r="F11" t="str">
        <f>IF(OR($A11="", F$5=""), "", IF(COUNTIFS(【データ】蓄積用!A$2:A$10000, F$5, 【データ】蓄積用!C$2:C$10000, $A11, 【データ】蓄積用!D$2:D$10000, "&gt;=3000", 【データ】蓄積用!E$2:E$10000, "&gt;=1500")&gt;0, "〇", IF(COUNTIFS(【データ】蓄積用!A$2:A$10000, F$5, 【データ】蓄積用!C$2:C$10000, $A11, 【データ】蓄積用!Q$2:Q$10000, 1, 【データ】蓄積用!AC$2:AC$10000, "&gt;=4.0")&gt;0, "〇", "×")))</f>
        <v>×</v>
      </c>
      <c r="G11" t="str">
        <f>IF(OR($A11="", G$5=""), "", IF(COUNTIFS(【データ】蓄積用!A$2:A$10000, G$5, 【データ】蓄積用!C$2:C$10000, $A11, 【データ】蓄積用!D$2:D$10000, "&gt;=3000", 【データ】蓄積用!E$2:E$10000, "&gt;=1500")&gt;0, "〇", IF(COUNTIFS(【データ】蓄積用!A$2:A$10000, G$5, 【データ】蓄積用!C$2:C$10000, $A11, 【データ】蓄積用!Q$2:Q$10000, 1, 【データ】蓄積用!AC$2:AC$10000, "&gt;=4.0")&gt;0, "〇", "×")))</f>
        <v>〇</v>
      </c>
      <c r="H11" t="str">
        <f>IF(OR($A11="", H$5=""), "", IF(COUNTIFS(【データ】蓄積用!A$2:A$10000, H$5, 【データ】蓄積用!C$2:C$10000, $A11, 【データ】蓄積用!D$2:D$10000, "&gt;=3000", 【データ】蓄積用!E$2:E$10000, "&gt;=1500")&gt;0, "〇", IF(COUNTIFS(【データ】蓄積用!A$2:A$10000, H$5, 【データ】蓄積用!C$2:C$10000, $A11, 【データ】蓄積用!Q$2:Q$10000, 1, 【データ】蓄積用!AC$2:AC$10000, "&gt;=4.0")&gt;0, "〇", "×")))</f>
        <v>×</v>
      </c>
      <c r="I11" t="str">
        <f>IF(OR($A11="", I$5=""), "", IF(COUNTIFS(【データ】蓄積用!A$2:A$10000, I$5, 【データ】蓄積用!C$2:C$10000, $A11, 【データ】蓄積用!D$2:D$10000, "&gt;=3000", 【データ】蓄積用!E$2:E$10000, "&gt;=1500")&gt;0, "〇", IF(COUNTIFS(【データ】蓄積用!A$2:A$10000, I$5, 【データ】蓄積用!C$2:C$10000, $A11, 【データ】蓄積用!Q$2:Q$10000, 1, 【データ】蓄積用!AC$2:AC$10000, "&gt;=4.0")&gt;0, "〇", "×")))</f>
        <v>×</v>
      </c>
      <c r="J11" t="str">
        <f>IF(OR($A11="", J$5=""), "", IF(COUNTIFS(【データ】蓄積用!A$2:A$10000, J$5, 【データ】蓄積用!C$2:C$10000, $A11, 【データ】蓄積用!D$2:D$10000, "&gt;=3000", 【データ】蓄積用!E$2:E$10000, "&gt;=1500")&gt;0, "〇", IF(COUNTIFS(【データ】蓄積用!A$2:A$10000, J$5, 【データ】蓄積用!C$2:C$10000, $A11, 【データ】蓄積用!Q$2:Q$10000, 1, 【データ】蓄積用!AC$2:AC$10000, "&gt;=4.0")&gt;0, "〇", "×")))</f>
        <v>〇</v>
      </c>
      <c r="K11" t="str">
        <f>IF(OR($A11="", K$5=""), "", IF(COUNTIFS(【データ】蓄積用!A$2:A$10000, K$5, 【データ】蓄積用!C$2:C$10000, $A11, 【データ】蓄積用!D$2:D$10000, "&gt;=3000", 【データ】蓄積用!E$2:E$10000, "&gt;=1500")&gt;0, "〇", IF(COUNTIFS(【データ】蓄積用!A$2:A$10000, K$5, 【データ】蓄積用!C$2:C$10000, $A11, 【データ】蓄積用!Q$2:Q$10000, 1, 【データ】蓄積用!AC$2:AC$10000, "&gt;=4.0")&gt;0, "〇", "×")))</f>
        <v>×</v>
      </c>
      <c r="L11" t="str">
        <f>IF(OR($A11="", L$5=""), "", IF(COUNTIFS(【データ】蓄積用!A$2:A$10000, L$5, 【データ】蓄積用!C$2:C$10000, $A11, 【データ】蓄積用!D$2:D$10000, "&gt;=3000", 【データ】蓄積用!E$2:E$10000, "&gt;=1500")&gt;0, "〇", IF(COUNTIFS(【データ】蓄積用!A$2:A$10000, L$5, 【データ】蓄積用!C$2:C$10000, $A11, 【データ】蓄積用!Q$2:Q$10000, 1, 【データ】蓄積用!AC$2:AC$10000, "&gt;=4.0")&gt;0, "〇", "×")))</f>
        <v>×</v>
      </c>
      <c r="M11" t="str">
        <f>IF(OR($A11="", M$5=""), "", IF(COUNTIFS(【データ】蓄積用!A$2:A$10000, M$5, 【データ】蓄積用!C$2:C$10000, $A11, 【データ】蓄積用!D$2:D$10000, "&gt;=3000", 【データ】蓄積用!E$2:E$10000, "&gt;=1500")&gt;0, "〇", IF(COUNTIFS(【データ】蓄積用!A$2:A$10000, M$5, 【データ】蓄積用!C$2:C$10000, $A11, 【データ】蓄積用!Q$2:Q$10000, 1, 【データ】蓄積用!AC$2:AC$10000, "&gt;=4.0")&gt;0, "〇", "×")))</f>
        <v>×</v>
      </c>
      <c r="N11" t="str">
        <f>IF(OR($A11="", N$5=""), "", IF(COUNTIFS(【データ】蓄積用!A$2:A$10000, N$5, 【データ】蓄積用!C$2:C$10000, $A11, 【データ】蓄積用!D$2:D$10000, "&gt;=3000", 【データ】蓄積用!E$2:E$10000, "&gt;=1500")&gt;0, "〇", IF(COUNTIFS(【データ】蓄積用!A$2:A$10000, N$5, 【データ】蓄積用!C$2:C$10000, $A11, 【データ】蓄積用!Q$2:Q$10000, 1, 【データ】蓄積用!AC$2:AC$10000, "&gt;=4.0")&gt;0, "〇", "×")))</f>
        <v>×</v>
      </c>
      <c r="O11" t="str">
        <f>IF(OR($A11="", O$5=""), "", IF(COUNTIFS(【データ】蓄積用!A$2:A$10000, O$5, 【データ】蓄積用!C$2:C$10000, $A11, 【データ】蓄積用!D$2:D$10000, "&gt;=3000", 【データ】蓄積用!E$2:E$10000, "&gt;=1500")&gt;0, "〇", IF(COUNTIFS(【データ】蓄積用!A$2:A$10000, O$5, 【データ】蓄積用!C$2:C$10000, $A11, 【データ】蓄積用!Q$2:Q$10000, 1, 【データ】蓄積用!AC$2:AC$10000, "&gt;=4.0")&gt;0, "〇", "×")))</f>
        <v>×</v>
      </c>
      <c r="P11" t="str">
        <f>IF(OR($A11="", P$5=""), "", IF(COUNTIFS(【データ】蓄積用!A$2:A$10000, P$5, 【データ】蓄積用!C$2:C$10000, $A11, 【データ】蓄積用!D$2:D$10000, "&gt;=3000", 【データ】蓄積用!E$2:E$10000, "&gt;=1500")&gt;0, "〇", IF(COUNTIFS(【データ】蓄積用!A$2:A$10000, P$5, 【データ】蓄積用!C$2:C$10000, $A11, 【データ】蓄積用!Q$2:Q$10000, 1, 【データ】蓄積用!AC$2:AC$10000, "&gt;=4.0")&gt;0, "〇", "×")))</f>
        <v>×</v>
      </c>
      <c r="Q11" t="str">
        <f>IF(OR($A11="", Q$5=""), "", IF(COUNTIFS(【データ】蓄積用!A$2:A$10000, Q$5, 【データ】蓄積用!C$2:C$10000, $A11, 【データ】蓄積用!D$2:D$10000, "&gt;=3000", 【データ】蓄積用!E$2:E$10000, "&gt;=1500")&gt;0, "〇", IF(COUNTIFS(【データ】蓄積用!A$2:A$10000, Q$5, 【データ】蓄積用!C$2:C$10000, $A11, 【データ】蓄積用!Q$2:Q$10000, 1, 【データ】蓄積用!AC$2:AC$10000, "&gt;=4.0")&gt;0, "〇", "×")))</f>
        <v>〇</v>
      </c>
      <c r="R11" t="str">
        <f>IF(OR($A11="", R$5=""), "", IF(COUNTIFS(【データ】蓄積用!A$2:A$10000, R$5, 【データ】蓄積用!C$2:C$10000, $A11, 【データ】蓄積用!D$2:D$10000, "&gt;=3000", 【データ】蓄積用!E$2:E$10000, "&gt;=1500")&gt;0, "〇", IF(COUNTIFS(【データ】蓄積用!A$2:A$10000, R$5, 【データ】蓄積用!C$2:C$10000, $A11, 【データ】蓄積用!Q$2:Q$10000, 1, 【データ】蓄積用!AC$2:AC$10000, "&gt;=4.0")&gt;0, "〇", "×")))</f>
        <v>×</v>
      </c>
      <c r="S11" t="str">
        <f>IF(OR($A11="", S$5=""), "", IF(COUNTIFS(【データ】蓄積用!A$2:A$10000, S$5, 【データ】蓄積用!C$2:C$10000, $A11, 【データ】蓄積用!D$2:D$10000, "&gt;=3000", 【データ】蓄積用!E$2:E$10000, "&gt;=1500")&gt;0, "〇", IF(COUNTIFS(【データ】蓄積用!A$2:A$10000, S$5, 【データ】蓄積用!C$2:C$10000, $A11, 【データ】蓄積用!Q$2:Q$10000, 1, 【データ】蓄積用!AC$2:AC$10000, "&gt;=4.0")&gt;0, "〇", "×")))</f>
        <v>×</v>
      </c>
      <c r="T11" t="str">
        <f>IF(OR($A11="", T$5=""), "", IF(COUNTIFS(【データ】蓄積用!A$2:A$10000, T$5, 【データ】蓄積用!C$2:C$10000, $A11, 【データ】蓄積用!D$2:D$10000, "&gt;=3000", 【データ】蓄積用!E$2:E$10000, "&gt;=1500")&gt;0, "〇", IF(COUNTIFS(【データ】蓄積用!A$2:A$10000, T$5, 【データ】蓄積用!C$2:C$10000, $A11, 【データ】蓄積用!Q$2:Q$10000, 1, 【データ】蓄積用!AC$2:AC$10000, "&gt;=4.0")&gt;0, "〇", "×")))</f>
        <v>〇</v>
      </c>
      <c r="U11" t="str">
        <f>IF(OR($A11="", U$5=""), "", IF(COUNTIFS(【データ】蓄積用!A$2:A$10000, U$5, 【データ】蓄積用!C$2:C$10000, $A11, 【データ】蓄積用!D$2:D$10000, "&gt;=3000", 【データ】蓄積用!E$2:E$10000, "&gt;=1500")&gt;0, "〇", IF(COUNTIFS(【データ】蓄積用!A$2:A$10000, U$5, 【データ】蓄積用!C$2:C$10000, $A11, 【データ】蓄積用!Q$2:Q$10000, 1, 【データ】蓄積用!AC$2:AC$10000, "&gt;=4.0")&gt;0, "〇", "×")))</f>
        <v>×</v>
      </c>
      <c r="V11" t="str">
        <f>IF(OR($A11="", V$5=""), "", IF(COUNTIFS(【データ】蓄積用!A$2:A$10000, V$5, 【データ】蓄積用!C$2:C$10000, $A11, 【データ】蓄積用!D$2:D$10000, "&gt;=3000", 【データ】蓄積用!E$2:E$10000, "&gt;=1500")&gt;0, "〇", IF(COUNTIFS(【データ】蓄積用!A$2:A$10000, V$5, 【データ】蓄積用!C$2:C$10000, $A11, 【データ】蓄積用!Q$2:Q$10000, 1, 【データ】蓄積用!AC$2:AC$10000, "&gt;=4.0")&gt;0, "〇", "×")))</f>
        <v>×</v>
      </c>
      <c r="W11" t="str">
        <f>IF(OR($A11="", W$5=""), "", IF(COUNTIFS(【データ】蓄積用!A$2:A$10000, W$5, 【データ】蓄積用!C$2:C$10000, $A11, 【データ】蓄積用!D$2:D$10000, "&gt;=3000", 【データ】蓄積用!E$2:E$10000, "&gt;=1500")&gt;0, "〇", IF(COUNTIFS(【データ】蓄積用!A$2:A$10000, W$5, 【データ】蓄積用!C$2:C$10000, $A11, 【データ】蓄積用!Q$2:Q$10000, 1, 【データ】蓄積用!AC$2:AC$10000, "&gt;=4.0")&gt;0, "〇", "×")))</f>
        <v>×</v>
      </c>
      <c r="X11" t="str">
        <f>IF(OR($A11="", X$5=""), "", IF(COUNTIFS(【データ】蓄積用!A$2:A$10000, X$5, 【データ】蓄積用!C$2:C$10000, $A11, 【データ】蓄積用!D$2:D$10000, "&gt;=3000", 【データ】蓄積用!E$2:E$10000, "&gt;=1500")&gt;0, "〇", IF(COUNTIFS(【データ】蓄積用!A$2:A$10000, X$5, 【データ】蓄積用!C$2:C$10000, $A11, 【データ】蓄積用!Q$2:Q$10000, 1, 【データ】蓄積用!AC$2:AC$10000, "&gt;=4.0")&gt;0, "〇", "×")))</f>
        <v>〇</v>
      </c>
      <c r="Y11" t="str">
        <f>IF(OR($A11="", Y$5=""), "", IF(COUNTIFS(【データ】蓄積用!A$2:A$10000, Y$5, 【データ】蓄積用!C$2:C$10000, $A11, 【データ】蓄積用!D$2:D$10000, "&gt;=3000", 【データ】蓄積用!E$2:E$10000, "&gt;=1500")&gt;0, "〇", IF(COUNTIFS(【データ】蓄積用!A$2:A$10000, Y$5, 【データ】蓄積用!C$2:C$10000, $A11, 【データ】蓄積用!Q$2:Q$10000, 1, 【データ】蓄積用!AC$2:AC$10000, "&gt;=4.0")&gt;0, "〇", "×")))</f>
        <v>×</v>
      </c>
      <c r="Z11" t="str">
        <f>IF(OR($A11="", Z$5=""), "", IF(COUNTIFS(【データ】蓄積用!A$2:A$10000, Z$5, 【データ】蓄積用!C$2:C$10000, $A11, 【データ】蓄積用!D$2:D$10000, "&gt;=3000", 【データ】蓄積用!E$2:E$10000, "&gt;=1500")&gt;0, "〇", IF(COUNTIFS(【データ】蓄積用!A$2:A$10000, Z$5, 【データ】蓄積用!C$2:C$10000, $A11, 【データ】蓄積用!Q$2:Q$10000, 1, 【データ】蓄積用!AC$2:AC$10000, "&gt;=4.0")&gt;0, "〇", "×")))</f>
        <v>×</v>
      </c>
      <c r="AA11" t="str">
        <f>IF(OR($A11="", AA$5=""), "", IF(COUNTIFS(【データ】蓄積用!A$2:A$10000, AA$5, 【データ】蓄積用!C$2:C$10000, $A11, 【データ】蓄積用!D$2:D$10000, "&gt;=3000", 【データ】蓄積用!E$2:E$10000, "&gt;=1500")&gt;0, "〇", IF(COUNTIFS(【データ】蓄積用!A$2:A$10000, AA$5, 【データ】蓄積用!C$2:C$10000, $A11, 【データ】蓄積用!Q$2:Q$10000, 1, 【データ】蓄積用!AC$2:AC$10000, "&gt;=4.0")&gt;0, "〇", "×")))</f>
        <v>×</v>
      </c>
      <c r="AB11" t="str">
        <f>IF(OR($A11="", AB$5=""), "", IF(COUNTIFS(【データ】蓄積用!A$2:A$10000, AB$5, 【データ】蓄積用!C$2:C$10000, $A11, 【データ】蓄積用!D$2:D$10000, "&gt;=3000", 【データ】蓄積用!E$2:E$10000, "&gt;=1500")&gt;0, "〇", IF(COUNTIFS(【データ】蓄積用!A$2:A$10000, AB$5, 【データ】蓄積用!C$2:C$10000, $A11, 【データ】蓄積用!Q$2:Q$10000, 1, 【データ】蓄積用!AC$2:AC$10000, "&gt;=4.0")&gt;0, "〇", "×")))</f>
        <v>×</v>
      </c>
      <c r="AC11" t="str">
        <f>IF(OR($A11="", AC$5=""), "", IF(COUNTIFS(【データ】蓄積用!A$2:A$10000, AC$5, 【データ】蓄積用!C$2:C$10000, $A11, 【データ】蓄積用!D$2:D$10000, "&gt;=3000", 【データ】蓄積用!E$2:E$10000, "&gt;=1500")&gt;0, "〇", IF(COUNTIFS(【データ】蓄積用!A$2:A$10000, AC$5, 【データ】蓄積用!C$2:C$10000, $A11, 【データ】蓄積用!Q$2:Q$10000, 1, 【データ】蓄積用!AC$2:AC$10000, "&gt;=4.0")&gt;0, "〇", "×")))</f>
        <v>〇</v>
      </c>
      <c r="AD11" t="str">
        <f>IF(OR($A11="", AD$5=""), "", IF(COUNTIFS(【データ】蓄積用!A$2:A$10000, AD$5, 【データ】蓄積用!C$2:C$10000, $A11, 【データ】蓄積用!D$2:D$10000, "&gt;=3000", 【データ】蓄積用!E$2:E$10000, "&gt;=1500")&gt;0, "〇", IF(COUNTIFS(【データ】蓄積用!A$2:A$10000, AD$5, 【データ】蓄積用!C$2:C$10000, $A11, 【データ】蓄積用!Q$2:Q$10000, 1, 【データ】蓄積用!AC$2:AC$10000, "&gt;=4.0")&gt;0, "〇", "×")))</f>
        <v>〇</v>
      </c>
      <c r="AE11" t="str">
        <f>IF(OR($A11="", AE$5=""), "", IF(COUNTIFS(【データ】蓄積用!A$2:A$10000, AE$5, 【データ】蓄積用!C$2:C$10000, $A11, 【データ】蓄積用!D$2:D$10000, "&gt;=3000", 【データ】蓄積用!E$2:E$10000, "&gt;=1500")&gt;0, "〇", IF(COUNTIFS(【データ】蓄積用!A$2:A$10000, AE$5, 【データ】蓄積用!C$2:C$10000, $A11, 【データ】蓄積用!Q$2:Q$10000, 1, 【データ】蓄積用!AC$2:AC$10000, "&gt;=4.0")&gt;0, "〇", "×")))</f>
        <v>×</v>
      </c>
      <c r="AF11" t="str">
        <f>IF(OR($A11="", AF$5=""), "", IF(COUNTIFS(【データ】蓄積用!A$2:A$10000, AF$5, 【データ】蓄積用!C$2:C$10000, $A11, 【データ】蓄積用!D$2:D$10000, "&gt;=3000", 【データ】蓄積用!E$2:E$10000, "&gt;=1500")&gt;0, "〇", IF(COUNTIFS(【データ】蓄積用!A$2:A$10000, AF$5, 【データ】蓄積用!C$2:C$10000, $A11, 【データ】蓄積用!Q$2:Q$10000, 1, 【データ】蓄積用!AC$2:AC$10000, "&gt;=4.0")&gt;0, "〇", "×")))</f>
        <v>×</v>
      </c>
      <c r="AG11" t="str">
        <f>IF(OR($A11="", AG$5=""), "", IF(COUNTIFS(【データ】蓄積用!A$2:A$10000, AG$5, 【データ】蓄積用!C$2:C$10000, $A11, 【データ】蓄積用!D$2:D$10000, "&gt;=3000", 【データ】蓄積用!E$2:E$10000, "&gt;=1500")&gt;0, "〇", IF(COUNTIFS(【データ】蓄積用!A$2:A$10000, AG$5, 【データ】蓄積用!C$2:C$10000, $A11, 【データ】蓄積用!Q$2:Q$10000, 1, 【データ】蓄積用!AC$2:AC$10000, "&gt;=4.0")&gt;0, "〇", "×")))</f>
        <v>×</v>
      </c>
      <c r="AH11" t="str">
        <f>IF(OR($A11="", AH$5=""), "", IF(COUNTIFS(【データ】蓄積用!A$2:A$10000, AH$5, 【データ】蓄積用!C$2:C$10000, $A11, 【データ】蓄積用!D$2:D$10000, "&gt;=3000", 【データ】蓄積用!E$2:E$10000, "&gt;=1500")&gt;0, "〇", IF(COUNTIFS(【データ】蓄積用!A$2:A$10000, AH$5, 【データ】蓄積用!C$2:C$10000, $A11, 【データ】蓄積用!Q$2:Q$10000, 1, 【データ】蓄積用!AC$2:AC$10000, "&gt;=4.0")&gt;0, "〇", "×")))</f>
        <v>×</v>
      </c>
      <c r="AI11" t="str">
        <f>IF(OR($A11="", AI$5=""), "", IF(COUNTIFS(【データ】蓄積用!A$2:A$10000, AI$5, 【データ】蓄積用!C$2:C$10000, $A11, 【データ】蓄積用!D$2:D$10000, "&gt;=3000", 【データ】蓄積用!E$2:E$10000, "&gt;=1500")&gt;0, "〇", IF(COUNTIFS(【データ】蓄積用!A$2:A$10000, AI$5, 【データ】蓄積用!C$2:C$10000, $A11, 【データ】蓄積用!Q$2:Q$10000, 1, 【データ】蓄積用!AC$2:AC$10000, "&gt;=4.0")&gt;0, "〇", "×")))</f>
        <v>×</v>
      </c>
      <c r="AJ11" t="str">
        <f>IF(OR($A11="", AJ$5=""), "", IF(COUNTIFS(【データ】蓄積用!A$2:A$10000, AJ$5, 【データ】蓄積用!C$2:C$10000, $A11, 【データ】蓄積用!D$2:D$10000, "&gt;=3000", 【データ】蓄積用!E$2:E$10000, "&gt;=1500")&gt;0, "〇", IF(COUNTIFS(【データ】蓄積用!A$2:A$10000, AJ$5, 【データ】蓄積用!C$2:C$10000, $A11, 【データ】蓄積用!Q$2:Q$10000, 1, 【データ】蓄積用!AC$2:AC$10000, "&gt;=4.0")&gt;0, "〇", "×")))</f>
        <v>×</v>
      </c>
      <c r="AK11" t="str">
        <f>IF(OR($A11="", AK$5=""), "", IF(COUNTIFS(【データ】蓄積用!A$2:A$10000, AK$5, 【データ】蓄積用!C$2:C$10000, $A11, 【データ】蓄積用!D$2:D$10000, "&gt;=3000", 【データ】蓄積用!E$2:E$10000, "&gt;=1500")&gt;0, "〇", IF(COUNTIFS(【データ】蓄積用!A$2:A$10000, AK$5, 【データ】蓄積用!C$2:C$10000, $A11, 【データ】蓄積用!Q$2:Q$10000, 1, 【データ】蓄積用!AC$2:AC$10000, "&gt;=4.0")&gt;0, "〇", "×")))</f>
        <v>×</v>
      </c>
      <c r="AL11" t="str">
        <f>IF(OR($A11="", AL$5=""), "", IF(COUNTIFS(【データ】蓄積用!A$2:A$10000, AL$5, 【データ】蓄積用!C$2:C$10000, $A11, 【データ】蓄積用!D$2:D$10000, "&gt;=3000", 【データ】蓄積用!E$2:E$10000, "&gt;=1500")&gt;0, "〇", IF(COUNTIFS(【データ】蓄積用!A$2:A$10000, AL$5, 【データ】蓄積用!C$2:C$10000, $A11, 【データ】蓄積用!Q$2:Q$10000, 1, 【データ】蓄積用!AC$2:AC$10000, "&gt;=4.0")&gt;0, "〇", "×")))</f>
        <v>×</v>
      </c>
      <c r="AM11" t="str">
        <f>IF(OR($A11="", AM$5=""), "", IF(COUNTIFS(【データ】蓄積用!A$2:A$10000, AM$5, 【データ】蓄積用!C$2:C$10000, $A11, 【データ】蓄積用!D$2:D$10000, "&gt;=3000", 【データ】蓄積用!E$2:E$10000, "&gt;=1500")&gt;0, "〇", IF(COUNTIFS(【データ】蓄積用!A$2:A$10000, AM$5, 【データ】蓄積用!C$2:C$10000, $A11, 【データ】蓄積用!Q$2:Q$10000, 1, 【データ】蓄積用!AC$2:AC$10000, "&gt;=4.0")&gt;0, "〇", "×")))</f>
        <v>〇</v>
      </c>
      <c r="AN11" t="str">
        <f>IF(OR($A11="", AN$5=""), "", IF(COUNTIFS(【データ】蓄積用!A$2:A$10000, AN$5, 【データ】蓄積用!C$2:C$10000, $A11, 【データ】蓄積用!D$2:D$10000, "&gt;=3000", 【データ】蓄積用!E$2:E$10000, "&gt;=1500")&gt;0, "〇", IF(COUNTIFS(【データ】蓄積用!A$2:A$10000, AN$5, 【データ】蓄積用!C$2:C$10000, $A11, 【データ】蓄積用!Q$2:Q$10000, 1, 【データ】蓄積用!AC$2:AC$10000, "&gt;=4.0")&gt;0, "〇", "×")))</f>
        <v>×</v>
      </c>
      <c r="AO11" t="str">
        <f>IF(OR($A11="", AO$5=""), "", IF(COUNTIFS(【データ】蓄積用!A$2:A$10000, AO$5, 【データ】蓄積用!C$2:C$10000, $A11, 【データ】蓄積用!D$2:D$10000, "&gt;=3000", 【データ】蓄積用!E$2:E$10000, "&gt;=1500")&gt;0, "〇", IF(COUNTIFS(【データ】蓄積用!A$2:A$10000, AO$5, 【データ】蓄積用!C$2:C$10000, $A11, 【データ】蓄積用!Q$2:Q$10000, 1, 【データ】蓄積用!AC$2:AC$10000, "&gt;=4.0")&gt;0, "〇", "×")))</f>
        <v>×</v>
      </c>
      <c r="AP11" t="str">
        <f>IF(OR($A11="", AP$5=""), "", IF(COUNTIFS(【データ】蓄積用!A$2:A$10000, AP$5, 【データ】蓄積用!C$2:C$10000, $A11, 【データ】蓄積用!D$2:D$10000, "&gt;=3000", 【データ】蓄積用!E$2:E$10000, "&gt;=1500")&gt;0, "〇", IF(COUNTIFS(【データ】蓄積用!A$2:A$10000, AP$5, 【データ】蓄積用!C$2:C$10000, $A11, 【データ】蓄積用!Q$2:Q$10000, 1, 【データ】蓄積用!AC$2:AC$10000, "&gt;=4.0")&gt;0, "〇", "×")))</f>
        <v>×</v>
      </c>
      <c r="AQ11" t="str">
        <f>IF(OR($A11="", AQ$5=""), "", IF(COUNTIFS(【データ】蓄積用!A$2:A$10000, AQ$5, 【データ】蓄積用!C$2:C$10000, $A11, 【データ】蓄積用!D$2:D$10000, "&gt;=3000", 【データ】蓄積用!E$2:E$10000, "&gt;=1500")&gt;0, "〇", IF(COUNTIFS(【データ】蓄積用!A$2:A$10000, AQ$5, 【データ】蓄積用!C$2:C$10000, $A11, 【データ】蓄積用!Q$2:Q$10000, 1, 【データ】蓄積用!AC$2:AC$10000, "&gt;=4.0")&gt;0, "〇", "×")))</f>
        <v>×</v>
      </c>
      <c r="AR11" t="str">
        <f>IF(OR($A11="", AR$5=""), "", IF(COUNTIFS(【データ】蓄積用!A$2:A$10000, AR$5, 【データ】蓄積用!C$2:C$10000, $A11, 【データ】蓄積用!D$2:D$10000, "&gt;=3000", 【データ】蓄積用!E$2:E$10000, "&gt;=1500")&gt;0, "〇", IF(COUNTIFS(【データ】蓄積用!A$2:A$10000, AR$5, 【データ】蓄積用!C$2:C$10000, $A11, 【データ】蓄積用!Q$2:Q$10000, 1, 【データ】蓄積用!AC$2:AC$10000, "&gt;=4.0")&gt;0, "〇", "×")))</f>
        <v>×</v>
      </c>
      <c r="AS11" t="str">
        <f>IF(OR($A11="", AS$5=""), "", IF(COUNTIFS(【データ】蓄積用!A$2:A$10000, AS$5, 【データ】蓄積用!C$2:C$10000, $A11, 【データ】蓄積用!D$2:D$10000, "&gt;=3000", 【データ】蓄積用!E$2:E$10000, "&gt;=1500")&gt;0, "〇", IF(COUNTIFS(【データ】蓄積用!A$2:A$10000, AS$5, 【データ】蓄積用!C$2:C$10000, $A11, 【データ】蓄積用!Q$2:Q$10000, 1, 【データ】蓄積用!AC$2:AC$10000, "&gt;=4.0")&gt;0, "〇", "×")))</f>
        <v>×</v>
      </c>
      <c r="AT11" t="str">
        <f>IF(OR($A11="", AT$5=""), "", IF(COUNTIFS(【データ】蓄積用!A$2:A$10000, AT$5, 【データ】蓄積用!C$2:C$10000, $A11, 【データ】蓄積用!D$2:D$10000, "&gt;=3000", 【データ】蓄積用!E$2:E$10000, "&gt;=1500")&gt;0, "〇", IF(COUNTIFS(【データ】蓄積用!A$2:A$10000, AT$5, 【データ】蓄積用!C$2:C$10000, $A11, 【データ】蓄積用!Q$2:Q$10000, 1, 【データ】蓄積用!AC$2:AC$10000, "&gt;=4.0")&gt;0, "〇", "×")))</f>
        <v>〇</v>
      </c>
      <c r="AU11" t="str">
        <f>IF(OR($A11="", AU$5=""), "", IF(COUNTIFS(【データ】蓄積用!A$2:A$10000, AU$5, 【データ】蓄積用!C$2:C$10000, $A11, 【データ】蓄積用!D$2:D$10000, "&gt;=3000", 【データ】蓄積用!E$2:E$10000, "&gt;=1500")&gt;0, "〇", IF(COUNTIFS(【データ】蓄積用!A$2:A$10000, AU$5, 【データ】蓄積用!C$2:C$10000, $A11, 【データ】蓄積用!Q$2:Q$10000, 1, 【データ】蓄積用!AC$2:AC$10000, "&gt;=4.0")&gt;0, "〇", "×")))</f>
        <v>×</v>
      </c>
      <c r="AV11" t="str">
        <f>IF(OR($A11="", AV$5=""), "", IF(COUNTIFS(【データ】蓄積用!A$2:A$10000, AV$5, 【データ】蓄積用!C$2:C$10000, $A11, 【データ】蓄積用!D$2:D$10000, "&gt;=3000", 【データ】蓄積用!E$2:E$10000, "&gt;=1500")&gt;0, "〇", IF(COUNTIFS(【データ】蓄積用!A$2:A$10000, AV$5, 【データ】蓄積用!C$2:C$10000, $A11, 【データ】蓄積用!Q$2:Q$10000, 1, 【データ】蓄積用!AC$2:AC$10000, "&gt;=4.0")&gt;0, "〇", "×")))</f>
        <v>×</v>
      </c>
      <c r="AW11" t="str">
        <f>IF(OR($A11="", AW$5=""), "", IF(COUNTIFS(【データ】蓄積用!A$2:A$10000, AW$5, 【データ】蓄積用!C$2:C$10000, $A11, 【データ】蓄積用!D$2:D$10000, "&gt;=3000", 【データ】蓄積用!E$2:E$10000, "&gt;=1500")&gt;0, "〇", IF(COUNTIFS(【データ】蓄積用!A$2:A$10000, AW$5, 【データ】蓄積用!C$2:C$10000, $A11, 【データ】蓄積用!Q$2:Q$10000, 1, 【データ】蓄積用!AC$2:AC$10000, "&gt;=4.0")&gt;0, "〇", "×")))</f>
        <v>×</v>
      </c>
      <c r="AX11" t="str">
        <f>IF(OR($A11="", AX$5=""), "", IF(COUNTIFS(【データ】蓄積用!A$2:A$10000, AX$5, 【データ】蓄積用!C$2:C$10000, $A11, 【データ】蓄積用!D$2:D$10000, "&gt;=3000", 【データ】蓄積用!E$2:E$10000, "&gt;=1500")&gt;0, "〇", IF(COUNTIFS(【データ】蓄積用!A$2:A$10000, AX$5, 【データ】蓄積用!C$2:C$10000, $A11, 【データ】蓄積用!Q$2:Q$10000, 1, 【データ】蓄積用!AC$2:AC$10000, "&gt;=4.0")&gt;0, "〇", "×")))</f>
        <v>×</v>
      </c>
      <c r="AY11" t="str">
        <f>IF(OR($A11="", AY$5=""), "", IF(COUNTIFS(【データ】蓄積用!A$2:A$10000, AY$5, 【データ】蓄積用!C$2:C$10000, $A11, 【データ】蓄積用!D$2:D$10000, "&gt;=3000", 【データ】蓄積用!E$2:E$10000, "&gt;=1500")&gt;0, "〇", IF(COUNTIFS(【データ】蓄積用!A$2:A$10000, AY$5, 【データ】蓄積用!C$2:C$10000, $A11, 【データ】蓄積用!Q$2:Q$10000, 1, 【データ】蓄積用!AC$2:AC$10000, "&gt;=4.0")&gt;0, "〇", "×")))</f>
        <v/>
      </c>
    </row>
    <row r="12" spans="1:59">
      <c r="A12">
        <v>507</v>
      </c>
      <c r="B12" t="str">
        <f>IF(OR($A12="", B$5=""), "", IF(COUNTIFS(【データ】蓄積用!A$2:A$10000, B$5, 【データ】蓄積用!C$2:C$10000, $A12, 【データ】蓄積用!D$2:D$10000, "&gt;=3000", 【データ】蓄積用!E$2:E$10000, "&gt;=1500")&gt;0, "〇", IF(COUNTIFS(【データ】蓄積用!A$2:A$10000, B$5, 【データ】蓄積用!C$2:C$10000, $A12, 【データ】蓄積用!Q$2:Q$10000, 1, 【データ】蓄積用!AC$2:AC$10000, "&gt;=4.0")&gt;0, "〇", "×")))</f>
        <v>×</v>
      </c>
      <c r="C12" t="str">
        <f>IF(OR($A12="", C$5=""), "", IF(COUNTIFS(【データ】蓄積用!A$2:A$10000, C$5, 【データ】蓄積用!C$2:C$10000, $A12, 【データ】蓄積用!D$2:D$10000, "&gt;=3000", 【データ】蓄積用!E$2:E$10000, "&gt;=1500")&gt;0, "〇", IF(COUNTIFS(【データ】蓄積用!A$2:A$10000, C$5, 【データ】蓄積用!C$2:C$10000, $A12, 【データ】蓄積用!Q$2:Q$10000, 1, 【データ】蓄積用!AC$2:AC$10000, "&gt;=4.0")&gt;0, "〇", "×")))</f>
        <v>×</v>
      </c>
      <c r="D12" t="str">
        <f>IF(OR($A12="", D$5=""), "", IF(COUNTIFS(【データ】蓄積用!A$2:A$10000, D$5, 【データ】蓄積用!C$2:C$10000, $A12, 【データ】蓄積用!D$2:D$10000, "&gt;=3000", 【データ】蓄積用!E$2:E$10000, "&gt;=1500")&gt;0, "〇", IF(COUNTIFS(【データ】蓄積用!A$2:A$10000, D$5, 【データ】蓄積用!C$2:C$10000, $A12, 【データ】蓄積用!Q$2:Q$10000, 1, 【データ】蓄積用!AC$2:AC$10000, "&gt;=4.0")&gt;0, "〇", "×")))</f>
        <v>×</v>
      </c>
      <c r="E12" t="str">
        <f>IF(OR($A12="", E$5=""), "", IF(COUNTIFS(【データ】蓄積用!A$2:A$10000, E$5, 【データ】蓄積用!C$2:C$10000, $A12, 【データ】蓄積用!D$2:D$10000, "&gt;=3000", 【データ】蓄積用!E$2:E$10000, "&gt;=1500")&gt;0, "〇", IF(COUNTIFS(【データ】蓄積用!A$2:A$10000, E$5, 【データ】蓄積用!C$2:C$10000, $A12, 【データ】蓄積用!Q$2:Q$10000, 1, 【データ】蓄積用!AC$2:AC$10000, "&gt;=4.0")&gt;0, "〇", "×")))</f>
        <v>×</v>
      </c>
      <c r="F12" t="str">
        <f>IF(OR($A12="", F$5=""), "", IF(COUNTIFS(【データ】蓄積用!A$2:A$10000, F$5, 【データ】蓄積用!C$2:C$10000, $A12, 【データ】蓄積用!D$2:D$10000, "&gt;=3000", 【データ】蓄積用!E$2:E$10000, "&gt;=1500")&gt;0, "〇", IF(COUNTIFS(【データ】蓄積用!A$2:A$10000, F$5, 【データ】蓄積用!C$2:C$10000, $A12, 【データ】蓄積用!Q$2:Q$10000, 1, 【データ】蓄積用!AC$2:AC$10000, "&gt;=4.0")&gt;0, "〇", "×")))</f>
        <v>×</v>
      </c>
      <c r="G12" t="str">
        <f>IF(OR($A12="", G$5=""), "", IF(COUNTIFS(【データ】蓄積用!A$2:A$10000, G$5, 【データ】蓄積用!C$2:C$10000, $A12, 【データ】蓄積用!D$2:D$10000, "&gt;=3000", 【データ】蓄積用!E$2:E$10000, "&gt;=1500")&gt;0, "〇", IF(COUNTIFS(【データ】蓄積用!A$2:A$10000, G$5, 【データ】蓄積用!C$2:C$10000, $A12, 【データ】蓄積用!Q$2:Q$10000, 1, 【データ】蓄積用!AC$2:AC$10000, "&gt;=4.0")&gt;0, "〇", "×")))</f>
        <v>×</v>
      </c>
      <c r="H12" t="str">
        <f>IF(OR($A12="", H$5=""), "", IF(COUNTIFS(【データ】蓄積用!A$2:A$10000, H$5, 【データ】蓄積用!C$2:C$10000, $A12, 【データ】蓄積用!D$2:D$10000, "&gt;=3000", 【データ】蓄積用!E$2:E$10000, "&gt;=1500")&gt;0, "〇", IF(COUNTIFS(【データ】蓄積用!A$2:A$10000, H$5, 【データ】蓄積用!C$2:C$10000, $A12, 【データ】蓄積用!Q$2:Q$10000, 1, 【データ】蓄積用!AC$2:AC$10000, "&gt;=4.0")&gt;0, "〇", "×")))</f>
        <v>〇</v>
      </c>
      <c r="I12" t="str">
        <f>IF(OR($A12="", I$5=""), "", IF(COUNTIFS(【データ】蓄積用!A$2:A$10000, I$5, 【データ】蓄積用!C$2:C$10000, $A12, 【データ】蓄積用!D$2:D$10000, "&gt;=3000", 【データ】蓄積用!E$2:E$10000, "&gt;=1500")&gt;0, "〇", IF(COUNTIFS(【データ】蓄積用!A$2:A$10000, I$5, 【データ】蓄積用!C$2:C$10000, $A12, 【データ】蓄積用!Q$2:Q$10000, 1, 【データ】蓄積用!AC$2:AC$10000, "&gt;=4.0")&gt;0, "〇", "×")))</f>
        <v>〇</v>
      </c>
      <c r="J12" t="str">
        <f>IF(OR($A12="", J$5=""), "", IF(COUNTIFS(【データ】蓄積用!A$2:A$10000, J$5, 【データ】蓄積用!C$2:C$10000, $A12, 【データ】蓄積用!D$2:D$10000, "&gt;=3000", 【データ】蓄積用!E$2:E$10000, "&gt;=1500")&gt;0, "〇", IF(COUNTIFS(【データ】蓄積用!A$2:A$10000, J$5, 【データ】蓄積用!C$2:C$10000, $A12, 【データ】蓄積用!Q$2:Q$10000, 1, 【データ】蓄積用!AC$2:AC$10000, "&gt;=4.0")&gt;0, "〇", "×")))</f>
        <v>×</v>
      </c>
      <c r="K12" t="str">
        <f>IF(OR($A12="", K$5=""), "", IF(COUNTIFS(【データ】蓄積用!A$2:A$10000, K$5, 【データ】蓄積用!C$2:C$10000, $A12, 【データ】蓄積用!D$2:D$10000, "&gt;=3000", 【データ】蓄積用!E$2:E$10000, "&gt;=1500")&gt;0, "〇", IF(COUNTIFS(【データ】蓄積用!A$2:A$10000, K$5, 【データ】蓄積用!C$2:C$10000, $A12, 【データ】蓄積用!Q$2:Q$10000, 1, 【データ】蓄積用!AC$2:AC$10000, "&gt;=4.0")&gt;0, "〇", "×")))</f>
        <v>×</v>
      </c>
      <c r="L12" t="str">
        <f>IF(OR($A12="", L$5=""), "", IF(COUNTIFS(【データ】蓄積用!A$2:A$10000, L$5, 【データ】蓄積用!C$2:C$10000, $A12, 【データ】蓄積用!D$2:D$10000, "&gt;=3000", 【データ】蓄積用!E$2:E$10000, "&gt;=1500")&gt;0, "〇", IF(COUNTIFS(【データ】蓄積用!A$2:A$10000, L$5, 【データ】蓄積用!C$2:C$10000, $A12, 【データ】蓄積用!Q$2:Q$10000, 1, 【データ】蓄積用!AC$2:AC$10000, "&gt;=4.0")&gt;0, "〇", "×")))</f>
        <v>×</v>
      </c>
      <c r="M12" t="str">
        <f>IF(OR($A12="", M$5=""), "", IF(COUNTIFS(【データ】蓄積用!A$2:A$10000, M$5, 【データ】蓄積用!C$2:C$10000, $A12, 【データ】蓄積用!D$2:D$10000, "&gt;=3000", 【データ】蓄積用!E$2:E$10000, "&gt;=1500")&gt;0, "〇", IF(COUNTIFS(【データ】蓄積用!A$2:A$10000, M$5, 【データ】蓄積用!C$2:C$10000, $A12, 【データ】蓄積用!Q$2:Q$10000, 1, 【データ】蓄積用!AC$2:AC$10000, "&gt;=4.0")&gt;0, "〇", "×")))</f>
        <v>×</v>
      </c>
      <c r="N12" t="str">
        <f>IF(OR($A12="", N$5=""), "", IF(COUNTIFS(【データ】蓄積用!A$2:A$10000, N$5, 【データ】蓄積用!C$2:C$10000, $A12, 【データ】蓄積用!D$2:D$10000, "&gt;=3000", 【データ】蓄積用!E$2:E$10000, "&gt;=1500")&gt;0, "〇", IF(COUNTIFS(【データ】蓄積用!A$2:A$10000, N$5, 【データ】蓄積用!C$2:C$10000, $A12, 【データ】蓄積用!Q$2:Q$10000, 1, 【データ】蓄積用!AC$2:AC$10000, "&gt;=4.0")&gt;0, "〇", "×")))</f>
        <v>×</v>
      </c>
      <c r="O12" t="str">
        <f>IF(OR($A12="", O$5=""), "", IF(COUNTIFS(【データ】蓄積用!A$2:A$10000, O$5, 【データ】蓄積用!C$2:C$10000, $A12, 【データ】蓄積用!D$2:D$10000, "&gt;=3000", 【データ】蓄積用!E$2:E$10000, "&gt;=1500")&gt;0, "〇", IF(COUNTIFS(【データ】蓄積用!A$2:A$10000, O$5, 【データ】蓄積用!C$2:C$10000, $A12, 【データ】蓄積用!Q$2:Q$10000, 1, 【データ】蓄積用!AC$2:AC$10000, "&gt;=4.0")&gt;0, "〇", "×")))</f>
        <v>×</v>
      </c>
      <c r="P12" t="str">
        <f>IF(OR($A12="", P$5=""), "", IF(COUNTIFS(【データ】蓄積用!A$2:A$10000, P$5, 【データ】蓄積用!C$2:C$10000, $A12, 【データ】蓄積用!D$2:D$10000, "&gt;=3000", 【データ】蓄積用!E$2:E$10000, "&gt;=1500")&gt;0, "〇", IF(COUNTIFS(【データ】蓄積用!A$2:A$10000, P$5, 【データ】蓄積用!C$2:C$10000, $A12, 【データ】蓄積用!Q$2:Q$10000, 1, 【データ】蓄積用!AC$2:AC$10000, "&gt;=4.0")&gt;0, "〇", "×")))</f>
        <v>×</v>
      </c>
      <c r="Q12" t="str">
        <f>IF(OR($A12="", Q$5=""), "", IF(COUNTIFS(【データ】蓄積用!A$2:A$10000, Q$5, 【データ】蓄積用!C$2:C$10000, $A12, 【データ】蓄積用!D$2:D$10000, "&gt;=3000", 【データ】蓄積用!E$2:E$10000, "&gt;=1500")&gt;0, "〇", IF(COUNTIFS(【データ】蓄積用!A$2:A$10000, Q$5, 【データ】蓄積用!C$2:C$10000, $A12, 【データ】蓄積用!Q$2:Q$10000, 1, 【データ】蓄積用!AC$2:AC$10000, "&gt;=4.0")&gt;0, "〇", "×")))</f>
        <v>×</v>
      </c>
      <c r="R12" t="str">
        <f>IF(OR($A12="", R$5=""), "", IF(COUNTIFS(【データ】蓄積用!A$2:A$10000, R$5, 【データ】蓄積用!C$2:C$10000, $A12, 【データ】蓄積用!D$2:D$10000, "&gt;=3000", 【データ】蓄積用!E$2:E$10000, "&gt;=1500")&gt;0, "〇", IF(COUNTIFS(【データ】蓄積用!A$2:A$10000, R$5, 【データ】蓄積用!C$2:C$10000, $A12, 【データ】蓄積用!Q$2:Q$10000, 1, 【データ】蓄積用!AC$2:AC$10000, "&gt;=4.0")&gt;0, "〇", "×")))</f>
        <v>×</v>
      </c>
      <c r="S12" t="str">
        <f>IF(OR($A12="", S$5=""), "", IF(COUNTIFS(【データ】蓄積用!A$2:A$10000, S$5, 【データ】蓄積用!C$2:C$10000, $A12, 【データ】蓄積用!D$2:D$10000, "&gt;=3000", 【データ】蓄積用!E$2:E$10000, "&gt;=1500")&gt;0, "〇", IF(COUNTIFS(【データ】蓄積用!A$2:A$10000, S$5, 【データ】蓄積用!C$2:C$10000, $A12, 【データ】蓄積用!Q$2:Q$10000, 1, 【データ】蓄積用!AC$2:AC$10000, "&gt;=4.0")&gt;0, "〇", "×")))</f>
        <v>×</v>
      </c>
      <c r="T12" t="str">
        <f>IF(OR($A12="", T$5=""), "", IF(COUNTIFS(【データ】蓄積用!A$2:A$10000, T$5, 【データ】蓄積用!C$2:C$10000, $A12, 【データ】蓄積用!D$2:D$10000, "&gt;=3000", 【データ】蓄積用!E$2:E$10000, "&gt;=1500")&gt;0, "〇", IF(COUNTIFS(【データ】蓄積用!A$2:A$10000, T$5, 【データ】蓄積用!C$2:C$10000, $A12, 【データ】蓄積用!Q$2:Q$10000, 1, 【データ】蓄積用!AC$2:AC$10000, "&gt;=4.0")&gt;0, "〇", "×")))</f>
        <v>×</v>
      </c>
      <c r="U12" t="str">
        <f>IF(OR($A12="", U$5=""), "", IF(COUNTIFS(【データ】蓄積用!A$2:A$10000, U$5, 【データ】蓄積用!C$2:C$10000, $A12, 【データ】蓄積用!D$2:D$10000, "&gt;=3000", 【データ】蓄積用!E$2:E$10000, "&gt;=1500")&gt;0, "〇", IF(COUNTIFS(【データ】蓄積用!A$2:A$10000, U$5, 【データ】蓄積用!C$2:C$10000, $A12, 【データ】蓄積用!Q$2:Q$10000, 1, 【データ】蓄積用!AC$2:AC$10000, "&gt;=4.0")&gt;0, "〇", "×")))</f>
        <v>〇</v>
      </c>
      <c r="V12" t="str">
        <f>IF(OR($A12="", V$5=""), "", IF(COUNTIFS(【データ】蓄積用!A$2:A$10000, V$5, 【データ】蓄積用!C$2:C$10000, $A12, 【データ】蓄積用!D$2:D$10000, "&gt;=3000", 【データ】蓄積用!E$2:E$10000, "&gt;=1500")&gt;0, "〇", IF(COUNTIFS(【データ】蓄積用!A$2:A$10000, V$5, 【データ】蓄積用!C$2:C$10000, $A12, 【データ】蓄積用!Q$2:Q$10000, 1, 【データ】蓄積用!AC$2:AC$10000, "&gt;=4.0")&gt;0, "〇", "×")))</f>
        <v>×</v>
      </c>
      <c r="W12" t="str">
        <f>IF(OR($A12="", W$5=""), "", IF(COUNTIFS(【データ】蓄積用!A$2:A$10000, W$5, 【データ】蓄積用!C$2:C$10000, $A12, 【データ】蓄積用!D$2:D$10000, "&gt;=3000", 【データ】蓄積用!E$2:E$10000, "&gt;=1500")&gt;0, "〇", IF(COUNTIFS(【データ】蓄積用!A$2:A$10000, W$5, 【データ】蓄積用!C$2:C$10000, $A12, 【データ】蓄積用!Q$2:Q$10000, 1, 【データ】蓄積用!AC$2:AC$10000, "&gt;=4.0")&gt;0, "〇", "×")))</f>
        <v>×</v>
      </c>
      <c r="X12" t="str">
        <f>IF(OR($A12="", X$5=""), "", IF(COUNTIFS(【データ】蓄積用!A$2:A$10000, X$5, 【データ】蓄積用!C$2:C$10000, $A12, 【データ】蓄積用!D$2:D$10000, "&gt;=3000", 【データ】蓄積用!E$2:E$10000, "&gt;=1500")&gt;0, "〇", IF(COUNTIFS(【データ】蓄積用!A$2:A$10000, X$5, 【データ】蓄積用!C$2:C$10000, $A12, 【データ】蓄積用!Q$2:Q$10000, 1, 【データ】蓄積用!AC$2:AC$10000, "&gt;=4.0")&gt;0, "〇", "×")))</f>
        <v>×</v>
      </c>
      <c r="Y12" t="str">
        <f>IF(OR($A12="", Y$5=""), "", IF(COUNTIFS(【データ】蓄積用!A$2:A$10000, Y$5, 【データ】蓄積用!C$2:C$10000, $A12, 【データ】蓄積用!D$2:D$10000, "&gt;=3000", 【データ】蓄積用!E$2:E$10000, "&gt;=1500")&gt;0, "〇", IF(COUNTIFS(【データ】蓄積用!A$2:A$10000, Y$5, 【データ】蓄積用!C$2:C$10000, $A12, 【データ】蓄積用!Q$2:Q$10000, 1, 【データ】蓄積用!AC$2:AC$10000, "&gt;=4.0")&gt;0, "〇", "×")))</f>
        <v>×</v>
      </c>
      <c r="Z12" t="str">
        <f>IF(OR($A12="", Z$5=""), "", IF(COUNTIFS(【データ】蓄積用!A$2:A$10000, Z$5, 【データ】蓄積用!C$2:C$10000, $A12, 【データ】蓄積用!D$2:D$10000, "&gt;=3000", 【データ】蓄積用!E$2:E$10000, "&gt;=1500")&gt;0, "〇", IF(COUNTIFS(【データ】蓄積用!A$2:A$10000, Z$5, 【データ】蓄積用!C$2:C$10000, $A12, 【データ】蓄積用!Q$2:Q$10000, 1, 【データ】蓄積用!AC$2:AC$10000, "&gt;=4.0")&gt;0, "〇", "×")))</f>
        <v>〇</v>
      </c>
      <c r="AA12" t="str">
        <f>IF(OR($A12="", AA$5=""), "", IF(COUNTIFS(【データ】蓄積用!A$2:A$10000, AA$5, 【データ】蓄積用!C$2:C$10000, $A12, 【データ】蓄積用!D$2:D$10000, "&gt;=3000", 【データ】蓄積用!E$2:E$10000, "&gt;=1500")&gt;0, "〇", IF(COUNTIFS(【データ】蓄積用!A$2:A$10000, AA$5, 【データ】蓄積用!C$2:C$10000, $A12, 【データ】蓄積用!Q$2:Q$10000, 1, 【データ】蓄積用!AC$2:AC$10000, "&gt;=4.0")&gt;0, "〇", "×")))</f>
        <v>×</v>
      </c>
      <c r="AB12" t="str">
        <f>IF(OR($A12="", AB$5=""), "", IF(COUNTIFS(【データ】蓄積用!A$2:A$10000, AB$5, 【データ】蓄積用!C$2:C$10000, $A12, 【データ】蓄積用!D$2:D$10000, "&gt;=3000", 【データ】蓄積用!E$2:E$10000, "&gt;=1500")&gt;0, "〇", IF(COUNTIFS(【データ】蓄積用!A$2:A$10000, AB$5, 【データ】蓄積用!C$2:C$10000, $A12, 【データ】蓄積用!Q$2:Q$10000, 1, 【データ】蓄積用!AC$2:AC$10000, "&gt;=4.0")&gt;0, "〇", "×")))</f>
        <v>×</v>
      </c>
      <c r="AC12" t="str">
        <f>IF(OR($A12="", AC$5=""), "", IF(COUNTIFS(【データ】蓄積用!A$2:A$10000, AC$5, 【データ】蓄積用!C$2:C$10000, $A12, 【データ】蓄積用!D$2:D$10000, "&gt;=3000", 【データ】蓄積用!E$2:E$10000, "&gt;=1500")&gt;0, "〇", IF(COUNTIFS(【データ】蓄積用!A$2:A$10000, AC$5, 【データ】蓄積用!C$2:C$10000, $A12, 【データ】蓄積用!Q$2:Q$10000, 1, 【データ】蓄積用!AC$2:AC$10000, "&gt;=4.0")&gt;0, "〇", "×")))</f>
        <v>×</v>
      </c>
      <c r="AD12" t="str">
        <f>IF(OR($A12="", AD$5=""), "", IF(COUNTIFS(【データ】蓄積用!A$2:A$10000, AD$5, 【データ】蓄積用!C$2:C$10000, $A12, 【データ】蓄積用!D$2:D$10000, "&gt;=3000", 【データ】蓄積用!E$2:E$10000, "&gt;=1500")&gt;0, "〇", IF(COUNTIFS(【データ】蓄積用!A$2:A$10000, AD$5, 【データ】蓄積用!C$2:C$10000, $A12, 【データ】蓄積用!Q$2:Q$10000, 1, 【データ】蓄積用!AC$2:AC$10000, "&gt;=4.0")&gt;0, "〇", "×")))</f>
        <v>〇</v>
      </c>
      <c r="AE12" t="str">
        <f>IF(OR($A12="", AE$5=""), "", IF(COUNTIFS(【データ】蓄積用!A$2:A$10000, AE$5, 【データ】蓄積用!C$2:C$10000, $A12, 【データ】蓄積用!D$2:D$10000, "&gt;=3000", 【データ】蓄積用!E$2:E$10000, "&gt;=1500")&gt;0, "〇", IF(COUNTIFS(【データ】蓄積用!A$2:A$10000, AE$5, 【データ】蓄積用!C$2:C$10000, $A12, 【データ】蓄積用!Q$2:Q$10000, 1, 【データ】蓄積用!AC$2:AC$10000, "&gt;=4.0")&gt;0, "〇", "×")))</f>
        <v>×</v>
      </c>
      <c r="AF12" t="str">
        <f>IF(OR($A12="", AF$5=""), "", IF(COUNTIFS(【データ】蓄積用!A$2:A$10000, AF$5, 【データ】蓄積用!C$2:C$10000, $A12, 【データ】蓄積用!D$2:D$10000, "&gt;=3000", 【データ】蓄積用!E$2:E$10000, "&gt;=1500")&gt;0, "〇", IF(COUNTIFS(【データ】蓄積用!A$2:A$10000, AF$5, 【データ】蓄積用!C$2:C$10000, $A12, 【データ】蓄積用!Q$2:Q$10000, 1, 【データ】蓄積用!AC$2:AC$10000, "&gt;=4.0")&gt;0, "〇", "×")))</f>
        <v>×</v>
      </c>
      <c r="AG12" t="str">
        <f>IF(OR($A12="", AG$5=""), "", IF(COUNTIFS(【データ】蓄積用!A$2:A$10000, AG$5, 【データ】蓄積用!C$2:C$10000, $A12, 【データ】蓄積用!D$2:D$10000, "&gt;=3000", 【データ】蓄積用!E$2:E$10000, "&gt;=1500")&gt;0, "〇", IF(COUNTIFS(【データ】蓄積用!A$2:A$10000, AG$5, 【データ】蓄積用!C$2:C$10000, $A12, 【データ】蓄積用!Q$2:Q$10000, 1, 【データ】蓄積用!AC$2:AC$10000, "&gt;=4.0")&gt;0, "〇", "×")))</f>
        <v>×</v>
      </c>
      <c r="AH12" t="str">
        <f>IF(OR($A12="", AH$5=""), "", IF(COUNTIFS(【データ】蓄積用!A$2:A$10000, AH$5, 【データ】蓄積用!C$2:C$10000, $A12, 【データ】蓄積用!D$2:D$10000, "&gt;=3000", 【データ】蓄積用!E$2:E$10000, "&gt;=1500")&gt;0, "〇", IF(COUNTIFS(【データ】蓄積用!A$2:A$10000, AH$5, 【データ】蓄積用!C$2:C$10000, $A12, 【データ】蓄積用!Q$2:Q$10000, 1, 【データ】蓄積用!AC$2:AC$10000, "&gt;=4.0")&gt;0, "〇", "×")))</f>
        <v>×</v>
      </c>
      <c r="AI12" t="str">
        <f>IF(OR($A12="", AI$5=""), "", IF(COUNTIFS(【データ】蓄積用!A$2:A$10000, AI$5, 【データ】蓄積用!C$2:C$10000, $A12, 【データ】蓄積用!D$2:D$10000, "&gt;=3000", 【データ】蓄積用!E$2:E$10000, "&gt;=1500")&gt;0, "〇", IF(COUNTIFS(【データ】蓄積用!A$2:A$10000, AI$5, 【データ】蓄積用!C$2:C$10000, $A12, 【データ】蓄積用!Q$2:Q$10000, 1, 【データ】蓄積用!AC$2:AC$10000, "&gt;=4.0")&gt;0, "〇", "×")))</f>
        <v>×</v>
      </c>
      <c r="AJ12" t="str">
        <f>IF(OR($A12="", AJ$5=""), "", IF(COUNTIFS(【データ】蓄積用!A$2:A$10000, AJ$5, 【データ】蓄積用!C$2:C$10000, $A12, 【データ】蓄積用!D$2:D$10000, "&gt;=3000", 【データ】蓄積用!E$2:E$10000, "&gt;=1500")&gt;0, "〇", IF(COUNTIFS(【データ】蓄積用!A$2:A$10000, AJ$5, 【データ】蓄積用!C$2:C$10000, $A12, 【データ】蓄積用!Q$2:Q$10000, 1, 【データ】蓄積用!AC$2:AC$10000, "&gt;=4.0")&gt;0, "〇", "×")))</f>
        <v>×</v>
      </c>
      <c r="AK12" t="str">
        <f>IF(OR($A12="", AK$5=""), "", IF(COUNTIFS(【データ】蓄積用!A$2:A$10000, AK$5, 【データ】蓄積用!C$2:C$10000, $A12, 【データ】蓄積用!D$2:D$10000, "&gt;=3000", 【データ】蓄積用!E$2:E$10000, "&gt;=1500")&gt;0, "〇", IF(COUNTIFS(【データ】蓄積用!A$2:A$10000, AK$5, 【データ】蓄積用!C$2:C$10000, $A12, 【データ】蓄積用!Q$2:Q$10000, 1, 【データ】蓄積用!AC$2:AC$10000, "&gt;=4.0")&gt;0, "〇", "×")))</f>
        <v>×</v>
      </c>
      <c r="AL12" t="str">
        <f>IF(OR($A12="", AL$5=""), "", IF(COUNTIFS(【データ】蓄積用!A$2:A$10000, AL$5, 【データ】蓄積用!C$2:C$10000, $A12, 【データ】蓄積用!D$2:D$10000, "&gt;=3000", 【データ】蓄積用!E$2:E$10000, "&gt;=1500")&gt;0, "〇", IF(COUNTIFS(【データ】蓄積用!A$2:A$10000, AL$5, 【データ】蓄積用!C$2:C$10000, $A12, 【データ】蓄積用!Q$2:Q$10000, 1, 【データ】蓄積用!AC$2:AC$10000, "&gt;=4.0")&gt;0, "〇", "×")))</f>
        <v>〇</v>
      </c>
      <c r="AM12" t="str">
        <f>IF(OR($A12="", AM$5=""), "", IF(COUNTIFS(【データ】蓄積用!A$2:A$10000, AM$5, 【データ】蓄積用!C$2:C$10000, $A12, 【データ】蓄積用!D$2:D$10000, "&gt;=3000", 【データ】蓄積用!E$2:E$10000, "&gt;=1500")&gt;0, "〇", IF(COUNTIFS(【データ】蓄積用!A$2:A$10000, AM$5, 【データ】蓄積用!C$2:C$10000, $A12, 【データ】蓄積用!Q$2:Q$10000, 1, 【データ】蓄積用!AC$2:AC$10000, "&gt;=4.0")&gt;0, "〇", "×")))</f>
        <v>×</v>
      </c>
      <c r="AN12" t="str">
        <f>IF(OR($A12="", AN$5=""), "", IF(COUNTIFS(【データ】蓄積用!A$2:A$10000, AN$5, 【データ】蓄積用!C$2:C$10000, $A12, 【データ】蓄積用!D$2:D$10000, "&gt;=3000", 【データ】蓄積用!E$2:E$10000, "&gt;=1500")&gt;0, "〇", IF(COUNTIFS(【データ】蓄積用!A$2:A$10000, AN$5, 【データ】蓄積用!C$2:C$10000, $A12, 【データ】蓄積用!Q$2:Q$10000, 1, 【データ】蓄積用!AC$2:AC$10000, "&gt;=4.0")&gt;0, "〇", "×")))</f>
        <v>×</v>
      </c>
      <c r="AO12" t="str">
        <f>IF(OR($A12="", AO$5=""), "", IF(COUNTIFS(【データ】蓄積用!A$2:A$10000, AO$5, 【データ】蓄積用!C$2:C$10000, $A12, 【データ】蓄積用!D$2:D$10000, "&gt;=3000", 【データ】蓄積用!E$2:E$10000, "&gt;=1500")&gt;0, "〇", IF(COUNTIFS(【データ】蓄積用!A$2:A$10000, AO$5, 【データ】蓄積用!C$2:C$10000, $A12, 【データ】蓄積用!Q$2:Q$10000, 1, 【データ】蓄積用!AC$2:AC$10000, "&gt;=4.0")&gt;0, "〇", "×")))</f>
        <v>×</v>
      </c>
      <c r="AP12" t="str">
        <f>IF(OR($A12="", AP$5=""), "", IF(COUNTIFS(【データ】蓄積用!A$2:A$10000, AP$5, 【データ】蓄積用!C$2:C$10000, $A12, 【データ】蓄積用!D$2:D$10000, "&gt;=3000", 【データ】蓄積用!E$2:E$10000, "&gt;=1500")&gt;0, "〇", IF(COUNTIFS(【データ】蓄積用!A$2:A$10000, AP$5, 【データ】蓄積用!C$2:C$10000, $A12, 【データ】蓄積用!Q$2:Q$10000, 1, 【データ】蓄積用!AC$2:AC$10000, "&gt;=4.0")&gt;0, "〇", "×")))</f>
        <v>×</v>
      </c>
      <c r="AQ12" t="str">
        <f>IF(OR($A12="", AQ$5=""), "", IF(COUNTIFS(【データ】蓄積用!A$2:A$10000, AQ$5, 【データ】蓄積用!C$2:C$10000, $A12, 【データ】蓄積用!D$2:D$10000, "&gt;=3000", 【データ】蓄積用!E$2:E$10000, "&gt;=1500")&gt;0, "〇", IF(COUNTIFS(【データ】蓄積用!A$2:A$10000, AQ$5, 【データ】蓄積用!C$2:C$10000, $A12, 【データ】蓄積用!Q$2:Q$10000, 1, 【データ】蓄積用!AC$2:AC$10000, "&gt;=4.0")&gt;0, "〇", "×")))</f>
        <v>×</v>
      </c>
      <c r="AR12" t="str">
        <f>IF(OR($A12="", AR$5=""), "", IF(COUNTIFS(【データ】蓄積用!A$2:A$10000, AR$5, 【データ】蓄積用!C$2:C$10000, $A12, 【データ】蓄積用!D$2:D$10000, "&gt;=3000", 【データ】蓄積用!E$2:E$10000, "&gt;=1500")&gt;0, "〇", IF(COUNTIFS(【データ】蓄積用!A$2:A$10000, AR$5, 【データ】蓄積用!C$2:C$10000, $A12, 【データ】蓄積用!Q$2:Q$10000, 1, 【データ】蓄積用!AC$2:AC$10000, "&gt;=4.0")&gt;0, "〇", "×")))</f>
        <v>×</v>
      </c>
      <c r="AS12" t="str">
        <f>IF(OR($A12="", AS$5=""), "", IF(COUNTIFS(【データ】蓄積用!A$2:A$10000, AS$5, 【データ】蓄積用!C$2:C$10000, $A12, 【データ】蓄積用!D$2:D$10000, "&gt;=3000", 【データ】蓄積用!E$2:E$10000, "&gt;=1500")&gt;0, "〇", IF(COUNTIFS(【データ】蓄積用!A$2:A$10000, AS$5, 【データ】蓄積用!C$2:C$10000, $A12, 【データ】蓄積用!Q$2:Q$10000, 1, 【データ】蓄積用!AC$2:AC$10000, "&gt;=4.0")&gt;0, "〇", "×")))</f>
        <v>×</v>
      </c>
      <c r="AT12" t="str">
        <f>IF(OR($A12="", AT$5=""), "", IF(COUNTIFS(【データ】蓄積用!A$2:A$10000, AT$5, 【データ】蓄積用!C$2:C$10000, $A12, 【データ】蓄積用!D$2:D$10000, "&gt;=3000", 【データ】蓄積用!E$2:E$10000, "&gt;=1500")&gt;0, "〇", IF(COUNTIFS(【データ】蓄積用!A$2:A$10000, AT$5, 【データ】蓄積用!C$2:C$10000, $A12, 【データ】蓄積用!Q$2:Q$10000, 1, 【データ】蓄積用!AC$2:AC$10000, "&gt;=4.0")&gt;0, "〇", "×")))</f>
        <v>×</v>
      </c>
      <c r="AU12" t="str">
        <f>IF(OR($A12="", AU$5=""), "", IF(COUNTIFS(【データ】蓄積用!A$2:A$10000, AU$5, 【データ】蓄積用!C$2:C$10000, $A12, 【データ】蓄積用!D$2:D$10000, "&gt;=3000", 【データ】蓄積用!E$2:E$10000, "&gt;=1500")&gt;0, "〇", IF(COUNTIFS(【データ】蓄積用!A$2:A$10000, AU$5, 【データ】蓄積用!C$2:C$10000, $A12, 【データ】蓄積用!Q$2:Q$10000, 1, 【データ】蓄積用!AC$2:AC$10000, "&gt;=4.0")&gt;0, "〇", "×")))</f>
        <v>×</v>
      </c>
      <c r="AV12" t="str">
        <f>IF(OR($A12="", AV$5=""), "", IF(COUNTIFS(【データ】蓄積用!A$2:A$10000, AV$5, 【データ】蓄積用!C$2:C$10000, $A12, 【データ】蓄積用!D$2:D$10000, "&gt;=3000", 【データ】蓄積用!E$2:E$10000, "&gt;=1500")&gt;0, "〇", IF(COUNTIFS(【データ】蓄積用!A$2:A$10000, AV$5, 【データ】蓄積用!C$2:C$10000, $A12, 【データ】蓄積用!Q$2:Q$10000, 1, 【データ】蓄積用!AC$2:AC$10000, "&gt;=4.0")&gt;0, "〇", "×")))</f>
        <v>×</v>
      </c>
      <c r="AW12" t="str">
        <f>IF(OR($A12="", AW$5=""), "", IF(COUNTIFS(【データ】蓄積用!A$2:A$10000, AW$5, 【データ】蓄積用!C$2:C$10000, $A12, 【データ】蓄積用!D$2:D$10000, "&gt;=3000", 【データ】蓄積用!E$2:E$10000, "&gt;=1500")&gt;0, "〇", IF(COUNTIFS(【データ】蓄積用!A$2:A$10000, AW$5, 【データ】蓄積用!C$2:C$10000, $A12, 【データ】蓄積用!Q$2:Q$10000, 1, 【データ】蓄積用!AC$2:AC$10000, "&gt;=4.0")&gt;0, "〇", "×")))</f>
        <v>×</v>
      </c>
      <c r="AX12" t="str">
        <f>IF(OR($A12="", AX$5=""), "", IF(COUNTIFS(【データ】蓄積用!A$2:A$10000, AX$5, 【データ】蓄積用!C$2:C$10000, $A12, 【データ】蓄積用!D$2:D$10000, "&gt;=3000", 【データ】蓄積用!E$2:E$10000, "&gt;=1500")&gt;0, "〇", IF(COUNTIFS(【データ】蓄積用!A$2:A$10000, AX$5, 【データ】蓄積用!C$2:C$10000, $A12, 【データ】蓄積用!Q$2:Q$10000, 1, 【データ】蓄積用!AC$2:AC$10000, "&gt;=4.0")&gt;0, "〇", "×")))</f>
        <v>〇</v>
      </c>
      <c r="AY12" t="str">
        <f>IF(OR($A12="", AY$5=""), "", IF(COUNTIFS(【データ】蓄積用!A$2:A$10000, AY$5, 【データ】蓄積用!C$2:C$10000, $A12, 【データ】蓄積用!D$2:D$10000, "&gt;=3000", 【データ】蓄積用!E$2:E$10000, "&gt;=1500")&gt;0, "〇", IF(COUNTIFS(【データ】蓄積用!A$2:A$10000, AY$5, 【データ】蓄積用!C$2:C$10000, $A12, 【データ】蓄積用!Q$2:Q$10000, 1, 【データ】蓄積用!AC$2:AC$10000, "&gt;=4.0")&gt;0, "〇", "×")))</f>
        <v/>
      </c>
    </row>
    <row r="13" spans="1:59">
      <c r="A13">
        <v>508</v>
      </c>
      <c r="B13" t="str">
        <f>IF(OR($A13="", B$5=""), "", IF(COUNTIFS(【データ】蓄積用!A$2:A$10000, B$5, 【データ】蓄積用!C$2:C$10000, $A13, 【データ】蓄積用!D$2:D$10000, "&gt;=3000", 【データ】蓄積用!E$2:E$10000, "&gt;=1500")&gt;0, "〇", IF(COUNTIFS(【データ】蓄積用!A$2:A$10000, B$5, 【データ】蓄積用!C$2:C$10000, $A13, 【データ】蓄積用!Q$2:Q$10000, 1, 【データ】蓄積用!AC$2:AC$10000, "&gt;=4.0")&gt;0, "〇", "×")))</f>
        <v>×</v>
      </c>
      <c r="C13" t="str">
        <f>IF(OR($A13="", C$5=""), "", IF(COUNTIFS(【データ】蓄積用!A$2:A$10000, C$5, 【データ】蓄積用!C$2:C$10000, $A13, 【データ】蓄積用!D$2:D$10000, "&gt;=3000", 【データ】蓄積用!E$2:E$10000, "&gt;=1500")&gt;0, "〇", IF(COUNTIFS(【データ】蓄積用!A$2:A$10000, C$5, 【データ】蓄積用!C$2:C$10000, $A13, 【データ】蓄積用!Q$2:Q$10000, 1, 【データ】蓄積用!AC$2:AC$10000, "&gt;=4.0")&gt;0, "〇", "×")))</f>
        <v>×</v>
      </c>
      <c r="D13" t="str">
        <f>IF(OR($A13="", D$5=""), "", IF(COUNTIFS(【データ】蓄積用!A$2:A$10000, D$5, 【データ】蓄積用!C$2:C$10000, $A13, 【データ】蓄積用!D$2:D$10000, "&gt;=3000", 【データ】蓄積用!E$2:E$10000, "&gt;=1500")&gt;0, "〇", IF(COUNTIFS(【データ】蓄積用!A$2:A$10000, D$5, 【データ】蓄積用!C$2:C$10000, $A13, 【データ】蓄積用!Q$2:Q$10000, 1, 【データ】蓄積用!AC$2:AC$10000, "&gt;=4.0")&gt;0, "〇", "×")))</f>
        <v>×</v>
      </c>
      <c r="E13" t="str">
        <f>IF(OR($A13="", E$5=""), "", IF(COUNTIFS(【データ】蓄積用!A$2:A$10000, E$5, 【データ】蓄積用!C$2:C$10000, $A13, 【データ】蓄積用!D$2:D$10000, "&gt;=3000", 【データ】蓄積用!E$2:E$10000, "&gt;=1500")&gt;0, "〇", IF(COUNTIFS(【データ】蓄積用!A$2:A$10000, E$5, 【データ】蓄積用!C$2:C$10000, $A13, 【データ】蓄積用!Q$2:Q$10000, 1, 【データ】蓄積用!AC$2:AC$10000, "&gt;=4.0")&gt;0, "〇", "×")))</f>
        <v>×</v>
      </c>
      <c r="F13" t="str">
        <f>IF(OR($A13="", F$5=""), "", IF(COUNTIFS(【データ】蓄積用!A$2:A$10000, F$5, 【データ】蓄積用!C$2:C$10000, $A13, 【データ】蓄積用!D$2:D$10000, "&gt;=3000", 【データ】蓄積用!E$2:E$10000, "&gt;=1500")&gt;0, "〇", IF(COUNTIFS(【データ】蓄積用!A$2:A$10000, F$5, 【データ】蓄積用!C$2:C$10000, $A13, 【データ】蓄積用!Q$2:Q$10000, 1, 【データ】蓄積用!AC$2:AC$10000, "&gt;=4.0")&gt;0, "〇", "×")))</f>
        <v>×</v>
      </c>
      <c r="G13" t="str">
        <f>IF(OR($A13="", G$5=""), "", IF(COUNTIFS(【データ】蓄積用!A$2:A$10000, G$5, 【データ】蓄積用!C$2:C$10000, $A13, 【データ】蓄積用!D$2:D$10000, "&gt;=3000", 【データ】蓄積用!E$2:E$10000, "&gt;=1500")&gt;0, "〇", IF(COUNTIFS(【データ】蓄積用!A$2:A$10000, G$5, 【データ】蓄積用!C$2:C$10000, $A13, 【データ】蓄積用!Q$2:Q$10000, 1, 【データ】蓄積用!AC$2:AC$10000, "&gt;=4.0")&gt;0, "〇", "×")))</f>
        <v>×</v>
      </c>
      <c r="H13" t="str">
        <f>IF(OR($A13="", H$5=""), "", IF(COUNTIFS(【データ】蓄積用!A$2:A$10000, H$5, 【データ】蓄積用!C$2:C$10000, $A13, 【データ】蓄積用!D$2:D$10000, "&gt;=3000", 【データ】蓄積用!E$2:E$10000, "&gt;=1500")&gt;0, "〇", IF(COUNTIFS(【データ】蓄積用!A$2:A$10000, H$5, 【データ】蓄積用!C$2:C$10000, $A13, 【データ】蓄積用!Q$2:Q$10000, 1, 【データ】蓄積用!AC$2:AC$10000, "&gt;=4.0")&gt;0, "〇", "×")))</f>
        <v>×</v>
      </c>
      <c r="I13" t="str">
        <f>IF(OR($A13="", I$5=""), "", IF(COUNTIFS(【データ】蓄積用!A$2:A$10000, I$5, 【データ】蓄積用!C$2:C$10000, $A13, 【データ】蓄積用!D$2:D$10000, "&gt;=3000", 【データ】蓄積用!E$2:E$10000, "&gt;=1500")&gt;0, "〇", IF(COUNTIFS(【データ】蓄積用!A$2:A$10000, I$5, 【データ】蓄積用!C$2:C$10000, $A13, 【データ】蓄積用!Q$2:Q$10000, 1, 【データ】蓄積用!AC$2:AC$10000, "&gt;=4.0")&gt;0, "〇", "×")))</f>
        <v>×</v>
      </c>
      <c r="J13" t="str">
        <f>IF(OR($A13="", J$5=""), "", IF(COUNTIFS(【データ】蓄積用!A$2:A$10000, J$5, 【データ】蓄積用!C$2:C$10000, $A13, 【データ】蓄積用!D$2:D$10000, "&gt;=3000", 【データ】蓄積用!E$2:E$10000, "&gt;=1500")&gt;0, "〇", IF(COUNTIFS(【データ】蓄積用!A$2:A$10000, J$5, 【データ】蓄積用!C$2:C$10000, $A13, 【データ】蓄積用!Q$2:Q$10000, 1, 【データ】蓄積用!AC$2:AC$10000, "&gt;=4.0")&gt;0, "〇", "×")))</f>
        <v>〇</v>
      </c>
      <c r="K13" t="str">
        <f>IF(OR($A13="", K$5=""), "", IF(COUNTIFS(【データ】蓄積用!A$2:A$10000, K$5, 【データ】蓄積用!C$2:C$10000, $A13, 【データ】蓄積用!D$2:D$10000, "&gt;=3000", 【データ】蓄積用!E$2:E$10000, "&gt;=1500")&gt;0, "〇", IF(COUNTIFS(【データ】蓄積用!A$2:A$10000, K$5, 【データ】蓄積用!C$2:C$10000, $A13, 【データ】蓄積用!Q$2:Q$10000, 1, 【データ】蓄積用!AC$2:AC$10000, "&gt;=4.0")&gt;0, "〇", "×")))</f>
        <v>×</v>
      </c>
      <c r="L13" t="str">
        <f>IF(OR($A13="", L$5=""), "", IF(COUNTIFS(【データ】蓄積用!A$2:A$10000, L$5, 【データ】蓄積用!C$2:C$10000, $A13, 【データ】蓄積用!D$2:D$10000, "&gt;=3000", 【データ】蓄積用!E$2:E$10000, "&gt;=1500")&gt;0, "〇", IF(COUNTIFS(【データ】蓄積用!A$2:A$10000, L$5, 【データ】蓄積用!C$2:C$10000, $A13, 【データ】蓄積用!Q$2:Q$10000, 1, 【データ】蓄積用!AC$2:AC$10000, "&gt;=4.0")&gt;0, "〇", "×")))</f>
        <v>×</v>
      </c>
      <c r="M13" t="str">
        <f>IF(OR($A13="", M$5=""), "", IF(COUNTIFS(【データ】蓄積用!A$2:A$10000, M$5, 【データ】蓄積用!C$2:C$10000, $A13, 【データ】蓄積用!D$2:D$10000, "&gt;=3000", 【データ】蓄積用!E$2:E$10000, "&gt;=1500")&gt;0, "〇", IF(COUNTIFS(【データ】蓄積用!A$2:A$10000, M$5, 【データ】蓄積用!C$2:C$10000, $A13, 【データ】蓄積用!Q$2:Q$10000, 1, 【データ】蓄積用!AC$2:AC$10000, "&gt;=4.0")&gt;0, "〇", "×")))</f>
        <v>×</v>
      </c>
      <c r="N13" t="str">
        <f>IF(OR($A13="", N$5=""), "", IF(COUNTIFS(【データ】蓄積用!A$2:A$10000, N$5, 【データ】蓄積用!C$2:C$10000, $A13, 【データ】蓄積用!D$2:D$10000, "&gt;=3000", 【データ】蓄積用!E$2:E$10000, "&gt;=1500")&gt;0, "〇", IF(COUNTIFS(【データ】蓄積用!A$2:A$10000, N$5, 【データ】蓄積用!C$2:C$10000, $A13, 【データ】蓄積用!Q$2:Q$10000, 1, 【データ】蓄積用!AC$2:AC$10000, "&gt;=4.0")&gt;0, "〇", "×")))</f>
        <v>×</v>
      </c>
      <c r="O13" t="str">
        <f>IF(OR($A13="", O$5=""), "", IF(COUNTIFS(【データ】蓄積用!A$2:A$10000, O$5, 【データ】蓄積用!C$2:C$10000, $A13, 【データ】蓄積用!D$2:D$10000, "&gt;=3000", 【データ】蓄積用!E$2:E$10000, "&gt;=1500")&gt;0, "〇", IF(COUNTIFS(【データ】蓄積用!A$2:A$10000, O$5, 【データ】蓄積用!C$2:C$10000, $A13, 【データ】蓄積用!Q$2:Q$10000, 1, 【データ】蓄積用!AC$2:AC$10000, "&gt;=4.0")&gt;0, "〇", "×")))</f>
        <v>×</v>
      </c>
      <c r="P13" t="str">
        <f>IF(OR($A13="", P$5=""), "", IF(COUNTIFS(【データ】蓄積用!A$2:A$10000, P$5, 【データ】蓄積用!C$2:C$10000, $A13, 【データ】蓄積用!D$2:D$10000, "&gt;=3000", 【データ】蓄積用!E$2:E$10000, "&gt;=1500")&gt;0, "〇", IF(COUNTIFS(【データ】蓄積用!A$2:A$10000, P$5, 【データ】蓄積用!C$2:C$10000, $A13, 【データ】蓄積用!Q$2:Q$10000, 1, 【データ】蓄積用!AC$2:AC$10000, "&gt;=4.0")&gt;0, "〇", "×")))</f>
        <v>×</v>
      </c>
      <c r="Q13" t="str">
        <f>IF(OR($A13="", Q$5=""), "", IF(COUNTIFS(【データ】蓄積用!A$2:A$10000, Q$5, 【データ】蓄積用!C$2:C$10000, $A13, 【データ】蓄積用!D$2:D$10000, "&gt;=3000", 【データ】蓄積用!E$2:E$10000, "&gt;=1500")&gt;0, "〇", IF(COUNTIFS(【データ】蓄積用!A$2:A$10000, Q$5, 【データ】蓄積用!C$2:C$10000, $A13, 【データ】蓄積用!Q$2:Q$10000, 1, 【データ】蓄積用!AC$2:AC$10000, "&gt;=4.0")&gt;0, "〇", "×")))</f>
        <v>×</v>
      </c>
      <c r="R13" t="str">
        <f>IF(OR($A13="", R$5=""), "", IF(COUNTIFS(【データ】蓄積用!A$2:A$10000, R$5, 【データ】蓄積用!C$2:C$10000, $A13, 【データ】蓄積用!D$2:D$10000, "&gt;=3000", 【データ】蓄積用!E$2:E$10000, "&gt;=1500")&gt;0, "〇", IF(COUNTIFS(【データ】蓄積用!A$2:A$10000, R$5, 【データ】蓄積用!C$2:C$10000, $A13, 【データ】蓄積用!Q$2:Q$10000, 1, 【データ】蓄積用!AC$2:AC$10000, "&gt;=4.0")&gt;0, "〇", "×")))</f>
        <v>×</v>
      </c>
      <c r="S13" t="str">
        <f>IF(OR($A13="", S$5=""), "", IF(COUNTIFS(【データ】蓄積用!A$2:A$10000, S$5, 【データ】蓄積用!C$2:C$10000, $A13, 【データ】蓄積用!D$2:D$10000, "&gt;=3000", 【データ】蓄積用!E$2:E$10000, "&gt;=1500")&gt;0, "〇", IF(COUNTIFS(【データ】蓄積用!A$2:A$10000, S$5, 【データ】蓄積用!C$2:C$10000, $A13, 【データ】蓄積用!Q$2:Q$10000, 1, 【データ】蓄積用!AC$2:AC$10000, "&gt;=4.0")&gt;0, "〇", "×")))</f>
        <v>〇</v>
      </c>
      <c r="T13" t="str">
        <f>IF(OR($A13="", T$5=""), "", IF(COUNTIFS(【データ】蓄積用!A$2:A$10000, T$5, 【データ】蓄積用!C$2:C$10000, $A13, 【データ】蓄積用!D$2:D$10000, "&gt;=3000", 【データ】蓄積用!E$2:E$10000, "&gt;=1500")&gt;0, "〇", IF(COUNTIFS(【データ】蓄積用!A$2:A$10000, T$5, 【データ】蓄積用!C$2:C$10000, $A13, 【データ】蓄積用!Q$2:Q$10000, 1, 【データ】蓄積用!AC$2:AC$10000, "&gt;=4.0")&gt;0, "〇", "×")))</f>
        <v>×</v>
      </c>
      <c r="U13" t="str">
        <f>IF(OR($A13="", U$5=""), "", IF(COUNTIFS(【データ】蓄積用!A$2:A$10000, U$5, 【データ】蓄積用!C$2:C$10000, $A13, 【データ】蓄積用!D$2:D$10000, "&gt;=3000", 【データ】蓄積用!E$2:E$10000, "&gt;=1500")&gt;0, "〇", IF(COUNTIFS(【データ】蓄積用!A$2:A$10000, U$5, 【データ】蓄積用!C$2:C$10000, $A13, 【データ】蓄積用!Q$2:Q$10000, 1, 【データ】蓄積用!AC$2:AC$10000, "&gt;=4.0")&gt;0, "〇", "×")))</f>
        <v>〇</v>
      </c>
      <c r="V13" t="str">
        <f>IF(OR($A13="", V$5=""), "", IF(COUNTIFS(【データ】蓄積用!A$2:A$10000, V$5, 【データ】蓄積用!C$2:C$10000, $A13, 【データ】蓄積用!D$2:D$10000, "&gt;=3000", 【データ】蓄積用!E$2:E$10000, "&gt;=1500")&gt;0, "〇", IF(COUNTIFS(【データ】蓄積用!A$2:A$10000, V$5, 【データ】蓄積用!C$2:C$10000, $A13, 【データ】蓄積用!Q$2:Q$10000, 1, 【データ】蓄積用!AC$2:AC$10000, "&gt;=4.0")&gt;0, "〇", "×")))</f>
        <v>×</v>
      </c>
      <c r="W13" t="str">
        <f>IF(OR($A13="", W$5=""), "", IF(COUNTIFS(【データ】蓄積用!A$2:A$10000, W$5, 【データ】蓄積用!C$2:C$10000, $A13, 【データ】蓄積用!D$2:D$10000, "&gt;=3000", 【データ】蓄積用!E$2:E$10000, "&gt;=1500")&gt;0, "〇", IF(COUNTIFS(【データ】蓄積用!A$2:A$10000, W$5, 【データ】蓄積用!C$2:C$10000, $A13, 【データ】蓄積用!Q$2:Q$10000, 1, 【データ】蓄積用!AC$2:AC$10000, "&gt;=4.0")&gt;0, "〇", "×")))</f>
        <v>×</v>
      </c>
      <c r="X13" t="str">
        <f>IF(OR($A13="", X$5=""), "", IF(COUNTIFS(【データ】蓄積用!A$2:A$10000, X$5, 【データ】蓄積用!C$2:C$10000, $A13, 【データ】蓄積用!D$2:D$10000, "&gt;=3000", 【データ】蓄積用!E$2:E$10000, "&gt;=1500")&gt;0, "〇", IF(COUNTIFS(【データ】蓄積用!A$2:A$10000, X$5, 【データ】蓄積用!C$2:C$10000, $A13, 【データ】蓄積用!Q$2:Q$10000, 1, 【データ】蓄積用!AC$2:AC$10000, "&gt;=4.0")&gt;0, "〇", "×")))</f>
        <v>×</v>
      </c>
      <c r="Y13" t="str">
        <f>IF(OR($A13="", Y$5=""), "", IF(COUNTIFS(【データ】蓄積用!A$2:A$10000, Y$5, 【データ】蓄積用!C$2:C$10000, $A13, 【データ】蓄積用!D$2:D$10000, "&gt;=3000", 【データ】蓄積用!E$2:E$10000, "&gt;=1500")&gt;0, "〇", IF(COUNTIFS(【データ】蓄積用!A$2:A$10000, Y$5, 【データ】蓄積用!C$2:C$10000, $A13, 【データ】蓄積用!Q$2:Q$10000, 1, 【データ】蓄積用!AC$2:AC$10000, "&gt;=4.0")&gt;0, "〇", "×")))</f>
        <v>〇</v>
      </c>
      <c r="Z13" t="str">
        <f>IF(OR($A13="", Z$5=""), "", IF(COUNTIFS(【データ】蓄積用!A$2:A$10000, Z$5, 【データ】蓄積用!C$2:C$10000, $A13, 【データ】蓄積用!D$2:D$10000, "&gt;=3000", 【データ】蓄積用!E$2:E$10000, "&gt;=1500")&gt;0, "〇", IF(COUNTIFS(【データ】蓄積用!A$2:A$10000, Z$5, 【データ】蓄積用!C$2:C$10000, $A13, 【データ】蓄積用!Q$2:Q$10000, 1, 【データ】蓄積用!AC$2:AC$10000, "&gt;=4.0")&gt;0, "〇", "×")))</f>
        <v>×</v>
      </c>
      <c r="AA13" t="str">
        <f>IF(OR($A13="", AA$5=""), "", IF(COUNTIFS(【データ】蓄積用!A$2:A$10000, AA$5, 【データ】蓄積用!C$2:C$10000, $A13, 【データ】蓄積用!D$2:D$10000, "&gt;=3000", 【データ】蓄積用!E$2:E$10000, "&gt;=1500")&gt;0, "〇", IF(COUNTIFS(【データ】蓄積用!A$2:A$10000, AA$5, 【データ】蓄積用!C$2:C$10000, $A13, 【データ】蓄積用!Q$2:Q$10000, 1, 【データ】蓄積用!AC$2:AC$10000, "&gt;=4.0")&gt;0, "〇", "×")))</f>
        <v>×</v>
      </c>
      <c r="AB13" t="str">
        <f>IF(OR($A13="", AB$5=""), "", IF(COUNTIFS(【データ】蓄積用!A$2:A$10000, AB$5, 【データ】蓄積用!C$2:C$10000, $A13, 【データ】蓄積用!D$2:D$10000, "&gt;=3000", 【データ】蓄積用!E$2:E$10000, "&gt;=1500")&gt;0, "〇", IF(COUNTIFS(【データ】蓄積用!A$2:A$10000, AB$5, 【データ】蓄積用!C$2:C$10000, $A13, 【データ】蓄積用!Q$2:Q$10000, 1, 【データ】蓄積用!AC$2:AC$10000, "&gt;=4.0")&gt;0, "〇", "×")))</f>
        <v>×</v>
      </c>
      <c r="AC13" t="str">
        <f>IF(OR($A13="", AC$5=""), "", IF(COUNTIFS(【データ】蓄積用!A$2:A$10000, AC$5, 【データ】蓄積用!C$2:C$10000, $A13, 【データ】蓄積用!D$2:D$10000, "&gt;=3000", 【データ】蓄積用!E$2:E$10000, "&gt;=1500")&gt;0, "〇", IF(COUNTIFS(【データ】蓄積用!A$2:A$10000, AC$5, 【データ】蓄積用!C$2:C$10000, $A13, 【データ】蓄積用!Q$2:Q$10000, 1, 【データ】蓄積用!AC$2:AC$10000, "&gt;=4.0")&gt;0, "〇", "×")))</f>
        <v>×</v>
      </c>
      <c r="AD13" t="str">
        <f>IF(OR($A13="", AD$5=""), "", IF(COUNTIFS(【データ】蓄積用!A$2:A$10000, AD$5, 【データ】蓄積用!C$2:C$10000, $A13, 【データ】蓄積用!D$2:D$10000, "&gt;=3000", 【データ】蓄積用!E$2:E$10000, "&gt;=1500")&gt;0, "〇", IF(COUNTIFS(【データ】蓄積用!A$2:A$10000, AD$5, 【データ】蓄積用!C$2:C$10000, $A13, 【データ】蓄積用!Q$2:Q$10000, 1, 【データ】蓄積用!AC$2:AC$10000, "&gt;=4.0")&gt;0, "〇", "×")))</f>
        <v>×</v>
      </c>
      <c r="AE13" t="str">
        <f>IF(OR($A13="", AE$5=""), "", IF(COUNTIFS(【データ】蓄積用!A$2:A$10000, AE$5, 【データ】蓄積用!C$2:C$10000, $A13, 【データ】蓄積用!D$2:D$10000, "&gt;=3000", 【データ】蓄積用!E$2:E$10000, "&gt;=1500")&gt;0, "〇", IF(COUNTIFS(【データ】蓄積用!A$2:A$10000, AE$5, 【データ】蓄積用!C$2:C$10000, $A13, 【データ】蓄積用!Q$2:Q$10000, 1, 【データ】蓄積用!AC$2:AC$10000, "&gt;=4.0")&gt;0, "〇", "×")))</f>
        <v>×</v>
      </c>
      <c r="AF13" t="str">
        <f>IF(OR($A13="", AF$5=""), "", IF(COUNTIFS(【データ】蓄積用!A$2:A$10000, AF$5, 【データ】蓄積用!C$2:C$10000, $A13, 【データ】蓄積用!D$2:D$10000, "&gt;=3000", 【データ】蓄積用!E$2:E$10000, "&gt;=1500")&gt;0, "〇", IF(COUNTIFS(【データ】蓄積用!A$2:A$10000, AF$5, 【データ】蓄積用!C$2:C$10000, $A13, 【データ】蓄積用!Q$2:Q$10000, 1, 【データ】蓄積用!AC$2:AC$10000, "&gt;=4.0")&gt;0, "〇", "×")))</f>
        <v>×</v>
      </c>
      <c r="AG13" t="str">
        <f>IF(OR($A13="", AG$5=""), "", IF(COUNTIFS(【データ】蓄積用!A$2:A$10000, AG$5, 【データ】蓄積用!C$2:C$10000, $A13, 【データ】蓄積用!D$2:D$10000, "&gt;=3000", 【データ】蓄積用!E$2:E$10000, "&gt;=1500")&gt;0, "〇", IF(COUNTIFS(【データ】蓄積用!A$2:A$10000, AG$5, 【データ】蓄積用!C$2:C$10000, $A13, 【データ】蓄積用!Q$2:Q$10000, 1, 【データ】蓄積用!AC$2:AC$10000, "&gt;=4.0")&gt;0, "〇", "×")))</f>
        <v>×</v>
      </c>
      <c r="AH13" t="str">
        <f>IF(OR($A13="", AH$5=""), "", IF(COUNTIFS(【データ】蓄積用!A$2:A$10000, AH$5, 【データ】蓄積用!C$2:C$10000, $A13, 【データ】蓄積用!D$2:D$10000, "&gt;=3000", 【データ】蓄積用!E$2:E$10000, "&gt;=1500")&gt;0, "〇", IF(COUNTIFS(【データ】蓄積用!A$2:A$10000, AH$5, 【データ】蓄積用!C$2:C$10000, $A13, 【データ】蓄積用!Q$2:Q$10000, 1, 【データ】蓄積用!AC$2:AC$10000, "&gt;=4.0")&gt;0, "〇", "×")))</f>
        <v>×</v>
      </c>
      <c r="AI13" t="str">
        <f>IF(OR($A13="", AI$5=""), "", IF(COUNTIFS(【データ】蓄積用!A$2:A$10000, AI$5, 【データ】蓄積用!C$2:C$10000, $A13, 【データ】蓄積用!D$2:D$10000, "&gt;=3000", 【データ】蓄積用!E$2:E$10000, "&gt;=1500")&gt;0, "〇", IF(COUNTIFS(【データ】蓄積用!A$2:A$10000, AI$5, 【データ】蓄積用!C$2:C$10000, $A13, 【データ】蓄積用!Q$2:Q$10000, 1, 【データ】蓄積用!AC$2:AC$10000, "&gt;=4.0")&gt;0, "〇", "×")))</f>
        <v>×</v>
      </c>
      <c r="AJ13" t="str">
        <f>IF(OR($A13="", AJ$5=""), "", IF(COUNTIFS(【データ】蓄積用!A$2:A$10000, AJ$5, 【データ】蓄積用!C$2:C$10000, $A13, 【データ】蓄積用!D$2:D$10000, "&gt;=3000", 【データ】蓄積用!E$2:E$10000, "&gt;=1500")&gt;0, "〇", IF(COUNTIFS(【データ】蓄積用!A$2:A$10000, AJ$5, 【データ】蓄積用!C$2:C$10000, $A13, 【データ】蓄積用!Q$2:Q$10000, 1, 【データ】蓄積用!AC$2:AC$10000, "&gt;=4.0")&gt;0, "〇", "×")))</f>
        <v>×</v>
      </c>
      <c r="AK13" t="str">
        <f>IF(OR($A13="", AK$5=""), "", IF(COUNTIFS(【データ】蓄積用!A$2:A$10000, AK$5, 【データ】蓄積用!C$2:C$10000, $A13, 【データ】蓄積用!D$2:D$10000, "&gt;=3000", 【データ】蓄積用!E$2:E$10000, "&gt;=1500")&gt;0, "〇", IF(COUNTIFS(【データ】蓄積用!A$2:A$10000, AK$5, 【データ】蓄積用!C$2:C$10000, $A13, 【データ】蓄積用!Q$2:Q$10000, 1, 【データ】蓄積用!AC$2:AC$10000, "&gt;=4.0")&gt;0, "〇", "×")))</f>
        <v>〇</v>
      </c>
      <c r="AL13" t="str">
        <f>IF(OR($A13="", AL$5=""), "", IF(COUNTIFS(【データ】蓄積用!A$2:A$10000, AL$5, 【データ】蓄積用!C$2:C$10000, $A13, 【データ】蓄積用!D$2:D$10000, "&gt;=3000", 【データ】蓄積用!E$2:E$10000, "&gt;=1500")&gt;0, "〇", IF(COUNTIFS(【データ】蓄積用!A$2:A$10000, AL$5, 【データ】蓄積用!C$2:C$10000, $A13, 【データ】蓄積用!Q$2:Q$10000, 1, 【データ】蓄積用!AC$2:AC$10000, "&gt;=4.0")&gt;0, "〇", "×")))</f>
        <v>×</v>
      </c>
      <c r="AM13" t="str">
        <f>IF(OR($A13="", AM$5=""), "", IF(COUNTIFS(【データ】蓄積用!A$2:A$10000, AM$5, 【データ】蓄積用!C$2:C$10000, $A13, 【データ】蓄積用!D$2:D$10000, "&gt;=3000", 【データ】蓄積用!E$2:E$10000, "&gt;=1500")&gt;0, "〇", IF(COUNTIFS(【データ】蓄積用!A$2:A$10000, AM$5, 【データ】蓄積用!C$2:C$10000, $A13, 【データ】蓄積用!Q$2:Q$10000, 1, 【データ】蓄積用!AC$2:AC$10000, "&gt;=4.0")&gt;0, "〇", "×")))</f>
        <v>〇</v>
      </c>
      <c r="AN13" t="str">
        <f>IF(OR($A13="", AN$5=""), "", IF(COUNTIFS(【データ】蓄積用!A$2:A$10000, AN$5, 【データ】蓄積用!C$2:C$10000, $A13, 【データ】蓄積用!D$2:D$10000, "&gt;=3000", 【データ】蓄積用!E$2:E$10000, "&gt;=1500")&gt;0, "〇", IF(COUNTIFS(【データ】蓄積用!A$2:A$10000, AN$5, 【データ】蓄積用!C$2:C$10000, $A13, 【データ】蓄積用!Q$2:Q$10000, 1, 【データ】蓄積用!AC$2:AC$10000, "&gt;=4.0")&gt;0, "〇", "×")))</f>
        <v>×</v>
      </c>
      <c r="AO13" t="str">
        <f>IF(OR($A13="", AO$5=""), "", IF(COUNTIFS(【データ】蓄積用!A$2:A$10000, AO$5, 【データ】蓄積用!C$2:C$10000, $A13, 【データ】蓄積用!D$2:D$10000, "&gt;=3000", 【データ】蓄積用!E$2:E$10000, "&gt;=1500")&gt;0, "〇", IF(COUNTIFS(【データ】蓄積用!A$2:A$10000, AO$5, 【データ】蓄積用!C$2:C$10000, $A13, 【データ】蓄積用!Q$2:Q$10000, 1, 【データ】蓄積用!AC$2:AC$10000, "&gt;=4.0")&gt;0, "〇", "×")))</f>
        <v>×</v>
      </c>
      <c r="AP13" t="str">
        <f>IF(OR($A13="", AP$5=""), "", IF(COUNTIFS(【データ】蓄積用!A$2:A$10000, AP$5, 【データ】蓄積用!C$2:C$10000, $A13, 【データ】蓄積用!D$2:D$10000, "&gt;=3000", 【データ】蓄積用!E$2:E$10000, "&gt;=1500")&gt;0, "〇", IF(COUNTIFS(【データ】蓄積用!A$2:A$10000, AP$5, 【データ】蓄積用!C$2:C$10000, $A13, 【データ】蓄積用!Q$2:Q$10000, 1, 【データ】蓄積用!AC$2:AC$10000, "&gt;=4.0")&gt;0, "〇", "×")))</f>
        <v>×</v>
      </c>
      <c r="AQ13" t="str">
        <f>IF(OR($A13="", AQ$5=""), "", IF(COUNTIFS(【データ】蓄積用!A$2:A$10000, AQ$5, 【データ】蓄積用!C$2:C$10000, $A13, 【データ】蓄積用!D$2:D$10000, "&gt;=3000", 【データ】蓄積用!E$2:E$10000, "&gt;=1500")&gt;0, "〇", IF(COUNTIFS(【データ】蓄積用!A$2:A$10000, AQ$5, 【データ】蓄積用!C$2:C$10000, $A13, 【データ】蓄積用!Q$2:Q$10000, 1, 【データ】蓄積用!AC$2:AC$10000, "&gt;=4.0")&gt;0, "〇", "×")))</f>
        <v>×</v>
      </c>
      <c r="AR13" t="str">
        <f>IF(OR($A13="", AR$5=""), "", IF(COUNTIFS(【データ】蓄積用!A$2:A$10000, AR$5, 【データ】蓄積用!C$2:C$10000, $A13, 【データ】蓄積用!D$2:D$10000, "&gt;=3000", 【データ】蓄積用!E$2:E$10000, "&gt;=1500")&gt;0, "〇", IF(COUNTIFS(【データ】蓄積用!A$2:A$10000, AR$5, 【データ】蓄積用!C$2:C$10000, $A13, 【データ】蓄積用!Q$2:Q$10000, 1, 【データ】蓄積用!AC$2:AC$10000, "&gt;=4.0")&gt;0, "〇", "×")))</f>
        <v>×</v>
      </c>
      <c r="AS13" t="str">
        <f>IF(OR($A13="", AS$5=""), "", IF(COUNTIFS(【データ】蓄積用!A$2:A$10000, AS$5, 【データ】蓄積用!C$2:C$10000, $A13, 【データ】蓄積用!D$2:D$10000, "&gt;=3000", 【データ】蓄積用!E$2:E$10000, "&gt;=1500")&gt;0, "〇", IF(COUNTIFS(【データ】蓄積用!A$2:A$10000, AS$5, 【データ】蓄積用!C$2:C$10000, $A13, 【データ】蓄積用!Q$2:Q$10000, 1, 【データ】蓄積用!AC$2:AC$10000, "&gt;=4.0")&gt;0, "〇", "×")))</f>
        <v>×</v>
      </c>
      <c r="AT13" t="str">
        <f>IF(OR($A13="", AT$5=""), "", IF(COUNTIFS(【データ】蓄積用!A$2:A$10000, AT$5, 【データ】蓄積用!C$2:C$10000, $A13, 【データ】蓄積用!D$2:D$10000, "&gt;=3000", 【データ】蓄積用!E$2:E$10000, "&gt;=1500")&gt;0, "〇", IF(COUNTIFS(【データ】蓄積用!A$2:A$10000, AT$5, 【データ】蓄積用!C$2:C$10000, $A13, 【データ】蓄積用!Q$2:Q$10000, 1, 【データ】蓄積用!AC$2:AC$10000, "&gt;=4.0")&gt;0, "〇", "×")))</f>
        <v>×</v>
      </c>
      <c r="AU13" t="str">
        <f>IF(OR($A13="", AU$5=""), "", IF(COUNTIFS(【データ】蓄積用!A$2:A$10000, AU$5, 【データ】蓄積用!C$2:C$10000, $A13, 【データ】蓄積用!D$2:D$10000, "&gt;=3000", 【データ】蓄積用!E$2:E$10000, "&gt;=1500")&gt;0, "〇", IF(COUNTIFS(【データ】蓄積用!A$2:A$10000, AU$5, 【データ】蓄積用!C$2:C$10000, $A13, 【データ】蓄積用!Q$2:Q$10000, 1, 【データ】蓄積用!AC$2:AC$10000, "&gt;=4.0")&gt;0, "〇", "×")))</f>
        <v>×</v>
      </c>
      <c r="AV13" t="str">
        <f>IF(OR($A13="", AV$5=""), "", IF(COUNTIFS(【データ】蓄積用!A$2:A$10000, AV$5, 【データ】蓄積用!C$2:C$10000, $A13, 【データ】蓄積用!D$2:D$10000, "&gt;=3000", 【データ】蓄積用!E$2:E$10000, "&gt;=1500")&gt;0, "〇", IF(COUNTIFS(【データ】蓄積用!A$2:A$10000, AV$5, 【データ】蓄積用!C$2:C$10000, $A13, 【データ】蓄積用!Q$2:Q$10000, 1, 【データ】蓄積用!AC$2:AC$10000, "&gt;=4.0")&gt;0, "〇", "×")))</f>
        <v>×</v>
      </c>
      <c r="AW13" t="str">
        <f>IF(OR($A13="", AW$5=""), "", IF(COUNTIFS(【データ】蓄積用!A$2:A$10000, AW$5, 【データ】蓄積用!C$2:C$10000, $A13, 【データ】蓄積用!D$2:D$10000, "&gt;=3000", 【データ】蓄積用!E$2:E$10000, "&gt;=1500")&gt;0, "〇", IF(COUNTIFS(【データ】蓄積用!A$2:A$10000, AW$5, 【データ】蓄積用!C$2:C$10000, $A13, 【データ】蓄積用!Q$2:Q$10000, 1, 【データ】蓄積用!AC$2:AC$10000, "&gt;=4.0")&gt;0, "〇", "×")))</f>
        <v>〇</v>
      </c>
      <c r="AX13" t="str">
        <f>IF(OR($A13="", AX$5=""), "", IF(COUNTIFS(【データ】蓄積用!A$2:A$10000, AX$5, 【データ】蓄積用!C$2:C$10000, $A13, 【データ】蓄積用!D$2:D$10000, "&gt;=3000", 【データ】蓄積用!E$2:E$10000, "&gt;=1500")&gt;0, "〇", IF(COUNTIFS(【データ】蓄積用!A$2:A$10000, AX$5, 【データ】蓄積用!C$2:C$10000, $A13, 【データ】蓄積用!Q$2:Q$10000, 1, 【データ】蓄積用!AC$2:AC$10000, "&gt;=4.0")&gt;0, "〇", "×")))</f>
        <v>×</v>
      </c>
      <c r="AY13" t="str">
        <f>IF(OR($A13="", AY$5=""), "", IF(COUNTIFS(【データ】蓄積用!A$2:A$10000, AY$5, 【データ】蓄積用!C$2:C$10000, $A13, 【データ】蓄積用!D$2:D$10000, "&gt;=3000", 【データ】蓄積用!E$2:E$10000, "&gt;=1500")&gt;0, "〇", IF(COUNTIFS(【データ】蓄積用!A$2:A$10000, AY$5, 【データ】蓄積用!C$2:C$10000, $A13, 【データ】蓄積用!Q$2:Q$10000, 1, 【データ】蓄積用!AC$2:AC$10000, "&gt;=4.0")&gt;0, "〇", "×")))</f>
        <v/>
      </c>
    </row>
    <row r="14" spans="1:59">
      <c r="A14">
        <v>510</v>
      </c>
      <c r="B14" t="str">
        <f>IF(OR($A14="", B$5=""), "", IF(COUNTIFS(【データ】蓄積用!A$2:A$10000, B$5, 【データ】蓄積用!C$2:C$10000, $A14, 【データ】蓄積用!D$2:D$10000, "&gt;=3000", 【データ】蓄積用!E$2:E$10000, "&gt;=1500")&gt;0, "〇", IF(COUNTIFS(【データ】蓄積用!A$2:A$10000, B$5, 【データ】蓄積用!C$2:C$10000, $A14, 【データ】蓄積用!Q$2:Q$10000, 1, 【データ】蓄積用!AC$2:AC$10000, "&gt;=4.0")&gt;0, "〇", "×")))</f>
        <v>×</v>
      </c>
      <c r="C14" t="str">
        <f>IF(OR($A14="", C$5=""), "", IF(COUNTIFS(【データ】蓄積用!A$2:A$10000, C$5, 【データ】蓄積用!C$2:C$10000, $A14, 【データ】蓄積用!D$2:D$10000, "&gt;=3000", 【データ】蓄積用!E$2:E$10000, "&gt;=1500")&gt;0, "〇", IF(COUNTIFS(【データ】蓄積用!A$2:A$10000, C$5, 【データ】蓄積用!C$2:C$10000, $A14, 【データ】蓄積用!Q$2:Q$10000, 1, 【データ】蓄積用!AC$2:AC$10000, "&gt;=4.0")&gt;0, "〇", "×")))</f>
        <v>×</v>
      </c>
      <c r="D14" t="str">
        <f>IF(OR($A14="", D$5=""), "", IF(COUNTIFS(【データ】蓄積用!A$2:A$10000, D$5, 【データ】蓄積用!C$2:C$10000, $A14, 【データ】蓄積用!D$2:D$10000, "&gt;=3000", 【データ】蓄積用!E$2:E$10000, "&gt;=1500")&gt;0, "〇", IF(COUNTIFS(【データ】蓄積用!A$2:A$10000, D$5, 【データ】蓄積用!C$2:C$10000, $A14, 【データ】蓄積用!Q$2:Q$10000, 1, 【データ】蓄積用!AC$2:AC$10000, "&gt;=4.0")&gt;0, "〇", "×")))</f>
        <v>×</v>
      </c>
      <c r="E14" t="str">
        <f>IF(OR($A14="", E$5=""), "", IF(COUNTIFS(【データ】蓄積用!A$2:A$10000, E$5, 【データ】蓄積用!C$2:C$10000, $A14, 【データ】蓄積用!D$2:D$10000, "&gt;=3000", 【データ】蓄積用!E$2:E$10000, "&gt;=1500")&gt;0, "〇", IF(COUNTIFS(【データ】蓄積用!A$2:A$10000, E$5, 【データ】蓄積用!C$2:C$10000, $A14, 【データ】蓄積用!Q$2:Q$10000, 1, 【データ】蓄積用!AC$2:AC$10000, "&gt;=4.0")&gt;0, "〇", "×")))</f>
        <v>×</v>
      </c>
      <c r="F14" t="str">
        <f>IF(OR($A14="", F$5=""), "", IF(COUNTIFS(【データ】蓄積用!A$2:A$10000, F$5, 【データ】蓄積用!C$2:C$10000, $A14, 【データ】蓄積用!D$2:D$10000, "&gt;=3000", 【データ】蓄積用!E$2:E$10000, "&gt;=1500")&gt;0, "〇", IF(COUNTIFS(【データ】蓄積用!A$2:A$10000, F$5, 【データ】蓄積用!C$2:C$10000, $A14, 【データ】蓄積用!Q$2:Q$10000, 1, 【データ】蓄積用!AC$2:AC$10000, "&gt;=4.0")&gt;0, "〇", "×")))</f>
        <v>×</v>
      </c>
      <c r="G14" t="str">
        <f>IF(OR($A14="", G$5=""), "", IF(COUNTIFS(【データ】蓄積用!A$2:A$10000, G$5, 【データ】蓄積用!C$2:C$10000, $A14, 【データ】蓄積用!D$2:D$10000, "&gt;=3000", 【データ】蓄積用!E$2:E$10000, "&gt;=1500")&gt;0, "〇", IF(COUNTIFS(【データ】蓄積用!A$2:A$10000, G$5, 【データ】蓄積用!C$2:C$10000, $A14, 【データ】蓄積用!Q$2:Q$10000, 1, 【データ】蓄積用!AC$2:AC$10000, "&gt;=4.0")&gt;0, "〇", "×")))</f>
        <v>×</v>
      </c>
      <c r="H14" t="str">
        <f>IF(OR($A14="", H$5=""), "", IF(COUNTIFS(【データ】蓄積用!A$2:A$10000, H$5, 【データ】蓄積用!C$2:C$10000, $A14, 【データ】蓄積用!D$2:D$10000, "&gt;=3000", 【データ】蓄積用!E$2:E$10000, "&gt;=1500")&gt;0, "〇", IF(COUNTIFS(【データ】蓄積用!A$2:A$10000, H$5, 【データ】蓄積用!C$2:C$10000, $A14, 【データ】蓄積用!Q$2:Q$10000, 1, 【データ】蓄積用!AC$2:AC$10000, "&gt;=4.0")&gt;0, "〇", "×")))</f>
        <v>×</v>
      </c>
      <c r="I14" t="str">
        <f>IF(OR($A14="", I$5=""), "", IF(COUNTIFS(【データ】蓄積用!A$2:A$10000, I$5, 【データ】蓄積用!C$2:C$10000, $A14, 【データ】蓄積用!D$2:D$10000, "&gt;=3000", 【データ】蓄積用!E$2:E$10000, "&gt;=1500")&gt;0, "〇", IF(COUNTIFS(【データ】蓄積用!A$2:A$10000, I$5, 【データ】蓄積用!C$2:C$10000, $A14, 【データ】蓄積用!Q$2:Q$10000, 1, 【データ】蓄積用!AC$2:AC$10000, "&gt;=4.0")&gt;0, "〇", "×")))</f>
        <v>〇</v>
      </c>
      <c r="J14" t="str">
        <f>IF(OR($A14="", J$5=""), "", IF(COUNTIFS(【データ】蓄積用!A$2:A$10000, J$5, 【データ】蓄積用!C$2:C$10000, $A14, 【データ】蓄積用!D$2:D$10000, "&gt;=3000", 【データ】蓄積用!E$2:E$10000, "&gt;=1500")&gt;0, "〇", IF(COUNTIFS(【データ】蓄積用!A$2:A$10000, J$5, 【データ】蓄積用!C$2:C$10000, $A14, 【データ】蓄積用!Q$2:Q$10000, 1, 【データ】蓄積用!AC$2:AC$10000, "&gt;=4.0")&gt;0, "〇", "×")))</f>
        <v>×</v>
      </c>
      <c r="K14" t="str">
        <f>IF(OR($A14="", K$5=""), "", IF(COUNTIFS(【データ】蓄積用!A$2:A$10000, K$5, 【データ】蓄積用!C$2:C$10000, $A14, 【データ】蓄積用!D$2:D$10000, "&gt;=3000", 【データ】蓄積用!E$2:E$10000, "&gt;=1500")&gt;0, "〇", IF(COUNTIFS(【データ】蓄積用!A$2:A$10000, K$5, 【データ】蓄積用!C$2:C$10000, $A14, 【データ】蓄積用!Q$2:Q$10000, 1, 【データ】蓄積用!AC$2:AC$10000, "&gt;=4.0")&gt;0, "〇", "×")))</f>
        <v>×</v>
      </c>
      <c r="L14" t="str">
        <f>IF(OR($A14="", L$5=""), "", IF(COUNTIFS(【データ】蓄積用!A$2:A$10000, L$5, 【データ】蓄積用!C$2:C$10000, $A14, 【データ】蓄積用!D$2:D$10000, "&gt;=3000", 【データ】蓄積用!E$2:E$10000, "&gt;=1500")&gt;0, "〇", IF(COUNTIFS(【データ】蓄積用!A$2:A$10000, L$5, 【データ】蓄積用!C$2:C$10000, $A14, 【データ】蓄積用!Q$2:Q$10000, 1, 【データ】蓄積用!AC$2:AC$10000, "&gt;=4.0")&gt;0, "〇", "×")))</f>
        <v>×</v>
      </c>
      <c r="M14" t="str">
        <f>IF(OR($A14="", M$5=""), "", IF(COUNTIFS(【データ】蓄積用!A$2:A$10000, M$5, 【データ】蓄積用!C$2:C$10000, $A14, 【データ】蓄積用!D$2:D$10000, "&gt;=3000", 【データ】蓄積用!E$2:E$10000, "&gt;=1500")&gt;0, "〇", IF(COUNTIFS(【データ】蓄積用!A$2:A$10000, M$5, 【データ】蓄積用!C$2:C$10000, $A14, 【データ】蓄積用!Q$2:Q$10000, 1, 【データ】蓄積用!AC$2:AC$10000, "&gt;=4.0")&gt;0, "〇", "×")))</f>
        <v>×</v>
      </c>
      <c r="N14" t="str">
        <f>IF(OR($A14="", N$5=""), "", IF(COUNTIFS(【データ】蓄積用!A$2:A$10000, N$5, 【データ】蓄積用!C$2:C$10000, $A14, 【データ】蓄積用!D$2:D$10000, "&gt;=3000", 【データ】蓄積用!E$2:E$10000, "&gt;=1500")&gt;0, "〇", IF(COUNTIFS(【データ】蓄積用!A$2:A$10000, N$5, 【データ】蓄積用!C$2:C$10000, $A14, 【データ】蓄積用!Q$2:Q$10000, 1, 【データ】蓄積用!AC$2:AC$10000, "&gt;=4.0")&gt;0, "〇", "×")))</f>
        <v>×</v>
      </c>
      <c r="O14" t="str">
        <f>IF(OR($A14="", O$5=""), "", IF(COUNTIFS(【データ】蓄積用!A$2:A$10000, O$5, 【データ】蓄積用!C$2:C$10000, $A14, 【データ】蓄積用!D$2:D$10000, "&gt;=3000", 【データ】蓄積用!E$2:E$10000, "&gt;=1500")&gt;0, "〇", IF(COUNTIFS(【データ】蓄積用!A$2:A$10000, O$5, 【データ】蓄積用!C$2:C$10000, $A14, 【データ】蓄積用!Q$2:Q$10000, 1, 【データ】蓄積用!AC$2:AC$10000, "&gt;=4.0")&gt;0, "〇", "×")))</f>
        <v>×</v>
      </c>
      <c r="P14" t="str">
        <f>IF(OR($A14="", P$5=""), "", IF(COUNTIFS(【データ】蓄積用!A$2:A$10000, P$5, 【データ】蓄積用!C$2:C$10000, $A14, 【データ】蓄積用!D$2:D$10000, "&gt;=3000", 【データ】蓄積用!E$2:E$10000, "&gt;=1500")&gt;0, "〇", IF(COUNTIFS(【データ】蓄積用!A$2:A$10000, P$5, 【データ】蓄積用!C$2:C$10000, $A14, 【データ】蓄積用!Q$2:Q$10000, 1, 【データ】蓄積用!AC$2:AC$10000, "&gt;=4.0")&gt;0, "〇", "×")))</f>
        <v>×</v>
      </c>
      <c r="Q14" t="str">
        <f>IF(OR($A14="", Q$5=""), "", IF(COUNTIFS(【データ】蓄積用!A$2:A$10000, Q$5, 【データ】蓄積用!C$2:C$10000, $A14, 【データ】蓄積用!D$2:D$10000, "&gt;=3000", 【データ】蓄積用!E$2:E$10000, "&gt;=1500")&gt;0, "〇", IF(COUNTIFS(【データ】蓄積用!A$2:A$10000, Q$5, 【データ】蓄積用!C$2:C$10000, $A14, 【データ】蓄積用!Q$2:Q$10000, 1, 【データ】蓄積用!AC$2:AC$10000, "&gt;=4.0")&gt;0, "〇", "×")))</f>
        <v>×</v>
      </c>
      <c r="R14" t="str">
        <f>IF(OR($A14="", R$5=""), "", IF(COUNTIFS(【データ】蓄積用!A$2:A$10000, R$5, 【データ】蓄積用!C$2:C$10000, $A14, 【データ】蓄積用!D$2:D$10000, "&gt;=3000", 【データ】蓄積用!E$2:E$10000, "&gt;=1500")&gt;0, "〇", IF(COUNTIFS(【データ】蓄積用!A$2:A$10000, R$5, 【データ】蓄積用!C$2:C$10000, $A14, 【データ】蓄積用!Q$2:Q$10000, 1, 【データ】蓄積用!AC$2:AC$10000, "&gt;=4.0")&gt;0, "〇", "×")))</f>
        <v>×</v>
      </c>
      <c r="S14" t="str">
        <f>IF(OR($A14="", S$5=""), "", IF(COUNTIFS(【データ】蓄積用!A$2:A$10000, S$5, 【データ】蓄積用!C$2:C$10000, $A14, 【データ】蓄積用!D$2:D$10000, "&gt;=3000", 【データ】蓄積用!E$2:E$10000, "&gt;=1500")&gt;0, "〇", IF(COUNTIFS(【データ】蓄積用!A$2:A$10000, S$5, 【データ】蓄積用!C$2:C$10000, $A14, 【データ】蓄積用!Q$2:Q$10000, 1, 【データ】蓄積用!AC$2:AC$10000, "&gt;=4.0")&gt;0, "〇", "×")))</f>
        <v>〇</v>
      </c>
      <c r="T14" t="str">
        <f>IF(OR($A14="", T$5=""), "", IF(COUNTIFS(【データ】蓄積用!A$2:A$10000, T$5, 【データ】蓄積用!C$2:C$10000, $A14, 【データ】蓄積用!D$2:D$10000, "&gt;=3000", 【データ】蓄積用!E$2:E$10000, "&gt;=1500")&gt;0, "〇", IF(COUNTIFS(【データ】蓄積用!A$2:A$10000, T$5, 【データ】蓄積用!C$2:C$10000, $A14, 【データ】蓄積用!Q$2:Q$10000, 1, 【データ】蓄積用!AC$2:AC$10000, "&gt;=4.0")&gt;0, "〇", "×")))</f>
        <v>×</v>
      </c>
      <c r="U14" t="str">
        <f>IF(OR($A14="", U$5=""), "", IF(COUNTIFS(【データ】蓄積用!A$2:A$10000, U$5, 【データ】蓄積用!C$2:C$10000, $A14, 【データ】蓄積用!D$2:D$10000, "&gt;=3000", 【データ】蓄積用!E$2:E$10000, "&gt;=1500")&gt;0, "〇", IF(COUNTIFS(【データ】蓄積用!A$2:A$10000, U$5, 【データ】蓄積用!C$2:C$10000, $A14, 【データ】蓄積用!Q$2:Q$10000, 1, 【データ】蓄積用!AC$2:AC$10000, "&gt;=4.0")&gt;0, "〇", "×")))</f>
        <v>×</v>
      </c>
      <c r="V14" t="str">
        <f>IF(OR($A14="", V$5=""), "", IF(COUNTIFS(【データ】蓄積用!A$2:A$10000, V$5, 【データ】蓄積用!C$2:C$10000, $A14, 【データ】蓄積用!D$2:D$10000, "&gt;=3000", 【データ】蓄積用!E$2:E$10000, "&gt;=1500")&gt;0, "〇", IF(COUNTIFS(【データ】蓄積用!A$2:A$10000, V$5, 【データ】蓄積用!C$2:C$10000, $A14, 【データ】蓄積用!Q$2:Q$10000, 1, 【データ】蓄積用!AC$2:AC$10000, "&gt;=4.0")&gt;0, "〇", "×")))</f>
        <v>×</v>
      </c>
      <c r="W14" t="str">
        <f>IF(OR($A14="", W$5=""), "", IF(COUNTIFS(【データ】蓄積用!A$2:A$10000, W$5, 【データ】蓄積用!C$2:C$10000, $A14, 【データ】蓄積用!D$2:D$10000, "&gt;=3000", 【データ】蓄積用!E$2:E$10000, "&gt;=1500")&gt;0, "〇", IF(COUNTIFS(【データ】蓄積用!A$2:A$10000, W$5, 【データ】蓄積用!C$2:C$10000, $A14, 【データ】蓄積用!Q$2:Q$10000, 1, 【データ】蓄積用!AC$2:AC$10000, "&gt;=4.0")&gt;0, "〇", "×")))</f>
        <v>×</v>
      </c>
      <c r="X14" t="str">
        <f>IF(OR($A14="", X$5=""), "", IF(COUNTIFS(【データ】蓄積用!A$2:A$10000, X$5, 【データ】蓄積用!C$2:C$10000, $A14, 【データ】蓄積用!D$2:D$10000, "&gt;=3000", 【データ】蓄積用!E$2:E$10000, "&gt;=1500")&gt;0, "〇", IF(COUNTIFS(【データ】蓄積用!A$2:A$10000, X$5, 【データ】蓄積用!C$2:C$10000, $A14, 【データ】蓄積用!Q$2:Q$10000, 1, 【データ】蓄積用!AC$2:AC$10000, "&gt;=4.0")&gt;0, "〇", "×")))</f>
        <v>×</v>
      </c>
      <c r="Y14" t="str">
        <f>IF(OR($A14="", Y$5=""), "", IF(COUNTIFS(【データ】蓄積用!A$2:A$10000, Y$5, 【データ】蓄積用!C$2:C$10000, $A14, 【データ】蓄積用!D$2:D$10000, "&gt;=3000", 【データ】蓄積用!E$2:E$10000, "&gt;=1500")&gt;0, "〇", IF(COUNTIFS(【データ】蓄積用!A$2:A$10000, Y$5, 【データ】蓄積用!C$2:C$10000, $A14, 【データ】蓄積用!Q$2:Q$10000, 1, 【データ】蓄積用!AC$2:AC$10000, "&gt;=4.0")&gt;0, "〇", "×")))</f>
        <v>×</v>
      </c>
      <c r="Z14" t="str">
        <f>IF(OR($A14="", Z$5=""), "", IF(COUNTIFS(【データ】蓄積用!A$2:A$10000, Z$5, 【データ】蓄積用!C$2:C$10000, $A14, 【データ】蓄積用!D$2:D$10000, "&gt;=3000", 【データ】蓄積用!E$2:E$10000, "&gt;=1500")&gt;0, "〇", IF(COUNTIFS(【データ】蓄積用!A$2:A$10000, Z$5, 【データ】蓄積用!C$2:C$10000, $A14, 【データ】蓄積用!Q$2:Q$10000, 1, 【データ】蓄積用!AC$2:AC$10000, "&gt;=4.0")&gt;0, "〇", "×")))</f>
        <v>×</v>
      </c>
      <c r="AA14" t="str">
        <f>IF(OR($A14="", AA$5=""), "", IF(COUNTIFS(【データ】蓄積用!A$2:A$10000, AA$5, 【データ】蓄積用!C$2:C$10000, $A14, 【データ】蓄積用!D$2:D$10000, "&gt;=3000", 【データ】蓄積用!E$2:E$10000, "&gt;=1500")&gt;0, "〇", IF(COUNTIFS(【データ】蓄積用!A$2:A$10000, AA$5, 【データ】蓄積用!C$2:C$10000, $A14, 【データ】蓄積用!Q$2:Q$10000, 1, 【データ】蓄積用!AC$2:AC$10000, "&gt;=4.0")&gt;0, "〇", "×")))</f>
        <v>×</v>
      </c>
      <c r="AB14" t="str">
        <f>IF(OR($A14="", AB$5=""), "", IF(COUNTIFS(【データ】蓄積用!A$2:A$10000, AB$5, 【データ】蓄積用!C$2:C$10000, $A14, 【データ】蓄積用!D$2:D$10000, "&gt;=3000", 【データ】蓄積用!E$2:E$10000, "&gt;=1500")&gt;0, "〇", IF(COUNTIFS(【データ】蓄積用!A$2:A$10000, AB$5, 【データ】蓄積用!C$2:C$10000, $A14, 【データ】蓄積用!Q$2:Q$10000, 1, 【データ】蓄積用!AC$2:AC$10000, "&gt;=4.0")&gt;0, "〇", "×")))</f>
        <v>×</v>
      </c>
      <c r="AC14" t="str">
        <f>IF(OR($A14="", AC$5=""), "", IF(COUNTIFS(【データ】蓄積用!A$2:A$10000, AC$5, 【データ】蓄積用!C$2:C$10000, $A14, 【データ】蓄積用!D$2:D$10000, "&gt;=3000", 【データ】蓄積用!E$2:E$10000, "&gt;=1500")&gt;0, "〇", IF(COUNTIFS(【データ】蓄積用!A$2:A$10000, AC$5, 【データ】蓄積用!C$2:C$10000, $A14, 【データ】蓄積用!Q$2:Q$10000, 1, 【データ】蓄積用!AC$2:AC$10000, "&gt;=4.0")&gt;0, "〇", "×")))</f>
        <v>×</v>
      </c>
      <c r="AD14" t="str">
        <f>IF(OR($A14="", AD$5=""), "", IF(COUNTIFS(【データ】蓄積用!A$2:A$10000, AD$5, 【データ】蓄積用!C$2:C$10000, $A14, 【データ】蓄積用!D$2:D$10000, "&gt;=3000", 【データ】蓄積用!E$2:E$10000, "&gt;=1500")&gt;0, "〇", IF(COUNTIFS(【データ】蓄積用!A$2:A$10000, AD$5, 【データ】蓄積用!C$2:C$10000, $A14, 【データ】蓄積用!Q$2:Q$10000, 1, 【データ】蓄積用!AC$2:AC$10000, "&gt;=4.0")&gt;0, "〇", "×")))</f>
        <v>×</v>
      </c>
      <c r="AE14" t="str">
        <f>IF(OR($A14="", AE$5=""), "", IF(COUNTIFS(【データ】蓄積用!A$2:A$10000, AE$5, 【データ】蓄積用!C$2:C$10000, $A14, 【データ】蓄積用!D$2:D$10000, "&gt;=3000", 【データ】蓄積用!E$2:E$10000, "&gt;=1500")&gt;0, "〇", IF(COUNTIFS(【データ】蓄積用!A$2:A$10000, AE$5, 【データ】蓄積用!C$2:C$10000, $A14, 【データ】蓄積用!Q$2:Q$10000, 1, 【データ】蓄積用!AC$2:AC$10000, "&gt;=4.0")&gt;0, "〇", "×")))</f>
        <v>×</v>
      </c>
      <c r="AF14" t="str">
        <f>IF(OR($A14="", AF$5=""), "", IF(COUNTIFS(【データ】蓄積用!A$2:A$10000, AF$5, 【データ】蓄積用!C$2:C$10000, $A14, 【データ】蓄積用!D$2:D$10000, "&gt;=3000", 【データ】蓄積用!E$2:E$10000, "&gt;=1500")&gt;0, "〇", IF(COUNTIFS(【データ】蓄積用!A$2:A$10000, AF$5, 【データ】蓄積用!C$2:C$10000, $A14, 【データ】蓄積用!Q$2:Q$10000, 1, 【データ】蓄積用!AC$2:AC$10000, "&gt;=4.0")&gt;0, "〇", "×")))</f>
        <v>×</v>
      </c>
      <c r="AG14" t="str">
        <f>IF(OR($A14="", AG$5=""), "", IF(COUNTIFS(【データ】蓄積用!A$2:A$10000, AG$5, 【データ】蓄積用!C$2:C$10000, $A14, 【データ】蓄積用!D$2:D$10000, "&gt;=3000", 【データ】蓄積用!E$2:E$10000, "&gt;=1500")&gt;0, "〇", IF(COUNTIFS(【データ】蓄積用!A$2:A$10000, AG$5, 【データ】蓄積用!C$2:C$10000, $A14, 【データ】蓄積用!Q$2:Q$10000, 1, 【データ】蓄積用!AC$2:AC$10000, "&gt;=4.0")&gt;0, "〇", "×")))</f>
        <v>×</v>
      </c>
      <c r="AH14" t="str">
        <f>IF(OR($A14="", AH$5=""), "", IF(COUNTIFS(【データ】蓄積用!A$2:A$10000, AH$5, 【データ】蓄積用!C$2:C$10000, $A14, 【データ】蓄積用!D$2:D$10000, "&gt;=3000", 【データ】蓄積用!E$2:E$10000, "&gt;=1500")&gt;0, "〇", IF(COUNTIFS(【データ】蓄積用!A$2:A$10000, AH$5, 【データ】蓄積用!C$2:C$10000, $A14, 【データ】蓄積用!Q$2:Q$10000, 1, 【データ】蓄積用!AC$2:AC$10000, "&gt;=4.0")&gt;0, "〇", "×")))</f>
        <v>×</v>
      </c>
      <c r="AI14" t="str">
        <f>IF(OR($A14="", AI$5=""), "", IF(COUNTIFS(【データ】蓄積用!A$2:A$10000, AI$5, 【データ】蓄積用!C$2:C$10000, $A14, 【データ】蓄積用!D$2:D$10000, "&gt;=3000", 【データ】蓄積用!E$2:E$10000, "&gt;=1500")&gt;0, "〇", IF(COUNTIFS(【データ】蓄積用!A$2:A$10000, AI$5, 【データ】蓄積用!C$2:C$10000, $A14, 【データ】蓄積用!Q$2:Q$10000, 1, 【データ】蓄積用!AC$2:AC$10000, "&gt;=4.0")&gt;0, "〇", "×")))</f>
        <v>×</v>
      </c>
      <c r="AJ14" t="str">
        <f>IF(OR($A14="", AJ$5=""), "", IF(COUNTIFS(【データ】蓄積用!A$2:A$10000, AJ$5, 【データ】蓄積用!C$2:C$10000, $A14, 【データ】蓄積用!D$2:D$10000, "&gt;=3000", 【データ】蓄積用!E$2:E$10000, "&gt;=1500")&gt;0, "〇", IF(COUNTIFS(【データ】蓄積用!A$2:A$10000, AJ$5, 【データ】蓄積用!C$2:C$10000, $A14, 【データ】蓄積用!Q$2:Q$10000, 1, 【データ】蓄積用!AC$2:AC$10000, "&gt;=4.0")&gt;0, "〇", "×")))</f>
        <v>×</v>
      </c>
      <c r="AK14" t="str">
        <f>IF(OR($A14="", AK$5=""), "", IF(COUNTIFS(【データ】蓄積用!A$2:A$10000, AK$5, 【データ】蓄積用!C$2:C$10000, $A14, 【データ】蓄積用!D$2:D$10000, "&gt;=3000", 【データ】蓄積用!E$2:E$10000, "&gt;=1500")&gt;0, "〇", IF(COUNTIFS(【データ】蓄積用!A$2:A$10000, AK$5, 【データ】蓄積用!C$2:C$10000, $A14, 【データ】蓄積用!Q$2:Q$10000, 1, 【データ】蓄積用!AC$2:AC$10000, "&gt;=4.0")&gt;0, "〇", "×")))</f>
        <v>×</v>
      </c>
      <c r="AL14" t="str">
        <f>IF(OR($A14="", AL$5=""), "", IF(COUNTIFS(【データ】蓄積用!A$2:A$10000, AL$5, 【データ】蓄積用!C$2:C$10000, $A14, 【データ】蓄積用!D$2:D$10000, "&gt;=3000", 【データ】蓄積用!E$2:E$10000, "&gt;=1500")&gt;0, "〇", IF(COUNTIFS(【データ】蓄積用!A$2:A$10000, AL$5, 【データ】蓄積用!C$2:C$10000, $A14, 【データ】蓄積用!Q$2:Q$10000, 1, 【データ】蓄積用!AC$2:AC$10000, "&gt;=4.0")&gt;0, "〇", "×")))</f>
        <v>×</v>
      </c>
      <c r="AM14" t="str">
        <f>IF(OR($A14="", AM$5=""), "", IF(COUNTIFS(【データ】蓄積用!A$2:A$10000, AM$5, 【データ】蓄積用!C$2:C$10000, $A14, 【データ】蓄積用!D$2:D$10000, "&gt;=3000", 【データ】蓄積用!E$2:E$10000, "&gt;=1500")&gt;0, "〇", IF(COUNTIFS(【データ】蓄積用!A$2:A$10000, AM$5, 【データ】蓄積用!C$2:C$10000, $A14, 【データ】蓄積用!Q$2:Q$10000, 1, 【データ】蓄積用!AC$2:AC$10000, "&gt;=4.0")&gt;0, "〇", "×")))</f>
        <v>×</v>
      </c>
      <c r="AN14" t="str">
        <f>IF(OR($A14="", AN$5=""), "", IF(COUNTIFS(【データ】蓄積用!A$2:A$10000, AN$5, 【データ】蓄積用!C$2:C$10000, $A14, 【データ】蓄積用!D$2:D$10000, "&gt;=3000", 【データ】蓄積用!E$2:E$10000, "&gt;=1500")&gt;0, "〇", IF(COUNTIFS(【データ】蓄積用!A$2:A$10000, AN$5, 【データ】蓄積用!C$2:C$10000, $A14, 【データ】蓄積用!Q$2:Q$10000, 1, 【データ】蓄積用!AC$2:AC$10000, "&gt;=4.0")&gt;0, "〇", "×")))</f>
        <v>×</v>
      </c>
      <c r="AO14" t="str">
        <f>IF(OR($A14="", AO$5=""), "", IF(COUNTIFS(【データ】蓄積用!A$2:A$10000, AO$5, 【データ】蓄積用!C$2:C$10000, $A14, 【データ】蓄積用!D$2:D$10000, "&gt;=3000", 【データ】蓄積用!E$2:E$10000, "&gt;=1500")&gt;0, "〇", IF(COUNTIFS(【データ】蓄積用!A$2:A$10000, AO$5, 【データ】蓄積用!C$2:C$10000, $A14, 【データ】蓄積用!Q$2:Q$10000, 1, 【データ】蓄積用!AC$2:AC$10000, "&gt;=4.0")&gt;0, "〇", "×")))</f>
        <v>×</v>
      </c>
      <c r="AP14" t="str">
        <f>IF(OR($A14="", AP$5=""), "", IF(COUNTIFS(【データ】蓄積用!A$2:A$10000, AP$5, 【データ】蓄積用!C$2:C$10000, $A14, 【データ】蓄積用!D$2:D$10000, "&gt;=3000", 【データ】蓄積用!E$2:E$10000, "&gt;=1500")&gt;0, "〇", IF(COUNTIFS(【データ】蓄積用!A$2:A$10000, AP$5, 【データ】蓄積用!C$2:C$10000, $A14, 【データ】蓄積用!Q$2:Q$10000, 1, 【データ】蓄積用!AC$2:AC$10000, "&gt;=4.0")&gt;0, "〇", "×")))</f>
        <v>×</v>
      </c>
      <c r="AQ14" t="str">
        <f>IF(OR($A14="", AQ$5=""), "", IF(COUNTIFS(【データ】蓄積用!A$2:A$10000, AQ$5, 【データ】蓄積用!C$2:C$10000, $A14, 【データ】蓄積用!D$2:D$10000, "&gt;=3000", 【データ】蓄積用!E$2:E$10000, "&gt;=1500")&gt;0, "〇", IF(COUNTIFS(【データ】蓄積用!A$2:A$10000, AQ$5, 【データ】蓄積用!C$2:C$10000, $A14, 【データ】蓄積用!Q$2:Q$10000, 1, 【データ】蓄積用!AC$2:AC$10000, "&gt;=4.0")&gt;0, "〇", "×")))</f>
        <v>×</v>
      </c>
      <c r="AR14" t="str">
        <f>IF(OR($A14="", AR$5=""), "", IF(COUNTIFS(【データ】蓄積用!A$2:A$10000, AR$5, 【データ】蓄積用!C$2:C$10000, $A14, 【データ】蓄積用!D$2:D$10000, "&gt;=3000", 【データ】蓄積用!E$2:E$10000, "&gt;=1500")&gt;0, "〇", IF(COUNTIFS(【データ】蓄積用!A$2:A$10000, AR$5, 【データ】蓄積用!C$2:C$10000, $A14, 【データ】蓄積用!Q$2:Q$10000, 1, 【データ】蓄積用!AC$2:AC$10000, "&gt;=4.0")&gt;0, "〇", "×")))</f>
        <v>×</v>
      </c>
      <c r="AS14" t="str">
        <f>IF(OR($A14="", AS$5=""), "", IF(COUNTIFS(【データ】蓄積用!A$2:A$10000, AS$5, 【データ】蓄積用!C$2:C$10000, $A14, 【データ】蓄積用!D$2:D$10000, "&gt;=3000", 【データ】蓄積用!E$2:E$10000, "&gt;=1500")&gt;0, "〇", IF(COUNTIFS(【データ】蓄積用!A$2:A$10000, AS$5, 【データ】蓄積用!C$2:C$10000, $A14, 【データ】蓄積用!Q$2:Q$10000, 1, 【データ】蓄積用!AC$2:AC$10000, "&gt;=4.0")&gt;0, "〇", "×")))</f>
        <v>×</v>
      </c>
      <c r="AT14" t="str">
        <f>IF(OR($A14="", AT$5=""), "", IF(COUNTIFS(【データ】蓄積用!A$2:A$10000, AT$5, 【データ】蓄積用!C$2:C$10000, $A14, 【データ】蓄積用!D$2:D$10000, "&gt;=3000", 【データ】蓄積用!E$2:E$10000, "&gt;=1500")&gt;0, "〇", IF(COUNTIFS(【データ】蓄積用!A$2:A$10000, AT$5, 【データ】蓄積用!C$2:C$10000, $A14, 【データ】蓄積用!Q$2:Q$10000, 1, 【データ】蓄積用!AC$2:AC$10000, "&gt;=4.0")&gt;0, "〇", "×")))</f>
        <v>×</v>
      </c>
      <c r="AU14" t="str">
        <f>IF(OR($A14="", AU$5=""), "", IF(COUNTIFS(【データ】蓄積用!A$2:A$10000, AU$5, 【データ】蓄積用!C$2:C$10000, $A14, 【データ】蓄積用!D$2:D$10000, "&gt;=3000", 【データ】蓄積用!E$2:E$10000, "&gt;=1500")&gt;0, "〇", IF(COUNTIFS(【データ】蓄積用!A$2:A$10000, AU$5, 【データ】蓄積用!C$2:C$10000, $A14, 【データ】蓄積用!Q$2:Q$10000, 1, 【データ】蓄積用!AC$2:AC$10000, "&gt;=4.0")&gt;0, "〇", "×")))</f>
        <v>×</v>
      </c>
      <c r="AV14" t="str">
        <f>IF(OR($A14="", AV$5=""), "", IF(COUNTIFS(【データ】蓄積用!A$2:A$10000, AV$5, 【データ】蓄積用!C$2:C$10000, $A14, 【データ】蓄積用!D$2:D$10000, "&gt;=3000", 【データ】蓄積用!E$2:E$10000, "&gt;=1500")&gt;0, "〇", IF(COUNTIFS(【データ】蓄積用!A$2:A$10000, AV$5, 【データ】蓄積用!C$2:C$10000, $A14, 【データ】蓄積用!Q$2:Q$10000, 1, 【データ】蓄積用!AC$2:AC$10000, "&gt;=4.0")&gt;0, "〇", "×")))</f>
        <v>×</v>
      </c>
      <c r="AW14" t="str">
        <f>IF(OR($A14="", AW$5=""), "", IF(COUNTIFS(【データ】蓄積用!A$2:A$10000, AW$5, 【データ】蓄積用!C$2:C$10000, $A14, 【データ】蓄積用!D$2:D$10000, "&gt;=3000", 【データ】蓄積用!E$2:E$10000, "&gt;=1500")&gt;0, "〇", IF(COUNTIFS(【データ】蓄積用!A$2:A$10000, AW$5, 【データ】蓄積用!C$2:C$10000, $A14, 【データ】蓄積用!Q$2:Q$10000, 1, 【データ】蓄積用!AC$2:AC$10000, "&gt;=4.0")&gt;0, "〇", "×")))</f>
        <v>×</v>
      </c>
      <c r="AX14" t="str">
        <f>IF(OR($A14="", AX$5=""), "", IF(COUNTIFS(【データ】蓄積用!A$2:A$10000, AX$5, 【データ】蓄積用!C$2:C$10000, $A14, 【データ】蓄積用!D$2:D$10000, "&gt;=3000", 【データ】蓄積用!E$2:E$10000, "&gt;=1500")&gt;0, "〇", IF(COUNTIFS(【データ】蓄積用!A$2:A$10000, AX$5, 【データ】蓄積用!C$2:C$10000, $A14, 【データ】蓄積用!Q$2:Q$10000, 1, 【データ】蓄積用!AC$2:AC$10000, "&gt;=4.0")&gt;0, "〇", "×")))</f>
        <v>×</v>
      </c>
      <c r="AY14" t="str">
        <f>IF(OR($A14="", AY$5=""), "", IF(COUNTIFS(【データ】蓄積用!A$2:A$10000, AY$5, 【データ】蓄積用!C$2:C$10000, $A14, 【データ】蓄積用!D$2:D$10000, "&gt;=3000", 【データ】蓄積用!E$2:E$10000, "&gt;=1500")&gt;0, "〇", IF(COUNTIFS(【データ】蓄積用!A$2:A$10000, AY$5, 【データ】蓄積用!C$2:C$10000, $A14, 【データ】蓄積用!Q$2:Q$10000, 1, 【データ】蓄積用!AC$2:AC$10000, "&gt;=4.0")&gt;0, "〇", "×")))</f>
        <v/>
      </c>
    </row>
    <row r="15" spans="1:59">
      <c r="A15">
        <v>511</v>
      </c>
      <c r="B15" t="str">
        <f>IF(OR($A15="", B$5=""), "", IF(COUNTIFS(【データ】蓄積用!A$2:A$10000, B$5, 【データ】蓄積用!C$2:C$10000, $A15, 【データ】蓄積用!D$2:D$10000, "&gt;=3000", 【データ】蓄積用!E$2:E$10000, "&gt;=1500")&gt;0, "〇", IF(COUNTIFS(【データ】蓄積用!A$2:A$10000, B$5, 【データ】蓄積用!C$2:C$10000, $A15, 【データ】蓄積用!Q$2:Q$10000, 1, 【データ】蓄積用!AC$2:AC$10000, "&gt;=4.0")&gt;0, "〇", "×")))</f>
        <v>×</v>
      </c>
      <c r="C15" t="str">
        <f>IF(OR($A15="", C$5=""), "", IF(COUNTIFS(【データ】蓄積用!A$2:A$10000, C$5, 【データ】蓄積用!C$2:C$10000, $A15, 【データ】蓄積用!D$2:D$10000, "&gt;=3000", 【データ】蓄積用!E$2:E$10000, "&gt;=1500")&gt;0, "〇", IF(COUNTIFS(【データ】蓄積用!A$2:A$10000, C$5, 【データ】蓄積用!C$2:C$10000, $A15, 【データ】蓄積用!Q$2:Q$10000, 1, 【データ】蓄積用!AC$2:AC$10000, "&gt;=4.0")&gt;0, "〇", "×")))</f>
        <v>×</v>
      </c>
      <c r="D15" t="str">
        <f>IF(OR($A15="", D$5=""), "", IF(COUNTIFS(【データ】蓄積用!A$2:A$10000, D$5, 【データ】蓄積用!C$2:C$10000, $A15, 【データ】蓄積用!D$2:D$10000, "&gt;=3000", 【データ】蓄積用!E$2:E$10000, "&gt;=1500")&gt;0, "〇", IF(COUNTIFS(【データ】蓄積用!A$2:A$10000, D$5, 【データ】蓄積用!C$2:C$10000, $A15, 【データ】蓄積用!Q$2:Q$10000, 1, 【データ】蓄積用!AC$2:AC$10000, "&gt;=4.0")&gt;0, "〇", "×")))</f>
        <v>×</v>
      </c>
      <c r="E15" t="str">
        <f>IF(OR($A15="", E$5=""), "", IF(COUNTIFS(【データ】蓄積用!A$2:A$10000, E$5, 【データ】蓄積用!C$2:C$10000, $A15, 【データ】蓄積用!D$2:D$10000, "&gt;=3000", 【データ】蓄積用!E$2:E$10000, "&gt;=1500")&gt;0, "〇", IF(COUNTIFS(【データ】蓄積用!A$2:A$10000, E$5, 【データ】蓄積用!C$2:C$10000, $A15, 【データ】蓄積用!Q$2:Q$10000, 1, 【データ】蓄積用!AC$2:AC$10000, "&gt;=4.0")&gt;0, "〇", "×")))</f>
        <v>×</v>
      </c>
      <c r="F15" t="str">
        <f>IF(OR($A15="", F$5=""), "", IF(COUNTIFS(【データ】蓄積用!A$2:A$10000, F$5, 【データ】蓄積用!C$2:C$10000, $A15, 【データ】蓄積用!D$2:D$10000, "&gt;=3000", 【データ】蓄積用!E$2:E$10000, "&gt;=1500")&gt;0, "〇", IF(COUNTIFS(【データ】蓄積用!A$2:A$10000, F$5, 【データ】蓄積用!C$2:C$10000, $A15, 【データ】蓄積用!Q$2:Q$10000, 1, 【データ】蓄積用!AC$2:AC$10000, "&gt;=4.0")&gt;0, "〇", "×")))</f>
        <v>×</v>
      </c>
      <c r="G15" t="str">
        <f>IF(OR($A15="", G$5=""), "", IF(COUNTIFS(【データ】蓄積用!A$2:A$10000, G$5, 【データ】蓄積用!C$2:C$10000, $A15, 【データ】蓄積用!D$2:D$10000, "&gt;=3000", 【データ】蓄積用!E$2:E$10000, "&gt;=1500")&gt;0, "〇", IF(COUNTIFS(【データ】蓄積用!A$2:A$10000, G$5, 【データ】蓄積用!C$2:C$10000, $A15, 【データ】蓄積用!Q$2:Q$10000, 1, 【データ】蓄積用!AC$2:AC$10000, "&gt;=4.0")&gt;0, "〇", "×")))</f>
        <v>×</v>
      </c>
      <c r="H15" t="str">
        <f>IF(OR($A15="", H$5=""), "", IF(COUNTIFS(【データ】蓄積用!A$2:A$10000, H$5, 【データ】蓄積用!C$2:C$10000, $A15, 【データ】蓄積用!D$2:D$10000, "&gt;=3000", 【データ】蓄積用!E$2:E$10000, "&gt;=1500")&gt;0, "〇", IF(COUNTIFS(【データ】蓄積用!A$2:A$10000, H$5, 【データ】蓄積用!C$2:C$10000, $A15, 【データ】蓄積用!Q$2:Q$10000, 1, 【データ】蓄積用!AC$2:AC$10000, "&gt;=4.0")&gt;0, "〇", "×")))</f>
        <v>〇</v>
      </c>
      <c r="I15" t="str">
        <f>IF(OR($A15="", I$5=""), "", IF(COUNTIFS(【データ】蓄積用!A$2:A$10000, I$5, 【データ】蓄積用!C$2:C$10000, $A15, 【データ】蓄積用!D$2:D$10000, "&gt;=3000", 【データ】蓄積用!E$2:E$10000, "&gt;=1500")&gt;0, "〇", IF(COUNTIFS(【データ】蓄積用!A$2:A$10000, I$5, 【データ】蓄積用!C$2:C$10000, $A15, 【データ】蓄積用!Q$2:Q$10000, 1, 【データ】蓄積用!AC$2:AC$10000, "&gt;=4.0")&gt;0, "〇", "×")))</f>
        <v>×</v>
      </c>
      <c r="J15" t="str">
        <f>IF(OR($A15="", J$5=""), "", IF(COUNTIFS(【データ】蓄積用!A$2:A$10000, J$5, 【データ】蓄積用!C$2:C$10000, $A15, 【データ】蓄積用!D$2:D$10000, "&gt;=3000", 【データ】蓄積用!E$2:E$10000, "&gt;=1500")&gt;0, "〇", IF(COUNTIFS(【データ】蓄積用!A$2:A$10000, J$5, 【データ】蓄積用!C$2:C$10000, $A15, 【データ】蓄積用!Q$2:Q$10000, 1, 【データ】蓄積用!AC$2:AC$10000, "&gt;=4.0")&gt;0, "〇", "×")))</f>
        <v>〇</v>
      </c>
      <c r="K15" t="str">
        <f>IF(OR($A15="", K$5=""), "", IF(COUNTIFS(【データ】蓄積用!A$2:A$10000, K$5, 【データ】蓄積用!C$2:C$10000, $A15, 【データ】蓄積用!D$2:D$10000, "&gt;=3000", 【データ】蓄積用!E$2:E$10000, "&gt;=1500")&gt;0, "〇", IF(COUNTIFS(【データ】蓄積用!A$2:A$10000, K$5, 【データ】蓄積用!C$2:C$10000, $A15, 【データ】蓄積用!Q$2:Q$10000, 1, 【データ】蓄積用!AC$2:AC$10000, "&gt;=4.0")&gt;0, "〇", "×")))</f>
        <v>×</v>
      </c>
      <c r="L15" t="str">
        <f>IF(OR($A15="", L$5=""), "", IF(COUNTIFS(【データ】蓄積用!A$2:A$10000, L$5, 【データ】蓄積用!C$2:C$10000, $A15, 【データ】蓄積用!D$2:D$10000, "&gt;=3000", 【データ】蓄積用!E$2:E$10000, "&gt;=1500")&gt;0, "〇", IF(COUNTIFS(【データ】蓄積用!A$2:A$10000, L$5, 【データ】蓄積用!C$2:C$10000, $A15, 【データ】蓄積用!Q$2:Q$10000, 1, 【データ】蓄積用!AC$2:AC$10000, "&gt;=4.0")&gt;0, "〇", "×")))</f>
        <v>×</v>
      </c>
      <c r="M15" t="str">
        <f>IF(OR($A15="", M$5=""), "", IF(COUNTIFS(【データ】蓄積用!A$2:A$10000, M$5, 【データ】蓄積用!C$2:C$10000, $A15, 【データ】蓄積用!D$2:D$10000, "&gt;=3000", 【データ】蓄積用!E$2:E$10000, "&gt;=1500")&gt;0, "〇", IF(COUNTIFS(【データ】蓄積用!A$2:A$10000, M$5, 【データ】蓄積用!C$2:C$10000, $A15, 【データ】蓄積用!Q$2:Q$10000, 1, 【データ】蓄積用!AC$2:AC$10000, "&gt;=4.0")&gt;0, "〇", "×")))</f>
        <v>×</v>
      </c>
      <c r="N15" t="str">
        <f>IF(OR($A15="", N$5=""), "", IF(COUNTIFS(【データ】蓄積用!A$2:A$10000, N$5, 【データ】蓄積用!C$2:C$10000, $A15, 【データ】蓄積用!D$2:D$10000, "&gt;=3000", 【データ】蓄積用!E$2:E$10000, "&gt;=1500")&gt;0, "〇", IF(COUNTIFS(【データ】蓄積用!A$2:A$10000, N$5, 【データ】蓄積用!C$2:C$10000, $A15, 【データ】蓄積用!Q$2:Q$10000, 1, 【データ】蓄積用!AC$2:AC$10000, "&gt;=4.0")&gt;0, "〇", "×")))</f>
        <v>×</v>
      </c>
      <c r="O15" t="str">
        <f>IF(OR($A15="", O$5=""), "", IF(COUNTIFS(【データ】蓄積用!A$2:A$10000, O$5, 【データ】蓄積用!C$2:C$10000, $A15, 【データ】蓄積用!D$2:D$10000, "&gt;=3000", 【データ】蓄積用!E$2:E$10000, "&gt;=1500")&gt;0, "〇", IF(COUNTIFS(【データ】蓄積用!A$2:A$10000, O$5, 【データ】蓄積用!C$2:C$10000, $A15, 【データ】蓄積用!Q$2:Q$10000, 1, 【データ】蓄積用!AC$2:AC$10000, "&gt;=4.0")&gt;0, "〇", "×")))</f>
        <v>×</v>
      </c>
      <c r="P15" t="str">
        <f>IF(OR($A15="", P$5=""), "", IF(COUNTIFS(【データ】蓄積用!A$2:A$10000, P$5, 【データ】蓄積用!C$2:C$10000, $A15, 【データ】蓄積用!D$2:D$10000, "&gt;=3000", 【データ】蓄積用!E$2:E$10000, "&gt;=1500")&gt;0, "〇", IF(COUNTIFS(【データ】蓄積用!A$2:A$10000, P$5, 【データ】蓄積用!C$2:C$10000, $A15, 【データ】蓄積用!Q$2:Q$10000, 1, 【データ】蓄積用!AC$2:AC$10000, "&gt;=4.0")&gt;0, "〇", "×")))</f>
        <v>×</v>
      </c>
      <c r="Q15" t="str">
        <f>IF(OR($A15="", Q$5=""), "", IF(COUNTIFS(【データ】蓄積用!A$2:A$10000, Q$5, 【データ】蓄積用!C$2:C$10000, $A15, 【データ】蓄積用!D$2:D$10000, "&gt;=3000", 【データ】蓄積用!E$2:E$10000, "&gt;=1500")&gt;0, "〇", IF(COUNTIFS(【データ】蓄積用!A$2:A$10000, Q$5, 【データ】蓄積用!C$2:C$10000, $A15, 【データ】蓄積用!Q$2:Q$10000, 1, 【データ】蓄積用!AC$2:AC$10000, "&gt;=4.0")&gt;0, "〇", "×")))</f>
        <v>×</v>
      </c>
      <c r="R15" t="str">
        <f>IF(OR($A15="", R$5=""), "", IF(COUNTIFS(【データ】蓄積用!A$2:A$10000, R$5, 【データ】蓄積用!C$2:C$10000, $A15, 【データ】蓄積用!D$2:D$10000, "&gt;=3000", 【データ】蓄積用!E$2:E$10000, "&gt;=1500")&gt;0, "〇", IF(COUNTIFS(【データ】蓄積用!A$2:A$10000, R$5, 【データ】蓄積用!C$2:C$10000, $A15, 【データ】蓄積用!Q$2:Q$10000, 1, 【データ】蓄積用!AC$2:AC$10000, "&gt;=4.0")&gt;0, "〇", "×")))</f>
        <v>×</v>
      </c>
      <c r="S15" t="str">
        <f>IF(OR($A15="", S$5=""), "", IF(COUNTIFS(【データ】蓄積用!A$2:A$10000, S$5, 【データ】蓄積用!C$2:C$10000, $A15, 【データ】蓄積用!D$2:D$10000, "&gt;=3000", 【データ】蓄積用!E$2:E$10000, "&gt;=1500")&gt;0, "〇", IF(COUNTIFS(【データ】蓄積用!A$2:A$10000, S$5, 【データ】蓄積用!C$2:C$10000, $A15, 【データ】蓄積用!Q$2:Q$10000, 1, 【データ】蓄積用!AC$2:AC$10000, "&gt;=4.0")&gt;0, "〇", "×")))</f>
        <v>×</v>
      </c>
      <c r="T15" t="str">
        <f>IF(OR($A15="", T$5=""), "", IF(COUNTIFS(【データ】蓄積用!A$2:A$10000, T$5, 【データ】蓄積用!C$2:C$10000, $A15, 【データ】蓄積用!D$2:D$10000, "&gt;=3000", 【データ】蓄積用!E$2:E$10000, "&gt;=1500")&gt;0, "〇", IF(COUNTIFS(【データ】蓄積用!A$2:A$10000, T$5, 【データ】蓄積用!C$2:C$10000, $A15, 【データ】蓄積用!Q$2:Q$10000, 1, 【データ】蓄積用!AC$2:AC$10000, "&gt;=4.0")&gt;0, "〇", "×")))</f>
        <v>×</v>
      </c>
      <c r="U15" t="str">
        <f>IF(OR($A15="", U$5=""), "", IF(COUNTIFS(【データ】蓄積用!A$2:A$10000, U$5, 【データ】蓄積用!C$2:C$10000, $A15, 【データ】蓄積用!D$2:D$10000, "&gt;=3000", 【データ】蓄積用!E$2:E$10000, "&gt;=1500")&gt;0, "〇", IF(COUNTIFS(【データ】蓄積用!A$2:A$10000, U$5, 【データ】蓄積用!C$2:C$10000, $A15, 【データ】蓄積用!Q$2:Q$10000, 1, 【データ】蓄積用!AC$2:AC$10000, "&gt;=4.0")&gt;0, "〇", "×")))</f>
        <v>×</v>
      </c>
      <c r="V15" t="str">
        <f>IF(OR($A15="", V$5=""), "", IF(COUNTIFS(【データ】蓄積用!A$2:A$10000, V$5, 【データ】蓄積用!C$2:C$10000, $A15, 【データ】蓄積用!D$2:D$10000, "&gt;=3000", 【データ】蓄積用!E$2:E$10000, "&gt;=1500")&gt;0, "〇", IF(COUNTIFS(【データ】蓄積用!A$2:A$10000, V$5, 【データ】蓄積用!C$2:C$10000, $A15, 【データ】蓄積用!Q$2:Q$10000, 1, 【データ】蓄積用!AC$2:AC$10000, "&gt;=4.0")&gt;0, "〇", "×")))</f>
        <v>〇</v>
      </c>
      <c r="W15" t="str">
        <f>IF(OR($A15="", W$5=""), "", IF(COUNTIFS(【データ】蓄積用!A$2:A$10000, W$5, 【データ】蓄積用!C$2:C$10000, $A15, 【データ】蓄積用!D$2:D$10000, "&gt;=3000", 【データ】蓄積用!E$2:E$10000, "&gt;=1500")&gt;0, "〇", IF(COUNTIFS(【データ】蓄積用!A$2:A$10000, W$5, 【データ】蓄積用!C$2:C$10000, $A15, 【データ】蓄積用!Q$2:Q$10000, 1, 【データ】蓄積用!AC$2:AC$10000, "&gt;=4.0")&gt;0, "〇", "×")))</f>
        <v>×</v>
      </c>
      <c r="X15" t="str">
        <f>IF(OR($A15="", X$5=""), "", IF(COUNTIFS(【データ】蓄積用!A$2:A$10000, X$5, 【データ】蓄積用!C$2:C$10000, $A15, 【データ】蓄積用!D$2:D$10000, "&gt;=3000", 【データ】蓄積用!E$2:E$10000, "&gt;=1500")&gt;0, "〇", IF(COUNTIFS(【データ】蓄積用!A$2:A$10000, X$5, 【データ】蓄積用!C$2:C$10000, $A15, 【データ】蓄積用!Q$2:Q$10000, 1, 【データ】蓄積用!AC$2:AC$10000, "&gt;=4.0")&gt;0, "〇", "×")))</f>
        <v>×</v>
      </c>
      <c r="Y15" t="str">
        <f>IF(OR($A15="", Y$5=""), "", IF(COUNTIFS(【データ】蓄積用!A$2:A$10000, Y$5, 【データ】蓄積用!C$2:C$10000, $A15, 【データ】蓄積用!D$2:D$10000, "&gt;=3000", 【データ】蓄積用!E$2:E$10000, "&gt;=1500")&gt;0, "〇", IF(COUNTIFS(【データ】蓄積用!A$2:A$10000, Y$5, 【データ】蓄積用!C$2:C$10000, $A15, 【データ】蓄積用!Q$2:Q$10000, 1, 【データ】蓄積用!AC$2:AC$10000, "&gt;=4.0")&gt;0, "〇", "×")))</f>
        <v>×</v>
      </c>
      <c r="Z15" t="str">
        <f>IF(OR($A15="", Z$5=""), "", IF(COUNTIFS(【データ】蓄積用!A$2:A$10000, Z$5, 【データ】蓄積用!C$2:C$10000, $A15, 【データ】蓄積用!D$2:D$10000, "&gt;=3000", 【データ】蓄積用!E$2:E$10000, "&gt;=1500")&gt;0, "〇", IF(COUNTIFS(【データ】蓄積用!A$2:A$10000, Z$5, 【データ】蓄積用!C$2:C$10000, $A15, 【データ】蓄積用!Q$2:Q$10000, 1, 【データ】蓄積用!AC$2:AC$10000, "&gt;=4.0")&gt;0, "〇", "×")))</f>
        <v>×</v>
      </c>
      <c r="AA15" t="str">
        <f>IF(OR($A15="", AA$5=""), "", IF(COUNTIFS(【データ】蓄積用!A$2:A$10000, AA$5, 【データ】蓄積用!C$2:C$10000, $A15, 【データ】蓄積用!D$2:D$10000, "&gt;=3000", 【データ】蓄積用!E$2:E$10000, "&gt;=1500")&gt;0, "〇", IF(COUNTIFS(【データ】蓄積用!A$2:A$10000, AA$5, 【データ】蓄積用!C$2:C$10000, $A15, 【データ】蓄積用!Q$2:Q$10000, 1, 【データ】蓄積用!AC$2:AC$10000, "&gt;=4.0")&gt;0, "〇", "×")))</f>
        <v>×</v>
      </c>
      <c r="AB15" t="str">
        <f>IF(OR($A15="", AB$5=""), "", IF(COUNTIFS(【データ】蓄積用!A$2:A$10000, AB$5, 【データ】蓄積用!C$2:C$10000, $A15, 【データ】蓄積用!D$2:D$10000, "&gt;=3000", 【データ】蓄積用!E$2:E$10000, "&gt;=1500")&gt;0, "〇", IF(COUNTIFS(【データ】蓄積用!A$2:A$10000, AB$5, 【データ】蓄積用!C$2:C$10000, $A15, 【データ】蓄積用!Q$2:Q$10000, 1, 【データ】蓄積用!AC$2:AC$10000, "&gt;=4.0")&gt;0, "〇", "×")))</f>
        <v>×</v>
      </c>
      <c r="AC15" t="str">
        <f>IF(OR($A15="", AC$5=""), "", IF(COUNTIFS(【データ】蓄積用!A$2:A$10000, AC$5, 【データ】蓄積用!C$2:C$10000, $A15, 【データ】蓄積用!D$2:D$10000, "&gt;=3000", 【データ】蓄積用!E$2:E$10000, "&gt;=1500")&gt;0, "〇", IF(COUNTIFS(【データ】蓄積用!A$2:A$10000, AC$5, 【データ】蓄積用!C$2:C$10000, $A15, 【データ】蓄積用!Q$2:Q$10000, 1, 【データ】蓄積用!AC$2:AC$10000, "&gt;=4.0")&gt;0, "〇", "×")))</f>
        <v>×</v>
      </c>
      <c r="AD15" t="str">
        <f>IF(OR($A15="", AD$5=""), "", IF(COUNTIFS(【データ】蓄積用!A$2:A$10000, AD$5, 【データ】蓄積用!C$2:C$10000, $A15, 【データ】蓄積用!D$2:D$10000, "&gt;=3000", 【データ】蓄積用!E$2:E$10000, "&gt;=1500")&gt;0, "〇", IF(COUNTIFS(【データ】蓄積用!A$2:A$10000, AD$5, 【データ】蓄積用!C$2:C$10000, $A15, 【データ】蓄積用!Q$2:Q$10000, 1, 【データ】蓄積用!AC$2:AC$10000, "&gt;=4.0")&gt;0, "〇", "×")))</f>
        <v>〇</v>
      </c>
      <c r="AE15" t="str">
        <f>IF(OR($A15="", AE$5=""), "", IF(COUNTIFS(【データ】蓄積用!A$2:A$10000, AE$5, 【データ】蓄積用!C$2:C$10000, $A15, 【データ】蓄積用!D$2:D$10000, "&gt;=3000", 【データ】蓄積用!E$2:E$10000, "&gt;=1500")&gt;0, "〇", IF(COUNTIFS(【データ】蓄積用!A$2:A$10000, AE$5, 【データ】蓄積用!C$2:C$10000, $A15, 【データ】蓄積用!Q$2:Q$10000, 1, 【データ】蓄積用!AC$2:AC$10000, "&gt;=4.0")&gt;0, "〇", "×")))</f>
        <v>×</v>
      </c>
      <c r="AF15" t="str">
        <f>IF(OR($A15="", AF$5=""), "", IF(COUNTIFS(【データ】蓄積用!A$2:A$10000, AF$5, 【データ】蓄積用!C$2:C$10000, $A15, 【データ】蓄積用!D$2:D$10000, "&gt;=3000", 【データ】蓄積用!E$2:E$10000, "&gt;=1500")&gt;0, "〇", IF(COUNTIFS(【データ】蓄積用!A$2:A$10000, AF$5, 【データ】蓄積用!C$2:C$10000, $A15, 【データ】蓄積用!Q$2:Q$10000, 1, 【データ】蓄積用!AC$2:AC$10000, "&gt;=4.0")&gt;0, "〇", "×")))</f>
        <v>×</v>
      </c>
      <c r="AG15" t="str">
        <f>IF(OR($A15="", AG$5=""), "", IF(COUNTIFS(【データ】蓄積用!A$2:A$10000, AG$5, 【データ】蓄積用!C$2:C$10000, $A15, 【データ】蓄積用!D$2:D$10000, "&gt;=3000", 【データ】蓄積用!E$2:E$10000, "&gt;=1500")&gt;0, "〇", IF(COUNTIFS(【データ】蓄積用!A$2:A$10000, AG$5, 【データ】蓄積用!C$2:C$10000, $A15, 【データ】蓄積用!Q$2:Q$10000, 1, 【データ】蓄積用!AC$2:AC$10000, "&gt;=4.0")&gt;0, "〇", "×")))</f>
        <v>〇</v>
      </c>
      <c r="AH15" t="str">
        <f>IF(OR($A15="", AH$5=""), "", IF(COUNTIFS(【データ】蓄積用!A$2:A$10000, AH$5, 【データ】蓄積用!C$2:C$10000, $A15, 【データ】蓄積用!D$2:D$10000, "&gt;=3000", 【データ】蓄積用!E$2:E$10000, "&gt;=1500")&gt;0, "〇", IF(COUNTIFS(【データ】蓄積用!A$2:A$10000, AH$5, 【データ】蓄積用!C$2:C$10000, $A15, 【データ】蓄積用!Q$2:Q$10000, 1, 【データ】蓄積用!AC$2:AC$10000, "&gt;=4.0")&gt;0, "〇", "×")))</f>
        <v>×</v>
      </c>
      <c r="AI15" t="str">
        <f>IF(OR($A15="", AI$5=""), "", IF(COUNTIFS(【データ】蓄積用!A$2:A$10000, AI$5, 【データ】蓄積用!C$2:C$10000, $A15, 【データ】蓄積用!D$2:D$10000, "&gt;=3000", 【データ】蓄積用!E$2:E$10000, "&gt;=1500")&gt;0, "〇", IF(COUNTIFS(【データ】蓄積用!A$2:A$10000, AI$5, 【データ】蓄積用!C$2:C$10000, $A15, 【データ】蓄積用!Q$2:Q$10000, 1, 【データ】蓄積用!AC$2:AC$10000, "&gt;=4.0")&gt;0, "〇", "×")))</f>
        <v>×</v>
      </c>
      <c r="AJ15" t="str">
        <f>IF(OR($A15="", AJ$5=""), "", IF(COUNTIFS(【データ】蓄積用!A$2:A$10000, AJ$5, 【データ】蓄積用!C$2:C$10000, $A15, 【データ】蓄積用!D$2:D$10000, "&gt;=3000", 【データ】蓄積用!E$2:E$10000, "&gt;=1500")&gt;0, "〇", IF(COUNTIFS(【データ】蓄積用!A$2:A$10000, AJ$5, 【データ】蓄積用!C$2:C$10000, $A15, 【データ】蓄積用!Q$2:Q$10000, 1, 【データ】蓄積用!AC$2:AC$10000, "&gt;=4.0")&gt;0, "〇", "×")))</f>
        <v>×</v>
      </c>
      <c r="AK15" t="str">
        <f>IF(OR($A15="", AK$5=""), "", IF(COUNTIFS(【データ】蓄積用!A$2:A$10000, AK$5, 【データ】蓄積用!C$2:C$10000, $A15, 【データ】蓄積用!D$2:D$10000, "&gt;=3000", 【データ】蓄積用!E$2:E$10000, "&gt;=1500")&gt;0, "〇", IF(COUNTIFS(【データ】蓄積用!A$2:A$10000, AK$5, 【データ】蓄積用!C$2:C$10000, $A15, 【データ】蓄積用!Q$2:Q$10000, 1, 【データ】蓄積用!AC$2:AC$10000, "&gt;=4.0")&gt;0, "〇", "×")))</f>
        <v>×</v>
      </c>
      <c r="AL15" t="str">
        <f>IF(OR($A15="", AL$5=""), "", IF(COUNTIFS(【データ】蓄積用!A$2:A$10000, AL$5, 【データ】蓄積用!C$2:C$10000, $A15, 【データ】蓄積用!D$2:D$10000, "&gt;=3000", 【データ】蓄積用!E$2:E$10000, "&gt;=1500")&gt;0, "〇", IF(COUNTIFS(【データ】蓄積用!A$2:A$10000, AL$5, 【データ】蓄積用!C$2:C$10000, $A15, 【データ】蓄積用!Q$2:Q$10000, 1, 【データ】蓄積用!AC$2:AC$10000, "&gt;=4.0")&gt;0, "〇", "×")))</f>
        <v>×</v>
      </c>
      <c r="AM15" t="str">
        <f>IF(OR($A15="", AM$5=""), "", IF(COUNTIFS(【データ】蓄積用!A$2:A$10000, AM$5, 【データ】蓄積用!C$2:C$10000, $A15, 【データ】蓄積用!D$2:D$10000, "&gt;=3000", 【データ】蓄積用!E$2:E$10000, "&gt;=1500")&gt;0, "〇", IF(COUNTIFS(【データ】蓄積用!A$2:A$10000, AM$5, 【データ】蓄積用!C$2:C$10000, $A15, 【データ】蓄積用!Q$2:Q$10000, 1, 【データ】蓄積用!AC$2:AC$10000, "&gt;=4.0")&gt;0, "〇", "×")))</f>
        <v>×</v>
      </c>
      <c r="AN15" t="str">
        <f>IF(OR($A15="", AN$5=""), "", IF(COUNTIFS(【データ】蓄積用!A$2:A$10000, AN$5, 【データ】蓄積用!C$2:C$10000, $A15, 【データ】蓄積用!D$2:D$10000, "&gt;=3000", 【データ】蓄積用!E$2:E$10000, "&gt;=1500")&gt;0, "〇", IF(COUNTIFS(【データ】蓄積用!A$2:A$10000, AN$5, 【データ】蓄積用!C$2:C$10000, $A15, 【データ】蓄積用!Q$2:Q$10000, 1, 【データ】蓄積用!AC$2:AC$10000, "&gt;=4.0")&gt;0, "〇", "×")))</f>
        <v>×</v>
      </c>
      <c r="AO15" t="str">
        <f>IF(OR($A15="", AO$5=""), "", IF(COUNTIFS(【データ】蓄積用!A$2:A$10000, AO$5, 【データ】蓄積用!C$2:C$10000, $A15, 【データ】蓄積用!D$2:D$10000, "&gt;=3000", 【データ】蓄積用!E$2:E$10000, "&gt;=1500")&gt;0, "〇", IF(COUNTIFS(【データ】蓄積用!A$2:A$10000, AO$5, 【データ】蓄積用!C$2:C$10000, $A15, 【データ】蓄積用!Q$2:Q$10000, 1, 【データ】蓄積用!AC$2:AC$10000, "&gt;=4.0")&gt;0, "〇", "×")))</f>
        <v>×</v>
      </c>
      <c r="AP15" t="str">
        <f>IF(OR($A15="", AP$5=""), "", IF(COUNTIFS(【データ】蓄積用!A$2:A$10000, AP$5, 【データ】蓄積用!C$2:C$10000, $A15, 【データ】蓄積用!D$2:D$10000, "&gt;=3000", 【データ】蓄積用!E$2:E$10000, "&gt;=1500")&gt;0, "〇", IF(COUNTIFS(【データ】蓄積用!A$2:A$10000, AP$5, 【データ】蓄積用!C$2:C$10000, $A15, 【データ】蓄積用!Q$2:Q$10000, 1, 【データ】蓄積用!AC$2:AC$10000, "&gt;=4.0")&gt;0, "〇", "×")))</f>
        <v>×</v>
      </c>
      <c r="AQ15" t="str">
        <f>IF(OR($A15="", AQ$5=""), "", IF(COUNTIFS(【データ】蓄積用!A$2:A$10000, AQ$5, 【データ】蓄積用!C$2:C$10000, $A15, 【データ】蓄積用!D$2:D$10000, "&gt;=3000", 【データ】蓄積用!E$2:E$10000, "&gt;=1500")&gt;0, "〇", IF(COUNTIFS(【データ】蓄積用!A$2:A$10000, AQ$5, 【データ】蓄積用!C$2:C$10000, $A15, 【データ】蓄積用!Q$2:Q$10000, 1, 【データ】蓄積用!AC$2:AC$10000, "&gt;=4.0")&gt;0, "〇", "×")))</f>
        <v>×</v>
      </c>
      <c r="AR15" t="str">
        <f>IF(OR($A15="", AR$5=""), "", IF(COUNTIFS(【データ】蓄積用!A$2:A$10000, AR$5, 【データ】蓄積用!C$2:C$10000, $A15, 【データ】蓄積用!D$2:D$10000, "&gt;=3000", 【データ】蓄積用!E$2:E$10000, "&gt;=1500")&gt;0, "〇", IF(COUNTIFS(【データ】蓄積用!A$2:A$10000, AR$5, 【データ】蓄積用!C$2:C$10000, $A15, 【データ】蓄積用!Q$2:Q$10000, 1, 【データ】蓄積用!AC$2:AC$10000, "&gt;=4.0")&gt;0, "〇", "×")))</f>
        <v>×</v>
      </c>
      <c r="AS15" t="str">
        <f>IF(OR($A15="", AS$5=""), "", IF(COUNTIFS(【データ】蓄積用!A$2:A$10000, AS$5, 【データ】蓄積用!C$2:C$10000, $A15, 【データ】蓄積用!D$2:D$10000, "&gt;=3000", 【データ】蓄積用!E$2:E$10000, "&gt;=1500")&gt;0, "〇", IF(COUNTIFS(【データ】蓄積用!A$2:A$10000, AS$5, 【データ】蓄積用!C$2:C$10000, $A15, 【データ】蓄積用!Q$2:Q$10000, 1, 【データ】蓄積用!AC$2:AC$10000, "&gt;=4.0")&gt;0, "〇", "×")))</f>
        <v>×</v>
      </c>
      <c r="AT15" t="str">
        <f>IF(OR($A15="", AT$5=""), "", IF(COUNTIFS(【データ】蓄積用!A$2:A$10000, AT$5, 【データ】蓄積用!C$2:C$10000, $A15, 【データ】蓄積用!D$2:D$10000, "&gt;=3000", 【データ】蓄積用!E$2:E$10000, "&gt;=1500")&gt;0, "〇", IF(COUNTIFS(【データ】蓄積用!A$2:A$10000, AT$5, 【データ】蓄積用!C$2:C$10000, $A15, 【データ】蓄積用!Q$2:Q$10000, 1, 【データ】蓄積用!AC$2:AC$10000, "&gt;=4.0")&gt;0, "〇", "×")))</f>
        <v>×</v>
      </c>
      <c r="AU15" t="str">
        <f>IF(OR($A15="", AU$5=""), "", IF(COUNTIFS(【データ】蓄積用!A$2:A$10000, AU$5, 【データ】蓄積用!C$2:C$10000, $A15, 【データ】蓄積用!D$2:D$10000, "&gt;=3000", 【データ】蓄積用!E$2:E$10000, "&gt;=1500")&gt;0, "〇", IF(COUNTIFS(【データ】蓄積用!A$2:A$10000, AU$5, 【データ】蓄積用!C$2:C$10000, $A15, 【データ】蓄積用!Q$2:Q$10000, 1, 【データ】蓄積用!AC$2:AC$10000, "&gt;=4.0")&gt;0, "〇", "×")))</f>
        <v>×</v>
      </c>
      <c r="AV15" t="str">
        <f>IF(OR($A15="", AV$5=""), "", IF(COUNTIFS(【データ】蓄積用!A$2:A$10000, AV$5, 【データ】蓄積用!C$2:C$10000, $A15, 【データ】蓄積用!D$2:D$10000, "&gt;=3000", 【データ】蓄積用!E$2:E$10000, "&gt;=1500")&gt;0, "〇", IF(COUNTIFS(【データ】蓄積用!A$2:A$10000, AV$5, 【データ】蓄積用!C$2:C$10000, $A15, 【データ】蓄積用!Q$2:Q$10000, 1, 【データ】蓄積用!AC$2:AC$10000, "&gt;=4.0")&gt;0, "〇", "×")))</f>
        <v>×</v>
      </c>
      <c r="AW15" t="str">
        <f>IF(OR($A15="", AW$5=""), "", IF(COUNTIFS(【データ】蓄積用!A$2:A$10000, AW$5, 【データ】蓄積用!C$2:C$10000, $A15, 【データ】蓄積用!D$2:D$10000, "&gt;=3000", 【データ】蓄積用!E$2:E$10000, "&gt;=1500")&gt;0, "〇", IF(COUNTIFS(【データ】蓄積用!A$2:A$10000, AW$5, 【データ】蓄積用!C$2:C$10000, $A15, 【データ】蓄積用!Q$2:Q$10000, 1, 【データ】蓄積用!AC$2:AC$10000, "&gt;=4.0")&gt;0, "〇", "×")))</f>
        <v>×</v>
      </c>
      <c r="AX15" t="str">
        <f>IF(OR($A15="", AX$5=""), "", IF(COUNTIFS(【データ】蓄積用!A$2:A$10000, AX$5, 【データ】蓄積用!C$2:C$10000, $A15, 【データ】蓄積用!D$2:D$10000, "&gt;=3000", 【データ】蓄積用!E$2:E$10000, "&gt;=1500")&gt;0, "〇", IF(COUNTIFS(【データ】蓄積用!A$2:A$10000, AX$5, 【データ】蓄積用!C$2:C$10000, $A15, 【データ】蓄積用!Q$2:Q$10000, 1, 【データ】蓄積用!AC$2:AC$10000, "&gt;=4.0")&gt;0, "〇", "×")))</f>
        <v>×</v>
      </c>
      <c r="AY15" t="str">
        <f>IF(OR($A15="", AY$5=""), "", IF(COUNTIFS(【データ】蓄積用!A$2:A$10000, AY$5, 【データ】蓄積用!C$2:C$10000, $A15, 【データ】蓄積用!D$2:D$10000, "&gt;=3000", 【データ】蓄積用!E$2:E$10000, "&gt;=1500")&gt;0, "〇", IF(COUNTIFS(【データ】蓄積用!A$2:A$10000, AY$5, 【データ】蓄積用!C$2:C$10000, $A15, 【データ】蓄積用!Q$2:Q$10000, 1, 【データ】蓄積用!AC$2:AC$10000, "&gt;=4.0")&gt;0, "〇", "×")))</f>
        <v/>
      </c>
    </row>
    <row r="16" spans="1:59">
      <c r="A16">
        <v>512</v>
      </c>
      <c r="B16" t="str">
        <f>IF(OR($A16="", B$5=""), "", IF(COUNTIFS(【データ】蓄積用!A$2:A$10000, B$5, 【データ】蓄積用!C$2:C$10000, $A16, 【データ】蓄積用!D$2:D$10000, "&gt;=3000", 【データ】蓄積用!E$2:E$10000, "&gt;=1500")&gt;0, "〇", IF(COUNTIFS(【データ】蓄積用!A$2:A$10000, B$5, 【データ】蓄積用!C$2:C$10000, $A16, 【データ】蓄積用!Q$2:Q$10000, 1, 【データ】蓄積用!AC$2:AC$10000, "&gt;=4.0")&gt;0, "〇", "×")))</f>
        <v>×</v>
      </c>
      <c r="C16" t="str">
        <f>IF(OR($A16="", C$5=""), "", IF(COUNTIFS(【データ】蓄積用!A$2:A$10000, C$5, 【データ】蓄積用!C$2:C$10000, $A16, 【データ】蓄積用!D$2:D$10000, "&gt;=3000", 【データ】蓄積用!E$2:E$10000, "&gt;=1500")&gt;0, "〇", IF(COUNTIFS(【データ】蓄積用!A$2:A$10000, C$5, 【データ】蓄積用!C$2:C$10000, $A16, 【データ】蓄積用!Q$2:Q$10000, 1, 【データ】蓄積用!AC$2:AC$10000, "&gt;=4.0")&gt;0, "〇", "×")))</f>
        <v>×</v>
      </c>
      <c r="D16" t="str">
        <f>IF(OR($A16="", D$5=""), "", IF(COUNTIFS(【データ】蓄積用!A$2:A$10000, D$5, 【データ】蓄積用!C$2:C$10000, $A16, 【データ】蓄積用!D$2:D$10000, "&gt;=3000", 【データ】蓄積用!E$2:E$10000, "&gt;=1500")&gt;0, "〇", IF(COUNTIFS(【データ】蓄積用!A$2:A$10000, D$5, 【データ】蓄積用!C$2:C$10000, $A16, 【データ】蓄積用!Q$2:Q$10000, 1, 【データ】蓄積用!AC$2:AC$10000, "&gt;=4.0")&gt;0, "〇", "×")))</f>
        <v>×</v>
      </c>
      <c r="E16" t="str">
        <f>IF(OR($A16="", E$5=""), "", IF(COUNTIFS(【データ】蓄積用!A$2:A$10000, E$5, 【データ】蓄積用!C$2:C$10000, $A16, 【データ】蓄積用!D$2:D$10000, "&gt;=3000", 【データ】蓄積用!E$2:E$10000, "&gt;=1500")&gt;0, "〇", IF(COUNTIFS(【データ】蓄積用!A$2:A$10000, E$5, 【データ】蓄積用!C$2:C$10000, $A16, 【データ】蓄積用!Q$2:Q$10000, 1, 【データ】蓄積用!AC$2:AC$10000, "&gt;=4.0")&gt;0, "〇", "×")))</f>
        <v>×</v>
      </c>
      <c r="F16" t="str">
        <f>IF(OR($A16="", F$5=""), "", IF(COUNTIFS(【データ】蓄積用!A$2:A$10000, F$5, 【データ】蓄積用!C$2:C$10000, $A16, 【データ】蓄積用!D$2:D$10000, "&gt;=3000", 【データ】蓄積用!E$2:E$10000, "&gt;=1500")&gt;0, "〇", IF(COUNTIFS(【データ】蓄積用!A$2:A$10000, F$5, 【データ】蓄積用!C$2:C$10000, $A16, 【データ】蓄積用!Q$2:Q$10000, 1, 【データ】蓄積用!AC$2:AC$10000, "&gt;=4.0")&gt;0, "〇", "×")))</f>
        <v>×</v>
      </c>
      <c r="G16" t="str">
        <f>IF(OR($A16="", G$5=""), "", IF(COUNTIFS(【データ】蓄積用!A$2:A$10000, G$5, 【データ】蓄積用!C$2:C$10000, $A16, 【データ】蓄積用!D$2:D$10000, "&gt;=3000", 【データ】蓄積用!E$2:E$10000, "&gt;=1500")&gt;0, "〇", IF(COUNTIFS(【データ】蓄積用!A$2:A$10000, G$5, 【データ】蓄積用!C$2:C$10000, $A16, 【データ】蓄積用!Q$2:Q$10000, 1, 【データ】蓄積用!AC$2:AC$10000, "&gt;=4.0")&gt;0, "〇", "×")))</f>
        <v>×</v>
      </c>
      <c r="H16" t="str">
        <f>IF(OR($A16="", H$5=""), "", IF(COUNTIFS(【データ】蓄積用!A$2:A$10000, H$5, 【データ】蓄積用!C$2:C$10000, $A16, 【データ】蓄積用!D$2:D$10000, "&gt;=3000", 【データ】蓄積用!E$2:E$10000, "&gt;=1500")&gt;0, "〇", IF(COUNTIFS(【データ】蓄積用!A$2:A$10000, H$5, 【データ】蓄積用!C$2:C$10000, $A16, 【データ】蓄積用!Q$2:Q$10000, 1, 【データ】蓄積用!AC$2:AC$10000, "&gt;=4.0")&gt;0, "〇", "×")))</f>
        <v>×</v>
      </c>
      <c r="I16" t="str">
        <f>IF(OR($A16="", I$5=""), "", IF(COUNTIFS(【データ】蓄積用!A$2:A$10000, I$5, 【データ】蓄積用!C$2:C$10000, $A16, 【データ】蓄積用!D$2:D$10000, "&gt;=3000", 【データ】蓄積用!E$2:E$10000, "&gt;=1500")&gt;0, "〇", IF(COUNTIFS(【データ】蓄積用!A$2:A$10000, I$5, 【データ】蓄積用!C$2:C$10000, $A16, 【データ】蓄積用!Q$2:Q$10000, 1, 【データ】蓄積用!AC$2:AC$10000, "&gt;=4.0")&gt;0, "〇", "×")))</f>
        <v>〇</v>
      </c>
      <c r="J16" t="str">
        <f>IF(OR($A16="", J$5=""), "", IF(COUNTIFS(【データ】蓄積用!A$2:A$10000, J$5, 【データ】蓄積用!C$2:C$10000, $A16, 【データ】蓄積用!D$2:D$10000, "&gt;=3000", 【データ】蓄積用!E$2:E$10000, "&gt;=1500")&gt;0, "〇", IF(COUNTIFS(【データ】蓄積用!A$2:A$10000, J$5, 【データ】蓄積用!C$2:C$10000, $A16, 【データ】蓄積用!Q$2:Q$10000, 1, 【データ】蓄積用!AC$2:AC$10000, "&gt;=4.0")&gt;0, "〇", "×")))</f>
        <v>×</v>
      </c>
      <c r="K16" t="str">
        <f>IF(OR($A16="", K$5=""), "", IF(COUNTIFS(【データ】蓄積用!A$2:A$10000, K$5, 【データ】蓄積用!C$2:C$10000, $A16, 【データ】蓄積用!D$2:D$10000, "&gt;=3000", 【データ】蓄積用!E$2:E$10000, "&gt;=1500")&gt;0, "〇", IF(COUNTIFS(【データ】蓄積用!A$2:A$10000, K$5, 【データ】蓄積用!C$2:C$10000, $A16, 【データ】蓄積用!Q$2:Q$10000, 1, 【データ】蓄積用!AC$2:AC$10000, "&gt;=4.0")&gt;0, "〇", "×")))</f>
        <v>×</v>
      </c>
      <c r="L16" t="str">
        <f>IF(OR($A16="", L$5=""), "", IF(COUNTIFS(【データ】蓄積用!A$2:A$10000, L$5, 【データ】蓄積用!C$2:C$10000, $A16, 【データ】蓄積用!D$2:D$10000, "&gt;=3000", 【データ】蓄積用!E$2:E$10000, "&gt;=1500")&gt;0, "〇", IF(COUNTIFS(【データ】蓄積用!A$2:A$10000, L$5, 【データ】蓄積用!C$2:C$10000, $A16, 【データ】蓄積用!Q$2:Q$10000, 1, 【データ】蓄積用!AC$2:AC$10000, "&gt;=4.0")&gt;0, "〇", "×")))</f>
        <v>×</v>
      </c>
      <c r="M16" t="str">
        <f>IF(OR($A16="", M$5=""), "", IF(COUNTIFS(【データ】蓄積用!A$2:A$10000, M$5, 【データ】蓄積用!C$2:C$10000, $A16, 【データ】蓄積用!D$2:D$10000, "&gt;=3000", 【データ】蓄積用!E$2:E$10000, "&gt;=1500")&gt;0, "〇", IF(COUNTIFS(【データ】蓄積用!A$2:A$10000, M$5, 【データ】蓄積用!C$2:C$10000, $A16, 【データ】蓄積用!Q$2:Q$10000, 1, 【データ】蓄積用!AC$2:AC$10000, "&gt;=4.0")&gt;0, "〇", "×")))</f>
        <v>×</v>
      </c>
      <c r="N16" t="str">
        <f>IF(OR($A16="", N$5=""), "", IF(COUNTIFS(【データ】蓄積用!A$2:A$10000, N$5, 【データ】蓄積用!C$2:C$10000, $A16, 【データ】蓄積用!D$2:D$10000, "&gt;=3000", 【データ】蓄積用!E$2:E$10000, "&gt;=1500")&gt;0, "〇", IF(COUNTIFS(【データ】蓄積用!A$2:A$10000, N$5, 【データ】蓄積用!C$2:C$10000, $A16, 【データ】蓄積用!Q$2:Q$10000, 1, 【データ】蓄積用!AC$2:AC$10000, "&gt;=4.0")&gt;0, "〇", "×")))</f>
        <v>×</v>
      </c>
      <c r="O16" t="str">
        <f>IF(OR($A16="", O$5=""), "", IF(COUNTIFS(【データ】蓄積用!A$2:A$10000, O$5, 【データ】蓄積用!C$2:C$10000, $A16, 【データ】蓄積用!D$2:D$10000, "&gt;=3000", 【データ】蓄積用!E$2:E$10000, "&gt;=1500")&gt;0, "〇", IF(COUNTIFS(【データ】蓄積用!A$2:A$10000, O$5, 【データ】蓄積用!C$2:C$10000, $A16, 【データ】蓄積用!Q$2:Q$10000, 1, 【データ】蓄積用!AC$2:AC$10000, "&gt;=4.0")&gt;0, "〇", "×")))</f>
        <v>×</v>
      </c>
      <c r="P16" t="str">
        <f>IF(OR($A16="", P$5=""), "", IF(COUNTIFS(【データ】蓄積用!A$2:A$10000, P$5, 【データ】蓄積用!C$2:C$10000, $A16, 【データ】蓄積用!D$2:D$10000, "&gt;=3000", 【データ】蓄積用!E$2:E$10000, "&gt;=1500")&gt;0, "〇", IF(COUNTIFS(【データ】蓄積用!A$2:A$10000, P$5, 【データ】蓄積用!C$2:C$10000, $A16, 【データ】蓄積用!Q$2:Q$10000, 1, 【データ】蓄積用!AC$2:AC$10000, "&gt;=4.0")&gt;0, "〇", "×")))</f>
        <v>×</v>
      </c>
      <c r="Q16" t="str">
        <f>IF(OR($A16="", Q$5=""), "", IF(COUNTIFS(【データ】蓄積用!A$2:A$10000, Q$5, 【データ】蓄積用!C$2:C$10000, $A16, 【データ】蓄積用!D$2:D$10000, "&gt;=3000", 【データ】蓄積用!E$2:E$10000, "&gt;=1500")&gt;0, "〇", IF(COUNTIFS(【データ】蓄積用!A$2:A$10000, Q$5, 【データ】蓄積用!C$2:C$10000, $A16, 【データ】蓄積用!Q$2:Q$10000, 1, 【データ】蓄積用!AC$2:AC$10000, "&gt;=4.0")&gt;0, "〇", "×")))</f>
        <v>〇</v>
      </c>
      <c r="R16" t="str">
        <f>IF(OR($A16="", R$5=""), "", IF(COUNTIFS(【データ】蓄積用!A$2:A$10000, R$5, 【データ】蓄積用!C$2:C$10000, $A16, 【データ】蓄積用!D$2:D$10000, "&gt;=3000", 【データ】蓄積用!E$2:E$10000, "&gt;=1500")&gt;0, "〇", IF(COUNTIFS(【データ】蓄積用!A$2:A$10000, R$5, 【データ】蓄積用!C$2:C$10000, $A16, 【データ】蓄積用!Q$2:Q$10000, 1, 【データ】蓄積用!AC$2:AC$10000, "&gt;=4.0")&gt;0, "〇", "×")))</f>
        <v>×</v>
      </c>
      <c r="S16" t="str">
        <f>IF(OR($A16="", S$5=""), "", IF(COUNTIFS(【データ】蓄積用!A$2:A$10000, S$5, 【データ】蓄積用!C$2:C$10000, $A16, 【データ】蓄積用!D$2:D$10000, "&gt;=3000", 【データ】蓄積用!E$2:E$10000, "&gt;=1500")&gt;0, "〇", IF(COUNTIFS(【データ】蓄積用!A$2:A$10000, S$5, 【データ】蓄積用!C$2:C$10000, $A16, 【データ】蓄積用!Q$2:Q$10000, 1, 【データ】蓄積用!AC$2:AC$10000, "&gt;=4.0")&gt;0, "〇", "×")))</f>
        <v>×</v>
      </c>
      <c r="T16" t="str">
        <f>IF(OR($A16="", T$5=""), "", IF(COUNTIFS(【データ】蓄積用!A$2:A$10000, T$5, 【データ】蓄積用!C$2:C$10000, $A16, 【データ】蓄積用!D$2:D$10000, "&gt;=3000", 【データ】蓄積用!E$2:E$10000, "&gt;=1500")&gt;0, "〇", IF(COUNTIFS(【データ】蓄積用!A$2:A$10000, T$5, 【データ】蓄積用!C$2:C$10000, $A16, 【データ】蓄積用!Q$2:Q$10000, 1, 【データ】蓄積用!AC$2:AC$10000, "&gt;=4.0")&gt;0, "〇", "×")))</f>
        <v>×</v>
      </c>
      <c r="U16" t="str">
        <f>IF(OR($A16="", U$5=""), "", IF(COUNTIFS(【データ】蓄積用!A$2:A$10000, U$5, 【データ】蓄積用!C$2:C$10000, $A16, 【データ】蓄積用!D$2:D$10000, "&gt;=3000", 【データ】蓄積用!E$2:E$10000, "&gt;=1500")&gt;0, "〇", IF(COUNTIFS(【データ】蓄積用!A$2:A$10000, U$5, 【データ】蓄積用!C$2:C$10000, $A16, 【データ】蓄積用!Q$2:Q$10000, 1, 【データ】蓄積用!AC$2:AC$10000, "&gt;=4.0")&gt;0, "〇", "×")))</f>
        <v>×</v>
      </c>
      <c r="V16" t="str">
        <f>IF(OR($A16="", V$5=""), "", IF(COUNTIFS(【データ】蓄積用!A$2:A$10000, V$5, 【データ】蓄積用!C$2:C$10000, $A16, 【データ】蓄積用!D$2:D$10000, "&gt;=3000", 【データ】蓄積用!E$2:E$10000, "&gt;=1500")&gt;0, "〇", IF(COUNTIFS(【データ】蓄積用!A$2:A$10000, V$5, 【データ】蓄積用!C$2:C$10000, $A16, 【データ】蓄積用!Q$2:Q$10000, 1, 【データ】蓄積用!AC$2:AC$10000, "&gt;=4.0")&gt;0, "〇", "×")))</f>
        <v>×</v>
      </c>
      <c r="W16" t="str">
        <f>IF(OR($A16="", W$5=""), "", IF(COUNTIFS(【データ】蓄積用!A$2:A$10000, W$5, 【データ】蓄積用!C$2:C$10000, $A16, 【データ】蓄積用!D$2:D$10000, "&gt;=3000", 【データ】蓄積用!E$2:E$10000, "&gt;=1500")&gt;0, "〇", IF(COUNTIFS(【データ】蓄積用!A$2:A$10000, W$5, 【データ】蓄積用!C$2:C$10000, $A16, 【データ】蓄積用!Q$2:Q$10000, 1, 【データ】蓄積用!AC$2:AC$10000, "&gt;=4.0")&gt;0, "〇", "×")))</f>
        <v>〇</v>
      </c>
      <c r="X16" t="str">
        <f>IF(OR($A16="", X$5=""), "", IF(COUNTIFS(【データ】蓄積用!A$2:A$10000, X$5, 【データ】蓄積用!C$2:C$10000, $A16, 【データ】蓄積用!D$2:D$10000, "&gt;=3000", 【データ】蓄積用!E$2:E$10000, "&gt;=1500")&gt;0, "〇", IF(COUNTIFS(【データ】蓄積用!A$2:A$10000, X$5, 【データ】蓄積用!C$2:C$10000, $A16, 【データ】蓄積用!Q$2:Q$10000, 1, 【データ】蓄積用!AC$2:AC$10000, "&gt;=4.0")&gt;0, "〇", "×")))</f>
        <v>×</v>
      </c>
      <c r="Y16" t="str">
        <f>IF(OR($A16="", Y$5=""), "", IF(COUNTIFS(【データ】蓄積用!A$2:A$10000, Y$5, 【データ】蓄積用!C$2:C$10000, $A16, 【データ】蓄積用!D$2:D$10000, "&gt;=3000", 【データ】蓄積用!E$2:E$10000, "&gt;=1500")&gt;0, "〇", IF(COUNTIFS(【データ】蓄積用!A$2:A$10000, Y$5, 【データ】蓄積用!C$2:C$10000, $A16, 【データ】蓄積用!Q$2:Q$10000, 1, 【データ】蓄積用!AC$2:AC$10000, "&gt;=4.0")&gt;0, "〇", "×")))</f>
        <v>×</v>
      </c>
      <c r="Z16" t="str">
        <f>IF(OR($A16="", Z$5=""), "", IF(COUNTIFS(【データ】蓄積用!A$2:A$10000, Z$5, 【データ】蓄積用!C$2:C$10000, $A16, 【データ】蓄積用!D$2:D$10000, "&gt;=3000", 【データ】蓄積用!E$2:E$10000, "&gt;=1500")&gt;0, "〇", IF(COUNTIFS(【データ】蓄積用!A$2:A$10000, Z$5, 【データ】蓄積用!C$2:C$10000, $A16, 【データ】蓄積用!Q$2:Q$10000, 1, 【データ】蓄積用!AC$2:AC$10000, "&gt;=4.0")&gt;0, "〇", "×")))</f>
        <v>×</v>
      </c>
      <c r="AA16" t="str">
        <f>IF(OR($A16="", AA$5=""), "", IF(COUNTIFS(【データ】蓄積用!A$2:A$10000, AA$5, 【データ】蓄積用!C$2:C$10000, $A16, 【データ】蓄積用!D$2:D$10000, "&gt;=3000", 【データ】蓄積用!E$2:E$10000, "&gt;=1500")&gt;0, "〇", IF(COUNTIFS(【データ】蓄積用!A$2:A$10000, AA$5, 【データ】蓄積用!C$2:C$10000, $A16, 【データ】蓄積用!Q$2:Q$10000, 1, 【データ】蓄積用!AC$2:AC$10000, "&gt;=4.0")&gt;0, "〇", "×")))</f>
        <v>×</v>
      </c>
      <c r="AB16" t="str">
        <f>IF(OR($A16="", AB$5=""), "", IF(COUNTIFS(【データ】蓄積用!A$2:A$10000, AB$5, 【データ】蓄積用!C$2:C$10000, $A16, 【データ】蓄積用!D$2:D$10000, "&gt;=3000", 【データ】蓄積用!E$2:E$10000, "&gt;=1500")&gt;0, "〇", IF(COUNTIFS(【データ】蓄積用!A$2:A$10000, AB$5, 【データ】蓄積用!C$2:C$10000, $A16, 【データ】蓄積用!Q$2:Q$10000, 1, 【データ】蓄積用!AC$2:AC$10000, "&gt;=4.0")&gt;0, "〇", "×")))</f>
        <v>×</v>
      </c>
      <c r="AC16" t="str">
        <f>IF(OR($A16="", AC$5=""), "", IF(COUNTIFS(【データ】蓄積用!A$2:A$10000, AC$5, 【データ】蓄積用!C$2:C$10000, $A16, 【データ】蓄積用!D$2:D$10000, "&gt;=3000", 【データ】蓄積用!E$2:E$10000, "&gt;=1500")&gt;0, "〇", IF(COUNTIFS(【データ】蓄積用!A$2:A$10000, AC$5, 【データ】蓄積用!C$2:C$10000, $A16, 【データ】蓄積用!Q$2:Q$10000, 1, 【データ】蓄積用!AC$2:AC$10000, "&gt;=4.0")&gt;0, "〇", "×")))</f>
        <v>〇</v>
      </c>
      <c r="AD16" t="str">
        <f>IF(OR($A16="", AD$5=""), "", IF(COUNTIFS(【データ】蓄積用!A$2:A$10000, AD$5, 【データ】蓄積用!C$2:C$10000, $A16, 【データ】蓄積用!D$2:D$10000, "&gt;=3000", 【データ】蓄積用!E$2:E$10000, "&gt;=1500")&gt;0, "〇", IF(COUNTIFS(【データ】蓄積用!A$2:A$10000, AD$5, 【データ】蓄積用!C$2:C$10000, $A16, 【データ】蓄積用!Q$2:Q$10000, 1, 【データ】蓄積用!AC$2:AC$10000, "&gt;=4.0")&gt;0, "〇", "×")))</f>
        <v>×</v>
      </c>
      <c r="AE16" t="str">
        <f>IF(OR($A16="", AE$5=""), "", IF(COUNTIFS(【データ】蓄積用!A$2:A$10000, AE$5, 【データ】蓄積用!C$2:C$10000, $A16, 【データ】蓄積用!D$2:D$10000, "&gt;=3000", 【データ】蓄積用!E$2:E$10000, "&gt;=1500")&gt;0, "〇", IF(COUNTIFS(【データ】蓄積用!A$2:A$10000, AE$5, 【データ】蓄積用!C$2:C$10000, $A16, 【データ】蓄積用!Q$2:Q$10000, 1, 【データ】蓄積用!AC$2:AC$10000, "&gt;=4.0")&gt;0, "〇", "×")))</f>
        <v>×</v>
      </c>
      <c r="AF16" t="str">
        <f>IF(OR($A16="", AF$5=""), "", IF(COUNTIFS(【データ】蓄積用!A$2:A$10000, AF$5, 【データ】蓄積用!C$2:C$10000, $A16, 【データ】蓄積用!D$2:D$10000, "&gt;=3000", 【データ】蓄積用!E$2:E$10000, "&gt;=1500")&gt;0, "〇", IF(COUNTIFS(【データ】蓄積用!A$2:A$10000, AF$5, 【データ】蓄積用!C$2:C$10000, $A16, 【データ】蓄積用!Q$2:Q$10000, 1, 【データ】蓄積用!AC$2:AC$10000, "&gt;=4.0")&gt;0, "〇", "×")))</f>
        <v>×</v>
      </c>
      <c r="AG16" t="str">
        <f>IF(OR($A16="", AG$5=""), "", IF(COUNTIFS(【データ】蓄積用!A$2:A$10000, AG$5, 【データ】蓄積用!C$2:C$10000, $A16, 【データ】蓄積用!D$2:D$10000, "&gt;=3000", 【データ】蓄積用!E$2:E$10000, "&gt;=1500")&gt;0, "〇", IF(COUNTIFS(【データ】蓄積用!A$2:A$10000, AG$5, 【データ】蓄積用!C$2:C$10000, $A16, 【データ】蓄積用!Q$2:Q$10000, 1, 【データ】蓄積用!AC$2:AC$10000, "&gt;=4.0")&gt;0, "〇", "×")))</f>
        <v>×</v>
      </c>
      <c r="AH16" t="str">
        <f>IF(OR($A16="", AH$5=""), "", IF(COUNTIFS(【データ】蓄積用!A$2:A$10000, AH$5, 【データ】蓄積用!C$2:C$10000, $A16, 【データ】蓄積用!D$2:D$10000, "&gt;=3000", 【データ】蓄積用!E$2:E$10000, "&gt;=1500")&gt;0, "〇", IF(COUNTIFS(【データ】蓄積用!A$2:A$10000, AH$5, 【データ】蓄積用!C$2:C$10000, $A16, 【データ】蓄積用!Q$2:Q$10000, 1, 【データ】蓄積用!AC$2:AC$10000, "&gt;=4.0")&gt;0, "〇", "×")))</f>
        <v>×</v>
      </c>
      <c r="AI16" t="str">
        <f>IF(OR($A16="", AI$5=""), "", IF(COUNTIFS(【データ】蓄積用!A$2:A$10000, AI$5, 【データ】蓄積用!C$2:C$10000, $A16, 【データ】蓄積用!D$2:D$10000, "&gt;=3000", 【データ】蓄積用!E$2:E$10000, "&gt;=1500")&gt;0, "〇", IF(COUNTIFS(【データ】蓄積用!A$2:A$10000, AI$5, 【データ】蓄積用!C$2:C$10000, $A16, 【データ】蓄積用!Q$2:Q$10000, 1, 【データ】蓄積用!AC$2:AC$10000, "&gt;=4.0")&gt;0, "〇", "×")))</f>
        <v>×</v>
      </c>
      <c r="AJ16" t="str">
        <f>IF(OR($A16="", AJ$5=""), "", IF(COUNTIFS(【データ】蓄積用!A$2:A$10000, AJ$5, 【データ】蓄積用!C$2:C$10000, $A16, 【データ】蓄積用!D$2:D$10000, "&gt;=3000", 【データ】蓄積用!E$2:E$10000, "&gt;=1500")&gt;0, "〇", IF(COUNTIFS(【データ】蓄積用!A$2:A$10000, AJ$5, 【データ】蓄積用!C$2:C$10000, $A16, 【データ】蓄積用!Q$2:Q$10000, 1, 【データ】蓄積用!AC$2:AC$10000, "&gt;=4.0")&gt;0, "〇", "×")))</f>
        <v>×</v>
      </c>
      <c r="AK16" t="str">
        <f>IF(OR($A16="", AK$5=""), "", IF(COUNTIFS(【データ】蓄積用!A$2:A$10000, AK$5, 【データ】蓄積用!C$2:C$10000, $A16, 【データ】蓄積用!D$2:D$10000, "&gt;=3000", 【データ】蓄積用!E$2:E$10000, "&gt;=1500")&gt;0, "〇", IF(COUNTIFS(【データ】蓄積用!A$2:A$10000, AK$5, 【データ】蓄積用!C$2:C$10000, $A16, 【データ】蓄積用!Q$2:Q$10000, 1, 【データ】蓄積用!AC$2:AC$10000, "&gt;=4.0")&gt;0, "〇", "×")))</f>
        <v>〇</v>
      </c>
      <c r="AL16" t="str">
        <f>IF(OR($A16="", AL$5=""), "", IF(COUNTIFS(【データ】蓄積用!A$2:A$10000, AL$5, 【データ】蓄積用!C$2:C$10000, $A16, 【データ】蓄積用!D$2:D$10000, "&gt;=3000", 【データ】蓄積用!E$2:E$10000, "&gt;=1500")&gt;0, "〇", IF(COUNTIFS(【データ】蓄積用!A$2:A$10000, AL$5, 【データ】蓄積用!C$2:C$10000, $A16, 【データ】蓄積用!Q$2:Q$10000, 1, 【データ】蓄積用!AC$2:AC$10000, "&gt;=4.0")&gt;0, "〇", "×")))</f>
        <v>×</v>
      </c>
      <c r="AM16" t="str">
        <f>IF(OR($A16="", AM$5=""), "", IF(COUNTIFS(【データ】蓄積用!A$2:A$10000, AM$5, 【データ】蓄積用!C$2:C$10000, $A16, 【データ】蓄積用!D$2:D$10000, "&gt;=3000", 【データ】蓄積用!E$2:E$10000, "&gt;=1500")&gt;0, "〇", IF(COUNTIFS(【データ】蓄積用!A$2:A$10000, AM$5, 【データ】蓄積用!C$2:C$10000, $A16, 【データ】蓄積用!Q$2:Q$10000, 1, 【データ】蓄積用!AC$2:AC$10000, "&gt;=4.0")&gt;0, "〇", "×")))</f>
        <v>×</v>
      </c>
      <c r="AN16" t="str">
        <f>IF(OR($A16="", AN$5=""), "", IF(COUNTIFS(【データ】蓄積用!A$2:A$10000, AN$5, 【データ】蓄積用!C$2:C$10000, $A16, 【データ】蓄積用!D$2:D$10000, "&gt;=3000", 【データ】蓄積用!E$2:E$10000, "&gt;=1500")&gt;0, "〇", IF(COUNTIFS(【データ】蓄積用!A$2:A$10000, AN$5, 【データ】蓄積用!C$2:C$10000, $A16, 【データ】蓄積用!Q$2:Q$10000, 1, 【データ】蓄積用!AC$2:AC$10000, "&gt;=4.0")&gt;0, "〇", "×")))</f>
        <v>×</v>
      </c>
      <c r="AO16" t="str">
        <f>IF(OR($A16="", AO$5=""), "", IF(COUNTIFS(【データ】蓄積用!A$2:A$10000, AO$5, 【データ】蓄積用!C$2:C$10000, $A16, 【データ】蓄積用!D$2:D$10000, "&gt;=3000", 【データ】蓄積用!E$2:E$10000, "&gt;=1500")&gt;0, "〇", IF(COUNTIFS(【データ】蓄積用!A$2:A$10000, AO$5, 【データ】蓄積用!C$2:C$10000, $A16, 【データ】蓄積用!Q$2:Q$10000, 1, 【データ】蓄積用!AC$2:AC$10000, "&gt;=4.0")&gt;0, "〇", "×")))</f>
        <v>×</v>
      </c>
      <c r="AP16" t="str">
        <f>IF(OR($A16="", AP$5=""), "", IF(COUNTIFS(【データ】蓄積用!A$2:A$10000, AP$5, 【データ】蓄積用!C$2:C$10000, $A16, 【データ】蓄積用!D$2:D$10000, "&gt;=3000", 【データ】蓄積用!E$2:E$10000, "&gt;=1500")&gt;0, "〇", IF(COUNTIFS(【データ】蓄積用!A$2:A$10000, AP$5, 【データ】蓄積用!C$2:C$10000, $A16, 【データ】蓄積用!Q$2:Q$10000, 1, 【データ】蓄積用!AC$2:AC$10000, "&gt;=4.0")&gt;0, "〇", "×")))</f>
        <v>×</v>
      </c>
      <c r="AQ16" t="str">
        <f>IF(OR($A16="", AQ$5=""), "", IF(COUNTIFS(【データ】蓄積用!A$2:A$10000, AQ$5, 【データ】蓄積用!C$2:C$10000, $A16, 【データ】蓄積用!D$2:D$10000, "&gt;=3000", 【データ】蓄積用!E$2:E$10000, "&gt;=1500")&gt;0, "〇", IF(COUNTIFS(【データ】蓄積用!A$2:A$10000, AQ$5, 【データ】蓄積用!C$2:C$10000, $A16, 【データ】蓄積用!Q$2:Q$10000, 1, 【データ】蓄積用!AC$2:AC$10000, "&gt;=4.0")&gt;0, "〇", "×")))</f>
        <v>×</v>
      </c>
      <c r="AR16" t="str">
        <f>IF(OR($A16="", AR$5=""), "", IF(COUNTIFS(【データ】蓄積用!A$2:A$10000, AR$5, 【データ】蓄積用!C$2:C$10000, $A16, 【データ】蓄積用!D$2:D$10000, "&gt;=3000", 【データ】蓄積用!E$2:E$10000, "&gt;=1500")&gt;0, "〇", IF(COUNTIFS(【データ】蓄積用!A$2:A$10000, AR$5, 【データ】蓄積用!C$2:C$10000, $A16, 【データ】蓄積用!Q$2:Q$10000, 1, 【データ】蓄積用!AC$2:AC$10000, "&gt;=4.0")&gt;0, "〇", "×")))</f>
        <v>×</v>
      </c>
      <c r="AS16" t="str">
        <f>IF(OR($A16="", AS$5=""), "", IF(COUNTIFS(【データ】蓄積用!A$2:A$10000, AS$5, 【データ】蓄積用!C$2:C$10000, $A16, 【データ】蓄積用!D$2:D$10000, "&gt;=3000", 【データ】蓄積用!E$2:E$10000, "&gt;=1500")&gt;0, "〇", IF(COUNTIFS(【データ】蓄積用!A$2:A$10000, AS$5, 【データ】蓄積用!C$2:C$10000, $A16, 【データ】蓄積用!Q$2:Q$10000, 1, 【データ】蓄積用!AC$2:AC$10000, "&gt;=4.0")&gt;0, "〇", "×")))</f>
        <v>×</v>
      </c>
      <c r="AT16" t="str">
        <f>IF(OR($A16="", AT$5=""), "", IF(COUNTIFS(【データ】蓄積用!A$2:A$10000, AT$5, 【データ】蓄積用!C$2:C$10000, $A16, 【データ】蓄積用!D$2:D$10000, "&gt;=3000", 【データ】蓄積用!E$2:E$10000, "&gt;=1500")&gt;0, "〇", IF(COUNTIFS(【データ】蓄積用!A$2:A$10000, AT$5, 【データ】蓄積用!C$2:C$10000, $A16, 【データ】蓄積用!Q$2:Q$10000, 1, 【データ】蓄積用!AC$2:AC$10000, "&gt;=4.0")&gt;0, "〇", "×")))</f>
        <v>×</v>
      </c>
      <c r="AU16" t="str">
        <f>IF(OR($A16="", AU$5=""), "", IF(COUNTIFS(【データ】蓄積用!A$2:A$10000, AU$5, 【データ】蓄積用!C$2:C$10000, $A16, 【データ】蓄積用!D$2:D$10000, "&gt;=3000", 【データ】蓄積用!E$2:E$10000, "&gt;=1500")&gt;0, "〇", IF(COUNTIFS(【データ】蓄積用!A$2:A$10000, AU$5, 【データ】蓄積用!C$2:C$10000, $A16, 【データ】蓄積用!Q$2:Q$10000, 1, 【データ】蓄積用!AC$2:AC$10000, "&gt;=4.0")&gt;0, "〇", "×")))</f>
        <v>×</v>
      </c>
      <c r="AV16" t="str">
        <f>IF(OR($A16="", AV$5=""), "", IF(COUNTIFS(【データ】蓄積用!A$2:A$10000, AV$5, 【データ】蓄積用!C$2:C$10000, $A16, 【データ】蓄積用!D$2:D$10000, "&gt;=3000", 【データ】蓄積用!E$2:E$10000, "&gt;=1500")&gt;0, "〇", IF(COUNTIFS(【データ】蓄積用!A$2:A$10000, AV$5, 【データ】蓄積用!C$2:C$10000, $A16, 【データ】蓄積用!Q$2:Q$10000, 1, 【データ】蓄積用!AC$2:AC$10000, "&gt;=4.0")&gt;0, "〇", "×")))</f>
        <v>×</v>
      </c>
      <c r="AW16" t="str">
        <f>IF(OR($A16="", AW$5=""), "", IF(COUNTIFS(【データ】蓄積用!A$2:A$10000, AW$5, 【データ】蓄積用!C$2:C$10000, $A16, 【データ】蓄積用!D$2:D$10000, "&gt;=3000", 【データ】蓄積用!E$2:E$10000, "&gt;=1500")&gt;0, "〇", IF(COUNTIFS(【データ】蓄積用!A$2:A$10000, AW$5, 【データ】蓄積用!C$2:C$10000, $A16, 【データ】蓄積用!Q$2:Q$10000, 1, 【データ】蓄積用!AC$2:AC$10000, "&gt;=4.0")&gt;0, "〇", "×")))</f>
        <v>×</v>
      </c>
      <c r="AX16" t="str">
        <f>IF(OR($A16="", AX$5=""), "", IF(COUNTIFS(【データ】蓄積用!A$2:A$10000, AX$5, 【データ】蓄積用!C$2:C$10000, $A16, 【データ】蓄積用!D$2:D$10000, "&gt;=3000", 【データ】蓄積用!E$2:E$10000, "&gt;=1500")&gt;0, "〇", IF(COUNTIFS(【データ】蓄積用!A$2:A$10000, AX$5, 【データ】蓄積用!C$2:C$10000, $A16, 【データ】蓄積用!Q$2:Q$10000, 1, 【データ】蓄積用!AC$2:AC$10000, "&gt;=4.0")&gt;0, "〇", "×")))</f>
        <v>×</v>
      </c>
      <c r="AY16" t="str">
        <f>IF(OR($A16="", AY$5=""), "", IF(COUNTIFS(【データ】蓄積用!A$2:A$10000, AY$5, 【データ】蓄積用!C$2:C$10000, $A16, 【データ】蓄積用!D$2:D$10000, "&gt;=3000", 【データ】蓄積用!E$2:E$10000, "&gt;=1500")&gt;0, "〇", IF(COUNTIFS(【データ】蓄積用!A$2:A$10000, AY$5, 【データ】蓄積用!C$2:C$10000, $A16, 【データ】蓄積用!Q$2:Q$10000, 1, 【データ】蓄積用!AC$2:AC$10000, "&gt;=4.0")&gt;0, "〇", "×")))</f>
        <v/>
      </c>
    </row>
    <row r="17" spans="1:51">
      <c r="A17">
        <v>513</v>
      </c>
      <c r="B17" t="str">
        <f>IF(OR($A17="", B$5=""), "", IF(COUNTIFS(【データ】蓄積用!A$2:A$10000, B$5, 【データ】蓄積用!C$2:C$10000, $A17, 【データ】蓄積用!D$2:D$10000, "&gt;=3000", 【データ】蓄積用!E$2:E$10000, "&gt;=1500")&gt;0, "〇", IF(COUNTIFS(【データ】蓄積用!A$2:A$10000, B$5, 【データ】蓄積用!C$2:C$10000, $A17, 【データ】蓄積用!Q$2:Q$10000, 1, 【データ】蓄積用!AC$2:AC$10000, "&gt;=4.0")&gt;0, "〇", "×")))</f>
        <v>×</v>
      </c>
      <c r="C17" t="str">
        <f>IF(OR($A17="", C$5=""), "", IF(COUNTIFS(【データ】蓄積用!A$2:A$10000, C$5, 【データ】蓄積用!C$2:C$10000, $A17, 【データ】蓄積用!D$2:D$10000, "&gt;=3000", 【データ】蓄積用!E$2:E$10000, "&gt;=1500")&gt;0, "〇", IF(COUNTIFS(【データ】蓄積用!A$2:A$10000, C$5, 【データ】蓄積用!C$2:C$10000, $A17, 【データ】蓄積用!Q$2:Q$10000, 1, 【データ】蓄積用!AC$2:AC$10000, "&gt;=4.0")&gt;0, "〇", "×")))</f>
        <v>×</v>
      </c>
      <c r="D17" t="str">
        <f>IF(OR($A17="", D$5=""), "", IF(COUNTIFS(【データ】蓄積用!A$2:A$10000, D$5, 【データ】蓄積用!C$2:C$10000, $A17, 【データ】蓄積用!D$2:D$10000, "&gt;=3000", 【データ】蓄積用!E$2:E$10000, "&gt;=1500")&gt;0, "〇", IF(COUNTIFS(【データ】蓄積用!A$2:A$10000, D$5, 【データ】蓄積用!C$2:C$10000, $A17, 【データ】蓄積用!Q$2:Q$10000, 1, 【データ】蓄積用!AC$2:AC$10000, "&gt;=4.0")&gt;0, "〇", "×")))</f>
        <v>×</v>
      </c>
      <c r="E17" t="str">
        <f>IF(OR($A17="", E$5=""), "", IF(COUNTIFS(【データ】蓄積用!A$2:A$10000, E$5, 【データ】蓄積用!C$2:C$10000, $A17, 【データ】蓄積用!D$2:D$10000, "&gt;=3000", 【データ】蓄積用!E$2:E$10000, "&gt;=1500")&gt;0, "〇", IF(COUNTIFS(【データ】蓄積用!A$2:A$10000, E$5, 【データ】蓄積用!C$2:C$10000, $A17, 【データ】蓄積用!Q$2:Q$10000, 1, 【データ】蓄積用!AC$2:AC$10000, "&gt;=4.0")&gt;0, "〇", "×")))</f>
        <v>×</v>
      </c>
      <c r="F17" t="str">
        <f>IF(OR($A17="", F$5=""), "", IF(COUNTIFS(【データ】蓄積用!A$2:A$10000, F$5, 【データ】蓄積用!C$2:C$10000, $A17, 【データ】蓄積用!D$2:D$10000, "&gt;=3000", 【データ】蓄積用!E$2:E$10000, "&gt;=1500")&gt;0, "〇", IF(COUNTIFS(【データ】蓄積用!A$2:A$10000, F$5, 【データ】蓄積用!C$2:C$10000, $A17, 【データ】蓄積用!Q$2:Q$10000, 1, 【データ】蓄積用!AC$2:AC$10000, "&gt;=4.0")&gt;0, "〇", "×")))</f>
        <v>×</v>
      </c>
      <c r="G17" t="str">
        <f>IF(OR($A17="", G$5=""), "", IF(COUNTIFS(【データ】蓄積用!A$2:A$10000, G$5, 【データ】蓄積用!C$2:C$10000, $A17, 【データ】蓄積用!D$2:D$10000, "&gt;=3000", 【データ】蓄積用!E$2:E$10000, "&gt;=1500")&gt;0, "〇", IF(COUNTIFS(【データ】蓄積用!A$2:A$10000, G$5, 【データ】蓄積用!C$2:C$10000, $A17, 【データ】蓄積用!Q$2:Q$10000, 1, 【データ】蓄積用!AC$2:AC$10000, "&gt;=4.0")&gt;0, "〇", "×")))</f>
        <v>×</v>
      </c>
      <c r="H17" t="str">
        <f>IF(OR($A17="", H$5=""), "", IF(COUNTIFS(【データ】蓄積用!A$2:A$10000, H$5, 【データ】蓄積用!C$2:C$10000, $A17, 【データ】蓄積用!D$2:D$10000, "&gt;=3000", 【データ】蓄積用!E$2:E$10000, "&gt;=1500")&gt;0, "〇", IF(COUNTIFS(【データ】蓄積用!A$2:A$10000, H$5, 【データ】蓄積用!C$2:C$10000, $A17, 【データ】蓄積用!Q$2:Q$10000, 1, 【データ】蓄積用!AC$2:AC$10000, "&gt;=4.0")&gt;0, "〇", "×")))</f>
        <v>×</v>
      </c>
      <c r="I17" t="str">
        <f>IF(OR($A17="", I$5=""), "", IF(COUNTIFS(【データ】蓄積用!A$2:A$10000, I$5, 【データ】蓄積用!C$2:C$10000, $A17, 【データ】蓄積用!D$2:D$10000, "&gt;=3000", 【データ】蓄積用!E$2:E$10000, "&gt;=1500")&gt;0, "〇", IF(COUNTIFS(【データ】蓄積用!A$2:A$10000, I$5, 【データ】蓄積用!C$2:C$10000, $A17, 【データ】蓄積用!Q$2:Q$10000, 1, 【データ】蓄積用!AC$2:AC$10000, "&gt;=4.0")&gt;0, "〇", "×")))</f>
        <v>〇</v>
      </c>
      <c r="J17" t="str">
        <f>IF(OR($A17="", J$5=""), "", IF(COUNTIFS(【データ】蓄積用!A$2:A$10000, J$5, 【データ】蓄積用!C$2:C$10000, $A17, 【データ】蓄積用!D$2:D$10000, "&gt;=3000", 【データ】蓄積用!E$2:E$10000, "&gt;=1500")&gt;0, "〇", IF(COUNTIFS(【データ】蓄積用!A$2:A$10000, J$5, 【データ】蓄積用!C$2:C$10000, $A17, 【データ】蓄積用!Q$2:Q$10000, 1, 【データ】蓄積用!AC$2:AC$10000, "&gt;=4.0")&gt;0, "〇", "×")))</f>
        <v>×</v>
      </c>
      <c r="K17" t="str">
        <f>IF(OR($A17="", K$5=""), "", IF(COUNTIFS(【データ】蓄積用!A$2:A$10000, K$5, 【データ】蓄積用!C$2:C$10000, $A17, 【データ】蓄積用!D$2:D$10000, "&gt;=3000", 【データ】蓄積用!E$2:E$10000, "&gt;=1500")&gt;0, "〇", IF(COUNTIFS(【データ】蓄積用!A$2:A$10000, K$5, 【データ】蓄積用!C$2:C$10000, $A17, 【データ】蓄積用!Q$2:Q$10000, 1, 【データ】蓄積用!AC$2:AC$10000, "&gt;=4.0")&gt;0, "〇", "×")))</f>
        <v>×</v>
      </c>
      <c r="L17" t="str">
        <f>IF(OR($A17="", L$5=""), "", IF(COUNTIFS(【データ】蓄積用!A$2:A$10000, L$5, 【データ】蓄積用!C$2:C$10000, $A17, 【データ】蓄積用!D$2:D$10000, "&gt;=3000", 【データ】蓄積用!E$2:E$10000, "&gt;=1500")&gt;0, "〇", IF(COUNTIFS(【データ】蓄積用!A$2:A$10000, L$5, 【データ】蓄積用!C$2:C$10000, $A17, 【データ】蓄積用!Q$2:Q$10000, 1, 【データ】蓄積用!AC$2:AC$10000, "&gt;=4.0")&gt;0, "〇", "×")))</f>
        <v>×</v>
      </c>
      <c r="M17" t="str">
        <f>IF(OR($A17="", M$5=""), "", IF(COUNTIFS(【データ】蓄積用!A$2:A$10000, M$5, 【データ】蓄積用!C$2:C$10000, $A17, 【データ】蓄積用!D$2:D$10000, "&gt;=3000", 【データ】蓄積用!E$2:E$10000, "&gt;=1500")&gt;0, "〇", IF(COUNTIFS(【データ】蓄積用!A$2:A$10000, M$5, 【データ】蓄積用!C$2:C$10000, $A17, 【データ】蓄積用!Q$2:Q$10000, 1, 【データ】蓄積用!AC$2:AC$10000, "&gt;=4.0")&gt;0, "〇", "×")))</f>
        <v>×</v>
      </c>
      <c r="N17" t="str">
        <f>IF(OR($A17="", N$5=""), "", IF(COUNTIFS(【データ】蓄積用!A$2:A$10000, N$5, 【データ】蓄積用!C$2:C$10000, $A17, 【データ】蓄積用!D$2:D$10000, "&gt;=3000", 【データ】蓄積用!E$2:E$10000, "&gt;=1500")&gt;0, "〇", IF(COUNTIFS(【データ】蓄積用!A$2:A$10000, N$5, 【データ】蓄積用!C$2:C$10000, $A17, 【データ】蓄積用!Q$2:Q$10000, 1, 【データ】蓄積用!AC$2:AC$10000, "&gt;=4.0")&gt;0, "〇", "×")))</f>
        <v>×</v>
      </c>
      <c r="O17" t="str">
        <f>IF(OR($A17="", O$5=""), "", IF(COUNTIFS(【データ】蓄積用!A$2:A$10000, O$5, 【データ】蓄積用!C$2:C$10000, $A17, 【データ】蓄積用!D$2:D$10000, "&gt;=3000", 【データ】蓄積用!E$2:E$10000, "&gt;=1500")&gt;0, "〇", IF(COUNTIFS(【データ】蓄積用!A$2:A$10000, O$5, 【データ】蓄積用!C$2:C$10000, $A17, 【データ】蓄積用!Q$2:Q$10000, 1, 【データ】蓄積用!AC$2:AC$10000, "&gt;=4.0")&gt;0, "〇", "×")))</f>
        <v>×</v>
      </c>
      <c r="P17" t="str">
        <f>IF(OR($A17="", P$5=""), "", IF(COUNTIFS(【データ】蓄積用!A$2:A$10000, P$5, 【データ】蓄積用!C$2:C$10000, $A17, 【データ】蓄積用!D$2:D$10000, "&gt;=3000", 【データ】蓄積用!E$2:E$10000, "&gt;=1500")&gt;0, "〇", IF(COUNTIFS(【データ】蓄積用!A$2:A$10000, P$5, 【データ】蓄積用!C$2:C$10000, $A17, 【データ】蓄積用!Q$2:Q$10000, 1, 【データ】蓄積用!AC$2:AC$10000, "&gt;=4.0")&gt;0, "〇", "×")))</f>
        <v>×</v>
      </c>
      <c r="Q17" t="str">
        <f>IF(OR($A17="", Q$5=""), "", IF(COUNTIFS(【データ】蓄積用!A$2:A$10000, Q$5, 【データ】蓄積用!C$2:C$10000, $A17, 【データ】蓄積用!D$2:D$10000, "&gt;=3000", 【データ】蓄積用!E$2:E$10000, "&gt;=1500")&gt;0, "〇", IF(COUNTIFS(【データ】蓄積用!A$2:A$10000, Q$5, 【データ】蓄積用!C$2:C$10000, $A17, 【データ】蓄積用!Q$2:Q$10000, 1, 【データ】蓄積用!AC$2:AC$10000, "&gt;=4.0")&gt;0, "〇", "×")))</f>
        <v>×</v>
      </c>
      <c r="R17" t="str">
        <f>IF(OR($A17="", R$5=""), "", IF(COUNTIFS(【データ】蓄積用!A$2:A$10000, R$5, 【データ】蓄積用!C$2:C$10000, $A17, 【データ】蓄積用!D$2:D$10000, "&gt;=3000", 【データ】蓄積用!E$2:E$10000, "&gt;=1500")&gt;0, "〇", IF(COUNTIFS(【データ】蓄積用!A$2:A$10000, R$5, 【データ】蓄積用!C$2:C$10000, $A17, 【データ】蓄積用!Q$2:Q$10000, 1, 【データ】蓄積用!AC$2:AC$10000, "&gt;=4.0")&gt;0, "〇", "×")))</f>
        <v>×</v>
      </c>
      <c r="S17" t="str">
        <f>IF(OR($A17="", S$5=""), "", IF(COUNTIFS(【データ】蓄積用!A$2:A$10000, S$5, 【データ】蓄積用!C$2:C$10000, $A17, 【データ】蓄積用!D$2:D$10000, "&gt;=3000", 【データ】蓄積用!E$2:E$10000, "&gt;=1500")&gt;0, "〇", IF(COUNTIFS(【データ】蓄積用!A$2:A$10000, S$5, 【データ】蓄積用!C$2:C$10000, $A17, 【データ】蓄積用!Q$2:Q$10000, 1, 【データ】蓄積用!AC$2:AC$10000, "&gt;=4.0")&gt;0, "〇", "×")))</f>
        <v>×</v>
      </c>
      <c r="T17" t="str">
        <f>IF(OR($A17="", T$5=""), "", IF(COUNTIFS(【データ】蓄積用!A$2:A$10000, T$5, 【データ】蓄積用!C$2:C$10000, $A17, 【データ】蓄積用!D$2:D$10000, "&gt;=3000", 【データ】蓄積用!E$2:E$10000, "&gt;=1500")&gt;0, "〇", IF(COUNTIFS(【データ】蓄積用!A$2:A$10000, T$5, 【データ】蓄積用!C$2:C$10000, $A17, 【データ】蓄積用!Q$2:Q$10000, 1, 【データ】蓄積用!AC$2:AC$10000, "&gt;=4.0")&gt;0, "〇", "×")))</f>
        <v>×</v>
      </c>
      <c r="U17" t="str">
        <f>IF(OR($A17="", U$5=""), "", IF(COUNTIFS(【データ】蓄積用!A$2:A$10000, U$5, 【データ】蓄積用!C$2:C$10000, $A17, 【データ】蓄積用!D$2:D$10000, "&gt;=3000", 【データ】蓄積用!E$2:E$10000, "&gt;=1500")&gt;0, "〇", IF(COUNTIFS(【データ】蓄積用!A$2:A$10000, U$5, 【データ】蓄積用!C$2:C$10000, $A17, 【データ】蓄積用!Q$2:Q$10000, 1, 【データ】蓄積用!AC$2:AC$10000, "&gt;=4.0")&gt;0, "〇", "×")))</f>
        <v>×</v>
      </c>
      <c r="V17" t="str">
        <f>IF(OR($A17="", V$5=""), "", IF(COUNTIFS(【データ】蓄積用!A$2:A$10000, V$5, 【データ】蓄積用!C$2:C$10000, $A17, 【データ】蓄積用!D$2:D$10000, "&gt;=3000", 【データ】蓄積用!E$2:E$10000, "&gt;=1500")&gt;0, "〇", IF(COUNTIFS(【データ】蓄積用!A$2:A$10000, V$5, 【データ】蓄積用!C$2:C$10000, $A17, 【データ】蓄積用!Q$2:Q$10000, 1, 【データ】蓄積用!AC$2:AC$10000, "&gt;=4.0")&gt;0, "〇", "×")))</f>
        <v>×</v>
      </c>
      <c r="W17" t="str">
        <f>IF(OR($A17="", W$5=""), "", IF(COUNTIFS(【データ】蓄積用!A$2:A$10000, W$5, 【データ】蓄積用!C$2:C$10000, $A17, 【データ】蓄積用!D$2:D$10000, "&gt;=3000", 【データ】蓄積用!E$2:E$10000, "&gt;=1500")&gt;0, "〇", IF(COUNTIFS(【データ】蓄積用!A$2:A$10000, W$5, 【データ】蓄積用!C$2:C$10000, $A17, 【データ】蓄積用!Q$2:Q$10000, 1, 【データ】蓄積用!AC$2:AC$10000, "&gt;=4.0")&gt;0, "〇", "×")))</f>
        <v>×</v>
      </c>
      <c r="X17" t="str">
        <f>IF(OR($A17="", X$5=""), "", IF(COUNTIFS(【データ】蓄積用!A$2:A$10000, X$5, 【データ】蓄積用!C$2:C$10000, $A17, 【データ】蓄積用!D$2:D$10000, "&gt;=3000", 【データ】蓄積用!E$2:E$10000, "&gt;=1500")&gt;0, "〇", IF(COUNTIFS(【データ】蓄積用!A$2:A$10000, X$5, 【データ】蓄積用!C$2:C$10000, $A17, 【データ】蓄積用!Q$2:Q$10000, 1, 【データ】蓄積用!AC$2:AC$10000, "&gt;=4.0")&gt;0, "〇", "×")))</f>
        <v>×</v>
      </c>
      <c r="Y17" t="str">
        <f>IF(OR($A17="", Y$5=""), "", IF(COUNTIFS(【データ】蓄積用!A$2:A$10000, Y$5, 【データ】蓄積用!C$2:C$10000, $A17, 【データ】蓄積用!D$2:D$10000, "&gt;=3000", 【データ】蓄積用!E$2:E$10000, "&gt;=1500")&gt;0, "〇", IF(COUNTIFS(【データ】蓄積用!A$2:A$10000, Y$5, 【データ】蓄積用!C$2:C$10000, $A17, 【データ】蓄積用!Q$2:Q$10000, 1, 【データ】蓄積用!AC$2:AC$10000, "&gt;=4.0")&gt;0, "〇", "×")))</f>
        <v>×</v>
      </c>
      <c r="Z17" t="str">
        <f>IF(OR($A17="", Z$5=""), "", IF(COUNTIFS(【データ】蓄積用!A$2:A$10000, Z$5, 【データ】蓄積用!C$2:C$10000, $A17, 【データ】蓄積用!D$2:D$10000, "&gt;=3000", 【データ】蓄積用!E$2:E$10000, "&gt;=1500")&gt;0, "〇", IF(COUNTIFS(【データ】蓄積用!A$2:A$10000, Z$5, 【データ】蓄積用!C$2:C$10000, $A17, 【データ】蓄積用!Q$2:Q$10000, 1, 【データ】蓄積用!AC$2:AC$10000, "&gt;=4.0")&gt;0, "〇", "×")))</f>
        <v>×</v>
      </c>
      <c r="AA17" t="str">
        <f>IF(OR($A17="", AA$5=""), "", IF(COUNTIFS(【データ】蓄積用!A$2:A$10000, AA$5, 【データ】蓄積用!C$2:C$10000, $A17, 【データ】蓄積用!D$2:D$10000, "&gt;=3000", 【データ】蓄積用!E$2:E$10000, "&gt;=1500")&gt;0, "〇", IF(COUNTIFS(【データ】蓄積用!A$2:A$10000, AA$5, 【データ】蓄積用!C$2:C$10000, $A17, 【データ】蓄積用!Q$2:Q$10000, 1, 【データ】蓄積用!AC$2:AC$10000, "&gt;=4.0")&gt;0, "〇", "×")))</f>
        <v>×</v>
      </c>
      <c r="AB17" t="str">
        <f>IF(OR($A17="", AB$5=""), "", IF(COUNTIFS(【データ】蓄積用!A$2:A$10000, AB$5, 【データ】蓄積用!C$2:C$10000, $A17, 【データ】蓄積用!D$2:D$10000, "&gt;=3000", 【データ】蓄積用!E$2:E$10000, "&gt;=1500")&gt;0, "〇", IF(COUNTIFS(【データ】蓄積用!A$2:A$10000, AB$5, 【データ】蓄積用!C$2:C$10000, $A17, 【データ】蓄積用!Q$2:Q$10000, 1, 【データ】蓄積用!AC$2:AC$10000, "&gt;=4.0")&gt;0, "〇", "×")))</f>
        <v>×</v>
      </c>
      <c r="AC17" t="str">
        <f>IF(OR($A17="", AC$5=""), "", IF(COUNTIFS(【データ】蓄積用!A$2:A$10000, AC$5, 【データ】蓄積用!C$2:C$10000, $A17, 【データ】蓄積用!D$2:D$10000, "&gt;=3000", 【データ】蓄積用!E$2:E$10000, "&gt;=1500")&gt;0, "〇", IF(COUNTIFS(【データ】蓄積用!A$2:A$10000, AC$5, 【データ】蓄積用!C$2:C$10000, $A17, 【データ】蓄積用!Q$2:Q$10000, 1, 【データ】蓄積用!AC$2:AC$10000, "&gt;=4.0")&gt;0, "〇", "×")))</f>
        <v>×</v>
      </c>
      <c r="AD17" t="str">
        <f>IF(OR($A17="", AD$5=""), "", IF(COUNTIFS(【データ】蓄積用!A$2:A$10000, AD$5, 【データ】蓄積用!C$2:C$10000, $A17, 【データ】蓄積用!D$2:D$10000, "&gt;=3000", 【データ】蓄積用!E$2:E$10000, "&gt;=1500")&gt;0, "〇", IF(COUNTIFS(【データ】蓄積用!A$2:A$10000, AD$5, 【データ】蓄積用!C$2:C$10000, $A17, 【データ】蓄積用!Q$2:Q$10000, 1, 【データ】蓄積用!AC$2:AC$10000, "&gt;=4.0")&gt;0, "〇", "×")))</f>
        <v>〇</v>
      </c>
      <c r="AE17" t="str">
        <f>IF(OR($A17="", AE$5=""), "", IF(COUNTIFS(【データ】蓄積用!A$2:A$10000, AE$5, 【データ】蓄積用!C$2:C$10000, $A17, 【データ】蓄積用!D$2:D$10000, "&gt;=3000", 【データ】蓄積用!E$2:E$10000, "&gt;=1500")&gt;0, "〇", IF(COUNTIFS(【データ】蓄積用!A$2:A$10000, AE$5, 【データ】蓄積用!C$2:C$10000, $A17, 【データ】蓄積用!Q$2:Q$10000, 1, 【データ】蓄積用!AC$2:AC$10000, "&gt;=4.0")&gt;0, "〇", "×")))</f>
        <v>×</v>
      </c>
      <c r="AF17" t="str">
        <f>IF(OR($A17="", AF$5=""), "", IF(COUNTIFS(【データ】蓄積用!A$2:A$10000, AF$5, 【データ】蓄積用!C$2:C$10000, $A17, 【データ】蓄積用!D$2:D$10000, "&gt;=3000", 【データ】蓄積用!E$2:E$10000, "&gt;=1500")&gt;0, "〇", IF(COUNTIFS(【データ】蓄積用!A$2:A$10000, AF$5, 【データ】蓄積用!C$2:C$10000, $A17, 【データ】蓄積用!Q$2:Q$10000, 1, 【データ】蓄積用!AC$2:AC$10000, "&gt;=4.0")&gt;0, "〇", "×")))</f>
        <v>×</v>
      </c>
      <c r="AG17" t="str">
        <f>IF(OR($A17="", AG$5=""), "", IF(COUNTIFS(【データ】蓄積用!A$2:A$10000, AG$5, 【データ】蓄積用!C$2:C$10000, $A17, 【データ】蓄積用!D$2:D$10000, "&gt;=3000", 【データ】蓄積用!E$2:E$10000, "&gt;=1500")&gt;0, "〇", IF(COUNTIFS(【データ】蓄積用!A$2:A$10000, AG$5, 【データ】蓄積用!C$2:C$10000, $A17, 【データ】蓄積用!Q$2:Q$10000, 1, 【データ】蓄積用!AC$2:AC$10000, "&gt;=4.0")&gt;0, "〇", "×")))</f>
        <v>×</v>
      </c>
      <c r="AH17" t="str">
        <f>IF(OR($A17="", AH$5=""), "", IF(COUNTIFS(【データ】蓄積用!A$2:A$10000, AH$5, 【データ】蓄積用!C$2:C$10000, $A17, 【データ】蓄積用!D$2:D$10000, "&gt;=3000", 【データ】蓄積用!E$2:E$10000, "&gt;=1500")&gt;0, "〇", IF(COUNTIFS(【データ】蓄積用!A$2:A$10000, AH$5, 【データ】蓄積用!C$2:C$10000, $A17, 【データ】蓄積用!Q$2:Q$10000, 1, 【データ】蓄積用!AC$2:AC$10000, "&gt;=4.0")&gt;0, "〇", "×")))</f>
        <v>×</v>
      </c>
      <c r="AI17" t="str">
        <f>IF(OR($A17="", AI$5=""), "", IF(COUNTIFS(【データ】蓄積用!A$2:A$10000, AI$5, 【データ】蓄積用!C$2:C$10000, $A17, 【データ】蓄積用!D$2:D$10000, "&gt;=3000", 【データ】蓄積用!E$2:E$10000, "&gt;=1500")&gt;0, "〇", IF(COUNTIFS(【データ】蓄積用!A$2:A$10000, AI$5, 【データ】蓄積用!C$2:C$10000, $A17, 【データ】蓄積用!Q$2:Q$10000, 1, 【データ】蓄積用!AC$2:AC$10000, "&gt;=4.0")&gt;0, "〇", "×")))</f>
        <v>×</v>
      </c>
      <c r="AJ17" t="str">
        <f>IF(OR($A17="", AJ$5=""), "", IF(COUNTIFS(【データ】蓄積用!A$2:A$10000, AJ$5, 【データ】蓄積用!C$2:C$10000, $A17, 【データ】蓄積用!D$2:D$10000, "&gt;=3000", 【データ】蓄積用!E$2:E$10000, "&gt;=1500")&gt;0, "〇", IF(COUNTIFS(【データ】蓄積用!A$2:A$10000, AJ$5, 【データ】蓄積用!C$2:C$10000, $A17, 【データ】蓄積用!Q$2:Q$10000, 1, 【データ】蓄積用!AC$2:AC$10000, "&gt;=4.0")&gt;0, "〇", "×")))</f>
        <v>×</v>
      </c>
      <c r="AK17" t="str">
        <f>IF(OR($A17="", AK$5=""), "", IF(COUNTIFS(【データ】蓄積用!A$2:A$10000, AK$5, 【データ】蓄積用!C$2:C$10000, $A17, 【データ】蓄積用!D$2:D$10000, "&gt;=3000", 【データ】蓄積用!E$2:E$10000, "&gt;=1500")&gt;0, "〇", IF(COUNTIFS(【データ】蓄積用!A$2:A$10000, AK$5, 【データ】蓄積用!C$2:C$10000, $A17, 【データ】蓄積用!Q$2:Q$10000, 1, 【データ】蓄積用!AC$2:AC$10000, "&gt;=4.0")&gt;0, "〇", "×")))</f>
        <v>×</v>
      </c>
      <c r="AL17" t="str">
        <f>IF(OR($A17="", AL$5=""), "", IF(COUNTIFS(【データ】蓄積用!A$2:A$10000, AL$5, 【データ】蓄積用!C$2:C$10000, $A17, 【データ】蓄積用!D$2:D$10000, "&gt;=3000", 【データ】蓄積用!E$2:E$10000, "&gt;=1500")&gt;0, "〇", IF(COUNTIFS(【データ】蓄積用!A$2:A$10000, AL$5, 【データ】蓄積用!C$2:C$10000, $A17, 【データ】蓄積用!Q$2:Q$10000, 1, 【データ】蓄積用!AC$2:AC$10000, "&gt;=4.0")&gt;0, "〇", "×")))</f>
        <v>×</v>
      </c>
      <c r="AM17" t="str">
        <f>IF(OR($A17="", AM$5=""), "", IF(COUNTIFS(【データ】蓄積用!A$2:A$10000, AM$5, 【データ】蓄積用!C$2:C$10000, $A17, 【データ】蓄積用!D$2:D$10000, "&gt;=3000", 【データ】蓄積用!E$2:E$10000, "&gt;=1500")&gt;0, "〇", IF(COUNTIFS(【データ】蓄積用!A$2:A$10000, AM$5, 【データ】蓄積用!C$2:C$10000, $A17, 【データ】蓄積用!Q$2:Q$10000, 1, 【データ】蓄積用!AC$2:AC$10000, "&gt;=4.0")&gt;0, "〇", "×")))</f>
        <v>×</v>
      </c>
      <c r="AN17" t="str">
        <f>IF(OR($A17="", AN$5=""), "", IF(COUNTIFS(【データ】蓄積用!A$2:A$10000, AN$5, 【データ】蓄積用!C$2:C$10000, $A17, 【データ】蓄積用!D$2:D$10000, "&gt;=3000", 【データ】蓄積用!E$2:E$10000, "&gt;=1500")&gt;0, "〇", IF(COUNTIFS(【データ】蓄積用!A$2:A$10000, AN$5, 【データ】蓄積用!C$2:C$10000, $A17, 【データ】蓄積用!Q$2:Q$10000, 1, 【データ】蓄積用!AC$2:AC$10000, "&gt;=4.0")&gt;0, "〇", "×")))</f>
        <v>×</v>
      </c>
      <c r="AO17" t="str">
        <f>IF(OR($A17="", AO$5=""), "", IF(COUNTIFS(【データ】蓄積用!A$2:A$10000, AO$5, 【データ】蓄積用!C$2:C$10000, $A17, 【データ】蓄積用!D$2:D$10000, "&gt;=3000", 【データ】蓄積用!E$2:E$10000, "&gt;=1500")&gt;0, "〇", IF(COUNTIFS(【データ】蓄積用!A$2:A$10000, AO$5, 【データ】蓄積用!C$2:C$10000, $A17, 【データ】蓄積用!Q$2:Q$10000, 1, 【データ】蓄積用!AC$2:AC$10000, "&gt;=4.0")&gt;0, "〇", "×")))</f>
        <v>×</v>
      </c>
      <c r="AP17" t="str">
        <f>IF(OR($A17="", AP$5=""), "", IF(COUNTIFS(【データ】蓄積用!A$2:A$10000, AP$5, 【データ】蓄積用!C$2:C$10000, $A17, 【データ】蓄積用!D$2:D$10000, "&gt;=3000", 【データ】蓄積用!E$2:E$10000, "&gt;=1500")&gt;0, "〇", IF(COUNTIFS(【データ】蓄積用!A$2:A$10000, AP$5, 【データ】蓄積用!C$2:C$10000, $A17, 【データ】蓄積用!Q$2:Q$10000, 1, 【データ】蓄積用!AC$2:AC$10000, "&gt;=4.0")&gt;0, "〇", "×")))</f>
        <v>×</v>
      </c>
      <c r="AQ17" t="str">
        <f>IF(OR($A17="", AQ$5=""), "", IF(COUNTIFS(【データ】蓄積用!A$2:A$10000, AQ$5, 【データ】蓄積用!C$2:C$10000, $A17, 【データ】蓄積用!D$2:D$10000, "&gt;=3000", 【データ】蓄積用!E$2:E$10000, "&gt;=1500")&gt;0, "〇", IF(COUNTIFS(【データ】蓄積用!A$2:A$10000, AQ$5, 【データ】蓄積用!C$2:C$10000, $A17, 【データ】蓄積用!Q$2:Q$10000, 1, 【データ】蓄積用!AC$2:AC$10000, "&gt;=4.0")&gt;0, "〇", "×")))</f>
        <v>×</v>
      </c>
      <c r="AR17" t="str">
        <f>IF(OR($A17="", AR$5=""), "", IF(COUNTIFS(【データ】蓄積用!A$2:A$10000, AR$5, 【データ】蓄積用!C$2:C$10000, $A17, 【データ】蓄積用!D$2:D$10000, "&gt;=3000", 【データ】蓄積用!E$2:E$10000, "&gt;=1500")&gt;0, "〇", IF(COUNTIFS(【データ】蓄積用!A$2:A$10000, AR$5, 【データ】蓄積用!C$2:C$10000, $A17, 【データ】蓄積用!Q$2:Q$10000, 1, 【データ】蓄積用!AC$2:AC$10000, "&gt;=4.0")&gt;0, "〇", "×")))</f>
        <v>×</v>
      </c>
      <c r="AS17" t="str">
        <f>IF(OR($A17="", AS$5=""), "", IF(COUNTIFS(【データ】蓄積用!A$2:A$10000, AS$5, 【データ】蓄積用!C$2:C$10000, $A17, 【データ】蓄積用!D$2:D$10000, "&gt;=3000", 【データ】蓄積用!E$2:E$10000, "&gt;=1500")&gt;0, "〇", IF(COUNTIFS(【データ】蓄積用!A$2:A$10000, AS$5, 【データ】蓄積用!C$2:C$10000, $A17, 【データ】蓄積用!Q$2:Q$10000, 1, 【データ】蓄積用!AC$2:AC$10000, "&gt;=4.0")&gt;0, "〇", "×")))</f>
        <v>×</v>
      </c>
      <c r="AT17" t="str">
        <f>IF(OR($A17="", AT$5=""), "", IF(COUNTIFS(【データ】蓄積用!A$2:A$10000, AT$5, 【データ】蓄積用!C$2:C$10000, $A17, 【データ】蓄積用!D$2:D$10000, "&gt;=3000", 【データ】蓄積用!E$2:E$10000, "&gt;=1500")&gt;0, "〇", IF(COUNTIFS(【データ】蓄積用!A$2:A$10000, AT$5, 【データ】蓄積用!C$2:C$10000, $A17, 【データ】蓄積用!Q$2:Q$10000, 1, 【データ】蓄積用!AC$2:AC$10000, "&gt;=4.0")&gt;0, "〇", "×")))</f>
        <v>×</v>
      </c>
      <c r="AU17" t="str">
        <f>IF(OR($A17="", AU$5=""), "", IF(COUNTIFS(【データ】蓄積用!A$2:A$10000, AU$5, 【データ】蓄積用!C$2:C$10000, $A17, 【データ】蓄積用!D$2:D$10000, "&gt;=3000", 【データ】蓄積用!E$2:E$10000, "&gt;=1500")&gt;0, "〇", IF(COUNTIFS(【データ】蓄積用!A$2:A$10000, AU$5, 【データ】蓄積用!C$2:C$10000, $A17, 【データ】蓄積用!Q$2:Q$10000, 1, 【データ】蓄積用!AC$2:AC$10000, "&gt;=4.0")&gt;0, "〇", "×")))</f>
        <v>×</v>
      </c>
      <c r="AV17" t="str">
        <f>IF(OR($A17="", AV$5=""), "", IF(COUNTIFS(【データ】蓄積用!A$2:A$10000, AV$5, 【データ】蓄積用!C$2:C$10000, $A17, 【データ】蓄積用!D$2:D$10000, "&gt;=3000", 【データ】蓄積用!E$2:E$10000, "&gt;=1500")&gt;0, "〇", IF(COUNTIFS(【データ】蓄積用!A$2:A$10000, AV$5, 【データ】蓄積用!C$2:C$10000, $A17, 【データ】蓄積用!Q$2:Q$10000, 1, 【データ】蓄積用!AC$2:AC$10000, "&gt;=4.0")&gt;0, "〇", "×")))</f>
        <v>×</v>
      </c>
      <c r="AW17" t="str">
        <f>IF(OR($A17="", AW$5=""), "", IF(COUNTIFS(【データ】蓄積用!A$2:A$10000, AW$5, 【データ】蓄積用!C$2:C$10000, $A17, 【データ】蓄積用!D$2:D$10000, "&gt;=3000", 【データ】蓄積用!E$2:E$10000, "&gt;=1500")&gt;0, "〇", IF(COUNTIFS(【データ】蓄積用!A$2:A$10000, AW$5, 【データ】蓄積用!C$2:C$10000, $A17, 【データ】蓄積用!Q$2:Q$10000, 1, 【データ】蓄積用!AC$2:AC$10000, "&gt;=4.0")&gt;0, "〇", "×")))</f>
        <v>×</v>
      </c>
      <c r="AX17" t="str">
        <f>IF(OR($A17="", AX$5=""), "", IF(COUNTIFS(【データ】蓄積用!A$2:A$10000, AX$5, 【データ】蓄積用!C$2:C$10000, $A17, 【データ】蓄積用!D$2:D$10000, "&gt;=3000", 【データ】蓄積用!E$2:E$10000, "&gt;=1500")&gt;0, "〇", IF(COUNTIFS(【データ】蓄積用!A$2:A$10000, AX$5, 【データ】蓄積用!C$2:C$10000, $A17, 【データ】蓄積用!Q$2:Q$10000, 1, 【データ】蓄積用!AC$2:AC$10000, "&gt;=4.0")&gt;0, "〇", "×")))</f>
        <v>×</v>
      </c>
      <c r="AY17" t="str">
        <f>IF(OR($A17="", AY$5=""), "", IF(COUNTIFS(【データ】蓄積用!A$2:A$10000, AY$5, 【データ】蓄積用!C$2:C$10000, $A17, 【データ】蓄積用!D$2:D$10000, "&gt;=3000", 【データ】蓄積用!E$2:E$10000, "&gt;=1500")&gt;0, "〇", IF(COUNTIFS(【データ】蓄積用!A$2:A$10000, AY$5, 【データ】蓄積用!C$2:C$10000, $A17, 【データ】蓄積用!Q$2:Q$10000, 1, 【データ】蓄積用!AC$2:AC$10000, "&gt;=4.0")&gt;0, "〇", "×")))</f>
        <v/>
      </c>
    </row>
    <row r="18" spans="1:51">
      <c r="A18">
        <v>515</v>
      </c>
      <c r="B18" t="str">
        <f>IF(OR($A18="", B$5=""), "", IF(COUNTIFS(【データ】蓄積用!A$2:A$10000, B$5, 【データ】蓄積用!C$2:C$10000, $A18, 【データ】蓄積用!D$2:D$10000, "&gt;=3000", 【データ】蓄積用!E$2:E$10000, "&gt;=1500")&gt;0, "〇", IF(COUNTIFS(【データ】蓄積用!A$2:A$10000, B$5, 【データ】蓄積用!C$2:C$10000, $A18, 【データ】蓄積用!Q$2:Q$10000, 1, 【データ】蓄積用!AC$2:AC$10000, "&gt;=4.0")&gt;0, "〇", "×")))</f>
        <v>〇</v>
      </c>
      <c r="C18" t="str">
        <f>IF(OR($A18="", C$5=""), "", IF(COUNTIFS(【データ】蓄積用!A$2:A$10000, C$5, 【データ】蓄積用!C$2:C$10000, $A18, 【データ】蓄積用!D$2:D$10000, "&gt;=3000", 【データ】蓄積用!E$2:E$10000, "&gt;=1500")&gt;0, "〇", IF(COUNTIFS(【データ】蓄積用!A$2:A$10000, C$5, 【データ】蓄積用!C$2:C$10000, $A18, 【データ】蓄積用!Q$2:Q$10000, 1, 【データ】蓄積用!AC$2:AC$10000, "&gt;=4.0")&gt;0, "〇", "×")))</f>
        <v>×</v>
      </c>
      <c r="D18" t="str">
        <f>IF(OR($A18="", D$5=""), "", IF(COUNTIFS(【データ】蓄積用!A$2:A$10000, D$5, 【データ】蓄積用!C$2:C$10000, $A18, 【データ】蓄積用!D$2:D$10000, "&gt;=3000", 【データ】蓄積用!E$2:E$10000, "&gt;=1500")&gt;0, "〇", IF(COUNTIFS(【データ】蓄積用!A$2:A$10000, D$5, 【データ】蓄積用!C$2:C$10000, $A18, 【データ】蓄積用!Q$2:Q$10000, 1, 【データ】蓄積用!AC$2:AC$10000, "&gt;=4.0")&gt;0, "〇", "×")))</f>
        <v>×</v>
      </c>
      <c r="E18" t="str">
        <f>IF(OR($A18="", E$5=""), "", IF(COUNTIFS(【データ】蓄積用!A$2:A$10000, E$5, 【データ】蓄積用!C$2:C$10000, $A18, 【データ】蓄積用!D$2:D$10000, "&gt;=3000", 【データ】蓄積用!E$2:E$10000, "&gt;=1500")&gt;0, "〇", IF(COUNTIFS(【データ】蓄積用!A$2:A$10000, E$5, 【データ】蓄積用!C$2:C$10000, $A18, 【データ】蓄積用!Q$2:Q$10000, 1, 【データ】蓄積用!AC$2:AC$10000, "&gt;=4.0")&gt;0, "〇", "×")))</f>
        <v>×</v>
      </c>
      <c r="F18" t="str">
        <f>IF(OR($A18="", F$5=""), "", IF(COUNTIFS(【データ】蓄積用!A$2:A$10000, F$5, 【データ】蓄積用!C$2:C$10000, $A18, 【データ】蓄積用!D$2:D$10000, "&gt;=3000", 【データ】蓄積用!E$2:E$10000, "&gt;=1500")&gt;0, "〇", IF(COUNTIFS(【データ】蓄積用!A$2:A$10000, F$5, 【データ】蓄積用!C$2:C$10000, $A18, 【データ】蓄積用!Q$2:Q$10000, 1, 【データ】蓄積用!AC$2:AC$10000, "&gt;=4.0")&gt;0, "〇", "×")))</f>
        <v>×</v>
      </c>
      <c r="G18" t="str">
        <f>IF(OR($A18="", G$5=""), "", IF(COUNTIFS(【データ】蓄積用!A$2:A$10000, G$5, 【データ】蓄積用!C$2:C$10000, $A18, 【データ】蓄積用!D$2:D$10000, "&gt;=3000", 【データ】蓄積用!E$2:E$10000, "&gt;=1500")&gt;0, "〇", IF(COUNTIFS(【データ】蓄積用!A$2:A$10000, G$5, 【データ】蓄積用!C$2:C$10000, $A18, 【データ】蓄積用!Q$2:Q$10000, 1, 【データ】蓄積用!AC$2:AC$10000, "&gt;=4.0")&gt;0, "〇", "×")))</f>
        <v>×</v>
      </c>
      <c r="H18" t="str">
        <f>IF(OR($A18="", H$5=""), "", IF(COUNTIFS(【データ】蓄積用!A$2:A$10000, H$5, 【データ】蓄積用!C$2:C$10000, $A18, 【データ】蓄積用!D$2:D$10000, "&gt;=3000", 【データ】蓄積用!E$2:E$10000, "&gt;=1500")&gt;0, "〇", IF(COUNTIFS(【データ】蓄積用!A$2:A$10000, H$5, 【データ】蓄積用!C$2:C$10000, $A18, 【データ】蓄積用!Q$2:Q$10000, 1, 【データ】蓄積用!AC$2:AC$10000, "&gt;=4.0")&gt;0, "〇", "×")))</f>
        <v>×</v>
      </c>
      <c r="I18" t="str">
        <f>IF(OR($A18="", I$5=""), "", IF(COUNTIFS(【データ】蓄積用!A$2:A$10000, I$5, 【データ】蓄積用!C$2:C$10000, $A18, 【データ】蓄積用!D$2:D$10000, "&gt;=3000", 【データ】蓄積用!E$2:E$10000, "&gt;=1500")&gt;0, "〇", IF(COUNTIFS(【データ】蓄積用!A$2:A$10000, I$5, 【データ】蓄積用!C$2:C$10000, $A18, 【データ】蓄積用!Q$2:Q$10000, 1, 【データ】蓄積用!AC$2:AC$10000, "&gt;=4.0")&gt;0, "〇", "×")))</f>
        <v>〇</v>
      </c>
      <c r="J18" t="str">
        <f>IF(OR($A18="", J$5=""), "", IF(COUNTIFS(【データ】蓄積用!A$2:A$10000, J$5, 【データ】蓄積用!C$2:C$10000, $A18, 【データ】蓄積用!D$2:D$10000, "&gt;=3000", 【データ】蓄積用!E$2:E$10000, "&gt;=1500")&gt;0, "〇", IF(COUNTIFS(【データ】蓄積用!A$2:A$10000, J$5, 【データ】蓄積用!C$2:C$10000, $A18, 【データ】蓄積用!Q$2:Q$10000, 1, 【データ】蓄積用!AC$2:AC$10000, "&gt;=4.0")&gt;0, "〇", "×")))</f>
        <v>×</v>
      </c>
      <c r="K18" t="str">
        <f>IF(OR($A18="", K$5=""), "", IF(COUNTIFS(【データ】蓄積用!A$2:A$10000, K$5, 【データ】蓄積用!C$2:C$10000, $A18, 【データ】蓄積用!D$2:D$10000, "&gt;=3000", 【データ】蓄積用!E$2:E$10000, "&gt;=1500")&gt;0, "〇", IF(COUNTIFS(【データ】蓄積用!A$2:A$10000, K$5, 【データ】蓄積用!C$2:C$10000, $A18, 【データ】蓄積用!Q$2:Q$10000, 1, 【データ】蓄積用!AC$2:AC$10000, "&gt;=4.0")&gt;0, "〇", "×")))</f>
        <v>〇</v>
      </c>
      <c r="L18" t="str">
        <f>IF(OR($A18="", L$5=""), "", IF(COUNTIFS(【データ】蓄積用!A$2:A$10000, L$5, 【データ】蓄積用!C$2:C$10000, $A18, 【データ】蓄積用!D$2:D$10000, "&gt;=3000", 【データ】蓄積用!E$2:E$10000, "&gt;=1500")&gt;0, "〇", IF(COUNTIFS(【データ】蓄積用!A$2:A$10000, L$5, 【データ】蓄積用!C$2:C$10000, $A18, 【データ】蓄積用!Q$2:Q$10000, 1, 【データ】蓄積用!AC$2:AC$10000, "&gt;=4.0")&gt;0, "〇", "×")))</f>
        <v>×</v>
      </c>
      <c r="M18" t="str">
        <f>IF(OR($A18="", M$5=""), "", IF(COUNTIFS(【データ】蓄積用!A$2:A$10000, M$5, 【データ】蓄積用!C$2:C$10000, $A18, 【データ】蓄積用!D$2:D$10000, "&gt;=3000", 【データ】蓄積用!E$2:E$10000, "&gt;=1500")&gt;0, "〇", IF(COUNTIFS(【データ】蓄積用!A$2:A$10000, M$5, 【データ】蓄積用!C$2:C$10000, $A18, 【データ】蓄積用!Q$2:Q$10000, 1, 【データ】蓄積用!AC$2:AC$10000, "&gt;=4.0")&gt;0, "〇", "×")))</f>
        <v>×</v>
      </c>
      <c r="N18" t="str">
        <f>IF(OR($A18="", N$5=""), "", IF(COUNTIFS(【データ】蓄積用!A$2:A$10000, N$5, 【データ】蓄積用!C$2:C$10000, $A18, 【データ】蓄積用!D$2:D$10000, "&gt;=3000", 【データ】蓄積用!E$2:E$10000, "&gt;=1500")&gt;0, "〇", IF(COUNTIFS(【データ】蓄積用!A$2:A$10000, N$5, 【データ】蓄積用!C$2:C$10000, $A18, 【データ】蓄積用!Q$2:Q$10000, 1, 【データ】蓄積用!AC$2:AC$10000, "&gt;=4.0")&gt;0, "〇", "×")))</f>
        <v>×</v>
      </c>
      <c r="O18" t="str">
        <f>IF(OR($A18="", O$5=""), "", IF(COUNTIFS(【データ】蓄積用!A$2:A$10000, O$5, 【データ】蓄積用!C$2:C$10000, $A18, 【データ】蓄積用!D$2:D$10000, "&gt;=3000", 【データ】蓄積用!E$2:E$10000, "&gt;=1500")&gt;0, "〇", IF(COUNTIFS(【データ】蓄積用!A$2:A$10000, O$5, 【データ】蓄積用!C$2:C$10000, $A18, 【データ】蓄積用!Q$2:Q$10000, 1, 【データ】蓄積用!AC$2:AC$10000, "&gt;=4.0")&gt;0, "〇", "×")))</f>
        <v>×</v>
      </c>
      <c r="P18" t="str">
        <f>IF(OR($A18="", P$5=""), "", IF(COUNTIFS(【データ】蓄積用!A$2:A$10000, P$5, 【データ】蓄積用!C$2:C$10000, $A18, 【データ】蓄積用!D$2:D$10000, "&gt;=3000", 【データ】蓄積用!E$2:E$10000, "&gt;=1500")&gt;0, "〇", IF(COUNTIFS(【データ】蓄積用!A$2:A$10000, P$5, 【データ】蓄積用!C$2:C$10000, $A18, 【データ】蓄積用!Q$2:Q$10000, 1, 【データ】蓄積用!AC$2:AC$10000, "&gt;=4.0")&gt;0, "〇", "×")))</f>
        <v>×</v>
      </c>
      <c r="Q18" t="str">
        <f>IF(OR($A18="", Q$5=""), "", IF(COUNTIFS(【データ】蓄積用!A$2:A$10000, Q$5, 【データ】蓄積用!C$2:C$10000, $A18, 【データ】蓄積用!D$2:D$10000, "&gt;=3000", 【データ】蓄積用!E$2:E$10000, "&gt;=1500")&gt;0, "〇", IF(COUNTIFS(【データ】蓄積用!A$2:A$10000, Q$5, 【データ】蓄積用!C$2:C$10000, $A18, 【データ】蓄積用!Q$2:Q$10000, 1, 【データ】蓄積用!AC$2:AC$10000, "&gt;=4.0")&gt;0, "〇", "×")))</f>
        <v>×</v>
      </c>
      <c r="R18" t="str">
        <f>IF(OR($A18="", R$5=""), "", IF(COUNTIFS(【データ】蓄積用!A$2:A$10000, R$5, 【データ】蓄積用!C$2:C$10000, $A18, 【データ】蓄積用!D$2:D$10000, "&gt;=3000", 【データ】蓄積用!E$2:E$10000, "&gt;=1500")&gt;0, "〇", IF(COUNTIFS(【データ】蓄積用!A$2:A$10000, R$5, 【データ】蓄積用!C$2:C$10000, $A18, 【データ】蓄積用!Q$2:Q$10000, 1, 【データ】蓄積用!AC$2:AC$10000, "&gt;=4.0")&gt;0, "〇", "×")))</f>
        <v>〇</v>
      </c>
      <c r="S18" t="str">
        <f>IF(OR($A18="", S$5=""), "", IF(COUNTIFS(【データ】蓄積用!A$2:A$10000, S$5, 【データ】蓄積用!C$2:C$10000, $A18, 【データ】蓄積用!D$2:D$10000, "&gt;=3000", 【データ】蓄積用!E$2:E$10000, "&gt;=1500")&gt;0, "〇", IF(COUNTIFS(【データ】蓄積用!A$2:A$10000, S$5, 【データ】蓄積用!C$2:C$10000, $A18, 【データ】蓄積用!Q$2:Q$10000, 1, 【データ】蓄積用!AC$2:AC$10000, "&gt;=4.0")&gt;0, "〇", "×")))</f>
        <v>×</v>
      </c>
      <c r="T18" t="str">
        <f>IF(OR($A18="", T$5=""), "", IF(COUNTIFS(【データ】蓄積用!A$2:A$10000, T$5, 【データ】蓄積用!C$2:C$10000, $A18, 【データ】蓄積用!D$2:D$10000, "&gt;=3000", 【データ】蓄積用!E$2:E$10000, "&gt;=1500")&gt;0, "〇", IF(COUNTIFS(【データ】蓄積用!A$2:A$10000, T$5, 【データ】蓄積用!C$2:C$10000, $A18, 【データ】蓄積用!Q$2:Q$10000, 1, 【データ】蓄積用!AC$2:AC$10000, "&gt;=4.0")&gt;0, "〇", "×")))</f>
        <v>×</v>
      </c>
      <c r="U18" t="str">
        <f>IF(OR($A18="", U$5=""), "", IF(COUNTIFS(【データ】蓄積用!A$2:A$10000, U$5, 【データ】蓄積用!C$2:C$10000, $A18, 【データ】蓄積用!D$2:D$10000, "&gt;=3000", 【データ】蓄積用!E$2:E$10000, "&gt;=1500")&gt;0, "〇", IF(COUNTIFS(【データ】蓄積用!A$2:A$10000, U$5, 【データ】蓄積用!C$2:C$10000, $A18, 【データ】蓄積用!Q$2:Q$10000, 1, 【データ】蓄積用!AC$2:AC$10000, "&gt;=4.0")&gt;0, "〇", "×")))</f>
        <v>×</v>
      </c>
      <c r="V18" t="str">
        <f>IF(OR($A18="", V$5=""), "", IF(COUNTIFS(【データ】蓄積用!A$2:A$10000, V$5, 【データ】蓄積用!C$2:C$10000, $A18, 【データ】蓄積用!D$2:D$10000, "&gt;=3000", 【データ】蓄積用!E$2:E$10000, "&gt;=1500")&gt;0, "〇", IF(COUNTIFS(【データ】蓄積用!A$2:A$10000, V$5, 【データ】蓄積用!C$2:C$10000, $A18, 【データ】蓄積用!Q$2:Q$10000, 1, 【データ】蓄積用!AC$2:AC$10000, "&gt;=4.0")&gt;0, "〇", "×")))</f>
        <v>×</v>
      </c>
      <c r="W18" t="str">
        <f>IF(OR($A18="", W$5=""), "", IF(COUNTIFS(【データ】蓄積用!A$2:A$10000, W$5, 【データ】蓄積用!C$2:C$10000, $A18, 【データ】蓄積用!D$2:D$10000, "&gt;=3000", 【データ】蓄積用!E$2:E$10000, "&gt;=1500")&gt;0, "〇", IF(COUNTIFS(【データ】蓄積用!A$2:A$10000, W$5, 【データ】蓄積用!C$2:C$10000, $A18, 【データ】蓄積用!Q$2:Q$10000, 1, 【データ】蓄積用!AC$2:AC$10000, "&gt;=4.0")&gt;0, "〇", "×")))</f>
        <v>×</v>
      </c>
      <c r="X18" t="str">
        <f>IF(OR($A18="", X$5=""), "", IF(COUNTIFS(【データ】蓄積用!A$2:A$10000, X$5, 【データ】蓄積用!C$2:C$10000, $A18, 【データ】蓄積用!D$2:D$10000, "&gt;=3000", 【データ】蓄積用!E$2:E$10000, "&gt;=1500")&gt;0, "〇", IF(COUNTIFS(【データ】蓄積用!A$2:A$10000, X$5, 【データ】蓄積用!C$2:C$10000, $A18, 【データ】蓄積用!Q$2:Q$10000, 1, 【データ】蓄積用!AC$2:AC$10000, "&gt;=4.0")&gt;0, "〇", "×")))</f>
        <v>×</v>
      </c>
      <c r="Y18" t="str">
        <f>IF(OR($A18="", Y$5=""), "", IF(COUNTIFS(【データ】蓄積用!A$2:A$10000, Y$5, 【データ】蓄積用!C$2:C$10000, $A18, 【データ】蓄積用!D$2:D$10000, "&gt;=3000", 【データ】蓄積用!E$2:E$10000, "&gt;=1500")&gt;0, "〇", IF(COUNTIFS(【データ】蓄積用!A$2:A$10000, Y$5, 【データ】蓄積用!C$2:C$10000, $A18, 【データ】蓄積用!Q$2:Q$10000, 1, 【データ】蓄積用!AC$2:AC$10000, "&gt;=4.0")&gt;0, "〇", "×")))</f>
        <v>×</v>
      </c>
      <c r="Z18" t="str">
        <f>IF(OR($A18="", Z$5=""), "", IF(COUNTIFS(【データ】蓄積用!A$2:A$10000, Z$5, 【データ】蓄積用!C$2:C$10000, $A18, 【データ】蓄積用!D$2:D$10000, "&gt;=3000", 【データ】蓄積用!E$2:E$10000, "&gt;=1500")&gt;0, "〇", IF(COUNTIFS(【データ】蓄積用!A$2:A$10000, Z$5, 【データ】蓄積用!C$2:C$10000, $A18, 【データ】蓄積用!Q$2:Q$10000, 1, 【データ】蓄積用!AC$2:AC$10000, "&gt;=4.0")&gt;0, "〇", "×")))</f>
        <v>×</v>
      </c>
      <c r="AA18" t="str">
        <f>IF(OR($A18="", AA$5=""), "", IF(COUNTIFS(【データ】蓄積用!A$2:A$10000, AA$5, 【データ】蓄積用!C$2:C$10000, $A18, 【データ】蓄積用!D$2:D$10000, "&gt;=3000", 【データ】蓄積用!E$2:E$10000, "&gt;=1500")&gt;0, "〇", IF(COUNTIFS(【データ】蓄積用!A$2:A$10000, AA$5, 【データ】蓄積用!C$2:C$10000, $A18, 【データ】蓄積用!Q$2:Q$10000, 1, 【データ】蓄積用!AC$2:AC$10000, "&gt;=4.0")&gt;0, "〇", "×")))</f>
        <v>×</v>
      </c>
      <c r="AB18" t="str">
        <f>IF(OR($A18="", AB$5=""), "", IF(COUNTIFS(【データ】蓄積用!A$2:A$10000, AB$5, 【データ】蓄積用!C$2:C$10000, $A18, 【データ】蓄積用!D$2:D$10000, "&gt;=3000", 【データ】蓄積用!E$2:E$10000, "&gt;=1500")&gt;0, "〇", IF(COUNTIFS(【データ】蓄積用!A$2:A$10000, AB$5, 【データ】蓄積用!C$2:C$10000, $A18, 【データ】蓄積用!Q$2:Q$10000, 1, 【データ】蓄積用!AC$2:AC$10000, "&gt;=4.0")&gt;0, "〇", "×")))</f>
        <v>×</v>
      </c>
      <c r="AC18" t="str">
        <f>IF(OR($A18="", AC$5=""), "", IF(COUNTIFS(【データ】蓄積用!A$2:A$10000, AC$5, 【データ】蓄積用!C$2:C$10000, $A18, 【データ】蓄積用!D$2:D$10000, "&gt;=3000", 【データ】蓄積用!E$2:E$10000, "&gt;=1500")&gt;0, "〇", IF(COUNTIFS(【データ】蓄積用!A$2:A$10000, AC$5, 【データ】蓄積用!C$2:C$10000, $A18, 【データ】蓄積用!Q$2:Q$10000, 1, 【データ】蓄積用!AC$2:AC$10000, "&gt;=4.0")&gt;0, "〇", "×")))</f>
        <v>×</v>
      </c>
      <c r="AD18" t="str">
        <f>IF(OR($A18="", AD$5=""), "", IF(COUNTIFS(【データ】蓄積用!A$2:A$10000, AD$5, 【データ】蓄積用!C$2:C$10000, $A18, 【データ】蓄積用!D$2:D$10000, "&gt;=3000", 【データ】蓄積用!E$2:E$10000, "&gt;=1500")&gt;0, "〇", IF(COUNTIFS(【データ】蓄積用!A$2:A$10000, AD$5, 【データ】蓄積用!C$2:C$10000, $A18, 【データ】蓄積用!Q$2:Q$10000, 1, 【データ】蓄積用!AC$2:AC$10000, "&gt;=4.0")&gt;0, "〇", "×")))</f>
        <v>×</v>
      </c>
      <c r="AE18" t="str">
        <f>IF(OR($A18="", AE$5=""), "", IF(COUNTIFS(【データ】蓄積用!A$2:A$10000, AE$5, 【データ】蓄積用!C$2:C$10000, $A18, 【データ】蓄積用!D$2:D$10000, "&gt;=3000", 【データ】蓄積用!E$2:E$10000, "&gt;=1500")&gt;0, "〇", IF(COUNTIFS(【データ】蓄積用!A$2:A$10000, AE$5, 【データ】蓄積用!C$2:C$10000, $A18, 【データ】蓄積用!Q$2:Q$10000, 1, 【データ】蓄積用!AC$2:AC$10000, "&gt;=4.0")&gt;0, "〇", "×")))</f>
        <v>×</v>
      </c>
      <c r="AF18" t="str">
        <f>IF(OR($A18="", AF$5=""), "", IF(COUNTIFS(【データ】蓄積用!A$2:A$10000, AF$5, 【データ】蓄積用!C$2:C$10000, $A18, 【データ】蓄積用!D$2:D$10000, "&gt;=3000", 【データ】蓄積用!E$2:E$10000, "&gt;=1500")&gt;0, "〇", IF(COUNTIFS(【データ】蓄積用!A$2:A$10000, AF$5, 【データ】蓄積用!C$2:C$10000, $A18, 【データ】蓄積用!Q$2:Q$10000, 1, 【データ】蓄積用!AC$2:AC$10000, "&gt;=4.0")&gt;0, "〇", "×")))</f>
        <v>×</v>
      </c>
      <c r="AG18" t="str">
        <f>IF(OR($A18="", AG$5=""), "", IF(COUNTIFS(【データ】蓄積用!A$2:A$10000, AG$5, 【データ】蓄積用!C$2:C$10000, $A18, 【データ】蓄積用!D$2:D$10000, "&gt;=3000", 【データ】蓄積用!E$2:E$10000, "&gt;=1500")&gt;0, "〇", IF(COUNTIFS(【データ】蓄積用!A$2:A$10000, AG$5, 【データ】蓄積用!C$2:C$10000, $A18, 【データ】蓄積用!Q$2:Q$10000, 1, 【データ】蓄積用!AC$2:AC$10000, "&gt;=4.0")&gt;0, "〇", "×")))</f>
        <v>×</v>
      </c>
      <c r="AH18" t="str">
        <f>IF(OR($A18="", AH$5=""), "", IF(COUNTIFS(【データ】蓄積用!A$2:A$10000, AH$5, 【データ】蓄積用!C$2:C$10000, $A18, 【データ】蓄積用!D$2:D$10000, "&gt;=3000", 【データ】蓄積用!E$2:E$10000, "&gt;=1500")&gt;0, "〇", IF(COUNTIFS(【データ】蓄積用!A$2:A$10000, AH$5, 【データ】蓄積用!C$2:C$10000, $A18, 【データ】蓄積用!Q$2:Q$10000, 1, 【データ】蓄積用!AC$2:AC$10000, "&gt;=4.0")&gt;0, "〇", "×")))</f>
        <v>×</v>
      </c>
      <c r="AI18" t="str">
        <f>IF(OR($A18="", AI$5=""), "", IF(COUNTIFS(【データ】蓄積用!A$2:A$10000, AI$5, 【データ】蓄積用!C$2:C$10000, $A18, 【データ】蓄積用!D$2:D$10000, "&gt;=3000", 【データ】蓄積用!E$2:E$10000, "&gt;=1500")&gt;0, "〇", IF(COUNTIFS(【データ】蓄積用!A$2:A$10000, AI$5, 【データ】蓄積用!C$2:C$10000, $A18, 【データ】蓄積用!Q$2:Q$10000, 1, 【データ】蓄積用!AC$2:AC$10000, "&gt;=4.0")&gt;0, "〇", "×")))</f>
        <v>×</v>
      </c>
      <c r="AJ18" t="str">
        <f>IF(OR($A18="", AJ$5=""), "", IF(COUNTIFS(【データ】蓄積用!A$2:A$10000, AJ$5, 【データ】蓄積用!C$2:C$10000, $A18, 【データ】蓄積用!D$2:D$10000, "&gt;=3000", 【データ】蓄積用!E$2:E$10000, "&gt;=1500")&gt;0, "〇", IF(COUNTIFS(【データ】蓄積用!A$2:A$10000, AJ$5, 【データ】蓄積用!C$2:C$10000, $A18, 【データ】蓄積用!Q$2:Q$10000, 1, 【データ】蓄積用!AC$2:AC$10000, "&gt;=4.0")&gt;0, "〇", "×")))</f>
        <v>×</v>
      </c>
      <c r="AK18" t="str">
        <f>IF(OR($A18="", AK$5=""), "", IF(COUNTIFS(【データ】蓄積用!A$2:A$10000, AK$5, 【データ】蓄積用!C$2:C$10000, $A18, 【データ】蓄積用!D$2:D$10000, "&gt;=3000", 【データ】蓄積用!E$2:E$10000, "&gt;=1500")&gt;0, "〇", IF(COUNTIFS(【データ】蓄積用!A$2:A$10000, AK$5, 【データ】蓄積用!C$2:C$10000, $A18, 【データ】蓄積用!Q$2:Q$10000, 1, 【データ】蓄積用!AC$2:AC$10000, "&gt;=4.0")&gt;0, "〇", "×")))</f>
        <v>×</v>
      </c>
      <c r="AL18" t="str">
        <f>IF(OR($A18="", AL$5=""), "", IF(COUNTIFS(【データ】蓄積用!A$2:A$10000, AL$5, 【データ】蓄積用!C$2:C$10000, $A18, 【データ】蓄積用!D$2:D$10000, "&gt;=3000", 【データ】蓄積用!E$2:E$10000, "&gt;=1500")&gt;0, "〇", IF(COUNTIFS(【データ】蓄積用!A$2:A$10000, AL$5, 【データ】蓄積用!C$2:C$10000, $A18, 【データ】蓄積用!Q$2:Q$10000, 1, 【データ】蓄積用!AC$2:AC$10000, "&gt;=4.0")&gt;0, "〇", "×")))</f>
        <v>×</v>
      </c>
      <c r="AM18" t="str">
        <f>IF(OR($A18="", AM$5=""), "", IF(COUNTIFS(【データ】蓄積用!A$2:A$10000, AM$5, 【データ】蓄積用!C$2:C$10000, $A18, 【データ】蓄積用!D$2:D$10000, "&gt;=3000", 【データ】蓄積用!E$2:E$10000, "&gt;=1500")&gt;0, "〇", IF(COUNTIFS(【データ】蓄積用!A$2:A$10000, AM$5, 【データ】蓄積用!C$2:C$10000, $A18, 【データ】蓄積用!Q$2:Q$10000, 1, 【データ】蓄積用!AC$2:AC$10000, "&gt;=4.0")&gt;0, "〇", "×")))</f>
        <v>×</v>
      </c>
      <c r="AN18" t="str">
        <f>IF(OR($A18="", AN$5=""), "", IF(COUNTIFS(【データ】蓄積用!A$2:A$10000, AN$5, 【データ】蓄積用!C$2:C$10000, $A18, 【データ】蓄積用!D$2:D$10000, "&gt;=3000", 【データ】蓄積用!E$2:E$10000, "&gt;=1500")&gt;0, "〇", IF(COUNTIFS(【データ】蓄積用!A$2:A$10000, AN$5, 【データ】蓄積用!C$2:C$10000, $A18, 【データ】蓄積用!Q$2:Q$10000, 1, 【データ】蓄積用!AC$2:AC$10000, "&gt;=4.0")&gt;0, "〇", "×")))</f>
        <v>〇</v>
      </c>
      <c r="AO18" t="str">
        <f>IF(OR($A18="", AO$5=""), "", IF(COUNTIFS(【データ】蓄積用!A$2:A$10000, AO$5, 【データ】蓄積用!C$2:C$10000, $A18, 【データ】蓄積用!D$2:D$10000, "&gt;=3000", 【データ】蓄積用!E$2:E$10000, "&gt;=1500")&gt;0, "〇", IF(COUNTIFS(【データ】蓄積用!A$2:A$10000, AO$5, 【データ】蓄積用!C$2:C$10000, $A18, 【データ】蓄積用!Q$2:Q$10000, 1, 【データ】蓄積用!AC$2:AC$10000, "&gt;=4.0")&gt;0, "〇", "×")))</f>
        <v>×</v>
      </c>
      <c r="AP18" t="str">
        <f>IF(OR($A18="", AP$5=""), "", IF(COUNTIFS(【データ】蓄積用!A$2:A$10000, AP$5, 【データ】蓄積用!C$2:C$10000, $A18, 【データ】蓄積用!D$2:D$10000, "&gt;=3000", 【データ】蓄積用!E$2:E$10000, "&gt;=1500")&gt;0, "〇", IF(COUNTIFS(【データ】蓄積用!A$2:A$10000, AP$5, 【データ】蓄積用!C$2:C$10000, $A18, 【データ】蓄積用!Q$2:Q$10000, 1, 【データ】蓄積用!AC$2:AC$10000, "&gt;=4.0")&gt;0, "〇", "×")))</f>
        <v>×</v>
      </c>
      <c r="AQ18" t="str">
        <f>IF(OR($A18="", AQ$5=""), "", IF(COUNTIFS(【データ】蓄積用!A$2:A$10000, AQ$5, 【データ】蓄積用!C$2:C$10000, $A18, 【データ】蓄積用!D$2:D$10000, "&gt;=3000", 【データ】蓄積用!E$2:E$10000, "&gt;=1500")&gt;0, "〇", IF(COUNTIFS(【データ】蓄積用!A$2:A$10000, AQ$5, 【データ】蓄積用!C$2:C$10000, $A18, 【データ】蓄積用!Q$2:Q$10000, 1, 【データ】蓄積用!AC$2:AC$10000, "&gt;=4.0")&gt;0, "〇", "×")))</f>
        <v>×</v>
      </c>
      <c r="AR18" t="str">
        <f>IF(OR($A18="", AR$5=""), "", IF(COUNTIFS(【データ】蓄積用!A$2:A$10000, AR$5, 【データ】蓄積用!C$2:C$10000, $A18, 【データ】蓄積用!D$2:D$10000, "&gt;=3000", 【データ】蓄積用!E$2:E$10000, "&gt;=1500")&gt;0, "〇", IF(COUNTIFS(【データ】蓄積用!A$2:A$10000, AR$5, 【データ】蓄積用!C$2:C$10000, $A18, 【データ】蓄積用!Q$2:Q$10000, 1, 【データ】蓄積用!AC$2:AC$10000, "&gt;=4.0")&gt;0, "〇", "×")))</f>
        <v>×</v>
      </c>
      <c r="AS18" t="str">
        <f>IF(OR($A18="", AS$5=""), "", IF(COUNTIFS(【データ】蓄積用!A$2:A$10000, AS$5, 【データ】蓄積用!C$2:C$10000, $A18, 【データ】蓄積用!D$2:D$10000, "&gt;=3000", 【データ】蓄積用!E$2:E$10000, "&gt;=1500")&gt;0, "〇", IF(COUNTIFS(【データ】蓄積用!A$2:A$10000, AS$5, 【データ】蓄積用!C$2:C$10000, $A18, 【データ】蓄積用!Q$2:Q$10000, 1, 【データ】蓄積用!AC$2:AC$10000, "&gt;=4.0")&gt;0, "〇", "×")))</f>
        <v>×</v>
      </c>
      <c r="AT18" t="str">
        <f>IF(OR($A18="", AT$5=""), "", IF(COUNTIFS(【データ】蓄積用!A$2:A$10000, AT$5, 【データ】蓄積用!C$2:C$10000, $A18, 【データ】蓄積用!D$2:D$10000, "&gt;=3000", 【データ】蓄積用!E$2:E$10000, "&gt;=1500")&gt;0, "〇", IF(COUNTIFS(【データ】蓄積用!A$2:A$10000, AT$5, 【データ】蓄積用!C$2:C$10000, $A18, 【データ】蓄積用!Q$2:Q$10000, 1, 【データ】蓄積用!AC$2:AC$10000, "&gt;=4.0")&gt;0, "〇", "×")))</f>
        <v>×</v>
      </c>
      <c r="AU18" t="str">
        <f>IF(OR($A18="", AU$5=""), "", IF(COUNTIFS(【データ】蓄積用!A$2:A$10000, AU$5, 【データ】蓄積用!C$2:C$10000, $A18, 【データ】蓄積用!D$2:D$10000, "&gt;=3000", 【データ】蓄積用!E$2:E$10000, "&gt;=1500")&gt;0, "〇", IF(COUNTIFS(【データ】蓄積用!A$2:A$10000, AU$5, 【データ】蓄積用!C$2:C$10000, $A18, 【データ】蓄積用!Q$2:Q$10000, 1, 【データ】蓄積用!AC$2:AC$10000, "&gt;=4.0")&gt;0, "〇", "×")))</f>
        <v>×</v>
      </c>
      <c r="AV18" t="str">
        <f>IF(OR($A18="", AV$5=""), "", IF(COUNTIFS(【データ】蓄積用!A$2:A$10000, AV$5, 【データ】蓄積用!C$2:C$10000, $A18, 【データ】蓄積用!D$2:D$10000, "&gt;=3000", 【データ】蓄積用!E$2:E$10000, "&gt;=1500")&gt;0, "〇", IF(COUNTIFS(【データ】蓄積用!A$2:A$10000, AV$5, 【データ】蓄積用!C$2:C$10000, $A18, 【データ】蓄積用!Q$2:Q$10000, 1, 【データ】蓄積用!AC$2:AC$10000, "&gt;=4.0")&gt;0, "〇", "×")))</f>
        <v>×</v>
      </c>
      <c r="AW18" t="str">
        <f>IF(OR($A18="", AW$5=""), "", IF(COUNTIFS(【データ】蓄積用!A$2:A$10000, AW$5, 【データ】蓄積用!C$2:C$10000, $A18, 【データ】蓄積用!D$2:D$10000, "&gt;=3000", 【データ】蓄積用!E$2:E$10000, "&gt;=1500")&gt;0, "〇", IF(COUNTIFS(【データ】蓄積用!A$2:A$10000, AW$5, 【データ】蓄積用!C$2:C$10000, $A18, 【データ】蓄積用!Q$2:Q$10000, 1, 【データ】蓄積用!AC$2:AC$10000, "&gt;=4.0")&gt;0, "〇", "×")))</f>
        <v>×</v>
      </c>
      <c r="AX18" t="str">
        <f>IF(OR($A18="", AX$5=""), "", IF(COUNTIFS(【データ】蓄積用!A$2:A$10000, AX$5, 【データ】蓄積用!C$2:C$10000, $A18, 【データ】蓄積用!D$2:D$10000, "&gt;=3000", 【データ】蓄積用!E$2:E$10000, "&gt;=1500")&gt;0, "〇", IF(COUNTIFS(【データ】蓄積用!A$2:A$10000, AX$5, 【データ】蓄積用!C$2:C$10000, $A18, 【データ】蓄積用!Q$2:Q$10000, 1, 【データ】蓄積用!AC$2:AC$10000, "&gt;=4.0")&gt;0, "〇", "×")))</f>
        <v>×</v>
      </c>
      <c r="AY18" t="str">
        <f>IF(OR($A18="", AY$5=""), "", IF(COUNTIFS(【データ】蓄積用!A$2:A$10000, AY$5, 【データ】蓄積用!C$2:C$10000, $A18, 【データ】蓄積用!D$2:D$10000, "&gt;=3000", 【データ】蓄積用!E$2:E$10000, "&gt;=1500")&gt;0, "〇", IF(COUNTIFS(【データ】蓄積用!A$2:A$10000, AY$5, 【データ】蓄積用!C$2:C$10000, $A18, 【データ】蓄積用!Q$2:Q$10000, 1, 【データ】蓄積用!AC$2:AC$10000, "&gt;=4.0")&gt;0, "〇", "×")))</f>
        <v/>
      </c>
    </row>
    <row r="19" spans="1:51">
      <c r="A19">
        <v>516</v>
      </c>
      <c r="B19" t="str">
        <f>IF(OR($A19="", B$5=""), "", IF(COUNTIFS(【データ】蓄積用!A$2:A$10000, B$5, 【データ】蓄積用!C$2:C$10000, $A19, 【データ】蓄積用!D$2:D$10000, "&gt;=3000", 【データ】蓄積用!E$2:E$10000, "&gt;=1500")&gt;0, "〇", IF(COUNTIFS(【データ】蓄積用!A$2:A$10000, B$5, 【データ】蓄積用!C$2:C$10000, $A19, 【データ】蓄積用!Q$2:Q$10000, 1, 【データ】蓄積用!AC$2:AC$10000, "&gt;=4.0")&gt;0, "〇", "×")))</f>
        <v>〇</v>
      </c>
      <c r="C19" t="str">
        <f>IF(OR($A19="", C$5=""), "", IF(COUNTIFS(【データ】蓄積用!A$2:A$10000, C$5, 【データ】蓄積用!C$2:C$10000, $A19, 【データ】蓄積用!D$2:D$10000, "&gt;=3000", 【データ】蓄積用!E$2:E$10000, "&gt;=1500")&gt;0, "〇", IF(COUNTIFS(【データ】蓄積用!A$2:A$10000, C$5, 【データ】蓄積用!C$2:C$10000, $A19, 【データ】蓄積用!Q$2:Q$10000, 1, 【データ】蓄積用!AC$2:AC$10000, "&gt;=4.0")&gt;0, "〇", "×")))</f>
        <v>×</v>
      </c>
      <c r="D19" t="str">
        <f>IF(OR($A19="", D$5=""), "", IF(COUNTIFS(【データ】蓄積用!A$2:A$10000, D$5, 【データ】蓄積用!C$2:C$10000, $A19, 【データ】蓄積用!D$2:D$10000, "&gt;=3000", 【データ】蓄積用!E$2:E$10000, "&gt;=1500")&gt;0, "〇", IF(COUNTIFS(【データ】蓄積用!A$2:A$10000, D$5, 【データ】蓄積用!C$2:C$10000, $A19, 【データ】蓄積用!Q$2:Q$10000, 1, 【データ】蓄積用!AC$2:AC$10000, "&gt;=4.0")&gt;0, "〇", "×")))</f>
        <v>×</v>
      </c>
      <c r="E19" t="str">
        <f>IF(OR($A19="", E$5=""), "", IF(COUNTIFS(【データ】蓄積用!A$2:A$10000, E$5, 【データ】蓄積用!C$2:C$10000, $A19, 【データ】蓄積用!D$2:D$10000, "&gt;=3000", 【データ】蓄積用!E$2:E$10000, "&gt;=1500")&gt;0, "〇", IF(COUNTIFS(【データ】蓄積用!A$2:A$10000, E$5, 【データ】蓄積用!C$2:C$10000, $A19, 【データ】蓄積用!Q$2:Q$10000, 1, 【データ】蓄積用!AC$2:AC$10000, "&gt;=4.0")&gt;0, "〇", "×")))</f>
        <v>×</v>
      </c>
      <c r="F19" t="str">
        <f>IF(OR($A19="", F$5=""), "", IF(COUNTIFS(【データ】蓄積用!A$2:A$10000, F$5, 【データ】蓄積用!C$2:C$10000, $A19, 【データ】蓄積用!D$2:D$10000, "&gt;=3000", 【データ】蓄積用!E$2:E$10000, "&gt;=1500")&gt;0, "〇", IF(COUNTIFS(【データ】蓄積用!A$2:A$10000, F$5, 【データ】蓄積用!C$2:C$10000, $A19, 【データ】蓄積用!Q$2:Q$10000, 1, 【データ】蓄積用!AC$2:AC$10000, "&gt;=4.0")&gt;0, "〇", "×")))</f>
        <v>×</v>
      </c>
      <c r="G19" t="str">
        <f>IF(OR($A19="", G$5=""), "", IF(COUNTIFS(【データ】蓄積用!A$2:A$10000, G$5, 【データ】蓄積用!C$2:C$10000, $A19, 【データ】蓄積用!D$2:D$10000, "&gt;=3000", 【データ】蓄積用!E$2:E$10000, "&gt;=1500")&gt;0, "〇", IF(COUNTIFS(【データ】蓄積用!A$2:A$10000, G$5, 【データ】蓄積用!C$2:C$10000, $A19, 【データ】蓄積用!Q$2:Q$10000, 1, 【データ】蓄積用!AC$2:AC$10000, "&gt;=4.0")&gt;0, "〇", "×")))</f>
        <v>×</v>
      </c>
      <c r="H19" t="str">
        <f>IF(OR($A19="", H$5=""), "", IF(COUNTIFS(【データ】蓄積用!A$2:A$10000, H$5, 【データ】蓄積用!C$2:C$10000, $A19, 【データ】蓄積用!D$2:D$10000, "&gt;=3000", 【データ】蓄積用!E$2:E$10000, "&gt;=1500")&gt;0, "〇", IF(COUNTIFS(【データ】蓄積用!A$2:A$10000, H$5, 【データ】蓄積用!C$2:C$10000, $A19, 【データ】蓄積用!Q$2:Q$10000, 1, 【データ】蓄積用!AC$2:AC$10000, "&gt;=4.0")&gt;0, "〇", "×")))</f>
        <v>×</v>
      </c>
      <c r="I19" t="str">
        <f>IF(OR($A19="", I$5=""), "", IF(COUNTIFS(【データ】蓄積用!A$2:A$10000, I$5, 【データ】蓄積用!C$2:C$10000, $A19, 【データ】蓄積用!D$2:D$10000, "&gt;=3000", 【データ】蓄積用!E$2:E$10000, "&gt;=1500")&gt;0, "〇", IF(COUNTIFS(【データ】蓄積用!A$2:A$10000, I$5, 【データ】蓄積用!C$2:C$10000, $A19, 【データ】蓄積用!Q$2:Q$10000, 1, 【データ】蓄積用!AC$2:AC$10000, "&gt;=4.0")&gt;0, "〇", "×")))</f>
        <v>〇</v>
      </c>
      <c r="J19" t="str">
        <f>IF(OR($A19="", J$5=""), "", IF(COUNTIFS(【データ】蓄積用!A$2:A$10000, J$5, 【データ】蓄積用!C$2:C$10000, $A19, 【データ】蓄積用!D$2:D$10000, "&gt;=3000", 【データ】蓄積用!E$2:E$10000, "&gt;=1500")&gt;0, "〇", IF(COUNTIFS(【データ】蓄積用!A$2:A$10000, J$5, 【データ】蓄積用!C$2:C$10000, $A19, 【データ】蓄積用!Q$2:Q$10000, 1, 【データ】蓄積用!AC$2:AC$10000, "&gt;=4.0")&gt;0, "〇", "×")))</f>
        <v>×</v>
      </c>
      <c r="K19" t="str">
        <f>IF(OR($A19="", K$5=""), "", IF(COUNTIFS(【データ】蓄積用!A$2:A$10000, K$5, 【データ】蓄積用!C$2:C$10000, $A19, 【データ】蓄積用!D$2:D$10000, "&gt;=3000", 【データ】蓄積用!E$2:E$10000, "&gt;=1500")&gt;0, "〇", IF(COUNTIFS(【データ】蓄積用!A$2:A$10000, K$5, 【データ】蓄積用!C$2:C$10000, $A19, 【データ】蓄積用!Q$2:Q$10000, 1, 【データ】蓄積用!AC$2:AC$10000, "&gt;=4.0")&gt;0, "〇", "×")))</f>
        <v>×</v>
      </c>
      <c r="L19" t="str">
        <f>IF(OR($A19="", L$5=""), "", IF(COUNTIFS(【データ】蓄積用!A$2:A$10000, L$5, 【データ】蓄積用!C$2:C$10000, $A19, 【データ】蓄積用!D$2:D$10000, "&gt;=3000", 【データ】蓄積用!E$2:E$10000, "&gt;=1500")&gt;0, "〇", IF(COUNTIFS(【データ】蓄積用!A$2:A$10000, L$5, 【データ】蓄積用!C$2:C$10000, $A19, 【データ】蓄積用!Q$2:Q$10000, 1, 【データ】蓄積用!AC$2:AC$10000, "&gt;=4.0")&gt;0, "〇", "×")))</f>
        <v>×</v>
      </c>
      <c r="M19" t="str">
        <f>IF(OR($A19="", M$5=""), "", IF(COUNTIFS(【データ】蓄積用!A$2:A$10000, M$5, 【データ】蓄積用!C$2:C$10000, $A19, 【データ】蓄積用!D$2:D$10000, "&gt;=3000", 【データ】蓄積用!E$2:E$10000, "&gt;=1500")&gt;0, "〇", IF(COUNTIFS(【データ】蓄積用!A$2:A$10000, M$5, 【データ】蓄積用!C$2:C$10000, $A19, 【データ】蓄積用!Q$2:Q$10000, 1, 【データ】蓄積用!AC$2:AC$10000, "&gt;=4.0")&gt;0, "〇", "×")))</f>
        <v>×</v>
      </c>
      <c r="N19" t="str">
        <f>IF(OR($A19="", N$5=""), "", IF(COUNTIFS(【データ】蓄積用!A$2:A$10000, N$5, 【データ】蓄積用!C$2:C$10000, $A19, 【データ】蓄積用!D$2:D$10000, "&gt;=3000", 【データ】蓄積用!E$2:E$10000, "&gt;=1500")&gt;0, "〇", IF(COUNTIFS(【データ】蓄積用!A$2:A$10000, N$5, 【データ】蓄積用!C$2:C$10000, $A19, 【データ】蓄積用!Q$2:Q$10000, 1, 【データ】蓄積用!AC$2:AC$10000, "&gt;=4.0")&gt;0, "〇", "×")))</f>
        <v>×</v>
      </c>
      <c r="O19" t="str">
        <f>IF(OR($A19="", O$5=""), "", IF(COUNTIFS(【データ】蓄積用!A$2:A$10000, O$5, 【データ】蓄積用!C$2:C$10000, $A19, 【データ】蓄積用!D$2:D$10000, "&gt;=3000", 【データ】蓄積用!E$2:E$10000, "&gt;=1500")&gt;0, "〇", IF(COUNTIFS(【データ】蓄積用!A$2:A$10000, O$5, 【データ】蓄積用!C$2:C$10000, $A19, 【データ】蓄積用!Q$2:Q$10000, 1, 【データ】蓄積用!AC$2:AC$10000, "&gt;=4.0")&gt;0, "〇", "×")))</f>
        <v>×</v>
      </c>
      <c r="P19" t="str">
        <f>IF(OR($A19="", P$5=""), "", IF(COUNTIFS(【データ】蓄積用!A$2:A$10000, P$5, 【データ】蓄積用!C$2:C$10000, $A19, 【データ】蓄積用!D$2:D$10000, "&gt;=3000", 【データ】蓄積用!E$2:E$10000, "&gt;=1500")&gt;0, "〇", IF(COUNTIFS(【データ】蓄積用!A$2:A$10000, P$5, 【データ】蓄積用!C$2:C$10000, $A19, 【データ】蓄積用!Q$2:Q$10000, 1, 【データ】蓄積用!AC$2:AC$10000, "&gt;=4.0")&gt;0, "〇", "×")))</f>
        <v>×</v>
      </c>
      <c r="Q19" t="str">
        <f>IF(OR($A19="", Q$5=""), "", IF(COUNTIFS(【データ】蓄積用!A$2:A$10000, Q$5, 【データ】蓄積用!C$2:C$10000, $A19, 【データ】蓄積用!D$2:D$10000, "&gt;=3000", 【データ】蓄積用!E$2:E$10000, "&gt;=1500")&gt;0, "〇", IF(COUNTIFS(【データ】蓄積用!A$2:A$10000, Q$5, 【データ】蓄積用!C$2:C$10000, $A19, 【データ】蓄積用!Q$2:Q$10000, 1, 【データ】蓄積用!AC$2:AC$10000, "&gt;=4.0")&gt;0, "〇", "×")))</f>
        <v>×</v>
      </c>
      <c r="R19" t="str">
        <f>IF(OR($A19="", R$5=""), "", IF(COUNTIFS(【データ】蓄積用!A$2:A$10000, R$5, 【データ】蓄積用!C$2:C$10000, $A19, 【データ】蓄積用!D$2:D$10000, "&gt;=3000", 【データ】蓄積用!E$2:E$10000, "&gt;=1500")&gt;0, "〇", IF(COUNTIFS(【データ】蓄積用!A$2:A$10000, R$5, 【データ】蓄積用!C$2:C$10000, $A19, 【データ】蓄積用!Q$2:Q$10000, 1, 【データ】蓄積用!AC$2:AC$10000, "&gt;=4.0")&gt;0, "〇", "×")))</f>
        <v>×</v>
      </c>
      <c r="S19" t="str">
        <f>IF(OR($A19="", S$5=""), "", IF(COUNTIFS(【データ】蓄積用!A$2:A$10000, S$5, 【データ】蓄積用!C$2:C$10000, $A19, 【データ】蓄積用!D$2:D$10000, "&gt;=3000", 【データ】蓄積用!E$2:E$10000, "&gt;=1500")&gt;0, "〇", IF(COUNTIFS(【データ】蓄積用!A$2:A$10000, S$5, 【データ】蓄積用!C$2:C$10000, $A19, 【データ】蓄積用!Q$2:Q$10000, 1, 【データ】蓄積用!AC$2:AC$10000, "&gt;=4.0")&gt;0, "〇", "×")))</f>
        <v>×</v>
      </c>
      <c r="T19" t="str">
        <f>IF(OR($A19="", T$5=""), "", IF(COUNTIFS(【データ】蓄積用!A$2:A$10000, T$5, 【データ】蓄積用!C$2:C$10000, $A19, 【データ】蓄積用!D$2:D$10000, "&gt;=3000", 【データ】蓄積用!E$2:E$10000, "&gt;=1500")&gt;0, "〇", IF(COUNTIFS(【データ】蓄積用!A$2:A$10000, T$5, 【データ】蓄積用!C$2:C$10000, $A19, 【データ】蓄積用!Q$2:Q$10000, 1, 【データ】蓄積用!AC$2:AC$10000, "&gt;=4.0")&gt;0, "〇", "×")))</f>
        <v>×</v>
      </c>
      <c r="U19" t="str">
        <f>IF(OR($A19="", U$5=""), "", IF(COUNTIFS(【データ】蓄積用!A$2:A$10000, U$5, 【データ】蓄積用!C$2:C$10000, $A19, 【データ】蓄積用!D$2:D$10000, "&gt;=3000", 【データ】蓄積用!E$2:E$10000, "&gt;=1500")&gt;0, "〇", IF(COUNTIFS(【データ】蓄積用!A$2:A$10000, U$5, 【データ】蓄積用!C$2:C$10000, $A19, 【データ】蓄積用!Q$2:Q$10000, 1, 【データ】蓄積用!AC$2:AC$10000, "&gt;=4.0")&gt;0, "〇", "×")))</f>
        <v>×</v>
      </c>
      <c r="V19" t="str">
        <f>IF(OR($A19="", V$5=""), "", IF(COUNTIFS(【データ】蓄積用!A$2:A$10000, V$5, 【データ】蓄積用!C$2:C$10000, $A19, 【データ】蓄積用!D$2:D$10000, "&gt;=3000", 【データ】蓄積用!E$2:E$10000, "&gt;=1500")&gt;0, "〇", IF(COUNTIFS(【データ】蓄積用!A$2:A$10000, V$5, 【データ】蓄積用!C$2:C$10000, $A19, 【データ】蓄積用!Q$2:Q$10000, 1, 【データ】蓄積用!AC$2:AC$10000, "&gt;=4.0")&gt;0, "〇", "×")))</f>
        <v>〇</v>
      </c>
      <c r="W19" t="str">
        <f>IF(OR($A19="", W$5=""), "", IF(COUNTIFS(【データ】蓄積用!A$2:A$10000, W$5, 【データ】蓄積用!C$2:C$10000, $A19, 【データ】蓄積用!D$2:D$10000, "&gt;=3000", 【データ】蓄積用!E$2:E$10000, "&gt;=1500")&gt;0, "〇", IF(COUNTIFS(【データ】蓄積用!A$2:A$10000, W$5, 【データ】蓄積用!C$2:C$10000, $A19, 【データ】蓄積用!Q$2:Q$10000, 1, 【データ】蓄積用!AC$2:AC$10000, "&gt;=4.0")&gt;0, "〇", "×")))</f>
        <v>×</v>
      </c>
      <c r="X19" t="str">
        <f>IF(OR($A19="", X$5=""), "", IF(COUNTIFS(【データ】蓄積用!A$2:A$10000, X$5, 【データ】蓄積用!C$2:C$10000, $A19, 【データ】蓄積用!D$2:D$10000, "&gt;=3000", 【データ】蓄積用!E$2:E$10000, "&gt;=1500")&gt;0, "〇", IF(COUNTIFS(【データ】蓄積用!A$2:A$10000, X$5, 【データ】蓄積用!C$2:C$10000, $A19, 【データ】蓄積用!Q$2:Q$10000, 1, 【データ】蓄積用!AC$2:AC$10000, "&gt;=4.0")&gt;0, "〇", "×")))</f>
        <v>×</v>
      </c>
      <c r="Y19" t="str">
        <f>IF(OR($A19="", Y$5=""), "", IF(COUNTIFS(【データ】蓄積用!A$2:A$10000, Y$5, 【データ】蓄積用!C$2:C$10000, $A19, 【データ】蓄積用!D$2:D$10000, "&gt;=3000", 【データ】蓄積用!E$2:E$10000, "&gt;=1500")&gt;0, "〇", IF(COUNTIFS(【データ】蓄積用!A$2:A$10000, Y$5, 【データ】蓄積用!C$2:C$10000, $A19, 【データ】蓄積用!Q$2:Q$10000, 1, 【データ】蓄積用!AC$2:AC$10000, "&gt;=4.0")&gt;0, "〇", "×")))</f>
        <v>×</v>
      </c>
      <c r="Z19" t="str">
        <f>IF(OR($A19="", Z$5=""), "", IF(COUNTIFS(【データ】蓄積用!A$2:A$10000, Z$5, 【データ】蓄積用!C$2:C$10000, $A19, 【データ】蓄積用!D$2:D$10000, "&gt;=3000", 【データ】蓄積用!E$2:E$10000, "&gt;=1500")&gt;0, "〇", IF(COUNTIFS(【データ】蓄積用!A$2:A$10000, Z$5, 【データ】蓄積用!C$2:C$10000, $A19, 【データ】蓄積用!Q$2:Q$10000, 1, 【データ】蓄積用!AC$2:AC$10000, "&gt;=4.0")&gt;0, "〇", "×")))</f>
        <v>×</v>
      </c>
      <c r="AA19" t="str">
        <f>IF(OR($A19="", AA$5=""), "", IF(COUNTIFS(【データ】蓄積用!A$2:A$10000, AA$5, 【データ】蓄積用!C$2:C$10000, $A19, 【データ】蓄積用!D$2:D$10000, "&gt;=3000", 【データ】蓄積用!E$2:E$10000, "&gt;=1500")&gt;0, "〇", IF(COUNTIFS(【データ】蓄積用!A$2:A$10000, AA$5, 【データ】蓄積用!C$2:C$10000, $A19, 【データ】蓄積用!Q$2:Q$10000, 1, 【データ】蓄積用!AC$2:AC$10000, "&gt;=4.0")&gt;0, "〇", "×")))</f>
        <v>×</v>
      </c>
      <c r="AB19" t="str">
        <f>IF(OR($A19="", AB$5=""), "", IF(COUNTIFS(【データ】蓄積用!A$2:A$10000, AB$5, 【データ】蓄積用!C$2:C$10000, $A19, 【データ】蓄積用!D$2:D$10000, "&gt;=3000", 【データ】蓄積用!E$2:E$10000, "&gt;=1500")&gt;0, "〇", IF(COUNTIFS(【データ】蓄積用!A$2:A$10000, AB$5, 【データ】蓄積用!C$2:C$10000, $A19, 【データ】蓄積用!Q$2:Q$10000, 1, 【データ】蓄積用!AC$2:AC$10000, "&gt;=4.0")&gt;0, "〇", "×")))</f>
        <v>×</v>
      </c>
      <c r="AC19" t="str">
        <f>IF(OR($A19="", AC$5=""), "", IF(COUNTIFS(【データ】蓄積用!A$2:A$10000, AC$5, 【データ】蓄積用!C$2:C$10000, $A19, 【データ】蓄積用!D$2:D$10000, "&gt;=3000", 【データ】蓄積用!E$2:E$10000, "&gt;=1500")&gt;0, "〇", IF(COUNTIFS(【データ】蓄積用!A$2:A$10000, AC$5, 【データ】蓄積用!C$2:C$10000, $A19, 【データ】蓄積用!Q$2:Q$10000, 1, 【データ】蓄積用!AC$2:AC$10000, "&gt;=4.0")&gt;0, "〇", "×")))</f>
        <v>×</v>
      </c>
      <c r="AD19" t="str">
        <f>IF(OR($A19="", AD$5=""), "", IF(COUNTIFS(【データ】蓄積用!A$2:A$10000, AD$5, 【データ】蓄積用!C$2:C$10000, $A19, 【データ】蓄積用!D$2:D$10000, "&gt;=3000", 【データ】蓄積用!E$2:E$10000, "&gt;=1500")&gt;0, "〇", IF(COUNTIFS(【データ】蓄積用!A$2:A$10000, AD$5, 【データ】蓄積用!C$2:C$10000, $A19, 【データ】蓄積用!Q$2:Q$10000, 1, 【データ】蓄積用!AC$2:AC$10000, "&gt;=4.0")&gt;0, "〇", "×")))</f>
        <v>×</v>
      </c>
      <c r="AE19" t="str">
        <f>IF(OR($A19="", AE$5=""), "", IF(COUNTIFS(【データ】蓄積用!A$2:A$10000, AE$5, 【データ】蓄積用!C$2:C$10000, $A19, 【データ】蓄積用!D$2:D$10000, "&gt;=3000", 【データ】蓄積用!E$2:E$10000, "&gt;=1500")&gt;0, "〇", IF(COUNTIFS(【データ】蓄積用!A$2:A$10000, AE$5, 【データ】蓄積用!C$2:C$10000, $A19, 【データ】蓄積用!Q$2:Q$10000, 1, 【データ】蓄積用!AC$2:AC$10000, "&gt;=4.0")&gt;0, "〇", "×")))</f>
        <v>〇</v>
      </c>
      <c r="AF19" t="str">
        <f>IF(OR($A19="", AF$5=""), "", IF(COUNTIFS(【データ】蓄積用!A$2:A$10000, AF$5, 【データ】蓄積用!C$2:C$10000, $A19, 【データ】蓄積用!D$2:D$10000, "&gt;=3000", 【データ】蓄積用!E$2:E$10000, "&gt;=1500")&gt;0, "〇", IF(COUNTIFS(【データ】蓄積用!A$2:A$10000, AF$5, 【データ】蓄積用!C$2:C$10000, $A19, 【データ】蓄積用!Q$2:Q$10000, 1, 【データ】蓄積用!AC$2:AC$10000, "&gt;=4.0")&gt;0, "〇", "×")))</f>
        <v>×</v>
      </c>
      <c r="AG19" t="str">
        <f>IF(OR($A19="", AG$5=""), "", IF(COUNTIFS(【データ】蓄積用!A$2:A$10000, AG$5, 【データ】蓄積用!C$2:C$10000, $A19, 【データ】蓄積用!D$2:D$10000, "&gt;=3000", 【データ】蓄積用!E$2:E$10000, "&gt;=1500")&gt;0, "〇", IF(COUNTIFS(【データ】蓄積用!A$2:A$10000, AG$5, 【データ】蓄積用!C$2:C$10000, $A19, 【データ】蓄積用!Q$2:Q$10000, 1, 【データ】蓄積用!AC$2:AC$10000, "&gt;=4.0")&gt;0, "〇", "×")))</f>
        <v>×</v>
      </c>
      <c r="AH19" t="str">
        <f>IF(OR($A19="", AH$5=""), "", IF(COUNTIFS(【データ】蓄積用!A$2:A$10000, AH$5, 【データ】蓄積用!C$2:C$10000, $A19, 【データ】蓄積用!D$2:D$10000, "&gt;=3000", 【データ】蓄積用!E$2:E$10000, "&gt;=1500")&gt;0, "〇", IF(COUNTIFS(【データ】蓄積用!A$2:A$10000, AH$5, 【データ】蓄積用!C$2:C$10000, $A19, 【データ】蓄積用!Q$2:Q$10000, 1, 【データ】蓄積用!AC$2:AC$10000, "&gt;=4.0")&gt;0, "〇", "×")))</f>
        <v>×</v>
      </c>
      <c r="AI19" t="str">
        <f>IF(OR($A19="", AI$5=""), "", IF(COUNTIFS(【データ】蓄積用!A$2:A$10000, AI$5, 【データ】蓄積用!C$2:C$10000, $A19, 【データ】蓄積用!D$2:D$10000, "&gt;=3000", 【データ】蓄積用!E$2:E$10000, "&gt;=1500")&gt;0, "〇", IF(COUNTIFS(【データ】蓄積用!A$2:A$10000, AI$5, 【データ】蓄積用!C$2:C$10000, $A19, 【データ】蓄積用!Q$2:Q$10000, 1, 【データ】蓄積用!AC$2:AC$10000, "&gt;=4.0")&gt;0, "〇", "×")))</f>
        <v>×</v>
      </c>
      <c r="AJ19" t="str">
        <f>IF(OR($A19="", AJ$5=""), "", IF(COUNTIFS(【データ】蓄積用!A$2:A$10000, AJ$5, 【データ】蓄積用!C$2:C$10000, $A19, 【データ】蓄積用!D$2:D$10000, "&gt;=3000", 【データ】蓄積用!E$2:E$10000, "&gt;=1500")&gt;0, "〇", IF(COUNTIFS(【データ】蓄積用!A$2:A$10000, AJ$5, 【データ】蓄積用!C$2:C$10000, $A19, 【データ】蓄積用!Q$2:Q$10000, 1, 【データ】蓄積用!AC$2:AC$10000, "&gt;=4.0")&gt;0, "〇", "×")))</f>
        <v>×</v>
      </c>
      <c r="AK19" t="str">
        <f>IF(OR($A19="", AK$5=""), "", IF(COUNTIFS(【データ】蓄積用!A$2:A$10000, AK$5, 【データ】蓄積用!C$2:C$10000, $A19, 【データ】蓄積用!D$2:D$10000, "&gt;=3000", 【データ】蓄積用!E$2:E$10000, "&gt;=1500")&gt;0, "〇", IF(COUNTIFS(【データ】蓄積用!A$2:A$10000, AK$5, 【データ】蓄積用!C$2:C$10000, $A19, 【データ】蓄積用!Q$2:Q$10000, 1, 【データ】蓄積用!AC$2:AC$10000, "&gt;=4.0")&gt;0, "〇", "×")))</f>
        <v>×</v>
      </c>
      <c r="AL19" t="str">
        <f>IF(OR($A19="", AL$5=""), "", IF(COUNTIFS(【データ】蓄積用!A$2:A$10000, AL$5, 【データ】蓄積用!C$2:C$10000, $A19, 【データ】蓄積用!D$2:D$10000, "&gt;=3000", 【データ】蓄積用!E$2:E$10000, "&gt;=1500")&gt;0, "〇", IF(COUNTIFS(【データ】蓄積用!A$2:A$10000, AL$5, 【データ】蓄積用!C$2:C$10000, $A19, 【データ】蓄積用!Q$2:Q$10000, 1, 【データ】蓄積用!AC$2:AC$10000, "&gt;=4.0")&gt;0, "〇", "×")))</f>
        <v>〇</v>
      </c>
      <c r="AM19" t="str">
        <f>IF(OR($A19="", AM$5=""), "", IF(COUNTIFS(【データ】蓄積用!A$2:A$10000, AM$5, 【データ】蓄積用!C$2:C$10000, $A19, 【データ】蓄積用!D$2:D$10000, "&gt;=3000", 【データ】蓄積用!E$2:E$10000, "&gt;=1500")&gt;0, "〇", IF(COUNTIFS(【データ】蓄積用!A$2:A$10000, AM$5, 【データ】蓄積用!C$2:C$10000, $A19, 【データ】蓄積用!Q$2:Q$10000, 1, 【データ】蓄積用!AC$2:AC$10000, "&gt;=4.0")&gt;0, "〇", "×")))</f>
        <v>〇</v>
      </c>
      <c r="AN19" t="str">
        <f>IF(OR($A19="", AN$5=""), "", IF(COUNTIFS(【データ】蓄積用!A$2:A$10000, AN$5, 【データ】蓄積用!C$2:C$10000, $A19, 【データ】蓄積用!D$2:D$10000, "&gt;=3000", 【データ】蓄積用!E$2:E$10000, "&gt;=1500")&gt;0, "〇", IF(COUNTIFS(【データ】蓄積用!A$2:A$10000, AN$5, 【データ】蓄積用!C$2:C$10000, $A19, 【データ】蓄積用!Q$2:Q$10000, 1, 【データ】蓄積用!AC$2:AC$10000, "&gt;=4.0")&gt;0, "〇", "×")))</f>
        <v>×</v>
      </c>
      <c r="AO19" t="str">
        <f>IF(OR($A19="", AO$5=""), "", IF(COUNTIFS(【データ】蓄積用!A$2:A$10000, AO$5, 【データ】蓄積用!C$2:C$10000, $A19, 【データ】蓄積用!D$2:D$10000, "&gt;=3000", 【データ】蓄積用!E$2:E$10000, "&gt;=1500")&gt;0, "〇", IF(COUNTIFS(【データ】蓄積用!A$2:A$10000, AO$5, 【データ】蓄積用!C$2:C$10000, $A19, 【データ】蓄積用!Q$2:Q$10000, 1, 【データ】蓄積用!AC$2:AC$10000, "&gt;=4.0")&gt;0, "〇", "×")))</f>
        <v>×</v>
      </c>
      <c r="AP19" t="str">
        <f>IF(OR($A19="", AP$5=""), "", IF(COUNTIFS(【データ】蓄積用!A$2:A$10000, AP$5, 【データ】蓄積用!C$2:C$10000, $A19, 【データ】蓄積用!D$2:D$10000, "&gt;=3000", 【データ】蓄積用!E$2:E$10000, "&gt;=1500")&gt;0, "〇", IF(COUNTIFS(【データ】蓄積用!A$2:A$10000, AP$5, 【データ】蓄積用!C$2:C$10000, $A19, 【データ】蓄積用!Q$2:Q$10000, 1, 【データ】蓄積用!AC$2:AC$10000, "&gt;=4.0")&gt;0, "〇", "×")))</f>
        <v>×</v>
      </c>
      <c r="AQ19" t="str">
        <f>IF(OR($A19="", AQ$5=""), "", IF(COUNTIFS(【データ】蓄積用!A$2:A$10000, AQ$5, 【データ】蓄積用!C$2:C$10000, $A19, 【データ】蓄積用!D$2:D$10000, "&gt;=3000", 【データ】蓄積用!E$2:E$10000, "&gt;=1500")&gt;0, "〇", IF(COUNTIFS(【データ】蓄積用!A$2:A$10000, AQ$5, 【データ】蓄積用!C$2:C$10000, $A19, 【データ】蓄積用!Q$2:Q$10000, 1, 【データ】蓄積用!AC$2:AC$10000, "&gt;=4.0")&gt;0, "〇", "×")))</f>
        <v>×</v>
      </c>
      <c r="AR19" t="str">
        <f>IF(OR($A19="", AR$5=""), "", IF(COUNTIFS(【データ】蓄積用!A$2:A$10000, AR$5, 【データ】蓄積用!C$2:C$10000, $A19, 【データ】蓄積用!D$2:D$10000, "&gt;=3000", 【データ】蓄積用!E$2:E$10000, "&gt;=1500")&gt;0, "〇", IF(COUNTIFS(【データ】蓄積用!A$2:A$10000, AR$5, 【データ】蓄積用!C$2:C$10000, $A19, 【データ】蓄積用!Q$2:Q$10000, 1, 【データ】蓄積用!AC$2:AC$10000, "&gt;=4.0")&gt;0, "〇", "×")))</f>
        <v>〇</v>
      </c>
      <c r="AS19" t="str">
        <f>IF(OR($A19="", AS$5=""), "", IF(COUNTIFS(【データ】蓄積用!A$2:A$10000, AS$5, 【データ】蓄積用!C$2:C$10000, $A19, 【データ】蓄積用!D$2:D$10000, "&gt;=3000", 【データ】蓄積用!E$2:E$10000, "&gt;=1500")&gt;0, "〇", IF(COUNTIFS(【データ】蓄積用!A$2:A$10000, AS$5, 【データ】蓄積用!C$2:C$10000, $A19, 【データ】蓄積用!Q$2:Q$10000, 1, 【データ】蓄積用!AC$2:AC$10000, "&gt;=4.0")&gt;0, "〇", "×")))</f>
        <v>×</v>
      </c>
      <c r="AT19" t="str">
        <f>IF(OR($A19="", AT$5=""), "", IF(COUNTIFS(【データ】蓄積用!A$2:A$10000, AT$5, 【データ】蓄積用!C$2:C$10000, $A19, 【データ】蓄積用!D$2:D$10000, "&gt;=3000", 【データ】蓄積用!E$2:E$10000, "&gt;=1500")&gt;0, "〇", IF(COUNTIFS(【データ】蓄積用!A$2:A$10000, AT$5, 【データ】蓄積用!C$2:C$10000, $A19, 【データ】蓄積用!Q$2:Q$10000, 1, 【データ】蓄積用!AC$2:AC$10000, "&gt;=4.0")&gt;0, "〇", "×")))</f>
        <v>×</v>
      </c>
      <c r="AU19" t="str">
        <f>IF(OR($A19="", AU$5=""), "", IF(COUNTIFS(【データ】蓄積用!A$2:A$10000, AU$5, 【データ】蓄積用!C$2:C$10000, $A19, 【データ】蓄積用!D$2:D$10000, "&gt;=3000", 【データ】蓄積用!E$2:E$10000, "&gt;=1500")&gt;0, "〇", IF(COUNTIFS(【データ】蓄積用!A$2:A$10000, AU$5, 【データ】蓄積用!C$2:C$10000, $A19, 【データ】蓄積用!Q$2:Q$10000, 1, 【データ】蓄積用!AC$2:AC$10000, "&gt;=4.0")&gt;0, "〇", "×")))</f>
        <v>×</v>
      </c>
      <c r="AV19" t="str">
        <f>IF(OR($A19="", AV$5=""), "", IF(COUNTIFS(【データ】蓄積用!A$2:A$10000, AV$5, 【データ】蓄積用!C$2:C$10000, $A19, 【データ】蓄積用!D$2:D$10000, "&gt;=3000", 【データ】蓄積用!E$2:E$10000, "&gt;=1500")&gt;0, "〇", IF(COUNTIFS(【データ】蓄積用!A$2:A$10000, AV$5, 【データ】蓄積用!C$2:C$10000, $A19, 【データ】蓄積用!Q$2:Q$10000, 1, 【データ】蓄積用!AC$2:AC$10000, "&gt;=4.0")&gt;0, "〇", "×")))</f>
        <v>×</v>
      </c>
      <c r="AW19" t="str">
        <f>IF(OR($A19="", AW$5=""), "", IF(COUNTIFS(【データ】蓄積用!A$2:A$10000, AW$5, 【データ】蓄積用!C$2:C$10000, $A19, 【データ】蓄積用!D$2:D$10000, "&gt;=3000", 【データ】蓄積用!E$2:E$10000, "&gt;=1500")&gt;0, "〇", IF(COUNTIFS(【データ】蓄積用!A$2:A$10000, AW$5, 【データ】蓄積用!C$2:C$10000, $A19, 【データ】蓄積用!Q$2:Q$10000, 1, 【データ】蓄積用!AC$2:AC$10000, "&gt;=4.0")&gt;0, "〇", "×")))</f>
        <v>×</v>
      </c>
      <c r="AX19" t="str">
        <f>IF(OR($A19="", AX$5=""), "", IF(COUNTIFS(【データ】蓄積用!A$2:A$10000, AX$5, 【データ】蓄積用!C$2:C$10000, $A19, 【データ】蓄積用!D$2:D$10000, "&gt;=3000", 【データ】蓄積用!E$2:E$10000, "&gt;=1500")&gt;0, "〇", IF(COUNTIFS(【データ】蓄積用!A$2:A$10000, AX$5, 【データ】蓄積用!C$2:C$10000, $A19, 【データ】蓄積用!Q$2:Q$10000, 1, 【データ】蓄積用!AC$2:AC$10000, "&gt;=4.0")&gt;0, "〇", "×")))</f>
        <v>×</v>
      </c>
      <c r="AY19" t="str">
        <f>IF(OR($A19="", AY$5=""), "", IF(COUNTIFS(【データ】蓄積用!A$2:A$10000, AY$5, 【データ】蓄積用!C$2:C$10000, $A19, 【データ】蓄積用!D$2:D$10000, "&gt;=3000", 【データ】蓄積用!E$2:E$10000, "&gt;=1500")&gt;0, "〇", IF(COUNTIFS(【データ】蓄積用!A$2:A$10000, AY$5, 【データ】蓄積用!C$2:C$10000, $A19, 【データ】蓄積用!Q$2:Q$10000, 1, 【データ】蓄積用!AC$2:AC$10000, "&gt;=4.0")&gt;0, "〇", "×")))</f>
        <v/>
      </c>
    </row>
    <row r="20" spans="1:51">
      <c r="A20">
        <v>517</v>
      </c>
      <c r="B20" t="str">
        <f>IF(OR($A20="", B$5=""), "", IF(COUNTIFS(【データ】蓄積用!A$2:A$10000, B$5, 【データ】蓄積用!C$2:C$10000, $A20, 【データ】蓄積用!D$2:D$10000, "&gt;=3000", 【データ】蓄積用!E$2:E$10000, "&gt;=1500")&gt;0, "〇", IF(COUNTIFS(【データ】蓄積用!A$2:A$10000, B$5, 【データ】蓄積用!C$2:C$10000, $A20, 【データ】蓄積用!Q$2:Q$10000, 1, 【データ】蓄積用!AC$2:AC$10000, "&gt;=4.0")&gt;0, "〇", "×")))</f>
        <v>×</v>
      </c>
      <c r="C20" t="str">
        <f>IF(OR($A20="", C$5=""), "", IF(COUNTIFS(【データ】蓄積用!A$2:A$10000, C$5, 【データ】蓄積用!C$2:C$10000, $A20, 【データ】蓄積用!D$2:D$10000, "&gt;=3000", 【データ】蓄積用!E$2:E$10000, "&gt;=1500")&gt;0, "〇", IF(COUNTIFS(【データ】蓄積用!A$2:A$10000, C$5, 【データ】蓄積用!C$2:C$10000, $A20, 【データ】蓄積用!Q$2:Q$10000, 1, 【データ】蓄積用!AC$2:AC$10000, "&gt;=4.0")&gt;0, "〇", "×")))</f>
        <v>×</v>
      </c>
      <c r="D20" t="str">
        <f>IF(OR($A20="", D$5=""), "", IF(COUNTIFS(【データ】蓄積用!A$2:A$10000, D$5, 【データ】蓄積用!C$2:C$10000, $A20, 【データ】蓄積用!D$2:D$10000, "&gt;=3000", 【データ】蓄積用!E$2:E$10000, "&gt;=1500")&gt;0, "〇", IF(COUNTIFS(【データ】蓄積用!A$2:A$10000, D$5, 【データ】蓄積用!C$2:C$10000, $A20, 【データ】蓄積用!Q$2:Q$10000, 1, 【データ】蓄積用!AC$2:AC$10000, "&gt;=4.0")&gt;0, "〇", "×")))</f>
        <v>×</v>
      </c>
      <c r="E20" t="str">
        <f>IF(OR($A20="", E$5=""), "", IF(COUNTIFS(【データ】蓄積用!A$2:A$10000, E$5, 【データ】蓄積用!C$2:C$10000, $A20, 【データ】蓄積用!D$2:D$10000, "&gt;=3000", 【データ】蓄積用!E$2:E$10000, "&gt;=1500")&gt;0, "〇", IF(COUNTIFS(【データ】蓄積用!A$2:A$10000, E$5, 【データ】蓄積用!C$2:C$10000, $A20, 【データ】蓄積用!Q$2:Q$10000, 1, 【データ】蓄積用!AC$2:AC$10000, "&gt;=4.0")&gt;0, "〇", "×")))</f>
        <v>×</v>
      </c>
      <c r="F20" t="str">
        <f>IF(OR($A20="", F$5=""), "", IF(COUNTIFS(【データ】蓄積用!A$2:A$10000, F$5, 【データ】蓄積用!C$2:C$10000, $A20, 【データ】蓄積用!D$2:D$10000, "&gt;=3000", 【データ】蓄積用!E$2:E$10000, "&gt;=1500")&gt;0, "〇", IF(COUNTIFS(【データ】蓄積用!A$2:A$10000, F$5, 【データ】蓄積用!C$2:C$10000, $A20, 【データ】蓄積用!Q$2:Q$10000, 1, 【データ】蓄積用!AC$2:AC$10000, "&gt;=4.0")&gt;0, "〇", "×")))</f>
        <v>×</v>
      </c>
      <c r="G20" t="str">
        <f>IF(OR($A20="", G$5=""), "", IF(COUNTIFS(【データ】蓄積用!A$2:A$10000, G$5, 【データ】蓄積用!C$2:C$10000, $A20, 【データ】蓄積用!D$2:D$10000, "&gt;=3000", 【データ】蓄積用!E$2:E$10000, "&gt;=1500")&gt;0, "〇", IF(COUNTIFS(【データ】蓄積用!A$2:A$10000, G$5, 【データ】蓄積用!C$2:C$10000, $A20, 【データ】蓄積用!Q$2:Q$10000, 1, 【データ】蓄積用!AC$2:AC$10000, "&gt;=4.0")&gt;0, "〇", "×")))</f>
        <v>×</v>
      </c>
      <c r="H20" t="str">
        <f>IF(OR($A20="", H$5=""), "", IF(COUNTIFS(【データ】蓄積用!A$2:A$10000, H$5, 【データ】蓄積用!C$2:C$10000, $A20, 【データ】蓄積用!D$2:D$10000, "&gt;=3000", 【データ】蓄積用!E$2:E$10000, "&gt;=1500")&gt;0, "〇", IF(COUNTIFS(【データ】蓄積用!A$2:A$10000, H$5, 【データ】蓄積用!C$2:C$10000, $A20, 【データ】蓄積用!Q$2:Q$10000, 1, 【データ】蓄積用!AC$2:AC$10000, "&gt;=4.0")&gt;0, "〇", "×")))</f>
        <v>×</v>
      </c>
      <c r="I20" t="str">
        <f>IF(OR($A20="", I$5=""), "", IF(COUNTIFS(【データ】蓄積用!A$2:A$10000, I$5, 【データ】蓄積用!C$2:C$10000, $A20, 【データ】蓄積用!D$2:D$10000, "&gt;=3000", 【データ】蓄積用!E$2:E$10000, "&gt;=1500")&gt;0, "〇", IF(COUNTIFS(【データ】蓄積用!A$2:A$10000, I$5, 【データ】蓄積用!C$2:C$10000, $A20, 【データ】蓄積用!Q$2:Q$10000, 1, 【データ】蓄積用!AC$2:AC$10000, "&gt;=4.0")&gt;0, "〇", "×")))</f>
        <v>×</v>
      </c>
      <c r="J20" t="str">
        <f>IF(OR($A20="", J$5=""), "", IF(COUNTIFS(【データ】蓄積用!A$2:A$10000, J$5, 【データ】蓄積用!C$2:C$10000, $A20, 【データ】蓄積用!D$2:D$10000, "&gt;=3000", 【データ】蓄積用!E$2:E$10000, "&gt;=1500")&gt;0, "〇", IF(COUNTIFS(【データ】蓄積用!A$2:A$10000, J$5, 【データ】蓄積用!C$2:C$10000, $A20, 【データ】蓄積用!Q$2:Q$10000, 1, 【データ】蓄積用!AC$2:AC$10000, "&gt;=4.0")&gt;0, "〇", "×")))</f>
        <v>×</v>
      </c>
      <c r="K20" t="str">
        <f>IF(OR($A20="", K$5=""), "", IF(COUNTIFS(【データ】蓄積用!A$2:A$10000, K$5, 【データ】蓄積用!C$2:C$10000, $A20, 【データ】蓄積用!D$2:D$10000, "&gt;=3000", 【データ】蓄積用!E$2:E$10000, "&gt;=1500")&gt;0, "〇", IF(COUNTIFS(【データ】蓄積用!A$2:A$10000, K$5, 【データ】蓄積用!C$2:C$10000, $A20, 【データ】蓄積用!Q$2:Q$10000, 1, 【データ】蓄積用!AC$2:AC$10000, "&gt;=4.0")&gt;0, "〇", "×")))</f>
        <v>×</v>
      </c>
      <c r="L20" t="str">
        <f>IF(OR($A20="", L$5=""), "", IF(COUNTIFS(【データ】蓄積用!A$2:A$10000, L$5, 【データ】蓄積用!C$2:C$10000, $A20, 【データ】蓄積用!D$2:D$10000, "&gt;=3000", 【データ】蓄積用!E$2:E$10000, "&gt;=1500")&gt;0, "〇", IF(COUNTIFS(【データ】蓄積用!A$2:A$10000, L$5, 【データ】蓄積用!C$2:C$10000, $A20, 【データ】蓄積用!Q$2:Q$10000, 1, 【データ】蓄積用!AC$2:AC$10000, "&gt;=4.0")&gt;0, "〇", "×")))</f>
        <v>〇</v>
      </c>
      <c r="M20" t="str">
        <f>IF(OR($A20="", M$5=""), "", IF(COUNTIFS(【データ】蓄積用!A$2:A$10000, M$5, 【データ】蓄積用!C$2:C$10000, $A20, 【データ】蓄積用!D$2:D$10000, "&gt;=3000", 【データ】蓄積用!E$2:E$10000, "&gt;=1500")&gt;0, "〇", IF(COUNTIFS(【データ】蓄積用!A$2:A$10000, M$5, 【データ】蓄積用!C$2:C$10000, $A20, 【データ】蓄積用!Q$2:Q$10000, 1, 【データ】蓄積用!AC$2:AC$10000, "&gt;=4.0")&gt;0, "〇", "×")))</f>
        <v>×</v>
      </c>
      <c r="N20" t="str">
        <f>IF(OR($A20="", N$5=""), "", IF(COUNTIFS(【データ】蓄積用!A$2:A$10000, N$5, 【データ】蓄積用!C$2:C$10000, $A20, 【データ】蓄積用!D$2:D$10000, "&gt;=3000", 【データ】蓄積用!E$2:E$10000, "&gt;=1500")&gt;0, "〇", IF(COUNTIFS(【データ】蓄積用!A$2:A$10000, N$5, 【データ】蓄積用!C$2:C$10000, $A20, 【データ】蓄積用!Q$2:Q$10000, 1, 【データ】蓄積用!AC$2:AC$10000, "&gt;=4.0")&gt;0, "〇", "×")))</f>
        <v>×</v>
      </c>
      <c r="O20" t="str">
        <f>IF(OR($A20="", O$5=""), "", IF(COUNTIFS(【データ】蓄積用!A$2:A$10000, O$5, 【データ】蓄積用!C$2:C$10000, $A20, 【データ】蓄積用!D$2:D$10000, "&gt;=3000", 【データ】蓄積用!E$2:E$10000, "&gt;=1500")&gt;0, "〇", IF(COUNTIFS(【データ】蓄積用!A$2:A$10000, O$5, 【データ】蓄積用!C$2:C$10000, $A20, 【データ】蓄積用!Q$2:Q$10000, 1, 【データ】蓄積用!AC$2:AC$10000, "&gt;=4.0")&gt;0, "〇", "×")))</f>
        <v>×</v>
      </c>
      <c r="P20" t="str">
        <f>IF(OR($A20="", P$5=""), "", IF(COUNTIFS(【データ】蓄積用!A$2:A$10000, P$5, 【データ】蓄積用!C$2:C$10000, $A20, 【データ】蓄積用!D$2:D$10000, "&gt;=3000", 【データ】蓄積用!E$2:E$10000, "&gt;=1500")&gt;0, "〇", IF(COUNTIFS(【データ】蓄積用!A$2:A$10000, P$5, 【データ】蓄積用!C$2:C$10000, $A20, 【データ】蓄積用!Q$2:Q$10000, 1, 【データ】蓄積用!AC$2:AC$10000, "&gt;=4.0")&gt;0, "〇", "×")))</f>
        <v>×</v>
      </c>
      <c r="Q20" t="str">
        <f>IF(OR($A20="", Q$5=""), "", IF(COUNTIFS(【データ】蓄積用!A$2:A$10000, Q$5, 【データ】蓄積用!C$2:C$10000, $A20, 【データ】蓄積用!D$2:D$10000, "&gt;=3000", 【データ】蓄積用!E$2:E$10000, "&gt;=1500")&gt;0, "〇", IF(COUNTIFS(【データ】蓄積用!A$2:A$10000, Q$5, 【データ】蓄積用!C$2:C$10000, $A20, 【データ】蓄積用!Q$2:Q$10000, 1, 【データ】蓄積用!AC$2:AC$10000, "&gt;=4.0")&gt;0, "〇", "×")))</f>
        <v>×</v>
      </c>
      <c r="R20" t="str">
        <f>IF(OR($A20="", R$5=""), "", IF(COUNTIFS(【データ】蓄積用!A$2:A$10000, R$5, 【データ】蓄積用!C$2:C$10000, $A20, 【データ】蓄積用!D$2:D$10000, "&gt;=3000", 【データ】蓄積用!E$2:E$10000, "&gt;=1500")&gt;0, "〇", IF(COUNTIFS(【データ】蓄積用!A$2:A$10000, R$5, 【データ】蓄積用!C$2:C$10000, $A20, 【データ】蓄積用!Q$2:Q$10000, 1, 【データ】蓄積用!AC$2:AC$10000, "&gt;=4.0")&gt;0, "〇", "×")))</f>
        <v>×</v>
      </c>
      <c r="S20" t="str">
        <f>IF(OR($A20="", S$5=""), "", IF(COUNTIFS(【データ】蓄積用!A$2:A$10000, S$5, 【データ】蓄積用!C$2:C$10000, $A20, 【データ】蓄積用!D$2:D$10000, "&gt;=3000", 【データ】蓄積用!E$2:E$10000, "&gt;=1500")&gt;0, "〇", IF(COUNTIFS(【データ】蓄積用!A$2:A$10000, S$5, 【データ】蓄積用!C$2:C$10000, $A20, 【データ】蓄積用!Q$2:Q$10000, 1, 【データ】蓄積用!AC$2:AC$10000, "&gt;=4.0")&gt;0, "〇", "×")))</f>
        <v>×</v>
      </c>
      <c r="T20" t="str">
        <f>IF(OR($A20="", T$5=""), "", IF(COUNTIFS(【データ】蓄積用!A$2:A$10000, T$5, 【データ】蓄積用!C$2:C$10000, $A20, 【データ】蓄積用!D$2:D$10000, "&gt;=3000", 【データ】蓄積用!E$2:E$10000, "&gt;=1500")&gt;0, "〇", IF(COUNTIFS(【データ】蓄積用!A$2:A$10000, T$5, 【データ】蓄積用!C$2:C$10000, $A20, 【データ】蓄積用!Q$2:Q$10000, 1, 【データ】蓄積用!AC$2:AC$10000, "&gt;=4.0")&gt;0, "〇", "×")))</f>
        <v>〇</v>
      </c>
      <c r="U20" t="str">
        <f>IF(OR($A20="", U$5=""), "", IF(COUNTIFS(【データ】蓄積用!A$2:A$10000, U$5, 【データ】蓄積用!C$2:C$10000, $A20, 【データ】蓄積用!D$2:D$10000, "&gt;=3000", 【データ】蓄積用!E$2:E$10000, "&gt;=1500")&gt;0, "〇", IF(COUNTIFS(【データ】蓄積用!A$2:A$10000, U$5, 【データ】蓄積用!C$2:C$10000, $A20, 【データ】蓄積用!Q$2:Q$10000, 1, 【データ】蓄積用!AC$2:AC$10000, "&gt;=4.0")&gt;0, "〇", "×")))</f>
        <v>×</v>
      </c>
      <c r="V20" t="str">
        <f>IF(OR($A20="", V$5=""), "", IF(COUNTIFS(【データ】蓄積用!A$2:A$10000, V$5, 【データ】蓄積用!C$2:C$10000, $A20, 【データ】蓄積用!D$2:D$10000, "&gt;=3000", 【データ】蓄積用!E$2:E$10000, "&gt;=1500")&gt;0, "〇", IF(COUNTIFS(【データ】蓄積用!A$2:A$10000, V$5, 【データ】蓄積用!C$2:C$10000, $A20, 【データ】蓄積用!Q$2:Q$10000, 1, 【データ】蓄積用!AC$2:AC$10000, "&gt;=4.0")&gt;0, "〇", "×")))</f>
        <v>×</v>
      </c>
      <c r="W20" t="str">
        <f>IF(OR($A20="", W$5=""), "", IF(COUNTIFS(【データ】蓄積用!A$2:A$10000, W$5, 【データ】蓄積用!C$2:C$10000, $A20, 【データ】蓄積用!D$2:D$10000, "&gt;=3000", 【データ】蓄積用!E$2:E$10000, "&gt;=1500")&gt;0, "〇", IF(COUNTIFS(【データ】蓄積用!A$2:A$10000, W$5, 【データ】蓄積用!C$2:C$10000, $A20, 【データ】蓄積用!Q$2:Q$10000, 1, 【データ】蓄積用!AC$2:AC$10000, "&gt;=4.0")&gt;0, "〇", "×")))</f>
        <v>×</v>
      </c>
      <c r="X20" t="str">
        <f>IF(OR($A20="", X$5=""), "", IF(COUNTIFS(【データ】蓄積用!A$2:A$10000, X$5, 【データ】蓄積用!C$2:C$10000, $A20, 【データ】蓄積用!D$2:D$10000, "&gt;=3000", 【データ】蓄積用!E$2:E$10000, "&gt;=1500")&gt;0, "〇", IF(COUNTIFS(【データ】蓄積用!A$2:A$10000, X$5, 【データ】蓄積用!C$2:C$10000, $A20, 【データ】蓄積用!Q$2:Q$10000, 1, 【データ】蓄積用!AC$2:AC$10000, "&gt;=4.0")&gt;0, "〇", "×")))</f>
        <v>×</v>
      </c>
      <c r="Y20" t="str">
        <f>IF(OR($A20="", Y$5=""), "", IF(COUNTIFS(【データ】蓄積用!A$2:A$10000, Y$5, 【データ】蓄積用!C$2:C$10000, $A20, 【データ】蓄積用!D$2:D$10000, "&gt;=3000", 【データ】蓄積用!E$2:E$10000, "&gt;=1500")&gt;0, "〇", IF(COUNTIFS(【データ】蓄積用!A$2:A$10000, Y$5, 【データ】蓄積用!C$2:C$10000, $A20, 【データ】蓄積用!Q$2:Q$10000, 1, 【データ】蓄積用!AC$2:AC$10000, "&gt;=4.0")&gt;0, "〇", "×")))</f>
        <v>×</v>
      </c>
      <c r="Z20" t="str">
        <f>IF(OR($A20="", Z$5=""), "", IF(COUNTIFS(【データ】蓄積用!A$2:A$10000, Z$5, 【データ】蓄積用!C$2:C$10000, $A20, 【データ】蓄積用!D$2:D$10000, "&gt;=3000", 【データ】蓄積用!E$2:E$10000, "&gt;=1500")&gt;0, "〇", IF(COUNTIFS(【データ】蓄積用!A$2:A$10000, Z$5, 【データ】蓄積用!C$2:C$10000, $A20, 【データ】蓄積用!Q$2:Q$10000, 1, 【データ】蓄積用!AC$2:AC$10000, "&gt;=4.0")&gt;0, "〇", "×")))</f>
        <v>×</v>
      </c>
      <c r="AA20" t="str">
        <f>IF(OR($A20="", AA$5=""), "", IF(COUNTIFS(【データ】蓄積用!A$2:A$10000, AA$5, 【データ】蓄積用!C$2:C$10000, $A20, 【データ】蓄積用!D$2:D$10000, "&gt;=3000", 【データ】蓄積用!E$2:E$10000, "&gt;=1500")&gt;0, "〇", IF(COUNTIFS(【データ】蓄積用!A$2:A$10000, AA$5, 【データ】蓄積用!C$2:C$10000, $A20, 【データ】蓄積用!Q$2:Q$10000, 1, 【データ】蓄積用!AC$2:AC$10000, "&gt;=4.0")&gt;0, "〇", "×")))</f>
        <v>×</v>
      </c>
      <c r="AB20" t="str">
        <f>IF(OR($A20="", AB$5=""), "", IF(COUNTIFS(【データ】蓄積用!A$2:A$10000, AB$5, 【データ】蓄積用!C$2:C$10000, $A20, 【データ】蓄積用!D$2:D$10000, "&gt;=3000", 【データ】蓄積用!E$2:E$10000, "&gt;=1500")&gt;0, "〇", IF(COUNTIFS(【データ】蓄積用!A$2:A$10000, AB$5, 【データ】蓄積用!C$2:C$10000, $A20, 【データ】蓄積用!Q$2:Q$10000, 1, 【データ】蓄積用!AC$2:AC$10000, "&gt;=4.0")&gt;0, "〇", "×")))</f>
        <v>〇</v>
      </c>
      <c r="AC20" t="str">
        <f>IF(OR($A20="", AC$5=""), "", IF(COUNTIFS(【データ】蓄積用!A$2:A$10000, AC$5, 【データ】蓄積用!C$2:C$10000, $A20, 【データ】蓄積用!D$2:D$10000, "&gt;=3000", 【データ】蓄積用!E$2:E$10000, "&gt;=1500")&gt;0, "〇", IF(COUNTIFS(【データ】蓄積用!A$2:A$10000, AC$5, 【データ】蓄積用!C$2:C$10000, $A20, 【データ】蓄積用!Q$2:Q$10000, 1, 【データ】蓄積用!AC$2:AC$10000, "&gt;=4.0")&gt;0, "〇", "×")))</f>
        <v>×</v>
      </c>
      <c r="AD20" t="str">
        <f>IF(OR($A20="", AD$5=""), "", IF(COUNTIFS(【データ】蓄積用!A$2:A$10000, AD$5, 【データ】蓄積用!C$2:C$10000, $A20, 【データ】蓄積用!D$2:D$10000, "&gt;=3000", 【データ】蓄積用!E$2:E$10000, "&gt;=1500")&gt;0, "〇", IF(COUNTIFS(【データ】蓄積用!A$2:A$10000, AD$5, 【データ】蓄積用!C$2:C$10000, $A20, 【データ】蓄積用!Q$2:Q$10000, 1, 【データ】蓄積用!AC$2:AC$10000, "&gt;=4.0")&gt;0, "〇", "×")))</f>
        <v>×</v>
      </c>
      <c r="AE20" t="str">
        <f>IF(OR($A20="", AE$5=""), "", IF(COUNTIFS(【データ】蓄積用!A$2:A$10000, AE$5, 【データ】蓄積用!C$2:C$10000, $A20, 【データ】蓄積用!D$2:D$10000, "&gt;=3000", 【データ】蓄積用!E$2:E$10000, "&gt;=1500")&gt;0, "〇", IF(COUNTIFS(【データ】蓄積用!A$2:A$10000, AE$5, 【データ】蓄積用!C$2:C$10000, $A20, 【データ】蓄積用!Q$2:Q$10000, 1, 【データ】蓄積用!AC$2:AC$10000, "&gt;=4.0")&gt;0, "〇", "×")))</f>
        <v>×</v>
      </c>
      <c r="AF20" t="str">
        <f>IF(OR($A20="", AF$5=""), "", IF(COUNTIFS(【データ】蓄積用!A$2:A$10000, AF$5, 【データ】蓄積用!C$2:C$10000, $A20, 【データ】蓄積用!D$2:D$10000, "&gt;=3000", 【データ】蓄積用!E$2:E$10000, "&gt;=1500")&gt;0, "〇", IF(COUNTIFS(【データ】蓄積用!A$2:A$10000, AF$5, 【データ】蓄積用!C$2:C$10000, $A20, 【データ】蓄積用!Q$2:Q$10000, 1, 【データ】蓄積用!AC$2:AC$10000, "&gt;=4.0")&gt;0, "〇", "×")))</f>
        <v>×</v>
      </c>
      <c r="AG20" t="str">
        <f>IF(OR($A20="", AG$5=""), "", IF(COUNTIFS(【データ】蓄積用!A$2:A$10000, AG$5, 【データ】蓄積用!C$2:C$10000, $A20, 【データ】蓄積用!D$2:D$10000, "&gt;=3000", 【データ】蓄積用!E$2:E$10000, "&gt;=1500")&gt;0, "〇", IF(COUNTIFS(【データ】蓄積用!A$2:A$10000, AG$5, 【データ】蓄積用!C$2:C$10000, $A20, 【データ】蓄積用!Q$2:Q$10000, 1, 【データ】蓄積用!AC$2:AC$10000, "&gt;=4.0")&gt;0, "〇", "×")))</f>
        <v>×</v>
      </c>
      <c r="AH20" t="str">
        <f>IF(OR($A20="", AH$5=""), "", IF(COUNTIFS(【データ】蓄積用!A$2:A$10000, AH$5, 【データ】蓄積用!C$2:C$10000, $A20, 【データ】蓄積用!D$2:D$10000, "&gt;=3000", 【データ】蓄積用!E$2:E$10000, "&gt;=1500")&gt;0, "〇", IF(COUNTIFS(【データ】蓄積用!A$2:A$10000, AH$5, 【データ】蓄積用!C$2:C$10000, $A20, 【データ】蓄積用!Q$2:Q$10000, 1, 【データ】蓄積用!AC$2:AC$10000, "&gt;=4.0")&gt;0, "〇", "×")))</f>
        <v>×</v>
      </c>
      <c r="AI20" t="str">
        <f>IF(OR($A20="", AI$5=""), "", IF(COUNTIFS(【データ】蓄積用!A$2:A$10000, AI$5, 【データ】蓄積用!C$2:C$10000, $A20, 【データ】蓄積用!D$2:D$10000, "&gt;=3000", 【データ】蓄積用!E$2:E$10000, "&gt;=1500")&gt;0, "〇", IF(COUNTIFS(【データ】蓄積用!A$2:A$10000, AI$5, 【データ】蓄積用!C$2:C$10000, $A20, 【データ】蓄積用!Q$2:Q$10000, 1, 【データ】蓄積用!AC$2:AC$10000, "&gt;=4.0")&gt;0, "〇", "×")))</f>
        <v>×</v>
      </c>
      <c r="AJ20" t="str">
        <f>IF(OR($A20="", AJ$5=""), "", IF(COUNTIFS(【データ】蓄積用!A$2:A$10000, AJ$5, 【データ】蓄積用!C$2:C$10000, $A20, 【データ】蓄積用!D$2:D$10000, "&gt;=3000", 【データ】蓄積用!E$2:E$10000, "&gt;=1500")&gt;0, "〇", IF(COUNTIFS(【データ】蓄積用!A$2:A$10000, AJ$5, 【データ】蓄積用!C$2:C$10000, $A20, 【データ】蓄積用!Q$2:Q$10000, 1, 【データ】蓄積用!AC$2:AC$10000, "&gt;=4.0")&gt;0, "〇", "×")))</f>
        <v>×</v>
      </c>
      <c r="AK20" t="str">
        <f>IF(OR($A20="", AK$5=""), "", IF(COUNTIFS(【データ】蓄積用!A$2:A$10000, AK$5, 【データ】蓄積用!C$2:C$10000, $A20, 【データ】蓄積用!D$2:D$10000, "&gt;=3000", 【データ】蓄積用!E$2:E$10000, "&gt;=1500")&gt;0, "〇", IF(COUNTIFS(【データ】蓄積用!A$2:A$10000, AK$5, 【データ】蓄積用!C$2:C$10000, $A20, 【データ】蓄積用!Q$2:Q$10000, 1, 【データ】蓄積用!AC$2:AC$10000, "&gt;=4.0")&gt;0, "〇", "×")))</f>
        <v>×</v>
      </c>
      <c r="AL20" t="str">
        <f>IF(OR($A20="", AL$5=""), "", IF(COUNTIFS(【データ】蓄積用!A$2:A$10000, AL$5, 【データ】蓄積用!C$2:C$10000, $A20, 【データ】蓄積用!D$2:D$10000, "&gt;=3000", 【データ】蓄積用!E$2:E$10000, "&gt;=1500")&gt;0, "〇", IF(COUNTIFS(【データ】蓄積用!A$2:A$10000, AL$5, 【データ】蓄積用!C$2:C$10000, $A20, 【データ】蓄積用!Q$2:Q$10000, 1, 【データ】蓄積用!AC$2:AC$10000, "&gt;=4.0")&gt;0, "〇", "×")))</f>
        <v>×</v>
      </c>
      <c r="AM20" t="str">
        <f>IF(OR($A20="", AM$5=""), "", IF(COUNTIFS(【データ】蓄積用!A$2:A$10000, AM$5, 【データ】蓄積用!C$2:C$10000, $A20, 【データ】蓄積用!D$2:D$10000, "&gt;=3000", 【データ】蓄積用!E$2:E$10000, "&gt;=1500")&gt;0, "〇", IF(COUNTIFS(【データ】蓄積用!A$2:A$10000, AM$5, 【データ】蓄積用!C$2:C$10000, $A20, 【データ】蓄積用!Q$2:Q$10000, 1, 【データ】蓄積用!AC$2:AC$10000, "&gt;=4.0")&gt;0, "〇", "×")))</f>
        <v>×</v>
      </c>
      <c r="AN20" t="str">
        <f>IF(OR($A20="", AN$5=""), "", IF(COUNTIFS(【データ】蓄積用!A$2:A$10000, AN$5, 【データ】蓄積用!C$2:C$10000, $A20, 【データ】蓄積用!D$2:D$10000, "&gt;=3000", 【データ】蓄積用!E$2:E$10000, "&gt;=1500")&gt;0, "〇", IF(COUNTIFS(【データ】蓄積用!A$2:A$10000, AN$5, 【データ】蓄積用!C$2:C$10000, $A20, 【データ】蓄積用!Q$2:Q$10000, 1, 【データ】蓄積用!AC$2:AC$10000, "&gt;=4.0")&gt;0, "〇", "×")))</f>
        <v>×</v>
      </c>
      <c r="AO20" t="str">
        <f>IF(OR($A20="", AO$5=""), "", IF(COUNTIFS(【データ】蓄積用!A$2:A$10000, AO$5, 【データ】蓄積用!C$2:C$10000, $A20, 【データ】蓄積用!D$2:D$10000, "&gt;=3000", 【データ】蓄積用!E$2:E$10000, "&gt;=1500")&gt;0, "〇", IF(COUNTIFS(【データ】蓄積用!A$2:A$10000, AO$5, 【データ】蓄積用!C$2:C$10000, $A20, 【データ】蓄積用!Q$2:Q$10000, 1, 【データ】蓄積用!AC$2:AC$10000, "&gt;=4.0")&gt;0, "〇", "×")))</f>
        <v>×</v>
      </c>
      <c r="AP20" t="str">
        <f>IF(OR($A20="", AP$5=""), "", IF(COUNTIFS(【データ】蓄積用!A$2:A$10000, AP$5, 【データ】蓄積用!C$2:C$10000, $A20, 【データ】蓄積用!D$2:D$10000, "&gt;=3000", 【データ】蓄積用!E$2:E$10000, "&gt;=1500")&gt;0, "〇", IF(COUNTIFS(【データ】蓄積用!A$2:A$10000, AP$5, 【データ】蓄積用!C$2:C$10000, $A20, 【データ】蓄積用!Q$2:Q$10000, 1, 【データ】蓄積用!AC$2:AC$10000, "&gt;=4.0")&gt;0, "〇", "×")))</f>
        <v>×</v>
      </c>
      <c r="AQ20" t="str">
        <f>IF(OR($A20="", AQ$5=""), "", IF(COUNTIFS(【データ】蓄積用!A$2:A$10000, AQ$5, 【データ】蓄積用!C$2:C$10000, $A20, 【データ】蓄積用!D$2:D$10000, "&gt;=3000", 【データ】蓄積用!E$2:E$10000, "&gt;=1500")&gt;0, "〇", IF(COUNTIFS(【データ】蓄積用!A$2:A$10000, AQ$5, 【データ】蓄積用!C$2:C$10000, $A20, 【データ】蓄積用!Q$2:Q$10000, 1, 【データ】蓄積用!AC$2:AC$10000, "&gt;=4.0")&gt;0, "〇", "×")))</f>
        <v>×</v>
      </c>
      <c r="AR20" t="str">
        <f>IF(OR($A20="", AR$5=""), "", IF(COUNTIFS(【データ】蓄積用!A$2:A$10000, AR$5, 【データ】蓄積用!C$2:C$10000, $A20, 【データ】蓄積用!D$2:D$10000, "&gt;=3000", 【データ】蓄積用!E$2:E$10000, "&gt;=1500")&gt;0, "〇", IF(COUNTIFS(【データ】蓄積用!A$2:A$10000, AR$5, 【データ】蓄積用!C$2:C$10000, $A20, 【データ】蓄積用!Q$2:Q$10000, 1, 【データ】蓄積用!AC$2:AC$10000, "&gt;=4.0")&gt;0, "〇", "×")))</f>
        <v>×</v>
      </c>
      <c r="AS20" t="str">
        <f>IF(OR($A20="", AS$5=""), "", IF(COUNTIFS(【データ】蓄積用!A$2:A$10000, AS$5, 【データ】蓄積用!C$2:C$10000, $A20, 【データ】蓄積用!D$2:D$10000, "&gt;=3000", 【データ】蓄積用!E$2:E$10000, "&gt;=1500")&gt;0, "〇", IF(COUNTIFS(【データ】蓄積用!A$2:A$10000, AS$5, 【データ】蓄積用!C$2:C$10000, $A20, 【データ】蓄積用!Q$2:Q$10000, 1, 【データ】蓄積用!AC$2:AC$10000, "&gt;=4.0")&gt;0, "〇", "×")))</f>
        <v>×</v>
      </c>
      <c r="AT20" t="str">
        <f>IF(OR($A20="", AT$5=""), "", IF(COUNTIFS(【データ】蓄積用!A$2:A$10000, AT$5, 【データ】蓄積用!C$2:C$10000, $A20, 【データ】蓄積用!D$2:D$10000, "&gt;=3000", 【データ】蓄積用!E$2:E$10000, "&gt;=1500")&gt;0, "〇", IF(COUNTIFS(【データ】蓄積用!A$2:A$10000, AT$5, 【データ】蓄積用!C$2:C$10000, $A20, 【データ】蓄積用!Q$2:Q$10000, 1, 【データ】蓄積用!AC$2:AC$10000, "&gt;=4.0")&gt;0, "〇", "×")))</f>
        <v>×</v>
      </c>
      <c r="AU20" t="str">
        <f>IF(OR($A20="", AU$5=""), "", IF(COUNTIFS(【データ】蓄積用!A$2:A$10000, AU$5, 【データ】蓄積用!C$2:C$10000, $A20, 【データ】蓄積用!D$2:D$10000, "&gt;=3000", 【データ】蓄積用!E$2:E$10000, "&gt;=1500")&gt;0, "〇", IF(COUNTIFS(【データ】蓄積用!A$2:A$10000, AU$5, 【データ】蓄積用!C$2:C$10000, $A20, 【データ】蓄積用!Q$2:Q$10000, 1, 【データ】蓄積用!AC$2:AC$10000, "&gt;=4.0")&gt;0, "〇", "×")))</f>
        <v>×</v>
      </c>
      <c r="AV20" t="str">
        <f>IF(OR($A20="", AV$5=""), "", IF(COUNTIFS(【データ】蓄積用!A$2:A$10000, AV$5, 【データ】蓄積用!C$2:C$10000, $A20, 【データ】蓄積用!D$2:D$10000, "&gt;=3000", 【データ】蓄積用!E$2:E$10000, "&gt;=1500")&gt;0, "〇", IF(COUNTIFS(【データ】蓄積用!A$2:A$10000, AV$5, 【データ】蓄積用!C$2:C$10000, $A20, 【データ】蓄積用!Q$2:Q$10000, 1, 【データ】蓄積用!AC$2:AC$10000, "&gt;=4.0")&gt;0, "〇", "×")))</f>
        <v>×</v>
      </c>
      <c r="AW20" t="str">
        <f>IF(OR($A20="", AW$5=""), "", IF(COUNTIFS(【データ】蓄積用!A$2:A$10000, AW$5, 【データ】蓄積用!C$2:C$10000, $A20, 【データ】蓄積用!D$2:D$10000, "&gt;=3000", 【データ】蓄積用!E$2:E$10000, "&gt;=1500")&gt;0, "〇", IF(COUNTIFS(【データ】蓄積用!A$2:A$10000, AW$5, 【データ】蓄積用!C$2:C$10000, $A20, 【データ】蓄積用!Q$2:Q$10000, 1, 【データ】蓄積用!AC$2:AC$10000, "&gt;=4.0")&gt;0, "〇", "×")))</f>
        <v>×</v>
      </c>
      <c r="AX20" t="str">
        <f>IF(OR($A20="", AX$5=""), "", IF(COUNTIFS(【データ】蓄積用!A$2:A$10000, AX$5, 【データ】蓄積用!C$2:C$10000, $A20, 【データ】蓄積用!D$2:D$10000, "&gt;=3000", 【データ】蓄積用!E$2:E$10000, "&gt;=1500")&gt;0, "〇", IF(COUNTIFS(【データ】蓄積用!A$2:A$10000, AX$5, 【データ】蓄積用!C$2:C$10000, $A20, 【データ】蓄積用!Q$2:Q$10000, 1, 【データ】蓄積用!AC$2:AC$10000, "&gt;=4.0")&gt;0, "〇", "×")))</f>
        <v>×</v>
      </c>
      <c r="AY20" t="str">
        <f>IF(OR($A20="", AY$5=""), "", IF(COUNTIFS(【データ】蓄積用!A$2:A$10000, AY$5, 【データ】蓄積用!C$2:C$10000, $A20, 【データ】蓄積用!D$2:D$10000, "&gt;=3000", 【データ】蓄積用!E$2:E$10000, "&gt;=1500")&gt;0, "〇", IF(COUNTIFS(【データ】蓄積用!A$2:A$10000, AY$5, 【データ】蓄積用!C$2:C$10000, $A20, 【データ】蓄積用!Q$2:Q$10000, 1, 【データ】蓄積用!AC$2:AC$10000, "&gt;=4.0")&gt;0, "〇", "×")))</f>
        <v/>
      </c>
    </row>
    <row r="21" spans="1:51">
      <c r="A21">
        <v>518</v>
      </c>
      <c r="B21" t="str">
        <f>IF(OR($A21="", B$5=""), "", IF(COUNTIFS(【データ】蓄積用!A$2:A$10000, B$5, 【データ】蓄積用!C$2:C$10000, $A21, 【データ】蓄積用!D$2:D$10000, "&gt;=3000", 【データ】蓄積用!E$2:E$10000, "&gt;=1500")&gt;0, "〇", IF(COUNTIFS(【データ】蓄積用!A$2:A$10000, B$5, 【データ】蓄積用!C$2:C$10000, $A21, 【データ】蓄積用!Q$2:Q$10000, 1, 【データ】蓄積用!AC$2:AC$10000, "&gt;=4.0")&gt;0, "〇", "×")))</f>
        <v>×</v>
      </c>
      <c r="C21" t="str">
        <f>IF(OR($A21="", C$5=""), "", IF(COUNTIFS(【データ】蓄積用!A$2:A$10000, C$5, 【データ】蓄積用!C$2:C$10000, $A21, 【データ】蓄積用!D$2:D$10000, "&gt;=3000", 【データ】蓄積用!E$2:E$10000, "&gt;=1500")&gt;0, "〇", IF(COUNTIFS(【データ】蓄積用!A$2:A$10000, C$5, 【データ】蓄積用!C$2:C$10000, $A21, 【データ】蓄積用!Q$2:Q$10000, 1, 【データ】蓄積用!AC$2:AC$10000, "&gt;=4.0")&gt;0, "〇", "×")))</f>
        <v>×</v>
      </c>
      <c r="D21" t="str">
        <f>IF(OR($A21="", D$5=""), "", IF(COUNTIFS(【データ】蓄積用!A$2:A$10000, D$5, 【データ】蓄積用!C$2:C$10000, $A21, 【データ】蓄積用!D$2:D$10000, "&gt;=3000", 【データ】蓄積用!E$2:E$10000, "&gt;=1500")&gt;0, "〇", IF(COUNTIFS(【データ】蓄積用!A$2:A$10000, D$5, 【データ】蓄積用!C$2:C$10000, $A21, 【データ】蓄積用!Q$2:Q$10000, 1, 【データ】蓄積用!AC$2:AC$10000, "&gt;=4.0")&gt;0, "〇", "×")))</f>
        <v>×</v>
      </c>
      <c r="E21" t="str">
        <f>IF(OR($A21="", E$5=""), "", IF(COUNTIFS(【データ】蓄積用!A$2:A$10000, E$5, 【データ】蓄積用!C$2:C$10000, $A21, 【データ】蓄積用!D$2:D$10000, "&gt;=3000", 【データ】蓄積用!E$2:E$10000, "&gt;=1500")&gt;0, "〇", IF(COUNTIFS(【データ】蓄積用!A$2:A$10000, E$5, 【データ】蓄積用!C$2:C$10000, $A21, 【データ】蓄積用!Q$2:Q$10000, 1, 【データ】蓄積用!AC$2:AC$10000, "&gt;=4.0")&gt;0, "〇", "×")))</f>
        <v>×</v>
      </c>
      <c r="F21" t="str">
        <f>IF(OR($A21="", F$5=""), "", IF(COUNTIFS(【データ】蓄積用!A$2:A$10000, F$5, 【データ】蓄積用!C$2:C$10000, $A21, 【データ】蓄積用!D$2:D$10000, "&gt;=3000", 【データ】蓄積用!E$2:E$10000, "&gt;=1500")&gt;0, "〇", IF(COUNTIFS(【データ】蓄積用!A$2:A$10000, F$5, 【データ】蓄積用!C$2:C$10000, $A21, 【データ】蓄積用!Q$2:Q$10000, 1, 【データ】蓄積用!AC$2:AC$10000, "&gt;=4.0")&gt;0, "〇", "×")))</f>
        <v>×</v>
      </c>
      <c r="G21" t="str">
        <f>IF(OR($A21="", G$5=""), "", IF(COUNTIFS(【データ】蓄積用!A$2:A$10000, G$5, 【データ】蓄積用!C$2:C$10000, $A21, 【データ】蓄積用!D$2:D$10000, "&gt;=3000", 【データ】蓄積用!E$2:E$10000, "&gt;=1500")&gt;0, "〇", IF(COUNTIFS(【データ】蓄積用!A$2:A$10000, G$5, 【データ】蓄積用!C$2:C$10000, $A21, 【データ】蓄積用!Q$2:Q$10000, 1, 【データ】蓄積用!AC$2:AC$10000, "&gt;=4.0")&gt;0, "〇", "×")))</f>
        <v>×</v>
      </c>
      <c r="H21" t="str">
        <f>IF(OR($A21="", H$5=""), "", IF(COUNTIFS(【データ】蓄積用!A$2:A$10000, H$5, 【データ】蓄積用!C$2:C$10000, $A21, 【データ】蓄積用!D$2:D$10000, "&gt;=3000", 【データ】蓄積用!E$2:E$10000, "&gt;=1500")&gt;0, "〇", IF(COUNTIFS(【データ】蓄積用!A$2:A$10000, H$5, 【データ】蓄積用!C$2:C$10000, $A21, 【データ】蓄積用!Q$2:Q$10000, 1, 【データ】蓄積用!AC$2:AC$10000, "&gt;=4.0")&gt;0, "〇", "×")))</f>
        <v>×</v>
      </c>
      <c r="I21" t="str">
        <f>IF(OR($A21="", I$5=""), "", IF(COUNTIFS(【データ】蓄積用!A$2:A$10000, I$5, 【データ】蓄積用!C$2:C$10000, $A21, 【データ】蓄積用!D$2:D$10000, "&gt;=3000", 【データ】蓄積用!E$2:E$10000, "&gt;=1500")&gt;0, "〇", IF(COUNTIFS(【データ】蓄積用!A$2:A$10000, I$5, 【データ】蓄積用!C$2:C$10000, $A21, 【データ】蓄積用!Q$2:Q$10000, 1, 【データ】蓄積用!AC$2:AC$10000, "&gt;=4.0")&gt;0, "〇", "×")))</f>
        <v>〇</v>
      </c>
      <c r="J21" t="str">
        <f>IF(OR($A21="", J$5=""), "", IF(COUNTIFS(【データ】蓄積用!A$2:A$10000, J$5, 【データ】蓄積用!C$2:C$10000, $A21, 【データ】蓄積用!D$2:D$10000, "&gt;=3000", 【データ】蓄積用!E$2:E$10000, "&gt;=1500")&gt;0, "〇", IF(COUNTIFS(【データ】蓄積用!A$2:A$10000, J$5, 【データ】蓄積用!C$2:C$10000, $A21, 【データ】蓄積用!Q$2:Q$10000, 1, 【データ】蓄積用!AC$2:AC$10000, "&gt;=4.0")&gt;0, "〇", "×")))</f>
        <v>×</v>
      </c>
      <c r="K21" t="str">
        <f>IF(OR($A21="", K$5=""), "", IF(COUNTIFS(【データ】蓄積用!A$2:A$10000, K$5, 【データ】蓄積用!C$2:C$10000, $A21, 【データ】蓄積用!D$2:D$10000, "&gt;=3000", 【データ】蓄積用!E$2:E$10000, "&gt;=1500")&gt;0, "〇", IF(COUNTIFS(【データ】蓄積用!A$2:A$10000, K$5, 【データ】蓄積用!C$2:C$10000, $A21, 【データ】蓄積用!Q$2:Q$10000, 1, 【データ】蓄積用!AC$2:AC$10000, "&gt;=4.0")&gt;0, "〇", "×")))</f>
        <v>×</v>
      </c>
      <c r="L21" t="str">
        <f>IF(OR($A21="", L$5=""), "", IF(COUNTIFS(【データ】蓄積用!A$2:A$10000, L$5, 【データ】蓄積用!C$2:C$10000, $A21, 【データ】蓄積用!D$2:D$10000, "&gt;=3000", 【データ】蓄積用!E$2:E$10000, "&gt;=1500")&gt;0, "〇", IF(COUNTIFS(【データ】蓄積用!A$2:A$10000, L$5, 【データ】蓄積用!C$2:C$10000, $A21, 【データ】蓄積用!Q$2:Q$10000, 1, 【データ】蓄積用!AC$2:AC$10000, "&gt;=4.0")&gt;0, "〇", "×")))</f>
        <v>×</v>
      </c>
      <c r="M21" t="str">
        <f>IF(OR($A21="", M$5=""), "", IF(COUNTIFS(【データ】蓄積用!A$2:A$10000, M$5, 【データ】蓄積用!C$2:C$10000, $A21, 【データ】蓄積用!D$2:D$10000, "&gt;=3000", 【データ】蓄積用!E$2:E$10000, "&gt;=1500")&gt;0, "〇", IF(COUNTIFS(【データ】蓄積用!A$2:A$10000, M$5, 【データ】蓄積用!C$2:C$10000, $A21, 【データ】蓄積用!Q$2:Q$10000, 1, 【データ】蓄積用!AC$2:AC$10000, "&gt;=4.0")&gt;0, "〇", "×")))</f>
        <v>×</v>
      </c>
      <c r="N21" t="str">
        <f>IF(OR($A21="", N$5=""), "", IF(COUNTIFS(【データ】蓄積用!A$2:A$10000, N$5, 【データ】蓄積用!C$2:C$10000, $A21, 【データ】蓄積用!D$2:D$10000, "&gt;=3000", 【データ】蓄積用!E$2:E$10000, "&gt;=1500")&gt;0, "〇", IF(COUNTIFS(【データ】蓄積用!A$2:A$10000, N$5, 【データ】蓄積用!C$2:C$10000, $A21, 【データ】蓄積用!Q$2:Q$10000, 1, 【データ】蓄積用!AC$2:AC$10000, "&gt;=4.0")&gt;0, "〇", "×")))</f>
        <v>×</v>
      </c>
      <c r="O21" t="str">
        <f>IF(OR($A21="", O$5=""), "", IF(COUNTIFS(【データ】蓄積用!A$2:A$10000, O$5, 【データ】蓄積用!C$2:C$10000, $A21, 【データ】蓄積用!D$2:D$10000, "&gt;=3000", 【データ】蓄積用!E$2:E$10000, "&gt;=1500")&gt;0, "〇", IF(COUNTIFS(【データ】蓄積用!A$2:A$10000, O$5, 【データ】蓄積用!C$2:C$10000, $A21, 【データ】蓄積用!Q$2:Q$10000, 1, 【データ】蓄積用!AC$2:AC$10000, "&gt;=4.0")&gt;0, "〇", "×")))</f>
        <v>×</v>
      </c>
      <c r="P21" t="str">
        <f>IF(OR($A21="", P$5=""), "", IF(COUNTIFS(【データ】蓄積用!A$2:A$10000, P$5, 【データ】蓄積用!C$2:C$10000, $A21, 【データ】蓄積用!D$2:D$10000, "&gt;=3000", 【データ】蓄積用!E$2:E$10000, "&gt;=1500")&gt;0, "〇", IF(COUNTIFS(【データ】蓄積用!A$2:A$10000, P$5, 【データ】蓄積用!C$2:C$10000, $A21, 【データ】蓄積用!Q$2:Q$10000, 1, 【データ】蓄積用!AC$2:AC$10000, "&gt;=4.0")&gt;0, "〇", "×")))</f>
        <v>×</v>
      </c>
      <c r="Q21" t="str">
        <f>IF(OR($A21="", Q$5=""), "", IF(COUNTIFS(【データ】蓄積用!A$2:A$10000, Q$5, 【データ】蓄積用!C$2:C$10000, $A21, 【データ】蓄積用!D$2:D$10000, "&gt;=3000", 【データ】蓄積用!E$2:E$10000, "&gt;=1500")&gt;0, "〇", IF(COUNTIFS(【データ】蓄積用!A$2:A$10000, Q$5, 【データ】蓄積用!C$2:C$10000, $A21, 【データ】蓄積用!Q$2:Q$10000, 1, 【データ】蓄積用!AC$2:AC$10000, "&gt;=4.0")&gt;0, "〇", "×")))</f>
        <v>×</v>
      </c>
      <c r="R21" t="str">
        <f>IF(OR($A21="", R$5=""), "", IF(COUNTIFS(【データ】蓄積用!A$2:A$10000, R$5, 【データ】蓄積用!C$2:C$10000, $A21, 【データ】蓄積用!D$2:D$10000, "&gt;=3000", 【データ】蓄積用!E$2:E$10000, "&gt;=1500")&gt;0, "〇", IF(COUNTIFS(【データ】蓄積用!A$2:A$10000, R$5, 【データ】蓄積用!C$2:C$10000, $A21, 【データ】蓄積用!Q$2:Q$10000, 1, 【データ】蓄積用!AC$2:AC$10000, "&gt;=4.0")&gt;0, "〇", "×")))</f>
        <v>×</v>
      </c>
      <c r="S21" t="str">
        <f>IF(OR($A21="", S$5=""), "", IF(COUNTIFS(【データ】蓄積用!A$2:A$10000, S$5, 【データ】蓄積用!C$2:C$10000, $A21, 【データ】蓄積用!D$2:D$10000, "&gt;=3000", 【データ】蓄積用!E$2:E$10000, "&gt;=1500")&gt;0, "〇", IF(COUNTIFS(【データ】蓄積用!A$2:A$10000, S$5, 【データ】蓄積用!C$2:C$10000, $A21, 【データ】蓄積用!Q$2:Q$10000, 1, 【データ】蓄積用!AC$2:AC$10000, "&gt;=4.0")&gt;0, "〇", "×")))</f>
        <v>×</v>
      </c>
      <c r="T21" t="str">
        <f>IF(OR($A21="", T$5=""), "", IF(COUNTIFS(【データ】蓄積用!A$2:A$10000, T$5, 【データ】蓄積用!C$2:C$10000, $A21, 【データ】蓄積用!D$2:D$10000, "&gt;=3000", 【データ】蓄積用!E$2:E$10000, "&gt;=1500")&gt;0, "〇", IF(COUNTIFS(【データ】蓄積用!A$2:A$10000, T$5, 【データ】蓄積用!C$2:C$10000, $A21, 【データ】蓄積用!Q$2:Q$10000, 1, 【データ】蓄積用!AC$2:AC$10000, "&gt;=4.0")&gt;0, "〇", "×")))</f>
        <v>×</v>
      </c>
      <c r="U21" t="str">
        <f>IF(OR($A21="", U$5=""), "", IF(COUNTIFS(【データ】蓄積用!A$2:A$10000, U$5, 【データ】蓄積用!C$2:C$10000, $A21, 【データ】蓄積用!D$2:D$10000, "&gt;=3000", 【データ】蓄積用!E$2:E$10000, "&gt;=1500")&gt;0, "〇", IF(COUNTIFS(【データ】蓄積用!A$2:A$10000, U$5, 【データ】蓄積用!C$2:C$10000, $A21, 【データ】蓄積用!Q$2:Q$10000, 1, 【データ】蓄積用!AC$2:AC$10000, "&gt;=4.0")&gt;0, "〇", "×")))</f>
        <v>×</v>
      </c>
      <c r="V21" t="str">
        <f>IF(OR($A21="", V$5=""), "", IF(COUNTIFS(【データ】蓄積用!A$2:A$10000, V$5, 【データ】蓄積用!C$2:C$10000, $A21, 【データ】蓄積用!D$2:D$10000, "&gt;=3000", 【データ】蓄積用!E$2:E$10000, "&gt;=1500")&gt;0, "〇", IF(COUNTIFS(【データ】蓄積用!A$2:A$10000, V$5, 【データ】蓄積用!C$2:C$10000, $A21, 【データ】蓄積用!Q$2:Q$10000, 1, 【データ】蓄積用!AC$2:AC$10000, "&gt;=4.0")&gt;0, "〇", "×")))</f>
        <v>×</v>
      </c>
      <c r="W21" t="str">
        <f>IF(OR($A21="", W$5=""), "", IF(COUNTIFS(【データ】蓄積用!A$2:A$10000, W$5, 【データ】蓄積用!C$2:C$10000, $A21, 【データ】蓄積用!D$2:D$10000, "&gt;=3000", 【データ】蓄積用!E$2:E$10000, "&gt;=1500")&gt;0, "〇", IF(COUNTIFS(【データ】蓄積用!A$2:A$10000, W$5, 【データ】蓄積用!C$2:C$10000, $A21, 【データ】蓄積用!Q$2:Q$10000, 1, 【データ】蓄積用!AC$2:AC$10000, "&gt;=4.0")&gt;0, "〇", "×")))</f>
        <v>×</v>
      </c>
      <c r="X21" t="str">
        <f>IF(OR($A21="", X$5=""), "", IF(COUNTIFS(【データ】蓄積用!A$2:A$10000, X$5, 【データ】蓄積用!C$2:C$10000, $A21, 【データ】蓄積用!D$2:D$10000, "&gt;=3000", 【データ】蓄積用!E$2:E$10000, "&gt;=1500")&gt;0, "〇", IF(COUNTIFS(【データ】蓄積用!A$2:A$10000, X$5, 【データ】蓄積用!C$2:C$10000, $A21, 【データ】蓄積用!Q$2:Q$10000, 1, 【データ】蓄積用!AC$2:AC$10000, "&gt;=4.0")&gt;0, "〇", "×")))</f>
        <v>×</v>
      </c>
      <c r="Y21" t="str">
        <f>IF(OR($A21="", Y$5=""), "", IF(COUNTIFS(【データ】蓄積用!A$2:A$10000, Y$5, 【データ】蓄積用!C$2:C$10000, $A21, 【データ】蓄積用!D$2:D$10000, "&gt;=3000", 【データ】蓄積用!E$2:E$10000, "&gt;=1500")&gt;0, "〇", IF(COUNTIFS(【データ】蓄積用!A$2:A$10000, Y$5, 【データ】蓄積用!C$2:C$10000, $A21, 【データ】蓄積用!Q$2:Q$10000, 1, 【データ】蓄積用!AC$2:AC$10000, "&gt;=4.0")&gt;0, "〇", "×")))</f>
        <v>×</v>
      </c>
      <c r="Z21" t="str">
        <f>IF(OR($A21="", Z$5=""), "", IF(COUNTIFS(【データ】蓄積用!A$2:A$10000, Z$5, 【データ】蓄積用!C$2:C$10000, $A21, 【データ】蓄積用!D$2:D$10000, "&gt;=3000", 【データ】蓄積用!E$2:E$10000, "&gt;=1500")&gt;0, "〇", IF(COUNTIFS(【データ】蓄積用!A$2:A$10000, Z$5, 【データ】蓄積用!C$2:C$10000, $A21, 【データ】蓄積用!Q$2:Q$10000, 1, 【データ】蓄積用!AC$2:AC$10000, "&gt;=4.0")&gt;0, "〇", "×")))</f>
        <v>×</v>
      </c>
      <c r="AA21" t="str">
        <f>IF(OR($A21="", AA$5=""), "", IF(COUNTIFS(【データ】蓄積用!A$2:A$10000, AA$5, 【データ】蓄積用!C$2:C$10000, $A21, 【データ】蓄積用!D$2:D$10000, "&gt;=3000", 【データ】蓄積用!E$2:E$10000, "&gt;=1500")&gt;0, "〇", IF(COUNTIFS(【データ】蓄積用!A$2:A$10000, AA$5, 【データ】蓄積用!C$2:C$10000, $A21, 【データ】蓄積用!Q$2:Q$10000, 1, 【データ】蓄積用!AC$2:AC$10000, "&gt;=4.0")&gt;0, "〇", "×")))</f>
        <v>×</v>
      </c>
      <c r="AB21" t="str">
        <f>IF(OR($A21="", AB$5=""), "", IF(COUNTIFS(【データ】蓄積用!A$2:A$10000, AB$5, 【データ】蓄積用!C$2:C$10000, $A21, 【データ】蓄積用!D$2:D$10000, "&gt;=3000", 【データ】蓄積用!E$2:E$10000, "&gt;=1500")&gt;0, "〇", IF(COUNTIFS(【データ】蓄積用!A$2:A$10000, AB$5, 【データ】蓄積用!C$2:C$10000, $A21, 【データ】蓄積用!Q$2:Q$10000, 1, 【データ】蓄積用!AC$2:AC$10000, "&gt;=4.0")&gt;0, "〇", "×")))</f>
        <v>×</v>
      </c>
      <c r="AC21" t="str">
        <f>IF(OR($A21="", AC$5=""), "", IF(COUNTIFS(【データ】蓄積用!A$2:A$10000, AC$5, 【データ】蓄積用!C$2:C$10000, $A21, 【データ】蓄積用!D$2:D$10000, "&gt;=3000", 【データ】蓄積用!E$2:E$10000, "&gt;=1500")&gt;0, "〇", IF(COUNTIFS(【データ】蓄積用!A$2:A$10000, AC$5, 【データ】蓄積用!C$2:C$10000, $A21, 【データ】蓄積用!Q$2:Q$10000, 1, 【データ】蓄積用!AC$2:AC$10000, "&gt;=4.0")&gt;0, "〇", "×")))</f>
        <v>×</v>
      </c>
      <c r="AD21" t="str">
        <f>IF(OR($A21="", AD$5=""), "", IF(COUNTIFS(【データ】蓄積用!A$2:A$10000, AD$5, 【データ】蓄積用!C$2:C$10000, $A21, 【データ】蓄積用!D$2:D$10000, "&gt;=3000", 【データ】蓄積用!E$2:E$10000, "&gt;=1500")&gt;0, "〇", IF(COUNTIFS(【データ】蓄積用!A$2:A$10000, AD$5, 【データ】蓄積用!C$2:C$10000, $A21, 【データ】蓄積用!Q$2:Q$10000, 1, 【データ】蓄積用!AC$2:AC$10000, "&gt;=4.0")&gt;0, "〇", "×")))</f>
        <v>×</v>
      </c>
      <c r="AE21" t="str">
        <f>IF(OR($A21="", AE$5=""), "", IF(COUNTIFS(【データ】蓄積用!A$2:A$10000, AE$5, 【データ】蓄積用!C$2:C$10000, $A21, 【データ】蓄積用!D$2:D$10000, "&gt;=3000", 【データ】蓄積用!E$2:E$10000, "&gt;=1500")&gt;0, "〇", IF(COUNTIFS(【データ】蓄積用!A$2:A$10000, AE$5, 【データ】蓄積用!C$2:C$10000, $A21, 【データ】蓄積用!Q$2:Q$10000, 1, 【データ】蓄積用!AC$2:AC$10000, "&gt;=4.0")&gt;0, "〇", "×")))</f>
        <v>×</v>
      </c>
      <c r="AF21" t="str">
        <f>IF(OR($A21="", AF$5=""), "", IF(COUNTIFS(【データ】蓄積用!A$2:A$10000, AF$5, 【データ】蓄積用!C$2:C$10000, $A21, 【データ】蓄積用!D$2:D$10000, "&gt;=3000", 【データ】蓄積用!E$2:E$10000, "&gt;=1500")&gt;0, "〇", IF(COUNTIFS(【データ】蓄積用!A$2:A$10000, AF$5, 【データ】蓄積用!C$2:C$10000, $A21, 【データ】蓄積用!Q$2:Q$10000, 1, 【データ】蓄積用!AC$2:AC$10000, "&gt;=4.0")&gt;0, "〇", "×")))</f>
        <v>×</v>
      </c>
      <c r="AG21" t="str">
        <f>IF(OR($A21="", AG$5=""), "", IF(COUNTIFS(【データ】蓄積用!A$2:A$10000, AG$5, 【データ】蓄積用!C$2:C$10000, $A21, 【データ】蓄積用!D$2:D$10000, "&gt;=3000", 【データ】蓄積用!E$2:E$10000, "&gt;=1500")&gt;0, "〇", IF(COUNTIFS(【データ】蓄積用!A$2:A$10000, AG$5, 【データ】蓄積用!C$2:C$10000, $A21, 【データ】蓄積用!Q$2:Q$10000, 1, 【データ】蓄積用!AC$2:AC$10000, "&gt;=4.0")&gt;0, "〇", "×")))</f>
        <v>×</v>
      </c>
      <c r="AH21" t="str">
        <f>IF(OR($A21="", AH$5=""), "", IF(COUNTIFS(【データ】蓄積用!A$2:A$10000, AH$5, 【データ】蓄積用!C$2:C$10000, $A21, 【データ】蓄積用!D$2:D$10000, "&gt;=3000", 【データ】蓄積用!E$2:E$10000, "&gt;=1500")&gt;0, "〇", IF(COUNTIFS(【データ】蓄積用!A$2:A$10000, AH$5, 【データ】蓄積用!C$2:C$10000, $A21, 【データ】蓄積用!Q$2:Q$10000, 1, 【データ】蓄積用!AC$2:AC$10000, "&gt;=4.0")&gt;0, "〇", "×")))</f>
        <v>×</v>
      </c>
      <c r="AI21" t="str">
        <f>IF(OR($A21="", AI$5=""), "", IF(COUNTIFS(【データ】蓄積用!A$2:A$10000, AI$5, 【データ】蓄積用!C$2:C$10000, $A21, 【データ】蓄積用!D$2:D$10000, "&gt;=3000", 【データ】蓄積用!E$2:E$10000, "&gt;=1500")&gt;0, "〇", IF(COUNTIFS(【データ】蓄積用!A$2:A$10000, AI$5, 【データ】蓄積用!C$2:C$10000, $A21, 【データ】蓄積用!Q$2:Q$10000, 1, 【データ】蓄積用!AC$2:AC$10000, "&gt;=4.0")&gt;0, "〇", "×")))</f>
        <v>×</v>
      </c>
      <c r="AJ21" t="str">
        <f>IF(OR($A21="", AJ$5=""), "", IF(COUNTIFS(【データ】蓄積用!A$2:A$10000, AJ$5, 【データ】蓄積用!C$2:C$10000, $A21, 【データ】蓄積用!D$2:D$10000, "&gt;=3000", 【データ】蓄積用!E$2:E$10000, "&gt;=1500")&gt;0, "〇", IF(COUNTIFS(【データ】蓄積用!A$2:A$10000, AJ$5, 【データ】蓄積用!C$2:C$10000, $A21, 【データ】蓄積用!Q$2:Q$10000, 1, 【データ】蓄積用!AC$2:AC$10000, "&gt;=4.0")&gt;0, "〇", "×")))</f>
        <v>×</v>
      </c>
      <c r="AK21" t="str">
        <f>IF(OR($A21="", AK$5=""), "", IF(COUNTIFS(【データ】蓄積用!A$2:A$10000, AK$5, 【データ】蓄積用!C$2:C$10000, $A21, 【データ】蓄積用!D$2:D$10000, "&gt;=3000", 【データ】蓄積用!E$2:E$10000, "&gt;=1500")&gt;0, "〇", IF(COUNTIFS(【データ】蓄積用!A$2:A$10000, AK$5, 【データ】蓄積用!C$2:C$10000, $A21, 【データ】蓄積用!Q$2:Q$10000, 1, 【データ】蓄積用!AC$2:AC$10000, "&gt;=4.0")&gt;0, "〇", "×")))</f>
        <v>×</v>
      </c>
      <c r="AL21" t="str">
        <f>IF(OR($A21="", AL$5=""), "", IF(COUNTIFS(【データ】蓄積用!A$2:A$10000, AL$5, 【データ】蓄積用!C$2:C$10000, $A21, 【データ】蓄積用!D$2:D$10000, "&gt;=3000", 【データ】蓄積用!E$2:E$10000, "&gt;=1500")&gt;0, "〇", IF(COUNTIFS(【データ】蓄積用!A$2:A$10000, AL$5, 【データ】蓄積用!C$2:C$10000, $A21, 【データ】蓄積用!Q$2:Q$10000, 1, 【データ】蓄積用!AC$2:AC$10000, "&gt;=4.0")&gt;0, "〇", "×")))</f>
        <v>×</v>
      </c>
      <c r="AM21" t="str">
        <f>IF(OR($A21="", AM$5=""), "", IF(COUNTIFS(【データ】蓄積用!A$2:A$10000, AM$5, 【データ】蓄積用!C$2:C$10000, $A21, 【データ】蓄積用!D$2:D$10000, "&gt;=3000", 【データ】蓄積用!E$2:E$10000, "&gt;=1500")&gt;0, "〇", IF(COUNTIFS(【データ】蓄積用!A$2:A$10000, AM$5, 【データ】蓄積用!C$2:C$10000, $A21, 【データ】蓄積用!Q$2:Q$10000, 1, 【データ】蓄積用!AC$2:AC$10000, "&gt;=4.0")&gt;0, "〇", "×")))</f>
        <v>〇</v>
      </c>
      <c r="AN21" t="str">
        <f>IF(OR($A21="", AN$5=""), "", IF(COUNTIFS(【データ】蓄積用!A$2:A$10000, AN$5, 【データ】蓄積用!C$2:C$10000, $A21, 【データ】蓄積用!D$2:D$10000, "&gt;=3000", 【データ】蓄積用!E$2:E$10000, "&gt;=1500")&gt;0, "〇", IF(COUNTIFS(【データ】蓄積用!A$2:A$10000, AN$5, 【データ】蓄積用!C$2:C$10000, $A21, 【データ】蓄積用!Q$2:Q$10000, 1, 【データ】蓄積用!AC$2:AC$10000, "&gt;=4.0")&gt;0, "〇", "×")))</f>
        <v>×</v>
      </c>
      <c r="AO21" t="str">
        <f>IF(OR($A21="", AO$5=""), "", IF(COUNTIFS(【データ】蓄積用!A$2:A$10000, AO$5, 【データ】蓄積用!C$2:C$10000, $A21, 【データ】蓄積用!D$2:D$10000, "&gt;=3000", 【データ】蓄積用!E$2:E$10000, "&gt;=1500")&gt;0, "〇", IF(COUNTIFS(【データ】蓄積用!A$2:A$10000, AO$5, 【データ】蓄積用!C$2:C$10000, $A21, 【データ】蓄積用!Q$2:Q$10000, 1, 【データ】蓄積用!AC$2:AC$10000, "&gt;=4.0")&gt;0, "〇", "×")))</f>
        <v>×</v>
      </c>
      <c r="AP21" t="str">
        <f>IF(OR($A21="", AP$5=""), "", IF(COUNTIFS(【データ】蓄積用!A$2:A$10000, AP$5, 【データ】蓄積用!C$2:C$10000, $A21, 【データ】蓄積用!D$2:D$10000, "&gt;=3000", 【データ】蓄積用!E$2:E$10000, "&gt;=1500")&gt;0, "〇", IF(COUNTIFS(【データ】蓄積用!A$2:A$10000, AP$5, 【データ】蓄積用!C$2:C$10000, $A21, 【データ】蓄積用!Q$2:Q$10000, 1, 【データ】蓄積用!AC$2:AC$10000, "&gt;=4.0")&gt;0, "〇", "×")))</f>
        <v>×</v>
      </c>
      <c r="AQ21" t="str">
        <f>IF(OR($A21="", AQ$5=""), "", IF(COUNTIFS(【データ】蓄積用!A$2:A$10000, AQ$5, 【データ】蓄積用!C$2:C$10000, $A21, 【データ】蓄積用!D$2:D$10000, "&gt;=3000", 【データ】蓄積用!E$2:E$10000, "&gt;=1500")&gt;0, "〇", IF(COUNTIFS(【データ】蓄積用!A$2:A$10000, AQ$5, 【データ】蓄積用!C$2:C$10000, $A21, 【データ】蓄積用!Q$2:Q$10000, 1, 【データ】蓄積用!AC$2:AC$10000, "&gt;=4.0")&gt;0, "〇", "×")))</f>
        <v>×</v>
      </c>
      <c r="AR21" t="str">
        <f>IF(OR($A21="", AR$5=""), "", IF(COUNTIFS(【データ】蓄積用!A$2:A$10000, AR$5, 【データ】蓄積用!C$2:C$10000, $A21, 【データ】蓄積用!D$2:D$10000, "&gt;=3000", 【データ】蓄積用!E$2:E$10000, "&gt;=1500")&gt;0, "〇", IF(COUNTIFS(【データ】蓄積用!A$2:A$10000, AR$5, 【データ】蓄積用!C$2:C$10000, $A21, 【データ】蓄積用!Q$2:Q$10000, 1, 【データ】蓄積用!AC$2:AC$10000, "&gt;=4.0")&gt;0, "〇", "×")))</f>
        <v>×</v>
      </c>
      <c r="AS21" t="str">
        <f>IF(OR($A21="", AS$5=""), "", IF(COUNTIFS(【データ】蓄積用!A$2:A$10000, AS$5, 【データ】蓄積用!C$2:C$10000, $A21, 【データ】蓄積用!D$2:D$10000, "&gt;=3000", 【データ】蓄積用!E$2:E$10000, "&gt;=1500")&gt;0, "〇", IF(COUNTIFS(【データ】蓄積用!A$2:A$10000, AS$5, 【データ】蓄積用!C$2:C$10000, $A21, 【データ】蓄積用!Q$2:Q$10000, 1, 【データ】蓄積用!AC$2:AC$10000, "&gt;=4.0")&gt;0, "〇", "×")))</f>
        <v>×</v>
      </c>
      <c r="AT21" t="str">
        <f>IF(OR($A21="", AT$5=""), "", IF(COUNTIFS(【データ】蓄積用!A$2:A$10000, AT$5, 【データ】蓄積用!C$2:C$10000, $A21, 【データ】蓄積用!D$2:D$10000, "&gt;=3000", 【データ】蓄積用!E$2:E$10000, "&gt;=1500")&gt;0, "〇", IF(COUNTIFS(【データ】蓄積用!A$2:A$10000, AT$5, 【データ】蓄積用!C$2:C$10000, $A21, 【データ】蓄積用!Q$2:Q$10000, 1, 【データ】蓄積用!AC$2:AC$10000, "&gt;=4.0")&gt;0, "〇", "×")))</f>
        <v>×</v>
      </c>
      <c r="AU21" t="str">
        <f>IF(OR($A21="", AU$5=""), "", IF(COUNTIFS(【データ】蓄積用!A$2:A$10000, AU$5, 【データ】蓄積用!C$2:C$10000, $A21, 【データ】蓄積用!D$2:D$10000, "&gt;=3000", 【データ】蓄積用!E$2:E$10000, "&gt;=1500")&gt;0, "〇", IF(COUNTIFS(【データ】蓄積用!A$2:A$10000, AU$5, 【データ】蓄積用!C$2:C$10000, $A21, 【データ】蓄積用!Q$2:Q$10000, 1, 【データ】蓄積用!AC$2:AC$10000, "&gt;=4.0")&gt;0, "〇", "×")))</f>
        <v>×</v>
      </c>
      <c r="AV21" t="str">
        <f>IF(OR($A21="", AV$5=""), "", IF(COUNTIFS(【データ】蓄積用!A$2:A$10000, AV$5, 【データ】蓄積用!C$2:C$10000, $A21, 【データ】蓄積用!D$2:D$10000, "&gt;=3000", 【データ】蓄積用!E$2:E$10000, "&gt;=1500")&gt;0, "〇", IF(COUNTIFS(【データ】蓄積用!A$2:A$10000, AV$5, 【データ】蓄積用!C$2:C$10000, $A21, 【データ】蓄積用!Q$2:Q$10000, 1, 【データ】蓄積用!AC$2:AC$10000, "&gt;=4.0")&gt;0, "〇", "×")))</f>
        <v>×</v>
      </c>
      <c r="AW21" t="str">
        <f>IF(OR($A21="", AW$5=""), "", IF(COUNTIFS(【データ】蓄積用!A$2:A$10000, AW$5, 【データ】蓄積用!C$2:C$10000, $A21, 【データ】蓄積用!D$2:D$10000, "&gt;=3000", 【データ】蓄積用!E$2:E$10000, "&gt;=1500")&gt;0, "〇", IF(COUNTIFS(【データ】蓄積用!A$2:A$10000, AW$5, 【データ】蓄積用!C$2:C$10000, $A21, 【データ】蓄積用!Q$2:Q$10000, 1, 【データ】蓄積用!AC$2:AC$10000, "&gt;=4.0")&gt;0, "〇", "×")))</f>
        <v>×</v>
      </c>
      <c r="AX21" t="str">
        <f>IF(OR($A21="", AX$5=""), "", IF(COUNTIFS(【データ】蓄積用!A$2:A$10000, AX$5, 【データ】蓄積用!C$2:C$10000, $A21, 【データ】蓄積用!D$2:D$10000, "&gt;=3000", 【データ】蓄積用!E$2:E$10000, "&gt;=1500")&gt;0, "〇", IF(COUNTIFS(【データ】蓄積用!A$2:A$10000, AX$5, 【データ】蓄積用!C$2:C$10000, $A21, 【データ】蓄積用!Q$2:Q$10000, 1, 【データ】蓄積用!AC$2:AC$10000, "&gt;=4.0")&gt;0, "〇", "×")))</f>
        <v>×</v>
      </c>
      <c r="AY21" t="str">
        <f>IF(OR($A21="", AY$5=""), "", IF(COUNTIFS(【データ】蓄積用!A$2:A$10000, AY$5, 【データ】蓄積用!C$2:C$10000, $A21, 【データ】蓄積用!D$2:D$10000, "&gt;=3000", 【データ】蓄積用!E$2:E$10000, "&gt;=1500")&gt;0, "〇", IF(COUNTIFS(【データ】蓄積用!A$2:A$10000, AY$5, 【データ】蓄積用!C$2:C$10000, $A21, 【データ】蓄積用!Q$2:Q$10000, 1, 【データ】蓄積用!AC$2:AC$10000, "&gt;=4.0")&gt;0, "〇", "×")))</f>
        <v/>
      </c>
    </row>
    <row r="22" spans="1:51">
      <c r="A22">
        <v>520</v>
      </c>
      <c r="B22" t="str">
        <f>IF(OR($A22="", B$5=""), "", IF(COUNTIFS(【データ】蓄積用!A$2:A$10000, B$5, 【データ】蓄積用!C$2:C$10000, $A22, 【データ】蓄積用!D$2:D$10000, "&gt;=3000", 【データ】蓄積用!E$2:E$10000, "&gt;=1500")&gt;0, "〇", IF(COUNTIFS(【データ】蓄積用!A$2:A$10000, B$5, 【データ】蓄積用!C$2:C$10000, $A22, 【データ】蓄積用!Q$2:Q$10000, 1, 【データ】蓄積用!AC$2:AC$10000, "&gt;=4.0")&gt;0, "〇", "×")))</f>
        <v>×</v>
      </c>
      <c r="C22" t="str">
        <f>IF(OR($A22="", C$5=""), "", IF(COUNTIFS(【データ】蓄積用!A$2:A$10000, C$5, 【データ】蓄積用!C$2:C$10000, $A22, 【データ】蓄積用!D$2:D$10000, "&gt;=3000", 【データ】蓄積用!E$2:E$10000, "&gt;=1500")&gt;0, "〇", IF(COUNTIFS(【データ】蓄積用!A$2:A$10000, C$5, 【データ】蓄積用!C$2:C$10000, $A22, 【データ】蓄積用!Q$2:Q$10000, 1, 【データ】蓄積用!AC$2:AC$10000, "&gt;=4.0")&gt;0, "〇", "×")))</f>
        <v>×</v>
      </c>
      <c r="D22" t="str">
        <f>IF(OR($A22="", D$5=""), "", IF(COUNTIFS(【データ】蓄積用!A$2:A$10000, D$5, 【データ】蓄積用!C$2:C$10000, $A22, 【データ】蓄積用!D$2:D$10000, "&gt;=3000", 【データ】蓄積用!E$2:E$10000, "&gt;=1500")&gt;0, "〇", IF(COUNTIFS(【データ】蓄積用!A$2:A$10000, D$5, 【データ】蓄積用!C$2:C$10000, $A22, 【データ】蓄積用!Q$2:Q$10000, 1, 【データ】蓄積用!AC$2:AC$10000, "&gt;=4.0")&gt;0, "〇", "×")))</f>
        <v>×</v>
      </c>
      <c r="E22" t="str">
        <f>IF(OR($A22="", E$5=""), "", IF(COUNTIFS(【データ】蓄積用!A$2:A$10000, E$5, 【データ】蓄積用!C$2:C$10000, $A22, 【データ】蓄積用!D$2:D$10000, "&gt;=3000", 【データ】蓄積用!E$2:E$10000, "&gt;=1500")&gt;0, "〇", IF(COUNTIFS(【データ】蓄積用!A$2:A$10000, E$5, 【データ】蓄積用!C$2:C$10000, $A22, 【データ】蓄積用!Q$2:Q$10000, 1, 【データ】蓄積用!AC$2:AC$10000, "&gt;=4.0")&gt;0, "〇", "×")))</f>
        <v>×</v>
      </c>
      <c r="F22" t="str">
        <f>IF(OR($A22="", F$5=""), "", IF(COUNTIFS(【データ】蓄積用!A$2:A$10000, F$5, 【データ】蓄積用!C$2:C$10000, $A22, 【データ】蓄積用!D$2:D$10000, "&gt;=3000", 【データ】蓄積用!E$2:E$10000, "&gt;=1500")&gt;0, "〇", IF(COUNTIFS(【データ】蓄積用!A$2:A$10000, F$5, 【データ】蓄積用!C$2:C$10000, $A22, 【データ】蓄積用!Q$2:Q$10000, 1, 【データ】蓄積用!AC$2:AC$10000, "&gt;=4.0")&gt;0, "〇", "×")))</f>
        <v>×</v>
      </c>
      <c r="G22" t="str">
        <f>IF(OR($A22="", G$5=""), "", IF(COUNTIFS(【データ】蓄積用!A$2:A$10000, G$5, 【データ】蓄積用!C$2:C$10000, $A22, 【データ】蓄積用!D$2:D$10000, "&gt;=3000", 【データ】蓄積用!E$2:E$10000, "&gt;=1500")&gt;0, "〇", IF(COUNTIFS(【データ】蓄積用!A$2:A$10000, G$5, 【データ】蓄積用!C$2:C$10000, $A22, 【データ】蓄積用!Q$2:Q$10000, 1, 【データ】蓄積用!AC$2:AC$10000, "&gt;=4.0")&gt;0, "〇", "×")))</f>
        <v>×</v>
      </c>
      <c r="H22" t="str">
        <f>IF(OR($A22="", H$5=""), "", IF(COUNTIFS(【データ】蓄積用!A$2:A$10000, H$5, 【データ】蓄積用!C$2:C$10000, $A22, 【データ】蓄積用!D$2:D$10000, "&gt;=3000", 【データ】蓄積用!E$2:E$10000, "&gt;=1500")&gt;0, "〇", IF(COUNTIFS(【データ】蓄積用!A$2:A$10000, H$5, 【データ】蓄積用!C$2:C$10000, $A22, 【データ】蓄積用!Q$2:Q$10000, 1, 【データ】蓄積用!AC$2:AC$10000, "&gt;=4.0")&gt;0, "〇", "×")))</f>
        <v>×</v>
      </c>
      <c r="I22" t="str">
        <f>IF(OR($A22="", I$5=""), "", IF(COUNTIFS(【データ】蓄積用!A$2:A$10000, I$5, 【データ】蓄積用!C$2:C$10000, $A22, 【データ】蓄積用!D$2:D$10000, "&gt;=3000", 【データ】蓄積用!E$2:E$10000, "&gt;=1500")&gt;0, "〇", IF(COUNTIFS(【データ】蓄積用!A$2:A$10000, I$5, 【データ】蓄積用!C$2:C$10000, $A22, 【データ】蓄積用!Q$2:Q$10000, 1, 【データ】蓄積用!AC$2:AC$10000, "&gt;=4.0")&gt;0, "〇", "×")))</f>
        <v>〇</v>
      </c>
      <c r="J22" t="str">
        <f>IF(OR($A22="", J$5=""), "", IF(COUNTIFS(【データ】蓄積用!A$2:A$10000, J$5, 【データ】蓄積用!C$2:C$10000, $A22, 【データ】蓄積用!D$2:D$10000, "&gt;=3000", 【データ】蓄積用!E$2:E$10000, "&gt;=1500")&gt;0, "〇", IF(COUNTIFS(【データ】蓄積用!A$2:A$10000, J$5, 【データ】蓄積用!C$2:C$10000, $A22, 【データ】蓄積用!Q$2:Q$10000, 1, 【データ】蓄積用!AC$2:AC$10000, "&gt;=4.0")&gt;0, "〇", "×")))</f>
        <v>〇</v>
      </c>
      <c r="K22" t="str">
        <f>IF(OR($A22="", K$5=""), "", IF(COUNTIFS(【データ】蓄積用!A$2:A$10000, K$5, 【データ】蓄積用!C$2:C$10000, $A22, 【データ】蓄積用!D$2:D$10000, "&gt;=3000", 【データ】蓄積用!E$2:E$10000, "&gt;=1500")&gt;0, "〇", IF(COUNTIFS(【データ】蓄積用!A$2:A$10000, K$5, 【データ】蓄積用!C$2:C$10000, $A22, 【データ】蓄積用!Q$2:Q$10000, 1, 【データ】蓄積用!AC$2:AC$10000, "&gt;=4.0")&gt;0, "〇", "×")))</f>
        <v>×</v>
      </c>
      <c r="L22" t="str">
        <f>IF(OR($A22="", L$5=""), "", IF(COUNTIFS(【データ】蓄積用!A$2:A$10000, L$5, 【データ】蓄積用!C$2:C$10000, $A22, 【データ】蓄積用!D$2:D$10000, "&gt;=3000", 【データ】蓄積用!E$2:E$10000, "&gt;=1500")&gt;0, "〇", IF(COUNTIFS(【データ】蓄積用!A$2:A$10000, L$5, 【データ】蓄積用!C$2:C$10000, $A22, 【データ】蓄積用!Q$2:Q$10000, 1, 【データ】蓄積用!AC$2:AC$10000, "&gt;=4.0")&gt;0, "〇", "×")))</f>
        <v>×</v>
      </c>
      <c r="M22" t="str">
        <f>IF(OR($A22="", M$5=""), "", IF(COUNTIFS(【データ】蓄積用!A$2:A$10000, M$5, 【データ】蓄積用!C$2:C$10000, $A22, 【データ】蓄積用!D$2:D$10000, "&gt;=3000", 【データ】蓄積用!E$2:E$10000, "&gt;=1500")&gt;0, "〇", IF(COUNTIFS(【データ】蓄積用!A$2:A$10000, M$5, 【データ】蓄積用!C$2:C$10000, $A22, 【データ】蓄積用!Q$2:Q$10000, 1, 【データ】蓄積用!AC$2:AC$10000, "&gt;=4.0")&gt;0, "〇", "×")))</f>
        <v>×</v>
      </c>
      <c r="N22" t="str">
        <f>IF(OR($A22="", N$5=""), "", IF(COUNTIFS(【データ】蓄積用!A$2:A$10000, N$5, 【データ】蓄積用!C$2:C$10000, $A22, 【データ】蓄積用!D$2:D$10000, "&gt;=3000", 【データ】蓄積用!E$2:E$10000, "&gt;=1500")&gt;0, "〇", IF(COUNTIFS(【データ】蓄積用!A$2:A$10000, N$5, 【データ】蓄積用!C$2:C$10000, $A22, 【データ】蓄積用!Q$2:Q$10000, 1, 【データ】蓄積用!AC$2:AC$10000, "&gt;=4.0")&gt;0, "〇", "×")))</f>
        <v>×</v>
      </c>
      <c r="O22" t="str">
        <f>IF(OR($A22="", O$5=""), "", IF(COUNTIFS(【データ】蓄積用!A$2:A$10000, O$5, 【データ】蓄積用!C$2:C$10000, $A22, 【データ】蓄積用!D$2:D$10000, "&gt;=3000", 【データ】蓄積用!E$2:E$10000, "&gt;=1500")&gt;0, "〇", IF(COUNTIFS(【データ】蓄積用!A$2:A$10000, O$5, 【データ】蓄積用!C$2:C$10000, $A22, 【データ】蓄積用!Q$2:Q$10000, 1, 【データ】蓄積用!AC$2:AC$10000, "&gt;=4.0")&gt;0, "〇", "×")))</f>
        <v>×</v>
      </c>
      <c r="P22" t="str">
        <f>IF(OR($A22="", P$5=""), "", IF(COUNTIFS(【データ】蓄積用!A$2:A$10000, P$5, 【データ】蓄積用!C$2:C$10000, $A22, 【データ】蓄積用!D$2:D$10000, "&gt;=3000", 【データ】蓄積用!E$2:E$10000, "&gt;=1500")&gt;0, "〇", IF(COUNTIFS(【データ】蓄積用!A$2:A$10000, P$5, 【データ】蓄積用!C$2:C$10000, $A22, 【データ】蓄積用!Q$2:Q$10000, 1, 【データ】蓄積用!AC$2:AC$10000, "&gt;=4.0")&gt;0, "〇", "×")))</f>
        <v>×</v>
      </c>
      <c r="Q22" t="str">
        <f>IF(OR($A22="", Q$5=""), "", IF(COUNTIFS(【データ】蓄積用!A$2:A$10000, Q$5, 【データ】蓄積用!C$2:C$10000, $A22, 【データ】蓄積用!D$2:D$10000, "&gt;=3000", 【データ】蓄積用!E$2:E$10000, "&gt;=1500")&gt;0, "〇", IF(COUNTIFS(【データ】蓄積用!A$2:A$10000, Q$5, 【データ】蓄積用!C$2:C$10000, $A22, 【データ】蓄積用!Q$2:Q$10000, 1, 【データ】蓄積用!AC$2:AC$10000, "&gt;=4.0")&gt;0, "〇", "×")))</f>
        <v>〇</v>
      </c>
      <c r="R22" t="str">
        <f>IF(OR($A22="", R$5=""), "", IF(COUNTIFS(【データ】蓄積用!A$2:A$10000, R$5, 【データ】蓄積用!C$2:C$10000, $A22, 【データ】蓄積用!D$2:D$10000, "&gt;=3000", 【データ】蓄積用!E$2:E$10000, "&gt;=1500")&gt;0, "〇", IF(COUNTIFS(【データ】蓄積用!A$2:A$10000, R$5, 【データ】蓄積用!C$2:C$10000, $A22, 【データ】蓄積用!Q$2:Q$10000, 1, 【データ】蓄積用!AC$2:AC$10000, "&gt;=4.0")&gt;0, "〇", "×")))</f>
        <v>×</v>
      </c>
      <c r="S22" t="str">
        <f>IF(OR($A22="", S$5=""), "", IF(COUNTIFS(【データ】蓄積用!A$2:A$10000, S$5, 【データ】蓄積用!C$2:C$10000, $A22, 【データ】蓄積用!D$2:D$10000, "&gt;=3000", 【データ】蓄積用!E$2:E$10000, "&gt;=1500")&gt;0, "〇", IF(COUNTIFS(【データ】蓄積用!A$2:A$10000, S$5, 【データ】蓄積用!C$2:C$10000, $A22, 【データ】蓄積用!Q$2:Q$10000, 1, 【データ】蓄積用!AC$2:AC$10000, "&gt;=4.0")&gt;0, "〇", "×")))</f>
        <v>×</v>
      </c>
      <c r="T22" t="str">
        <f>IF(OR($A22="", T$5=""), "", IF(COUNTIFS(【データ】蓄積用!A$2:A$10000, T$5, 【データ】蓄積用!C$2:C$10000, $A22, 【データ】蓄積用!D$2:D$10000, "&gt;=3000", 【データ】蓄積用!E$2:E$10000, "&gt;=1500")&gt;0, "〇", IF(COUNTIFS(【データ】蓄積用!A$2:A$10000, T$5, 【データ】蓄積用!C$2:C$10000, $A22, 【データ】蓄積用!Q$2:Q$10000, 1, 【データ】蓄積用!AC$2:AC$10000, "&gt;=4.0")&gt;0, "〇", "×")))</f>
        <v>×</v>
      </c>
      <c r="U22" t="str">
        <f>IF(OR($A22="", U$5=""), "", IF(COUNTIFS(【データ】蓄積用!A$2:A$10000, U$5, 【データ】蓄積用!C$2:C$10000, $A22, 【データ】蓄積用!D$2:D$10000, "&gt;=3000", 【データ】蓄積用!E$2:E$10000, "&gt;=1500")&gt;0, "〇", IF(COUNTIFS(【データ】蓄積用!A$2:A$10000, U$5, 【データ】蓄積用!C$2:C$10000, $A22, 【データ】蓄積用!Q$2:Q$10000, 1, 【データ】蓄積用!AC$2:AC$10000, "&gt;=4.0")&gt;0, "〇", "×")))</f>
        <v>×</v>
      </c>
      <c r="V22" t="str">
        <f>IF(OR($A22="", V$5=""), "", IF(COUNTIFS(【データ】蓄積用!A$2:A$10000, V$5, 【データ】蓄積用!C$2:C$10000, $A22, 【データ】蓄積用!D$2:D$10000, "&gt;=3000", 【データ】蓄積用!E$2:E$10000, "&gt;=1500")&gt;0, "〇", IF(COUNTIFS(【データ】蓄積用!A$2:A$10000, V$5, 【データ】蓄積用!C$2:C$10000, $A22, 【データ】蓄積用!Q$2:Q$10000, 1, 【データ】蓄積用!AC$2:AC$10000, "&gt;=4.0")&gt;0, "〇", "×")))</f>
        <v>×</v>
      </c>
      <c r="W22" t="str">
        <f>IF(OR($A22="", W$5=""), "", IF(COUNTIFS(【データ】蓄積用!A$2:A$10000, W$5, 【データ】蓄積用!C$2:C$10000, $A22, 【データ】蓄積用!D$2:D$10000, "&gt;=3000", 【データ】蓄積用!E$2:E$10000, "&gt;=1500")&gt;0, "〇", IF(COUNTIFS(【データ】蓄積用!A$2:A$10000, W$5, 【データ】蓄積用!C$2:C$10000, $A22, 【データ】蓄積用!Q$2:Q$10000, 1, 【データ】蓄積用!AC$2:AC$10000, "&gt;=4.0")&gt;0, "〇", "×")))</f>
        <v>×</v>
      </c>
      <c r="X22" t="str">
        <f>IF(OR($A22="", X$5=""), "", IF(COUNTIFS(【データ】蓄積用!A$2:A$10000, X$5, 【データ】蓄積用!C$2:C$10000, $A22, 【データ】蓄積用!D$2:D$10000, "&gt;=3000", 【データ】蓄積用!E$2:E$10000, "&gt;=1500")&gt;0, "〇", IF(COUNTIFS(【データ】蓄積用!A$2:A$10000, X$5, 【データ】蓄積用!C$2:C$10000, $A22, 【データ】蓄積用!Q$2:Q$10000, 1, 【データ】蓄積用!AC$2:AC$10000, "&gt;=4.0")&gt;0, "〇", "×")))</f>
        <v>×</v>
      </c>
      <c r="Y22" t="str">
        <f>IF(OR($A22="", Y$5=""), "", IF(COUNTIFS(【データ】蓄積用!A$2:A$10000, Y$5, 【データ】蓄積用!C$2:C$10000, $A22, 【データ】蓄積用!D$2:D$10000, "&gt;=3000", 【データ】蓄積用!E$2:E$10000, "&gt;=1500")&gt;0, "〇", IF(COUNTIFS(【データ】蓄積用!A$2:A$10000, Y$5, 【データ】蓄積用!C$2:C$10000, $A22, 【データ】蓄積用!Q$2:Q$10000, 1, 【データ】蓄積用!AC$2:AC$10000, "&gt;=4.0")&gt;0, "〇", "×")))</f>
        <v>×</v>
      </c>
      <c r="Z22" t="str">
        <f>IF(OR($A22="", Z$5=""), "", IF(COUNTIFS(【データ】蓄積用!A$2:A$10000, Z$5, 【データ】蓄積用!C$2:C$10000, $A22, 【データ】蓄積用!D$2:D$10000, "&gt;=3000", 【データ】蓄積用!E$2:E$10000, "&gt;=1500")&gt;0, "〇", IF(COUNTIFS(【データ】蓄積用!A$2:A$10000, Z$5, 【データ】蓄積用!C$2:C$10000, $A22, 【データ】蓄積用!Q$2:Q$10000, 1, 【データ】蓄積用!AC$2:AC$10000, "&gt;=4.0")&gt;0, "〇", "×")))</f>
        <v>×</v>
      </c>
      <c r="AA22" t="str">
        <f>IF(OR($A22="", AA$5=""), "", IF(COUNTIFS(【データ】蓄積用!A$2:A$10000, AA$5, 【データ】蓄積用!C$2:C$10000, $A22, 【データ】蓄積用!D$2:D$10000, "&gt;=3000", 【データ】蓄積用!E$2:E$10000, "&gt;=1500")&gt;0, "〇", IF(COUNTIFS(【データ】蓄積用!A$2:A$10000, AA$5, 【データ】蓄積用!C$2:C$10000, $A22, 【データ】蓄積用!Q$2:Q$10000, 1, 【データ】蓄積用!AC$2:AC$10000, "&gt;=4.0")&gt;0, "〇", "×")))</f>
        <v>×</v>
      </c>
      <c r="AB22" t="str">
        <f>IF(OR($A22="", AB$5=""), "", IF(COUNTIFS(【データ】蓄積用!A$2:A$10000, AB$5, 【データ】蓄積用!C$2:C$10000, $A22, 【データ】蓄積用!D$2:D$10000, "&gt;=3000", 【データ】蓄積用!E$2:E$10000, "&gt;=1500")&gt;0, "〇", IF(COUNTIFS(【データ】蓄積用!A$2:A$10000, AB$5, 【データ】蓄積用!C$2:C$10000, $A22, 【データ】蓄積用!Q$2:Q$10000, 1, 【データ】蓄積用!AC$2:AC$10000, "&gt;=4.0")&gt;0, "〇", "×")))</f>
        <v>×</v>
      </c>
      <c r="AC22" t="str">
        <f>IF(OR($A22="", AC$5=""), "", IF(COUNTIFS(【データ】蓄積用!A$2:A$10000, AC$5, 【データ】蓄積用!C$2:C$10000, $A22, 【データ】蓄積用!D$2:D$10000, "&gt;=3000", 【データ】蓄積用!E$2:E$10000, "&gt;=1500")&gt;0, "〇", IF(COUNTIFS(【データ】蓄積用!A$2:A$10000, AC$5, 【データ】蓄積用!C$2:C$10000, $A22, 【データ】蓄積用!Q$2:Q$10000, 1, 【データ】蓄積用!AC$2:AC$10000, "&gt;=4.0")&gt;0, "〇", "×")))</f>
        <v>×</v>
      </c>
      <c r="AD22" t="str">
        <f>IF(OR($A22="", AD$5=""), "", IF(COUNTIFS(【データ】蓄積用!A$2:A$10000, AD$5, 【データ】蓄積用!C$2:C$10000, $A22, 【データ】蓄積用!D$2:D$10000, "&gt;=3000", 【データ】蓄積用!E$2:E$10000, "&gt;=1500")&gt;0, "〇", IF(COUNTIFS(【データ】蓄積用!A$2:A$10000, AD$5, 【データ】蓄積用!C$2:C$10000, $A22, 【データ】蓄積用!Q$2:Q$10000, 1, 【データ】蓄積用!AC$2:AC$10000, "&gt;=4.0")&gt;0, "〇", "×")))</f>
        <v>×</v>
      </c>
      <c r="AE22" t="str">
        <f>IF(OR($A22="", AE$5=""), "", IF(COUNTIFS(【データ】蓄積用!A$2:A$10000, AE$5, 【データ】蓄積用!C$2:C$10000, $A22, 【データ】蓄積用!D$2:D$10000, "&gt;=3000", 【データ】蓄積用!E$2:E$10000, "&gt;=1500")&gt;0, "〇", IF(COUNTIFS(【データ】蓄積用!A$2:A$10000, AE$5, 【データ】蓄積用!C$2:C$10000, $A22, 【データ】蓄積用!Q$2:Q$10000, 1, 【データ】蓄積用!AC$2:AC$10000, "&gt;=4.0")&gt;0, "〇", "×")))</f>
        <v>×</v>
      </c>
      <c r="AF22" t="str">
        <f>IF(OR($A22="", AF$5=""), "", IF(COUNTIFS(【データ】蓄積用!A$2:A$10000, AF$5, 【データ】蓄積用!C$2:C$10000, $A22, 【データ】蓄積用!D$2:D$10000, "&gt;=3000", 【データ】蓄積用!E$2:E$10000, "&gt;=1500")&gt;0, "〇", IF(COUNTIFS(【データ】蓄積用!A$2:A$10000, AF$5, 【データ】蓄積用!C$2:C$10000, $A22, 【データ】蓄積用!Q$2:Q$10000, 1, 【データ】蓄積用!AC$2:AC$10000, "&gt;=4.0")&gt;0, "〇", "×")))</f>
        <v>×</v>
      </c>
      <c r="AG22" t="str">
        <f>IF(OR($A22="", AG$5=""), "", IF(COUNTIFS(【データ】蓄積用!A$2:A$10000, AG$5, 【データ】蓄積用!C$2:C$10000, $A22, 【データ】蓄積用!D$2:D$10000, "&gt;=3000", 【データ】蓄積用!E$2:E$10000, "&gt;=1500")&gt;0, "〇", IF(COUNTIFS(【データ】蓄積用!A$2:A$10000, AG$5, 【データ】蓄積用!C$2:C$10000, $A22, 【データ】蓄積用!Q$2:Q$10000, 1, 【データ】蓄積用!AC$2:AC$10000, "&gt;=4.0")&gt;0, "〇", "×")))</f>
        <v>〇</v>
      </c>
      <c r="AH22" t="str">
        <f>IF(OR($A22="", AH$5=""), "", IF(COUNTIFS(【データ】蓄積用!A$2:A$10000, AH$5, 【データ】蓄積用!C$2:C$10000, $A22, 【データ】蓄積用!D$2:D$10000, "&gt;=3000", 【データ】蓄積用!E$2:E$10000, "&gt;=1500")&gt;0, "〇", IF(COUNTIFS(【データ】蓄積用!A$2:A$10000, AH$5, 【データ】蓄積用!C$2:C$10000, $A22, 【データ】蓄積用!Q$2:Q$10000, 1, 【データ】蓄積用!AC$2:AC$10000, "&gt;=4.0")&gt;0, "〇", "×")))</f>
        <v>×</v>
      </c>
      <c r="AI22" t="str">
        <f>IF(OR($A22="", AI$5=""), "", IF(COUNTIFS(【データ】蓄積用!A$2:A$10000, AI$5, 【データ】蓄積用!C$2:C$10000, $A22, 【データ】蓄積用!D$2:D$10000, "&gt;=3000", 【データ】蓄積用!E$2:E$10000, "&gt;=1500")&gt;0, "〇", IF(COUNTIFS(【データ】蓄積用!A$2:A$10000, AI$5, 【データ】蓄積用!C$2:C$10000, $A22, 【データ】蓄積用!Q$2:Q$10000, 1, 【データ】蓄積用!AC$2:AC$10000, "&gt;=4.0")&gt;0, "〇", "×")))</f>
        <v>×</v>
      </c>
      <c r="AJ22" t="str">
        <f>IF(OR($A22="", AJ$5=""), "", IF(COUNTIFS(【データ】蓄積用!A$2:A$10000, AJ$5, 【データ】蓄積用!C$2:C$10000, $A22, 【データ】蓄積用!D$2:D$10000, "&gt;=3000", 【データ】蓄積用!E$2:E$10000, "&gt;=1500")&gt;0, "〇", IF(COUNTIFS(【データ】蓄積用!A$2:A$10000, AJ$5, 【データ】蓄積用!C$2:C$10000, $A22, 【データ】蓄積用!Q$2:Q$10000, 1, 【データ】蓄積用!AC$2:AC$10000, "&gt;=4.0")&gt;0, "〇", "×")))</f>
        <v>×</v>
      </c>
      <c r="AK22" t="str">
        <f>IF(OR($A22="", AK$5=""), "", IF(COUNTIFS(【データ】蓄積用!A$2:A$10000, AK$5, 【データ】蓄積用!C$2:C$10000, $A22, 【データ】蓄積用!D$2:D$10000, "&gt;=3000", 【データ】蓄積用!E$2:E$10000, "&gt;=1500")&gt;0, "〇", IF(COUNTIFS(【データ】蓄積用!A$2:A$10000, AK$5, 【データ】蓄積用!C$2:C$10000, $A22, 【データ】蓄積用!Q$2:Q$10000, 1, 【データ】蓄積用!AC$2:AC$10000, "&gt;=4.0")&gt;0, "〇", "×")))</f>
        <v>×</v>
      </c>
      <c r="AL22" t="str">
        <f>IF(OR($A22="", AL$5=""), "", IF(COUNTIFS(【データ】蓄積用!A$2:A$10000, AL$5, 【データ】蓄積用!C$2:C$10000, $A22, 【データ】蓄積用!D$2:D$10000, "&gt;=3000", 【データ】蓄積用!E$2:E$10000, "&gt;=1500")&gt;0, "〇", IF(COUNTIFS(【データ】蓄積用!A$2:A$10000, AL$5, 【データ】蓄積用!C$2:C$10000, $A22, 【データ】蓄積用!Q$2:Q$10000, 1, 【データ】蓄積用!AC$2:AC$10000, "&gt;=4.0")&gt;0, "〇", "×")))</f>
        <v>×</v>
      </c>
      <c r="AM22" t="str">
        <f>IF(OR($A22="", AM$5=""), "", IF(COUNTIFS(【データ】蓄積用!A$2:A$10000, AM$5, 【データ】蓄積用!C$2:C$10000, $A22, 【データ】蓄積用!D$2:D$10000, "&gt;=3000", 【データ】蓄積用!E$2:E$10000, "&gt;=1500")&gt;0, "〇", IF(COUNTIFS(【データ】蓄積用!A$2:A$10000, AM$5, 【データ】蓄積用!C$2:C$10000, $A22, 【データ】蓄積用!Q$2:Q$10000, 1, 【データ】蓄積用!AC$2:AC$10000, "&gt;=4.0")&gt;0, "〇", "×")))</f>
        <v>×</v>
      </c>
      <c r="AN22" t="str">
        <f>IF(OR($A22="", AN$5=""), "", IF(COUNTIFS(【データ】蓄積用!A$2:A$10000, AN$5, 【データ】蓄積用!C$2:C$10000, $A22, 【データ】蓄積用!D$2:D$10000, "&gt;=3000", 【データ】蓄積用!E$2:E$10000, "&gt;=1500")&gt;0, "〇", IF(COUNTIFS(【データ】蓄積用!A$2:A$10000, AN$5, 【データ】蓄積用!C$2:C$10000, $A22, 【データ】蓄積用!Q$2:Q$10000, 1, 【データ】蓄積用!AC$2:AC$10000, "&gt;=4.0")&gt;0, "〇", "×")))</f>
        <v>〇</v>
      </c>
      <c r="AO22" t="str">
        <f>IF(OR($A22="", AO$5=""), "", IF(COUNTIFS(【データ】蓄積用!A$2:A$10000, AO$5, 【データ】蓄積用!C$2:C$10000, $A22, 【データ】蓄積用!D$2:D$10000, "&gt;=3000", 【データ】蓄積用!E$2:E$10000, "&gt;=1500")&gt;0, "〇", IF(COUNTIFS(【データ】蓄積用!A$2:A$10000, AO$5, 【データ】蓄積用!C$2:C$10000, $A22, 【データ】蓄積用!Q$2:Q$10000, 1, 【データ】蓄積用!AC$2:AC$10000, "&gt;=4.0")&gt;0, "〇", "×")))</f>
        <v>×</v>
      </c>
      <c r="AP22" t="str">
        <f>IF(OR($A22="", AP$5=""), "", IF(COUNTIFS(【データ】蓄積用!A$2:A$10000, AP$5, 【データ】蓄積用!C$2:C$10000, $A22, 【データ】蓄積用!D$2:D$10000, "&gt;=3000", 【データ】蓄積用!E$2:E$10000, "&gt;=1500")&gt;0, "〇", IF(COUNTIFS(【データ】蓄積用!A$2:A$10000, AP$5, 【データ】蓄積用!C$2:C$10000, $A22, 【データ】蓄積用!Q$2:Q$10000, 1, 【データ】蓄積用!AC$2:AC$10000, "&gt;=4.0")&gt;0, "〇", "×")))</f>
        <v>×</v>
      </c>
      <c r="AQ22" t="str">
        <f>IF(OR($A22="", AQ$5=""), "", IF(COUNTIFS(【データ】蓄積用!A$2:A$10000, AQ$5, 【データ】蓄積用!C$2:C$10000, $A22, 【データ】蓄積用!D$2:D$10000, "&gt;=3000", 【データ】蓄積用!E$2:E$10000, "&gt;=1500")&gt;0, "〇", IF(COUNTIFS(【データ】蓄積用!A$2:A$10000, AQ$5, 【データ】蓄積用!C$2:C$10000, $A22, 【データ】蓄積用!Q$2:Q$10000, 1, 【データ】蓄積用!AC$2:AC$10000, "&gt;=4.0")&gt;0, "〇", "×")))</f>
        <v>×</v>
      </c>
      <c r="AR22" t="str">
        <f>IF(OR($A22="", AR$5=""), "", IF(COUNTIFS(【データ】蓄積用!A$2:A$10000, AR$5, 【データ】蓄積用!C$2:C$10000, $A22, 【データ】蓄積用!D$2:D$10000, "&gt;=3000", 【データ】蓄積用!E$2:E$10000, "&gt;=1500")&gt;0, "〇", IF(COUNTIFS(【データ】蓄積用!A$2:A$10000, AR$5, 【データ】蓄積用!C$2:C$10000, $A22, 【データ】蓄積用!Q$2:Q$10000, 1, 【データ】蓄積用!AC$2:AC$10000, "&gt;=4.0")&gt;0, "〇", "×")))</f>
        <v>×</v>
      </c>
      <c r="AS22" t="str">
        <f>IF(OR($A22="", AS$5=""), "", IF(COUNTIFS(【データ】蓄積用!A$2:A$10000, AS$5, 【データ】蓄積用!C$2:C$10000, $A22, 【データ】蓄積用!D$2:D$10000, "&gt;=3000", 【データ】蓄積用!E$2:E$10000, "&gt;=1500")&gt;0, "〇", IF(COUNTIFS(【データ】蓄積用!A$2:A$10000, AS$5, 【データ】蓄積用!C$2:C$10000, $A22, 【データ】蓄積用!Q$2:Q$10000, 1, 【データ】蓄積用!AC$2:AC$10000, "&gt;=4.0")&gt;0, "〇", "×")))</f>
        <v>×</v>
      </c>
      <c r="AT22" t="str">
        <f>IF(OR($A22="", AT$5=""), "", IF(COUNTIFS(【データ】蓄積用!A$2:A$10000, AT$5, 【データ】蓄積用!C$2:C$10000, $A22, 【データ】蓄積用!D$2:D$10000, "&gt;=3000", 【データ】蓄積用!E$2:E$10000, "&gt;=1500")&gt;0, "〇", IF(COUNTIFS(【データ】蓄積用!A$2:A$10000, AT$5, 【データ】蓄積用!C$2:C$10000, $A22, 【データ】蓄積用!Q$2:Q$10000, 1, 【データ】蓄積用!AC$2:AC$10000, "&gt;=4.0")&gt;0, "〇", "×")))</f>
        <v>×</v>
      </c>
      <c r="AU22" t="str">
        <f>IF(OR($A22="", AU$5=""), "", IF(COUNTIFS(【データ】蓄積用!A$2:A$10000, AU$5, 【データ】蓄積用!C$2:C$10000, $A22, 【データ】蓄積用!D$2:D$10000, "&gt;=3000", 【データ】蓄積用!E$2:E$10000, "&gt;=1500")&gt;0, "〇", IF(COUNTIFS(【データ】蓄積用!A$2:A$10000, AU$5, 【データ】蓄積用!C$2:C$10000, $A22, 【データ】蓄積用!Q$2:Q$10000, 1, 【データ】蓄積用!AC$2:AC$10000, "&gt;=4.0")&gt;0, "〇", "×")))</f>
        <v>×</v>
      </c>
      <c r="AV22" t="str">
        <f>IF(OR($A22="", AV$5=""), "", IF(COUNTIFS(【データ】蓄積用!A$2:A$10000, AV$5, 【データ】蓄積用!C$2:C$10000, $A22, 【データ】蓄積用!D$2:D$10000, "&gt;=3000", 【データ】蓄積用!E$2:E$10000, "&gt;=1500")&gt;0, "〇", IF(COUNTIFS(【データ】蓄積用!A$2:A$10000, AV$5, 【データ】蓄積用!C$2:C$10000, $A22, 【データ】蓄積用!Q$2:Q$10000, 1, 【データ】蓄積用!AC$2:AC$10000, "&gt;=4.0")&gt;0, "〇", "×")))</f>
        <v>×</v>
      </c>
      <c r="AW22" t="str">
        <f>IF(OR($A22="", AW$5=""), "", IF(COUNTIFS(【データ】蓄積用!A$2:A$10000, AW$5, 【データ】蓄積用!C$2:C$10000, $A22, 【データ】蓄積用!D$2:D$10000, "&gt;=3000", 【データ】蓄積用!E$2:E$10000, "&gt;=1500")&gt;0, "〇", IF(COUNTIFS(【データ】蓄積用!A$2:A$10000, AW$5, 【データ】蓄積用!C$2:C$10000, $A22, 【データ】蓄積用!Q$2:Q$10000, 1, 【データ】蓄積用!AC$2:AC$10000, "&gt;=4.0")&gt;0, "〇", "×")))</f>
        <v>〇</v>
      </c>
      <c r="AX22" t="str">
        <f>IF(OR($A22="", AX$5=""), "", IF(COUNTIFS(【データ】蓄積用!A$2:A$10000, AX$5, 【データ】蓄積用!C$2:C$10000, $A22, 【データ】蓄積用!D$2:D$10000, "&gt;=3000", 【データ】蓄積用!E$2:E$10000, "&gt;=1500")&gt;0, "〇", IF(COUNTIFS(【データ】蓄積用!A$2:A$10000, AX$5, 【データ】蓄積用!C$2:C$10000, $A22, 【データ】蓄積用!Q$2:Q$10000, 1, 【データ】蓄積用!AC$2:AC$10000, "&gt;=4.0")&gt;0, "〇", "×")))</f>
        <v>×</v>
      </c>
      <c r="AY22" t="str">
        <f>IF(OR($A22="", AY$5=""), "", IF(COUNTIFS(【データ】蓄積用!A$2:A$10000, AY$5, 【データ】蓄積用!C$2:C$10000, $A22, 【データ】蓄積用!D$2:D$10000, "&gt;=3000", 【データ】蓄積用!E$2:E$10000, "&gt;=1500")&gt;0, "〇", IF(COUNTIFS(【データ】蓄積用!A$2:A$10000, AY$5, 【データ】蓄積用!C$2:C$10000, $A22, 【データ】蓄積用!Q$2:Q$10000, 1, 【データ】蓄積用!AC$2:AC$10000, "&gt;=4.0")&gt;0, "〇", "×")))</f>
        <v/>
      </c>
    </row>
    <row r="23" spans="1:51">
      <c r="A23">
        <v>521</v>
      </c>
      <c r="B23" t="str">
        <f>IF(OR($A23="", B$5=""), "", IF(COUNTIFS(【データ】蓄積用!A$2:A$10000, B$5, 【データ】蓄積用!C$2:C$10000, $A23, 【データ】蓄積用!D$2:D$10000, "&gt;=3000", 【データ】蓄積用!E$2:E$10000, "&gt;=1500")&gt;0, "〇", IF(COUNTIFS(【データ】蓄積用!A$2:A$10000, B$5, 【データ】蓄積用!C$2:C$10000, $A23, 【データ】蓄積用!Q$2:Q$10000, 1, 【データ】蓄積用!AC$2:AC$10000, "&gt;=4.0")&gt;0, "〇", "×")))</f>
        <v>×</v>
      </c>
      <c r="C23" t="str">
        <f>IF(OR($A23="", C$5=""), "", IF(COUNTIFS(【データ】蓄積用!A$2:A$10000, C$5, 【データ】蓄積用!C$2:C$10000, $A23, 【データ】蓄積用!D$2:D$10000, "&gt;=3000", 【データ】蓄積用!E$2:E$10000, "&gt;=1500")&gt;0, "〇", IF(COUNTIFS(【データ】蓄積用!A$2:A$10000, C$5, 【データ】蓄積用!C$2:C$10000, $A23, 【データ】蓄積用!Q$2:Q$10000, 1, 【データ】蓄積用!AC$2:AC$10000, "&gt;=4.0")&gt;0, "〇", "×")))</f>
        <v>×</v>
      </c>
      <c r="D23" t="str">
        <f>IF(OR($A23="", D$5=""), "", IF(COUNTIFS(【データ】蓄積用!A$2:A$10000, D$5, 【データ】蓄積用!C$2:C$10000, $A23, 【データ】蓄積用!D$2:D$10000, "&gt;=3000", 【データ】蓄積用!E$2:E$10000, "&gt;=1500")&gt;0, "〇", IF(COUNTIFS(【データ】蓄積用!A$2:A$10000, D$5, 【データ】蓄積用!C$2:C$10000, $A23, 【データ】蓄積用!Q$2:Q$10000, 1, 【データ】蓄積用!AC$2:AC$10000, "&gt;=4.0")&gt;0, "〇", "×")))</f>
        <v>×</v>
      </c>
      <c r="E23" t="str">
        <f>IF(OR($A23="", E$5=""), "", IF(COUNTIFS(【データ】蓄積用!A$2:A$10000, E$5, 【データ】蓄積用!C$2:C$10000, $A23, 【データ】蓄積用!D$2:D$10000, "&gt;=3000", 【データ】蓄積用!E$2:E$10000, "&gt;=1500")&gt;0, "〇", IF(COUNTIFS(【データ】蓄積用!A$2:A$10000, E$5, 【データ】蓄積用!C$2:C$10000, $A23, 【データ】蓄積用!Q$2:Q$10000, 1, 【データ】蓄積用!AC$2:AC$10000, "&gt;=4.0")&gt;0, "〇", "×")))</f>
        <v>×</v>
      </c>
      <c r="F23" t="str">
        <f>IF(OR($A23="", F$5=""), "", IF(COUNTIFS(【データ】蓄積用!A$2:A$10000, F$5, 【データ】蓄積用!C$2:C$10000, $A23, 【データ】蓄積用!D$2:D$10000, "&gt;=3000", 【データ】蓄積用!E$2:E$10000, "&gt;=1500")&gt;0, "〇", IF(COUNTIFS(【データ】蓄積用!A$2:A$10000, F$5, 【データ】蓄積用!C$2:C$10000, $A23, 【データ】蓄積用!Q$2:Q$10000, 1, 【データ】蓄積用!AC$2:AC$10000, "&gt;=4.0")&gt;0, "〇", "×")))</f>
        <v>×</v>
      </c>
      <c r="G23" t="str">
        <f>IF(OR($A23="", G$5=""), "", IF(COUNTIFS(【データ】蓄積用!A$2:A$10000, G$5, 【データ】蓄積用!C$2:C$10000, $A23, 【データ】蓄積用!D$2:D$10000, "&gt;=3000", 【データ】蓄積用!E$2:E$10000, "&gt;=1500")&gt;0, "〇", IF(COUNTIFS(【データ】蓄積用!A$2:A$10000, G$5, 【データ】蓄積用!C$2:C$10000, $A23, 【データ】蓄積用!Q$2:Q$10000, 1, 【データ】蓄積用!AC$2:AC$10000, "&gt;=4.0")&gt;0, "〇", "×")))</f>
        <v>×</v>
      </c>
      <c r="H23" t="str">
        <f>IF(OR($A23="", H$5=""), "", IF(COUNTIFS(【データ】蓄積用!A$2:A$10000, H$5, 【データ】蓄積用!C$2:C$10000, $A23, 【データ】蓄積用!D$2:D$10000, "&gt;=3000", 【データ】蓄積用!E$2:E$10000, "&gt;=1500")&gt;0, "〇", IF(COUNTIFS(【データ】蓄積用!A$2:A$10000, H$5, 【データ】蓄積用!C$2:C$10000, $A23, 【データ】蓄積用!Q$2:Q$10000, 1, 【データ】蓄積用!AC$2:AC$10000, "&gt;=4.0")&gt;0, "〇", "×")))</f>
        <v>×</v>
      </c>
      <c r="I23" t="str">
        <f>IF(OR($A23="", I$5=""), "", IF(COUNTIFS(【データ】蓄積用!A$2:A$10000, I$5, 【データ】蓄積用!C$2:C$10000, $A23, 【データ】蓄積用!D$2:D$10000, "&gt;=3000", 【データ】蓄積用!E$2:E$10000, "&gt;=1500")&gt;0, "〇", IF(COUNTIFS(【データ】蓄積用!A$2:A$10000, I$5, 【データ】蓄積用!C$2:C$10000, $A23, 【データ】蓄積用!Q$2:Q$10000, 1, 【データ】蓄積用!AC$2:AC$10000, "&gt;=4.0")&gt;0, "〇", "×")))</f>
        <v>〇</v>
      </c>
      <c r="J23" t="str">
        <f>IF(OR($A23="", J$5=""), "", IF(COUNTIFS(【データ】蓄積用!A$2:A$10000, J$5, 【データ】蓄積用!C$2:C$10000, $A23, 【データ】蓄積用!D$2:D$10000, "&gt;=3000", 【データ】蓄積用!E$2:E$10000, "&gt;=1500")&gt;0, "〇", IF(COUNTIFS(【データ】蓄積用!A$2:A$10000, J$5, 【データ】蓄積用!C$2:C$10000, $A23, 【データ】蓄積用!Q$2:Q$10000, 1, 【データ】蓄積用!AC$2:AC$10000, "&gt;=4.0")&gt;0, "〇", "×")))</f>
        <v>×</v>
      </c>
      <c r="K23" t="str">
        <f>IF(OR($A23="", K$5=""), "", IF(COUNTIFS(【データ】蓄積用!A$2:A$10000, K$5, 【データ】蓄積用!C$2:C$10000, $A23, 【データ】蓄積用!D$2:D$10000, "&gt;=3000", 【データ】蓄積用!E$2:E$10000, "&gt;=1500")&gt;0, "〇", IF(COUNTIFS(【データ】蓄積用!A$2:A$10000, K$5, 【データ】蓄積用!C$2:C$10000, $A23, 【データ】蓄積用!Q$2:Q$10000, 1, 【データ】蓄積用!AC$2:AC$10000, "&gt;=4.0")&gt;0, "〇", "×")))</f>
        <v>×</v>
      </c>
      <c r="L23" t="str">
        <f>IF(OR($A23="", L$5=""), "", IF(COUNTIFS(【データ】蓄積用!A$2:A$10000, L$5, 【データ】蓄積用!C$2:C$10000, $A23, 【データ】蓄積用!D$2:D$10000, "&gt;=3000", 【データ】蓄積用!E$2:E$10000, "&gt;=1500")&gt;0, "〇", IF(COUNTIFS(【データ】蓄積用!A$2:A$10000, L$5, 【データ】蓄積用!C$2:C$10000, $A23, 【データ】蓄積用!Q$2:Q$10000, 1, 【データ】蓄積用!AC$2:AC$10000, "&gt;=4.0")&gt;0, "〇", "×")))</f>
        <v>×</v>
      </c>
      <c r="M23" t="str">
        <f>IF(OR($A23="", M$5=""), "", IF(COUNTIFS(【データ】蓄積用!A$2:A$10000, M$5, 【データ】蓄積用!C$2:C$10000, $A23, 【データ】蓄積用!D$2:D$10000, "&gt;=3000", 【データ】蓄積用!E$2:E$10000, "&gt;=1500")&gt;0, "〇", IF(COUNTIFS(【データ】蓄積用!A$2:A$10000, M$5, 【データ】蓄積用!C$2:C$10000, $A23, 【データ】蓄積用!Q$2:Q$10000, 1, 【データ】蓄積用!AC$2:AC$10000, "&gt;=4.0")&gt;0, "〇", "×")))</f>
        <v>×</v>
      </c>
      <c r="N23" t="str">
        <f>IF(OR($A23="", N$5=""), "", IF(COUNTIFS(【データ】蓄積用!A$2:A$10000, N$5, 【データ】蓄積用!C$2:C$10000, $A23, 【データ】蓄積用!D$2:D$10000, "&gt;=3000", 【データ】蓄積用!E$2:E$10000, "&gt;=1500")&gt;0, "〇", IF(COUNTIFS(【データ】蓄積用!A$2:A$10000, N$5, 【データ】蓄積用!C$2:C$10000, $A23, 【データ】蓄積用!Q$2:Q$10000, 1, 【データ】蓄積用!AC$2:AC$10000, "&gt;=4.0")&gt;0, "〇", "×")))</f>
        <v>×</v>
      </c>
      <c r="O23" t="str">
        <f>IF(OR($A23="", O$5=""), "", IF(COUNTIFS(【データ】蓄積用!A$2:A$10000, O$5, 【データ】蓄積用!C$2:C$10000, $A23, 【データ】蓄積用!D$2:D$10000, "&gt;=3000", 【データ】蓄積用!E$2:E$10000, "&gt;=1500")&gt;0, "〇", IF(COUNTIFS(【データ】蓄積用!A$2:A$10000, O$5, 【データ】蓄積用!C$2:C$10000, $A23, 【データ】蓄積用!Q$2:Q$10000, 1, 【データ】蓄積用!AC$2:AC$10000, "&gt;=4.0")&gt;0, "〇", "×")))</f>
        <v>×</v>
      </c>
      <c r="P23" t="str">
        <f>IF(OR($A23="", P$5=""), "", IF(COUNTIFS(【データ】蓄積用!A$2:A$10000, P$5, 【データ】蓄積用!C$2:C$10000, $A23, 【データ】蓄積用!D$2:D$10000, "&gt;=3000", 【データ】蓄積用!E$2:E$10000, "&gt;=1500")&gt;0, "〇", IF(COUNTIFS(【データ】蓄積用!A$2:A$10000, P$5, 【データ】蓄積用!C$2:C$10000, $A23, 【データ】蓄積用!Q$2:Q$10000, 1, 【データ】蓄積用!AC$2:AC$10000, "&gt;=4.0")&gt;0, "〇", "×")))</f>
        <v>×</v>
      </c>
      <c r="Q23" t="str">
        <f>IF(OR($A23="", Q$5=""), "", IF(COUNTIFS(【データ】蓄積用!A$2:A$10000, Q$5, 【データ】蓄積用!C$2:C$10000, $A23, 【データ】蓄積用!D$2:D$10000, "&gt;=3000", 【データ】蓄積用!E$2:E$10000, "&gt;=1500")&gt;0, "〇", IF(COUNTIFS(【データ】蓄積用!A$2:A$10000, Q$5, 【データ】蓄積用!C$2:C$10000, $A23, 【データ】蓄積用!Q$2:Q$10000, 1, 【データ】蓄積用!AC$2:AC$10000, "&gt;=4.0")&gt;0, "〇", "×")))</f>
        <v>×</v>
      </c>
      <c r="R23" t="str">
        <f>IF(OR($A23="", R$5=""), "", IF(COUNTIFS(【データ】蓄積用!A$2:A$10000, R$5, 【データ】蓄積用!C$2:C$10000, $A23, 【データ】蓄積用!D$2:D$10000, "&gt;=3000", 【データ】蓄積用!E$2:E$10000, "&gt;=1500")&gt;0, "〇", IF(COUNTIFS(【データ】蓄積用!A$2:A$10000, R$5, 【データ】蓄積用!C$2:C$10000, $A23, 【データ】蓄積用!Q$2:Q$10000, 1, 【データ】蓄積用!AC$2:AC$10000, "&gt;=4.0")&gt;0, "〇", "×")))</f>
        <v>×</v>
      </c>
      <c r="S23" t="str">
        <f>IF(OR($A23="", S$5=""), "", IF(COUNTIFS(【データ】蓄積用!A$2:A$10000, S$5, 【データ】蓄積用!C$2:C$10000, $A23, 【データ】蓄積用!D$2:D$10000, "&gt;=3000", 【データ】蓄積用!E$2:E$10000, "&gt;=1500")&gt;0, "〇", IF(COUNTIFS(【データ】蓄積用!A$2:A$10000, S$5, 【データ】蓄積用!C$2:C$10000, $A23, 【データ】蓄積用!Q$2:Q$10000, 1, 【データ】蓄積用!AC$2:AC$10000, "&gt;=4.0")&gt;0, "〇", "×")))</f>
        <v>×</v>
      </c>
      <c r="T23" t="str">
        <f>IF(OR($A23="", T$5=""), "", IF(COUNTIFS(【データ】蓄積用!A$2:A$10000, T$5, 【データ】蓄積用!C$2:C$10000, $A23, 【データ】蓄積用!D$2:D$10000, "&gt;=3000", 【データ】蓄積用!E$2:E$10000, "&gt;=1500")&gt;0, "〇", IF(COUNTIFS(【データ】蓄積用!A$2:A$10000, T$5, 【データ】蓄積用!C$2:C$10000, $A23, 【データ】蓄積用!Q$2:Q$10000, 1, 【データ】蓄積用!AC$2:AC$10000, "&gt;=4.0")&gt;0, "〇", "×")))</f>
        <v>×</v>
      </c>
      <c r="U23" t="str">
        <f>IF(OR($A23="", U$5=""), "", IF(COUNTIFS(【データ】蓄積用!A$2:A$10000, U$5, 【データ】蓄積用!C$2:C$10000, $A23, 【データ】蓄積用!D$2:D$10000, "&gt;=3000", 【データ】蓄積用!E$2:E$10000, "&gt;=1500")&gt;0, "〇", IF(COUNTIFS(【データ】蓄積用!A$2:A$10000, U$5, 【データ】蓄積用!C$2:C$10000, $A23, 【データ】蓄積用!Q$2:Q$10000, 1, 【データ】蓄積用!AC$2:AC$10000, "&gt;=4.0")&gt;0, "〇", "×")))</f>
        <v>×</v>
      </c>
      <c r="V23" t="str">
        <f>IF(OR($A23="", V$5=""), "", IF(COUNTIFS(【データ】蓄積用!A$2:A$10000, V$5, 【データ】蓄積用!C$2:C$10000, $A23, 【データ】蓄積用!D$2:D$10000, "&gt;=3000", 【データ】蓄積用!E$2:E$10000, "&gt;=1500")&gt;0, "〇", IF(COUNTIFS(【データ】蓄積用!A$2:A$10000, V$5, 【データ】蓄積用!C$2:C$10000, $A23, 【データ】蓄積用!Q$2:Q$10000, 1, 【データ】蓄積用!AC$2:AC$10000, "&gt;=4.0")&gt;0, "〇", "×")))</f>
        <v>×</v>
      </c>
      <c r="W23" t="str">
        <f>IF(OR($A23="", W$5=""), "", IF(COUNTIFS(【データ】蓄積用!A$2:A$10000, W$5, 【データ】蓄積用!C$2:C$10000, $A23, 【データ】蓄積用!D$2:D$10000, "&gt;=3000", 【データ】蓄積用!E$2:E$10000, "&gt;=1500")&gt;0, "〇", IF(COUNTIFS(【データ】蓄積用!A$2:A$10000, W$5, 【データ】蓄積用!C$2:C$10000, $A23, 【データ】蓄積用!Q$2:Q$10000, 1, 【データ】蓄積用!AC$2:AC$10000, "&gt;=4.0")&gt;0, "〇", "×")))</f>
        <v>×</v>
      </c>
      <c r="X23" t="str">
        <f>IF(OR($A23="", X$5=""), "", IF(COUNTIFS(【データ】蓄積用!A$2:A$10000, X$5, 【データ】蓄積用!C$2:C$10000, $A23, 【データ】蓄積用!D$2:D$10000, "&gt;=3000", 【データ】蓄積用!E$2:E$10000, "&gt;=1500")&gt;0, "〇", IF(COUNTIFS(【データ】蓄積用!A$2:A$10000, X$5, 【データ】蓄積用!C$2:C$10000, $A23, 【データ】蓄積用!Q$2:Q$10000, 1, 【データ】蓄積用!AC$2:AC$10000, "&gt;=4.0")&gt;0, "〇", "×")))</f>
        <v>×</v>
      </c>
      <c r="Y23" t="str">
        <f>IF(OR($A23="", Y$5=""), "", IF(COUNTIFS(【データ】蓄積用!A$2:A$10000, Y$5, 【データ】蓄積用!C$2:C$10000, $A23, 【データ】蓄積用!D$2:D$10000, "&gt;=3000", 【データ】蓄積用!E$2:E$10000, "&gt;=1500")&gt;0, "〇", IF(COUNTIFS(【データ】蓄積用!A$2:A$10000, Y$5, 【データ】蓄積用!C$2:C$10000, $A23, 【データ】蓄積用!Q$2:Q$10000, 1, 【データ】蓄積用!AC$2:AC$10000, "&gt;=4.0")&gt;0, "〇", "×")))</f>
        <v>×</v>
      </c>
      <c r="Z23" t="str">
        <f>IF(OR($A23="", Z$5=""), "", IF(COUNTIFS(【データ】蓄積用!A$2:A$10000, Z$5, 【データ】蓄積用!C$2:C$10000, $A23, 【データ】蓄積用!D$2:D$10000, "&gt;=3000", 【データ】蓄積用!E$2:E$10000, "&gt;=1500")&gt;0, "〇", IF(COUNTIFS(【データ】蓄積用!A$2:A$10000, Z$5, 【データ】蓄積用!C$2:C$10000, $A23, 【データ】蓄積用!Q$2:Q$10000, 1, 【データ】蓄積用!AC$2:AC$10000, "&gt;=4.0")&gt;0, "〇", "×")))</f>
        <v>×</v>
      </c>
      <c r="AA23" t="str">
        <f>IF(OR($A23="", AA$5=""), "", IF(COUNTIFS(【データ】蓄積用!A$2:A$10000, AA$5, 【データ】蓄積用!C$2:C$10000, $A23, 【データ】蓄積用!D$2:D$10000, "&gt;=3000", 【データ】蓄積用!E$2:E$10000, "&gt;=1500")&gt;0, "〇", IF(COUNTIFS(【データ】蓄積用!A$2:A$10000, AA$5, 【データ】蓄積用!C$2:C$10000, $A23, 【データ】蓄積用!Q$2:Q$10000, 1, 【データ】蓄積用!AC$2:AC$10000, "&gt;=4.0")&gt;0, "〇", "×")))</f>
        <v>×</v>
      </c>
      <c r="AB23" t="str">
        <f>IF(OR($A23="", AB$5=""), "", IF(COUNTIFS(【データ】蓄積用!A$2:A$10000, AB$5, 【データ】蓄積用!C$2:C$10000, $A23, 【データ】蓄積用!D$2:D$10000, "&gt;=3000", 【データ】蓄積用!E$2:E$10000, "&gt;=1500")&gt;0, "〇", IF(COUNTIFS(【データ】蓄積用!A$2:A$10000, AB$5, 【データ】蓄積用!C$2:C$10000, $A23, 【データ】蓄積用!Q$2:Q$10000, 1, 【データ】蓄積用!AC$2:AC$10000, "&gt;=4.0")&gt;0, "〇", "×")))</f>
        <v>×</v>
      </c>
      <c r="AC23" t="str">
        <f>IF(OR($A23="", AC$5=""), "", IF(COUNTIFS(【データ】蓄積用!A$2:A$10000, AC$5, 【データ】蓄積用!C$2:C$10000, $A23, 【データ】蓄積用!D$2:D$10000, "&gt;=3000", 【データ】蓄積用!E$2:E$10000, "&gt;=1500")&gt;0, "〇", IF(COUNTIFS(【データ】蓄積用!A$2:A$10000, AC$5, 【データ】蓄積用!C$2:C$10000, $A23, 【データ】蓄積用!Q$2:Q$10000, 1, 【データ】蓄積用!AC$2:AC$10000, "&gt;=4.0")&gt;0, "〇", "×")))</f>
        <v>×</v>
      </c>
      <c r="AD23" t="str">
        <f>IF(OR($A23="", AD$5=""), "", IF(COUNTIFS(【データ】蓄積用!A$2:A$10000, AD$5, 【データ】蓄積用!C$2:C$10000, $A23, 【データ】蓄積用!D$2:D$10000, "&gt;=3000", 【データ】蓄積用!E$2:E$10000, "&gt;=1500")&gt;0, "〇", IF(COUNTIFS(【データ】蓄積用!A$2:A$10000, AD$5, 【データ】蓄積用!C$2:C$10000, $A23, 【データ】蓄積用!Q$2:Q$10000, 1, 【データ】蓄積用!AC$2:AC$10000, "&gt;=4.0")&gt;0, "〇", "×")))</f>
        <v>〇</v>
      </c>
      <c r="AE23" t="str">
        <f>IF(OR($A23="", AE$5=""), "", IF(COUNTIFS(【データ】蓄積用!A$2:A$10000, AE$5, 【データ】蓄積用!C$2:C$10000, $A23, 【データ】蓄積用!D$2:D$10000, "&gt;=3000", 【データ】蓄積用!E$2:E$10000, "&gt;=1500")&gt;0, "〇", IF(COUNTIFS(【データ】蓄積用!A$2:A$10000, AE$5, 【データ】蓄積用!C$2:C$10000, $A23, 【データ】蓄積用!Q$2:Q$10000, 1, 【データ】蓄積用!AC$2:AC$10000, "&gt;=4.0")&gt;0, "〇", "×")))</f>
        <v>×</v>
      </c>
      <c r="AF23" t="str">
        <f>IF(OR($A23="", AF$5=""), "", IF(COUNTIFS(【データ】蓄積用!A$2:A$10000, AF$5, 【データ】蓄積用!C$2:C$10000, $A23, 【データ】蓄積用!D$2:D$10000, "&gt;=3000", 【データ】蓄積用!E$2:E$10000, "&gt;=1500")&gt;0, "〇", IF(COUNTIFS(【データ】蓄積用!A$2:A$10000, AF$5, 【データ】蓄積用!C$2:C$10000, $A23, 【データ】蓄積用!Q$2:Q$10000, 1, 【データ】蓄積用!AC$2:AC$10000, "&gt;=4.0")&gt;0, "〇", "×")))</f>
        <v>×</v>
      </c>
      <c r="AG23" t="str">
        <f>IF(OR($A23="", AG$5=""), "", IF(COUNTIFS(【データ】蓄積用!A$2:A$10000, AG$5, 【データ】蓄積用!C$2:C$10000, $A23, 【データ】蓄積用!D$2:D$10000, "&gt;=3000", 【データ】蓄積用!E$2:E$10000, "&gt;=1500")&gt;0, "〇", IF(COUNTIFS(【データ】蓄積用!A$2:A$10000, AG$5, 【データ】蓄積用!C$2:C$10000, $A23, 【データ】蓄積用!Q$2:Q$10000, 1, 【データ】蓄積用!AC$2:AC$10000, "&gt;=4.0")&gt;0, "〇", "×")))</f>
        <v>×</v>
      </c>
      <c r="AH23" t="str">
        <f>IF(OR($A23="", AH$5=""), "", IF(COUNTIFS(【データ】蓄積用!A$2:A$10000, AH$5, 【データ】蓄積用!C$2:C$10000, $A23, 【データ】蓄積用!D$2:D$10000, "&gt;=3000", 【データ】蓄積用!E$2:E$10000, "&gt;=1500")&gt;0, "〇", IF(COUNTIFS(【データ】蓄積用!A$2:A$10000, AH$5, 【データ】蓄積用!C$2:C$10000, $A23, 【データ】蓄積用!Q$2:Q$10000, 1, 【データ】蓄積用!AC$2:AC$10000, "&gt;=4.0")&gt;0, "〇", "×")))</f>
        <v>×</v>
      </c>
      <c r="AI23" t="str">
        <f>IF(OR($A23="", AI$5=""), "", IF(COUNTIFS(【データ】蓄積用!A$2:A$10000, AI$5, 【データ】蓄積用!C$2:C$10000, $A23, 【データ】蓄積用!D$2:D$10000, "&gt;=3000", 【データ】蓄積用!E$2:E$10000, "&gt;=1500")&gt;0, "〇", IF(COUNTIFS(【データ】蓄積用!A$2:A$10000, AI$5, 【データ】蓄積用!C$2:C$10000, $A23, 【データ】蓄積用!Q$2:Q$10000, 1, 【データ】蓄積用!AC$2:AC$10000, "&gt;=4.0")&gt;0, "〇", "×")))</f>
        <v>×</v>
      </c>
      <c r="AJ23" t="str">
        <f>IF(OR($A23="", AJ$5=""), "", IF(COUNTIFS(【データ】蓄積用!A$2:A$10000, AJ$5, 【データ】蓄積用!C$2:C$10000, $A23, 【データ】蓄積用!D$2:D$10000, "&gt;=3000", 【データ】蓄積用!E$2:E$10000, "&gt;=1500")&gt;0, "〇", IF(COUNTIFS(【データ】蓄積用!A$2:A$10000, AJ$5, 【データ】蓄積用!C$2:C$10000, $A23, 【データ】蓄積用!Q$2:Q$10000, 1, 【データ】蓄積用!AC$2:AC$10000, "&gt;=4.0")&gt;0, "〇", "×")))</f>
        <v>×</v>
      </c>
      <c r="AK23" t="str">
        <f>IF(OR($A23="", AK$5=""), "", IF(COUNTIFS(【データ】蓄積用!A$2:A$10000, AK$5, 【データ】蓄積用!C$2:C$10000, $A23, 【データ】蓄積用!D$2:D$10000, "&gt;=3000", 【データ】蓄積用!E$2:E$10000, "&gt;=1500")&gt;0, "〇", IF(COUNTIFS(【データ】蓄積用!A$2:A$10000, AK$5, 【データ】蓄積用!C$2:C$10000, $A23, 【データ】蓄積用!Q$2:Q$10000, 1, 【データ】蓄積用!AC$2:AC$10000, "&gt;=4.0")&gt;0, "〇", "×")))</f>
        <v>×</v>
      </c>
      <c r="AL23" t="str">
        <f>IF(OR($A23="", AL$5=""), "", IF(COUNTIFS(【データ】蓄積用!A$2:A$10000, AL$5, 【データ】蓄積用!C$2:C$10000, $A23, 【データ】蓄積用!D$2:D$10000, "&gt;=3000", 【データ】蓄積用!E$2:E$10000, "&gt;=1500")&gt;0, "〇", IF(COUNTIFS(【データ】蓄積用!A$2:A$10000, AL$5, 【データ】蓄積用!C$2:C$10000, $A23, 【データ】蓄積用!Q$2:Q$10000, 1, 【データ】蓄積用!AC$2:AC$10000, "&gt;=4.0")&gt;0, "〇", "×")))</f>
        <v>×</v>
      </c>
      <c r="AM23" t="str">
        <f>IF(OR($A23="", AM$5=""), "", IF(COUNTIFS(【データ】蓄積用!A$2:A$10000, AM$5, 【データ】蓄積用!C$2:C$10000, $A23, 【データ】蓄積用!D$2:D$10000, "&gt;=3000", 【データ】蓄積用!E$2:E$10000, "&gt;=1500")&gt;0, "〇", IF(COUNTIFS(【データ】蓄積用!A$2:A$10000, AM$5, 【データ】蓄積用!C$2:C$10000, $A23, 【データ】蓄積用!Q$2:Q$10000, 1, 【データ】蓄積用!AC$2:AC$10000, "&gt;=4.0")&gt;0, "〇", "×")))</f>
        <v>×</v>
      </c>
      <c r="AN23" t="str">
        <f>IF(OR($A23="", AN$5=""), "", IF(COUNTIFS(【データ】蓄積用!A$2:A$10000, AN$5, 【データ】蓄積用!C$2:C$10000, $A23, 【データ】蓄積用!D$2:D$10000, "&gt;=3000", 【データ】蓄積用!E$2:E$10000, "&gt;=1500")&gt;0, "〇", IF(COUNTIFS(【データ】蓄積用!A$2:A$10000, AN$5, 【データ】蓄積用!C$2:C$10000, $A23, 【データ】蓄積用!Q$2:Q$10000, 1, 【データ】蓄積用!AC$2:AC$10000, "&gt;=4.0")&gt;0, "〇", "×")))</f>
        <v>×</v>
      </c>
      <c r="AO23" t="str">
        <f>IF(OR($A23="", AO$5=""), "", IF(COUNTIFS(【データ】蓄積用!A$2:A$10000, AO$5, 【データ】蓄積用!C$2:C$10000, $A23, 【データ】蓄積用!D$2:D$10000, "&gt;=3000", 【データ】蓄積用!E$2:E$10000, "&gt;=1500")&gt;0, "〇", IF(COUNTIFS(【データ】蓄積用!A$2:A$10000, AO$5, 【データ】蓄積用!C$2:C$10000, $A23, 【データ】蓄積用!Q$2:Q$10000, 1, 【データ】蓄積用!AC$2:AC$10000, "&gt;=4.0")&gt;0, "〇", "×")))</f>
        <v>×</v>
      </c>
      <c r="AP23" t="str">
        <f>IF(OR($A23="", AP$5=""), "", IF(COUNTIFS(【データ】蓄積用!A$2:A$10000, AP$5, 【データ】蓄積用!C$2:C$10000, $A23, 【データ】蓄積用!D$2:D$10000, "&gt;=3000", 【データ】蓄積用!E$2:E$10000, "&gt;=1500")&gt;0, "〇", IF(COUNTIFS(【データ】蓄積用!A$2:A$10000, AP$5, 【データ】蓄積用!C$2:C$10000, $A23, 【データ】蓄積用!Q$2:Q$10000, 1, 【データ】蓄積用!AC$2:AC$10000, "&gt;=4.0")&gt;0, "〇", "×")))</f>
        <v>×</v>
      </c>
      <c r="AQ23" t="str">
        <f>IF(OR($A23="", AQ$5=""), "", IF(COUNTIFS(【データ】蓄積用!A$2:A$10000, AQ$5, 【データ】蓄積用!C$2:C$10000, $A23, 【データ】蓄積用!D$2:D$10000, "&gt;=3000", 【データ】蓄積用!E$2:E$10000, "&gt;=1500")&gt;0, "〇", IF(COUNTIFS(【データ】蓄積用!A$2:A$10000, AQ$5, 【データ】蓄積用!C$2:C$10000, $A23, 【データ】蓄積用!Q$2:Q$10000, 1, 【データ】蓄積用!AC$2:AC$10000, "&gt;=4.0")&gt;0, "〇", "×")))</f>
        <v>×</v>
      </c>
      <c r="AR23" t="str">
        <f>IF(OR($A23="", AR$5=""), "", IF(COUNTIFS(【データ】蓄積用!A$2:A$10000, AR$5, 【データ】蓄積用!C$2:C$10000, $A23, 【データ】蓄積用!D$2:D$10000, "&gt;=3000", 【データ】蓄積用!E$2:E$10000, "&gt;=1500")&gt;0, "〇", IF(COUNTIFS(【データ】蓄積用!A$2:A$10000, AR$5, 【データ】蓄積用!C$2:C$10000, $A23, 【データ】蓄積用!Q$2:Q$10000, 1, 【データ】蓄積用!AC$2:AC$10000, "&gt;=4.0")&gt;0, "〇", "×")))</f>
        <v>×</v>
      </c>
      <c r="AS23" t="str">
        <f>IF(OR($A23="", AS$5=""), "", IF(COUNTIFS(【データ】蓄積用!A$2:A$10000, AS$5, 【データ】蓄積用!C$2:C$10000, $A23, 【データ】蓄積用!D$2:D$10000, "&gt;=3000", 【データ】蓄積用!E$2:E$10000, "&gt;=1500")&gt;0, "〇", IF(COUNTIFS(【データ】蓄積用!A$2:A$10000, AS$5, 【データ】蓄積用!C$2:C$10000, $A23, 【データ】蓄積用!Q$2:Q$10000, 1, 【データ】蓄積用!AC$2:AC$10000, "&gt;=4.0")&gt;0, "〇", "×")))</f>
        <v>×</v>
      </c>
      <c r="AT23" t="str">
        <f>IF(OR($A23="", AT$5=""), "", IF(COUNTIFS(【データ】蓄積用!A$2:A$10000, AT$5, 【データ】蓄積用!C$2:C$10000, $A23, 【データ】蓄積用!D$2:D$10000, "&gt;=3000", 【データ】蓄積用!E$2:E$10000, "&gt;=1500")&gt;0, "〇", IF(COUNTIFS(【データ】蓄積用!A$2:A$10000, AT$5, 【データ】蓄積用!C$2:C$10000, $A23, 【データ】蓄積用!Q$2:Q$10000, 1, 【データ】蓄積用!AC$2:AC$10000, "&gt;=4.0")&gt;0, "〇", "×")))</f>
        <v>×</v>
      </c>
      <c r="AU23" t="str">
        <f>IF(OR($A23="", AU$5=""), "", IF(COUNTIFS(【データ】蓄積用!A$2:A$10000, AU$5, 【データ】蓄積用!C$2:C$10000, $A23, 【データ】蓄積用!D$2:D$10000, "&gt;=3000", 【データ】蓄積用!E$2:E$10000, "&gt;=1500")&gt;0, "〇", IF(COUNTIFS(【データ】蓄積用!A$2:A$10000, AU$5, 【データ】蓄積用!C$2:C$10000, $A23, 【データ】蓄積用!Q$2:Q$10000, 1, 【データ】蓄積用!AC$2:AC$10000, "&gt;=4.0")&gt;0, "〇", "×")))</f>
        <v>×</v>
      </c>
      <c r="AV23" t="str">
        <f>IF(OR($A23="", AV$5=""), "", IF(COUNTIFS(【データ】蓄積用!A$2:A$10000, AV$5, 【データ】蓄積用!C$2:C$10000, $A23, 【データ】蓄積用!D$2:D$10000, "&gt;=3000", 【データ】蓄積用!E$2:E$10000, "&gt;=1500")&gt;0, "〇", IF(COUNTIFS(【データ】蓄積用!A$2:A$10000, AV$5, 【データ】蓄積用!C$2:C$10000, $A23, 【データ】蓄積用!Q$2:Q$10000, 1, 【データ】蓄積用!AC$2:AC$10000, "&gt;=4.0")&gt;0, "〇", "×")))</f>
        <v>×</v>
      </c>
      <c r="AW23" t="str">
        <f>IF(OR($A23="", AW$5=""), "", IF(COUNTIFS(【データ】蓄積用!A$2:A$10000, AW$5, 【データ】蓄積用!C$2:C$10000, $A23, 【データ】蓄積用!D$2:D$10000, "&gt;=3000", 【データ】蓄積用!E$2:E$10000, "&gt;=1500")&gt;0, "〇", IF(COUNTIFS(【データ】蓄積用!A$2:A$10000, AW$5, 【データ】蓄積用!C$2:C$10000, $A23, 【データ】蓄積用!Q$2:Q$10000, 1, 【データ】蓄積用!AC$2:AC$10000, "&gt;=4.0")&gt;0, "〇", "×")))</f>
        <v>×</v>
      </c>
      <c r="AX23" t="str">
        <f>IF(OR($A23="", AX$5=""), "", IF(COUNTIFS(【データ】蓄積用!A$2:A$10000, AX$5, 【データ】蓄積用!C$2:C$10000, $A23, 【データ】蓄積用!D$2:D$10000, "&gt;=3000", 【データ】蓄積用!E$2:E$10000, "&gt;=1500")&gt;0, "〇", IF(COUNTIFS(【データ】蓄積用!A$2:A$10000, AX$5, 【データ】蓄積用!C$2:C$10000, $A23, 【データ】蓄積用!Q$2:Q$10000, 1, 【データ】蓄積用!AC$2:AC$10000, "&gt;=4.0")&gt;0, "〇", "×")))</f>
        <v>×</v>
      </c>
      <c r="AY23" t="str">
        <f>IF(OR($A23="", AY$5=""), "", IF(COUNTIFS(【データ】蓄積用!A$2:A$10000, AY$5, 【データ】蓄積用!C$2:C$10000, $A23, 【データ】蓄積用!D$2:D$10000, "&gt;=3000", 【データ】蓄積用!E$2:E$10000, "&gt;=1500")&gt;0, "〇", IF(COUNTIFS(【データ】蓄積用!A$2:A$10000, AY$5, 【データ】蓄積用!C$2:C$10000, $A23, 【データ】蓄積用!Q$2:Q$10000, 1, 【データ】蓄積用!AC$2:AC$10000, "&gt;=4.0")&gt;0, "〇", "×")))</f>
        <v/>
      </c>
    </row>
    <row r="24" spans="1:51">
      <c r="A24">
        <v>522</v>
      </c>
      <c r="B24" t="str">
        <f>IF(OR($A24="", B$5=""), "", IF(COUNTIFS(【データ】蓄積用!A$2:A$10000, B$5, 【データ】蓄積用!C$2:C$10000, $A24, 【データ】蓄積用!D$2:D$10000, "&gt;=3000", 【データ】蓄積用!E$2:E$10000, "&gt;=1500")&gt;0, "〇", IF(COUNTIFS(【データ】蓄積用!A$2:A$10000, B$5, 【データ】蓄積用!C$2:C$10000, $A24, 【データ】蓄積用!Q$2:Q$10000, 1, 【データ】蓄積用!AC$2:AC$10000, "&gt;=4.0")&gt;0, "〇", "×")))</f>
        <v>×</v>
      </c>
      <c r="C24" t="str">
        <f>IF(OR($A24="", C$5=""), "", IF(COUNTIFS(【データ】蓄積用!A$2:A$10000, C$5, 【データ】蓄積用!C$2:C$10000, $A24, 【データ】蓄積用!D$2:D$10000, "&gt;=3000", 【データ】蓄積用!E$2:E$10000, "&gt;=1500")&gt;0, "〇", IF(COUNTIFS(【データ】蓄積用!A$2:A$10000, C$5, 【データ】蓄積用!C$2:C$10000, $A24, 【データ】蓄積用!Q$2:Q$10000, 1, 【データ】蓄積用!AC$2:AC$10000, "&gt;=4.0")&gt;0, "〇", "×")))</f>
        <v>×</v>
      </c>
      <c r="D24" t="str">
        <f>IF(OR($A24="", D$5=""), "", IF(COUNTIFS(【データ】蓄積用!A$2:A$10000, D$5, 【データ】蓄積用!C$2:C$10000, $A24, 【データ】蓄積用!D$2:D$10000, "&gt;=3000", 【データ】蓄積用!E$2:E$10000, "&gt;=1500")&gt;0, "〇", IF(COUNTIFS(【データ】蓄積用!A$2:A$10000, D$5, 【データ】蓄積用!C$2:C$10000, $A24, 【データ】蓄積用!Q$2:Q$10000, 1, 【データ】蓄積用!AC$2:AC$10000, "&gt;=4.0")&gt;0, "〇", "×")))</f>
        <v>〇</v>
      </c>
      <c r="E24" t="str">
        <f>IF(OR($A24="", E$5=""), "", IF(COUNTIFS(【データ】蓄積用!A$2:A$10000, E$5, 【データ】蓄積用!C$2:C$10000, $A24, 【データ】蓄積用!D$2:D$10000, "&gt;=3000", 【データ】蓄積用!E$2:E$10000, "&gt;=1500")&gt;0, "〇", IF(COUNTIFS(【データ】蓄積用!A$2:A$10000, E$5, 【データ】蓄積用!C$2:C$10000, $A24, 【データ】蓄積用!Q$2:Q$10000, 1, 【データ】蓄積用!AC$2:AC$10000, "&gt;=4.0")&gt;0, "〇", "×")))</f>
        <v>×</v>
      </c>
      <c r="F24" t="str">
        <f>IF(OR($A24="", F$5=""), "", IF(COUNTIFS(【データ】蓄積用!A$2:A$10000, F$5, 【データ】蓄積用!C$2:C$10000, $A24, 【データ】蓄積用!D$2:D$10000, "&gt;=3000", 【データ】蓄積用!E$2:E$10000, "&gt;=1500")&gt;0, "〇", IF(COUNTIFS(【データ】蓄積用!A$2:A$10000, F$5, 【データ】蓄積用!C$2:C$10000, $A24, 【データ】蓄積用!Q$2:Q$10000, 1, 【データ】蓄積用!AC$2:AC$10000, "&gt;=4.0")&gt;0, "〇", "×")))</f>
        <v>×</v>
      </c>
      <c r="G24" t="str">
        <f>IF(OR($A24="", G$5=""), "", IF(COUNTIFS(【データ】蓄積用!A$2:A$10000, G$5, 【データ】蓄積用!C$2:C$10000, $A24, 【データ】蓄積用!D$2:D$10000, "&gt;=3000", 【データ】蓄積用!E$2:E$10000, "&gt;=1500")&gt;0, "〇", IF(COUNTIFS(【データ】蓄積用!A$2:A$10000, G$5, 【データ】蓄積用!C$2:C$10000, $A24, 【データ】蓄積用!Q$2:Q$10000, 1, 【データ】蓄積用!AC$2:AC$10000, "&gt;=4.0")&gt;0, "〇", "×")))</f>
        <v>×</v>
      </c>
      <c r="H24" t="str">
        <f>IF(OR($A24="", H$5=""), "", IF(COUNTIFS(【データ】蓄積用!A$2:A$10000, H$5, 【データ】蓄積用!C$2:C$10000, $A24, 【データ】蓄積用!D$2:D$10000, "&gt;=3000", 【データ】蓄積用!E$2:E$10000, "&gt;=1500")&gt;0, "〇", IF(COUNTIFS(【データ】蓄積用!A$2:A$10000, H$5, 【データ】蓄積用!C$2:C$10000, $A24, 【データ】蓄積用!Q$2:Q$10000, 1, 【データ】蓄積用!AC$2:AC$10000, "&gt;=4.0")&gt;0, "〇", "×")))</f>
        <v>×</v>
      </c>
      <c r="I24" t="str">
        <f>IF(OR($A24="", I$5=""), "", IF(COUNTIFS(【データ】蓄積用!A$2:A$10000, I$5, 【データ】蓄積用!C$2:C$10000, $A24, 【データ】蓄積用!D$2:D$10000, "&gt;=3000", 【データ】蓄積用!E$2:E$10000, "&gt;=1500")&gt;0, "〇", IF(COUNTIFS(【データ】蓄積用!A$2:A$10000, I$5, 【データ】蓄積用!C$2:C$10000, $A24, 【データ】蓄積用!Q$2:Q$10000, 1, 【データ】蓄積用!AC$2:AC$10000, "&gt;=4.0")&gt;0, "〇", "×")))</f>
        <v>〇</v>
      </c>
      <c r="J24" t="str">
        <f>IF(OR($A24="", J$5=""), "", IF(COUNTIFS(【データ】蓄積用!A$2:A$10000, J$5, 【データ】蓄積用!C$2:C$10000, $A24, 【データ】蓄積用!D$2:D$10000, "&gt;=3000", 【データ】蓄積用!E$2:E$10000, "&gt;=1500")&gt;0, "〇", IF(COUNTIFS(【データ】蓄積用!A$2:A$10000, J$5, 【データ】蓄積用!C$2:C$10000, $A24, 【データ】蓄積用!Q$2:Q$10000, 1, 【データ】蓄積用!AC$2:AC$10000, "&gt;=4.0")&gt;0, "〇", "×")))</f>
        <v>〇</v>
      </c>
      <c r="K24" t="str">
        <f>IF(OR($A24="", K$5=""), "", IF(COUNTIFS(【データ】蓄積用!A$2:A$10000, K$5, 【データ】蓄積用!C$2:C$10000, $A24, 【データ】蓄積用!D$2:D$10000, "&gt;=3000", 【データ】蓄積用!E$2:E$10000, "&gt;=1500")&gt;0, "〇", IF(COUNTIFS(【データ】蓄積用!A$2:A$10000, K$5, 【データ】蓄積用!C$2:C$10000, $A24, 【データ】蓄積用!Q$2:Q$10000, 1, 【データ】蓄積用!AC$2:AC$10000, "&gt;=4.0")&gt;0, "〇", "×")))</f>
        <v>×</v>
      </c>
      <c r="L24" t="str">
        <f>IF(OR($A24="", L$5=""), "", IF(COUNTIFS(【データ】蓄積用!A$2:A$10000, L$5, 【データ】蓄積用!C$2:C$10000, $A24, 【データ】蓄積用!D$2:D$10000, "&gt;=3000", 【データ】蓄積用!E$2:E$10000, "&gt;=1500")&gt;0, "〇", IF(COUNTIFS(【データ】蓄積用!A$2:A$10000, L$5, 【データ】蓄積用!C$2:C$10000, $A24, 【データ】蓄積用!Q$2:Q$10000, 1, 【データ】蓄積用!AC$2:AC$10000, "&gt;=4.0")&gt;0, "〇", "×")))</f>
        <v>×</v>
      </c>
      <c r="M24" t="str">
        <f>IF(OR($A24="", M$5=""), "", IF(COUNTIFS(【データ】蓄積用!A$2:A$10000, M$5, 【データ】蓄積用!C$2:C$10000, $A24, 【データ】蓄積用!D$2:D$10000, "&gt;=3000", 【データ】蓄積用!E$2:E$10000, "&gt;=1500")&gt;0, "〇", IF(COUNTIFS(【データ】蓄積用!A$2:A$10000, M$5, 【データ】蓄積用!C$2:C$10000, $A24, 【データ】蓄積用!Q$2:Q$10000, 1, 【データ】蓄積用!AC$2:AC$10000, "&gt;=4.0")&gt;0, "〇", "×")))</f>
        <v>×</v>
      </c>
      <c r="N24" t="str">
        <f>IF(OR($A24="", N$5=""), "", IF(COUNTIFS(【データ】蓄積用!A$2:A$10000, N$5, 【データ】蓄積用!C$2:C$10000, $A24, 【データ】蓄積用!D$2:D$10000, "&gt;=3000", 【データ】蓄積用!E$2:E$10000, "&gt;=1500")&gt;0, "〇", IF(COUNTIFS(【データ】蓄積用!A$2:A$10000, N$5, 【データ】蓄積用!C$2:C$10000, $A24, 【データ】蓄積用!Q$2:Q$10000, 1, 【データ】蓄積用!AC$2:AC$10000, "&gt;=4.0")&gt;0, "〇", "×")))</f>
        <v>×</v>
      </c>
      <c r="O24" t="str">
        <f>IF(OR($A24="", O$5=""), "", IF(COUNTIFS(【データ】蓄積用!A$2:A$10000, O$5, 【データ】蓄積用!C$2:C$10000, $A24, 【データ】蓄積用!D$2:D$10000, "&gt;=3000", 【データ】蓄積用!E$2:E$10000, "&gt;=1500")&gt;0, "〇", IF(COUNTIFS(【データ】蓄積用!A$2:A$10000, O$5, 【データ】蓄積用!C$2:C$10000, $A24, 【データ】蓄積用!Q$2:Q$10000, 1, 【データ】蓄積用!AC$2:AC$10000, "&gt;=4.0")&gt;0, "〇", "×")))</f>
        <v>×</v>
      </c>
      <c r="P24" t="str">
        <f>IF(OR($A24="", P$5=""), "", IF(COUNTIFS(【データ】蓄積用!A$2:A$10000, P$5, 【データ】蓄積用!C$2:C$10000, $A24, 【データ】蓄積用!D$2:D$10000, "&gt;=3000", 【データ】蓄積用!E$2:E$10000, "&gt;=1500")&gt;0, "〇", IF(COUNTIFS(【データ】蓄積用!A$2:A$10000, P$5, 【データ】蓄積用!C$2:C$10000, $A24, 【データ】蓄積用!Q$2:Q$10000, 1, 【データ】蓄積用!AC$2:AC$10000, "&gt;=4.0")&gt;0, "〇", "×")))</f>
        <v>×</v>
      </c>
      <c r="Q24" t="str">
        <f>IF(OR($A24="", Q$5=""), "", IF(COUNTIFS(【データ】蓄積用!A$2:A$10000, Q$5, 【データ】蓄積用!C$2:C$10000, $A24, 【データ】蓄積用!D$2:D$10000, "&gt;=3000", 【データ】蓄積用!E$2:E$10000, "&gt;=1500")&gt;0, "〇", IF(COUNTIFS(【データ】蓄積用!A$2:A$10000, Q$5, 【データ】蓄積用!C$2:C$10000, $A24, 【データ】蓄積用!Q$2:Q$10000, 1, 【データ】蓄積用!AC$2:AC$10000, "&gt;=4.0")&gt;0, "〇", "×")))</f>
        <v>×</v>
      </c>
      <c r="R24" t="str">
        <f>IF(OR($A24="", R$5=""), "", IF(COUNTIFS(【データ】蓄積用!A$2:A$10000, R$5, 【データ】蓄積用!C$2:C$10000, $A24, 【データ】蓄積用!D$2:D$10000, "&gt;=3000", 【データ】蓄積用!E$2:E$10000, "&gt;=1500")&gt;0, "〇", IF(COUNTIFS(【データ】蓄積用!A$2:A$10000, R$5, 【データ】蓄積用!C$2:C$10000, $A24, 【データ】蓄積用!Q$2:Q$10000, 1, 【データ】蓄積用!AC$2:AC$10000, "&gt;=4.0")&gt;0, "〇", "×")))</f>
        <v>×</v>
      </c>
      <c r="S24" t="str">
        <f>IF(OR($A24="", S$5=""), "", IF(COUNTIFS(【データ】蓄積用!A$2:A$10000, S$5, 【データ】蓄積用!C$2:C$10000, $A24, 【データ】蓄積用!D$2:D$10000, "&gt;=3000", 【データ】蓄積用!E$2:E$10000, "&gt;=1500")&gt;0, "〇", IF(COUNTIFS(【データ】蓄積用!A$2:A$10000, S$5, 【データ】蓄積用!C$2:C$10000, $A24, 【データ】蓄積用!Q$2:Q$10000, 1, 【データ】蓄積用!AC$2:AC$10000, "&gt;=4.0")&gt;0, "〇", "×")))</f>
        <v>〇</v>
      </c>
      <c r="T24" t="str">
        <f>IF(OR($A24="", T$5=""), "", IF(COUNTIFS(【データ】蓄積用!A$2:A$10000, T$5, 【データ】蓄積用!C$2:C$10000, $A24, 【データ】蓄積用!D$2:D$10000, "&gt;=3000", 【データ】蓄積用!E$2:E$10000, "&gt;=1500")&gt;0, "〇", IF(COUNTIFS(【データ】蓄積用!A$2:A$10000, T$5, 【データ】蓄積用!C$2:C$10000, $A24, 【データ】蓄積用!Q$2:Q$10000, 1, 【データ】蓄積用!AC$2:AC$10000, "&gt;=4.0")&gt;0, "〇", "×")))</f>
        <v>×</v>
      </c>
      <c r="U24" t="str">
        <f>IF(OR($A24="", U$5=""), "", IF(COUNTIFS(【データ】蓄積用!A$2:A$10000, U$5, 【データ】蓄積用!C$2:C$10000, $A24, 【データ】蓄積用!D$2:D$10000, "&gt;=3000", 【データ】蓄積用!E$2:E$10000, "&gt;=1500")&gt;0, "〇", IF(COUNTIFS(【データ】蓄積用!A$2:A$10000, U$5, 【データ】蓄積用!C$2:C$10000, $A24, 【データ】蓄積用!Q$2:Q$10000, 1, 【データ】蓄積用!AC$2:AC$10000, "&gt;=4.0")&gt;0, "〇", "×")))</f>
        <v>×</v>
      </c>
      <c r="V24" t="str">
        <f>IF(OR($A24="", V$5=""), "", IF(COUNTIFS(【データ】蓄積用!A$2:A$10000, V$5, 【データ】蓄積用!C$2:C$10000, $A24, 【データ】蓄積用!D$2:D$10000, "&gt;=3000", 【データ】蓄積用!E$2:E$10000, "&gt;=1500")&gt;0, "〇", IF(COUNTIFS(【データ】蓄積用!A$2:A$10000, V$5, 【データ】蓄積用!C$2:C$10000, $A24, 【データ】蓄積用!Q$2:Q$10000, 1, 【データ】蓄積用!AC$2:AC$10000, "&gt;=4.0")&gt;0, "〇", "×")))</f>
        <v>×</v>
      </c>
      <c r="W24" t="str">
        <f>IF(OR($A24="", W$5=""), "", IF(COUNTIFS(【データ】蓄積用!A$2:A$10000, W$5, 【データ】蓄積用!C$2:C$10000, $A24, 【データ】蓄積用!D$2:D$10000, "&gt;=3000", 【データ】蓄積用!E$2:E$10000, "&gt;=1500")&gt;0, "〇", IF(COUNTIFS(【データ】蓄積用!A$2:A$10000, W$5, 【データ】蓄積用!C$2:C$10000, $A24, 【データ】蓄積用!Q$2:Q$10000, 1, 【データ】蓄積用!AC$2:AC$10000, "&gt;=4.0")&gt;0, "〇", "×")))</f>
        <v>×</v>
      </c>
      <c r="X24" t="str">
        <f>IF(OR($A24="", X$5=""), "", IF(COUNTIFS(【データ】蓄積用!A$2:A$10000, X$5, 【データ】蓄積用!C$2:C$10000, $A24, 【データ】蓄積用!D$2:D$10000, "&gt;=3000", 【データ】蓄積用!E$2:E$10000, "&gt;=1500")&gt;0, "〇", IF(COUNTIFS(【データ】蓄積用!A$2:A$10000, X$5, 【データ】蓄積用!C$2:C$10000, $A24, 【データ】蓄積用!Q$2:Q$10000, 1, 【データ】蓄積用!AC$2:AC$10000, "&gt;=4.0")&gt;0, "〇", "×")))</f>
        <v>×</v>
      </c>
      <c r="Y24" t="str">
        <f>IF(OR($A24="", Y$5=""), "", IF(COUNTIFS(【データ】蓄積用!A$2:A$10000, Y$5, 【データ】蓄積用!C$2:C$10000, $A24, 【データ】蓄積用!D$2:D$10000, "&gt;=3000", 【データ】蓄積用!E$2:E$10000, "&gt;=1500")&gt;0, "〇", IF(COUNTIFS(【データ】蓄積用!A$2:A$10000, Y$5, 【データ】蓄積用!C$2:C$10000, $A24, 【データ】蓄積用!Q$2:Q$10000, 1, 【データ】蓄積用!AC$2:AC$10000, "&gt;=4.0")&gt;0, "〇", "×")))</f>
        <v>×</v>
      </c>
      <c r="Z24" t="str">
        <f>IF(OR($A24="", Z$5=""), "", IF(COUNTIFS(【データ】蓄積用!A$2:A$10000, Z$5, 【データ】蓄積用!C$2:C$10000, $A24, 【データ】蓄積用!D$2:D$10000, "&gt;=3000", 【データ】蓄積用!E$2:E$10000, "&gt;=1500")&gt;0, "〇", IF(COUNTIFS(【データ】蓄積用!A$2:A$10000, Z$5, 【データ】蓄積用!C$2:C$10000, $A24, 【データ】蓄積用!Q$2:Q$10000, 1, 【データ】蓄積用!AC$2:AC$10000, "&gt;=4.0")&gt;0, "〇", "×")))</f>
        <v>×</v>
      </c>
      <c r="AA24" t="str">
        <f>IF(OR($A24="", AA$5=""), "", IF(COUNTIFS(【データ】蓄積用!A$2:A$10000, AA$5, 【データ】蓄積用!C$2:C$10000, $A24, 【データ】蓄積用!D$2:D$10000, "&gt;=3000", 【データ】蓄積用!E$2:E$10000, "&gt;=1500")&gt;0, "〇", IF(COUNTIFS(【データ】蓄積用!A$2:A$10000, AA$5, 【データ】蓄積用!C$2:C$10000, $A24, 【データ】蓄積用!Q$2:Q$10000, 1, 【データ】蓄積用!AC$2:AC$10000, "&gt;=4.0")&gt;0, "〇", "×")))</f>
        <v>×</v>
      </c>
      <c r="AB24" t="str">
        <f>IF(OR($A24="", AB$5=""), "", IF(COUNTIFS(【データ】蓄積用!A$2:A$10000, AB$5, 【データ】蓄積用!C$2:C$10000, $A24, 【データ】蓄積用!D$2:D$10000, "&gt;=3000", 【データ】蓄積用!E$2:E$10000, "&gt;=1500")&gt;0, "〇", IF(COUNTIFS(【データ】蓄積用!A$2:A$10000, AB$5, 【データ】蓄積用!C$2:C$10000, $A24, 【データ】蓄積用!Q$2:Q$10000, 1, 【データ】蓄積用!AC$2:AC$10000, "&gt;=4.0")&gt;0, "〇", "×")))</f>
        <v>×</v>
      </c>
      <c r="AC24" t="str">
        <f>IF(OR($A24="", AC$5=""), "", IF(COUNTIFS(【データ】蓄積用!A$2:A$10000, AC$5, 【データ】蓄積用!C$2:C$10000, $A24, 【データ】蓄積用!D$2:D$10000, "&gt;=3000", 【データ】蓄積用!E$2:E$10000, "&gt;=1500")&gt;0, "〇", IF(COUNTIFS(【データ】蓄積用!A$2:A$10000, AC$5, 【データ】蓄積用!C$2:C$10000, $A24, 【データ】蓄積用!Q$2:Q$10000, 1, 【データ】蓄積用!AC$2:AC$10000, "&gt;=4.0")&gt;0, "〇", "×")))</f>
        <v>×</v>
      </c>
      <c r="AD24" t="str">
        <f>IF(OR($A24="", AD$5=""), "", IF(COUNTIFS(【データ】蓄積用!A$2:A$10000, AD$5, 【データ】蓄積用!C$2:C$10000, $A24, 【データ】蓄積用!D$2:D$10000, "&gt;=3000", 【データ】蓄積用!E$2:E$10000, "&gt;=1500")&gt;0, "〇", IF(COUNTIFS(【データ】蓄積用!A$2:A$10000, AD$5, 【データ】蓄積用!C$2:C$10000, $A24, 【データ】蓄積用!Q$2:Q$10000, 1, 【データ】蓄積用!AC$2:AC$10000, "&gt;=4.0")&gt;0, "〇", "×")))</f>
        <v>×</v>
      </c>
      <c r="AE24" t="str">
        <f>IF(OR($A24="", AE$5=""), "", IF(COUNTIFS(【データ】蓄積用!A$2:A$10000, AE$5, 【データ】蓄積用!C$2:C$10000, $A24, 【データ】蓄積用!D$2:D$10000, "&gt;=3000", 【データ】蓄積用!E$2:E$10000, "&gt;=1500")&gt;0, "〇", IF(COUNTIFS(【データ】蓄積用!A$2:A$10000, AE$5, 【データ】蓄積用!C$2:C$10000, $A24, 【データ】蓄積用!Q$2:Q$10000, 1, 【データ】蓄積用!AC$2:AC$10000, "&gt;=4.0")&gt;0, "〇", "×")))</f>
        <v>×</v>
      </c>
      <c r="AF24" t="str">
        <f>IF(OR($A24="", AF$5=""), "", IF(COUNTIFS(【データ】蓄積用!A$2:A$10000, AF$5, 【データ】蓄積用!C$2:C$10000, $A24, 【データ】蓄積用!D$2:D$10000, "&gt;=3000", 【データ】蓄積用!E$2:E$10000, "&gt;=1500")&gt;0, "〇", IF(COUNTIFS(【データ】蓄積用!A$2:A$10000, AF$5, 【データ】蓄積用!C$2:C$10000, $A24, 【データ】蓄積用!Q$2:Q$10000, 1, 【データ】蓄積用!AC$2:AC$10000, "&gt;=4.0")&gt;0, "〇", "×")))</f>
        <v>×</v>
      </c>
      <c r="AG24" t="str">
        <f>IF(OR($A24="", AG$5=""), "", IF(COUNTIFS(【データ】蓄積用!A$2:A$10000, AG$5, 【データ】蓄積用!C$2:C$10000, $A24, 【データ】蓄積用!D$2:D$10000, "&gt;=3000", 【データ】蓄積用!E$2:E$10000, "&gt;=1500")&gt;0, "〇", IF(COUNTIFS(【データ】蓄積用!A$2:A$10000, AG$5, 【データ】蓄積用!C$2:C$10000, $A24, 【データ】蓄積用!Q$2:Q$10000, 1, 【データ】蓄積用!AC$2:AC$10000, "&gt;=4.0")&gt;0, "〇", "×")))</f>
        <v>×</v>
      </c>
      <c r="AH24" t="str">
        <f>IF(OR($A24="", AH$5=""), "", IF(COUNTIFS(【データ】蓄積用!A$2:A$10000, AH$5, 【データ】蓄積用!C$2:C$10000, $A24, 【データ】蓄積用!D$2:D$10000, "&gt;=3000", 【データ】蓄積用!E$2:E$10000, "&gt;=1500")&gt;0, "〇", IF(COUNTIFS(【データ】蓄積用!A$2:A$10000, AH$5, 【データ】蓄積用!C$2:C$10000, $A24, 【データ】蓄積用!Q$2:Q$10000, 1, 【データ】蓄積用!AC$2:AC$10000, "&gt;=4.0")&gt;0, "〇", "×")))</f>
        <v>×</v>
      </c>
      <c r="AI24" t="str">
        <f>IF(OR($A24="", AI$5=""), "", IF(COUNTIFS(【データ】蓄積用!A$2:A$10000, AI$5, 【データ】蓄積用!C$2:C$10000, $A24, 【データ】蓄積用!D$2:D$10000, "&gt;=3000", 【データ】蓄積用!E$2:E$10000, "&gt;=1500")&gt;0, "〇", IF(COUNTIFS(【データ】蓄積用!A$2:A$10000, AI$5, 【データ】蓄積用!C$2:C$10000, $A24, 【データ】蓄積用!Q$2:Q$10000, 1, 【データ】蓄積用!AC$2:AC$10000, "&gt;=4.0")&gt;0, "〇", "×")))</f>
        <v>〇</v>
      </c>
      <c r="AJ24" t="str">
        <f>IF(OR($A24="", AJ$5=""), "", IF(COUNTIFS(【データ】蓄積用!A$2:A$10000, AJ$5, 【データ】蓄積用!C$2:C$10000, $A24, 【データ】蓄積用!D$2:D$10000, "&gt;=3000", 【データ】蓄積用!E$2:E$10000, "&gt;=1500")&gt;0, "〇", IF(COUNTIFS(【データ】蓄積用!A$2:A$10000, AJ$5, 【データ】蓄積用!C$2:C$10000, $A24, 【データ】蓄積用!Q$2:Q$10000, 1, 【データ】蓄積用!AC$2:AC$10000, "&gt;=4.0")&gt;0, "〇", "×")))</f>
        <v>×</v>
      </c>
      <c r="AK24" t="str">
        <f>IF(OR($A24="", AK$5=""), "", IF(COUNTIFS(【データ】蓄積用!A$2:A$10000, AK$5, 【データ】蓄積用!C$2:C$10000, $A24, 【データ】蓄積用!D$2:D$10000, "&gt;=3000", 【データ】蓄積用!E$2:E$10000, "&gt;=1500")&gt;0, "〇", IF(COUNTIFS(【データ】蓄積用!A$2:A$10000, AK$5, 【データ】蓄積用!C$2:C$10000, $A24, 【データ】蓄積用!Q$2:Q$10000, 1, 【データ】蓄積用!AC$2:AC$10000, "&gt;=4.0")&gt;0, "〇", "×")))</f>
        <v>×</v>
      </c>
      <c r="AL24" t="str">
        <f>IF(OR($A24="", AL$5=""), "", IF(COUNTIFS(【データ】蓄積用!A$2:A$10000, AL$5, 【データ】蓄積用!C$2:C$10000, $A24, 【データ】蓄積用!D$2:D$10000, "&gt;=3000", 【データ】蓄積用!E$2:E$10000, "&gt;=1500")&gt;0, "〇", IF(COUNTIFS(【データ】蓄積用!A$2:A$10000, AL$5, 【データ】蓄積用!C$2:C$10000, $A24, 【データ】蓄積用!Q$2:Q$10000, 1, 【データ】蓄積用!AC$2:AC$10000, "&gt;=4.0")&gt;0, "〇", "×")))</f>
        <v>×</v>
      </c>
      <c r="AM24" t="str">
        <f>IF(OR($A24="", AM$5=""), "", IF(COUNTIFS(【データ】蓄積用!A$2:A$10000, AM$5, 【データ】蓄積用!C$2:C$10000, $A24, 【データ】蓄積用!D$2:D$10000, "&gt;=3000", 【データ】蓄積用!E$2:E$10000, "&gt;=1500")&gt;0, "〇", IF(COUNTIFS(【データ】蓄積用!A$2:A$10000, AM$5, 【データ】蓄積用!C$2:C$10000, $A24, 【データ】蓄積用!Q$2:Q$10000, 1, 【データ】蓄積用!AC$2:AC$10000, "&gt;=4.0")&gt;0, "〇", "×")))</f>
        <v>×</v>
      </c>
      <c r="AN24" t="str">
        <f>IF(OR($A24="", AN$5=""), "", IF(COUNTIFS(【データ】蓄積用!A$2:A$10000, AN$5, 【データ】蓄積用!C$2:C$10000, $A24, 【データ】蓄積用!D$2:D$10000, "&gt;=3000", 【データ】蓄積用!E$2:E$10000, "&gt;=1500")&gt;0, "〇", IF(COUNTIFS(【データ】蓄積用!A$2:A$10000, AN$5, 【データ】蓄積用!C$2:C$10000, $A24, 【データ】蓄積用!Q$2:Q$10000, 1, 【データ】蓄積用!AC$2:AC$10000, "&gt;=4.0")&gt;0, "〇", "×")))</f>
        <v>×</v>
      </c>
      <c r="AO24" t="str">
        <f>IF(OR($A24="", AO$5=""), "", IF(COUNTIFS(【データ】蓄積用!A$2:A$10000, AO$5, 【データ】蓄積用!C$2:C$10000, $A24, 【データ】蓄積用!D$2:D$10000, "&gt;=3000", 【データ】蓄積用!E$2:E$10000, "&gt;=1500")&gt;0, "〇", IF(COUNTIFS(【データ】蓄積用!A$2:A$10000, AO$5, 【データ】蓄積用!C$2:C$10000, $A24, 【データ】蓄積用!Q$2:Q$10000, 1, 【データ】蓄積用!AC$2:AC$10000, "&gt;=4.0")&gt;0, "〇", "×")))</f>
        <v>×</v>
      </c>
      <c r="AP24" t="str">
        <f>IF(OR($A24="", AP$5=""), "", IF(COUNTIFS(【データ】蓄積用!A$2:A$10000, AP$5, 【データ】蓄積用!C$2:C$10000, $A24, 【データ】蓄積用!D$2:D$10000, "&gt;=3000", 【データ】蓄積用!E$2:E$10000, "&gt;=1500")&gt;0, "〇", IF(COUNTIFS(【データ】蓄積用!A$2:A$10000, AP$5, 【データ】蓄積用!C$2:C$10000, $A24, 【データ】蓄積用!Q$2:Q$10000, 1, 【データ】蓄積用!AC$2:AC$10000, "&gt;=4.0")&gt;0, "〇", "×")))</f>
        <v>×</v>
      </c>
      <c r="AQ24" t="str">
        <f>IF(OR($A24="", AQ$5=""), "", IF(COUNTIFS(【データ】蓄積用!A$2:A$10000, AQ$5, 【データ】蓄積用!C$2:C$10000, $A24, 【データ】蓄積用!D$2:D$10000, "&gt;=3000", 【データ】蓄積用!E$2:E$10000, "&gt;=1500")&gt;0, "〇", IF(COUNTIFS(【データ】蓄積用!A$2:A$10000, AQ$5, 【データ】蓄積用!C$2:C$10000, $A24, 【データ】蓄積用!Q$2:Q$10000, 1, 【データ】蓄積用!AC$2:AC$10000, "&gt;=4.0")&gt;0, "〇", "×")))</f>
        <v>×</v>
      </c>
      <c r="AR24" t="str">
        <f>IF(OR($A24="", AR$5=""), "", IF(COUNTIFS(【データ】蓄積用!A$2:A$10000, AR$5, 【データ】蓄積用!C$2:C$10000, $A24, 【データ】蓄積用!D$2:D$10000, "&gt;=3000", 【データ】蓄積用!E$2:E$10000, "&gt;=1500")&gt;0, "〇", IF(COUNTIFS(【データ】蓄積用!A$2:A$10000, AR$5, 【データ】蓄積用!C$2:C$10000, $A24, 【データ】蓄積用!Q$2:Q$10000, 1, 【データ】蓄積用!AC$2:AC$10000, "&gt;=4.0")&gt;0, "〇", "×")))</f>
        <v>×</v>
      </c>
      <c r="AS24" t="str">
        <f>IF(OR($A24="", AS$5=""), "", IF(COUNTIFS(【データ】蓄積用!A$2:A$10000, AS$5, 【データ】蓄積用!C$2:C$10000, $A24, 【データ】蓄積用!D$2:D$10000, "&gt;=3000", 【データ】蓄積用!E$2:E$10000, "&gt;=1500")&gt;0, "〇", IF(COUNTIFS(【データ】蓄積用!A$2:A$10000, AS$5, 【データ】蓄積用!C$2:C$10000, $A24, 【データ】蓄積用!Q$2:Q$10000, 1, 【データ】蓄積用!AC$2:AC$10000, "&gt;=4.0")&gt;0, "〇", "×")))</f>
        <v>×</v>
      </c>
      <c r="AT24" t="str">
        <f>IF(OR($A24="", AT$5=""), "", IF(COUNTIFS(【データ】蓄積用!A$2:A$10000, AT$5, 【データ】蓄積用!C$2:C$10000, $A24, 【データ】蓄積用!D$2:D$10000, "&gt;=3000", 【データ】蓄積用!E$2:E$10000, "&gt;=1500")&gt;0, "〇", IF(COUNTIFS(【データ】蓄積用!A$2:A$10000, AT$5, 【データ】蓄積用!C$2:C$10000, $A24, 【データ】蓄積用!Q$2:Q$10000, 1, 【データ】蓄積用!AC$2:AC$10000, "&gt;=4.0")&gt;0, "〇", "×")))</f>
        <v>×</v>
      </c>
      <c r="AU24" t="str">
        <f>IF(OR($A24="", AU$5=""), "", IF(COUNTIFS(【データ】蓄積用!A$2:A$10000, AU$5, 【データ】蓄積用!C$2:C$10000, $A24, 【データ】蓄積用!D$2:D$10000, "&gt;=3000", 【データ】蓄積用!E$2:E$10000, "&gt;=1500")&gt;0, "〇", IF(COUNTIFS(【データ】蓄積用!A$2:A$10000, AU$5, 【データ】蓄積用!C$2:C$10000, $A24, 【データ】蓄積用!Q$2:Q$10000, 1, 【データ】蓄積用!AC$2:AC$10000, "&gt;=4.0")&gt;0, "〇", "×")))</f>
        <v>×</v>
      </c>
      <c r="AV24" t="str">
        <f>IF(OR($A24="", AV$5=""), "", IF(COUNTIFS(【データ】蓄積用!A$2:A$10000, AV$5, 【データ】蓄積用!C$2:C$10000, $A24, 【データ】蓄積用!D$2:D$10000, "&gt;=3000", 【データ】蓄積用!E$2:E$10000, "&gt;=1500")&gt;0, "〇", IF(COUNTIFS(【データ】蓄積用!A$2:A$10000, AV$5, 【データ】蓄積用!C$2:C$10000, $A24, 【データ】蓄積用!Q$2:Q$10000, 1, 【データ】蓄積用!AC$2:AC$10000, "&gt;=4.0")&gt;0, "〇", "×")))</f>
        <v>×</v>
      </c>
      <c r="AW24" t="str">
        <f>IF(OR($A24="", AW$5=""), "", IF(COUNTIFS(【データ】蓄積用!A$2:A$10000, AW$5, 【データ】蓄積用!C$2:C$10000, $A24, 【データ】蓄積用!D$2:D$10000, "&gt;=3000", 【データ】蓄積用!E$2:E$10000, "&gt;=1500")&gt;0, "〇", IF(COUNTIFS(【データ】蓄積用!A$2:A$10000, AW$5, 【データ】蓄積用!C$2:C$10000, $A24, 【データ】蓄積用!Q$2:Q$10000, 1, 【データ】蓄積用!AC$2:AC$10000, "&gt;=4.0")&gt;0, "〇", "×")))</f>
        <v>×</v>
      </c>
      <c r="AX24" t="str">
        <f>IF(OR($A24="", AX$5=""), "", IF(COUNTIFS(【データ】蓄積用!A$2:A$10000, AX$5, 【データ】蓄積用!C$2:C$10000, $A24, 【データ】蓄積用!D$2:D$10000, "&gt;=3000", 【データ】蓄積用!E$2:E$10000, "&gt;=1500")&gt;0, "〇", IF(COUNTIFS(【データ】蓄積用!A$2:A$10000, AX$5, 【データ】蓄積用!C$2:C$10000, $A24, 【データ】蓄積用!Q$2:Q$10000, 1, 【データ】蓄積用!AC$2:AC$10000, "&gt;=4.0")&gt;0, "〇", "×")))</f>
        <v>×</v>
      </c>
      <c r="AY24" t="str">
        <f>IF(OR($A24="", AY$5=""), "", IF(COUNTIFS(【データ】蓄積用!A$2:A$10000, AY$5, 【データ】蓄積用!C$2:C$10000, $A24, 【データ】蓄積用!D$2:D$10000, "&gt;=3000", 【データ】蓄積用!E$2:E$10000, "&gt;=1500")&gt;0, "〇", IF(COUNTIFS(【データ】蓄積用!A$2:A$10000, AY$5, 【データ】蓄積用!C$2:C$10000, $A24, 【データ】蓄積用!Q$2:Q$10000, 1, 【データ】蓄積用!AC$2:AC$10000, "&gt;=4.0")&gt;0, "〇", "×")))</f>
        <v/>
      </c>
    </row>
    <row r="25" spans="1:51">
      <c r="A25">
        <v>523</v>
      </c>
      <c r="B25" t="str">
        <f>IF(OR($A25="", B$5=""), "", IF(COUNTIFS(【データ】蓄積用!A$2:A$10000, B$5, 【データ】蓄積用!C$2:C$10000, $A25, 【データ】蓄積用!D$2:D$10000, "&gt;=3000", 【データ】蓄積用!E$2:E$10000, "&gt;=1500")&gt;0, "〇", IF(COUNTIFS(【データ】蓄積用!A$2:A$10000, B$5, 【データ】蓄積用!C$2:C$10000, $A25, 【データ】蓄積用!Q$2:Q$10000, 1, 【データ】蓄積用!AC$2:AC$10000, "&gt;=4.0")&gt;0, "〇", "×")))</f>
        <v>〇</v>
      </c>
      <c r="C25" t="str">
        <f>IF(OR($A25="", C$5=""), "", IF(COUNTIFS(【データ】蓄積用!A$2:A$10000, C$5, 【データ】蓄積用!C$2:C$10000, $A25, 【データ】蓄積用!D$2:D$10000, "&gt;=3000", 【データ】蓄積用!E$2:E$10000, "&gt;=1500")&gt;0, "〇", IF(COUNTIFS(【データ】蓄積用!A$2:A$10000, C$5, 【データ】蓄積用!C$2:C$10000, $A25, 【データ】蓄積用!Q$2:Q$10000, 1, 【データ】蓄積用!AC$2:AC$10000, "&gt;=4.0")&gt;0, "〇", "×")))</f>
        <v>×</v>
      </c>
      <c r="D25" t="str">
        <f>IF(OR($A25="", D$5=""), "", IF(COUNTIFS(【データ】蓄積用!A$2:A$10000, D$5, 【データ】蓄積用!C$2:C$10000, $A25, 【データ】蓄積用!D$2:D$10000, "&gt;=3000", 【データ】蓄積用!E$2:E$10000, "&gt;=1500")&gt;0, "〇", IF(COUNTIFS(【データ】蓄積用!A$2:A$10000, D$5, 【データ】蓄積用!C$2:C$10000, $A25, 【データ】蓄積用!Q$2:Q$10000, 1, 【データ】蓄積用!AC$2:AC$10000, "&gt;=4.0")&gt;0, "〇", "×")))</f>
        <v>×</v>
      </c>
      <c r="E25" t="str">
        <f>IF(OR($A25="", E$5=""), "", IF(COUNTIFS(【データ】蓄積用!A$2:A$10000, E$5, 【データ】蓄積用!C$2:C$10000, $A25, 【データ】蓄積用!D$2:D$10000, "&gt;=3000", 【データ】蓄積用!E$2:E$10000, "&gt;=1500")&gt;0, "〇", IF(COUNTIFS(【データ】蓄積用!A$2:A$10000, E$5, 【データ】蓄積用!C$2:C$10000, $A25, 【データ】蓄積用!Q$2:Q$10000, 1, 【データ】蓄積用!AC$2:AC$10000, "&gt;=4.0")&gt;0, "〇", "×")))</f>
        <v>×</v>
      </c>
      <c r="F25" t="str">
        <f>IF(OR($A25="", F$5=""), "", IF(COUNTIFS(【データ】蓄積用!A$2:A$10000, F$5, 【データ】蓄積用!C$2:C$10000, $A25, 【データ】蓄積用!D$2:D$10000, "&gt;=3000", 【データ】蓄積用!E$2:E$10000, "&gt;=1500")&gt;0, "〇", IF(COUNTIFS(【データ】蓄積用!A$2:A$10000, F$5, 【データ】蓄積用!C$2:C$10000, $A25, 【データ】蓄積用!Q$2:Q$10000, 1, 【データ】蓄積用!AC$2:AC$10000, "&gt;=4.0")&gt;0, "〇", "×")))</f>
        <v>×</v>
      </c>
      <c r="G25" t="str">
        <f>IF(OR($A25="", G$5=""), "", IF(COUNTIFS(【データ】蓄積用!A$2:A$10000, G$5, 【データ】蓄積用!C$2:C$10000, $A25, 【データ】蓄積用!D$2:D$10000, "&gt;=3000", 【データ】蓄積用!E$2:E$10000, "&gt;=1500")&gt;0, "〇", IF(COUNTIFS(【データ】蓄積用!A$2:A$10000, G$5, 【データ】蓄積用!C$2:C$10000, $A25, 【データ】蓄積用!Q$2:Q$10000, 1, 【データ】蓄積用!AC$2:AC$10000, "&gt;=4.0")&gt;0, "〇", "×")))</f>
        <v>×</v>
      </c>
      <c r="H25" t="str">
        <f>IF(OR($A25="", H$5=""), "", IF(COUNTIFS(【データ】蓄積用!A$2:A$10000, H$5, 【データ】蓄積用!C$2:C$10000, $A25, 【データ】蓄積用!D$2:D$10000, "&gt;=3000", 【データ】蓄積用!E$2:E$10000, "&gt;=1500")&gt;0, "〇", IF(COUNTIFS(【データ】蓄積用!A$2:A$10000, H$5, 【データ】蓄積用!C$2:C$10000, $A25, 【データ】蓄積用!Q$2:Q$10000, 1, 【データ】蓄積用!AC$2:AC$10000, "&gt;=4.0")&gt;0, "〇", "×")))</f>
        <v>×</v>
      </c>
      <c r="I25" t="str">
        <f>IF(OR($A25="", I$5=""), "", IF(COUNTIFS(【データ】蓄積用!A$2:A$10000, I$5, 【データ】蓄積用!C$2:C$10000, $A25, 【データ】蓄積用!D$2:D$10000, "&gt;=3000", 【データ】蓄積用!E$2:E$10000, "&gt;=1500")&gt;0, "〇", IF(COUNTIFS(【データ】蓄積用!A$2:A$10000, I$5, 【データ】蓄積用!C$2:C$10000, $A25, 【データ】蓄積用!Q$2:Q$10000, 1, 【データ】蓄積用!AC$2:AC$10000, "&gt;=4.0")&gt;0, "〇", "×")))</f>
        <v>×</v>
      </c>
      <c r="J25" t="str">
        <f>IF(OR($A25="", J$5=""), "", IF(COUNTIFS(【データ】蓄積用!A$2:A$10000, J$5, 【データ】蓄積用!C$2:C$10000, $A25, 【データ】蓄積用!D$2:D$10000, "&gt;=3000", 【データ】蓄積用!E$2:E$10000, "&gt;=1500")&gt;0, "〇", IF(COUNTIFS(【データ】蓄積用!A$2:A$10000, J$5, 【データ】蓄積用!C$2:C$10000, $A25, 【データ】蓄積用!Q$2:Q$10000, 1, 【データ】蓄積用!AC$2:AC$10000, "&gt;=4.0")&gt;0, "〇", "×")))</f>
        <v>×</v>
      </c>
      <c r="K25" t="str">
        <f>IF(OR($A25="", K$5=""), "", IF(COUNTIFS(【データ】蓄積用!A$2:A$10000, K$5, 【データ】蓄積用!C$2:C$10000, $A25, 【データ】蓄積用!D$2:D$10000, "&gt;=3000", 【データ】蓄積用!E$2:E$10000, "&gt;=1500")&gt;0, "〇", IF(COUNTIFS(【データ】蓄積用!A$2:A$10000, K$5, 【データ】蓄積用!C$2:C$10000, $A25, 【データ】蓄積用!Q$2:Q$10000, 1, 【データ】蓄積用!AC$2:AC$10000, "&gt;=4.0")&gt;0, "〇", "×")))</f>
        <v>×</v>
      </c>
      <c r="L25" t="str">
        <f>IF(OR($A25="", L$5=""), "", IF(COUNTIFS(【データ】蓄積用!A$2:A$10000, L$5, 【データ】蓄積用!C$2:C$10000, $A25, 【データ】蓄積用!D$2:D$10000, "&gt;=3000", 【データ】蓄積用!E$2:E$10000, "&gt;=1500")&gt;0, "〇", IF(COUNTIFS(【データ】蓄積用!A$2:A$10000, L$5, 【データ】蓄積用!C$2:C$10000, $A25, 【データ】蓄積用!Q$2:Q$10000, 1, 【データ】蓄積用!AC$2:AC$10000, "&gt;=4.0")&gt;0, "〇", "×")))</f>
        <v>〇</v>
      </c>
      <c r="M25" t="str">
        <f>IF(OR($A25="", M$5=""), "", IF(COUNTIFS(【データ】蓄積用!A$2:A$10000, M$5, 【データ】蓄積用!C$2:C$10000, $A25, 【データ】蓄積用!D$2:D$10000, "&gt;=3000", 【データ】蓄積用!E$2:E$10000, "&gt;=1500")&gt;0, "〇", IF(COUNTIFS(【データ】蓄積用!A$2:A$10000, M$5, 【データ】蓄積用!C$2:C$10000, $A25, 【データ】蓄積用!Q$2:Q$10000, 1, 【データ】蓄積用!AC$2:AC$10000, "&gt;=4.0")&gt;0, "〇", "×")))</f>
        <v>×</v>
      </c>
      <c r="N25" t="str">
        <f>IF(OR($A25="", N$5=""), "", IF(COUNTIFS(【データ】蓄積用!A$2:A$10000, N$5, 【データ】蓄積用!C$2:C$10000, $A25, 【データ】蓄積用!D$2:D$10000, "&gt;=3000", 【データ】蓄積用!E$2:E$10000, "&gt;=1500")&gt;0, "〇", IF(COUNTIFS(【データ】蓄積用!A$2:A$10000, N$5, 【データ】蓄積用!C$2:C$10000, $A25, 【データ】蓄積用!Q$2:Q$10000, 1, 【データ】蓄積用!AC$2:AC$10000, "&gt;=4.0")&gt;0, "〇", "×")))</f>
        <v>×</v>
      </c>
      <c r="O25" t="str">
        <f>IF(OR($A25="", O$5=""), "", IF(COUNTIFS(【データ】蓄積用!A$2:A$10000, O$5, 【データ】蓄積用!C$2:C$10000, $A25, 【データ】蓄積用!D$2:D$10000, "&gt;=3000", 【データ】蓄積用!E$2:E$10000, "&gt;=1500")&gt;0, "〇", IF(COUNTIFS(【データ】蓄積用!A$2:A$10000, O$5, 【データ】蓄積用!C$2:C$10000, $A25, 【データ】蓄積用!Q$2:Q$10000, 1, 【データ】蓄積用!AC$2:AC$10000, "&gt;=4.0")&gt;0, "〇", "×")))</f>
        <v>×</v>
      </c>
      <c r="P25" t="str">
        <f>IF(OR($A25="", P$5=""), "", IF(COUNTIFS(【データ】蓄積用!A$2:A$10000, P$5, 【データ】蓄積用!C$2:C$10000, $A25, 【データ】蓄積用!D$2:D$10000, "&gt;=3000", 【データ】蓄積用!E$2:E$10000, "&gt;=1500")&gt;0, "〇", IF(COUNTIFS(【データ】蓄積用!A$2:A$10000, P$5, 【データ】蓄積用!C$2:C$10000, $A25, 【データ】蓄積用!Q$2:Q$10000, 1, 【データ】蓄積用!AC$2:AC$10000, "&gt;=4.0")&gt;0, "〇", "×")))</f>
        <v>×</v>
      </c>
      <c r="Q25" t="str">
        <f>IF(OR($A25="", Q$5=""), "", IF(COUNTIFS(【データ】蓄積用!A$2:A$10000, Q$5, 【データ】蓄積用!C$2:C$10000, $A25, 【データ】蓄積用!D$2:D$10000, "&gt;=3000", 【データ】蓄積用!E$2:E$10000, "&gt;=1500")&gt;0, "〇", IF(COUNTIFS(【データ】蓄積用!A$2:A$10000, Q$5, 【データ】蓄積用!C$2:C$10000, $A25, 【データ】蓄積用!Q$2:Q$10000, 1, 【データ】蓄積用!AC$2:AC$10000, "&gt;=4.0")&gt;0, "〇", "×")))</f>
        <v>×</v>
      </c>
      <c r="R25" t="str">
        <f>IF(OR($A25="", R$5=""), "", IF(COUNTIFS(【データ】蓄積用!A$2:A$10000, R$5, 【データ】蓄積用!C$2:C$10000, $A25, 【データ】蓄積用!D$2:D$10000, "&gt;=3000", 【データ】蓄積用!E$2:E$10000, "&gt;=1500")&gt;0, "〇", IF(COUNTIFS(【データ】蓄積用!A$2:A$10000, R$5, 【データ】蓄積用!C$2:C$10000, $A25, 【データ】蓄積用!Q$2:Q$10000, 1, 【データ】蓄積用!AC$2:AC$10000, "&gt;=4.0")&gt;0, "〇", "×")))</f>
        <v>×</v>
      </c>
      <c r="S25" t="str">
        <f>IF(OR($A25="", S$5=""), "", IF(COUNTIFS(【データ】蓄積用!A$2:A$10000, S$5, 【データ】蓄積用!C$2:C$10000, $A25, 【データ】蓄積用!D$2:D$10000, "&gt;=3000", 【データ】蓄積用!E$2:E$10000, "&gt;=1500")&gt;0, "〇", IF(COUNTIFS(【データ】蓄積用!A$2:A$10000, S$5, 【データ】蓄積用!C$2:C$10000, $A25, 【データ】蓄積用!Q$2:Q$10000, 1, 【データ】蓄積用!AC$2:AC$10000, "&gt;=4.0")&gt;0, "〇", "×")))</f>
        <v>×</v>
      </c>
      <c r="T25" t="str">
        <f>IF(OR($A25="", T$5=""), "", IF(COUNTIFS(【データ】蓄積用!A$2:A$10000, T$5, 【データ】蓄積用!C$2:C$10000, $A25, 【データ】蓄積用!D$2:D$10000, "&gt;=3000", 【データ】蓄積用!E$2:E$10000, "&gt;=1500")&gt;0, "〇", IF(COUNTIFS(【データ】蓄積用!A$2:A$10000, T$5, 【データ】蓄積用!C$2:C$10000, $A25, 【データ】蓄積用!Q$2:Q$10000, 1, 【データ】蓄積用!AC$2:AC$10000, "&gt;=4.0")&gt;0, "〇", "×")))</f>
        <v>×</v>
      </c>
      <c r="U25" t="str">
        <f>IF(OR($A25="", U$5=""), "", IF(COUNTIFS(【データ】蓄積用!A$2:A$10000, U$5, 【データ】蓄積用!C$2:C$10000, $A25, 【データ】蓄積用!D$2:D$10000, "&gt;=3000", 【データ】蓄積用!E$2:E$10000, "&gt;=1500")&gt;0, "〇", IF(COUNTIFS(【データ】蓄積用!A$2:A$10000, U$5, 【データ】蓄積用!C$2:C$10000, $A25, 【データ】蓄積用!Q$2:Q$10000, 1, 【データ】蓄積用!AC$2:AC$10000, "&gt;=4.0")&gt;0, "〇", "×")))</f>
        <v>×</v>
      </c>
      <c r="V25" t="str">
        <f>IF(OR($A25="", V$5=""), "", IF(COUNTIFS(【データ】蓄積用!A$2:A$10000, V$5, 【データ】蓄積用!C$2:C$10000, $A25, 【データ】蓄積用!D$2:D$10000, "&gt;=3000", 【データ】蓄積用!E$2:E$10000, "&gt;=1500")&gt;0, "〇", IF(COUNTIFS(【データ】蓄積用!A$2:A$10000, V$5, 【データ】蓄積用!C$2:C$10000, $A25, 【データ】蓄積用!Q$2:Q$10000, 1, 【データ】蓄積用!AC$2:AC$10000, "&gt;=4.0")&gt;0, "〇", "×")))</f>
        <v>×</v>
      </c>
      <c r="W25" t="str">
        <f>IF(OR($A25="", W$5=""), "", IF(COUNTIFS(【データ】蓄積用!A$2:A$10000, W$5, 【データ】蓄積用!C$2:C$10000, $A25, 【データ】蓄積用!D$2:D$10000, "&gt;=3000", 【データ】蓄積用!E$2:E$10000, "&gt;=1500")&gt;0, "〇", IF(COUNTIFS(【データ】蓄積用!A$2:A$10000, W$5, 【データ】蓄積用!C$2:C$10000, $A25, 【データ】蓄積用!Q$2:Q$10000, 1, 【データ】蓄積用!AC$2:AC$10000, "&gt;=4.0")&gt;0, "〇", "×")))</f>
        <v>〇</v>
      </c>
      <c r="X25" t="str">
        <f>IF(OR($A25="", X$5=""), "", IF(COUNTIFS(【データ】蓄積用!A$2:A$10000, X$5, 【データ】蓄積用!C$2:C$10000, $A25, 【データ】蓄積用!D$2:D$10000, "&gt;=3000", 【データ】蓄積用!E$2:E$10000, "&gt;=1500")&gt;0, "〇", IF(COUNTIFS(【データ】蓄積用!A$2:A$10000, X$5, 【データ】蓄積用!C$2:C$10000, $A25, 【データ】蓄積用!Q$2:Q$10000, 1, 【データ】蓄積用!AC$2:AC$10000, "&gt;=4.0")&gt;0, "〇", "×")))</f>
        <v>×</v>
      </c>
      <c r="Y25" t="str">
        <f>IF(OR($A25="", Y$5=""), "", IF(COUNTIFS(【データ】蓄積用!A$2:A$10000, Y$5, 【データ】蓄積用!C$2:C$10000, $A25, 【データ】蓄積用!D$2:D$10000, "&gt;=3000", 【データ】蓄積用!E$2:E$10000, "&gt;=1500")&gt;0, "〇", IF(COUNTIFS(【データ】蓄積用!A$2:A$10000, Y$5, 【データ】蓄積用!C$2:C$10000, $A25, 【データ】蓄積用!Q$2:Q$10000, 1, 【データ】蓄積用!AC$2:AC$10000, "&gt;=4.0")&gt;0, "〇", "×")))</f>
        <v>×</v>
      </c>
      <c r="Z25" t="str">
        <f>IF(OR($A25="", Z$5=""), "", IF(COUNTIFS(【データ】蓄積用!A$2:A$10000, Z$5, 【データ】蓄積用!C$2:C$10000, $A25, 【データ】蓄積用!D$2:D$10000, "&gt;=3000", 【データ】蓄積用!E$2:E$10000, "&gt;=1500")&gt;0, "〇", IF(COUNTIFS(【データ】蓄積用!A$2:A$10000, Z$5, 【データ】蓄積用!C$2:C$10000, $A25, 【データ】蓄積用!Q$2:Q$10000, 1, 【データ】蓄積用!AC$2:AC$10000, "&gt;=4.0")&gt;0, "〇", "×")))</f>
        <v>×</v>
      </c>
      <c r="AA25" t="str">
        <f>IF(OR($A25="", AA$5=""), "", IF(COUNTIFS(【データ】蓄積用!A$2:A$10000, AA$5, 【データ】蓄積用!C$2:C$10000, $A25, 【データ】蓄積用!D$2:D$10000, "&gt;=3000", 【データ】蓄積用!E$2:E$10000, "&gt;=1500")&gt;0, "〇", IF(COUNTIFS(【データ】蓄積用!A$2:A$10000, AA$5, 【データ】蓄積用!C$2:C$10000, $A25, 【データ】蓄積用!Q$2:Q$10000, 1, 【データ】蓄積用!AC$2:AC$10000, "&gt;=4.0")&gt;0, "〇", "×")))</f>
        <v>×</v>
      </c>
      <c r="AB25" t="str">
        <f>IF(OR($A25="", AB$5=""), "", IF(COUNTIFS(【データ】蓄積用!A$2:A$10000, AB$5, 【データ】蓄積用!C$2:C$10000, $A25, 【データ】蓄積用!D$2:D$10000, "&gt;=3000", 【データ】蓄積用!E$2:E$10000, "&gt;=1500")&gt;0, "〇", IF(COUNTIFS(【データ】蓄積用!A$2:A$10000, AB$5, 【データ】蓄積用!C$2:C$10000, $A25, 【データ】蓄積用!Q$2:Q$10000, 1, 【データ】蓄積用!AC$2:AC$10000, "&gt;=4.0")&gt;0, "〇", "×")))</f>
        <v>×</v>
      </c>
      <c r="AC25" t="str">
        <f>IF(OR($A25="", AC$5=""), "", IF(COUNTIFS(【データ】蓄積用!A$2:A$10000, AC$5, 【データ】蓄積用!C$2:C$10000, $A25, 【データ】蓄積用!D$2:D$10000, "&gt;=3000", 【データ】蓄積用!E$2:E$10000, "&gt;=1500")&gt;0, "〇", IF(COUNTIFS(【データ】蓄積用!A$2:A$10000, AC$5, 【データ】蓄積用!C$2:C$10000, $A25, 【データ】蓄積用!Q$2:Q$10000, 1, 【データ】蓄積用!AC$2:AC$10000, "&gt;=4.0")&gt;0, "〇", "×")))</f>
        <v>×</v>
      </c>
      <c r="AD25" t="str">
        <f>IF(OR($A25="", AD$5=""), "", IF(COUNTIFS(【データ】蓄積用!A$2:A$10000, AD$5, 【データ】蓄積用!C$2:C$10000, $A25, 【データ】蓄積用!D$2:D$10000, "&gt;=3000", 【データ】蓄積用!E$2:E$10000, "&gt;=1500")&gt;0, "〇", IF(COUNTIFS(【データ】蓄積用!A$2:A$10000, AD$5, 【データ】蓄積用!C$2:C$10000, $A25, 【データ】蓄積用!Q$2:Q$10000, 1, 【データ】蓄積用!AC$2:AC$10000, "&gt;=4.0")&gt;0, "〇", "×")))</f>
        <v>×</v>
      </c>
      <c r="AE25" t="str">
        <f>IF(OR($A25="", AE$5=""), "", IF(COUNTIFS(【データ】蓄積用!A$2:A$10000, AE$5, 【データ】蓄積用!C$2:C$10000, $A25, 【データ】蓄積用!D$2:D$10000, "&gt;=3000", 【データ】蓄積用!E$2:E$10000, "&gt;=1500")&gt;0, "〇", IF(COUNTIFS(【データ】蓄積用!A$2:A$10000, AE$5, 【データ】蓄積用!C$2:C$10000, $A25, 【データ】蓄積用!Q$2:Q$10000, 1, 【データ】蓄積用!AC$2:AC$10000, "&gt;=4.0")&gt;0, "〇", "×")))</f>
        <v>×</v>
      </c>
      <c r="AF25" t="str">
        <f>IF(OR($A25="", AF$5=""), "", IF(COUNTIFS(【データ】蓄積用!A$2:A$10000, AF$5, 【データ】蓄積用!C$2:C$10000, $A25, 【データ】蓄積用!D$2:D$10000, "&gt;=3000", 【データ】蓄積用!E$2:E$10000, "&gt;=1500")&gt;0, "〇", IF(COUNTIFS(【データ】蓄積用!A$2:A$10000, AF$5, 【データ】蓄積用!C$2:C$10000, $A25, 【データ】蓄積用!Q$2:Q$10000, 1, 【データ】蓄積用!AC$2:AC$10000, "&gt;=4.0")&gt;0, "〇", "×")))</f>
        <v>×</v>
      </c>
      <c r="AG25" t="str">
        <f>IF(OR($A25="", AG$5=""), "", IF(COUNTIFS(【データ】蓄積用!A$2:A$10000, AG$5, 【データ】蓄積用!C$2:C$10000, $A25, 【データ】蓄積用!D$2:D$10000, "&gt;=3000", 【データ】蓄積用!E$2:E$10000, "&gt;=1500")&gt;0, "〇", IF(COUNTIFS(【データ】蓄積用!A$2:A$10000, AG$5, 【データ】蓄積用!C$2:C$10000, $A25, 【データ】蓄積用!Q$2:Q$10000, 1, 【データ】蓄積用!AC$2:AC$10000, "&gt;=4.0")&gt;0, "〇", "×")))</f>
        <v>×</v>
      </c>
      <c r="AH25" t="str">
        <f>IF(OR($A25="", AH$5=""), "", IF(COUNTIFS(【データ】蓄積用!A$2:A$10000, AH$5, 【データ】蓄積用!C$2:C$10000, $A25, 【データ】蓄積用!D$2:D$10000, "&gt;=3000", 【データ】蓄積用!E$2:E$10000, "&gt;=1500")&gt;0, "〇", IF(COUNTIFS(【データ】蓄積用!A$2:A$10000, AH$5, 【データ】蓄積用!C$2:C$10000, $A25, 【データ】蓄積用!Q$2:Q$10000, 1, 【データ】蓄積用!AC$2:AC$10000, "&gt;=4.0")&gt;0, "〇", "×")))</f>
        <v>×</v>
      </c>
      <c r="AI25" t="str">
        <f>IF(OR($A25="", AI$5=""), "", IF(COUNTIFS(【データ】蓄積用!A$2:A$10000, AI$5, 【データ】蓄積用!C$2:C$10000, $A25, 【データ】蓄積用!D$2:D$10000, "&gt;=3000", 【データ】蓄積用!E$2:E$10000, "&gt;=1500")&gt;0, "〇", IF(COUNTIFS(【データ】蓄積用!A$2:A$10000, AI$5, 【データ】蓄積用!C$2:C$10000, $A25, 【データ】蓄積用!Q$2:Q$10000, 1, 【データ】蓄積用!AC$2:AC$10000, "&gt;=4.0")&gt;0, "〇", "×")))</f>
        <v>×</v>
      </c>
      <c r="AJ25" t="str">
        <f>IF(OR($A25="", AJ$5=""), "", IF(COUNTIFS(【データ】蓄積用!A$2:A$10000, AJ$5, 【データ】蓄積用!C$2:C$10000, $A25, 【データ】蓄積用!D$2:D$10000, "&gt;=3000", 【データ】蓄積用!E$2:E$10000, "&gt;=1500")&gt;0, "〇", IF(COUNTIFS(【データ】蓄積用!A$2:A$10000, AJ$5, 【データ】蓄積用!C$2:C$10000, $A25, 【データ】蓄積用!Q$2:Q$10000, 1, 【データ】蓄積用!AC$2:AC$10000, "&gt;=4.0")&gt;0, "〇", "×")))</f>
        <v>×</v>
      </c>
      <c r="AK25" t="str">
        <f>IF(OR($A25="", AK$5=""), "", IF(COUNTIFS(【データ】蓄積用!A$2:A$10000, AK$5, 【データ】蓄積用!C$2:C$10000, $A25, 【データ】蓄積用!D$2:D$10000, "&gt;=3000", 【データ】蓄積用!E$2:E$10000, "&gt;=1500")&gt;0, "〇", IF(COUNTIFS(【データ】蓄積用!A$2:A$10000, AK$5, 【データ】蓄積用!C$2:C$10000, $A25, 【データ】蓄積用!Q$2:Q$10000, 1, 【データ】蓄積用!AC$2:AC$10000, "&gt;=4.0")&gt;0, "〇", "×")))</f>
        <v>×</v>
      </c>
      <c r="AL25" t="str">
        <f>IF(OR($A25="", AL$5=""), "", IF(COUNTIFS(【データ】蓄積用!A$2:A$10000, AL$5, 【データ】蓄積用!C$2:C$10000, $A25, 【データ】蓄積用!D$2:D$10000, "&gt;=3000", 【データ】蓄積用!E$2:E$10000, "&gt;=1500")&gt;0, "〇", IF(COUNTIFS(【データ】蓄積用!A$2:A$10000, AL$5, 【データ】蓄積用!C$2:C$10000, $A25, 【データ】蓄積用!Q$2:Q$10000, 1, 【データ】蓄積用!AC$2:AC$10000, "&gt;=4.0")&gt;0, "〇", "×")))</f>
        <v>×</v>
      </c>
      <c r="AM25" t="str">
        <f>IF(OR($A25="", AM$5=""), "", IF(COUNTIFS(【データ】蓄積用!A$2:A$10000, AM$5, 【データ】蓄積用!C$2:C$10000, $A25, 【データ】蓄積用!D$2:D$10000, "&gt;=3000", 【データ】蓄積用!E$2:E$10000, "&gt;=1500")&gt;0, "〇", IF(COUNTIFS(【データ】蓄積用!A$2:A$10000, AM$5, 【データ】蓄積用!C$2:C$10000, $A25, 【データ】蓄積用!Q$2:Q$10000, 1, 【データ】蓄積用!AC$2:AC$10000, "&gt;=4.0")&gt;0, "〇", "×")))</f>
        <v>×</v>
      </c>
      <c r="AN25" t="str">
        <f>IF(OR($A25="", AN$5=""), "", IF(COUNTIFS(【データ】蓄積用!A$2:A$10000, AN$5, 【データ】蓄積用!C$2:C$10000, $A25, 【データ】蓄積用!D$2:D$10000, "&gt;=3000", 【データ】蓄積用!E$2:E$10000, "&gt;=1500")&gt;0, "〇", IF(COUNTIFS(【データ】蓄積用!A$2:A$10000, AN$5, 【データ】蓄積用!C$2:C$10000, $A25, 【データ】蓄積用!Q$2:Q$10000, 1, 【データ】蓄積用!AC$2:AC$10000, "&gt;=4.0")&gt;0, "〇", "×")))</f>
        <v>×</v>
      </c>
      <c r="AO25" t="str">
        <f>IF(OR($A25="", AO$5=""), "", IF(COUNTIFS(【データ】蓄積用!A$2:A$10000, AO$5, 【データ】蓄積用!C$2:C$10000, $A25, 【データ】蓄積用!D$2:D$10000, "&gt;=3000", 【データ】蓄積用!E$2:E$10000, "&gt;=1500")&gt;0, "〇", IF(COUNTIFS(【データ】蓄積用!A$2:A$10000, AO$5, 【データ】蓄積用!C$2:C$10000, $A25, 【データ】蓄積用!Q$2:Q$10000, 1, 【データ】蓄積用!AC$2:AC$10000, "&gt;=4.0")&gt;0, "〇", "×")))</f>
        <v>×</v>
      </c>
      <c r="AP25" t="str">
        <f>IF(OR($A25="", AP$5=""), "", IF(COUNTIFS(【データ】蓄積用!A$2:A$10000, AP$5, 【データ】蓄積用!C$2:C$10000, $A25, 【データ】蓄積用!D$2:D$10000, "&gt;=3000", 【データ】蓄積用!E$2:E$10000, "&gt;=1500")&gt;0, "〇", IF(COUNTIFS(【データ】蓄積用!A$2:A$10000, AP$5, 【データ】蓄積用!C$2:C$10000, $A25, 【データ】蓄積用!Q$2:Q$10000, 1, 【データ】蓄積用!AC$2:AC$10000, "&gt;=4.0")&gt;0, "〇", "×")))</f>
        <v>〇</v>
      </c>
      <c r="AQ25" t="str">
        <f>IF(OR($A25="", AQ$5=""), "", IF(COUNTIFS(【データ】蓄積用!A$2:A$10000, AQ$5, 【データ】蓄積用!C$2:C$10000, $A25, 【データ】蓄積用!D$2:D$10000, "&gt;=3000", 【データ】蓄積用!E$2:E$10000, "&gt;=1500")&gt;0, "〇", IF(COUNTIFS(【データ】蓄積用!A$2:A$10000, AQ$5, 【データ】蓄積用!C$2:C$10000, $A25, 【データ】蓄積用!Q$2:Q$10000, 1, 【データ】蓄積用!AC$2:AC$10000, "&gt;=4.0")&gt;0, "〇", "×")))</f>
        <v>×</v>
      </c>
      <c r="AR25" t="str">
        <f>IF(OR($A25="", AR$5=""), "", IF(COUNTIFS(【データ】蓄積用!A$2:A$10000, AR$5, 【データ】蓄積用!C$2:C$10000, $A25, 【データ】蓄積用!D$2:D$10000, "&gt;=3000", 【データ】蓄積用!E$2:E$10000, "&gt;=1500")&gt;0, "〇", IF(COUNTIFS(【データ】蓄積用!A$2:A$10000, AR$5, 【データ】蓄積用!C$2:C$10000, $A25, 【データ】蓄積用!Q$2:Q$10000, 1, 【データ】蓄積用!AC$2:AC$10000, "&gt;=4.0")&gt;0, "〇", "×")))</f>
        <v>×</v>
      </c>
      <c r="AS25" t="str">
        <f>IF(OR($A25="", AS$5=""), "", IF(COUNTIFS(【データ】蓄積用!A$2:A$10000, AS$5, 【データ】蓄積用!C$2:C$10000, $A25, 【データ】蓄積用!D$2:D$10000, "&gt;=3000", 【データ】蓄積用!E$2:E$10000, "&gt;=1500")&gt;0, "〇", IF(COUNTIFS(【データ】蓄積用!A$2:A$10000, AS$5, 【データ】蓄積用!C$2:C$10000, $A25, 【データ】蓄積用!Q$2:Q$10000, 1, 【データ】蓄積用!AC$2:AC$10000, "&gt;=4.0")&gt;0, "〇", "×")))</f>
        <v>×</v>
      </c>
      <c r="AT25" t="str">
        <f>IF(OR($A25="", AT$5=""), "", IF(COUNTIFS(【データ】蓄積用!A$2:A$10000, AT$5, 【データ】蓄積用!C$2:C$10000, $A25, 【データ】蓄積用!D$2:D$10000, "&gt;=3000", 【データ】蓄積用!E$2:E$10000, "&gt;=1500")&gt;0, "〇", IF(COUNTIFS(【データ】蓄積用!A$2:A$10000, AT$5, 【データ】蓄積用!C$2:C$10000, $A25, 【データ】蓄積用!Q$2:Q$10000, 1, 【データ】蓄積用!AC$2:AC$10000, "&gt;=4.0")&gt;0, "〇", "×")))</f>
        <v>×</v>
      </c>
      <c r="AU25" t="str">
        <f>IF(OR($A25="", AU$5=""), "", IF(COUNTIFS(【データ】蓄積用!A$2:A$10000, AU$5, 【データ】蓄積用!C$2:C$10000, $A25, 【データ】蓄積用!D$2:D$10000, "&gt;=3000", 【データ】蓄積用!E$2:E$10000, "&gt;=1500")&gt;0, "〇", IF(COUNTIFS(【データ】蓄積用!A$2:A$10000, AU$5, 【データ】蓄積用!C$2:C$10000, $A25, 【データ】蓄積用!Q$2:Q$10000, 1, 【データ】蓄積用!AC$2:AC$10000, "&gt;=4.0")&gt;0, "〇", "×")))</f>
        <v>×</v>
      </c>
      <c r="AV25" t="str">
        <f>IF(OR($A25="", AV$5=""), "", IF(COUNTIFS(【データ】蓄積用!A$2:A$10000, AV$5, 【データ】蓄積用!C$2:C$10000, $A25, 【データ】蓄積用!D$2:D$10000, "&gt;=3000", 【データ】蓄積用!E$2:E$10000, "&gt;=1500")&gt;0, "〇", IF(COUNTIFS(【データ】蓄積用!A$2:A$10000, AV$5, 【データ】蓄積用!C$2:C$10000, $A25, 【データ】蓄積用!Q$2:Q$10000, 1, 【データ】蓄積用!AC$2:AC$10000, "&gt;=4.0")&gt;0, "〇", "×")))</f>
        <v>×</v>
      </c>
      <c r="AW25" t="str">
        <f>IF(OR($A25="", AW$5=""), "", IF(COUNTIFS(【データ】蓄積用!A$2:A$10000, AW$5, 【データ】蓄積用!C$2:C$10000, $A25, 【データ】蓄積用!D$2:D$10000, "&gt;=3000", 【データ】蓄積用!E$2:E$10000, "&gt;=1500")&gt;0, "〇", IF(COUNTIFS(【データ】蓄積用!A$2:A$10000, AW$5, 【データ】蓄積用!C$2:C$10000, $A25, 【データ】蓄積用!Q$2:Q$10000, 1, 【データ】蓄積用!AC$2:AC$10000, "&gt;=4.0")&gt;0, "〇", "×")))</f>
        <v>×</v>
      </c>
      <c r="AX25" t="str">
        <f>IF(OR($A25="", AX$5=""), "", IF(COUNTIFS(【データ】蓄積用!A$2:A$10000, AX$5, 【データ】蓄積用!C$2:C$10000, $A25, 【データ】蓄積用!D$2:D$10000, "&gt;=3000", 【データ】蓄積用!E$2:E$10000, "&gt;=1500")&gt;0, "〇", IF(COUNTIFS(【データ】蓄積用!A$2:A$10000, AX$5, 【データ】蓄積用!C$2:C$10000, $A25, 【データ】蓄積用!Q$2:Q$10000, 1, 【データ】蓄積用!AC$2:AC$10000, "&gt;=4.0")&gt;0, "〇", "×")))</f>
        <v>〇</v>
      </c>
      <c r="AY25" t="str">
        <f>IF(OR($A25="", AY$5=""), "", IF(COUNTIFS(【データ】蓄積用!A$2:A$10000, AY$5, 【データ】蓄積用!C$2:C$10000, $A25, 【データ】蓄積用!D$2:D$10000, "&gt;=3000", 【データ】蓄積用!E$2:E$10000, "&gt;=1500")&gt;0, "〇", IF(COUNTIFS(【データ】蓄積用!A$2:A$10000, AY$5, 【データ】蓄積用!C$2:C$10000, $A25, 【データ】蓄積用!Q$2:Q$10000, 1, 【データ】蓄積用!AC$2:AC$10000, "&gt;=4.0")&gt;0, "〇", "×")))</f>
        <v/>
      </c>
    </row>
    <row r="26" spans="1:51">
      <c r="A26">
        <v>525</v>
      </c>
      <c r="B26" t="str">
        <f>IF(OR($A26="", B$5=""), "", IF(COUNTIFS(【データ】蓄積用!A$2:A$10000, B$5, 【データ】蓄積用!C$2:C$10000, $A26, 【データ】蓄積用!D$2:D$10000, "&gt;=3000", 【データ】蓄積用!E$2:E$10000, "&gt;=1500")&gt;0, "〇", IF(COUNTIFS(【データ】蓄積用!A$2:A$10000, B$5, 【データ】蓄積用!C$2:C$10000, $A26, 【データ】蓄積用!Q$2:Q$10000, 1, 【データ】蓄積用!AC$2:AC$10000, "&gt;=4.0")&gt;0, "〇", "×")))</f>
        <v>×</v>
      </c>
      <c r="C26" t="str">
        <f>IF(OR($A26="", C$5=""), "", IF(COUNTIFS(【データ】蓄積用!A$2:A$10000, C$5, 【データ】蓄積用!C$2:C$10000, $A26, 【データ】蓄積用!D$2:D$10000, "&gt;=3000", 【データ】蓄積用!E$2:E$10000, "&gt;=1500")&gt;0, "〇", IF(COUNTIFS(【データ】蓄積用!A$2:A$10000, C$5, 【データ】蓄積用!C$2:C$10000, $A26, 【データ】蓄積用!Q$2:Q$10000, 1, 【データ】蓄積用!AC$2:AC$10000, "&gt;=4.0")&gt;0, "〇", "×")))</f>
        <v>×</v>
      </c>
      <c r="D26" t="str">
        <f>IF(OR($A26="", D$5=""), "", IF(COUNTIFS(【データ】蓄積用!A$2:A$10000, D$5, 【データ】蓄積用!C$2:C$10000, $A26, 【データ】蓄積用!D$2:D$10000, "&gt;=3000", 【データ】蓄積用!E$2:E$10000, "&gt;=1500")&gt;0, "〇", IF(COUNTIFS(【データ】蓄積用!A$2:A$10000, D$5, 【データ】蓄積用!C$2:C$10000, $A26, 【データ】蓄積用!Q$2:Q$10000, 1, 【データ】蓄積用!AC$2:AC$10000, "&gt;=4.0")&gt;0, "〇", "×")))</f>
        <v>×</v>
      </c>
      <c r="E26" t="str">
        <f>IF(OR($A26="", E$5=""), "", IF(COUNTIFS(【データ】蓄積用!A$2:A$10000, E$5, 【データ】蓄積用!C$2:C$10000, $A26, 【データ】蓄積用!D$2:D$10000, "&gt;=3000", 【データ】蓄積用!E$2:E$10000, "&gt;=1500")&gt;0, "〇", IF(COUNTIFS(【データ】蓄積用!A$2:A$10000, E$5, 【データ】蓄積用!C$2:C$10000, $A26, 【データ】蓄積用!Q$2:Q$10000, 1, 【データ】蓄積用!AC$2:AC$10000, "&gt;=4.0")&gt;0, "〇", "×")))</f>
        <v>×</v>
      </c>
      <c r="F26" t="str">
        <f>IF(OR($A26="", F$5=""), "", IF(COUNTIFS(【データ】蓄積用!A$2:A$10000, F$5, 【データ】蓄積用!C$2:C$10000, $A26, 【データ】蓄積用!D$2:D$10000, "&gt;=3000", 【データ】蓄積用!E$2:E$10000, "&gt;=1500")&gt;0, "〇", IF(COUNTIFS(【データ】蓄積用!A$2:A$10000, F$5, 【データ】蓄積用!C$2:C$10000, $A26, 【データ】蓄積用!Q$2:Q$10000, 1, 【データ】蓄積用!AC$2:AC$10000, "&gt;=4.0")&gt;0, "〇", "×")))</f>
        <v>×</v>
      </c>
      <c r="G26" t="str">
        <f>IF(OR($A26="", G$5=""), "", IF(COUNTIFS(【データ】蓄積用!A$2:A$10000, G$5, 【データ】蓄積用!C$2:C$10000, $A26, 【データ】蓄積用!D$2:D$10000, "&gt;=3000", 【データ】蓄積用!E$2:E$10000, "&gt;=1500")&gt;0, "〇", IF(COUNTIFS(【データ】蓄積用!A$2:A$10000, G$5, 【データ】蓄積用!C$2:C$10000, $A26, 【データ】蓄積用!Q$2:Q$10000, 1, 【データ】蓄積用!AC$2:AC$10000, "&gt;=4.0")&gt;0, "〇", "×")))</f>
        <v>×</v>
      </c>
      <c r="H26" t="str">
        <f>IF(OR($A26="", H$5=""), "", IF(COUNTIFS(【データ】蓄積用!A$2:A$10000, H$5, 【データ】蓄積用!C$2:C$10000, $A26, 【データ】蓄積用!D$2:D$10000, "&gt;=3000", 【データ】蓄積用!E$2:E$10000, "&gt;=1500")&gt;0, "〇", IF(COUNTIFS(【データ】蓄積用!A$2:A$10000, H$5, 【データ】蓄積用!C$2:C$10000, $A26, 【データ】蓄積用!Q$2:Q$10000, 1, 【データ】蓄積用!AC$2:AC$10000, "&gt;=4.0")&gt;0, "〇", "×")))</f>
        <v>×</v>
      </c>
      <c r="I26" t="str">
        <f>IF(OR($A26="", I$5=""), "", IF(COUNTIFS(【データ】蓄積用!A$2:A$10000, I$5, 【データ】蓄積用!C$2:C$10000, $A26, 【データ】蓄積用!D$2:D$10000, "&gt;=3000", 【データ】蓄積用!E$2:E$10000, "&gt;=1500")&gt;0, "〇", IF(COUNTIFS(【データ】蓄積用!A$2:A$10000, I$5, 【データ】蓄積用!C$2:C$10000, $A26, 【データ】蓄積用!Q$2:Q$10000, 1, 【データ】蓄積用!AC$2:AC$10000, "&gt;=4.0")&gt;0, "〇", "×")))</f>
        <v>〇</v>
      </c>
      <c r="J26" t="str">
        <f>IF(OR($A26="", J$5=""), "", IF(COUNTIFS(【データ】蓄積用!A$2:A$10000, J$5, 【データ】蓄積用!C$2:C$10000, $A26, 【データ】蓄積用!D$2:D$10000, "&gt;=3000", 【データ】蓄積用!E$2:E$10000, "&gt;=1500")&gt;0, "〇", IF(COUNTIFS(【データ】蓄積用!A$2:A$10000, J$5, 【データ】蓄積用!C$2:C$10000, $A26, 【データ】蓄積用!Q$2:Q$10000, 1, 【データ】蓄積用!AC$2:AC$10000, "&gt;=4.0")&gt;0, "〇", "×")))</f>
        <v>〇</v>
      </c>
      <c r="K26" t="str">
        <f>IF(OR($A26="", K$5=""), "", IF(COUNTIFS(【データ】蓄積用!A$2:A$10000, K$5, 【データ】蓄積用!C$2:C$10000, $A26, 【データ】蓄積用!D$2:D$10000, "&gt;=3000", 【データ】蓄積用!E$2:E$10000, "&gt;=1500")&gt;0, "〇", IF(COUNTIFS(【データ】蓄積用!A$2:A$10000, K$5, 【データ】蓄積用!C$2:C$10000, $A26, 【データ】蓄積用!Q$2:Q$10000, 1, 【データ】蓄積用!AC$2:AC$10000, "&gt;=4.0")&gt;0, "〇", "×")))</f>
        <v>×</v>
      </c>
      <c r="L26" t="str">
        <f>IF(OR($A26="", L$5=""), "", IF(COUNTIFS(【データ】蓄積用!A$2:A$10000, L$5, 【データ】蓄積用!C$2:C$10000, $A26, 【データ】蓄積用!D$2:D$10000, "&gt;=3000", 【データ】蓄積用!E$2:E$10000, "&gt;=1500")&gt;0, "〇", IF(COUNTIFS(【データ】蓄積用!A$2:A$10000, L$5, 【データ】蓄積用!C$2:C$10000, $A26, 【データ】蓄積用!Q$2:Q$10000, 1, 【データ】蓄積用!AC$2:AC$10000, "&gt;=4.0")&gt;0, "〇", "×")))</f>
        <v>×</v>
      </c>
      <c r="M26" t="str">
        <f>IF(OR($A26="", M$5=""), "", IF(COUNTIFS(【データ】蓄積用!A$2:A$10000, M$5, 【データ】蓄積用!C$2:C$10000, $A26, 【データ】蓄積用!D$2:D$10000, "&gt;=3000", 【データ】蓄積用!E$2:E$10000, "&gt;=1500")&gt;0, "〇", IF(COUNTIFS(【データ】蓄積用!A$2:A$10000, M$5, 【データ】蓄積用!C$2:C$10000, $A26, 【データ】蓄積用!Q$2:Q$10000, 1, 【データ】蓄積用!AC$2:AC$10000, "&gt;=4.0")&gt;0, "〇", "×")))</f>
        <v>×</v>
      </c>
      <c r="N26" t="str">
        <f>IF(OR($A26="", N$5=""), "", IF(COUNTIFS(【データ】蓄積用!A$2:A$10000, N$5, 【データ】蓄積用!C$2:C$10000, $A26, 【データ】蓄積用!D$2:D$10000, "&gt;=3000", 【データ】蓄積用!E$2:E$10000, "&gt;=1500")&gt;0, "〇", IF(COUNTIFS(【データ】蓄積用!A$2:A$10000, N$5, 【データ】蓄積用!C$2:C$10000, $A26, 【データ】蓄積用!Q$2:Q$10000, 1, 【データ】蓄積用!AC$2:AC$10000, "&gt;=4.0")&gt;0, "〇", "×")))</f>
        <v>×</v>
      </c>
      <c r="O26" t="str">
        <f>IF(OR($A26="", O$5=""), "", IF(COUNTIFS(【データ】蓄積用!A$2:A$10000, O$5, 【データ】蓄積用!C$2:C$10000, $A26, 【データ】蓄積用!D$2:D$10000, "&gt;=3000", 【データ】蓄積用!E$2:E$10000, "&gt;=1500")&gt;0, "〇", IF(COUNTIFS(【データ】蓄積用!A$2:A$10000, O$5, 【データ】蓄積用!C$2:C$10000, $A26, 【データ】蓄積用!Q$2:Q$10000, 1, 【データ】蓄積用!AC$2:AC$10000, "&gt;=4.0")&gt;0, "〇", "×")))</f>
        <v>×</v>
      </c>
      <c r="P26" t="str">
        <f>IF(OR($A26="", P$5=""), "", IF(COUNTIFS(【データ】蓄積用!A$2:A$10000, P$5, 【データ】蓄積用!C$2:C$10000, $A26, 【データ】蓄積用!D$2:D$10000, "&gt;=3000", 【データ】蓄積用!E$2:E$10000, "&gt;=1500")&gt;0, "〇", IF(COUNTIFS(【データ】蓄積用!A$2:A$10000, P$5, 【データ】蓄積用!C$2:C$10000, $A26, 【データ】蓄積用!Q$2:Q$10000, 1, 【データ】蓄積用!AC$2:AC$10000, "&gt;=4.0")&gt;0, "〇", "×")))</f>
        <v>×</v>
      </c>
      <c r="Q26" t="str">
        <f>IF(OR($A26="", Q$5=""), "", IF(COUNTIFS(【データ】蓄積用!A$2:A$10000, Q$5, 【データ】蓄積用!C$2:C$10000, $A26, 【データ】蓄積用!D$2:D$10000, "&gt;=3000", 【データ】蓄積用!E$2:E$10000, "&gt;=1500")&gt;0, "〇", IF(COUNTIFS(【データ】蓄積用!A$2:A$10000, Q$5, 【データ】蓄積用!C$2:C$10000, $A26, 【データ】蓄積用!Q$2:Q$10000, 1, 【データ】蓄積用!AC$2:AC$10000, "&gt;=4.0")&gt;0, "〇", "×")))</f>
        <v>×</v>
      </c>
      <c r="R26" t="str">
        <f>IF(OR($A26="", R$5=""), "", IF(COUNTIFS(【データ】蓄積用!A$2:A$10000, R$5, 【データ】蓄積用!C$2:C$10000, $A26, 【データ】蓄積用!D$2:D$10000, "&gt;=3000", 【データ】蓄積用!E$2:E$10000, "&gt;=1500")&gt;0, "〇", IF(COUNTIFS(【データ】蓄積用!A$2:A$10000, R$5, 【データ】蓄積用!C$2:C$10000, $A26, 【データ】蓄積用!Q$2:Q$10000, 1, 【データ】蓄積用!AC$2:AC$10000, "&gt;=4.0")&gt;0, "〇", "×")))</f>
        <v>×</v>
      </c>
      <c r="S26" t="str">
        <f>IF(OR($A26="", S$5=""), "", IF(COUNTIFS(【データ】蓄積用!A$2:A$10000, S$5, 【データ】蓄積用!C$2:C$10000, $A26, 【データ】蓄積用!D$2:D$10000, "&gt;=3000", 【データ】蓄積用!E$2:E$10000, "&gt;=1500")&gt;0, "〇", IF(COUNTIFS(【データ】蓄積用!A$2:A$10000, S$5, 【データ】蓄積用!C$2:C$10000, $A26, 【データ】蓄積用!Q$2:Q$10000, 1, 【データ】蓄積用!AC$2:AC$10000, "&gt;=4.0")&gt;0, "〇", "×")))</f>
        <v>×</v>
      </c>
      <c r="T26" t="str">
        <f>IF(OR($A26="", T$5=""), "", IF(COUNTIFS(【データ】蓄積用!A$2:A$10000, T$5, 【データ】蓄積用!C$2:C$10000, $A26, 【データ】蓄積用!D$2:D$10000, "&gt;=3000", 【データ】蓄積用!E$2:E$10000, "&gt;=1500")&gt;0, "〇", IF(COUNTIFS(【データ】蓄積用!A$2:A$10000, T$5, 【データ】蓄積用!C$2:C$10000, $A26, 【データ】蓄積用!Q$2:Q$10000, 1, 【データ】蓄積用!AC$2:AC$10000, "&gt;=4.0")&gt;0, "〇", "×")))</f>
        <v>×</v>
      </c>
      <c r="U26" t="str">
        <f>IF(OR($A26="", U$5=""), "", IF(COUNTIFS(【データ】蓄積用!A$2:A$10000, U$5, 【データ】蓄積用!C$2:C$10000, $A26, 【データ】蓄積用!D$2:D$10000, "&gt;=3000", 【データ】蓄積用!E$2:E$10000, "&gt;=1500")&gt;0, "〇", IF(COUNTIFS(【データ】蓄積用!A$2:A$10000, U$5, 【データ】蓄積用!C$2:C$10000, $A26, 【データ】蓄積用!Q$2:Q$10000, 1, 【データ】蓄積用!AC$2:AC$10000, "&gt;=4.0")&gt;0, "〇", "×")))</f>
        <v>×</v>
      </c>
      <c r="V26" t="str">
        <f>IF(OR($A26="", V$5=""), "", IF(COUNTIFS(【データ】蓄積用!A$2:A$10000, V$5, 【データ】蓄積用!C$2:C$10000, $A26, 【データ】蓄積用!D$2:D$10000, "&gt;=3000", 【データ】蓄積用!E$2:E$10000, "&gt;=1500")&gt;0, "〇", IF(COUNTIFS(【データ】蓄積用!A$2:A$10000, V$5, 【データ】蓄積用!C$2:C$10000, $A26, 【データ】蓄積用!Q$2:Q$10000, 1, 【データ】蓄積用!AC$2:AC$10000, "&gt;=4.0")&gt;0, "〇", "×")))</f>
        <v>×</v>
      </c>
      <c r="W26" t="str">
        <f>IF(OR($A26="", W$5=""), "", IF(COUNTIFS(【データ】蓄積用!A$2:A$10000, W$5, 【データ】蓄積用!C$2:C$10000, $A26, 【データ】蓄積用!D$2:D$10000, "&gt;=3000", 【データ】蓄積用!E$2:E$10000, "&gt;=1500")&gt;0, "〇", IF(COUNTIFS(【データ】蓄積用!A$2:A$10000, W$5, 【データ】蓄積用!C$2:C$10000, $A26, 【データ】蓄積用!Q$2:Q$10000, 1, 【データ】蓄積用!AC$2:AC$10000, "&gt;=4.0")&gt;0, "〇", "×")))</f>
        <v>×</v>
      </c>
      <c r="X26" t="str">
        <f>IF(OR($A26="", X$5=""), "", IF(COUNTIFS(【データ】蓄積用!A$2:A$10000, X$5, 【データ】蓄積用!C$2:C$10000, $A26, 【データ】蓄積用!D$2:D$10000, "&gt;=3000", 【データ】蓄積用!E$2:E$10000, "&gt;=1500")&gt;0, "〇", IF(COUNTIFS(【データ】蓄積用!A$2:A$10000, X$5, 【データ】蓄積用!C$2:C$10000, $A26, 【データ】蓄積用!Q$2:Q$10000, 1, 【データ】蓄積用!AC$2:AC$10000, "&gt;=4.0")&gt;0, "〇", "×")))</f>
        <v>×</v>
      </c>
      <c r="Y26" t="str">
        <f>IF(OR($A26="", Y$5=""), "", IF(COUNTIFS(【データ】蓄積用!A$2:A$10000, Y$5, 【データ】蓄積用!C$2:C$10000, $A26, 【データ】蓄積用!D$2:D$10000, "&gt;=3000", 【データ】蓄積用!E$2:E$10000, "&gt;=1500")&gt;0, "〇", IF(COUNTIFS(【データ】蓄積用!A$2:A$10000, Y$5, 【データ】蓄積用!C$2:C$10000, $A26, 【データ】蓄積用!Q$2:Q$10000, 1, 【データ】蓄積用!AC$2:AC$10000, "&gt;=4.0")&gt;0, "〇", "×")))</f>
        <v>×</v>
      </c>
      <c r="Z26" t="str">
        <f>IF(OR($A26="", Z$5=""), "", IF(COUNTIFS(【データ】蓄積用!A$2:A$10000, Z$5, 【データ】蓄積用!C$2:C$10000, $A26, 【データ】蓄積用!D$2:D$10000, "&gt;=3000", 【データ】蓄積用!E$2:E$10000, "&gt;=1500")&gt;0, "〇", IF(COUNTIFS(【データ】蓄積用!A$2:A$10000, Z$5, 【データ】蓄積用!C$2:C$10000, $A26, 【データ】蓄積用!Q$2:Q$10000, 1, 【データ】蓄積用!AC$2:AC$10000, "&gt;=4.0")&gt;0, "〇", "×")))</f>
        <v>×</v>
      </c>
      <c r="AA26" t="str">
        <f>IF(OR($A26="", AA$5=""), "", IF(COUNTIFS(【データ】蓄積用!A$2:A$10000, AA$5, 【データ】蓄積用!C$2:C$10000, $A26, 【データ】蓄積用!D$2:D$10000, "&gt;=3000", 【データ】蓄積用!E$2:E$10000, "&gt;=1500")&gt;0, "〇", IF(COUNTIFS(【データ】蓄積用!A$2:A$10000, AA$5, 【データ】蓄積用!C$2:C$10000, $A26, 【データ】蓄積用!Q$2:Q$10000, 1, 【データ】蓄積用!AC$2:AC$10000, "&gt;=4.0")&gt;0, "〇", "×")))</f>
        <v>×</v>
      </c>
      <c r="AB26" t="str">
        <f>IF(OR($A26="", AB$5=""), "", IF(COUNTIFS(【データ】蓄積用!A$2:A$10000, AB$5, 【データ】蓄積用!C$2:C$10000, $A26, 【データ】蓄積用!D$2:D$10000, "&gt;=3000", 【データ】蓄積用!E$2:E$10000, "&gt;=1500")&gt;0, "〇", IF(COUNTIFS(【データ】蓄積用!A$2:A$10000, AB$5, 【データ】蓄積用!C$2:C$10000, $A26, 【データ】蓄積用!Q$2:Q$10000, 1, 【データ】蓄積用!AC$2:AC$10000, "&gt;=4.0")&gt;0, "〇", "×")))</f>
        <v>×</v>
      </c>
      <c r="AC26" t="str">
        <f>IF(OR($A26="", AC$5=""), "", IF(COUNTIFS(【データ】蓄積用!A$2:A$10000, AC$5, 【データ】蓄積用!C$2:C$10000, $A26, 【データ】蓄積用!D$2:D$10000, "&gt;=3000", 【データ】蓄積用!E$2:E$10000, "&gt;=1500")&gt;0, "〇", IF(COUNTIFS(【データ】蓄積用!A$2:A$10000, AC$5, 【データ】蓄積用!C$2:C$10000, $A26, 【データ】蓄積用!Q$2:Q$10000, 1, 【データ】蓄積用!AC$2:AC$10000, "&gt;=4.0")&gt;0, "〇", "×")))</f>
        <v>〇</v>
      </c>
      <c r="AD26" t="str">
        <f>IF(OR($A26="", AD$5=""), "", IF(COUNTIFS(【データ】蓄積用!A$2:A$10000, AD$5, 【データ】蓄積用!C$2:C$10000, $A26, 【データ】蓄積用!D$2:D$10000, "&gt;=3000", 【データ】蓄積用!E$2:E$10000, "&gt;=1500")&gt;0, "〇", IF(COUNTIFS(【データ】蓄積用!A$2:A$10000, AD$5, 【データ】蓄積用!C$2:C$10000, $A26, 【データ】蓄積用!Q$2:Q$10000, 1, 【データ】蓄積用!AC$2:AC$10000, "&gt;=4.0")&gt;0, "〇", "×")))</f>
        <v>×</v>
      </c>
      <c r="AE26" t="str">
        <f>IF(OR($A26="", AE$5=""), "", IF(COUNTIFS(【データ】蓄積用!A$2:A$10000, AE$5, 【データ】蓄積用!C$2:C$10000, $A26, 【データ】蓄積用!D$2:D$10000, "&gt;=3000", 【データ】蓄積用!E$2:E$10000, "&gt;=1500")&gt;0, "〇", IF(COUNTIFS(【データ】蓄積用!A$2:A$10000, AE$5, 【データ】蓄積用!C$2:C$10000, $A26, 【データ】蓄積用!Q$2:Q$10000, 1, 【データ】蓄積用!AC$2:AC$10000, "&gt;=4.0")&gt;0, "〇", "×")))</f>
        <v>×</v>
      </c>
      <c r="AF26" t="str">
        <f>IF(OR($A26="", AF$5=""), "", IF(COUNTIFS(【データ】蓄積用!A$2:A$10000, AF$5, 【データ】蓄積用!C$2:C$10000, $A26, 【データ】蓄積用!D$2:D$10000, "&gt;=3000", 【データ】蓄積用!E$2:E$10000, "&gt;=1500")&gt;0, "〇", IF(COUNTIFS(【データ】蓄積用!A$2:A$10000, AF$5, 【データ】蓄積用!C$2:C$10000, $A26, 【データ】蓄積用!Q$2:Q$10000, 1, 【データ】蓄積用!AC$2:AC$10000, "&gt;=4.0")&gt;0, "〇", "×")))</f>
        <v>×</v>
      </c>
      <c r="AG26" t="str">
        <f>IF(OR($A26="", AG$5=""), "", IF(COUNTIFS(【データ】蓄積用!A$2:A$10000, AG$5, 【データ】蓄積用!C$2:C$10000, $A26, 【データ】蓄積用!D$2:D$10000, "&gt;=3000", 【データ】蓄積用!E$2:E$10000, "&gt;=1500")&gt;0, "〇", IF(COUNTIFS(【データ】蓄積用!A$2:A$10000, AG$5, 【データ】蓄積用!C$2:C$10000, $A26, 【データ】蓄積用!Q$2:Q$10000, 1, 【データ】蓄積用!AC$2:AC$10000, "&gt;=4.0")&gt;0, "〇", "×")))</f>
        <v>×</v>
      </c>
      <c r="AH26" t="str">
        <f>IF(OR($A26="", AH$5=""), "", IF(COUNTIFS(【データ】蓄積用!A$2:A$10000, AH$5, 【データ】蓄積用!C$2:C$10000, $A26, 【データ】蓄積用!D$2:D$10000, "&gt;=3000", 【データ】蓄積用!E$2:E$10000, "&gt;=1500")&gt;0, "〇", IF(COUNTIFS(【データ】蓄積用!A$2:A$10000, AH$5, 【データ】蓄積用!C$2:C$10000, $A26, 【データ】蓄積用!Q$2:Q$10000, 1, 【データ】蓄積用!AC$2:AC$10000, "&gt;=4.0")&gt;0, "〇", "×")))</f>
        <v>×</v>
      </c>
      <c r="AI26" t="str">
        <f>IF(OR($A26="", AI$5=""), "", IF(COUNTIFS(【データ】蓄積用!A$2:A$10000, AI$5, 【データ】蓄積用!C$2:C$10000, $A26, 【データ】蓄積用!D$2:D$10000, "&gt;=3000", 【データ】蓄積用!E$2:E$10000, "&gt;=1500")&gt;0, "〇", IF(COUNTIFS(【データ】蓄積用!A$2:A$10000, AI$5, 【データ】蓄積用!C$2:C$10000, $A26, 【データ】蓄積用!Q$2:Q$10000, 1, 【データ】蓄積用!AC$2:AC$10000, "&gt;=4.0")&gt;0, "〇", "×")))</f>
        <v>×</v>
      </c>
      <c r="AJ26" t="str">
        <f>IF(OR($A26="", AJ$5=""), "", IF(COUNTIFS(【データ】蓄積用!A$2:A$10000, AJ$5, 【データ】蓄積用!C$2:C$10000, $A26, 【データ】蓄積用!D$2:D$10000, "&gt;=3000", 【データ】蓄積用!E$2:E$10000, "&gt;=1500")&gt;0, "〇", IF(COUNTIFS(【データ】蓄積用!A$2:A$10000, AJ$5, 【データ】蓄積用!C$2:C$10000, $A26, 【データ】蓄積用!Q$2:Q$10000, 1, 【データ】蓄積用!AC$2:AC$10000, "&gt;=4.0")&gt;0, "〇", "×")))</f>
        <v>×</v>
      </c>
      <c r="AK26" t="str">
        <f>IF(OR($A26="", AK$5=""), "", IF(COUNTIFS(【データ】蓄積用!A$2:A$10000, AK$5, 【データ】蓄積用!C$2:C$10000, $A26, 【データ】蓄積用!D$2:D$10000, "&gt;=3000", 【データ】蓄積用!E$2:E$10000, "&gt;=1500")&gt;0, "〇", IF(COUNTIFS(【データ】蓄積用!A$2:A$10000, AK$5, 【データ】蓄積用!C$2:C$10000, $A26, 【データ】蓄積用!Q$2:Q$10000, 1, 【データ】蓄積用!AC$2:AC$10000, "&gt;=4.0")&gt;0, "〇", "×")))</f>
        <v>×</v>
      </c>
      <c r="AL26" t="str">
        <f>IF(OR($A26="", AL$5=""), "", IF(COUNTIFS(【データ】蓄積用!A$2:A$10000, AL$5, 【データ】蓄積用!C$2:C$10000, $A26, 【データ】蓄積用!D$2:D$10000, "&gt;=3000", 【データ】蓄積用!E$2:E$10000, "&gt;=1500")&gt;0, "〇", IF(COUNTIFS(【データ】蓄積用!A$2:A$10000, AL$5, 【データ】蓄積用!C$2:C$10000, $A26, 【データ】蓄積用!Q$2:Q$10000, 1, 【データ】蓄積用!AC$2:AC$10000, "&gt;=4.0")&gt;0, "〇", "×")))</f>
        <v>×</v>
      </c>
      <c r="AM26" t="str">
        <f>IF(OR($A26="", AM$5=""), "", IF(COUNTIFS(【データ】蓄積用!A$2:A$10000, AM$5, 【データ】蓄積用!C$2:C$10000, $A26, 【データ】蓄積用!D$2:D$10000, "&gt;=3000", 【データ】蓄積用!E$2:E$10000, "&gt;=1500")&gt;0, "〇", IF(COUNTIFS(【データ】蓄積用!A$2:A$10000, AM$5, 【データ】蓄積用!C$2:C$10000, $A26, 【データ】蓄積用!Q$2:Q$10000, 1, 【データ】蓄積用!AC$2:AC$10000, "&gt;=4.0")&gt;0, "〇", "×")))</f>
        <v>〇</v>
      </c>
      <c r="AN26" t="str">
        <f>IF(OR($A26="", AN$5=""), "", IF(COUNTIFS(【データ】蓄積用!A$2:A$10000, AN$5, 【データ】蓄積用!C$2:C$10000, $A26, 【データ】蓄積用!D$2:D$10000, "&gt;=3000", 【データ】蓄積用!E$2:E$10000, "&gt;=1500")&gt;0, "〇", IF(COUNTIFS(【データ】蓄積用!A$2:A$10000, AN$5, 【データ】蓄積用!C$2:C$10000, $A26, 【データ】蓄積用!Q$2:Q$10000, 1, 【データ】蓄積用!AC$2:AC$10000, "&gt;=4.0")&gt;0, "〇", "×")))</f>
        <v>×</v>
      </c>
      <c r="AO26" t="str">
        <f>IF(OR($A26="", AO$5=""), "", IF(COUNTIFS(【データ】蓄積用!A$2:A$10000, AO$5, 【データ】蓄積用!C$2:C$10000, $A26, 【データ】蓄積用!D$2:D$10000, "&gt;=3000", 【データ】蓄積用!E$2:E$10000, "&gt;=1500")&gt;0, "〇", IF(COUNTIFS(【データ】蓄積用!A$2:A$10000, AO$5, 【データ】蓄積用!C$2:C$10000, $A26, 【データ】蓄積用!Q$2:Q$10000, 1, 【データ】蓄積用!AC$2:AC$10000, "&gt;=4.0")&gt;0, "〇", "×")))</f>
        <v>×</v>
      </c>
      <c r="AP26" t="str">
        <f>IF(OR($A26="", AP$5=""), "", IF(COUNTIFS(【データ】蓄積用!A$2:A$10000, AP$5, 【データ】蓄積用!C$2:C$10000, $A26, 【データ】蓄積用!D$2:D$10000, "&gt;=3000", 【データ】蓄積用!E$2:E$10000, "&gt;=1500")&gt;0, "〇", IF(COUNTIFS(【データ】蓄積用!A$2:A$10000, AP$5, 【データ】蓄積用!C$2:C$10000, $A26, 【データ】蓄積用!Q$2:Q$10000, 1, 【データ】蓄積用!AC$2:AC$10000, "&gt;=4.0")&gt;0, "〇", "×")))</f>
        <v>×</v>
      </c>
      <c r="AQ26" t="str">
        <f>IF(OR($A26="", AQ$5=""), "", IF(COUNTIFS(【データ】蓄積用!A$2:A$10000, AQ$5, 【データ】蓄積用!C$2:C$10000, $A26, 【データ】蓄積用!D$2:D$10000, "&gt;=3000", 【データ】蓄積用!E$2:E$10000, "&gt;=1500")&gt;0, "〇", IF(COUNTIFS(【データ】蓄積用!A$2:A$10000, AQ$5, 【データ】蓄積用!C$2:C$10000, $A26, 【データ】蓄積用!Q$2:Q$10000, 1, 【データ】蓄積用!AC$2:AC$10000, "&gt;=4.0")&gt;0, "〇", "×")))</f>
        <v>×</v>
      </c>
      <c r="AR26" t="str">
        <f>IF(OR($A26="", AR$5=""), "", IF(COUNTIFS(【データ】蓄積用!A$2:A$10000, AR$5, 【データ】蓄積用!C$2:C$10000, $A26, 【データ】蓄積用!D$2:D$10000, "&gt;=3000", 【データ】蓄積用!E$2:E$10000, "&gt;=1500")&gt;0, "〇", IF(COUNTIFS(【データ】蓄積用!A$2:A$10000, AR$5, 【データ】蓄積用!C$2:C$10000, $A26, 【データ】蓄積用!Q$2:Q$10000, 1, 【データ】蓄積用!AC$2:AC$10000, "&gt;=4.0")&gt;0, "〇", "×")))</f>
        <v>×</v>
      </c>
      <c r="AS26" t="str">
        <f>IF(OR($A26="", AS$5=""), "", IF(COUNTIFS(【データ】蓄積用!A$2:A$10000, AS$5, 【データ】蓄積用!C$2:C$10000, $A26, 【データ】蓄積用!D$2:D$10000, "&gt;=3000", 【データ】蓄積用!E$2:E$10000, "&gt;=1500")&gt;0, "〇", IF(COUNTIFS(【データ】蓄積用!A$2:A$10000, AS$5, 【データ】蓄積用!C$2:C$10000, $A26, 【データ】蓄積用!Q$2:Q$10000, 1, 【データ】蓄積用!AC$2:AC$10000, "&gt;=4.0")&gt;0, "〇", "×")))</f>
        <v>×</v>
      </c>
      <c r="AT26" t="str">
        <f>IF(OR($A26="", AT$5=""), "", IF(COUNTIFS(【データ】蓄積用!A$2:A$10000, AT$5, 【データ】蓄積用!C$2:C$10000, $A26, 【データ】蓄積用!D$2:D$10000, "&gt;=3000", 【データ】蓄積用!E$2:E$10000, "&gt;=1500")&gt;0, "〇", IF(COUNTIFS(【データ】蓄積用!A$2:A$10000, AT$5, 【データ】蓄積用!C$2:C$10000, $A26, 【データ】蓄積用!Q$2:Q$10000, 1, 【データ】蓄積用!AC$2:AC$10000, "&gt;=4.0")&gt;0, "〇", "×")))</f>
        <v>×</v>
      </c>
      <c r="AU26" t="str">
        <f>IF(OR($A26="", AU$5=""), "", IF(COUNTIFS(【データ】蓄積用!A$2:A$10000, AU$5, 【データ】蓄積用!C$2:C$10000, $A26, 【データ】蓄積用!D$2:D$10000, "&gt;=3000", 【データ】蓄積用!E$2:E$10000, "&gt;=1500")&gt;0, "〇", IF(COUNTIFS(【データ】蓄積用!A$2:A$10000, AU$5, 【データ】蓄積用!C$2:C$10000, $A26, 【データ】蓄積用!Q$2:Q$10000, 1, 【データ】蓄積用!AC$2:AC$10000, "&gt;=4.0")&gt;0, "〇", "×")))</f>
        <v>×</v>
      </c>
      <c r="AV26" t="str">
        <f>IF(OR($A26="", AV$5=""), "", IF(COUNTIFS(【データ】蓄積用!A$2:A$10000, AV$5, 【データ】蓄積用!C$2:C$10000, $A26, 【データ】蓄積用!D$2:D$10000, "&gt;=3000", 【データ】蓄積用!E$2:E$10000, "&gt;=1500")&gt;0, "〇", IF(COUNTIFS(【データ】蓄積用!A$2:A$10000, AV$5, 【データ】蓄積用!C$2:C$10000, $A26, 【データ】蓄積用!Q$2:Q$10000, 1, 【データ】蓄積用!AC$2:AC$10000, "&gt;=4.0")&gt;0, "〇", "×")))</f>
        <v>×</v>
      </c>
      <c r="AW26" t="str">
        <f>IF(OR($A26="", AW$5=""), "", IF(COUNTIFS(【データ】蓄積用!A$2:A$10000, AW$5, 【データ】蓄積用!C$2:C$10000, $A26, 【データ】蓄積用!D$2:D$10000, "&gt;=3000", 【データ】蓄積用!E$2:E$10000, "&gt;=1500")&gt;0, "〇", IF(COUNTIFS(【データ】蓄積用!A$2:A$10000, AW$5, 【データ】蓄積用!C$2:C$10000, $A26, 【データ】蓄積用!Q$2:Q$10000, 1, 【データ】蓄積用!AC$2:AC$10000, "&gt;=4.0")&gt;0, "〇", "×")))</f>
        <v>×</v>
      </c>
      <c r="AX26" t="str">
        <f>IF(OR($A26="", AX$5=""), "", IF(COUNTIFS(【データ】蓄積用!A$2:A$10000, AX$5, 【データ】蓄積用!C$2:C$10000, $A26, 【データ】蓄積用!D$2:D$10000, "&gt;=3000", 【データ】蓄積用!E$2:E$10000, "&gt;=1500")&gt;0, "〇", IF(COUNTIFS(【データ】蓄積用!A$2:A$10000, AX$5, 【データ】蓄積用!C$2:C$10000, $A26, 【データ】蓄積用!Q$2:Q$10000, 1, 【データ】蓄積用!AC$2:AC$10000, "&gt;=4.0")&gt;0, "〇", "×")))</f>
        <v>〇</v>
      </c>
      <c r="AY26" t="str">
        <f>IF(OR($A26="", AY$5=""), "", IF(COUNTIFS(【データ】蓄積用!A$2:A$10000, AY$5, 【データ】蓄積用!C$2:C$10000, $A26, 【データ】蓄積用!D$2:D$10000, "&gt;=3000", 【データ】蓄積用!E$2:E$10000, "&gt;=1500")&gt;0, "〇", IF(COUNTIFS(【データ】蓄積用!A$2:A$10000, AY$5, 【データ】蓄積用!C$2:C$10000, $A26, 【データ】蓄積用!Q$2:Q$10000, 1, 【データ】蓄積用!AC$2:AC$10000, "&gt;=4.0")&gt;0, "〇", "×")))</f>
        <v/>
      </c>
    </row>
    <row r="27" spans="1:51">
      <c r="A27">
        <v>526</v>
      </c>
      <c r="B27" t="str">
        <f>IF(OR($A27="", B$5=""), "", IF(COUNTIFS(【データ】蓄積用!A$2:A$10000, B$5, 【データ】蓄積用!C$2:C$10000, $A27, 【データ】蓄積用!D$2:D$10000, "&gt;=3000", 【データ】蓄積用!E$2:E$10000, "&gt;=1500")&gt;0, "〇", IF(COUNTIFS(【データ】蓄積用!A$2:A$10000, B$5, 【データ】蓄積用!C$2:C$10000, $A27, 【データ】蓄積用!Q$2:Q$10000, 1, 【データ】蓄積用!AC$2:AC$10000, "&gt;=4.0")&gt;0, "〇", "×")))</f>
        <v>×</v>
      </c>
      <c r="C27" t="str">
        <f>IF(OR($A27="", C$5=""), "", IF(COUNTIFS(【データ】蓄積用!A$2:A$10000, C$5, 【データ】蓄積用!C$2:C$10000, $A27, 【データ】蓄積用!D$2:D$10000, "&gt;=3000", 【データ】蓄積用!E$2:E$10000, "&gt;=1500")&gt;0, "〇", IF(COUNTIFS(【データ】蓄積用!A$2:A$10000, C$5, 【データ】蓄積用!C$2:C$10000, $A27, 【データ】蓄積用!Q$2:Q$10000, 1, 【データ】蓄積用!AC$2:AC$10000, "&gt;=4.0")&gt;0, "〇", "×")))</f>
        <v>×</v>
      </c>
      <c r="D27" t="str">
        <f>IF(OR($A27="", D$5=""), "", IF(COUNTIFS(【データ】蓄積用!A$2:A$10000, D$5, 【データ】蓄積用!C$2:C$10000, $A27, 【データ】蓄積用!D$2:D$10000, "&gt;=3000", 【データ】蓄積用!E$2:E$10000, "&gt;=1500")&gt;0, "〇", IF(COUNTIFS(【データ】蓄積用!A$2:A$10000, D$5, 【データ】蓄積用!C$2:C$10000, $A27, 【データ】蓄積用!Q$2:Q$10000, 1, 【データ】蓄積用!AC$2:AC$10000, "&gt;=4.0")&gt;0, "〇", "×")))</f>
        <v>×</v>
      </c>
      <c r="E27" t="str">
        <f>IF(OR($A27="", E$5=""), "", IF(COUNTIFS(【データ】蓄積用!A$2:A$10000, E$5, 【データ】蓄積用!C$2:C$10000, $A27, 【データ】蓄積用!D$2:D$10000, "&gt;=3000", 【データ】蓄積用!E$2:E$10000, "&gt;=1500")&gt;0, "〇", IF(COUNTIFS(【データ】蓄積用!A$2:A$10000, E$5, 【データ】蓄積用!C$2:C$10000, $A27, 【データ】蓄積用!Q$2:Q$10000, 1, 【データ】蓄積用!AC$2:AC$10000, "&gt;=4.0")&gt;0, "〇", "×")))</f>
        <v>〇</v>
      </c>
      <c r="F27" t="str">
        <f>IF(OR($A27="", F$5=""), "", IF(COUNTIFS(【データ】蓄積用!A$2:A$10000, F$5, 【データ】蓄積用!C$2:C$10000, $A27, 【データ】蓄積用!D$2:D$10000, "&gt;=3000", 【データ】蓄積用!E$2:E$10000, "&gt;=1500")&gt;0, "〇", IF(COUNTIFS(【データ】蓄積用!A$2:A$10000, F$5, 【データ】蓄積用!C$2:C$10000, $A27, 【データ】蓄積用!Q$2:Q$10000, 1, 【データ】蓄積用!AC$2:AC$10000, "&gt;=4.0")&gt;0, "〇", "×")))</f>
        <v>×</v>
      </c>
      <c r="G27" t="str">
        <f>IF(OR($A27="", G$5=""), "", IF(COUNTIFS(【データ】蓄積用!A$2:A$10000, G$5, 【データ】蓄積用!C$2:C$10000, $A27, 【データ】蓄積用!D$2:D$10000, "&gt;=3000", 【データ】蓄積用!E$2:E$10000, "&gt;=1500")&gt;0, "〇", IF(COUNTIFS(【データ】蓄積用!A$2:A$10000, G$5, 【データ】蓄積用!C$2:C$10000, $A27, 【データ】蓄積用!Q$2:Q$10000, 1, 【データ】蓄積用!AC$2:AC$10000, "&gt;=4.0")&gt;0, "〇", "×")))</f>
        <v>×</v>
      </c>
      <c r="H27" t="str">
        <f>IF(OR($A27="", H$5=""), "", IF(COUNTIFS(【データ】蓄積用!A$2:A$10000, H$5, 【データ】蓄積用!C$2:C$10000, $A27, 【データ】蓄積用!D$2:D$10000, "&gt;=3000", 【データ】蓄積用!E$2:E$10000, "&gt;=1500")&gt;0, "〇", IF(COUNTIFS(【データ】蓄積用!A$2:A$10000, H$5, 【データ】蓄積用!C$2:C$10000, $A27, 【データ】蓄積用!Q$2:Q$10000, 1, 【データ】蓄積用!AC$2:AC$10000, "&gt;=4.0")&gt;0, "〇", "×")))</f>
        <v>×</v>
      </c>
      <c r="I27" t="str">
        <f>IF(OR($A27="", I$5=""), "", IF(COUNTIFS(【データ】蓄積用!A$2:A$10000, I$5, 【データ】蓄積用!C$2:C$10000, $A27, 【データ】蓄積用!D$2:D$10000, "&gt;=3000", 【データ】蓄積用!E$2:E$10000, "&gt;=1500")&gt;0, "〇", IF(COUNTIFS(【データ】蓄積用!A$2:A$10000, I$5, 【データ】蓄積用!C$2:C$10000, $A27, 【データ】蓄積用!Q$2:Q$10000, 1, 【データ】蓄積用!AC$2:AC$10000, "&gt;=4.0")&gt;0, "〇", "×")))</f>
        <v>×</v>
      </c>
      <c r="J27" t="str">
        <f>IF(OR($A27="", J$5=""), "", IF(COUNTIFS(【データ】蓄積用!A$2:A$10000, J$5, 【データ】蓄積用!C$2:C$10000, $A27, 【データ】蓄積用!D$2:D$10000, "&gt;=3000", 【データ】蓄積用!E$2:E$10000, "&gt;=1500")&gt;0, "〇", IF(COUNTIFS(【データ】蓄積用!A$2:A$10000, J$5, 【データ】蓄積用!C$2:C$10000, $A27, 【データ】蓄積用!Q$2:Q$10000, 1, 【データ】蓄積用!AC$2:AC$10000, "&gt;=4.0")&gt;0, "〇", "×")))</f>
        <v>×</v>
      </c>
      <c r="K27" t="str">
        <f>IF(OR($A27="", K$5=""), "", IF(COUNTIFS(【データ】蓄積用!A$2:A$10000, K$5, 【データ】蓄積用!C$2:C$10000, $A27, 【データ】蓄積用!D$2:D$10000, "&gt;=3000", 【データ】蓄積用!E$2:E$10000, "&gt;=1500")&gt;0, "〇", IF(COUNTIFS(【データ】蓄積用!A$2:A$10000, K$5, 【データ】蓄積用!C$2:C$10000, $A27, 【データ】蓄積用!Q$2:Q$10000, 1, 【データ】蓄積用!AC$2:AC$10000, "&gt;=4.0")&gt;0, "〇", "×")))</f>
        <v>×</v>
      </c>
      <c r="L27" t="str">
        <f>IF(OR($A27="", L$5=""), "", IF(COUNTIFS(【データ】蓄積用!A$2:A$10000, L$5, 【データ】蓄積用!C$2:C$10000, $A27, 【データ】蓄積用!D$2:D$10000, "&gt;=3000", 【データ】蓄積用!E$2:E$10000, "&gt;=1500")&gt;0, "〇", IF(COUNTIFS(【データ】蓄積用!A$2:A$10000, L$5, 【データ】蓄積用!C$2:C$10000, $A27, 【データ】蓄積用!Q$2:Q$10000, 1, 【データ】蓄積用!AC$2:AC$10000, "&gt;=4.0")&gt;0, "〇", "×")))</f>
        <v>×</v>
      </c>
      <c r="M27" t="str">
        <f>IF(OR($A27="", M$5=""), "", IF(COUNTIFS(【データ】蓄積用!A$2:A$10000, M$5, 【データ】蓄積用!C$2:C$10000, $A27, 【データ】蓄積用!D$2:D$10000, "&gt;=3000", 【データ】蓄積用!E$2:E$10000, "&gt;=1500")&gt;0, "〇", IF(COUNTIFS(【データ】蓄積用!A$2:A$10000, M$5, 【データ】蓄積用!C$2:C$10000, $A27, 【データ】蓄積用!Q$2:Q$10000, 1, 【データ】蓄積用!AC$2:AC$10000, "&gt;=4.0")&gt;0, "〇", "×")))</f>
        <v>×</v>
      </c>
      <c r="N27" t="str">
        <f>IF(OR($A27="", N$5=""), "", IF(COUNTIFS(【データ】蓄積用!A$2:A$10000, N$5, 【データ】蓄積用!C$2:C$10000, $A27, 【データ】蓄積用!D$2:D$10000, "&gt;=3000", 【データ】蓄積用!E$2:E$10000, "&gt;=1500")&gt;0, "〇", IF(COUNTIFS(【データ】蓄積用!A$2:A$10000, N$5, 【データ】蓄積用!C$2:C$10000, $A27, 【データ】蓄積用!Q$2:Q$10000, 1, 【データ】蓄積用!AC$2:AC$10000, "&gt;=4.0")&gt;0, "〇", "×")))</f>
        <v>×</v>
      </c>
      <c r="O27" t="str">
        <f>IF(OR($A27="", O$5=""), "", IF(COUNTIFS(【データ】蓄積用!A$2:A$10000, O$5, 【データ】蓄積用!C$2:C$10000, $A27, 【データ】蓄積用!D$2:D$10000, "&gt;=3000", 【データ】蓄積用!E$2:E$10000, "&gt;=1500")&gt;0, "〇", IF(COUNTIFS(【データ】蓄積用!A$2:A$10000, O$5, 【データ】蓄積用!C$2:C$10000, $A27, 【データ】蓄積用!Q$2:Q$10000, 1, 【データ】蓄積用!AC$2:AC$10000, "&gt;=4.0")&gt;0, "〇", "×")))</f>
        <v>×</v>
      </c>
      <c r="P27" t="str">
        <f>IF(OR($A27="", P$5=""), "", IF(COUNTIFS(【データ】蓄積用!A$2:A$10000, P$5, 【データ】蓄積用!C$2:C$10000, $A27, 【データ】蓄積用!D$2:D$10000, "&gt;=3000", 【データ】蓄積用!E$2:E$10000, "&gt;=1500")&gt;0, "〇", IF(COUNTIFS(【データ】蓄積用!A$2:A$10000, P$5, 【データ】蓄積用!C$2:C$10000, $A27, 【データ】蓄積用!Q$2:Q$10000, 1, 【データ】蓄積用!AC$2:AC$10000, "&gt;=4.0")&gt;0, "〇", "×")))</f>
        <v>×</v>
      </c>
      <c r="Q27" t="str">
        <f>IF(OR($A27="", Q$5=""), "", IF(COUNTIFS(【データ】蓄積用!A$2:A$10000, Q$5, 【データ】蓄積用!C$2:C$10000, $A27, 【データ】蓄積用!D$2:D$10000, "&gt;=3000", 【データ】蓄積用!E$2:E$10000, "&gt;=1500")&gt;0, "〇", IF(COUNTIFS(【データ】蓄積用!A$2:A$10000, Q$5, 【データ】蓄積用!C$2:C$10000, $A27, 【データ】蓄積用!Q$2:Q$10000, 1, 【データ】蓄積用!AC$2:AC$10000, "&gt;=4.0")&gt;0, "〇", "×")))</f>
        <v>×</v>
      </c>
      <c r="R27" t="str">
        <f>IF(OR($A27="", R$5=""), "", IF(COUNTIFS(【データ】蓄積用!A$2:A$10000, R$5, 【データ】蓄積用!C$2:C$10000, $A27, 【データ】蓄積用!D$2:D$10000, "&gt;=3000", 【データ】蓄積用!E$2:E$10000, "&gt;=1500")&gt;0, "〇", IF(COUNTIFS(【データ】蓄積用!A$2:A$10000, R$5, 【データ】蓄積用!C$2:C$10000, $A27, 【データ】蓄積用!Q$2:Q$10000, 1, 【データ】蓄積用!AC$2:AC$10000, "&gt;=4.0")&gt;0, "〇", "×")))</f>
        <v>×</v>
      </c>
      <c r="S27" t="str">
        <f>IF(OR($A27="", S$5=""), "", IF(COUNTIFS(【データ】蓄積用!A$2:A$10000, S$5, 【データ】蓄積用!C$2:C$10000, $A27, 【データ】蓄積用!D$2:D$10000, "&gt;=3000", 【データ】蓄積用!E$2:E$10000, "&gt;=1500")&gt;0, "〇", IF(COUNTIFS(【データ】蓄積用!A$2:A$10000, S$5, 【データ】蓄積用!C$2:C$10000, $A27, 【データ】蓄積用!Q$2:Q$10000, 1, 【データ】蓄積用!AC$2:AC$10000, "&gt;=4.0")&gt;0, "〇", "×")))</f>
        <v>×</v>
      </c>
      <c r="T27" t="str">
        <f>IF(OR($A27="", T$5=""), "", IF(COUNTIFS(【データ】蓄積用!A$2:A$10000, T$5, 【データ】蓄積用!C$2:C$10000, $A27, 【データ】蓄積用!D$2:D$10000, "&gt;=3000", 【データ】蓄積用!E$2:E$10000, "&gt;=1500")&gt;0, "〇", IF(COUNTIFS(【データ】蓄積用!A$2:A$10000, T$5, 【データ】蓄積用!C$2:C$10000, $A27, 【データ】蓄積用!Q$2:Q$10000, 1, 【データ】蓄積用!AC$2:AC$10000, "&gt;=4.0")&gt;0, "〇", "×")))</f>
        <v>×</v>
      </c>
      <c r="U27" t="str">
        <f>IF(OR($A27="", U$5=""), "", IF(COUNTIFS(【データ】蓄積用!A$2:A$10000, U$5, 【データ】蓄積用!C$2:C$10000, $A27, 【データ】蓄積用!D$2:D$10000, "&gt;=3000", 【データ】蓄積用!E$2:E$10000, "&gt;=1500")&gt;0, "〇", IF(COUNTIFS(【データ】蓄積用!A$2:A$10000, U$5, 【データ】蓄積用!C$2:C$10000, $A27, 【データ】蓄積用!Q$2:Q$10000, 1, 【データ】蓄積用!AC$2:AC$10000, "&gt;=4.0")&gt;0, "〇", "×")))</f>
        <v>×</v>
      </c>
      <c r="V27" t="str">
        <f>IF(OR($A27="", V$5=""), "", IF(COUNTIFS(【データ】蓄積用!A$2:A$10000, V$5, 【データ】蓄積用!C$2:C$10000, $A27, 【データ】蓄積用!D$2:D$10000, "&gt;=3000", 【データ】蓄積用!E$2:E$10000, "&gt;=1500")&gt;0, "〇", IF(COUNTIFS(【データ】蓄積用!A$2:A$10000, V$5, 【データ】蓄積用!C$2:C$10000, $A27, 【データ】蓄積用!Q$2:Q$10000, 1, 【データ】蓄積用!AC$2:AC$10000, "&gt;=4.0")&gt;0, "〇", "×")))</f>
        <v>×</v>
      </c>
      <c r="W27" t="str">
        <f>IF(OR($A27="", W$5=""), "", IF(COUNTIFS(【データ】蓄積用!A$2:A$10000, W$5, 【データ】蓄積用!C$2:C$10000, $A27, 【データ】蓄積用!D$2:D$10000, "&gt;=3000", 【データ】蓄積用!E$2:E$10000, "&gt;=1500")&gt;0, "〇", IF(COUNTIFS(【データ】蓄積用!A$2:A$10000, W$5, 【データ】蓄積用!C$2:C$10000, $A27, 【データ】蓄積用!Q$2:Q$10000, 1, 【データ】蓄積用!AC$2:AC$10000, "&gt;=4.0")&gt;0, "〇", "×")))</f>
        <v>×</v>
      </c>
      <c r="X27" t="str">
        <f>IF(OR($A27="", X$5=""), "", IF(COUNTIFS(【データ】蓄積用!A$2:A$10000, X$5, 【データ】蓄積用!C$2:C$10000, $A27, 【データ】蓄積用!D$2:D$10000, "&gt;=3000", 【データ】蓄積用!E$2:E$10000, "&gt;=1500")&gt;0, "〇", IF(COUNTIFS(【データ】蓄積用!A$2:A$10000, X$5, 【データ】蓄積用!C$2:C$10000, $A27, 【データ】蓄積用!Q$2:Q$10000, 1, 【データ】蓄積用!AC$2:AC$10000, "&gt;=4.0")&gt;0, "〇", "×")))</f>
        <v>×</v>
      </c>
      <c r="Y27" t="str">
        <f>IF(OR($A27="", Y$5=""), "", IF(COUNTIFS(【データ】蓄積用!A$2:A$10000, Y$5, 【データ】蓄積用!C$2:C$10000, $A27, 【データ】蓄積用!D$2:D$10000, "&gt;=3000", 【データ】蓄積用!E$2:E$10000, "&gt;=1500")&gt;0, "〇", IF(COUNTIFS(【データ】蓄積用!A$2:A$10000, Y$5, 【データ】蓄積用!C$2:C$10000, $A27, 【データ】蓄積用!Q$2:Q$10000, 1, 【データ】蓄積用!AC$2:AC$10000, "&gt;=4.0")&gt;0, "〇", "×")))</f>
        <v>×</v>
      </c>
      <c r="Z27" t="str">
        <f>IF(OR($A27="", Z$5=""), "", IF(COUNTIFS(【データ】蓄積用!A$2:A$10000, Z$5, 【データ】蓄積用!C$2:C$10000, $A27, 【データ】蓄積用!D$2:D$10000, "&gt;=3000", 【データ】蓄積用!E$2:E$10000, "&gt;=1500")&gt;0, "〇", IF(COUNTIFS(【データ】蓄積用!A$2:A$10000, Z$5, 【データ】蓄積用!C$2:C$10000, $A27, 【データ】蓄積用!Q$2:Q$10000, 1, 【データ】蓄積用!AC$2:AC$10000, "&gt;=4.0")&gt;0, "〇", "×")))</f>
        <v>×</v>
      </c>
      <c r="AA27" t="str">
        <f>IF(OR($A27="", AA$5=""), "", IF(COUNTIFS(【データ】蓄積用!A$2:A$10000, AA$5, 【データ】蓄積用!C$2:C$10000, $A27, 【データ】蓄積用!D$2:D$10000, "&gt;=3000", 【データ】蓄積用!E$2:E$10000, "&gt;=1500")&gt;0, "〇", IF(COUNTIFS(【データ】蓄積用!A$2:A$10000, AA$5, 【データ】蓄積用!C$2:C$10000, $A27, 【データ】蓄積用!Q$2:Q$10000, 1, 【データ】蓄積用!AC$2:AC$10000, "&gt;=4.0")&gt;0, "〇", "×")))</f>
        <v>×</v>
      </c>
      <c r="AB27" t="str">
        <f>IF(OR($A27="", AB$5=""), "", IF(COUNTIFS(【データ】蓄積用!A$2:A$10000, AB$5, 【データ】蓄積用!C$2:C$10000, $A27, 【データ】蓄積用!D$2:D$10000, "&gt;=3000", 【データ】蓄積用!E$2:E$10000, "&gt;=1500")&gt;0, "〇", IF(COUNTIFS(【データ】蓄積用!A$2:A$10000, AB$5, 【データ】蓄積用!C$2:C$10000, $A27, 【データ】蓄積用!Q$2:Q$10000, 1, 【データ】蓄積用!AC$2:AC$10000, "&gt;=4.0")&gt;0, "〇", "×")))</f>
        <v>〇</v>
      </c>
      <c r="AC27" t="str">
        <f>IF(OR($A27="", AC$5=""), "", IF(COUNTIFS(【データ】蓄積用!A$2:A$10000, AC$5, 【データ】蓄積用!C$2:C$10000, $A27, 【データ】蓄積用!D$2:D$10000, "&gt;=3000", 【データ】蓄積用!E$2:E$10000, "&gt;=1500")&gt;0, "〇", IF(COUNTIFS(【データ】蓄積用!A$2:A$10000, AC$5, 【データ】蓄積用!C$2:C$10000, $A27, 【データ】蓄積用!Q$2:Q$10000, 1, 【データ】蓄積用!AC$2:AC$10000, "&gt;=4.0")&gt;0, "〇", "×")))</f>
        <v>×</v>
      </c>
      <c r="AD27" t="str">
        <f>IF(OR($A27="", AD$5=""), "", IF(COUNTIFS(【データ】蓄積用!A$2:A$10000, AD$5, 【データ】蓄積用!C$2:C$10000, $A27, 【データ】蓄積用!D$2:D$10000, "&gt;=3000", 【データ】蓄積用!E$2:E$10000, "&gt;=1500")&gt;0, "〇", IF(COUNTIFS(【データ】蓄積用!A$2:A$10000, AD$5, 【データ】蓄積用!C$2:C$10000, $A27, 【データ】蓄積用!Q$2:Q$10000, 1, 【データ】蓄積用!AC$2:AC$10000, "&gt;=4.0")&gt;0, "〇", "×")))</f>
        <v>×</v>
      </c>
      <c r="AE27" t="str">
        <f>IF(OR($A27="", AE$5=""), "", IF(COUNTIFS(【データ】蓄積用!A$2:A$10000, AE$5, 【データ】蓄積用!C$2:C$10000, $A27, 【データ】蓄積用!D$2:D$10000, "&gt;=3000", 【データ】蓄積用!E$2:E$10000, "&gt;=1500")&gt;0, "〇", IF(COUNTIFS(【データ】蓄積用!A$2:A$10000, AE$5, 【データ】蓄積用!C$2:C$10000, $A27, 【データ】蓄積用!Q$2:Q$10000, 1, 【データ】蓄積用!AC$2:AC$10000, "&gt;=4.0")&gt;0, "〇", "×")))</f>
        <v>×</v>
      </c>
      <c r="AF27" t="str">
        <f>IF(OR($A27="", AF$5=""), "", IF(COUNTIFS(【データ】蓄積用!A$2:A$10000, AF$5, 【データ】蓄積用!C$2:C$10000, $A27, 【データ】蓄積用!D$2:D$10000, "&gt;=3000", 【データ】蓄積用!E$2:E$10000, "&gt;=1500")&gt;0, "〇", IF(COUNTIFS(【データ】蓄積用!A$2:A$10000, AF$5, 【データ】蓄積用!C$2:C$10000, $A27, 【データ】蓄積用!Q$2:Q$10000, 1, 【データ】蓄積用!AC$2:AC$10000, "&gt;=4.0")&gt;0, "〇", "×")))</f>
        <v>×</v>
      </c>
      <c r="AG27" t="str">
        <f>IF(OR($A27="", AG$5=""), "", IF(COUNTIFS(【データ】蓄積用!A$2:A$10000, AG$5, 【データ】蓄積用!C$2:C$10000, $A27, 【データ】蓄積用!D$2:D$10000, "&gt;=3000", 【データ】蓄積用!E$2:E$10000, "&gt;=1500")&gt;0, "〇", IF(COUNTIFS(【データ】蓄積用!A$2:A$10000, AG$5, 【データ】蓄積用!C$2:C$10000, $A27, 【データ】蓄積用!Q$2:Q$10000, 1, 【データ】蓄積用!AC$2:AC$10000, "&gt;=4.0")&gt;0, "〇", "×")))</f>
        <v>×</v>
      </c>
      <c r="AH27" t="str">
        <f>IF(OR($A27="", AH$5=""), "", IF(COUNTIFS(【データ】蓄積用!A$2:A$10000, AH$5, 【データ】蓄積用!C$2:C$10000, $A27, 【データ】蓄積用!D$2:D$10000, "&gt;=3000", 【データ】蓄積用!E$2:E$10000, "&gt;=1500")&gt;0, "〇", IF(COUNTIFS(【データ】蓄積用!A$2:A$10000, AH$5, 【データ】蓄積用!C$2:C$10000, $A27, 【データ】蓄積用!Q$2:Q$10000, 1, 【データ】蓄積用!AC$2:AC$10000, "&gt;=4.0")&gt;0, "〇", "×")))</f>
        <v>×</v>
      </c>
      <c r="AI27" t="str">
        <f>IF(OR($A27="", AI$5=""), "", IF(COUNTIFS(【データ】蓄積用!A$2:A$10000, AI$5, 【データ】蓄積用!C$2:C$10000, $A27, 【データ】蓄積用!D$2:D$10000, "&gt;=3000", 【データ】蓄積用!E$2:E$10000, "&gt;=1500")&gt;0, "〇", IF(COUNTIFS(【データ】蓄積用!A$2:A$10000, AI$5, 【データ】蓄積用!C$2:C$10000, $A27, 【データ】蓄積用!Q$2:Q$10000, 1, 【データ】蓄積用!AC$2:AC$10000, "&gt;=4.0")&gt;0, "〇", "×")))</f>
        <v>×</v>
      </c>
      <c r="AJ27" t="str">
        <f>IF(OR($A27="", AJ$5=""), "", IF(COUNTIFS(【データ】蓄積用!A$2:A$10000, AJ$5, 【データ】蓄積用!C$2:C$10000, $A27, 【データ】蓄積用!D$2:D$10000, "&gt;=3000", 【データ】蓄積用!E$2:E$10000, "&gt;=1500")&gt;0, "〇", IF(COUNTIFS(【データ】蓄積用!A$2:A$10000, AJ$5, 【データ】蓄積用!C$2:C$10000, $A27, 【データ】蓄積用!Q$2:Q$10000, 1, 【データ】蓄積用!AC$2:AC$10000, "&gt;=4.0")&gt;0, "〇", "×")))</f>
        <v>×</v>
      </c>
      <c r="AK27" t="str">
        <f>IF(OR($A27="", AK$5=""), "", IF(COUNTIFS(【データ】蓄積用!A$2:A$10000, AK$5, 【データ】蓄積用!C$2:C$10000, $A27, 【データ】蓄積用!D$2:D$10000, "&gt;=3000", 【データ】蓄積用!E$2:E$10000, "&gt;=1500")&gt;0, "〇", IF(COUNTIFS(【データ】蓄積用!A$2:A$10000, AK$5, 【データ】蓄積用!C$2:C$10000, $A27, 【データ】蓄積用!Q$2:Q$10000, 1, 【データ】蓄積用!AC$2:AC$10000, "&gt;=4.0")&gt;0, "〇", "×")))</f>
        <v>〇</v>
      </c>
      <c r="AL27" t="str">
        <f>IF(OR($A27="", AL$5=""), "", IF(COUNTIFS(【データ】蓄積用!A$2:A$10000, AL$5, 【データ】蓄積用!C$2:C$10000, $A27, 【データ】蓄積用!D$2:D$10000, "&gt;=3000", 【データ】蓄積用!E$2:E$10000, "&gt;=1500")&gt;0, "〇", IF(COUNTIFS(【データ】蓄積用!A$2:A$10000, AL$5, 【データ】蓄積用!C$2:C$10000, $A27, 【データ】蓄積用!Q$2:Q$10000, 1, 【データ】蓄積用!AC$2:AC$10000, "&gt;=4.0")&gt;0, "〇", "×")))</f>
        <v>〇</v>
      </c>
      <c r="AM27" t="str">
        <f>IF(OR($A27="", AM$5=""), "", IF(COUNTIFS(【データ】蓄積用!A$2:A$10000, AM$5, 【データ】蓄積用!C$2:C$10000, $A27, 【データ】蓄積用!D$2:D$10000, "&gt;=3000", 【データ】蓄積用!E$2:E$10000, "&gt;=1500")&gt;0, "〇", IF(COUNTIFS(【データ】蓄積用!A$2:A$10000, AM$5, 【データ】蓄積用!C$2:C$10000, $A27, 【データ】蓄積用!Q$2:Q$10000, 1, 【データ】蓄積用!AC$2:AC$10000, "&gt;=4.0")&gt;0, "〇", "×")))</f>
        <v>×</v>
      </c>
      <c r="AN27" t="str">
        <f>IF(OR($A27="", AN$5=""), "", IF(COUNTIFS(【データ】蓄積用!A$2:A$10000, AN$5, 【データ】蓄積用!C$2:C$10000, $A27, 【データ】蓄積用!D$2:D$10000, "&gt;=3000", 【データ】蓄積用!E$2:E$10000, "&gt;=1500")&gt;0, "〇", IF(COUNTIFS(【データ】蓄積用!A$2:A$10000, AN$5, 【データ】蓄積用!C$2:C$10000, $A27, 【データ】蓄積用!Q$2:Q$10000, 1, 【データ】蓄積用!AC$2:AC$10000, "&gt;=4.0")&gt;0, "〇", "×")))</f>
        <v>×</v>
      </c>
      <c r="AO27" t="str">
        <f>IF(OR($A27="", AO$5=""), "", IF(COUNTIFS(【データ】蓄積用!A$2:A$10000, AO$5, 【データ】蓄積用!C$2:C$10000, $A27, 【データ】蓄積用!D$2:D$10000, "&gt;=3000", 【データ】蓄積用!E$2:E$10000, "&gt;=1500")&gt;0, "〇", IF(COUNTIFS(【データ】蓄積用!A$2:A$10000, AO$5, 【データ】蓄積用!C$2:C$10000, $A27, 【データ】蓄積用!Q$2:Q$10000, 1, 【データ】蓄積用!AC$2:AC$10000, "&gt;=4.0")&gt;0, "〇", "×")))</f>
        <v>×</v>
      </c>
      <c r="AP27" t="str">
        <f>IF(OR($A27="", AP$5=""), "", IF(COUNTIFS(【データ】蓄積用!A$2:A$10000, AP$5, 【データ】蓄積用!C$2:C$10000, $A27, 【データ】蓄積用!D$2:D$10000, "&gt;=3000", 【データ】蓄積用!E$2:E$10000, "&gt;=1500")&gt;0, "〇", IF(COUNTIFS(【データ】蓄積用!A$2:A$10000, AP$5, 【データ】蓄積用!C$2:C$10000, $A27, 【データ】蓄積用!Q$2:Q$10000, 1, 【データ】蓄積用!AC$2:AC$10000, "&gt;=4.0")&gt;0, "〇", "×")))</f>
        <v>×</v>
      </c>
      <c r="AQ27" t="str">
        <f>IF(OR($A27="", AQ$5=""), "", IF(COUNTIFS(【データ】蓄積用!A$2:A$10000, AQ$5, 【データ】蓄積用!C$2:C$10000, $A27, 【データ】蓄積用!D$2:D$10000, "&gt;=3000", 【データ】蓄積用!E$2:E$10000, "&gt;=1500")&gt;0, "〇", IF(COUNTIFS(【データ】蓄積用!A$2:A$10000, AQ$5, 【データ】蓄積用!C$2:C$10000, $A27, 【データ】蓄積用!Q$2:Q$10000, 1, 【データ】蓄積用!AC$2:AC$10000, "&gt;=4.0")&gt;0, "〇", "×")))</f>
        <v>〇</v>
      </c>
      <c r="AR27" t="str">
        <f>IF(OR($A27="", AR$5=""), "", IF(COUNTIFS(【データ】蓄積用!A$2:A$10000, AR$5, 【データ】蓄積用!C$2:C$10000, $A27, 【データ】蓄積用!D$2:D$10000, "&gt;=3000", 【データ】蓄積用!E$2:E$10000, "&gt;=1500")&gt;0, "〇", IF(COUNTIFS(【データ】蓄積用!A$2:A$10000, AR$5, 【データ】蓄積用!C$2:C$10000, $A27, 【データ】蓄積用!Q$2:Q$10000, 1, 【データ】蓄積用!AC$2:AC$10000, "&gt;=4.0")&gt;0, "〇", "×")))</f>
        <v>×</v>
      </c>
      <c r="AS27" t="str">
        <f>IF(OR($A27="", AS$5=""), "", IF(COUNTIFS(【データ】蓄積用!A$2:A$10000, AS$5, 【データ】蓄積用!C$2:C$10000, $A27, 【データ】蓄積用!D$2:D$10000, "&gt;=3000", 【データ】蓄積用!E$2:E$10000, "&gt;=1500")&gt;0, "〇", IF(COUNTIFS(【データ】蓄積用!A$2:A$10000, AS$5, 【データ】蓄積用!C$2:C$10000, $A27, 【データ】蓄積用!Q$2:Q$10000, 1, 【データ】蓄積用!AC$2:AC$10000, "&gt;=4.0")&gt;0, "〇", "×")))</f>
        <v>×</v>
      </c>
      <c r="AT27" t="str">
        <f>IF(OR($A27="", AT$5=""), "", IF(COUNTIFS(【データ】蓄積用!A$2:A$10000, AT$5, 【データ】蓄積用!C$2:C$10000, $A27, 【データ】蓄積用!D$2:D$10000, "&gt;=3000", 【データ】蓄積用!E$2:E$10000, "&gt;=1500")&gt;0, "〇", IF(COUNTIFS(【データ】蓄積用!A$2:A$10000, AT$5, 【データ】蓄積用!C$2:C$10000, $A27, 【データ】蓄積用!Q$2:Q$10000, 1, 【データ】蓄積用!AC$2:AC$10000, "&gt;=4.0")&gt;0, "〇", "×")))</f>
        <v>×</v>
      </c>
      <c r="AU27" t="str">
        <f>IF(OR($A27="", AU$5=""), "", IF(COUNTIFS(【データ】蓄積用!A$2:A$10000, AU$5, 【データ】蓄積用!C$2:C$10000, $A27, 【データ】蓄積用!D$2:D$10000, "&gt;=3000", 【データ】蓄積用!E$2:E$10000, "&gt;=1500")&gt;0, "〇", IF(COUNTIFS(【データ】蓄積用!A$2:A$10000, AU$5, 【データ】蓄積用!C$2:C$10000, $A27, 【データ】蓄積用!Q$2:Q$10000, 1, 【データ】蓄積用!AC$2:AC$10000, "&gt;=4.0")&gt;0, "〇", "×")))</f>
        <v>×</v>
      </c>
      <c r="AV27" t="str">
        <f>IF(OR($A27="", AV$5=""), "", IF(COUNTIFS(【データ】蓄積用!A$2:A$10000, AV$5, 【データ】蓄積用!C$2:C$10000, $A27, 【データ】蓄積用!D$2:D$10000, "&gt;=3000", 【データ】蓄積用!E$2:E$10000, "&gt;=1500")&gt;0, "〇", IF(COUNTIFS(【データ】蓄積用!A$2:A$10000, AV$5, 【データ】蓄積用!C$2:C$10000, $A27, 【データ】蓄積用!Q$2:Q$10000, 1, 【データ】蓄積用!AC$2:AC$10000, "&gt;=4.0")&gt;0, "〇", "×")))</f>
        <v>×</v>
      </c>
      <c r="AW27" t="str">
        <f>IF(OR($A27="", AW$5=""), "", IF(COUNTIFS(【データ】蓄積用!A$2:A$10000, AW$5, 【データ】蓄積用!C$2:C$10000, $A27, 【データ】蓄積用!D$2:D$10000, "&gt;=3000", 【データ】蓄積用!E$2:E$10000, "&gt;=1500")&gt;0, "〇", IF(COUNTIFS(【データ】蓄積用!A$2:A$10000, AW$5, 【データ】蓄積用!C$2:C$10000, $A27, 【データ】蓄積用!Q$2:Q$10000, 1, 【データ】蓄積用!AC$2:AC$10000, "&gt;=4.0")&gt;0, "〇", "×")))</f>
        <v>×</v>
      </c>
      <c r="AX27" t="str">
        <f>IF(OR($A27="", AX$5=""), "", IF(COUNTIFS(【データ】蓄積用!A$2:A$10000, AX$5, 【データ】蓄積用!C$2:C$10000, $A27, 【データ】蓄積用!D$2:D$10000, "&gt;=3000", 【データ】蓄積用!E$2:E$10000, "&gt;=1500")&gt;0, "〇", IF(COUNTIFS(【データ】蓄積用!A$2:A$10000, AX$5, 【データ】蓄積用!C$2:C$10000, $A27, 【データ】蓄積用!Q$2:Q$10000, 1, 【データ】蓄積用!AC$2:AC$10000, "&gt;=4.0")&gt;0, "〇", "×")))</f>
        <v>×</v>
      </c>
      <c r="AY27" t="str">
        <f>IF(OR($A27="", AY$5=""), "", IF(COUNTIFS(【データ】蓄積用!A$2:A$10000, AY$5, 【データ】蓄積用!C$2:C$10000, $A27, 【データ】蓄積用!D$2:D$10000, "&gt;=3000", 【データ】蓄積用!E$2:E$10000, "&gt;=1500")&gt;0, "〇", IF(COUNTIFS(【データ】蓄積用!A$2:A$10000, AY$5, 【データ】蓄積用!C$2:C$10000, $A27, 【データ】蓄積用!Q$2:Q$10000, 1, 【データ】蓄積用!AC$2:AC$10000, "&gt;=4.0")&gt;0, "〇", "×")))</f>
        <v/>
      </c>
    </row>
    <row r="28" spans="1:51">
      <c r="A28">
        <v>527</v>
      </c>
      <c r="B28" t="str">
        <f>IF(OR($A28="", B$5=""), "", IF(COUNTIFS(【データ】蓄積用!A$2:A$10000, B$5, 【データ】蓄積用!C$2:C$10000, $A28, 【データ】蓄積用!D$2:D$10000, "&gt;=3000", 【データ】蓄積用!E$2:E$10000, "&gt;=1500")&gt;0, "〇", IF(COUNTIFS(【データ】蓄積用!A$2:A$10000, B$5, 【データ】蓄積用!C$2:C$10000, $A28, 【データ】蓄積用!Q$2:Q$10000, 1, 【データ】蓄積用!AC$2:AC$10000, "&gt;=4.0")&gt;0, "〇", "×")))</f>
        <v>×</v>
      </c>
      <c r="C28" t="str">
        <f>IF(OR($A28="", C$5=""), "", IF(COUNTIFS(【データ】蓄積用!A$2:A$10000, C$5, 【データ】蓄積用!C$2:C$10000, $A28, 【データ】蓄積用!D$2:D$10000, "&gt;=3000", 【データ】蓄積用!E$2:E$10000, "&gt;=1500")&gt;0, "〇", IF(COUNTIFS(【データ】蓄積用!A$2:A$10000, C$5, 【データ】蓄積用!C$2:C$10000, $A28, 【データ】蓄積用!Q$2:Q$10000, 1, 【データ】蓄積用!AC$2:AC$10000, "&gt;=4.0")&gt;0, "〇", "×")))</f>
        <v>×</v>
      </c>
      <c r="D28" t="str">
        <f>IF(OR($A28="", D$5=""), "", IF(COUNTIFS(【データ】蓄積用!A$2:A$10000, D$5, 【データ】蓄積用!C$2:C$10000, $A28, 【データ】蓄積用!D$2:D$10000, "&gt;=3000", 【データ】蓄積用!E$2:E$10000, "&gt;=1500")&gt;0, "〇", IF(COUNTIFS(【データ】蓄積用!A$2:A$10000, D$5, 【データ】蓄積用!C$2:C$10000, $A28, 【データ】蓄積用!Q$2:Q$10000, 1, 【データ】蓄積用!AC$2:AC$10000, "&gt;=4.0")&gt;0, "〇", "×")))</f>
        <v>×</v>
      </c>
      <c r="E28" t="str">
        <f>IF(OR($A28="", E$5=""), "", IF(COUNTIFS(【データ】蓄積用!A$2:A$10000, E$5, 【データ】蓄積用!C$2:C$10000, $A28, 【データ】蓄積用!D$2:D$10000, "&gt;=3000", 【データ】蓄積用!E$2:E$10000, "&gt;=1500")&gt;0, "〇", IF(COUNTIFS(【データ】蓄積用!A$2:A$10000, E$5, 【データ】蓄積用!C$2:C$10000, $A28, 【データ】蓄積用!Q$2:Q$10000, 1, 【データ】蓄積用!AC$2:AC$10000, "&gt;=4.0")&gt;0, "〇", "×")))</f>
        <v>〇</v>
      </c>
      <c r="F28" t="str">
        <f>IF(OR($A28="", F$5=""), "", IF(COUNTIFS(【データ】蓄積用!A$2:A$10000, F$5, 【データ】蓄積用!C$2:C$10000, $A28, 【データ】蓄積用!D$2:D$10000, "&gt;=3000", 【データ】蓄積用!E$2:E$10000, "&gt;=1500")&gt;0, "〇", IF(COUNTIFS(【データ】蓄積用!A$2:A$10000, F$5, 【データ】蓄積用!C$2:C$10000, $A28, 【データ】蓄積用!Q$2:Q$10000, 1, 【データ】蓄積用!AC$2:AC$10000, "&gt;=4.0")&gt;0, "〇", "×")))</f>
        <v>×</v>
      </c>
      <c r="G28" t="str">
        <f>IF(OR($A28="", G$5=""), "", IF(COUNTIFS(【データ】蓄積用!A$2:A$10000, G$5, 【データ】蓄積用!C$2:C$10000, $A28, 【データ】蓄積用!D$2:D$10000, "&gt;=3000", 【データ】蓄積用!E$2:E$10000, "&gt;=1500")&gt;0, "〇", IF(COUNTIFS(【データ】蓄積用!A$2:A$10000, G$5, 【データ】蓄積用!C$2:C$10000, $A28, 【データ】蓄積用!Q$2:Q$10000, 1, 【データ】蓄積用!AC$2:AC$10000, "&gt;=4.0")&gt;0, "〇", "×")))</f>
        <v>×</v>
      </c>
      <c r="H28" t="str">
        <f>IF(OR($A28="", H$5=""), "", IF(COUNTIFS(【データ】蓄積用!A$2:A$10000, H$5, 【データ】蓄積用!C$2:C$10000, $A28, 【データ】蓄積用!D$2:D$10000, "&gt;=3000", 【データ】蓄積用!E$2:E$10000, "&gt;=1500")&gt;0, "〇", IF(COUNTIFS(【データ】蓄積用!A$2:A$10000, H$5, 【データ】蓄積用!C$2:C$10000, $A28, 【データ】蓄積用!Q$2:Q$10000, 1, 【データ】蓄積用!AC$2:AC$10000, "&gt;=4.0")&gt;0, "〇", "×")))</f>
        <v>×</v>
      </c>
      <c r="I28" t="str">
        <f>IF(OR($A28="", I$5=""), "", IF(COUNTIFS(【データ】蓄積用!A$2:A$10000, I$5, 【データ】蓄積用!C$2:C$10000, $A28, 【データ】蓄積用!D$2:D$10000, "&gt;=3000", 【データ】蓄積用!E$2:E$10000, "&gt;=1500")&gt;0, "〇", IF(COUNTIFS(【データ】蓄積用!A$2:A$10000, I$5, 【データ】蓄積用!C$2:C$10000, $A28, 【データ】蓄積用!Q$2:Q$10000, 1, 【データ】蓄積用!AC$2:AC$10000, "&gt;=4.0")&gt;0, "〇", "×")))</f>
        <v>×</v>
      </c>
      <c r="J28" t="str">
        <f>IF(OR($A28="", J$5=""), "", IF(COUNTIFS(【データ】蓄積用!A$2:A$10000, J$5, 【データ】蓄積用!C$2:C$10000, $A28, 【データ】蓄積用!D$2:D$10000, "&gt;=3000", 【データ】蓄積用!E$2:E$10000, "&gt;=1500")&gt;0, "〇", IF(COUNTIFS(【データ】蓄積用!A$2:A$10000, J$5, 【データ】蓄積用!C$2:C$10000, $A28, 【データ】蓄積用!Q$2:Q$10000, 1, 【データ】蓄積用!AC$2:AC$10000, "&gt;=4.0")&gt;0, "〇", "×")))</f>
        <v>×</v>
      </c>
      <c r="K28" t="str">
        <f>IF(OR($A28="", K$5=""), "", IF(COUNTIFS(【データ】蓄積用!A$2:A$10000, K$5, 【データ】蓄積用!C$2:C$10000, $A28, 【データ】蓄積用!D$2:D$10000, "&gt;=3000", 【データ】蓄積用!E$2:E$10000, "&gt;=1500")&gt;0, "〇", IF(COUNTIFS(【データ】蓄積用!A$2:A$10000, K$5, 【データ】蓄積用!C$2:C$10000, $A28, 【データ】蓄積用!Q$2:Q$10000, 1, 【データ】蓄積用!AC$2:AC$10000, "&gt;=4.0")&gt;0, "〇", "×")))</f>
        <v>×</v>
      </c>
      <c r="L28" t="str">
        <f>IF(OR($A28="", L$5=""), "", IF(COUNTIFS(【データ】蓄積用!A$2:A$10000, L$5, 【データ】蓄積用!C$2:C$10000, $A28, 【データ】蓄積用!D$2:D$10000, "&gt;=3000", 【データ】蓄積用!E$2:E$10000, "&gt;=1500")&gt;0, "〇", IF(COUNTIFS(【データ】蓄積用!A$2:A$10000, L$5, 【データ】蓄積用!C$2:C$10000, $A28, 【データ】蓄積用!Q$2:Q$10000, 1, 【データ】蓄積用!AC$2:AC$10000, "&gt;=4.0")&gt;0, "〇", "×")))</f>
        <v>×</v>
      </c>
      <c r="M28" t="str">
        <f>IF(OR($A28="", M$5=""), "", IF(COUNTIFS(【データ】蓄積用!A$2:A$10000, M$5, 【データ】蓄積用!C$2:C$10000, $A28, 【データ】蓄積用!D$2:D$10000, "&gt;=3000", 【データ】蓄積用!E$2:E$10000, "&gt;=1500")&gt;0, "〇", IF(COUNTIFS(【データ】蓄積用!A$2:A$10000, M$5, 【データ】蓄積用!C$2:C$10000, $A28, 【データ】蓄積用!Q$2:Q$10000, 1, 【データ】蓄積用!AC$2:AC$10000, "&gt;=4.0")&gt;0, "〇", "×")))</f>
        <v>×</v>
      </c>
      <c r="N28" t="str">
        <f>IF(OR($A28="", N$5=""), "", IF(COUNTIFS(【データ】蓄積用!A$2:A$10000, N$5, 【データ】蓄積用!C$2:C$10000, $A28, 【データ】蓄積用!D$2:D$10000, "&gt;=3000", 【データ】蓄積用!E$2:E$10000, "&gt;=1500")&gt;0, "〇", IF(COUNTIFS(【データ】蓄積用!A$2:A$10000, N$5, 【データ】蓄積用!C$2:C$10000, $A28, 【データ】蓄積用!Q$2:Q$10000, 1, 【データ】蓄積用!AC$2:AC$10000, "&gt;=4.0")&gt;0, "〇", "×")))</f>
        <v>×</v>
      </c>
      <c r="O28" t="str">
        <f>IF(OR($A28="", O$5=""), "", IF(COUNTIFS(【データ】蓄積用!A$2:A$10000, O$5, 【データ】蓄積用!C$2:C$10000, $A28, 【データ】蓄積用!D$2:D$10000, "&gt;=3000", 【データ】蓄積用!E$2:E$10000, "&gt;=1500")&gt;0, "〇", IF(COUNTIFS(【データ】蓄積用!A$2:A$10000, O$5, 【データ】蓄積用!C$2:C$10000, $A28, 【データ】蓄積用!Q$2:Q$10000, 1, 【データ】蓄積用!AC$2:AC$10000, "&gt;=4.0")&gt;0, "〇", "×")))</f>
        <v>×</v>
      </c>
      <c r="P28" t="str">
        <f>IF(OR($A28="", P$5=""), "", IF(COUNTIFS(【データ】蓄積用!A$2:A$10000, P$5, 【データ】蓄積用!C$2:C$10000, $A28, 【データ】蓄積用!D$2:D$10000, "&gt;=3000", 【データ】蓄積用!E$2:E$10000, "&gt;=1500")&gt;0, "〇", IF(COUNTIFS(【データ】蓄積用!A$2:A$10000, P$5, 【データ】蓄積用!C$2:C$10000, $A28, 【データ】蓄積用!Q$2:Q$10000, 1, 【データ】蓄積用!AC$2:AC$10000, "&gt;=4.0")&gt;0, "〇", "×")))</f>
        <v>×</v>
      </c>
      <c r="Q28" t="str">
        <f>IF(OR($A28="", Q$5=""), "", IF(COUNTIFS(【データ】蓄積用!A$2:A$10000, Q$5, 【データ】蓄積用!C$2:C$10000, $A28, 【データ】蓄積用!D$2:D$10000, "&gt;=3000", 【データ】蓄積用!E$2:E$10000, "&gt;=1500")&gt;0, "〇", IF(COUNTIFS(【データ】蓄積用!A$2:A$10000, Q$5, 【データ】蓄積用!C$2:C$10000, $A28, 【データ】蓄積用!Q$2:Q$10000, 1, 【データ】蓄積用!AC$2:AC$10000, "&gt;=4.0")&gt;0, "〇", "×")))</f>
        <v>〇</v>
      </c>
      <c r="R28" t="str">
        <f>IF(OR($A28="", R$5=""), "", IF(COUNTIFS(【データ】蓄積用!A$2:A$10000, R$5, 【データ】蓄積用!C$2:C$10000, $A28, 【データ】蓄積用!D$2:D$10000, "&gt;=3000", 【データ】蓄積用!E$2:E$10000, "&gt;=1500")&gt;0, "〇", IF(COUNTIFS(【データ】蓄積用!A$2:A$10000, R$5, 【データ】蓄積用!C$2:C$10000, $A28, 【データ】蓄積用!Q$2:Q$10000, 1, 【データ】蓄積用!AC$2:AC$10000, "&gt;=4.0")&gt;0, "〇", "×")))</f>
        <v>×</v>
      </c>
      <c r="S28" t="str">
        <f>IF(OR($A28="", S$5=""), "", IF(COUNTIFS(【データ】蓄積用!A$2:A$10000, S$5, 【データ】蓄積用!C$2:C$10000, $A28, 【データ】蓄積用!D$2:D$10000, "&gt;=3000", 【データ】蓄積用!E$2:E$10000, "&gt;=1500")&gt;0, "〇", IF(COUNTIFS(【データ】蓄積用!A$2:A$10000, S$5, 【データ】蓄積用!C$2:C$10000, $A28, 【データ】蓄積用!Q$2:Q$10000, 1, 【データ】蓄積用!AC$2:AC$10000, "&gt;=4.0")&gt;0, "〇", "×")))</f>
        <v>×</v>
      </c>
      <c r="T28" t="str">
        <f>IF(OR($A28="", T$5=""), "", IF(COUNTIFS(【データ】蓄積用!A$2:A$10000, T$5, 【データ】蓄積用!C$2:C$10000, $A28, 【データ】蓄積用!D$2:D$10000, "&gt;=3000", 【データ】蓄積用!E$2:E$10000, "&gt;=1500")&gt;0, "〇", IF(COUNTIFS(【データ】蓄積用!A$2:A$10000, T$5, 【データ】蓄積用!C$2:C$10000, $A28, 【データ】蓄積用!Q$2:Q$10000, 1, 【データ】蓄積用!AC$2:AC$10000, "&gt;=4.0")&gt;0, "〇", "×")))</f>
        <v>×</v>
      </c>
      <c r="U28" t="str">
        <f>IF(OR($A28="", U$5=""), "", IF(COUNTIFS(【データ】蓄積用!A$2:A$10000, U$5, 【データ】蓄積用!C$2:C$10000, $A28, 【データ】蓄積用!D$2:D$10000, "&gt;=3000", 【データ】蓄積用!E$2:E$10000, "&gt;=1500")&gt;0, "〇", IF(COUNTIFS(【データ】蓄積用!A$2:A$10000, U$5, 【データ】蓄積用!C$2:C$10000, $A28, 【データ】蓄積用!Q$2:Q$10000, 1, 【データ】蓄積用!AC$2:AC$10000, "&gt;=4.0")&gt;0, "〇", "×")))</f>
        <v>〇</v>
      </c>
      <c r="V28" t="str">
        <f>IF(OR($A28="", V$5=""), "", IF(COUNTIFS(【データ】蓄積用!A$2:A$10000, V$5, 【データ】蓄積用!C$2:C$10000, $A28, 【データ】蓄積用!D$2:D$10000, "&gt;=3000", 【データ】蓄積用!E$2:E$10000, "&gt;=1500")&gt;0, "〇", IF(COUNTIFS(【データ】蓄積用!A$2:A$10000, V$5, 【データ】蓄積用!C$2:C$10000, $A28, 【データ】蓄積用!Q$2:Q$10000, 1, 【データ】蓄積用!AC$2:AC$10000, "&gt;=4.0")&gt;0, "〇", "×")))</f>
        <v>×</v>
      </c>
      <c r="W28" t="str">
        <f>IF(OR($A28="", W$5=""), "", IF(COUNTIFS(【データ】蓄積用!A$2:A$10000, W$5, 【データ】蓄積用!C$2:C$10000, $A28, 【データ】蓄積用!D$2:D$10000, "&gt;=3000", 【データ】蓄積用!E$2:E$10000, "&gt;=1500")&gt;0, "〇", IF(COUNTIFS(【データ】蓄積用!A$2:A$10000, W$5, 【データ】蓄積用!C$2:C$10000, $A28, 【データ】蓄積用!Q$2:Q$10000, 1, 【データ】蓄積用!AC$2:AC$10000, "&gt;=4.0")&gt;0, "〇", "×")))</f>
        <v>×</v>
      </c>
      <c r="X28" t="str">
        <f>IF(OR($A28="", X$5=""), "", IF(COUNTIFS(【データ】蓄積用!A$2:A$10000, X$5, 【データ】蓄積用!C$2:C$10000, $A28, 【データ】蓄積用!D$2:D$10000, "&gt;=3000", 【データ】蓄積用!E$2:E$10000, "&gt;=1500")&gt;0, "〇", IF(COUNTIFS(【データ】蓄積用!A$2:A$10000, X$5, 【データ】蓄積用!C$2:C$10000, $A28, 【データ】蓄積用!Q$2:Q$10000, 1, 【データ】蓄積用!AC$2:AC$10000, "&gt;=4.0")&gt;0, "〇", "×")))</f>
        <v>×</v>
      </c>
      <c r="Y28" t="str">
        <f>IF(OR($A28="", Y$5=""), "", IF(COUNTIFS(【データ】蓄積用!A$2:A$10000, Y$5, 【データ】蓄積用!C$2:C$10000, $A28, 【データ】蓄積用!D$2:D$10000, "&gt;=3000", 【データ】蓄積用!E$2:E$10000, "&gt;=1500")&gt;0, "〇", IF(COUNTIFS(【データ】蓄積用!A$2:A$10000, Y$5, 【データ】蓄積用!C$2:C$10000, $A28, 【データ】蓄積用!Q$2:Q$10000, 1, 【データ】蓄積用!AC$2:AC$10000, "&gt;=4.0")&gt;0, "〇", "×")))</f>
        <v>×</v>
      </c>
      <c r="Z28" t="str">
        <f>IF(OR($A28="", Z$5=""), "", IF(COUNTIFS(【データ】蓄積用!A$2:A$10000, Z$5, 【データ】蓄積用!C$2:C$10000, $A28, 【データ】蓄積用!D$2:D$10000, "&gt;=3000", 【データ】蓄積用!E$2:E$10000, "&gt;=1500")&gt;0, "〇", IF(COUNTIFS(【データ】蓄積用!A$2:A$10000, Z$5, 【データ】蓄積用!C$2:C$10000, $A28, 【データ】蓄積用!Q$2:Q$10000, 1, 【データ】蓄積用!AC$2:AC$10000, "&gt;=4.0")&gt;0, "〇", "×")))</f>
        <v>×</v>
      </c>
      <c r="AA28" t="str">
        <f>IF(OR($A28="", AA$5=""), "", IF(COUNTIFS(【データ】蓄積用!A$2:A$10000, AA$5, 【データ】蓄積用!C$2:C$10000, $A28, 【データ】蓄積用!D$2:D$10000, "&gt;=3000", 【データ】蓄積用!E$2:E$10000, "&gt;=1500")&gt;0, "〇", IF(COUNTIFS(【データ】蓄積用!A$2:A$10000, AA$5, 【データ】蓄積用!C$2:C$10000, $A28, 【データ】蓄積用!Q$2:Q$10000, 1, 【データ】蓄積用!AC$2:AC$10000, "&gt;=4.0")&gt;0, "〇", "×")))</f>
        <v>×</v>
      </c>
      <c r="AB28" t="str">
        <f>IF(OR($A28="", AB$5=""), "", IF(COUNTIFS(【データ】蓄積用!A$2:A$10000, AB$5, 【データ】蓄積用!C$2:C$10000, $A28, 【データ】蓄積用!D$2:D$10000, "&gt;=3000", 【データ】蓄積用!E$2:E$10000, "&gt;=1500")&gt;0, "〇", IF(COUNTIFS(【データ】蓄積用!A$2:A$10000, AB$5, 【データ】蓄積用!C$2:C$10000, $A28, 【データ】蓄積用!Q$2:Q$10000, 1, 【データ】蓄積用!AC$2:AC$10000, "&gt;=4.0")&gt;0, "〇", "×")))</f>
        <v>×</v>
      </c>
      <c r="AC28" t="str">
        <f>IF(OR($A28="", AC$5=""), "", IF(COUNTIFS(【データ】蓄積用!A$2:A$10000, AC$5, 【データ】蓄積用!C$2:C$10000, $A28, 【データ】蓄積用!D$2:D$10000, "&gt;=3000", 【データ】蓄積用!E$2:E$10000, "&gt;=1500")&gt;0, "〇", IF(COUNTIFS(【データ】蓄積用!A$2:A$10000, AC$5, 【データ】蓄積用!C$2:C$10000, $A28, 【データ】蓄積用!Q$2:Q$10000, 1, 【データ】蓄積用!AC$2:AC$10000, "&gt;=4.0")&gt;0, "〇", "×")))</f>
        <v>×</v>
      </c>
      <c r="AD28" t="str">
        <f>IF(OR($A28="", AD$5=""), "", IF(COUNTIFS(【データ】蓄積用!A$2:A$10000, AD$5, 【データ】蓄積用!C$2:C$10000, $A28, 【データ】蓄積用!D$2:D$10000, "&gt;=3000", 【データ】蓄積用!E$2:E$10000, "&gt;=1500")&gt;0, "〇", IF(COUNTIFS(【データ】蓄積用!A$2:A$10000, AD$5, 【データ】蓄積用!C$2:C$10000, $A28, 【データ】蓄積用!Q$2:Q$10000, 1, 【データ】蓄積用!AC$2:AC$10000, "&gt;=4.0")&gt;0, "〇", "×")))</f>
        <v>〇</v>
      </c>
      <c r="AE28" t="str">
        <f>IF(OR($A28="", AE$5=""), "", IF(COUNTIFS(【データ】蓄積用!A$2:A$10000, AE$5, 【データ】蓄積用!C$2:C$10000, $A28, 【データ】蓄積用!D$2:D$10000, "&gt;=3000", 【データ】蓄積用!E$2:E$10000, "&gt;=1500")&gt;0, "〇", IF(COUNTIFS(【データ】蓄積用!A$2:A$10000, AE$5, 【データ】蓄積用!C$2:C$10000, $A28, 【データ】蓄積用!Q$2:Q$10000, 1, 【データ】蓄積用!AC$2:AC$10000, "&gt;=4.0")&gt;0, "〇", "×")))</f>
        <v>×</v>
      </c>
      <c r="AF28" t="str">
        <f>IF(OR($A28="", AF$5=""), "", IF(COUNTIFS(【データ】蓄積用!A$2:A$10000, AF$5, 【データ】蓄積用!C$2:C$10000, $A28, 【データ】蓄積用!D$2:D$10000, "&gt;=3000", 【データ】蓄積用!E$2:E$10000, "&gt;=1500")&gt;0, "〇", IF(COUNTIFS(【データ】蓄積用!A$2:A$10000, AF$5, 【データ】蓄積用!C$2:C$10000, $A28, 【データ】蓄積用!Q$2:Q$10000, 1, 【データ】蓄積用!AC$2:AC$10000, "&gt;=4.0")&gt;0, "〇", "×")))</f>
        <v>×</v>
      </c>
      <c r="AG28" t="str">
        <f>IF(OR($A28="", AG$5=""), "", IF(COUNTIFS(【データ】蓄積用!A$2:A$10000, AG$5, 【データ】蓄積用!C$2:C$10000, $A28, 【データ】蓄積用!D$2:D$10000, "&gt;=3000", 【データ】蓄積用!E$2:E$10000, "&gt;=1500")&gt;0, "〇", IF(COUNTIFS(【データ】蓄積用!A$2:A$10000, AG$5, 【データ】蓄積用!C$2:C$10000, $A28, 【データ】蓄積用!Q$2:Q$10000, 1, 【データ】蓄積用!AC$2:AC$10000, "&gt;=4.0")&gt;0, "〇", "×")))</f>
        <v>×</v>
      </c>
      <c r="AH28" t="str">
        <f>IF(OR($A28="", AH$5=""), "", IF(COUNTIFS(【データ】蓄積用!A$2:A$10000, AH$5, 【データ】蓄積用!C$2:C$10000, $A28, 【データ】蓄積用!D$2:D$10000, "&gt;=3000", 【データ】蓄積用!E$2:E$10000, "&gt;=1500")&gt;0, "〇", IF(COUNTIFS(【データ】蓄積用!A$2:A$10000, AH$5, 【データ】蓄積用!C$2:C$10000, $A28, 【データ】蓄積用!Q$2:Q$10000, 1, 【データ】蓄積用!AC$2:AC$10000, "&gt;=4.0")&gt;0, "〇", "×")))</f>
        <v>×</v>
      </c>
      <c r="AI28" t="str">
        <f>IF(OR($A28="", AI$5=""), "", IF(COUNTIFS(【データ】蓄積用!A$2:A$10000, AI$5, 【データ】蓄積用!C$2:C$10000, $A28, 【データ】蓄積用!D$2:D$10000, "&gt;=3000", 【データ】蓄積用!E$2:E$10000, "&gt;=1500")&gt;0, "〇", IF(COUNTIFS(【データ】蓄積用!A$2:A$10000, AI$5, 【データ】蓄積用!C$2:C$10000, $A28, 【データ】蓄積用!Q$2:Q$10000, 1, 【データ】蓄積用!AC$2:AC$10000, "&gt;=4.0")&gt;0, "〇", "×")))</f>
        <v>×</v>
      </c>
      <c r="AJ28" t="str">
        <f>IF(OR($A28="", AJ$5=""), "", IF(COUNTIFS(【データ】蓄積用!A$2:A$10000, AJ$5, 【データ】蓄積用!C$2:C$10000, $A28, 【データ】蓄積用!D$2:D$10000, "&gt;=3000", 【データ】蓄積用!E$2:E$10000, "&gt;=1500")&gt;0, "〇", IF(COUNTIFS(【データ】蓄積用!A$2:A$10000, AJ$5, 【データ】蓄積用!C$2:C$10000, $A28, 【データ】蓄積用!Q$2:Q$10000, 1, 【データ】蓄積用!AC$2:AC$10000, "&gt;=4.0")&gt;0, "〇", "×")))</f>
        <v>×</v>
      </c>
      <c r="AK28" t="str">
        <f>IF(OR($A28="", AK$5=""), "", IF(COUNTIFS(【データ】蓄積用!A$2:A$10000, AK$5, 【データ】蓄積用!C$2:C$10000, $A28, 【データ】蓄積用!D$2:D$10000, "&gt;=3000", 【データ】蓄積用!E$2:E$10000, "&gt;=1500")&gt;0, "〇", IF(COUNTIFS(【データ】蓄積用!A$2:A$10000, AK$5, 【データ】蓄積用!C$2:C$10000, $A28, 【データ】蓄積用!Q$2:Q$10000, 1, 【データ】蓄積用!AC$2:AC$10000, "&gt;=4.0")&gt;0, "〇", "×")))</f>
        <v>×</v>
      </c>
      <c r="AL28" t="str">
        <f>IF(OR($A28="", AL$5=""), "", IF(COUNTIFS(【データ】蓄積用!A$2:A$10000, AL$5, 【データ】蓄積用!C$2:C$10000, $A28, 【データ】蓄積用!D$2:D$10000, "&gt;=3000", 【データ】蓄積用!E$2:E$10000, "&gt;=1500")&gt;0, "〇", IF(COUNTIFS(【データ】蓄積用!A$2:A$10000, AL$5, 【データ】蓄積用!C$2:C$10000, $A28, 【データ】蓄積用!Q$2:Q$10000, 1, 【データ】蓄積用!AC$2:AC$10000, "&gt;=4.0")&gt;0, "〇", "×")))</f>
        <v>×</v>
      </c>
      <c r="AM28" t="str">
        <f>IF(OR($A28="", AM$5=""), "", IF(COUNTIFS(【データ】蓄積用!A$2:A$10000, AM$5, 【データ】蓄積用!C$2:C$10000, $A28, 【データ】蓄積用!D$2:D$10000, "&gt;=3000", 【データ】蓄積用!E$2:E$10000, "&gt;=1500")&gt;0, "〇", IF(COUNTIFS(【データ】蓄積用!A$2:A$10000, AM$5, 【データ】蓄積用!C$2:C$10000, $A28, 【データ】蓄積用!Q$2:Q$10000, 1, 【データ】蓄積用!AC$2:AC$10000, "&gt;=4.0")&gt;0, "〇", "×")))</f>
        <v>×</v>
      </c>
      <c r="AN28" t="str">
        <f>IF(OR($A28="", AN$5=""), "", IF(COUNTIFS(【データ】蓄積用!A$2:A$10000, AN$5, 【データ】蓄積用!C$2:C$10000, $A28, 【データ】蓄積用!D$2:D$10000, "&gt;=3000", 【データ】蓄積用!E$2:E$10000, "&gt;=1500")&gt;0, "〇", IF(COUNTIFS(【データ】蓄積用!A$2:A$10000, AN$5, 【データ】蓄積用!C$2:C$10000, $A28, 【データ】蓄積用!Q$2:Q$10000, 1, 【データ】蓄積用!AC$2:AC$10000, "&gt;=4.0")&gt;0, "〇", "×")))</f>
        <v>×</v>
      </c>
      <c r="AO28" t="str">
        <f>IF(OR($A28="", AO$5=""), "", IF(COUNTIFS(【データ】蓄積用!A$2:A$10000, AO$5, 【データ】蓄積用!C$2:C$10000, $A28, 【データ】蓄積用!D$2:D$10000, "&gt;=3000", 【データ】蓄積用!E$2:E$10000, "&gt;=1500")&gt;0, "〇", IF(COUNTIFS(【データ】蓄積用!A$2:A$10000, AO$5, 【データ】蓄積用!C$2:C$10000, $A28, 【データ】蓄積用!Q$2:Q$10000, 1, 【データ】蓄積用!AC$2:AC$10000, "&gt;=4.0")&gt;0, "〇", "×")))</f>
        <v>×</v>
      </c>
      <c r="AP28" t="str">
        <f>IF(OR($A28="", AP$5=""), "", IF(COUNTIFS(【データ】蓄積用!A$2:A$10000, AP$5, 【データ】蓄積用!C$2:C$10000, $A28, 【データ】蓄積用!D$2:D$10000, "&gt;=3000", 【データ】蓄積用!E$2:E$10000, "&gt;=1500")&gt;0, "〇", IF(COUNTIFS(【データ】蓄積用!A$2:A$10000, AP$5, 【データ】蓄積用!C$2:C$10000, $A28, 【データ】蓄積用!Q$2:Q$10000, 1, 【データ】蓄積用!AC$2:AC$10000, "&gt;=4.0")&gt;0, "〇", "×")))</f>
        <v>×</v>
      </c>
      <c r="AQ28" t="str">
        <f>IF(OR($A28="", AQ$5=""), "", IF(COUNTIFS(【データ】蓄積用!A$2:A$10000, AQ$5, 【データ】蓄積用!C$2:C$10000, $A28, 【データ】蓄積用!D$2:D$10000, "&gt;=3000", 【データ】蓄積用!E$2:E$10000, "&gt;=1500")&gt;0, "〇", IF(COUNTIFS(【データ】蓄積用!A$2:A$10000, AQ$5, 【データ】蓄積用!C$2:C$10000, $A28, 【データ】蓄積用!Q$2:Q$10000, 1, 【データ】蓄積用!AC$2:AC$10000, "&gt;=4.0")&gt;0, "〇", "×")))</f>
        <v>×</v>
      </c>
      <c r="AR28" t="str">
        <f>IF(OR($A28="", AR$5=""), "", IF(COUNTIFS(【データ】蓄積用!A$2:A$10000, AR$5, 【データ】蓄積用!C$2:C$10000, $A28, 【データ】蓄積用!D$2:D$10000, "&gt;=3000", 【データ】蓄積用!E$2:E$10000, "&gt;=1500")&gt;0, "〇", IF(COUNTIFS(【データ】蓄積用!A$2:A$10000, AR$5, 【データ】蓄積用!C$2:C$10000, $A28, 【データ】蓄積用!Q$2:Q$10000, 1, 【データ】蓄積用!AC$2:AC$10000, "&gt;=4.0")&gt;0, "〇", "×")))</f>
        <v>×</v>
      </c>
      <c r="AS28" t="str">
        <f>IF(OR($A28="", AS$5=""), "", IF(COUNTIFS(【データ】蓄積用!A$2:A$10000, AS$5, 【データ】蓄積用!C$2:C$10000, $A28, 【データ】蓄積用!D$2:D$10000, "&gt;=3000", 【データ】蓄積用!E$2:E$10000, "&gt;=1500")&gt;0, "〇", IF(COUNTIFS(【データ】蓄積用!A$2:A$10000, AS$5, 【データ】蓄積用!C$2:C$10000, $A28, 【データ】蓄積用!Q$2:Q$10000, 1, 【データ】蓄積用!AC$2:AC$10000, "&gt;=4.0")&gt;0, "〇", "×")))</f>
        <v>×</v>
      </c>
      <c r="AT28" t="str">
        <f>IF(OR($A28="", AT$5=""), "", IF(COUNTIFS(【データ】蓄積用!A$2:A$10000, AT$5, 【データ】蓄積用!C$2:C$10000, $A28, 【データ】蓄積用!D$2:D$10000, "&gt;=3000", 【データ】蓄積用!E$2:E$10000, "&gt;=1500")&gt;0, "〇", IF(COUNTIFS(【データ】蓄積用!A$2:A$10000, AT$5, 【データ】蓄積用!C$2:C$10000, $A28, 【データ】蓄積用!Q$2:Q$10000, 1, 【データ】蓄積用!AC$2:AC$10000, "&gt;=4.0")&gt;0, "〇", "×")))</f>
        <v>×</v>
      </c>
      <c r="AU28" t="str">
        <f>IF(OR($A28="", AU$5=""), "", IF(COUNTIFS(【データ】蓄積用!A$2:A$10000, AU$5, 【データ】蓄積用!C$2:C$10000, $A28, 【データ】蓄積用!D$2:D$10000, "&gt;=3000", 【データ】蓄積用!E$2:E$10000, "&gt;=1500")&gt;0, "〇", IF(COUNTIFS(【データ】蓄積用!A$2:A$10000, AU$5, 【データ】蓄積用!C$2:C$10000, $A28, 【データ】蓄積用!Q$2:Q$10000, 1, 【データ】蓄積用!AC$2:AC$10000, "&gt;=4.0")&gt;0, "〇", "×")))</f>
        <v>×</v>
      </c>
      <c r="AV28" t="str">
        <f>IF(OR($A28="", AV$5=""), "", IF(COUNTIFS(【データ】蓄積用!A$2:A$10000, AV$5, 【データ】蓄積用!C$2:C$10000, $A28, 【データ】蓄積用!D$2:D$10000, "&gt;=3000", 【データ】蓄積用!E$2:E$10000, "&gt;=1500")&gt;0, "〇", IF(COUNTIFS(【データ】蓄積用!A$2:A$10000, AV$5, 【データ】蓄積用!C$2:C$10000, $A28, 【データ】蓄積用!Q$2:Q$10000, 1, 【データ】蓄積用!AC$2:AC$10000, "&gt;=4.0")&gt;0, "〇", "×")))</f>
        <v>×</v>
      </c>
      <c r="AW28" t="str">
        <f>IF(OR($A28="", AW$5=""), "", IF(COUNTIFS(【データ】蓄積用!A$2:A$10000, AW$5, 【データ】蓄積用!C$2:C$10000, $A28, 【データ】蓄積用!D$2:D$10000, "&gt;=3000", 【データ】蓄積用!E$2:E$10000, "&gt;=1500")&gt;0, "〇", IF(COUNTIFS(【データ】蓄積用!A$2:A$10000, AW$5, 【データ】蓄積用!C$2:C$10000, $A28, 【データ】蓄積用!Q$2:Q$10000, 1, 【データ】蓄積用!AC$2:AC$10000, "&gt;=4.0")&gt;0, "〇", "×")))</f>
        <v>×</v>
      </c>
      <c r="AX28" t="str">
        <f>IF(OR($A28="", AX$5=""), "", IF(COUNTIFS(【データ】蓄積用!A$2:A$10000, AX$5, 【データ】蓄積用!C$2:C$10000, $A28, 【データ】蓄積用!D$2:D$10000, "&gt;=3000", 【データ】蓄積用!E$2:E$10000, "&gt;=1500")&gt;0, "〇", IF(COUNTIFS(【データ】蓄積用!A$2:A$10000, AX$5, 【データ】蓄積用!C$2:C$10000, $A28, 【データ】蓄積用!Q$2:Q$10000, 1, 【データ】蓄積用!AC$2:AC$10000, "&gt;=4.0")&gt;0, "〇", "×")))</f>
        <v>×</v>
      </c>
      <c r="AY28" t="str">
        <f>IF(OR($A28="", AY$5=""), "", IF(COUNTIFS(【データ】蓄積用!A$2:A$10000, AY$5, 【データ】蓄積用!C$2:C$10000, $A28, 【データ】蓄積用!D$2:D$10000, "&gt;=3000", 【データ】蓄積用!E$2:E$10000, "&gt;=1500")&gt;0, "〇", IF(COUNTIFS(【データ】蓄積用!A$2:A$10000, AY$5, 【データ】蓄積用!C$2:C$10000, $A28, 【データ】蓄積用!Q$2:Q$10000, 1, 【データ】蓄積用!AC$2:AC$10000, "&gt;=4.0")&gt;0, "〇", "×")))</f>
        <v/>
      </c>
    </row>
    <row r="29" spans="1:51">
      <c r="A29">
        <v>528</v>
      </c>
      <c r="B29" t="str">
        <f>IF(OR($A29="", B$5=""), "", IF(COUNTIFS(【データ】蓄積用!A$2:A$10000, B$5, 【データ】蓄積用!C$2:C$10000, $A29, 【データ】蓄積用!D$2:D$10000, "&gt;=3000", 【データ】蓄積用!E$2:E$10000, "&gt;=1500")&gt;0, "〇", IF(COUNTIFS(【データ】蓄積用!A$2:A$10000, B$5, 【データ】蓄積用!C$2:C$10000, $A29, 【データ】蓄積用!Q$2:Q$10000, 1, 【データ】蓄積用!AC$2:AC$10000, "&gt;=4.0")&gt;0, "〇", "×")))</f>
        <v>〇</v>
      </c>
      <c r="C29" t="str">
        <f>IF(OR($A29="", C$5=""), "", IF(COUNTIFS(【データ】蓄積用!A$2:A$10000, C$5, 【データ】蓄積用!C$2:C$10000, $A29, 【データ】蓄積用!D$2:D$10000, "&gt;=3000", 【データ】蓄積用!E$2:E$10000, "&gt;=1500")&gt;0, "〇", IF(COUNTIFS(【データ】蓄積用!A$2:A$10000, C$5, 【データ】蓄積用!C$2:C$10000, $A29, 【データ】蓄積用!Q$2:Q$10000, 1, 【データ】蓄積用!AC$2:AC$10000, "&gt;=4.0")&gt;0, "〇", "×")))</f>
        <v>×</v>
      </c>
      <c r="D29" t="str">
        <f>IF(OR($A29="", D$5=""), "", IF(COUNTIFS(【データ】蓄積用!A$2:A$10000, D$5, 【データ】蓄積用!C$2:C$10000, $A29, 【データ】蓄積用!D$2:D$10000, "&gt;=3000", 【データ】蓄積用!E$2:E$10000, "&gt;=1500")&gt;0, "〇", IF(COUNTIFS(【データ】蓄積用!A$2:A$10000, D$5, 【データ】蓄積用!C$2:C$10000, $A29, 【データ】蓄積用!Q$2:Q$10000, 1, 【データ】蓄積用!AC$2:AC$10000, "&gt;=4.0")&gt;0, "〇", "×")))</f>
        <v>×</v>
      </c>
      <c r="E29" t="str">
        <f>IF(OR($A29="", E$5=""), "", IF(COUNTIFS(【データ】蓄積用!A$2:A$10000, E$5, 【データ】蓄積用!C$2:C$10000, $A29, 【データ】蓄積用!D$2:D$10000, "&gt;=3000", 【データ】蓄積用!E$2:E$10000, "&gt;=1500")&gt;0, "〇", IF(COUNTIFS(【データ】蓄積用!A$2:A$10000, E$5, 【データ】蓄積用!C$2:C$10000, $A29, 【データ】蓄積用!Q$2:Q$10000, 1, 【データ】蓄積用!AC$2:AC$10000, "&gt;=4.0")&gt;0, "〇", "×")))</f>
        <v>×</v>
      </c>
      <c r="F29" t="str">
        <f>IF(OR($A29="", F$5=""), "", IF(COUNTIFS(【データ】蓄積用!A$2:A$10000, F$5, 【データ】蓄積用!C$2:C$10000, $A29, 【データ】蓄積用!D$2:D$10000, "&gt;=3000", 【データ】蓄積用!E$2:E$10000, "&gt;=1500")&gt;0, "〇", IF(COUNTIFS(【データ】蓄積用!A$2:A$10000, F$5, 【データ】蓄積用!C$2:C$10000, $A29, 【データ】蓄積用!Q$2:Q$10000, 1, 【データ】蓄積用!AC$2:AC$10000, "&gt;=4.0")&gt;0, "〇", "×")))</f>
        <v>×</v>
      </c>
      <c r="G29" t="str">
        <f>IF(OR($A29="", G$5=""), "", IF(COUNTIFS(【データ】蓄積用!A$2:A$10000, G$5, 【データ】蓄積用!C$2:C$10000, $A29, 【データ】蓄積用!D$2:D$10000, "&gt;=3000", 【データ】蓄積用!E$2:E$10000, "&gt;=1500")&gt;0, "〇", IF(COUNTIFS(【データ】蓄積用!A$2:A$10000, G$5, 【データ】蓄積用!C$2:C$10000, $A29, 【データ】蓄積用!Q$2:Q$10000, 1, 【データ】蓄積用!AC$2:AC$10000, "&gt;=4.0")&gt;0, "〇", "×")))</f>
        <v>×</v>
      </c>
      <c r="H29" t="str">
        <f>IF(OR($A29="", H$5=""), "", IF(COUNTIFS(【データ】蓄積用!A$2:A$10000, H$5, 【データ】蓄積用!C$2:C$10000, $A29, 【データ】蓄積用!D$2:D$10000, "&gt;=3000", 【データ】蓄積用!E$2:E$10000, "&gt;=1500")&gt;0, "〇", IF(COUNTIFS(【データ】蓄積用!A$2:A$10000, H$5, 【データ】蓄積用!C$2:C$10000, $A29, 【データ】蓄積用!Q$2:Q$10000, 1, 【データ】蓄積用!AC$2:AC$10000, "&gt;=4.0")&gt;0, "〇", "×")))</f>
        <v>×</v>
      </c>
      <c r="I29" t="str">
        <f>IF(OR($A29="", I$5=""), "", IF(COUNTIFS(【データ】蓄積用!A$2:A$10000, I$5, 【データ】蓄積用!C$2:C$10000, $A29, 【データ】蓄積用!D$2:D$10000, "&gt;=3000", 【データ】蓄積用!E$2:E$10000, "&gt;=1500")&gt;0, "〇", IF(COUNTIFS(【データ】蓄積用!A$2:A$10000, I$5, 【データ】蓄積用!C$2:C$10000, $A29, 【データ】蓄積用!Q$2:Q$10000, 1, 【データ】蓄積用!AC$2:AC$10000, "&gt;=4.0")&gt;0, "〇", "×")))</f>
        <v>×</v>
      </c>
      <c r="J29" t="str">
        <f>IF(OR($A29="", J$5=""), "", IF(COUNTIFS(【データ】蓄積用!A$2:A$10000, J$5, 【データ】蓄積用!C$2:C$10000, $A29, 【データ】蓄積用!D$2:D$10000, "&gt;=3000", 【データ】蓄積用!E$2:E$10000, "&gt;=1500")&gt;0, "〇", IF(COUNTIFS(【データ】蓄積用!A$2:A$10000, J$5, 【データ】蓄積用!C$2:C$10000, $A29, 【データ】蓄積用!Q$2:Q$10000, 1, 【データ】蓄積用!AC$2:AC$10000, "&gt;=4.0")&gt;0, "〇", "×")))</f>
        <v>×</v>
      </c>
      <c r="K29" t="str">
        <f>IF(OR($A29="", K$5=""), "", IF(COUNTIFS(【データ】蓄積用!A$2:A$10000, K$5, 【データ】蓄積用!C$2:C$10000, $A29, 【データ】蓄積用!D$2:D$10000, "&gt;=3000", 【データ】蓄積用!E$2:E$10000, "&gt;=1500")&gt;0, "〇", IF(COUNTIFS(【データ】蓄積用!A$2:A$10000, K$5, 【データ】蓄積用!C$2:C$10000, $A29, 【データ】蓄積用!Q$2:Q$10000, 1, 【データ】蓄積用!AC$2:AC$10000, "&gt;=4.0")&gt;0, "〇", "×")))</f>
        <v>×</v>
      </c>
      <c r="L29" t="str">
        <f>IF(OR($A29="", L$5=""), "", IF(COUNTIFS(【データ】蓄積用!A$2:A$10000, L$5, 【データ】蓄積用!C$2:C$10000, $A29, 【データ】蓄積用!D$2:D$10000, "&gt;=3000", 【データ】蓄積用!E$2:E$10000, "&gt;=1500")&gt;0, "〇", IF(COUNTIFS(【データ】蓄積用!A$2:A$10000, L$5, 【データ】蓄積用!C$2:C$10000, $A29, 【データ】蓄積用!Q$2:Q$10000, 1, 【データ】蓄積用!AC$2:AC$10000, "&gt;=4.0")&gt;0, "〇", "×")))</f>
        <v>×</v>
      </c>
      <c r="M29" t="str">
        <f>IF(OR($A29="", M$5=""), "", IF(COUNTIFS(【データ】蓄積用!A$2:A$10000, M$5, 【データ】蓄積用!C$2:C$10000, $A29, 【データ】蓄積用!D$2:D$10000, "&gt;=3000", 【データ】蓄積用!E$2:E$10000, "&gt;=1500")&gt;0, "〇", IF(COUNTIFS(【データ】蓄積用!A$2:A$10000, M$5, 【データ】蓄積用!C$2:C$10000, $A29, 【データ】蓄積用!Q$2:Q$10000, 1, 【データ】蓄積用!AC$2:AC$10000, "&gt;=4.0")&gt;0, "〇", "×")))</f>
        <v>×</v>
      </c>
      <c r="N29" t="str">
        <f>IF(OR($A29="", N$5=""), "", IF(COUNTIFS(【データ】蓄積用!A$2:A$10000, N$5, 【データ】蓄積用!C$2:C$10000, $A29, 【データ】蓄積用!D$2:D$10000, "&gt;=3000", 【データ】蓄積用!E$2:E$10000, "&gt;=1500")&gt;0, "〇", IF(COUNTIFS(【データ】蓄積用!A$2:A$10000, N$5, 【データ】蓄積用!C$2:C$10000, $A29, 【データ】蓄積用!Q$2:Q$10000, 1, 【データ】蓄積用!AC$2:AC$10000, "&gt;=4.0")&gt;0, "〇", "×")))</f>
        <v>×</v>
      </c>
      <c r="O29" t="str">
        <f>IF(OR($A29="", O$5=""), "", IF(COUNTIFS(【データ】蓄積用!A$2:A$10000, O$5, 【データ】蓄積用!C$2:C$10000, $A29, 【データ】蓄積用!D$2:D$10000, "&gt;=3000", 【データ】蓄積用!E$2:E$10000, "&gt;=1500")&gt;0, "〇", IF(COUNTIFS(【データ】蓄積用!A$2:A$10000, O$5, 【データ】蓄積用!C$2:C$10000, $A29, 【データ】蓄積用!Q$2:Q$10000, 1, 【データ】蓄積用!AC$2:AC$10000, "&gt;=4.0")&gt;0, "〇", "×")))</f>
        <v>×</v>
      </c>
      <c r="P29" t="str">
        <f>IF(OR($A29="", P$5=""), "", IF(COUNTIFS(【データ】蓄積用!A$2:A$10000, P$5, 【データ】蓄積用!C$2:C$10000, $A29, 【データ】蓄積用!D$2:D$10000, "&gt;=3000", 【データ】蓄積用!E$2:E$10000, "&gt;=1500")&gt;0, "〇", IF(COUNTIFS(【データ】蓄積用!A$2:A$10000, P$5, 【データ】蓄積用!C$2:C$10000, $A29, 【データ】蓄積用!Q$2:Q$10000, 1, 【データ】蓄積用!AC$2:AC$10000, "&gt;=4.0")&gt;0, "〇", "×")))</f>
        <v>×</v>
      </c>
      <c r="Q29" t="str">
        <f>IF(OR($A29="", Q$5=""), "", IF(COUNTIFS(【データ】蓄積用!A$2:A$10000, Q$5, 【データ】蓄積用!C$2:C$10000, $A29, 【データ】蓄積用!D$2:D$10000, "&gt;=3000", 【データ】蓄積用!E$2:E$10000, "&gt;=1500")&gt;0, "〇", IF(COUNTIFS(【データ】蓄積用!A$2:A$10000, Q$5, 【データ】蓄積用!C$2:C$10000, $A29, 【データ】蓄積用!Q$2:Q$10000, 1, 【データ】蓄積用!AC$2:AC$10000, "&gt;=4.0")&gt;0, "〇", "×")))</f>
        <v>×</v>
      </c>
      <c r="R29" t="str">
        <f>IF(OR($A29="", R$5=""), "", IF(COUNTIFS(【データ】蓄積用!A$2:A$10000, R$5, 【データ】蓄積用!C$2:C$10000, $A29, 【データ】蓄積用!D$2:D$10000, "&gt;=3000", 【データ】蓄積用!E$2:E$10000, "&gt;=1500")&gt;0, "〇", IF(COUNTIFS(【データ】蓄積用!A$2:A$10000, R$5, 【データ】蓄積用!C$2:C$10000, $A29, 【データ】蓄積用!Q$2:Q$10000, 1, 【データ】蓄積用!AC$2:AC$10000, "&gt;=4.0")&gt;0, "〇", "×")))</f>
        <v>×</v>
      </c>
      <c r="S29" t="str">
        <f>IF(OR($A29="", S$5=""), "", IF(COUNTIFS(【データ】蓄積用!A$2:A$10000, S$5, 【データ】蓄積用!C$2:C$10000, $A29, 【データ】蓄積用!D$2:D$10000, "&gt;=3000", 【データ】蓄積用!E$2:E$10000, "&gt;=1500")&gt;0, "〇", IF(COUNTIFS(【データ】蓄積用!A$2:A$10000, S$5, 【データ】蓄積用!C$2:C$10000, $A29, 【データ】蓄積用!Q$2:Q$10000, 1, 【データ】蓄積用!AC$2:AC$10000, "&gt;=4.0")&gt;0, "〇", "×")))</f>
        <v>×</v>
      </c>
      <c r="T29" t="str">
        <f>IF(OR($A29="", T$5=""), "", IF(COUNTIFS(【データ】蓄積用!A$2:A$10000, T$5, 【データ】蓄積用!C$2:C$10000, $A29, 【データ】蓄積用!D$2:D$10000, "&gt;=3000", 【データ】蓄積用!E$2:E$10000, "&gt;=1500")&gt;0, "〇", IF(COUNTIFS(【データ】蓄積用!A$2:A$10000, T$5, 【データ】蓄積用!C$2:C$10000, $A29, 【データ】蓄積用!Q$2:Q$10000, 1, 【データ】蓄積用!AC$2:AC$10000, "&gt;=4.0")&gt;0, "〇", "×")))</f>
        <v>×</v>
      </c>
      <c r="U29" t="str">
        <f>IF(OR($A29="", U$5=""), "", IF(COUNTIFS(【データ】蓄積用!A$2:A$10000, U$5, 【データ】蓄積用!C$2:C$10000, $A29, 【データ】蓄積用!D$2:D$10000, "&gt;=3000", 【データ】蓄積用!E$2:E$10000, "&gt;=1500")&gt;0, "〇", IF(COUNTIFS(【データ】蓄積用!A$2:A$10000, U$5, 【データ】蓄積用!C$2:C$10000, $A29, 【データ】蓄積用!Q$2:Q$10000, 1, 【データ】蓄積用!AC$2:AC$10000, "&gt;=4.0")&gt;0, "〇", "×")))</f>
        <v>×</v>
      </c>
      <c r="V29" t="str">
        <f>IF(OR($A29="", V$5=""), "", IF(COUNTIFS(【データ】蓄積用!A$2:A$10000, V$5, 【データ】蓄積用!C$2:C$10000, $A29, 【データ】蓄積用!D$2:D$10000, "&gt;=3000", 【データ】蓄積用!E$2:E$10000, "&gt;=1500")&gt;0, "〇", IF(COUNTIFS(【データ】蓄積用!A$2:A$10000, V$5, 【データ】蓄積用!C$2:C$10000, $A29, 【データ】蓄積用!Q$2:Q$10000, 1, 【データ】蓄積用!AC$2:AC$10000, "&gt;=4.0")&gt;0, "〇", "×")))</f>
        <v>〇</v>
      </c>
      <c r="W29" t="str">
        <f>IF(OR($A29="", W$5=""), "", IF(COUNTIFS(【データ】蓄積用!A$2:A$10000, W$5, 【データ】蓄積用!C$2:C$10000, $A29, 【データ】蓄積用!D$2:D$10000, "&gt;=3000", 【データ】蓄積用!E$2:E$10000, "&gt;=1500")&gt;0, "〇", IF(COUNTIFS(【データ】蓄積用!A$2:A$10000, W$5, 【データ】蓄積用!C$2:C$10000, $A29, 【データ】蓄積用!Q$2:Q$10000, 1, 【データ】蓄積用!AC$2:AC$10000, "&gt;=4.0")&gt;0, "〇", "×")))</f>
        <v>×</v>
      </c>
      <c r="X29" t="str">
        <f>IF(OR($A29="", X$5=""), "", IF(COUNTIFS(【データ】蓄積用!A$2:A$10000, X$5, 【データ】蓄積用!C$2:C$10000, $A29, 【データ】蓄積用!D$2:D$10000, "&gt;=3000", 【データ】蓄積用!E$2:E$10000, "&gt;=1500")&gt;0, "〇", IF(COUNTIFS(【データ】蓄積用!A$2:A$10000, X$5, 【データ】蓄積用!C$2:C$10000, $A29, 【データ】蓄積用!Q$2:Q$10000, 1, 【データ】蓄積用!AC$2:AC$10000, "&gt;=4.0")&gt;0, "〇", "×")))</f>
        <v>×</v>
      </c>
      <c r="Y29" t="str">
        <f>IF(OR($A29="", Y$5=""), "", IF(COUNTIFS(【データ】蓄積用!A$2:A$10000, Y$5, 【データ】蓄積用!C$2:C$10000, $A29, 【データ】蓄積用!D$2:D$10000, "&gt;=3000", 【データ】蓄積用!E$2:E$10000, "&gt;=1500")&gt;0, "〇", IF(COUNTIFS(【データ】蓄積用!A$2:A$10000, Y$5, 【データ】蓄積用!C$2:C$10000, $A29, 【データ】蓄積用!Q$2:Q$10000, 1, 【データ】蓄積用!AC$2:AC$10000, "&gt;=4.0")&gt;0, "〇", "×")))</f>
        <v>×</v>
      </c>
      <c r="Z29" t="str">
        <f>IF(OR($A29="", Z$5=""), "", IF(COUNTIFS(【データ】蓄積用!A$2:A$10000, Z$5, 【データ】蓄積用!C$2:C$10000, $A29, 【データ】蓄積用!D$2:D$10000, "&gt;=3000", 【データ】蓄積用!E$2:E$10000, "&gt;=1500")&gt;0, "〇", IF(COUNTIFS(【データ】蓄積用!A$2:A$10000, Z$5, 【データ】蓄積用!C$2:C$10000, $A29, 【データ】蓄積用!Q$2:Q$10000, 1, 【データ】蓄積用!AC$2:AC$10000, "&gt;=4.0")&gt;0, "〇", "×")))</f>
        <v>×</v>
      </c>
      <c r="AA29" t="str">
        <f>IF(OR($A29="", AA$5=""), "", IF(COUNTIFS(【データ】蓄積用!A$2:A$10000, AA$5, 【データ】蓄積用!C$2:C$10000, $A29, 【データ】蓄積用!D$2:D$10000, "&gt;=3000", 【データ】蓄積用!E$2:E$10000, "&gt;=1500")&gt;0, "〇", IF(COUNTIFS(【データ】蓄積用!A$2:A$10000, AA$5, 【データ】蓄積用!C$2:C$10000, $A29, 【データ】蓄積用!Q$2:Q$10000, 1, 【データ】蓄積用!AC$2:AC$10000, "&gt;=4.0")&gt;0, "〇", "×")))</f>
        <v>×</v>
      </c>
      <c r="AB29" t="str">
        <f>IF(OR($A29="", AB$5=""), "", IF(COUNTIFS(【データ】蓄積用!A$2:A$10000, AB$5, 【データ】蓄積用!C$2:C$10000, $A29, 【データ】蓄積用!D$2:D$10000, "&gt;=3000", 【データ】蓄積用!E$2:E$10000, "&gt;=1500")&gt;0, "〇", IF(COUNTIFS(【データ】蓄積用!A$2:A$10000, AB$5, 【データ】蓄積用!C$2:C$10000, $A29, 【データ】蓄積用!Q$2:Q$10000, 1, 【データ】蓄積用!AC$2:AC$10000, "&gt;=4.0")&gt;0, "〇", "×")))</f>
        <v>×</v>
      </c>
      <c r="AC29" t="str">
        <f>IF(OR($A29="", AC$5=""), "", IF(COUNTIFS(【データ】蓄積用!A$2:A$10000, AC$5, 【データ】蓄積用!C$2:C$10000, $A29, 【データ】蓄積用!D$2:D$10000, "&gt;=3000", 【データ】蓄積用!E$2:E$10000, "&gt;=1500")&gt;0, "〇", IF(COUNTIFS(【データ】蓄積用!A$2:A$10000, AC$5, 【データ】蓄積用!C$2:C$10000, $A29, 【データ】蓄積用!Q$2:Q$10000, 1, 【データ】蓄積用!AC$2:AC$10000, "&gt;=4.0")&gt;0, "〇", "×")))</f>
        <v>×</v>
      </c>
      <c r="AD29" t="str">
        <f>IF(OR($A29="", AD$5=""), "", IF(COUNTIFS(【データ】蓄積用!A$2:A$10000, AD$5, 【データ】蓄積用!C$2:C$10000, $A29, 【データ】蓄積用!D$2:D$10000, "&gt;=3000", 【データ】蓄積用!E$2:E$10000, "&gt;=1500")&gt;0, "〇", IF(COUNTIFS(【データ】蓄積用!A$2:A$10000, AD$5, 【データ】蓄積用!C$2:C$10000, $A29, 【データ】蓄積用!Q$2:Q$10000, 1, 【データ】蓄積用!AC$2:AC$10000, "&gt;=4.0")&gt;0, "〇", "×")))</f>
        <v>〇</v>
      </c>
      <c r="AE29" t="str">
        <f>IF(OR($A29="", AE$5=""), "", IF(COUNTIFS(【データ】蓄積用!A$2:A$10000, AE$5, 【データ】蓄積用!C$2:C$10000, $A29, 【データ】蓄積用!D$2:D$10000, "&gt;=3000", 【データ】蓄積用!E$2:E$10000, "&gt;=1500")&gt;0, "〇", IF(COUNTIFS(【データ】蓄積用!A$2:A$10000, AE$5, 【データ】蓄積用!C$2:C$10000, $A29, 【データ】蓄積用!Q$2:Q$10000, 1, 【データ】蓄積用!AC$2:AC$10000, "&gt;=4.0")&gt;0, "〇", "×")))</f>
        <v>×</v>
      </c>
      <c r="AF29" t="str">
        <f>IF(OR($A29="", AF$5=""), "", IF(COUNTIFS(【データ】蓄積用!A$2:A$10000, AF$5, 【データ】蓄積用!C$2:C$10000, $A29, 【データ】蓄積用!D$2:D$10000, "&gt;=3000", 【データ】蓄積用!E$2:E$10000, "&gt;=1500")&gt;0, "〇", IF(COUNTIFS(【データ】蓄積用!A$2:A$10000, AF$5, 【データ】蓄積用!C$2:C$10000, $A29, 【データ】蓄積用!Q$2:Q$10000, 1, 【データ】蓄積用!AC$2:AC$10000, "&gt;=4.0")&gt;0, "〇", "×")))</f>
        <v>×</v>
      </c>
      <c r="AG29" t="str">
        <f>IF(OR($A29="", AG$5=""), "", IF(COUNTIFS(【データ】蓄積用!A$2:A$10000, AG$5, 【データ】蓄積用!C$2:C$10000, $A29, 【データ】蓄積用!D$2:D$10000, "&gt;=3000", 【データ】蓄積用!E$2:E$10000, "&gt;=1500")&gt;0, "〇", IF(COUNTIFS(【データ】蓄積用!A$2:A$10000, AG$5, 【データ】蓄積用!C$2:C$10000, $A29, 【データ】蓄積用!Q$2:Q$10000, 1, 【データ】蓄積用!AC$2:AC$10000, "&gt;=4.0")&gt;0, "〇", "×")))</f>
        <v>×</v>
      </c>
      <c r="AH29" t="str">
        <f>IF(OR($A29="", AH$5=""), "", IF(COUNTIFS(【データ】蓄積用!A$2:A$10000, AH$5, 【データ】蓄積用!C$2:C$10000, $A29, 【データ】蓄積用!D$2:D$10000, "&gt;=3000", 【データ】蓄積用!E$2:E$10000, "&gt;=1500")&gt;0, "〇", IF(COUNTIFS(【データ】蓄積用!A$2:A$10000, AH$5, 【データ】蓄積用!C$2:C$10000, $A29, 【データ】蓄積用!Q$2:Q$10000, 1, 【データ】蓄積用!AC$2:AC$10000, "&gt;=4.0")&gt;0, "〇", "×")))</f>
        <v>×</v>
      </c>
      <c r="AI29" t="str">
        <f>IF(OR($A29="", AI$5=""), "", IF(COUNTIFS(【データ】蓄積用!A$2:A$10000, AI$5, 【データ】蓄積用!C$2:C$10000, $A29, 【データ】蓄積用!D$2:D$10000, "&gt;=3000", 【データ】蓄積用!E$2:E$10000, "&gt;=1500")&gt;0, "〇", IF(COUNTIFS(【データ】蓄積用!A$2:A$10000, AI$5, 【データ】蓄積用!C$2:C$10000, $A29, 【データ】蓄積用!Q$2:Q$10000, 1, 【データ】蓄積用!AC$2:AC$10000, "&gt;=4.0")&gt;0, "〇", "×")))</f>
        <v>×</v>
      </c>
      <c r="AJ29" t="str">
        <f>IF(OR($A29="", AJ$5=""), "", IF(COUNTIFS(【データ】蓄積用!A$2:A$10000, AJ$5, 【データ】蓄積用!C$2:C$10000, $A29, 【データ】蓄積用!D$2:D$10000, "&gt;=3000", 【データ】蓄積用!E$2:E$10000, "&gt;=1500")&gt;0, "〇", IF(COUNTIFS(【データ】蓄積用!A$2:A$10000, AJ$5, 【データ】蓄積用!C$2:C$10000, $A29, 【データ】蓄積用!Q$2:Q$10000, 1, 【データ】蓄積用!AC$2:AC$10000, "&gt;=4.0")&gt;0, "〇", "×")))</f>
        <v>×</v>
      </c>
      <c r="AK29" t="str">
        <f>IF(OR($A29="", AK$5=""), "", IF(COUNTIFS(【データ】蓄積用!A$2:A$10000, AK$5, 【データ】蓄積用!C$2:C$10000, $A29, 【データ】蓄積用!D$2:D$10000, "&gt;=3000", 【データ】蓄積用!E$2:E$10000, "&gt;=1500")&gt;0, "〇", IF(COUNTIFS(【データ】蓄積用!A$2:A$10000, AK$5, 【データ】蓄積用!C$2:C$10000, $A29, 【データ】蓄積用!Q$2:Q$10000, 1, 【データ】蓄積用!AC$2:AC$10000, "&gt;=4.0")&gt;0, "〇", "×")))</f>
        <v>×</v>
      </c>
      <c r="AL29" t="str">
        <f>IF(OR($A29="", AL$5=""), "", IF(COUNTIFS(【データ】蓄積用!A$2:A$10000, AL$5, 【データ】蓄積用!C$2:C$10000, $A29, 【データ】蓄積用!D$2:D$10000, "&gt;=3000", 【データ】蓄積用!E$2:E$10000, "&gt;=1500")&gt;0, "〇", IF(COUNTIFS(【データ】蓄積用!A$2:A$10000, AL$5, 【データ】蓄積用!C$2:C$10000, $A29, 【データ】蓄積用!Q$2:Q$10000, 1, 【データ】蓄積用!AC$2:AC$10000, "&gt;=4.0")&gt;0, "〇", "×")))</f>
        <v>×</v>
      </c>
      <c r="AM29" t="str">
        <f>IF(OR($A29="", AM$5=""), "", IF(COUNTIFS(【データ】蓄積用!A$2:A$10000, AM$5, 【データ】蓄積用!C$2:C$10000, $A29, 【データ】蓄積用!D$2:D$10000, "&gt;=3000", 【データ】蓄積用!E$2:E$10000, "&gt;=1500")&gt;0, "〇", IF(COUNTIFS(【データ】蓄積用!A$2:A$10000, AM$5, 【データ】蓄積用!C$2:C$10000, $A29, 【データ】蓄積用!Q$2:Q$10000, 1, 【データ】蓄積用!AC$2:AC$10000, "&gt;=4.0")&gt;0, "〇", "×")))</f>
        <v>×</v>
      </c>
      <c r="AN29" t="str">
        <f>IF(OR($A29="", AN$5=""), "", IF(COUNTIFS(【データ】蓄積用!A$2:A$10000, AN$5, 【データ】蓄積用!C$2:C$10000, $A29, 【データ】蓄積用!D$2:D$10000, "&gt;=3000", 【データ】蓄積用!E$2:E$10000, "&gt;=1500")&gt;0, "〇", IF(COUNTIFS(【データ】蓄積用!A$2:A$10000, AN$5, 【データ】蓄積用!C$2:C$10000, $A29, 【データ】蓄積用!Q$2:Q$10000, 1, 【データ】蓄積用!AC$2:AC$10000, "&gt;=4.0")&gt;0, "〇", "×")))</f>
        <v>×</v>
      </c>
      <c r="AO29" t="str">
        <f>IF(OR($A29="", AO$5=""), "", IF(COUNTIFS(【データ】蓄積用!A$2:A$10000, AO$5, 【データ】蓄積用!C$2:C$10000, $A29, 【データ】蓄積用!D$2:D$10000, "&gt;=3000", 【データ】蓄積用!E$2:E$10000, "&gt;=1500")&gt;0, "〇", IF(COUNTIFS(【データ】蓄積用!A$2:A$10000, AO$5, 【データ】蓄積用!C$2:C$10000, $A29, 【データ】蓄積用!Q$2:Q$10000, 1, 【データ】蓄積用!AC$2:AC$10000, "&gt;=4.0")&gt;0, "〇", "×")))</f>
        <v>×</v>
      </c>
      <c r="AP29" t="str">
        <f>IF(OR($A29="", AP$5=""), "", IF(COUNTIFS(【データ】蓄積用!A$2:A$10000, AP$5, 【データ】蓄積用!C$2:C$10000, $A29, 【データ】蓄積用!D$2:D$10000, "&gt;=3000", 【データ】蓄積用!E$2:E$10000, "&gt;=1500")&gt;0, "〇", IF(COUNTIFS(【データ】蓄積用!A$2:A$10000, AP$5, 【データ】蓄積用!C$2:C$10000, $A29, 【データ】蓄積用!Q$2:Q$10000, 1, 【データ】蓄積用!AC$2:AC$10000, "&gt;=4.0")&gt;0, "〇", "×")))</f>
        <v>×</v>
      </c>
      <c r="AQ29" t="str">
        <f>IF(OR($A29="", AQ$5=""), "", IF(COUNTIFS(【データ】蓄積用!A$2:A$10000, AQ$5, 【データ】蓄積用!C$2:C$10000, $A29, 【データ】蓄積用!D$2:D$10000, "&gt;=3000", 【データ】蓄積用!E$2:E$10000, "&gt;=1500")&gt;0, "〇", IF(COUNTIFS(【データ】蓄積用!A$2:A$10000, AQ$5, 【データ】蓄積用!C$2:C$10000, $A29, 【データ】蓄積用!Q$2:Q$10000, 1, 【データ】蓄積用!AC$2:AC$10000, "&gt;=4.0")&gt;0, "〇", "×")))</f>
        <v>×</v>
      </c>
      <c r="AR29" t="str">
        <f>IF(OR($A29="", AR$5=""), "", IF(COUNTIFS(【データ】蓄積用!A$2:A$10000, AR$5, 【データ】蓄積用!C$2:C$10000, $A29, 【データ】蓄積用!D$2:D$10000, "&gt;=3000", 【データ】蓄積用!E$2:E$10000, "&gt;=1500")&gt;0, "〇", IF(COUNTIFS(【データ】蓄積用!A$2:A$10000, AR$5, 【データ】蓄積用!C$2:C$10000, $A29, 【データ】蓄積用!Q$2:Q$10000, 1, 【データ】蓄積用!AC$2:AC$10000, "&gt;=4.0")&gt;0, "〇", "×")))</f>
        <v>〇</v>
      </c>
      <c r="AS29" t="str">
        <f>IF(OR($A29="", AS$5=""), "", IF(COUNTIFS(【データ】蓄積用!A$2:A$10000, AS$5, 【データ】蓄積用!C$2:C$10000, $A29, 【データ】蓄積用!D$2:D$10000, "&gt;=3000", 【データ】蓄積用!E$2:E$10000, "&gt;=1500")&gt;0, "〇", IF(COUNTIFS(【データ】蓄積用!A$2:A$10000, AS$5, 【データ】蓄積用!C$2:C$10000, $A29, 【データ】蓄積用!Q$2:Q$10000, 1, 【データ】蓄積用!AC$2:AC$10000, "&gt;=4.0")&gt;0, "〇", "×")))</f>
        <v>×</v>
      </c>
      <c r="AT29" t="str">
        <f>IF(OR($A29="", AT$5=""), "", IF(COUNTIFS(【データ】蓄積用!A$2:A$10000, AT$5, 【データ】蓄積用!C$2:C$10000, $A29, 【データ】蓄積用!D$2:D$10000, "&gt;=3000", 【データ】蓄積用!E$2:E$10000, "&gt;=1500")&gt;0, "〇", IF(COUNTIFS(【データ】蓄積用!A$2:A$10000, AT$5, 【データ】蓄積用!C$2:C$10000, $A29, 【データ】蓄積用!Q$2:Q$10000, 1, 【データ】蓄積用!AC$2:AC$10000, "&gt;=4.0")&gt;0, "〇", "×")))</f>
        <v>×</v>
      </c>
      <c r="AU29" t="str">
        <f>IF(OR($A29="", AU$5=""), "", IF(COUNTIFS(【データ】蓄積用!A$2:A$10000, AU$5, 【データ】蓄積用!C$2:C$10000, $A29, 【データ】蓄積用!D$2:D$10000, "&gt;=3000", 【データ】蓄積用!E$2:E$10000, "&gt;=1500")&gt;0, "〇", IF(COUNTIFS(【データ】蓄積用!A$2:A$10000, AU$5, 【データ】蓄積用!C$2:C$10000, $A29, 【データ】蓄積用!Q$2:Q$10000, 1, 【データ】蓄積用!AC$2:AC$10000, "&gt;=4.0")&gt;0, "〇", "×")))</f>
        <v>×</v>
      </c>
      <c r="AV29" t="str">
        <f>IF(OR($A29="", AV$5=""), "", IF(COUNTIFS(【データ】蓄積用!A$2:A$10000, AV$5, 【データ】蓄積用!C$2:C$10000, $A29, 【データ】蓄積用!D$2:D$10000, "&gt;=3000", 【データ】蓄積用!E$2:E$10000, "&gt;=1500")&gt;0, "〇", IF(COUNTIFS(【データ】蓄積用!A$2:A$10000, AV$5, 【データ】蓄積用!C$2:C$10000, $A29, 【データ】蓄積用!Q$2:Q$10000, 1, 【データ】蓄積用!AC$2:AC$10000, "&gt;=4.0")&gt;0, "〇", "×")))</f>
        <v>×</v>
      </c>
      <c r="AW29" t="str">
        <f>IF(OR($A29="", AW$5=""), "", IF(COUNTIFS(【データ】蓄積用!A$2:A$10000, AW$5, 【データ】蓄積用!C$2:C$10000, $A29, 【データ】蓄積用!D$2:D$10000, "&gt;=3000", 【データ】蓄積用!E$2:E$10000, "&gt;=1500")&gt;0, "〇", IF(COUNTIFS(【データ】蓄積用!A$2:A$10000, AW$5, 【データ】蓄積用!C$2:C$10000, $A29, 【データ】蓄積用!Q$2:Q$10000, 1, 【データ】蓄積用!AC$2:AC$10000, "&gt;=4.0")&gt;0, "〇", "×")))</f>
        <v>×</v>
      </c>
      <c r="AX29" t="str">
        <f>IF(OR($A29="", AX$5=""), "", IF(COUNTIFS(【データ】蓄積用!A$2:A$10000, AX$5, 【データ】蓄積用!C$2:C$10000, $A29, 【データ】蓄積用!D$2:D$10000, "&gt;=3000", 【データ】蓄積用!E$2:E$10000, "&gt;=1500")&gt;0, "〇", IF(COUNTIFS(【データ】蓄積用!A$2:A$10000, AX$5, 【データ】蓄積用!C$2:C$10000, $A29, 【データ】蓄積用!Q$2:Q$10000, 1, 【データ】蓄積用!AC$2:AC$10000, "&gt;=4.0")&gt;0, "〇", "×")))</f>
        <v>×</v>
      </c>
      <c r="AY29" t="str">
        <f>IF(OR($A29="", AY$5=""), "", IF(COUNTIFS(【データ】蓄積用!A$2:A$10000, AY$5, 【データ】蓄積用!C$2:C$10000, $A29, 【データ】蓄積用!D$2:D$10000, "&gt;=3000", 【データ】蓄積用!E$2:E$10000, "&gt;=1500")&gt;0, "〇", IF(COUNTIFS(【データ】蓄積用!A$2:A$10000, AY$5, 【データ】蓄積用!C$2:C$10000, $A29, 【データ】蓄積用!Q$2:Q$10000, 1, 【データ】蓄積用!AC$2:AC$10000, "&gt;=4.0")&gt;0, "〇", "×")))</f>
        <v/>
      </c>
    </row>
    <row r="30" spans="1:51">
      <c r="A30">
        <v>530</v>
      </c>
      <c r="B30" t="str">
        <f>IF(OR($A30="", B$5=""), "", IF(COUNTIFS(【データ】蓄積用!A$2:A$10000, B$5, 【データ】蓄積用!C$2:C$10000, $A30, 【データ】蓄積用!D$2:D$10000, "&gt;=3000", 【データ】蓄積用!E$2:E$10000, "&gt;=1500")&gt;0, "〇", IF(COUNTIFS(【データ】蓄積用!A$2:A$10000, B$5, 【データ】蓄積用!C$2:C$10000, $A30, 【データ】蓄積用!Q$2:Q$10000, 1, 【データ】蓄積用!AC$2:AC$10000, "&gt;=4.0")&gt;0, "〇", "×")))</f>
        <v>×</v>
      </c>
      <c r="C30" t="str">
        <f>IF(OR($A30="", C$5=""), "", IF(COUNTIFS(【データ】蓄積用!A$2:A$10000, C$5, 【データ】蓄積用!C$2:C$10000, $A30, 【データ】蓄積用!D$2:D$10000, "&gt;=3000", 【データ】蓄積用!E$2:E$10000, "&gt;=1500")&gt;0, "〇", IF(COUNTIFS(【データ】蓄積用!A$2:A$10000, C$5, 【データ】蓄積用!C$2:C$10000, $A30, 【データ】蓄積用!Q$2:Q$10000, 1, 【データ】蓄積用!AC$2:AC$10000, "&gt;=4.0")&gt;0, "〇", "×")))</f>
        <v>×</v>
      </c>
      <c r="D30" t="str">
        <f>IF(OR($A30="", D$5=""), "", IF(COUNTIFS(【データ】蓄積用!A$2:A$10000, D$5, 【データ】蓄積用!C$2:C$10000, $A30, 【データ】蓄積用!D$2:D$10000, "&gt;=3000", 【データ】蓄積用!E$2:E$10000, "&gt;=1500")&gt;0, "〇", IF(COUNTIFS(【データ】蓄積用!A$2:A$10000, D$5, 【データ】蓄積用!C$2:C$10000, $A30, 【データ】蓄積用!Q$2:Q$10000, 1, 【データ】蓄積用!AC$2:AC$10000, "&gt;=4.0")&gt;0, "〇", "×")))</f>
        <v>×</v>
      </c>
      <c r="E30" t="str">
        <f>IF(OR($A30="", E$5=""), "", IF(COUNTIFS(【データ】蓄積用!A$2:A$10000, E$5, 【データ】蓄積用!C$2:C$10000, $A30, 【データ】蓄積用!D$2:D$10000, "&gt;=3000", 【データ】蓄積用!E$2:E$10000, "&gt;=1500")&gt;0, "〇", IF(COUNTIFS(【データ】蓄積用!A$2:A$10000, E$5, 【データ】蓄積用!C$2:C$10000, $A30, 【データ】蓄積用!Q$2:Q$10000, 1, 【データ】蓄積用!AC$2:AC$10000, "&gt;=4.0")&gt;0, "〇", "×")))</f>
        <v>×</v>
      </c>
      <c r="F30" t="str">
        <f>IF(OR($A30="", F$5=""), "", IF(COUNTIFS(【データ】蓄積用!A$2:A$10000, F$5, 【データ】蓄積用!C$2:C$10000, $A30, 【データ】蓄積用!D$2:D$10000, "&gt;=3000", 【データ】蓄積用!E$2:E$10000, "&gt;=1500")&gt;0, "〇", IF(COUNTIFS(【データ】蓄積用!A$2:A$10000, F$5, 【データ】蓄積用!C$2:C$10000, $A30, 【データ】蓄積用!Q$2:Q$10000, 1, 【データ】蓄積用!AC$2:AC$10000, "&gt;=4.0")&gt;0, "〇", "×")))</f>
        <v>×</v>
      </c>
      <c r="G30" t="str">
        <f>IF(OR($A30="", G$5=""), "", IF(COUNTIFS(【データ】蓄積用!A$2:A$10000, G$5, 【データ】蓄積用!C$2:C$10000, $A30, 【データ】蓄積用!D$2:D$10000, "&gt;=3000", 【データ】蓄積用!E$2:E$10000, "&gt;=1500")&gt;0, "〇", IF(COUNTIFS(【データ】蓄積用!A$2:A$10000, G$5, 【データ】蓄積用!C$2:C$10000, $A30, 【データ】蓄積用!Q$2:Q$10000, 1, 【データ】蓄積用!AC$2:AC$10000, "&gt;=4.0")&gt;0, "〇", "×")))</f>
        <v>×</v>
      </c>
      <c r="H30" t="str">
        <f>IF(OR($A30="", H$5=""), "", IF(COUNTIFS(【データ】蓄積用!A$2:A$10000, H$5, 【データ】蓄積用!C$2:C$10000, $A30, 【データ】蓄積用!D$2:D$10000, "&gt;=3000", 【データ】蓄積用!E$2:E$10000, "&gt;=1500")&gt;0, "〇", IF(COUNTIFS(【データ】蓄積用!A$2:A$10000, H$5, 【データ】蓄積用!C$2:C$10000, $A30, 【データ】蓄積用!Q$2:Q$10000, 1, 【データ】蓄積用!AC$2:AC$10000, "&gt;=4.0")&gt;0, "〇", "×")))</f>
        <v>×</v>
      </c>
      <c r="I30" t="str">
        <f>IF(OR($A30="", I$5=""), "", IF(COUNTIFS(【データ】蓄積用!A$2:A$10000, I$5, 【データ】蓄積用!C$2:C$10000, $A30, 【データ】蓄積用!D$2:D$10000, "&gt;=3000", 【データ】蓄積用!E$2:E$10000, "&gt;=1500")&gt;0, "〇", IF(COUNTIFS(【データ】蓄積用!A$2:A$10000, I$5, 【データ】蓄積用!C$2:C$10000, $A30, 【データ】蓄積用!Q$2:Q$10000, 1, 【データ】蓄積用!AC$2:AC$10000, "&gt;=4.0")&gt;0, "〇", "×")))</f>
        <v>〇</v>
      </c>
      <c r="J30" t="str">
        <f>IF(OR($A30="", J$5=""), "", IF(COUNTIFS(【データ】蓄積用!A$2:A$10000, J$5, 【データ】蓄積用!C$2:C$10000, $A30, 【データ】蓄積用!D$2:D$10000, "&gt;=3000", 【データ】蓄積用!E$2:E$10000, "&gt;=1500")&gt;0, "〇", IF(COUNTIFS(【データ】蓄積用!A$2:A$10000, J$5, 【データ】蓄積用!C$2:C$10000, $A30, 【データ】蓄積用!Q$2:Q$10000, 1, 【データ】蓄積用!AC$2:AC$10000, "&gt;=4.0")&gt;0, "〇", "×")))</f>
        <v>×</v>
      </c>
      <c r="K30" t="str">
        <f>IF(OR($A30="", K$5=""), "", IF(COUNTIFS(【データ】蓄積用!A$2:A$10000, K$5, 【データ】蓄積用!C$2:C$10000, $A30, 【データ】蓄積用!D$2:D$10000, "&gt;=3000", 【データ】蓄積用!E$2:E$10000, "&gt;=1500")&gt;0, "〇", IF(COUNTIFS(【データ】蓄積用!A$2:A$10000, K$5, 【データ】蓄積用!C$2:C$10000, $A30, 【データ】蓄積用!Q$2:Q$10000, 1, 【データ】蓄積用!AC$2:AC$10000, "&gt;=4.0")&gt;0, "〇", "×")))</f>
        <v>×</v>
      </c>
      <c r="L30" t="str">
        <f>IF(OR($A30="", L$5=""), "", IF(COUNTIFS(【データ】蓄積用!A$2:A$10000, L$5, 【データ】蓄積用!C$2:C$10000, $A30, 【データ】蓄積用!D$2:D$10000, "&gt;=3000", 【データ】蓄積用!E$2:E$10000, "&gt;=1500")&gt;0, "〇", IF(COUNTIFS(【データ】蓄積用!A$2:A$10000, L$5, 【データ】蓄積用!C$2:C$10000, $A30, 【データ】蓄積用!Q$2:Q$10000, 1, 【データ】蓄積用!AC$2:AC$10000, "&gt;=4.0")&gt;0, "〇", "×")))</f>
        <v>×</v>
      </c>
      <c r="M30" t="str">
        <f>IF(OR($A30="", M$5=""), "", IF(COUNTIFS(【データ】蓄積用!A$2:A$10000, M$5, 【データ】蓄積用!C$2:C$10000, $A30, 【データ】蓄積用!D$2:D$10000, "&gt;=3000", 【データ】蓄積用!E$2:E$10000, "&gt;=1500")&gt;0, "〇", IF(COUNTIFS(【データ】蓄積用!A$2:A$10000, M$5, 【データ】蓄積用!C$2:C$10000, $A30, 【データ】蓄積用!Q$2:Q$10000, 1, 【データ】蓄積用!AC$2:AC$10000, "&gt;=4.0")&gt;0, "〇", "×")))</f>
        <v>×</v>
      </c>
      <c r="N30" t="str">
        <f>IF(OR($A30="", N$5=""), "", IF(COUNTIFS(【データ】蓄積用!A$2:A$10000, N$5, 【データ】蓄積用!C$2:C$10000, $A30, 【データ】蓄積用!D$2:D$10000, "&gt;=3000", 【データ】蓄積用!E$2:E$10000, "&gt;=1500")&gt;0, "〇", IF(COUNTIFS(【データ】蓄積用!A$2:A$10000, N$5, 【データ】蓄積用!C$2:C$10000, $A30, 【データ】蓄積用!Q$2:Q$10000, 1, 【データ】蓄積用!AC$2:AC$10000, "&gt;=4.0")&gt;0, "〇", "×")))</f>
        <v>×</v>
      </c>
      <c r="O30" t="str">
        <f>IF(OR($A30="", O$5=""), "", IF(COUNTIFS(【データ】蓄積用!A$2:A$10000, O$5, 【データ】蓄積用!C$2:C$10000, $A30, 【データ】蓄積用!D$2:D$10000, "&gt;=3000", 【データ】蓄積用!E$2:E$10000, "&gt;=1500")&gt;0, "〇", IF(COUNTIFS(【データ】蓄積用!A$2:A$10000, O$5, 【データ】蓄積用!C$2:C$10000, $A30, 【データ】蓄積用!Q$2:Q$10000, 1, 【データ】蓄積用!AC$2:AC$10000, "&gt;=4.0")&gt;0, "〇", "×")))</f>
        <v>×</v>
      </c>
      <c r="P30" t="str">
        <f>IF(OR($A30="", P$5=""), "", IF(COUNTIFS(【データ】蓄積用!A$2:A$10000, P$5, 【データ】蓄積用!C$2:C$10000, $A30, 【データ】蓄積用!D$2:D$10000, "&gt;=3000", 【データ】蓄積用!E$2:E$10000, "&gt;=1500")&gt;0, "〇", IF(COUNTIFS(【データ】蓄積用!A$2:A$10000, P$5, 【データ】蓄積用!C$2:C$10000, $A30, 【データ】蓄積用!Q$2:Q$10000, 1, 【データ】蓄積用!AC$2:AC$10000, "&gt;=4.0")&gt;0, "〇", "×")))</f>
        <v>〇</v>
      </c>
      <c r="Q30" t="str">
        <f>IF(OR($A30="", Q$5=""), "", IF(COUNTIFS(【データ】蓄積用!A$2:A$10000, Q$5, 【データ】蓄積用!C$2:C$10000, $A30, 【データ】蓄積用!D$2:D$10000, "&gt;=3000", 【データ】蓄積用!E$2:E$10000, "&gt;=1500")&gt;0, "〇", IF(COUNTIFS(【データ】蓄積用!A$2:A$10000, Q$5, 【データ】蓄積用!C$2:C$10000, $A30, 【データ】蓄積用!Q$2:Q$10000, 1, 【データ】蓄積用!AC$2:AC$10000, "&gt;=4.0")&gt;0, "〇", "×")))</f>
        <v>×</v>
      </c>
      <c r="R30" t="str">
        <f>IF(OR($A30="", R$5=""), "", IF(COUNTIFS(【データ】蓄積用!A$2:A$10000, R$5, 【データ】蓄積用!C$2:C$10000, $A30, 【データ】蓄積用!D$2:D$10000, "&gt;=3000", 【データ】蓄積用!E$2:E$10000, "&gt;=1500")&gt;0, "〇", IF(COUNTIFS(【データ】蓄積用!A$2:A$10000, R$5, 【データ】蓄積用!C$2:C$10000, $A30, 【データ】蓄積用!Q$2:Q$10000, 1, 【データ】蓄積用!AC$2:AC$10000, "&gt;=4.0")&gt;0, "〇", "×")))</f>
        <v>×</v>
      </c>
      <c r="S30" t="str">
        <f>IF(OR($A30="", S$5=""), "", IF(COUNTIFS(【データ】蓄積用!A$2:A$10000, S$5, 【データ】蓄積用!C$2:C$10000, $A30, 【データ】蓄積用!D$2:D$10000, "&gt;=3000", 【データ】蓄積用!E$2:E$10000, "&gt;=1500")&gt;0, "〇", IF(COUNTIFS(【データ】蓄積用!A$2:A$10000, S$5, 【データ】蓄積用!C$2:C$10000, $A30, 【データ】蓄積用!Q$2:Q$10000, 1, 【データ】蓄積用!AC$2:AC$10000, "&gt;=4.0")&gt;0, "〇", "×")))</f>
        <v>〇</v>
      </c>
      <c r="T30" t="str">
        <f>IF(OR($A30="", T$5=""), "", IF(COUNTIFS(【データ】蓄積用!A$2:A$10000, T$5, 【データ】蓄積用!C$2:C$10000, $A30, 【データ】蓄積用!D$2:D$10000, "&gt;=3000", 【データ】蓄積用!E$2:E$10000, "&gt;=1500")&gt;0, "〇", IF(COUNTIFS(【データ】蓄積用!A$2:A$10000, T$5, 【データ】蓄積用!C$2:C$10000, $A30, 【データ】蓄積用!Q$2:Q$10000, 1, 【データ】蓄積用!AC$2:AC$10000, "&gt;=4.0")&gt;0, "〇", "×")))</f>
        <v>×</v>
      </c>
      <c r="U30" t="str">
        <f>IF(OR($A30="", U$5=""), "", IF(COUNTIFS(【データ】蓄積用!A$2:A$10000, U$5, 【データ】蓄積用!C$2:C$10000, $A30, 【データ】蓄積用!D$2:D$10000, "&gt;=3000", 【データ】蓄積用!E$2:E$10000, "&gt;=1500")&gt;0, "〇", IF(COUNTIFS(【データ】蓄積用!A$2:A$10000, U$5, 【データ】蓄積用!C$2:C$10000, $A30, 【データ】蓄積用!Q$2:Q$10000, 1, 【データ】蓄積用!AC$2:AC$10000, "&gt;=4.0")&gt;0, "〇", "×")))</f>
        <v>×</v>
      </c>
      <c r="V30" t="str">
        <f>IF(OR($A30="", V$5=""), "", IF(COUNTIFS(【データ】蓄積用!A$2:A$10000, V$5, 【データ】蓄積用!C$2:C$10000, $A30, 【データ】蓄積用!D$2:D$10000, "&gt;=3000", 【データ】蓄積用!E$2:E$10000, "&gt;=1500")&gt;0, "〇", IF(COUNTIFS(【データ】蓄積用!A$2:A$10000, V$5, 【データ】蓄積用!C$2:C$10000, $A30, 【データ】蓄積用!Q$2:Q$10000, 1, 【データ】蓄積用!AC$2:AC$10000, "&gt;=4.0")&gt;0, "〇", "×")))</f>
        <v>×</v>
      </c>
      <c r="W30" t="str">
        <f>IF(OR($A30="", W$5=""), "", IF(COUNTIFS(【データ】蓄積用!A$2:A$10000, W$5, 【データ】蓄積用!C$2:C$10000, $A30, 【データ】蓄積用!D$2:D$10000, "&gt;=3000", 【データ】蓄積用!E$2:E$10000, "&gt;=1500")&gt;0, "〇", IF(COUNTIFS(【データ】蓄積用!A$2:A$10000, W$5, 【データ】蓄積用!C$2:C$10000, $A30, 【データ】蓄積用!Q$2:Q$10000, 1, 【データ】蓄積用!AC$2:AC$10000, "&gt;=4.0")&gt;0, "〇", "×")))</f>
        <v>×</v>
      </c>
      <c r="X30" t="str">
        <f>IF(OR($A30="", X$5=""), "", IF(COUNTIFS(【データ】蓄積用!A$2:A$10000, X$5, 【データ】蓄積用!C$2:C$10000, $A30, 【データ】蓄積用!D$2:D$10000, "&gt;=3000", 【データ】蓄積用!E$2:E$10000, "&gt;=1500")&gt;0, "〇", IF(COUNTIFS(【データ】蓄積用!A$2:A$10000, X$5, 【データ】蓄積用!C$2:C$10000, $A30, 【データ】蓄積用!Q$2:Q$10000, 1, 【データ】蓄積用!AC$2:AC$10000, "&gt;=4.0")&gt;0, "〇", "×")))</f>
        <v>×</v>
      </c>
      <c r="Y30" t="str">
        <f>IF(OR($A30="", Y$5=""), "", IF(COUNTIFS(【データ】蓄積用!A$2:A$10000, Y$5, 【データ】蓄積用!C$2:C$10000, $A30, 【データ】蓄積用!D$2:D$10000, "&gt;=3000", 【データ】蓄積用!E$2:E$10000, "&gt;=1500")&gt;0, "〇", IF(COUNTIFS(【データ】蓄積用!A$2:A$10000, Y$5, 【データ】蓄積用!C$2:C$10000, $A30, 【データ】蓄積用!Q$2:Q$10000, 1, 【データ】蓄積用!AC$2:AC$10000, "&gt;=4.0")&gt;0, "〇", "×")))</f>
        <v>〇</v>
      </c>
      <c r="Z30" t="str">
        <f>IF(OR($A30="", Z$5=""), "", IF(COUNTIFS(【データ】蓄積用!A$2:A$10000, Z$5, 【データ】蓄積用!C$2:C$10000, $A30, 【データ】蓄積用!D$2:D$10000, "&gt;=3000", 【データ】蓄積用!E$2:E$10000, "&gt;=1500")&gt;0, "〇", IF(COUNTIFS(【データ】蓄積用!A$2:A$10000, Z$5, 【データ】蓄積用!C$2:C$10000, $A30, 【データ】蓄積用!Q$2:Q$10000, 1, 【データ】蓄積用!AC$2:AC$10000, "&gt;=4.0")&gt;0, "〇", "×")))</f>
        <v>×</v>
      </c>
      <c r="AA30" t="str">
        <f>IF(OR($A30="", AA$5=""), "", IF(COUNTIFS(【データ】蓄積用!A$2:A$10000, AA$5, 【データ】蓄積用!C$2:C$10000, $A30, 【データ】蓄積用!D$2:D$10000, "&gt;=3000", 【データ】蓄積用!E$2:E$10000, "&gt;=1500")&gt;0, "〇", IF(COUNTIFS(【データ】蓄積用!A$2:A$10000, AA$5, 【データ】蓄積用!C$2:C$10000, $A30, 【データ】蓄積用!Q$2:Q$10000, 1, 【データ】蓄積用!AC$2:AC$10000, "&gt;=4.0")&gt;0, "〇", "×")))</f>
        <v>×</v>
      </c>
      <c r="AB30" t="str">
        <f>IF(OR($A30="", AB$5=""), "", IF(COUNTIFS(【データ】蓄積用!A$2:A$10000, AB$5, 【データ】蓄積用!C$2:C$10000, $A30, 【データ】蓄積用!D$2:D$10000, "&gt;=3000", 【データ】蓄積用!E$2:E$10000, "&gt;=1500")&gt;0, "〇", IF(COUNTIFS(【データ】蓄積用!A$2:A$10000, AB$5, 【データ】蓄積用!C$2:C$10000, $A30, 【データ】蓄積用!Q$2:Q$10000, 1, 【データ】蓄積用!AC$2:AC$10000, "&gt;=4.0")&gt;0, "〇", "×")))</f>
        <v>×</v>
      </c>
      <c r="AC30" t="str">
        <f>IF(OR($A30="", AC$5=""), "", IF(COUNTIFS(【データ】蓄積用!A$2:A$10000, AC$5, 【データ】蓄積用!C$2:C$10000, $A30, 【データ】蓄積用!D$2:D$10000, "&gt;=3000", 【データ】蓄積用!E$2:E$10000, "&gt;=1500")&gt;0, "〇", IF(COUNTIFS(【データ】蓄積用!A$2:A$10000, AC$5, 【データ】蓄積用!C$2:C$10000, $A30, 【データ】蓄積用!Q$2:Q$10000, 1, 【データ】蓄積用!AC$2:AC$10000, "&gt;=4.0")&gt;0, "〇", "×")))</f>
        <v>×</v>
      </c>
      <c r="AD30" t="str">
        <f>IF(OR($A30="", AD$5=""), "", IF(COUNTIFS(【データ】蓄積用!A$2:A$10000, AD$5, 【データ】蓄積用!C$2:C$10000, $A30, 【データ】蓄積用!D$2:D$10000, "&gt;=3000", 【データ】蓄積用!E$2:E$10000, "&gt;=1500")&gt;0, "〇", IF(COUNTIFS(【データ】蓄積用!A$2:A$10000, AD$5, 【データ】蓄積用!C$2:C$10000, $A30, 【データ】蓄積用!Q$2:Q$10000, 1, 【データ】蓄積用!AC$2:AC$10000, "&gt;=4.0")&gt;0, "〇", "×")))</f>
        <v>×</v>
      </c>
      <c r="AE30" t="str">
        <f>IF(OR($A30="", AE$5=""), "", IF(COUNTIFS(【データ】蓄積用!A$2:A$10000, AE$5, 【データ】蓄積用!C$2:C$10000, $A30, 【データ】蓄積用!D$2:D$10000, "&gt;=3000", 【データ】蓄積用!E$2:E$10000, "&gt;=1500")&gt;0, "〇", IF(COUNTIFS(【データ】蓄積用!A$2:A$10000, AE$5, 【データ】蓄積用!C$2:C$10000, $A30, 【データ】蓄積用!Q$2:Q$10000, 1, 【データ】蓄積用!AC$2:AC$10000, "&gt;=4.0")&gt;0, "〇", "×")))</f>
        <v>×</v>
      </c>
      <c r="AF30" t="str">
        <f>IF(OR($A30="", AF$5=""), "", IF(COUNTIFS(【データ】蓄積用!A$2:A$10000, AF$5, 【データ】蓄積用!C$2:C$10000, $A30, 【データ】蓄積用!D$2:D$10000, "&gt;=3000", 【データ】蓄積用!E$2:E$10000, "&gt;=1500")&gt;0, "〇", IF(COUNTIFS(【データ】蓄積用!A$2:A$10000, AF$5, 【データ】蓄積用!C$2:C$10000, $A30, 【データ】蓄積用!Q$2:Q$10000, 1, 【データ】蓄積用!AC$2:AC$10000, "&gt;=4.0")&gt;0, "〇", "×")))</f>
        <v>×</v>
      </c>
      <c r="AG30" t="str">
        <f>IF(OR($A30="", AG$5=""), "", IF(COUNTIFS(【データ】蓄積用!A$2:A$10000, AG$5, 【データ】蓄積用!C$2:C$10000, $A30, 【データ】蓄積用!D$2:D$10000, "&gt;=3000", 【データ】蓄積用!E$2:E$10000, "&gt;=1500")&gt;0, "〇", IF(COUNTIFS(【データ】蓄積用!A$2:A$10000, AG$5, 【データ】蓄積用!C$2:C$10000, $A30, 【データ】蓄積用!Q$2:Q$10000, 1, 【データ】蓄積用!AC$2:AC$10000, "&gt;=4.0")&gt;0, "〇", "×")))</f>
        <v>×</v>
      </c>
      <c r="AH30" t="str">
        <f>IF(OR($A30="", AH$5=""), "", IF(COUNTIFS(【データ】蓄積用!A$2:A$10000, AH$5, 【データ】蓄積用!C$2:C$10000, $A30, 【データ】蓄積用!D$2:D$10000, "&gt;=3000", 【データ】蓄積用!E$2:E$10000, "&gt;=1500")&gt;0, "〇", IF(COUNTIFS(【データ】蓄積用!A$2:A$10000, AH$5, 【データ】蓄積用!C$2:C$10000, $A30, 【データ】蓄積用!Q$2:Q$10000, 1, 【データ】蓄積用!AC$2:AC$10000, "&gt;=4.0")&gt;0, "〇", "×")))</f>
        <v>×</v>
      </c>
      <c r="AI30" t="str">
        <f>IF(OR($A30="", AI$5=""), "", IF(COUNTIFS(【データ】蓄積用!A$2:A$10000, AI$5, 【データ】蓄積用!C$2:C$10000, $A30, 【データ】蓄積用!D$2:D$10000, "&gt;=3000", 【データ】蓄積用!E$2:E$10000, "&gt;=1500")&gt;0, "〇", IF(COUNTIFS(【データ】蓄積用!A$2:A$10000, AI$5, 【データ】蓄積用!C$2:C$10000, $A30, 【データ】蓄積用!Q$2:Q$10000, 1, 【データ】蓄積用!AC$2:AC$10000, "&gt;=4.0")&gt;0, "〇", "×")))</f>
        <v>×</v>
      </c>
      <c r="AJ30" t="str">
        <f>IF(OR($A30="", AJ$5=""), "", IF(COUNTIFS(【データ】蓄積用!A$2:A$10000, AJ$5, 【データ】蓄積用!C$2:C$10000, $A30, 【データ】蓄積用!D$2:D$10000, "&gt;=3000", 【データ】蓄積用!E$2:E$10000, "&gt;=1500")&gt;0, "〇", IF(COUNTIFS(【データ】蓄積用!A$2:A$10000, AJ$5, 【データ】蓄積用!C$2:C$10000, $A30, 【データ】蓄積用!Q$2:Q$10000, 1, 【データ】蓄積用!AC$2:AC$10000, "&gt;=4.0")&gt;0, "〇", "×")))</f>
        <v>×</v>
      </c>
      <c r="AK30" t="str">
        <f>IF(OR($A30="", AK$5=""), "", IF(COUNTIFS(【データ】蓄積用!A$2:A$10000, AK$5, 【データ】蓄積用!C$2:C$10000, $A30, 【データ】蓄積用!D$2:D$10000, "&gt;=3000", 【データ】蓄積用!E$2:E$10000, "&gt;=1500")&gt;0, "〇", IF(COUNTIFS(【データ】蓄積用!A$2:A$10000, AK$5, 【データ】蓄積用!C$2:C$10000, $A30, 【データ】蓄積用!Q$2:Q$10000, 1, 【データ】蓄積用!AC$2:AC$10000, "&gt;=4.0")&gt;0, "〇", "×")))</f>
        <v>×</v>
      </c>
      <c r="AL30" t="str">
        <f>IF(OR($A30="", AL$5=""), "", IF(COUNTIFS(【データ】蓄積用!A$2:A$10000, AL$5, 【データ】蓄積用!C$2:C$10000, $A30, 【データ】蓄積用!D$2:D$10000, "&gt;=3000", 【データ】蓄積用!E$2:E$10000, "&gt;=1500")&gt;0, "〇", IF(COUNTIFS(【データ】蓄積用!A$2:A$10000, AL$5, 【データ】蓄積用!C$2:C$10000, $A30, 【データ】蓄積用!Q$2:Q$10000, 1, 【データ】蓄積用!AC$2:AC$10000, "&gt;=4.0")&gt;0, "〇", "×")))</f>
        <v>×</v>
      </c>
      <c r="AM30" t="str">
        <f>IF(OR($A30="", AM$5=""), "", IF(COUNTIFS(【データ】蓄積用!A$2:A$10000, AM$5, 【データ】蓄積用!C$2:C$10000, $A30, 【データ】蓄積用!D$2:D$10000, "&gt;=3000", 【データ】蓄積用!E$2:E$10000, "&gt;=1500")&gt;0, "〇", IF(COUNTIFS(【データ】蓄積用!A$2:A$10000, AM$5, 【データ】蓄積用!C$2:C$10000, $A30, 【データ】蓄積用!Q$2:Q$10000, 1, 【データ】蓄積用!AC$2:AC$10000, "&gt;=4.0")&gt;0, "〇", "×")))</f>
        <v>×</v>
      </c>
      <c r="AN30" t="str">
        <f>IF(OR($A30="", AN$5=""), "", IF(COUNTIFS(【データ】蓄積用!A$2:A$10000, AN$5, 【データ】蓄積用!C$2:C$10000, $A30, 【データ】蓄積用!D$2:D$10000, "&gt;=3000", 【データ】蓄積用!E$2:E$10000, "&gt;=1500")&gt;0, "〇", IF(COUNTIFS(【データ】蓄積用!A$2:A$10000, AN$5, 【データ】蓄積用!C$2:C$10000, $A30, 【データ】蓄積用!Q$2:Q$10000, 1, 【データ】蓄積用!AC$2:AC$10000, "&gt;=4.0")&gt;0, "〇", "×")))</f>
        <v>×</v>
      </c>
      <c r="AO30" t="str">
        <f>IF(OR($A30="", AO$5=""), "", IF(COUNTIFS(【データ】蓄積用!A$2:A$10000, AO$5, 【データ】蓄積用!C$2:C$10000, $A30, 【データ】蓄積用!D$2:D$10000, "&gt;=3000", 【データ】蓄積用!E$2:E$10000, "&gt;=1500")&gt;0, "〇", IF(COUNTIFS(【データ】蓄積用!A$2:A$10000, AO$5, 【データ】蓄積用!C$2:C$10000, $A30, 【データ】蓄積用!Q$2:Q$10000, 1, 【データ】蓄積用!AC$2:AC$10000, "&gt;=4.0")&gt;0, "〇", "×")))</f>
        <v>×</v>
      </c>
      <c r="AP30" t="str">
        <f>IF(OR($A30="", AP$5=""), "", IF(COUNTIFS(【データ】蓄積用!A$2:A$10000, AP$5, 【データ】蓄積用!C$2:C$10000, $A30, 【データ】蓄積用!D$2:D$10000, "&gt;=3000", 【データ】蓄積用!E$2:E$10000, "&gt;=1500")&gt;0, "〇", IF(COUNTIFS(【データ】蓄積用!A$2:A$10000, AP$5, 【データ】蓄積用!C$2:C$10000, $A30, 【データ】蓄積用!Q$2:Q$10000, 1, 【データ】蓄積用!AC$2:AC$10000, "&gt;=4.0")&gt;0, "〇", "×")))</f>
        <v>×</v>
      </c>
      <c r="AQ30" t="str">
        <f>IF(OR($A30="", AQ$5=""), "", IF(COUNTIFS(【データ】蓄積用!A$2:A$10000, AQ$5, 【データ】蓄積用!C$2:C$10000, $A30, 【データ】蓄積用!D$2:D$10000, "&gt;=3000", 【データ】蓄積用!E$2:E$10000, "&gt;=1500")&gt;0, "〇", IF(COUNTIFS(【データ】蓄積用!A$2:A$10000, AQ$5, 【データ】蓄積用!C$2:C$10000, $A30, 【データ】蓄積用!Q$2:Q$10000, 1, 【データ】蓄積用!AC$2:AC$10000, "&gt;=4.0")&gt;0, "〇", "×")))</f>
        <v>×</v>
      </c>
      <c r="AR30" t="str">
        <f>IF(OR($A30="", AR$5=""), "", IF(COUNTIFS(【データ】蓄積用!A$2:A$10000, AR$5, 【データ】蓄積用!C$2:C$10000, $A30, 【データ】蓄積用!D$2:D$10000, "&gt;=3000", 【データ】蓄積用!E$2:E$10000, "&gt;=1500")&gt;0, "〇", IF(COUNTIFS(【データ】蓄積用!A$2:A$10000, AR$5, 【データ】蓄積用!C$2:C$10000, $A30, 【データ】蓄積用!Q$2:Q$10000, 1, 【データ】蓄積用!AC$2:AC$10000, "&gt;=4.0")&gt;0, "〇", "×")))</f>
        <v>×</v>
      </c>
      <c r="AS30" t="str">
        <f>IF(OR($A30="", AS$5=""), "", IF(COUNTIFS(【データ】蓄積用!A$2:A$10000, AS$5, 【データ】蓄積用!C$2:C$10000, $A30, 【データ】蓄積用!D$2:D$10000, "&gt;=3000", 【データ】蓄積用!E$2:E$10000, "&gt;=1500")&gt;0, "〇", IF(COUNTIFS(【データ】蓄積用!A$2:A$10000, AS$5, 【データ】蓄積用!C$2:C$10000, $A30, 【データ】蓄積用!Q$2:Q$10000, 1, 【データ】蓄積用!AC$2:AC$10000, "&gt;=4.0")&gt;0, "〇", "×")))</f>
        <v>×</v>
      </c>
      <c r="AT30" t="str">
        <f>IF(OR($A30="", AT$5=""), "", IF(COUNTIFS(【データ】蓄積用!A$2:A$10000, AT$5, 【データ】蓄積用!C$2:C$10000, $A30, 【データ】蓄積用!D$2:D$10000, "&gt;=3000", 【データ】蓄積用!E$2:E$10000, "&gt;=1500")&gt;0, "〇", IF(COUNTIFS(【データ】蓄積用!A$2:A$10000, AT$5, 【データ】蓄積用!C$2:C$10000, $A30, 【データ】蓄積用!Q$2:Q$10000, 1, 【データ】蓄積用!AC$2:AC$10000, "&gt;=4.0")&gt;0, "〇", "×")))</f>
        <v>×</v>
      </c>
      <c r="AU30" t="str">
        <f>IF(OR($A30="", AU$5=""), "", IF(COUNTIFS(【データ】蓄積用!A$2:A$10000, AU$5, 【データ】蓄積用!C$2:C$10000, $A30, 【データ】蓄積用!D$2:D$10000, "&gt;=3000", 【データ】蓄積用!E$2:E$10000, "&gt;=1500")&gt;0, "〇", IF(COUNTIFS(【データ】蓄積用!A$2:A$10000, AU$5, 【データ】蓄積用!C$2:C$10000, $A30, 【データ】蓄積用!Q$2:Q$10000, 1, 【データ】蓄積用!AC$2:AC$10000, "&gt;=4.0")&gt;0, "〇", "×")))</f>
        <v>×</v>
      </c>
      <c r="AV30" t="str">
        <f>IF(OR($A30="", AV$5=""), "", IF(COUNTIFS(【データ】蓄積用!A$2:A$10000, AV$5, 【データ】蓄積用!C$2:C$10000, $A30, 【データ】蓄積用!D$2:D$10000, "&gt;=3000", 【データ】蓄積用!E$2:E$10000, "&gt;=1500")&gt;0, "〇", IF(COUNTIFS(【データ】蓄積用!A$2:A$10000, AV$5, 【データ】蓄積用!C$2:C$10000, $A30, 【データ】蓄積用!Q$2:Q$10000, 1, 【データ】蓄積用!AC$2:AC$10000, "&gt;=4.0")&gt;0, "〇", "×")))</f>
        <v>×</v>
      </c>
      <c r="AW30" t="str">
        <f>IF(OR($A30="", AW$5=""), "", IF(COUNTIFS(【データ】蓄積用!A$2:A$10000, AW$5, 【データ】蓄積用!C$2:C$10000, $A30, 【データ】蓄積用!D$2:D$10000, "&gt;=3000", 【データ】蓄積用!E$2:E$10000, "&gt;=1500")&gt;0, "〇", IF(COUNTIFS(【データ】蓄積用!A$2:A$10000, AW$5, 【データ】蓄積用!C$2:C$10000, $A30, 【データ】蓄積用!Q$2:Q$10000, 1, 【データ】蓄積用!AC$2:AC$10000, "&gt;=4.0")&gt;0, "〇", "×")))</f>
        <v>×</v>
      </c>
      <c r="AX30" t="str">
        <f>IF(OR($A30="", AX$5=""), "", IF(COUNTIFS(【データ】蓄積用!A$2:A$10000, AX$5, 【データ】蓄積用!C$2:C$10000, $A30, 【データ】蓄積用!D$2:D$10000, "&gt;=3000", 【データ】蓄積用!E$2:E$10000, "&gt;=1500")&gt;0, "〇", IF(COUNTIFS(【データ】蓄積用!A$2:A$10000, AX$5, 【データ】蓄積用!C$2:C$10000, $A30, 【データ】蓄積用!Q$2:Q$10000, 1, 【データ】蓄積用!AC$2:AC$10000, "&gt;=4.0")&gt;0, "〇", "×")))</f>
        <v>〇</v>
      </c>
      <c r="AY30" t="str">
        <f>IF(OR($A30="", AY$5=""), "", IF(COUNTIFS(【データ】蓄積用!A$2:A$10000, AY$5, 【データ】蓄積用!C$2:C$10000, $A30, 【データ】蓄積用!D$2:D$10000, "&gt;=3000", 【データ】蓄積用!E$2:E$10000, "&gt;=1500")&gt;0, "〇", IF(COUNTIFS(【データ】蓄積用!A$2:A$10000, AY$5, 【データ】蓄積用!C$2:C$10000, $A30, 【データ】蓄積用!Q$2:Q$10000, 1, 【データ】蓄積用!AC$2:AC$10000, "&gt;=4.0")&gt;0, "〇", "×")))</f>
        <v/>
      </c>
    </row>
    <row r="31" spans="1:51">
      <c r="A31">
        <v>531</v>
      </c>
      <c r="B31" t="str">
        <f>IF(OR($A31="", B$5=""), "", IF(COUNTIFS(【データ】蓄積用!A$2:A$10000, B$5, 【データ】蓄積用!C$2:C$10000, $A31, 【データ】蓄積用!D$2:D$10000, "&gt;=3000", 【データ】蓄積用!E$2:E$10000, "&gt;=1500")&gt;0, "〇", IF(COUNTIFS(【データ】蓄積用!A$2:A$10000, B$5, 【データ】蓄積用!C$2:C$10000, $A31, 【データ】蓄積用!Q$2:Q$10000, 1, 【データ】蓄積用!AC$2:AC$10000, "&gt;=4.0")&gt;0, "〇", "×")))</f>
        <v>×</v>
      </c>
      <c r="C31" t="str">
        <f>IF(OR($A31="", C$5=""), "", IF(COUNTIFS(【データ】蓄積用!A$2:A$10000, C$5, 【データ】蓄積用!C$2:C$10000, $A31, 【データ】蓄積用!D$2:D$10000, "&gt;=3000", 【データ】蓄積用!E$2:E$10000, "&gt;=1500")&gt;0, "〇", IF(COUNTIFS(【データ】蓄積用!A$2:A$10000, C$5, 【データ】蓄積用!C$2:C$10000, $A31, 【データ】蓄積用!Q$2:Q$10000, 1, 【データ】蓄積用!AC$2:AC$10000, "&gt;=4.0")&gt;0, "〇", "×")))</f>
        <v>×</v>
      </c>
      <c r="D31" t="str">
        <f>IF(OR($A31="", D$5=""), "", IF(COUNTIFS(【データ】蓄積用!A$2:A$10000, D$5, 【データ】蓄積用!C$2:C$10000, $A31, 【データ】蓄積用!D$2:D$10000, "&gt;=3000", 【データ】蓄積用!E$2:E$10000, "&gt;=1500")&gt;0, "〇", IF(COUNTIFS(【データ】蓄積用!A$2:A$10000, D$5, 【データ】蓄積用!C$2:C$10000, $A31, 【データ】蓄積用!Q$2:Q$10000, 1, 【データ】蓄積用!AC$2:AC$10000, "&gt;=4.0")&gt;0, "〇", "×")))</f>
        <v>×</v>
      </c>
      <c r="E31" t="str">
        <f>IF(OR($A31="", E$5=""), "", IF(COUNTIFS(【データ】蓄積用!A$2:A$10000, E$5, 【データ】蓄積用!C$2:C$10000, $A31, 【データ】蓄積用!D$2:D$10000, "&gt;=3000", 【データ】蓄積用!E$2:E$10000, "&gt;=1500")&gt;0, "〇", IF(COUNTIFS(【データ】蓄積用!A$2:A$10000, E$5, 【データ】蓄積用!C$2:C$10000, $A31, 【データ】蓄積用!Q$2:Q$10000, 1, 【データ】蓄積用!AC$2:AC$10000, "&gt;=4.0")&gt;0, "〇", "×")))</f>
        <v>×</v>
      </c>
      <c r="F31" t="str">
        <f>IF(OR($A31="", F$5=""), "", IF(COUNTIFS(【データ】蓄積用!A$2:A$10000, F$5, 【データ】蓄積用!C$2:C$10000, $A31, 【データ】蓄積用!D$2:D$10000, "&gt;=3000", 【データ】蓄積用!E$2:E$10000, "&gt;=1500")&gt;0, "〇", IF(COUNTIFS(【データ】蓄積用!A$2:A$10000, F$5, 【データ】蓄積用!C$2:C$10000, $A31, 【データ】蓄積用!Q$2:Q$10000, 1, 【データ】蓄積用!AC$2:AC$10000, "&gt;=4.0")&gt;0, "〇", "×")))</f>
        <v>×</v>
      </c>
      <c r="G31" t="str">
        <f>IF(OR($A31="", G$5=""), "", IF(COUNTIFS(【データ】蓄積用!A$2:A$10000, G$5, 【データ】蓄積用!C$2:C$10000, $A31, 【データ】蓄積用!D$2:D$10000, "&gt;=3000", 【データ】蓄積用!E$2:E$10000, "&gt;=1500")&gt;0, "〇", IF(COUNTIFS(【データ】蓄積用!A$2:A$10000, G$5, 【データ】蓄積用!C$2:C$10000, $A31, 【データ】蓄積用!Q$2:Q$10000, 1, 【データ】蓄積用!AC$2:AC$10000, "&gt;=4.0")&gt;0, "〇", "×")))</f>
        <v>×</v>
      </c>
      <c r="H31" t="str">
        <f>IF(OR($A31="", H$5=""), "", IF(COUNTIFS(【データ】蓄積用!A$2:A$10000, H$5, 【データ】蓄積用!C$2:C$10000, $A31, 【データ】蓄積用!D$2:D$10000, "&gt;=3000", 【データ】蓄積用!E$2:E$10000, "&gt;=1500")&gt;0, "〇", IF(COUNTIFS(【データ】蓄積用!A$2:A$10000, H$5, 【データ】蓄積用!C$2:C$10000, $A31, 【データ】蓄積用!Q$2:Q$10000, 1, 【データ】蓄積用!AC$2:AC$10000, "&gt;=4.0")&gt;0, "〇", "×")))</f>
        <v>×</v>
      </c>
      <c r="I31" t="str">
        <f>IF(OR($A31="", I$5=""), "", IF(COUNTIFS(【データ】蓄積用!A$2:A$10000, I$5, 【データ】蓄積用!C$2:C$10000, $A31, 【データ】蓄積用!D$2:D$10000, "&gt;=3000", 【データ】蓄積用!E$2:E$10000, "&gt;=1500")&gt;0, "〇", IF(COUNTIFS(【データ】蓄積用!A$2:A$10000, I$5, 【データ】蓄積用!C$2:C$10000, $A31, 【データ】蓄積用!Q$2:Q$10000, 1, 【データ】蓄積用!AC$2:AC$10000, "&gt;=4.0")&gt;0, "〇", "×")))</f>
        <v>〇</v>
      </c>
      <c r="J31" t="str">
        <f>IF(OR($A31="", J$5=""), "", IF(COUNTIFS(【データ】蓄積用!A$2:A$10000, J$5, 【データ】蓄積用!C$2:C$10000, $A31, 【データ】蓄積用!D$2:D$10000, "&gt;=3000", 【データ】蓄積用!E$2:E$10000, "&gt;=1500")&gt;0, "〇", IF(COUNTIFS(【データ】蓄積用!A$2:A$10000, J$5, 【データ】蓄積用!C$2:C$10000, $A31, 【データ】蓄積用!Q$2:Q$10000, 1, 【データ】蓄積用!AC$2:AC$10000, "&gt;=4.0")&gt;0, "〇", "×")))</f>
        <v>〇</v>
      </c>
      <c r="K31" t="str">
        <f>IF(OR($A31="", K$5=""), "", IF(COUNTIFS(【データ】蓄積用!A$2:A$10000, K$5, 【データ】蓄積用!C$2:C$10000, $A31, 【データ】蓄積用!D$2:D$10000, "&gt;=3000", 【データ】蓄積用!E$2:E$10000, "&gt;=1500")&gt;0, "〇", IF(COUNTIFS(【データ】蓄積用!A$2:A$10000, K$5, 【データ】蓄積用!C$2:C$10000, $A31, 【データ】蓄積用!Q$2:Q$10000, 1, 【データ】蓄積用!AC$2:AC$10000, "&gt;=4.0")&gt;0, "〇", "×")))</f>
        <v>×</v>
      </c>
      <c r="L31" t="str">
        <f>IF(OR($A31="", L$5=""), "", IF(COUNTIFS(【データ】蓄積用!A$2:A$10000, L$5, 【データ】蓄積用!C$2:C$10000, $A31, 【データ】蓄積用!D$2:D$10000, "&gt;=3000", 【データ】蓄積用!E$2:E$10000, "&gt;=1500")&gt;0, "〇", IF(COUNTIFS(【データ】蓄積用!A$2:A$10000, L$5, 【データ】蓄積用!C$2:C$10000, $A31, 【データ】蓄積用!Q$2:Q$10000, 1, 【データ】蓄積用!AC$2:AC$10000, "&gt;=4.0")&gt;0, "〇", "×")))</f>
        <v>×</v>
      </c>
      <c r="M31" t="str">
        <f>IF(OR($A31="", M$5=""), "", IF(COUNTIFS(【データ】蓄積用!A$2:A$10000, M$5, 【データ】蓄積用!C$2:C$10000, $A31, 【データ】蓄積用!D$2:D$10000, "&gt;=3000", 【データ】蓄積用!E$2:E$10000, "&gt;=1500")&gt;0, "〇", IF(COUNTIFS(【データ】蓄積用!A$2:A$10000, M$5, 【データ】蓄積用!C$2:C$10000, $A31, 【データ】蓄積用!Q$2:Q$10000, 1, 【データ】蓄積用!AC$2:AC$10000, "&gt;=4.0")&gt;0, "〇", "×")))</f>
        <v>×</v>
      </c>
      <c r="N31" t="str">
        <f>IF(OR($A31="", N$5=""), "", IF(COUNTIFS(【データ】蓄積用!A$2:A$10000, N$5, 【データ】蓄積用!C$2:C$10000, $A31, 【データ】蓄積用!D$2:D$10000, "&gt;=3000", 【データ】蓄積用!E$2:E$10000, "&gt;=1500")&gt;0, "〇", IF(COUNTIFS(【データ】蓄積用!A$2:A$10000, N$5, 【データ】蓄積用!C$2:C$10000, $A31, 【データ】蓄積用!Q$2:Q$10000, 1, 【データ】蓄積用!AC$2:AC$10000, "&gt;=4.0")&gt;0, "〇", "×")))</f>
        <v>×</v>
      </c>
      <c r="O31" t="str">
        <f>IF(OR($A31="", O$5=""), "", IF(COUNTIFS(【データ】蓄積用!A$2:A$10000, O$5, 【データ】蓄積用!C$2:C$10000, $A31, 【データ】蓄積用!D$2:D$10000, "&gt;=3000", 【データ】蓄積用!E$2:E$10000, "&gt;=1500")&gt;0, "〇", IF(COUNTIFS(【データ】蓄積用!A$2:A$10000, O$5, 【データ】蓄積用!C$2:C$10000, $A31, 【データ】蓄積用!Q$2:Q$10000, 1, 【データ】蓄積用!AC$2:AC$10000, "&gt;=4.0")&gt;0, "〇", "×")))</f>
        <v>×</v>
      </c>
      <c r="P31" t="str">
        <f>IF(OR($A31="", P$5=""), "", IF(COUNTIFS(【データ】蓄積用!A$2:A$10000, P$5, 【データ】蓄積用!C$2:C$10000, $A31, 【データ】蓄積用!D$2:D$10000, "&gt;=3000", 【データ】蓄積用!E$2:E$10000, "&gt;=1500")&gt;0, "〇", IF(COUNTIFS(【データ】蓄積用!A$2:A$10000, P$5, 【データ】蓄積用!C$2:C$10000, $A31, 【データ】蓄積用!Q$2:Q$10000, 1, 【データ】蓄積用!AC$2:AC$10000, "&gt;=4.0")&gt;0, "〇", "×")))</f>
        <v>×</v>
      </c>
      <c r="Q31" t="str">
        <f>IF(OR($A31="", Q$5=""), "", IF(COUNTIFS(【データ】蓄積用!A$2:A$10000, Q$5, 【データ】蓄積用!C$2:C$10000, $A31, 【データ】蓄積用!D$2:D$10000, "&gt;=3000", 【データ】蓄積用!E$2:E$10000, "&gt;=1500")&gt;0, "〇", IF(COUNTIFS(【データ】蓄積用!A$2:A$10000, Q$5, 【データ】蓄積用!C$2:C$10000, $A31, 【データ】蓄積用!Q$2:Q$10000, 1, 【データ】蓄積用!AC$2:AC$10000, "&gt;=4.0")&gt;0, "〇", "×")))</f>
        <v>×</v>
      </c>
      <c r="R31" t="str">
        <f>IF(OR($A31="", R$5=""), "", IF(COUNTIFS(【データ】蓄積用!A$2:A$10000, R$5, 【データ】蓄積用!C$2:C$10000, $A31, 【データ】蓄積用!D$2:D$10000, "&gt;=3000", 【データ】蓄積用!E$2:E$10000, "&gt;=1500")&gt;0, "〇", IF(COUNTIFS(【データ】蓄積用!A$2:A$10000, R$5, 【データ】蓄積用!C$2:C$10000, $A31, 【データ】蓄積用!Q$2:Q$10000, 1, 【データ】蓄積用!AC$2:AC$10000, "&gt;=4.0")&gt;0, "〇", "×")))</f>
        <v>×</v>
      </c>
      <c r="S31" t="str">
        <f>IF(OR($A31="", S$5=""), "", IF(COUNTIFS(【データ】蓄積用!A$2:A$10000, S$5, 【データ】蓄積用!C$2:C$10000, $A31, 【データ】蓄積用!D$2:D$10000, "&gt;=3000", 【データ】蓄積用!E$2:E$10000, "&gt;=1500")&gt;0, "〇", IF(COUNTIFS(【データ】蓄積用!A$2:A$10000, S$5, 【データ】蓄積用!C$2:C$10000, $A31, 【データ】蓄積用!Q$2:Q$10000, 1, 【データ】蓄積用!AC$2:AC$10000, "&gt;=4.0")&gt;0, "〇", "×")))</f>
        <v>×</v>
      </c>
      <c r="T31" t="str">
        <f>IF(OR($A31="", T$5=""), "", IF(COUNTIFS(【データ】蓄積用!A$2:A$10000, T$5, 【データ】蓄積用!C$2:C$10000, $A31, 【データ】蓄積用!D$2:D$10000, "&gt;=3000", 【データ】蓄積用!E$2:E$10000, "&gt;=1500")&gt;0, "〇", IF(COUNTIFS(【データ】蓄積用!A$2:A$10000, T$5, 【データ】蓄積用!C$2:C$10000, $A31, 【データ】蓄積用!Q$2:Q$10000, 1, 【データ】蓄積用!AC$2:AC$10000, "&gt;=4.0")&gt;0, "〇", "×")))</f>
        <v>×</v>
      </c>
      <c r="U31" t="str">
        <f>IF(OR($A31="", U$5=""), "", IF(COUNTIFS(【データ】蓄積用!A$2:A$10000, U$5, 【データ】蓄積用!C$2:C$10000, $A31, 【データ】蓄積用!D$2:D$10000, "&gt;=3000", 【データ】蓄積用!E$2:E$10000, "&gt;=1500")&gt;0, "〇", IF(COUNTIFS(【データ】蓄積用!A$2:A$10000, U$5, 【データ】蓄積用!C$2:C$10000, $A31, 【データ】蓄積用!Q$2:Q$10000, 1, 【データ】蓄積用!AC$2:AC$10000, "&gt;=4.0")&gt;0, "〇", "×")))</f>
        <v>×</v>
      </c>
      <c r="V31" t="str">
        <f>IF(OR($A31="", V$5=""), "", IF(COUNTIFS(【データ】蓄積用!A$2:A$10000, V$5, 【データ】蓄積用!C$2:C$10000, $A31, 【データ】蓄積用!D$2:D$10000, "&gt;=3000", 【データ】蓄積用!E$2:E$10000, "&gt;=1500")&gt;0, "〇", IF(COUNTIFS(【データ】蓄積用!A$2:A$10000, V$5, 【データ】蓄積用!C$2:C$10000, $A31, 【データ】蓄積用!Q$2:Q$10000, 1, 【データ】蓄積用!AC$2:AC$10000, "&gt;=4.0")&gt;0, "〇", "×")))</f>
        <v>×</v>
      </c>
      <c r="W31" t="str">
        <f>IF(OR($A31="", W$5=""), "", IF(COUNTIFS(【データ】蓄積用!A$2:A$10000, W$5, 【データ】蓄積用!C$2:C$10000, $A31, 【データ】蓄積用!D$2:D$10000, "&gt;=3000", 【データ】蓄積用!E$2:E$10000, "&gt;=1500")&gt;0, "〇", IF(COUNTIFS(【データ】蓄積用!A$2:A$10000, W$5, 【データ】蓄積用!C$2:C$10000, $A31, 【データ】蓄積用!Q$2:Q$10000, 1, 【データ】蓄積用!AC$2:AC$10000, "&gt;=4.0")&gt;0, "〇", "×")))</f>
        <v>×</v>
      </c>
      <c r="X31" t="str">
        <f>IF(OR($A31="", X$5=""), "", IF(COUNTIFS(【データ】蓄積用!A$2:A$10000, X$5, 【データ】蓄積用!C$2:C$10000, $A31, 【データ】蓄積用!D$2:D$10000, "&gt;=3000", 【データ】蓄積用!E$2:E$10000, "&gt;=1500")&gt;0, "〇", IF(COUNTIFS(【データ】蓄積用!A$2:A$10000, X$5, 【データ】蓄積用!C$2:C$10000, $A31, 【データ】蓄積用!Q$2:Q$10000, 1, 【データ】蓄積用!AC$2:AC$10000, "&gt;=4.0")&gt;0, "〇", "×")))</f>
        <v>×</v>
      </c>
      <c r="Y31" t="str">
        <f>IF(OR($A31="", Y$5=""), "", IF(COUNTIFS(【データ】蓄積用!A$2:A$10000, Y$5, 【データ】蓄積用!C$2:C$10000, $A31, 【データ】蓄積用!D$2:D$10000, "&gt;=3000", 【データ】蓄積用!E$2:E$10000, "&gt;=1500")&gt;0, "〇", IF(COUNTIFS(【データ】蓄積用!A$2:A$10000, Y$5, 【データ】蓄積用!C$2:C$10000, $A31, 【データ】蓄積用!Q$2:Q$10000, 1, 【データ】蓄積用!AC$2:AC$10000, "&gt;=4.0")&gt;0, "〇", "×")))</f>
        <v>×</v>
      </c>
      <c r="Z31" t="str">
        <f>IF(OR($A31="", Z$5=""), "", IF(COUNTIFS(【データ】蓄積用!A$2:A$10000, Z$5, 【データ】蓄積用!C$2:C$10000, $A31, 【データ】蓄積用!D$2:D$10000, "&gt;=3000", 【データ】蓄積用!E$2:E$10000, "&gt;=1500")&gt;0, "〇", IF(COUNTIFS(【データ】蓄積用!A$2:A$10000, Z$5, 【データ】蓄積用!C$2:C$10000, $A31, 【データ】蓄積用!Q$2:Q$10000, 1, 【データ】蓄積用!AC$2:AC$10000, "&gt;=4.0")&gt;0, "〇", "×")))</f>
        <v>×</v>
      </c>
      <c r="AA31" t="str">
        <f>IF(OR($A31="", AA$5=""), "", IF(COUNTIFS(【データ】蓄積用!A$2:A$10000, AA$5, 【データ】蓄積用!C$2:C$10000, $A31, 【データ】蓄積用!D$2:D$10000, "&gt;=3000", 【データ】蓄積用!E$2:E$10000, "&gt;=1500")&gt;0, "〇", IF(COUNTIFS(【データ】蓄積用!A$2:A$10000, AA$5, 【データ】蓄積用!C$2:C$10000, $A31, 【データ】蓄積用!Q$2:Q$10000, 1, 【データ】蓄積用!AC$2:AC$10000, "&gt;=4.0")&gt;0, "〇", "×")))</f>
        <v>×</v>
      </c>
      <c r="AB31" t="str">
        <f>IF(OR($A31="", AB$5=""), "", IF(COUNTIFS(【データ】蓄積用!A$2:A$10000, AB$5, 【データ】蓄積用!C$2:C$10000, $A31, 【データ】蓄積用!D$2:D$10000, "&gt;=3000", 【データ】蓄積用!E$2:E$10000, "&gt;=1500")&gt;0, "〇", IF(COUNTIFS(【データ】蓄積用!A$2:A$10000, AB$5, 【データ】蓄積用!C$2:C$10000, $A31, 【データ】蓄積用!Q$2:Q$10000, 1, 【データ】蓄積用!AC$2:AC$10000, "&gt;=4.0")&gt;0, "〇", "×")))</f>
        <v>×</v>
      </c>
      <c r="AC31" t="str">
        <f>IF(OR($A31="", AC$5=""), "", IF(COUNTIFS(【データ】蓄積用!A$2:A$10000, AC$5, 【データ】蓄積用!C$2:C$10000, $A31, 【データ】蓄積用!D$2:D$10000, "&gt;=3000", 【データ】蓄積用!E$2:E$10000, "&gt;=1500")&gt;0, "〇", IF(COUNTIFS(【データ】蓄積用!A$2:A$10000, AC$5, 【データ】蓄積用!C$2:C$10000, $A31, 【データ】蓄積用!Q$2:Q$10000, 1, 【データ】蓄積用!AC$2:AC$10000, "&gt;=4.0")&gt;0, "〇", "×")))</f>
        <v>×</v>
      </c>
      <c r="AD31" t="str">
        <f>IF(OR($A31="", AD$5=""), "", IF(COUNTIFS(【データ】蓄積用!A$2:A$10000, AD$5, 【データ】蓄積用!C$2:C$10000, $A31, 【データ】蓄積用!D$2:D$10000, "&gt;=3000", 【データ】蓄積用!E$2:E$10000, "&gt;=1500")&gt;0, "〇", IF(COUNTIFS(【データ】蓄積用!A$2:A$10000, AD$5, 【データ】蓄積用!C$2:C$10000, $A31, 【データ】蓄積用!Q$2:Q$10000, 1, 【データ】蓄積用!AC$2:AC$10000, "&gt;=4.0")&gt;0, "〇", "×")))</f>
        <v>×</v>
      </c>
      <c r="AE31" t="str">
        <f>IF(OR($A31="", AE$5=""), "", IF(COUNTIFS(【データ】蓄積用!A$2:A$10000, AE$5, 【データ】蓄積用!C$2:C$10000, $A31, 【データ】蓄積用!D$2:D$10000, "&gt;=3000", 【データ】蓄積用!E$2:E$10000, "&gt;=1500")&gt;0, "〇", IF(COUNTIFS(【データ】蓄積用!A$2:A$10000, AE$5, 【データ】蓄積用!C$2:C$10000, $A31, 【データ】蓄積用!Q$2:Q$10000, 1, 【データ】蓄積用!AC$2:AC$10000, "&gt;=4.0")&gt;0, "〇", "×")))</f>
        <v>×</v>
      </c>
      <c r="AF31" t="str">
        <f>IF(OR($A31="", AF$5=""), "", IF(COUNTIFS(【データ】蓄積用!A$2:A$10000, AF$5, 【データ】蓄積用!C$2:C$10000, $A31, 【データ】蓄積用!D$2:D$10000, "&gt;=3000", 【データ】蓄積用!E$2:E$10000, "&gt;=1500")&gt;0, "〇", IF(COUNTIFS(【データ】蓄積用!A$2:A$10000, AF$5, 【データ】蓄積用!C$2:C$10000, $A31, 【データ】蓄積用!Q$2:Q$10000, 1, 【データ】蓄積用!AC$2:AC$10000, "&gt;=4.0")&gt;0, "〇", "×")))</f>
        <v>×</v>
      </c>
      <c r="AG31" t="str">
        <f>IF(OR($A31="", AG$5=""), "", IF(COUNTIFS(【データ】蓄積用!A$2:A$10000, AG$5, 【データ】蓄積用!C$2:C$10000, $A31, 【データ】蓄積用!D$2:D$10000, "&gt;=3000", 【データ】蓄積用!E$2:E$10000, "&gt;=1500")&gt;0, "〇", IF(COUNTIFS(【データ】蓄積用!A$2:A$10000, AG$5, 【データ】蓄積用!C$2:C$10000, $A31, 【データ】蓄積用!Q$2:Q$10000, 1, 【データ】蓄積用!AC$2:AC$10000, "&gt;=4.0")&gt;0, "〇", "×")))</f>
        <v>×</v>
      </c>
      <c r="AH31" t="str">
        <f>IF(OR($A31="", AH$5=""), "", IF(COUNTIFS(【データ】蓄積用!A$2:A$10000, AH$5, 【データ】蓄積用!C$2:C$10000, $A31, 【データ】蓄積用!D$2:D$10000, "&gt;=3000", 【データ】蓄積用!E$2:E$10000, "&gt;=1500")&gt;0, "〇", IF(COUNTIFS(【データ】蓄積用!A$2:A$10000, AH$5, 【データ】蓄積用!C$2:C$10000, $A31, 【データ】蓄積用!Q$2:Q$10000, 1, 【データ】蓄積用!AC$2:AC$10000, "&gt;=4.0")&gt;0, "〇", "×")))</f>
        <v>×</v>
      </c>
      <c r="AI31" t="str">
        <f>IF(OR($A31="", AI$5=""), "", IF(COUNTIFS(【データ】蓄積用!A$2:A$10000, AI$5, 【データ】蓄積用!C$2:C$10000, $A31, 【データ】蓄積用!D$2:D$10000, "&gt;=3000", 【データ】蓄積用!E$2:E$10000, "&gt;=1500")&gt;0, "〇", IF(COUNTIFS(【データ】蓄積用!A$2:A$10000, AI$5, 【データ】蓄積用!C$2:C$10000, $A31, 【データ】蓄積用!Q$2:Q$10000, 1, 【データ】蓄積用!AC$2:AC$10000, "&gt;=4.0")&gt;0, "〇", "×")))</f>
        <v>×</v>
      </c>
      <c r="AJ31" t="str">
        <f>IF(OR($A31="", AJ$5=""), "", IF(COUNTIFS(【データ】蓄積用!A$2:A$10000, AJ$5, 【データ】蓄積用!C$2:C$10000, $A31, 【データ】蓄積用!D$2:D$10000, "&gt;=3000", 【データ】蓄積用!E$2:E$10000, "&gt;=1500")&gt;0, "〇", IF(COUNTIFS(【データ】蓄積用!A$2:A$10000, AJ$5, 【データ】蓄積用!C$2:C$10000, $A31, 【データ】蓄積用!Q$2:Q$10000, 1, 【データ】蓄積用!AC$2:AC$10000, "&gt;=4.0")&gt;0, "〇", "×")))</f>
        <v>×</v>
      </c>
      <c r="AK31" t="str">
        <f>IF(OR($A31="", AK$5=""), "", IF(COUNTIFS(【データ】蓄積用!A$2:A$10000, AK$5, 【データ】蓄積用!C$2:C$10000, $A31, 【データ】蓄積用!D$2:D$10000, "&gt;=3000", 【データ】蓄積用!E$2:E$10000, "&gt;=1500")&gt;0, "〇", IF(COUNTIFS(【データ】蓄積用!A$2:A$10000, AK$5, 【データ】蓄積用!C$2:C$10000, $A31, 【データ】蓄積用!Q$2:Q$10000, 1, 【データ】蓄積用!AC$2:AC$10000, "&gt;=4.0")&gt;0, "〇", "×")))</f>
        <v>×</v>
      </c>
      <c r="AL31" t="str">
        <f>IF(OR($A31="", AL$5=""), "", IF(COUNTIFS(【データ】蓄積用!A$2:A$10000, AL$5, 【データ】蓄積用!C$2:C$10000, $A31, 【データ】蓄積用!D$2:D$10000, "&gt;=3000", 【データ】蓄積用!E$2:E$10000, "&gt;=1500")&gt;0, "〇", IF(COUNTIFS(【データ】蓄積用!A$2:A$10000, AL$5, 【データ】蓄積用!C$2:C$10000, $A31, 【データ】蓄積用!Q$2:Q$10000, 1, 【データ】蓄積用!AC$2:AC$10000, "&gt;=4.0")&gt;0, "〇", "×")))</f>
        <v>×</v>
      </c>
      <c r="AM31" t="str">
        <f>IF(OR($A31="", AM$5=""), "", IF(COUNTIFS(【データ】蓄積用!A$2:A$10000, AM$5, 【データ】蓄積用!C$2:C$10000, $A31, 【データ】蓄積用!D$2:D$10000, "&gt;=3000", 【データ】蓄積用!E$2:E$10000, "&gt;=1500")&gt;0, "〇", IF(COUNTIFS(【データ】蓄積用!A$2:A$10000, AM$5, 【データ】蓄積用!C$2:C$10000, $A31, 【データ】蓄積用!Q$2:Q$10000, 1, 【データ】蓄積用!AC$2:AC$10000, "&gt;=4.0")&gt;0, "〇", "×")))</f>
        <v>×</v>
      </c>
      <c r="AN31" t="str">
        <f>IF(OR($A31="", AN$5=""), "", IF(COUNTIFS(【データ】蓄積用!A$2:A$10000, AN$5, 【データ】蓄積用!C$2:C$10000, $A31, 【データ】蓄積用!D$2:D$10000, "&gt;=3000", 【データ】蓄積用!E$2:E$10000, "&gt;=1500")&gt;0, "〇", IF(COUNTIFS(【データ】蓄積用!A$2:A$10000, AN$5, 【データ】蓄積用!C$2:C$10000, $A31, 【データ】蓄積用!Q$2:Q$10000, 1, 【データ】蓄積用!AC$2:AC$10000, "&gt;=4.0")&gt;0, "〇", "×")))</f>
        <v>×</v>
      </c>
      <c r="AO31" t="str">
        <f>IF(OR($A31="", AO$5=""), "", IF(COUNTIFS(【データ】蓄積用!A$2:A$10000, AO$5, 【データ】蓄積用!C$2:C$10000, $A31, 【データ】蓄積用!D$2:D$10000, "&gt;=3000", 【データ】蓄積用!E$2:E$10000, "&gt;=1500")&gt;0, "〇", IF(COUNTIFS(【データ】蓄積用!A$2:A$10000, AO$5, 【データ】蓄積用!C$2:C$10000, $A31, 【データ】蓄積用!Q$2:Q$10000, 1, 【データ】蓄積用!AC$2:AC$10000, "&gt;=4.0")&gt;0, "〇", "×")))</f>
        <v>×</v>
      </c>
      <c r="AP31" t="str">
        <f>IF(OR($A31="", AP$5=""), "", IF(COUNTIFS(【データ】蓄積用!A$2:A$10000, AP$5, 【データ】蓄積用!C$2:C$10000, $A31, 【データ】蓄積用!D$2:D$10000, "&gt;=3000", 【データ】蓄積用!E$2:E$10000, "&gt;=1500")&gt;0, "〇", IF(COUNTIFS(【データ】蓄積用!A$2:A$10000, AP$5, 【データ】蓄積用!C$2:C$10000, $A31, 【データ】蓄積用!Q$2:Q$10000, 1, 【データ】蓄積用!AC$2:AC$10000, "&gt;=4.0")&gt;0, "〇", "×")))</f>
        <v>×</v>
      </c>
      <c r="AQ31" t="str">
        <f>IF(OR($A31="", AQ$5=""), "", IF(COUNTIFS(【データ】蓄積用!A$2:A$10000, AQ$5, 【データ】蓄積用!C$2:C$10000, $A31, 【データ】蓄積用!D$2:D$10000, "&gt;=3000", 【データ】蓄積用!E$2:E$10000, "&gt;=1500")&gt;0, "〇", IF(COUNTIFS(【データ】蓄積用!A$2:A$10000, AQ$5, 【データ】蓄積用!C$2:C$10000, $A31, 【データ】蓄積用!Q$2:Q$10000, 1, 【データ】蓄積用!AC$2:AC$10000, "&gt;=4.0")&gt;0, "〇", "×")))</f>
        <v>×</v>
      </c>
      <c r="AR31" t="str">
        <f>IF(OR($A31="", AR$5=""), "", IF(COUNTIFS(【データ】蓄積用!A$2:A$10000, AR$5, 【データ】蓄積用!C$2:C$10000, $A31, 【データ】蓄積用!D$2:D$10000, "&gt;=3000", 【データ】蓄積用!E$2:E$10000, "&gt;=1500")&gt;0, "〇", IF(COUNTIFS(【データ】蓄積用!A$2:A$10000, AR$5, 【データ】蓄積用!C$2:C$10000, $A31, 【データ】蓄積用!Q$2:Q$10000, 1, 【データ】蓄積用!AC$2:AC$10000, "&gt;=4.0")&gt;0, "〇", "×")))</f>
        <v>×</v>
      </c>
      <c r="AS31" t="str">
        <f>IF(OR($A31="", AS$5=""), "", IF(COUNTIFS(【データ】蓄積用!A$2:A$10000, AS$5, 【データ】蓄積用!C$2:C$10000, $A31, 【データ】蓄積用!D$2:D$10000, "&gt;=3000", 【データ】蓄積用!E$2:E$10000, "&gt;=1500")&gt;0, "〇", IF(COUNTIFS(【データ】蓄積用!A$2:A$10000, AS$5, 【データ】蓄積用!C$2:C$10000, $A31, 【データ】蓄積用!Q$2:Q$10000, 1, 【データ】蓄積用!AC$2:AC$10000, "&gt;=4.0")&gt;0, "〇", "×")))</f>
        <v>×</v>
      </c>
      <c r="AT31" t="str">
        <f>IF(OR($A31="", AT$5=""), "", IF(COUNTIFS(【データ】蓄積用!A$2:A$10000, AT$5, 【データ】蓄積用!C$2:C$10000, $A31, 【データ】蓄積用!D$2:D$10000, "&gt;=3000", 【データ】蓄積用!E$2:E$10000, "&gt;=1500")&gt;0, "〇", IF(COUNTIFS(【データ】蓄積用!A$2:A$10000, AT$5, 【データ】蓄積用!C$2:C$10000, $A31, 【データ】蓄積用!Q$2:Q$10000, 1, 【データ】蓄積用!AC$2:AC$10000, "&gt;=4.0")&gt;0, "〇", "×")))</f>
        <v>×</v>
      </c>
      <c r="AU31" t="str">
        <f>IF(OR($A31="", AU$5=""), "", IF(COUNTIFS(【データ】蓄積用!A$2:A$10000, AU$5, 【データ】蓄積用!C$2:C$10000, $A31, 【データ】蓄積用!D$2:D$10000, "&gt;=3000", 【データ】蓄積用!E$2:E$10000, "&gt;=1500")&gt;0, "〇", IF(COUNTIFS(【データ】蓄積用!A$2:A$10000, AU$5, 【データ】蓄積用!C$2:C$10000, $A31, 【データ】蓄積用!Q$2:Q$10000, 1, 【データ】蓄積用!AC$2:AC$10000, "&gt;=4.0")&gt;0, "〇", "×")))</f>
        <v>×</v>
      </c>
      <c r="AV31" t="str">
        <f>IF(OR($A31="", AV$5=""), "", IF(COUNTIFS(【データ】蓄積用!A$2:A$10000, AV$5, 【データ】蓄積用!C$2:C$10000, $A31, 【データ】蓄積用!D$2:D$10000, "&gt;=3000", 【データ】蓄積用!E$2:E$10000, "&gt;=1500")&gt;0, "〇", IF(COUNTIFS(【データ】蓄積用!A$2:A$10000, AV$5, 【データ】蓄積用!C$2:C$10000, $A31, 【データ】蓄積用!Q$2:Q$10000, 1, 【データ】蓄積用!AC$2:AC$10000, "&gt;=4.0")&gt;0, "〇", "×")))</f>
        <v>×</v>
      </c>
      <c r="AW31" t="str">
        <f>IF(OR($A31="", AW$5=""), "", IF(COUNTIFS(【データ】蓄積用!A$2:A$10000, AW$5, 【データ】蓄積用!C$2:C$10000, $A31, 【データ】蓄積用!D$2:D$10000, "&gt;=3000", 【データ】蓄積用!E$2:E$10000, "&gt;=1500")&gt;0, "〇", IF(COUNTIFS(【データ】蓄積用!A$2:A$10000, AW$5, 【データ】蓄積用!C$2:C$10000, $A31, 【データ】蓄積用!Q$2:Q$10000, 1, 【データ】蓄積用!AC$2:AC$10000, "&gt;=4.0")&gt;0, "〇", "×")))</f>
        <v>×</v>
      </c>
      <c r="AX31" t="str">
        <f>IF(OR($A31="", AX$5=""), "", IF(COUNTIFS(【データ】蓄積用!A$2:A$10000, AX$5, 【データ】蓄積用!C$2:C$10000, $A31, 【データ】蓄積用!D$2:D$10000, "&gt;=3000", 【データ】蓄積用!E$2:E$10000, "&gt;=1500")&gt;0, "〇", IF(COUNTIFS(【データ】蓄積用!A$2:A$10000, AX$5, 【データ】蓄積用!C$2:C$10000, $A31, 【データ】蓄積用!Q$2:Q$10000, 1, 【データ】蓄積用!AC$2:AC$10000, "&gt;=4.0")&gt;0, "〇", "×")))</f>
        <v>×</v>
      </c>
      <c r="AY31" t="str">
        <f>IF(OR($A31="", AY$5=""), "", IF(COUNTIFS(【データ】蓄積用!A$2:A$10000, AY$5, 【データ】蓄積用!C$2:C$10000, $A31, 【データ】蓄積用!D$2:D$10000, "&gt;=3000", 【データ】蓄積用!E$2:E$10000, "&gt;=1500")&gt;0, "〇", IF(COUNTIFS(【データ】蓄積用!A$2:A$10000, AY$5, 【データ】蓄積用!C$2:C$10000, $A31, 【データ】蓄積用!Q$2:Q$10000, 1, 【データ】蓄積用!AC$2:AC$10000, "&gt;=4.0")&gt;0, "〇", "×")))</f>
        <v/>
      </c>
    </row>
    <row r="32" spans="1:51">
      <c r="A32">
        <v>532</v>
      </c>
      <c r="B32" t="str">
        <f>IF(OR($A32="", B$5=""), "", IF(COUNTIFS(【データ】蓄積用!A$2:A$10000, B$5, 【データ】蓄積用!C$2:C$10000, $A32, 【データ】蓄積用!D$2:D$10000, "&gt;=3000", 【データ】蓄積用!E$2:E$10000, "&gt;=1500")&gt;0, "〇", IF(COUNTIFS(【データ】蓄積用!A$2:A$10000, B$5, 【データ】蓄積用!C$2:C$10000, $A32, 【データ】蓄積用!Q$2:Q$10000, 1, 【データ】蓄積用!AC$2:AC$10000, "&gt;=4.0")&gt;0, "〇", "×")))</f>
        <v>×</v>
      </c>
      <c r="C32" t="str">
        <f>IF(OR($A32="", C$5=""), "", IF(COUNTIFS(【データ】蓄積用!A$2:A$10000, C$5, 【データ】蓄積用!C$2:C$10000, $A32, 【データ】蓄積用!D$2:D$10000, "&gt;=3000", 【データ】蓄積用!E$2:E$10000, "&gt;=1500")&gt;0, "〇", IF(COUNTIFS(【データ】蓄積用!A$2:A$10000, C$5, 【データ】蓄積用!C$2:C$10000, $A32, 【データ】蓄積用!Q$2:Q$10000, 1, 【データ】蓄積用!AC$2:AC$10000, "&gt;=4.0")&gt;0, "〇", "×")))</f>
        <v>×</v>
      </c>
      <c r="D32" t="str">
        <f>IF(OR($A32="", D$5=""), "", IF(COUNTIFS(【データ】蓄積用!A$2:A$10000, D$5, 【データ】蓄積用!C$2:C$10000, $A32, 【データ】蓄積用!D$2:D$10000, "&gt;=3000", 【データ】蓄積用!E$2:E$10000, "&gt;=1500")&gt;0, "〇", IF(COUNTIFS(【データ】蓄積用!A$2:A$10000, D$5, 【データ】蓄積用!C$2:C$10000, $A32, 【データ】蓄積用!Q$2:Q$10000, 1, 【データ】蓄積用!AC$2:AC$10000, "&gt;=4.0")&gt;0, "〇", "×")))</f>
        <v>×</v>
      </c>
      <c r="E32" t="str">
        <f>IF(OR($A32="", E$5=""), "", IF(COUNTIFS(【データ】蓄積用!A$2:A$10000, E$5, 【データ】蓄積用!C$2:C$10000, $A32, 【データ】蓄積用!D$2:D$10000, "&gt;=3000", 【データ】蓄積用!E$2:E$10000, "&gt;=1500")&gt;0, "〇", IF(COUNTIFS(【データ】蓄積用!A$2:A$10000, E$5, 【データ】蓄積用!C$2:C$10000, $A32, 【データ】蓄積用!Q$2:Q$10000, 1, 【データ】蓄積用!AC$2:AC$10000, "&gt;=4.0")&gt;0, "〇", "×")))</f>
        <v>×</v>
      </c>
      <c r="F32" t="str">
        <f>IF(OR($A32="", F$5=""), "", IF(COUNTIFS(【データ】蓄積用!A$2:A$10000, F$5, 【データ】蓄積用!C$2:C$10000, $A32, 【データ】蓄積用!D$2:D$10000, "&gt;=3000", 【データ】蓄積用!E$2:E$10000, "&gt;=1500")&gt;0, "〇", IF(COUNTIFS(【データ】蓄積用!A$2:A$10000, F$5, 【データ】蓄積用!C$2:C$10000, $A32, 【データ】蓄積用!Q$2:Q$10000, 1, 【データ】蓄積用!AC$2:AC$10000, "&gt;=4.0")&gt;0, "〇", "×")))</f>
        <v>×</v>
      </c>
      <c r="G32" t="str">
        <f>IF(OR($A32="", G$5=""), "", IF(COUNTIFS(【データ】蓄積用!A$2:A$10000, G$5, 【データ】蓄積用!C$2:C$10000, $A32, 【データ】蓄積用!D$2:D$10000, "&gt;=3000", 【データ】蓄積用!E$2:E$10000, "&gt;=1500")&gt;0, "〇", IF(COUNTIFS(【データ】蓄積用!A$2:A$10000, G$5, 【データ】蓄積用!C$2:C$10000, $A32, 【データ】蓄積用!Q$2:Q$10000, 1, 【データ】蓄積用!AC$2:AC$10000, "&gt;=4.0")&gt;0, "〇", "×")))</f>
        <v>×</v>
      </c>
      <c r="H32" t="str">
        <f>IF(OR($A32="", H$5=""), "", IF(COUNTIFS(【データ】蓄積用!A$2:A$10000, H$5, 【データ】蓄積用!C$2:C$10000, $A32, 【データ】蓄積用!D$2:D$10000, "&gt;=3000", 【データ】蓄積用!E$2:E$10000, "&gt;=1500")&gt;0, "〇", IF(COUNTIFS(【データ】蓄積用!A$2:A$10000, H$5, 【データ】蓄積用!C$2:C$10000, $A32, 【データ】蓄積用!Q$2:Q$10000, 1, 【データ】蓄積用!AC$2:AC$10000, "&gt;=4.0")&gt;0, "〇", "×")))</f>
        <v>〇</v>
      </c>
      <c r="I32" t="str">
        <f>IF(OR($A32="", I$5=""), "", IF(COUNTIFS(【データ】蓄積用!A$2:A$10000, I$5, 【データ】蓄積用!C$2:C$10000, $A32, 【データ】蓄積用!D$2:D$10000, "&gt;=3000", 【データ】蓄積用!E$2:E$10000, "&gt;=1500")&gt;0, "〇", IF(COUNTIFS(【データ】蓄積用!A$2:A$10000, I$5, 【データ】蓄積用!C$2:C$10000, $A32, 【データ】蓄積用!Q$2:Q$10000, 1, 【データ】蓄積用!AC$2:AC$10000, "&gt;=4.0")&gt;0, "〇", "×")))</f>
        <v>〇</v>
      </c>
      <c r="J32" t="str">
        <f>IF(OR($A32="", J$5=""), "", IF(COUNTIFS(【データ】蓄積用!A$2:A$10000, J$5, 【データ】蓄積用!C$2:C$10000, $A32, 【データ】蓄積用!D$2:D$10000, "&gt;=3000", 【データ】蓄積用!E$2:E$10000, "&gt;=1500")&gt;0, "〇", IF(COUNTIFS(【データ】蓄積用!A$2:A$10000, J$5, 【データ】蓄積用!C$2:C$10000, $A32, 【データ】蓄積用!Q$2:Q$10000, 1, 【データ】蓄積用!AC$2:AC$10000, "&gt;=4.0")&gt;0, "〇", "×")))</f>
        <v>〇</v>
      </c>
      <c r="K32" t="str">
        <f>IF(OR($A32="", K$5=""), "", IF(COUNTIFS(【データ】蓄積用!A$2:A$10000, K$5, 【データ】蓄積用!C$2:C$10000, $A32, 【データ】蓄積用!D$2:D$10000, "&gt;=3000", 【データ】蓄積用!E$2:E$10000, "&gt;=1500")&gt;0, "〇", IF(COUNTIFS(【データ】蓄積用!A$2:A$10000, K$5, 【データ】蓄積用!C$2:C$10000, $A32, 【データ】蓄積用!Q$2:Q$10000, 1, 【データ】蓄積用!AC$2:AC$10000, "&gt;=4.0")&gt;0, "〇", "×")))</f>
        <v>×</v>
      </c>
      <c r="L32" t="str">
        <f>IF(OR($A32="", L$5=""), "", IF(COUNTIFS(【データ】蓄積用!A$2:A$10000, L$5, 【データ】蓄積用!C$2:C$10000, $A32, 【データ】蓄積用!D$2:D$10000, "&gt;=3000", 【データ】蓄積用!E$2:E$10000, "&gt;=1500")&gt;0, "〇", IF(COUNTIFS(【データ】蓄積用!A$2:A$10000, L$5, 【データ】蓄積用!C$2:C$10000, $A32, 【データ】蓄積用!Q$2:Q$10000, 1, 【データ】蓄積用!AC$2:AC$10000, "&gt;=4.0")&gt;0, "〇", "×")))</f>
        <v>×</v>
      </c>
      <c r="M32" t="str">
        <f>IF(OR($A32="", M$5=""), "", IF(COUNTIFS(【データ】蓄積用!A$2:A$10000, M$5, 【データ】蓄積用!C$2:C$10000, $A32, 【データ】蓄積用!D$2:D$10000, "&gt;=3000", 【データ】蓄積用!E$2:E$10000, "&gt;=1500")&gt;0, "〇", IF(COUNTIFS(【データ】蓄積用!A$2:A$10000, M$5, 【データ】蓄積用!C$2:C$10000, $A32, 【データ】蓄積用!Q$2:Q$10000, 1, 【データ】蓄積用!AC$2:AC$10000, "&gt;=4.0")&gt;0, "〇", "×")))</f>
        <v>×</v>
      </c>
      <c r="N32" t="str">
        <f>IF(OR($A32="", N$5=""), "", IF(COUNTIFS(【データ】蓄積用!A$2:A$10000, N$5, 【データ】蓄積用!C$2:C$10000, $A32, 【データ】蓄積用!D$2:D$10000, "&gt;=3000", 【データ】蓄積用!E$2:E$10000, "&gt;=1500")&gt;0, "〇", IF(COUNTIFS(【データ】蓄積用!A$2:A$10000, N$5, 【データ】蓄積用!C$2:C$10000, $A32, 【データ】蓄積用!Q$2:Q$10000, 1, 【データ】蓄積用!AC$2:AC$10000, "&gt;=4.0")&gt;0, "〇", "×")))</f>
        <v>×</v>
      </c>
      <c r="O32" t="str">
        <f>IF(OR($A32="", O$5=""), "", IF(COUNTIFS(【データ】蓄積用!A$2:A$10000, O$5, 【データ】蓄積用!C$2:C$10000, $A32, 【データ】蓄積用!D$2:D$10000, "&gt;=3000", 【データ】蓄積用!E$2:E$10000, "&gt;=1500")&gt;0, "〇", IF(COUNTIFS(【データ】蓄積用!A$2:A$10000, O$5, 【データ】蓄積用!C$2:C$10000, $A32, 【データ】蓄積用!Q$2:Q$10000, 1, 【データ】蓄積用!AC$2:AC$10000, "&gt;=4.0")&gt;0, "〇", "×")))</f>
        <v>×</v>
      </c>
      <c r="P32" t="str">
        <f>IF(OR($A32="", P$5=""), "", IF(COUNTIFS(【データ】蓄積用!A$2:A$10000, P$5, 【データ】蓄積用!C$2:C$10000, $A32, 【データ】蓄積用!D$2:D$10000, "&gt;=3000", 【データ】蓄積用!E$2:E$10000, "&gt;=1500")&gt;0, "〇", IF(COUNTIFS(【データ】蓄積用!A$2:A$10000, P$5, 【データ】蓄積用!C$2:C$10000, $A32, 【データ】蓄積用!Q$2:Q$10000, 1, 【データ】蓄積用!AC$2:AC$10000, "&gt;=4.0")&gt;0, "〇", "×")))</f>
        <v>×</v>
      </c>
      <c r="Q32" t="str">
        <f>IF(OR($A32="", Q$5=""), "", IF(COUNTIFS(【データ】蓄積用!A$2:A$10000, Q$5, 【データ】蓄積用!C$2:C$10000, $A32, 【データ】蓄積用!D$2:D$10000, "&gt;=3000", 【データ】蓄積用!E$2:E$10000, "&gt;=1500")&gt;0, "〇", IF(COUNTIFS(【データ】蓄積用!A$2:A$10000, Q$5, 【データ】蓄積用!C$2:C$10000, $A32, 【データ】蓄積用!Q$2:Q$10000, 1, 【データ】蓄積用!AC$2:AC$10000, "&gt;=4.0")&gt;0, "〇", "×")))</f>
        <v>×</v>
      </c>
      <c r="R32" t="str">
        <f>IF(OR($A32="", R$5=""), "", IF(COUNTIFS(【データ】蓄積用!A$2:A$10000, R$5, 【データ】蓄積用!C$2:C$10000, $A32, 【データ】蓄積用!D$2:D$10000, "&gt;=3000", 【データ】蓄積用!E$2:E$10000, "&gt;=1500")&gt;0, "〇", IF(COUNTIFS(【データ】蓄積用!A$2:A$10000, R$5, 【データ】蓄積用!C$2:C$10000, $A32, 【データ】蓄積用!Q$2:Q$10000, 1, 【データ】蓄積用!AC$2:AC$10000, "&gt;=4.0")&gt;0, "〇", "×")))</f>
        <v>×</v>
      </c>
      <c r="S32" t="str">
        <f>IF(OR($A32="", S$5=""), "", IF(COUNTIFS(【データ】蓄積用!A$2:A$10000, S$5, 【データ】蓄積用!C$2:C$10000, $A32, 【データ】蓄積用!D$2:D$10000, "&gt;=3000", 【データ】蓄積用!E$2:E$10000, "&gt;=1500")&gt;0, "〇", IF(COUNTIFS(【データ】蓄積用!A$2:A$10000, S$5, 【データ】蓄積用!C$2:C$10000, $A32, 【データ】蓄積用!Q$2:Q$10000, 1, 【データ】蓄積用!AC$2:AC$10000, "&gt;=4.0")&gt;0, "〇", "×")))</f>
        <v>×</v>
      </c>
      <c r="T32" t="str">
        <f>IF(OR($A32="", T$5=""), "", IF(COUNTIFS(【データ】蓄積用!A$2:A$10000, T$5, 【データ】蓄積用!C$2:C$10000, $A32, 【データ】蓄積用!D$2:D$10000, "&gt;=3000", 【データ】蓄積用!E$2:E$10000, "&gt;=1500")&gt;0, "〇", IF(COUNTIFS(【データ】蓄積用!A$2:A$10000, T$5, 【データ】蓄積用!C$2:C$10000, $A32, 【データ】蓄積用!Q$2:Q$10000, 1, 【データ】蓄積用!AC$2:AC$10000, "&gt;=4.0")&gt;0, "〇", "×")))</f>
        <v>×</v>
      </c>
      <c r="U32" t="str">
        <f>IF(OR($A32="", U$5=""), "", IF(COUNTIFS(【データ】蓄積用!A$2:A$10000, U$5, 【データ】蓄積用!C$2:C$10000, $A32, 【データ】蓄積用!D$2:D$10000, "&gt;=3000", 【データ】蓄積用!E$2:E$10000, "&gt;=1500")&gt;0, "〇", IF(COUNTIFS(【データ】蓄積用!A$2:A$10000, U$5, 【データ】蓄積用!C$2:C$10000, $A32, 【データ】蓄積用!Q$2:Q$10000, 1, 【データ】蓄積用!AC$2:AC$10000, "&gt;=4.0")&gt;0, "〇", "×")))</f>
        <v>×</v>
      </c>
      <c r="V32" t="str">
        <f>IF(OR($A32="", V$5=""), "", IF(COUNTIFS(【データ】蓄積用!A$2:A$10000, V$5, 【データ】蓄積用!C$2:C$10000, $A32, 【データ】蓄積用!D$2:D$10000, "&gt;=3000", 【データ】蓄積用!E$2:E$10000, "&gt;=1500")&gt;0, "〇", IF(COUNTIFS(【データ】蓄積用!A$2:A$10000, V$5, 【データ】蓄積用!C$2:C$10000, $A32, 【データ】蓄積用!Q$2:Q$10000, 1, 【データ】蓄積用!AC$2:AC$10000, "&gt;=4.0")&gt;0, "〇", "×")))</f>
        <v>×</v>
      </c>
      <c r="W32" t="str">
        <f>IF(OR($A32="", W$5=""), "", IF(COUNTIFS(【データ】蓄積用!A$2:A$10000, W$5, 【データ】蓄積用!C$2:C$10000, $A32, 【データ】蓄積用!D$2:D$10000, "&gt;=3000", 【データ】蓄積用!E$2:E$10000, "&gt;=1500")&gt;0, "〇", IF(COUNTIFS(【データ】蓄積用!A$2:A$10000, W$5, 【データ】蓄積用!C$2:C$10000, $A32, 【データ】蓄積用!Q$2:Q$10000, 1, 【データ】蓄積用!AC$2:AC$10000, "&gt;=4.0")&gt;0, "〇", "×")))</f>
        <v>×</v>
      </c>
      <c r="X32" t="str">
        <f>IF(OR($A32="", X$5=""), "", IF(COUNTIFS(【データ】蓄積用!A$2:A$10000, X$5, 【データ】蓄積用!C$2:C$10000, $A32, 【データ】蓄積用!D$2:D$10000, "&gt;=3000", 【データ】蓄積用!E$2:E$10000, "&gt;=1500")&gt;0, "〇", IF(COUNTIFS(【データ】蓄積用!A$2:A$10000, X$5, 【データ】蓄積用!C$2:C$10000, $A32, 【データ】蓄積用!Q$2:Q$10000, 1, 【データ】蓄積用!AC$2:AC$10000, "&gt;=4.0")&gt;0, "〇", "×")))</f>
        <v>×</v>
      </c>
      <c r="Y32" t="str">
        <f>IF(OR($A32="", Y$5=""), "", IF(COUNTIFS(【データ】蓄積用!A$2:A$10000, Y$5, 【データ】蓄積用!C$2:C$10000, $A32, 【データ】蓄積用!D$2:D$10000, "&gt;=3000", 【データ】蓄積用!E$2:E$10000, "&gt;=1500")&gt;0, "〇", IF(COUNTIFS(【データ】蓄積用!A$2:A$10000, Y$5, 【データ】蓄積用!C$2:C$10000, $A32, 【データ】蓄積用!Q$2:Q$10000, 1, 【データ】蓄積用!AC$2:AC$10000, "&gt;=4.0")&gt;0, "〇", "×")))</f>
        <v>×</v>
      </c>
      <c r="Z32" t="str">
        <f>IF(OR($A32="", Z$5=""), "", IF(COUNTIFS(【データ】蓄積用!A$2:A$10000, Z$5, 【データ】蓄積用!C$2:C$10000, $A32, 【データ】蓄積用!D$2:D$10000, "&gt;=3000", 【データ】蓄積用!E$2:E$10000, "&gt;=1500")&gt;0, "〇", IF(COUNTIFS(【データ】蓄積用!A$2:A$10000, Z$5, 【データ】蓄積用!C$2:C$10000, $A32, 【データ】蓄積用!Q$2:Q$10000, 1, 【データ】蓄積用!AC$2:AC$10000, "&gt;=4.0")&gt;0, "〇", "×")))</f>
        <v>×</v>
      </c>
      <c r="AA32" t="str">
        <f>IF(OR($A32="", AA$5=""), "", IF(COUNTIFS(【データ】蓄積用!A$2:A$10000, AA$5, 【データ】蓄積用!C$2:C$10000, $A32, 【データ】蓄積用!D$2:D$10000, "&gt;=3000", 【データ】蓄積用!E$2:E$10000, "&gt;=1500")&gt;0, "〇", IF(COUNTIFS(【データ】蓄積用!A$2:A$10000, AA$5, 【データ】蓄積用!C$2:C$10000, $A32, 【データ】蓄積用!Q$2:Q$10000, 1, 【データ】蓄積用!AC$2:AC$10000, "&gt;=4.0")&gt;0, "〇", "×")))</f>
        <v>×</v>
      </c>
      <c r="AB32" t="str">
        <f>IF(OR($A32="", AB$5=""), "", IF(COUNTIFS(【データ】蓄積用!A$2:A$10000, AB$5, 【データ】蓄積用!C$2:C$10000, $A32, 【データ】蓄積用!D$2:D$10000, "&gt;=3000", 【データ】蓄積用!E$2:E$10000, "&gt;=1500")&gt;0, "〇", IF(COUNTIFS(【データ】蓄積用!A$2:A$10000, AB$5, 【データ】蓄積用!C$2:C$10000, $A32, 【データ】蓄積用!Q$2:Q$10000, 1, 【データ】蓄積用!AC$2:AC$10000, "&gt;=4.0")&gt;0, "〇", "×")))</f>
        <v>×</v>
      </c>
      <c r="AC32" t="str">
        <f>IF(OR($A32="", AC$5=""), "", IF(COUNTIFS(【データ】蓄積用!A$2:A$10000, AC$5, 【データ】蓄積用!C$2:C$10000, $A32, 【データ】蓄積用!D$2:D$10000, "&gt;=3000", 【データ】蓄積用!E$2:E$10000, "&gt;=1500")&gt;0, "〇", IF(COUNTIFS(【データ】蓄積用!A$2:A$10000, AC$5, 【データ】蓄積用!C$2:C$10000, $A32, 【データ】蓄積用!Q$2:Q$10000, 1, 【データ】蓄積用!AC$2:AC$10000, "&gt;=4.0")&gt;0, "〇", "×")))</f>
        <v>×</v>
      </c>
      <c r="AD32" t="str">
        <f>IF(OR($A32="", AD$5=""), "", IF(COUNTIFS(【データ】蓄積用!A$2:A$10000, AD$5, 【データ】蓄積用!C$2:C$10000, $A32, 【データ】蓄積用!D$2:D$10000, "&gt;=3000", 【データ】蓄積用!E$2:E$10000, "&gt;=1500")&gt;0, "〇", IF(COUNTIFS(【データ】蓄積用!A$2:A$10000, AD$5, 【データ】蓄積用!C$2:C$10000, $A32, 【データ】蓄積用!Q$2:Q$10000, 1, 【データ】蓄積用!AC$2:AC$10000, "&gt;=4.0")&gt;0, "〇", "×")))</f>
        <v>×</v>
      </c>
      <c r="AE32" t="str">
        <f>IF(OR($A32="", AE$5=""), "", IF(COUNTIFS(【データ】蓄積用!A$2:A$10000, AE$5, 【データ】蓄積用!C$2:C$10000, $A32, 【データ】蓄積用!D$2:D$10000, "&gt;=3000", 【データ】蓄積用!E$2:E$10000, "&gt;=1500")&gt;0, "〇", IF(COUNTIFS(【データ】蓄積用!A$2:A$10000, AE$5, 【データ】蓄積用!C$2:C$10000, $A32, 【データ】蓄積用!Q$2:Q$10000, 1, 【データ】蓄積用!AC$2:AC$10000, "&gt;=4.0")&gt;0, "〇", "×")))</f>
        <v>×</v>
      </c>
      <c r="AF32" t="str">
        <f>IF(OR($A32="", AF$5=""), "", IF(COUNTIFS(【データ】蓄積用!A$2:A$10000, AF$5, 【データ】蓄積用!C$2:C$10000, $A32, 【データ】蓄積用!D$2:D$10000, "&gt;=3000", 【データ】蓄積用!E$2:E$10000, "&gt;=1500")&gt;0, "〇", IF(COUNTIFS(【データ】蓄積用!A$2:A$10000, AF$5, 【データ】蓄積用!C$2:C$10000, $A32, 【データ】蓄積用!Q$2:Q$10000, 1, 【データ】蓄積用!AC$2:AC$10000, "&gt;=4.0")&gt;0, "〇", "×")))</f>
        <v>×</v>
      </c>
      <c r="AG32" t="str">
        <f>IF(OR($A32="", AG$5=""), "", IF(COUNTIFS(【データ】蓄積用!A$2:A$10000, AG$5, 【データ】蓄積用!C$2:C$10000, $A32, 【データ】蓄積用!D$2:D$10000, "&gt;=3000", 【データ】蓄積用!E$2:E$10000, "&gt;=1500")&gt;0, "〇", IF(COUNTIFS(【データ】蓄積用!A$2:A$10000, AG$5, 【データ】蓄積用!C$2:C$10000, $A32, 【データ】蓄積用!Q$2:Q$10000, 1, 【データ】蓄積用!AC$2:AC$10000, "&gt;=4.0")&gt;0, "〇", "×")))</f>
        <v>×</v>
      </c>
      <c r="AH32" t="str">
        <f>IF(OR($A32="", AH$5=""), "", IF(COUNTIFS(【データ】蓄積用!A$2:A$10000, AH$5, 【データ】蓄積用!C$2:C$10000, $A32, 【データ】蓄積用!D$2:D$10000, "&gt;=3000", 【データ】蓄積用!E$2:E$10000, "&gt;=1500")&gt;0, "〇", IF(COUNTIFS(【データ】蓄積用!A$2:A$10000, AH$5, 【データ】蓄積用!C$2:C$10000, $A32, 【データ】蓄積用!Q$2:Q$10000, 1, 【データ】蓄積用!AC$2:AC$10000, "&gt;=4.0")&gt;0, "〇", "×")))</f>
        <v>×</v>
      </c>
      <c r="AI32" t="str">
        <f>IF(OR($A32="", AI$5=""), "", IF(COUNTIFS(【データ】蓄積用!A$2:A$10000, AI$5, 【データ】蓄積用!C$2:C$10000, $A32, 【データ】蓄積用!D$2:D$10000, "&gt;=3000", 【データ】蓄積用!E$2:E$10000, "&gt;=1500")&gt;0, "〇", IF(COUNTIFS(【データ】蓄積用!A$2:A$10000, AI$5, 【データ】蓄積用!C$2:C$10000, $A32, 【データ】蓄積用!Q$2:Q$10000, 1, 【データ】蓄積用!AC$2:AC$10000, "&gt;=4.0")&gt;0, "〇", "×")))</f>
        <v>×</v>
      </c>
      <c r="AJ32" t="str">
        <f>IF(OR($A32="", AJ$5=""), "", IF(COUNTIFS(【データ】蓄積用!A$2:A$10000, AJ$5, 【データ】蓄積用!C$2:C$10000, $A32, 【データ】蓄積用!D$2:D$10000, "&gt;=3000", 【データ】蓄積用!E$2:E$10000, "&gt;=1500")&gt;0, "〇", IF(COUNTIFS(【データ】蓄積用!A$2:A$10000, AJ$5, 【データ】蓄積用!C$2:C$10000, $A32, 【データ】蓄積用!Q$2:Q$10000, 1, 【データ】蓄積用!AC$2:AC$10000, "&gt;=4.0")&gt;0, "〇", "×")))</f>
        <v>×</v>
      </c>
      <c r="AK32" t="str">
        <f>IF(OR($A32="", AK$5=""), "", IF(COUNTIFS(【データ】蓄積用!A$2:A$10000, AK$5, 【データ】蓄積用!C$2:C$10000, $A32, 【データ】蓄積用!D$2:D$10000, "&gt;=3000", 【データ】蓄積用!E$2:E$10000, "&gt;=1500")&gt;0, "〇", IF(COUNTIFS(【データ】蓄積用!A$2:A$10000, AK$5, 【データ】蓄積用!C$2:C$10000, $A32, 【データ】蓄積用!Q$2:Q$10000, 1, 【データ】蓄積用!AC$2:AC$10000, "&gt;=4.0")&gt;0, "〇", "×")))</f>
        <v>×</v>
      </c>
      <c r="AL32" t="str">
        <f>IF(OR($A32="", AL$5=""), "", IF(COUNTIFS(【データ】蓄積用!A$2:A$10000, AL$5, 【データ】蓄積用!C$2:C$10000, $A32, 【データ】蓄積用!D$2:D$10000, "&gt;=3000", 【データ】蓄積用!E$2:E$10000, "&gt;=1500")&gt;0, "〇", IF(COUNTIFS(【データ】蓄積用!A$2:A$10000, AL$5, 【データ】蓄積用!C$2:C$10000, $A32, 【データ】蓄積用!Q$2:Q$10000, 1, 【データ】蓄積用!AC$2:AC$10000, "&gt;=4.0")&gt;0, "〇", "×")))</f>
        <v>×</v>
      </c>
      <c r="AM32" t="str">
        <f>IF(OR($A32="", AM$5=""), "", IF(COUNTIFS(【データ】蓄積用!A$2:A$10000, AM$5, 【データ】蓄積用!C$2:C$10000, $A32, 【データ】蓄積用!D$2:D$10000, "&gt;=3000", 【データ】蓄積用!E$2:E$10000, "&gt;=1500")&gt;0, "〇", IF(COUNTIFS(【データ】蓄積用!A$2:A$10000, AM$5, 【データ】蓄積用!C$2:C$10000, $A32, 【データ】蓄積用!Q$2:Q$10000, 1, 【データ】蓄積用!AC$2:AC$10000, "&gt;=4.0")&gt;0, "〇", "×")))</f>
        <v>×</v>
      </c>
      <c r="AN32" t="str">
        <f>IF(OR($A32="", AN$5=""), "", IF(COUNTIFS(【データ】蓄積用!A$2:A$10000, AN$5, 【データ】蓄積用!C$2:C$10000, $A32, 【データ】蓄積用!D$2:D$10000, "&gt;=3000", 【データ】蓄積用!E$2:E$10000, "&gt;=1500")&gt;0, "〇", IF(COUNTIFS(【データ】蓄積用!A$2:A$10000, AN$5, 【データ】蓄積用!C$2:C$10000, $A32, 【データ】蓄積用!Q$2:Q$10000, 1, 【データ】蓄積用!AC$2:AC$10000, "&gt;=4.0")&gt;0, "〇", "×")))</f>
        <v>×</v>
      </c>
      <c r="AO32" t="str">
        <f>IF(OR($A32="", AO$5=""), "", IF(COUNTIFS(【データ】蓄積用!A$2:A$10000, AO$5, 【データ】蓄積用!C$2:C$10000, $A32, 【データ】蓄積用!D$2:D$10000, "&gt;=3000", 【データ】蓄積用!E$2:E$10000, "&gt;=1500")&gt;0, "〇", IF(COUNTIFS(【データ】蓄積用!A$2:A$10000, AO$5, 【データ】蓄積用!C$2:C$10000, $A32, 【データ】蓄積用!Q$2:Q$10000, 1, 【データ】蓄積用!AC$2:AC$10000, "&gt;=4.0")&gt;0, "〇", "×")))</f>
        <v>×</v>
      </c>
      <c r="AP32" t="str">
        <f>IF(OR($A32="", AP$5=""), "", IF(COUNTIFS(【データ】蓄積用!A$2:A$10000, AP$5, 【データ】蓄積用!C$2:C$10000, $A32, 【データ】蓄積用!D$2:D$10000, "&gt;=3000", 【データ】蓄積用!E$2:E$10000, "&gt;=1500")&gt;0, "〇", IF(COUNTIFS(【データ】蓄積用!A$2:A$10000, AP$5, 【データ】蓄積用!C$2:C$10000, $A32, 【データ】蓄積用!Q$2:Q$10000, 1, 【データ】蓄積用!AC$2:AC$10000, "&gt;=4.0")&gt;0, "〇", "×")))</f>
        <v>×</v>
      </c>
      <c r="AQ32" t="str">
        <f>IF(OR($A32="", AQ$5=""), "", IF(COUNTIFS(【データ】蓄積用!A$2:A$10000, AQ$5, 【データ】蓄積用!C$2:C$10000, $A32, 【データ】蓄積用!D$2:D$10000, "&gt;=3000", 【データ】蓄積用!E$2:E$10000, "&gt;=1500")&gt;0, "〇", IF(COUNTIFS(【データ】蓄積用!A$2:A$10000, AQ$5, 【データ】蓄積用!C$2:C$10000, $A32, 【データ】蓄積用!Q$2:Q$10000, 1, 【データ】蓄積用!AC$2:AC$10000, "&gt;=4.0")&gt;0, "〇", "×")))</f>
        <v>〇</v>
      </c>
      <c r="AR32" t="str">
        <f>IF(OR($A32="", AR$5=""), "", IF(COUNTIFS(【データ】蓄積用!A$2:A$10000, AR$5, 【データ】蓄積用!C$2:C$10000, $A32, 【データ】蓄積用!D$2:D$10000, "&gt;=3000", 【データ】蓄積用!E$2:E$10000, "&gt;=1500")&gt;0, "〇", IF(COUNTIFS(【データ】蓄積用!A$2:A$10000, AR$5, 【データ】蓄積用!C$2:C$10000, $A32, 【データ】蓄積用!Q$2:Q$10000, 1, 【データ】蓄積用!AC$2:AC$10000, "&gt;=4.0")&gt;0, "〇", "×")))</f>
        <v>×</v>
      </c>
      <c r="AS32" t="str">
        <f>IF(OR($A32="", AS$5=""), "", IF(COUNTIFS(【データ】蓄積用!A$2:A$10000, AS$5, 【データ】蓄積用!C$2:C$10000, $A32, 【データ】蓄積用!D$2:D$10000, "&gt;=3000", 【データ】蓄積用!E$2:E$10000, "&gt;=1500")&gt;0, "〇", IF(COUNTIFS(【データ】蓄積用!A$2:A$10000, AS$5, 【データ】蓄積用!C$2:C$10000, $A32, 【データ】蓄積用!Q$2:Q$10000, 1, 【データ】蓄積用!AC$2:AC$10000, "&gt;=4.0")&gt;0, "〇", "×")))</f>
        <v>×</v>
      </c>
      <c r="AT32" t="str">
        <f>IF(OR($A32="", AT$5=""), "", IF(COUNTIFS(【データ】蓄積用!A$2:A$10000, AT$5, 【データ】蓄積用!C$2:C$10000, $A32, 【データ】蓄積用!D$2:D$10000, "&gt;=3000", 【データ】蓄積用!E$2:E$10000, "&gt;=1500")&gt;0, "〇", IF(COUNTIFS(【データ】蓄積用!A$2:A$10000, AT$5, 【データ】蓄積用!C$2:C$10000, $A32, 【データ】蓄積用!Q$2:Q$10000, 1, 【データ】蓄積用!AC$2:AC$10000, "&gt;=4.0")&gt;0, "〇", "×")))</f>
        <v>×</v>
      </c>
      <c r="AU32" t="str">
        <f>IF(OR($A32="", AU$5=""), "", IF(COUNTIFS(【データ】蓄積用!A$2:A$10000, AU$5, 【データ】蓄積用!C$2:C$10000, $A32, 【データ】蓄積用!D$2:D$10000, "&gt;=3000", 【データ】蓄積用!E$2:E$10000, "&gt;=1500")&gt;0, "〇", IF(COUNTIFS(【データ】蓄積用!A$2:A$10000, AU$5, 【データ】蓄積用!C$2:C$10000, $A32, 【データ】蓄積用!Q$2:Q$10000, 1, 【データ】蓄積用!AC$2:AC$10000, "&gt;=4.0")&gt;0, "〇", "×")))</f>
        <v>×</v>
      </c>
      <c r="AV32" t="str">
        <f>IF(OR($A32="", AV$5=""), "", IF(COUNTIFS(【データ】蓄積用!A$2:A$10000, AV$5, 【データ】蓄積用!C$2:C$10000, $A32, 【データ】蓄積用!D$2:D$10000, "&gt;=3000", 【データ】蓄積用!E$2:E$10000, "&gt;=1500")&gt;0, "〇", IF(COUNTIFS(【データ】蓄積用!A$2:A$10000, AV$5, 【データ】蓄積用!C$2:C$10000, $A32, 【データ】蓄積用!Q$2:Q$10000, 1, 【データ】蓄積用!AC$2:AC$10000, "&gt;=4.0")&gt;0, "〇", "×")))</f>
        <v>×</v>
      </c>
      <c r="AW32" t="str">
        <f>IF(OR($A32="", AW$5=""), "", IF(COUNTIFS(【データ】蓄積用!A$2:A$10000, AW$5, 【データ】蓄積用!C$2:C$10000, $A32, 【データ】蓄積用!D$2:D$10000, "&gt;=3000", 【データ】蓄積用!E$2:E$10000, "&gt;=1500")&gt;0, "〇", IF(COUNTIFS(【データ】蓄積用!A$2:A$10000, AW$5, 【データ】蓄積用!C$2:C$10000, $A32, 【データ】蓄積用!Q$2:Q$10000, 1, 【データ】蓄積用!AC$2:AC$10000, "&gt;=4.0")&gt;0, "〇", "×")))</f>
        <v>×</v>
      </c>
      <c r="AX32" t="str">
        <f>IF(OR($A32="", AX$5=""), "", IF(COUNTIFS(【データ】蓄積用!A$2:A$10000, AX$5, 【データ】蓄積用!C$2:C$10000, $A32, 【データ】蓄積用!D$2:D$10000, "&gt;=3000", 【データ】蓄積用!E$2:E$10000, "&gt;=1500")&gt;0, "〇", IF(COUNTIFS(【データ】蓄積用!A$2:A$10000, AX$5, 【データ】蓄積用!C$2:C$10000, $A32, 【データ】蓄積用!Q$2:Q$10000, 1, 【データ】蓄積用!AC$2:AC$10000, "&gt;=4.0")&gt;0, "〇", "×")))</f>
        <v>〇</v>
      </c>
      <c r="AY32" t="str">
        <f>IF(OR($A32="", AY$5=""), "", IF(COUNTIFS(【データ】蓄積用!A$2:A$10000, AY$5, 【データ】蓄積用!C$2:C$10000, $A32, 【データ】蓄積用!D$2:D$10000, "&gt;=3000", 【データ】蓄積用!E$2:E$10000, "&gt;=1500")&gt;0, "〇", IF(COUNTIFS(【データ】蓄積用!A$2:A$10000, AY$5, 【データ】蓄積用!C$2:C$10000, $A32, 【データ】蓄積用!Q$2:Q$10000, 1, 【データ】蓄積用!AC$2:AC$10000, "&gt;=4.0")&gt;0, "〇", "×")))</f>
        <v/>
      </c>
    </row>
    <row r="33" spans="1:51">
      <c r="A33">
        <v>533</v>
      </c>
      <c r="B33" t="str">
        <f>IF(OR($A33="", B$5=""), "", IF(COUNTIFS(【データ】蓄積用!A$2:A$10000, B$5, 【データ】蓄積用!C$2:C$10000, $A33, 【データ】蓄積用!D$2:D$10000, "&gt;=3000", 【データ】蓄積用!E$2:E$10000, "&gt;=1500")&gt;0, "〇", IF(COUNTIFS(【データ】蓄積用!A$2:A$10000, B$5, 【データ】蓄積用!C$2:C$10000, $A33, 【データ】蓄積用!Q$2:Q$10000, 1, 【データ】蓄積用!AC$2:AC$10000, "&gt;=4.0")&gt;0, "〇", "×")))</f>
        <v>×</v>
      </c>
      <c r="C33" t="str">
        <f>IF(OR($A33="", C$5=""), "", IF(COUNTIFS(【データ】蓄積用!A$2:A$10000, C$5, 【データ】蓄積用!C$2:C$10000, $A33, 【データ】蓄積用!D$2:D$10000, "&gt;=3000", 【データ】蓄積用!E$2:E$10000, "&gt;=1500")&gt;0, "〇", IF(COUNTIFS(【データ】蓄積用!A$2:A$10000, C$5, 【データ】蓄積用!C$2:C$10000, $A33, 【データ】蓄積用!Q$2:Q$10000, 1, 【データ】蓄積用!AC$2:AC$10000, "&gt;=4.0")&gt;0, "〇", "×")))</f>
        <v>×</v>
      </c>
      <c r="D33" t="str">
        <f>IF(OR($A33="", D$5=""), "", IF(COUNTIFS(【データ】蓄積用!A$2:A$10000, D$5, 【データ】蓄積用!C$2:C$10000, $A33, 【データ】蓄積用!D$2:D$10000, "&gt;=3000", 【データ】蓄積用!E$2:E$10000, "&gt;=1500")&gt;0, "〇", IF(COUNTIFS(【データ】蓄積用!A$2:A$10000, D$5, 【データ】蓄積用!C$2:C$10000, $A33, 【データ】蓄積用!Q$2:Q$10000, 1, 【データ】蓄積用!AC$2:AC$10000, "&gt;=4.0")&gt;0, "〇", "×")))</f>
        <v>×</v>
      </c>
      <c r="E33" t="str">
        <f>IF(OR($A33="", E$5=""), "", IF(COUNTIFS(【データ】蓄積用!A$2:A$10000, E$5, 【データ】蓄積用!C$2:C$10000, $A33, 【データ】蓄積用!D$2:D$10000, "&gt;=3000", 【データ】蓄積用!E$2:E$10000, "&gt;=1500")&gt;0, "〇", IF(COUNTIFS(【データ】蓄積用!A$2:A$10000, E$5, 【データ】蓄積用!C$2:C$10000, $A33, 【データ】蓄積用!Q$2:Q$10000, 1, 【データ】蓄積用!AC$2:AC$10000, "&gt;=4.0")&gt;0, "〇", "×")))</f>
        <v>×</v>
      </c>
      <c r="F33" t="str">
        <f>IF(OR($A33="", F$5=""), "", IF(COUNTIFS(【データ】蓄積用!A$2:A$10000, F$5, 【データ】蓄積用!C$2:C$10000, $A33, 【データ】蓄積用!D$2:D$10000, "&gt;=3000", 【データ】蓄積用!E$2:E$10000, "&gt;=1500")&gt;0, "〇", IF(COUNTIFS(【データ】蓄積用!A$2:A$10000, F$5, 【データ】蓄積用!C$2:C$10000, $A33, 【データ】蓄積用!Q$2:Q$10000, 1, 【データ】蓄積用!AC$2:AC$10000, "&gt;=4.0")&gt;0, "〇", "×")))</f>
        <v>×</v>
      </c>
      <c r="G33" t="str">
        <f>IF(OR($A33="", G$5=""), "", IF(COUNTIFS(【データ】蓄積用!A$2:A$10000, G$5, 【データ】蓄積用!C$2:C$10000, $A33, 【データ】蓄積用!D$2:D$10000, "&gt;=3000", 【データ】蓄積用!E$2:E$10000, "&gt;=1500")&gt;0, "〇", IF(COUNTIFS(【データ】蓄積用!A$2:A$10000, G$5, 【データ】蓄積用!C$2:C$10000, $A33, 【データ】蓄積用!Q$2:Q$10000, 1, 【データ】蓄積用!AC$2:AC$10000, "&gt;=4.0")&gt;0, "〇", "×")))</f>
        <v>×</v>
      </c>
      <c r="H33" t="str">
        <f>IF(OR($A33="", H$5=""), "", IF(COUNTIFS(【データ】蓄積用!A$2:A$10000, H$5, 【データ】蓄積用!C$2:C$10000, $A33, 【データ】蓄積用!D$2:D$10000, "&gt;=3000", 【データ】蓄積用!E$2:E$10000, "&gt;=1500")&gt;0, "〇", IF(COUNTIFS(【データ】蓄積用!A$2:A$10000, H$5, 【データ】蓄積用!C$2:C$10000, $A33, 【データ】蓄積用!Q$2:Q$10000, 1, 【データ】蓄積用!AC$2:AC$10000, "&gt;=4.0")&gt;0, "〇", "×")))</f>
        <v>×</v>
      </c>
      <c r="I33" t="str">
        <f>IF(OR($A33="", I$5=""), "", IF(COUNTIFS(【データ】蓄積用!A$2:A$10000, I$5, 【データ】蓄積用!C$2:C$10000, $A33, 【データ】蓄積用!D$2:D$10000, "&gt;=3000", 【データ】蓄積用!E$2:E$10000, "&gt;=1500")&gt;0, "〇", IF(COUNTIFS(【データ】蓄積用!A$2:A$10000, I$5, 【データ】蓄積用!C$2:C$10000, $A33, 【データ】蓄積用!Q$2:Q$10000, 1, 【データ】蓄積用!AC$2:AC$10000, "&gt;=4.0")&gt;0, "〇", "×")))</f>
        <v>×</v>
      </c>
      <c r="J33" t="str">
        <f>IF(OR($A33="", J$5=""), "", IF(COUNTIFS(【データ】蓄積用!A$2:A$10000, J$5, 【データ】蓄積用!C$2:C$10000, $A33, 【データ】蓄積用!D$2:D$10000, "&gt;=3000", 【データ】蓄積用!E$2:E$10000, "&gt;=1500")&gt;0, "〇", IF(COUNTIFS(【データ】蓄積用!A$2:A$10000, J$5, 【データ】蓄積用!C$2:C$10000, $A33, 【データ】蓄積用!Q$2:Q$10000, 1, 【データ】蓄積用!AC$2:AC$10000, "&gt;=4.0")&gt;0, "〇", "×")))</f>
        <v>×</v>
      </c>
      <c r="K33" t="str">
        <f>IF(OR($A33="", K$5=""), "", IF(COUNTIFS(【データ】蓄積用!A$2:A$10000, K$5, 【データ】蓄積用!C$2:C$10000, $A33, 【データ】蓄積用!D$2:D$10000, "&gt;=3000", 【データ】蓄積用!E$2:E$10000, "&gt;=1500")&gt;0, "〇", IF(COUNTIFS(【データ】蓄積用!A$2:A$10000, K$5, 【データ】蓄積用!C$2:C$10000, $A33, 【データ】蓄積用!Q$2:Q$10000, 1, 【データ】蓄積用!AC$2:AC$10000, "&gt;=4.0")&gt;0, "〇", "×")))</f>
        <v>×</v>
      </c>
      <c r="L33" t="str">
        <f>IF(OR($A33="", L$5=""), "", IF(COUNTIFS(【データ】蓄積用!A$2:A$10000, L$5, 【データ】蓄積用!C$2:C$10000, $A33, 【データ】蓄積用!D$2:D$10000, "&gt;=3000", 【データ】蓄積用!E$2:E$10000, "&gt;=1500")&gt;0, "〇", IF(COUNTIFS(【データ】蓄積用!A$2:A$10000, L$5, 【データ】蓄積用!C$2:C$10000, $A33, 【データ】蓄積用!Q$2:Q$10000, 1, 【データ】蓄積用!AC$2:AC$10000, "&gt;=4.0")&gt;0, "〇", "×")))</f>
        <v>×</v>
      </c>
      <c r="M33" t="str">
        <f>IF(OR($A33="", M$5=""), "", IF(COUNTIFS(【データ】蓄積用!A$2:A$10000, M$5, 【データ】蓄積用!C$2:C$10000, $A33, 【データ】蓄積用!D$2:D$10000, "&gt;=3000", 【データ】蓄積用!E$2:E$10000, "&gt;=1500")&gt;0, "〇", IF(COUNTIFS(【データ】蓄積用!A$2:A$10000, M$5, 【データ】蓄積用!C$2:C$10000, $A33, 【データ】蓄積用!Q$2:Q$10000, 1, 【データ】蓄積用!AC$2:AC$10000, "&gt;=4.0")&gt;0, "〇", "×")))</f>
        <v>×</v>
      </c>
      <c r="N33" t="str">
        <f>IF(OR($A33="", N$5=""), "", IF(COUNTIFS(【データ】蓄積用!A$2:A$10000, N$5, 【データ】蓄積用!C$2:C$10000, $A33, 【データ】蓄積用!D$2:D$10000, "&gt;=3000", 【データ】蓄積用!E$2:E$10000, "&gt;=1500")&gt;0, "〇", IF(COUNTIFS(【データ】蓄積用!A$2:A$10000, N$5, 【データ】蓄積用!C$2:C$10000, $A33, 【データ】蓄積用!Q$2:Q$10000, 1, 【データ】蓄積用!AC$2:AC$10000, "&gt;=4.0")&gt;0, "〇", "×")))</f>
        <v>×</v>
      </c>
      <c r="O33" t="str">
        <f>IF(OR($A33="", O$5=""), "", IF(COUNTIFS(【データ】蓄積用!A$2:A$10000, O$5, 【データ】蓄積用!C$2:C$10000, $A33, 【データ】蓄積用!D$2:D$10000, "&gt;=3000", 【データ】蓄積用!E$2:E$10000, "&gt;=1500")&gt;0, "〇", IF(COUNTIFS(【データ】蓄積用!A$2:A$10000, O$5, 【データ】蓄積用!C$2:C$10000, $A33, 【データ】蓄積用!Q$2:Q$10000, 1, 【データ】蓄積用!AC$2:AC$10000, "&gt;=4.0")&gt;0, "〇", "×")))</f>
        <v>×</v>
      </c>
      <c r="P33" t="str">
        <f>IF(OR($A33="", P$5=""), "", IF(COUNTIFS(【データ】蓄積用!A$2:A$10000, P$5, 【データ】蓄積用!C$2:C$10000, $A33, 【データ】蓄積用!D$2:D$10000, "&gt;=3000", 【データ】蓄積用!E$2:E$10000, "&gt;=1500")&gt;0, "〇", IF(COUNTIFS(【データ】蓄積用!A$2:A$10000, P$5, 【データ】蓄積用!C$2:C$10000, $A33, 【データ】蓄積用!Q$2:Q$10000, 1, 【データ】蓄積用!AC$2:AC$10000, "&gt;=4.0")&gt;0, "〇", "×")))</f>
        <v>×</v>
      </c>
      <c r="Q33" t="str">
        <f>IF(OR($A33="", Q$5=""), "", IF(COUNTIFS(【データ】蓄積用!A$2:A$10000, Q$5, 【データ】蓄積用!C$2:C$10000, $A33, 【データ】蓄積用!D$2:D$10000, "&gt;=3000", 【データ】蓄積用!E$2:E$10000, "&gt;=1500")&gt;0, "〇", IF(COUNTIFS(【データ】蓄積用!A$2:A$10000, Q$5, 【データ】蓄積用!C$2:C$10000, $A33, 【データ】蓄積用!Q$2:Q$10000, 1, 【データ】蓄積用!AC$2:AC$10000, "&gt;=4.0")&gt;0, "〇", "×")))</f>
        <v>×</v>
      </c>
      <c r="R33" t="str">
        <f>IF(OR($A33="", R$5=""), "", IF(COUNTIFS(【データ】蓄積用!A$2:A$10000, R$5, 【データ】蓄積用!C$2:C$10000, $A33, 【データ】蓄積用!D$2:D$10000, "&gt;=3000", 【データ】蓄積用!E$2:E$10000, "&gt;=1500")&gt;0, "〇", IF(COUNTIFS(【データ】蓄積用!A$2:A$10000, R$5, 【データ】蓄積用!C$2:C$10000, $A33, 【データ】蓄積用!Q$2:Q$10000, 1, 【データ】蓄積用!AC$2:AC$10000, "&gt;=4.0")&gt;0, "〇", "×")))</f>
        <v>×</v>
      </c>
      <c r="S33" t="str">
        <f>IF(OR($A33="", S$5=""), "", IF(COUNTIFS(【データ】蓄積用!A$2:A$10000, S$5, 【データ】蓄積用!C$2:C$10000, $A33, 【データ】蓄積用!D$2:D$10000, "&gt;=3000", 【データ】蓄積用!E$2:E$10000, "&gt;=1500")&gt;0, "〇", IF(COUNTIFS(【データ】蓄積用!A$2:A$10000, S$5, 【データ】蓄積用!C$2:C$10000, $A33, 【データ】蓄積用!Q$2:Q$10000, 1, 【データ】蓄積用!AC$2:AC$10000, "&gt;=4.0")&gt;0, "〇", "×")))</f>
        <v>×</v>
      </c>
      <c r="T33" t="str">
        <f>IF(OR($A33="", T$5=""), "", IF(COUNTIFS(【データ】蓄積用!A$2:A$10000, T$5, 【データ】蓄積用!C$2:C$10000, $A33, 【データ】蓄積用!D$2:D$10000, "&gt;=3000", 【データ】蓄積用!E$2:E$10000, "&gt;=1500")&gt;0, "〇", IF(COUNTIFS(【データ】蓄積用!A$2:A$10000, T$5, 【データ】蓄積用!C$2:C$10000, $A33, 【データ】蓄積用!Q$2:Q$10000, 1, 【データ】蓄積用!AC$2:AC$10000, "&gt;=4.0")&gt;0, "〇", "×")))</f>
        <v>×</v>
      </c>
      <c r="U33" t="str">
        <f>IF(OR($A33="", U$5=""), "", IF(COUNTIFS(【データ】蓄積用!A$2:A$10000, U$5, 【データ】蓄積用!C$2:C$10000, $A33, 【データ】蓄積用!D$2:D$10000, "&gt;=3000", 【データ】蓄積用!E$2:E$10000, "&gt;=1500")&gt;0, "〇", IF(COUNTIFS(【データ】蓄積用!A$2:A$10000, U$5, 【データ】蓄積用!C$2:C$10000, $A33, 【データ】蓄積用!Q$2:Q$10000, 1, 【データ】蓄積用!AC$2:AC$10000, "&gt;=4.0")&gt;0, "〇", "×")))</f>
        <v>×</v>
      </c>
      <c r="V33" t="str">
        <f>IF(OR($A33="", V$5=""), "", IF(COUNTIFS(【データ】蓄積用!A$2:A$10000, V$5, 【データ】蓄積用!C$2:C$10000, $A33, 【データ】蓄積用!D$2:D$10000, "&gt;=3000", 【データ】蓄積用!E$2:E$10000, "&gt;=1500")&gt;0, "〇", IF(COUNTIFS(【データ】蓄積用!A$2:A$10000, V$5, 【データ】蓄積用!C$2:C$10000, $A33, 【データ】蓄積用!Q$2:Q$10000, 1, 【データ】蓄積用!AC$2:AC$10000, "&gt;=4.0")&gt;0, "〇", "×")))</f>
        <v>×</v>
      </c>
      <c r="W33" t="str">
        <f>IF(OR($A33="", W$5=""), "", IF(COUNTIFS(【データ】蓄積用!A$2:A$10000, W$5, 【データ】蓄積用!C$2:C$10000, $A33, 【データ】蓄積用!D$2:D$10000, "&gt;=3000", 【データ】蓄積用!E$2:E$10000, "&gt;=1500")&gt;0, "〇", IF(COUNTIFS(【データ】蓄積用!A$2:A$10000, W$5, 【データ】蓄積用!C$2:C$10000, $A33, 【データ】蓄積用!Q$2:Q$10000, 1, 【データ】蓄積用!AC$2:AC$10000, "&gt;=4.0")&gt;0, "〇", "×")))</f>
        <v>×</v>
      </c>
      <c r="X33" t="str">
        <f>IF(OR($A33="", X$5=""), "", IF(COUNTIFS(【データ】蓄積用!A$2:A$10000, X$5, 【データ】蓄積用!C$2:C$10000, $A33, 【データ】蓄積用!D$2:D$10000, "&gt;=3000", 【データ】蓄積用!E$2:E$10000, "&gt;=1500")&gt;0, "〇", IF(COUNTIFS(【データ】蓄積用!A$2:A$10000, X$5, 【データ】蓄積用!C$2:C$10000, $A33, 【データ】蓄積用!Q$2:Q$10000, 1, 【データ】蓄積用!AC$2:AC$10000, "&gt;=4.0")&gt;0, "〇", "×")))</f>
        <v>×</v>
      </c>
      <c r="Y33" t="str">
        <f>IF(OR($A33="", Y$5=""), "", IF(COUNTIFS(【データ】蓄積用!A$2:A$10000, Y$5, 【データ】蓄積用!C$2:C$10000, $A33, 【データ】蓄積用!D$2:D$10000, "&gt;=3000", 【データ】蓄積用!E$2:E$10000, "&gt;=1500")&gt;0, "〇", IF(COUNTIFS(【データ】蓄積用!A$2:A$10000, Y$5, 【データ】蓄積用!C$2:C$10000, $A33, 【データ】蓄積用!Q$2:Q$10000, 1, 【データ】蓄積用!AC$2:AC$10000, "&gt;=4.0")&gt;0, "〇", "×")))</f>
        <v>×</v>
      </c>
      <c r="Z33" t="str">
        <f>IF(OR($A33="", Z$5=""), "", IF(COUNTIFS(【データ】蓄積用!A$2:A$10000, Z$5, 【データ】蓄積用!C$2:C$10000, $A33, 【データ】蓄積用!D$2:D$10000, "&gt;=3000", 【データ】蓄積用!E$2:E$10000, "&gt;=1500")&gt;0, "〇", IF(COUNTIFS(【データ】蓄積用!A$2:A$10000, Z$5, 【データ】蓄積用!C$2:C$10000, $A33, 【データ】蓄積用!Q$2:Q$10000, 1, 【データ】蓄積用!AC$2:AC$10000, "&gt;=4.0")&gt;0, "〇", "×")))</f>
        <v>×</v>
      </c>
      <c r="AA33" t="str">
        <f>IF(OR($A33="", AA$5=""), "", IF(COUNTIFS(【データ】蓄積用!A$2:A$10000, AA$5, 【データ】蓄積用!C$2:C$10000, $A33, 【データ】蓄積用!D$2:D$10000, "&gt;=3000", 【データ】蓄積用!E$2:E$10000, "&gt;=1500")&gt;0, "〇", IF(COUNTIFS(【データ】蓄積用!A$2:A$10000, AA$5, 【データ】蓄積用!C$2:C$10000, $A33, 【データ】蓄積用!Q$2:Q$10000, 1, 【データ】蓄積用!AC$2:AC$10000, "&gt;=4.0")&gt;0, "〇", "×")))</f>
        <v>×</v>
      </c>
      <c r="AB33" t="str">
        <f>IF(OR($A33="", AB$5=""), "", IF(COUNTIFS(【データ】蓄積用!A$2:A$10000, AB$5, 【データ】蓄積用!C$2:C$10000, $A33, 【データ】蓄積用!D$2:D$10000, "&gt;=3000", 【データ】蓄積用!E$2:E$10000, "&gt;=1500")&gt;0, "〇", IF(COUNTIFS(【データ】蓄積用!A$2:A$10000, AB$5, 【データ】蓄積用!C$2:C$10000, $A33, 【データ】蓄積用!Q$2:Q$10000, 1, 【データ】蓄積用!AC$2:AC$10000, "&gt;=4.0")&gt;0, "〇", "×")))</f>
        <v>×</v>
      </c>
      <c r="AC33" t="str">
        <f>IF(OR($A33="", AC$5=""), "", IF(COUNTIFS(【データ】蓄積用!A$2:A$10000, AC$5, 【データ】蓄積用!C$2:C$10000, $A33, 【データ】蓄積用!D$2:D$10000, "&gt;=3000", 【データ】蓄積用!E$2:E$10000, "&gt;=1500")&gt;0, "〇", IF(COUNTIFS(【データ】蓄積用!A$2:A$10000, AC$5, 【データ】蓄積用!C$2:C$10000, $A33, 【データ】蓄積用!Q$2:Q$10000, 1, 【データ】蓄積用!AC$2:AC$10000, "&gt;=4.0")&gt;0, "〇", "×")))</f>
        <v>×</v>
      </c>
      <c r="AD33" t="str">
        <f>IF(OR($A33="", AD$5=""), "", IF(COUNTIFS(【データ】蓄積用!A$2:A$10000, AD$5, 【データ】蓄積用!C$2:C$10000, $A33, 【データ】蓄積用!D$2:D$10000, "&gt;=3000", 【データ】蓄積用!E$2:E$10000, "&gt;=1500")&gt;0, "〇", IF(COUNTIFS(【データ】蓄積用!A$2:A$10000, AD$5, 【データ】蓄積用!C$2:C$10000, $A33, 【データ】蓄積用!Q$2:Q$10000, 1, 【データ】蓄積用!AC$2:AC$10000, "&gt;=4.0")&gt;0, "〇", "×")))</f>
        <v>〇</v>
      </c>
      <c r="AE33" t="str">
        <f>IF(OR($A33="", AE$5=""), "", IF(COUNTIFS(【データ】蓄積用!A$2:A$10000, AE$5, 【データ】蓄積用!C$2:C$10000, $A33, 【データ】蓄積用!D$2:D$10000, "&gt;=3000", 【データ】蓄積用!E$2:E$10000, "&gt;=1500")&gt;0, "〇", IF(COUNTIFS(【データ】蓄積用!A$2:A$10000, AE$5, 【データ】蓄積用!C$2:C$10000, $A33, 【データ】蓄積用!Q$2:Q$10000, 1, 【データ】蓄積用!AC$2:AC$10000, "&gt;=4.0")&gt;0, "〇", "×")))</f>
        <v>×</v>
      </c>
      <c r="AF33" t="str">
        <f>IF(OR($A33="", AF$5=""), "", IF(COUNTIFS(【データ】蓄積用!A$2:A$10000, AF$5, 【データ】蓄積用!C$2:C$10000, $A33, 【データ】蓄積用!D$2:D$10000, "&gt;=3000", 【データ】蓄積用!E$2:E$10000, "&gt;=1500")&gt;0, "〇", IF(COUNTIFS(【データ】蓄積用!A$2:A$10000, AF$5, 【データ】蓄積用!C$2:C$10000, $A33, 【データ】蓄積用!Q$2:Q$10000, 1, 【データ】蓄積用!AC$2:AC$10000, "&gt;=4.0")&gt;0, "〇", "×")))</f>
        <v>×</v>
      </c>
      <c r="AG33" t="str">
        <f>IF(OR($A33="", AG$5=""), "", IF(COUNTIFS(【データ】蓄積用!A$2:A$10000, AG$5, 【データ】蓄積用!C$2:C$10000, $A33, 【データ】蓄積用!D$2:D$10000, "&gt;=3000", 【データ】蓄積用!E$2:E$10000, "&gt;=1500")&gt;0, "〇", IF(COUNTIFS(【データ】蓄積用!A$2:A$10000, AG$5, 【データ】蓄積用!C$2:C$10000, $A33, 【データ】蓄積用!Q$2:Q$10000, 1, 【データ】蓄積用!AC$2:AC$10000, "&gt;=4.0")&gt;0, "〇", "×")))</f>
        <v>〇</v>
      </c>
      <c r="AH33" t="str">
        <f>IF(OR($A33="", AH$5=""), "", IF(COUNTIFS(【データ】蓄積用!A$2:A$10000, AH$5, 【データ】蓄積用!C$2:C$10000, $A33, 【データ】蓄積用!D$2:D$10000, "&gt;=3000", 【データ】蓄積用!E$2:E$10000, "&gt;=1500")&gt;0, "〇", IF(COUNTIFS(【データ】蓄積用!A$2:A$10000, AH$5, 【データ】蓄積用!C$2:C$10000, $A33, 【データ】蓄積用!Q$2:Q$10000, 1, 【データ】蓄積用!AC$2:AC$10000, "&gt;=4.0")&gt;0, "〇", "×")))</f>
        <v>×</v>
      </c>
      <c r="AI33" t="str">
        <f>IF(OR($A33="", AI$5=""), "", IF(COUNTIFS(【データ】蓄積用!A$2:A$10000, AI$5, 【データ】蓄積用!C$2:C$10000, $A33, 【データ】蓄積用!D$2:D$10000, "&gt;=3000", 【データ】蓄積用!E$2:E$10000, "&gt;=1500")&gt;0, "〇", IF(COUNTIFS(【データ】蓄積用!A$2:A$10000, AI$5, 【データ】蓄積用!C$2:C$10000, $A33, 【データ】蓄積用!Q$2:Q$10000, 1, 【データ】蓄積用!AC$2:AC$10000, "&gt;=4.0")&gt;0, "〇", "×")))</f>
        <v>×</v>
      </c>
      <c r="AJ33" t="str">
        <f>IF(OR($A33="", AJ$5=""), "", IF(COUNTIFS(【データ】蓄積用!A$2:A$10000, AJ$5, 【データ】蓄積用!C$2:C$10000, $A33, 【データ】蓄積用!D$2:D$10000, "&gt;=3000", 【データ】蓄積用!E$2:E$10000, "&gt;=1500")&gt;0, "〇", IF(COUNTIFS(【データ】蓄積用!A$2:A$10000, AJ$5, 【データ】蓄積用!C$2:C$10000, $A33, 【データ】蓄積用!Q$2:Q$10000, 1, 【データ】蓄積用!AC$2:AC$10000, "&gt;=4.0")&gt;0, "〇", "×")))</f>
        <v>×</v>
      </c>
      <c r="AK33" t="str">
        <f>IF(OR($A33="", AK$5=""), "", IF(COUNTIFS(【データ】蓄積用!A$2:A$10000, AK$5, 【データ】蓄積用!C$2:C$10000, $A33, 【データ】蓄積用!D$2:D$10000, "&gt;=3000", 【データ】蓄積用!E$2:E$10000, "&gt;=1500")&gt;0, "〇", IF(COUNTIFS(【データ】蓄積用!A$2:A$10000, AK$5, 【データ】蓄積用!C$2:C$10000, $A33, 【データ】蓄積用!Q$2:Q$10000, 1, 【データ】蓄積用!AC$2:AC$10000, "&gt;=4.0")&gt;0, "〇", "×")))</f>
        <v>×</v>
      </c>
      <c r="AL33" t="str">
        <f>IF(OR($A33="", AL$5=""), "", IF(COUNTIFS(【データ】蓄積用!A$2:A$10000, AL$5, 【データ】蓄積用!C$2:C$10000, $A33, 【データ】蓄積用!D$2:D$10000, "&gt;=3000", 【データ】蓄積用!E$2:E$10000, "&gt;=1500")&gt;0, "〇", IF(COUNTIFS(【データ】蓄積用!A$2:A$10000, AL$5, 【データ】蓄積用!C$2:C$10000, $A33, 【データ】蓄積用!Q$2:Q$10000, 1, 【データ】蓄積用!AC$2:AC$10000, "&gt;=4.0")&gt;0, "〇", "×")))</f>
        <v>×</v>
      </c>
      <c r="AM33" t="str">
        <f>IF(OR($A33="", AM$5=""), "", IF(COUNTIFS(【データ】蓄積用!A$2:A$10000, AM$5, 【データ】蓄積用!C$2:C$10000, $A33, 【データ】蓄積用!D$2:D$10000, "&gt;=3000", 【データ】蓄積用!E$2:E$10000, "&gt;=1500")&gt;0, "〇", IF(COUNTIFS(【データ】蓄積用!A$2:A$10000, AM$5, 【データ】蓄積用!C$2:C$10000, $A33, 【データ】蓄積用!Q$2:Q$10000, 1, 【データ】蓄積用!AC$2:AC$10000, "&gt;=4.0")&gt;0, "〇", "×")))</f>
        <v>×</v>
      </c>
      <c r="AN33" t="str">
        <f>IF(OR($A33="", AN$5=""), "", IF(COUNTIFS(【データ】蓄積用!A$2:A$10000, AN$5, 【データ】蓄積用!C$2:C$10000, $A33, 【データ】蓄積用!D$2:D$10000, "&gt;=3000", 【データ】蓄積用!E$2:E$10000, "&gt;=1500")&gt;0, "〇", IF(COUNTIFS(【データ】蓄積用!A$2:A$10000, AN$5, 【データ】蓄積用!C$2:C$10000, $A33, 【データ】蓄積用!Q$2:Q$10000, 1, 【データ】蓄積用!AC$2:AC$10000, "&gt;=4.0")&gt;0, "〇", "×")))</f>
        <v>×</v>
      </c>
      <c r="AO33" t="str">
        <f>IF(OR($A33="", AO$5=""), "", IF(COUNTIFS(【データ】蓄積用!A$2:A$10000, AO$5, 【データ】蓄積用!C$2:C$10000, $A33, 【データ】蓄積用!D$2:D$10000, "&gt;=3000", 【データ】蓄積用!E$2:E$10000, "&gt;=1500")&gt;0, "〇", IF(COUNTIFS(【データ】蓄積用!A$2:A$10000, AO$5, 【データ】蓄積用!C$2:C$10000, $A33, 【データ】蓄積用!Q$2:Q$10000, 1, 【データ】蓄積用!AC$2:AC$10000, "&gt;=4.0")&gt;0, "〇", "×")))</f>
        <v>×</v>
      </c>
      <c r="AP33" t="str">
        <f>IF(OR($A33="", AP$5=""), "", IF(COUNTIFS(【データ】蓄積用!A$2:A$10000, AP$5, 【データ】蓄積用!C$2:C$10000, $A33, 【データ】蓄積用!D$2:D$10000, "&gt;=3000", 【データ】蓄積用!E$2:E$10000, "&gt;=1500")&gt;0, "〇", IF(COUNTIFS(【データ】蓄積用!A$2:A$10000, AP$5, 【データ】蓄積用!C$2:C$10000, $A33, 【データ】蓄積用!Q$2:Q$10000, 1, 【データ】蓄積用!AC$2:AC$10000, "&gt;=4.0")&gt;0, "〇", "×")))</f>
        <v>×</v>
      </c>
      <c r="AQ33" t="str">
        <f>IF(OR($A33="", AQ$5=""), "", IF(COUNTIFS(【データ】蓄積用!A$2:A$10000, AQ$5, 【データ】蓄積用!C$2:C$10000, $A33, 【データ】蓄積用!D$2:D$10000, "&gt;=3000", 【データ】蓄積用!E$2:E$10000, "&gt;=1500")&gt;0, "〇", IF(COUNTIFS(【データ】蓄積用!A$2:A$10000, AQ$5, 【データ】蓄積用!C$2:C$10000, $A33, 【データ】蓄積用!Q$2:Q$10000, 1, 【データ】蓄積用!AC$2:AC$10000, "&gt;=4.0")&gt;0, "〇", "×")))</f>
        <v>×</v>
      </c>
      <c r="AR33" t="str">
        <f>IF(OR($A33="", AR$5=""), "", IF(COUNTIFS(【データ】蓄積用!A$2:A$10000, AR$5, 【データ】蓄積用!C$2:C$10000, $A33, 【データ】蓄積用!D$2:D$10000, "&gt;=3000", 【データ】蓄積用!E$2:E$10000, "&gt;=1500")&gt;0, "〇", IF(COUNTIFS(【データ】蓄積用!A$2:A$10000, AR$5, 【データ】蓄積用!C$2:C$10000, $A33, 【データ】蓄積用!Q$2:Q$10000, 1, 【データ】蓄積用!AC$2:AC$10000, "&gt;=4.0")&gt;0, "〇", "×")))</f>
        <v>×</v>
      </c>
      <c r="AS33" t="str">
        <f>IF(OR($A33="", AS$5=""), "", IF(COUNTIFS(【データ】蓄積用!A$2:A$10000, AS$5, 【データ】蓄積用!C$2:C$10000, $A33, 【データ】蓄積用!D$2:D$10000, "&gt;=3000", 【データ】蓄積用!E$2:E$10000, "&gt;=1500")&gt;0, "〇", IF(COUNTIFS(【データ】蓄積用!A$2:A$10000, AS$5, 【データ】蓄積用!C$2:C$10000, $A33, 【データ】蓄積用!Q$2:Q$10000, 1, 【データ】蓄積用!AC$2:AC$10000, "&gt;=4.0")&gt;0, "〇", "×")))</f>
        <v>×</v>
      </c>
      <c r="AT33" t="str">
        <f>IF(OR($A33="", AT$5=""), "", IF(COUNTIFS(【データ】蓄積用!A$2:A$10000, AT$5, 【データ】蓄積用!C$2:C$10000, $A33, 【データ】蓄積用!D$2:D$10000, "&gt;=3000", 【データ】蓄積用!E$2:E$10000, "&gt;=1500")&gt;0, "〇", IF(COUNTIFS(【データ】蓄積用!A$2:A$10000, AT$5, 【データ】蓄積用!C$2:C$10000, $A33, 【データ】蓄積用!Q$2:Q$10000, 1, 【データ】蓄積用!AC$2:AC$10000, "&gt;=4.0")&gt;0, "〇", "×")))</f>
        <v>×</v>
      </c>
      <c r="AU33" t="str">
        <f>IF(OR($A33="", AU$5=""), "", IF(COUNTIFS(【データ】蓄積用!A$2:A$10000, AU$5, 【データ】蓄積用!C$2:C$10000, $A33, 【データ】蓄積用!D$2:D$10000, "&gt;=3000", 【データ】蓄積用!E$2:E$10000, "&gt;=1500")&gt;0, "〇", IF(COUNTIFS(【データ】蓄積用!A$2:A$10000, AU$5, 【データ】蓄積用!C$2:C$10000, $A33, 【データ】蓄積用!Q$2:Q$10000, 1, 【データ】蓄積用!AC$2:AC$10000, "&gt;=4.0")&gt;0, "〇", "×")))</f>
        <v>×</v>
      </c>
      <c r="AV33" t="str">
        <f>IF(OR($A33="", AV$5=""), "", IF(COUNTIFS(【データ】蓄積用!A$2:A$10000, AV$5, 【データ】蓄積用!C$2:C$10000, $A33, 【データ】蓄積用!D$2:D$10000, "&gt;=3000", 【データ】蓄積用!E$2:E$10000, "&gt;=1500")&gt;0, "〇", IF(COUNTIFS(【データ】蓄積用!A$2:A$10000, AV$5, 【データ】蓄積用!C$2:C$10000, $A33, 【データ】蓄積用!Q$2:Q$10000, 1, 【データ】蓄積用!AC$2:AC$10000, "&gt;=4.0")&gt;0, "〇", "×")))</f>
        <v>×</v>
      </c>
      <c r="AW33" t="str">
        <f>IF(OR($A33="", AW$5=""), "", IF(COUNTIFS(【データ】蓄積用!A$2:A$10000, AW$5, 【データ】蓄積用!C$2:C$10000, $A33, 【データ】蓄積用!D$2:D$10000, "&gt;=3000", 【データ】蓄積用!E$2:E$10000, "&gt;=1500")&gt;0, "〇", IF(COUNTIFS(【データ】蓄積用!A$2:A$10000, AW$5, 【データ】蓄積用!C$2:C$10000, $A33, 【データ】蓄積用!Q$2:Q$10000, 1, 【データ】蓄積用!AC$2:AC$10000, "&gt;=4.0")&gt;0, "〇", "×")))</f>
        <v>×</v>
      </c>
      <c r="AX33" t="str">
        <f>IF(OR($A33="", AX$5=""), "", IF(COUNTIFS(【データ】蓄積用!A$2:A$10000, AX$5, 【データ】蓄積用!C$2:C$10000, $A33, 【データ】蓄積用!D$2:D$10000, "&gt;=3000", 【データ】蓄積用!E$2:E$10000, "&gt;=1500")&gt;0, "〇", IF(COUNTIFS(【データ】蓄積用!A$2:A$10000, AX$5, 【データ】蓄積用!C$2:C$10000, $A33, 【データ】蓄積用!Q$2:Q$10000, 1, 【データ】蓄積用!AC$2:AC$10000, "&gt;=4.0")&gt;0, "〇", "×")))</f>
        <v>×</v>
      </c>
      <c r="AY33" t="str">
        <f>IF(OR($A33="", AY$5=""), "", IF(COUNTIFS(【データ】蓄積用!A$2:A$10000, AY$5, 【データ】蓄積用!C$2:C$10000, $A33, 【データ】蓄積用!D$2:D$10000, "&gt;=3000", 【データ】蓄積用!E$2:E$10000, "&gt;=1500")&gt;0, "〇", IF(COUNTIFS(【データ】蓄積用!A$2:A$10000, AY$5, 【データ】蓄積用!C$2:C$10000, $A33, 【データ】蓄積用!Q$2:Q$10000, 1, 【データ】蓄積用!AC$2:AC$10000, "&gt;=4.0")&gt;0, "〇", "×")))</f>
        <v/>
      </c>
    </row>
    <row r="34" spans="1:51">
      <c r="A34">
        <v>535</v>
      </c>
      <c r="B34" t="str">
        <f>IF(OR($A34="", B$5=""), "", IF(COUNTIFS(【データ】蓄積用!A$2:A$10000, B$5, 【データ】蓄積用!C$2:C$10000, $A34, 【データ】蓄積用!D$2:D$10000, "&gt;=3000", 【データ】蓄積用!E$2:E$10000, "&gt;=1500")&gt;0, "〇", IF(COUNTIFS(【データ】蓄積用!A$2:A$10000, B$5, 【データ】蓄積用!C$2:C$10000, $A34, 【データ】蓄積用!Q$2:Q$10000, 1, 【データ】蓄積用!AC$2:AC$10000, "&gt;=4.0")&gt;0, "〇", "×")))</f>
        <v>×</v>
      </c>
      <c r="C34" t="str">
        <f>IF(OR($A34="", C$5=""), "", IF(COUNTIFS(【データ】蓄積用!A$2:A$10000, C$5, 【データ】蓄積用!C$2:C$10000, $A34, 【データ】蓄積用!D$2:D$10000, "&gt;=3000", 【データ】蓄積用!E$2:E$10000, "&gt;=1500")&gt;0, "〇", IF(COUNTIFS(【データ】蓄積用!A$2:A$10000, C$5, 【データ】蓄積用!C$2:C$10000, $A34, 【データ】蓄積用!Q$2:Q$10000, 1, 【データ】蓄積用!AC$2:AC$10000, "&gt;=4.0")&gt;0, "〇", "×")))</f>
        <v>〇</v>
      </c>
      <c r="D34" t="str">
        <f>IF(OR($A34="", D$5=""), "", IF(COUNTIFS(【データ】蓄積用!A$2:A$10000, D$5, 【データ】蓄積用!C$2:C$10000, $A34, 【データ】蓄積用!D$2:D$10000, "&gt;=3000", 【データ】蓄積用!E$2:E$10000, "&gt;=1500")&gt;0, "〇", IF(COUNTIFS(【データ】蓄積用!A$2:A$10000, D$5, 【データ】蓄積用!C$2:C$10000, $A34, 【データ】蓄積用!Q$2:Q$10000, 1, 【データ】蓄積用!AC$2:AC$10000, "&gt;=4.0")&gt;0, "〇", "×")))</f>
        <v>×</v>
      </c>
      <c r="E34" t="str">
        <f>IF(OR($A34="", E$5=""), "", IF(COUNTIFS(【データ】蓄積用!A$2:A$10000, E$5, 【データ】蓄積用!C$2:C$10000, $A34, 【データ】蓄積用!D$2:D$10000, "&gt;=3000", 【データ】蓄積用!E$2:E$10000, "&gt;=1500")&gt;0, "〇", IF(COUNTIFS(【データ】蓄積用!A$2:A$10000, E$5, 【データ】蓄積用!C$2:C$10000, $A34, 【データ】蓄積用!Q$2:Q$10000, 1, 【データ】蓄積用!AC$2:AC$10000, "&gt;=4.0")&gt;0, "〇", "×")))</f>
        <v>×</v>
      </c>
      <c r="F34" t="str">
        <f>IF(OR($A34="", F$5=""), "", IF(COUNTIFS(【データ】蓄積用!A$2:A$10000, F$5, 【データ】蓄積用!C$2:C$10000, $A34, 【データ】蓄積用!D$2:D$10000, "&gt;=3000", 【データ】蓄積用!E$2:E$10000, "&gt;=1500")&gt;0, "〇", IF(COUNTIFS(【データ】蓄積用!A$2:A$10000, F$5, 【データ】蓄積用!C$2:C$10000, $A34, 【データ】蓄積用!Q$2:Q$10000, 1, 【データ】蓄積用!AC$2:AC$10000, "&gt;=4.0")&gt;0, "〇", "×")))</f>
        <v>×</v>
      </c>
      <c r="G34" t="str">
        <f>IF(OR($A34="", G$5=""), "", IF(COUNTIFS(【データ】蓄積用!A$2:A$10000, G$5, 【データ】蓄積用!C$2:C$10000, $A34, 【データ】蓄積用!D$2:D$10000, "&gt;=3000", 【データ】蓄積用!E$2:E$10000, "&gt;=1500")&gt;0, "〇", IF(COUNTIFS(【データ】蓄積用!A$2:A$10000, G$5, 【データ】蓄積用!C$2:C$10000, $A34, 【データ】蓄積用!Q$2:Q$10000, 1, 【データ】蓄積用!AC$2:AC$10000, "&gt;=4.0")&gt;0, "〇", "×")))</f>
        <v>×</v>
      </c>
      <c r="H34" t="str">
        <f>IF(OR($A34="", H$5=""), "", IF(COUNTIFS(【データ】蓄積用!A$2:A$10000, H$5, 【データ】蓄積用!C$2:C$10000, $A34, 【データ】蓄積用!D$2:D$10000, "&gt;=3000", 【データ】蓄積用!E$2:E$10000, "&gt;=1500")&gt;0, "〇", IF(COUNTIFS(【データ】蓄積用!A$2:A$10000, H$5, 【データ】蓄積用!C$2:C$10000, $A34, 【データ】蓄積用!Q$2:Q$10000, 1, 【データ】蓄積用!AC$2:AC$10000, "&gt;=4.0")&gt;0, "〇", "×")))</f>
        <v>×</v>
      </c>
      <c r="I34" t="str">
        <f>IF(OR($A34="", I$5=""), "", IF(COUNTIFS(【データ】蓄積用!A$2:A$10000, I$5, 【データ】蓄積用!C$2:C$10000, $A34, 【データ】蓄積用!D$2:D$10000, "&gt;=3000", 【データ】蓄積用!E$2:E$10000, "&gt;=1500")&gt;0, "〇", IF(COUNTIFS(【データ】蓄積用!A$2:A$10000, I$5, 【データ】蓄積用!C$2:C$10000, $A34, 【データ】蓄積用!Q$2:Q$10000, 1, 【データ】蓄積用!AC$2:AC$10000, "&gt;=4.0")&gt;0, "〇", "×")))</f>
        <v>〇</v>
      </c>
      <c r="J34" t="str">
        <f>IF(OR($A34="", J$5=""), "", IF(COUNTIFS(【データ】蓄積用!A$2:A$10000, J$5, 【データ】蓄積用!C$2:C$10000, $A34, 【データ】蓄積用!D$2:D$10000, "&gt;=3000", 【データ】蓄積用!E$2:E$10000, "&gt;=1500")&gt;0, "〇", IF(COUNTIFS(【データ】蓄積用!A$2:A$10000, J$5, 【データ】蓄積用!C$2:C$10000, $A34, 【データ】蓄積用!Q$2:Q$10000, 1, 【データ】蓄積用!AC$2:AC$10000, "&gt;=4.0")&gt;0, "〇", "×")))</f>
        <v>×</v>
      </c>
      <c r="K34" t="str">
        <f>IF(OR($A34="", K$5=""), "", IF(COUNTIFS(【データ】蓄積用!A$2:A$10000, K$5, 【データ】蓄積用!C$2:C$10000, $A34, 【データ】蓄積用!D$2:D$10000, "&gt;=3000", 【データ】蓄積用!E$2:E$10000, "&gt;=1500")&gt;0, "〇", IF(COUNTIFS(【データ】蓄積用!A$2:A$10000, K$5, 【データ】蓄積用!C$2:C$10000, $A34, 【データ】蓄積用!Q$2:Q$10000, 1, 【データ】蓄積用!AC$2:AC$10000, "&gt;=4.0")&gt;0, "〇", "×")))</f>
        <v>×</v>
      </c>
      <c r="L34" t="str">
        <f>IF(OR($A34="", L$5=""), "", IF(COUNTIFS(【データ】蓄積用!A$2:A$10000, L$5, 【データ】蓄積用!C$2:C$10000, $A34, 【データ】蓄積用!D$2:D$10000, "&gt;=3000", 【データ】蓄積用!E$2:E$10000, "&gt;=1500")&gt;0, "〇", IF(COUNTIFS(【データ】蓄積用!A$2:A$10000, L$5, 【データ】蓄積用!C$2:C$10000, $A34, 【データ】蓄積用!Q$2:Q$10000, 1, 【データ】蓄積用!AC$2:AC$10000, "&gt;=4.0")&gt;0, "〇", "×")))</f>
        <v>×</v>
      </c>
      <c r="M34" t="str">
        <f>IF(OR($A34="", M$5=""), "", IF(COUNTIFS(【データ】蓄積用!A$2:A$10000, M$5, 【データ】蓄積用!C$2:C$10000, $A34, 【データ】蓄積用!D$2:D$10000, "&gt;=3000", 【データ】蓄積用!E$2:E$10000, "&gt;=1500")&gt;0, "〇", IF(COUNTIFS(【データ】蓄積用!A$2:A$10000, M$5, 【データ】蓄積用!C$2:C$10000, $A34, 【データ】蓄積用!Q$2:Q$10000, 1, 【データ】蓄積用!AC$2:AC$10000, "&gt;=4.0")&gt;0, "〇", "×")))</f>
        <v>×</v>
      </c>
      <c r="N34" t="str">
        <f>IF(OR($A34="", N$5=""), "", IF(COUNTIFS(【データ】蓄積用!A$2:A$10000, N$5, 【データ】蓄積用!C$2:C$10000, $A34, 【データ】蓄積用!D$2:D$10000, "&gt;=3000", 【データ】蓄積用!E$2:E$10000, "&gt;=1500")&gt;0, "〇", IF(COUNTIFS(【データ】蓄積用!A$2:A$10000, N$5, 【データ】蓄積用!C$2:C$10000, $A34, 【データ】蓄積用!Q$2:Q$10000, 1, 【データ】蓄積用!AC$2:AC$10000, "&gt;=4.0")&gt;0, "〇", "×")))</f>
        <v>×</v>
      </c>
      <c r="O34" t="str">
        <f>IF(OR($A34="", O$5=""), "", IF(COUNTIFS(【データ】蓄積用!A$2:A$10000, O$5, 【データ】蓄積用!C$2:C$10000, $A34, 【データ】蓄積用!D$2:D$10000, "&gt;=3000", 【データ】蓄積用!E$2:E$10000, "&gt;=1500")&gt;0, "〇", IF(COUNTIFS(【データ】蓄積用!A$2:A$10000, O$5, 【データ】蓄積用!C$2:C$10000, $A34, 【データ】蓄積用!Q$2:Q$10000, 1, 【データ】蓄積用!AC$2:AC$10000, "&gt;=4.0")&gt;0, "〇", "×")))</f>
        <v>×</v>
      </c>
      <c r="P34" t="str">
        <f>IF(OR($A34="", P$5=""), "", IF(COUNTIFS(【データ】蓄積用!A$2:A$10000, P$5, 【データ】蓄積用!C$2:C$10000, $A34, 【データ】蓄積用!D$2:D$10000, "&gt;=3000", 【データ】蓄積用!E$2:E$10000, "&gt;=1500")&gt;0, "〇", IF(COUNTIFS(【データ】蓄積用!A$2:A$10000, P$5, 【データ】蓄積用!C$2:C$10000, $A34, 【データ】蓄積用!Q$2:Q$10000, 1, 【データ】蓄積用!AC$2:AC$10000, "&gt;=4.0")&gt;0, "〇", "×")))</f>
        <v>×</v>
      </c>
      <c r="Q34" t="str">
        <f>IF(OR($A34="", Q$5=""), "", IF(COUNTIFS(【データ】蓄積用!A$2:A$10000, Q$5, 【データ】蓄積用!C$2:C$10000, $A34, 【データ】蓄積用!D$2:D$10000, "&gt;=3000", 【データ】蓄積用!E$2:E$10000, "&gt;=1500")&gt;0, "〇", IF(COUNTIFS(【データ】蓄積用!A$2:A$10000, Q$5, 【データ】蓄積用!C$2:C$10000, $A34, 【データ】蓄積用!Q$2:Q$10000, 1, 【データ】蓄積用!AC$2:AC$10000, "&gt;=4.0")&gt;0, "〇", "×")))</f>
        <v>×</v>
      </c>
      <c r="R34" t="str">
        <f>IF(OR($A34="", R$5=""), "", IF(COUNTIFS(【データ】蓄積用!A$2:A$10000, R$5, 【データ】蓄積用!C$2:C$10000, $A34, 【データ】蓄積用!D$2:D$10000, "&gt;=3000", 【データ】蓄積用!E$2:E$10000, "&gt;=1500")&gt;0, "〇", IF(COUNTIFS(【データ】蓄積用!A$2:A$10000, R$5, 【データ】蓄積用!C$2:C$10000, $A34, 【データ】蓄積用!Q$2:Q$10000, 1, 【データ】蓄積用!AC$2:AC$10000, "&gt;=4.0")&gt;0, "〇", "×")))</f>
        <v>×</v>
      </c>
      <c r="S34" t="str">
        <f>IF(OR($A34="", S$5=""), "", IF(COUNTIFS(【データ】蓄積用!A$2:A$10000, S$5, 【データ】蓄積用!C$2:C$10000, $A34, 【データ】蓄積用!D$2:D$10000, "&gt;=3000", 【データ】蓄積用!E$2:E$10000, "&gt;=1500")&gt;0, "〇", IF(COUNTIFS(【データ】蓄積用!A$2:A$10000, S$5, 【データ】蓄積用!C$2:C$10000, $A34, 【データ】蓄積用!Q$2:Q$10000, 1, 【データ】蓄積用!AC$2:AC$10000, "&gt;=4.0")&gt;0, "〇", "×")))</f>
        <v>×</v>
      </c>
      <c r="T34" t="str">
        <f>IF(OR($A34="", T$5=""), "", IF(COUNTIFS(【データ】蓄積用!A$2:A$10000, T$5, 【データ】蓄積用!C$2:C$10000, $A34, 【データ】蓄積用!D$2:D$10000, "&gt;=3000", 【データ】蓄積用!E$2:E$10000, "&gt;=1500")&gt;0, "〇", IF(COUNTIFS(【データ】蓄積用!A$2:A$10000, T$5, 【データ】蓄積用!C$2:C$10000, $A34, 【データ】蓄積用!Q$2:Q$10000, 1, 【データ】蓄積用!AC$2:AC$10000, "&gt;=4.0")&gt;0, "〇", "×")))</f>
        <v>〇</v>
      </c>
      <c r="U34" t="str">
        <f>IF(OR($A34="", U$5=""), "", IF(COUNTIFS(【データ】蓄積用!A$2:A$10000, U$5, 【データ】蓄積用!C$2:C$10000, $A34, 【データ】蓄積用!D$2:D$10000, "&gt;=3000", 【データ】蓄積用!E$2:E$10000, "&gt;=1500")&gt;0, "〇", IF(COUNTIFS(【データ】蓄積用!A$2:A$10000, U$5, 【データ】蓄積用!C$2:C$10000, $A34, 【データ】蓄積用!Q$2:Q$10000, 1, 【データ】蓄積用!AC$2:AC$10000, "&gt;=4.0")&gt;0, "〇", "×")))</f>
        <v>×</v>
      </c>
      <c r="V34" t="str">
        <f>IF(OR($A34="", V$5=""), "", IF(COUNTIFS(【データ】蓄積用!A$2:A$10000, V$5, 【データ】蓄積用!C$2:C$10000, $A34, 【データ】蓄積用!D$2:D$10000, "&gt;=3000", 【データ】蓄積用!E$2:E$10000, "&gt;=1500")&gt;0, "〇", IF(COUNTIFS(【データ】蓄積用!A$2:A$10000, V$5, 【データ】蓄積用!C$2:C$10000, $A34, 【データ】蓄積用!Q$2:Q$10000, 1, 【データ】蓄積用!AC$2:AC$10000, "&gt;=4.0")&gt;0, "〇", "×")))</f>
        <v>×</v>
      </c>
      <c r="W34" t="str">
        <f>IF(OR($A34="", W$5=""), "", IF(COUNTIFS(【データ】蓄積用!A$2:A$10000, W$5, 【データ】蓄積用!C$2:C$10000, $A34, 【データ】蓄積用!D$2:D$10000, "&gt;=3000", 【データ】蓄積用!E$2:E$10000, "&gt;=1500")&gt;0, "〇", IF(COUNTIFS(【データ】蓄積用!A$2:A$10000, W$5, 【データ】蓄積用!C$2:C$10000, $A34, 【データ】蓄積用!Q$2:Q$10000, 1, 【データ】蓄積用!AC$2:AC$10000, "&gt;=4.0")&gt;0, "〇", "×")))</f>
        <v>×</v>
      </c>
      <c r="X34" t="str">
        <f>IF(OR($A34="", X$5=""), "", IF(COUNTIFS(【データ】蓄積用!A$2:A$10000, X$5, 【データ】蓄積用!C$2:C$10000, $A34, 【データ】蓄積用!D$2:D$10000, "&gt;=3000", 【データ】蓄積用!E$2:E$10000, "&gt;=1500")&gt;0, "〇", IF(COUNTIFS(【データ】蓄積用!A$2:A$10000, X$5, 【データ】蓄積用!C$2:C$10000, $A34, 【データ】蓄積用!Q$2:Q$10000, 1, 【データ】蓄積用!AC$2:AC$10000, "&gt;=4.0")&gt;0, "〇", "×")))</f>
        <v>×</v>
      </c>
      <c r="Y34" t="str">
        <f>IF(OR($A34="", Y$5=""), "", IF(COUNTIFS(【データ】蓄積用!A$2:A$10000, Y$5, 【データ】蓄積用!C$2:C$10000, $A34, 【データ】蓄積用!D$2:D$10000, "&gt;=3000", 【データ】蓄積用!E$2:E$10000, "&gt;=1500")&gt;0, "〇", IF(COUNTIFS(【データ】蓄積用!A$2:A$10000, Y$5, 【データ】蓄積用!C$2:C$10000, $A34, 【データ】蓄積用!Q$2:Q$10000, 1, 【データ】蓄積用!AC$2:AC$10000, "&gt;=4.0")&gt;0, "〇", "×")))</f>
        <v>×</v>
      </c>
      <c r="Z34" t="str">
        <f>IF(OR($A34="", Z$5=""), "", IF(COUNTIFS(【データ】蓄積用!A$2:A$10000, Z$5, 【データ】蓄積用!C$2:C$10000, $A34, 【データ】蓄積用!D$2:D$10000, "&gt;=3000", 【データ】蓄積用!E$2:E$10000, "&gt;=1500")&gt;0, "〇", IF(COUNTIFS(【データ】蓄積用!A$2:A$10000, Z$5, 【データ】蓄積用!C$2:C$10000, $A34, 【データ】蓄積用!Q$2:Q$10000, 1, 【データ】蓄積用!AC$2:AC$10000, "&gt;=4.0")&gt;0, "〇", "×")))</f>
        <v>×</v>
      </c>
      <c r="AA34" t="str">
        <f>IF(OR($A34="", AA$5=""), "", IF(COUNTIFS(【データ】蓄積用!A$2:A$10000, AA$5, 【データ】蓄積用!C$2:C$10000, $A34, 【データ】蓄積用!D$2:D$10000, "&gt;=3000", 【データ】蓄積用!E$2:E$10000, "&gt;=1500")&gt;0, "〇", IF(COUNTIFS(【データ】蓄積用!A$2:A$10000, AA$5, 【データ】蓄積用!C$2:C$10000, $A34, 【データ】蓄積用!Q$2:Q$10000, 1, 【データ】蓄積用!AC$2:AC$10000, "&gt;=4.0")&gt;0, "〇", "×")))</f>
        <v>×</v>
      </c>
      <c r="AB34" t="str">
        <f>IF(OR($A34="", AB$5=""), "", IF(COUNTIFS(【データ】蓄積用!A$2:A$10000, AB$5, 【データ】蓄積用!C$2:C$10000, $A34, 【データ】蓄積用!D$2:D$10000, "&gt;=3000", 【データ】蓄積用!E$2:E$10000, "&gt;=1500")&gt;0, "〇", IF(COUNTIFS(【データ】蓄積用!A$2:A$10000, AB$5, 【データ】蓄積用!C$2:C$10000, $A34, 【データ】蓄積用!Q$2:Q$10000, 1, 【データ】蓄積用!AC$2:AC$10000, "&gt;=4.0")&gt;0, "〇", "×")))</f>
        <v>×</v>
      </c>
      <c r="AC34" t="str">
        <f>IF(OR($A34="", AC$5=""), "", IF(COUNTIFS(【データ】蓄積用!A$2:A$10000, AC$5, 【データ】蓄積用!C$2:C$10000, $A34, 【データ】蓄積用!D$2:D$10000, "&gt;=3000", 【データ】蓄積用!E$2:E$10000, "&gt;=1500")&gt;0, "〇", IF(COUNTIFS(【データ】蓄積用!A$2:A$10000, AC$5, 【データ】蓄積用!C$2:C$10000, $A34, 【データ】蓄積用!Q$2:Q$10000, 1, 【データ】蓄積用!AC$2:AC$10000, "&gt;=4.0")&gt;0, "〇", "×")))</f>
        <v>×</v>
      </c>
      <c r="AD34" t="str">
        <f>IF(OR($A34="", AD$5=""), "", IF(COUNTIFS(【データ】蓄積用!A$2:A$10000, AD$5, 【データ】蓄積用!C$2:C$10000, $A34, 【データ】蓄積用!D$2:D$10000, "&gt;=3000", 【データ】蓄積用!E$2:E$10000, "&gt;=1500")&gt;0, "〇", IF(COUNTIFS(【データ】蓄積用!A$2:A$10000, AD$5, 【データ】蓄積用!C$2:C$10000, $A34, 【データ】蓄積用!Q$2:Q$10000, 1, 【データ】蓄積用!AC$2:AC$10000, "&gt;=4.0")&gt;0, "〇", "×")))</f>
        <v>×</v>
      </c>
      <c r="AE34" t="str">
        <f>IF(OR($A34="", AE$5=""), "", IF(COUNTIFS(【データ】蓄積用!A$2:A$10000, AE$5, 【データ】蓄積用!C$2:C$10000, $A34, 【データ】蓄積用!D$2:D$10000, "&gt;=3000", 【データ】蓄積用!E$2:E$10000, "&gt;=1500")&gt;0, "〇", IF(COUNTIFS(【データ】蓄積用!A$2:A$10000, AE$5, 【データ】蓄積用!C$2:C$10000, $A34, 【データ】蓄積用!Q$2:Q$10000, 1, 【データ】蓄積用!AC$2:AC$10000, "&gt;=4.0")&gt;0, "〇", "×")))</f>
        <v>×</v>
      </c>
      <c r="AF34" t="str">
        <f>IF(OR($A34="", AF$5=""), "", IF(COUNTIFS(【データ】蓄積用!A$2:A$10000, AF$5, 【データ】蓄積用!C$2:C$10000, $A34, 【データ】蓄積用!D$2:D$10000, "&gt;=3000", 【データ】蓄積用!E$2:E$10000, "&gt;=1500")&gt;0, "〇", IF(COUNTIFS(【データ】蓄積用!A$2:A$10000, AF$5, 【データ】蓄積用!C$2:C$10000, $A34, 【データ】蓄積用!Q$2:Q$10000, 1, 【データ】蓄積用!AC$2:AC$10000, "&gt;=4.0")&gt;0, "〇", "×")))</f>
        <v>×</v>
      </c>
      <c r="AG34" t="str">
        <f>IF(OR($A34="", AG$5=""), "", IF(COUNTIFS(【データ】蓄積用!A$2:A$10000, AG$5, 【データ】蓄積用!C$2:C$10000, $A34, 【データ】蓄積用!D$2:D$10000, "&gt;=3000", 【データ】蓄積用!E$2:E$10000, "&gt;=1500")&gt;0, "〇", IF(COUNTIFS(【データ】蓄積用!A$2:A$10000, AG$5, 【データ】蓄積用!C$2:C$10000, $A34, 【データ】蓄積用!Q$2:Q$10000, 1, 【データ】蓄積用!AC$2:AC$10000, "&gt;=4.0")&gt;0, "〇", "×")))</f>
        <v>×</v>
      </c>
      <c r="AH34" t="str">
        <f>IF(OR($A34="", AH$5=""), "", IF(COUNTIFS(【データ】蓄積用!A$2:A$10000, AH$5, 【データ】蓄積用!C$2:C$10000, $A34, 【データ】蓄積用!D$2:D$10000, "&gt;=3000", 【データ】蓄積用!E$2:E$10000, "&gt;=1500")&gt;0, "〇", IF(COUNTIFS(【データ】蓄積用!A$2:A$10000, AH$5, 【データ】蓄積用!C$2:C$10000, $A34, 【データ】蓄積用!Q$2:Q$10000, 1, 【データ】蓄積用!AC$2:AC$10000, "&gt;=4.0")&gt;0, "〇", "×")))</f>
        <v>×</v>
      </c>
      <c r="AI34" t="str">
        <f>IF(OR($A34="", AI$5=""), "", IF(COUNTIFS(【データ】蓄積用!A$2:A$10000, AI$5, 【データ】蓄積用!C$2:C$10000, $A34, 【データ】蓄積用!D$2:D$10000, "&gt;=3000", 【データ】蓄積用!E$2:E$10000, "&gt;=1500")&gt;0, "〇", IF(COUNTIFS(【データ】蓄積用!A$2:A$10000, AI$5, 【データ】蓄積用!C$2:C$10000, $A34, 【データ】蓄積用!Q$2:Q$10000, 1, 【データ】蓄積用!AC$2:AC$10000, "&gt;=4.0")&gt;0, "〇", "×")))</f>
        <v>×</v>
      </c>
      <c r="AJ34" t="str">
        <f>IF(OR($A34="", AJ$5=""), "", IF(COUNTIFS(【データ】蓄積用!A$2:A$10000, AJ$5, 【データ】蓄積用!C$2:C$10000, $A34, 【データ】蓄積用!D$2:D$10000, "&gt;=3000", 【データ】蓄積用!E$2:E$10000, "&gt;=1500")&gt;0, "〇", IF(COUNTIFS(【データ】蓄積用!A$2:A$10000, AJ$5, 【データ】蓄積用!C$2:C$10000, $A34, 【データ】蓄積用!Q$2:Q$10000, 1, 【データ】蓄積用!AC$2:AC$10000, "&gt;=4.0")&gt;0, "〇", "×")))</f>
        <v>×</v>
      </c>
      <c r="AK34" t="str">
        <f>IF(OR($A34="", AK$5=""), "", IF(COUNTIFS(【データ】蓄積用!A$2:A$10000, AK$5, 【データ】蓄積用!C$2:C$10000, $A34, 【データ】蓄積用!D$2:D$10000, "&gt;=3000", 【データ】蓄積用!E$2:E$10000, "&gt;=1500")&gt;0, "〇", IF(COUNTIFS(【データ】蓄積用!A$2:A$10000, AK$5, 【データ】蓄積用!C$2:C$10000, $A34, 【データ】蓄積用!Q$2:Q$10000, 1, 【データ】蓄積用!AC$2:AC$10000, "&gt;=4.0")&gt;0, "〇", "×")))</f>
        <v>×</v>
      </c>
      <c r="AL34" t="str">
        <f>IF(OR($A34="", AL$5=""), "", IF(COUNTIFS(【データ】蓄積用!A$2:A$10000, AL$5, 【データ】蓄積用!C$2:C$10000, $A34, 【データ】蓄積用!D$2:D$10000, "&gt;=3000", 【データ】蓄積用!E$2:E$10000, "&gt;=1500")&gt;0, "〇", IF(COUNTIFS(【データ】蓄積用!A$2:A$10000, AL$5, 【データ】蓄積用!C$2:C$10000, $A34, 【データ】蓄積用!Q$2:Q$10000, 1, 【データ】蓄積用!AC$2:AC$10000, "&gt;=4.0")&gt;0, "〇", "×")))</f>
        <v>×</v>
      </c>
      <c r="AM34" t="str">
        <f>IF(OR($A34="", AM$5=""), "", IF(COUNTIFS(【データ】蓄積用!A$2:A$10000, AM$5, 【データ】蓄積用!C$2:C$10000, $A34, 【データ】蓄積用!D$2:D$10000, "&gt;=3000", 【データ】蓄積用!E$2:E$10000, "&gt;=1500")&gt;0, "〇", IF(COUNTIFS(【データ】蓄積用!A$2:A$10000, AM$5, 【データ】蓄積用!C$2:C$10000, $A34, 【データ】蓄積用!Q$2:Q$10000, 1, 【データ】蓄積用!AC$2:AC$10000, "&gt;=4.0")&gt;0, "〇", "×")))</f>
        <v>×</v>
      </c>
      <c r="AN34" t="str">
        <f>IF(OR($A34="", AN$5=""), "", IF(COUNTIFS(【データ】蓄積用!A$2:A$10000, AN$5, 【データ】蓄積用!C$2:C$10000, $A34, 【データ】蓄積用!D$2:D$10000, "&gt;=3000", 【データ】蓄積用!E$2:E$10000, "&gt;=1500")&gt;0, "〇", IF(COUNTIFS(【データ】蓄積用!A$2:A$10000, AN$5, 【データ】蓄積用!C$2:C$10000, $A34, 【データ】蓄積用!Q$2:Q$10000, 1, 【データ】蓄積用!AC$2:AC$10000, "&gt;=4.0")&gt;0, "〇", "×")))</f>
        <v>〇</v>
      </c>
      <c r="AO34" t="str">
        <f>IF(OR($A34="", AO$5=""), "", IF(COUNTIFS(【データ】蓄積用!A$2:A$10000, AO$5, 【データ】蓄積用!C$2:C$10000, $A34, 【データ】蓄積用!D$2:D$10000, "&gt;=3000", 【データ】蓄積用!E$2:E$10000, "&gt;=1500")&gt;0, "〇", IF(COUNTIFS(【データ】蓄積用!A$2:A$10000, AO$5, 【データ】蓄積用!C$2:C$10000, $A34, 【データ】蓄積用!Q$2:Q$10000, 1, 【データ】蓄積用!AC$2:AC$10000, "&gt;=4.0")&gt;0, "〇", "×")))</f>
        <v>×</v>
      </c>
      <c r="AP34" t="str">
        <f>IF(OR($A34="", AP$5=""), "", IF(COUNTIFS(【データ】蓄積用!A$2:A$10000, AP$5, 【データ】蓄積用!C$2:C$10000, $A34, 【データ】蓄積用!D$2:D$10000, "&gt;=3000", 【データ】蓄積用!E$2:E$10000, "&gt;=1500")&gt;0, "〇", IF(COUNTIFS(【データ】蓄積用!A$2:A$10000, AP$5, 【データ】蓄積用!C$2:C$10000, $A34, 【データ】蓄積用!Q$2:Q$10000, 1, 【データ】蓄積用!AC$2:AC$10000, "&gt;=4.0")&gt;0, "〇", "×")))</f>
        <v>×</v>
      </c>
      <c r="AQ34" t="str">
        <f>IF(OR($A34="", AQ$5=""), "", IF(COUNTIFS(【データ】蓄積用!A$2:A$10000, AQ$5, 【データ】蓄積用!C$2:C$10000, $A34, 【データ】蓄積用!D$2:D$10000, "&gt;=3000", 【データ】蓄積用!E$2:E$10000, "&gt;=1500")&gt;0, "〇", IF(COUNTIFS(【データ】蓄積用!A$2:A$10000, AQ$5, 【データ】蓄積用!C$2:C$10000, $A34, 【データ】蓄積用!Q$2:Q$10000, 1, 【データ】蓄積用!AC$2:AC$10000, "&gt;=4.0")&gt;0, "〇", "×")))</f>
        <v>×</v>
      </c>
      <c r="AR34" t="str">
        <f>IF(OR($A34="", AR$5=""), "", IF(COUNTIFS(【データ】蓄積用!A$2:A$10000, AR$5, 【データ】蓄積用!C$2:C$10000, $A34, 【データ】蓄積用!D$2:D$10000, "&gt;=3000", 【データ】蓄積用!E$2:E$10000, "&gt;=1500")&gt;0, "〇", IF(COUNTIFS(【データ】蓄積用!A$2:A$10000, AR$5, 【データ】蓄積用!C$2:C$10000, $A34, 【データ】蓄積用!Q$2:Q$10000, 1, 【データ】蓄積用!AC$2:AC$10000, "&gt;=4.0")&gt;0, "〇", "×")))</f>
        <v>×</v>
      </c>
      <c r="AS34" t="str">
        <f>IF(OR($A34="", AS$5=""), "", IF(COUNTIFS(【データ】蓄積用!A$2:A$10000, AS$5, 【データ】蓄積用!C$2:C$10000, $A34, 【データ】蓄積用!D$2:D$10000, "&gt;=3000", 【データ】蓄積用!E$2:E$10000, "&gt;=1500")&gt;0, "〇", IF(COUNTIFS(【データ】蓄積用!A$2:A$10000, AS$5, 【データ】蓄積用!C$2:C$10000, $A34, 【データ】蓄積用!Q$2:Q$10000, 1, 【データ】蓄積用!AC$2:AC$10000, "&gt;=4.0")&gt;0, "〇", "×")))</f>
        <v>×</v>
      </c>
      <c r="AT34" t="str">
        <f>IF(OR($A34="", AT$5=""), "", IF(COUNTIFS(【データ】蓄積用!A$2:A$10000, AT$5, 【データ】蓄積用!C$2:C$10000, $A34, 【データ】蓄積用!D$2:D$10000, "&gt;=3000", 【データ】蓄積用!E$2:E$10000, "&gt;=1500")&gt;0, "〇", IF(COUNTIFS(【データ】蓄積用!A$2:A$10000, AT$5, 【データ】蓄積用!C$2:C$10000, $A34, 【データ】蓄積用!Q$2:Q$10000, 1, 【データ】蓄積用!AC$2:AC$10000, "&gt;=4.0")&gt;0, "〇", "×")))</f>
        <v>×</v>
      </c>
      <c r="AU34" t="str">
        <f>IF(OR($A34="", AU$5=""), "", IF(COUNTIFS(【データ】蓄積用!A$2:A$10000, AU$5, 【データ】蓄積用!C$2:C$10000, $A34, 【データ】蓄積用!D$2:D$10000, "&gt;=3000", 【データ】蓄積用!E$2:E$10000, "&gt;=1500")&gt;0, "〇", IF(COUNTIFS(【データ】蓄積用!A$2:A$10000, AU$5, 【データ】蓄積用!C$2:C$10000, $A34, 【データ】蓄積用!Q$2:Q$10000, 1, 【データ】蓄積用!AC$2:AC$10000, "&gt;=4.0")&gt;0, "〇", "×")))</f>
        <v>×</v>
      </c>
      <c r="AV34" t="str">
        <f>IF(OR($A34="", AV$5=""), "", IF(COUNTIFS(【データ】蓄積用!A$2:A$10000, AV$5, 【データ】蓄積用!C$2:C$10000, $A34, 【データ】蓄積用!D$2:D$10000, "&gt;=3000", 【データ】蓄積用!E$2:E$10000, "&gt;=1500")&gt;0, "〇", IF(COUNTIFS(【データ】蓄積用!A$2:A$10000, AV$5, 【データ】蓄積用!C$2:C$10000, $A34, 【データ】蓄積用!Q$2:Q$10000, 1, 【データ】蓄積用!AC$2:AC$10000, "&gt;=4.0")&gt;0, "〇", "×")))</f>
        <v>〇</v>
      </c>
      <c r="AW34" t="str">
        <f>IF(OR($A34="", AW$5=""), "", IF(COUNTIFS(【データ】蓄積用!A$2:A$10000, AW$5, 【データ】蓄積用!C$2:C$10000, $A34, 【データ】蓄積用!D$2:D$10000, "&gt;=3000", 【データ】蓄積用!E$2:E$10000, "&gt;=1500")&gt;0, "〇", IF(COUNTIFS(【データ】蓄積用!A$2:A$10000, AW$5, 【データ】蓄積用!C$2:C$10000, $A34, 【データ】蓄積用!Q$2:Q$10000, 1, 【データ】蓄積用!AC$2:AC$10000, "&gt;=4.0")&gt;0, "〇", "×")))</f>
        <v>×</v>
      </c>
      <c r="AX34" t="str">
        <f>IF(OR($A34="", AX$5=""), "", IF(COUNTIFS(【データ】蓄積用!A$2:A$10000, AX$5, 【データ】蓄積用!C$2:C$10000, $A34, 【データ】蓄積用!D$2:D$10000, "&gt;=3000", 【データ】蓄積用!E$2:E$10000, "&gt;=1500")&gt;0, "〇", IF(COUNTIFS(【データ】蓄積用!A$2:A$10000, AX$5, 【データ】蓄積用!C$2:C$10000, $A34, 【データ】蓄積用!Q$2:Q$10000, 1, 【データ】蓄積用!AC$2:AC$10000, "&gt;=4.0")&gt;0, "〇", "×")))</f>
        <v>×</v>
      </c>
      <c r="AY34" t="str">
        <f>IF(OR($A34="", AY$5=""), "", IF(COUNTIFS(【データ】蓄積用!A$2:A$10000, AY$5, 【データ】蓄積用!C$2:C$10000, $A34, 【データ】蓄積用!D$2:D$10000, "&gt;=3000", 【データ】蓄積用!E$2:E$10000, "&gt;=1500")&gt;0, "〇", IF(COUNTIFS(【データ】蓄積用!A$2:A$10000, AY$5, 【データ】蓄積用!C$2:C$10000, $A34, 【データ】蓄積用!Q$2:Q$10000, 1, 【データ】蓄積用!AC$2:AC$10000, "&gt;=4.0")&gt;0, "〇", "×")))</f>
        <v/>
      </c>
    </row>
    <row r="35" spans="1:51">
      <c r="A35">
        <v>536</v>
      </c>
      <c r="B35" t="str">
        <f>IF(OR($A35="", B$5=""), "", IF(COUNTIFS(【データ】蓄積用!A$2:A$10000, B$5, 【データ】蓄積用!C$2:C$10000, $A35, 【データ】蓄積用!D$2:D$10000, "&gt;=3000", 【データ】蓄積用!E$2:E$10000, "&gt;=1500")&gt;0, "〇", IF(COUNTIFS(【データ】蓄積用!A$2:A$10000, B$5, 【データ】蓄積用!C$2:C$10000, $A35, 【データ】蓄積用!Q$2:Q$10000, 1, 【データ】蓄積用!AC$2:AC$10000, "&gt;=4.0")&gt;0, "〇", "×")))</f>
        <v>〇</v>
      </c>
      <c r="C35" t="str">
        <f>IF(OR($A35="", C$5=""), "", IF(COUNTIFS(【データ】蓄積用!A$2:A$10000, C$5, 【データ】蓄積用!C$2:C$10000, $A35, 【データ】蓄積用!D$2:D$10000, "&gt;=3000", 【データ】蓄積用!E$2:E$10000, "&gt;=1500")&gt;0, "〇", IF(COUNTIFS(【データ】蓄積用!A$2:A$10000, C$5, 【データ】蓄積用!C$2:C$10000, $A35, 【データ】蓄積用!Q$2:Q$10000, 1, 【データ】蓄積用!AC$2:AC$10000, "&gt;=4.0")&gt;0, "〇", "×")))</f>
        <v>×</v>
      </c>
      <c r="D35" t="str">
        <f>IF(OR($A35="", D$5=""), "", IF(COUNTIFS(【データ】蓄積用!A$2:A$10000, D$5, 【データ】蓄積用!C$2:C$10000, $A35, 【データ】蓄積用!D$2:D$10000, "&gt;=3000", 【データ】蓄積用!E$2:E$10000, "&gt;=1500")&gt;0, "〇", IF(COUNTIFS(【データ】蓄積用!A$2:A$10000, D$5, 【データ】蓄積用!C$2:C$10000, $A35, 【データ】蓄積用!Q$2:Q$10000, 1, 【データ】蓄積用!AC$2:AC$10000, "&gt;=4.0")&gt;0, "〇", "×")))</f>
        <v>〇</v>
      </c>
      <c r="E35" t="str">
        <f>IF(OR($A35="", E$5=""), "", IF(COUNTIFS(【データ】蓄積用!A$2:A$10000, E$5, 【データ】蓄積用!C$2:C$10000, $A35, 【データ】蓄積用!D$2:D$10000, "&gt;=3000", 【データ】蓄積用!E$2:E$10000, "&gt;=1500")&gt;0, "〇", IF(COUNTIFS(【データ】蓄積用!A$2:A$10000, E$5, 【データ】蓄積用!C$2:C$10000, $A35, 【データ】蓄積用!Q$2:Q$10000, 1, 【データ】蓄積用!AC$2:AC$10000, "&gt;=4.0")&gt;0, "〇", "×")))</f>
        <v>×</v>
      </c>
      <c r="F35" t="str">
        <f>IF(OR($A35="", F$5=""), "", IF(COUNTIFS(【データ】蓄積用!A$2:A$10000, F$5, 【データ】蓄積用!C$2:C$10000, $A35, 【データ】蓄積用!D$2:D$10000, "&gt;=3000", 【データ】蓄積用!E$2:E$10000, "&gt;=1500")&gt;0, "〇", IF(COUNTIFS(【データ】蓄積用!A$2:A$10000, F$5, 【データ】蓄積用!C$2:C$10000, $A35, 【データ】蓄積用!Q$2:Q$10000, 1, 【データ】蓄積用!AC$2:AC$10000, "&gt;=4.0")&gt;0, "〇", "×")))</f>
        <v>×</v>
      </c>
      <c r="G35" t="str">
        <f>IF(OR($A35="", G$5=""), "", IF(COUNTIFS(【データ】蓄積用!A$2:A$10000, G$5, 【データ】蓄積用!C$2:C$10000, $A35, 【データ】蓄積用!D$2:D$10000, "&gt;=3000", 【データ】蓄積用!E$2:E$10000, "&gt;=1500")&gt;0, "〇", IF(COUNTIFS(【データ】蓄積用!A$2:A$10000, G$5, 【データ】蓄積用!C$2:C$10000, $A35, 【データ】蓄積用!Q$2:Q$10000, 1, 【データ】蓄積用!AC$2:AC$10000, "&gt;=4.0")&gt;0, "〇", "×")))</f>
        <v>×</v>
      </c>
      <c r="H35" t="str">
        <f>IF(OR($A35="", H$5=""), "", IF(COUNTIFS(【データ】蓄積用!A$2:A$10000, H$5, 【データ】蓄積用!C$2:C$10000, $A35, 【データ】蓄積用!D$2:D$10000, "&gt;=3000", 【データ】蓄積用!E$2:E$10000, "&gt;=1500")&gt;0, "〇", IF(COUNTIFS(【データ】蓄積用!A$2:A$10000, H$5, 【データ】蓄積用!C$2:C$10000, $A35, 【データ】蓄積用!Q$2:Q$10000, 1, 【データ】蓄積用!AC$2:AC$10000, "&gt;=4.0")&gt;0, "〇", "×")))</f>
        <v>×</v>
      </c>
      <c r="I35" t="str">
        <f>IF(OR($A35="", I$5=""), "", IF(COUNTIFS(【データ】蓄積用!A$2:A$10000, I$5, 【データ】蓄積用!C$2:C$10000, $A35, 【データ】蓄積用!D$2:D$10000, "&gt;=3000", 【データ】蓄積用!E$2:E$10000, "&gt;=1500")&gt;0, "〇", IF(COUNTIFS(【データ】蓄積用!A$2:A$10000, I$5, 【データ】蓄積用!C$2:C$10000, $A35, 【データ】蓄積用!Q$2:Q$10000, 1, 【データ】蓄積用!AC$2:AC$10000, "&gt;=4.0")&gt;0, "〇", "×")))</f>
        <v>〇</v>
      </c>
      <c r="J35" t="str">
        <f>IF(OR($A35="", J$5=""), "", IF(COUNTIFS(【データ】蓄積用!A$2:A$10000, J$5, 【データ】蓄積用!C$2:C$10000, $A35, 【データ】蓄積用!D$2:D$10000, "&gt;=3000", 【データ】蓄積用!E$2:E$10000, "&gt;=1500")&gt;0, "〇", IF(COUNTIFS(【データ】蓄積用!A$2:A$10000, J$5, 【データ】蓄積用!C$2:C$10000, $A35, 【データ】蓄積用!Q$2:Q$10000, 1, 【データ】蓄積用!AC$2:AC$10000, "&gt;=4.0")&gt;0, "〇", "×")))</f>
        <v>×</v>
      </c>
      <c r="K35" t="str">
        <f>IF(OR($A35="", K$5=""), "", IF(COUNTIFS(【データ】蓄積用!A$2:A$10000, K$5, 【データ】蓄積用!C$2:C$10000, $A35, 【データ】蓄積用!D$2:D$10000, "&gt;=3000", 【データ】蓄積用!E$2:E$10000, "&gt;=1500")&gt;0, "〇", IF(COUNTIFS(【データ】蓄積用!A$2:A$10000, K$5, 【データ】蓄積用!C$2:C$10000, $A35, 【データ】蓄積用!Q$2:Q$10000, 1, 【データ】蓄積用!AC$2:AC$10000, "&gt;=4.0")&gt;0, "〇", "×")))</f>
        <v>×</v>
      </c>
      <c r="L35" t="str">
        <f>IF(OR($A35="", L$5=""), "", IF(COUNTIFS(【データ】蓄積用!A$2:A$10000, L$5, 【データ】蓄積用!C$2:C$10000, $A35, 【データ】蓄積用!D$2:D$10000, "&gt;=3000", 【データ】蓄積用!E$2:E$10000, "&gt;=1500")&gt;0, "〇", IF(COUNTIFS(【データ】蓄積用!A$2:A$10000, L$5, 【データ】蓄積用!C$2:C$10000, $A35, 【データ】蓄積用!Q$2:Q$10000, 1, 【データ】蓄積用!AC$2:AC$10000, "&gt;=4.0")&gt;0, "〇", "×")))</f>
        <v>×</v>
      </c>
      <c r="M35" t="str">
        <f>IF(OR($A35="", M$5=""), "", IF(COUNTIFS(【データ】蓄積用!A$2:A$10000, M$5, 【データ】蓄積用!C$2:C$10000, $A35, 【データ】蓄積用!D$2:D$10000, "&gt;=3000", 【データ】蓄積用!E$2:E$10000, "&gt;=1500")&gt;0, "〇", IF(COUNTIFS(【データ】蓄積用!A$2:A$10000, M$5, 【データ】蓄積用!C$2:C$10000, $A35, 【データ】蓄積用!Q$2:Q$10000, 1, 【データ】蓄積用!AC$2:AC$10000, "&gt;=4.0")&gt;0, "〇", "×")))</f>
        <v>×</v>
      </c>
      <c r="N35" t="str">
        <f>IF(OR($A35="", N$5=""), "", IF(COUNTIFS(【データ】蓄積用!A$2:A$10000, N$5, 【データ】蓄積用!C$2:C$10000, $A35, 【データ】蓄積用!D$2:D$10000, "&gt;=3000", 【データ】蓄積用!E$2:E$10000, "&gt;=1500")&gt;0, "〇", IF(COUNTIFS(【データ】蓄積用!A$2:A$10000, N$5, 【データ】蓄積用!C$2:C$10000, $A35, 【データ】蓄積用!Q$2:Q$10000, 1, 【データ】蓄積用!AC$2:AC$10000, "&gt;=4.0")&gt;0, "〇", "×")))</f>
        <v>×</v>
      </c>
      <c r="O35" t="str">
        <f>IF(OR($A35="", O$5=""), "", IF(COUNTIFS(【データ】蓄積用!A$2:A$10000, O$5, 【データ】蓄積用!C$2:C$10000, $A35, 【データ】蓄積用!D$2:D$10000, "&gt;=3000", 【データ】蓄積用!E$2:E$10000, "&gt;=1500")&gt;0, "〇", IF(COUNTIFS(【データ】蓄積用!A$2:A$10000, O$5, 【データ】蓄積用!C$2:C$10000, $A35, 【データ】蓄積用!Q$2:Q$10000, 1, 【データ】蓄積用!AC$2:AC$10000, "&gt;=4.0")&gt;0, "〇", "×")))</f>
        <v>×</v>
      </c>
      <c r="P35" t="str">
        <f>IF(OR($A35="", P$5=""), "", IF(COUNTIFS(【データ】蓄積用!A$2:A$10000, P$5, 【データ】蓄積用!C$2:C$10000, $A35, 【データ】蓄積用!D$2:D$10000, "&gt;=3000", 【データ】蓄積用!E$2:E$10000, "&gt;=1500")&gt;0, "〇", IF(COUNTIFS(【データ】蓄積用!A$2:A$10000, P$5, 【データ】蓄積用!C$2:C$10000, $A35, 【データ】蓄積用!Q$2:Q$10000, 1, 【データ】蓄積用!AC$2:AC$10000, "&gt;=4.0")&gt;0, "〇", "×")))</f>
        <v>×</v>
      </c>
      <c r="Q35" t="str">
        <f>IF(OR($A35="", Q$5=""), "", IF(COUNTIFS(【データ】蓄積用!A$2:A$10000, Q$5, 【データ】蓄積用!C$2:C$10000, $A35, 【データ】蓄積用!D$2:D$10000, "&gt;=3000", 【データ】蓄積用!E$2:E$10000, "&gt;=1500")&gt;0, "〇", IF(COUNTIFS(【データ】蓄積用!A$2:A$10000, Q$5, 【データ】蓄積用!C$2:C$10000, $A35, 【データ】蓄積用!Q$2:Q$10000, 1, 【データ】蓄積用!AC$2:AC$10000, "&gt;=4.0")&gt;0, "〇", "×")))</f>
        <v>×</v>
      </c>
      <c r="R35" t="str">
        <f>IF(OR($A35="", R$5=""), "", IF(COUNTIFS(【データ】蓄積用!A$2:A$10000, R$5, 【データ】蓄積用!C$2:C$10000, $A35, 【データ】蓄積用!D$2:D$10000, "&gt;=3000", 【データ】蓄積用!E$2:E$10000, "&gt;=1500")&gt;0, "〇", IF(COUNTIFS(【データ】蓄積用!A$2:A$10000, R$5, 【データ】蓄積用!C$2:C$10000, $A35, 【データ】蓄積用!Q$2:Q$10000, 1, 【データ】蓄積用!AC$2:AC$10000, "&gt;=4.0")&gt;0, "〇", "×")))</f>
        <v>×</v>
      </c>
      <c r="S35" t="str">
        <f>IF(OR($A35="", S$5=""), "", IF(COUNTIFS(【データ】蓄積用!A$2:A$10000, S$5, 【データ】蓄積用!C$2:C$10000, $A35, 【データ】蓄積用!D$2:D$10000, "&gt;=3000", 【データ】蓄積用!E$2:E$10000, "&gt;=1500")&gt;0, "〇", IF(COUNTIFS(【データ】蓄積用!A$2:A$10000, S$5, 【データ】蓄積用!C$2:C$10000, $A35, 【データ】蓄積用!Q$2:Q$10000, 1, 【データ】蓄積用!AC$2:AC$10000, "&gt;=4.0")&gt;0, "〇", "×")))</f>
        <v>×</v>
      </c>
      <c r="T35" t="str">
        <f>IF(OR($A35="", T$5=""), "", IF(COUNTIFS(【データ】蓄積用!A$2:A$10000, T$5, 【データ】蓄積用!C$2:C$10000, $A35, 【データ】蓄積用!D$2:D$10000, "&gt;=3000", 【データ】蓄積用!E$2:E$10000, "&gt;=1500")&gt;0, "〇", IF(COUNTIFS(【データ】蓄積用!A$2:A$10000, T$5, 【データ】蓄積用!C$2:C$10000, $A35, 【データ】蓄積用!Q$2:Q$10000, 1, 【データ】蓄積用!AC$2:AC$10000, "&gt;=4.0")&gt;0, "〇", "×")))</f>
        <v>×</v>
      </c>
      <c r="U35" t="str">
        <f>IF(OR($A35="", U$5=""), "", IF(COUNTIFS(【データ】蓄積用!A$2:A$10000, U$5, 【データ】蓄積用!C$2:C$10000, $A35, 【データ】蓄積用!D$2:D$10000, "&gt;=3000", 【データ】蓄積用!E$2:E$10000, "&gt;=1500")&gt;0, "〇", IF(COUNTIFS(【データ】蓄積用!A$2:A$10000, U$5, 【データ】蓄積用!C$2:C$10000, $A35, 【データ】蓄積用!Q$2:Q$10000, 1, 【データ】蓄積用!AC$2:AC$10000, "&gt;=4.0")&gt;0, "〇", "×")))</f>
        <v>〇</v>
      </c>
      <c r="V35" t="str">
        <f>IF(OR($A35="", V$5=""), "", IF(COUNTIFS(【データ】蓄積用!A$2:A$10000, V$5, 【データ】蓄積用!C$2:C$10000, $A35, 【データ】蓄積用!D$2:D$10000, "&gt;=3000", 【データ】蓄積用!E$2:E$10000, "&gt;=1500")&gt;0, "〇", IF(COUNTIFS(【データ】蓄積用!A$2:A$10000, V$5, 【データ】蓄積用!C$2:C$10000, $A35, 【データ】蓄積用!Q$2:Q$10000, 1, 【データ】蓄積用!AC$2:AC$10000, "&gt;=4.0")&gt;0, "〇", "×")))</f>
        <v>×</v>
      </c>
      <c r="W35" t="str">
        <f>IF(OR($A35="", W$5=""), "", IF(COUNTIFS(【データ】蓄積用!A$2:A$10000, W$5, 【データ】蓄積用!C$2:C$10000, $A35, 【データ】蓄積用!D$2:D$10000, "&gt;=3000", 【データ】蓄積用!E$2:E$10000, "&gt;=1500")&gt;0, "〇", IF(COUNTIFS(【データ】蓄積用!A$2:A$10000, W$5, 【データ】蓄積用!C$2:C$10000, $A35, 【データ】蓄積用!Q$2:Q$10000, 1, 【データ】蓄積用!AC$2:AC$10000, "&gt;=4.0")&gt;0, "〇", "×")))</f>
        <v>×</v>
      </c>
      <c r="X35" t="str">
        <f>IF(OR($A35="", X$5=""), "", IF(COUNTIFS(【データ】蓄積用!A$2:A$10000, X$5, 【データ】蓄積用!C$2:C$10000, $A35, 【データ】蓄積用!D$2:D$10000, "&gt;=3000", 【データ】蓄積用!E$2:E$10000, "&gt;=1500")&gt;0, "〇", IF(COUNTIFS(【データ】蓄積用!A$2:A$10000, X$5, 【データ】蓄積用!C$2:C$10000, $A35, 【データ】蓄積用!Q$2:Q$10000, 1, 【データ】蓄積用!AC$2:AC$10000, "&gt;=4.0")&gt;0, "〇", "×")))</f>
        <v>×</v>
      </c>
      <c r="Y35" t="str">
        <f>IF(OR($A35="", Y$5=""), "", IF(COUNTIFS(【データ】蓄積用!A$2:A$10000, Y$5, 【データ】蓄積用!C$2:C$10000, $A35, 【データ】蓄積用!D$2:D$10000, "&gt;=3000", 【データ】蓄積用!E$2:E$10000, "&gt;=1500")&gt;0, "〇", IF(COUNTIFS(【データ】蓄積用!A$2:A$10000, Y$5, 【データ】蓄積用!C$2:C$10000, $A35, 【データ】蓄積用!Q$2:Q$10000, 1, 【データ】蓄積用!AC$2:AC$10000, "&gt;=4.0")&gt;0, "〇", "×")))</f>
        <v>×</v>
      </c>
      <c r="Z35" t="str">
        <f>IF(OR($A35="", Z$5=""), "", IF(COUNTIFS(【データ】蓄積用!A$2:A$10000, Z$5, 【データ】蓄積用!C$2:C$10000, $A35, 【データ】蓄積用!D$2:D$10000, "&gt;=3000", 【データ】蓄積用!E$2:E$10000, "&gt;=1500")&gt;0, "〇", IF(COUNTIFS(【データ】蓄積用!A$2:A$10000, Z$5, 【データ】蓄積用!C$2:C$10000, $A35, 【データ】蓄積用!Q$2:Q$10000, 1, 【データ】蓄積用!AC$2:AC$10000, "&gt;=4.0")&gt;0, "〇", "×")))</f>
        <v>×</v>
      </c>
      <c r="AA35" t="str">
        <f>IF(OR($A35="", AA$5=""), "", IF(COUNTIFS(【データ】蓄積用!A$2:A$10000, AA$5, 【データ】蓄積用!C$2:C$10000, $A35, 【データ】蓄積用!D$2:D$10000, "&gt;=3000", 【データ】蓄積用!E$2:E$10000, "&gt;=1500")&gt;0, "〇", IF(COUNTIFS(【データ】蓄積用!A$2:A$10000, AA$5, 【データ】蓄積用!C$2:C$10000, $A35, 【データ】蓄積用!Q$2:Q$10000, 1, 【データ】蓄積用!AC$2:AC$10000, "&gt;=4.0")&gt;0, "〇", "×")))</f>
        <v>×</v>
      </c>
      <c r="AB35" t="str">
        <f>IF(OR($A35="", AB$5=""), "", IF(COUNTIFS(【データ】蓄積用!A$2:A$10000, AB$5, 【データ】蓄積用!C$2:C$10000, $A35, 【データ】蓄積用!D$2:D$10000, "&gt;=3000", 【データ】蓄積用!E$2:E$10000, "&gt;=1500")&gt;0, "〇", IF(COUNTIFS(【データ】蓄積用!A$2:A$10000, AB$5, 【データ】蓄積用!C$2:C$10000, $A35, 【データ】蓄積用!Q$2:Q$10000, 1, 【データ】蓄積用!AC$2:AC$10000, "&gt;=4.0")&gt;0, "〇", "×")))</f>
        <v>×</v>
      </c>
      <c r="AC35" t="str">
        <f>IF(OR($A35="", AC$5=""), "", IF(COUNTIFS(【データ】蓄積用!A$2:A$10000, AC$5, 【データ】蓄積用!C$2:C$10000, $A35, 【データ】蓄積用!D$2:D$10000, "&gt;=3000", 【データ】蓄積用!E$2:E$10000, "&gt;=1500")&gt;0, "〇", IF(COUNTIFS(【データ】蓄積用!A$2:A$10000, AC$5, 【データ】蓄積用!C$2:C$10000, $A35, 【データ】蓄積用!Q$2:Q$10000, 1, 【データ】蓄積用!AC$2:AC$10000, "&gt;=4.0")&gt;0, "〇", "×")))</f>
        <v>×</v>
      </c>
      <c r="AD35" t="str">
        <f>IF(OR($A35="", AD$5=""), "", IF(COUNTIFS(【データ】蓄積用!A$2:A$10000, AD$5, 【データ】蓄積用!C$2:C$10000, $A35, 【データ】蓄積用!D$2:D$10000, "&gt;=3000", 【データ】蓄積用!E$2:E$10000, "&gt;=1500")&gt;0, "〇", IF(COUNTIFS(【データ】蓄積用!A$2:A$10000, AD$5, 【データ】蓄積用!C$2:C$10000, $A35, 【データ】蓄積用!Q$2:Q$10000, 1, 【データ】蓄積用!AC$2:AC$10000, "&gt;=4.0")&gt;0, "〇", "×")))</f>
        <v>×</v>
      </c>
      <c r="AE35" t="str">
        <f>IF(OR($A35="", AE$5=""), "", IF(COUNTIFS(【データ】蓄積用!A$2:A$10000, AE$5, 【データ】蓄積用!C$2:C$10000, $A35, 【データ】蓄積用!D$2:D$10000, "&gt;=3000", 【データ】蓄積用!E$2:E$10000, "&gt;=1500")&gt;0, "〇", IF(COUNTIFS(【データ】蓄積用!A$2:A$10000, AE$5, 【データ】蓄積用!C$2:C$10000, $A35, 【データ】蓄積用!Q$2:Q$10000, 1, 【データ】蓄積用!AC$2:AC$10000, "&gt;=4.0")&gt;0, "〇", "×")))</f>
        <v>×</v>
      </c>
      <c r="AF35" t="str">
        <f>IF(OR($A35="", AF$5=""), "", IF(COUNTIFS(【データ】蓄積用!A$2:A$10000, AF$5, 【データ】蓄積用!C$2:C$10000, $A35, 【データ】蓄積用!D$2:D$10000, "&gt;=3000", 【データ】蓄積用!E$2:E$10000, "&gt;=1500")&gt;0, "〇", IF(COUNTIFS(【データ】蓄積用!A$2:A$10000, AF$5, 【データ】蓄積用!C$2:C$10000, $A35, 【データ】蓄積用!Q$2:Q$10000, 1, 【データ】蓄積用!AC$2:AC$10000, "&gt;=4.0")&gt;0, "〇", "×")))</f>
        <v>×</v>
      </c>
      <c r="AG35" t="str">
        <f>IF(OR($A35="", AG$5=""), "", IF(COUNTIFS(【データ】蓄積用!A$2:A$10000, AG$5, 【データ】蓄積用!C$2:C$10000, $A35, 【データ】蓄積用!D$2:D$10000, "&gt;=3000", 【データ】蓄積用!E$2:E$10000, "&gt;=1500")&gt;0, "〇", IF(COUNTIFS(【データ】蓄積用!A$2:A$10000, AG$5, 【データ】蓄積用!C$2:C$10000, $A35, 【データ】蓄積用!Q$2:Q$10000, 1, 【データ】蓄積用!AC$2:AC$10000, "&gt;=4.0")&gt;0, "〇", "×")))</f>
        <v>×</v>
      </c>
      <c r="AH35" t="str">
        <f>IF(OR($A35="", AH$5=""), "", IF(COUNTIFS(【データ】蓄積用!A$2:A$10000, AH$5, 【データ】蓄積用!C$2:C$10000, $A35, 【データ】蓄積用!D$2:D$10000, "&gt;=3000", 【データ】蓄積用!E$2:E$10000, "&gt;=1500")&gt;0, "〇", IF(COUNTIFS(【データ】蓄積用!A$2:A$10000, AH$5, 【データ】蓄積用!C$2:C$10000, $A35, 【データ】蓄積用!Q$2:Q$10000, 1, 【データ】蓄積用!AC$2:AC$10000, "&gt;=4.0")&gt;0, "〇", "×")))</f>
        <v>×</v>
      </c>
      <c r="AI35" t="str">
        <f>IF(OR($A35="", AI$5=""), "", IF(COUNTIFS(【データ】蓄積用!A$2:A$10000, AI$5, 【データ】蓄積用!C$2:C$10000, $A35, 【データ】蓄積用!D$2:D$10000, "&gt;=3000", 【データ】蓄積用!E$2:E$10000, "&gt;=1500")&gt;0, "〇", IF(COUNTIFS(【データ】蓄積用!A$2:A$10000, AI$5, 【データ】蓄積用!C$2:C$10000, $A35, 【データ】蓄積用!Q$2:Q$10000, 1, 【データ】蓄積用!AC$2:AC$10000, "&gt;=4.0")&gt;0, "〇", "×")))</f>
        <v>×</v>
      </c>
      <c r="AJ35" t="str">
        <f>IF(OR($A35="", AJ$5=""), "", IF(COUNTIFS(【データ】蓄積用!A$2:A$10000, AJ$5, 【データ】蓄積用!C$2:C$10000, $A35, 【データ】蓄積用!D$2:D$10000, "&gt;=3000", 【データ】蓄積用!E$2:E$10000, "&gt;=1500")&gt;0, "〇", IF(COUNTIFS(【データ】蓄積用!A$2:A$10000, AJ$5, 【データ】蓄積用!C$2:C$10000, $A35, 【データ】蓄積用!Q$2:Q$10000, 1, 【データ】蓄積用!AC$2:AC$10000, "&gt;=4.0")&gt;0, "〇", "×")))</f>
        <v>×</v>
      </c>
      <c r="AK35" t="str">
        <f>IF(OR($A35="", AK$5=""), "", IF(COUNTIFS(【データ】蓄積用!A$2:A$10000, AK$5, 【データ】蓄積用!C$2:C$10000, $A35, 【データ】蓄積用!D$2:D$10000, "&gt;=3000", 【データ】蓄積用!E$2:E$10000, "&gt;=1500")&gt;0, "〇", IF(COUNTIFS(【データ】蓄積用!A$2:A$10000, AK$5, 【データ】蓄積用!C$2:C$10000, $A35, 【データ】蓄積用!Q$2:Q$10000, 1, 【データ】蓄積用!AC$2:AC$10000, "&gt;=4.0")&gt;0, "〇", "×")))</f>
        <v>×</v>
      </c>
      <c r="AL35" t="str">
        <f>IF(OR($A35="", AL$5=""), "", IF(COUNTIFS(【データ】蓄積用!A$2:A$10000, AL$5, 【データ】蓄積用!C$2:C$10000, $A35, 【データ】蓄積用!D$2:D$10000, "&gt;=3000", 【データ】蓄積用!E$2:E$10000, "&gt;=1500")&gt;0, "〇", IF(COUNTIFS(【データ】蓄積用!A$2:A$10000, AL$5, 【データ】蓄積用!C$2:C$10000, $A35, 【データ】蓄積用!Q$2:Q$10000, 1, 【データ】蓄積用!AC$2:AC$10000, "&gt;=4.0")&gt;0, "〇", "×")))</f>
        <v>×</v>
      </c>
      <c r="AM35" t="str">
        <f>IF(OR($A35="", AM$5=""), "", IF(COUNTIFS(【データ】蓄積用!A$2:A$10000, AM$5, 【データ】蓄積用!C$2:C$10000, $A35, 【データ】蓄積用!D$2:D$10000, "&gt;=3000", 【データ】蓄積用!E$2:E$10000, "&gt;=1500")&gt;0, "〇", IF(COUNTIFS(【データ】蓄積用!A$2:A$10000, AM$5, 【データ】蓄積用!C$2:C$10000, $A35, 【データ】蓄積用!Q$2:Q$10000, 1, 【データ】蓄積用!AC$2:AC$10000, "&gt;=4.0")&gt;0, "〇", "×")))</f>
        <v>×</v>
      </c>
      <c r="AN35" t="str">
        <f>IF(OR($A35="", AN$5=""), "", IF(COUNTIFS(【データ】蓄積用!A$2:A$10000, AN$5, 【データ】蓄積用!C$2:C$10000, $A35, 【データ】蓄積用!D$2:D$10000, "&gt;=3000", 【データ】蓄積用!E$2:E$10000, "&gt;=1500")&gt;0, "〇", IF(COUNTIFS(【データ】蓄積用!A$2:A$10000, AN$5, 【データ】蓄積用!C$2:C$10000, $A35, 【データ】蓄積用!Q$2:Q$10000, 1, 【データ】蓄積用!AC$2:AC$10000, "&gt;=4.0")&gt;0, "〇", "×")))</f>
        <v>×</v>
      </c>
      <c r="AO35" t="str">
        <f>IF(OR($A35="", AO$5=""), "", IF(COUNTIFS(【データ】蓄積用!A$2:A$10000, AO$5, 【データ】蓄積用!C$2:C$10000, $A35, 【データ】蓄積用!D$2:D$10000, "&gt;=3000", 【データ】蓄積用!E$2:E$10000, "&gt;=1500")&gt;0, "〇", IF(COUNTIFS(【データ】蓄積用!A$2:A$10000, AO$5, 【データ】蓄積用!C$2:C$10000, $A35, 【データ】蓄積用!Q$2:Q$10000, 1, 【データ】蓄積用!AC$2:AC$10000, "&gt;=4.0")&gt;0, "〇", "×")))</f>
        <v>×</v>
      </c>
      <c r="AP35" t="str">
        <f>IF(OR($A35="", AP$5=""), "", IF(COUNTIFS(【データ】蓄積用!A$2:A$10000, AP$5, 【データ】蓄積用!C$2:C$10000, $A35, 【データ】蓄積用!D$2:D$10000, "&gt;=3000", 【データ】蓄積用!E$2:E$10000, "&gt;=1500")&gt;0, "〇", IF(COUNTIFS(【データ】蓄積用!A$2:A$10000, AP$5, 【データ】蓄積用!C$2:C$10000, $A35, 【データ】蓄積用!Q$2:Q$10000, 1, 【データ】蓄積用!AC$2:AC$10000, "&gt;=4.0")&gt;0, "〇", "×")))</f>
        <v>×</v>
      </c>
      <c r="AQ35" t="str">
        <f>IF(OR($A35="", AQ$5=""), "", IF(COUNTIFS(【データ】蓄積用!A$2:A$10000, AQ$5, 【データ】蓄積用!C$2:C$10000, $A35, 【データ】蓄積用!D$2:D$10000, "&gt;=3000", 【データ】蓄積用!E$2:E$10000, "&gt;=1500")&gt;0, "〇", IF(COUNTIFS(【データ】蓄積用!A$2:A$10000, AQ$5, 【データ】蓄積用!C$2:C$10000, $A35, 【データ】蓄積用!Q$2:Q$10000, 1, 【データ】蓄積用!AC$2:AC$10000, "&gt;=4.0")&gt;0, "〇", "×")))</f>
        <v>×</v>
      </c>
      <c r="AR35" t="str">
        <f>IF(OR($A35="", AR$5=""), "", IF(COUNTIFS(【データ】蓄積用!A$2:A$10000, AR$5, 【データ】蓄積用!C$2:C$10000, $A35, 【データ】蓄積用!D$2:D$10000, "&gt;=3000", 【データ】蓄積用!E$2:E$10000, "&gt;=1500")&gt;0, "〇", IF(COUNTIFS(【データ】蓄積用!A$2:A$10000, AR$5, 【データ】蓄積用!C$2:C$10000, $A35, 【データ】蓄積用!Q$2:Q$10000, 1, 【データ】蓄積用!AC$2:AC$10000, "&gt;=4.0")&gt;0, "〇", "×")))</f>
        <v>×</v>
      </c>
      <c r="AS35" t="str">
        <f>IF(OR($A35="", AS$5=""), "", IF(COUNTIFS(【データ】蓄積用!A$2:A$10000, AS$5, 【データ】蓄積用!C$2:C$10000, $A35, 【データ】蓄積用!D$2:D$10000, "&gt;=3000", 【データ】蓄積用!E$2:E$10000, "&gt;=1500")&gt;0, "〇", IF(COUNTIFS(【データ】蓄積用!A$2:A$10000, AS$5, 【データ】蓄積用!C$2:C$10000, $A35, 【データ】蓄積用!Q$2:Q$10000, 1, 【データ】蓄積用!AC$2:AC$10000, "&gt;=4.0")&gt;0, "〇", "×")))</f>
        <v>×</v>
      </c>
      <c r="AT35" t="str">
        <f>IF(OR($A35="", AT$5=""), "", IF(COUNTIFS(【データ】蓄積用!A$2:A$10000, AT$5, 【データ】蓄積用!C$2:C$10000, $A35, 【データ】蓄積用!D$2:D$10000, "&gt;=3000", 【データ】蓄積用!E$2:E$10000, "&gt;=1500")&gt;0, "〇", IF(COUNTIFS(【データ】蓄積用!A$2:A$10000, AT$5, 【データ】蓄積用!C$2:C$10000, $A35, 【データ】蓄積用!Q$2:Q$10000, 1, 【データ】蓄積用!AC$2:AC$10000, "&gt;=4.0")&gt;0, "〇", "×")))</f>
        <v>×</v>
      </c>
      <c r="AU35" t="str">
        <f>IF(OR($A35="", AU$5=""), "", IF(COUNTIFS(【データ】蓄積用!A$2:A$10000, AU$5, 【データ】蓄積用!C$2:C$10000, $A35, 【データ】蓄積用!D$2:D$10000, "&gt;=3000", 【データ】蓄積用!E$2:E$10000, "&gt;=1500")&gt;0, "〇", IF(COUNTIFS(【データ】蓄積用!A$2:A$10000, AU$5, 【データ】蓄積用!C$2:C$10000, $A35, 【データ】蓄積用!Q$2:Q$10000, 1, 【データ】蓄積用!AC$2:AC$10000, "&gt;=4.0")&gt;0, "〇", "×")))</f>
        <v>×</v>
      </c>
      <c r="AV35" t="str">
        <f>IF(OR($A35="", AV$5=""), "", IF(COUNTIFS(【データ】蓄積用!A$2:A$10000, AV$5, 【データ】蓄積用!C$2:C$10000, $A35, 【データ】蓄積用!D$2:D$10000, "&gt;=3000", 【データ】蓄積用!E$2:E$10000, "&gt;=1500")&gt;0, "〇", IF(COUNTIFS(【データ】蓄積用!A$2:A$10000, AV$5, 【データ】蓄積用!C$2:C$10000, $A35, 【データ】蓄積用!Q$2:Q$10000, 1, 【データ】蓄積用!AC$2:AC$10000, "&gt;=4.0")&gt;0, "〇", "×")))</f>
        <v>×</v>
      </c>
      <c r="AW35" t="str">
        <f>IF(OR($A35="", AW$5=""), "", IF(COUNTIFS(【データ】蓄積用!A$2:A$10000, AW$5, 【データ】蓄積用!C$2:C$10000, $A35, 【データ】蓄積用!D$2:D$10000, "&gt;=3000", 【データ】蓄積用!E$2:E$10000, "&gt;=1500")&gt;0, "〇", IF(COUNTIFS(【データ】蓄積用!A$2:A$10000, AW$5, 【データ】蓄積用!C$2:C$10000, $A35, 【データ】蓄積用!Q$2:Q$10000, 1, 【データ】蓄積用!AC$2:AC$10000, "&gt;=4.0")&gt;0, "〇", "×")))</f>
        <v>〇</v>
      </c>
      <c r="AX35" t="str">
        <f>IF(OR($A35="", AX$5=""), "", IF(COUNTIFS(【データ】蓄積用!A$2:A$10000, AX$5, 【データ】蓄積用!C$2:C$10000, $A35, 【データ】蓄積用!D$2:D$10000, "&gt;=3000", 【データ】蓄積用!E$2:E$10000, "&gt;=1500")&gt;0, "〇", IF(COUNTIFS(【データ】蓄積用!A$2:A$10000, AX$5, 【データ】蓄積用!C$2:C$10000, $A35, 【データ】蓄積用!Q$2:Q$10000, 1, 【データ】蓄積用!AC$2:AC$10000, "&gt;=4.0")&gt;0, "〇", "×")))</f>
        <v>×</v>
      </c>
      <c r="AY35" t="str">
        <f>IF(OR($A35="", AY$5=""), "", IF(COUNTIFS(【データ】蓄積用!A$2:A$10000, AY$5, 【データ】蓄積用!C$2:C$10000, $A35, 【データ】蓄積用!D$2:D$10000, "&gt;=3000", 【データ】蓄積用!E$2:E$10000, "&gt;=1500")&gt;0, "〇", IF(COUNTIFS(【データ】蓄積用!A$2:A$10000, AY$5, 【データ】蓄積用!C$2:C$10000, $A35, 【データ】蓄積用!Q$2:Q$10000, 1, 【データ】蓄積用!AC$2:AC$10000, "&gt;=4.0")&gt;0, "〇", "×")))</f>
        <v/>
      </c>
    </row>
    <row r="36" spans="1:51">
      <c r="A36">
        <v>537</v>
      </c>
      <c r="B36" t="str">
        <f>IF(OR($A36="", B$5=""), "", IF(COUNTIFS(【データ】蓄積用!A$2:A$10000, B$5, 【データ】蓄積用!C$2:C$10000, $A36, 【データ】蓄積用!D$2:D$10000, "&gt;=3000", 【データ】蓄積用!E$2:E$10000, "&gt;=1500")&gt;0, "〇", IF(COUNTIFS(【データ】蓄積用!A$2:A$10000, B$5, 【データ】蓄積用!C$2:C$10000, $A36, 【データ】蓄積用!Q$2:Q$10000, 1, 【データ】蓄積用!AC$2:AC$10000, "&gt;=4.0")&gt;0, "〇", "×")))</f>
        <v>×</v>
      </c>
      <c r="C36" t="str">
        <f>IF(OR($A36="", C$5=""), "", IF(COUNTIFS(【データ】蓄積用!A$2:A$10000, C$5, 【データ】蓄積用!C$2:C$10000, $A36, 【データ】蓄積用!D$2:D$10000, "&gt;=3000", 【データ】蓄積用!E$2:E$10000, "&gt;=1500")&gt;0, "〇", IF(COUNTIFS(【データ】蓄積用!A$2:A$10000, C$5, 【データ】蓄積用!C$2:C$10000, $A36, 【データ】蓄積用!Q$2:Q$10000, 1, 【データ】蓄積用!AC$2:AC$10000, "&gt;=4.0")&gt;0, "〇", "×")))</f>
        <v>×</v>
      </c>
      <c r="D36" t="str">
        <f>IF(OR($A36="", D$5=""), "", IF(COUNTIFS(【データ】蓄積用!A$2:A$10000, D$5, 【データ】蓄積用!C$2:C$10000, $A36, 【データ】蓄積用!D$2:D$10000, "&gt;=3000", 【データ】蓄積用!E$2:E$10000, "&gt;=1500")&gt;0, "〇", IF(COUNTIFS(【データ】蓄積用!A$2:A$10000, D$5, 【データ】蓄積用!C$2:C$10000, $A36, 【データ】蓄積用!Q$2:Q$10000, 1, 【データ】蓄積用!AC$2:AC$10000, "&gt;=4.0")&gt;0, "〇", "×")))</f>
        <v>×</v>
      </c>
      <c r="E36" t="str">
        <f>IF(OR($A36="", E$5=""), "", IF(COUNTIFS(【データ】蓄積用!A$2:A$10000, E$5, 【データ】蓄積用!C$2:C$10000, $A36, 【データ】蓄積用!D$2:D$10000, "&gt;=3000", 【データ】蓄積用!E$2:E$10000, "&gt;=1500")&gt;0, "〇", IF(COUNTIFS(【データ】蓄積用!A$2:A$10000, E$5, 【データ】蓄積用!C$2:C$10000, $A36, 【データ】蓄積用!Q$2:Q$10000, 1, 【データ】蓄積用!AC$2:AC$10000, "&gt;=4.0")&gt;0, "〇", "×")))</f>
        <v>×</v>
      </c>
      <c r="F36" t="str">
        <f>IF(OR($A36="", F$5=""), "", IF(COUNTIFS(【データ】蓄積用!A$2:A$10000, F$5, 【データ】蓄積用!C$2:C$10000, $A36, 【データ】蓄積用!D$2:D$10000, "&gt;=3000", 【データ】蓄積用!E$2:E$10000, "&gt;=1500")&gt;0, "〇", IF(COUNTIFS(【データ】蓄積用!A$2:A$10000, F$5, 【データ】蓄積用!C$2:C$10000, $A36, 【データ】蓄積用!Q$2:Q$10000, 1, 【データ】蓄積用!AC$2:AC$10000, "&gt;=4.0")&gt;0, "〇", "×")))</f>
        <v>×</v>
      </c>
      <c r="G36" t="str">
        <f>IF(OR($A36="", G$5=""), "", IF(COUNTIFS(【データ】蓄積用!A$2:A$10000, G$5, 【データ】蓄積用!C$2:C$10000, $A36, 【データ】蓄積用!D$2:D$10000, "&gt;=3000", 【データ】蓄積用!E$2:E$10000, "&gt;=1500")&gt;0, "〇", IF(COUNTIFS(【データ】蓄積用!A$2:A$10000, G$5, 【データ】蓄積用!C$2:C$10000, $A36, 【データ】蓄積用!Q$2:Q$10000, 1, 【データ】蓄積用!AC$2:AC$10000, "&gt;=4.0")&gt;0, "〇", "×")))</f>
        <v>×</v>
      </c>
      <c r="H36" t="str">
        <f>IF(OR($A36="", H$5=""), "", IF(COUNTIFS(【データ】蓄積用!A$2:A$10000, H$5, 【データ】蓄積用!C$2:C$10000, $A36, 【データ】蓄積用!D$2:D$10000, "&gt;=3000", 【データ】蓄積用!E$2:E$10000, "&gt;=1500")&gt;0, "〇", IF(COUNTIFS(【データ】蓄積用!A$2:A$10000, H$5, 【データ】蓄積用!C$2:C$10000, $A36, 【データ】蓄積用!Q$2:Q$10000, 1, 【データ】蓄積用!AC$2:AC$10000, "&gt;=4.0")&gt;0, "〇", "×")))</f>
        <v>×</v>
      </c>
      <c r="I36" t="str">
        <f>IF(OR($A36="", I$5=""), "", IF(COUNTIFS(【データ】蓄積用!A$2:A$10000, I$5, 【データ】蓄積用!C$2:C$10000, $A36, 【データ】蓄積用!D$2:D$10000, "&gt;=3000", 【データ】蓄積用!E$2:E$10000, "&gt;=1500")&gt;0, "〇", IF(COUNTIFS(【データ】蓄積用!A$2:A$10000, I$5, 【データ】蓄積用!C$2:C$10000, $A36, 【データ】蓄積用!Q$2:Q$10000, 1, 【データ】蓄積用!AC$2:AC$10000, "&gt;=4.0")&gt;0, "〇", "×")))</f>
        <v>×</v>
      </c>
      <c r="J36" t="str">
        <f>IF(OR($A36="", J$5=""), "", IF(COUNTIFS(【データ】蓄積用!A$2:A$10000, J$5, 【データ】蓄積用!C$2:C$10000, $A36, 【データ】蓄積用!D$2:D$10000, "&gt;=3000", 【データ】蓄積用!E$2:E$10000, "&gt;=1500")&gt;0, "〇", IF(COUNTIFS(【データ】蓄積用!A$2:A$10000, J$5, 【データ】蓄積用!C$2:C$10000, $A36, 【データ】蓄積用!Q$2:Q$10000, 1, 【データ】蓄積用!AC$2:AC$10000, "&gt;=4.0")&gt;0, "〇", "×")))</f>
        <v>×</v>
      </c>
      <c r="K36" t="str">
        <f>IF(OR($A36="", K$5=""), "", IF(COUNTIFS(【データ】蓄積用!A$2:A$10000, K$5, 【データ】蓄積用!C$2:C$10000, $A36, 【データ】蓄積用!D$2:D$10000, "&gt;=3000", 【データ】蓄積用!E$2:E$10000, "&gt;=1500")&gt;0, "〇", IF(COUNTIFS(【データ】蓄積用!A$2:A$10000, K$5, 【データ】蓄積用!C$2:C$10000, $A36, 【データ】蓄積用!Q$2:Q$10000, 1, 【データ】蓄積用!AC$2:AC$10000, "&gt;=4.0")&gt;0, "〇", "×")))</f>
        <v>×</v>
      </c>
      <c r="L36" t="str">
        <f>IF(OR($A36="", L$5=""), "", IF(COUNTIFS(【データ】蓄積用!A$2:A$10000, L$5, 【データ】蓄積用!C$2:C$10000, $A36, 【データ】蓄積用!D$2:D$10000, "&gt;=3000", 【データ】蓄積用!E$2:E$10000, "&gt;=1500")&gt;0, "〇", IF(COUNTIFS(【データ】蓄積用!A$2:A$10000, L$5, 【データ】蓄積用!C$2:C$10000, $A36, 【データ】蓄積用!Q$2:Q$10000, 1, 【データ】蓄積用!AC$2:AC$10000, "&gt;=4.0")&gt;0, "〇", "×")))</f>
        <v>×</v>
      </c>
      <c r="M36" t="str">
        <f>IF(OR($A36="", M$5=""), "", IF(COUNTIFS(【データ】蓄積用!A$2:A$10000, M$5, 【データ】蓄積用!C$2:C$10000, $A36, 【データ】蓄積用!D$2:D$10000, "&gt;=3000", 【データ】蓄積用!E$2:E$10000, "&gt;=1500")&gt;0, "〇", IF(COUNTIFS(【データ】蓄積用!A$2:A$10000, M$5, 【データ】蓄積用!C$2:C$10000, $A36, 【データ】蓄積用!Q$2:Q$10000, 1, 【データ】蓄積用!AC$2:AC$10000, "&gt;=4.0")&gt;0, "〇", "×")))</f>
        <v>×</v>
      </c>
      <c r="N36" t="str">
        <f>IF(OR($A36="", N$5=""), "", IF(COUNTIFS(【データ】蓄積用!A$2:A$10000, N$5, 【データ】蓄積用!C$2:C$10000, $A36, 【データ】蓄積用!D$2:D$10000, "&gt;=3000", 【データ】蓄積用!E$2:E$10000, "&gt;=1500")&gt;0, "〇", IF(COUNTIFS(【データ】蓄積用!A$2:A$10000, N$5, 【データ】蓄積用!C$2:C$10000, $A36, 【データ】蓄積用!Q$2:Q$10000, 1, 【データ】蓄積用!AC$2:AC$10000, "&gt;=4.0")&gt;0, "〇", "×")))</f>
        <v>〇</v>
      </c>
      <c r="O36" t="str">
        <f>IF(OR($A36="", O$5=""), "", IF(COUNTIFS(【データ】蓄積用!A$2:A$10000, O$5, 【データ】蓄積用!C$2:C$10000, $A36, 【データ】蓄積用!D$2:D$10000, "&gt;=3000", 【データ】蓄積用!E$2:E$10000, "&gt;=1500")&gt;0, "〇", IF(COUNTIFS(【データ】蓄積用!A$2:A$10000, O$5, 【データ】蓄積用!C$2:C$10000, $A36, 【データ】蓄積用!Q$2:Q$10000, 1, 【データ】蓄積用!AC$2:AC$10000, "&gt;=4.0")&gt;0, "〇", "×")))</f>
        <v>×</v>
      </c>
      <c r="P36" t="str">
        <f>IF(OR($A36="", P$5=""), "", IF(COUNTIFS(【データ】蓄積用!A$2:A$10000, P$5, 【データ】蓄積用!C$2:C$10000, $A36, 【データ】蓄積用!D$2:D$10000, "&gt;=3000", 【データ】蓄積用!E$2:E$10000, "&gt;=1500")&gt;0, "〇", IF(COUNTIFS(【データ】蓄積用!A$2:A$10000, P$5, 【データ】蓄積用!C$2:C$10000, $A36, 【データ】蓄積用!Q$2:Q$10000, 1, 【データ】蓄積用!AC$2:AC$10000, "&gt;=4.0")&gt;0, "〇", "×")))</f>
        <v>×</v>
      </c>
      <c r="Q36" t="str">
        <f>IF(OR($A36="", Q$5=""), "", IF(COUNTIFS(【データ】蓄積用!A$2:A$10000, Q$5, 【データ】蓄積用!C$2:C$10000, $A36, 【データ】蓄積用!D$2:D$10000, "&gt;=3000", 【データ】蓄積用!E$2:E$10000, "&gt;=1500")&gt;0, "〇", IF(COUNTIFS(【データ】蓄積用!A$2:A$10000, Q$5, 【データ】蓄積用!C$2:C$10000, $A36, 【データ】蓄積用!Q$2:Q$10000, 1, 【データ】蓄積用!AC$2:AC$10000, "&gt;=4.0")&gt;0, "〇", "×")))</f>
        <v>×</v>
      </c>
      <c r="R36" t="str">
        <f>IF(OR($A36="", R$5=""), "", IF(COUNTIFS(【データ】蓄積用!A$2:A$10000, R$5, 【データ】蓄積用!C$2:C$10000, $A36, 【データ】蓄積用!D$2:D$10000, "&gt;=3000", 【データ】蓄積用!E$2:E$10000, "&gt;=1500")&gt;0, "〇", IF(COUNTIFS(【データ】蓄積用!A$2:A$10000, R$5, 【データ】蓄積用!C$2:C$10000, $A36, 【データ】蓄積用!Q$2:Q$10000, 1, 【データ】蓄積用!AC$2:AC$10000, "&gt;=4.0")&gt;0, "〇", "×")))</f>
        <v>×</v>
      </c>
      <c r="S36" t="str">
        <f>IF(OR($A36="", S$5=""), "", IF(COUNTIFS(【データ】蓄積用!A$2:A$10000, S$5, 【データ】蓄積用!C$2:C$10000, $A36, 【データ】蓄積用!D$2:D$10000, "&gt;=3000", 【データ】蓄積用!E$2:E$10000, "&gt;=1500")&gt;0, "〇", IF(COUNTIFS(【データ】蓄積用!A$2:A$10000, S$5, 【データ】蓄積用!C$2:C$10000, $A36, 【データ】蓄積用!Q$2:Q$10000, 1, 【データ】蓄積用!AC$2:AC$10000, "&gt;=4.0")&gt;0, "〇", "×")))</f>
        <v>×</v>
      </c>
      <c r="T36" t="str">
        <f>IF(OR($A36="", T$5=""), "", IF(COUNTIFS(【データ】蓄積用!A$2:A$10000, T$5, 【データ】蓄積用!C$2:C$10000, $A36, 【データ】蓄積用!D$2:D$10000, "&gt;=3000", 【データ】蓄積用!E$2:E$10000, "&gt;=1500")&gt;0, "〇", IF(COUNTIFS(【データ】蓄積用!A$2:A$10000, T$5, 【データ】蓄積用!C$2:C$10000, $A36, 【データ】蓄積用!Q$2:Q$10000, 1, 【データ】蓄積用!AC$2:AC$10000, "&gt;=4.0")&gt;0, "〇", "×")))</f>
        <v>×</v>
      </c>
      <c r="U36" t="str">
        <f>IF(OR($A36="", U$5=""), "", IF(COUNTIFS(【データ】蓄積用!A$2:A$10000, U$5, 【データ】蓄積用!C$2:C$10000, $A36, 【データ】蓄積用!D$2:D$10000, "&gt;=3000", 【データ】蓄積用!E$2:E$10000, "&gt;=1500")&gt;0, "〇", IF(COUNTIFS(【データ】蓄積用!A$2:A$10000, U$5, 【データ】蓄積用!C$2:C$10000, $A36, 【データ】蓄積用!Q$2:Q$10000, 1, 【データ】蓄積用!AC$2:AC$10000, "&gt;=4.0")&gt;0, "〇", "×")))</f>
        <v>×</v>
      </c>
      <c r="V36" t="str">
        <f>IF(OR($A36="", V$5=""), "", IF(COUNTIFS(【データ】蓄積用!A$2:A$10000, V$5, 【データ】蓄積用!C$2:C$10000, $A36, 【データ】蓄積用!D$2:D$10000, "&gt;=3000", 【データ】蓄積用!E$2:E$10000, "&gt;=1500")&gt;0, "〇", IF(COUNTIFS(【データ】蓄積用!A$2:A$10000, V$5, 【データ】蓄積用!C$2:C$10000, $A36, 【データ】蓄積用!Q$2:Q$10000, 1, 【データ】蓄積用!AC$2:AC$10000, "&gt;=4.0")&gt;0, "〇", "×")))</f>
        <v>×</v>
      </c>
      <c r="W36" t="str">
        <f>IF(OR($A36="", W$5=""), "", IF(COUNTIFS(【データ】蓄積用!A$2:A$10000, W$5, 【データ】蓄積用!C$2:C$10000, $A36, 【データ】蓄積用!D$2:D$10000, "&gt;=3000", 【データ】蓄積用!E$2:E$10000, "&gt;=1500")&gt;0, "〇", IF(COUNTIFS(【データ】蓄積用!A$2:A$10000, W$5, 【データ】蓄積用!C$2:C$10000, $A36, 【データ】蓄積用!Q$2:Q$10000, 1, 【データ】蓄積用!AC$2:AC$10000, "&gt;=4.0")&gt;0, "〇", "×")))</f>
        <v>×</v>
      </c>
      <c r="X36" t="str">
        <f>IF(OR($A36="", X$5=""), "", IF(COUNTIFS(【データ】蓄積用!A$2:A$10000, X$5, 【データ】蓄積用!C$2:C$10000, $A36, 【データ】蓄積用!D$2:D$10000, "&gt;=3000", 【データ】蓄積用!E$2:E$10000, "&gt;=1500")&gt;0, "〇", IF(COUNTIFS(【データ】蓄積用!A$2:A$10000, X$5, 【データ】蓄積用!C$2:C$10000, $A36, 【データ】蓄積用!Q$2:Q$10000, 1, 【データ】蓄積用!AC$2:AC$10000, "&gt;=4.0")&gt;0, "〇", "×")))</f>
        <v>×</v>
      </c>
      <c r="Y36" t="str">
        <f>IF(OR($A36="", Y$5=""), "", IF(COUNTIFS(【データ】蓄積用!A$2:A$10000, Y$5, 【データ】蓄積用!C$2:C$10000, $A36, 【データ】蓄積用!D$2:D$10000, "&gt;=3000", 【データ】蓄積用!E$2:E$10000, "&gt;=1500")&gt;0, "〇", IF(COUNTIFS(【データ】蓄積用!A$2:A$10000, Y$5, 【データ】蓄積用!C$2:C$10000, $A36, 【データ】蓄積用!Q$2:Q$10000, 1, 【データ】蓄積用!AC$2:AC$10000, "&gt;=4.0")&gt;0, "〇", "×")))</f>
        <v>〇</v>
      </c>
      <c r="Z36" t="str">
        <f>IF(OR($A36="", Z$5=""), "", IF(COUNTIFS(【データ】蓄積用!A$2:A$10000, Z$5, 【データ】蓄積用!C$2:C$10000, $A36, 【データ】蓄積用!D$2:D$10000, "&gt;=3000", 【データ】蓄積用!E$2:E$10000, "&gt;=1500")&gt;0, "〇", IF(COUNTIFS(【データ】蓄積用!A$2:A$10000, Z$5, 【データ】蓄積用!C$2:C$10000, $A36, 【データ】蓄積用!Q$2:Q$10000, 1, 【データ】蓄積用!AC$2:AC$10000, "&gt;=4.0")&gt;0, "〇", "×")))</f>
        <v>×</v>
      </c>
      <c r="AA36" t="str">
        <f>IF(OR($A36="", AA$5=""), "", IF(COUNTIFS(【データ】蓄積用!A$2:A$10000, AA$5, 【データ】蓄積用!C$2:C$10000, $A36, 【データ】蓄積用!D$2:D$10000, "&gt;=3000", 【データ】蓄積用!E$2:E$10000, "&gt;=1500")&gt;0, "〇", IF(COUNTIFS(【データ】蓄積用!A$2:A$10000, AA$5, 【データ】蓄積用!C$2:C$10000, $A36, 【データ】蓄積用!Q$2:Q$10000, 1, 【データ】蓄積用!AC$2:AC$10000, "&gt;=4.0")&gt;0, "〇", "×")))</f>
        <v>×</v>
      </c>
      <c r="AB36" t="str">
        <f>IF(OR($A36="", AB$5=""), "", IF(COUNTIFS(【データ】蓄積用!A$2:A$10000, AB$5, 【データ】蓄積用!C$2:C$10000, $A36, 【データ】蓄積用!D$2:D$10000, "&gt;=3000", 【データ】蓄積用!E$2:E$10000, "&gt;=1500")&gt;0, "〇", IF(COUNTIFS(【データ】蓄積用!A$2:A$10000, AB$5, 【データ】蓄積用!C$2:C$10000, $A36, 【データ】蓄積用!Q$2:Q$10000, 1, 【データ】蓄積用!AC$2:AC$10000, "&gt;=4.0")&gt;0, "〇", "×")))</f>
        <v>×</v>
      </c>
      <c r="AC36" t="str">
        <f>IF(OR($A36="", AC$5=""), "", IF(COUNTIFS(【データ】蓄積用!A$2:A$10000, AC$5, 【データ】蓄積用!C$2:C$10000, $A36, 【データ】蓄積用!D$2:D$10000, "&gt;=3000", 【データ】蓄積用!E$2:E$10000, "&gt;=1500")&gt;0, "〇", IF(COUNTIFS(【データ】蓄積用!A$2:A$10000, AC$5, 【データ】蓄積用!C$2:C$10000, $A36, 【データ】蓄積用!Q$2:Q$10000, 1, 【データ】蓄積用!AC$2:AC$10000, "&gt;=4.0")&gt;0, "〇", "×")))</f>
        <v>×</v>
      </c>
      <c r="AD36" t="str">
        <f>IF(OR($A36="", AD$5=""), "", IF(COUNTIFS(【データ】蓄積用!A$2:A$10000, AD$5, 【データ】蓄積用!C$2:C$10000, $A36, 【データ】蓄積用!D$2:D$10000, "&gt;=3000", 【データ】蓄積用!E$2:E$10000, "&gt;=1500")&gt;0, "〇", IF(COUNTIFS(【データ】蓄積用!A$2:A$10000, AD$5, 【データ】蓄積用!C$2:C$10000, $A36, 【データ】蓄積用!Q$2:Q$10000, 1, 【データ】蓄積用!AC$2:AC$10000, "&gt;=4.0")&gt;0, "〇", "×")))</f>
        <v>×</v>
      </c>
      <c r="AE36" t="str">
        <f>IF(OR($A36="", AE$5=""), "", IF(COUNTIFS(【データ】蓄積用!A$2:A$10000, AE$5, 【データ】蓄積用!C$2:C$10000, $A36, 【データ】蓄積用!D$2:D$10000, "&gt;=3000", 【データ】蓄積用!E$2:E$10000, "&gt;=1500")&gt;0, "〇", IF(COUNTIFS(【データ】蓄積用!A$2:A$10000, AE$5, 【データ】蓄積用!C$2:C$10000, $A36, 【データ】蓄積用!Q$2:Q$10000, 1, 【データ】蓄積用!AC$2:AC$10000, "&gt;=4.0")&gt;0, "〇", "×")))</f>
        <v>×</v>
      </c>
      <c r="AF36" t="str">
        <f>IF(OR($A36="", AF$5=""), "", IF(COUNTIFS(【データ】蓄積用!A$2:A$10000, AF$5, 【データ】蓄積用!C$2:C$10000, $A36, 【データ】蓄積用!D$2:D$10000, "&gt;=3000", 【データ】蓄積用!E$2:E$10000, "&gt;=1500")&gt;0, "〇", IF(COUNTIFS(【データ】蓄積用!A$2:A$10000, AF$5, 【データ】蓄積用!C$2:C$10000, $A36, 【データ】蓄積用!Q$2:Q$10000, 1, 【データ】蓄積用!AC$2:AC$10000, "&gt;=4.0")&gt;0, "〇", "×")))</f>
        <v>×</v>
      </c>
      <c r="AG36" t="str">
        <f>IF(OR($A36="", AG$5=""), "", IF(COUNTIFS(【データ】蓄積用!A$2:A$10000, AG$5, 【データ】蓄積用!C$2:C$10000, $A36, 【データ】蓄積用!D$2:D$10000, "&gt;=3000", 【データ】蓄積用!E$2:E$10000, "&gt;=1500")&gt;0, "〇", IF(COUNTIFS(【データ】蓄積用!A$2:A$10000, AG$5, 【データ】蓄積用!C$2:C$10000, $A36, 【データ】蓄積用!Q$2:Q$10000, 1, 【データ】蓄積用!AC$2:AC$10000, "&gt;=4.0")&gt;0, "〇", "×")))</f>
        <v>×</v>
      </c>
      <c r="AH36" t="str">
        <f>IF(OR($A36="", AH$5=""), "", IF(COUNTIFS(【データ】蓄積用!A$2:A$10000, AH$5, 【データ】蓄積用!C$2:C$10000, $A36, 【データ】蓄積用!D$2:D$10000, "&gt;=3000", 【データ】蓄積用!E$2:E$10000, "&gt;=1500")&gt;0, "〇", IF(COUNTIFS(【データ】蓄積用!A$2:A$10000, AH$5, 【データ】蓄積用!C$2:C$10000, $A36, 【データ】蓄積用!Q$2:Q$10000, 1, 【データ】蓄積用!AC$2:AC$10000, "&gt;=4.0")&gt;0, "〇", "×")))</f>
        <v>×</v>
      </c>
      <c r="AI36" t="str">
        <f>IF(OR($A36="", AI$5=""), "", IF(COUNTIFS(【データ】蓄積用!A$2:A$10000, AI$5, 【データ】蓄積用!C$2:C$10000, $A36, 【データ】蓄積用!D$2:D$10000, "&gt;=3000", 【データ】蓄積用!E$2:E$10000, "&gt;=1500")&gt;0, "〇", IF(COUNTIFS(【データ】蓄積用!A$2:A$10000, AI$5, 【データ】蓄積用!C$2:C$10000, $A36, 【データ】蓄積用!Q$2:Q$10000, 1, 【データ】蓄積用!AC$2:AC$10000, "&gt;=4.0")&gt;0, "〇", "×")))</f>
        <v>×</v>
      </c>
      <c r="AJ36" t="str">
        <f>IF(OR($A36="", AJ$5=""), "", IF(COUNTIFS(【データ】蓄積用!A$2:A$10000, AJ$5, 【データ】蓄積用!C$2:C$10000, $A36, 【データ】蓄積用!D$2:D$10000, "&gt;=3000", 【データ】蓄積用!E$2:E$10000, "&gt;=1500")&gt;0, "〇", IF(COUNTIFS(【データ】蓄積用!A$2:A$10000, AJ$5, 【データ】蓄積用!C$2:C$10000, $A36, 【データ】蓄積用!Q$2:Q$10000, 1, 【データ】蓄積用!AC$2:AC$10000, "&gt;=4.0")&gt;0, "〇", "×")))</f>
        <v>×</v>
      </c>
      <c r="AK36" t="str">
        <f>IF(OR($A36="", AK$5=""), "", IF(COUNTIFS(【データ】蓄積用!A$2:A$10000, AK$5, 【データ】蓄積用!C$2:C$10000, $A36, 【データ】蓄積用!D$2:D$10000, "&gt;=3000", 【データ】蓄積用!E$2:E$10000, "&gt;=1500")&gt;0, "〇", IF(COUNTIFS(【データ】蓄積用!A$2:A$10000, AK$5, 【データ】蓄積用!C$2:C$10000, $A36, 【データ】蓄積用!Q$2:Q$10000, 1, 【データ】蓄積用!AC$2:AC$10000, "&gt;=4.0")&gt;0, "〇", "×")))</f>
        <v>〇</v>
      </c>
      <c r="AL36" t="str">
        <f>IF(OR($A36="", AL$5=""), "", IF(COUNTIFS(【データ】蓄積用!A$2:A$10000, AL$5, 【データ】蓄積用!C$2:C$10000, $A36, 【データ】蓄積用!D$2:D$10000, "&gt;=3000", 【データ】蓄積用!E$2:E$10000, "&gt;=1500")&gt;0, "〇", IF(COUNTIFS(【データ】蓄積用!A$2:A$10000, AL$5, 【データ】蓄積用!C$2:C$10000, $A36, 【データ】蓄積用!Q$2:Q$10000, 1, 【データ】蓄積用!AC$2:AC$10000, "&gt;=4.0")&gt;0, "〇", "×")))</f>
        <v>×</v>
      </c>
      <c r="AM36" t="str">
        <f>IF(OR($A36="", AM$5=""), "", IF(COUNTIFS(【データ】蓄積用!A$2:A$10000, AM$5, 【データ】蓄積用!C$2:C$10000, $A36, 【データ】蓄積用!D$2:D$10000, "&gt;=3000", 【データ】蓄積用!E$2:E$10000, "&gt;=1500")&gt;0, "〇", IF(COUNTIFS(【データ】蓄積用!A$2:A$10000, AM$5, 【データ】蓄積用!C$2:C$10000, $A36, 【データ】蓄積用!Q$2:Q$10000, 1, 【データ】蓄積用!AC$2:AC$10000, "&gt;=4.0")&gt;0, "〇", "×")))</f>
        <v>×</v>
      </c>
      <c r="AN36" t="str">
        <f>IF(OR($A36="", AN$5=""), "", IF(COUNTIFS(【データ】蓄積用!A$2:A$10000, AN$5, 【データ】蓄積用!C$2:C$10000, $A36, 【データ】蓄積用!D$2:D$10000, "&gt;=3000", 【データ】蓄積用!E$2:E$10000, "&gt;=1500")&gt;0, "〇", IF(COUNTIFS(【データ】蓄積用!A$2:A$10000, AN$5, 【データ】蓄積用!C$2:C$10000, $A36, 【データ】蓄積用!Q$2:Q$10000, 1, 【データ】蓄積用!AC$2:AC$10000, "&gt;=4.0")&gt;0, "〇", "×")))</f>
        <v>×</v>
      </c>
      <c r="AO36" t="str">
        <f>IF(OR($A36="", AO$5=""), "", IF(COUNTIFS(【データ】蓄積用!A$2:A$10000, AO$5, 【データ】蓄積用!C$2:C$10000, $A36, 【データ】蓄積用!D$2:D$10000, "&gt;=3000", 【データ】蓄積用!E$2:E$10000, "&gt;=1500")&gt;0, "〇", IF(COUNTIFS(【データ】蓄積用!A$2:A$10000, AO$5, 【データ】蓄積用!C$2:C$10000, $A36, 【データ】蓄積用!Q$2:Q$10000, 1, 【データ】蓄積用!AC$2:AC$10000, "&gt;=4.0")&gt;0, "〇", "×")))</f>
        <v>〇</v>
      </c>
      <c r="AP36" t="str">
        <f>IF(OR($A36="", AP$5=""), "", IF(COUNTIFS(【データ】蓄積用!A$2:A$10000, AP$5, 【データ】蓄積用!C$2:C$10000, $A36, 【データ】蓄積用!D$2:D$10000, "&gt;=3000", 【データ】蓄積用!E$2:E$10000, "&gt;=1500")&gt;0, "〇", IF(COUNTIFS(【データ】蓄積用!A$2:A$10000, AP$5, 【データ】蓄積用!C$2:C$10000, $A36, 【データ】蓄積用!Q$2:Q$10000, 1, 【データ】蓄積用!AC$2:AC$10000, "&gt;=4.0")&gt;0, "〇", "×")))</f>
        <v>×</v>
      </c>
      <c r="AQ36" t="str">
        <f>IF(OR($A36="", AQ$5=""), "", IF(COUNTIFS(【データ】蓄積用!A$2:A$10000, AQ$5, 【データ】蓄積用!C$2:C$10000, $A36, 【データ】蓄積用!D$2:D$10000, "&gt;=3000", 【データ】蓄積用!E$2:E$10000, "&gt;=1500")&gt;0, "〇", IF(COUNTIFS(【データ】蓄積用!A$2:A$10000, AQ$5, 【データ】蓄積用!C$2:C$10000, $A36, 【データ】蓄積用!Q$2:Q$10000, 1, 【データ】蓄積用!AC$2:AC$10000, "&gt;=4.0")&gt;0, "〇", "×")))</f>
        <v>×</v>
      </c>
      <c r="AR36" t="str">
        <f>IF(OR($A36="", AR$5=""), "", IF(COUNTIFS(【データ】蓄積用!A$2:A$10000, AR$5, 【データ】蓄積用!C$2:C$10000, $A36, 【データ】蓄積用!D$2:D$10000, "&gt;=3000", 【データ】蓄積用!E$2:E$10000, "&gt;=1500")&gt;0, "〇", IF(COUNTIFS(【データ】蓄積用!A$2:A$10000, AR$5, 【データ】蓄積用!C$2:C$10000, $A36, 【データ】蓄積用!Q$2:Q$10000, 1, 【データ】蓄積用!AC$2:AC$10000, "&gt;=4.0")&gt;0, "〇", "×")))</f>
        <v>〇</v>
      </c>
      <c r="AS36" t="str">
        <f>IF(OR($A36="", AS$5=""), "", IF(COUNTIFS(【データ】蓄積用!A$2:A$10000, AS$5, 【データ】蓄積用!C$2:C$10000, $A36, 【データ】蓄積用!D$2:D$10000, "&gt;=3000", 【データ】蓄積用!E$2:E$10000, "&gt;=1500")&gt;0, "〇", IF(COUNTIFS(【データ】蓄積用!A$2:A$10000, AS$5, 【データ】蓄積用!C$2:C$10000, $A36, 【データ】蓄積用!Q$2:Q$10000, 1, 【データ】蓄積用!AC$2:AC$10000, "&gt;=4.0")&gt;0, "〇", "×")))</f>
        <v>×</v>
      </c>
      <c r="AT36" t="str">
        <f>IF(OR($A36="", AT$5=""), "", IF(COUNTIFS(【データ】蓄積用!A$2:A$10000, AT$5, 【データ】蓄積用!C$2:C$10000, $A36, 【データ】蓄積用!D$2:D$10000, "&gt;=3000", 【データ】蓄積用!E$2:E$10000, "&gt;=1500")&gt;0, "〇", IF(COUNTIFS(【データ】蓄積用!A$2:A$10000, AT$5, 【データ】蓄積用!C$2:C$10000, $A36, 【データ】蓄積用!Q$2:Q$10000, 1, 【データ】蓄積用!AC$2:AC$10000, "&gt;=4.0")&gt;0, "〇", "×")))</f>
        <v>×</v>
      </c>
      <c r="AU36" t="str">
        <f>IF(OR($A36="", AU$5=""), "", IF(COUNTIFS(【データ】蓄積用!A$2:A$10000, AU$5, 【データ】蓄積用!C$2:C$10000, $A36, 【データ】蓄積用!D$2:D$10000, "&gt;=3000", 【データ】蓄積用!E$2:E$10000, "&gt;=1500")&gt;0, "〇", IF(COUNTIFS(【データ】蓄積用!A$2:A$10000, AU$5, 【データ】蓄積用!C$2:C$10000, $A36, 【データ】蓄積用!Q$2:Q$10000, 1, 【データ】蓄積用!AC$2:AC$10000, "&gt;=4.0")&gt;0, "〇", "×")))</f>
        <v>×</v>
      </c>
      <c r="AV36" t="str">
        <f>IF(OR($A36="", AV$5=""), "", IF(COUNTIFS(【データ】蓄積用!A$2:A$10000, AV$5, 【データ】蓄積用!C$2:C$10000, $A36, 【データ】蓄積用!D$2:D$10000, "&gt;=3000", 【データ】蓄積用!E$2:E$10000, "&gt;=1500")&gt;0, "〇", IF(COUNTIFS(【データ】蓄積用!A$2:A$10000, AV$5, 【データ】蓄積用!C$2:C$10000, $A36, 【データ】蓄積用!Q$2:Q$10000, 1, 【データ】蓄積用!AC$2:AC$10000, "&gt;=4.0")&gt;0, "〇", "×")))</f>
        <v>×</v>
      </c>
      <c r="AW36" t="str">
        <f>IF(OR($A36="", AW$5=""), "", IF(COUNTIFS(【データ】蓄積用!A$2:A$10000, AW$5, 【データ】蓄積用!C$2:C$10000, $A36, 【データ】蓄積用!D$2:D$10000, "&gt;=3000", 【データ】蓄積用!E$2:E$10000, "&gt;=1500")&gt;0, "〇", IF(COUNTIFS(【データ】蓄積用!A$2:A$10000, AW$5, 【データ】蓄積用!C$2:C$10000, $A36, 【データ】蓄積用!Q$2:Q$10000, 1, 【データ】蓄積用!AC$2:AC$10000, "&gt;=4.0")&gt;0, "〇", "×")))</f>
        <v>×</v>
      </c>
      <c r="AX36" t="str">
        <f>IF(OR($A36="", AX$5=""), "", IF(COUNTIFS(【データ】蓄積用!A$2:A$10000, AX$5, 【データ】蓄積用!C$2:C$10000, $A36, 【データ】蓄積用!D$2:D$10000, "&gt;=3000", 【データ】蓄積用!E$2:E$10000, "&gt;=1500")&gt;0, "〇", IF(COUNTIFS(【データ】蓄積用!A$2:A$10000, AX$5, 【データ】蓄積用!C$2:C$10000, $A36, 【データ】蓄積用!Q$2:Q$10000, 1, 【データ】蓄積用!AC$2:AC$10000, "&gt;=4.0")&gt;0, "〇", "×")))</f>
        <v>×</v>
      </c>
      <c r="AY36" t="str">
        <f>IF(OR($A36="", AY$5=""), "", IF(COUNTIFS(【データ】蓄積用!A$2:A$10000, AY$5, 【データ】蓄積用!C$2:C$10000, $A36, 【データ】蓄積用!D$2:D$10000, "&gt;=3000", 【データ】蓄積用!E$2:E$10000, "&gt;=1500")&gt;0, "〇", IF(COUNTIFS(【データ】蓄積用!A$2:A$10000, AY$5, 【データ】蓄積用!C$2:C$10000, $A36, 【データ】蓄積用!Q$2:Q$10000, 1, 【データ】蓄積用!AC$2:AC$10000, "&gt;=4.0")&gt;0, "〇", "×")))</f>
        <v/>
      </c>
    </row>
    <row r="37" spans="1:51">
      <c r="A37">
        <v>538</v>
      </c>
      <c r="B37" t="str">
        <f>IF(OR($A37="", B$5=""), "", IF(COUNTIFS(【データ】蓄積用!A$2:A$10000, B$5, 【データ】蓄積用!C$2:C$10000, $A37, 【データ】蓄積用!D$2:D$10000, "&gt;=3000", 【データ】蓄積用!E$2:E$10000, "&gt;=1500")&gt;0, "〇", IF(COUNTIFS(【データ】蓄積用!A$2:A$10000, B$5, 【データ】蓄積用!C$2:C$10000, $A37, 【データ】蓄積用!Q$2:Q$10000, 1, 【データ】蓄積用!AC$2:AC$10000, "&gt;=4.0")&gt;0, "〇", "×")))</f>
        <v>×</v>
      </c>
      <c r="C37" t="str">
        <f>IF(OR($A37="", C$5=""), "", IF(COUNTIFS(【データ】蓄積用!A$2:A$10000, C$5, 【データ】蓄積用!C$2:C$10000, $A37, 【データ】蓄積用!D$2:D$10000, "&gt;=3000", 【データ】蓄積用!E$2:E$10000, "&gt;=1500")&gt;0, "〇", IF(COUNTIFS(【データ】蓄積用!A$2:A$10000, C$5, 【データ】蓄積用!C$2:C$10000, $A37, 【データ】蓄積用!Q$2:Q$10000, 1, 【データ】蓄積用!AC$2:AC$10000, "&gt;=4.0")&gt;0, "〇", "×")))</f>
        <v>×</v>
      </c>
      <c r="D37" t="str">
        <f>IF(OR($A37="", D$5=""), "", IF(COUNTIFS(【データ】蓄積用!A$2:A$10000, D$5, 【データ】蓄積用!C$2:C$10000, $A37, 【データ】蓄積用!D$2:D$10000, "&gt;=3000", 【データ】蓄積用!E$2:E$10000, "&gt;=1500")&gt;0, "〇", IF(COUNTIFS(【データ】蓄積用!A$2:A$10000, D$5, 【データ】蓄積用!C$2:C$10000, $A37, 【データ】蓄積用!Q$2:Q$10000, 1, 【データ】蓄積用!AC$2:AC$10000, "&gt;=4.0")&gt;0, "〇", "×")))</f>
        <v>×</v>
      </c>
      <c r="E37" t="str">
        <f>IF(OR($A37="", E$5=""), "", IF(COUNTIFS(【データ】蓄積用!A$2:A$10000, E$5, 【データ】蓄積用!C$2:C$10000, $A37, 【データ】蓄積用!D$2:D$10000, "&gt;=3000", 【データ】蓄積用!E$2:E$10000, "&gt;=1500")&gt;0, "〇", IF(COUNTIFS(【データ】蓄積用!A$2:A$10000, E$5, 【データ】蓄積用!C$2:C$10000, $A37, 【データ】蓄積用!Q$2:Q$10000, 1, 【データ】蓄積用!AC$2:AC$10000, "&gt;=4.0")&gt;0, "〇", "×")))</f>
        <v>×</v>
      </c>
      <c r="F37" t="str">
        <f>IF(OR($A37="", F$5=""), "", IF(COUNTIFS(【データ】蓄積用!A$2:A$10000, F$5, 【データ】蓄積用!C$2:C$10000, $A37, 【データ】蓄積用!D$2:D$10000, "&gt;=3000", 【データ】蓄積用!E$2:E$10000, "&gt;=1500")&gt;0, "〇", IF(COUNTIFS(【データ】蓄積用!A$2:A$10000, F$5, 【データ】蓄積用!C$2:C$10000, $A37, 【データ】蓄積用!Q$2:Q$10000, 1, 【データ】蓄積用!AC$2:AC$10000, "&gt;=4.0")&gt;0, "〇", "×")))</f>
        <v>×</v>
      </c>
      <c r="G37" t="str">
        <f>IF(OR($A37="", G$5=""), "", IF(COUNTIFS(【データ】蓄積用!A$2:A$10000, G$5, 【データ】蓄積用!C$2:C$10000, $A37, 【データ】蓄積用!D$2:D$10000, "&gt;=3000", 【データ】蓄積用!E$2:E$10000, "&gt;=1500")&gt;0, "〇", IF(COUNTIFS(【データ】蓄積用!A$2:A$10000, G$5, 【データ】蓄積用!C$2:C$10000, $A37, 【データ】蓄積用!Q$2:Q$10000, 1, 【データ】蓄積用!AC$2:AC$10000, "&gt;=4.0")&gt;0, "〇", "×")))</f>
        <v>×</v>
      </c>
      <c r="H37" t="str">
        <f>IF(OR($A37="", H$5=""), "", IF(COUNTIFS(【データ】蓄積用!A$2:A$10000, H$5, 【データ】蓄積用!C$2:C$10000, $A37, 【データ】蓄積用!D$2:D$10000, "&gt;=3000", 【データ】蓄積用!E$2:E$10000, "&gt;=1500")&gt;0, "〇", IF(COUNTIFS(【データ】蓄積用!A$2:A$10000, H$5, 【データ】蓄積用!C$2:C$10000, $A37, 【データ】蓄積用!Q$2:Q$10000, 1, 【データ】蓄積用!AC$2:AC$10000, "&gt;=4.0")&gt;0, "〇", "×")))</f>
        <v>×</v>
      </c>
      <c r="I37" t="str">
        <f>IF(OR($A37="", I$5=""), "", IF(COUNTIFS(【データ】蓄積用!A$2:A$10000, I$5, 【データ】蓄積用!C$2:C$10000, $A37, 【データ】蓄積用!D$2:D$10000, "&gt;=3000", 【データ】蓄積用!E$2:E$10000, "&gt;=1500")&gt;0, "〇", IF(COUNTIFS(【データ】蓄積用!A$2:A$10000, I$5, 【データ】蓄積用!C$2:C$10000, $A37, 【データ】蓄積用!Q$2:Q$10000, 1, 【データ】蓄積用!AC$2:AC$10000, "&gt;=4.0")&gt;0, "〇", "×")))</f>
        <v>×</v>
      </c>
      <c r="J37" t="str">
        <f>IF(OR($A37="", J$5=""), "", IF(COUNTIFS(【データ】蓄積用!A$2:A$10000, J$5, 【データ】蓄積用!C$2:C$10000, $A37, 【データ】蓄積用!D$2:D$10000, "&gt;=3000", 【データ】蓄積用!E$2:E$10000, "&gt;=1500")&gt;0, "〇", IF(COUNTIFS(【データ】蓄積用!A$2:A$10000, J$5, 【データ】蓄積用!C$2:C$10000, $A37, 【データ】蓄積用!Q$2:Q$10000, 1, 【データ】蓄積用!AC$2:AC$10000, "&gt;=4.0")&gt;0, "〇", "×")))</f>
        <v>×</v>
      </c>
      <c r="K37" t="str">
        <f>IF(OR($A37="", K$5=""), "", IF(COUNTIFS(【データ】蓄積用!A$2:A$10000, K$5, 【データ】蓄積用!C$2:C$10000, $A37, 【データ】蓄積用!D$2:D$10000, "&gt;=3000", 【データ】蓄積用!E$2:E$10000, "&gt;=1500")&gt;0, "〇", IF(COUNTIFS(【データ】蓄積用!A$2:A$10000, K$5, 【データ】蓄積用!C$2:C$10000, $A37, 【データ】蓄積用!Q$2:Q$10000, 1, 【データ】蓄積用!AC$2:AC$10000, "&gt;=4.0")&gt;0, "〇", "×")))</f>
        <v>×</v>
      </c>
      <c r="L37" t="str">
        <f>IF(OR($A37="", L$5=""), "", IF(COUNTIFS(【データ】蓄積用!A$2:A$10000, L$5, 【データ】蓄積用!C$2:C$10000, $A37, 【データ】蓄積用!D$2:D$10000, "&gt;=3000", 【データ】蓄積用!E$2:E$10000, "&gt;=1500")&gt;0, "〇", IF(COUNTIFS(【データ】蓄積用!A$2:A$10000, L$5, 【データ】蓄積用!C$2:C$10000, $A37, 【データ】蓄積用!Q$2:Q$10000, 1, 【データ】蓄積用!AC$2:AC$10000, "&gt;=4.0")&gt;0, "〇", "×")))</f>
        <v>×</v>
      </c>
      <c r="M37" t="str">
        <f>IF(OR($A37="", M$5=""), "", IF(COUNTIFS(【データ】蓄積用!A$2:A$10000, M$5, 【データ】蓄積用!C$2:C$10000, $A37, 【データ】蓄積用!D$2:D$10000, "&gt;=3000", 【データ】蓄積用!E$2:E$10000, "&gt;=1500")&gt;0, "〇", IF(COUNTIFS(【データ】蓄積用!A$2:A$10000, M$5, 【データ】蓄積用!C$2:C$10000, $A37, 【データ】蓄積用!Q$2:Q$10000, 1, 【データ】蓄積用!AC$2:AC$10000, "&gt;=4.0")&gt;0, "〇", "×")))</f>
        <v>×</v>
      </c>
      <c r="N37" t="str">
        <f>IF(OR($A37="", N$5=""), "", IF(COUNTIFS(【データ】蓄積用!A$2:A$10000, N$5, 【データ】蓄積用!C$2:C$10000, $A37, 【データ】蓄積用!D$2:D$10000, "&gt;=3000", 【データ】蓄積用!E$2:E$10000, "&gt;=1500")&gt;0, "〇", IF(COUNTIFS(【データ】蓄積用!A$2:A$10000, N$5, 【データ】蓄積用!C$2:C$10000, $A37, 【データ】蓄積用!Q$2:Q$10000, 1, 【データ】蓄積用!AC$2:AC$10000, "&gt;=4.0")&gt;0, "〇", "×")))</f>
        <v>×</v>
      </c>
      <c r="O37" t="str">
        <f>IF(OR($A37="", O$5=""), "", IF(COUNTIFS(【データ】蓄積用!A$2:A$10000, O$5, 【データ】蓄積用!C$2:C$10000, $A37, 【データ】蓄積用!D$2:D$10000, "&gt;=3000", 【データ】蓄積用!E$2:E$10000, "&gt;=1500")&gt;0, "〇", IF(COUNTIFS(【データ】蓄積用!A$2:A$10000, O$5, 【データ】蓄積用!C$2:C$10000, $A37, 【データ】蓄積用!Q$2:Q$10000, 1, 【データ】蓄積用!AC$2:AC$10000, "&gt;=4.0")&gt;0, "〇", "×")))</f>
        <v>×</v>
      </c>
      <c r="P37" t="str">
        <f>IF(OR($A37="", P$5=""), "", IF(COUNTIFS(【データ】蓄積用!A$2:A$10000, P$5, 【データ】蓄積用!C$2:C$10000, $A37, 【データ】蓄積用!D$2:D$10000, "&gt;=3000", 【データ】蓄積用!E$2:E$10000, "&gt;=1500")&gt;0, "〇", IF(COUNTIFS(【データ】蓄積用!A$2:A$10000, P$5, 【データ】蓄積用!C$2:C$10000, $A37, 【データ】蓄積用!Q$2:Q$10000, 1, 【データ】蓄積用!AC$2:AC$10000, "&gt;=4.0")&gt;0, "〇", "×")))</f>
        <v>×</v>
      </c>
      <c r="Q37" t="str">
        <f>IF(OR($A37="", Q$5=""), "", IF(COUNTIFS(【データ】蓄積用!A$2:A$10000, Q$5, 【データ】蓄積用!C$2:C$10000, $A37, 【データ】蓄積用!D$2:D$10000, "&gt;=3000", 【データ】蓄積用!E$2:E$10000, "&gt;=1500")&gt;0, "〇", IF(COUNTIFS(【データ】蓄積用!A$2:A$10000, Q$5, 【データ】蓄積用!C$2:C$10000, $A37, 【データ】蓄積用!Q$2:Q$10000, 1, 【データ】蓄積用!AC$2:AC$10000, "&gt;=4.0")&gt;0, "〇", "×")))</f>
        <v>×</v>
      </c>
      <c r="R37" t="str">
        <f>IF(OR($A37="", R$5=""), "", IF(COUNTIFS(【データ】蓄積用!A$2:A$10000, R$5, 【データ】蓄積用!C$2:C$10000, $A37, 【データ】蓄積用!D$2:D$10000, "&gt;=3000", 【データ】蓄積用!E$2:E$10000, "&gt;=1500")&gt;0, "〇", IF(COUNTIFS(【データ】蓄積用!A$2:A$10000, R$5, 【データ】蓄積用!C$2:C$10000, $A37, 【データ】蓄積用!Q$2:Q$10000, 1, 【データ】蓄積用!AC$2:AC$10000, "&gt;=4.0")&gt;0, "〇", "×")))</f>
        <v>×</v>
      </c>
      <c r="S37" t="str">
        <f>IF(OR($A37="", S$5=""), "", IF(COUNTIFS(【データ】蓄積用!A$2:A$10000, S$5, 【データ】蓄積用!C$2:C$10000, $A37, 【データ】蓄積用!D$2:D$10000, "&gt;=3000", 【データ】蓄積用!E$2:E$10000, "&gt;=1500")&gt;0, "〇", IF(COUNTIFS(【データ】蓄積用!A$2:A$10000, S$5, 【データ】蓄積用!C$2:C$10000, $A37, 【データ】蓄積用!Q$2:Q$10000, 1, 【データ】蓄積用!AC$2:AC$10000, "&gt;=4.0")&gt;0, "〇", "×")))</f>
        <v>×</v>
      </c>
      <c r="T37" t="str">
        <f>IF(OR($A37="", T$5=""), "", IF(COUNTIFS(【データ】蓄積用!A$2:A$10000, T$5, 【データ】蓄積用!C$2:C$10000, $A37, 【データ】蓄積用!D$2:D$10000, "&gt;=3000", 【データ】蓄積用!E$2:E$10000, "&gt;=1500")&gt;0, "〇", IF(COUNTIFS(【データ】蓄積用!A$2:A$10000, T$5, 【データ】蓄積用!C$2:C$10000, $A37, 【データ】蓄積用!Q$2:Q$10000, 1, 【データ】蓄積用!AC$2:AC$10000, "&gt;=4.0")&gt;0, "〇", "×")))</f>
        <v>×</v>
      </c>
      <c r="U37" t="str">
        <f>IF(OR($A37="", U$5=""), "", IF(COUNTIFS(【データ】蓄積用!A$2:A$10000, U$5, 【データ】蓄積用!C$2:C$10000, $A37, 【データ】蓄積用!D$2:D$10000, "&gt;=3000", 【データ】蓄積用!E$2:E$10000, "&gt;=1500")&gt;0, "〇", IF(COUNTIFS(【データ】蓄積用!A$2:A$10000, U$5, 【データ】蓄積用!C$2:C$10000, $A37, 【データ】蓄積用!Q$2:Q$10000, 1, 【データ】蓄積用!AC$2:AC$10000, "&gt;=4.0")&gt;0, "〇", "×")))</f>
        <v>×</v>
      </c>
      <c r="V37" t="str">
        <f>IF(OR($A37="", V$5=""), "", IF(COUNTIFS(【データ】蓄積用!A$2:A$10000, V$5, 【データ】蓄積用!C$2:C$10000, $A37, 【データ】蓄積用!D$2:D$10000, "&gt;=3000", 【データ】蓄積用!E$2:E$10000, "&gt;=1500")&gt;0, "〇", IF(COUNTIFS(【データ】蓄積用!A$2:A$10000, V$5, 【データ】蓄積用!C$2:C$10000, $A37, 【データ】蓄積用!Q$2:Q$10000, 1, 【データ】蓄積用!AC$2:AC$10000, "&gt;=4.0")&gt;0, "〇", "×")))</f>
        <v>×</v>
      </c>
      <c r="W37" t="str">
        <f>IF(OR($A37="", W$5=""), "", IF(COUNTIFS(【データ】蓄積用!A$2:A$10000, W$5, 【データ】蓄積用!C$2:C$10000, $A37, 【データ】蓄積用!D$2:D$10000, "&gt;=3000", 【データ】蓄積用!E$2:E$10000, "&gt;=1500")&gt;0, "〇", IF(COUNTIFS(【データ】蓄積用!A$2:A$10000, W$5, 【データ】蓄積用!C$2:C$10000, $A37, 【データ】蓄積用!Q$2:Q$10000, 1, 【データ】蓄積用!AC$2:AC$10000, "&gt;=4.0")&gt;0, "〇", "×")))</f>
        <v>×</v>
      </c>
      <c r="X37" t="str">
        <f>IF(OR($A37="", X$5=""), "", IF(COUNTIFS(【データ】蓄積用!A$2:A$10000, X$5, 【データ】蓄積用!C$2:C$10000, $A37, 【データ】蓄積用!D$2:D$10000, "&gt;=3000", 【データ】蓄積用!E$2:E$10000, "&gt;=1500")&gt;0, "〇", IF(COUNTIFS(【データ】蓄積用!A$2:A$10000, X$5, 【データ】蓄積用!C$2:C$10000, $A37, 【データ】蓄積用!Q$2:Q$10000, 1, 【データ】蓄積用!AC$2:AC$10000, "&gt;=4.0")&gt;0, "〇", "×")))</f>
        <v>×</v>
      </c>
      <c r="Y37" t="str">
        <f>IF(OR($A37="", Y$5=""), "", IF(COUNTIFS(【データ】蓄積用!A$2:A$10000, Y$5, 【データ】蓄積用!C$2:C$10000, $A37, 【データ】蓄積用!D$2:D$10000, "&gt;=3000", 【データ】蓄積用!E$2:E$10000, "&gt;=1500")&gt;0, "〇", IF(COUNTIFS(【データ】蓄積用!A$2:A$10000, Y$5, 【データ】蓄積用!C$2:C$10000, $A37, 【データ】蓄積用!Q$2:Q$10000, 1, 【データ】蓄積用!AC$2:AC$10000, "&gt;=4.0")&gt;0, "〇", "×")))</f>
        <v>×</v>
      </c>
      <c r="Z37" t="str">
        <f>IF(OR($A37="", Z$5=""), "", IF(COUNTIFS(【データ】蓄積用!A$2:A$10000, Z$5, 【データ】蓄積用!C$2:C$10000, $A37, 【データ】蓄積用!D$2:D$10000, "&gt;=3000", 【データ】蓄積用!E$2:E$10000, "&gt;=1500")&gt;0, "〇", IF(COUNTIFS(【データ】蓄積用!A$2:A$10000, Z$5, 【データ】蓄積用!C$2:C$10000, $A37, 【データ】蓄積用!Q$2:Q$10000, 1, 【データ】蓄積用!AC$2:AC$10000, "&gt;=4.0")&gt;0, "〇", "×")))</f>
        <v>×</v>
      </c>
      <c r="AA37" t="str">
        <f>IF(OR($A37="", AA$5=""), "", IF(COUNTIFS(【データ】蓄積用!A$2:A$10000, AA$5, 【データ】蓄積用!C$2:C$10000, $A37, 【データ】蓄積用!D$2:D$10000, "&gt;=3000", 【データ】蓄積用!E$2:E$10000, "&gt;=1500")&gt;0, "〇", IF(COUNTIFS(【データ】蓄積用!A$2:A$10000, AA$5, 【データ】蓄積用!C$2:C$10000, $A37, 【データ】蓄積用!Q$2:Q$10000, 1, 【データ】蓄積用!AC$2:AC$10000, "&gt;=4.0")&gt;0, "〇", "×")))</f>
        <v>×</v>
      </c>
      <c r="AB37" t="str">
        <f>IF(OR($A37="", AB$5=""), "", IF(COUNTIFS(【データ】蓄積用!A$2:A$10000, AB$5, 【データ】蓄積用!C$2:C$10000, $A37, 【データ】蓄積用!D$2:D$10000, "&gt;=3000", 【データ】蓄積用!E$2:E$10000, "&gt;=1500")&gt;0, "〇", IF(COUNTIFS(【データ】蓄積用!A$2:A$10000, AB$5, 【データ】蓄積用!C$2:C$10000, $A37, 【データ】蓄積用!Q$2:Q$10000, 1, 【データ】蓄積用!AC$2:AC$10000, "&gt;=4.0")&gt;0, "〇", "×")))</f>
        <v>〇</v>
      </c>
      <c r="AC37" t="str">
        <f>IF(OR($A37="", AC$5=""), "", IF(COUNTIFS(【データ】蓄積用!A$2:A$10000, AC$5, 【データ】蓄積用!C$2:C$10000, $A37, 【データ】蓄積用!D$2:D$10000, "&gt;=3000", 【データ】蓄積用!E$2:E$10000, "&gt;=1500")&gt;0, "〇", IF(COUNTIFS(【データ】蓄積用!A$2:A$10000, AC$5, 【データ】蓄積用!C$2:C$10000, $A37, 【データ】蓄積用!Q$2:Q$10000, 1, 【データ】蓄積用!AC$2:AC$10000, "&gt;=4.0")&gt;0, "〇", "×")))</f>
        <v>×</v>
      </c>
      <c r="AD37" t="str">
        <f>IF(OR($A37="", AD$5=""), "", IF(COUNTIFS(【データ】蓄積用!A$2:A$10000, AD$5, 【データ】蓄積用!C$2:C$10000, $A37, 【データ】蓄積用!D$2:D$10000, "&gt;=3000", 【データ】蓄積用!E$2:E$10000, "&gt;=1500")&gt;0, "〇", IF(COUNTIFS(【データ】蓄積用!A$2:A$10000, AD$5, 【データ】蓄積用!C$2:C$10000, $A37, 【データ】蓄積用!Q$2:Q$10000, 1, 【データ】蓄積用!AC$2:AC$10000, "&gt;=4.0")&gt;0, "〇", "×")))</f>
        <v>〇</v>
      </c>
      <c r="AE37" t="str">
        <f>IF(OR($A37="", AE$5=""), "", IF(COUNTIFS(【データ】蓄積用!A$2:A$10000, AE$5, 【データ】蓄積用!C$2:C$10000, $A37, 【データ】蓄積用!D$2:D$10000, "&gt;=3000", 【データ】蓄積用!E$2:E$10000, "&gt;=1500")&gt;0, "〇", IF(COUNTIFS(【データ】蓄積用!A$2:A$10000, AE$5, 【データ】蓄積用!C$2:C$10000, $A37, 【データ】蓄積用!Q$2:Q$10000, 1, 【データ】蓄積用!AC$2:AC$10000, "&gt;=4.0")&gt;0, "〇", "×")))</f>
        <v>×</v>
      </c>
      <c r="AF37" t="str">
        <f>IF(OR($A37="", AF$5=""), "", IF(COUNTIFS(【データ】蓄積用!A$2:A$10000, AF$5, 【データ】蓄積用!C$2:C$10000, $A37, 【データ】蓄積用!D$2:D$10000, "&gt;=3000", 【データ】蓄積用!E$2:E$10000, "&gt;=1500")&gt;0, "〇", IF(COUNTIFS(【データ】蓄積用!A$2:A$10000, AF$5, 【データ】蓄積用!C$2:C$10000, $A37, 【データ】蓄積用!Q$2:Q$10000, 1, 【データ】蓄積用!AC$2:AC$10000, "&gt;=4.0")&gt;0, "〇", "×")))</f>
        <v>×</v>
      </c>
      <c r="AG37" t="str">
        <f>IF(OR($A37="", AG$5=""), "", IF(COUNTIFS(【データ】蓄積用!A$2:A$10000, AG$5, 【データ】蓄積用!C$2:C$10000, $A37, 【データ】蓄積用!D$2:D$10000, "&gt;=3000", 【データ】蓄積用!E$2:E$10000, "&gt;=1500")&gt;0, "〇", IF(COUNTIFS(【データ】蓄積用!A$2:A$10000, AG$5, 【データ】蓄積用!C$2:C$10000, $A37, 【データ】蓄積用!Q$2:Q$10000, 1, 【データ】蓄積用!AC$2:AC$10000, "&gt;=4.0")&gt;0, "〇", "×")))</f>
        <v>×</v>
      </c>
      <c r="AH37" t="str">
        <f>IF(OR($A37="", AH$5=""), "", IF(COUNTIFS(【データ】蓄積用!A$2:A$10000, AH$5, 【データ】蓄積用!C$2:C$10000, $A37, 【データ】蓄積用!D$2:D$10000, "&gt;=3000", 【データ】蓄積用!E$2:E$10000, "&gt;=1500")&gt;0, "〇", IF(COUNTIFS(【データ】蓄積用!A$2:A$10000, AH$5, 【データ】蓄積用!C$2:C$10000, $A37, 【データ】蓄積用!Q$2:Q$10000, 1, 【データ】蓄積用!AC$2:AC$10000, "&gt;=4.0")&gt;0, "〇", "×")))</f>
        <v>×</v>
      </c>
      <c r="AI37" t="str">
        <f>IF(OR($A37="", AI$5=""), "", IF(COUNTIFS(【データ】蓄積用!A$2:A$10000, AI$5, 【データ】蓄積用!C$2:C$10000, $A37, 【データ】蓄積用!D$2:D$10000, "&gt;=3000", 【データ】蓄積用!E$2:E$10000, "&gt;=1500")&gt;0, "〇", IF(COUNTIFS(【データ】蓄積用!A$2:A$10000, AI$5, 【データ】蓄積用!C$2:C$10000, $A37, 【データ】蓄積用!Q$2:Q$10000, 1, 【データ】蓄積用!AC$2:AC$10000, "&gt;=4.0")&gt;0, "〇", "×")))</f>
        <v>×</v>
      </c>
      <c r="AJ37" t="str">
        <f>IF(OR($A37="", AJ$5=""), "", IF(COUNTIFS(【データ】蓄積用!A$2:A$10000, AJ$5, 【データ】蓄積用!C$2:C$10000, $A37, 【データ】蓄積用!D$2:D$10000, "&gt;=3000", 【データ】蓄積用!E$2:E$10000, "&gt;=1500")&gt;0, "〇", IF(COUNTIFS(【データ】蓄積用!A$2:A$10000, AJ$5, 【データ】蓄積用!C$2:C$10000, $A37, 【データ】蓄積用!Q$2:Q$10000, 1, 【データ】蓄積用!AC$2:AC$10000, "&gt;=4.0")&gt;0, "〇", "×")))</f>
        <v>×</v>
      </c>
      <c r="AK37" t="str">
        <f>IF(OR($A37="", AK$5=""), "", IF(COUNTIFS(【データ】蓄積用!A$2:A$10000, AK$5, 【データ】蓄積用!C$2:C$10000, $A37, 【データ】蓄積用!D$2:D$10000, "&gt;=3000", 【データ】蓄積用!E$2:E$10000, "&gt;=1500")&gt;0, "〇", IF(COUNTIFS(【データ】蓄積用!A$2:A$10000, AK$5, 【データ】蓄積用!C$2:C$10000, $A37, 【データ】蓄積用!Q$2:Q$10000, 1, 【データ】蓄積用!AC$2:AC$10000, "&gt;=4.0")&gt;0, "〇", "×")))</f>
        <v>×</v>
      </c>
      <c r="AL37" t="str">
        <f>IF(OR($A37="", AL$5=""), "", IF(COUNTIFS(【データ】蓄積用!A$2:A$10000, AL$5, 【データ】蓄積用!C$2:C$10000, $A37, 【データ】蓄積用!D$2:D$10000, "&gt;=3000", 【データ】蓄積用!E$2:E$10000, "&gt;=1500")&gt;0, "〇", IF(COUNTIFS(【データ】蓄積用!A$2:A$10000, AL$5, 【データ】蓄積用!C$2:C$10000, $A37, 【データ】蓄積用!Q$2:Q$10000, 1, 【データ】蓄積用!AC$2:AC$10000, "&gt;=4.0")&gt;0, "〇", "×")))</f>
        <v>×</v>
      </c>
      <c r="AM37" t="str">
        <f>IF(OR($A37="", AM$5=""), "", IF(COUNTIFS(【データ】蓄積用!A$2:A$10000, AM$5, 【データ】蓄積用!C$2:C$10000, $A37, 【データ】蓄積用!D$2:D$10000, "&gt;=3000", 【データ】蓄積用!E$2:E$10000, "&gt;=1500")&gt;0, "〇", IF(COUNTIFS(【データ】蓄積用!A$2:A$10000, AM$5, 【データ】蓄積用!C$2:C$10000, $A37, 【データ】蓄積用!Q$2:Q$10000, 1, 【データ】蓄積用!AC$2:AC$10000, "&gt;=4.0")&gt;0, "〇", "×")))</f>
        <v>×</v>
      </c>
      <c r="AN37" t="str">
        <f>IF(OR($A37="", AN$5=""), "", IF(COUNTIFS(【データ】蓄積用!A$2:A$10000, AN$5, 【データ】蓄積用!C$2:C$10000, $A37, 【データ】蓄積用!D$2:D$10000, "&gt;=3000", 【データ】蓄積用!E$2:E$10000, "&gt;=1500")&gt;0, "〇", IF(COUNTIFS(【データ】蓄積用!A$2:A$10000, AN$5, 【データ】蓄積用!C$2:C$10000, $A37, 【データ】蓄積用!Q$2:Q$10000, 1, 【データ】蓄積用!AC$2:AC$10000, "&gt;=4.0")&gt;0, "〇", "×")))</f>
        <v>×</v>
      </c>
      <c r="AO37" t="str">
        <f>IF(OR($A37="", AO$5=""), "", IF(COUNTIFS(【データ】蓄積用!A$2:A$10000, AO$5, 【データ】蓄積用!C$2:C$10000, $A37, 【データ】蓄積用!D$2:D$10000, "&gt;=3000", 【データ】蓄積用!E$2:E$10000, "&gt;=1500")&gt;0, "〇", IF(COUNTIFS(【データ】蓄積用!A$2:A$10000, AO$5, 【データ】蓄積用!C$2:C$10000, $A37, 【データ】蓄積用!Q$2:Q$10000, 1, 【データ】蓄積用!AC$2:AC$10000, "&gt;=4.0")&gt;0, "〇", "×")))</f>
        <v>×</v>
      </c>
      <c r="AP37" t="str">
        <f>IF(OR($A37="", AP$5=""), "", IF(COUNTIFS(【データ】蓄積用!A$2:A$10000, AP$5, 【データ】蓄積用!C$2:C$10000, $A37, 【データ】蓄積用!D$2:D$10000, "&gt;=3000", 【データ】蓄積用!E$2:E$10000, "&gt;=1500")&gt;0, "〇", IF(COUNTIFS(【データ】蓄積用!A$2:A$10000, AP$5, 【データ】蓄積用!C$2:C$10000, $A37, 【データ】蓄積用!Q$2:Q$10000, 1, 【データ】蓄積用!AC$2:AC$10000, "&gt;=4.0")&gt;0, "〇", "×")))</f>
        <v>×</v>
      </c>
      <c r="AQ37" t="str">
        <f>IF(OR($A37="", AQ$5=""), "", IF(COUNTIFS(【データ】蓄積用!A$2:A$10000, AQ$5, 【データ】蓄積用!C$2:C$10000, $A37, 【データ】蓄積用!D$2:D$10000, "&gt;=3000", 【データ】蓄積用!E$2:E$10000, "&gt;=1500")&gt;0, "〇", IF(COUNTIFS(【データ】蓄積用!A$2:A$10000, AQ$5, 【データ】蓄積用!C$2:C$10000, $A37, 【データ】蓄積用!Q$2:Q$10000, 1, 【データ】蓄積用!AC$2:AC$10000, "&gt;=4.0")&gt;0, "〇", "×")))</f>
        <v>×</v>
      </c>
      <c r="AR37" t="str">
        <f>IF(OR($A37="", AR$5=""), "", IF(COUNTIFS(【データ】蓄積用!A$2:A$10000, AR$5, 【データ】蓄積用!C$2:C$10000, $A37, 【データ】蓄積用!D$2:D$10000, "&gt;=3000", 【データ】蓄積用!E$2:E$10000, "&gt;=1500")&gt;0, "〇", IF(COUNTIFS(【データ】蓄積用!A$2:A$10000, AR$5, 【データ】蓄積用!C$2:C$10000, $A37, 【データ】蓄積用!Q$2:Q$10000, 1, 【データ】蓄積用!AC$2:AC$10000, "&gt;=4.0")&gt;0, "〇", "×")))</f>
        <v>×</v>
      </c>
      <c r="AS37" t="str">
        <f>IF(OR($A37="", AS$5=""), "", IF(COUNTIFS(【データ】蓄積用!A$2:A$10000, AS$5, 【データ】蓄積用!C$2:C$10000, $A37, 【データ】蓄積用!D$2:D$10000, "&gt;=3000", 【データ】蓄積用!E$2:E$10000, "&gt;=1500")&gt;0, "〇", IF(COUNTIFS(【データ】蓄積用!A$2:A$10000, AS$5, 【データ】蓄積用!C$2:C$10000, $A37, 【データ】蓄積用!Q$2:Q$10000, 1, 【データ】蓄積用!AC$2:AC$10000, "&gt;=4.0")&gt;0, "〇", "×")))</f>
        <v>×</v>
      </c>
      <c r="AT37" t="str">
        <f>IF(OR($A37="", AT$5=""), "", IF(COUNTIFS(【データ】蓄積用!A$2:A$10000, AT$5, 【データ】蓄積用!C$2:C$10000, $A37, 【データ】蓄積用!D$2:D$10000, "&gt;=3000", 【データ】蓄積用!E$2:E$10000, "&gt;=1500")&gt;0, "〇", IF(COUNTIFS(【データ】蓄積用!A$2:A$10000, AT$5, 【データ】蓄積用!C$2:C$10000, $A37, 【データ】蓄積用!Q$2:Q$10000, 1, 【データ】蓄積用!AC$2:AC$10000, "&gt;=4.0")&gt;0, "〇", "×")))</f>
        <v>×</v>
      </c>
      <c r="AU37" t="str">
        <f>IF(OR($A37="", AU$5=""), "", IF(COUNTIFS(【データ】蓄積用!A$2:A$10000, AU$5, 【データ】蓄積用!C$2:C$10000, $A37, 【データ】蓄積用!D$2:D$10000, "&gt;=3000", 【データ】蓄積用!E$2:E$10000, "&gt;=1500")&gt;0, "〇", IF(COUNTIFS(【データ】蓄積用!A$2:A$10000, AU$5, 【データ】蓄積用!C$2:C$10000, $A37, 【データ】蓄積用!Q$2:Q$10000, 1, 【データ】蓄積用!AC$2:AC$10000, "&gt;=4.0")&gt;0, "〇", "×")))</f>
        <v>×</v>
      </c>
      <c r="AV37" t="str">
        <f>IF(OR($A37="", AV$5=""), "", IF(COUNTIFS(【データ】蓄積用!A$2:A$10000, AV$5, 【データ】蓄積用!C$2:C$10000, $A37, 【データ】蓄積用!D$2:D$10000, "&gt;=3000", 【データ】蓄積用!E$2:E$10000, "&gt;=1500")&gt;0, "〇", IF(COUNTIFS(【データ】蓄積用!A$2:A$10000, AV$5, 【データ】蓄積用!C$2:C$10000, $A37, 【データ】蓄積用!Q$2:Q$10000, 1, 【データ】蓄積用!AC$2:AC$10000, "&gt;=4.0")&gt;0, "〇", "×")))</f>
        <v>×</v>
      </c>
      <c r="AW37" t="str">
        <f>IF(OR($A37="", AW$5=""), "", IF(COUNTIFS(【データ】蓄積用!A$2:A$10000, AW$5, 【データ】蓄積用!C$2:C$10000, $A37, 【データ】蓄積用!D$2:D$10000, "&gt;=3000", 【データ】蓄積用!E$2:E$10000, "&gt;=1500")&gt;0, "〇", IF(COUNTIFS(【データ】蓄積用!A$2:A$10000, AW$5, 【データ】蓄積用!C$2:C$10000, $A37, 【データ】蓄積用!Q$2:Q$10000, 1, 【データ】蓄積用!AC$2:AC$10000, "&gt;=4.0")&gt;0, "〇", "×")))</f>
        <v>×</v>
      </c>
      <c r="AX37" t="str">
        <f>IF(OR($A37="", AX$5=""), "", IF(COUNTIFS(【データ】蓄積用!A$2:A$10000, AX$5, 【データ】蓄積用!C$2:C$10000, $A37, 【データ】蓄積用!D$2:D$10000, "&gt;=3000", 【データ】蓄積用!E$2:E$10000, "&gt;=1500")&gt;0, "〇", IF(COUNTIFS(【データ】蓄積用!A$2:A$10000, AX$5, 【データ】蓄積用!C$2:C$10000, $A37, 【データ】蓄積用!Q$2:Q$10000, 1, 【データ】蓄積用!AC$2:AC$10000, "&gt;=4.0")&gt;0, "〇", "×")))</f>
        <v>×</v>
      </c>
      <c r="AY37" t="str">
        <f>IF(OR($A37="", AY$5=""), "", IF(COUNTIFS(【データ】蓄積用!A$2:A$10000, AY$5, 【データ】蓄積用!C$2:C$10000, $A37, 【データ】蓄積用!D$2:D$10000, "&gt;=3000", 【データ】蓄積用!E$2:E$10000, "&gt;=1500")&gt;0, "〇", IF(COUNTIFS(【データ】蓄積用!A$2:A$10000, AY$5, 【データ】蓄積用!C$2:C$10000, $A37, 【データ】蓄積用!Q$2:Q$10000, 1, 【データ】蓄積用!AC$2:AC$10000, "&gt;=4.0")&gt;0, "〇", "×")))</f>
        <v/>
      </c>
    </row>
    <row r="38" spans="1:51">
      <c r="A38">
        <v>550</v>
      </c>
      <c r="B38" t="str">
        <f>IF(OR($A38="", B$5=""), "", IF(COUNTIFS(【データ】蓄積用!A$2:A$10000, B$5, 【データ】蓄積用!C$2:C$10000, $A38, 【データ】蓄積用!D$2:D$10000, "&gt;=3000", 【データ】蓄積用!E$2:E$10000, "&gt;=1500")&gt;0, "〇", IF(COUNTIFS(【データ】蓄積用!A$2:A$10000, B$5, 【データ】蓄積用!C$2:C$10000, $A38, 【データ】蓄積用!Q$2:Q$10000, 1, 【データ】蓄積用!AC$2:AC$10000, "&gt;=4.0")&gt;0, "〇", "×")))</f>
        <v>×</v>
      </c>
      <c r="C38" t="str">
        <f>IF(OR($A38="", C$5=""), "", IF(COUNTIFS(【データ】蓄積用!A$2:A$10000, C$5, 【データ】蓄積用!C$2:C$10000, $A38, 【データ】蓄積用!D$2:D$10000, "&gt;=3000", 【データ】蓄積用!E$2:E$10000, "&gt;=1500")&gt;0, "〇", IF(COUNTIFS(【データ】蓄積用!A$2:A$10000, C$5, 【データ】蓄積用!C$2:C$10000, $A38, 【データ】蓄積用!Q$2:Q$10000, 1, 【データ】蓄積用!AC$2:AC$10000, "&gt;=4.0")&gt;0, "〇", "×")))</f>
        <v>×</v>
      </c>
      <c r="D38" t="str">
        <f>IF(OR($A38="", D$5=""), "", IF(COUNTIFS(【データ】蓄積用!A$2:A$10000, D$5, 【データ】蓄積用!C$2:C$10000, $A38, 【データ】蓄積用!D$2:D$10000, "&gt;=3000", 【データ】蓄積用!E$2:E$10000, "&gt;=1500")&gt;0, "〇", IF(COUNTIFS(【データ】蓄積用!A$2:A$10000, D$5, 【データ】蓄積用!C$2:C$10000, $A38, 【データ】蓄積用!Q$2:Q$10000, 1, 【データ】蓄積用!AC$2:AC$10000, "&gt;=4.0")&gt;0, "〇", "×")))</f>
        <v>×</v>
      </c>
      <c r="E38" t="str">
        <f>IF(OR($A38="", E$5=""), "", IF(COUNTIFS(【データ】蓄積用!A$2:A$10000, E$5, 【データ】蓄積用!C$2:C$10000, $A38, 【データ】蓄積用!D$2:D$10000, "&gt;=3000", 【データ】蓄積用!E$2:E$10000, "&gt;=1500")&gt;0, "〇", IF(COUNTIFS(【データ】蓄積用!A$2:A$10000, E$5, 【データ】蓄積用!C$2:C$10000, $A38, 【データ】蓄積用!Q$2:Q$10000, 1, 【データ】蓄積用!AC$2:AC$10000, "&gt;=4.0")&gt;0, "〇", "×")))</f>
        <v>×</v>
      </c>
      <c r="F38" t="str">
        <f>IF(OR($A38="", F$5=""), "", IF(COUNTIFS(【データ】蓄積用!A$2:A$10000, F$5, 【データ】蓄積用!C$2:C$10000, $A38, 【データ】蓄積用!D$2:D$10000, "&gt;=3000", 【データ】蓄積用!E$2:E$10000, "&gt;=1500")&gt;0, "〇", IF(COUNTIFS(【データ】蓄積用!A$2:A$10000, F$5, 【データ】蓄積用!C$2:C$10000, $A38, 【データ】蓄積用!Q$2:Q$10000, 1, 【データ】蓄積用!AC$2:AC$10000, "&gt;=4.0")&gt;0, "〇", "×")))</f>
        <v>×</v>
      </c>
      <c r="G38" t="str">
        <f>IF(OR($A38="", G$5=""), "", IF(COUNTIFS(【データ】蓄積用!A$2:A$10000, G$5, 【データ】蓄積用!C$2:C$10000, $A38, 【データ】蓄積用!D$2:D$10000, "&gt;=3000", 【データ】蓄積用!E$2:E$10000, "&gt;=1500")&gt;0, "〇", IF(COUNTIFS(【データ】蓄積用!A$2:A$10000, G$5, 【データ】蓄積用!C$2:C$10000, $A38, 【データ】蓄積用!Q$2:Q$10000, 1, 【データ】蓄積用!AC$2:AC$10000, "&gt;=4.0")&gt;0, "〇", "×")))</f>
        <v>×</v>
      </c>
      <c r="H38" t="str">
        <f>IF(OR($A38="", H$5=""), "", IF(COUNTIFS(【データ】蓄積用!A$2:A$10000, H$5, 【データ】蓄積用!C$2:C$10000, $A38, 【データ】蓄積用!D$2:D$10000, "&gt;=3000", 【データ】蓄積用!E$2:E$10000, "&gt;=1500")&gt;0, "〇", IF(COUNTIFS(【データ】蓄積用!A$2:A$10000, H$5, 【データ】蓄積用!C$2:C$10000, $A38, 【データ】蓄積用!Q$2:Q$10000, 1, 【データ】蓄積用!AC$2:AC$10000, "&gt;=4.0")&gt;0, "〇", "×")))</f>
        <v>×</v>
      </c>
      <c r="I38" t="str">
        <f>IF(OR($A38="", I$5=""), "", IF(COUNTIFS(【データ】蓄積用!A$2:A$10000, I$5, 【データ】蓄積用!C$2:C$10000, $A38, 【データ】蓄積用!D$2:D$10000, "&gt;=3000", 【データ】蓄積用!E$2:E$10000, "&gt;=1500")&gt;0, "〇", IF(COUNTIFS(【データ】蓄積用!A$2:A$10000, I$5, 【データ】蓄積用!C$2:C$10000, $A38, 【データ】蓄積用!Q$2:Q$10000, 1, 【データ】蓄積用!AC$2:AC$10000, "&gt;=4.0")&gt;0, "〇", "×")))</f>
        <v>×</v>
      </c>
      <c r="J38" t="str">
        <f>IF(OR($A38="", J$5=""), "", IF(COUNTIFS(【データ】蓄積用!A$2:A$10000, J$5, 【データ】蓄積用!C$2:C$10000, $A38, 【データ】蓄積用!D$2:D$10000, "&gt;=3000", 【データ】蓄積用!E$2:E$10000, "&gt;=1500")&gt;0, "〇", IF(COUNTIFS(【データ】蓄積用!A$2:A$10000, J$5, 【データ】蓄積用!C$2:C$10000, $A38, 【データ】蓄積用!Q$2:Q$10000, 1, 【データ】蓄積用!AC$2:AC$10000, "&gt;=4.0")&gt;0, "〇", "×")))</f>
        <v>×</v>
      </c>
      <c r="K38" t="str">
        <f>IF(OR($A38="", K$5=""), "", IF(COUNTIFS(【データ】蓄積用!A$2:A$10000, K$5, 【データ】蓄積用!C$2:C$10000, $A38, 【データ】蓄積用!D$2:D$10000, "&gt;=3000", 【データ】蓄積用!E$2:E$10000, "&gt;=1500")&gt;0, "〇", IF(COUNTIFS(【データ】蓄積用!A$2:A$10000, K$5, 【データ】蓄積用!C$2:C$10000, $A38, 【データ】蓄積用!Q$2:Q$10000, 1, 【データ】蓄積用!AC$2:AC$10000, "&gt;=4.0")&gt;0, "〇", "×")))</f>
        <v>×</v>
      </c>
      <c r="L38" t="str">
        <f>IF(OR($A38="", L$5=""), "", IF(COUNTIFS(【データ】蓄積用!A$2:A$10000, L$5, 【データ】蓄積用!C$2:C$10000, $A38, 【データ】蓄積用!D$2:D$10000, "&gt;=3000", 【データ】蓄積用!E$2:E$10000, "&gt;=1500")&gt;0, "〇", IF(COUNTIFS(【データ】蓄積用!A$2:A$10000, L$5, 【データ】蓄積用!C$2:C$10000, $A38, 【データ】蓄積用!Q$2:Q$10000, 1, 【データ】蓄積用!AC$2:AC$10000, "&gt;=4.0")&gt;0, "〇", "×")))</f>
        <v>×</v>
      </c>
      <c r="M38" t="str">
        <f>IF(OR($A38="", M$5=""), "", IF(COUNTIFS(【データ】蓄積用!A$2:A$10000, M$5, 【データ】蓄積用!C$2:C$10000, $A38, 【データ】蓄積用!D$2:D$10000, "&gt;=3000", 【データ】蓄積用!E$2:E$10000, "&gt;=1500")&gt;0, "〇", IF(COUNTIFS(【データ】蓄積用!A$2:A$10000, M$5, 【データ】蓄積用!C$2:C$10000, $A38, 【データ】蓄積用!Q$2:Q$10000, 1, 【データ】蓄積用!AC$2:AC$10000, "&gt;=4.0")&gt;0, "〇", "×")))</f>
        <v>×</v>
      </c>
      <c r="N38" t="str">
        <f>IF(OR($A38="", N$5=""), "", IF(COUNTIFS(【データ】蓄積用!A$2:A$10000, N$5, 【データ】蓄積用!C$2:C$10000, $A38, 【データ】蓄積用!D$2:D$10000, "&gt;=3000", 【データ】蓄積用!E$2:E$10000, "&gt;=1500")&gt;0, "〇", IF(COUNTIFS(【データ】蓄積用!A$2:A$10000, N$5, 【データ】蓄積用!C$2:C$10000, $A38, 【データ】蓄積用!Q$2:Q$10000, 1, 【データ】蓄積用!AC$2:AC$10000, "&gt;=4.0")&gt;0, "〇", "×")))</f>
        <v>×</v>
      </c>
      <c r="O38" t="str">
        <f>IF(OR($A38="", O$5=""), "", IF(COUNTIFS(【データ】蓄積用!A$2:A$10000, O$5, 【データ】蓄積用!C$2:C$10000, $A38, 【データ】蓄積用!D$2:D$10000, "&gt;=3000", 【データ】蓄積用!E$2:E$10000, "&gt;=1500")&gt;0, "〇", IF(COUNTIFS(【データ】蓄積用!A$2:A$10000, O$5, 【データ】蓄積用!C$2:C$10000, $A38, 【データ】蓄積用!Q$2:Q$10000, 1, 【データ】蓄積用!AC$2:AC$10000, "&gt;=4.0")&gt;0, "〇", "×")))</f>
        <v>×</v>
      </c>
      <c r="P38" t="str">
        <f>IF(OR($A38="", P$5=""), "", IF(COUNTIFS(【データ】蓄積用!A$2:A$10000, P$5, 【データ】蓄積用!C$2:C$10000, $A38, 【データ】蓄積用!D$2:D$10000, "&gt;=3000", 【データ】蓄積用!E$2:E$10000, "&gt;=1500")&gt;0, "〇", IF(COUNTIFS(【データ】蓄積用!A$2:A$10000, P$5, 【データ】蓄積用!C$2:C$10000, $A38, 【データ】蓄積用!Q$2:Q$10000, 1, 【データ】蓄積用!AC$2:AC$10000, "&gt;=4.0")&gt;0, "〇", "×")))</f>
        <v>×</v>
      </c>
      <c r="Q38" t="str">
        <f>IF(OR($A38="", Q$5=""), "", IF(COUNTIFS(【データ】蓄積用!A$2:A$10000, Q$5, 【データ】蓄積用!C$2:C$10000, $A38, 【データ】蓄積用!D$2:D$10000, "&gt;=3000", 【データ】蓄積用!E$2:E$10000, "&gt;=1500")&gt;0, "〇", IF(COUNTIFS(【データ】蓄積用!A$2:A$10000, Q$5, 【データ】蓄積用!C$2:C$10000, $A38, 【データ】蓄積用!Q$2:Q$10000, 1, 【データ】蓄積用!AC$2:AC$10000, "&gt;=4.0")&gt;0, "〇", "×")))</f>
        <v>×</v>
      </c>
      <c r="R38" t="str">
        <f>IF(OR($A38="", R$5=""), "", IF(COUNTIFS(【データ】蓄積用!A$2:A$10000, R$5, 【データ】蓄積用!C$2:C$10000, $A38, 【データ】蓄積用!D$2:D$10000, "&gt;=3000", 【データ】蓄積用!E$2:E$10000, "&gt;=1500")&gt;0, "〇", IF(COUNTIFS(【データ】蓄積用!A$2:A$10000, R$5, 【データ】蓄積用!C$2:C$10000, $A38, 【データ】蓄積用!Q$2:Q$10000, 1, 【データ】蓄積用!AC$2:AC$10000, "&gt;=4.0")&gt;0, "〇", "×")))</f>
        <v>×</v>
      </c>
      <c r="S38" t="str">
        <f>IF(OR($A38="", S$5=""), "", IF(COUNTIFS(【データ】蓄積用!A$2:A$10000, S$5, 【データ】蓄積用!C$2:C$10000, $A38, 【データ】蓄積用!D$2:D$10000, "&gt;=3000", 【データ】蓄積用!E$2:E$10000, "&gt;=1500")&gt;0, "〇", IF(COUNTIFS(【データ】蓄積用!A$2:A$10000, S$5, 【データ】蓄積用!C$2:C$10000, $A38, 【データ】蓄積用!Q$2:Q$10000, 1, 【データ】蓄積用!AC$2:AC$10000, "&gt;=4.0")&gt;0, "〇", "×")))</f>
        <v>×</v>
      </c>
      <c r="T38" t="str">
        <f>IF(OR($A38="", T$5=""), "", IF(COUNTIFS(【データ】蓄積用!A$2:A$10000, T$5, 【データ】蓄積用!C$2:C$10000, $A38, 【データ】蓄積用!D$2:D$10000, "&gt;=3000", 【データ】蓄積用!E$2:E$10000, "&gt;=1500")&gt;0, "〇", IF(COUNTIFS(【データ】蓄積用!A$2:A$10000, T$5, 【データ】蓄積用!C$2:C$10000, $A38, 【データ】蓄積用!Q$2:Q$10000, 1, 【データ】蓄積用!AC$2:AC$10000, "&gt;=4.0")&gt;0, "〇", "×")))</f>
        <v>×</v>
      </c>
      <c r="U38" t="str">
        <f>IF(OR($A38="", U$5=""), "", IF(COUNTIFS(【データ】蓄積用!A$2:A$10000, U$5, 【データ】蓄積用!C$2:C$10000, $A38, 【データ】蓄積用!D$2:D$10000, "&gt;=3000", 【データ】蓄積用!E$2:E$10000, "&gt;=1500")&gt;0, "〇", IF(COUNTIFS(【データ】蓄積用!A$2:A$10000, U$5, 【データ】蓄積用!C$2:C$10000, $A38, 【データ】蓄積用!Q$2:Q$10000, 1, 【データ】蓄積用!AC$2:AC$10000, "&gt;=4.0")&gt;0, "〇", "×")))</f>
        <v>〇</v>
      </c>
      <c r="V38" t="str">
        <f>IF(OR($A38="", V$5=""), "", IF(COUNTIFS(【データ】蓄積用!A$2:A$10000, V$5, 【データ】蓄積用!C$2:C$10000, $A38, 【データ】蓄積用!D$2:D$10000, "&gt;=3000", 【データ】蓄積用!E$2:E$10000, "&gt;=1500")&gt;0, "〇", IF(COUNTIFS(【データ】蓄積用!A$2:A$10000, V$5, 【データ】蓄積用!C$2:C$10000, $A38, 【データ】蓄積用!Q$2:Q$10000, 1, 【データ】蓄積用!AC$2:AC$10000, "&gt;=4.0")&gt;0, "〇", "×")))</f>
        <v>×</v>
      </c>
      <c r="W38" t="str">
        <f>IF(OR($A38="", W$5=""), "", IF(COUNTIFS(【データ】蓄積用!A$2:A$10000, W$5, 【データ】蓄積用!C$2:C$10000, $A38, 【データ】蓄積用!D$2:D$10000, "&gt;=3000", 【データ】蓄積用!E$2:E$10000, "&gt;=1500")&gt;0, "〇", IF(COUNTIFS(【データ】蓄積用!A$2:A$10000, W$5, 【データ】蓄積用!C$2:C$10000, $A38, 【データ】蓄積用!Q$2:Q$10000, 1, 【データ】蓄積用!AC$2:AC$10000, "&gt;=4.0")&gt;0, "〇", "×")))</f>
        <v>×</v>
      </c>
      <c r="X38" t="str">
        <f>IF(OR($A38="", X$5=""), "", IF(COUNTIFS(【データ】蓄積用!A$2:A$10000, X$5, 【データ】蓄積用!C$2:C$10000, $A38, 【データ】蓄積用!D$2:D$10000, "&gt;=3000", 【データ】蓄積用!E$2:E$10000, "&gt;=1500")&gt;0, "〇", IF(COUNTIFS(【データ】蓄積用!A$2:A$10000, X$5, 【データ】蓄積用!C$2:C$10000, $A38, 【データ】蓄積用!Q$2:Q$10000, 1, 【データ】蓄積用!AC$2:AC$10000, "&gt;=4.0")&gt;0, "〇", "×")))</f>
        <v>×</v>
      </c>
      <c r="Y38" t="str">
        <f>IF(OR($A38="", Y$5=""), "", IF(COUNTIFS(【データ】蓄積用!A$2:A$10000, Y$5, 【データ】蓄積用!C$2:C$10000, $A38, 【データ】蓄積用!D$2:D$10000, "&gt;=3000", 【データ】蓄積用!E$2:E$10000, "&gt;=1500")&gt;0, "〇", IF(COUNTIFS(【データ】蓄積用!A$2:A$10000, Y$5, 【データ】蓄積用!C$2:C$10000, $A38, 【データ】蓄積用!Q$2:Q$10000, 1, 【データ】蓄積用!AC$2:AC$10000, "&gt;=4.0")&gt;0, "〇", "×")))</f>
        <v>×</v>
      </c>
      <c r="Z38" t="str">
        <f>IF(OR($A38="", Z$5=""), "", IF(COUNTIFS(【データ】蓄積用!A$2:A$10000, Z$5, 【データ】蓄積用!C$2:C$10000, $A38, 【データ】蓄積用!D$2:D$10000, "&gt;=3000", 【データ】蓄積用!E$2:E$10000, "&gt;=1500")&gt;0, "〇", IF(COUNTIFS(【データ】蓄積用!A$2:A$10000, Z$5, 【データ】蓄積用!C$2:C$10000, $A38, 【データ】蓄積用!Q$2:Q$10000, 1, 【データ】蓄積用!AC$2:AC$10000, "&gt;=4.0")&gt;0, "〇", "×")))</f>
        <v>×</v>
      </c>
      <c r="AA38" t="str">
        <f>IF(OR($A38="", AA$5=""), "", IF(COUNTIFS(【データ】蓄積用!A$2:A$10000, AA$5, 【データ】蓄積用!C$2:C$10000, $A38, 【データ】蓄積用!D$2:D$10000, "&gt;=3000", 【データ】蓄積用!E$2:E$10000, "&gt;=1500")&gt;0, "〇", IF(COUNTIFS(【データ】蓄積用!A$2:A$10000, AA$5, 【データ】蓄積用!C$2:C$10000, $A38, 【データ】蓄積用!Q$2:Q$10000, 1, 【データ】蓄積用!AC$2:AC$10000, "&gt;=4.0")&gt;0, "〇", "×")))</f>
        <v>×</v>
      </c>
      <c r="AB38" t="str">
        <f>IF(OR($A38="", AB$5=""), "", IF(COUNTIFS(【データ】蓄積用!A$2:A$10000, AB$5, 【データ】蓄積用!C$2:C$10000, $A38, 【データ】蓄積用!D$2:D$10000, "&gt;=3000", 【データ】蓄積用!E$2:E$10000, "&gt;=1500")&gt;0, "〇", IF(COUNTIFS(【データ】蓄積用!A$2:A$10000, AB$5, 【データ】蓄積用!C$2:C$10000, $A38, 【データ】蓄積用!Q$2:Q$10000, 1, 【データ】蓄積用!AC$2:AC$10000, "&gt;=4.0")&gt;0, "〇", "×")))</f>
        <v>×</v>
      </c>
      <c r="AC38" t="str">
        <f>IF(OR($A38="", AC$5=""), "", IF(COUNTIFS(【データ】蓄積用!A$2:A$10000, AC$5, 【データ】蓄積用!C$2:C$10000, $A38, 【データ】蓄積用!D$2:D$10000, "&gt;=3000", 【データ】蓄積用!E$2:E$10000, "&gt;=1500")&gt;0, "〇", IF(COUNTIFS(【データ】蓄積用!A$2:A$10000, AC$5, 【データ】蓄積用!C$2:C$10000, $A38, 【データ】蓄積用!Q$2:Q$10000, 1, 【データ】蓄積用!AC$2:AC$10000, "&gt;=4.0")&gt;0, "〇", "×")))</f>
        <v>×</v>
      </c>
      <c r="AD38" t="str">
        <f>IF(OR($A38="", AD$5=""), "", IF(COUNTIFS(【データ】蓄積用!A$2:A$10000, AD$5, 【データ】蓄積用!C$2:C$10000, $A38, 【データ】蓄積用!D$2:D$10000, "&gt;=3000", 【データ】蓄積用!E$2:E$10000, "&gt;=1500")&gt;0, "〇", IF(COUNTIFS(【データ】蓄積用!A$2:A$10000, AD$5, 【データ】蓄積用!C$2:C$10000, $A38, 【データ】蓄積用!Q$2:Q$10000, 1, 【データ】蓄積用!AC$2:AC$10000, "&gt;=4.0")&gt;0, "〇", "×")))</f>
        <v>〇</v>
      </c>
      <c r="AE38" t="str">
        <f>IF(OR($A38="", AE$5=""), "", IF(COUNTIFS(【データ】蓄積用!A$2:A$10000, AE$5, 【データ】蓄積用!C$2:C$10000, $A38, 【データ】蓄積用!D$2:D$10000, "&gt;=3000", 【データ】蓄積用!E$2:E$10000, "&gt;=1500")&gt;0, "〇", IF(COUNTIFS(【データ】蓄積用!A$2:A$10000, AE$5, 【データ】蓄積用!C$2:C$10000, $A38, 【データ】蓄積用!Q$2:Q$10000, 1, 【データ】蓄積用!AC$2:AC$10000, "&gt;=4.0")&gt;0, "〇", "×")))</f>
        <v>×</v>
      </c>
      <c r="AF38" t="str">
        <f>IF(OR($A38="", AF$5=""), "", IF(COUNTIFS(【データ】蓄積用!A$2:A$10000, AF$5, 【データ】蓄積用!C$2:C$10000, $A38, 【データ】蓄積用!D$2:D$10000, "&gt;=3000", 【データ】蓄積用!E$2:E$10000, "&gt;=1500")&gt;0, "〇", IF(COUNTIFS(【データ】蓄積用!A$2:A$10000, AF$5, 【データ】蓄積用!C$2:C$10000, $A38, 【データ】蓄積用!Q$2:Q$10000, 1, 【データ】蓄積用!AC$2:AC$10000, "&gt;=4.0")&gt;0, "〇", "×")))</f>
        <v>×</v>
      </c>
      <c r="AG38" t="str">
        <f>IF(OR($A38="", AG$5=""), "", IF(COUNTIFS(【データ】蓄積用!A$2:A$10000, AG$5, 【データ】蓄積用!C$2:C$10000, $A38, 【データ】蓄積用!D$2:D$10000, "&gt;=3000", 【データ】蓄積用!E$2:E$10000, "&gt;=1500")&gt;0, "〇", IF(COUNTIFS(【データ】蓄積用!A$2:A$10000, AG$5, 【データ】蓄積用!C$2:C$10000, $A38, 【データ】蓄積用!Q$2:Q$10000, 1, 【データ】蓄積用!AC$2:AC$10000, "&gt;=4.0")&gt;0, "〇", "×")))</f>
        <v>×</v>
      </c>
      <c r="AH38" t="str">
        <f>IF(OR($A38="", AH$5=""), "", IF(COUNTIFS(【データ】蓄積用!A$2:A$10000, AH$5, 【データ】蓄積用!C$2:C$10000, $A38, 【データ】蓄積用!D$2:D$10000, "&gt;=3000", 【データ】蓄積用!E$2:E$10000, "&gt;=1500")&gt;0, "〇", IF(COUNTIFS(【データ】蓄積用!A$2:A$10000, AH$5, 【データ】蓄積用!C$2:C$10000, $A38, 【データ】蓄積用!Q$2:Q$10000, 1, 【データ】蓄積用!AC$2:AC$10000, "&gt;=4.0")&gt;0, "〇", "×")))</f>
        <v>×</v>
      </c>
      <c r="AI38" t="str">
        <f>IF(OR($A38="", AI$5=""), "", IF(COUNTIFS(【データ】蓄積用!A$2:A$10000, AI$5, 【データ】蓄積用!C$2:C$10000, $A38, 【データ】蓄積用!D$2:D$10000, "&gt;=3000", 【データ】蓄積用!E$2:E$10000, "&gt;=1500")&gt;0, "〇", IF(COUNTIFS(【データ】蓄積用!A$2:A$10000, AI$5, 【データ】蓄積用!C$2:C$10000, $A38, 【データ】蓄積用!Q$2:Q$10000, 1, 【データ】蓄積用!AC$2:AC$10000, "&gt;=4.0")&gt;0, "〇", "×")))</f>
        <v>×</v>
      </c>
      <c r="AJ38" t="str">
        <f>IF(OR($A38="", AJ$5=""), "", IF(COUNTIFS(【データ】蓄積用!A$2:A$10000, AJ$5, 【データ】蓄積用!C$2:C$10000, $A38, 【データ】蓄積用!D$2:D$10000, "&gt;=3000", 【データ】蓄積用!E$2:E$10000, "&gt;=1500")&gt;0, "〇", IF(COUNTIFS(【データ】蓄積用!A$2:A$10000, AJ$5, 【データ】蓄積用!C$2:C$10000, $A38, 【データ】蓄積用!Q$2:Q$10000, 1, 【データ】蓄積用!AC$2:AC$10000, "&gt;=4.0")&gt;0, "〇", "×")))</f>
        <v>×</v>
      </c>
      <c r="AK38" t="str">
        <f>IF(OR($A38="", AK$5=""), "", IF(COUNTIFS(【データ】蓄積用!A$2:A$10000, AK$5, 【データ】蓄積用!C$2:C$10000, $A38, 【データ】蓄積用!D$2:D$10000, "&gt;=3000", 【データ】蓄積用!E$2:E$10000, "&gt;=1500")&gt;0, "〇", IF(COUNTIFS(【データ】蓄積用!A$2:A$10000, AK$5, 【データ】蓄積用!C$2:C$10000, $A38, 【データ】蓄積用!Q$2:Q$10000, 1, 【データ】蓄積用!AC$2:AC$10000, "&gt;=4.0")&gt;0, "〇", "×")))</f>
        <v>×</v>
      </c>
      <c r="AL38" t="str">
        <f>IF(OR($A38="", AL$5=""), "", IF(COUNTIFS(【データ】蓄積用!A$2:A$10000, AL$5, 【データ】蓄積用!C$2:C$10000, $A38, 【データ】蓄積用!D$2:D$10000, "&gt;=3000", 【データ】蓄積用!E$2:E$10000, "&gt;=1500")&gt;0, "〇", IF(COUNTIFS(【データ】蓄積用!A$2:A$10000, AL$5, 【データ】蓄積用!C$2:C$10000, $A38, 【データ】蓄積用!Q$2:Q$10000, 1, 【データ】蓄積用!AC$2:AC$10000, "&gt;=4.0")&gt;0, "〇", "×")))</f>
        <v>×</v>
      </c>
      <c r="AM38" t="str">
        <f>IF(OR($A38="", AM$5=""), "", IF(COUNTIFS(【データ】蓄積用!A$2:A$10000, AM$5, 【データ】蓄積用!C$2:C$10000, $A38, 【データ】蓄積用!D$2:D$10000, "&gt;=3000", 【データ】蓄積用!E$2:E$10000, "&gt;=1500")&gt;0, "〇", IF(COUNTIFS(【データ】蓄積用!A$2:A$10000, AM$5, 【データ】蓄積用!C$2:C$10000, $A38, 【データ】蓄積用!Q$2:Q$10000, 1, 【データ】蓄積用!AC$2:AC$10000, "&gt;=4.0")&gt;0, "〇", "×")))</f>
        <v>×</v>
      </c>
      <c r="AN38" t="str">
        <f>IF(OR($A38="", AN$5=""), "", IF(COUNTIFS(【データ】蓄積用!A$2:A$10000, AN$5, 【データ】蓄積用!C$2:C$10000, $A38, 【データ】蓄積用!D$2:D$10000, "&gt;=3000", 【データ】蓄積用!E$2:E$10000, "&gt;=1500")&gt;0, "〇", IF(COUNTIFS(【データ】蓄積用!A$2:A$10000, AN$5, 【データ】蓄積用!C$2:C$10000, $A38, 【データ】蓄積用!Q$2:Q$10000, 1, 【データ】蓄積用!AC$2:AC$10000, "&gt;=4.0")&gt;0, "〇", "×")))</f>
        <v>×</v>
      </c>
      <c r="AO38" t="str">
        <f>IF(OR($A38="", AO$5=""), "", IF(COUNTIFS(【データ】蓄積用!A$2:A$10000, AO$5, 【データ】蓄積用!C$2:C$10000, $A38, 【データ】蓄積用!D$2:D$10000, "&gt;=3000", 【データ】蓄積用!E$2:E$10000, "&gt;=1500")&gt;0, "〇", IF(COUNTIFS(【データ】蓄積用!A$2:A$10000, AO$5, 【データ】蓄積用!C$2:C$10000, $A38, 【データ】蓄積用!Q$2:Q$10000, 1, 【データ】蓄積用!AC$2:AC$10000, "&gt;=4.0")&gt;0, "〇", "×")))</f>
        <v>×</v>
      </c>
      <c r="AP38" t="str">
        <f>IF(OR($A38="", AP$5=""), "", IF(COUNTIFS(【データ】蓄積用!A$2:A$10000, AP$5, 【データ】蓄積用!C$2:C$10000, $A38, 【データ】蓄積用!D$2:D$10000, "&gt;=3000", 【データ】蓄積用!E$2:E$10000, "&gt;=1500")&gt;0, "〇", IF(COUNTIFS(【データ】蓄積用!A$2:A$10000, AP$5, 【データ】蓄積用!C$2:C$10000, $A38, 【データ】蓄積用!Q$2:Q$10000, 1, 【データ】蓄積用!AC$2:AC$10000, "&gt;=4.0")&gt;0, "〇", "×")))</f>
        <v>×</v>
      </c>
      <c r="AQ38" t="str">
        <f>IF(OR($A38="", AQ$5=""), "", IF(COUNTIFS(【データ】蓄積用!A$2:A$10000, AQ$5, 【データ】蓄積用!C$2:C$10000, $A38, 【データ】蓄積用!D$2:D$10000, "&gt;=3000", 【データ】蓄積用!E$2:E$10000, "&gt;=1500")&gt;0, "〇", IF(COUNTIFS(【データ】蓄積用!A$2:A$10000, AQ$5, 【データ】蓄積用!C$2:C$10000, $A38, 【データ】蓄積用!Q$2:Q$10000, 1, 【データ】蓄積用!AC$2:AC$10000, "&gt;=4.0")&gt;0, "〇", "×")))</f>
        <v>×</v>
      </c>
      <c r="AR38" t="str">
        <f>IF(OR($A38="", AR$5=""), "", IF(COUNTIFS(【データ】蓄積用!A$2:A$10000, AR$5, 【データ】蓄積用!C$2:C$10000, $A38, 【データ】蓄積用!D$2:D$10000, "&gt;=3000", 【データ】蓄積用!E$2:E$10000, "&gt;=1500")&gt;0, "〇", IF(COUNTIFS(【データ】蓄積用!A$2:A$10000, AR$5, 【データ】蓄積用!C$2:C$10000, $A38, 【データ】蓄積用!Q$2:Q$10000, 1, 【データ】蓄積用!AC$2:AC$10000, "&gt;=4.0")&gt;0, "〇", "×")))</f>
        <v>×</v>
      </c>
      <c r="AS38" t="str">
        <f>IF(OR($A38="", AS$5=""), "", IF(COUNTIFS(【データ】蓄積用!A$2:A$10000, AS$5, 【データ】蓄積用!C$2:C$10000, $A38, 【データ】蓄積用!D$2:D$10000, "&gt;=3000", 【データ】蓄積用!E$2:E$10000, "&gt;=1500")&gt;0, "〇", IF(COUNTIFS(【データ】蓄積用!A$2:A$10000, AS$5, 【データ】蓄積用!C$2:C$10000, $A38, 【データ】蓄積用!Q$2:Q$10000, 1, 【データ】蓄積用!AC$2:AC$10000, "&gt;=4.0")&gt;0, "〇", "×")))</f>
        <v>×</v>
      </c>
      <c r="AT38" t="str">
        <f>IF(OR($A38="", AT$5=""), "", IF(COUNTIFS(【データ】蓄積用!A$2:A$10000, AT$5, 【データ】蓄積用!C$2:C$10000, $A38, 【データ】蓄積用!D$2:D$10000, "&gt;=3000", 【データ】蓄積用!E$2:E$10000, "&gt;=1500")&gt;0, "〇", IF(COUNTIFS(【データ】蓄積用!A$2:A$10000, AT$5, 【データ】蓄積用!C$2:C$10000, $A38, 【データ】蓄積用!Q$2:Q$10000, 1, 【データ】蓄積用!AC$2:AC$10000, "&gt;=4.0")&gt;0, "〇", "×")))</f>
        <v>×</v>
      </c>
      <c r="AU38" t="str">
        <f>IF(OR($A38="", AU$5=""), "", IF(COUNTIFS(【データ】蓄積用!A$2:A$10000, AU$5, 【データ】蓄積用!C$2:C$10000, $A38, 【データ】蓄積用!D$2:D$10000, "&gt;=3000", 【データ】蓄積用!E$2:E$10000, "&gt;=1500")&gt;0, "〇", IF(COUNTIFS(【データ】蓄積用!A$2:A$10000, AU$5, 【データ】蓄積用!C$2:C$10000, $A38, 【データ】蓄積用!Q$2:Q$10000, 1, 【データ】蓄積用!AC$2:AC$10000, "&gt;=4.0")&gt;0, "〇", "×")))</f>
        <v>×</v>
      </c>
      <c r="AV38" t="str">
        <f>IF(OR($A38="", AV$5=""), "", IF(COUNTIFS(【データ】蓄積用!A$2:A$10000, AV$5, 【データ】蓄積用!C$2:C$10000, $A38, 【データ】蓄積用!D$2:D$10000, "&gt;=3000", 【データ】蓄積用!E$2:E$10000, "&gt;=1500")&gt;0, "〇", IF(COUNTIFS(【データ】蓄積用!A$2:A$10000, AV$5, 【データ】蓄積用!C$2:C$10000, $A38, 【データ】蓄積用!Q$2:Q$10000, 1, 【データ】蓄積用!AC$2:AC$10000, "&gt;=4.0")&gt;0, "〇", "×")))</f>
        <v>×</v>
      </c>
      <c r="AW38" t="str">
        <f>IF(OR($A38="", AW$5=""), "", IF(COUNTIFS(【データ】蓄積用!A$2:A$10000, AW$5, 【データ】蓄積用!C$2:C$10000, $A38, 【データ】蓄積用!D$2:D$10000, "&gt;=3000", 【データ】蓄積用!E$2:E$10000, "&gt;=1500")&gt;0, "〇", IF(COUNTIFS(【データ】蓄積用!A$2:A$10000, AW$5, 【データ】蓄積用!C$2:C$10000, $A38, 【データ】蓄積用!Q$2:Q$10000, 1, 【データ】蓄積用!AC$2:AC$10000, "&gt;=4.0")&gt;0, "〇", "×")))</f>
        <v>×</v>
      </c>
      <c r="AX38" t="str">
        <f>IF(OR($A38="", AX$5=""), "", IF(COUNTIFS(【データ】蓄積用!A$2:A$10000, AX$5, 【データ】蓄積用!C$2:C$10000, $A38, 【データ】蓄積用!D$2:D$10000, "&gt;=3000", 【データ】蓄積用!E$2:E$10000, "&gt;=1500")&gt;0, "〇", IF(COUNTIFS(【データ】蓄積用!A$2:A$10000, AX$5, 【データ】蓄積用!C$2:C$10000, $A38, 【データ】蓄積用!Q$2:Q$10000, 1, 【データ】蓄積用!AC$2:AC$10000, "&gt;=4.0")&gt;0, "〇", "×")))</f>
        <v>×</v>
      </c>
      <c r="AY38" t="str">
        <f>IF(OR($A38="", AY$5=""), "", IF(COUNTIFS(【データ】蓄積用!A$2:A$10000, AY$5, 【データ】蓄積用!C$2:C$10000, $A38, 【データ】蓄積用!D$2:D$10000, "&gt;=3000", 【データ】蓄積用!E$2:E$10000, "&gt;=1500")&gt;0, "〇", IF(COUNTIFS(【データ】蓄積用!A$2:A$10000, AY$5, 【データ】蓄積用!C$2:C$10000, $A38, 【データ】蓄積用!Q$2:Q$10000, 1, 【データ】蓄積用!AC$2:AC$10000, "&gt;=4.0")&gt;0, "〇", "×")))</f>
        <v/>
      </c>
    </row>
    <row r="39" spans="1:51">
      <c r="A39">
        <v>551</v>
      </c>
      <c r="B39" t="str">
        <f>IF(OR($A39="", B$5=""), "", IF(COUNTIFS(【データ】蓄積用!A$2:A$10000, B$5, 【データ】蓄積用!C$2:C$10000, $A39, 【データ】蓄積用!D$2:D$10000, "&gt;=3000", 【データ】蓄積用!E$2:E$10000, "&gt;=1500")&gt;0, "〇", IF(COUNTIFS(【データ】蓄積用!A$2:A$10000, B$5, 【データ】蓄積用!C$2:C$10000, $A39, 【データ】蓄積用!Q$2:Q$10000, 1, 【データ】蓄積用!AC$2:AC$10000, "&gt;=4.0")&gt;0, "〇", "×")))</f>
        <v>×</v>
      </c>
      <c r="C39" t="str">
        <f>IF(OR($A39="", C$5=""), "", IF(COUNTIFS(【データ】蓄積用!A$2:A$10000, C$5, 【データ】蓄積用!C$2:C$10000, $A39, 【データ】蓄積用!D$2:D$10000, "&gt;=3000", 【データ】蓄積用!E$2:E$10000, "&gt;=1500")&gt;0, "〇", IF(COUNTIFS(【データ】蓄積用!A$2:A$10000, C$5, 【データ】蓄積用!C$2:C$10000, $A39, 【データ】蓄積用!Q$2:Q$10000, 1, 【データ】蓄積用!AC$2:AC$10000, "&gt;=4.0")&gt;0, "〇", "×")))</f>
        <v>×</v>
      </c>
      <c r="D39" t="str">
        <f>IF(OR($A39="", D$5=""), "", IF(COUNTIFS(【データ】蓄積用!A$2:A$10000, D$5, 【データ】蓄積用!C$2:C$10000, $A39, 【データ】蓄積用!D$2:D$10000, "&gt;=3000", 【データ】蓄積用!E$2:E$10000, "&gt;=1500")&gt;0, "〇", IF(COUNTIFS(【データ】蓄積用!A$2:A$10000, D$5, 【データ】蓄積用!C$2:C$10000, $A39, 【データ】蓄積用!Q$2:Q$10000, 1, 【データ】蓄積用!AC$2:AC$10000, "&gt;=4.0")&gt;0, "〇", "×")))</f>
        <v>×</v>
      </c>
      <c r="E39" t="str">
        <f>IF(OR($A39="", E$5=""), "", IF(COUNTIFS(【データ】蓄積用!A$2:A$10000, E$5, 【データ】蓄積用!C$2:C$10000, $A39, 【データ】蓄積用!D$2:D$10000, "&gt;=3000", 【データ】蓄積用!E$2:E$10000, "&gt;=1500")&gt;0, "〇", IF(COUNTIFS(【データ】蓄積用!A$2:A$10000, E$5, 【データ】蓄積用!C$2:C$10000, $A39, 【データ】蓄積用!Q$2:Q$10000, 1, 【データ】蓄積用!AC$2:AC$10000, "&gt;=4.0")&gt;0, "〇", "×")))</f>
        <v>×</v>
      </c>
      <c r="F39" t="str">
        <f>IF(OR($A39="", F$5=""), "", IF(COUNTIFS(【データ】蓄積用!A$2:A$10000, F$5, 【データ】蓄積用!C$2:C$10000, $A39, 【データ】蓄積用!D$2:D$10000, "&gt;=3000", 【データ】蓄積用!E$2:E$10000, "&gt;=1500")&gt;0, "〇", IF(COUNTIFS(【データ】蓄積用!A$2:A$10000, F$5, 【データ】蓄積用!C$2:C$10000, $A39, 【データ】蓄積用!Q$2:Q$10000, 1, 【データ】蓄積用!AC$2:AC$10000, "&gt;=4.0")&gt;0, "〇", "×")))</f>
        <v>×</v>
      </c>
      <c r="G39" t="str">
        <f>IF(OR($A39="", G$5=""), "", IF(COUNTIFS(【データ】蓄積用!A$2:A$10000, G$5, 【データ】蓄積用!C$2:C$10000, $A39, 【データ】蓄積用!D$2:D$10000, "&gt;=3000", 【データ】蓄積用!E$2:E$10000, "&gt;=1500")&gt;0, "〇", IF(COUNTIFS(【データ】蓄積用!A$2:A$10000, G$5, 【データ】蓄積用!C$2:C$10000, $A39, 【データ】蓄積用!Q$2:Q$10000, 1, 【データ】蓄積用!AC$2:AC$10000, "&gt;=4.0")&gt;0, "〇", "×")))</f>
        <v>×</v>
      </c>
      <c r="H39" t="str">
        <f>IF(OR($A39="", H$5=""), "", IF(COUNTIFS(【データ】蓄積用!A$2:A$10000, H$5, 【データ】蓄積用!C$2:C$10000, $A39, 【データ】蓄積用!D$2:D$10000, "&gt;=3000", 【データ】蓄積用!E$2:E$10000, "&gt;=1500")&gt;0, "〇", IF(COUNTIFS(【データ】蓄積用!A$2:A$10000, H$5, 【データ】蓄積用!C$2:C$10000, $A39, 【データ】蓄積用!Q$2:Q$10000, 1, 【データ】蓄積用!AC$2:AC$10000, "&gt;=4.0")&gt;0, "〇", "×")))</f>
        <v>×</v>
      </c>
      <c r="I39" t="str">
        <f>IF(OR($A39="", I$5=""), "", IF(COUNTIFS(【データ】蓄積用!A$2:A$10000, I$5, 【データ】蓄積用!C$2:C$10000, $A39, 【データ】蓄積用!D$2:D$10000, "&gt;=3000", 【データ】蓄積用!E$2:E$10000, "&gt;=1500")&gt;0, "〇", IF(COUNTIFS(【データ】蓄積用!A$2:A$10000, I$5, 【データ】蓄積用!C$2:C$10000, $A39, 【データ】蓄積用!Q$2:Q$10000, 1, 【データ】蓄積用!AC$2:AC$10000, "&gt;=4.0")&gt;0, "〇", "×")))</f>
        <v>×</v>
      </c>
      <c r="J39" t="str">
        <f>IF(OR($A39="", J$5=""), "", IF(COUNTIFS(【データ】蓄積用!A$2:A$10000, J$5, 【データ】蓄積用!C$2:C$10000, $A39, 【データ】蓄積用!D$2:D$10000, "&gt;=3000", 【データ】蓄積用!E$2:E$10000, "&gt;=1500")&gt;0, "〇", IF(COUNTIFS(【データ】蓄積用!A$2:A$10000, J$5, 【データ】蓄積用!C$2:C$10000, $A39, 【データ】蓄積用!Q$2:Q$10000, 1, 【データ】蓄積用!AC$2:AC$10000, "&gt;=4.0")&gt;0, "〇", "×")))</f>
        <v>×</v>
      </c>
      <c r="K39" t="str">
        <f>IF(OR($A39="", K$5=""), "", IF(COUNTIFS(【データ】蓄積用!A$2:A$10000, K$5, 【データ】蓄積用!C$2:C$10000, $A39, 【データ】蓄積用!D$2:D$10000, "&gt;=3000", 【データ】蓄積用!E$2:E$10000, "&gt;=1500")&gt;0, "〇", IF(COUNTIFS(【データ】蓄積用!A$2:A$10000, K$5, 【データ】蓄積用!C$2:C$10000, $A39, 【データ】蓄積用!Q$2:Q$10000, 1, 【データ】蓄積用!AC$2:AC$10000, "&gt;=4.0")&gt;0, "〇", "×")))</f>
        <v>×</v>
      </c>
      <c r="L39" t="str">
        <f>IF(OR($A39="", L$5=""), "", IF(COUNTIFS(【データ】蓄積用!A$2:A$10000, L$5, 【データ】蓄積用!C$2:C$10000, $A39, 【データ】蓄積用!D$2:D$10000, "&gt;=3000", 【データ】蓄積用!E$2:E$10000, "&gt;=1500")&gt;0, "〇", IF(COUNTIFS(【データ】蓄積用!A$2:A$10000, L$5, 【データ】蓄積用!C$2:C$10000, $A39, 【データ】蓄積用!Q$2:Q$10000, 1, 【データ】蓄積用!AC$2:AC$10000, "&gt;=4.0")&gt;0, "〇", "×")))</f>
        <v>×</v>
      </c>
      <c r="M39" t="str">
        <f>IF(OR($A39="", M$5=""), "", IF(COUNTIFS(【データ】蓄積用!A$2:A$10000, M$5, 【データ】蓄積用!C$2:C$10000, $A39, 【データ】蓄積用!D$2:D$10000, "&gt;=3000", 【データ】蓄積用!E$2:E$10000, "&gt;=1500")&gt;0, "〇", IF(COUNTIFS(【データ】蓄積用!A$2:A$10000, M$5, 【データ】蓄積用!C$2:C$10000, $A39, 【データ】蓄積用!Q$2:Q$10000, 1, 【データ】蓄積用!AC$2:AC$10000, "&gt;=4.0")&gt;0, "〇", "×")))</f>
        <v>×</v>
      </c>
      <c r="N39" t="str">
        <f>IF(OR($A39="", N$5=""), "", IF(COUNTIFS(【データ】蓄積用!A$2:A$10000, N$5, 【データ】蓄積用!C$2:C$10000, $A39, 【データ】蓄積用!D$2:D$10000, "&gt;=3000", 【データ】蓄積用!E$2:E$10000, "&gt;=1500")&gt;0, "〇", IF(COUNTIFS(【データ】蓄積用!A$2:A$10000, N$5, 【データ】蓄積用!C$2:C$10000, $A39, 【データ】蓄積用!Q$2:Q$10000, 1, 【データ】蓄積用!AC$2:AC$10000, "&gt;=4.0")&gt;0, "〇", "×")))</f>
        <v>×</v>
      </c>
      <c r="O39" t="str">
        <f>IF(OR($A39="", O$5=""), "", IF(COUNTIFS(【データ】蓄積用!A$2:A$10000, O$5, 【データ】蓄積用!C$2:C$10000, $A39, 【データ】蓄積用!D$2:D$10000, "&gt;=3000", 【データ】蓄積用!E$2:E$10000, "&gt;=1500")&gt;0, "〇", IF(COUNTIFS(【データ】蓄積用!A$2:A$10000, O$5, 【データ】蓄積用!C$2:C$10000, $A39, 【データ】蓄積用!Q$2:Q$10000, 1, 【データ】蓄積用!AC$2:AC$10000, "&gt;=4.0")&gt;0, "〇", "×")))</f>
        <v>×</v>
      </c>
      <c r="P39" t="str">
        <f>IF(OR($A39="", P$5=""), "", IF(COUNTIFS(【データ】蓄積用!A$2:A$10000, P$5, 【データ】蓄積用!C$2:C$10000, $A39, 【データ】蓄積用!D$2:D$10000, "&gt;=3000", 【データ】蓄積用!E$2:E$10000, "&gt;=1500")&gt;0, "〇", IF(COUNTIFS(【データ】蓄積用!A$2:A$10000, P$5, 【データ】蓄積用!C$2:C$10000, $A39, 【データ】蓄積用!Q$2:Q$10000, 1, 【データ】蓄積用!AC$2:AC$10000, "&gt;=4.0")&gt;0, "〇", "×")))</f>
        <v>×</v>
      </c>
      <c r="Q39" t="str">
        <f>IF(OR($A39="", Q$5=""), "", IF(COUNTIFS(【データ】蓄積用!A$2:A$10000, Q$5, 【データ】蓄積用!C$2:C$10000, $A39, 【データ】蓄積用!D$2:D$10000, "&gt;=3000", 【データ】蓄積用!E$2:E$10000, "&gt;=1500")&gt;0, "〇", IF(COUNTIFS(【データ】蓄積用!A$2:A$10000, Q$5, 【データ】蓄積用!C$2:C$10000, $A39, 【データ】蓄積用!Q$2:Q$10000, 1, 【データ】蓄積用!AC$2:AC$10000, "&gt;=4.0")&gt;0, "〇", "×")))</f>
        <v>×</v>
      </c>
      <c r="R39" t="str">
        <f>IF(OR($A39="", R$5=""), "", IF(COUNTIFS(【データ】蓄積用!A$2:A$10000, R$5, 【データ】蓄積用!C$2:C$10000, $A39, 【データ】蓄積用!D$2:D$10000, "&gt;=3000", 【データ】蓄積用!E$2:E$10000, "&gt;=1500")&gt;0, "〇", IF(COUNTIFS(【データ】蓄積用!A$2:A$10000, R$5, 【データ】蓄積用!C$2:C$10000, $A39, 【データ】蓄積用!Q$2:Q$10000, 1, 【データ】蓄積用!AC$2:AC$10000, "&gt;=4.0")&gt;0, "〇", "×")))</f>
        <v>×</v>
      </c>
      <c r="S39" t="str">
        <f>IF(OR($A39="", S$5=""), "", IF(COUNTIFS(【データ】蓄積用!A$2:A$10000, S$5, 【データ】蓄積用!C$2:C$10000, $A39, 【データ】蓄積用!D$2:D$10000, "&gt;=3000", 【データ】蓄積用!E$2:E$10000, "&gt;=1500")&gt;0, "〇", IF(COUNTIFS(【データ】蓄積用!A$2:A$10000, S$5, 【データ】蓄積用!C$2:C$10000, $A39, 【データ】蓄積用!Q$2:Q$10000, 1, 【データ】蓄積用!AC$2:AC$10000, "&gt;=4.0")&gt;0, "〇", "×")))</f>
        <v>×</v>
      </c>
      <c r="T39" t="str">
        <f>IF(OR($A39="", T$5=""), "", IF(COUNTIFS(【データ】蓄積用!A$2:A$10000, T$5, 【データ】蓄積用!C$2:C$10000, $A39, 【データ】蓄積用!D$2:D$10000, "&gt;=3000", 【データ】蓄積用!E$2:E$10000, "&gt;=1500")&gt;0, "〇", IF(COUNTIFS(【データ】蓄積用!A$2:A$10000, T$5, 【データ】蓄積用!C$2:C$10000, $A39, 【データ】蓄積用!Q$2:Q$10000, 1, 【データ】蓄積用!AC$2:AC$10000, "&gt;=4.0")&gt;0, "〇", "×")))</f>
        <v>×</v>
      </c>
      <c r="U39" t="str">
        <f>IF(OR($A39="", U$5=""), "", IF(COUNTIFS(【データ】蓄積用!A$2:A$10000, U$5, 【データ】蓄積用!C$2:C$10000, $A39, 【データ】蓄積用!D$2:D$10000, "&gt;=3000", 【データ】蓄積用!E$2:E$10000, "&gt;=1500")&gt;0, "〇", IF(COUNTIFS(【データ】蓄積用!A$2:A$10000, U$5, 【データ】蓄積用!C$2:C$10000, $A39, 【データ】蓄積用!Q$2:Q$10000, 1, 【データ】蓄積用!AC$2:AC$10000, "&gt;=4.0")&gt;0, "〇", "×")))</f>
        <v>×</v>
      </c>
      <c r="V39" t="str">
        <f>IF(OR($A39="", V$5=""), "", IF(COUNTIFS(【データ】蓄積用!A$2:A$10000, V$5, 【データ】蓄積用!C$2:C$10000, $A39, 【データ】蓄積用!D$2:D$10000, "&gt;=3000", 【データ】蓄積用!E$2:E$10000, "&gt;=1500")&gt;0, "〇", IF(COUNTIFS(【データ】蓄積用!A$2:A$10000, V$5, 【データ】蓄積用!C$2:C$10000, $A39, 【データ】蓄積用!Q$2:Q$10000, 1, 【データ】蓄積用!AC$2:AC$10000, "&gt;=4.0")&gt;0, "〇", "×")))</f>
        <v>×</v>
      </c>
      <c r="W39" t="str">
        <f>IF(OR($A39="", W$5=""), "", IF(COUNTIFS(【データ】蓄積用!A$2:A$10000, W$5, 【データ】蓄積用!C$2:C$10000, $A39, 【データ】蓄積用!D$2:D$10000, "&gt;=3000", 【データ】蓄積用!E$2:E$10000, "&gt;=1500")&gt;0, "〇", IF(COUNTIFS(【データ】蓄積用!A$2:A$10000, W$5, 【データ】蓄積用!C$2:C$10000, $A39, 【データ】蓄積用!Q$2:Q$10000, 1, 【データ】蓄積用!AC$2:AC$10000, "&gt;=4.0")&gt;0, "〇", "×")))</f>
        <v>×</v>
      </c>
      <c r="X39" t="str">
        <f>IF(OR($A39="", X$5=""), "", IF(COUNTIFS(【データ】蓄積用!A$2:A$10000, X$5, 【データ】蓄積用!C$2:C$10000, $A39, 【データ】蓄積用!D$2:D$10000, "&gt;=3000", 【データ】蓄積用!E$2:E$10000, "&gt;=1500")&gt;0, "〇", IF(COUNTIFS(【データ】蓄積用!A$2:A$10000, X$5, 【データ】蓄積用!C$2:C$10000, $A39, 【データ】蓄積用!Q$2:Q$10000, 1, 【データ】蓄積用!AC$2:AC$10000, "&gt;=4.0")&gt;0, "〇", "×")))</f>
        <v>×</v>
      </c>
      <c r="Y39" t="str">
        <f>IF(OR($A39="", Y$5=""), "", IF(COUNTIFS(【データ】蓄積用!A$2:A$10000, Y$5, 【データ】蓄積用!C$2:C$10000, $A39, 【データ】蓄積用!D$2:D$10000, "&gt;=3000", 【データ】蓄積用!E$2:E$10000, "&gt;=1500")&gt;0, "〇", IF(COUNTIFS(【データ】蓄積用!A$2:A$10000, Y$5, 【データ】蓄積用!C$2:C$10000, $A39, 【データ】蓄積用!Q$2:Q$10000, 1, 【データ】蓄積用!AC$2:AC$10000, "&gt;=4.0")&gt;0, "〇", "×")))</f>
        <v>×</v>
      </c>
      <c r="Z39" t="str">
        <f>IF(OR($A39="", Z$5=""), "", IF(COUNTIFS(【データ】蓄積用!A$2:A$10000, Z$5, 【データ】蓄積用!C$2:C$10000, $A39, 【データ】蓄積用!D$2:D$10000, "&gt;=3000", 【データ】蓄積用!E$2:E$10000, "&gt;=1500")&gt;0, "〇", IF(COUNTIFS(【データ】蓄積用!A$2:A$10000, Z$5, 【データ】蓄積用!C$2:C$10000, $A39, 【データ】蓄積用!Q$2:Q$10000, 1, 【データ】蓄積用!AC$2:AC$10000, "&gt;=4.0")&gt;0, "〇", "×")))</f>
        <v>×</v>
      </c>
      <c r="AA39" t="str">
        <f>IF(OR($A39="", AA$5=""), "", IF(COUNTIFS(【データ】蓄積用!A$2:A$10000, AA$5, 【データ】蓄積用!C$2:C$10000, $A39, 【データ】蓄積用!D$2:D$10000, "&gt;=3000", 【データ】蓄積用!E$2:E$10000, "&gt;=1500")&gt;0, "〇", IF(COUNTIFS(【データ】蓄積用!A$2:A$10000, AA$5, 【データ】蓄積用!C$2:C$10000, $A39, 【データ】蓄積用!Q$2:Q$10000, 1, 【データ】蓄積用!AC$2:AC$10000, "&gt;=4.0")&gt;0, "〇", "×")))</f>
        <v>×</v>
      </c>
      <c r="AB39" t="str">
        <f>IF(OR($A39="", AB$5=""), "", IF(COUNTIFS(【データ】蓄積用!A$2:A$10000, AB$5, 【データ】蓄積用!C$2:C$10000, $A39, 【データ】蓄積用!D$2:D$10000, "&gt;=3000", 【データ】蓄積用!E$2:E$10000, "&gt;=1500")&gt;0, "〇", IF(COUNTIFS(【データ】蓄積用!A$2:A$10000, AB$5, 【データ】蓄積用!C$2:C$10000, $A39, 【データ】蓄積用!Q$2:Q$10000, 1, 【データ】蓄積用!AC$2:AC$10000, "&gt;=4.0")&gt;0, "〇", "×")))</f>
        <v>×</v>
      </c>
      <c r="AC39" t="str">
        <f>IF(OR($A39="", AC$5=""), "", IF(COUNTIFS(【データ】蓄積用!A$2:A$10000, AC$5, 【データ】蓄積用!C$2:C$10000, $A39, 【データ】蓄積用!D$2:D$10000, "&gt;=3000", 【データ】蓄積用!E$2:E$10000, "&gt;=1500")&gt;0, "〇", IF(COUNTIFS(【データ】蓄積用!A$2:A$10000, AC$5, 【データ】蓄積用!C$2:C$10000, $A39, 【データ】蓄積用!Q$2:Q$10000, 1, 【データ】蓄積用!AC$2:AC$10000, "&gt;=4.0")&gt;0, "〇", "×")))</f>
        <v>×</v>
      </c>
      <c r="AD39" t="str">
        <f>IF(OR($A39="", AD$5=""), "", IF(COUNTIFS(【データ】蓄積用!A$2:A$10000, AD$5, 【データ】蓄積用!C$2:C$10000, $A39, 【データ】蓄積用!D$2:D$10000, "&gt;=3000", 【データ】蓄積用!E$2:E$10000, "&gt;=1500")&gt;0, "〇", IF(COUNTIFS(【データ】蓄積用!A$2:A$10000, AD$5, 【データ】蓄積用!C$2:C$10000, $A39, 【データ】蓄積用!Q$2:Q$10000, 1, 【データ】蓄積用!AC$2:AC$10000, "&gt;=4.0")&gt;0, "〇", "×")))</f>
        <v>×</v>
      </c>
      <c r="AE39" t="str">
        <f>IF(OR($A39="", AE$5=""), "", IF(COUNTIFS(【データ】蓄積用!A$2:A$10000, AE$5, 【データ】蓄積用!C$2:C$10000, $A39, 【データ】蓄積用!D$2:D$10000, "&gt;=3000", 【データ】蓄積用!E$2:E$10000, "&gt;=1500")&gt;0, "〇", IF(COUNTIFS(【データ】蓄積用!A$2:A$10000, AE$5, 【データ】蓄積用!C$2:C$10000, $A39, 【データ】蓄積用!Q$2:Q$10000, 1, 【データ】蓄積用!AC$2:AC$10000, "&gt;=4.0")&gt;0, "〇", "×")))</f>
        <v>×</v>
      </c>
      <c r="AF39" t="str">
        <f>IF(OR($A39="", AF$5=""), "", IF(COUNTIFS(【データ】蓄積用!A$2:A$10000, AF$5, 【データ】蓄積用!C$2:C$10000, $A39, 【データ】蓄積用!D$2:D$10000, "&gt;=3000", 【データ】蓄積用!E$2:E$10000, "&gt;=1500")&gt;0, "〇", IF(COUNTIFS(【データ】蓄積用!A$2:A$10000, AF$5, 【データ】蓄積用!C$2:C$10000, $A39, 【データ】蓄積用!Q$2:Q$10000, 1, 【データ】蓄積用!AC$2:AC$10000, "&gt;=4.0")&gt;0, "〇", "×")))</f>
        <v>×</v>
      </c>
      <c r="AG39" t="str">
        <f>IF(OR($A39="", AG$5=""), "", IF(COUNTIFS(【データ】蓄積用!A$2:A$10000, AG$5, 【データ】蓄積用!C$2:C$10000, $A39, 【データ】蓄積用!D$2:D$10000, "&gt;=3000", 【データ】蓄積用!E$2:E$10000, "&gt;=1500")&gt;0, "〇", IF(COUNTIFS(【データ】蓄積用!A$2:A$10000, AG$5, 【データ】蓄積用!C$2:C$10000, $A39, 【データ】蓄積用!Q$2:Q$10000, 1, 【データ】蓄積用!AC$2:AC$10000, "&gt;=4.0")&gt;0, "〇", "×")))</f>
        <v>×</v>
      </c>
      <c r="AH39" t="str">
        <f>IF(OR($A39="", AH$5=""), "", IF(COUNTIFS(【データ】蓄積用!A$2:A$10000, AH$5, 【データ】蓄積用!C$2:C$10000, $A39, 【データ】蓄積用!D$2:D$10000, "&gt;=3000", 【データ】蓄積用!E$2:E$10000, "&gt;=1500")&gt;0, "〇", IF(COUNTIFS(【データ】蓄積用!A$2:A$10000, AH$5, 【データ】蓄積用!C$2:C$10000, $A39, 【データ】蓄積用!Q$2:Q$10000, 1, 【データ】蓄積用!AC$2:AC$10000, "&gt;=4.0")&gt;0, "〇", "×")))</f>
        <v>×</v>
      </c>
      <c r="AI39" t="str">
        <f>IF(OR($A39="", AI$5=""), "", IF(COUNTIFS(【データ】蓄積用!A$2:A$10000, AI$5, 【データ】蓄積用!C$2:C$10000, $A39, 【データ】蓄積用!D$2:D$10000, "&gt;=3000", 【データ】蓄積用!E$2:E$10000, "&gt;=1500")&gt;0, "〇", IF(COUNTIFS(【データ】蓄積用!A$2:A$10000, AI$5, 【データ】蓄積用!C$2:C$10000, $A39, 【データ】蓄積用!Q$2:Q$10000, 1, 【データ】蓄積用!AC$2:AC$10000, "&gt;=4.0")&gt;0, "〇", "×")))</f>
        <v>×</v>
      </c>
      <c r="AJ39" t="str">
        <f>IF(OR($A39="", AJ$5=""), "", IF(COUNTIFS(【データ】蓄積用!A$2:A$10000, AJ$5, 【データ】蓄積用!C$2:C$10000, $A39, 【データ】蓄積用!D$2:D$10000, "&gt;=3000", 【データ】蓄積用!E$2:E$10000, "&gt;=1500")&gt;0, "〇", IF(COUNTIFS(【データ】蓄積用!A$2:A$10000, AJ$5, 【データ】蓄積用!C$2:C$10000, $A39, 【データ】蓄積用!Q$2:Q$10000, 1, 【データ】蓄積用!AC$2:AC$10000, "&gt;=4.0")&gt;0, "〇", "×")))</f>
        <v>×</v>
      </c>
      <c r="AK39" t="str">
        <f>IF(OR($A39="", AK$5=""), "", IF(COUNTIFS(【データ】蓄積用!A$2:A$10000, AK$5, 【データ】蓄積用!C$2:C$10000, $A39, 【データ】蓄積用!D$2:D$10000, "&gt;=3000", 【データ】蓄積用!E$2:E$10000, "&gt;=1500")&gt;0, "〇", IF(COUNTIFS(【データ】蓄積用!A$2:A$10000, AK$5, 【データ】蓄積用!C$2:C$10000, $A39, 【データ】蓄積用!Q$2:Q$10000, 1, 【データ】蓄積用!AC$2:AC$10000, "&gt;=4.0")&gt;0, "〇", "×")))</f>
        <v>×</v>
      </c>
      <c r="AL39" t="str">
        <f>IF(OR($A39="", AL$5=""), "", IF(COUNTIFS(【データ】蓄積用!A$2:A$10000, AL$5, 【データ】蓄積用!C$2:C$10000, $A39, 【データ】蓄積用!D$2:D$10000, "&gt;=3000", 【データ】蓄積用!E$2:E$10000, "&gt;=1500")&gt;0, "〇", IF(COUNTIFS(【データ】蓄積用!A$2:A$10000, AL$5, 【データ】蓄積用!C$2:C$10000, $A39, 【データ】蓄積用!Q$2:Q$10000, 1, 【データ】蓄積用!AC$2:AC$10000, "&gt;=4.0")&gt;0, "〇", "×")))</f>
        <v>×</v>
      </c>
      <c r="AM39" t="str">
        <f>IF(OR($A39="", AM$5=""), "", IF(COUNTIFS(【データ】蓄積用!A$2:A$10000, AM$5, 【データ】蓄積用!C$2:C$10000, $A39, 【データ】蓄積用!D$2:D$10000, "&gt;=3000", 【データ】蓄積用!E$2:E$10000, "&gt;=1500")&gt;0, "〇", IF(COUNTIFS(【データ】蓄積用!A$2:A$10000, AM$5, 【データ】蓄積用!C$2:C$10000, $A39, 【データ】蓄積用!Q$2:Q$10000, 1, 【データ】蓄積用!AC$2:AC$10000, "&gt;=4.0")&gt;0, "〇", "×")))</f>
        <v>×</v>
      </c>
      <c r="AN39" t="str">
        <f>IF(OR($A39="", AN$5=""), "", IF(COUNTIFS(【データ】蓄積用!A$2:A$10000, AN$5, 【データ】蓄積用!C$2:C$10000, $A39, 【データ】蓄積用!D$2:D$10000, "&gt;=3000", 【データ】蓄積用!E$2:E$10000, "&gt;=1500")&gt;0, "〇", IF(COUNTIFS(【データ】蓄積用!A$2:A$10000, AN$5, 【データ】蓄積用!C$2:C$10000, $A39, 【データ】蓄積用!Q$2:Q$10000, 1, 【データ】蓄積用!AC$2:AC$10000, "&gt;=4.0")&gt;0, "〇", "×")))</f>
        <v>〇</v>
      </c>
      <c r="AO39" t="str">
        <f>IF(OR($A39="", AO$5=""), "", IF(COUNTIFS(【データ】蓄積用!A$2:A$10000, AO$5, 【データ】蓄積用!C$2:C$10000, $A39, 【データ】蓄積用!D$2:D$10000, "&gt;=3000", 【データ】蓄積用!E$2:E$10000, "&gt;=1500")&gt;0, "〇", IF(COUNTIFS(【データ】蓄積用!A$2:A$10000, AO$5, 【データ】蓄積用!C$2:C$10000, $A39, 【データ】蓄積用!Q$2:Q$10000, 1, 【データ】蓄積用!AC$2:AC$10000, "&gt;=4.0")&gt;0, "〇", "×")))</f>
        <v>×</v>
      </c>
      <c r="AP39" t="str">
        <f>IF(OR($A39="", AP$5=""), "", IF(COUNTIFS(【データ】蓄積用!A$2:A$10000, AP$5, 【データ】蓄積用!C$2:C$10000, $A39, 【データ】蓄積用!D$2:D$10000, "&gt;=3000", 【データ】蓄積用!E$2:E$10000, "&gt;=1500")&gt;0, "〇", IF(COUNTIFS(【データ】蓄積用!A$2:A$10000, AP$5, 【データ】蓄積用!C$2:C$10000, $A39, 【データ】蓄積用!Q$2:Q$10000, 1, 【データ】蓄積用!AC$2:AC$10000, "&gt;=4.0")&gt;0, "〇", "×")))</f>
        <v>×</v>
      </c>
      <c r="AQ39" t="str">
        <f>IF(OR($A39="", AQ$5=""), "", IF(COUNTIFS(【データ】蓄積用!A$2:A$10000, AQ$5, 【データ】蓄積用!C$2:C$10000, $A39, 【データ】蓄積用!D$2:D$10000, "&gt;=3000", 【データ】蓄積用!E$2:E$10000, "&gt;=1500")&gt;0, "〇", IF(COUNTIFS(【データ】蓄積用!A$2:A$10000, AQ$5, 【データ】蓄積用!C$2:C$10000, $A39, 【データ】蓄積用!Q$2:Q$10000, 1, 【データ】蓄積用!AC$2:AC$10000, "&gt;=4.0")&gt;0, "〇", "×")))</f>
        <v>×</v>
      </c>
      <c r="AR39" t="str">
        <f>IF(OR($A39="", AR$5=""), "", IF(COUNTIFS(【データ】蓄積用!A$2:A$10000, AR$5, 【データ】蓄積用!C$2:C$10000, $A39, 【データ】蓄積用!D$2:D$10000, "&gt;=3000", 【データ】蓄積用!E$2:E$10000, "&gt;=1500")&gt;0, "〇", IF(COUNTIFS(【データ】蓄積用!A$2:A$10000, AR$5, 【データ】蓄積用!C$2:C$10000, $A39, 【データ】蓄積用!Q$2:Q$10000, 1, 【データ】蓄積用!AC$2:AC$10000, "&gt;=4.0")&gt;0, "〇", "×")))</f>
        <v>×</v>
      </c>
      <c r="AS39" t="str">
        <f>IF(OR($A39="", AS$5=""), "", IF(COUNTIFS(【データ】蓄積用!A$2:A$10000, AS$5, 【データ】蓄積用!C$2:C$10000, $A39, 【データ】蓄積用!D$2:D$10000, "&gt;=3000", 【データ】蓄積用!E$2:E$10000, "&gt;=1500")&gt;0, "〇", IF(COUNTIFS(【データ】蓄積用!A$2:A$10000, AS$5, 【データ】蓄積用!C$2:C$10000, $A39, 【データ】蓄積用!Q$2:Q$10000, 1, 【データ】蓄積用!AC$2:AC$10000, "&gt;=4.0")&gt;0, "〇", "×")))</f>
        <v>×</v>
      </c>
      <c r="AT39" t="str">
        <f>IF(OR($A39="", AT$5=""), "", IF(COUNTIFS(【データ】蓄積用!A$2:A$10000, AT$5, 【データ】蓄積用!C$2:C$10000, $A39, 【データ】蓄積用!D$2:D$10000, "&gt;=3000", 【データ】蓄積用!E$2:E$10000, "&gt;=1500")&gt;0, "〇", IF(COUNTIFS(【データ】蓄積用!A$2:A$10000, AT$5, 【データ】蓄積用!C$2:C$10000, $A39, 【データ】蓄積用!Q$2:Q$10000, 1, 【データ】蓄積用!AC$2:AC$10000, "&gt;=4.0")&gt;0, "〇", "×")))</f>
        <v>×</v>
      </c>
      <c r="AU39" t="str">
        <f>IF(OR($A39="", AU$5=""), "", IF(COUNTIFS(【データ】蓄積用!A$2:A$10000, AU$5, 【データ】蓄積用!C$2:C$10000, $A39, 【データ】蓄積用!D$2:D$10000, "&gt;=3000", 【データ】蓄積用!E$2:E$10000, "&gt;=1500")&gt;0, "〇", IF(COUNTIFS(【データ】蓄積用!A$2:A$10000, AU$5, 【データ】蓄積用!C$2:C$10000, $A39, 【データ】蓄積用!Q$2:Q$10000, 1, 【データ】蓄積用!AC$2:AC$10000, "&gt;=4.0")&gt;0, "〇", "×")))</f>
        <v>×</v>
      </c>
      <c r="AV39" t="str">
        <f>IF(OR($A39="", AV$5=""), "", IF(COUNTIFS(【データ】蓄積用!A$2:A$10000, AV$5, 【データ】蓄積用!C$2:C$10000, $A39, 【データ】蓄積用!D$2:D$10000, "&gt;=3000", 【データ】蓄積用!E$2:E$10000, "&gt;=1500")&gt;0, "〇", IF(COUNTIFS(【データ】蓄積用!A$2:A$10000, AV$5, 【データ】蓄積用!C$2:C$10000, $A39, 【データ】蓄積用!Q$2:Q$10000, 1, 【データ】蓄積用!AC$2:AC$10000, "&gt;=4.0")&gt;0, "〇", "×")))</f>
        <v>×</v>
      </c>
      <c r="AW39" t="str">
        <f>IF(OR($A39="", AW$5=""), "", IF(COUNTIFS(【データ】蓄積用!A$2:A$10000, AW$5, 【データ】蓄積用!C$2:C$10000, $A39, 【データ】蓄積用!D$2:D$10000, "&gt;=3000", 【データ】蓄積用!E$2:E$10000, "&gt;=1500")&gt;0, "〇", IF(COUNTIFS(【データ】蓄積用!A$2:A$10000, AW$5, 【データ】蓄積用!C$2:C$10000, $A39, 【データ】蓄積用!Q$2:Q$10000, 1, 【データ】蓄積用!AC$2:AC$10000, "&gt;=4.0")&gt;0, "〇", "×")))</f>
        <v>×</v>
      </c>
      <c r="AX39" t="str">
        <f>IF(OR($A39="", AX$5=""), "", IF(COUNTIFS(【データ】蓄積用!A$2:A$10000, AX$5, 【データ】蓄積用!C$2:C$10000, $A39, 【データ】蓄積用!D$2:D$10000, "&gt;=3000", 【データ】蓄積用!E$2:E$10000, "&gt;=1500")&gt;0, "〇", IF(COUNTIFS(【データ】蓄積用!A$2:A$10000, AX$5, 【データ】蓄積用!C$2:C$10000, $A39, 【データ】蓄積用!Q$2:Q$10000, 1, 【データ】蓄積用!AC$2:AC$10000, "&gt;=4.0")&gt;0, "〇", "×")))</f>
        <v>×</v>
      </c>
      <c r="AY39" t="str">
        <f>IF(OR($A39="", AY$5=""), "", IF(COUNTIFS(【データ】蓄積用!A$2:A$10000, AY$5, 【データ】蓄積用!C$2:C$10000, $A39, 【データ】蓄積用!D$2:D$10000, "&gt;=3000", 【データ】蓄積用!E$2:E$10000, "&gt;=1500")&gt;0, "〇", IF(COUNTIFS(【データ】蓄積用!A$2:A$10000, AY$5, 【データ】蓄積用!C$2:C$10000, $A39, 【データ】蓄積用!Q$2:Q$10000, 1, 【データ】蓄積用!AC$2:AC$10000, "&gt;=4.0")&gt;0, "〇", "×")))</f>
        <v/>
      </c>
    </row>
    <row r="40" spans="1:51">
      <c r="A40">
        <v>552</v>
      </c>
      <c r="B40" t="str">
        <f>IF(OR($A40="", B$5=""), "", IF(COUNTIFS(【データ】蓄積用!A$2:A$10000, B$5, 【データ】蓄積用!C$2:C$10000, $A40, 【データ】蓄積用!D$2:D$10000, "&gt;=3000", 【データ】蓄積用!E$2:E$10000, "&gt;=1500")&gt;0, "〇", IF(COUNTIFS(【データ】蓄積用!A$2:A$10000, B$5, 【データ】蓄積用!C$2:C$10000, $A40, 【データ】蓄積用!Q$2:Q$10000, 1, 【データ】蓄積用!AC$2:AC$10000, "&gt;=4.0")&gt;0, "〇", "×")))</f>
        <v>〇</v>
      </c>
      <c r="C40" t="str">
        <f>IF(OR($A40="", C$5=""), "", IF(COUNTIFS(【データ】蓄積用!A$2:A$10000, C$5, 【データ】蓄積用!C$2:C$10000, $A40, 【データ】蓄積用!D$2:D$10000, "&gt;=3000", 【データ】蓄積用!E$2:E$10000, "&gt;=1500")&gt;0, "〇", IF(COUNTIFS(【データ】蓄積用!A$2:A$10000, C$5, 【データ】蓄積用!C$2:C$10000, $A40, 【データ】蓄積用!Q$2:Q$10000, 1, 【データ】蓄積用!AC$2:AC$10000, "&gt;=4.0")&gt;0, "〇", "×")))</f>
        <v>×</v>
      </c>
      <c r="D40" t="str">
        <f>IF(OR($A40="", D$5=""), "", IF(COUNTIFS(【データ】蓄積用!A$2:A$10000, D$5, 【データ】蓄積用!C$2:C$10000, $A40, 【データ】蓄積用!D$2:D$10000, "&gt;=3000", 【データ】蓄積用!E$2:E$10000, "&gt;=1500")&gt;0, "〇", IF(COUNTIFS(【データ】蓄積用!A$2:A$10000, D$5, 【データ】蓄積用!C$2:C$10000, $A40, 【データ】蓄積用!Q$2:Q$10000, 1, 【データ】蓄積用!AC$2:AC$10000, "&gt;=4.0")&gt;0, "〇", "×")))</f>
        <v>×</v>
      </c>
      <c r="E40" t="str">
        <f>IF(OR($A40="", E$5=""), "", IF(COUNTIFS(【データ】蓄積用!A$2:A$10000, E$5, 【データ】蓄積用!C$2:C$10000, $A40, 【データ】蓄積用!D$2:D$10000, "&gt;=3000", 【データ】蓄積用!E$2:E$10000, "&gt;=1500")&gt;0, "〇", IF(COUNTIFS(【データ】蓄積用!A$2:A$10000, E$5, 【データ】蓄積用!C$2:C$10000, $A40, 【データ】蓄積用!Q$2:Q$10000, 1, 【データ】蓄積用!AC$2:AC$10000, "&gt;=4.0")&gt;0, "〇", "×")))</f>
        <v>×</v>
      </c>
      <c r="F40" t="str">
        <f>IF(OR($A40="", F$5=""), "", IF(COUNTIFS(【データ】蓄積用!A$2:A$10000, F$5, 【データ】蓄積用!C$2:C$10000, $A40, 【データ】蓄積用!D$2:D$10000, "&gt;=3000", 【データ】蓄積用!E$2:E$10000, "&gt;=1500")&gt;0, "〇", IF(COUNTIFS(【データ】蓄積用!A$2:A$10000, F$5, 【データ】蓄積用!C$2:C$10000, $A40, 【データ】蓄積用!Q$2:Q$10000, 1, 【データ】蓄積用!AC$2:AC$10000, "&gt;=4.0")&gt;0, "〇", "×")))</f>
        <v>×</v>
      </c>
      <c r="G40" t="str">
        <f>IF(OR($A40="", G$5=""), "", IF(COUNTIFS(【データ】蓄積用!A$2:A$10000, G$5, 【データ】蓄積用!C$2:C$10000, $A40, 【データ】蓄積用!D$2:D$10000, "&gt;=3000", 【データ】蓄積用!E$2:E$10000, "&gt;=1500")&gt;0, "〇", IF(COUNTIFS(【データ】蓄積用!A$2:A$10000, G$5, 【データ】蓄積用!C$2:C$10000, $A40, 【データ】蓄積用!Q$2:Q$10000, 1, 【データ】蓄積用!AC$2:AC$10000, "&gt;=4.0")&gt;0, "〇", "×")))</f>
        <v>×</v>
      </c>
      <c r="H40" t="str">
        <f>IF(OR($A40="", H$5=""), "", IF(COUNTIFS(【データ】蓄積用!A$2:A$10000, H$5, 【データ】蓄積用!C$2:C$10000, $A40, 【データ】蓄積用!D$2:D$10000, "&gt;=3000", 【データ】蓄積用!E$2:E$10000, "&gt;=1500")&gt;0, "〇", IF(COUNTIFS(【データ】蓄積用!A$2:A$10000, H$5, 【データ】蓄積用!C$2:C$10000, $A40, 【データ】蓄積用!Q$2:Q$10000, 1, 【データ】蓄積用!AC$2:AC$10000, "&gt;=4.0")&gt;0, "〇", "×")))</f>
        <v>×</v>
      </c>
      <c r="I40" t="str">
        <f>IF(OR($A40="", I$5=""), "", IF(COUNTIFS(【データ】蓄積用!A$2:A$10000, I$5, 【データ】蓄積用!C$2:C$10000, $A40, 【データ】蓄積用!D$2:D$10000, "&gt;=3000", 【データ】蓄積用!E$2:E$10000, "&gt;=1500")&gt;0, "〇", IF(COUNTIFS(【データ】蓄積用!A$2:A$10000, I$5, 【データ】蓄積用!C$2:C$10000, $A40, 【データ】蓄積用!Q$2:Q$10000, 1, 【データ】蓄積用!AC$2:AC$10000, "&gt;=4.0")&gt;0, "〇", "×")))</f>
        <v>×</v>
      </c>
      <c r="J40" t="str">
        <f>IF(OR($A40="", J$5=""), "", IF(COUNTIFS(【データ】蓄積用!A$2:A$10000, J$5, 【データ】蓄積用!C$2:C$10000, $A40, 【データ】蓄積用!D$2:D$10000, "&gt;=3000", 【データ】蓄積用!E$2:E$10000, "&gt;=1500")&gt;0, "〇", IF(COUNTIFS(【データ】蓄積用!A$2:A$10000, J$5, 【データ】蓄積用!C$2:C$10000, $A40, 【データ】蓄積用!Q$2:Q$10000, 1, 【データ】蓄積用!AC$2:AC$10000, "&gt;=4.0")&gt;0, "〇", "×")))</f>
        <v>×</v>
      </c>
      <c r="K40" t="str">
        <f>IF(OR($A40="", K$5=""), "", IF(COUNTIFS(【データ】蓄積用!A$2:A$10000, K$5, 【データ】蓄積用!C$2:C$10000, $A40, 【データ】蓄積用!D$2:D$10000, "&gt;=3000", 【データ】蓄積用!E$2:E$10000, "&gt;=1500")&gt;0, "〇", IF(COUNTIFS(【データ】蓄積用!A$2:A$10000, K$5, 【データ】蓄積用!C$2:C$10000, $A40, 【データ】蓄積用!Q$2:Q$10000, 1, 【データ】蓄積用!AC$2:AC$10000, "&gt;=4.0")&gt;0, "〇", "×")))</f>
        <v>×</v>
      </c>
      <c r="L40" t="str">
        <f>IF(OR($A40="", L$5=""), "", IF(COUNTIFS(【データ】蓄積用!A$2:A$10000, L$5, 【データ】蓄積用!C$2:C$10000, $A40, 【データ】蓄積用!D$2:D$10000, "&gt;=3000", 【データ】蓄積用!E$2:E$10000, "&gt;=1500")&gt;0, "〇", IF(COUNTIFS(【データ】蓄積用!A$2:A$10000, L$5, 【データ】蓄積用!C$2:C$10000, $A40, 【データ】蓄積用!Q$2:Q$10000, 1, 【データ】蓄積用!AC$2:AC$10000, "&gt;=4.0")&gt;0, "〇", "×")))</f>
        <v>×</v>
      </c>
      <c r="M40" t="str">
        <f>IF(OR($A40="", M$5=""), "", IF(COUNTIFS(【データ】蓄積用!A$2:A$10000, M$5, 【データ】蓄積用!C$2:C$10000, $A40, 【データ】蓄積用!D$2:D$10000, "&gt;=3000", 【データ】蓄積用!E$2:E$10000, "&gt;=1500")&gt;0, "〇", IF(COUNTIFS(【データ】蓄積用!A$2:A$10000, M$5, 【データ】蓄積用!C$2:C$10000, $A40, 【データ】蓄積用!Q$2:Q$10000, 1, 【データ】蓄積用!AC$2:AC$10000, "&gt;=4.0")&gt;0, "〇", "×")))</f>
        <v>×</v>
      </c>
      <c r="N40" t="str">
        <f>IF(OR($A40="", N$5=""), "", IF(COUNTIFS(【データ】蓄積用!A$2:A$10000, N$5, 【データ】蓄積用!C$2:C$10000, $A40, 【データ】蓄積用!D$2:D$10000, "&gt;=3000", 【データ】蓄積用!E$2:E$10000, "&gt;=1500")&gt;0, "〇", IF(COUNTIFS(【データ】蓄積用!A$2:A$10000, N$5, 【データ】蓄積用!C$2:C$10000, $A40, 【データ】蓄積用!Q$2:Q$10000, 1, 【データ】蓄積用!AC$2:AC$10000, "&gt;=4.0")&gt;0, "〇", "×")))</f>
        <v>×</v>
      </c>
      <c r="O40" t="str">
        <f>IF(OR($A40="", O$5=""), "", IF(COUNTIFS(【データ】蓄積用!A$2:A$10000, O$5, 【データ】蓄積用!C$2:C$10000, $A40, 【データ】蓄積用!D$2:D$10000, "&gt;=3000", 【データ】蓄積用!E$2:E$10000, "&gt;=1500")&gt;0, "〇", IF(COUNTIFS(【データ】蓄積用!A$2:A$10000, O$5, 【データ】蓄積用!C$2:C$10000, $A40, 【データ】蓄積用!Q$2:Q$10000, 1, 【データ】蓄積用!AC$2:AC$10000, "&gt;=4.0")&gt;0, "〇", "×")))</f>
        <v>×</v>
      </c>
      <c r="P40" t="str">
        <f>IF(OR($A40="", P$5=""), "", IF(COUNTIFS(【データ】蓄積用!A$2:A$10000, P$5, 【データ】蓄積用!C$2:C$10000, $A40, 【データ】蓄積用!D$2:D$10000, "&gt;=3000", 【データ】蓄積用!E$2:E$10000, "&gt;=1500")&gt;0, "〇", IF(COUNTIFS(【データ】蓄積用!A$2:A$10000, P$5, 【データ】蓄積用!C$2:C$10000, $A40, 【データ】蓄積用!Q$2:Q$10000, 1, 【データ】蓄積用!AC$2:AC$10000, "&gt;=4.0")&gt;0, "〇", "×")))</f>
        <v>×</v>
      </c>
      <c r="Q40" t="str">
        <f>IF(OR($A40="", Q$5=""), "", IF(COUNTIFS(【データ】蓄積用!A$2:A$10000, Q$5, 【データ】蓄積用!C$2:C$10000, $A40, 【データ】蓄積用!D$2:D$10000, "&gt;=3000", 【データ】蓄積用!E$2:E$10000, "&gt;=1500")&gt;0, "〇", IF(COUNTIFS(【データ】蓄積用!A$2:A$10000, Q$5, 【データ】蓄積用!C$2:C$10000, $A40, 【データ】蓄積用!Q$2:Q$10000, 1, 【データ】蓄積用!AC$2:AC$10000, "&gt;=4.0")&gt;0, "〇", "×")))</f>
        <v>×</v>
      </c>
      <c r="R40" t="str">
        <f>IF(OR($A40="", R$5=""), "", IF(COUNTIFS(【データ】蓄積用!A$2:A$10000, R$5, 【データ】蓄積用!C$2:C$10000, $A40, 【データ】蓄積用!D$2:D$10000, "&gt;=3000", 【データ】蓄積用!E$2:E$10000, "&gt;=1500")&gt;0, "〇", IF(COUNTIFS(【データ】蓄積用!A$2:A$10000, R$5, 【データ】蓄積用!C$2:C$10000, $A40, 【データ】蓄積用!Q$2:Q$10000, 1, 【データ】蓄積用!AC$2:AC$10000, "&gt;=4.0")&gt;0, "〇", "×")))</f>
        <v>×</v>
      </c>
      <c r="S40" t="str">
        <f>IF(OR($A40="", S$5=""), "", IF(COUNTIFS(【データ】蓄積用!A$2:A$10000, S$5, 【データ】蓄積用!C$2:C$10000, $A40, 【データ】蓄積用!D$2:D$10000, "&gt;=3000", 【データ】蓄積用!E$2:E$10000, "&gt;=1500")&gt;0, "〇", IF(COUNTIFS(【データ】蓄積用!A$2:A$10000, S$5, 【データ】蓄積用!C$2:C$10000, $A40, 【データ】蓄積用!Q$2:Q$10000, 1, 【データ】蓄積用!AC$2:AC$10000, "&gt;=4.0")&gt;0, "〇", "×")))</f>
        <v>×</v>
      </c>
      <c r="T40" t="str">
        <f>IF(OR($A40="", T$5=""), "", IF(COUNTIFS(【データ】蓄積用!A$2:A$10000, T$5, 【データ】蓄積用!C$2:C$10000, $A40, 【データ】蓄積用!D$2:D$10000, "&gt;=3000", 【データ】蓄積用!E$2:E$10000, "&gt;=1500")&gt;0, "〇", IF(COUNTIFS(【データ】蓄積用!A$2:A$10000, T$5, 【データ】蓄積用!C$2:C$10000, $A40, 【データ】蓄積用!Q$2:Q$10000, 1, 【データ】蓄積用!AC$2:AC$10000, "&gt;=4.0")&gt;0, "〇", "×")))</f>
        <v>×</v>
      </c>
      <c r="U40" t="str">
        <f>IF(OR($A40="", U$5=""), "", IF(COUNTIFS(【データ】蓄積用!A$2:A$10000, U$5, 【データ】蓄積用!C$2:C$10000, $A40, 【データ】蓄積用!D$2:D$10000, "&gt;=3000", 【データ】蓄積用!E$2:E$10000, "&gt;=1500")&gt;0, "〇", IF(COUNTIFS(【データ】蓄積用!A$2:A$10000, U$5, 【データ】蓄積用!C$2:C$10000, $A40, 【データ】蓄積用!Q$2:Q$10000, 1, 【データ】蓄積用!AC$2:AC$10000, "&gt;=4.0")&gt;0, "〇", "×")))</f>
        <v>×</v>
      </c>
      <c r="V40" t="str">
        <f>IF(OR($A40="", V$5=""), "", IF(COUNTIFS(【データ】蓄積用!A$2:A$10000, V$5, 【データ】蓄積用!C$2:C$10000, $A40, 【データ】蓄積用!D$2:D$10000, "&gt;=3000", 【データ】蓄積用!E$2:E$10000, "&gt;=1500")&gt;0, "〇", IF(COUNTIFS(【データ】蓄積用!A$2:A$10000, V$5, 【データ】蓄積用!C$2:C$10000, $A40, 【データ】蓄積用!Q$2:Q$10000, 1, 【データ】蓄積用!AC$2:AC$10000, "&gt;=4.0")&gt;0, "〇", "×")))</f>
        <v>×</v>
      </c>
      <c r="W40" t="str">
        <f>IF(OR($A40="", W$5=""), "", IF(COUNTIFS(【データ】蓄積用!A$2:A$10000, W$5, 【データ】蓄積用!C$2:C$10000, $A40, 【データ】蓄積用!D$2:D$10000, "&gt;=3000", 【データ】蓄積用!E$2:E$10000, "&gt;=1500")&gt;0, "〇", IF(COUNTIFS(【データ】蓄積用!A$2:A$10000, W$5, 【データ】蓄積用!C$2:C$10000, $A40, 【データ】蓄積用!Q$2:Q$10000, 1, 【データ】蓄積用!AC$2:AC$10000, "&gt;=4.0")&gt;0, "〇", "×")))</f>
        <v>×</v>
      </c>
      <c r="X40" t="str">
        <f>IF(OR($A40="", X$5=""), "", IF(COUNTIFS(【データ】蓄積用!A$2:A$10000, X$5, 【データ】蓄積用!C$2:C$10000, $A40, 【データ】蓄積用!D$2:D$10000, "&gt;=3000", 【データ】蓄積用!E$2:E$10000, "&gt;=1500")&gt;0, "〇", IF(COUNTIFS(【データ】蓄積用!A$2:A$10000, X$5, 【データ】蓄積用!C$2:C$10000, $A40, 【データ】蓄積用!Q$2:Q$10000, 1, 【データ】蓄積用!AC$2:AC$10000, "&gt;=4.0")&gt;0, "〇", "×")))</f>
        <v>×</v>
      </c>
      <c r="Y40" t="str">
        <f>IF(OR($A40="", Y$5=""), "", IF(COUNTIFS(【データ】蓄積用!A$2:A$10000, Y$5, 【データ】蓄積用!C$2:C$10000, $A40, 【データ】蓄積用!D$2:D$10000, "&gt;=3000", 【データ】蓄積用!E$2:E$10000, "&gt;=1500")&gt;0, "〇", IF(COUNTIFS(【データ】蓄積用!A$2:A$10000, Y$5, 【データ】蓄積用!C$2:C$10000, $A40, 【データ】蓄積用!Q$2:Q$10000, 1, 【データ】蓄積用!AC$2:AC$10000, "&gt;=4.0")&gt;0, "〇", "×")))</f>
        <v>×</v>
      </c>
      <c r="Z40" t="str">
        <f>IF(OR($A40="", Z$5=""), "", IF(COUNTIFS(【データ】蓄積用!A$2:A$10000, Z$5, 【データ】蓄積用!C$2:C$10000, $A40, 【データ】蓄積用!D$2:D$10000, "&gt;=3000", 【データ】蓄積用!E$2:E$10000, "&gt;=1500")&gt;0, "〇", IF(COUNTIFS(【データ】蓄積用!A$2:A$10000, Z$5, 【データ】蓄積用!C$2:C$10000, $A40, 【データ】蓄積用!Q$2:Q$10000, 1, 【データ】蓄積用!AC$2:AC$10000, "&gt;=4.0")&gt;0, "〇", "×")))</f>
        <v>〇</v>
      </c>
      <c r="AA40" t="str">
        <f>IF(OR($A40="", AA$5=""), "", IF(COUNTIFS(【データ】蓄積用!A$2:A$10000, AA$5, 【データ】蓄積用!C$2:C$10000, $A40, 【データ】蓄積用!D$2:D$10000, "&gt;=3000", 【データ】蓄積用!E$2:E$10000, "&gt;=1500")&gt;0, "〇", IF(COUNTIFS(【データ】蓄積用!A$2:A$10000, AA$5, 【データ】蓄積用!C$2:C$10000, $A40, 【データ】蓄積用!Q$2:Q$10000, 1, 【データ】蓄積用!AC$2:AC$10000, "&gt;=4.0")&gt;0, "〇", "×")))</f>
        <v>×</v>
      </c>
      <c r="AB40" t="str">
        <f>IF(OR($A40="", AB$5=""), "", IF(COUNTIFS(【データ】蓄積用!A$2:A$10000, AB$5, 【データ】蓄積用!C$2:C$10000, $A40, 【データ】蓄積用!D$2:D$10000, "&gt;=3000", 【データ】蓄積用!E$2:E$10000, "&gt;=1500")&gt;0, "〇", IF(COUNTIFS(【データ】蓄積用!A$2:A$10000, AB$5, 【データ】蓄積用!C$2:C$10000, $A40, 【データ】蓄積用!Q$2:Q$10000, 1, 【データ】蓄積用!AC$2:AC$10000, "&gt;=4.0")&gt;0, "〇", "×")))</f>
        <v>×</v>
      </c>
      <c r="AC40" t="str">
        <f>IF(OR($A40="", AC$5=""), "", IF(COUNTIFS(【データ】蓄積用!A$2:A$10000, AC$5, 【データ】蓄積用!C$2:C$10000, $A40, 【データ】蓄積用!D$2:D$10000, "&gt;=3000", 【データ】蓄積用!E$2:E$10000, "&gt;=1500")&gt;0, "〇", IF(COUNTIFS(【データ】蓄積用!A$2:A$10000, AC$5, 【データ】蓄積用!C$2:C$10000, $A40, 【データ】蓄積用!Q$2:Q$10000, 1, 【データ】蓄積用!AC$2:AC$10000, "&gt;=4.0")&gt;0, "〇", "×")))</f>
        <v>×</v>
      </c>
      <c r="AD40" t="str">
        <f>IF(OR($A40="", AD$5=""), "", IF(COUNTIFS(【データ】蓄積用!A$2:A$10000, AD$5, 【データ】蓄積用!C$2:C$10000, $A40, 【データ】蓄積用!D$2:D$10000, "&gt;=3000", 【データ】蓄積用!E$2:E$10000, "&gt;=1500")&gt;0, "〇", IF(COUNTIFS(【データ】蓄積用!A$2:A$10000, AD$5, 【データ】蓄積用!C$2:C$10000, $A40, 【データ】蓄積用!Q$2:Q$10000, 1, 【データ】蓄積用!AC$2:AC$10000, "&gt;=4.0")&gt;0, "〇", "×")))</f>
        <v>×</v>
      </c>
      <c r="AE40" t="str">
        <f>IF(OR($A40="", AE$5=""), "", IF(COUNTIFS(【データ】蓄積用!A$2:A$10000, AE$5, 【データ】蓄積用!C$2:C$10000, $A40, 【データ】蓄積用!D$2:D$10000, "&gt;=3000", 【データ】蓄積用!E$2:E$10000, "&gt;=1500")&gt;0, "〇", IF(COUNTIFS(【データ】蓄積用!A$2:A$10000, AE$5, 【データ】蓄積用!C$2:C$10000, $A40, 【データ】蓄積用!Q$2:Q$10000, 1, 【データ】蓄積用!AC$2:AC$10000, "&gt;=4.0")&gt;0, "〇", "×")))</f>
        <v>×</v>
      </c>
      <c r="AF40" t="str">
        <f>IF(OR($A40="", AF$5=""), "", IF(COUNTIFS(【データ】蓄積用!A$2:A$10000, AF$5, 【データ】蓄積用!C$2:C$10000, $A40, 【データ】蓄積用!D$2:D$10000, "&gt;=3000", 【データ】蓄積用!E$2:E$10000, "&gt;=1500")&gt;0, "〇", IF(COUNTIFS(【データ】蓄積用!A$2:A$10000, AF$5, 【データ】蓄積用!C$2:C$10000, $A40, 【データ】蓄積用!Q$2:Q$10000, 1, 【データ】蓄積用!AC$2:AC$10000, "&gt;=4.0")&gt;0, "〇", "×")))</f>
        <v>×</v>
      </c>
      <c r="AG40" t="str">
        <f>IF(OR($A40="", AG$5=""), "", IF(COUNTIFS(【データ】蓄積用!A$2:A$10000, AG$5, 【データ】蓄積用!C$2:C$10000, $A40, 【データ】蓄積用!D$2:D$10000, "&gt;=3000", 【データ】蓄積用!E$2:E$10000, "&gt;=1500")&gt;0, "〇", IF(COUNTIFS(【データ】蓄積用!A$2:A$10000, AG$5, 【データ】蓄積用!C$2:C$10000, $A40, 【データ】蓄積用!Q$2:Q$10000, 1, 【データ】蓄積用!AC$2:AC$10000, "&gt;=4.0")&gt;0, "〇", "×")))</f>
        <v>×</v>
      </c>
      <c r="AH40" t="str">
        <f>IF(OR($A40="", AH$5=""), "", IF(COUNTIFS(【データ】蓄積用!A$2:A$10000, AH$5, 【データ】蓄積用!C$2:C$10000, $A40, 【データ】蓄積用!D$2:D$10000, "&gt;=3000", 【データ】蓄積用!E$2:E$10000, "&gt;=1500")&gt;0, "〇", IF(COUNTIFS(【データ】蓄積用!A$2:A$10000, AH$5, 【データ】蓄積用!C$2:C$10000, $A40, 【データ】蓄積用!Q$2:Q$10000, 1, 【データ】蓄積用!AC$2:AC$10000, "&gt;=4.0")&gt;0, "〇", "×")))</f>
        <v>×</v>
      </c>
      <c r="AI40" t="str">
        <f>IF(OR($A40="", AI$5=""), "", IF(COUNTIFS(【データ】蓄積用!A$2:A$10000, AI$5, 【データ】蓄積用!C$2:C$10000, $A40, 【データ】蓄積用!D$2:D$10000, "&gt;=3000", 【データ】蓄積用!E$2:E$10000, "&gt;=1500")&gt;0, "〇", IF(COUNTIFS(【データ】蓄積用!A$2:A$10000, AI$5, 【データ】蓄積用!C$2:C$10000, $A40, 【データ】蓄積用!Q$2:Q$10000, 1, 【データ】蓄積用!AC$2:AC$10000, "&gt;=4.0")&gt;0, "〇", "×")))</f>
        <v>×</v>
      </c>
      <c r="AJ40" t="str">
        <f>IF(OR($A40="", AJ$5=""), "", IF(COUNTIFS(【データ】蓄積用!A$2:A$10000, AJ$5, 【データ】蓄積用!C$2:C$10000, $A40, 【データ】蓄積用!D$2:D$10000, "&gt;=3000", 【データ】蓄積用!E$2:E$10000, "&gt;=1500")&gt;0, "〇", IF(COUNTIFS(【データ】蓄積用!A$2:A$10000, AJ$5, 【データ】蓄積用!C$2:C$10000, $A40, 【データ】蓄積用!Q$2:Q$10000, 1, 【データ】蓄積用!AC$2:AC$10000, "&gt;=4.0")&gt;0, "〇", "×")))</f>
        <v>×</v>
      </c>
      <c r="AK40" t="str">
        <f>IF(OR($A40="", AK$5=""), "", IF(COUNTIFS(【データ】蓄積用!A$2:A$10000, AK$5, 【データ】蓄積用!C$2:C$10000, $A40, 【データ】蓄積用!D$2:D$10000, "&gt;=3000", 【データ】蓄積用!E$2:E$10000, "&gt;=1500")&gt;0, "〇", IF(COUNTIFS(【データ】蓄積用!A$2:A$10000, AK$5, 【データ】蓄積用!C$2:C$10000, $A40, 【データ】蓄積用!Q$2:Q$10000, 1, 【データ】蓄積用!AC$2:AC$10000, "&gt;=4.0")&gt;0, "〇", "×")))</f>
        <v>〇</v>
      </c>
      <c r="AL40" t="str">
        <f>IF(OR($A40="", AL$5=""), "", IF(COUNTIFS(【データ】蓄積用!A$2:A$10000, AL$5, 【データ】蓄積用!C$2:C$10000, $A40, 【データ】蓄積用!D$2:D$10000, "&gt;=3000", 【データ】蓄積用!E$2:E$10000, "&gt;=1500")&gt;0, "〇", IF(COUNTIFS(【データ】蓄積用!A$2:A$10000, AL$5, 【データ】蓄積用!C$2:C$10000, $A40, 【データ】蓄積用!Q$2:Q$10000, 1, 【データ】蓄積用!AC$2:AC$10000, "&gt;=4.0")&gt;0, "〇", "×")))</f>
        <v>×</v>
      </c>
      <c r="AM40" t="str">
        <f>IF(OR($A40="", AM$5=""), "", IF(COUNTIFS(【データ】蓄積用!A$2:A$10000, AM$5, 【データ】蓄積用!C$2:C$10000, $A40, 【データ】蓄積用!D$2:D$10000, "&gt;=3000", 【データ】蓄積用!E$2:E$10000, "&gt;=1500")&gt;0, "〇", IF(COUNTIFS(【データ】蓄積用!A$2:A$10000, AM$5, 【データ】蓄積用!C$2:C$10000, $A40, 【データ】蓄積用!Q$2:Q$10000, 1, 【データ】蓄積用!AC$2:AC$10000, "&gt;=4.0")&gt;0, "〇", "×")))</f>
        <v>×</v>
      </c>
      <c r="AN40" t="str">
        <f>IF(OR($A40="", AN$5=""), "", IF(COUNTIFS(【データ】蓄積用!A$2:A$10000, AN$5, 【データ】蓄積用!C$2:C$10000, $A40, 【データ】蓄積用!D$2:D$10000, "&gt;=3000", 【データ】蓄積用!E$2:E$10000, "&gt;=1500")&gt;0, "〇", IF(COUNTIFS(【データ】蓄積用!A$2:A$10000, AN$5, 【データ】蓄積用!C$2:C$10000, $A40, 【データ】蓄積用!Q$2:Q$10000, 1, 【データ】蓄積用!AC$2:AC$10000, "&gt;=4.0")&gt;0, "〇", "×")))</f>
        <v>×</v>
      </c>
      <c r="AO40" t="str">
        <f>IF(OR($A40="", AO$5=""), "", IF(COUNTIFS(【データ】蓄積用!A$2:A$10000, AO$5, 【データ】蓄積用!C$2:C$10000, $A40, 【データ】蓄積用!D$2:D$10000, "&gt;=3000", 【データ】蓄積用!E$2:E$10000, "&gt;=1500")&gt;0, "〇", IF(COUNTIFS(【データ】蓄積用!A$2:A$10000, AO$5, 【データ】蓄積用!C$2:C$10000, $A40, 【データ】蓄積用!Q$2:Q$10000, 1, 【データ】蓄積用!AC$2:AC$10000, "&gt;=4.0")&gt;0, "〇", "×")))</f>
        <v>×</v>
      </c>
      <c r="AP40" t="str">
        <f>IF(OR($A40="", AP$5=""), "", IF(COUNTIFS(【データ】蓄積用!A$2:A$10000, AP$5, 【データ】蓄積用!C$2:C$10000, $A40, 【データ】蓄積用!D$2:D$10000, "&gt;=3000", 【データ】蓄積用!E$2:E$10000, "&gt;=1500")&gt;0, "〇", IF(COUNTIFS(【データ】蓄積用!A$2:A$10000, AP$5, 【データ】蓄積用!C$2:C$10000, $A40, 【データ】蓄積用!Q$2:Q$10000, 1, 【データ】蓄積用!AC$2:AC$10000, "&gt;=4.0")&gt;0, "〇", "×")))</f>
        <v>×</v>
      </c>
      <c r="AQ40" t="str">
        <f>IF(OR($A40="", AQ$5=""), "", IF(COUNTIFS(【データ】蓄積用!A$2:A$10000, AQ$5, 【データ】蓄積用!C$2:C$10000, $A40, 【データ】蓄積用!D$2:D$10000, "&gt;=3000", 【データ】蓄積用!E$2:E$10000, "&gt;=1500")&gt;0, "〇", IF(COUNTIFS(【データ】蓄積用!A$2:A$10000, AQ$5, 【データ】蓄積用!C$2:C$10000, $A40, 【データ】蓄積用!Q$2:Q$10000, 1, 【データ】蓄積用!AC$2:AC$10000, "&gt;=4.0")&gt;0, "〇", "×")))</f>
        <v>×</v>
      </c>
      <c r="AR40" t="str">
        <f>IF(OR($A40="", AR$5=""), "", IF(COUNTIFS(【データ】蓄積用!A$2:A$10000, AR$5, 【データ】蓄積用!C$2:C$10000, $A40, 【データ】蓄積用!D$2:D$10000, "&gt;=3000", 【データ】蓄積用!E$2:E$10000, "&gt;=1500")&gt;0, "〇", IF(COUNTIFS(【データ】蓄積用!A$2:A$10000, AR$5, 【データ】蓄積用!C$2:C$10000, $A40, 【データ】蓄積用!Q$2:Q$10000, 1, 【データ】蓄積用!AC$2:AC$10000, "&gt;=4.0")&gt;0, "〇", "×")))</f>
        <v>×</v>
      </c>
      <c r="AS40" t="str">
        <f>IF(OR($A40="", AS$5=""), "", IF(COUNTIFS(【データ】蓄積用!A$2:A$10000, AS$5, 【データ】蓄積用!C$2:C$10000, $A40, 【データ】蓄積用!D$2:D$10000, "&gt;=3000", 【データ】蓄積用!E$2:E$10000, "&gt;=1500")&gt;0, "〇", IF(COUNTIFS(【データ】蓄積用!A$2:A$10000, AS$5, 【データ】蓄積用!C$2:C$10000, $A40, 【データ】蓄積用!Q$2:Q$10000, 1, 【データ】蓄積用!AC$2:AC$10000, "&gt;=4.0")&gt;0, "〇", "×")))</f>
        <v>〇</v>
      </c>
      <c r="AT40" t="str">
        <f>IF(OR($A40="", AT$5=""), "", IF(COUNTIFS(【データ】蓄積用!A$2:A$10000, AT$5, 【データ】蓄積用!C$2:C$10000, $A40, 【データ】蓄積用!D$2:D$10000, "&gt;=3000", 【データ】蓄積用!E$2:E$10000, "&gt;=1500")&gt;0, "〇", IF(COUNTIFS(【データ】蓄積用!A$2:A$10000, AT$5, 【データ】蓄積用!C$2:C$10000, $A40, 【データ】蓄積用!Q$2:Q$10000, 1, 【データ】蓄積用!AC$2:AC$10000, "&gt;=4.0")&gt;0, "〇", "×")))</f>
        <v>×</v>
      </c>
      <c r="AU40" t="str">
        <f>IF(OR($A40="", AU$5=""), "", IF(COUNTIFS(【データ】蓄積用!A$2:A$10000, AU$5, 【データ】蓄積用!C$2:C$10000, $A40, 【データ】蓄積用!D$2:D$10000, "&gt;=3000", 【データ】蓄積用!E$2:E$10000, "&gt;=1500")&gt;0, "〇", IF(COUNTIFS(【データ】蓄積用!A$2:A$10000, AU$5, 【データ】蓄積用!C$2:C$10000, $A40, 【データ】蓄積用!Q$2:Q$10000, 1, 【データ】蓄積用!AC$2:AC$10000, "&gt;=4.0")&gt;0, "〇", "×")))</f>
        <v>×</v>
      </c>
      <c r="AV40" t="str">
        <f>IF(OR($A40="", AV$5=""), "", IF(COUNTIFS(【データ】蓄積用!A$2:A$10000, AV$5, 【データ】蓄積用!C$2:C$10000, $A40, 【データ】蓄積用!D$2:D$10000, "&gt;=3000", 【データ】蓄積用!E$2:E$10000, "&gt;=1500")&gt;0, "〇", IF(COUNTIFS(【データ】蓄積用!A$2:A$10000, AV$5, 【データ】蓄積用!C$2:C$10000, $A40, 【データ】蓄積用!Q$2:Q$10000, 1, 【データ】蓄積用!AC$2:AC$10000, "&gt;=4.0")&gt;0, "〇", "×")))</f>
        <v>〇</v>
      </c>
      <c r="AW40" t="str">
        <f>IF(OR($A40="", AW$5=""), "", IF(COUNTIFS(【データ】蓄積用!A$2:A$10000, AW$5, 【データ】蓄積用!C$2:C$10000, $A40, 【データ】蓄積用!D$2:D$10000, "&gt;=3000", 【データ】蓄積用!E$2:E$10000, "&gt;=1500")&gt;0, "〇", IF(COUNTIFS(【データ】蓄積用!A$2:A$10000, AW$5, 【データ】蓄積用!C$2:C$10000, $A40, 【データ】蓄積用!Q$2:Q$10000, 1, 【データ】蓄積用!AC$2:AC$10000, "&gt;=4.0")&gt;0, "〇", "×")))</f>
        <v>×</v>
      </c>
      <c r="AX40" t="str">
        <f>IF(OR($A40="", AX$5=""), "", IF(COUNTIFS(【データ】蓄積用!A$2:A$10000, AX$5, 【データ】蓄積用!C$2:C$10000, $A40, 【データ】蓄積用!D$2:D$10000, "&gt;=3000", 【データ】蓄積用!E$2:E$10000, "&gt;=1500")&gt;0, "〇", IF(COUNTIFS(【データ】蓄積用!A$2:A$10000, AX$5, 【データ】蓄積用!C$2:C$10000, $A40, 【データ】蓄積用!Q$2:Q$10000, 1, 【データ】蓄積用!AC$2:AC$10000, "&gt;=4.0")&gt;0, "〇", "×")))</f>
        <v>×</v>
      </c>
      <c r="AY40" t="str">
        <f>IF(OR($A40="", AY$5=""), "", IF(COUNTIFS(【データ】蓄積用!A$2:A$10000, AY$5, 【データ】蓄積用!C$2:C$10000, $A40, 【データ】蓄積用!D$2:D$10000, "&gt;=3000", 【データ】蓄積用!E$2:E$10000, "&gt;=1500")&gt;0, "〇", IF(COUNTIFS(【データ】蓄積用!A$2:A$10000, AY$5, 【データ】蓄積用!C$2:C$10000, $A40, 【データ】蓄積用!Q$2:Q$10000, 1, 【データ】蓄積用!AC$2:AC$10000, "&gt;=4.0")&gt;0, "〇", "×")))</f>
        <v/>
      </c>
    </row>
    <row r="41" spans="1:51">
      <c r="A41">
        <v>553</v>
      </c>
      <c r="B41" t="str">
        <f>IF(OR($A41="", B$5=""), "", IF(COUNTIFS(【データ】蓄積用!A$2:A$10000, B$5, 【データ】蓄積用!C$2:C$10000, $A41, 【データ】蓄積用!D$2:D$10000, "&gt;=3000", 【データ】蓄積用!E$2:E$10000, "&gt;=1500")&gt;0, "〇", IF(COUNTIFS(【データ】蓄積用!A$2:A$10000, B$5, 【データ】蓄積用!C$2:C$10000, $A41, 【データ】蓄積用!Q$2:Q$10000, 1, 【データ】蓄積用!AC$2:AC$10000, "&gt;=4.0")&gt;0, "〇", "×")))</f>
        <v>×</v>
      </c>
      <c r="C41" t="str">
        <f>IF(OR($A41="", C$5=""), "", IF(COUNTIFS(【データ】蓄積用!A$2:A$10000, C$5, 【データ】蓄積用!C$2:C$10000, $A41, 【データ】蓄積用!D$2:D$10000, "&gt;=3000", 【データ】蓄積用!E$2:E$10000, "&gt;=1500")&gt;0, "〇", IF(COUNTIFS(【データ】蓄積用!A$2:A$10000, C$5, 【データ】蓄積用!C$2:C$10000, $A41, 【データ】蓄積用!Q$2:Q$10000, 1, 【データ】蓄積用!AC$2:AC$10000, "&gt;=4.0")&gt;0, "〇", "×")))</f>
        <v>×</v>
      </c>
      <c r="D41" t="str">
        <f>IF(OR($A41="", D$5=""), "", IF(COUNTIFS(【データ】蓄積用!A$2:A$10000, D$5, 【データ】蓄積用!C$2:C$10000, $A41, 【データ】蓄積用!D$2:D$10000, "&gt;=3000", 【データ】蓄積用!E$2:E$10000, "&gt;=1500")&gt;0, "〇", IF(COUNTIFS(【データ】蓄積用!A$2:A$10000, D$5, 【データ】蓄積用!C$2:C$10000, $A41, 【データ】蓄積用!Q$2:Q$10000, 1, 【データ】蓄積用!AC$2:AC$10000, "&gt;=4.0")&gt;0, "〇", "×")))</f>
        <v>×</v>
      </c>
      <c r="E41" t="str">
        <f>IF(OR($A41="", E$5=""), "", IF(COUNTIFS(【データ】蓄積用!A$2:A$10000, E$5, 【データ】蓄積用!C$2:C$10000, $A41, 【データ】蓄積用!D$2:D$10000, "&gt;=3000", 【データ】蓄積用!E$2:E$10000, "&gt;=1500")&gt;0, "〇", IF(COUNTIFS(【データ】蓄積用!A$2:A$10000, E$5, 【データ】蓄積用!C$2:C$10000, $A41, 【データ】蓄積用!Q$2:Q$10000, 1, 【データ】蓄積用!AC$2:AC$10000, "&gt;=4.0")&gt;0, "〇", "×")))</f>
        <v>×</v>
      </c>
      <c r="F41" t="str">
        <f>IF(OR($A41="", F$5=""), "", IF(COUNTIFS(【データ】蓄積用!A$2:A$10000, F$5, 【データ】蓄積用!C$2:C$10000, $A41, 【データ】蓄積用!D$2:D$10000, "&gt;=3000", 【データ】蓄積用!E$2:E$10000, "&gt;=1500")&gt;0, "〇", IF(COUNTIFS(【データ】蓄積用!A$2:A$10000, F$5, 【データ】蓄積用!C$2:C$10000, $A41, 【データ】蓄積用!Q$2:Q$10000, 1, 【データ】蓄積用!AC$2:AC$10000, "&gt;=4.0")&gt;0, "〇", "×")))</f>
        <v>×</v>
      </c>
      <c r="G41" t="str">
        <f>IF(OR($A41="", G$5=""), "", IF(COUNTIFS(【データ】蓄積用!A$2:A$10000, G$5, 【データ】蓄積用!C$2:C$10000, $A41, 【データ】蓄積用!D$2:D$10000, "&gt;=3000", 【データ】蓄積用!E$2:E$10000, "&gt;=1500")&gt;0, "〇", IF(COUNTIFS(【データ】蓄積用!A$2:A$10000, G$5, 【データ】蓄積用!C$2:C$10000, $A41, 【データ】蓄積用!Q$2:Q$10000, 1, 【データ】蓄積用!AC$2:AC$10000, "&gt;=4.0")&gt;0, "〇", "×")))</f>
        <v>×</v>
      </c>
      <c r="H41" t="str">
        <f>IF(OR($A41="", H$5=""), "", IF(COUNTIFS(【データ】蓄積用!A$2:A$10000, H$5, 【データ】蓄積用!C$2:C$10000, $A41, 【データ】蓄積用!D$2:D$10000, "&gt;=3000", 【データ】蓄積用!E$2:E$10000, "&gt;=1500")&gt;0, "〇", IF(COUNTIFS(【データ】蓄積用!A$2:A$10000, H$5, 【データ】蓄積用!C$2:C$10000, $A41, 【データ】蓄積用!Q$2:Q$10000, 1, 【データ】蓄積用!AC$2:AC$10000, "&gt;=4.0")&gt;0, "〇", "×")))</f>
        <v>×</v>
      </c>
      <c r="I41" t="str">
        <f>IF(OR($A41="", I$5=""), "", IF(COUNTIFS(【データ】蓄積用!A$2:A$10000, I$5, 【データ】蓄積用!C$2:C$10000, $A41, 【データ】蓄積用!D$2:D$10000, "&gt;=3000", 【データ】蓄積用!E$2:E$10000, "&gt;=1500")&gt;0, "〇", IF(COUNTIFS(【データ】蓄積用!A$2:A$10000, I$5, 【データ】蓄積用!C$2:C$10000, $A41, 【データ】蓄積用!Q$2:Q$10000, 1, 【データ】蓄積用!AC$2:AC$10000, "&gt;=4.0")&gt;0, "〇", "×")))</f>
        <v>×</v>
      </c>
      <c r="J41" t="str">
        <f>IF(OR($A41="", J$5=""), "", IF(COUNTIFS(【データ】蓄積用!A$2:A$10000, J$5, 【データ】蓄積用!C$2:C$10000, $A41, 【データ】蓄積用!D$2:D$10000, "&gt;=3000", 【データ】蓄積用!E$2:E$10000, "&gt;=1500")&gt;0, "〇", IF(COUNTIFS(【データ】蓄積用!A$2:A$10000, J$5, 【データ】蓄積用!C$2:C$10000, $A41, 【データ】蓄積用!Q$2:Q$10000, 1, 【データ】蓄積用!AC$2:AC$10000, "&gt;=4.0")&gt;0, "〇", "×")))</f>
        <v>〇</v>
      </c>
      <c r="K41" t="str">
        <f>IF(OR($A41="", K$5=""), "", IF(COUNTIFS(【データ】蓄積用!A$2:A$10000, K$5, 【データ】蓄積用!C$2:C$10000, $A41, 【データ】蓄積用!D$2:D$10000, "&gt;=3000", 【データ】蓄積用!E$2:E$10000, "&gt;=1500")&gt;0, "〇", IF(COUNTIFS(【データ】蓄積用!A$2:A$10000, K$5, 【データ】蓄積用!C$2:C$10000, $A41, 【データ】蓄積用!Q$2:Q$10000, 1, 【データ】蓄積用!AC$2:AC$10000, "&gt;=4.0")&gt;0, "〇", "×")))</f>
        <v>〇</v>
      </c>
      <c r="L41" t="str">
        <f>IF(OR($A41="", L$5=""), "", IF(COUNTIFS(【データ】蓄積用!A$2:A$10000, L$5, 【データ】蓄積用!C$2:C$10000, $A41, 【データ】蓄積用!D$2:D$10000, "&gt;=3000", 【データ】蓄積用!E$2:E$10000, "&gt;=1500")&gt;0, "〇", IF(COUNTIFS(【データ】蓄積用!A$2:A$10000, L$5, 【データ】蓄積用!C$2:C$10000, $A41, 【データ】蓄積用!Q$2:Q$10000, 1, 【データ】蓄積用!AC$2:AC$10000, "&gt;=4.0")&gt;0, "〇", "×")))</f>
        <v>×</v>
      </c>
      <c r="M41" t="str">
        <f>IF(OR($A41="", M$5=""), "", IF(COUNTIFS(【データ】蓄積用!A$2:A$10000, M$5, 【データ】蓄積用!C$2:C$10000, $A41, 【データ】蓄積用!D$2:D$10000, "&gt;=3000", 【データ】蓄積用!E$2:E$10000, "&gt;=1500")&gt;0, "〇", IF(COUNTIFS(【データ】蓄積用!A$2:A$10000, M$5, 【データ】蓄積用!C$2:C$10000, $A41, 【データ】蓄積用!Q$2:Q$10000, 1, 【データ】蓄積用!AC$2:AC$10000, "&gt;=4.0")&gt;0, "〇", "×")))</f>
        <v>〇</v>
      </c>
      <c r="N41" t="str">
        <f>IF(OR($A41="", N$5=""), "", IF(COUNTIFS(【データ】蓄積用!A$2:A$10000, N$5, 【データ】蓄積用!C$2:C$10000, $A41, 【データ】蓄積用!D$2:D$10000, "&gt;=3000", 【データ】蓄積用!E$2:E$10000, "&gt;=1500")&gt;0, "〇", IF(COUNTIFS(【データ】蓄積用!A$2:A$10000, N$5, 【データ】蓄積用!C$2:C$10000, $A41, 【データ】蓄積用!Q$2:Q$10000, 1, 【データ】蓄積用!AC$2:AC$10000, "&gt;=4.0")&gt;0, "〇", "×")))</f>
        <v>×</v>
      </c>
      <c r="O41" t="str">
        <f>IF(OR($A41="", O$5=""), "", IF(COUNTIFS(【データ】蓄積用!A$2:A$10000, O$5, 【データ】蓄積用!C$2:C$10000, $A41, 【データ】蓄積用!D$2:D$10000, "&gt;=3000", 【データ】蓄積用!E$2:E$10000, "&gt;=1500")&gt;0, "〇", IF(COUNTIFS(【データ】蓄積用!A$2:A$10000, O$5, 【データ】蓄積用!C$2:C$10000, $A41, 【データ】蓄積用!Q$2:Q$10000, 1, 【データ】蓄積用!AC$2:AC$10000, "&gt;=4.0")&gt;0, "〇", "×")))</f>
        <v>×</v>
      </c>
      <c r="P41" t="str">
        <f>IF(OR($A41="", P$5=""), "", IF(COUNTIFS(【データ】蓄積用!A$2:A$10000, P$5, 【データ】蓄積用!C$2:C$10000, $A41, 【データ】蓄積用!D$2:D$10000, "&gt;=3000", 【データ】蓄積用!E$2:E$10000, "&gt;=1500")&gt;0, "〇", IF(COUNTIFS(【データ】蓄積用!A$2:A$10000, P$5, 【データ】蓄積用!C$2:C$10000, $A41, 【データ】蓄積用!Q$2:Q$10000, 1, 【データ】蓄積用!AC$2:AC$10000, "&gt;=4.0")&gt;0, "〇", "×")))</f>
        <v>〇</v>
      </c>
      <c r="Q41" t="str">
        <f>IF(OR($A41="", Q$5=""), "", IF(COUNTIFS(【データ】蓄積用!A$2:A$10000, Q$5, 【データ】蓄積用!C$2:C$10000, $A41, 【データ】蓄積用!D$2:D$10000, "&gt;=3000", 【データ】蓄積用!E$2:E$10000, "&gt;=1500")&gt;0, "〇", IF(COUNTIFS(【データ】蓄積用!A$2:A$10000, Q$5, 【データ】蓄積用!C$2:C$10000, $A41, 【データ】蓄積用!Q$2:Q$10000, 1, 【データ】蓄積用!AC$2:AC$10000, "&gt;=4.0")&gt;0, "〇", "×")))</f>
        <v>×</v>
      </c>
      <c r="R41" t="str">
        <f>IF(OR($A41="", R$5=""), "", IF(COUNTIFS(【データ】蓄積用!A$2:A$10000, R$5, 【データ】蓄積用!C$2:C$10000, $A41, 【データ】蓄積用!D$2:D$10000, "&gt;=3000", 【データ】蓄積用!E$2:E$10000, "&gt;=1500")&gt;0, "〇", IF(COUNTIFS(【データ】蓄積用!A$2:A$10000, R$5, 【データ】蓄積用!C$2:C$10000, $A41, 【データ】蓄積用!Q$2:Q$10000, 1, 【データ】蓄積用!AC$2:AC$10000, "&gt;=4.0")&gt;0, "〇", "×")))</f>
        <v>×</v>
      </c>
      <c r="S41" t="str">
        <f>IF(OR($A41="", S$5=""), "", IF(COUNTIFS(【データ】蓄積用!A$2:A$10000, S$5, 【データ】蓄積用!C$2:C$10000, $A41, 【データ】蓄積用!D$2:D$10000, "&gt;=3000", 【データ】蓄積用!E$2:E$10000, "&gt;=1500")&gt;0, "〇", IF(COUNTIFS(【データ】蓄積用!A$2:A$10000, S$5, 【データ】蓄積用!C$2:C$10000, $A41, 【データ】蓄積用!Q$2:Q$10000, 1, 【データ】蓄積用!AC$2:AC$10000, "&gt;=4.0")&gt;0, "〇", "×")))</f>
        <v>×</v>
      </c>
      <c r="T41" t="str">
        <f>IF(OR($A41="", T$5=""), "", IF(COUNTIFS(【データ】蓄積用!A$2:A$10000, T$5, 【データ】蓄積用!C$2:C$10000, $A41, 【データ】蓄積用!D$2:D$10000, "&gt;=3000", 【データ】蓄積用!E$2:E$10000, "&gt;=1500")&gt;0, "〇", IF(COUNTIFS(【データ】蓄積用!A$2:A$10000, T$5, 【データ】蓄積用!C$2:C$10000, $A41, 【データ】蓄積用!Q$2:Q$10000, 1, 【データ】蓄積用!AC$2:AC$10000, "&gt;=4.0")&gt;0, "〇", "×")))</f>
        <v>×</v>
      </c>
      <c r="U41" t="str">
        <f>IF(OR($A41="", U$5=""), "", IF(COUNTIFS(【データ】蓄積用!A$2:A$10000, U$5, 【データ】蓄積用!C$2:C$10000, $A41, 【データ】蓄積用!D$2:D$10000, "&gt;=3000", 【データ】蓄積用!E$2:E$10000, "&gt;=1500")&gt;0, "〇", IF(COUNTIFS(【データ】蓄積用!A$2:A$10000, U$5, 【データ】蓄積用!C$2:C$10000, $A41, 【データ】蓄積用!Q$2:Q$10000, 1, 【データ】蓄積用!AC$2:AC$10000, "&gt;=4.0")&gt;0, "〇", "×")))</f>
        <v>×</v>
      </c>
      <c r="V41" t="str">
        <f>IF(OR($A41="", V$5=""), "", IF(COUNTIFS(【データ】蓄積用!A$2:A$10000, V$5, 【データ】蓄積用!C$2:C$10000, $A41, 【データ】蓄積用!D$2:D$10000, "&gt;=3000", 【データ】蓄積用!E$2:E$10000, "&gt;=1500")&gt;0, "〇", IF(COUNTIFS(【データ】蓄積用!A$2:A$10000, V$5, 【データ】蓄積用!C$2:C$10000, $A41, 【データ】蓄積用!Q$2:Q$10000, 1, 【データ】蓄積用!AC$2:AC$10000, "&gt;=4.0")&gt;0, "〇", "×")))</f>
        <v>×</v>
      </c>
      <c r="W41" t="str">
        <f>IF(OR($A41="", W$5=""), "", IF(COUNTIFS(【データ】蓄積用!A$2:A$10000, W$5, 【データ】蓄積用!C$2:C$10000, $A41, 【データ】蓄積用!D$2:D$10000, "&gt;=3000", 【データ】蓄積用!E$2:E$10000, "&gt;=1500")&gt;0, "〇", IF(COUNTIFS(【データ】蓄積用!A$2:A$10000, W$5, 【データ】蓄積用!C$2:C$10000, $A41, 【データ】蓄積用!Q$2:Q$10000, 1, 【データ】蓄積用!AC$2:AC$10000, "&gt;=4.0")&gt;0, "〇", "×")))</f>
        <v>×</v>
      </c>
      <c r="X41" t="str">
        <f>IF(OR($A41="", X$5=""), "", IF(COUNTIFS(【データ】蓄積用!A$2:A$10000, X$5, 【データ】蓄積用!C$2:C$10000, $A41, 【データ】蓄積用!D$2:D$10000, "&gt;=3000", 【データ】蓄積用!E$2:E$10000, "&gt;=1500")&gt;0, "〇", IF(COUNTIFS(【データ】蓄積用!A$2:A$10000, X$5, 【データ】蓄積用!C$2:C$10000, $A41, 【データ】蓄積用!Q$2:Q$10000, 1, 【データ】蓄積用!AC$2:AC$10000, "&gt;=4.0")&gt;0, "〇", "×")))</f>
        <v>×</v>
      </c>
      <c r="Y41" t="str">
        <f>IF(OR($A41="", Y$5=""), "", IF(COUNTIFS(【データ】蓄積用!A$2:A$10000, Y$5, 【データ】蓄積用!C$2:C$10000, $A41, 【データ】蓄積用!D$2:D$10000, "&gt;=3000", 【データ】蓄積用!E$2:E$10000, "&gt;=1500")&gt;0, "〇", IF(COUNTIFS(【データ】蓄積用!A$2:A$10000, Y$5, 【データ】蓄積用!C$2:C$10000, $A41, 【データ】蓄積用!Q$2:Q$10000, 1, 【データ】蓄積用!AC$2:AC$10000, "&gt;=4.0")&gt;0, "〇", "×")))</f>
        <v>×</v>
      </c>
      <c r="Z41" t="str">
        <f>IF(OR($A41="", Z$5=""), "", IF(COUNTIFS(【データ】蓄積用!A$2:A$10000, Z$5, 【データ】蓄積用!C$2:C$10000, $A41, 【データ】蓄積用!D$2:D$10000, "&gt;=3000", 【データ】蓄積用!E$2:E$10000, "&gt;=1500")&gt;0, "〇", IF(COUNTIFS(【データ】蓄積用!A$2:A$10000, Z$5, 【データ】蓄積用!C$2:C$10000, $A41, 【データ】蓄積用!Q$2:Q$10000, 1, 【データ】蓄積用!AC$2:AC$10000, "&gt;=4.0")&gt;0, "〇", "×")))</f>
        <v>×</v>
      </c>
      <c r="AA41" t="str">
        <f>IF(OR($A41="", AA$5=""), "", IF(COUNTIFS(【データ】蓄積用!A$2:A$10000, AA$5, 【データ】蓄積用!C$2:C$10000, $A41, 【データ】蓄積用!D$2:D$10000, "&gt;=3000", 【データ】蓄積用!E$2:E$10000, "&gt;=1500")&gt;0, "〇", IF(COUNTIFS(【データ】蓄積用!A$2:A$10000, AA$5, 【データ】蓄積用!C$2:C$10000, $A41, 【データ】蓄積用!Q$2:Q$10000, 1, 【データ】蓄積用!AC$2:AC$10000, "&gt;=4.0")&gt;0, "〇", "×")))</f>
        <v>×</v>
      </c>
      <c r="AB41" t="str">
        <f>IF(OR($A41="", AB$5=""), "", IF(COUNTIFS(【データ】蓄積用!A$2:A$10000, AB$5, 【データ】蓄積用!C$2:C$10000, $A41, 【データ】蓄積用!D$2:D$10000, "&gt;=3000", 【データ】蓄積用!E$2:E$10000, "&gt;=1500")&gt;0, "〇", IF(COUNTIFS(【データ】蓄積用!A$2:A$10000, AB$5, 【データ】蓄積用!C$2:C$10000, $A41, 【データ】蓄積用!Q$2:Q$10000, 1, 【データ】蓄積用!AC$2:AC$10000, "&gt;=4.0")&gt;0, "〇", "×")))</f>
        <v>×</v>
      </c>
      <c r="AC41" t="str">
        <f>IF(OR($A41="", AC$5=""), "", IF(COUNTIFS(【データ】蓄積用!A$2:A$10000, AC$5, 【データ】蓄積用!C$2:C$10000, $A41, 【データ】蓄積用!D$2:D$10000, "&gt;=3000", 【データ】蓄積用!E$2:E$10000, "&gt;=1500")&gt;0, "〇", IF(COUNTIFS(【データ】蓄積用!A$2:A$10000, AC$5, 【データ】蓄積用!C$2:C$10000, $A41, 【データ】蓄積用!Q$2:Q$10000, 1, 【データ】蓄積用!AC$2:AC$10000, "&gt;=4.0")&gt;0, "〇", "×")))</f>
        <v>×</v>
      </c>
      <c r="AD41" t="str">
        <f>IF(OR($A41="", AD$5=""), "", IF(COUNTIFS(【データ】蓄積用!A$2:A$10000, AD$5, 【データ】蓄積用!C$2:C$10000, $A41, 【データ】蓄積用!D$2:D$10000, "&gt;=3000", 【データ】蓄積用!E$2:E$10000, "&gt;=1500")&gt;0, "〇", IF(COUNTIFS(【データ】蓄積用!A$2:A$10000, AD$5, 【データ】蓄積用!C$2:C$10000, $A41, 【データ】蓄積用!Q$2:Q$10000, 1, 【データ】蓄積用!AC$2:AC$10000, "&gt;=4.0")&gt;0, "〇", "×")))</f>
        <v>×</v>
      </c>
      <c r="AE41" t="str">
        <f>IF(OR($A41="", AE$5=""), "", IF(COUNTIFS(【データ】蓄積用!A$2:A$10000, AE$5, 【データ】蓄積用!C$2:C$10000, $A41, 【データ】蓄積用!D$2:D$10000, "&gt;=3000", 【データ】蓄積用!E$2:E$10000, "&gt;=1500")&gt;0, "〇", IF(COUNTIFS(【データ】蓄積用!A$2:A$10000, AE$5, 【データ】蓄積用!C$2:C$10000, $A41, 【データ】蓄積用!Q$2:Q$10000, 1, 【データ】蓄積用!AC$2:AC$10000, "&gt;=4.0")&gt;0, "〇", "×")))</f>
        <v>×</v>
      </c>
      <c r="AF41" t="str">
        <f>IF(OR($A41="", AF$5=""), "", IF(COUNTIFS(【データ】蓄積用!A$2:A$10000, AF$5, 【データ】蓄積用!C$2:C$10000, $A41, 【データ】蓄積用!D$2:D$10000, "&gt;=3000", 【データ】蓄積用!E$2:E$10000, "&gt;=1500")&gt;0, "〇", IF(COUNTIFS(【データ】蓄積用!A$2:A$10000, AF$5, 【データ】蓄積用!C$2:C$10000, $A41, 【データ】蓄積用!Q$2:Q$10000, 1, 【データ】蓄積用!AC$2:AC$10000, "&gt;=4.0")&gt;0, "〇", "×")))</f>
        <v>×</v>
      </c>
      <c r="AG41" t="str">
        <f>IF(OR($A41="", AG$5=""), "", IF(COUNTIFS(【データ】蓄積用!A$2:A$10000, AG$5, 【データ】蓄積用!C$2:C$10000, $A41, 【データ】蓄積用!D$2:D$10000, "&gt;=3000", 【データ】蓄積用!E$2:E$10000, "&gt;=1500")&gt;0, "〇", IF(COUNTIFS(【データ】蓄積用!A$2:A$10000, AG$5, 【データ】蓄積用!C$2:C$10000, $A41, 【データ】蓄積用!Q$2:Q$10000, 1, 【データ】蓄積用!AC$2:AC$10000, "&gt;=4.0")&gt;0, "〇", "×")))</f>
        <v>×</v>
      </c>
      <c r="AH41" t="str">
        <f>IF(OR($A41="", AH$5=""), "", IF(COUNTIFS(【データ】蓄積用!A$2:A$10000, AH$5, 【データ】蓄積用!C$2:C$10000, $A41, 【データ】蓄積用!D$2:D$10000, "&gt;=3000", 【データ】蓄積用!E$2:E$10000, "&gt;=1500")&gt;0, "〇", IF(COUNTIFS(【データ】蓄積用!A$2:A$10000, AH$5, 【データ】蓄積用!C$2:C$10000, $A41, 【データ】蓄積用!Q$2:Q$10000, 1, 【データ】蓄積用!AC$2:AC$10000, "&gt;=4.0")&gt;0, "〇", "×")))</f>
        <v>×</v>
      </c>
      <c r="AI41" t="str">
        <f>IF(OR($A41="", AI$5=""), "", IF(COUNTIFS(【データ】蓄積用!A$2:A$10000, AI$5, 【データ】蓄積用!C$2:C$10000, $A41, 【データ】蓄積用!D$2:D$10000, "&gt;=3000", 【データ】蓄積用!E$2:E$10000, "&gt;=1500")&gt;0, "〇", IF(COUNTIFS(【データ】蓄積用!A$2:A$10000, AI$5, 【データ】蓄積用!C$2:C$10000, $A41, 【データ】蓄積用!Q$2:Q$10000, 1, 【データ】蓄積用!AC$2:AC$10000, "&gt;=4.0")&gt;0, "〇", "×")))</f>
        <v>×</v>
      </c>
      <c r="AJ41" t="str">
        <f>IF(OR($A41="", AJ$5=""), "", IF(COUNTIFS(【データ】蓄積用!A$2:A$10000, AJ$5, 【データ】蓄積用!C$2:C$10000, $A41, 【データ】蓄積用!D$2:D$10000, "&gt;=3000", 【データ】蓄積用!E$2:E$10000, "&gt;=1500")&gt;0, "〇", IF(COUNTIFS(【データ】蓄積用!A$2:A$10000, AJ$5, 【データ】蓄積用!C$2:C$10000, $A41, 【データ】蓄積用!Q$2:Q$10000, 1, 【データ】蓄積用!AC$2:AC$10000, "&gt;=4.0")&gt;0, "〇", "×")))</f>
        <v>×</v>
      </c>
      <c r="AK41" t="str">
        <f>IF(OR($A41="", AK$5=""), "", IF(COUNTIFS(【データ】蓄積用!A$2:A$10000, AK$5, 【データ】蓄積用!C$2:C$10000, $A41, 【データ】蓄積用!D$2:D$10000, "&gt;=3000", 【データ】蓄積用!E$2:E$10000, "&gt;=1500")&gt;0, "〇", IF(COUNTIFS(【データ】蓄積用!A$2:A$10000, AK$5, 【データ】蓄積用!C$2:C$10000, $A41, 【データ】蓄積用!Q$2:Q$10000, 1, 【データ】蓄積用!AC$2:AC$10000, "&gt;=4.0")&gt;0, "〇", "×")))</f>
        <v>×</v>
      </c>
      <c r="AL41" t="str">
        <f>IF(OR($A41="", AL$5=""), "", IF(COUNTIFS(【データ】蓄積用!A$2:A$10000, AL$5, 【データ】蓄積用!C$2:C$10000, $A41, 【データ】蓄積用!D$2:D$10000, "&gt;=3000", 【データ】蓄積用!E$2:E$10000, "&gt;=1500")&gt;0, "〇", IF(COUNTIFS(【データ】蓄積用!A$2:A$10000, AL$5, 【データ】蓄積用!C$2:C$10000, $A41, 【データ】蓄積用!Q$2:Q$10000, 1, 【データ】蓄積用!AC$2:AC$10000, "&gt;=4.0")&gt;0, "〇", "×")))</f>
        <v>〇</v>
      </c>
      <c r="AM41" t="str">
        <f>IF(OR($A41="", AM$5=""), "", IF(COUNTIFS(【データ】蓄積用!A$2:A$10000, AM$5, 【データ】蓄積用!C$2:C$10000, $A41, 【データ】蓄積用!D$2:D$10000, "&gt;=3000", 【データ】蓄積用!E$2:E$10000, "&gt;=1500")&gt;0, "〇", IF(COUNTIFS(【データ】蓄積用!A$2:A$10000, AM$5, 【データ】蓄積用!C$2:C$10000, $A41, 【データ】蓄積用!Q$2:Q$10000, 1, 【データ】蓄積用!AC$2:AC$10000, "&gt;=4.0")&gt;0, "〇", "×")))</f>
        <v>×</v>
      </c>
      <c r="AN41" t="str">
        <f>IF(OR($A41="", AN$5=""), "", IF(COUNTIFS(【データ】蓄積用!A$2:A$10000, AN$5, 【データ】蓄積用!C$2:C$10000, $A41, 【データ】蓄積用!D$2:D$10000, "&gt;=3000", 【データ】蓄積用!E$2:E$10000, "&gt;=1500")&gt;0, "〇", IF(COUNTIFS(【データ】蓄積用!A$2:A$10000, AN$5, 【データ】蓄積用!C$2:C$10000, $A41, 【データ】蓄積用!Q$2:Q$10000, 1, 【データ】蓄積用!AC$2:AC$10000, "&gt;=4.0")&gt;0, "〇", "×")))</f>
        <v>〇</v>
      </c>
      <c r="AO41" t="str">
        <f>IF(OR($A41="", AO$5=""), "", IF(COUNTIFS(【データ】蓄積用!A$2:A$10000, AO$5, 【データ】蓄積用!C$2:C$10000, $A41, 【データ】蓄積用!D$2:D$10000, "&gt;=3000", 【データ】蓄積用!E$2:E$10000, "&gt;=1500")&gt;0, "〇", IF(COUNTIFS(【データ】蓄積用!A$2:A$10000, AO$5, 【データ】蓄積用!C$2:C$10000, $A41, 【データ】蓄積用!Q$2:Q$10000, 1, 【データ】蓄積用!AC$2:AC$10000, "&gt;=4.0")&gt;0, "〇", "×")))</f>
        <v>×</v>
      </c>
      <c r="AP41" t="str">
        <f>IF(OR($A41="", AP$5=""), "", IF(COUNTIFS(【データ】蓄積用!A$2:A$10000, AP$5, 【データ】蓄積用!C$2:C$10000, $A41, 【データ】蓄積用!D$2:D$10000, "&gt;=3000", 【データ】蓄積用!E$2:E$10000, "&gt;=1500")&gt;0, "〇", IF(COUNTIFS(【データ】蓄積用!A$2:A$10000, AP$5, 【データ】蓄積用!C$2:C$10000, $A41, 【データ】蓄積用!Q$2:Q$10000, 1, 【データ】蓄積用!AC$2:AC$10000, "&gt;=4.0")&gt;0, "〇", "×")))</f>
        <v>×</v>
      </c>
      <c r="AQ41" t="str">
        <f>IF(OR($A41="", AQ$5=""), "", IF(COUNTIFS(【データ】蓄積用!A$2:A$10000, AQ$5, 【データ】蓄積用!C$2:C$10000, $A41, 【データ】蓄積用!D$2:D$10000, "&gt;=3000", 【データ】蓄積用!E$2:E$10000, "&gt;=1500")&gt;0, "〇", IF(COUNTIFS(【データ】蓄積用!A$2:A$10000, AQ$5, 【データ】蓄積用!C$2:C$10000, $A41, 【データ】蓄積用!Q$2:Q$10000, 1, 【データ】蓄積用!AC$2:AC$10000, "&gt;=4.0")&gt;0, "〇", "×")))</f>
        <v>×</v>
      </c>
      <c r="AR41" t="str">
        <f>IF(OR($A41="", AR$5=""), "", IF(COUNTIFS(【データ】蓄積用!A$2:A$10000, AR$5, 【データ】蓄積用!C$2:C$10000, $A41, 【データ】蓄積用!D$2:D$10000, "&gt;=3000", 【データ】蓄積用!E$2:E$10000, "&gt;=1500")&gt;0, "〇", IF(COUNTIFS(【データ】蓄積用!A$2:A$10000, AR$5, 【データ】蓄積用!C$2:C$10000, $A41, 【データ】蓄積用!Q$2:Q$10000, 1, 【データ】蓄積用!AC$2:AC$10000, "&gt;=4.0")&gt;0, "〇", "×")))</f>
        <v>〇</v>
      </c>
      <c r="AS41" t="str">
        <f>IF(OR($A41="", AS$5=""), "", IF(COUNTIFS(【データ】蓄積用!A$2:A$10000, AS$5, 【データ】蓄積用!C$2:C$10000, $A41, 【データ】蓄積用!D$2:D$10000, "&gt;=3000", 【データ】蓄積用!E$2:E$10000, "&gt;=1500")&gt;0, "〇", IF(COUNTIFS(【データ】蓄積用!A$2:A$10000, AS$5, 【データ】蓄積用!C$2:C$10000, $A41, 【データ】蓄積用!Q$2:Q$10000, 1, 【データ】蓄積用!AC$2:AC$10000, "&gt;=4.0")&gt;0, "〇", "×")))</f>
        <v>×</v>
      </c>
      <c r="AT41" t="str">
        <f>IF(OR($A41="", AT$5=""), "", IF(COUNTIFS(【データ】蓄積用!A$2:A$10000, AT$5, 【データ】蓄積用!C$2:C$10000, $A41, 【データ】蓄積用!D$2:D$10000, "&gt;=3000", 【データ】蓄積用!E$2:E$10000, "&gt;=1500")&gt;0, "〇", IF(COUNTIFS(【データ】蓄積用!A$2:A$10000, AT$5, 【データ】蓄積用!C$2:C$10000, $A41, 【データ】蓄積用!Q$2:Q$10000, 1, 【データ】蓄積用!AC$2:AC$10000, "&gt;=4.0")&gt;0, "〇", "×")))</f>
        <v>×</v>
      </c>
      <c r="AU41" t="str">
        <f>IF(OR($A41="", AU$5=""), "", IF(COUNTIFS(【データ】蓄積用!A$2:A$10000, AU$5, 【データ】蓄積用!C$2:C$10000, $A41, 【データ】蓄積用!D$2:D$10000, "&gt;=3000", 【データ】蓄積用!E$2:E$10000, "&gt;=1500")&gt;0, "〇", IF(COUNTIFS(【データ】蓄積用!A$2:A$10000, AU$5, 【データ】蓄積用!C$2:C$10000, $A41, 【データ】蓄積用!Q$2:Q$10000, 1, 【データ】蓄積用!AC$2:AC$10000, "&gt;=4.0")&gt;0, "〇", "×")))</f>
        <v>×</v>
      </c>
      <c r="AV41" t="str">
        <f>IF(OR($A41="", AV$5=""), "", IF(COUNTIFS(【データ】蓄積用!A$2:A$10000, AV$5, 【データ】蓄積用!C$2:C$10000, $A41, 【データ】蓄積用!D$2:D$10000, "&gt;=3000", 【データ】蓄積用!E$2:E$10000, "&gt;=1500")&gt;0, "〇", IF(COUNTIFS(【データ】蓄積用!A$2:A$10000, AV$5, 【データ】蓄積用!C$2:C$10000, $A41, 【データ】蓄積用!Q$2:Q$10000, 1, 【データ】蓄積用!AC$2:AC$10000, "&gt;=4.0")&gt;0, "〇", "×")))</f>
        <v>×</v>
      </c>
      <c r="AW41" t="str">
        <f>IF(OR($A41="", AW$5=""), "", IF(COUNTIFS(【データ】蓄積用!A$2:A$10000, AW$5, 【データ】蓄積用!C$2:C$10000, $A41, 【データ】蓄積用!D$2:D$10000, "&gt;=3000", 【データ】蓄積用!E$2:E$10000, "&gt;=1500")&gt;0, "〇", IF(COUNTIFS(【データ】蓄積用!A$2:A$10000, AW$5, 【データ】蓄積用!C$2:C$10000, $A41, 【データ】蓄積用!Q$2:Q$10000, 1, 【データ】蓄積用!AC$2:AC$10000, "&gt;=4.0")&gt;0, "〇", "×")))</f>
        <v>×</v>
      </c>
      <c r="AX41" t="str">
        <f>IF(OR($A41="", AX$5=""), "", IF(COUNTIFS(【データ】蓄積用!A$2:A$10000, AX$5, 【データ】蓄積用!C$2:C$10000, $A41, 【データ】蓄積用!D$2:D$10000, "&gt;=3000", 【データ】蓄積用!E$2:E$10000, "&gt;=1500")&gt;0, "〇", IF(COUNTIFS(【データ】蓄積用!A$2:A$10000, AX$5, 【データ】蓄積用!C$2:C$10000, $A41, 【データ】蓄積用!Q$2:Q$10000, 1, 【データ】蓄積用!AC$2:AC$10000, "&gt;=4.0")&gt;0, "〇", "×")))</f>
        <v>×</v>
      </c>
      <c r="AY41" t="str">
        <f>IF(OR($A41="", AY$5=""), "", IF(COUNTIFS(【データ】蓄積用!A$2:A$10000, AY$5, 【データ】蓄積用!C$2:C$10000, $A41, 【データ】蓄積用!D$2:D$10000, "&gt;=3000", 【データ】蓄積用!E$2:E$10000, "&gt;=1500")&gt;0, "〇", IF(COUNTIFS(【データ】蓄積用!A$2:A$10000, AY$5, 【データ】蓄積用!C$2:C$10000, $A41, 【データ】蓄積用!Q$2:Q$10000, 1, 【データ】蓄積用!AC$2:AC$10000, "&gt;=4.0")&gt;0, "〇", "×")))</f>
        <v/>
      </c>
    </row>
    <row r="42" spans="1:51">
      <c r="A42">
        <v>555</v>
      </c>
      <c r="B42" t="str">
        <f>IF(OR($A42="", B$5=""), "", IF(COUNTIFS(【データ】蓄積用!A$2:A$10000, B$5, 【データ】蓄積用!C$2:C$10000, $A42, 【データ】蓄積用!D$2:D$10000, "&gt;=3000", 【データ】蓄積用!E$2:E$10000, "&gt;=1500")&gt;0, "〇", IF(COUNTIFS(【データ】蓄積用!A$2:A$10000, B$5, 【データ】蓄積用!C$2:C$10000, $A42, 【データ】蓄積用!Q$2:Q$10000, 1, 【データ】蓄積用!AC$2:AC$10000, "&gt;=4.0")&gt;0, "〇", "×")))</f>
        <v>×</v>
      </c>
      <c r="C42" t="str">
        <f>IF(OR($A42="", C$5=""), "", IF(COUNTIFS(【データ】蓄積用!A$2:A$10000, C$5, 【データ】蓄積用!C$2:C$10000, $A42, 【データ】蓄積用!D$2:D$10000, "&gt;=3000", 【データ】蓄積用!E$2:E$10000, "&gt;=1500")&gt;0, "〇", IF(COUNTIFS(【データ】蓄積用!A$2:A$10000, C$5, 【データ】蓄積用!C$2:C$10000, $A42, 【データ】蓄積用!Q$2:Q$10000, 1, 【データ】蓄積用!AC$2:AC$10000, "&gt;=4.0")&gt;0, "〇", "×")))</f>
        <v>×</v>
      </c>
      <c r="D42" t="str">
        <f>IF(OR($A42="", D$5=""), "", IF(COUNTIFS(【データ】蓄積用!A$2:A$10000, D$5, 【データ】蓄積用!C$2:C$10000, $A42, 【データ】蓄積用!D$2:D$10000, "&gt;=3000", 【データ】蓄積用!E$2:E$10000, "&gt;=1500")&gt;0, "〇", IF(COUNTIFS(【データ】蓄積用!A$2:A$10000, D$5, 【データ】蓄積用!C$2:C$10000, $A42, 【データ】蓄積用!Q$2:Q$10000, 1, 【データ】蓄積用!AC$2:AC$10000, "&gt;=4.0")&gt;0, "〇", "×")))</f>
        <v>×</v>
      </c>
      <c r="E42" t="str">
        <f>IF(OR($A42="", E$5=""), "", IF(COUNTIFS(【データ】蓄積用!A$2:A$10000, E$5, 【データ】蓄積用!C$2:C$10000, $A42, 【データ】蓄積用!D$2:D$10000, "&gt;=3000", 【データ】蓄積用!E$2:E$10000, "&gt;=1500")&gt;0, "〇", IF(COUNTIFS(【データ】蓄積用!A$2:A$10000, E$5, 【データ】蓄積用!C$2:C$10000, $A42, 【データ】蓄積用!Q$2:Q$10000, 1, 【データ】蓄積用!AC$2:AC$10000, "&gt;=4.0")&gt;0, "〇", "×")))</f>
        <v>×</v>
      </c>
      <c r="F42" t="str">
        <f>IF(OR($A42="", F$5=""), "", IF(COUNTIFS(【データ】蓄積用!A$2:A$10000, F$5, 【データ】蓄積用!C$2:C$10000, $A42, 【データ】蓄積用!D$2:D$10000, "&gt;=3000", 【データ】蓄積用!E$2:E$10000, "&gt;=1500")&gt;0, "〇", IF(COUNTIFS(【データ】蓄積用!A$2:A$10000, F$5, 【データ】蓄積用!C$2:C$10000, $A42, 【データ】蓄積用!Q$2:Q$10000, 1, 【データ】蓄積用!AC$2:AC$10000, "&gt;=4.0")&gt;0, "〇", "×")))</f>
        <v>×</v>
      </c>
      <c r="G42" t="str">
        <f>IF(OR($A42="", G$5=""), "", IF(COUNTIFS(【データ】蓄積用!A$2:A$10000, G$5, 【データ】蓄積用!C$2:C$10000, $A42, 【データ】蓄積用!D$2:D$10000, "&gt;=3000", 【データ】蓄積用!E$2:E$10000, "&gt;=1500")&gt;0, "〇", IF(COUNTIFS(【データ】蓄積用!A$2:A$10000, G$5, 【データ】蓄積用!C$2:C$10000, $A42, 【データ】蓄積用!Q$2:Q$10000, 1, 【データ】蓄積用!AC$2:AC$10000, "&gt;=4.0")&gt;0, "〇", "×")))</f>
        <v>×</v>
      </c>
      <c r="H42" t="str">
        <f>IF(OR($A42="", H$5=""), "", IF(COUNTIFS(【データ】蓄積用!A$2:A$10000, H$5, 【データ】蓄積用!C$2:C$10000, $A42, 【データ】蓄積用!D$2:D$10000, "&gt;=3000", 【データ】蓄積用!E$2:E$10000, "&gt;=1500")&gt;0, "〇", IF(COUNTIFS(【データ】蓄積用!A$2:A$10000, H$5, 【データ】蓄積用!C$2:C$10000, $A42, 【データ】蓄積用!Q$2:Q$10000, 1, 【データ】蓄積用!AC$2:AC$10000, "&gt;=4.0")&gt;0, "〇", "×")))</f>
        <v>×</v>
      </c>
      <c r="I42" t="str">
        <f>IF(OR($A42="", I$5=""), "", IF(COUNTIFS(【データ】蓄積用!A$2:A$10000, I$5, 【データ】蓄積用!C$2:C$10000, $A42, 【データ】蓄積用!D$2:D$10000, "&gt;=3000", 【データ】蓄積用!E$2:E$10000, "&gt;=1500")&gt;0, "〇", IF(COUNTIFS(【データ】蓄積用!A$2:A$10000, I$5, 【データ】蓄積用!C$2:C$10000, $A42, 【データ】蓄積用!Q$2:Q$10000, 1, 【データ】蓄積用!AC$2:AC$10000, "&gt;=4.0")&gt;0, "〇", "×")))</f>
        <v>×</v>
      </c>
      <c r="J42" t="str">
        <f>IF(OR($A42="", J$5=""), "", IF(COUNTIFS(【データ】蓄積用!A$2:A$10000, J$5, 【データ】蓄積用!C$2:C$10000, $A42, 【データ】蓄積用!D$2:D$10000, "&gt;=3000", 【データ】蓄積用!E$2:E$10000, "&gt;=1500")&gt;0, "〇", IF(COUNTIFS(【データ】蓄積用!A$2:A$10000, J$5, 【データ】蓄積用!C$2:C$10000, $A42, 【データ】蓄積用!Q$2:Q$10000, 1, 【データ】蓄積用!AC$2:AC$10000, "&gt;=4.0")&gt;0, "〇", "×")))</f>
        <v>×</v>
      </c>
      <c r="K42" t="str">
        <f>IF(OR($A42="", K$5=""), "", IF(COUNTIFS(【データ】蓄積用!A$2:A$10000, K$5, 【データ】蓄積用!C$2:C$10000, $A42, 【データ】蓄積用!D$2:D$10000, "&gt;=3000", 【データ】蓄積用!E$2:E$10000, "&gt;=1500")&gt;0, "〇", IF(COUNTIFS(【データ】蓄積用!A$2:A$10000, K$5, 【データ】蓄積用!C$2:C$10000, $A42, 【データ】蓄積用!Q$2:Q$10000, 1, 【データ】蓄積用!AC$2:AC$10000, "&gt;=4.0")&gt;0, "〇", "×")))</f>
        <v>〇</v>
      </c>
      <c r="L42" t="str">
        <f>IF(OR($A42="", L$5=""), "", IF(COUNTIFS(【データ】蓄積用!A$2:A$10000, L$5, 【データ】蓄積用!C$2:C$10000, $A42, 【データ】蓄積用!D$2:D$10000, "&gt;=3000", 【データ】蓄積用!E$2:E$10000, "&gt;=1500")&gt;0, "〇", IF(COUNTIFS(【データ】蓄積用!A$2:A$10000, L$5, 【データ】蓄積用!C$2:C$10000, $A42, 【データ】蓄積用!Q$2:Q$10000, 1, 【データ】蓄積用!AC$2:AC$10000, "&gt;=4.0")&gt;0, "〇", "×")))</f>
        <v>×</v>
      </c>
      <c r="M42" t="str">
        <f>IF(OR($A42="", M$5=""), "", IF(COUNTIFS(【データ】蓄積用!A$2:A$10000, M$5, 【データ】蓄積用!C$2:C$10000, $A42, 【データ】蓄積用!D$2:D$10000, "&gt;=3000", 【データ】蓄積用!E$2:E$10000, "&gt;=1500")&gt;0, "〇", IF(COUNTIFS(【データ】蓄積用!A$2:A$10000, M$5, 【データ】蓄積用!C$2:C$10000, $A42, 【データ】蓄積用!Q$2:Q$10000, 1, 【データ】蓄積用!AC$2:AC$10000, "&gt;=4.0")&gt;0, "〇", "×")))</f>
        <v>×</v>
      </c>
      <c r="N42" t="str">
        <f>IF(OR($A42="", N$5=""), "", IF(COUNTIFS(【データ】蓄積用!A$2:A$10000, N$5, 【データ】蓄積用!C$2:C$10000, $A42, 【データ】蓄積用!D$2:D$10000, "&gt;=3000", 【データ】蓄積用!E$2:E$10000, "&gt;=1500")&gt;0, "〇", IF(COUNTIFS(【データ】蓄積用!A$2:A$10000, N$5, 【データ】蓄積用!C$2:C$10000, $A42, 【データ】蓄積用!Q$2:Q$10000, 1, 【データ】蓄積用!AC$2:AC$10000, "&gt;=4.0")&gt;0, "〇", "×")))</f>
        <v>×</v>
      </c>
      <c r="O42" t="str">
        <f>IF(OR($A42="", O$5=""), "", IF(COUNTIFS(【データ】蓄積用!A$2:A$10000, O$5, 【データ】蓄積用!C$2:C$10000, $A42, 【データ】蓄積用!D$2:D$10000, "&gt;=3000", 【データ】蓄積用!E$2:E$10000, "&gt;=1500")&gt;0, "〇", IF(COUNTIFS(【データ】蓄積用!A$2:A$10000, O$5, 【データ】蓄積用!C$2:C$10000, $A42, 【データ】蓄積用!Q$2:Q$10000, 1, 【データ】蓄積用!AC$2:AC$10000, "&gt;=4.0")&gt;0, "〇", "×")))</f>
        <v>×</v>
      </c>
      <c r="P42" t="str">
        <f>IF(OR($A42="", P$5=""), "", IF(COUNTIFS(【データ】蓄積用!A$2:A$10000, P$5, 【データ】蓄積用!C$2:C$10000, $A42, 【データ】蓄積用!D$2:D$10000, "&gt;=3000", 【データ】蓄積用!E$2:E$10000, "&gt;=1500")&gt;0, "〇", IF(COUNTIFS(【データ】蓄積用!A$2:A$10000, P$5, 【データ】蓄積用!C$2:C$10000, $A42, 【データ】蓄積用!Q$2:Q$10000, 1, 【データ】蓄積用!AC$2:AC$10000, "&gt;=4.0")&gt;0, "〇", "×")))</f>
        <v>×</v>
      </c>
      <c r="Q42" t="str">
        <f>IF(OR($A42="", Q$5=""), "", IF(COUNTIFS(【データ】蓄積用!A$2:A$10000, Q$5, 【データ】蓄積用!C$2:C$10000, $A42, 【データ】蓄積用!D$2:D$10000, "&gt;=3000", 【データ】蓄積用!E$2:E$10000, "&gt;=1500")&gt;0, "〇", IF(COUNTIFS(【データ】蓄積用!A$2:A$10000, Q$5, 【データ】蓄積用!C$2:C$10000, $A42, 【データ】蓄積用!Q$2:Q$10000, 1, 【データ】蓄積用!AC$2:AC$10000, "&gt;=4.0")&gt;0, "〇", "×")))</f>
        <v>〇</v>
      </c>
      <c r="R42" t="str">
        <f>IF(OR($A42="", R$5=""), "", IF(COUNTIFS(【データ】蓄積用!A$2:A$10000, R$5, 【データ】蓄積用!C$2:C$10000, $A42, 【データ】蓄積用!D$2:D$10000, "&gt;=3000", 【データ】蓄積用!E$2:E$10000, "&gt;=1500")&gt;0, "〇", IF(COUNTIFS(【データ】蓄積用!A$2:A$10000, R$5, 【データ】蓄積用!C$2:C$10000, $A42, 【データ】蓄積用!Q$2:Q$10000, 1, 【データ】蓄積用!AC$2:AC$10000, "&gt;=4.0")&gt;0, "〇", "×")))</f>
        <v>×</v>
      </c>
      <c r="S42" t="str">
        <f>IF(OR($A42="", S$5=""), "", IF(COUNTIFS(【データ】蓄積用!A$2:A$10000, S$5, 【データ】蓄積用!C$2:C$10000, $A42, 【データ】蓄積用!D$2:D$10000, "&gt;=3000", 【データ】蓄積用!E$2:E$10000, "&gt;=1500")&gt;0, "〇", IF(COUNTIFS(【データ】蓄積用!A$2:A$10000, S$5, 【データ】蓄積用!C$2:C$10000, $A42, 【データ】蓄積用!Q$2:Q$10000, 1, 【データ】蓄積用!AC$2:AC$10000, "&gt;=4.0")&gt;0, "〇", "×")))</f>
        <v>×</v>
      </c>
      <c r="T42" t="str">
        <f>IF(OR($A42="", T$5=""), "", IF(COUNTIFS(【データ】蓄積用!A$2:A$10000, T$5, 【データ】蓄積用!C$2:C$10000, $A42, 【データ】蓄積用!D$2:D$10000, "&gt;=3000", 【データ】蓄積用!E$2:E$10000, "&gt;=1500")&gt;0, "〇", IF(COUNTIFS(【データ】蓄積用!A$2:A$10000, T$5, 【データ】蓄積用!C$2:C$10000, $A42, 【データ】蓄積用!Q$2:Q$10000, 1, 【データ】蓄積用!AC$2:AC$10000, "&gt;=4.0")&gt;0, "〇", "×")))</f>
        <v>×</v>
      </c>
      <c r="U42" t="str">
        <f>IF(OR($A42="", U$5=""), "", IF(COUNTIFS(【データ】蓄積用!A$2:A$10000, U$5, 【データ】蓄積用!C$2:C$10000, $A42, 【データ】蓄積用!D$2:D$10000, "&gt;=3000", 【データ】蓄積用!E$2:E$10000, "&gt;=1500")&gt;0, "〇", IF(COUNTIFS(【データ】蓄積用!A$2:A$10000, U$5, 【データ】蓄積用!C$2:C$10000, $A42, 【データ】蓄積用!Q$2:Q$10000, 1, 【データ】蓄積用!AC$2:AC$10000, "&gt;=4.0")&gt;0, "〇", "×")))</f>
        <v>×</v>
      </c>
      <c r="V42" t="str">
        <f>IF(OR($A42="", V$5=""), "", IF(COUNTIFS(【データ】蓄積用!A$2:A$10000, V$5, 【データ】蓄積用!C$2:C$10000, $A42, 【データ】蓄積用!D$2:D$10000, "&gt;=3000", 【データ】蓄積用!E$2:E$10000, "&gt;=1500")&gt;0, "〇", IF(COUNTIFS(【データ】蓄積用!A$2:A$10000, V$5, 【データ】蓄積用!C$2:C$10000, $A42, 【データ】蓄積用!Q$2:Q$10000, 1, 【データ】蓄積用!AC$2:AC$10000, "&gt;=4.0")&gt;0, "〇", "×")))</f>
        <v>×</v>
      </c>
      <c r="W42" t="str">
        <f>IF(OR($A42="", W$5=""), "", IF(COUNTIFS(【データ】蓄積用!A$2:A$10000, W$5, 【データ】蓄積用!C$2:C$10000, $A42, 【データ】蓄積用!D$2:D$10000, "&gt;=3000", 【データ】蓄積用!E$2:E$10000, "&gt;=1500")&gt;0, "〇", IF(COUNTIFS(【データ】蓄積用!A$2:A$10000, W$5, 【データ】蓄積用!C$2:C$10000, $A42, 【データ】蓄積用!Q$2:Q$10000, 1, 【データ】蓄積用!AC$2:AC$10000, "&gt;=4.0")&gt;0, "〇", "×")))</f>
        <v>×</v>
      </c>
      <c r="X42" t="str">
        <f>IF(OR($A42="", X$5=""), "", IF(COUNTIFS(【データ】蓄積用!A$2:A$10000, X$5, 【データ】蓄積用!C$2:C$10000, $A42, 【データ】蓄積用!D$2:D$10000, "&gt;=3000", 【データ】蓄積用!E$2:E$10000, "&gt;=1500")&gt;0, "〇", IF(COUNTIFS(【データ】蓄積用!A$2:A$10000, X$5, 【データ】蓄積用!C$2:C$10000, $A42, 【データ】蓄積用!Q$2:Q$10000, 1, 【データ】蓄積用!AC$2:AC$10000, "&gt;=4.0")&gt;0, "〇", "×")))</f>
        <v>×</v>
      </c>
      <c r="Y42" t="str">
        <f>IF(OR($A42="", Y$5=""), "", IF(COUNTIFS(【データ】蓄積用!A$2:A$10000, Y$5, 【データ】蓄積用!C$2:C$10000, $A42, 【データ】蓄積用!D$2:D$10000, "&gt;=3000", 【データ】蓄積用!E$2:E$10000, "&gt;=1500")&gt;0, "〇", IF(COUNTIFS(【データ】蓄積用!A$2:A$10000, Y$5, 【データ】蓄積用!C$2:C$10000, $A42, 【データ】蓄積用!Q$2:Q$10000, 1, 【データ】蓄積用!AC$2:AC$10000, "&gt;=4.0")&gt;0, "〇", "×")))</f>
        <v>×</v>
      </c>
      <c r="Z42" t="str">
        <f>IF(OR($A42="", Z$5=""), "", IF(COUNTIFS(【データ】蓄積用!A$2:A$10000, Z$5, 【データ】蓄積用!C$2:C$10000, $A42, 【データ】蓄積用!D$2:D$10000, "&gt;=3000", 【データ】蓄積用!E$2:E$10000, "&gt;=1500")&gt;0, "〇", IF(COUNTIFS(【データ】蓄積用!A$2:A$10000, Z$5, 【データ】蓄積用!C$2:C$10000, $A42, 【データ】蓄積用!Q$2:Q$10000, 1, 【データ】蓄積用!AC$2:AC$10000, "&gt;=4.0")&gt;0, "〇", "×")))</f>
        <v>×</v>
      </c>
      <c r="AA42" t="str">
        <f>IF(OR($A42="", AA$5=""), "", IF(COUNTIFS(【データ】蓄積用!A$2:A$10000, AA$5, 【データ】蓄積用!C$2:C$10000, $A42, 【データ】蓄積用!D$2:D$10000, "&gt;=3000", 【データ】蓄積用!E$2:E$10000, "&gt;=1500")&gt;0, "〇", IF(COUNTIFS(【データ】蓄積用!A$2:A$10000, AA$5, 【データ】蓄積用!C$2:C$10000, $A42, 【データ】蓄積用!Q$2:Q$10000, 1, 【データ】蓄積用!AC$2:AC$10000, "&gt;=4.0")&gt;0, "〇", "×")))</f>
        <v>×</v>
      </c>
      <c r="AB42" t="str">
        <f>IF(OR($A42="", AB$5=""), "", IF(COUNTIFS(【データ】蓄積用!A$2:A$10000, AB$5, 【データ】蓄積用!C$2:C$10000, $A42, 【データ】蓄積用!D$2:D$10000, "&gt;=3000", 【データ】蓄積用!E$2:E$10000, "&gt;=1500")&gt;0, "〇", IF(COUNTIFS(【データ】蓄積用!A$2:A$10000, AB$5, 【データ】蓄積用!C$2:C$10000, $A42, 【データ】蓄積用!Q$2:Q$10000, 1, 【データ】蓄積用!AC$2:AC$10000, "&gt;=4.0")&gt;0, "〇", "×")))</f>
        <v>×</v>
      </c>
      <c r="AC42" t="str">
        <f>IF(OR($A42="", AC$5=""), "", IF(COUNTIFS(【データ】蓄積用!A$2:A$10000, AC$5, 【データ】蓄積用!C$2:C$10000, $A42, 【データ】蓄積用!D$2:D$10000, "&gt;=3000", 【データ】蓄積用!E$2:E$10000, "&gt;=1500")&gt;0, "〇", IF(COUNTIFS(【データ】蓄積用!A$2:A$10000, AC$5, 【データ】蓄積用!C$2:C$10000, $A42, 【データ】蓄積用!Q$2:Q$10000, 1, 【データ】蓄積用!AC$2:AC$10000, "&gt;=4.0")&gt;0, "〇", "×")))</f>
        <v>×</v>
      </c>
      <c r="AD42" t="str">
        <f>IF(OR($A42="", AD$5=""), "", IF(COUNTIFS(【データ】蓄積用!A$2:A$10000, AD$5, 【データ】蓄積用!C$2:C$10000, $A42, 【データ】蓄積用!D$2:D$10000, "&gt;=3000", 【データ】蓄積用!E$2:E$10000, "&gt;=1500")&gt;0, "〇", IF(COUNTIFS(【データ】蓄積用!A$2:A$10000, AD$5, 【データ】蓄積用!C$2:C$10000, $A42, 【データ】蓄積用!Q$2:Q$10000, 1, 【データ】蓄積用!AC$2:AC$10000, "&gt;=4.0")&gt;0, "〇", "×")))</f>
        <v>×</v>
      </c>
      <c r="AE42" t="str">
        <f>IF(OR($A42="", AE$5=""), "", IF(COUNTIFS(【データ】蓄積用!A$2:A$10000, AE$5, 【データ】蓄積用!C$2:C$10000, $A42, 【データ】蓄積用!D$2:D$10000, "&gt;=3000", 【データ】蓄積用!E$2:E$10000, "&gt;=1500")&gt;0, "〇", IF(COUNTIFS(【データ】蓄積用!A$2:A$10000, AE$5, 【データ】蓄積用!C$2:C$10000, $A42, 【データ】蓄積用!Q$2:Q$10000, 1, 【データ】蓄積用!AC$2:AC$10000, "&gt;=4.0")&gt;0, "〇", "×")))</f>
        <v>×</v>
      </c>
      <c r="AF42" t="str">
        <f>IF(OR($A42="", AF$5=""), "", IF(COUNTIFS(【データ】蓄積用!A$2:A$10000, AF$5, 【データ】蓄積用!C$2:C$10000, $A42, 【データ】蓄積用!D$2:D$10000, "&gt;=3000", 【データ】蓄積用!E$2:E$10000, "&gt;=1500")&gt;0, "〇", IF(COUNTIFS(【データ】蓄積用!A$2:A$10000, AF$5, 【データ】蓄積用!C$2:C$10000, $A42, 【データ】蓄積用!Q$2:Q$10000, 1, 【データ】蓄積用!AC$2:AC$10000, "&gt;=4.0")&gt;0, "〇", "×")))</f>
        <v>×</v>
      </c>
      <c r="AG42" t="str">
        <f>IF(OR($A42="", AG$5=""), "", IF(COUNTIFS(【データ】蓄積用!A$2:A$10000, AG$5, 【データ】蓄積用!C$2:C$10000, $A42, 【データ】蓄積用!D$2:D$10000, "&gt;=3000", 【データ】蓄積用!E$2:E$10000, "&gt;=1500")&gt;0, "〇", IF(COUNTIFS(【データ】蓄積用!A$2:A$10000, AG$5, 【データ】蓄積用!C$2:C$10000, $A42, 【データ】蓄積用!Q$2:Q$10000, 1, 【データ】蓄積用!AC$2:AC$10000, "&gt;=4.0")&gt;0, "〇", "×")))</f>
        <v>〇</v>
      </c>
      <c r="AH42" t="str">
        <f>IF(OR($A42="", AH$5=""), "", IF(COUNTIFS(【データ】蓄積用!A$2:A$10000, AH$5, 【データ】蓄積用!C$2:C$10000, $A42, 【データ】蓄積用!D$2:D$10000, "&gt;=3000", 【データ】蓄積用!E$2:E$10000, "&gt;=1500")&gt;0, "〇", IF(COUNTIFS(【データ】蓄積用!A$2:A$10000, AH$5, 【データ】蓄積用!C$2:C$10000, $A42, 【データ】蓄積用!Q$2:Q$10000, 1, 【データ】蓄積用!AC$2:AC$10000, "&gt;=4.0")&gt;0, "〇", "×")))</f>
        <v>×</v>
      </c>
      <c r="AI42" t="str">
        <f>IF(OR($A42="", AI$5=""), "", IF(COUNTIFS(【データ】蓄積用!A$2:A$10000, AI$5, 【データ】蓄積用!C$2:C$10000, $A42, 【データ】蓄積用!D$2:D$10000, "&gt;=3000", 【データ】蓄積用!E$2:E$10000, "&gt;=1500")&gt;0, "〇", IF(COUNTIFS(【データ】蓄積用!A$2:A$10000, AI$5, 【データ】蓄積用!C$2:C$10000, $A42, 【データ】蓄積用!Q$2:Q$10000, 1, 【データ】蓄積用!AC$2:AC$10000, "&gt;=4.0")&gt;0, "〇", "×")))</f>
        <v>×</v>
      </c>
      <c r="AJ42" t="str">
        <f>IF(OR($A42="", AJ$5=""), "", IF(COUNTIFS(【データ】蓄積用!A$2:A$10000, AJ$5, 【データ】蓄積用!C$2:C$10000, $A42, 【データ】蓄積用!D$2:D$10000, "&gt;=3000", 【データ】蓄積用!E$2:E$10000, "&gt;=1500")&gt;0, "〇", IF(COUNTIFS(【データ】蓄積用!A$2:A$10000, AJ$5, 【データ】蓄積用!C$2:C$10000, $A42, 【データ】蓄積用!Q$2:Q$10000, 1, 【データ】蓄積用!AC$2:AC$10000, "&gt;=4.0")&gt;0, "〇", "×")))</f>
        <v>×</v>
      </c>
      <c r="AK42" t="str">
        <f>IF(OR($A42="", AK$5=""), "", IF(COUNTIFS(【データ】蓄積用!A$2:A$10000, AK$5, 【データ】蓄積用!C$2:C$10000, $A42, 【データ】蓄積用!D$2:D$10000, "&gt;=3000", 【データ】蓄積用!E$2:E$10000, "&gt;=1500")&gt;0, "〇", IF(COUNTIFS(【データ】蓄積用!A$2:A$10000, AK$5, 【データ】蓄積用!C$2:C$10000, $A42, 【データ】蓄積用!Q$2:Q$10000, 1, 【データ】蓄積用!AC$2:AC$10000, "&gt;=4.0")&gt;0, "〇", "×")))</f>
        <v>×</v>
      </c>
      <c r="AL42" t="str">
        <f>IF(OR($A42="", AL$5=""), "", IF(COUNTIFS(【データ】蓄積用!A$2:A$10000, AL$5, 【データ】蓄積用!C$2:C$10000, $A42, 【データ】蓄積用!D$2:D$10000, "&gt;=3000", 【データ】蓄積用!E$2:E$10000, "&gt;=1500")&gt;0, "〇", IF(COUNTIFS(【データ】蓄積用!A$2:A$10000, AL$5, 【データ】蓄積用!C$2:C$10000, $A42, 【データ】蓄積用!Q$2:Q$10000, 1, 【データ】蓄積用!AC$2:AC$10000, "&gt;=4.0")&gt;0, "〇", "×")))</f>
        <v>×</v>
      </c>
      <c r="AM42" t="str">
        <f>IF(OR($A42="", AM$5=""), "", IF(COUNTIFS(【データ】蓄積用!A$2:A$10000, AM$5, 【データ】蓄積用!C$2:C$10000, $A42, 【データ】蓄積用!D$2:D$10000, "&gt;=3000", 【データ】蓄積用!E$2:E$10000, "&gt;=1500")&gt;0, "〇", IF(COUNTIFS(【データ】蓄積用!A$2:A$10000, AM$5, 【データ】蓄積用!C$2:C$10000, $A42, 【データ】蓄積用!Q$2:Q$10000, 1, 【データ】蓄積用!AC$2:AC$10000, "&gt;=4.0")&gt;0, "〇", "×")))</f>
        <v>×</v>
      </c>
      <c r="AN42" t="str">
        <f>IF(OR($A42="", AN$5=""), "", IF(COUNTIFS(【データ】蓄積用!A$2:A$10000, AN$5, 【データ】蓄積用!C$2:C$10000, $A42, 【データ】蓄積用!D$2:D$10000, "&gt;=3000", 【データ】蓄積用!E$2:E$10000, "&gt;=1500")&gt;0, "〇", IF(COUNTIFS(【データ】蓄積用!A$2:A$10000, AN$5, 【データ】蓄積用!C$2:C$10000, $A42, 【データ】蓄積用!Q$2:Q$10000, 1, 【データ】蓄積用!AC$2:AC$10000, "&gt;=4.0")&gt;0, "〇", "×")))</f>
        <v>×</v>
      </c>
      <c r="AO42" t="str">
        <f>IF(OR($A42="", AO$5=""), "", IF(COUNTIFS(【データ】蓄積用!A$2:A$10000, AO$5, 【データ】蓄積用!C$2:C$10000, $A42, 【データ】蓄積用!D$2:D$10000, "&gt;=3000", 【データ】蓄積用!E$2:E$10000, "&gt;=1500")&gt;0, "〇", IF(COUNTIFS(【データ】蓄積用!A$2:A$10000, AO$5, 【データ】蓄積用!C$2:C$10000, $A42, 【データ】蓄積用!Q$2:Q$10000, 1, 【データ】蓄積用!AC$2:AC$10000, "&gt;=4.0")&gt;0, "〇", "×")))</f>
        <v>×</v>
      </c>
      <c r="AP42" t="str">
        <f>IF(OR($A42="", AP$5=""), "", IF(COUNTIFS(【データ】蓄積用!A$2:A$10000, AP$5, 【データ】蓄積用!C$2:C$10000, $A42, 【データ】蓄積用!D$2:D$10000, "&gt;=3000", 【データ】蓄積用!E$2:E$10000, "&gt;=1500")&gt;0, "〇", IF(COUNTIFS(【データ】蓄積用!A$2:A$10000, AP$5, 【データ】蓄積用!C$2:C$10000, $A42, 【データ】蓄積用!Q$2:Q$10000, 1, 【データ】蓄積用!AC$2:AC$10000, "&gt;=4.0")&gt;0, "〇", "×")))</f>
        <v>〇</v>
      </c>
      <c r="AQ42" t="str">
        <f>IF(OR($A42="", AQ$5=""), "", IF(COUNTIFS(【データ】蓄積用!A$2:A$10000, AQ$5, 【データ】蓄積用!C$2:C$10000, $A42, 【データ】蓄積用!D$2:D$10000, "&gt;=3000", 【データ】蓄積用!E$2:E$10000, "&gt;=1500")&gt;0, "〇", IF(COUNTIFS(【データ】蓄積用!A$2:A$10000, AQ$5, 【データ】蓄積用!C$2:C$10000, $A42, 【データ】蓄積用!Q$2:Q$10000, 1, 【データ】蓄積用!AC$2:AC$10000, "&gt;=4.0")&gt;0, "〇", "×")))</f>
        <v>×</v>
      </c>
      <c r="AR42" t="str">
        <f>IF(OR($A42="", AR$5=""), "", IF(COUNTIFS(【データ】蓄積用!A$2:A$10000, AR$5, 【データ】蓄積用!C$2:C$10000, $A42, 【データ】蓄積用!D$2:D$10000, "&gt;=3000", 【データ】蓄積用!E$2:E$10000, "&gt;=1500")&gt;0, "〇", IF(COUNTIFS(【データ】蓄積用!A$2:A$10000, AR$5, 【データ】蓄積用!C$2:C$10000, $A42, 【データ】蓄積用!Q$2:Q$10000, 1, 【データ】蓄積用!AC$2:AC$10000, "&gt;=4.0")&gt;0, "〇", "×")))</f>
        <v>×</v>
      </c>
      <c r="AS42" t="str">
        <f>IF(OR($A42="", AS$5=""), "", IF(COUNTIFS(【データ】蓄積用!A$2:A$10000, AS$5, 【データ】蓄積用!C$2:C$10000, $A42, 【データ】蓄積用!D$2:D$10000, "&gt;=3000", 【データ】蓄積用!E$2:E$10000, "&gt;=1500")&gt;0, "〇", IF(COUNTIFS(【データ】蓄積用!A$2:A$10000, AS$5, 【データ】蓄積用!C$2:C$10000, $A42, 【データ】蓄積用!Q$2:Q$10000, 1, 【データ】蓄積用!AC$2:AC$10000, "&gt;=4.0")&gt;0, "〇", "×")))</f>
        <v>×</v>
      </c>
      <c r="AT42" t="str">
        <f>IF(OR($A42="", AT$5=""), "", IF(COUNTIFS(【データ】蓄積用!A$2:A$10000, AT$5, 【データ】蓄積用!C$2:C$10000, $A42, 【データ】蓄積用!D$2:D$10000, "&gt;=3000", 【データ】蓄積用!E$2:E$10000, "&gt;=1500")&gt;0, "〇", IF(COUNTIFS(【データ】蓄積用!A$2:A$10000, AT$5, 【データ】蓄積用!C$2:C$10000, $A42, 【データ】蓄積用!Q$2:Q$10000, 1, 【データ】蓄積用!AC$2:AC$10000, "&gt;=4.0")&gt;0, "〇", "×")))</f>
        <v>×</v>
      </c>
      <c r="AU42" t="str">
        <f>IF(OR($A42="", AU$5=""), "", IF(COUNTIFS(【データ】蓄積用!A$2:A$10000, AU$5, 【データ】蓄積用!C$2:C$10000, $A42, 【データ】蓄積用!D$2:D$10000, "&gt;=3000", 【データ】蓄積用!E$2:E$10000, "&gt;=1500")&gt;0, "〇", IF(COUNTIFS(【データ】蓄積用!A$2:A$10000, AU$5, 【データ】蓄積用!C$2:C$10000, $A42, 【データ】蓄積用!Q$2:Q$10000, 1, 【データ】蓄積用!AC$2:AC$10000, "&gt;=4.0")&gt;0, "〇", "×")))</f>
        <v>×</v>
      </c>
      <c r="AV42" t="str">
        <f>IF(OR($A42="", AV$5=""), "", IF(COUNTIFS(【データ】蓄積用!A$2:A$10000, AV$5, 【データ】蓄積用!C$2:C$10000, $A42, 【データ】蓄積用!D$2:D$10000, "&gt;=3000", 【データ】蓄積用!E$2:E$10000, "&gt;=1500")&gt;0, "〇", IF(COUNTIFS(【データ】蓄積用!A$2:A$10000, AV$5, 【データ】蓄積用!C$2:C$10000, $A42, 【データ】蓄積用!Q$2:Q$10000, 1, 【データ】蓄積用!AC$2:AC$10000, "&gt;=4.0")&gt;0, "〇", "×")))</f>
        <v>×</v>
      </c>
      <c r="AW42" t="str">
        <f>IF(OR($A42="", AW$5=""), "", IF(COUNTIFS(【データ】蓄積用!A$2:A$10000, AW$5, 【データ】蓄積用!C$2:C$10000, $A42, 【データ】蓄積用!D$2:D$10000, "&gt;=3000", 【データ】蓄積用!E$2:E$10000, "&gt;=1500")&gt;0, "〇", IF(COUNTIFS(【データ】蓄積用!A$2:A$10000, AW$5, 【データ】蓄積用!C$2:C$10000, $A42, 【データ】蓄積用!Q$2:Q$10000, 1, 【データ】蓄積用!AC$2:AC$10000, "&gt;=4.0")&gt;0, "〇", "×")))</f>
        <v>〇</v>
      </c>
      <c r="AX42" t="str">
        <f>IF(OR($A42="", AX$5=""), "", IF(COUNTIFS(【データ】蓄積用!A$2:A$10000, AX$5, 【データ】蓄積用!C$2:C$10000, $A42, 【データ】蓄積用!D$2:D$10000, "&gt;=3000", 【データ】蓄積用!E$2:E$10000, "&gt;=1500")&gt;0, "〇", IF(COUNTIFS(【データ】蓄積用!A$2:A$10000, AX$5, 【データ】蓄積用!C$2:C$10000, $A42, 【データ】蓄積用!Q$2:Q$10000, 1, 【データ】蓄積用!AC$2:AC$10000, "&gt;=4.0")&gt;0, "〇", "×")))</f>
        <v>×</v>
      </c>
      <c r="AY42" t="str">
        <f>IF(OR($A42="", AY$5=""), "", IF(COUNTIFS(【データ】蓄積用!A$2:A$10000, AY$5, 【データ】蓄積用!C$2:C$10000, $A42, 【データ】蓄積用!D$2:D$10000, "&gt;=3000", 【データ】蓄積用!E$2:E$10000, "&gt;=1500")&gt;0, "〇", IF(COUNTIFS(【データ】蓄積用!A$2:A$10000, AY$5, 【データ】蓄積用!C$2:C$10000, $A42, 【データ】蓄積用!Q$2:Q$10000, 1, 【データ】蓄積用!AC$2:AC$10000, "&gt;=4.0")&gt;0, "〇", "×")))</f>
        <v/>
      </c>
    </row>
    <row r="43" spans="1:51">
      <c r="A43">
        <v>556</v>
      </c>
      <c r="B43" t="str">
        <f>IF(OR($A43="", B$5=""), "", IF(COUNTIFS(【データ】蓄積用!A$2:A$10000, B$5, 【データ】蓄積用!C$2:C$10000, $A43, 【データ】蓄積用!D$2:D$10000, "&gt;=3000", 【データ】蓄積用!E$2:E$10000, "&gt;=1500")&gt;0, "〇", IF(COUNTIFS(【データ】蓄積用!A$2:A$10000, B$5, 【データ】蓄積用!C$2:C$10000, $A43, 【データ】蓄積用!Q$2:Q$10000, 1, 【データ】蓄積用!AC$2:AC$10000, "&gt;=4.0")&gt;0, "〇", "×")))</f>
        <v>×</v>
      </c>
      <c r="C43" t="str">
        <f>IF(OR($A43="", C$5=""), "", IF(COUNTIFS(【データ】蓄積用!A$2:A$10000, C$5, 【データ】蓄積用!C$2:C$10000, $A43, 【データ】蓄積用!D$2:D$10000, "&gt;=3000", 【データ】蓄積用!E$2:E$10000, "&gt;=1500")&gt;0, "〇", IF(COUNTIFS(【データ】蓄積用!A$2:A$10000, C$5, 【データ】蓄積用!C$2:C$10000, $A43, 【データ】蓄積用!Q$2:Q$10000, 1, 【データ】蓄積用!AC$2:AC$10000, "&gt;=4.0")&gt;0, "〇", "×")))</f>
        <v>×</v>
      </c>
      <c r="D43" t="str">
        <f>IF(OR($A43="", D$5=""), "", IF(COUNTIFS(【データ】蓄積用!A$2:A$10000, D$5, 【データ】蓄積用!C$2:C$10000, $A43, 【データ】蓄積用!D$2:D$10000, "&gt;=3000", 【データ】蓄積用!E$2:E$10000, "&gt;=1500")&gt;0, "〇", IF(COUNTIFS(【データ】蓄積用!A$2:A$10000, D$5, 【データ】蓄積用!C$2:C$10000, $A43, 【データ】蓄積用!Q$2:Q$10000, 1, 【データ】蓄積用!AC$2:AC$10000, "&gt;=4.0")&gt;0, "〇", "×")))</f>
        <v>×</v>
      </c>
      <c r="E43" t="str">
        <f>IF(OR($A43="", E$5=""), "", IF(COUNTIFS(【データ】蓄積用!A$2:A$10000, E$5, 【データ】蓄積用!C$2:C$10000, $A43, 【データ】蓄積用!D$2:D$10000, "&gt;=3000", 【データ】蓄積用!E$2:E$10000, "&gt;=1500")&gt;0, "〇", IF(COUNTIFS(【データ】蓄積用!A$2:A$10000, E$5, 【データ】蓄積用!C$2:C$10000, $A43, 【データ】蓄積用!Q$2:Q$10000, 1, 【データ】蓄積用!AC$2:AC$10000, "&gt;=4.0")&gt;0, "〇", "×")))</f>
        <v>×</v>
      </c>
      <c r="F43" t="str">
        <f>IF(OR($A43="", F$5=""), "", IF(COUNTIFS(【データ】蓄積用!A$2:A$10000, F$5, 【データ】蓄積用!C$2:C$10000, $A43, 【データ】蓄積用!D$2:D$10000, "&gt;=3000", 【データ】蓄積用!E$2:E$10000, "&gt;=1500")&gt;0, "〇", IF(COUNTIFS(【データ】蓄積用!A$2:A$10000, F$5, 【データ】蓄積用!C$2:C$10000, $A43, 【データ】蓄積用!Q$2:Q$10000, 1, 【データ】蓄積用!AC$2:AC$10000, "&gt;=4.0")&gt;0, "〇", "×")))</f>
        <v>×</v>
      </c>
      <c r="G43" t="str">
        <f>IF(OR($A43="", G$5=""), "", IF(COUNTIFS(【データ】蓄積用!A$2:A$10000, G$5, 【データ】蓄積用!C$2:C$10000, $A43, 【データ】蓄積用!D$2:D$10000, "&gt;=3000", 【データ】蓄積用!E$2:E$10000, "&gt;=1500")&gt;0, "〇", IF(COUNTIFS(【データ】蓄積用!A$2:A$10000, G$5, 【データ】蓄積用!C$2:C$10000, $A43, 【データ】蓄積用!Q$2:Q$10000, 1, 【データ】蓄積用!AC$2:AC$10000, "&gt;=4.0")&gt;0, "〇", "×")))</f>
        <v>×</v>
      </c>
      <c r="H43" t="str">
        <f>IF(OR($A43="", H$5=""), "", IF(COUNTIFS(【データ】蓄積用!A$2:A$10000, H$5, 【データ】蓄積用!C$2:C$10000, $A43, 【データ】蓄積用!D$2:D$10000, "&gt;=3000", 【データ】蓄積用!E$2:E$10000, "&gt;=1500")&gt;0, "〇", IF(COUNTIFS(【データ】蓄積用!A$2:A$10000, H$5, 【データ】蓄積用!C$2:C$10000, $A43, 【データ】蓄積用!Q$2:Q$10000, 1, 【データ】蓄積用!AC$2:AC$10000, "&gt;=4.0")&gt;0, "〇", "×")))</f>
        <v>×</v>
      </c>
      <c r="I43" t="str">
        <f>IF(OR($A43="", I$5=""), "", IF(COUNTIFS(【データ】蓄積用!A$2:A$10000, I$5, 【データ】蓄積用!C$2:C$10000, $A43, 【データ】蓄積用!D$2:D$10000, "&gt;=3000", 【データ】蓄積用!E$2:E$10000, "&gt;=1500")&gt;0, "〇", IF(COUNTIFS(【データ】蓄積用!A$2:A$10000, I$5, 【データ】蓄積用!C$2:C$10000, $A43, 【データ】蓄積用!Q$2:Q$10000, 1, 【データ】蓄積用!AC$2:AC$10000, "&gt;=4.0")&gt;0, "〇", "×")))</f>
        <v>〇</v>
      </c>
      <c r="J43" t="str">
        <f>IF(OR($A43="", J$5=""), "", IF(COUNTIFS(【データ】蓄積用!A$2:A$10000, J$5, 【データ】蓄積用!C$2:C$10000, $A43, 【データ】蓄積用!D$2:D$10000, "&gt;=3000", 【データ】蓄積用!E$2:E$10000, "&gt;=1500")&gt;0, "〇", IF(COUNTIFS(【データ】蓄積用!A$2:A$10000, J$5, 【データ】蓄積用!C$2:C$10000, $A43, 【データ】蓄積用!Q$2:Q$10000, 1, 【データ】蓄積用!AC$2:AC$10000, "&gt;=4.0")&gt;0, "〇", "×")))</f>
        <v>〇</v>
      </c>
      <c r="K43" t="str">
        <f>IF(OR($A43="", K$5=""), "", IF(COUNTIFS(【データ】蓄積用!A$2:A$10000, K$5, 【データ】蓄積用!C$2:C$10000, $A43, 【データ】蓄積用!D$2:D$10000, "&gt;=3000", 【データ】蓄積用!E$2:E$10000, "&gt;=1500")&gt;0, "〇", IF(COUNTIFS(【データ】蓄積用!A$2:A$10000, K$5, 【データ】蓄積用!C$2:C$10000, $A43, 【データ】蓄積用!Q$2:Q$10000, 1, 【データ】蓄積用!AC$2:AC$10000, "&gt;=4.0")&gt;0, "〇", "×")))</f>
        <v>×</v>
      </c>
      <c r="L43" t="str">
        <f>IF(OR($A43="", L$5=""), "", IF(COUNTIFS(【データ】蓄積用!A$2:A$10000, L$5, 【データ】蓄積用!C$2:C$10000, $A43, 【データ】蓄積用!D$2:D$10000, "&gt;=3000", 【データ】蓄積用!E$2:E$10000, "&gt;=1500")&gt;0, "〇", IF(COUNTIFS(【データ】蓄積用!A$2:A$10000, L$5, 【データ】蓄積用!C$2:C$10000, $A43, 【データ】蓄積用!Q$2:Q$10000, 1, 【データ】蓄積用!AC$2:AC$10000, "&gt;=4.0")&gt;0, "〇", "×")))</f>
        <v>×</v>
      </c>
      <c r="M43" t="str">
        <f>IF(OR($A43="", M$5=""), "", IF(COUNTIFS(【データ】蓄積用!A$2:A$10000, M$5, 【データ】蓄積用!C$2:C$10000, $A43, 【データ】蓄積用!D$2:D$10000, "&gt;=3000", 【データ】蓄積用!E$2:E$10000, "&gt;=1500")&gt;0, "〇", IF(COUNTIFS(【データ】蓄積用!A$2:A$10000, M$5, 【データ】蓄積用!C$2:C$10000, $A43, 【データ】蓄積用!Q$2:Q$10000, 1, 【データ】蓄積用!AC$2:AC$10000, "&gt;=4.0")&gt;0, "〇", "×")))</f>
        <v>×</v>
      </c>
      <c r="N43" t="str">
        <f>IF(OR($A43="", N$5=""), "", IF(COUNTIFS(【データ】蓄積用!A$2:A$10000, N$5, 【データ】蓄積用!C$2:C$10000, $A43, 【データ】蓄積用!D$2:D$10000, "&gt;=3000", 【データ】蓄積用!E$2:E$10000, "&gt;=1500")&gt;0, "〇", IF(COUNTIFS(【データ】蓄積用!A$2:A$10000, N$5, 【データ】蓄積用!C$2:C$10000, $A43, 【データ】蓄積用!Q$2:Q$10000, 1, 【データ】蓄積用!AC$2:AC$10000, "&gt;=4.0")&gt;0, "〇", "×")))</f>
        <v>×</v>
      </c>
      <c r="O43" t="str">
        <f>IF(OR($A43="", O$5=""), "", IF(COUNTIFS(【データ】蓄積用!A$2:A$10000, O$5, 【データ】蓄積用!C$2:C$10000, $A43, 【データ】蓄積用!D$2:D$10000, "&gt;=3000", 【データ】蓄積用!E$2:E$10000, "&gt;=1500")&gt;0, "〇", IF(COUNTIFS(【データ】蓄積用!A$2:A$10000, O$5, 【データ】蓄積用!C$2:C$10000, $A43, 【データ】蓄積用!Q$2:Q$10000, 1, 【データ】蓄積用!AC$2:AC$10000, "&gt;=4.0")&gt;0, "〇", "×")))</f>
        <v>×</v>
      </c>
      <c r="P43" t="str">
        <f>IF(OR($A43="", P$5=""), "", IF(COUNTIFS(【データ】蓄積用!A$2:A$10000, P$5, 【データ】蓄積用!C$2:C$10000, $A43, 【データ】蓄積用!D$2:D$10000, "&gt;=3000", 【データ】蓄積用!E$2:E$10000, "&gt;=1500")&gt;0, "〇", IF(COUNTIFS(【データ】蓄積用!A$2:A$10000, P$5, 【データ】蓄積用!C$2:C$10000, $A43, 【データ】蓄積用!Q$2:Q$10000, 1, 【データ】蓄積用!AC$2:AC$10000, "&gt;=4.0")&gt;0, "〇", "×")))</f>
        <v>×</v>
      </c>
      <c r="Q43" t="str">
        <f>IF(OR($A43="", Q$5=""), "", IF(COUNTIFS(【データ】蓄積用!A$2:A$10000, Q$5, 【データ】蓄積用!C$2:C$10000, $A43, 【データ】蓄積用!D$2:D$10000, "&gt;=3000", 【データ】蓄積用!E$2:E$10000, "&gt;=1500")&gt;0, "〇", IF(COUNTIFS(【データ】蓄積用!A$2:A$10000, Q$5, 【データ】蓄積用!C$2:C$10000, $A43, 【データ】蓄積用!Q$2:Q$10000, 1, 【データ】蓄積用!AC$2:AC$10000, "&gt;=4.0")&gt;0, "〇", "×")))</f>
        <v>×</v>
      </c>
      <c r="R43" t="str">
        <f>IF(OR($A43="", R$5=""), "", IF(COUNTIFS(【データ】蓄積用!A$2:A$10000, R$5, 【データ】蓄積用!C$2:C$10000, $A43, 【データ】蓄積用!D$2:D$10000, "&gt;=3000", 【データ】蓄積用!E$2:E$10000, "&gt;=1500")&gt;0, "〇", IF(COUNTIFS(【データ】蓄積用!A$2:A$10000, R$5, 【データ】蓄積用!C$2:C$10000, $A43, 【データ】蓄積用!Q$2:Q$10000, 1, 【データ】蓄積用!AC$2:AC$10000, "&gt;=4.0")&gt;0, "〇", "×")))</f>
        <v>×</v>
      </c>
      <c r="S43" t="str">
        <f>IF(OR($A43="", S$5=""), "", IF(COUNTIFS(【データ】蓄積用!A$2:A$10000, S$5, 【データ】蓄積用!C$2:C$10000, $A43, 【データ】蓄積用!D$2:D$10000, "&gt;=3000", 【データ】蓄積用!E$2:E$10000, "&gt;=1500")&gt;0, "〇", IF(COUNTIFS(【データ】蓄積用!A$2:A$10000, S$5, 【データ】蓄積用!C$2:C$10000, $A43, 【データ】蓄積用!Q$2:Q$10000, 1, 【データ】蓄積用!AC$2:AC$10000, "&gt;=4.0")&gt;0, "〇", "×")))</f>
        <v>×</v>
      </c>
      <c r="T43" t="str">
        <f>IF(OR($A43="", T$5=""), "", IF(COUNTIFS(【データ】蓄積用!A$2:A$10000, T$5, 【データ】蓄積用!C$2:C$10000, $A43, 【データ】蓄積用!D$2:D$10000, "&gt;=3000", 【データ】蓄積用!E$2:E$10000, "&gt;=1500")&gt;0, "〇", IF(COUNTIFS(【データ】蓄積用!A$2:A$10000, T$5, 【データ】蓄積用!C$2:C$10000, $A43, 【データ】蓄積用!Q$2:Q$10000, 1, 【データ】蓄積用!AC$2:AC$10000, "&gt;=4.0")&gt;0, "〇", "×")))</f>
        <v>×</v>
      </c>
      <c r="U43" t="str">
        <f>IF(OR($A43="", U$5=""), "", IF(COUNTIFS(【データ】蓄積用!A$2:A$10000, U$5, 【データ】蓄積用!C$2:C$10000, $A43, 【データ】蓄積用!D$2:D$10000, "&gt;=3000", 【データ】蓄積用!E$2:E$10000, "&gt;=1500")&gt;0, "〇", IF(COUNTIFS(【データ】蓄積用!A$2:A$10000, U$5, 【データ】蓄積用!C$2:C$10000, $A43, 【データ】蓄積用!Q$2:Q$10000, 1, 【データ】蓄積用!AC$2:AC$10000, "&gt;=4.0")&gt;0, "〇", "×")))</f>
        <v>×</v>
      </c>
      <c r="V43" t="str">
        <f>IF(OR($A43="", V$5=""), "", IF(COUNTIFS(【データ】蓄積用!A$2:A$10000, V$5, 【データ】蓄積用!C$2:C$10000, $A43, 【データ】蓄積用!D$2:D$10000, "&gt;=3000", 【データ】蓄積用!E$2:E$10000, "&gt;=1500")&gt;0, "〇", IF(COUNTIFS(【データ】蓄積用!A$2:A$10000, V$5, 【データ】蓄積用!C$2:C$10000, $A43, 【データ】蓄積用!Q$2:Q$10000, 1, 【データ】蓄積用!AC$2:AC$10000, "&gt;=4.0")&gt;0, "〇", "×")))</f>
        <v>×</v>
      </c>
      <c r="W43" t="str">
        <f>IF(OR($A43="", W$5=""), "", IF(COUNTIFS(【データ】蓄積用!A$2:A$10000, W$5, 【データ】蓄積用!C$2:C$10000, $A43, 【データ】蓄積用!D$2:D$10000, "&gt;=3000", 【データ】蓄積用!E$2:E$10000, "&gt;=1500")&gt;0, "〇", IF(COUNTIFS(【データ】蓄積用!A$2:A$10000, W$5, 【データ】蓄積用!C$2:C$10000, $A43, 【データ】蓄積用!Q$2:Q$10000, 1, 【データ】蓄積用!AC$2:AC$10000, "&gt;=4.0")&gt;0, "〇", "×")))</f>
        <v>×</v>
      </c>
      <c r="X43" t="str">
        <f>IF(OR($A43="", X$5=""), "", IF(COUNTIFS(【データ】蓄積用!A$2:A$10000, X$5, 【データ】蓄積用!C$2:C$10000, $A43, 【データ】蓄積用!D$2:D$10000, "&gt;=3000", 【データ】蓄積用!E$2:E$10000, "&gt;=1500")&gt;0, "〇", IF(COUNTIFS(【データ】蓄積用!A$2:A$10000, X$5, 【データ】蓄積用!C$2:C$10000, $A43, 【データ】蓄積用!Q$2:Q$10000, 1, 【データ】蓄積用!AC$2:AC$10000, "&gt;=4.0")&gt;0, "〇", "×")))</f>
        <v>×</v>
      </c>
      <c r="Y43" t="str">
        <f>IF(OR($A43="", Y$5=""), "", IF(COUNTIFS(【データ】蓄積用!A$2:A$10000, Y$5, 【データ】蓄積用!C$2:C$10000, $A43, 【データ】蓄積用!D$2:D$10000, "&gt;=3000", 【データ】蓄積用!E$2:E$10000, "&gt;=1500")&gt;0, "〇", IF(COUNTIFS(【データ】蓄積用!A$2:A$10000, Y$5, 【データ】蓄積用!C$2:C$10000, $A43, 【データ】蓄積用!Q$2:Q$10000, 1, 【データ】蓄積用!AC$2:AC$10000, "&gt;=4.0")&gt;0, "〇", "×")))</f>
        <v>×</v>
      </c>
      <c r="Z43" t="str">
        <f>IF(OR($A43="", Z$5=""), "", IF(COUNTIFS(【データ】蓄積用!A$2:A$10000, Z$5, 【データ】蓄積用!C$2:C$10000, $A43, 【データ】蓄積用!D$2:D$10000, "&gt;=3000", 【データ】蓄積用!E$2:E$10000, "&gt;=1500")&gt;0, "〇", IF(COUNTIFS(【データ】蓄積用!A$2:A$10000, Z$5, 【データ】蓄積用!C$2:C$10000, $A43, 【データ】蓄積用!Q$2:Q$10000, 1, 【データ】蓄積用!AC$2:AC$10000, "&gt;=4.0")&gt;0, "〇", "×")))</f>
        <v>×</v>
      </c>
      <c r="AA43" t="str">
        <f>IF(OR($A43="", AA$5=""), "", IF(COUNTIFS(【データ】蓄積用!A$2:A$10000, AA$5, 【データ】蓄積用!C$2:C$10000, $A43, 【データ】蓄積用!D$2:D$10000, "&gt;=3000", 【データ】蓄積用!E$2:E$10000, "&gt;=1500")&gt;0, "〇", IF(COUNTIFS(【データ】蓄積用!A$2:A$10000, AA$5, 【データ】蓄積用!C$2:C$10000, $A43, 【データ】蓄積用!Q$2:Q$10000, 1, 【データ】蓄積用!AC$2:AC$10000, "&gt;=4.0")&gt;0, "〇", "×")))</f>
        <v>×</v>
      </c>
      <c r="AB43" t="str">
        <f>IF(OR($A43="", AB$5=""), "", IF(COUNTIFS(【データ】蓄積用!A$2:A$10000, AB$5, 【データ】蓄積用!C$2:C$10000, $A43, 【データ】蓄積用!D$2:D$10000, "&gt;=3000", 【データ】蓄積用!E$2:E$10000, "&gt;=1500")&gt;0, "〇", IF(COUNTIFS(【データ】蓄積用!A$2:A$10000, AB$5, 【データ】蓄積用!C$2:C$10000, $A43, 【データ】蓄積用!Q$2:Q$10000, 1, 【データ】蓄積用!AC$2:AC$10000, "&gt;=4.0")&gt;0, "〇", "×")))</f>
        <v>×</v>
      </c>
      <c r="AC43" t="str">
        <f>IF(OR($A43="", AC$5=""), "", IF(COUNTIFS(【データ】蓄積用!A$2:A$10000, AC$5, 【データ】蓄積用!C$2:C$10000, $A43, 【データ】蓄積用!D$2:D$10000, "&gt;=3000", 【データ】蓄積用!E$2:E$10000, "&gt;=1500")&gt;0, "〇", IF(COUNTIFS(【データ】蓄積用!A$2:A$10000, AC$5, 【データ】蓄積用!C$2:C$10000, $A43, 【データ】蓄積用!Q$2:Q$10000, 1, 【データ】蓄積用!AC$2:AC$10000, "&gt;=4.0")&gt;0, "〇", "×")))</f>
        <v>×</v>
      </c>
      <c r="AD43" t="str">
        <f>IF(OR($A43="", AD$5=""), "", IF(COUNTIFS(【データ】蓄積用!A$2:A$10000, AD$5, 【データ】蓄積用!C$2:C$10000, $A43, 【データ】蓄積用!D$2:D$10000, "&gt;=3000", 【データ】蓄積用!E$2:E$10000, "&gt;=1500")&gt;0, "〇", IF(COUNTIFS(【データ】蓄積用!A$2:A$10000, AD$5, 【データ】蓄積用!C$2:C$10000, $A43, 【データ】蓄積用!Q$2:Q$10000, 1, 【データ】蓄積用!AC$2:AC$10000, "&gt;=4.0")&gt;0, "〇", "×")))</f>
        <v>×</v>
      </c>
      <c r="AE43" t="str">
        <f>IF(OR($A43="", AE$5=""), "", IF(COUNTIFS(【データ】蓄積用!A$2:A$10000, AE$5, 【データ】蓄積用!C$2:C$10000, $A43, 【データ】蓄積用!D$2:D$10000, "&gt;=3000", 【データ】蓄積用!E$2:E$10000, "&gt;=1500")&gt;0, "〇", IF(COUNTIFS(【データ】蓄積用!A$2:A$10000, AE$5, 【データ】蓄積用!C$2:C$10000, $A43, 【データ】蓄積用!Q$2:Q$10000, 1, 【データ】蓄積用!AC$2:AC$10000, "&gt;=4.0")&gt;0, "〇", "×")))</f>
        <v>×</v>
      </c>
      <c r="AF43" t="str">
        <f>IF(OR($A43="", AF$5=""), "", IF(COUNTIFS(【データ】蓄積用!A$2:A$10000, AF$5, 【データ】蓄積用!C$2:C$10000, $A43, 【データ】蓄積用!D$2:D$10000, "&gt;=3000", 【データ】蓄積用!E$2:E$10000, "&gt;=1500")&gt;0, "〇", IF(COUNTIFS(【データ】蓄積用!A$2:A$10000, AF$5, 【データ】蓄積用!C$2:C$10000, $A43, 【データ】蓄積用!Q$2:Q$10000, 1, 【データ】蓄積用!AC$2:AC$10000, "&gt;=4.0")&gt;0, "〇", "×")))</f>
        <v>×</v>
      </c>
      <c r="AG43" t="str">
        <f>IF(OR($A43="", AG$5=""), "", IF(COUNTIFS(【データ】蓄積用!A$2:A$10000, AG$5, 【データ】蓄積用!C$2:C$10000, $A43, 【データ】蓄積用!D$2:D$10000, "&gt;=3000", 【データ】蓄積用!E$2:E$10000, "&gt;=1500")&gt;0, "〇", IF(COUNTIFS(【データ】蓄積用!A$2:A$10000, AG$5, 【データ】蓄積用!C$2:C$10000, $A43, 【データ】蓄積用!Q$2:Q$10000, 1, 【データ】蓄積用!AC$2:AC$10000, "&gt;=4.0")&gt;0, "〇", "×")))</f>
        <v>×</v>
      </c>
      <c r="AH43" t="str">
        <f>IF(OR($A43="", AH$5=""), "", IF(COUNTIFS(【データ】蓄積用!A$2:A$10000, AH$5, 【データ】蓄積用!C$2:C$10000, $A43, 【データ】蓄積用!D$2:D$10000, "&gt;=3000", 【データ】蓄積用!E$2:E$10000, "&gt;=1500")&gt;0, "〇", IF(COUNTIFS(【データ】蓄積用!A$2:A$10000, AH$5, 【データ】蓄積用!C$2:C$10000, $A43, 【データ】蓄積用!Q$2:Q$10000, 1, 【データ】蓄積用!AC$2:AC$10000, "&gt;=4.0")&gt;0, "〇", "×")))</f>
        <v>×</v>
      </c>
      <c r="AI43" t="str">
        <f>IF(OR($A43="", AI$5=""), "", IF(COUNTIFS(【データ】蓄積用!A$2:A$10000, AI$5, 【データ】蓄積用!C$2:C$10000, $A43, 【データ】蓄積用!D$2:D$10000, "&gt;=3000", 【データ】蓄積用!E$2:E$10000, "&gt;=1500")&gt;0, "〇", IF(COUNTIFS(【データ】蓄積用!A$2:A$10000, AI$5, 【データ】蓄積用!C$2:C$10000, $A43, 【データ】蓄積用!Q$2:Q$10000, 1, 【データ】蓄積用!AC$2:AC$10000, "&gt;=4.0")&gt;0, "〇", "×")))</f>
        <v>×</v>
      </c>
      <c r="AJ43" t="str">
        <f>IF(OR($A43="", AJ$5=""), "", IF(COUNTIFS(【データ】蓄積用!A$2:A$10000, AJ$5, 【データ】蓄積用!C$2:C$10000, $A43, 【データ】蓄積用!D$2:D$10000, "&gt;=3000", 【データ】蓄積用!E$2:E$10000, "&gt;=1500")&gt;0, "〇", IF(COUNTIFS(【データ】蓄積用!A$2:A$10000, AJ$5, 【データ】蓄積用!C$2:C$10000, $A43, 【データ】蓄積用!Q$2:Q$10000, 1, 【データ】蓄積用!AC$2:AC$10000, "&gt;=4.0")&gt;0, "〇", "×")))</f>
        <v>×</v>
      </c>
      <c r="AK43" t="str">
        <f>IF(OR($A43="", AK$5=""), "", IF(COUNTIFS(【データ】蓄積用!A$2:A$10000, AK$5, 【データ】蓄積用!C$2:C$10000, $A43, 【データ】蓄積用!D$2:D$10000, "&gt;=3000", 【データ】蓄積用!E$2:E$10000, "&gt;=1500")&gt;0, "〇", IF(COUNTIFS(【データ】蓄積用!A$2:A$10000, AK$5, 【データ】蓄積用!C$2:C$10000, $A43, 【データ】蓄積用!Q$2:Q$10000, 1, 【データ】蓄積用!AC$2:AC$10000, "&gt;=4.0")&gt;0, "〇", "×")))</f>
        <v>×</v>
      </c>
      <c r="AL43" t="str">
        <f>IF(OR($A43="", AL$5=""), "", IF(COUNTIFS(【データ】蓄積用!A$2:A$10000, AL$5, 【データ】蓄積用!C$2:C$10000, $A43, 【データ】蓄積用!D$2:D$10000, "&gt;=3000", 【データ】蓄積用!E$2:E$10000, "&gt;=1500")&gt;0, "〇", IF(COUNTIFS(【データ】蓄積用!A$2:A$10000, AL$5, 【データ】蓄積用!C$2:C$10000, $A43, 【データ】蓄積用!Q$2:Q$10000, 1, 【データ】蓄積用!AC$2:AC$10000, "&gt;=4.0")&gt;0, "〇", "×")))</f>
        <v>×</v>
      </c>
      <c r="AM43" t="str">
        <f>IF(OR($A43="", AM$5=""), "", IF(COUNTIFS(【データ】蓄積用!A$2:A$10000, AM$5, 【データ】蓄積用!C$2:C$10000, $A43, 【データ】蓄積用!D$2:D$10000, "&gt;=3000", 【データ】蓄積用!E$2:E$10000, "&gt;=1500")&gt;0, "〇", IF(COUNTIFS(【データ】蓄積用!A$2:A$10000, AM$5, 【データ】蓄積用!C$2:C$10000, $A43, 【データ】蓄積用!Q$2:Q$10000, 1, 【データ】蓄積用!AC$2:AC$10000, "&gt;=4.0")&gt;0, "〇", "×")))</f>
        <v>×</v>
      </c>
      <c r="AN43" t="str">
        <f>IF(OR($A43="", AN$5=""), "", IF(COUNTIFS(【データ】蓄積用!A$2:A$10000, AN$5, 【データ】蓄積用!C$2:C$10000, $A43, 【データ】蓄積用!D$2:D$10000, "&gt;=3000", 【データ】蓄積用!E$2:E$10000, "&gt;=1500")&gt;0, "〇", IF(COUNTIFS(【データ】蓄積用!A$2:A$10000, AN$5, 【データ】蓄積用!C$2:C$10000, $A43, 【データ】蓄積用!Q$2:Q$10000, 1, 【データ】蓄積用!AC$2:AC$10000, "&gt;=4.0")&gt;0, "〇", "×")))</f>
        <v>×</v>
      </c>
      <c r="AO43" t="str">
        <f>IF(OR($A43="", AO$5=""), "", IF(COUNTIFS(【データ】蓄積用!A$2:A$10000, AO$5, 【データ】蓄積用!C$2:C$10000, $A43, 【データ】蓄積用!D$2:D$10000, "&gt;=3000", 【データ】蓄積用!E$2:E$10000, "&gt;=1500")&gt;0, "〇", IF(COUNTIFS(【データ】蓄積用!A$2:A$10000, AO$5, 【データ】蓄積用!C$2:C$10000, $A43, 【データ】蓄積用!Q$2:Q$10000, 1, 【データ】蓄積用!AC$2:AC$10000, "&gt;=4.0")&gt;0, "〇", "×")))</f>
        <v>×</v>
      </c>
      <c r="AP43" t="str">
        <f>IF(OR($A43="", AP$5=""), "", IF(COUNTIFS(【データ】蓄積用!A$2:A$10000, AP$5, 【データ】蓄積用!C$2:C$10000, $A43, 【データ】蓄積用!D$2:D$10000, "&gt;=3000", 【データ】蓄積用!E$2:E$10000, "&gt;=1500")&gt;0, "〇", IF(COUNTIFS(【データ】蓄積用!A$2:A$10000, AP$5, 【データ】蓄積用!C$2:C$10000, $A43, 【データ】蓄積用!Q$2:Q$10000, 1, 【データ】蓄積用!AC$2:AC$10000, "&gt;=4.0")&gt;0, "〇", "×")))</f>
        <v>×</v>
      </c>
      <c r="AQ43" t="str">
        <f>IF(OR($A43="", AQ$5=""), "", IF(COUNTIFS(【データ】蓄積用!A$2:A$10000, AQ$5, 【データ】蓄積用!C$2:C$10000, $A43, 【データ】蓄積用!D$2:D$10000, "&gt;=3000", 【データ】蓄積用!E$2:E$10000, "&gt;=1500")&gt;0, "〇", IF(COUNTIFS(【データ】蓄積用!A$2:A$10000, AQ$5, 【データ】蓄積用!C$2:C$10000, $A43, 【データ】蓄積用!Q$2:Q$10000, 1, 【データ】蓄積用!AC$2:AC$10000, "&gt;=4.0")&gt;0, "〇", "×")))</f>
        <v>×</v>
      </c>
      <c r="AR43" t="str">
        <f>IF(OR($A43="", AR$5=""), "", IF(COUNTIFS(【データ】蓄積用!A$2:A$10000, AR$5, 【データ】蓄積用!C$2:C$10000, $A43, 【データ】蓄積用!D$2:D$10000, "&gt;=3000", 【データ】蓄積用!E$2:E$10000, "&gt;=1500")&gt;0, "〇", IF(COUNTIFS(【データ】蓄積用!A$2:A$10000, AR$5, 【データ】蓄積用!C$2:C$10000, $A43, 【データ】蓄積用!Q$2:Q$10000, 1, 【データ】蓄積用!AC$2:AC$10000, "&gt;=4.0")&gt;0, "〇", "×")))</f>
        <v>×</v>
      </c>
      <c r="AS43" t="str">
        <f>IF(OR($A43="", AS$5=""), "", IF(COUNTIFS(【データ】蓄積用!A$2:A$10000, AS$5, 【データ】蓄積用!C$2:C$10000, $A43, 【データ】蓄積用!D$2:D$10000, "&gt;=3000", 【データ】蓄積用!E$2:E$10000, "&gt;=1500")&gt;0, "〇", IF(COUNTIFS(【データ】蓄積用!A$2:A$10000, AS$5, 【データ】蓄積用!C$2:C$10000, $A43, 【データ】蓄積用!Q$2:Q$10000, 1, 【データ】蓄積用!AC$2:AC$10000, "&gt;=4.0")&gt;0, "〇", "×")))</f>
        <v>×</v>
      </c>
      <c r="AT43" t="str">
        <f>IF(OR($A43="", AT$5=""), "", IF(COUNTIFS(【データ】蓄積用!A$2:A$10000, AT$5, 【データ】蓄積用!C$2:C$10000, $A43, 【データ】蓄積用!D$2:D$10000, "&gt;=3000", 【データ】蓄積用!E$2:E$10000, "&gt;=1500")&gt;0, "〇", IF(COUNTIFS(【データ】蓄積用!A$2:A$10000, AT$5, 【データ】蓄積用!C$2:C$10000, $A43, 【データ】蓄積用!Q$2:Q$10000, 1, 【データ】蓄積用!AC$2:AC$10000, "&gt;=4.0")&gt;0, "〇", "×")))</f>
        <v>×</v>
      </c>
      <c r="AU43" t="str">
        <f>IF(OR($A43="", AU$5=""), "", IF(COUNTIFS(【データ】蓄積用!A$2:A$10000, AU$5, 【データ】蓄積用!C$2:C$10000, $A43, 【データ】蓄積用!D$2:D$10000, "&gt;=3000", 【データ】蓄積用!E$2:E$10000, "&gt;=1500")&gt;0, "〇", IF(COUNTIFS(【データ】蓄積用!A$2:A$10000, AU$5, 【データ】蓄積用!C$2:C$10000, $A43, 【データ】蓄積用!Q$2:Q$10000, 1, 【データ】蓄積用!AC$2:AC$10000, "&gt;=4.0")&gt;0, "〇", "×")))</f>
        <v>×</v>
      </c>
      <c r="AV43" t="str">
        <f>IF(OR($A43="", AV$5=""), "", IF(COUNTIFS(【データ】蓄積用!A$2:A$10000, AV$5, 【データ】蓄積用!C$2:C$10000, $A43, 【データ】蓄積用!D$2:D$10000, "&gt;=3000", 【データ】蓄積用!E$2:E$10000, "&gt;=1500")&gt;0, "〇", IF(COUNTIFS(【データ】蓄積用!A$2:A$10000, AV$5, 【データ】蓄積用!C$2:C$10000, $A43, 【データ】蓄積用!Q$2:Q$10000, 1, 【データ】蓄積用!AC$2:AC$10000, "&gt;=4.0")&gt;0, "〇", "×")))</f>
        <v>×</v>
      </c>
      <c r="AW43" t="str">
        <f>IF(OR($A43="", AW$5=""), "", IF(COUNTIFS(【データ】蓄積用!A$2:A$10000, AW$5, 【データ】蓄積用!C$2:C$10000, $A43, 【データ】蓄積用!D$2:D$10000, "&gt;=3000", 【データ】蓄積用!E$2:E$10000, "&gt;=1500")&gt;0, "〇", IF(COUNTIFS(【データ】蓄積用!A$2:A$10000, AW$5, 【データ】蓄積用!C$2:C$10000, $A43, 【データ】蓄積用!Q$2:Q$10000, 1, 【データ】蓄積用!AC$2:AC$10000, "&gt;=4.0")&gt;0, "〇", "×")))</f>
        <v>×</v>
      </c>
      <c r="AX43" t="str">
        <f>IF(OR($A43="", AX$5=""), "", IF(COUNTIFS(【データ】蓄積用!A$2:A$10000, AX$5, 【データ】蓄積用!C$2:C$10000, $A43, 【データ】蓄積用!D$2:D$10000, "&gt;=3000", 【データ】蓄積用!E$2:E$10000, "&gt;=1500")&gt;0, "〇", IF(COUNTIFS(【データ】蓄積用!A$2:A$10000, AX$5, 【データ】蓄積用!C$2:C$10000, $A43, 【データ】蓄積用!Q$2:Q$10000, 1, 【データ】蓄積用!AC$2:AC$10000, "&gt;=4.0")&gt;0, "〇", "×")))</f>
        <v>×</v>
      </c>
      <c r="AY43" t="str">
        <f>IF(OR($A43="", AY$5=""), "", IF(COUNTIFS(【データ】蓄積用!A$2:A$10000, AY$5, 【データ】蓄積用!C$2:C$10000, $A43, 【データ】蓄積用!D$2:D$10000, "&gt;=3000", 【データ】蓄積用!E$2:E$10000, "&gt;=1500")&gt;0, "〇", IF(COUNTIFS(【データ】蓄積用!A$2:A$10000, AY$5, 【データ】蓄積用!C$2:C$10000, $A43, 【データ】蓄積用!Q$2:Q$10000, 1, 【データ】蓄積用!AC$2:AC$10000, "&gt;=4.0")&gt;0, "〇", "×")))</f>
        <v/>
      </c>
    </row>
    <row r="44" spans="1:51">
      <c r="A44">
        <v>557</v>
      </c>
      <c r="B44" t="str">
        <f>IF(OR($A44="", B$5=""), "", IF(COUNTIFS(【データ】蓄積用!A$2:A$10000, B$5, 【データ】蓄積用!C$2:C$10000, $A44, 【データ】蓄積用!D$2:D$10000, "&gt;=3000", 【データ】蓄積用!E$2:E$10000, "&gt;=1500")&gt;0, "〇", IF(COUNTIFS(【データ】蓄積用!A$2:A$10000, B$5, 【データ】蓄積用!C$2:C$10000, $A44, 【データ】蓄積用!Q$2:Q$10000, 1, 【データ】蓄積用!AC$2:AC$10000, "&gt;=4.0")&gt;0, "〇", "×")))</f>
        <v>×</v>
      </c>
      <c r="C44" t="str">
        <f>IF(OR($A44="", C$5=""), "", IF(COUNTIFS(【データ】蓄積用!A$2:A$10000, C$5, 【データ】蓄積用!C$2:C$10000, $A44, 【データ】蓄積用!D$2:D$10000, "&gt;=3000", 【データ】蓄積用!E$2:E$10000, "&gt;=1500")&gt;0, "〇", IF(COUNTIFS(【データ】蓄積用!A$2:A$10000, C$5, 【データ】蓄積用!C$2:C$10000, $A44, 【データ】蓄積用!Q$2:Q$10000, 1, 【データ】蓄積用!AC$2:AC$10000, "&gt;=4.0")&gt;0, "〇", "×")))</f>
        <v>×</v>
      </c>
      <c r="D44" t="str">
        <f>IF(OR($A44="", D$5=""), "", IF(COUNTIFS(【データ】蓄積用!A$2:A$10000, D$5, 【データ】蓄積用!C$2:C$10000, $A44, 【データ】蓄積用!D$2:D$10000, "&gt;=3000", 【データ】蓄積用!E$2:E$10000, "&gt;=1500")&gt;0, "〇", IF(COUNTIFS(【データ】蓄積用!A$2:A$10000, D$5, 【データ】蓄積用!C$2:C$10000, $A44, 【データ】蓄積用!Q$2:Q$10000, 1, 【データ】蓄積用!AC$2:AC$10000, "&gt;=4.0")&gt;0, "〇", "×")))</f>
        <v>×</v>
      </c>
      <c r="E44" t="str">
        <f>IF(OR($A44="", E$5=""), "", IF(COUNTIFS(【データ】蓄積用!A$2:A$10000, E$5, 【データ】蓄積用!C$2:C$10000, $A44, 【データ】蓄積用!D$2:D$10000, "&gt;=3000", 【データ】蓄積用!E$2:E$10000, "&gt;=1500")&gt;0, "〇", IF(COUNTIFS(【データ】蓄積用!A$2:A$10000, E$5, 【データ】蓄積用!C$2:C$10000, $A44, 【データ】蓄積用!Q$2:Q$10000, 1, 【データ】蓄積用!AC$2:AC$10000, "&gt;=4.0")&gt;0, "〇", "×")))</f>
        <v>×</v>
      </c>
      <c r="F44" t="str">
        <f>IF(OR($A44="", F$5=""), "", IF(COUNTIFS(【データ】蓄積用!A$2:A$10000, F$5, 【データ】蓄積用!C$2:C$10000, $A44, 【データ】蓄積用!D$2:D$10000, "&gt;=3000", 【データ】蓄積用!E$2:E$10000, "&gt;=1500")&gt;0, "〇", IF(COUNTIFS(【データ】蓄積用!A$2:A$10000, F$5, 【データ】蓄積用!C$2:C$10000, $A44, 【データ】蓄積用!Q$2:Q$10000, 1, 【データ】蓄積用!AC$2:AC$10000, "&gt;=4.0")&gt;0, "〇", "×")))</f>
        <v>×</v>
      </c>
      <c r="G44" t="str">
        <f>IF(OR($A44="", G$5=""), "", IF(COUNTIFS(【データ】蓄積用!A$2:A$10000, G$5, 【データ】蓄積用!C$2:C$10000, $A44, 【データ】蓄積用!D$2:D$10000, "&gt;=3000", 【データ】蓄積用!E$2:E$10000, "&gt;=1500")&gt;0, "〇", IF(COUNTIFS(【データ】蓄積用!A$2:A$10000, G$5, 【データ】蓄積用!C$2:C$10000, $A44, 【データ】蓄積用!Q$2:Q$10000, 1, 【データ】蓄積用!AC$2:AC$10000, "&gt;=4.0")&gt;0, "〇", "×")))</f>
        <v>×</v>
      </c>
      <c r="H44" t="str">
        <f>IF(OR($A44="", H$5=""), "", IF(COUNTIFS(【データ】蓄積用!A$2:A$10000, H$5, 【データ】蓄積用!C$2:C$10000, $A44, 【データ】蓄積用!D$2:D$10000, "&gt;=3000", 【データ】蓄積用!E$2:E$10000, "&gt;=1500")&gt;0, "〇", IF(COUNTIFS(【データ】蓄積用!A$2:A$10000, H$5, 【データ】蓄積用!C$2:C$10000, $A44, 【データ】蓄積用!Q$2:Q$10000, 1, 【データ】蓄積用!AC$2:AC$10000, "&gt;=4.0")&gt;0, "〇", "×")))</f>
        <v>×</v>
      </c>
      <c r="I44" t="str">
        <f>IF(OR($A44="", I$5=""), "", IF(COUNTIFS(【データ】蓄積用!A$2:A$10000, I$5, 【データ】蓄積用!C$2:C$10000, $A44, 【データ】蓄積用!D$2:D$10000, "&gt;=3000", 【データ】蓄積用!E$2:E$10000, "&gt;=1500")&gt;0, "〇", IF(COUNTIFS(【データ】蓄積用!A$2:A$10000, I$5, 【データ】蓄積用!C$2:C$10000, $A44, 【データ】蓄積用!Q$2:Q$10000, 1, 【データ】蓄積用!AC$2:AC$10000, "&gt;=4.0")&gt;0, "〇", "×")))</f>
        <v>×</v>
      </c>
      <c r="J44" t="str">
        <f>IF(OR($A44="", J$5=""), "", IF(COUNTIFS(【データ】蓄積用!A$2:A$10000, J$5, 【データ】蓄積用!C$2:C$10000, $A44, 【データ】蓄積用!D$2:D$10000, "&gt;=3000", 【データ】蓄積用!E$2:E$10000, "&gt;=1500")&gt;0, "〇", IF(COUNTIFS(【データ】蓄積用!A$2:A$10000, J$5, 【データ】蓄積用!C$2:C$10000, $A44, 【データ】蓄積用!Q$2:Q$10000, 1, 【データ】蓄積用!AC$2:AC$10000, "&gt;=4.0")&gt;0, "〇", "×")))</f>
        <v>×</v>
      </c>
      <c r="K44" t="str">
        <f>IF(OR($A44="", K$5=""), "", IF(COUNTIFS(【データ】蓄積用!A$2:A$10000, K$5, 【データ】蓄積用!C$2:C$10000, $A44, 【データ】蓄積用!D$2:D$10000, "&gt;=3000", 【データ】蓄積用!E$2:E$10000, "&gt;=1500")&gt;0, "〇", IF(COUNTIFS(【データ】蓄積用!A$2:A$10000, K$5, 【データ】蓄積用!C$2:C$10000, $A44, 【データ】蓄積用!Q$2:Q$10000, 1, 【データ】蓄積用!AC$2:AC$10000, "&gt;=4.0")&gt;0, "〇", "×")))</f>
        <v>×</v>
      </c>
      <c r="L44" t="str">
        <f>IF(OR($A44="", L$5=""), "", IF(COUNTIFS(【データ】蓄積用!A$2:A$10000, L$5, 【データ】蓄積用!C$2:C$10000, $A44, 【データ】蓄積用!D$2:D$10000, "&gt;=3000", 【データ】蓄積用!E$2:E$10000, "&gt;=1500")&gt;0, "〇", IF(COUNTIFS(【データ】蓄積用!A$2:A$10000, L$5, 【データ】蓄積用!C$2:C$10000, $A44, 【データ】蓄積用!Q$2:Q$10000, 1, 【データ】蓄積用!AC$2:AC$10000, "&gt;=4.0")&gt;0, "〇", "×")))</f>
        <v>×</v>
      </c>
      <c r="M44" t="str">
        <f>IF(OR($A44="", M$5=""), "", IF(COUNTIFS(【データ】蓄積用!A$2:A$10000, M$5, 【データ】蓄積用!C$2:C$10000, $A44, 【データ】蓄積用!D$2:D$10000, "&gt;=3000", 【データ】蓄積用!E$2:E$10000, "&gt;=1500")&gt;0, "〇", IF(COUNTIFS(【データ】蓄積用!A$2:A$10000, M$5, 【データ】蓄積用!C$2:C$10000, $A44, 【データ】蓄積用!Q$2:Q$10000, 1, 【データ】蓄積用!AC$2:AC$10000, "&gt;=4.0")&gt;0, "〇", "×")))</f>
        <v>×</v>
      </c>
      <c r="N44" t="str">
        <f>IF(OR($A44="", N$5=""), "", IF(COUNTIFS(【データ】蓄積用!A$2:A$10000, N$5, 【データ】蓄積用!C$2:C$10000, $A44, 【データ】蓄積用!D$2:D$10000, "&gt;=3000", 【データ】蓄積用!E$2:E$10000, "&gt;=1500")&gt;0, "〇", IF(COUNTIFS(【データ】蓄積用!A$2:A$10000, N$5, 【データ】蓄積用!C$2:C$10000, $A44, 【データ】蓄積用!Q$2:Q$10000, 1, 【データ】蓄積用!AC$2:AC$10000, "&gt;=4.0")&gt;0, "〇", "×")))</f>
        <v>×</v>
      </c>
      <c r="O44" t="str">
        <f>IF(OR($A44="", O$5=""), "", IF(COUNTIFS(【データ】蓄積用!A$2:A$10000, O$5, 【データ】蓄積用!C$2:C$10000, $A44, 【データ】蓄積用!D$2:D$10000, "&gt;=3000", 【データ】蓄積用!E$2:E$10000, "&gt;=1500")&gt;0, "〇", IF(COUNTIFS(【データ】蓄積用!A$2:A$10000, O$5, 【データ】蓄積用!C$2:C$10000, $A44, 【データ】蓄積用!Q$2:Q$10000, 1, 【データ】蓄積用!AC$2:AC$10000, "&gt;=4.0")&gt;0, "〇", "×")))</f>
        <v>×</v>
      </c>
      <c r="P44" t="str">
        <f>IF(OR($A44="", P$5=""), "", IF(COUNTIFS(【データ】蓄積用!A$2:A$10000, P$5, 【データ】蓄積用!C$2:C$10000, $A44, 【データ】蓄積用!D$2:D$10000, "&gt;=3000", 【データ】蓄積用!E$2:E$10000, "&gt;=1500")&gt;0, "〇", IF(COUNTIFS(【データ】蓄積用!A$2:A$10000, P$5, 【データ】蓄積用!C$2:C$10000, $A44, 【データ】蓄積用!Q$2:Q$10000, 1, 【データ】蓄積用!AC$2:AC$10000, "&gt;=4.0")&gt;0, "〇", "×")))</f>
        <v>×</v>
      </c>
      <c r="Q44" t="str">
        <f>IF(OR($A44="", Q$5=""), "", IF(COUNTIFS(【データ】蓄積用!A$2:A$10000, Q$5, 【データ】蓄積用!C$2:C$10000, $A44, 【データ】蓄積用!D$2:D$10000, "&gt;=3000", 【データ】蓄積用!E$2:E$10000, "&gt;=1500")&gt;0, "〇", IF(COUNTIFS(【データ】蓄積用!A$2:A$10000, Q$5, 【データ】蓄積用!C$2:C$10000, $A44, 【データ】蓄積用!Q$2:Q$10000, 1, 【データ】蓄積用!AC$2:AC$10000, "&gt;=4.0")&gt;0, "〇", "×")))</f>
        <v>×</v>
      </c>
      <c r="R44" t="str">
        <f>IF(OR($A44="", R$5=""), "", IF(COUNTIFS(【データ】蓄積用!A$2:A$10000, R$5, 【データ】蓄積用!C$2:C$10000, $A44, 【データ】蓄積用!D$2:D$10000, "&gt;=3000", 【データ】蓄積用!E$2:E$10000, "&gt;=1500")&gt;0, "〇", IF(COUNTIFS(【データ】蓄積用!A$2:A$10000, R$5, 【データ】蓄積用!C$2:C$10000, $A44, 【データ】蓄積用!Q$2:Q$10000, 1, 【データ】蓄積用!AC$2:AC$10000, "&gt;=4.0")&gt;0, "〇", "×")))</f>
        <v>〇</v>
      </c>
      <c r="S44" t="str">
        <f>IF(OR($A44="", S$5=""), "", IF(COUNTIFS(【データ】蓄積用!A$2:A$10000, S$5, 【データ】蓄積用!C$2:C$10000, $A44, 【データ】蓄積用!D$2:D$10000, "&gt;=3000", 【データ】蓄積用!E$2:E$10000, "&gt;=1500")&gt;0, "〇", IF(COUNTIFS(【データ】蓄積用!A$2:A$10000, S$5, 【データ】蓄積用!C$2:C$10000, $A44, 【データ】蓄積用!Q$2:Q$10000, 1, 【データ】蓄積用!AC$2:AC$10000, "&gt;=4.0")&gt;0, "〇", "×")))</f>
        <v>×</v>
      </c>
      <c r="T44" t="str">
        <f>IF(OR($A44="", T$5=""), "", IF(COUNTIFS(【データ】蓄積用!A$2:A$10000, T$5, 【データ】蓄積用!C$2:C$10000, $A44, 【データ】蓄積用!D$2:D$10000, "&gt;=3000", 【データ】蓄積用!E$2:E$10000, "&gt;=1500")&gt;0, "〇", IF(COUNTIFS(【データ】蓄積用!A$2:A$10000, T$5, 【データ】蓄積用!C$2:C$10000, $A44, 【データ】蓄積用!Q$2:Q$10000, 1, 【データ】蓄積用!AC$2:AC$10000, "&gt;=4.0")&gt;0, "〇", "×")))</f>
        <v>×</v>
      </c>
      <c r="U44" t="str">
        <f>IF(OR($A44="", U$5=""), "", IF(COUNTIFS(【データ】蓄積用!A$2:A$10000, U$5, 【データ】蓄積用!C$2:C$10000, $A44, 【データ】蓄積用!D$2:D$10000, "&gt;=3000", 【データ】蓄積用!E$2:E$10000, "&gt;=1500")&gt;0, "〇", IF(COUNTIFS(【データ】蓄積用!A$2:A$10000, U$5, 【データ】蓄積用!C$2:C$10000, $A44, 【データ】蓄積用!Q$2:Q$10000, 1, 【データ】蓄積用!AC$2:AC$10000, "&gt;=4.0")&gt;0, "〇", "×")))</f>
        <v>×</v>
      </c>
      <c r="V44" t="str">
        <f>IF(OR($A44="", V$5=""), "", IF(COUNTIFS(【データ】蓄積用!A$2:A$10000, V$5, 【データ】蓄積用!C$2:C$10000, $A44, 【データ】蓄積用!D$2:D$10000, "&gt;=3000", 【データ】蓄積用!E$2:E$10000, "&gt;=1500")&gt;0, "〇", IF(COUNTIFS(【データ】蓄積用!A$2:A$10000, V$5, 【データ】蓄積用!C$2:C$10000, $A44, 【データ】蓄積用!Q$2:Q$10000, 1, 【データ】蓄積用!AC$2:AC$10000, "&gt;=4.0")&gt;0, "〇", "×")))</f>
        <v>×</v>
      </c>
      <c r="W44" t="str">
        <f>IF(OR($A44="", W$5=""), "", IF(COUNTIFS(【データ】蓄積用!A$2:A$10000, W$5, 【データ】蓄積用!C$2:C$10000, $A44, 【データ】蓄積用!D$2:D$10000, "&gt;=3000", 【データ】蓄積用!E$2:E$10000, "&gt;=1500")&gt;0, "〇", IF(COUNTIFS(【データ】蓄積用!A$2:A$10000, W$5, 【データ】蓄積用!C$2:C$10000, $A44, 【データ】蓄積用!Q$2:Q$10000, 1, 【データ】蓄積用!AC$2:AC$10000, "&gt;=4.0")&gt;0, "〇", "×")))</f>
        <v>×</v>
      </c>
      <c r="X44" t="str">
        <f>IF(OR($A44="", X$5=""), "", IF(COUNTIFS(【データ】蓄積用!A$2:A$10000, X$5, 【データ】蓄積用!C$2:C$10000, $A44, 【データ】蓄積用!D$2:D$10000, "&gt;=3000", 【データ】蓄積用!E$2:E$10000, "&gt;=1500")&gt;0, "〇", IF(COUNTIFS(【データ】蓄積用!A$2:A$10000, X$5, 【データ】蓄積用!C$2:C$10000, $A44, 【データ】蓄積用!Q$2:Q$10000, 1, 【データ】蓄積用!AC$2:AC$10000, "&gt;=4.0")&gt;0, "〇", "×")))</f>
        <v>×</v>
      </c>
      <c r="Y44" t="str">
        <f>IF(OR($A44="", Y$5=""), "", IF(COUNTIFS(【データ】蓄積用!A$2:A$10000, Y$5, 【データ】蓄積用!C$2:C$10000, $A44, 【データ】蓄積用!D$2:D$10000, "&gt;=3000", 【データ】蓄積用!E$2:E$10000, "&gt;=1500")&gt;0, "〇", IF(COUNTIFS(【データ】蓄積用!A$2:A$10000, Y$5, 【データ】蓄積用!C$2:C$10000, $A44, 【データ】蓄積用!Q$2:Q$10000, 1, 【データ】蓄積用!AC$2:AC$10000, "&gt;=4.0")&gt;0, "〇", "×")))</f>
        <v>×</v>
      </c>
      <c r="Z44" t="str">
        <f>IF(OR($A44="", Z$5=""), "", IF(COUNTIFS(【データ】蓄積用!A$2:A$10000, Z$5, 【データ】蓄積用!C$2:C$10000, $A44, 【データ】蓄積用!D$2:D$10000, "&gt;=3000", 【データ】蓄積用!E$2:E$10000, "&gt;=1500")&gt;0, "〇", IF(COUNTIFS(【データ】蓄積用!A$2:A$10000, Z$5, 【データ】蓄積用!C$2:C$10000, $A44, 【データ】蓄積用!Q$2:Q$10000, 1, 【データ】蓄積用!AC$2:AC$10000, "&gt;=4.0")&gt;0, "〇", "×")))</f>
        <v>×</v>
      </c>
      <c r="AA44" t="str">
        <f>IF(OR($A44="", AA$5=""), "", IF(COUNTIFS(【データ】蓄積用!A$2:A$10000, AA$5, 【データ】蓄積用!C$2:C$10000, $A44, 【データ】蓄積用!D$2:D$10000, "&gt;=3000", 【データ】蓄積用!E$2:E$10000, "&gt;=1500")&gt;0, "〇", IF(COUNTIFS(【データ】蓄積用!A$2:A$10000, AA$5, 【データ】蓄積用!C$2:C$10000, $A44, 【データ】蓄積用!Q$2:Q$10000, 1, 【データ】蓄積用!AC$2:AC$10000, "&gt;=4.0")&gt;0, "〇", "×")))</f>
        <v>×</v>
      </c>
      <c r="AB44" t="str">
        <f>IF(OR($A44="", AB$5=""), "", IF(COUNTIFS(【データ】蓄積用!A$2:A$10000, AB$5, 【データ】蓄積用!C$2:C$10000, $A44, 【データ】蓄積用!D$2:D$10000, "&gt;=3000", 【データ】蓄積用!E$2:E$10000, "&gt;=1500")&gt;0, "〇", IF(COUNTIFS(【データ】蓄積用!A$2:A$10000, AB$5, 【データ】蓄積用!C$2:C$10000, $A44, 【データ】蓄積用!Q$2:Q$10000, 1, 【データ】蓄積用!AC$2:AC$10000, "&gt;=4.0")&gt;0, "〇", "×")))</f>
        <v>×</v>
      </c>
      <c r="AC44" t="str">
        <f>IF(OR($A44="", AC$5=""), "", IF(COUNTIFS(【データ】蓄積用!A$2:A$10000, AC$5, 【データ】蓄積用!C$2:C$10000, $A44, 【データ】蓄積用!D$2:D$10000, "&gt;=3000", 【データ】蓄積用!E$2:E$10000, "&gt;=1500")&gt;0, "〇", IF(COUNTIFS(【データ】蓄積用!A$2:A$10000, AC$5, 【データ】蓄積用!C$2:C$10000, $A44, 【データ】蓄積用!Q$2:Q$10000, 1, 【データ】蓄積用!AC$2:AC$10000, "&gt;=4.0")&gt;0, "〇", "×")))</f>
        <v>×</v>
      </c>
      <c r="AD44" t="str">
        <f>IF(OR($A44="", AD$5=""), "", IF(COUNTIFS(【データ】蓄積用!A$2:A$10000, AD$5, 【データ】蓄積用!C$2:C$10000, $A44, 【データ】蓄積用!D$2:D$10000, "&gt;=3000", 【データ】蓄積用!E$2:E$10000, "&gt;=1500")&gt;0, "〇", IF(COUNTIFS(【データ】蓄積用!A$2:A$10000, AD$5, 【データ】蓄積用!C$2:C$10000, $A44, 【データ】蓄積用!Q$2:Q$10000, 1, 【データ】蓄積用!AC$2:AC$10000, "&gt;=4.0")&gt;0, "〇", "×")))</f>
        <v>×</v>
      </c>
      <c r="AE44" t="str">
        <f>IF(OR($A44="", AE$5=""), "", IF(COUNTIFS(【データ】蓄積用!A$2:A$10000, AE$5, 【データ】蓄積用!C$2:C$10000, $A44, 【データ】蓄積用!D$2:D$10000, "&gt;=3000", 【データ】蓄積用!E$2:E$10000, "&gt;=1500")&gt;0, "〇", IF(COUNTIFS(【データ】蓄積用!A$2:A$10000, AE$5, 【データ】蓄積用!C$2:C$10000, $A44, 【データ】蓄積用!Q$2:Q$10000, 1, 【データ】蓄積用!AC$2:AC$10000, "&gt;=4.0")&gt;0, "〇", "×")))</f>
        <v>×</v>
      </c>
      <c r="AF44" t="str">
        <f>IF(OR($A44="", AF$5=""), "", IF(COUNTIFS(【データ】蓄積用!A$2:A$10000, AF$5, 【データ】蓄積用!C$2:C$10000, $A44, 【データ】蓄積用!D$2:D$10000, "&gt;=3000", 【データ】蓄積用!E$2:E$10000, "&gt;=1500")&gt;0, "〇", IF(COUNTIFS(【データ】蓄積用!A$2:A$10000, AF$5, 【データ】蓄積用!C$2:C$10000, $A44, 【データ】蓄積用!Q$2:Q$10000, 1, 【データ】蓄積用!AC$2:AC$10000, "&gt;=4.0")&gt;0, "〇", "×")))</f>
        <v>×</v>
      </c>
      <c r="AG44" t="str">
        <f>IF(OR($A44="", AG$5=""), "", IF(COUNTIFS(【データ】蓄積用!A$2:A$10000, AG$5, 【データ】蓄積用!C$2:C$10000, $A44, 【データ】蓄積用!D$2:D$10000, "&gt;=3000", 【データ】蓄積用!E$2:E$10000, "&gt;=1500")&gt;0, "〇", IF(COUNTIFS(【データ】蓄積用!A$2:A$10000, AG$5, 【データ】蓄積用!C$2:C$10000, $A44, 【データ】蓄積用!Q$2:Q$10000, 1, 【データ】蓄積用!AC$2:AC$10000, "&gt;=4.0")&gt;0, "〇", "×")))</f>
        <v>×</v>
      </c>
      <c r="AH44" t="str">
        <f>IF(OR($A44="", AH$5=""), "", IF(COUNTIFS(【データ】蓄積用!A$2:A$10000, AH$5, 【データ】蓄積用!C$2:C$10000, $A44, 【データ】蓄積用!D$2:D$10000, "&gt;=3000", 【データ】蓄積用!E$2:E$10000, "&gt;=1500")&gt;0, "〇", IF(COUNTIFS(【データ】蓄積用!A$2:A$10000, AH$5, 【データ】蓄積用!C$2:C$10000, $A44, 【データ】蓄積用!Q$2:Q$10000, 1, 【データ】蓄積用!AC$2:AC$10000, "&gt;=4.0")&gt;0, "〇", "×")))</f>
        <v>×</v>
      </c>
      <c r="AI44" t="str">
        <f>IF(OR($A44="", AI$5=""), "", IF(COUNTIFS(【データ】蓄積用!A$2:A$10000, AI$5, 【データ】蓄積用!C$2:C$10000, $A44, 【データ】蓄積用!D$2:D$10000, "&gt;=3000", 【データ】蓄積用!E$2:E$10000, "&gt;=1500")&gt;0, "〇", IF(COUNTIFS(【データ】蓄積用!A$2:A$10000, AI$5, 【データ】蓄積用!C$2:C$10000, $A44, 【データ】蓄積用!Q$2:Q$10000, 1, 【データ】蓄積用!AC$2:AC$10000, "&gt;=4.0")&gt;0, "〇", "×")))</f>
        <v>×</v>
      </c>
      <c r="AJ44" t="str">
        <f>IF(OR($A44="", AJ$5=""), "", IF(COUNTIFS(【データ】蓄積用!A$2:A$10000, AJ$5, 【データ】蓄積用!C$2:C$10000, $A44, 【データ】蓄積用!D$2:D$10000, "&gt;=3000", 【データ】蓄積用!E$2:E$10000, "&gt;=1500")&gt;0, "〇", IF(COUNTIFS(【データ】蓄積用!A$2:A$10000, AJ$5, 【データ】蓄積用!C$2:C$10000, $A44, 【データ】蓄積用!Q$2:Q$10000, 1, 【データ】蓄積用!AC$2:AC$10000, "&gt;=4.0")&gt;0, "〇", "×")))</f>
        <v>×</v>
      </c>
      <c r="AK44" t="str">
        <f>IF(OR($A44="", AK$5=""), "", IF(COUNTIFS(【データ】蓄積用!A$2:A$10000, AK$5, 【データ】蓄積用!C$2:C$10000, $A44, 【データ】蓄積用!D$2:D$10000, "&gt;=3000", 【データ】蓄積用!E$2:E$10000, "&gt;=1500")&gt;0, "〇", IF(COUNTIFS(【データ】蓄積用!A$2:A$10000, AK$5, 【データ】蓄積用!C$2:C$10000, $A44, 【データ】蓄積用!Q$2:Q$10000, 1, 【データ】蓄積用!AC$2:AC$10000, "&gt;=4.0")&gt;0, "〇", "×")))</f>
        <v>×</v>
      </c>
      <c r="AL44" t="str">
        <f>IF(OR($A44="", AL$5=""), "", IF(COUNTIFS(【データ】蓄積用!A$2:A$10000, AL$5, 【データ】蓄積用!C$2:C$10000, $A44, 【データ】蓄積用!D$2:D$10000, "&gt;=3000", 【データ】蓄積用!E$2:E$10000, "&gt;=1500")&gt;0, "〇", IF(COUNTIFS(【データ】蓄積用!A$2:A$10000, AL$5, 【データ】蓄積用!C$2:C$10000, $A44, 【データ】蓄積用!Q$2:Q$10000, 1, 【データ】蓄積用!AC$2:AC$10000, "&gt;=4.0")&gt;0, "〇", "×")))</f>
        <v>×</v>
      </c>
      <c r="AM44" t="str">
        <f>IF(OR($A44="", AM$5=""), "", IF(COUNTIFS(【データ】蓄積用!A$2:A$10000, AM$5, 【データ】蓄積用!C$2:C$10000, $A44, 【データ】蓄積用!D$2:D$10000, "&gt;=3000", 【データ】蓄積用!E$2:E$10000, "&gt;=1500")&gt;0, "〇", IF(COUNTIFS(【データ】蓄積用!A$2:A$10000, AM$5, 【データ】蓄積用!C$2:C$10000, $A44, 【データ】蓄積用!Q$2:Q$10000, 1, 【データ】蓄積用!AC$2:AC$10000, "&gt;=4.0")&gt;0, "〇", "×")))</f>
        <v>〇</v>
      </c>
      <c r="AN44" t="str">
        <f>IF(OR($A44="", AN$5=""), "", IF(COUNTIFS(【データ】蓄積用!A$2:A$10000, AN$5, 【データ】蓄積用!C$2:C$10000, $A44, 【データ】蓄積用!D$2:D$10000, "&gt;=3000", 【データ】蓄積用!E$2:E$10000, "&gt;=1500")&gt;0, "〇", IF(COUNTIFS(【データ】蓄積用!A$2:A$10000, AN$5, 【データ】蓄積用!C$2:C$10000, $A44, 【データ】蓄積用!Q$2:Q$10000, 1, 【データ】蓄積用!AC$2:AC$10000, "&gt;=4.0")&gt;0, "〇", "×")))</f>
        <v>〇</v>
      </c>
      <c r="AO44" t="str">
        <f>IF(OR($A44="", AO$5=""), "", IF(COUNTIFS(【データ】蓄積用!A$2:A$10000, AO$5, 【データ】蓄積用!C$2:C$10000, $A44, 【データ】蓄積用!D$2:D$10000, "&gt;=3000", 【データ】蓄積用!E$2:E$10000, "&gt;=1500")&gt;0, "〇", IF(COUNTIFS(【データ】蓄積用!A$2:A$10000, AO$5, 【データ】蓄積用!C$2:C$10000, $A44, 【データ】蓄積用!Q$2:Q$10000, 1, 【データ】蓄積用!AC$2:AC$10000, "&gt;=4.0")&gt;0, "〇", "×")))</f>
        <v>〇</v>
      </c>
      <c r="AP44" t="str">
        <f>IF(OR($A44="", AP$5=""), "", IF(COUNTIFS(【データ】蓄積用!A$2:A$10000, AP$5, 【データ】蓄積用!C$2:C$10000, $A44, 【データ】蓄積用!D$2:D$10000, "&gt;=3000", 【データ】蓄積用!E$2:E$10000, "&gt;=1500")&gt;0, "〇", IF(COUNTIFS(【データ】蓄積用!A$2:A$10000, AP$5, 【データ】蓄積用!C$2:C$10000, $A44, 【データ】蓄積用!Q$2:Q$10000, 1, 【データ】蓄積用!AC$2:AC$10000, "&gt;=4.0")&gt;0, "〇", "×")))</f>
        <v>×</v>
      </c>
      <c r="AQ44" t="str">
        <f>IF(OR($A44="", AQ$5=""), "", IF(COUNTIFS(【データ】蓄積用!A$2:A$10000, AQ$5, 【データ】蓄積用!C$2:C$10000, $A44, 【データ】蓄積用!D$2:D$10000, "&gt;=3000", 【データ】蓄積用!E$2:E$10000, "&gt;=1500")&gt;0, "〇", IF(COUNTIFS(【データ】蓄積用!A$2:A$10000, AQ$5, 【データ】蓄積用!C$2:C$10000, $A44, 【データ】蓄積用!Q$2:Q$10000, 1, 【データ】蓄積用!AC$2:AC$10000, "&gt;=4.0")&gt;0, "〇", "×")))</f>
        <v>×</v>
      </c>
      <c r="AR44" t="str">
        <f>IF(OR($A44="", AR$5=""), "", IF(COUNTIFS(【データ】蓄積用!A$2:A$10000, AR$5, 【データ】蓄積用!C$2:C$10000, $A44, 【データ】蓄積用!D$2:D$10000, "&gt;=3000", 【データ】蓄積用!E$2:E$10000, "&gt;=1500")&gt;0, "〇", IF(COUNTIFS(【データ】蓄積用!A$2:A$10000, AR$5, 【データ】蓄積用!C$2:C$10000, $A44, 【データ】蓄積用!Q$2:Q$10000, 1, 【データ】蓄積用!AC$2:AC$10000, "&gt;=4.0")&gt;0, "〇", "×")))</f>
        <v>×</v>
      </c>
      <c r="AS44" t="str">
        <f>IF(OR($A44="", AS$5=""), "", IF(COUNTIFS(【データ】蓄積用!A$2:A$10000, AS$5, 【データ】蓄積用!C$2:C$10000, $A44, 【データ】蓄積用!D$2:D$10000, "&gt;=3000", 【データ】蓄積用!E$2:E$10000, "&gt;=1500")&gt;0, "〇", IF(COUNTIFS(【データ】蓄積用!A$2:A$10000, AS$5, 【データ】蓄積用!C$2:C$10000, $A44, 【データ】蓄積用!Q$2:Q$10000, 1, 【データ】蓄積用!AC$2:AC$10000, "&gt;=4.0")&gt;0, "〇", "×")))</f>
        <v>〇</v>
      </c>
      <c r="AT44" t="str">
        <f>IF(OR($A44="", AT$5=""), "", IF(COUNTIFS(【データ】蓄積用!A$2:A$10000, AT$5, 【データ】蓄積用!C$2:C$10000, $A44, 【データ】蓄積用!D$2:D$10000, "&gt;=3000", 【データ】蓄積用!E$2:E$10000, "&gt;=1500")&gt;0, "〇", IF(COUNTIFS(【データ】蓄積用!A$2:A$10000, AT$5, 【データ】蓄積用!C$2:C$10000, $A44, 【データ】蓄積用!Q$2:Q$10000, 1, 【データ】蓄積用!AC$2:AC$10000, "&gt;=4.0")&gt;0, "〇", "×")))</f>
        <v>×</v>
      </c>
      <c r="AU44" t="str">
        <f>IF(OR($A44="", AU$5=""), "", IF(COUNTIFS(【データ】蓄積用!A$2:A$10000, AU$5, 【データ】蓄積用!C$2:C$10000, $A44, 【データ】蓄積用!D$2:D$10000, "&gt;=3000", 【データ】蓄積用!E$2:E$10000, "&gt;=1500")&gt;0, "〇", IF(COUNTIFS(【データ】蓄積用!A$2:A$10000, AU$5, 【データ】蓄積用!C$2:C$10000, $A44, 【データ】蓄積用!Q$2:Q$10000, 1, 【データ】蓄積用!AC$2:AC$10000, "&gt;=4.0")&gt;0, "〇", "×")))</f>
        <v>×</v>
      </c>
      <c r="AV44" t="str">
        <f>IF(OR($A44="", AV$5=""), "", IF(COUNTIFS(【データ】蓄積用!A$2:A$10000, AV$5, 【データ】蓄積用!C$2:C$10000, $A44, 【データ】蓄積用!D$2:D$10000, "&gt;=3000", 【データ】蓄積用!E$2:E$10000, "&gt;=1500")&gt;0, "〇", IF(COUNTIFS(【データ】蓄積用!A$2:A$10000, AV$5, 【データ】蓄積用!C$2:C$10000, $A44, 【データ】蓄積用!Q$2:Q$10000, 1, 【データ】蓄積用!AC$2:AC$10000, "&gt;=4.0")&gt;0, "〇", "×")))</f>
        <v>×</v>
      </c>
      <c r="AW44" t="str">
        <f>IF(OR($A44="", AW$5=""), "", IF(COUNTIFS(【データ】蓄積用!A$2:A$10000, AW$5, 【データ】蓄積用!C$2:C$10000, $A44, 【データ】蓄積用!D$2:D$10000, "&gt;=3000", 【データ】蓄積用!E$2:E$10000, "&gt;=1500")&gt;0, "〇", IF(COUNTIFS(【データ】蓄積用!A$2:A$10000, AW$5, 【データ】蓄積用!C$2:C$10000, $A44, 【データ】蓄積用!Q$2:Q$10000, 1, 【データ】蓄積用!AC$2:AC$10000, "&gt;=4.0")&gt;0, "〇", "×")))</f>
        <v>×</v>
      </c>
      <c r="AX44" t="str">
        <f>IF(OR($A44="", AX$5=""), "", IF(COUNTIFS(【データ】蓄積用!A$2:A$10000, AX$5, 【データ】蓄積用!C$2:C$10000, $A44, 【データ】蓄積用!D$2:D$10000, "&gt;=3000", 【データ】蓄積用!E$2:E$10000, "&gt;=1500")&gt;0, "〇", IF(COUNTIFS(【データ】蓄積用!A$2:A$10000, AX$5, 【データ】蓄積用!C$2:C$10000, $A44, 【データ】蓄積用!Q$2:Q$10000, 1, 【データ】蓄積用!AC$2:AC$10000, "&gt;=4.0")&gt;0, "〇", "×")))</f>
        <v>×</v>
      </c>
      <c r="AY44" t="str">
        <f>IF(OR($A44="", AY$5=""), "", IF(COUNTIFS(【データ】蓄積用!A$2:A$10000, AY$5, 【データ】蓄積用!C$2:C$10000, $A44, 【データ】蓄積用!D$2:D$10000, "&gt;=3000", 【データ】蓄積用!E$2:E$10000, "&gt;=1500")&gt;0, "〇", IF(COUNTIFS(【データ】蓄積用!A$2:A$10000, AY$5, 【データ】蓄積用!C$2:C$10000, $A44, 【データ】蓄積用!Q$2:Q$10000, 1, 【データ】蓄積用!AC$2:AC$10000, "&gt;=4.0")&gt;0, "〇", "×")))</f>
        <v/>
      </c>
    </row>
    <row r="45" spans="1:51">
      <c r="A45">
        <v>558</v>
      </c>
      <c r="B45" t="str">
        <f>IF(OR($A45="", B$5=""), "", IF(COUNTIFS(【データ】蓄積用!A$2:A$10000, B$5, 【データ】蓄積用!C$2:C$10000, $A45, 【データ】蓄積用!D$2:D$10000, "&gt;=3000", 【データ】蓄積用!E$2:E$10000, "&gt;=1500")&gt;0, "〇", IF(COUNTIFS(【データ】蓄積用!A$2:A$10000, B$5, 【データ】蓄積用!C$2:C$10000, $A45, 【データ】蓄積用!Q$2:Q$10000, 1, 【データ】蓄積用!AC$2:AC$10000, "&gt;=4.0")&gt;0, "〇", "×")))</f>
        <v>×</v>
      </c>
      <c r="C45" t="str">
        <f>IF(OR($A45="", C$5=""), "", IF(COUNTIFS(【データ】蓄積用!A$2:A$10000, C$5, 【データ】蓄積用!C$2:C$10000, $A45, 【データ】蓄積用!D$2:D$10000, "&gt;=3000", 【データ】蓄積用!E$2:E$10000, "&gt;=1500")&gt;0, "〇", IF(COUNTIFS(【データ】蓄積用!A$2:A$10000, C$5, 【データ】蓄積用!C$2:C$10000, $A45, 【データ】蓄積用!Q$2:Q$10000, 1, 【データ】蓄積用!AC$2:AC$10000, "&gt;=4.0")&gt;0, "〇", "×")))</f>
        <v>×</v>
      </c>
      <c r="D45" t="str">
        <f>IF(OR($A45="", D$5=""), "", IF(COUNTIFS(【データ】蓄積用!A$2:A$10000, D$5, 【データ】蓄積用!C$2:C$10000, $A45, 【データ】蓄積用!D$2:D$10000, "&gt;=3000", 【データ】蓄積用!E$2:E$10000, "&gt;=1500")&gt;0, "〇", IF(COUNTIFS(【データ】蓄積用!A$2:A$10000, D$5, 【データ】蓄積用!C$2:C$10000, $A45, 【データ】蓄積用!Q$2:Q$10000, 1, 【データ】蓄積用!AC$2:AC$10000, "&gt;=4.0")&gt;0, "〇", "×")))</f>
        <v>×</v>
      </c>
      <c r="E45" t="str">
        <f>IF(OR($A45="", E$5=""), "", IF(COUNTIFS(【データ】蓄積用!A$2:A$10000, E$5, 【データ】蓄積用!C$2:C$10000, $A45, 【データ】蓄積用!D$2:D$10000, "&gt;=3000", 【データ】蓄積用!E$2:E$10000, "&gt;=1500")&gt;0, "〇", IF(COUNTIFS(【データ】蓄積用!A$2:A$10000, E$5, 【データ】蓄積用!C$2:C$10000, $A45, 【データ】蓄積用!Q$2:Q$10000, 1, 【データ】蓄積用!AC$2:AC$10000, "&gt;=4.0")&gt;0, "〇", "×")))</f>
        <v>×</v>
      </c>
      <c r="F45" t="str">
        <f>IF(OR($A45="", F$5=""), "", IF(COUNTIFS(【データ】蓄積用!A$2:A$10000, F$5, 【データ】蓄積用!C$2:C$10000, $A45, 【データ】蓄積用!D$2:D$10000, "&gt;=3000", 【データ】蓄積用!E$2:E$10000, "&gt;=1500")&gt;0, "〇", IF(COUNTIFS(【データ】蓄積用!A$2:A$10000, F$5, 【データ】蓄積用!C$2:C$10000, $A45, 【データ】蓄積用!Q$2:Q$10000, 1, 【データ】蓄積用!AC$2:AC$10000, "&gt;=4.0")&gt;0, "〇", "×")))</f>
        <v>×</v>
      </c>
      <c r="G45" t="str">
        <f>IF(OR($A45="", G$5=""), "", IF(COUNTIFS(【データ】蓄積用!A$2:A$10000, G$5, 【データ】蓄積用!C$2:C$10000, $A45, 【データ】蓄積用!D$2:D$10000, "&gt;=3000", 【データ】蓄積用!E$2:E$10000, "&gt;=1500")&gt;0, "〇", IF(COUNTIFS(【データ】蓄積用!A$2:A$10000, G$5, 【データ】蓄積用!C$2:C$10000, $A45, 【データ】蓄積用!Q$2:Q$10000, 1, 【データ】蓄積用!AC$2:AC$10000, "&gt;=4.0")&gt;0, "〇", "×")))</f>
        <v>×</v>
      </c>
      <c r="H45" t="str">
        <f>IF(OR($A45="", H$5=""), "", IF(COUNTIFS(【データ】蓄積用!A$2:A$10000, H$5, 【データ】蓄積用!C$2:C$10000, $A45, 【データ】蓄積用!D$2:D$10000, "&gt;=3000", 【データ】蓄積用!E$2:E$10000, "&gt;=1500")&gt;0, "〇", IF(COUNTIFS(【データ】蓄積用!A$2:A$10000, H$5, 【データ】蓄積用!C$2:C$10000, $A45, 【データ】蓄積用!Q$2:Q$10000, 1, 【データ】蓄積用!AC$2:AC$10000, "&gt;=4.0")&gt;0, "〇", "×")))</f>
        <v>×</v>
      </c>
      <c r="I45" t="str">
        <f>IF(OR($A45="", I$5=""), "", IF(COUNTIFS(【データ】蓄積用!A$2:A$10000, I$5, 【データ】蓄積用!C$2:C$10000, $A45, 【データ】蓄積用!D$2:D$10000, "&gt;=3000", 【データ】蓄積用!E$2:E$10000, "&gt;=1500")&gt;0, "〇", IF(COUNTIFS(【データ】蓄積用!A$2:A$10000, I$5, 【データ】蓄積用!C$2:C$10000, $A45, 【データ】蓄積用!Q$2:Q$10000, 1, 【データ】蓄積用!AC$2:AC$10000, "&gt;=4.0")&gt;0, "〇", "×")))</f>
        <v>×</v>
      </c>
      <c r="J45" t="str">
        <f>IF(OR($A45="", J$5=""), "", IF(COUNTIFS(【データ】蓄積用!A$2:A$10000, J$5, 【データ】蓄積用!C$2:C$10000, $A45, 【データ】蓄積用!D$2:D$10000, "&gt;=3000", 【データ】蓄積用!E$2:E$10000, "&gt;=1500")&gt;0, "〇", IF(COUNTIFS(【データ】蓄積用!A$2:A$10000, J$5, 【データ】蓄積用!C$2:C$10000, $A45, 【データ】蓄積用!Q$2:Q$10000, 1, 【データ】蓄積用!AC$2:AC$10000, "&gt;=4.0")&gt;0, "〇", "×")))</f>
        <v>〇</v>
      </c>
      <c r="K45" t="str">
        <f>IF(OR($A45="", K$5=""), "", IF(COUNTIFS(【データ】蓄積用!A$2:A$10000, K$5, 【データ】蓄積用!C$2:C$10000, $A45, 【データ】蓄積用!D$2:D$10000, "&gt;=3000", 【データ】蓄積用!E$2:E$10000, "&gt;=1500")&gt;0, "〇", IF(COUNTIFS(【データ】蓄積用!A$2:A$10000, K$5, 【データ】蓄積用!C$2:C$10000, $A45, 【データ】蓄積用!Q$2:Q$10000, 1, 【データ】蓄積用!AC$2:AC$10000, "&gt;=4.0")&gt;0, "〇", "×")))</f>
        <v>×</v>
      </c>
      <c r="L45" t="str">
        <f>IF(OR($A45="", L$5=""), "", IF(COUNTIFS(【データ】蓄積用!A$2:A$10000, L$5, 【データ】蓄積用!C$2:C$10000, $A45, 【データ】蓄積用!D$2:D$10000, "&gt;=3000", 【データ】蓄積用!E$2:E$10000, "&gt;=1500")&gt;0, "〇", IF(COUNTIFS(【データ】蓄積用!A$2:A$10000, L$5, 【データ】蓄積用!C$2:C$10000, $A45, 【データ】蓄積用!Q$2:Q$10000, 1, 【データ】蓄積用!AC$2:AC$10000, "&gt;=4.0")&gt;0, "〇", "×")))</f>
        <v>×</v>
      </c>
      <c r="M45" t="str">
        <f>IF(OR($A45="", M$5=""), "", IF(COUNTIFS(【データ】蓄積用!A$2:A$10000, M$5, 【データ】蓄積用!C$2:C$10000, $A45, 【データ】蓄積用!D$2:D$10000, "&gt;=3000", 【データ】蓄積用!E$2:E$10000, "&gt;=1500")&gt;0, "〇", IF(COUNTIFS(【データ】蓄積用!A$2:A$10000, M$5, 【データ】蓄積用!C$2:C$10000, $A45, 【データ】蓄積用!Q$2:Q$10000, 1, 【データ】蓄積用!AC$2:AC$10000, "&gt;=4.0")&gt;0, "〇", "×")))</f>
        <v>×</v>
      </c>
      <c r="N45" t="str">
        <f>IF(OR($A45="", N$5=""), "", IF(COUNTIFS(【データ】蓄積用!A$2:A$10000, N$5, 【データ】蓄積用!C$2:C$10000, $A45, 【データ】蓄積用!D$2:D$10000, "&gt;=3000", 【データ】蓄積用!E$2:E$10000, "&gt;=1500")&gt;0, "〇", IF(COUNTIFS(【データ】蓄積用!A$2:A$10000, N$5, 【データ】蓄積用!C$2:C$10000, $A45, 【データ】蓄積用!Q$2:Q$10000, 1, 【データ】蓄積用!AC$2:AC$10000, "&gt;=4.0")&gt;0, "〇", "×")))</f>
        <v>×</v>
      </c>
      <c r="O45" t="str">
        <f>IF(OR($A45="", O$5=""), "", IF(COUNTIFS(【データ】蓄積用!A$2:A$10000, O$5, 【データ】蓄積用!C$2:C$10000, $A45, 【データ】蓄積用!D$2:D$10000, "&gt;=3000", 【データ】蓄積用!E$2:E$10000, "&gt;=1500")&gt;0, "〇", IF(COUNTIFS(【データ】蓄積用!A$2:A$10000, O$5, 【データ】蓄積用!C$2:C$10000, $A45, 【データ】蓄積用!Q$2:Q$10000, 1, 【データ】蓄積用!AC$2:AC$10000, "&gt;=4.0")&gt;0, "〇", "×")))</f>
        <v>×</v>
      </c>
      <c r="P45" t="str">
        <f>IF(OR($A45="", P$5=""), "", IF(COUNTIFS(【データ】蓄積用!A$2:A$10000, P$5, 【データ】蓄積用!C$2:C$10000, $A45, 【データ】蓄積用!D$2:D$10000, "&gt;=3000", 【データ】蓄積用!E$2:E$10000, "&gt;=1500")&gt;0, "〇", IF(COUNTIFS(【データ】蓄積用!A$2:A$10000, P$5, 【データ】蓄積用!C$2:C$10000, $A45, 【データ】蓄積用!Q$2:Q$10000, 1, 【データ】蓄積用!AC$2:AC$10000, "&gt;=4.0")&gt;0, "〇", "×")))</f>
        <v>×</v>
      </c>
      <c r="Q45" t="str">
        <f>IF(OR($A45="", Q$5=""), "", IF(COUNTIFS(【データ】蓄積用!A$2:A$10000, Q$5, 【データ】蓄積用!C$2:C$10000, $A45, 【データ】蓄積用!D$2:D$10000, "&gt;=3000", 【データ】蓄積用!E$2:E$10000, "&gt;=1500")&gt;0, "〇", IF(COUNTIFS(【データ】蓄積用!A$2:A$10000, Q$5, 【データ】蓄積用!C$2:C$10000, $A45, 【データ】蓄積用!Q$2:Q$10000, 1, 【データ】蓄積用!AC$2:AC$10000, "&gt;=4.0")&gt;0, "〇", "×")))</f>
        <v>×</v>
      </c>
      <c r="R45" t="str">
        <f>IF(OR($A45="", R$5=""), "", IF(COUNTIFS(【データ】蓄積用!A$2:A$10000, R$5, 【データ】蓄積用!C$2:C$10000, $A45, 【データ】蓄積用!D$2:D$10000, "&gt;=3000", 【データ】蓄積用!E$2:E$10000, "&gt;=1500")&gt;0, "〇", IF(COUNTIFS(【データ】蓄積用!A$2:A$10000, R$5, 【データ】蓄積用!C$2:C$10000, $A45, 【データ】蓄積用!Q$2:Q$10000, 1, 【データ】蓄積用!AC$2:AC$10000, "&gt;=4.0")&gt;0, "〇", "×")))</f>
        <v>×</v>
      </c>
      <c r="S45" t="str">
        <f>IF(OR($A45="", S$5=""), "", IF(COUNTIFS(【データ】蓄積用!A$2:A$10000, S$5, 【データ】蓄積用!C$2:C$10000, $A45, 【データ】蓄積用!D$2:D$10000, "&gt;=3000", 【データ】蓄積用!E$2:E$10000, "&gt;=1500")&gt;0, "〇", IF(COUNTIFS(【データ】蓄積用!A$2:A$10000, S$5, 【データ】蓄積用!C$2:C$10000, $A45, 【データ】蓄積用!Q$2:Q$10000, 1, 【データ】蓄積用!AC$2:AC$10000, "&gt;=4.0")&gt;0, "〇", "×")))</f>
        <v>×</v>
      </c>
      <c r="T45" t="str">
        <f>IF(OR($A45="", T$5=""), "", IF(COUNTIFS(【データ】蓄積用!A$2:A$10000, T$5, 【データ】蓄積用!C$2:C$10000, $A45, 【データ】蓄積用!D$2:D$10000, "&gt;=3000", 【データ】蓄積用!E$2:E$10000, "&gt;=1500")&gt;0, "〇", IF(COUNTIFS(【データ】蓄積用!A$2:A$10000, T$5, 【データ】蓄積用!C$2:C$10000, $A45, 【データ】蓄積用!Q$2:Q$10000, 1, 【データ】蓄積用!AC$2:AC$10000, "&gt;=4.0")&gt;0, "〇", "×")))</f>
        <v>×</v>
      </c>
      <c r="U45" t="str">
        <f>IF(OR($A45="", U$5=""), "", IF(COUNTIFS(【データ】蓄積用!A$2:A$10000, U$5, 【データ】蓄積用!C$2:C$10000, $A45, 【データ】蓄積用!D$2:D$10000, "&gt;=3000", 【データ】蓄積用!E$2:E$10000, "&gt;=1500")&gt;0, "〇", IF(COUNTIFS(【データ】蓄積用!A$2:A$10000, U$5, 【データ】蓄積用!C$2:C$10000, $A45, 【データ】蓄積用!Q$2:Q$10000, 1, 【データ】蓄積用!AC$2:AC$10000, "&gt;=4.0")&gt;0, "〇", "×")))</f>
        <v>×</v>
      </c>
      <c r="V45" t="str">
        <f>IF(OR($A45="", V$5=""), "", IF(COUNTIFS(【データ】蓄積用!A$2:A$10000, V$5, 【データ】蓄積用!C$2:C$10000, $A45, 【データ】蓄積用!D$2:D$10000, "&gt;=3000", 【データ】蓄積用!E$2:E$10000, "&gt;=1500")&gt;0, "〇", IF(COUNTIFS(【データ】蓄積用!A$2:A$10000, V$5, 【データ】蓄積用!C$2:C$10000, $A45, 【データ】蓄積用!Q$2:Q$10000, 1, 【データ】蓄積用!AC$2:AC$10000, "&gt;=4.0")&gt;0, "〇", "×")))</f>
        <v>×</v>
      </c>
      <c r="W45" t="str">
        <f>IF(OR($A45="", W$5=""), "", IF(COUNTIFS(【データ】蓄積用!A$2:A$10000, W$5, 【データ】蓄積用!C$2:C$10000, $A45, 【データ】蓄積用!D$2:D$10000, "&gt;=3000", 【データ】蓄積用!E$2:E$10000, "&gt;=1500")&gt;0, "〇", IF(COUNTIFS(【データ】蓄積用!A$2:A$10000, W$5, 【データ】蓄積用!C$2:C$10000, $A45, 【データ】蓄積用!Q$2:Q$10000, 1, 【データ】蓄積用!AC$2:AC$10000, "&gt;=4.0")&gt;0, "〇", "×")))</f>
        <v>×</v>
      </c>
      <c r="X45" t="str">
        <f>IF(OR($A45="", X$5=""), "", IF(COUNTIFS(【データ】蓄積用!A$2:A$10000, X$5, 【データ】蓄積用!C$2:C$10000, $A45, 【データ】蓄積用!D$2:D$10000, "&gt;=3000", 【データ】蓄積用!E$2:E$10000, "&gt;=1500")&gt;0, "〇", IF(COUNTIFS(【データ】蓄積用!A$2:A$10000, X$5, 【データ】蓄積用!C$2:C$10000, $A45, 【データ】蓄積用!Q$2:Q$10000, 1, 【データ】蓄積用!AC$2:AC$10000, "&gt;=4.0")&gt;0, "〇", "×")))</f>
        <v>×</v>
      </c>
      <c r="Y45" t="str">
        <f>IF(OR($A45="", Y$5=""), "", IF(COUNTIFS(【データ】蓄積用!A$2:A$10000, Y$5, 【データ】蓄積用!C$2:C$10000, $A45, 【データ】蓄積用!D$2:D$10000, "&gt;=3000", 【データ】蓄積用!E$2:E$10000, "&gt;=1500")&gt;0, "〇", IF(COUNTIFS(【データ】蓄積用!A$2:A$10000, Y$5, 【データ】蓄積用!C$2:C$10000, $A45, 【データ】蓄積用!Q$2:Q$10000, 1, 【データ】蓄積用!AC$2:AC$10000, "&gt;=4.0")&gt;0, "〇", "×")))</f>
        <v>〇</v>
      </c>
      <c r="Z45" t="str">
        <f>IF(OR($A45="", Z$5=""), "", IF(COUNTIFS(【データ】蓄積用!A$2:A$10000, Z$5, 【データ】蓄積用!C$2:C$10000, $A45, 【データ】蓄積用!D$2:D$10000, "&gt;=3000", 【データ】蓄積用!E$2:E$10000, "&gt;=1500")&gt;0, "〇", IF(COUNTIFS(【データ】蓄積用!A$2:A$10000, Z$5, 【データ】蓄積用!C$2:C$10000, $A45, 【データ】蓄積用!Q$2:Q$10000, 1, 【データ】蓄積用!AC$2:AC$10000, "&gt;=4.0")&gt;0, "〇", "×")))</f>
        <v>×</v>
      </c>
      <c r="AA45" t="str">
        <f>IF(OR($A45="", AA$5=""), "", IF(COUNTIFS(【データ】蓄積用!A$2:A$10000, AA$5, 【データ】蓄積用!C$2:C$10000, $A45, 【データ】蓄積用!D$2:D$10000, "&gt;=3000", 【データ】蓄積用!E$2:E$10000, "&gt;=1500")&gt;0, "〇", IF(COUNTIFS(【データ】蓄積用!A$2:A$10000, AA$5, 【データ】蓄積用!C$2:C$10000, $A45, 【データ】蓄積用!Q$2:Q$10000, 1, 【データ】蓄積用!AC$2:AC$10000, "&gt;=4.0")&gt;0, "〇", "×")))</f>
        <v>×</v>
      </c>
      <c r="AB45" t="str">
        <f>IF(OR($A45="", AB$5=""), "", IF(COUNTIFS(【データ】蓄積用!A$2:A$10000, AB$5, 【データ】蓄積用!C$2:C$10000, $A45, 【データ】蓄積用!D$2:D$10000, "&gt;=3000", 【データ】蓄積用!E$2:E$10000, "&gt;=1500")&gt;0, "〇", IF(COUNTIFS(【データ】蓄積用!A$2:A$10000, AB$5, 【データ】蓄積用!C$2:C$10000, $A45, 【データ】蓄積用!Q$2:Q$10000, 1, 【データ】蓄積用!AC$2:AC$10000, "&gt;=4.0")&gt;0, "〇", "×")))</f>
        <v>×</v>
      </c>
      <c r="AC45" t="str">
        <f>IF(OR($A45="", AC$5=""), "", IF(COUNTIFS(【データ】蓄積用!A$2:A$10000, AC$5, 【データ】蓄積用!C$2:C$10000, $A45, 【データ】蓄積用!D$2:D$10000, "&gt;=3000", 【データ】蓄積用!E$2:E$10000, "&gt;=1500")&gt;0, "〇", IF(COUNTIFS(【データ】蓄積用!A$2:A$10000, AC$5, 【データ】蓄積用!C$2:C$10000, $A45, 【データ】蓄積用!Q$2:Q$10000, 1, 【データ】蓄積用!AC$2:AC$10000, "&gt;=4.0")&gt;0, "〇", "×")))</f>
        <v>×</v>
      </c>
      <c r="AD45" t="str">
        <f>IF(OR($A45="", AD$5=""), "", IF(COUNTIFS(【データ】蓄積用!A$2:A$10000, AD$5, 【データ】蓄積用!C$2:C$10000, $A45, 【データ】蓄積用!D$2:D$10000, "&gt;=3000", 【データ】蓄積用!E$2:E$10000, "&gt;=1500")&gt;0, "〇", IF(COUNTIFS(【データ】蓄積用!A$2:A$10000, AD$5, 【データ】蓄積用!C$2:C$10000, $A45, 【データ】蓄積用!Q$2:Q$10000, 1, 【データ】蓄積用!AC$2:AC$10000, "&gt;=4.0")&gt;0, "〇", "×")))</f>
        <v>×</v>
      </c>
      <c r="AE45" t="str">
        <f>IF(OR($A45="", AE$5=""), "", IF(COUNTIFS(【データ】蓄積用!A$2:A$10000, AE$5, 【データ】蓄積用!C$2:C$10000, $A45, 【データ】蓄積用!D$2:D$10000, "&gt;=3000", 【データ】蓄積用!E$2:E$10000, "&gt;=1500")&gt;0, "〇", IF(COUNTIFS(【データ】蓄積用!A$2:A$10000, AE$5, 【データ】蓄積用!C$2:C$10000, $A45, 【データ】蓄積用!Q$2:Q$10000, 1, 【データ】蓄積用!AC$2:AC$10000, "&gt;=4.0")&gt;0, "〇", "×")))</f>
        <v>×</v>
      </c>
      <c r="AF45" t="str">
        <f>IF(OR($A45="", AF$5=""), "", IF(COUNTIFS(【データ】蓄積用!A$2:A$10000, AF$5, 【データ】蓄積用!C$2:C$10000, $A45, 【データ】蓄積用!D$2:D$10000, "&gt;=3000", 【データ】蓄積用!E$2:E$10000, "&gt;=1500")&gt;0, "〇", IF(COUNTIFS(【データ】蓄積用!A$2:A$10000, AF$5, 【データ】蓄積用!C$2:C$10000, $A45, 【データ】蓄積用!Q$2:Q$10000, 1, 【データ】蓄積用!AC$2:AC$10000, "&gt;=4.0")&gt;0, "〇", "×")))</f>
        <v>×</v>
      </c>
      <c r="AG45" t="str">
        <f>IF(OR($A45="", AG$5=""), "", IF(COUNTIFS(【データ】蓄積用!A$2:A$10000, AG$5, 【データ】蓄積用!C$2:C$10000, $A45, 【データ】蓄積用!D$2:D$10000, "&gt;=3000", 【データ】蓄積用!E$2:E$10000, "&gt;=1500")&gt;0, "〇", IF(COUNTIFS(【データ】蓄積用!A$2:A$10000, AG$5, 【データ】蓄積用!C$2:C$10000, $A45, 【データ】蓄積用!Q$2:Q$10000, 1, 【データ】蓄積用!AC$2:AC$10000, "&gt;=4.0")&gt;0, "〇", "×")))</f>
        <v>×</v>
      </c>
      <c r="AH45" t="str">
        <f>IF(OR($A45="", AH$5=""), "", IF(COUNTIFS(【データ】蓄積用!A$2:A$10000, AH$5, 【データ】蓄積用!C$2:C$10000, $A45, 【データ】蓄積用!D$2:D$10000, "&gt;=3000", 【データ】蓄積用!E$2:E$10000, "&gt;=1500")&gt;0, "〇", IF(COUNTIFS(【データ】蓄積用!A$2:A$10000, AH$5, 【データ】蓄積用!C$2:C$10000, $A45, 【データ】蓄積用!Q$2:Q$10000, 1, 【データ】蓄積用!AC$2:AC$10000, "&gt;=4.0")&gt;0, "〇", "×")))</f>
        <v>×</v>
      </c>
      <c r="AI45" t="str">
        <f>IF(OR($A45="", AI$5=""), "", IF(COUNTIFS(【データ】蓄積用!A$2:A$10000, AI$5, 【データ】蓄積用!C$2:C$10000, $A45, 【データ】蓄積用!D$2:D$10000, "&gt;=3000", 【データ】蓄積用!E$2:E$10000, "&gt;=1500")&gt;0, "〇", IF(COUNTIFS(【データ】蓄積用!A$2:A$10000, AI$5, 【データ】蓄積用!C$2:C$10000, $A45, 【データ】蓄積用!Q$2:Q$10000, 1, 【データ】蓄積用!AC$2:AC$10000, "&gt;=4.0")&gt;0, "〇", "×")))</f>
        <v>×</v>
      </c>
      <c r="AJ45" t="str">
        <f>IF(OR($A45="", AJ$5=""), "", IF(COUNTIFS(【データ】蓄積用!A$2:A$10000, AJ$5, 【データ】蓄積用!C$2:C$10000, $A45, 【データ】蓄積用!D$2:D$10000, "&gt;=3000", 【データ】蓄積用!E$2:E$10000, "&gt;=1500")&gt;0, "〇", IF(COUNTIFS(【データ】蓄積用!A$2:A$10000, AJ$5, 【データ】蓄積用!C$2:C$10000, $A45, 【データ】蓄積用!Q$2:Q$10000, 1, 【データ】蓄積用!AC$2:AC$10000, "&gt;=4.0")&gt;0, "〇", "×")))</f>
        <v>×</v>
      </c>
      <c r="AK45" t="str">
        <f>IF(OR($A45="", AK$5=""), "", IF(COUNTIFS(【データ】蓄積用!A$2:A$10000, AK$5, 【データ】蓄積用!C$2:C$10000, $A45, 【データ】蓄積用!D$2:D$10000, "&gt;=3000", 【データ】蓄積用!E$2:E$10000, "&gt;=1500")&gt;0, "〇", IF(COUNTIFS(【データ】蓄積用!A$2:A$10000, AK$5, 【データ】蓄積用!C$2:C$10000, $A45, 【データ】蓄積用!Q$2:Q$10000, 1, 【データ】蓄積用!AC$2:AC$10000, "&gt;=4.0")&gt;0, "〇", "×")))</f>
        <v>×</v>
      </c>
      <c r="AL45" t="str">
        <f>IF(OR($A45="", AL$5=""), "", IF(COUNTIFS(【データ】蓄積用!A$2:A$10000, AL$5, 【データ】蓄積用!C$2:C$10000, $A45, 【データ】蓄積用!D$2:D$10000, "&gt;=3000", 【データ】蓄積用!E$2:E$10000, "&gt;=1500")&gt;0, "〇", IF(COUNTIFS(【データ】蓄積用!A$2:A$10000, AL$5, 【データ】蓄積用!C$2:C$10000, $A45, 【データ】蓄積用!Q$2:Q$10000, 1, 【データ】蓄積用!AC$2:AC$10000, "&gt;=4.0")&gt;0, "〇", "×")))</f>
        <v>×</v>
      </c>
      <c r="AM45" t="str">
        <f>IF(OR($A45="", AM$5=""), "", IF(COUNTIFS(【データ】蓄積用!A$2:A$10000, AM$5, 【データ】蓄積用!C$2:C$10000, $A45, 【データ】蓄積用!D$2:D$10000, "&gt;=3000", 【データ】蓄積用!E$2:E$10000, "&gt;=1500")&gt;0, "〇", IF(COUNTIFS(【データ】蓄積用!A$2:A$10000, AM$5, 【データ】蓄積用!C$2:C$10000, $A45, 【データ】蓄積用!Q$2:Q$10000, 1, 【データ】蓄積用!AC$2:AC$10000, "&gt;=4.0")&gt;0, "〇", "×")))</f>
        <v>×</v>
      </c>
      <c r="AN45" t="str">
        <f>IF(OR($A45="", AN$5=""), "", IF(COUNTIFS(【データ】蓄積用!A$2:A$10000, AN$5, 【データ】蓄積用!C$2:C$10000, $A45, 【データ】蓄積用!D$2:D$10000, "&gt;=3000", 【データ】蓄積用!E$2:E$10000, "&gt;=1500")&gt;0, "〇", IF(COUNTIFS(【データ】蓄積用!A$2:A$10000, AN$5, 【データ】蓄積用!C$2:C$10000, $A45, 【データ】蓄積用!Q$2:Q$10000, 1, 【データ】蓄積用!AC$2:AC$10000, "&gt;=4.0")&gt;0, "〇", "×")))</f>
        <v>×</v>
      </c>
      <c r="AO45" t="str">
        <f>IF(OR($A45="", AO$5=""), "", IF(COUNTIFS(【データ】蓄積用!A$2:A$10000, AO$5, 【データ】蓄積用!C$2:C$10000, $A45, 【データ】蓄積用!D$2:D$10000, "&gt;=3000", 【データ】蓄積用!E$2:E$10000, "&gt;=1500")&gt;0, "〇", IF(COUNTIFS(【データ】蓄積用!A$2:A$10000, AO$5, 【データ】蓄積用!C$2:C$10000, $A45, 【データ】蓄積用!Q$2:Q$10000, 1, 【データ】蓄積用!AC$2:AC$10000, "&gt;=4.0")&gt;0, "〇", "×")))</f>
        <v>×</v>
      </c>
      <c r="AP45" t="str">
        <f>IF(OR($A45="", AP$5=""), "", IF(COUNTIFS(【データ】蓄積用!A$2:A$10000, AP$5, 【データ】蓄積用!C$2:C$10000, $A45, 【データ】蓄積用!D$2:D$10000, "&gt;=3000", 【データ】蓄積用!E$2:E$10000, "&gt;=1500")&gt;0, "〇", IF(COUNTIFS(【データ】蓄積用!A$2:A$10000, AP$5, 【データ】蓄積用!C$2:C$10000, $A45, 【データ】蓄積用!Q$2:Q$10000, 1, 【データ】蓄積用!AC$2:AC$10000, "&gt;=4.0")&gt;0, "〇", "×")))</f>
        <v>×</v>
      </c>
      <c r="AQ45" t="str">
        <f>IF(OR($A45="", AQ$5=""), "", IF(COUNTIFS(【データ】蓄積用!A$2:A$10000, AQ$5, 【データ】蓄積用!C$2:C$10000, $A45, 【データ】蓄積用!D$2:D$10000, "&gt;=3000", 【データ】蓄積用!E$2:E$10000, "&gt;=1500")&gt;0, "〇", IF(COUNTIFS(【データ】蓄積用!A$2:A$10000, AQ$5, 【データ】蓄積用!C$2:C$10000, $A45, 【データ】蓄積用!Q$2:Q$10000, 1, 【データ】蓄積用!AC$2:AC$10000, "&gt;=4.0")&gt;0, "〇", "×")))</f>
        <v>×</v>
      </c>
      <c r="AR45" t="str">
        <f>IF(OR($A45="", AR$5=""), "", IF(COUNTIFS(【データ】蓄積用!A$2:A$10000, AR$5, 【データ】蓄積用!C$2:C$10000, $A45, 【データ】蓄積用!D$2:D$10000, "&gt;=3000", 【データ】蓄積用!E$2:E$10000, "&gt;=1500")&gt;0, "〇", IF(COUNTIFS(【データ】蓄積用!A$2:A$10000, AR$5, 【データ】蓄積用!C$2:C$10000, $A45, 【データ】蓄積用!Q$2:Q$10000, 1, 【データ】蓄積用!AC$2:AC$10000, "&gt;=4.0")&gt;0, "〇", "×")))</f>
        <v>〇</v>
      </c>
      <c r="AS45" t="str">
        <f>IF(OR($A45="", AS$5=""), "", IF(COUNTIFS(【データ】蓄積用!A$2:A$10000, AS$5, 【データ】蓄積用!C$2:C$10000, $A45, 【データ】蓄積用!D$2:D$10000, "&gt;=3000", 【データ】蓄積用!E$2:E$10000, "&gt;=1500")&gt;0, "〇", IF(COUNTIFS(【データ】蓄積用!A$2:A$10000, AS$5, 【データ】蓄積用!C$2:C$10000, $A45, 【データ】蓄積用!Q$2:Q$10000, 1, 【データ】蓄積用!AC$2:AC$10000, "&gt;=4.0")&gt;0, "〇", "×")))</f>
        <v>×</v>
      </c>
      <c r="AT45" t="str">
        <f>IF(OR($A45="", AT$5=""), "", IF(COUNTIFS(【データ】蓄積用!A$2:A$10000, AT$5, 【データ】蓄積用!C$2:C$10000, $A45, 【データ】蓄積用!D$2:D$10000, "&gt;=3000", 【データ】蓄積用!E$2:E$10000, "&gt;=1500")&gt;0, "〇", IF(COUNTIFS(【データ】蓄積用!A$2:A$10000, AT$5, 【データ】蓄積用!C$2:C$10000, $A45, 【データ】蓄積用!Q$2:Q$10000, 1, 【データ】蓄積用!AC$2:AC$10000, "&gt;=4.0")&gt;0, "〇", "×")))</f>
        <v>×</v>
      </c>
      <c r="AU45" t="str">
        <f>IF(OR($A45="", AU$5=""), "", IF(COUNTIFS(【データ】蓄積用!A$2:A$10000, AU$5, 【データ】蓄積用!C$2:C$10000, $A45, 【データ】蓄積用!D$2:D$10000, "&gt;=3000", 【データ】蓄積用!E$2:E$10000, "&gt;=1500")&gt;0, "〇", IF(COUNTIFS(【データ】蓄積用!A$2:A$10000, AU$5, 【データ】蓄積用!C$2:C$10000, $A45, 【データ】蓄積用!Q$2:Q$10000, 1, 【データ】蓄積用!AC$2:AC$10000, "&gt;=4.0")&gt;0, "〇", "×")))</f>
        <v>×</v>
      </c>
      <c r="AV45" t="str">
        <f>IF(OR($A45="", AV$5=""), "", IF(COUNTIFS(【データ】蓄積用!A$2:A$10000, AV$5, 【データ】蓄積用!C$2:C$10000, $A45, 【データ】蓄積用!D$2:D$10000, "&gt;=3000", 【データ】蓄積用!E$2:E$10000, "&gt;=1500")&gt;0, "〇", IF(COUNTIFS(【データ】蓄積用!A$2:A$10000, AV$5, 【データ】蓄積用!C$2:C$10000, $A45, 【データ】蓄積用!Q$2:Q$10000, 1, 【データ】蓄積用!AC$2:AC$10000, "&gt;=4.0")&gt;0, "〇", "×")))</f>
        <v>×</v>
      </c>
      <c r="AW45" t="str">
        <f>IF(OR($A45="", AW$5=""), "", IF(COUNTIFS(【データ】蓄積用!A$2:A$10000, AW$5, 【データ】蓄積用!C$2:C$10000, $A45, 【データ】蓄積用!D$2:D$10000, "&gt;=3000", 【データ】蓄積用!E$2:E$10000, "&gt;=1500")&gt;0, "〇", IF(COUNTIFS(【データ】蓄積用!A$2:A$10000, AW$5, 【データ】蓄積用!C$2:C$10000, $A45, 【データ】蓄積用!Q$2:Q$10000, 1, 【データ】蓄積用!AC$2:AC$10000, "&gt;=4.0")&gt;0, "〇", "×")))</f>
        <v>×</v>
      </c>
      <c r="AX45" t="str">
        <f>IF(OR($A45="", AX$5=""), "", IF(COUNTIFS(【データ】蓄積用!A$2:A$10000, AX$5, 【データ】蓄積用!C$2:C$10000, $A45, 【データ】蓄積用!D$2:D$10000, "&gt;=3000", 【データ】蓄積用!E$2:E$10000, "&gt;=1500")&gt;0, "〇", IF(COUNTIFS(【データ】蓄積用!A$2:A$10000, AX$5, 【データ】蓄積用!C$2:C$10000, $A45, 【データ】蓄積用!Q$2:Q$10000, 1, 【データ】蓄積用!AC$2:AC$10000, "&gt;=4.0")&gt;0, "〇", "×")))</f>
        <v>×</v>
      </c>
      <c r="AY45" t="str">
        <f>IF(OR($A45="", AY$5=""), "", IF(COUNTIFS(【データ】蓄積用!A$2:A$10000, AY$5, 【データ】蓄積用!C$2:C$10000, $A45, 【データ】蓄積用!D$2:D$10000, "&gt;=3000", 【データ】蓄積用!E$2:E$10000, "&gt;=1500")&gt;0, "〇", IF(COUNTIFS(【データ】蓄積用!A$2:A$10000, AY$5, 【データ】蓄積用!C$2:C$10000, $A45, 【データ】蓄積用!Q$2:Q$10000, 1, 【データ】蓄積用!AC$2:AC$10000, "&gt;=4.0")&gt;0, "〇", "×")))</f>
        <v/>
      </c>
    </row>
    <row r="46" spans="1:51">
      <c r="A46">
        <v>560</v>
      </c>
      <c r="B46" t="str">
        <f>IF(OR($A46="", B$5=""), "", IF(COUNTIFS(【データ】蓄積用!A$2:A$10000, B$5, 【データ】蓄積用!C$2:C$10000, $A46, 【データ】蓄積用!D$2:D$10000, "&gt;=3000", 【データ】蓄積用!E$2:E$10000, "&gt;=1500")&gt;0, "〇", IF(COUNTIFS(【データ】蓄積用!A$2:A$10000, B$5, 【データ】蓄積用!C$2:C$10000, $A46, 【データ】蓄積用!Q$2:Q$10000, 1, 【データ】蓄積用!AC$2:AC$10000, "&gt;=4.0")&gt;0, "〇", "×")))</f>
        <v>×</v>
      </c>
      <c r="C46" t="str">
        <f>IF(OR($A46="", C$5=""), "", IF(COUNTIFS(【データ】蓄積用!A$2:A$10000, C$5, 【データ】蓄積用!C$2:C$10000, $A46, 【データ】蓄積用!D$2:D$10000, "&gt;=3000", 【データ】蓄積用!E$2:E$10000, "&gt;=1500")&gt;0, "〇", IF(COUNTIFS(【データ】蓄積用!A$2:A$10000, C$5, 【データ】蓄積用!C$2:C$10000, $A46, 【データ】蓄積用!Q$2:Q$10000, 1, 【データ】蓄積用!AC$2:AC$10000, "&gt;=4.0")&gt;0, "〇", "×")))</f>
        <v>×</v>
      </c>
      <c r="D46" t="str">
        <f>IF(OR($A46="", D$5=""), "", IF(COUNTIFS(【データ】蓄積用!A$2:A$10000, D$5, 【データ】蓄積用!C$2:C$10000, $A46, 【データ】蓄積用!D$2:D$10000, "&gt;=3000", 【データ】蓄積用!E$2:E$10000, "&gt;=1500")&gt;0, "〇", IF(COUNTIFS(【データ】蓄積用!A$2:A$10000, D$5, 【データ】蓄積用!C$2:C$10000, $A46, 【データ】蓄積用!Q$2:Q$10000, 1, 【データ】蓄積用!AC$2:AC$10000, "&gt;=4.0")&gt;0, "〇", "×")))</f>
        <v>×</v>
      </c>
      <c r="E46" t="str">
        <f>IF(OR($A46="", E$5=""), "", IF(COUNTIFS(【データ】蓄積用!A$2:A$10000, E$5, 【データ】蓄積用!C$2:C$10000, $A46, 【データ】蓄積用!D$2:D$10000, "&gt;=3000", 【データ】蓄積用!E$2:E$10000, "&gt;=1500")&gt;0, "〇", IF(COUNTIFS(【データ】蓄積用!A$2:A$10000, E$5, 【データ】蓄積用!C$2:C$10000, $A46, 【データ】蓄積用!Q$2:Q$10000, 1, 【データ】蓄積用!AC$2:AC$10000, "&gt;=4.0")&gt;0, "〇", "×")))</f>
        <v>×</v>
      </c>
      <c r="F46" t="str">
        <f>IF(OR($A46="", F$5=""), "", IF(COUNTIFS(【データ】蓄積用!A$2:A$10000, F$5, 【データ】蓄積用!C$2:C$10000, $A46, 【データ】蓄積用!D$2:D$10000, "&gt;=3000", 【データ】蓄積用!E$2:E$10000, "&gt;=1500")&gt;0, "〇", IF(COUNTIFS(【データ】蓄積用!A$2:A$10000, F$5, 【データ】蓄積用!C$2:C$10000, $A46, 【データ】蓄積用!Q$2:Q$10000, 1, 【データ】蓄積用!AC$2:AC$10000, "&gt;=4.0")&gt;0, "〇", "×")))</f>
        <v>×</v>
      </c>
      <c r="G46" t="str">
        <f>IF(OR($A46="", G$5=""), "", IF(COUNTIFS(【データ】蓄積用!A$2:A$10000, G$5, 【データ】蓄積用!C$2:C$10000, $A46, 【データ】蓄積用!D$2:D$10000, "&gt;=3000", 【データ】蓄積用!E$2:E$10000, "&gt;=1500")&gt;0, "〇", IF(COUNTIFS(【データ】蓄積用!A$2:A$10000, G$5, 【データ】蓄積用!C$2:C$10000, $A46, 【データ】蓄積用!Q$2:Q$10000, 1, 【データ】蓄積用!AC$2:AC$10000, "&gt;=4.0")&gt;0, "〇", "×")))</f>
        <v>×</v>
      </c>
      <c r="H46" t="str">
        <f>IF(OR($A46="", H$5=""), "", IF(COUNTIFS(【データ】蓄積用!A$2:A$10000, H$5, 【データ】蓄積用!C$2:C$10000, $A46, 【データ】蓄積用!D$2:D$10000, "&gt;=3000", 【データ】蓄積用!E$2:E$10000, "&gt;=1500")&gt;0, "〇", IF(COUNTIFS(【データ】蓄積用!A$2:A$10000, H$5, 【データ】蓄積用!C$2:C$10000, $A46, 【データ】蓄積用!Q$2:Q$10000, 1, 【データ】蓄積用!AC$2:AC$10000, "&gt;=4.0")&gt;0, "〇", "×")))</f>
        <v>×</v>
      </c>
      <c r="I46" t="str">
        <f>IF(OR($A46="", I$5=""), "", IF(COUNTIFS(【データ】蓄積用!A$2:A$10000, I$5, 【データ】蓄積用!C$2:C$10000, $A46, 【データ】蓄積用!D$2:D$10000, "&gt;=3000", 【データ】蓄積用!E$2:E$10000, "&gt;=1500")&gt;0, "〇", IF(COUNTIFS(【データ】蓄積用!A$2:A$10000, I$5, 【データ】蓄積用!C$2:C$10000, $A46, 【データ】蓄積用!Q$2:Q$10000, 1, 【データ】蓄積用!AC$2:AC$10000, "&gt;=4.0")&gt;0, "〇", "×")))</f>
        <v>×</v>
      </c>
      <c r="J46" t="str">
        <f>IF(OR($A46="", J$5=""), "", IF(COUNTIFS(【データ】蓄積用!A$2:A$10000, J$5, 【データ】蓄積用!C$2:C$10000, $A46, 【データ】蓄積用!D$2:D$10000, "&gt;=3000", 【データ】蓄積用!E$2:E$10000, "&gt;=1500")&gt;0, "〇", IF(COUNTIFS(【データ】蓄積用!A$2:A$10000, J$5, 【データ】蓄積用!C$2:C$10000, $A46, 【データ】蓄積用!Q$2:Q$10000, 1, 【データ】蓄積用!AC$2:AC$10000, "&gt;=4.0")&gt;0, "〇", "×")))</f>
        <v>×</v>
      </c>
      <c r="K46" t="str">
        <f>IF(OR($A46="", K$5=""), "", IF(COUNTIFS(【データ】蓄積用!A$2:A$10000, K$5, 【データ】蓄積用!C$2:C$10000, $A46, 【データ】蓄積用!D$2:D$10000, "&gt;=3000", 【データ】蓄積用!E$2:E$10000, "&gt;=1500")&gt;0, "〇", IF(COUNTIFS(【データ】蓄積用!A$2:A$10000, K$5, 【データ】蓄積用!C$2:C$10000, $A46, 【データ】蓄積用!Q$2:Q$10000, 1, 【データ】蓄積用!AC$2:AC$10000, "&gt;=4.0")&gt;0, "〇", "×")))</f>
        <v>×</v>
      </c>
      <c r="L46" t="str">
        <f>IF(OR($A46="", L$5=""), "", IF(COUNTIFS(【データ】蓄積用!A$2:A$10000, L$5, 【データ】蓄積用!C$2:C$10000, $A46, 【データ】蓄積用!D$2:D$10000, "&gt;=3000", 【データ】蓄積用!E$2:E$10000, "&gt;=1500")&gt;0, "〇", IF(COUNTIFS(【データ】蓄積用!A$2:A$10000, L$5, 【データ】蓄積用!C$2:C$10000, $A46, 【データ】蓄積用!Q$2:Q$10000, 1, 【データ】蓄積用!AC$2:AC$10000, "&gt;=4.0")&gt;0, "〇", "×")))</f>
        <v>×</v>
      </c>
      <c r="M46" t="str">
        <f>IF(OR($A46="", M$5=""), "", IF(COUNTIFS(【データ】蓄積用!A$2:A$10000, M$5, 【データ】蓄積用!C$2:C$10000, $A46, 【データ】蓄積用!D$2:D$10000, "&gt;=3000", 【データ】蓄積用!E$2:E$10000, "&gt;=1500")&gt;0, "〇", IF(COUNTIFS(【データ】蓄積用!A$2:A$10000, M$5, 【データ】蓄積用!C$2:C$10000, $A46, 【データ】蓄積用!Q$2:Q$10000, 1, 【データ】蓄積用!AC$2:AC$10000, "&gt;=4.0")&gt;0, "〇", "×")))</f>
        <v>×</v>
      </c>
      <c r="N46" t="str">
        <f>IF(OR($A46="", N$5=""), "", IF(COUNTIFS(【データ】蓄積用!A$2:A$10000, N$5, 【データ】蓄積用!C$2:C$10000, $A46, 【データ】蓄積用!D$2:D$10000, "&gt;=3000", 【データ】蓄積用!E$2:E$10000, "&gt;=1500")&gt;0, "〇", IF(COUNTIFS(【データ】蓄積用!A$2:A$10000, N$5, 【データ】蓄積用!C$2:C$10000, $A46, 【データ】蓄積用!Q$2:Q$10000, 1, 【データ】蓄積用!AC$2:AC$10000, "&gt;=4.0")&gt;0, "〇", "×")))</f>
        <v>×</v>
      </c>
      <c r="O46" t="str">
        <f>IF(OR($A46="", O$5=""), "", IF(COUNTIFS(【データ】蓄積用!A$2:A$10000, O$5, 【データ】蓄積用!C$2:C$10000, $A46, 【データ】蓄積用!D$2:D$10000, "&gt;=3000", 【データ】蓄積用!E$2:E$10000, "&gt;=1500")&gt;0, "〇", IF(COUNTIFS(【データ】蓄積用!A$2:A$10000, O$5, 【データ】蓄積用!C$2:C$10000, $A46, 【データ】蓄積用!Q$2:Q$10000, 1, 【データ】蓄積用!AC$2:AC$10000, "&gt;=4.0")&gt;0, "〇", "×")))</f>
        <v>×</v>
      </c>
      <c r="P46" t="str">
        <f>IF(OR($A46="", P$5=""), "", IF(COUNTIFS(【データ】蓄積用!A$2:A$10000, P$5, 【データ】蓄積用!C$2:C$10000, $A46, 【データ】蓄積用!D$2:D$10000, "&gt;=3000", 【データ】蓄積用!E$2:E$10000, "&gt;=1500")&gt;0, "〇", IF(COUNTIFS(【データ】蓄積用!A$2:A$10000, P$5, 【データ】蓄積用!C$2:C$10000, $A46, 【データ】蓄積用!Q$2:Q$10000, 1, 【データ】蓄積用!AC$2:AC$10000, "&gt;=4.0")&gt;0, "〇", "×")))</f>
        <v>×</v>
      </c>
      <c r="Q46" t="str">
        <f>IF(OR($A46="", Q$5=""), "", IF(COUNTIFS(【データ】蓄積用!A$2:A$10000, Q$5, 【データ】蓄積用!C$2:C$10000, $A46, 【データ】蓄積用!D$2:D$10000, "&gt;=3000", 【データ】蓄積用!E$2:E$10000, "&gt;=1500")&gt;0, "〇", IF(COUNTIFS(【データ】蓄積用!A$2:A$10000, Q$5, 【データ】蓄積用!C$2:C$10000, $A46, 【データ】蓄積用!Q$2:Q$10000, 1, 【データ】蓄積用!AC$2:AC$10000, "&gt;=4.0")&gt;0, "〇", "×")))</f>
        <v>×</v>
      </c>
      <c r="R46" t="str">
        <f>IF(OR($A46="", R$5=""), "", IF(COUNTIFS(【データ】蓄積用!A$2:A$10000, R$5, 【データ】蓄積用!C$2:C$10000, $A46, 【データ】蓄積用!D$2:D$10000, "&gt;=3000", 【データ】蓄積用!E$2:E$10000, "&gt;=1500")&gt;0, "〇", IF(COUNTIFS(【データ】蓄積用!A$2:A$10000, R$5, 【データ】蓄積用!C$2:C$10000, $A46, 【データ】蓄積用!Q$2:Q$10000, 1, 【データ】蓄積用!AC$2:AC$10000, "&gt;=4.0")&gt;0, "〇", "×")))</f>
        <v>×</v>
      </c>
      <c r="S46" t="str">
        <f>IF(OR($A46="", S$5=""), "", IF(COUNTIFS(【データ】蓄積用!A$2:A$10000, S$5, 【データ】蓄積用!C$2:C$10000, $A46, 【データ】蓄積用!D$2:D$10000, "&gt;=3000", 【データ】蓄積用!E$2:E$10000, "&gt;=1500")&gt;0, "〇", IF(COUNTIFS(【データ】蓄積用!A$2:A$10000, S$5, 【データ】蓄積用!C$2:C$10000, $A46, 【データ】蓄積用!Q$2:Q$10000, 1, 【データ】蓄積用!AC$2:AC$10000, "&gt;=4.0")&gt;0, "〇", "×")))</f>
        <v>×</v>
      </c>
      <c r="T46" t="str">
        <f>IF(OR($A46="", T$5=""), "", IF(COUNTIFS(【データ】蓄積用!A$2:A$10000, T$5, 【データ】蓄積用!C$2:C$10000, $A46, 【データ】蓄積用!D$2:D$10000, "&gt;=3000", 【データ】蓄積用!E$2:E$10000, "&gt;=1500")&gt;0, "〇", IF(COUNTIFS(【データ】蓄積用!A$2:A$10000, T$5, 【データ】蓄積用!C$2:C$10000, $A46, 【データ】蓄積用!Q$2:Q$10000, 1, 【データ】蓄積用!AC$2:AC$10000, "&gt;=4.0")&gt;0, "〇", "×")))</f>
        <v>×</v>
      </c>
      <c r="U46" t="str">
        <f>IF(OR($A46="", U$5=""), "", IF(COUNTIFS(【データ】蓄積用!A$2:A$10000, U$5, 【データ】蓄積用!C$2:C$10000, $A46, 【データ】蓄積用!D$2:D$10000, "&gt;=3000", 【データ】蓄積用!E$2:E$10000, "&gt;=1500")&gt;0, "〇", IF(COUNTIFS(【データ】蓄積用!A$2:A$10000, U$5, 【データ】蓄積用!C$2:C$10000, $A46, 【データ】蓄積用!Q$2:Q$10000, 1, 【データ】蓄積用!AC$2:AC$10000, "&gt;=4.0")&gt;0, "〇", "×")))</f>
        <v>×</v>
      </c>
      <c r="V46" t="str">
        <f>IF(OR($A46="", V$5=""), "", IF(COUNTIFS(【データ】蓄積用!A$2:A$10000, V$5, 【データ】蓄積用!C$2:C$10000, $A46, 【データ】蓄積用!D$2:D$10000, "&gt;=3000", 【データ】蓄積用!E$2:E$10000, "&gt;=1500")&gt;0, "〇", IF(COUNTIFS(【データ】蓄積用!A$2:A$10000, V$5, 【データ】蓄積用!C$2:C$10000, $A46, 【データ】蓄積用!Q$2:Q$10000, 1, 【データ】蓄積用!AC$2:AC$10000, "&gt;=4.0")&gt;0, "〇", "×")))</f>
        <v>×</v>
      </c>
      <c r="W46" t="str">
        <f>IF(OR($A46="", W$5=""), "", IF(COUNTIFS(【データ】蓄積用!A$2:A$10000, W$5, 【データ】蓄積用!C$2:C$10000, $A46, 【データ】蓄積用!D$2:D$10000, "&gt;=3000", 【データ】蓄積用!E$2:E$10000, "&gt;=1500")&gt;0, "〇", IF(COUNTIFS(【データ】蓄積用!A$2:A$10000, W$5, 【データ】蓄積用!C$2:C$10000, $A46, 【データ】蓄積用!Q$2:Q$10000, 1, 【データ】蓄積用!AC$2:AC$10000, "&gt;=4.0")&gt;0, "〇", "×")))</f>
        <v>×</v>
      </c>
      <c r="X46" t="str">
        <f>IF(OR($A46="", X$5=""), "", IF(COUNTIFS(【データ】蓄積用!A$2:A$10000, X$5, 【データ】蓄積用!C$2:C$10000, $A46, 【データ】蓄積用!D$2:D$10000, "&gt;=3000", 【データ】蓄積用!E$2:E$10000, "&gt;=1500")&gt;0, "〇", IF(COUNTIFS(【データ】蓄積用!A$2:A$10000, X$5, 【データ】蓄積用!C$2:C$10000, $A46, 【データ】蓄積用!Q$2:Q$10000, 1, 【データ】蓄積用!AC$2:AC$10000, "&gt;=4.0")&gt;0, "〇", "×")))</f>
        <v>×</v>
      </c>
      <c r="Y46" t="str">
        <f>IF(OR($A46="", Y$5=""), "", IF(COUNTIFS(【データ】蓄積用!A$2:A$10000, Y$5, 【データ】蓄積用!C$2:C$10000, $A46, 【データ】蓄積用!D$2:D$10000, "&gt;=3000", 【データ】蓄積用!E$2:E$10000, "&gt;=1500")&gt;0, "〇", IF(COUNTIFS(【データ】蓄積用!A$2:A$10000, Y$5, 【データ】蓄積用!C$2:C$10000, $A46, 【データ】蓄積用!Q$2:Q$10000, 1, 【データ】蓄積用!AC$2:AC$10000, "&gt;=4.0")&gt;0, "〇", "×")))</f>
        <v>×</v>
      </c>
      <c r="Z46" t="str">
        <f>IF(OR($A46="", Z$5=""), "", IF(COUNTIFS(【データ】蓄積用!A$2:A$10000, Z$5, 【データ】蓄積用!C$2:C$10000, $A46, 【データ】蓄積用!D$2:D$10000, "&gt;=3000", 【データ】蓄積用!E$2:E$10000, "&gt;=1500")&gt;0, "〇", IF(COUNTIFS(【データ】蓄積用!A$2:A$10000, Z$5, 【データ】蓄積用!C$2:C$10000, $A46, 【データ】蓄積用!Q$2:Q$10000, 1, 【データ】蓄積用!AC$2:AC$10000, "&gt;=4.0")&gt;0, "〇", "×")))</f>
        <v>×</v>
      </c>
      <c r="AA46" t="str">
        <f>IF(OR($A46="", AA$5=""), "", IF(COUNTIFS(【データ】蓄積用!A$2:A$10000, AA$5, 【データ】蓄積用!C$2:C$10000, $A46, 【データ】蓄積用!D$2:D$10000, "&gt;=3000", 【データ】蓄積用!E$2:E$10000, "&gt;=1500")&gt;0, "〇", IF(COUNTIFS(【データ】蓄積用!A$2:A$10000, AA$5, 【データ】蓄積用!C$2:C$10000, $A46, 【データ】蓄積用!Q$2:Q$10000, 1, 【データ】蓄積用!AC$2:AC$10000, "&gt;=4.0")&gt;0, "〇", "×")))</f>
        <v>×</v>
      </c>
      <c r="AB46" t="str">
        <f>IF(OR($A46="", AB$5=""), "", IF(COUNTIFS(【データ】蓄積用!A$2:A$10000, AB$5, 【データ】蓄積用!C$2:C$10000, $A46, 【データ】蓄積用!D$2:D$10000, "&gt;=3000", 【データ】蓄積用!E$2:E$10000, "&gt;=1500")&gt;0, "〇", IF(COUNTIFS(【データ】蓄積用!A$2:A$10000, AB$5, 【データ】蓄積用!C$2:C$10000, $A46, 【データ】蓄積用!Q$2:Q$10000, 1, 【データ】蓄積用!AC$2:AC$10000, "&gt;=4.0")&gt;0, "〇", "×")))</f>
        <v>×</v>
      </c>
      <c r="AC46" t="str">
        <f>IF(OR($A46="", AC$5=""), "", IF(COUNTIFS(【データ】蓄積用!A$2:A$10000, AC$5, 【データ】蓄積用!C$2:C$10000, $A46, 【データ】蓄積用!D$2:D$10000, "&gt;=3000", 【データ】蓄積用!E$2:E$10000, "&gt;=1500")&gt;0, "〇", IF(COUNTIFS(【データ】蓄積用!A$2:A$10000, AC$5, 【データ】蓄積用!C$2:C$10000, $A46, 【データ】蓄積用!Q$2:Q$10000, 1, 【データ】蓄積用!AC$2:AC$10000, "&gt;=4.0")&gt;0, "〇", "×")))</f>
        <v>×</v>
      </c>
      <c r="AD46" t="str">
        <f>IF(OR($A46="", AD$5=""), "", IF(COUNTIFS(【データ】蓄積用!A$2:A$10000, AD$5, 【データ】蓄積用!C$2:C$10000, $A46, 【データ】蓄積用!D$2:D$10000, "&gt;=3000", 【データ】蓄積用!E$2:E$10000, "&gt;=1500")&gt;0, "〇", IF(COUNTIFS(【データ】蓄積用!A$2:A$10000, AD$5, 【データ】蓄積用!C$2:C$10000, $A46, 【データ】蓄積用!Q$2:Q$10000, 1, 【データ】蓄積用!AC$2:AC$10000, "&gt;=4.0")&gt;0, "〇", "×")))</f>
        <v>×</v>
      </c>
      <c r="AE46" t="str">
        <f>IF(OR($A46="", AE$5=""), "", IF(COUNTIFS(【データ】蓄積用!A$2:A$10000, AE$5, 【データ】蓄積用!C$2:C$10000, $A46, 【データ】蓄積用!D$2:D$10000, "&gt;=3000", 【データ】蓄積用!E$2:E$10000, "&gt;=1500")&gt;0, "〇", IF(COUNTIFS(【データ】蓄積用!A$2:A$10000, AE$5, 【データ】蓄積用!C$2:C$10000, $A46, 【データ】蓄積用!Q$2:Q$10000, 1, 【データ】蓄積用!AC$2:AC$10000, "&gt;=4.0")&gt;0, "〇", "×")))</f>
        <v>×</v>
      </c>
      <c r="AF46" t="str">
        <f>IF(OR($A46="", AF$5=""), "", IF(COUNTIFS(【データ】蓄積用!A$2:A$10000, AF$5, 【データ】蓄積用!C$2:C$10000, $A46, 【データ】蓄積用!D$2:D$10000, "&gt;=3000", 【データ】蓄積用!E$2:E$10000, "&gt;=1500")&gt;0, "〇", IF(COUNTIFS(【データ】蓄積用!A$2:A$10000, AF$5, 【データ】蓄積用!C$2:C$10000, $A46, 【データ】蓄積用!Q$2:Q$10000, 1, 【データ】蓄積用!AC$2:AC$10000, "&gt;=4.0")&gt;0, "〇", "×")))</f>
        <v>×</v>
      </c>
      <c r="AG46" t="str">
        <f>IF(OR($A46="", AG$5=""), "", IF(COUNTIFS(【データ】蓄積用!A$2:A$10000, AG$5, 【データ】蓄積用!C$2:C$10000, $A46, 【データ】蓄積用!D$2:D$10000, "&gt;=3000", 【データ】蓄積用!E$2:E$10000, "&gt;=1500")&gt;0, "〇", IF(COUNTIFS(【データ】蓄積用!A$2:A$10000, AG$5, 【データ】蓄積用!C$2:C$10000, $A46, 【データ】蓄積用!Q$2:Q$10000, 1, 【データ】蓄積用!AC$2:AC$10000, "&gt;=4.0")&gt;0, "〇", "×")))</f>
        <v>×</v>
      </c>
      <c r="AH46" t="str">
        <f>IF(OR($A46="", AH$5=""), "", IF(COUNTIFS(【データ】蓄積用!A$2:A$10000, AH$5, 【データ】蓄積用!C$2:C$10000, $A46, 【データ】蓄積用!D$2:D$10000, "&gt;=3000", 【データ】蓄積用!E$2:E$10000, "&gt;=1500")&gt;0, "〇", IF(COUNTIFS(【データ】蓄積用!A$2:A$10000, AH$5, 【データ】蓄積用!C$2:C$10000, $A46, 【データ】蓄積用!Q$2:Q$10000, 1, 【データ】蓄積用!AC$2:AC$10000, "&gt;=4.0")&gt;0, "〇", "×")))</f>
        <v>×</v>
      </c>
      <c r="AI46" t="str">
        <f>IF(OR($A46="", AI$5=""), "", IF(COUNTIFS(【データ】蓄積用!A$2:A$10000, AI$5, 【データ】蓄積用!C$2:C$10000, $A46, 【データ】蓄積用!D$2:D$10000, "&gt;=3000", 【データ】蓄積用!E$2:E$10000, "&gt;=1500")&gt;0, "〇", IF(COUNTIFS(【データ】蓄積用!A$2:A$10000, AI$5, 【データ】蓄積用!C$2:C$10000, $A46, 【データ】蓄積用!Q$2:Q$10000, 1, 【データ】蓄積用!AC$2:AC$10000, "&gt;=4.0")&gt;0, "〇", "×")))</f>
        <v>×</v>
      </c>
      <c r="AJ46" t="str">
        <f>IF(OR($A46="", AJ$5=""), "", IF(COUNTIFS(【データ】蓄積用!A$2:A$10000, AJ$5, 【データ】蓄積用!C$2:C$10000, $A46, 【データ】蓄積用!D$2:D$10000, "&gt;=3000", 【データ】蓄積用!E$2:E$10000, "&gt;=1500")&gt;0, "〇", IF(COUNTIFS(【データ】蓄積用!A$2:A$10000, AJ$5, 【データ】蓄積用!C$2:C$10000, $A46, 【データ】蓄積用!Q$2:Q$10000, 1, 【データ】蓄積用!AC$2:AC$10000, "&gt;=4.0")&gt;0, "〇", "×")))</f>
        <v>×</v>
      </c>
      <c r="AK46" t="str">
        <f>IF(OR($A46="", AK$5=""), "", IF(COUNTIFS(【データ】蓄積用!A$2:A$10000, AK$5, 【データ】蓄積用!C$2:C$10000, $A46, 【データ】蓄積用!D$2:D$10000, "&gt;=3000", 【データ】蓄積用!E$2:E$10000, "&gt;=1500")&gt;0, "〇", IF(COUNTIFS(【データ】蓄積用!A$2:A$10000, AK$5, 【データ】蓄積用!C$2:C$10000, $A46, 【データ】蓄積用!Q$2:Q$10000, 1, 【データ】蓄積用!AC$2:AC$10000, "&gt;=4.0")&gt;0, "〇", "×")))</f>
        <v>×</v>
      </c>
      <c r="AL46" t="str">
        <f>IF(OR($A46="", AL$5=""), "", IF(COUNTIFS(【データ】蓄積用!A$2:A$10000, AL$5, 【データ】蓄積用!C$2:C$10000, $A46, 【データ】蓄積用!D$2:D$10000, "&gt;=3000", 【データ】蓄積用!E$2:E$10000, "&gt;=1500")&gt;0, "〇", IF(COUNTIFS(【データ】蓄積用!A$2:A$10000, AL$5, 【データ】蓄積用!C$2:C$10000, $A46, 【データ】蓄積用!Q$2:Q$10000, 1, 【データ】蓄積用!AC$2:AC$10000, "&gt;=4.0")&gt;0, "〇", "×")))</f>
        <v>×</v>
      </c>
      <c r="AM46" t="str">
        <f>IF(OR($A46="", AM$5=""), "", IF(COUNTIFS(【データ】蓄積用!A$2:A$10000, AM$5, 【データ】蓄積用!C$2:C$10000, $A46, 【データ】蓄積用!D$2:D$10000, "&gt;=3000", 【データ】蓄積用!E$2:E$10000, "&gt;=1500")&gt;0, "〇", IF(COUNTIFS(【データ】蓄積用!A$2:A$10000, AM$5, 【データ】蓄積用!C$2:C$10000, $A46, 【データ】蓄積用!Q$2:Q$10000, 1, 【データ】蓄積用!AC$2:AC$10000, "&gt;=4.0")&gt;0, "〇", "×")))</f>
        <v>×</v>
      </c>
      <c r="AN46" t="str">
        <f>IF(OR($A46="", AN$5=""), "", IF(COUNTIFS(【データ】蓄積用!A$2:A$10000, AN$5, 【データ】蓄積用!C$2:C$10000, $A46, 【データ】蓄積用!D$2:D$10000, "&gt;=3000", 【データ】蓄積用!E$2:E$10000, "&gt;=1500")&gt;0, "〇", IF(COUNTIFS(【データ】蓄積用!A$2:A$10000, AN$5, 【データ】蓄積用!C$2:C$10000, $A46, 【データ】蓄積用!Q$2:Q$10000, 1, 【データ】蓄積用!AC$2:AC$10000, "&gt;=4.0")&gt;0, "〇", "×")))</f>
        <v>×</v>
      </c>
      <c r="AO46" t="str">
        <f>IF(OR($A46="", AO$5=""), "", IF(COUNTIFS(【データ】蓄積用!A$2:A$10000, AO$5, 【データ】蓄積用!C$2:C$10000, $A46, 【データ】蓄積用!D$2:D$10000, "&gt;=3000", 【データ】蓄積用!E$2:E$10000, "&gt;=1500")&gt;0, "〇", IF(COUNTIFS(【データ】蓄積用!A$2:A$10000, AO$5, 【データ】蓄積用!C$2:C$10000, $A46, 【データ】蓄積用!Q$2:Q$10000, 1, 【データ】蓄積用!AC$2:AC$10000, "&gt;=4.0")&gt;0, "〇", "×")))</f>
        <v>×</v>
      </c>
      <c r="AP46" t="str">
        <f>IF(OR($A46="", AP$5=""), "", IF(COUNTIFS(【データ】蓄積用!A$2:A$10000, AP$5, 【データ】蓄積用!C$2:C$10000, $A46, 【データ】蓄積用!D$2:D$10000, "&gt;=3000", 【データ】蓄積用!E$2:E$10000, "&gt;=1500")&gt;0, "〇", IF(COUNTIFS(【データ】蓄積用!A$2:A$10000, AP$5, 【データ】蓄積用!C$2:C$10000, $A46, 【データ】蓄積用!Q$2:Q$10000, 1, 【データ】蓄積用!AC$2:AC$10000, "&gt;=4.0")&gt;0, "〇", "×")))</f>
        <v>×</v>
      </c>
      <c r="AQ46" t="str">
        <f>IF(OR($A46="", AQ$5=""), "", IF(COUNTIFS(【データ】蓄積用!A$2:A$10000, AQ$5, 【データ】蓄積用!C$2:C$10000, $A46, 【データ】蓄積用!D$2:D$10000, "&gt;=3000", 【データ】蓄積用!E$2:E$10000, "&gt;=1500")&gt;0, "〇", IF(COUNTIFS(【データ】蓄積用!A$2:A$10000, AQ$5, 【データ】蓄積用!C$2:C$10000, $A46, 【データ】蓄積用!Q$2:Q$10000, 1, 【データ】蓄積用!AC$2:AC$10000, "&gt;=4.0")&gt;0, "〇", "×")))</f>
        <v>×</v>
      </c>
      <c r="AR46" t="str">
        <f>IF(OR($A46="", AR$5=""), "", IF(COUNTIFS(【データ】蓄積用!A$2:A$10000, AR$5, 【データ】蓄積用!C$2:C$10000, $A46, 【データ】蓄積用!D$2:D$10000, "&gt;=3000", 【データ】蓄積用!E$2:E$10000, "&gt;=1500")&gt;0, "〇", IF(COUNTIFS(【データ】蓄積用!A$2:A$10000, AR$5, 【データ】蓄積用!C$2:C$10000, $A46, 【データ】蓄積用!Q$2:Q$10000, 1, 【データ】蓄積用!AC$2:AC$10000, "&gt;=4.0")&gt;0, "〇", "×")))</f>
        <v>×</v>
      </c>
      <c r="AS46" t="str">
        <f>IF(OR($A46="", AS$5=""), "", IF(COUNTIFS(【データ】蓄積用!A$2:A$10000, AS$5, 【データ】蓄積用!C$2:C$10000, $A46, 【データ】蓄積用!D$2:D$10000, "&gt;=3000", 【データ】蓄積用!E$2:E$10000, "&gt;=1500")&gt;0, "〇", IF(COUNTIFS(【データ】蓄積用!A$2:A$10000, AS$5, 【データ】蓄積用!C$2:C$10000, $A46, 【データ】蓄積用!Q$2:Q$10000, 1, 【データ】蓄積用!AC$2:AC$10000, "&gt;=4.0")&gt;0, "〇", "×")))</f>
        <v>〇</v>
      </c>
      <c r="AT46" t="str">
        <f>IF(OR($A46="", AT$5=""), "", IF(COUNTIFS(【データ】蓄積用!A$2:A$10000, AT$5, 【データ】蓄積用!C$2:C$10000, $A46, 【データ】蓄積用!D$2:D$10000, "&gt;=3000", 【データ】蓄積用!E$2:E$10000, "&gt;=1500")&gt;0, "〇", IF(COUNTIFS(【データ】蓄積用!A$2:A$10000, AT$5, 【データ】蓄積用!C$2:C$10000, $A46, 【データ】蓄積用!Q$2:Q$10000, 1, 【データ】蓄積用!AC$2:AC$10000, "&gt;=4.0")&gt;0, "〇", "×")))</f>
        <v>×</v>
      </c>
      <c r="AU46" t="str">
        <f>IF(OR($A46="", AU$5=""), "", IF(COUNTIFS(【データ】蓄積用!A$2:A$10000, AU$5, 【データ】蓄積用!C$2:C$10000, $A46, 【データ】蓄積用!D$2:D$10000, "&gt;=3000", 【データ】蓄積用!E$2:E$10000, "&gt;=1500")&gt;0, "〇", IF(COUNTIFS(【データ】蓄積用!A$2:A$10000, AU$5, 【データ】蓄積用!C$2:C$10000, $A46, 【データ】蓄積用!Q$2:Q$10000, 1, 【データ】蓄積用!AC$2:AC$10000, "&gt;=4.0")&gt;0, "〇", "×")))</f>
        <v>×</v>
      </c>
      <c r="AV46" t="str">
        <f>IF(OR($A46="", AV$5=""), "", IF(COUNTIFS(【データ】蓄積用!A$2:A$10000, AV$5, 【データ】蓄積用!C$2:C$10000, $A46, 【データ】蓄積用!D$2:D$10000, "&gt;=3000", 【データ】蓄積用!E$2:E$10000, "&gt;=1500")&gt;0, "〇", IF(COUNTIFS(【データ】蓄積用!A$2:A$10000, AV$5, 【データ】蓄積用!C$2:C$10000, $A46, 【データ】蓄積用!Q$2:Q$10000, 1, 【データ】蓄積用!AC$2:AC$10000, "&gt;=4.0")&gt;0, "〇", "×")))</f>
        <v>×</v>
      </c>
      <c r="AW46" t="str">
        <f>IF(OR($A46="", AW$5=""), "", IF(COUNTIFS(【データ】蓄積用!A$2:A$10000, AW$5, 【データ】蓄積用!C$2:C$10000, $A46, 【データ】蓄積用!D$2:D$10000, "&gt;=3000", 【データ】蓄積用!E$2:E$10000, "&gt;=1500")&gt;0, "〇", IF(COUNTIFS(【データ】蓄積用!A$2:A$10000, AW$5, 【データ】蓄積用!C$2:C$10000, $A46, 【データ】蓄積用!Q$2:Q$10000, 1, 【データ】蓄積用!AC$2:AC$10000, "&gt;=4.0")&gt;0, "〇", "×")))</f>
        <v>×</v>
      </c>
      <c r="AX46" t="str">
        <f>IF(OR($A46="", AX$5=""), "", IF(COUNTIFS(【データ】蓄積用!A$2:A$10000, AX$5, 【データ】蓄積用!C$2:C$10000, $A46, 【データ】蓄積用!D$2:D$10000, "&gt;=3000", 【データ】蓄積用!E$2:E$10000, "&gt;=1500")&gt;0, "〇", IF(COUNTIFS(【データ】蓄積用!A$2:A$10000, AX$5, 【データ】蓄積用!C$2:C$10000, $A46, 【データ】蓄積用!Q$2:Q$10000, 1, 【データ】蓄積用!AC$2:AC$10000, "&gt;=4.0")&gt;0, "〇", "×")))</f>
        <v>×</v>
      </c>
      <c r="AY46" t="str">
        <f>IF(OR($A46="", AY$5=""), "", IF(COUNTIFS(【データ】蓄積用!A$2:A$10000, AY$5, 【データ】蓄積用!C$2:C$10000, $A46, 【データ】蓄積用!D$2:D$10000, "&gt;=3000", 【データ】蓄積用!E$2:E$10000, "&gt;=1500")&gt;0, "〇", IF(COUNTIFS(【データ】蓄積用!A$2:A$10000, AY$5, 【データ】蓄積用!C$2:C$10000, $A46, 【データ】蓄積用!Q$2:Q$10000, 1, 【データ】蓄積用!AC$2:AC$10000, "&gt;=4.0")&gt;0, "〇", "×")))</f>
        <v/>
      </c>
    </row>
    <row r="47" spans="1:51">
      <c r="A47">
        <v>561</v>
      </c>
      <c r="B47" t="str">
        <f>IF(OR($A47="", B$5=""), "", IF(COUNTIFS(【データ】蓄積用!A$2:A$10000, B$5, 【データ】蓄積用!C$2:C$10000, $A47, 【データ】蓄積用!D$2:D$10000, "&gt;=3000", 【データ】蓄積用!E$2:E$10000, "&gt;=1500")&gt;0, "〇", IF(COUNTIFS(【データ】蓄積用!A$2:A$10000, B$5, 【データ】蓄積用!C$2:C$10000, $A47, 【データ】蓄積用!Q$2:Q$10000, 1, 【データ】蓄積用!AC$2:AC$10000, "&gt;=4.0")&gt;0, "〇", "×")))</f>
        <v>×</v>
      </c>
      <c r="C47" t="str">
        <f>IF(OR($A47="", C$5=""), "", IF(COUNTIFS(【データ】蓄積用!A$2:A$10000, C$5, 【データ】蓄積用!C$2:C$10000, $A47, 【データ】蓄積用!D$2:D$10000, "&gt;=3000", 【データ】蓄積用!E$2:E$10000, "&gt;=1500")&gt;0, "〇", IF(COUNTIFS(【データ】蓄積用!A$2:A$10000, C$5, 【データ】蓄積用!C$2:C$10000, $A47, 【データ】蓄積用!Q$2:Q$10000, 1, 【データ】蓄積用!AC$2:AC$10000, "&gt;=4.0")&gt;0, "〇", "×")))</f>
        <v>×</v>
      </c>
      <c r="D47" t="str">
        <f>IF(OR($A47="", D$5=""), "", IF(COUNTIFS(【データ】蓄積用!A$2:A$10000, D$5, 【データ】蓄積用!C$2:C$10000, $A47, 【データ】蓄積用!D$2:D$10000, "&gt;=3000", 【データ】蓄積用!E$2:E$10000, "&gt;=1500")&gt;0, "〇", IF(COUNTIFS(【データ】蓄積用!A$2:A$10000, D$5, 【データ】蓄積用!C$2:C$10000, $A47, 【データ】蓄積用!Q$2:Q$10000, 1, 【データ】蓄積用!AC$2:AC$10000, "&gt;=4.0")&gt;0, "〇", "×")))</f>
        <v>×</v>
      </c>
      <c r="E47" t="str">
        <f>IF(OR($A47="", E$5=""), "", IF(COUNTIFS(【データ】蓄積用!A$2:A$10000, E$5, 【データ】蓄積用!C$2:C$10000, $A47, 【データ】蓄積用!D$2:D$10000, "&gt;=3000", 【データ】蓄積用!E$2:E$10000, "&gt;=1500")&gt;0, "〇", IF(COUNTIFS(【データ】蓄積用!A$2:A$10000, E$5, 【データ】蓄積用!C$2:C$10000, $A47, 【データ】蓄積用!Q$2:Q$10000, 1, 【データ】蓄積用!AC$2:AC$10000, "&gt;=4.0")&gt;0, "〇", "×")))</f>
        <v>×</v>
      </c>
      <c r="F47" t="str">
        <f>IF(OR($A47="", F$5=""), "", IF(COUNTIFS(【データ】蓄積用!A$2:A$10000, F$5, 【データ】蓄積用!C$2:C$10000, $A47, 【データ】蓄積用!D$2:D$10000, "&gt;=3000", 【データ】蓄積用!E$2:E$10000, "&gt;=1500")&gt;0, "〇", IF(COUNTIFS(【データ】蓄積用!A$2:A$10000, F$5, 【データ】蓄積用!C$2:C$10000, $A47, 【データ】蓄積用!Q$2:Q$10000, 1, 【データ】蓄積用!AC$2:AC$10000, "&gt;=4.0")&gt;0, "〇", "×")))</f>
        <v>×</v>
      </c>
      <c r="G47" t="str">
        <f>IF(OR($A47="", G$5=""), "", IF(COUNTIFS(【データ】蓄積用!A$2:A$10000, G$5, 【データ】蓄積用!C$2:C$10000, $A47, 【データ】蓄積用!D$2:D$10000, "&gt;=3000", 【データ】蓄積用!E$2:E$10000, "&gt;=1500")&gt;0, "〇", IF(COUNTIFS(【データ】蓄積用!A$2:A$10000, G$5, 【データ】蓄積用!C$2:C$10000, $A47, 【データ】蓄積用!Q$2:Q$10000, 1, 【データ】蓄積用!AC$2:AC$10000, "&gt;=4.0")&gt;0, "〇", "×")))</f>
        <v>×</v>
      </c>
      <c r="H47" t="str">
        <f>IF(OR($A47="", H$5=""), "", IF(COUNTIFS(【データ】蓄積用!A$2:A$10000, H$5, 【データ】蓄積用!C$2:C$10000, $A47, 【データ】蓄積用!D$2:D$10000, "&gt;=3000", 【データ】蓄積用!E$2:E$10000, "&gt;=1500")&gt;0, "〇", IF(COUNTIFS(【データ】蓄積用!A$2:A$10000, H$5, 【データ】蓄積用!C$2:C$10000, $A47, 【データ】蓄積用!Q$2:Q$10000, 1, 【データ】蓄積用!AC$2:AC$10000, "&gt;=4.0")&gt;0, "〇", "×")))</f>
        <v>×</v>
      </c>
      <c r="I47" t="str">
        <f>IF(OR($A47="", I$5=""), "", IF(COUNTIFS(【データ】蓄積用!A$2:A$10000, I$5, 【データ】蓄積用!C$2:C$10000, $A47, 【データ】蓄積用!D$2:D$10000, "&gt;=3000", 【データ】蓄積用!E$2:E$10000, "&gt;=1500")&gt;0, "〇", IF(COUNTIFS(【データ】蓄積用!A$2:A$10000, I$5, 【データ】蓄積用!C$2:C$10000, $A47, 【データ】蓄積用!Q$2:Q$10000, 1, 【データ】蓄積用!AC$2:AC$10000, "&gt;=4.0")&gt;0, "〇", "×")))</f>
        <v>×</v>
      </c>
      <c r="J47" t="str">
        <f>IF(OR($A47="", J$5=""), "", IF(COUNTIFS(【データ】蓄積用!A$2:A$10000, J$5, 【データ】蓄積用!C$2:C$10000, $A47, 【データ】蓄積用!D$2:D$10000, "&gt;=3000", 【データ】蓄積用!E$2:E$10000, "&gt;=1500")&gt;0, "〇", IF(COUNTIFS(【データ】蓄積用!A$2:A$10000, J$5, 【データ】蓄積用!C$2:C$10000, $A47, 【データ】蓄積用!Q$2:Q$10000, 1, 【データ】蓄積用!AC$2:AC$10000, "&gt;=4.0")&gt;0, "〇", "×")))</f>
        <v>×</v>
      </c>
      <c r="K47" t="str">
        <f>IF(OR($A47="", K$5=""), "", IF(COUNTIFS(【データ】蓄積用!A$2:A$10000, K$5, 【データ】蓄積用!C$2:C$10000, $A47, 【データ】蓄積用!D$2:D$10000, "&gt;=3000", 【データ】蓄積用!E$2:E$10000, "&gt;=1500")&gt;0, "〇", IF(COUNTIFS(【データ】蓄積用!A$2:A$10000, K$5, 【データ】蓄積用!C$2:C$10000, $A47, 【データ】蓄積用!Q$2:Q$10000, 1, 【データ】蓄積用!AC$2:AC$10000, "&gt;=4.0")&gt;0, "〇", "×")))</f>
        <v>×</v>
      </c>
      <c r="L47" t="str">
        <f>IF(OR($A47="", L$5=""), "", IF(COUNTIFS(【データ】蓄積用!A$2:A$10000, L$5, 【データ】蓄積用!C$2:C$10000, $A47, 【データ】蓄積用!D$2:D$10000, "&gt;=3000", 【データ】蓄積用!E$2:E$10000, "&gt;=1500")&gt;0, "〇", IF(COUNTIFS(【データ】蓄積用!A$2:A$10000, L$5, 【データ】蓄積用!C$2:C$10000, $A47, 【データ】蓄積用!Q$2:Q$10000, 1, 【データ】蓄積用!AC$2:AC$10000, "&gt;=4.0")&gt;0, "〇", "×")))</f>
        <v>×</v>
      </c>
      <c r="M47" t="str">
        <f>IF(OR($A47="", M$5=""), "", IF(COUNTIFS(【データ】蓄積用!A$2:A$10000, M$5, 【データ】蓄積用!C$2:C$10000, $A47, 【データ】蓄積用!D$2:D$10000, "&gt;=3000", 【データ】蓄積用!E$2:E$10000, "&gt;=1500")&gt;0, "〇", IF(COUNTIFS(【データ】蓄積用!A$2:A$10000, M$5, 【データ】蓄積用!C$2:C$10000, $A47, 【データ】蓄積用!Q$2:Q$10000, 1, 【データ】蓄積用!AC$2:AC$10000, "&gt;=4.0")&gt;0, "〇", "×")))</f>
        <v>×</v>
      </c>
      <c r="N47" t="str">
        <f>IF(OR($A47="", N$5=""), "", IF(COUNTIFS(【データ】蓄積用!A$2:A$10000, N$5, 【データ】蓄積用!C$2:C$10000, $A47, 【データ】蓄積用!D$2:D$10000, "&gt;=3000", 【データ】蓄積用!E$2:E$10000, "&gt;=1500")&gt;0, "〇", IF(COUNTIFS(【データ】蓄積用!A$2:A$10000, N$5, 【データ】蓄積用!C$2:C$10000, $A47, 【データ】蓄積用!Q$2:Q$10000, 1, 【データ】蓄積用!AC$2:AC$10000, "&gt;=4.0")&gt;0, "〇", "×")))</f>
        <v>×</v>
      </c>
      <c r="O47" t="str">
        <f>IF(OR($A47="", O$5=""), "", IF(COUNTIFS(【データ】蓄積用!A$2:A$10000, O$5, 【データ】蓄積用!C$2:C$10000, $A47, 【データ】蓄積用!D$2:D$10000, "&gt;=3000", 【データ】蓄積用!E$2:E$10000, "&gt;=1500")&gt;0, "〇", IF(COUNTIFS(【データ】蓄積用!A$2:A$10000, O$5, 【データ】蓄積用!C$2:C$10000, $A47, 【データ】蓄積用!Q$2:Q$10000, 1, 【データ】蓄積用!AC$2:AC$10000, "&gt;=4.0")&gt;0, "〇", "×")))</f>
        <v>×</v>
      </c>
      <c r="P47" t="str">
        <f>IF(OR($A47="", P$5=""), "", IF(COUNTIFS(【データ】蓄積用!A$2:A$10000, P$5, 【データ】蓄積用!C$2:C$10000, $A47, 【データ】蓄積用!D$2:D$10000, "&gt;=3000", 【データ】蓄積用!E$2:E$10000, "&gt;=1500")&gt;0, "〇", IF(COUNTIFS(【データ】蓄積用!A$2:A$10000, P$5, 【データ】蓄積用!C$2:C$10000, $A47, 【データ】蓄積用!Q$2:Q$10000, 1, 【データ】蓄積用!AC$2:AC$10000, "&gt;=4.0")&gt;0, "〇", "×")))</f>
        <v>×</v>
      </c>
      <c r="Q47" t="str">
        <f>IF(OR($A47="", Q$5=""), "", IF(COUNTIFS(【データ】蓄積用!A$2:A$10000, Q$5, 【データ】蓄積用!C$2:C$10000, $A47, 【データ】蓄積用!D$2:D$10000, "&gt;=3000", 【データ】蓄積用!E$2:E$10000, "&gt;=1500")&gt;0, "〇", IF(COUNTIFS(【データ】蓄積用!A$2:A$10000, Q$5, 【データ】蓄積用!C$2:C$10000, $A47, 【データ】蓄積用!Q$2:Q$10000, 1, 【データ】蓄積用!AC$2:AC$10000, "&gt;=4.0")&gt;0, "〇", "×")))</f>
        <v>×</v>
      </c>
      <c r="R47" t="str">
        <f>IF(OR($A47="", R$5=""), "", IF(COUNTIFS(【データ】蓄積用!A$2:A$10000, R$5, 【データ】蓄積用!C$2:C$10000, $A47, 【データ】蓄積用!D$2:D$10000, "&gt;=3000", 【データ】蓄積用!E$2:E$10000, "&gt;=1500")&gt;0, "〇", IF(COUNTIFS(【データ】蓄積用!A$2:A$10000, R$5, 【データ】蓄積用!C$2:C$10000, $A47, 【データ】蓄積用!Q$2:Q$10000, 1, 【データ】蓄積用!AC$2:AC$10000, "&gt;=4.0")&gt;0, "〇", "×")))</f>
        <v>×</v>
      </c>
      <c r="S47" t="str">
        <f>IF(OR($A47="", S$5=""), "", IF(COUNTIFS(【データ】蓄積用!A$2:A$10000, S$5, 【データ】蓄積用!C$2:C$10000, $A47, 【データ】蓄積用!D$2:D$10000, "&gt;=3000", 【データ】蓄積用!E$2:E$10000, "&gt;=1500")&gt;0, "〇", IF(COUNTIFS(【データ】蓄積用!A$2:A$10000, S$5, 【データ】蓄積用!C$2:C$10000, $A47, 【データ】蓄積用!Q$2:Q$10000, 1, 【データ】蓄積用!AC$2:AC$10000, "&gt;=4.0")&gt;0, "〇", "×")))</f>
        <v>×</v>
      </c>
      <c r="T47" t="str">
        <f>IF(OR($A47="", T$5=""), "", IF(COUNTIFS(【データ】蓄積用!A$2:A$10000, T$5, 【データ】蓄積用!C$2:C$10000, $A47, 【データ】蓄積用!D$2:D$10000, "&gt;=3000", 【データ】蓄積用!E$2:E$10000, "&gt;=1500")&gt;0, "〇", IF(COUNTIFS(【データ】蓄積用!A$2:A$10000, T$5, 【データ】蓄積用!C$2:C$10000, $A47, 【データ】蓄積用!Q$2:Q$10000, 1, 【データ】蓄積用!AC$2:AC$10000, "&gt;=4.0")&gt;0, "〇", "×")))</f>
        <v>×</v>
      </c>
      <c r="U47" t="str">
        <f>IF(OR($A47="", U$5=""), "", IF(COUNTIFS(【データ】蓄積用!A$2:A$10000, U$5, 【データ】蓄積用!C$2:C$10000, $A47, 【データ】蓄積用!D$2:D$10000, "&gt;=3000", 【データ】蓄積用!E$2:E$10000, "&gt;=1500")&gt;0, "〇", IF(COUNTIFS(【データ】蓄積用!A$2:A$10000, U$5, 【データ】蓄積用!C$2:C$10000, $A47, 【データ】蓄積用!Q$2:Q$10000, 1, 【データ】蓄積用!AC$2:AC$10000, "&gt;=4.0")&gt;0, "〇", "×")))</f>
        <v>×</v>
      </c>
      <c r="V47" t="str">
        <f>IF(OR($A47="", V$5=""), "", IF(COUNTIFS(【データ】蓄積用!A$2:A$10000, V$5, 【データ】蓄積用!C$2:C$10000, $A47, 【データ】蓄積用!D$2:D$10000, "&gt;=3000", 【データ】蓄積用!E$2:E$10000, "&gt;=1500")&gt;0, "〇", IF(COUNTIFS(【データ】蓄積用!A$2:A$10000, V$5, 【データ】蓄積用!C$2:C$10000, $A47, 【データ】蓄積用!Q$2:Q$10000, 1, 【データ】蓄積用!AC$2:AC$10000, "&gt;=4.0")&gt;0, "〇", "×")))</f>
        <v>×</v>
      </c>
      <c r="W47" t="str">
        <f>IF(OR($A47="", W$5=""), "", IF(COUNTIFS(【データ】蓄積用!A$2:A$10000, W$5, 【データ】蓄積用!C$2:C$10000, $A47, 【データ】蓄積用!D$2:D$10000, "&gt;=3000", 【データ】蓄積用!E$2:E$10000, "&gt;=1500")&gt;0, "〇", IF(COUNTIFS(【データ】蓄積用!A$2:A$10000, W$5, 【データ】蓄積用!C$2:C$10000, $A47, 【データ】蓄積用!Q$2:Q$10000, 1, 【データ】蓄積用!AC$2:AC$10000, "&gt;=4.0")&gt;0, "〇", "×")))</f>
        <v>×</v>
      </c>
      <c r="X47" t="str">
        <f>IF(OR($A47="", X$5=""), "", IF(COUNTIFS(【データ】蓄積用!A$2:A$10000, X$5, 【データ】蓄積用!C$2:C$10000, $A47, 【データ】蓄積用!D$2:D$10000, "&gt;=3000", 【データ】蓄積用!E$2:E$10000, "&gt;=1500")&gt;0, "〇", IF(COUNTIFS(【データ】蓄積用!A$2:A$10000, X$5, 【データ】蓄積用!C$2:C$10000, $A47, 【データ】蓄積用!Q$2:Q$10000, 1, 【データ】蓄積用!AC$2:AC$10000, "&gt;=4.0")&gt;0, "〇", "×")))</f>
        <v>×</v>
      </c>
      <c r="Y47" t="str">
        <f>IF(OR($A47="", Y$5=""), "", IF(COUNTIFS(【データ】蓄積用!A$2:A$10000, Y$5, 【データ】蓄積用!C$2:C$10000, $A47, 【データ】蓄積用!D$2:D$10000, "&gt;=3000", 【データ】蓄積用!E$2:E$10000, "&gt;=1500")&gt;0, "〇", IF(COUNTIFS(【データ】蓄積用!A$2:A$10000, Y$5, 【データ】蓄積用!C$2:C$10000, $A47, 【データ】蓄積用!Q$2:Q$10000, 1, 【データ】蓄積用!AC$2:AC$10000, "&gt;=4.0")&gt;0, "〇", "×")))</f>
        <v>×</v>
      </c>
      <c r="Z47" t="str">
        <f>IF(OR($A47="", Z$5=""), "", IF(COUNTIFS(【データ】蓄積用!A$2:A$10000, Z$5, 【データ】蓄積用!C$2:C$10000, $A47, 【データ】蓄積用!D$2:D$10000, "&gt;=3000", 【データ】蓄積用!E$2:E$10000, "&gt;=1500")&gt;0, "〇", IF(COUNTIFS(【データ】蓄積用!A$2:A$10000, Z$5, 【データ】蓄積用!C$2:C$10000, $A47, 【データ】蓄積用!Q$2:Q$10000, 1, 【データ】蓄積用!AC$2:AC$10000, "&gt;=4.0")&gt;0, "〇", "×")))</f>
        <v>×</v>
      </c>
      <c r="AA47" t="str">
        <f>IF(OR($A47="", AA$5=""), "", IF(COUNTIFS(【データ】蓄積用!A$2:A$10000, AA$5, 【データ】蓄積用!C$2:C$10000, $A47, 【データ】蓄積用!D$2:D$10000, "&gt;=3000", 【データ】蓄積用!E$2:E$10000, "&gt;=1500")&gt;0, "〇", IF(COUNTIFS(【データ】蓄積用!A$2:A$10000, AA$5, 【データ】蓄積用!C$2:C$10000, $A47, 【データ】蓄積用!Q$2:Q$10000, 1, 【データ】蓄積用!AC$2:AC$10000, "&gt;=4.0")&gt;0, "〇", "×")))</f>
        <v>×</v>
      </c>
      <c r="AB47" t="str">
        <f>IF(OR($A47="", AB$5=""), "", IF(COUNTIFS(【データ】蓄積用!A$2:A$10000, AB$5, 【データ】蓄積用!C$2:C$10000, $A47, 【データ】蓄積用!D$2:D$10000, "&gt;=3000", 【データ】蓄積用!E$2:E$10000, "&gt;=1500")&gt;0, "〇", IF(COUNTIFS(【データ】蓄積用!A$2:A$10000, AB$5, 【データ】蓄積用!C$2:C$10000, $A47, 【データ】蓄積用!Q$2:Q$10000, 1, 【データ】蓄積用!AC$2:AC$10000, "&gt;=4.0")&gt;0, "〇", "×")))</f>
        <v>×</v>
      </c>
      <c r="AC47" t="str">
        <f>IF(OR($A47="", AC$5=""), "", IF(COUNTIFS(【データ】蓄積用!A$2:A$10000, AC$5, 【データ】蓄積用!C$2:C$10000, $A47, 【データ】蓄積用!D$2:D$10000, "&gt;=3000", 【データ】蓄積用!E$2:E$10000, "&gt;=1500")&gt;0, "〇", IF(COUNTIFS(【データ】蓄積用!A$2:A$10000, AC$5, 【データ】蓄積用!C$2:C$10000, $A47, 【データ】蓄積用!Q$2:Q$10000, 1, 【データ】蓄積用!AC$2:AC$10000, "&gt;=4.0")&gt;0, "〇", "×")))</f>
        <v>×</v>
      </c>
      <c r="AD47" t="str">
        <f>IF(OR($A47="", AD$5=""), "", IF(COUNTIFS(【データ】蓄積用!A$2:A$10000, AD$5, 【データ】蓄積用!C$2:C$10000, $A47, 【データ】蓄積用!D$2:D$10000, "&gt;=3000", 【データ】蓄積用!E$2:E$10000, "&gt;=1500")&gt;0, "〇", IF(COUNTIFS(【データ】蓄積用!A$2:A$10000, AD$5, 【データ】蓄積用!C$2:C$10000, $A47, 【データ】蓄積用!Q$2:Q$10000, 1, 【データ】蓄積用!AC$2:AC$10000, "&gt;=4.0")&gt;0, "〇", "×")))</f>
        <v>×</v>
      </c>
      <c r="AE47" t="str">
        <f>IF(OR($A47="", AE$5=""), "", IF(COUNTIFS(【データ】蓄積用!A$2:A$10000, AE$5, 【データ】蓄積用!C$2:C$10000, $A47, 【データ】蓄積用!D$2:D$10000, "&gt;=3000", 【データ】蓄積用!E$2:E$10000, "&gt;=1500")&gt;0, "〇", IF(COUNTIFS(【データ】蓄積用!A$2:A$10000, AE$5, 【データ】蓄積用!C$2:C$10000, $A47, 【データ】蓄積用!Q$2:Q$10000, 1, 【データ】蓄積用!AC$2:AC$10000, "&gt;=4.0")&gt;0, "〇", "×")))</f>
        <v>×</v>
      </c>
      <c r="AF47" t="str">
        <f>IF(OR($A47="", AF$5=""), "", IF(COUNTIFS(【データ】蓄積用!A$2:A$10000, AF$5, 【データ】蓄積用!C$2:C$10000, $A47, 【データ】蓄積用!D$2:D$10000, "&gt;=3000", 【データ】蓄積用!E$2:E$10000, "&gt;=1500")&gt;0, "〇", IF(COUNTIFS(【データ】蓄積用!A$2:A$10000, AF$5, 【データ】蓄積用!C$2:C$10000, $A47, 【データ】蓄積用!Q$2:Q$10000, 1, 【データ】蓄積用!AC$2:AC$10000, "&gt;=4.0")&gt;0, "〇", "×")))</f>
        <v>〇</v>
      </c>
      <c r="AG47" t="str">
        <f>IF(OR($A47="", AG$5=""), "", IF(COUNTIFS(【データ】蓄積用!A$2:A$10000, AG$5, 【データ】蓄積用!C$2:C$10000, $A47, 【データ】蓄積用!D$2:D$10000, "&gt;=3000", 【データ】蓄積用!E$2:E$10000, "&gt;=1500")&gt;0, "〇", IF(COUNTIFS(【データ】蓄積用!A$2:A$10000, AG$5, 【データ】蓄積用!C$2:C$10000, $A47, 【データ】蓄積用!Q$2:Q$10000, 1, 【データ】蓄積用!AC$2:AC$10000, "&gt;=4.0")&gt;0, "〇", "×")))</f>
        <v>×</v>
      </c>
      <c r="AH47" t="str">
        <f>IF(OR($A47="", AH$5=""), "", IF(COUNTIFS(【データ】蓄積用!A$2:A$10000, AH$5, 【データ】蓄積用!C$2:C$10000, $A47, 【データ】蓄積用!D$2:D$10000, "&gt;=3000", 【データ】蓄積用!E$2:E$10000, "&gt;=1500")&gt;0, "〇", IF(COUNTIFS(【データ】蓄積用!A$2:A$10000, AH$5, 【データ】蓄積用!C$2:C$10000, $A47, 【データ】蓄積用!Q$2:Q$10000, 1, 【データ】蓄積用!AC$2:AC$10000, "&gt;=4.0")&gt;0, "〇", "×")))</f>
        <v>×</v>
      </c>
      <c r="AI47" t="str">
        <f>IF(OR($A47="", AI$5=""), "", IF(COUNTIFS(【データ】蓄積用!A$2:A$10000, AI$5, 【データ】蓄積用!C$2:C$10000, $A47, 【データ】蓄積用!D$2:D$10000, "&gt;=3000", 【データ】蓄積用!E$2:E$10000, "&gt;=1500")&gt;0, "〇", IF(COUNTIFS(【データ】蓄積用!A$2:A$10000, AI$5, 【データ】蓄積用!C$2:C$10000, $A47, 【データ】蓄積用!Q$2:Q$10000, 1, 【データ】蓄積用!AC$2:AC$10000, "&gt;=4.0")&gt;0, "〇", "×")))</f>
        <v>×</v>
      </c>
      <c r="AJ47" t="str">
        <f>IF(OR($A47="", AJ$5=""), "", IF(COUNTIFS(【データ】蓄積用!A$2:A$10000, AJ$5, 【データ】蓄積用!C$2:C$10000, $A47, 【データ】蓄積用!D$2:D$10000, "&gt;=3000", 【データ】蓄積用!E$2:E$10000, "&gt;=1500")&gt;0, "〇", IF(COUNTIFS(【データ】蓄積用!A$2:A$10000, AJ$5, 【データ】蓄積用!C$2:C$10000, $A47, 【データ】蓄積用!Q$2:Q$10000, 1, 【データ】蓄積用!AC$2:AC$10000, "&gt;=4.0")&gt;0, "〇", "×")))</f>
        <v>〇</v>
      </c>
      <c r="AK47" t="str">
        <f>IF(OR($A47="", AK$5=""), "", IF(COUNTIFS(【データ】蓄積用!A$2:A$10000, AK$5, 【データ】蓄積用!C$2:C$10000, $A47, 【データ】蓄積用!D$2:D$10000, "&gt;=3000", 【データ】蓄積用!E$2:E$10000, "&gt;=1500")&gt;0, "〇", IF(COUNTIFS(【データ】蓄積用!A$2:A$10000, AK$5, 【データ】蓄積用!C$2:C$10000, $A47, 【データ】蓄積用!Q$2:Q$10000, 1, 【データ】蓄積用!AC$2:AC$10000, "&gt;=4.0")&gt;0, "〇", "×")))</f>
        <v>×</v>
      </c>
      <c r="AL47" t="str">
        <f>IF(OR($A47="", AL$5=""), "", IF(COUNTIFS(【データ】蓄積用!A$2:A$10000, AL$5, 【データ】蓄積用!C$2:C$10000, $A47, 【データ】蓄積用!D$2:D$10000, "&gt;=3000", 【データ】蓄積用!E$2:E$10000, "&gt;=1500")&gt;0, "〇", IF(COUNTIFS(【データ】蓄積用!A$2:A$10000, AL$5, 【データ】蓄積用!C$2:C$10000, $A47, 【データ】蓄積用!Q$2:Q$10000, 1, 【データ】蓄積用!AC$2:AC$10000, "&gt;=4.0")&gt;0, "〇", "×")))</f>
        <v>×</v>
      </c>
      <c r="AM47" t="str">
        <f>IF(OR($A47="", AM$5=""), "", IF(COUNTIFS(【データ】蓄積用!A$2:A$10000, AM$5, 【データ】蓄積用!C$2:C$10000, $A47, 【データ】蓄積用!D$2:D$10000, "&gt;=3000", 【データ】蓄積用!E$2:E$10000, "&gt;=1500")&gt;0, "〇", IF(COUNTIFS(【データ】蓄積用!A$2:A$10000, AM$5, 【データ】蓄積用!C$2:C$10000, $A47, 【データ】蓄積用!Q$2:Q$10000, 1, 【データ】蓄積用!AC$2:AC$10000, "&gt;=4.0")&gt;0, "〇", "×")))</f>
        <v>×</v>
      </c>
      <c r="AN47" t="str">
        <f>IF(OR($A47="", AN$5=""), "", IF(COUNTIFS(【データ】蓄積用!A$2:A$10000, AN$5, 【データ】蓄積用!C$2:C$10000, $A47, 【データ】蓄積用!D$2:D$10000, "&gt;=3000", 【データ】蓄積用!E$2:E$10000, "&gt;=1500")&gt;0, "〇", IF(COUNTIFS(【データ】蓄積用!A$2:A$10000, AN$5, 【データ】蓄積用!C$2:C$10000, $A47, 【データ】蓄積用!Q$2:Q$10000, 1, 【データ】蓄積用!AC$2:AC$10000, "&gt;=4.0")&gt;0, "〇", "×")))</f>
        <v>×</v>
      </c>
      <c r="AO47" t="str">
        <f>IF(OR($A47="", AO$5=""), "", IF(COUNTIFS(【データ】蓄積用!A$2:A$10000, AO$5, 【データ】蓄積用!C$2:C$10000, $A47, 【データ】蓄積用!D$2:D$10000, "&gt;=3000", 【データ】蓄積用!E$2:E$10000, "&gt;=1500")&gt;0, "〇", IF(COUNTIFS(【データ】蓄積用!A$2:A$10000, AO$5, 【データ】蓄積用!C$2:C$10000, $A47, 【データ】蓄積用!Q$2:Q$10000, 1, 【データ】蓄積用!AC$2:AC$10000, "&gt;=4.0")&gt;0, "〇", "×")))</f>
        <v>〇</v>
      </c>
      <c r="AP47" t="str">
        <f>IF(OR($A47="", AP$5=""), "", IF(COUNTIFS(【データ】蓄積用!A$2:A$10000, AP$5, 【データ】蓄積用!C$2:C$10000, $A47, 【データ】蓄積用!D$2:D$10000, "&gt;=3000", 【データ】蓄積用!E$2:E$10000, "&gt;=1500")&gt;0, "〇", IF(COUNTIFS(【データ】蓄積用!A$2:A$10000, AP$5, 【データ】蓄積用!C$2:C$10000, $A47, 【データ】蓄積用!Q$2:Q$10000, 1, 【データ】蓄積用!AC$2:AC$10000, "&gt;=4.0")&gt;0, "〇", "×")))</f>
        <v>×</v>
      </c>
      <c r="AQ47" t="str">
        <f>IF(OR($A47="", AQ$5=""), "", IF(COUNTIFS(【データ】蓄積用!A$2:A$10000, AQ$5, 【データ】蓄積用!C$2:C$10000, $A47, 【データ】蓄積用!D$2:D$10000, "&gt;=3000", 【データ】蓄積用!E$2:E$10000, "&gt;=1500")&gt;0, "〇", IF(COUNTIFS(【データ】蓄積用!A$2:A$10000, AQ$5, 【データ】蓄積用!C$2:C$10000, $A47, 【データ】蓄積用!Q$2:Q$10000, 1, 【データ】蓄積用!AC$2:AC$10000, "&gt;=4.0")&gt;0, "〇", "×")))</f>
        <v>×</v>
      </c>
      <c r="AR47" t="str">
        <f>IF(OR($A47="", AR$5=""), "", IF(COUNTIFS(【データ】蓄積用!A$2:A$10000, AR$5, 【データ】蓄積用!C$2:C$10000, $A47, 【データ】蓄積用!D$2:D$10000, "&gt;=3000", 【データ】蓄積用!E$2:E$10000, "&gt;=1500")&gt;0, "〇", IF(COUNTIFS(【データ】蓄積用!A$2:A$10000, AR$5, 【データ】蓄積用!C$2:C$10000, $A47, 【データ】蓄積用!Q$2:Q$10000, 1, 【データ】蓄積用!AC$2:AC$10000, "&gt;=4.0")&gt;0, "〇", "×")))</f>
        <v>×</v>
      </c>
      <c r="AS47" t="str">
        <f>IF(OR($A47="", AS$5=""), "", IF(COUNTIFS(【データ】蓄積用!A$2:A$10000, AS$5, 【データ】蓄積用!C$2:C$10000, $A47, 【データ】蓄積用!D$2:D$10000, "&gt;=3000", 【データ】蓄積用!E$2:E$10000, "&gt;=1500")&gt;0, "〇", IF(COUNTIFS(【データ】蓄積用!A$2:A$10000, AS$5, 【データ】蓄積用!C$2:C$10000, $A47, 【データ】蓄積用!Q$2:Q$10000, 1, 【データ】蓄積用!AC$2:AC$10000, "&gt;=4.0")&gt;0, "〇", "×")))</f>
        <v>×</v>
      </c>
      <c r="AT47" t="str">
        <f>IF(OR($A47="", AT$5=""), "", IF(COUNTIFS(【データ】蓄積用!A$2:A$10000, AT$5, 【データ】蓄積用!C$2:C$10000, $A47, 【データ】蓄積用!D$2:D$10000, "&gt;=3000", 【データ】蓄積用!E$2:E$10000, "&gt;=1500")&gt;0, "〇", IF(COUNTIFS(【データ】蓄積用!A$2:A$10000, AT$5, 【データ】蓄積用!C$2:C$10000, $A47, 【データ】蓄積用!Q$2:Q$10000, 1, 【データ】蓄積用!AC$2:AC$10000, "&gt;=4.0")&gt;0, "〇", "×")))</f>
        <v>×</v>
      </c>
      <c r="AU47" t="str">
        <f>IF(OR($A47="", AU$5=""), "", IF(COUNTIFS(【データ】蓄積用!A$2:A$10000, AU$5, 【データ】蓄積用!C$2:C$10000, $A47, 【データ】蓄積用!D$2:D$10000, "&gt;=3000", 【データ】蓄積用!E$2:E$10000, "&gt;=1500")&gt;0, "〇", IF(COUNTIFS(【データ】蓄積用!A$2:A$10000, AU$5, 【データ】蓄積用!C$2:C$10000, $A47, 【データ】蓄積用!Q$2:Q$10000, 1, 【データ】蓄積用!AC$2:AC$10000, "&gt;=4.0")&gt;0, "〇", "×")))</f>
        <v>×</v>
      </c>
      <c r="AV47" t="str">
        <f>IF(OR($A47="", AV$5=""), "", IF(COUNTIFS(【データ】蓄積用!A$2:A$10000, AV$5, 【データ】蓄積用!C$2:C$10000, $A47, 【データ】蓄積用!D$2:D$10000, "&gt;=3000", 【データ】蓄積用!E$2:E$10000, "&gt;=1500")&gt;0, "〇", IF(COUNTIFS(【データ】蓄積用!A$2:A$10000, AV$5, 【データ】蓄積用!C$2:C$10000, $A47, 【データ】蓄積用!Q$2:Q$10000, 1, 【データ】蓄積用!AC$2:AC$10000, "&gt;=4.0")&gt;0, "〇", "×")))</f>
        <v>×</v>
      </c>
      <c r="AW47" t="str">
        <f>IF(OR($A47="", AW$5=""), "", IF(COUNTIFS(【データ】蓄積用!A$2:A$10000, AW$5, 【データ】蓄積用!C$2:C$10000, $A47, 【データ】蓄積用!D$2:D$10000, "&gt;=3000", 【データ】蓄積用!E$2:E$10000, "&gt;=1500")&gt;0, "〇", IF(COUNTIFS(【データ】蓄積用!A$2:A$10000, AW$5, 【データ】蓄積用!C$2:C$10000, $A47, 【データ】蓄積用!Q$2:Q$10000, 1, 【データ】蓄積用!AC$2:AC$10000, "&gt;=4.0")&gt;0, "〇", "×")))</f>
        <v>×</v>
      </c>
      <c r="AX47" t="str">
        <f>IF(OR($A47="", AX$5=""), "", IF(COUNTIFS(【データ】蓄積用!A$2:A$10000, AX$5, 【データ】蓄積用!C$2:C$10000, $A47, 【データ】蓄積用!D$2:D$10000, "&gt;=3000", 【データ】蓄積用!E$2:E$10000, "&gt;=1500")&gt;0, "〇", IF(COUNTIFS(【データ】蓄積用!A$2:A$10000, AX$5, 【データ】蓄積用!C$2:C$10000, $A47, 【データ】蓄積用!Q$2:Q$10000, 1, 【データ】蓄積用!AC$2:AC$10000, "&gt;=4.0")&gt;0, "〇", "×")))</f>
        <v>×</v>
      </c>
      <c r="AY47" t="str">
        <f>IF(OR($A47="", AY$5=""), "", IF(COUNTIFS(【データ】蓄積用!A$2:A$10000, AY$5, 【データ】蓄積用!C$2:C$10000, $A47, 【データ】蓄積用!D$2:D$10000, "&gt;=3000", 【データ】蓄積用!E$2:E$10000, "&gt;=1500")&gt;0, "〇", IF(COUNTIFS(【データ】蓄積用!A$2:A$10000, AY$5, 【データ】蓄積用!C$2:C$10000, $A47, 【データ】蓄積用!Q$2:Q$10000, 1, 【データ】蓄積用!AC$2:AC$10000, "&gt;=4.0")&gt;0, "〇", "×")))</f>
        <v/>
      </c>
    </row>
    <row r="48" spans="1:51">
      <c r="A48">
        <v>562</v>
      </c>
      <c r="B48" t="str">
        <f>IF(OR($A48="", B$5=""), "", IF(COUNTIFS(【データ】蓄積用!A$2:A$10000, B$5, 【データ】蓄積用!C$2:C$10000, $A48, 【データ】蓄積用!D$2:D$10000, "&gt;=3000", 【データ】蓄積用!E$2:E$10000, "&gt;=1500")&gt;0, "〇", IF(COUNTIFS(【データ】蓄積用!A$2:A$10000, B$5, 【データ】蓄積用!C$2:C$10000, $A48, 【データ】蓄積用!Q$2:Q$10000, 1, 【データ】蓄積用!AC$2:AC$10000, "&gt;=4.0")&gt;0, "〇", "×")))</f>
        <v>×</v>
      </c>
      <c r="C48" t="str">
        <f>IF(OR($A48="", C$5=""), "", IF(COUNTIFS(【データ】蓄積用!A$2:A$10000, C$5, 【データ】蓄積用!C$2:C$10000, $A48, 【データ】蓄積用!D$2:D$10000, "&gt;=3000", 【データ】蓄積用!E$2:E$10000, "&gt;=1500")&gt;0, "〇", IF(COUNTIFS(【データ】蓄積用!A$2:A$10000, C$5, 【データ】蓄積用!C$2:C$10000, $A48, 【データ】蓄積用!Q$2:Q$10000, 1, 【データ】蓄積用!AC$2:AC$10000, "&gt;=4.0")&gt;0, "〇", "×")))</f>
        <v>×</v>
      </c>
      <c r="D48" t="str">
        <f>IF(OR($A48="", D$5=""), "", IF(COUNTIFS(【データ】蓄積用!A$2:A$10000, D$5, 【データ】蓄積用!C$2:C$10000, $A48, 【データ】蓄積用!D$2:D$10000, "&gt;=3000", 【データ】蓄積用!E$2:E$10000, "&gt;=1500")&gt;0, "〇", IF(COUNTIFS(【データ】蓄積用!A$2:A$10000, D$5, 【データ】蓄積用!C$2:C$10000, $A48, 【データ】蓄積用!Q$2:Q$10000, 1, 【データ】蓄積用!AC$2:AC$10000, "&gt;=4.0")&gt;0, "〇", "×")))</f>
        <v>×</v>
      </c>
      <c r="E48" t="str">
        <f>IF(OR($A48="", E$5=""), "", IF(COUNTIFS(【データ】蓄積用!A$2:A$10000, E$5, 【データ】蓄積用!C$2:C$10000, $A48, 【データ】蓄積用!D$2:D$10000, "&gt;=3000", 【データ】蓄積用!E$2:E$10000, "&gt;=1500")&gt;0, "〇", IF(COUNTIFS(【データ】蓄積用!A$2:A$10000, E$5, 【データ】蓄積用!C$2:C$10000, $A48, 【データ】蓄積用!Q$2:Q$10000, 1, 【データ】蓄積用!AC$2:AC$10000, "&gt;=4.0")&gt;0, "〇", "×")))</f>
        <v>×</v>
      </c>
      <c r="F48" t="str">
        <f>IF(OR($A48="", F$5=""), "", IF(COUNTIFS(【データ】蓄積用!A$2:A$10000, F$5, 【データ】蓄積用!C$2:C$10000, $A48, 【データ】蓄積用!D$2:D$10000, "&gt;=3000", 【データ】蓄積用!E$2:E$10000, "&gt;=1500")&gt;0, "〇", IF(COUNTIFS(【データ】蓄積用!A$2:A$10000, F$5, 【データ】蓄積用!C$2:C$10000, $A48, 【データ】蓄積用!Q$2:Q$10000, 1, 【データ】蓄積用!AC$2:AC$10000, "&gt;=4.0")&gt;0, "〇", "×")))</f>
        <v>×</v>
      </c>
      <c r="G48" t="str">
        <f>IF(OR($A48="", G$5=""), "", IF(COUNTIFS(【データ】蓄積用!A$2:A$10000, G$5, 【データ】蓄積用!C$2:C$10000, $A48, 【データ】蓄積用!D$2:D$10000, "&gt;=3000", 【データ】蓄積用!E$2:E$10000, "&gt;=1500")&gt;0, "〇", IF(COUNTIFS(【データ】蓄積用!A$2:A$10000, G$5, 【データ】蓄積用!C$2:C$10000, $A48, 【データ】蓄積用!Q$2:Q$10000, 1, 【データ】蓄積用!AC$2:AC$10000, "&gt;=4.0")&gt;0, "〇", "×")))</f>
        <v>×</v>
      </c>
      <c r="H48" t="str">
        <f>IF(OR($A48="", H$5=""), "", IF(COUNTIFS(【データ】蓄積用!A$2:A$10000, H$5, 【データ】蓄積用!C$2:C$10000, $A48, 【データ】蓄積用!D$2:D$10000, "&gt;=3000", 【データ】蓄積用!E$2:E$10000, "&gt;=1500")&gt;0, "〇", IF(COUNTIFS(【データ】蓄積用!A$2:A$10000, H$5, 【データ】蓄積用!C$2:C$10000, $A48, 【データ】蓄積用!Q$2:Q$10000, 1, 【データ】蓄積用!AC$2:AC$10000, "&gt;=4.0")&gt;0, "〇", "×")))</f>
        <v>×</v>
      </c>
      <c r="I48" t="str">
        <f>IF(OR($A48="", I$5=""), "", IF(COUNTIFS(【データ】蓄積用!A$2:A$10000, I$5, 【データ】蓄積用!C$2:C$10000, $A48, 【データ】蓄積用!D$2:D$10000, "&gt;=3000", 【データ】蓄積用!E$2:E$10000, "&gt;=1500")&gt;0, "〇", IF(COUNTIFS(【データ】蓄積用!A$2:A$10000, I$5, 【データ】蓄積用!C$2:C$10000, $A48, 【データ】蓄積用!Q$2:Q$10000, 1, 【データ】蓄積用!AC$2:AC$10000, "&gt;=4.0")&gt;0, "〇", "×")))</f>
        <v>×</v>
      </c>
      <c r="J48" t="str">
        <f>IF(OR($A48="", J$5=""), "", IF(COUNTIFS(【データ】蓄積用!A$2:A$10000, J$5, 【データ】蓄積用!C$2:C$10000, $A48, 【データ】蓄積用!D$2:D$10000, "&gt;=3000", 【データ】蓄積用!E$2:E$10000, "&gt;=1500")&gt;0, "〇", IF(COUNTIFS(【データ】蓄積用!A$2:A$10000, J$5, 【データ】蓄積用!C$2:C$10000, $A48, 【データ】蓄積用!Q$2:Q$10000, 1, 【データ】蓄積用!AC$2:AC$10000, "&gt;=4.0")&gt;0, "〇", "×")))</f>
        <v>×</v>
      </c>
      <c r="K48" t="str">
        <f>IF(OR($A48="", K$5=""), "", IF(COUNTIFS(【データ】蓄積用!A$2:A$10000, K$5, 【データ】蓄積用!C$2:C$10000, $A48, 【データ】蓄積用!D$2:D$10000, "&gt;=3000", 【データ】蓄積用!E$2:E$10000, "&gt;=1500")&gt;0, "〇", IF(COUNTIFS(【データ】蓄積用!A$2:A$10000, K$5, 【データ】蓄積用!C$2:C$10000, $A48, 【データ】蓄積用!Q$2:Q$10000, 1, 【データ】蓄積用!AC$2:AC$10000, "&gt;=4.0")&gt;0, "〇", "×")))</f>
        <v>×</v>
      </c>
      <c r="L48" t="str">
        <f>IF(OR($A48="", L$5=""), "", IF(COUNTIFS(【データ】蓄積用!A$2:A$10000, L$5, 【データ】蓄積用!C$2:C$10000, $A48, 【データ】蓄積用!D$2:D$10000, "&gt;=3000", 【データ】蓄積用!E$2:E$10000, "&gt;=1500")&gt;0, "〇", IF(COUNTIFS(【データ】蓄積用!A$2:A$10000, L$5, 【データ】蓄積用!C$2:C$10000, $A48, 【データ】蓄積用!Q$2:Q$10000, 1, 【データ】蓄積用!AC$2:AC$10000, "&gt;=4.0")&gt;0, "〇", "×")))</f>
        <v>×</v>
      </c>
      <c r="M48" t="str">
        <f>IF(OR($A48="", M$5=""), "", IF(COUNTIFS(【データ】蓄積用!A$2:A$10000, M$5, 【データ】蓄積用!C$2:C$10000, $A48, 【データ】蓄積用!D$2:D$10000, "&gt;=3000", 【データ】蓄積用!E$2:E$10000, "&gt;=1500")&gt;0, "〇", IF(COUNTIFS(【データ】蓄積用!A$2:A$10000, M$5, 【データ】蓄積用!C$2:C$10000, $A48, 【データ】蓄積用!Q$2:Q$10000, 1, 【データ】蓄積用!AC$2:AC$10000, "&gt;=4.0")&gt;0, "〇", "×")))</f>
        <v>×</v>
      </c>
      <c r="N48" t="str">
        <f>IF(OR($A48="", N$5=""), "", IF(COUNTIFS(【データ】蓄積用!A$2:A$10000, N$5, 【データ】蓄積用!C$2:C$10000, $A48, 【データ】蓄積用!D$2:D$10000, "&gt;=3000", 【データ】蓄積用!E$2:E$10000, "&gt;=1500")&gt;0, "〇", IF(COUNTIFS(【データ】蓄積用!A$2:A$10000, N$5, 【データ】蓄積用!C$2:C$10000, $A48, 【データ】蓄積用!Q$2:Q$10000, 1, 【データ】蓄積用!AC$2:AC$10000, "&gt;=4.0")&gt;0, "〇", "×")))</f>
        <v>〇</v>
      </c>
      <c r="O48" t="str">
        <f>IF(OR($A48="", O$5=""), "", IF(COUNTIFS(【データ】蓄積用!A$2:A$10000, O$5, 【データ】蓄積用!C$2:C$10000, $A48, 【データ】蓄積用!D$2:D$10000, "&gt;=3000", 【データ】蓄積用!E$2:E$10000, "&gt;=1500")&gt;0, "〇", IF(COUNTIFS(【データ】蓄積用!A$2:A$10000, O$5, 【データ】蓄積用!C$2:C$10000, $A48, 【データ】蓄積用!Q$2:Q$10000, 1, 【データ】蓄積用!AC$2:AC$10000, "&gt;=4.0")&gt;0, "〇", "×")))</f>
        <v>×</v>
      </c>
      <c r="P48" t="str">
        <f>IF(OR($A48="", P$5=""), "", IF(COUNTIFS(【データ】蓄積用!A$2:A$10000, P$5, 【データ】蓄積用!C$2:C$10000, $A48, 【データ】蓄積用!D$2:D$10000, "&gt;=3000", 【データ】蓄積用!E$2:E$10000, "&gt;=1500")&gt;0, "〇", IF(COUNTIFS(【データ】蓄積用!A$2:A$10000, P$5, 【データ】蓄積用!C$2:C$10000, $A48, 【データ】蓄積用!Q$2:Q$10000, 1, 【データ】蓄積用!AC$2:AC$10000, "&gt;=4.0")&gt;0, "〇", "×")))</f>
        <v>×</v>
      </c>
      <c r="Q48" t="str">
        <f>IF(OR($A48="", Q$5=""), "", IF(COUNTIFS(【データ】蓄積用!A$2:A$10000, Q$5, 【データ】蓄積用!C$2:C$10000, $A48, 【データ】蓄積用!D$2:D$10000, "&gt;=3000", 【データ】蓄積用!E$2:E$10000, "&gt;=1500")&gt;0, "〇", IF(COUNTIFS(【データ】蓄積用!A$2:A$10000, Q$5, 【データ】蓄積用!C$2:C$10000, $A48, 【データ】蓄積用!Q$2:Q$10000, 1, 【データ】蓄積用!AC$2:AC$10000, "&gt;=4.0")&gt;0, "〇", "×")))</f>
        <v>×</v>
      </c>
      <c r="R48" t="str">
        <f>IF(OR($A48="", R$5=""), "", IF(COUNTIFS(【データ】蓄積用!A$2:A$10000, R$5, 【データ】蓄積用!C$2:C$10000, $A48, 【データ】蓄積用!D$2:D$10000, "&gt;=3000", 【データ】蓄積用!E$2:E$10000, "&gt;=1500")&gt;0, "〇", IF(COUNTIFS(【データ】蓄積用!A$2:A$10000, R$5, 【データ】蓄積用!C$2:C$10000, $A48, 【データ】蓄積用!Q$2:Q$10000, 1, 【データ】蓄積用!AC$2:AC$10000, "&gt;=4.0")&gt;0, "〇", "×")))</f>
        <v>×</v>
      </c>
      <c r="S48" t="str">
        <f>IF(OR($A48="", S$5=""), "", IF(COUNTIFS(【データ】蓄積用!A$2:A$10000, S$5, 【データ】蓄積用!C$2:C$10000, $A48, 【データ】蓄積用!D$2:D$10000, "&gt;=3000", 【データ】蓄積用!E$2:E$10000, "&gt;=1500")&gt;0, "〇", IF(COUNTIFS(【データ】蓄積用!A$2:A$10000, S$5, 【データ】蓄積用!C$2:C$10000, $A48, 【データ】蓄積用!Q$2:Q$10000, 1, 【データ】蓄積用!AC$2:AC$10000, "&gt;=4.0")&gt;0, "〇", "×")))</f>
        <v>〇</v>
      </c>
      <c r="T48" t="str">
        <f>IF(OR($A48="", T$5=""), "", IF(COUNTIFS(【データ】蓄積用!A$2:A$10000, T$5, 【データ】蓄積用!C$2:C$10000, $A48, 【データ】蓄積用!D$2:D$10000, "&gt;=3000", 【データ】蓄積用!E$2:E$10000, "&gt;=1500")&gt;0, "〇", IF(COUNTIFS(【データ】蓄積用!A$2:A$10000, T$5, 【データ】蓄積用!C$2:C$10000, $A48, 【データ】蓄積用!Q$2:Q$10000, 1, 【データ】蓄積用!AC$2:AC$10000, "&gt;=4.0")&gt;0, "〇", "×")))</f>
        <v>×</v>
      </c>
      <c r="U48" t="str">
        <f>IF(OR($A48="", U$5=""), "", IF(COUNTIFS(【データ】蓄積用!A$2:A$10000, U$5, 【データ】蓄積用!C$2:C$10000, $A48, 【データ】蓄積用!D$2:D$10000, "&gt;=3000", 【データ】蓄積用!E$2:E$10000, "&gt;=1500")&gt;0, "〇", IF(COUNTIFS(【データ】蓄積用!A$2:A$10000, U$5, 【データ】蓄積用!C$2:C$10000, $A48, 【データ】蓄積用!Q$2:Q$10000, 1, 【データ】蓄積用!AC$2:AC$10000, "&gt;=4.0")&gt;0, "〇", "×")))</f>
        <v>×</v>
      </c>
      <c r="V48" t="str">
        <f>IF(OR($A48="", V$5=""), "", IF(COUNTIFS(【データ】蓄積用!A$2:A$10000, V$5, 【データ】蓄積用!C$2:C$10000, $A48, 【データ】蓄積用!D$2:D$10000, "&gt;=3000", 【データ】蓄積用!E$2:E$10000, "&gt;=1500")&gt;0, "〇", IF(COUNTIFS(【データ】蓄積用!A$2:A$10000, V$5, 【データ】蓄積用!C$2:C$10000, $A48, 【データ】蓄積用!Q$2:Q$10000, 1, 【データ】蓄積用!AC$2:AC$10000, "&gt;=4.0")&gt;0, "〇", "×")))</f>
        <v>×</v>
      </c>
      <c r="W48" t="str">
        <f>IF(OR($A48="", W$5=""), "", IF(COUNTIFS(【データ】蓄積用!A$2:A$10000, W$5, 【データ】蓄積用!C$2:C$10000, $A48, 【データ】蓄積用!D$2:D$10000, "&gt;=3000", 【データ】蓄積用!E$2:E$10000, "&gt;=1500")&gt;0, "〇", IF(COUNTIFS(【データ】蓄積用!A$2:A$10000, W$5, 【データ】蓄積用!C$2:C$10000, $A48, 【データ】蓄積用!Q$2:Q$10000, 1, 【データ】蓄積用!AC$2:AC$10000, "&gt;=4.0")&gt;0, "〇", "×")))</f>
        <v>×</v>
      </c>
      <c r="X48" t="str">
        <f>IF(OR($A48="", X$5=""), "", IF(COUNTIFS(【データ】蓄積用!A$2:A$10000, X$5, 【データ】蓄積用!C$2:C$10000, $A48, 【データ】蓄積用!D$2:D$10000, "&gt;=3000", 【データ】蓄積用!E$2:E$10000, "&gt;=1500")&gt;0, "〇", IF(COUNTIFS(【データ】蓄積用!A$2:A$10000, X$5, 【データ】蓄積用!C$2:C$10000, $A48, 【データ】蓄積用!Q$2:Q$10000, 1, 【データ】蓄積用!AC$2:AC$10000, "&gt;=4.0")&gt;0, "〇", "×")))</f>
        <v>×</v>
      </c>
      <c r="Y48" t="str">
        <f>IF(OR($A48="", Y$5=""), "", IF(COUNTIFS(【データ】蓄積用!A$2:A$10000, Y$5, 【データ】蓄積用!C$2:C$10000, $A48, 【データ】蓄積用!D$2:D$10000, "&gt;=3000", 【データ】蓄積用!E$2:E$10000, "&gt;=1500")&gt;0, "〇", IF(COUNTIFS(【データ】蓄積用!A$2:A$10000, Y$5, 【データ】蓄積用!C$2:C$10000, $A48, 【データ】蓄積用!Q$2:Q$10000, 1, 【データ】蓄積用!AC$2:AC$10000, "&gt;=4.0")&gt;0, "〇", "×")))</f>
        <v>×</v>
      </c>
      <c r="Z48" t="str">
        <f>IF(OR($A48="", Z$5=""), "", IF(COUNTIFS(【データ】蓄積用!A$2:A$10000, Z$5, 【データ】蓄積用!C$2:C$10000, $A48, 【データ】蓄積用!D$2:D$10000, "&gt;=3000", 【データ】蓄積用!E$2:E$10000, "&gt;=1500")&gt;0, "〇", IF(COUNTIFS(【データ】蓄積用!A$2:A$10000, Z$5, 【データ】蓄積用!C$2:C$10000, $A48, 【データ】蓄積用!Q$2:Q$10000, 1, 【データ】蓄積用!AC$2:AC$10000, "&gt;=4.0")&gt;0, "〇", "×")))</f>
        <v>×</v>
      </c>
      <c r="AA48" t="str">
        <f>IF(OR($A48="", AA$5=""), "", IF(COUNTIFS(【データ】蓄積用!A$2:A$10000, AA$5, 【データ】蓄積用!C$2:C$10000, $A48, 【データ】蓄積用!D$2:D$10000, "&gt;=3000", 【データ】蓄積用!E$2:E$10000, "&gt;=1500")&gt;0, "〇", IF(COUNTIFS(【データ】蓄積用!A$2:A$10000, AA$5, 【データ】蓄積用!C$2:C$10000, $A48, 【データ】蓄積用!Q$2:Q$10000, 1, 【データ】蓄積用!AC$2:AC$10000, "&gt;=4.0")&gt;0, "〇", "×")))</f>
        <v>×</v>
      </c>
      <c r="AB48" t="str">
        <f>IF(OR($A48="", AB$5=""), "", IF(COUNTIFS(【データ】蓄積用!A$2:A$10000, AB$5, 【データ】蓄積用!C$2:C$10000, $A48, 【データ】蓄積用!D$2:D$10000, "&gt;=3000", 【データ】蓄積用!E$2:E$10000, "&gt;=1500")&gt;0, "〇", IF(COUNTIFS(【データ】蓄積用!A$2:A$10000, AB$5, 【データ】蓄積用!C$2:C$10000, $A48, 【データ】蓄積用!Q$2:Q$10000, 1, 【データ】蓄積用!AC$2:AC$10000, "&gt;=4.0")&gt;0, "〇", "×")))</f>
        <v>×</v>
      </c>
      <c r="AC48" t="str">
        <f>IF(OR($A48="", AC$5=""), "", IF(COUNTIFS(【データ】蓄積用!A$2:A$10000, AC$5, 【データ】蓄積用!C$2:C$10000, $A48, 【データ】蓄積用!D$2:D$10000, "&gt;=3000", 【データ】蓄積用!E$2:E$10000, "&gt;=1500")&gt;0, "〇", IF(COUNTIFS(【データ】蓄積用!A$2:A$10000, AC$5, 【データ】蓄積用!C$2:C$10000, $A48, 【データ】蓄積用!Q$2:Q$10000, 1, 【データ】蓄積用!AC$2:AC$10000, "&gt;=4.0")&gt;0, "〇", "×")))</f>
        <v>×</v>
      </c>
      <c r="AD48" t="str">
        <f>IF(OR($A48="", AD$5=""), "", IF(COUNTIFS(【データ】蓄積用!A$2:A$10000, AD$5, 【データ】蓄積用!C$2:C$10000, $A48, 【データ】蓄積用!D$2:D$10000, "&gt;=3000", 【データ】蓄積用!E$2:E$10000, "&gt;=1500")&gt;0, "〇", IF(COUNTIFS(【データ】蓄積用!A$2:A$10000, AD$5, 【データ】蓄積用!C$2:C$10000, $A48, 【データ】蓄積用!Q$2:Q$10000, 1, 【データ】蓄積用!AC$2:AC$10000, "&gt;=4.0")&gt;0, "〇", "×")))</f>
        <v>×</v>
      </c>
      <c r="AE48" t="str">
        <f>IF(OR($A48="", AE$5=""), "", IF(COUNTIFS(【データ】蓄積用!A$2:A$10000, AE$5, 【データ】蓄積用!C$2:C$10000, $A48, 【データ】蓄積用!D$2:D$10000, "&gt;=3000", 【データ】蓄積用!E$2:E$10000, "&gt;=1500")&gt;0, "〇", IF(COUNTIFS(【データ】蓄積用!A$2:A$10000, AE$5, 【データ】蓄積用!C$2:C$10000, $A48, 【データ】蓄積用!Q$2:Q$10000, 1, 【データ】蓄積用!AC$2:AC$10000, "&gt;=4.0")&gt;0, "〇", "×")))</f>
        <v>×</v>
      </c>
      <c r="AF48" t="str">
        <f>IF(OR($A48="", AF$5=""), "", IF(COUNTIFS(【データ】蓄積用!A$2:A$10000, AF$5, 【データ】蓄積用!C$2:C$10000, $A48, 【データ】蓄積用!D$2:D$10000, "&gt;=3000", 【データ】蓄積用!E$2:E$10000, "&gt;=1500")&gt;0, "〇", IF(COUNTIFS(【データ】蓄積用!A$2:A$10000, AF$5, 【データ】蓄積用!C$2:C$10000, $A48, 【データ】蓄積用!Q$2:Q$10000, 1, 【データ】蓄積用!AC$2:AC$10000, "&gt;=4.0")&gt;0, "〇", "×")))</f>
        <v>×</v>
      </c>
      <c r="AG48" t="str">
        <f>IF(OR($A48="", AG$5=""), "", IF(COUNTIFS(【データ】蓄積用!A$2:A$10000, AG$5, 【データ】蓄積用!C$2:C$10000, $A48, 【データ】蓄積用!D$2:D$10000, "&gt;=3000", 【データ】蓄積用!E$2:E$10000, "&gt;=1500")&gt;0, "〇", IF(COUNTIFS(【データ】蓄積用!A$2:A$10000, AG$5, 【データ】蓄積用!C$2:C$10000, $A48, 【データ】蓄積用!Q$2:Q$10000, 1, 【データ】蓄積用!AC$2:AC$10000, "&gt;=4.0")&gt;0, "〇", "×")))</f>
        <v>×</v>
      </c>
      <c r="AH48" t="str">
        <f>IF(OR($A48="", AH$5=""), "", IF(COUNTIFS(【データ】蓄積用!A$2:A$10000, AH$5, 【データ】蓄積用!C$2:C$10000, $A48, 【データ】蓄積用!D$2:D$10000, "&gt;=3000", 【データ】蓄積用!E$2:E$10000, "&gt;=1500")&gt;0, "〇", IF(COUNTIFS(【データ】蓄積用!A$2:A$10000, AH$5, 【データ】蓄積用!C$2:C$10000, $A48, 【データ】蓄積用!Q$2:Q$10000, 1, 【データ】蓄積用!AC$2:AC$10000, "&gt;=4.0")&gt;0, "〇", "×")))</f>
        <v>×</v>
      </c>
      <c r="AI48" t="str">
        <f>IF(OR($A48="", AI$5=""), "", IF(COUNTIFS(【データ】蓄積用!A$2:A$10000, AI$5, 【データ】蓄積用!C$2:C$10000, $A48, 【データ】蓄積用!D$2:D$10000, "&gt;=3000", 【データ】蓄積用!E$2:E$10000, "&gt;=1500")&gt;0, "〇", IF(COUNTIFS(【データ】蓄積用!A$2:A$10000, AI$5, 【データ】蓄積用!C$2:C$10000, $A48, 【データ】蓄積用!Q$2:Q$10000, 1, 【データ】蓄積用!AC$2:AC$10000, "&gt;=4.0")&gt;0, "〇", "×")))</f>
        <v>×</v>
      </c>
      <c r="AJ48" t="str">
        <f>IF(OR($A48="", AJ$5=""), "", IF(COUNTIFS(【データ】蓄積用!A$2:A$10000, AJ$5, 【データ】蓄積用!C$2:C$10000, $A48, 【データ】蓄積用!D$2:D$10000, "&gt;=3000", 【データ】蓄積用!E$2:E$10000, "&gt;=1500")&gt;0, "〇", IF(COUNTIFS(【データ】蓄積用!A$2:A$10000, AJ$5, 【データ】蓄積用!C$2:C$10000, $A48, 【データ】蓄積用!Q$2:Q$10000, 1, 【データ】蓄積用!AC$2:AC$10000, "&gt;=4.0")&gt;0, "〇", "×")))</f>
        <v>×</v>
      </c>
      <c r="AK48" t="str">
        <f>IF(OR($A48="", AK$5=""), "", IF(COUNTIFS(【データ】蓄積用!A$2:A$10000, AK$5, 【データ】蓄積用!C$2:C$10000, $A48, 【データ】蓄積用!D$2:D$10000, "&gt;=3000", 【データ】蓄積用!E$2:E$10000, "&gt;=1500")&gt;0, "〇", IF(COUNTIFS(【データ】蓄積用!A$2:A$10000, AK$5, 【データ】蓄積用!C$2:C$10000, $A48, 【データ】蓄積用!Q$2:Q$10000, 1, 【データ】蓄積用!AC$2:AC$10000, "&gt;=4.0")&gt;0, "〇", "×")))</f>
        <v>×</v>
      </c>
      <c r="AL48" t="str">
        <f>IF(OR($A48="", AL$5=""), "", IF(COUNTIFS(【データ】蓄積用!A$2:A$10000, AL$5, 【データ】蓄積用!C$2:C$10000, $A48, 【データ】蓄積用!D$2:D$10000, "&gt;=3000", 【データ】蓄積用!E$2:E$10000, "&gt;=1500")&gt;0, "〇", IF(COUNTIFS(【データ】蓄積用!A$2:A$10000, AL$5, 【データ】蓄積用!C$2:C$10000, $A48, 【データ】蓄積用!Q$2:Q$10000, 1, 【データ】蓄積用!AC$2:AC$10000, "&gt;=4.0")&gt;0, "〇", "×")))</f>
        <v>×</v>
      </c>
      <c r="AM48" t="str">
        <f>IF(OR($A48="", AM$5=""), "", IF(COUNTIFS(【データ】蓄積用!A$2:A$10000, AM$5, 【データ】蓄積用!C$2:C$10000, $A48, 【データ】蓄積用!D$2:D$10000, "&gt;=3000", 【データ】蓄積用!E$2:E$10000, "&gt;=1500")&gt;0, "〇", IF(COUNTIFS(【データ】蓄積用!A$2:A$10000, AM$5, 【データ】蓄積用!C$2:C$10000, $A48, 【データ】蓄積用!Q$2:Q$10000, 1, 【データ】蓄積用!AC$2:AC$10000, "&gt;=4.0")&gt;0, "〇", "×")))</f>
        <v>×</v>
      </c>
      <c r="AN48" t="str">
        <f>IF(OR($A48="", AN$5=""), "", IF(COUNTIFS(【データ】蓄積用!A$2:A$10000, AN$5, 【データ】蓄積用!C$2:C$10000, $A48, 【データ】蓄積用!D$2:D$10000, "&gt;=3000", 【データ】蓄積用!E$2:E$10000, "&gt;=1500")&gt;0, "〇", IF(COUNTIFS(【データ】蓄積用!A$2:A$10000, AN$5, 【データ】蓄積用!C$2:C$10000, $A48, 【データ】蓄積用!Q$2:Q$10000, 1, 【データ】蓄積用!AC$2:AC$10000, "&gt;=4.0")&gt;0, "〇", "×")))</f>
        <v>×</v>
      </c>
      <c r="AO48" t="str">
        <f>IF(OR($A48="", AO$5=""), "", IF(COUNTIFS(【データ】蓄積用!A$2:A$10000, AO$5, 【データ】蓄積用!C$2:C$10000, $A48, 【データ】蓄積用!D$2:D$10000, "&gt;=3000", 【データ】蓄積用!E$2:E$10000, "&gt;=1500")&gt;0, "〇", IF(COUNTIFS(【データ】蓄積用!A$2:A$10000, AO$5, 【データ】蓄積用!C$2:C$10000, $A48, 【データ】蓄積用!Q$2:Q$10000, 1, 【データ】蓄積用!AC$2:AC$10000, "&gt;=4.0")&gt;0, "〇", "×")))</f>
        <v>×</v>
      </c>
      <c r="AP48" t="str">
        <f>IF(OR($A48="", AP$5=""), "", IF(COUNTIFS(【データ】蓄積用!A$2:A$10000, AP$5, 【データ】蓄積用!C$2:C$10000, $A48, 【データ】蓄積用!D$2:D$10000, "&gt;=3000", 【データ】蓄積用!E$2:E$10000, "&gt;=1500")&gt;0, "〇", IF(COUNTIFS(【データ】蓄積用!A$2:A$10000, AP$5, 【データ】蓄積用!C$2:C$10000, $A48, 【データ】蓄積用!Q$2:Q$10000, 1, 【データ】蓄積用!AC$2:AC$10000, "&gt;=4.0")&gt;0, "〇", "×")))</f>
        <v>×</v>
      </c>
      <c r="AQ48" t="str">
        <f>IF(OR($A48="", AQ$5=""), "", IF(COUNTIFS(【データ】蓄積用!A$2:A$10000, AQ$5, 【データ】蓄積用!C$2:C$10000, $A48, 【データ】蓄積用!D$2:D$10000, "&gt;=3000", 【データ】蓄積用!E$2:E$10000, "&gt;=1500")&gt;0, "〇", IF(COUNTIFS(【データ】蓄積用!A$2:A$10000, AQ$5, 【データ】蓄積用!C$2:C$10000, $A48, 【データ】蓄積用!Q$2:Q$10000, 1, 【データ】蓄積用!AC$2:AC$10000, "&gt;=4.0")&gt;0, "〇", "×")))</f>
        <v>×</v>
      </c>
      <c r="AR48" t="str">
        <f>IF(OR($A48="", AR$5=""), "", IF(COUNTIFS(【データ】蓄積用!A$2:A$10000, AR$5, 【データ】蓄積用!C$2:C$10000, $A48, 【データ】蓄積用!D$2:D$10000, "&gt;=3000", 【データ】蓄積用!E$2:E$10000, "&gt;=1500")&gt;0, "〇", IF(COUNTIFS(【データ】蓄積用!A$2:A$10000, AR$5, 【データ】蓄積用!C$2:C$10000, $A48, 【データ】蓄積用!Q$2:Q$10000, 1, 【データ】蓄積用!AC$2:AC$10000, "&gt;=4.0")&gt;0, "〇", "×")))</f>
        <v>×</v>
      </c>
      <c r="AS48" t="str">
        <f>IF(OR($A48="", AS$5=""), "", IF(COUNTIFS(【データ】蓄積用!A$2:A$10000, AS$5, 【データ】蓄積用!C$2:C$10000, $A48, 【データ】蓄積用!D$2:D$10000, "&gt;=3000", 【データ】蓄積用!E$2:E$10000, "&gt;=1500")&gt;0, "〇", IF(COUNTIFS(【データ】蓄積用!A$2:A$10000, AS$5, 【データ】蓄積用!C$2:C$10000, $A48, 【データ】蓄積用!Q$2:Q$10000, 1, 【データ】蓄積用!AC$2:AC$10000, "&gt;=4.0")&gt;0, "〇", "×")))</f>
        <v>〇</v>
      </c>
      <c r="AT48" t="str">
        <f>IF(OR($A48="", AT$5=""), "", IF(COUNTIFS(【データ】蓄積用!A$2:A$10000, AT$5, 【データ】蓄積用!C$2:C$10000, $A48, 【データ】蓄積用!D$2:D$10000, "&gt;=3000", 【データ】蓄積用!E$2:E$10000, "&gt;=1500")&gt;0, "〇", IF(COUNTIFS(【データ】蓄積用!A$2:A$10000, AT$5, 【データ】蓄積用!C$2:C$10000, $A48, 【データ】蓄積用!Q$2:Q$10000, 1, 【データ】蓄積用!AC$2:AC$10000, "&gt;=4.0")&gt;0, "〇", "×")))</f>
        <v>×</v>
      </c>
      <c r="AU48" t="str">
        <f>IF(OR($A48="", AU$5=""), "", IF(COUNTIFS(【データ】蓄積用!A$2:A$10000, AU$5, 【データ】蓄積用!C$2:C$10000, $A48, 【データ】蓄積用!D$2:D$10000, "&gt;=3000", 【データ】蓄積用!E$2:E$10000, "&gt;=1500")&gt;0, "〇", IF(COUNTIFS(【データ】蓄積用!A$2:A$10000, AU$5, 【データ】蓄積用!C$2:C$10000, $A48, 【データ】蓄積用!Q$2:Q$10000, 1, 【データ】蓄積用!AC$2:AC$10000, "&gt;=4.0")&gt;0, "〇", "×")))</f>
        <v>×</v>
      </c>
      <c r="AV48" t="str">
        <f>IF(OR($A48="", AV$5=""), "", IF(COUNTIFS(【データ】蓄積用!A$2:A$10000, AV$5, 【データ】蓄積用!C$2:C$10000, $A48, 【データ】蓄積用!D$2:D$10000, "&gt;=3000", 【データ】蓄積用!E$2:E$10000, "&gt;=1500")&gt;0, "〇", IF(COUNTIFS(【データ】蓄積用!A$2:A$10000, AV$5, 【データ】蓄積用!C$2:C$10000, $A48, 【データ】蓄積用!Q$2:Q$10000, 1, 【データ】蓄積用!AC$2:AC$10000, "&gt;=4.0")&gt;0, "〇", "×")))</f>
        <v>×</v>
      </c>
      <c r="AW48" t="str">
        <f>IF(OR($A48="", AW$5=""), "", IF(COUNTIFS(【データ】蓄積用!A$2:A$10000, AW$5, 【データ】蓄積用!C$2:C$10000, $A48, 【データ】蓄積用!D$2:D$10000, "&gt;=3000", 【データ】蓄積用!E$2:E$10000, "&gt;=1500")&gt;0, "〇", IF(COUNTIFS(【データ】蓄積用!A$2:A$10000, AW$5, 【データ】蓄積用!C$2:C$10000, $A48, 【データ】蓄積用!Q$2:Q$10000, 1, 【データ】蓄積用!AC$2:AC$10000, "&gt;=4.0")&gt;0, "〇", "×")))</f>
        <v>×</v>
      </c>
      <c r="AX48" t="str">
        <f>IF(OR($A48="", AX$5=""), "", IF(COUNTIFS(【データ】蓄積用!A$2:A$10000, AX$5, 【データ】蓄積用!C$2:C$10000, $A48, 【データ】蓄積用!D$2:D$10000, "&gt;=3000", 【データ】蓄積用!E$2:E$10000, "&gt;=1500")&gt;0, "〇", IF(COUNTIFS(【データ】蓄積用!A$2:A$10000, AX$5, 【データ】蓄積用!C$2:C$10000, $A48, 【データ】蓄積用!Q$2:Q$10000, 1, 【データ】蓄積用!AC$2:AC$10000, "&gt;=4.0")&gt;0, "〇", "×")))</f>
        <v>×</v>
      </c>
      <c r="AY48" t="str">
        <f>IF(OR($A48="", AY$5=""), "", IF(COUNTIFS(【データ】蓄積用!A$2:A$10000, AY$5, 【データ】蓄積用!C$2:C$10000, $A48, 【データ】蓄積用!D$2:D$10000, "&gt;=3000", 【データ】蓄積用!E$2:E$10000, "&gt;=1500")&gt;0, "〇", IF(COUNTIFS(【データ】蓄積用!A$2:A$10000, AY$5, 【データ】蓄積用!C$2:C$10000, $A48, 【データ】蓄積用!Q$2:Q$10000, 1, 【データ】蓄積用!AC$2:AC$10000, "&gt;=4.0")&gt;0, "〇", "×")))</f>
        <v/>
      </c>
    </row>
    <row r="49" spans="1:51">
      <c r="A49">
        <v>563</v>
      </c>
      <c r="B49" t="str">
        <f>IF(OR($A49="", B$5=""), "", IF(COUNTIFS(【データ】蓄積用!A$2:A$10000, B$5, 【データ】蓄積用!C$2:C$10000, $A49, 【データ】蓄積用!D$2:D$10000, "&gt;=3000", 【データ】蓄積用!E$2:E$10000, "&gt;=1500")&gt;0, "〇", IF(COUNTIFS(【データ】蓄積用!A$2:A$10000, B$5, 【データ】蓄積用!C$2:C$10000, $A49, 【データ】蓄積用!Q$2:Q$10000, 1, 【データ】蓄積用!AC$2:AC$10000, "&gt;=4.0")&gt;0, "〇", "×")))</f>
        <v>×</v>
      </c>
      <c r="C49" t="str">
        <f>IF(OR($A49="", C$5=""), "", IF(COUNTIFS(【データ】蓄積用!A$2:A$10000, C$5, 【データ】蓄積用!C$2:C$10000, $A49, 【データ】蓄積用!D$2:D$10000, "&gt;=3000", 【データ】蓄積用!E$2:E$10000, "&gt;=1500")&gt;0, "〇", IF(COUNTIFS(【データ】蓄積用!A$2:A$10000, C$5, 【データ】蓄積用!C$2:C$10000, $A49, 【データ】蓄積用!Q$2:Q$10000, 1, 【データ】蓄積用!AC$2:AC$10000, "&gt;=4.0")&gt;0, "〇", "×")))</f>
        <v>×</v>
      </c>
      <c r="D49" t="str">
        <f>IF(OR($A49="", D$5=""), "", IF(COUNTIFS(【データ】蓄積用!A$2:A$10000, D$5, 【データ】蓄積用!C$2:C$10000, $A49, 【データ】蓄積用!D$2:D$10000, "&gt;=3000", 【データ】蓄積用!E$2:E$10000, "&gt;=1500")&gt;0, "〇", IF(COUNTIFS(【データ】蓄積用!A$2:A$10000, D$5, 【データ】蓄積用!C$2:C$10000, $A49, 【データ】蓄積用!Q$2:Q$10000, 1, 【データ】蓄積用!AC$2:AC$10000, "&gt;=4.0")&gt;0, "〇", "×")))</f>
        <v>×</v>
      </c>
      <c r="E49" t="str">
        <f>IF(OR($A49="", E$5=""), "", IF(COUNTIFS(【データ】蓄積用!A$2:A$10000, E$5, 【データ】蓄積用!C$2:C$10000, $A49, 【データ】蓄積用!D$2:D$10000, "&gt;=3000", 【データ】蓄積用!E$2:E$10000, "&gt;=1500")&gt;0, "〇", IF(COUNTIFS(【データ】蓄積用!A$2:A$10000, E$5, 【データ】蓄積用!C$2:C$10000, $A49, 【データ】蓄積用!Q$2:Q$10000, 1, 【データ】蓄積用!AC$2:AC$10000, "&gt;=4.0")&gt;0, "〇", "×")))</f>
        <v>×</v>
      </c>
      <c r="F49" t="str">
        <f>IF(OR($A49="", F$5=""), "", IF(COUNTIFS(【データ】蓄積用!A$2:A$10000, F$5, 【データ】蓄積用!C$2:C$10000, $A49, 【データ】蓄積用!D$2:D$10000, "&gt;=3000", 【データ】蓄積用!E$2:E$10000, "&gt;=1500")&gt;0, "〇", IF(COUNTIFS(【データ】蓄積用!A$2:A$10000, F$5, 【データ】蓄積用!C$2:C$10000, $A49, 【データ】蓄積用!Q$2:Q$10000, 1, 【データ】蓄積用!AC$2:AC$10000, "&gt;=4.0")&gt;0, "〇", "×")))</f>
        <v>×</v>
      </c>
      <c r="G49" t="str">
        <f>IF(OR($A49="", G$5=""), "", IF(COUNTIFS(【データ】蓄積用!A$2:A$10000, G$5, 【データ】蓄積用!C$2:C$10000, $A49, 【データ】蓄積用!D$2:D$10000, "&gt;=3000", 【データ】蓄積用!E$2:E$10000, "&gt;=1500")&gt;0, "〇", IF(COUNTIFS(【データ】蓄積用!A$2:A$10000, G$5, 【データ】蓄積用!C$2:C$10000, $A49, 【データ】蓄積用!Q$2:Q$10000, 1, 【データ】蓄積用!AC$2:AC$10000, "&gt;=4.0")&gt;0, "〇", "×")))</f>
        <v>×</v>
      </c>
      <c r="H49" t="str">
        <f>IF(OR($A49="", H$5=""), "", IF(COUNTIFS(【データ】蓄積用!A$2:A$10000, H$5, 【データ】蓄積用!C$2:C$10000, $A49, 【データ】蓄積用!D$2:D$10000, "&gt;=3000", 【データ】蓄積用!E$2:E$10000, "&gt;=1500")&gt;0, "〇", IF(COUNTIFS(【データ】蓄積用!A$2:A$10000, H$5, 【データ】蓄積用!C$2:C$10000, $A49, 【データ】蓄積用!Q$2:Q$10000, 1, 【データ】蓄積用!AC$2:AC$10000, "&gt;=4.0")&gt;0, "〇", "×")))</f>
        <v>×</v>
      </c>
      <c r="I49" t="str">
        <f>IF(OR($A49="", I$5=""), "", IF(COUNTIFS(【データ】蓄積用!A$2:A$10000, I$5, 【データ】蓄積用!C$2:C$10000, $A49, 【データ】蓄積用!D$2:D$10000, "&gt;=3000", 【データ】蓄積用!E$2:E$10000, "&gt;=1500")&gt;0, "〇", IF(COUNTIFS(【データ】蓄積用!A$2:A$10000, I$5, 【データ】蓄積用!C$2:C$10000, $A49, 【データ】蓄積用!Q$2:Q$10000, 1, 【データ】蓄積用!AC$2:AC$10000, "&gt;=4.0")&gt;0, "〇", "×")))</f>
        <v>×</v>
      </c>
      <c r="J49" t="str">
        <f>IF(OR($A49="", J$5=""), "", IF(COUNTIFS(【データ】蓄積用!A$2:A$10000, J$5, 【データ】蓄積用!C$2:C$10000, $A49, 【データ】蓄積用!D$2:D$10000, "&gt;=3000", 【データ】蓄積用!E$2:E$10000, "&gt;=1500")&gt;0, "〇", IF(COUNTIFS(【データ】蓄積用!A$2:A$10000, J$5, 【データ】蓄積用!C$2:C$10000, $A49, 【データ】蓄積用!Q$2:Q$10000, 1, 【データ】蓄積用!AC$2:AC$10000, "&gt;=4.0")&gt;0, "〇", "×")))</f>
        <v>〇</v>
      </c>
      <c r="K49" t="str">
        <f>IF(OR($A49="", K$5=""), "", IF(COUNTIFS(【データ】蓄積用!A$2:A$10000, K$5, 【データ】蓄積用!C$2:C$10000, $A49, 【データ】蓄積用!D$2:D$10000, "&gt;=3000", 【データ】蓄積用!E$2:E$10000, "&gt;=1500")&gt;0, "〇", IF(COUNTIFS(【データ】蓄積用!A$2:A$10000, K$5, 【データ】蓄積用!C$2:C$10000, $A49, 【データ】蓄積用!Q$2:Q$10000, 1, 【データ】蓄積用!AC$2:AC$10000, "&gt;=4.0")&gt;0, "〇", "×")))</f>
        <v>×</v>
      </c>
      <c r="L49" t="str">
        <f>IF(OR($A49="", L$5=""), "", IF(COUNTIFS(【データ】蓄積用!A$2:A$10000, L$5, 【データ】蓄積用!C$2:C$10000, $A49, 【データ】蓄積用!D$2:D$10000, "&gt;=3000", 【データ】蓄積用!E$2:E$10000, "&gt;=1500")&gt;0, "〇", IF(COUNTIFS(【データ】蓄積用!A$2:A$10000, L$5, 【データ】蓄積用!C$2:C$10000, $A49, 【データ】蓄積用!Q$2:Q$10000, 1, 【データ】蓄積用!AC$2:AC$10000, "&gt;=4.0")&gt;0, "〇", "×")))</f>
        <v>×</v>
      </c>
      <c r="M49" t="str">
        <f>IF(OR($A49="", M$5=""), "", IF(COUNTIFS(【データ】蓄積用!A$2:A$10000, M$5, 【データ】蓄積用!C$2:C$10000, $A49, 【データ】蓄積用!D$2:D$10000, "&gt;=3000", 【データ】蓄積用!E$2:E$10000, "&gt;=1500")&gt;0, "〇", IF(COUNTIFS(【データ】蓄積用!A$2:A$10000, M$5, 【データ】蓄積用!C$2:C$10000, $A49, 【データ】蓄積用!Q$2:Q$10000, 1, 【データ】蓄積用!AC$2:AC$10000, "&gt;=4.0")&gt;0, "〇", "×")))</f>
        <v>〇</v>
      </c>
      <c r="N49" t="str">
        <f>IF(OR($A49="", N$5=""), "", IF(COUNTIFS(【データ】蓄積用!A$2:A$10000, N$5, 【データ】蓄積用!C$2:C$10000, $A49, 【データ】蓄積用!D$2:D$10000, "&gt;=3000", 【データ】蓄積用!E$2:E$10000, "&gt;=1500")&gt;0, "〇", IF(COUNTIFS(【データ】蓄積用!A$2:A$10000, N$5, 【データ】蓄積用!C$2:C$10000, $A49, 【データ】蓄積用!Q$2:Q$10000, 1, 【データ】蓄積用!AC$2:AC$10000, "&gt;=4.0")&gt;0, "〇", "×")))</f>
        <v>×</v>
      </c>
      <c r="O49" t="str">
        <f>IF(OR($A49="", O$5=""), "", IF(COUNTIFS(【データ】蓄積用!A$2:A$10000, O$5, 【データ】蓄積用!C$2:C$10000, $A49, 【データ】蓄積用!D$2:D$10000, "&gt;=3000", 【データ】蓄積用!E$2:E$10000, "&gt;=1500")&gt;0, "〇", IF(COUNTIFS(【データ】蓄積用!A$2:A$10000, O$5, 【データ】蓄積用!C$2:C$10000, $A49, 【データ】蓄積用!Q$2:Q$10000, 1, 【データ】蓄積用!AC$2:AC$10000, "&gt;=4.0")&gt;0, "〇", "×")))</f>
        <v>×</v>
      </c>
      <c r="P49" t="str">
        <f>IF(OR($A49="", P$5=""), "", IF(COUNTIFS(【データ】蓄積用!A$2:A$10000, P$5, 【データ】蓄積用!C$2:C$10000, $A49, 【データ】蓄積用!D$2:D$10000, "&gt;=3000", 【データ】蓄積用!E$2:E$10000, "&gt;=1500")&gt;0, "〇", IF(COUNTIFS(【データ】蓄積用!A$2:A$10000, P$5, 【データ】蓄積用!C$2:C$10000, $A49, 【データ】蓄積用!Q$2:Q$10000, 1, 【データ】蓄積用!AC$2:AC$10000, "&gt;=4.0")&gt;0, "〇", "×")))</f>
        <v>×</v>
      </c>
      <c r="Q49" t="str">
        <f>IF(OR($A49="", Q$5=""), "", IF(COUNTIFS(【データ】蓄積用!A$2:A$10000, Q$5, 【データ】蓄積用!C$2:C$10000, $A49, 【データ】蓄積用!D$2:D$10000, "&gt;=3000", 【データ】蓄積用!E$2:E$10000, "&gt;=1500")&gt;0, "〇", IF(COUNTIFS(【データ】蓄積用!A$2:A$10000, Q$5, 【データ】蓄積用!C$2:C$10000, $A49, 【データ】蓄積用!Q$2:Q$10000, 1, 【データ】蓄積用!AC$2:AC$10000, "&gt;=4.0")&gt;0, "〇", "×")))</f>
        <v>×</v>
      </c>
      <c r="R49" t="str">
        <f>IF(OR($A49="", R$5=""), "", IF(COUNTIFS(【データ】蓄積用!A$2:A$10000, R$5, 【データ】蓄積用!C$2:C$10000, $A49, 【データ】蓄積用!D$2:D$10000, "&gt;=3000", 【データ】蓄積用!E$2:E$10000, "&gt;=1500")&gt;0, "〇", IF(COUNTIFS(【データ】蓄積用!A$2:A$10000, R$5, 【データ】蓄積用!C$2:C$10000, $A49, 【データ】蓄積用!Q$2:Q$10000, 1, 【データ】蓄積用!AC$2:AC$10000, "&gt;=4.0")&gt;0, "〇", "×")))</f>
        <v>×</v>
      </c>
      <c r="S49" t="str">
        <f>IF(OR($A49="", S$5=""), "", IF(COUNTIFS(【データ】蓄積用!A$2:A$10000, S$5, 【データ】蓄積用!C$2:C$10000, $A49, 【データ】蓄積用!D$2:D$10000, "&gt;=3000", 【データ】蓄積用!E$2:E$10000, "&gt;=1500")&gt;0, "〇", IF(COUNTIFS(【データ】蓄積用!A$2:A$10000, S$5, 【データ】蓄積用!C$2:C$10000, $A49, 【データ】蓄積用!Q$2:Q$10000, 1, 【データ】蓄積用!AC$2:AC$10000, "&gt;=4.0")&gt;0, "〇", "×")))</f>
        <v>×</v>
      </c>
      <c r="T49" t="str">
        <f>IF(OR($A49="", T$5=""), "", IF(COUNTIFS(【データ】蓄積用!A$2:A$10000, T$5, 【データ】蓄積用!C$2:C$10000, $A49, 【データ】蓄積用!D$2:D$10000, "&gt;=3000", 【データ】蓄積用!E$2:E$10000, "&gt;=1500")&gt;0, "〇", IF(COUNTIFS(【データ】蓄積用!A$2:A$10000, T$5, 【データ】蓄積用!C$2:C$10000, $A49, 【データ】蓄積用!Q$2:Q$10000, 1, 【データ】蓄積用!AC$2:AC$10000, "&gt;=4.0")&gt;0, "〇", "×")))</f>
        <v>×</v>
      </c>
      <c r="U49" t="str">
        <f>IF(OR($A49="", U$5=""), "", IF(COUNTIFS(【データ】蓄積用!A$2:A$10000, U$5, 【データ】蓄積用!C$2:C$10000, $A49, 【データ】蓄積用!D$2:D$10000, "&gt;=3000", 【データ】蓄積用!E$2:E$10000, "&gt;=1500")&gt;0, "〇", IF(COUNTIFS(【データ】蓄積用!A$2:A$10000, U$5, 【データ】蓄積用!C$2:C$10000, $A49, 【データ】蓄積用!Q$2:Q$10000, 1, 【データ】蓄積用!AC$2:AC$10000, "&gt;=4.0")&gt;0, "〇", "×")))</f>
        <v>×</v>
      </c>
      <c r="V49" t="str">
        <f>IF(OR($A49="", V$5=""), "", IF(COUNTIFS(【データ】蓄積用!A$2:A$10000, V$5, 【データ】蓄積用!C$2:C$10000, $A49, 【データ】蓄積用!D$2:D$10000, "&gt;=3000", 【データ】蓄積用!E$2:E$10000, "&gt;=1500")&gt;0, "〇", IF(COUNTIFS(【データ】蓄積用!A$2:A$10000, V$5, 【データ】蓄積用!C$2:C$10000, $A49, 【データ】蓄積用!Q$2:Q$10000, 1, 【データ】蓄積用!AC$2:AC$10000, "&gt;=4.0")&gt;0, "〇", "×")))</f>
        <v>×</v>
      </c>
      <c r="W49" t="str">
        <f>IF(OR($A49="", W$5=""), "", IF(COUNTIFS(【データ】蓄積用!A$2:A$10000, W$5, 【データ】蓄積用!C$2:C$10000, $A49, 【データ】蓄積用!D$2:D$10000, "&gt;=3000", 【データ】蓄積用!E$2:E$10000, "&gt;=1500")&gt;0, "〇", IF(COUNTIFS(【データ】蓄積用!A$2:A$10000, W$5, 【データ】蓄積用!C$2:C$10000, $A49, 【データ】蓄積用!Q$2:Q$10000, 1, 【データ】蓄積用!AC$2:AC$10000, "&gt;=4.0")&gt;0, "〇", "×")))</f>
        <v>×</v>
      </c>
      <c r="X49" t="str">
        <f>IF(OR($A49="", X$5=""), "", IF(COUNTIFS(【データ】蓄積用!A$2:A$10000, X$5, 【データ】蓄積用!C$2:C$10000, $A49, 【データ】蓄積用!D$2:D$10000, "&gt;=3000", 【データ】蓄積用!E$2:E$10000, "&gt;=1500")&gt;0, "〇", IF(COUNTIFS(【データ】蓄積用!A$2:A$10000, X$5, 【データ】蓄積用!C$2:C$10000, $A49, 【データ】蓄積用!Q$2:Q$10000, 1, 【データ】蓄積用!AC$2:AC$10000, "&gt;=4.0")&gt;0, "〇", "×")))</f>
        <v>×</v>
      </c>
      <c r="Y49" t="str">
        <f>IF(OR($A49="", Y$5=""), "", IF(COUNTIFS(【データ】蓄積用!A$2:A$10000, Y$5, 【データ】蓄積用!C$2:C$10000, $A49, 【データ】蓄積用!D$2:D$10000, "&gt;=3000", 【データ】蓄積用!E$2:E$10000, "&gt;=1500")&gt;0, "〇", IF(COUNTIFS(【データ】蓄積用!A$2:A$10000, Y$5, 【データ】蓄積用!C$2:C$10000, $A49, 【データ】蓄積用!Q$2:Q$10000, 1, 【データ】蓄積用!AC$2:AC$10000, "&gt;=4.0")&gt;0, "〇", "×")))</f>
        <v>×</v>
      </c>
      <c r="Z49" t="str">
        <f>IF(OR($A49="", Z$5=""), "", IF(COUNTIFS(【データ】蓄積用!A$2:A$10000, Z$5, 【データ】蓄積用!C$2:C$10000, $A49, 【データ】蓄積用!D$2:D$10000, "&gt;=3000", 【データ】蓄積用!E$2:E$10000, "&gt;=1500")&gt;0, "〇", IF(COUNTIFS(【データ】蓄積用!A$2:A$10000, Z$5, 【データ】蓄積用!C$2:C$10000, $A49, 【データ】蓄積用!Q$2:Q$10000, 1, 【データ】蓄積用!AC$2:AC$10000, "&gt;=4.0")&gt;0, "〇", "×")))</f>
        <v>×</v>
      </c>
      <c r="AA49" t="str">
        <f>IF(OR($A49="", AA$5=""), "", IF(COUNTIFS(【データ】蓄積用!A$2:A$10000, AA$5, 【データ】蓄積用!C$2:C$10000, $A49, 【データ】蓄積用!D$2:D$10000, "&gt;=3000", 【データ】蓄積用!E$2:E$10000, "&gt;=1500")&gt;0, "〇", IF(COUNTIFS(【データ】蓄積用!A$2:A$10000, AA$5, 【データ】蓄積用!C$2:C$10000, $A49, 【データ】蓄積用!Q$2:Q$10000, 1, 【データ】蓄積用!AC$2:AC$10000, "&gt;=4.0")&gt;0, "〇", "×")))</f>
        <v>×</v>
      </c>
      <c r="AB49" t="str">
        <f>IF(OR($A49="", AB$5=""), "", IF(COUNTIFS(【データ】蓄積用!A$2:A$10000, AB$5, 【データ】蓄積用!C$2:C$10000, $A49, 【データ】蓄積用!D$2:D$10000, "&gt;=3000", 【データ】蓄積用!E$2:E$10000, "&gt;=1500")&gt;0, "〇", IF(COUNTIFS(【データ】蓄積用!A$2:A$10000, AB$5, 【データ】蓄積用!C$2:C$10000, $A49, 【データ】蓄積用!Q$2:Q$10000, 1, 【データ】蓄積用!AC$2:AC$10000, "&gt;=4.0")&gt;0, "〇", "×")))</f>
        <v>×</v>
      </c>
      <c r="AC49" t="str">
        <f>IF(OR($A49="", AC$5=""), "", IF(COUNTIFS(【データ】蓄積用!A$2:A$10000, AC$5, 【データ】蓄積用!C$2:C$10000, $A49, 【データ】蓄積用!D$2:D$10000, "&gt;=3000", 【データ】蓄積用!E$2:E$10000, "&gt;=1500")&gt;0, "〇", IF(COUNTIFS(【データ】蓄積用!A$2:A$10000, AC$5, 【データ】蓄積用!C$2:C$10000, $A49, 【データ】蓄積用!Q$2:Q$10000, 1, 【データ】蓄積用!AC$2:AC$10000, "&gt;=4.0")&gt;0, "〇", "×")))</f>
        <v>×</v>
      </c>
      <c r="AD49" t="str">
        <f>IF(OR($A49="", AD$5=""), "", IF(COUNTIFS(【データ】蓄積用!A$2:A$10000, AD$5, 【データ】蓄積用!C$2:C$10000, $A49, 【データ】蓄積用!D$2:D$10000, "&gt;=3000", 【データ】蓄積用!E$2:E$10000, "&gt;=1500")&gt;0, "〇", IF(COUNTIFS(【データ】蓄積用!A$2:A$10000, AD$5, 【データ】蓄積用!C$2:C$10000, $A49, 【データ】蓄積用!Q$2:Q$10000, 1, 【データ】蓄積用!AC$2:AC$10000, "&gt;=4.0")&gt;0, "〇", "×")))</f>
        <v>×</v>
      </c>
      <c r="AE49" t="str">
        <f>IF(OR($A49="", AE$5=""), "", IF(COUNTIFS(【データ】蓄積用!A$2:A$10000, AE$5, 【データ】蓄積用!C$2:C$10000, $A49, 【データ】蓄積用!D$2:D$10000, "&gt;=3000", 【データ】蓄積用!E$2:E$10000, "&gt;=1500")&gt;0, "〇", IF(COUNTIFS(【データ】蓄積用!A$2:A$10000, AE$5, 【データ】蓄積用!C$2:C$10000, $A49, 【データ】蓄積用!Q$2:Q$10000, 1, 【データ】蓄積用!AC$2:AC$10000, "&gt;=4.0")&gt;0, "〇", "×")))</f>
        <v>×</v>
      </c>
      <c r="AF49" t="str">
        <f>IF(OR($A49="", AF$5=""), "", IF(COUNTIFS(【データ】蓄積用!A$2:A$10000, AF$5, 【データ】蓄積用!C$2:C$10000, $A49, 【データ】蓄積用!D$2:D$10000, "&gt;=3000", 【データ】蓄積用!E$2:E$10000, "&gt;=1500")&gt;0, "〇", IF(COUNTIFS(【データ】蓄積用!A$2:A$10000, AF$5, 【データ】蓄積用!C$2:C$10000, $A49, 【データ】蓄積用!Q$2:Q$10000, 1, 【データ】蓄積用!AC$2:AC$10000, "&gt;=4.0")&gt;0, "〇", "×")))</f>
        <v>×</v>
      </c>
      <c r="AG49" t="str">
        <f>IF(OR($A49="", AG$5=""), "", IF(COUNTIFS(【データ】蓄積用!A$2:A$10000, AG$5, 【データ】蓄積用!C$2:C$10000, $A49, 【データ】蓄積用!D$2:D$10000, "&gt;=3000", 【データ】蓄積用!E$2:E$10000, "&gt;=1500")&gt;0, "〇", IF(COUNTIFS(【データ】蓄積用!A$2:A$10000, AG$5, 【データ】蓄積用!C$2:C$10000, $A49, 【データ】蓄積用!Q$2:Q$10000, 1, 【データ】蓄積用!AC$2:AC$10000, "&gt;=4.0")&gt;0, "〇", "×")))</f>
        <v>×</v>
      </c>
      <c r="AH49" t="str">
        <f>IF(OR($A49="", AH$5=""), "", IF(COUNTIFS(【データ】蓄積用!A$2:A$10000, AH$5, 【データ】蓄積用!C$2:C$10000, $A49, 【データ】蓄積用!D$2:D$10000, "&gt;=3000", 【データ】蓄積用!E$2:E$10000, "&gt;=1500")&gt;0, "〇", IF(COUNTIFS(【データ】蓄積用!A$2:A$10000, AH$5, 【データ】蓄積用!C$2:C$10000, $A49, 【データ】蓄積用!Q$2:Q$10000, 1, 【データ】蓄積用!AC$2:AC$10000, "&gt;=4.0")&gt;0, "〇", "×")))</f>
        <v>×</v>
      </c>
      <c r="AI49" t="str">
        <f>IF(OR($A49="", AI$5=""), "", IF(COUNTIFS(【データ】蓄積用!A$2:A$10000, AI$5, 【データ】蓄積用!C$2:C$10000, $A49, 【データ】蓄積用!D$2:D$10000, "&gt;=3000", 【データ】蓄積用!E$2:E$10000, "&gt;=1500")&gt;0, "〇", IF(COUNTIFS(【データ】蓄積用!A$2:A$10000, AI$5, 【データ】蓄積用!C$2:C$10000, $A49, 【データ】蓄積用!Q$2:Q$10000, 1, 【データ】蓄積用!AC$2:AC$10000, "&gt;=4.0")&gt;0, "〇", "×")))</f>
        <v>×</v>
      </c>
      <c r="AJ49" t="str">
        <f>IF(OR($A49="", AJ$5=""), "", IF(COUNTIFS(【データ】蓄積用!A$2:A$10000, AJ$5, 【データ】蓄積用!C$2:C$10000, $A49, 【データ】蓄積用!D$2:D$10000, "&gt;=3000", 【データ】蓄積用!E$2:E$10000, "&gt;=1500")&gt;0, "〇", IF(COUNTIFS(【データ】蓄積用!A$2:A$10000, AJ$5, 【データ】蓄積用!C$2:C$10000, $A49, 【データ】蓄積用!Q$2:Q$10000, 1, 【データ】蓄積用!AC$2:AC$10000, "&gt;=4.0")&gt;0, "〇", "×")))</f>
        <v>×</v>
      </c>
      <c r="AK49" t="str">
        <f>IF(OR($A49="", AK$5=""), "", IF(COUNTIFS(【データ】蓄積用!A$2:A$10000, AK$5, 【データ】蓄積用!C$2:C$10000, $A49, 【データ】蓄積用!D$2:D$10000, "&gt;=3000", 【データ】蓄積用!E$2:E$10000, "&gt;=1500")&gt;0, "〇", IF(COUNTIFS(【データ】蓄積用!A$2:A$10000, AK$5, 【データ】蓄積用!C$2:C$10000, $A49, 【データ】蓄積用!Q$2:Q$10000, 1, 【データ】蓄積用!AC$2:AC$10000, "&gt;=4.0")&gt;0, "〇", "×")))</f>
        <v>×</v>
      </c>
      <c r="AL49" t="str">
        <f>IF(OR($A49="", AL$5=""), "", IF(COUNTIFS(【データ】蓄積用!A$2:A$10000, AL$5, 【データ】蓄積用!C$2:C$10000, $A49, 【データ】蓄積用!D$2:D$10000, "&gt;=3000", 【データ】蓄積用!E$2:E$10000, "&gt;=1500")&gt;0, "〇", IF(COUNTIFS(【データ】蓄積用!A$2:A$10000, AL$5, 【データ】蓄積用!C$2:C$10000, $A49, 【データ】蓄積用!Q$2:Q$10000, 1, 【データ】蓄積用!AC$2:AC$10000, "&gt;=4.0")&gt;0, "〇", "×")))</f>
        <v>×</v>
      </c>
      <c r="AM49" t="str">
        <f>IF(OR($A49="", AM$5=""), "", IF(COUNTIFS(【データ】蓄積用!A$2:A$10000, AM$5, 【データ】蓄積用!C$2:C$10000, $A49, 【データ】蓄積用!D$2:D$10000, "&gt;=3000", 【データ】蓄積用!E$2:E$10000, "&gt;=1500")&gt;0, "〇", IF(COUNTIFS(【データ】蓄積用!A$2:A$10000, AM$5, 【データ】蓄積用!C$2:C$10000, $A49, 【データ】蓄積用!Q$2:Q$10000, 1, 【データ】蓄積用!AC$2:AC$10000, "&gt;=4.0")&gt;0, "〇", "×")))</f>
        <v>〇</v>
      </c>
      <c r="AN49" t="str">
        <f>IF(OR($A49="", AN$5=""), "", IF(COUNTIFS(【データ】蓄積用!A$2:A$10000, AN$5, 【データ】蓄積用!C$2:C$10000, $A49, 【データ】蓄積用!D$2:D$10000, "&gt;=3000", 【データ】蓄積用!E$2:E$10000, "&gt;=1500")&gt;0, "〇", IF(COUNTIFS(【データ】蓄積用!A$2:A$10000, AN$5, 【データ】蓄積用!C$2:C$10000, $A49, 【データ】蓄積用!Q$2:Q$10000, 1, 【データ】蓄積用!AC$2:AC$10000, "&gt;=4.0")&gt;0, "〇", "×")))</f>
        <v>×</v>
      </c>
      <c r="AO49" t="str">
        <f>IF(OR($A49="", AO$5=""), "", IF(COUNTIFS(【データ】蓄積用!A$2:A$10000, AO$5, 【データ】蓄積用!C$2:C$10000, $A49, 【データ】蓄積用!D$2:D$10000, "&gt;=3000", 【データ】蓄積用!E$2:E$10000, "&gt;=1500")&gt;0, "〇", IF(COUNTIFS(【データ】蓄積用!A$2:A$10000, AO$5, 【データ】蓄積用!C$2:C$10000, $A49, 【データ】蓄積用!Q$2:Q$10000, 1, 【データ】蓄積用!AC$2:AC$10000, "&gt;=4.0")&gt;0, "〇", "×")))</f>
        <v>×</v>
      </c>
      <c r="AP49" t="str">
        <f>IF(OR($A49="", AP$5=""), "", IF(COUNTIFS(【データ】蓄積用!A$2:A$10000, AP$5, 【データ】蓄積用!C$2:C$10000, $A49, 【データ】蓄積用!D$2:D$10000, "&gt;=3000", 【データ】蓄積用!E$2:E$10000, "&gt;=1500")&gt;0, "〇", IF(COUNTIFS(【データ】蓄積用!A$2:A$10000, AP$5, 【データ】蓄積用!C$2:C$10000, $A49, 【データ】蓄積用!Q$2:Q$10000, 1, 【データ】蓄積用!AC$2:AC$10000, "&gt;=4.0")&gt;0, "〇", "×")))</f>
        <v>×</v>
      </c>
      <c r="AQ49" t="str">
        <f>IF(OR($A49="", AQ$5=""), "", IF(COUNTIFS(【データ】蓄積用!A$2:A$10000, AQ$5, 【データ】蓄積用!C$2:C$10000, $A49, 【データ】蓄積用!D$2:D$10000, "&gt;=3000", 【データ】蓄積用!E$2:E$10000, "&gt;=1500")&gt;0, "〇", IF(COUNTIFS(【データ】蓄積用!A$2:A$10000, AQ$5, 【データ】蓄積用!C$2:C$10000, $A49, 【データ】蓄積用!Q$2:Q$10000, 1, 【データ】蓄積用!AC$2:AC$10000, "&gt;=4.0")&gt;0, "〇", "×")))</f>
        <v>×</v>
      </c>
      <c r="AR49" t="str">
        <f>IF(OR($A49="", AR$5=""), "", IF(COUNTIFS(【データ】蓄積用!A$2:A$10000, AR$5, 【データ】蓄積用!C$2:C$10000, $A49, 【データ】蓄積用!D$2:D$10000, "&gt;=3000", 【データ】蓄積用!E$2:E$10000, "&gt;=1500")&gt;0, "〇", IF(COUNTIFS(【データ】蓄積用!A$2:A$10000, AR$5, 【データ】蓄積用!C$2:C$10000, $A49, 【データ】蓄積用!Q$2:Q$10000, 1, 【データ】蓄積用!AC$2:AC$10000, "&gt;=4.0")&gt;0, "〇", "×")))</f>
        <v>×</v>
      </c>
      <c r="AS49" t="str">
        <f>IF(OR($A49="", AS$5=""), "", IF(COUNTIFS(【データ】蓄積用!A$2:A$10000, AS$5, 【データ】蓄積用!C$2:C$10000, $A49, 【データ】蓄積用!D$2:D$10000, "&gt;=3000", 【データ】蓄積用!E$2:E$10000, "&gt;=1500")&gt;0, "〇", IF(COUNTIFS(【データ】蓄積用!A$2:A$10000, AS$5, 【データ】蓄積用!C$2:C$10000, $A49, 【データ】蓄積用!Q$2:Q$10000, 1, 【データ】蓄積用!AC$2:AC$10000, "&gt;=4.0")&gt;0, "〇", "×")))</f>
        <v>×</v>
      </c>
      <c r="AT49" t="str">
        <f>IF(OR($A49="", AT$5=""), "", IF(COUNTIFS(【データ】蓄積用!A$2:A$10000, AT$5, 【データ】蓄積用!C$2:C$10000, $A49, 【データ】蓄積用!D$2:D$10000, "&gt;=3000", 【データ】蓄積用!E$2:E$10000, "&gt;=1500")&gt;0, "〇", IF(COUNTIFS(【データ】蓄積用!A$2:A$10000, AT$5, 【データ】蓄積用!C$2:C$10000, $A49, 【データ】蓄積用!Q$2:Q$10000, 1, 【データ】蓄積用!AC$2:AC$10000, "&gt;=4.0")&gt;0, "〇", "×")))</f>
        <v>×</v>
      </c>
      <c r="AU49" t="str">
        <f>IF(OR($A49="", AU$5=""), "", IF(COUNTIFS(【データ】蓄積用!A$2:A$10000, AU$5, 【データ】蓄積用!C$2:C$10000, $A49, 【データ】蓄積用!D$2:D$10000, "&gt;=3000", 【データ】蓄積用!E$2:E$10000, "&gt;=1500")&gt;0, "〇", IF(COUNTIFS(【データ】蓄積用!A$2:A$10000, AU$5, 【データ】蓄積用!C$2:C$10000, $A49, 【データ】蓄積用!Q$2:Q$10000, 1, 【データ】蓄積用!AC$2:AC$10000, "&gt;=4.0")&gt;0, "〇", "×")))</f>
        <v>×</v>
      </c>
      <c r="AV49" t="str">
        <f>IF(OR($A49="", AV$5=""), "", IF(COUNTIFS(【データ】蓄積用!A$2:A$10000, AV$5, 【データ】蓄積用!C$2:C$10000, $A49, 【データ】蓄積用!D$2:D$10000, "&gt;=3000", 【データ】蓄積用!E$2:E$10000, "&gt;=1500")&gt;0, "〇", IF(COUNTIFS(【データ】蓄積用!A$2:A$10000, AV$5, 【データ】蓄積用!C$2:C$10000, $A49, 【データ】蓄積用!Q$2:Q$10000, 1, 【データ】蓄積用!AC$2:AC$10000, "&gt;=4.0")&gt;0, "〇", "×")))</f>
        <v>×</v>
      </c>
      <c r="AW49" t="str">
        <f>IF(OR($A49="", AW$5=""), "", IF(COUNTIFS(【データ】蓄積用!A$2:A$10000, AW$5, 【データ】蓄積用!C$2:C$10000, $A49, 【データ】蓄積用!D$2:D$10000, "&gt;=3000", 【データ】蓄積用!E$2:E$10000, "&gt;=1500")&gt;0, "〇", IF(COUNTIFS(【データ】蓄積用!A$2:A$10000, AW$5, 【データ】蓄積用!C$2:C$10000, $A49, 【データ】蓄積用!Q$2:Q$10000, 1, 【データ】蓄積用!AC$2:AC$10000, "&gt;=4.0")&gt;0, "〇", "×")))</f>
        <v>×</v>
      </c>
      <c r="AX49" t="str">
        <f>IF(OR($A49="", AX$5=""), "", IF(COUNTIFS(【データ】蓄積用!A$2:A$10000, AX$5, 【データ】蓄積用!C$2:C$10000, $A49, 【データ】蓄積用!D$2:D$10000, "&gt;=3000", 【データ】蓄積用!E$2:E$10000, "&gt;=1500")&gt;0, "〇", IF(COUNTIFS(【データ】蓄積用!A$2:A$10000, AX$5, 【データ】蓄積用!C$2:C$10000, $A49, 【データ】蓄積用!Q$2:Q$10000, 1, 【データ】蓄積用!AC$2:AC$10000, "&gt;=4.0")&gt;0, "〇", "×")))</f>
        <v>〇</v>
      </c>
      <c r="AY49" t="str">
        <f>IF(OR($A49="", AY$5=""), "", IF(COUNTIFS(【データ】蓄積用!A$2:A$10000, AY$5, 【データ】蓄積用!C$2:C$10000, $A49, 【データ】蓄積用!D$2:D$10000, "&gt;=3000", 【データ】蓄積用!E$2:E$10000, "&gt;=1500")&gt;0, "〇", IF(COUNTIFS(【データ】蓄積用!A$2:A$10000, AY$5, 【データ】蓄積用!C$2:C$10000, $A49, 【データ】蓄積用!Q$2:Q$10000, 1, 【データ】蓄積用!AC$2:AC$10000, "&gt;=4.0")&gt;0, "〇", "×")))</f>
        <v/>
      </c>
    </row>
    <row r="50" spans="1:51">
      <c r="A50">
        <v>565</v>
      </c>
      <c r="B50" t="str">
        <f>IF(OR($A50="", B$5=""), "", IF(COUNTIFS(【データ】蓄積用!A$2:A$10000, B$5, 【データ】蓄積用!C$2:C$10000, $A50, 【データ】蓄積用!D$2:D$10000, "&gt;=3000", 【データ】蓄積用!E$2:E$10000, "&gt;=1500")&gt;0, "〇", IF(COUNTIFS(【データ】蓄積用!A$2:A$10000, B$5, 【データ】蓄積用!C$2:C$10000, $A50, 【データ】蓄積用!Q$2:Q$10000, 1, 【データ】蓄積用!AC$2:AC$10000, "&gt;=4.0")&gt;0, "〇", "×")))</f>
        <v>×</v>
      </c>
      <c r="C50" t="str">
        <f>IF(OR($A50="", C$5=""), "", IF(COUNTIFS(【データ】蓄積用!A$2:A$10000, C$5, 【データ】蓄積用!C$2:C$10000, $A50, 【データ】蓄積用!D$2:D$10000, "&gt;=3000", 【データ】蓄積用!E$2:E$10000, "&gt;=1500")&gt;0, "〇", IF(COUNTIFS(【データ】蓄積用!A$2:A$10000, C$5, 【データ】蓄積用!C$2:C$10000, $A50, 【データ】蓄積用!Q$2:Q$10000, 1, 【データ】蓄積用!AC$2:AC$10000, "&gt;=4.0")&gt;0, "〇", "×")))</f>
        <v>×</v>
      </c>
      <c r="D50" t="str">
        <f>IF(OR($A50="", D$5=""), "", IF(COUNTIFS(【データ】蓄積用!A$2:A$10000, D$5, 【データ】蓄積用!C$2:C$10000, $A50, 【データ】蓄積用!D$2:D$10000, "&gt;=3000", 【データ】蓄積用!E$2:E$10000, "&gt;=1500")&gt;0, "〇", IF(COUNTIFS(【データ】蓄積用!A$2:A$10000, D$5, 【データ】蓄積用!C$2:C$10000, $A50, 【データ】蓄積用!Q$2:Q$10000, 1, 【データ】蓄積用!AC$2:AC$10000, "&gt;=4.0")&gt;0, "〇", "×")))</f>
        <v>×</v>
      </c>
      <c r="E50" t="str">
        <f>IF(OR($A50="", E$5=""), "", IF(COUNTIFS(【データ】蓄積用!A$2:A$10000, E$5, 【データ】蓄積用!C$2:C$10000, $A50, 【データ】蓄積用!D$2:D$10000, "&gt;=3000", 【データ】蓄積用!E$2:E$10000, "&gt;=1500")&gt;0, "〇", IF(COUNTIFS(【データ】蓄積用!A$2:A$10000, E$5, 【データ】蓄積用!C$2:C$10000, $A50, 【データ】蓄積用!Q$2:Q$10000, 1, 【データ】蓄積用!AC$2:AC$10000, "&gt;=4.0")&gt;0, "〇", "×")))</f>
        <v>×</v>
      </c>
      <c r="F50" t="str">
        <f>IF(OR($A50="", F$5=""), "", IF(COUNTIFS(【データ】蓄積用!A$2:A$10000, F$5, 【データ】蓄積用!C$2:C$10000, $A50, 【データ】蓄積用!D$2:D$10000, "&gt;=3000", 【データ】蓄積用!E$2:E$10000, "&gt;=1500")&gt;0, "〇", IF(COUNTIFS(【データ】蓄積用!A$2:A$10000, F$5, 【データ】蓄積用!C$2:C$10000, $A50, 【データ】蓄積用!Q$2:Q$10000, 1, 【データ】蓄積用!AC$2:AC$10000, "&gt;=4.0")&gt;0, "〇", "×")))</f>
        <v>×</v>
      </c>
      <c r="G50" t="str">
        <f>IF(OR($A50="", G$5=""), "", IF(COUNTIFS(【データ】蓄積用!A$2:A$10000, G$5, 【データ】蓄積用!C$2:C$10000, $A50, 【データ】蓄積用!D$2:D$10000, "&gt;=3000", 【データ】蓄積用!E$2:E$10000, "&gt;=1500")&gt;0, "〇", IF(COUNTIFS(【データ】蓄積用!A$2:A$10000, G$5, 【データ】蓄積用!C$2:C$10000, $A50, 【データ】蓄積用!Q$2:Q$10000, 1, 【データ】蓄積用!AC$2:AC$10000, "&gt;=4.0")&gt;0, "〇", "×")))</f>
        <v>×</v>
      </c>
      <c r="H50" t="str">
        <f>IF(OR($A50="", H$5=""), "", IF(COUNTIFS(【データ】蓄積用!A$2:A$10000, H$5, 【データ】蓄積用!C$2:C$10000, $A50, 【データ】蓄積用!D$2:D$10000, "&gt;=3000", 【データ】蓄積用!E$2:E$10000, "&gt;=1500")&gt;0, "〇", IF(COUNTIFS(【データ】蓄積用!A$2:A$10000, H$5, 【データ】蓄積用!C$2:C$10000, $A50, 【データ】蓄積用!Q$2:Q$10000, 1, 【データ】蓄積用!AC$2:AC$10000, "&gt;=4.0")&gt;0, "〇", "×")))</f>
        <v>×</v>
      </c>
      <c r="I50" t="str">
        <f>IF(OR($A50="", I$5=""), "", IF(COUNTIFS(【データ】蓄積用!A$2:A$10000, I$5, 【データ】蓄積用!C$2:C$10000, $A50, 【データ】蓄積用!D$2:D$10000, "&gt;=3000", 【データ】蓄積用!E$2:E$10000, "&gt;=1500")&gt;0, "〇", IF(COUNTIFS(【データ】蓄積用!A$2:A$10000, I$5, 【データ】蓄積用!C$2:C$10000, $A50, 【データ】蓄積用!Q$2:Q$10000, 1, 【データ】蓄積用!AC$2:AC$10000, "&gt;=4.0")&gt;0, "〇", "×")))</f>
        <v>×</v>
      </c>
      <c r="J50" t="str">
        <f>IF(OR($A50="", J$5=""), "", IF(COUNTIFS(【データ】蓄積用!A$2:A$10000, J$5, 【データ】蓄積用!C$2:C$10000, $A50, 【データ】蓄積用!D$2:D$10000, "&gt;=3000", 【データ】蓄積用!E$2:E$10000, "&gt;=1500")&gt;0, "〇", IF(COUNTIFS(【データ】蓄積用!A$2:A$10000, J$5, 【データ】蓄積用!C$2:C$10000, $A50, 【データ】蓄積用!Q$2:Q$10000, 1, 【データ】蓄積用!AC$2:AC$10000, "&gt;=4.0")&gt;0, "〇", "×")))</f>
        <v>×</v>
      </c>
      <c r="K50" t="str">
        <f>IF(OR($A50="", K$5=""), "", IF(COUNTIFS(【データ】蓄積用!A$2:A$10000, K$5, 【データ】蓄積用!C$2:C$10000, $A50, 【データ】蓄積用!D$2:D$10000, "&gt;=3000", 【データ】蓄積用!E$2:E$10000, "&gt;=1500")&gt;0, "〇", IF(COUNTIFS(【データ】蓄積用!A$2:A$10000, K$5, 【データ】蓄積用!C$2:C$10000, $A50, 【データ】蓄積用!Q$2:Q$10000, 1, 【データ】蓄積用!AC$2:AC$10000, "&gt;=4.0")&gt;0, "〇", "×")))</f>
        <v>×</v>
      </c>
      <c r="L50" t="str">
        <f>IF(OR($A50="", L$5=""), "", IF(COUNTIFS(【データ】蓄積用!A$2:A$10000, L$5, 【データ】蓄積用!C$2:C$10000, $A50, 【データ】蓄積用!D$2:D$10000, "&gt;=3000", 【データ】蓄積用!E$2:E$10000, "&gt;=1500")&gt;0, "〇", IF(COUNTIFS(【データ】蓄積用!A$2:A$10000, L$5, 【データ】蓄積用!C$2:C$10000, $A50, 【データ】蓄積用!Q$2:Q$10000, 1, 【データ】蓄積用!AC$2:AC$10000, "&gt;=4.0")&gt;0, "〇", "×")))</f>
        <v>×</v>
      </c>
      <c r="M50" t="str">
        <f>IF(OR($A50="", M$5=""), "", IF(COUNTIFS(【データ】蓄積用!A$2:A$10000, M$5, 【データ】蓄積用!C$2:C$10000, $A50, 【データ】蓄積用!D$2:D$10000, "&gt;=3000", 【データ】蓄積用!E$2:E$10000, "&gt;=1500")&gt;0, "〇", IF(COUNTIFS(【データ】蓄積用!A$2:A$10000, M$5, 【データ】蓄積用!C$2:C$10000, $A50, 【データ】蓄積用!Q$2:Q$10000, 1, 【データ】蓄積用!AC$2:AC$10000, "&gt;=4.0")&gt;0, "〇", "×")))</f>
        <v>×</v>
      </c>
      <c r="N50" t="str">
        <f>IF(OR($A50="", N$5=""), "", IF(COUNTIFS(【データ】蓄積用!A$2:A$10000, N$5, 【データ】蓄積用!C$2:C$10000, $A50, 【データ】蓄積用!D$2:D$10000, "&gt;=3000", 【データ】蓄積用!E$2:E$10000, "&gt;=1500")&gt;0, "〇", IF(COUNTIFS(【データ】蓄積用!A$2:A$10000, N$5, 【データ】蓄積用!C$2:C$10000, $A50, 【データ】蓄積用!Q$2:Q$10000, 1, 【データ】蓄積用!AC$2:AC$10000, "&gt;=4.0")&gt;0, "〇", "×")))</f>
        <v>×</v>
      </c>
      <c r="O50" t="str">
        <f>IF(OR($A50="", O$5=""), "", IF(COUNTIFS(【データ】蓄積用!A$2:A$10000, O$5, 【データ】蓄積用!C$2:C$10000, $A50, 【データ】蓄積用!D$2:D$10000, "&gt;=3000", 【データ】蓄積用!E$2:E$10000, "&gt;=1500")&gt;0, "〇", IF(COUNTIFS(【データ】蓄積用!A$2:A$10000, O$5, 【データ】蓄積用!C$2:C$10000, $A50, 【データ】蓄積用!Q$2:Q$10000, 1, 【データ】蓄積用!AC$2:AC$10000, "&gt;=4.0")&gt;0, "〇", "×")))</f>
        <v>×</v>
      </c>
      <c r="P50" t="str">
        <f>IF(OR($A50="", P$5=""), "", IF(COUNTIFS(【データ】蓄積用!A$2:A$10000, P$5, 【データ】蓄積用!C$2:C$10000, $A50, 【データ】蓄積用!D$2:D$10000, "&gt;=3000", 【データ】蓄積用!E$2:E$10000, "&gt;=1500")&gt;0, "〇", IF(COUNTIFS(【データ】蓄積用!A$2:A$10000, P$5, 【データ】蓄積用!C$2:C$10000, $A50, 【データ】蓄積用!Q$2:Q$10000, 1, 【データ】蓄積用!AC$2:AC$10000, "&gt;=4.0")&gt;0, "〇", "×")))</f>
        <v>×</v>
      </c>
      <c r="Q50" t="str">
        <f>IF(OR($A50="", Q$5=""), "", IF(COUNTIFS(【データ】蓄積用!A$2:A$10000, Q$5, 【データ】蓄積用!C$2:C$10000, $A50, 【データ】蓄積用!D$2:D$10000, "&gt;=3000", 【データ】蓄積用!E$2:E$10000, "&gt;=1500")&gt;0, "〇", IF(COUNTIFS(【データ】蓄積用!A$2:A$10000, Q$5, 【データ】蓄積用!C$2:C$10000, $A50, 【データ】蓄積用!Q$2:Q$10000, 1, 【データ】蓄積用!AC$2:AC$10000, "&gt;=4.0")&gt;0, "〇", "×")))</f>
        <v>×</v>
      </c>
      <c r="R50" t="str">
        <f>IF(OR($A50="", R$5=""), "", IF(COUNTIFS(【データ】蓄積用!A$2:A$10000, R$5, 【データ】蓄積用!C$2:C$10000, $A50, 【データ】蓄積用!D$2:D$10000, "&gt;=3000", 【データ】蓄積用!E$2:E$10000, "&gt;=1500")&gt;0, "〇", IF(COUNTIFS(【データ】蓄積用!A$2:A$10000, R$5, 【データ】蓄積用!C$2:C$10000, $A50, 【データ】蓄積用!Q$2:Q$10000, 1, 【データ】蓄積用!AC$2:AC$10000, "&gt;=4.0")&gt;0, "〇", "×")))</f>
        <v>×</v>
      </c>
      <c r="S50" t="str">
        <f>IF(OR($A50="", S$5=""), "", IF(COUNTIFS(【データ】蓄積用!A$2:A$10000, S$5, 【データ】蓄積用!C$2:C$10000, $A50, 【データ】蓄積用!D$2:D$10000, "&gt;=3000", 【データ】蓄積用!E$2:E$10000, "&gt;=1500")&gt;0, "〇", IF(COUNTIFS(【データ】蓄積用!A$2:A$10000, S$5, 【データ】蓄積用!C$2:C$10000, $A50, 【データ】蓄積用!Q$2:Q$10000, 1, 【データ】蓄積用!AC$2:AC$10000, "&gt;=4.0")&gt;0, "〇", "×")))</f>
        <v>×</v>
      </c>
      <c r="T50" t="str">
        <f>IF(OR($A50="", T$5=""), "", IF(COUNTIFS(【データ】蓄積用!A$2:A$10000, T$5, 【データ】蓄積用!C$2:C$10000, $A50, 【データ】蓄積用!D$2:D$10000, "&gt;=3000", 【データ】蓄積用!E$2:E$10000, "&gt;=1500")&gt;0, "〇", IF(COUNTIFS(【データ】蓄積用!A$2:A$10000, T$5, 【データ】蓄積用!C$2:C$10000, $A50, 【データ】蓄積用!Q$2:Q$10000, 1, 【データ】蓄積用!AC$2:AC$10000, "&gt;=4.0")&gt;0, "〇", "×")))</f>
        <v>×</v>
      </c>
      <c r="U50" t="str">
        <f>IF(OR($A50="", U$5=""), "", IF(COUNTIFS(【データ】蓄積用!A$2:A$10000, U$5, 【データ】蓄積用!C$2:C$10000, $A50, 【データ】蓄積用!D$2:D$10000, "&gt;=3000", 【データ】蓄積用!E$2:E$10000, "&gt;=1500")&gt;0, "〇", IF(COUNTIFS(【データ】蓄積用!A$2:A$10000, U$5, 【データ】蓄積用!C$2:C$10000, $A50, 【データ】蓄積用!Q$2:Q$10000, 1, 【データ】蓄積用!AC$2:AC$10000, "&gt;=4.0")&gt;0, "〇", "×")))</f>
        <v>×</v>
      </c>
      <c r="V50" t="str">
        <f>IF(OR($A50="", V$5=""), "", IF(COUNTIFS(【データ】蓄積用!A$2:A$10000, V$5, 【データ】蓄積用!C$2:C$10000, $A50, 【データ】蓄積用!D$2:D$10000, "&gt;=3000", 【データ】蓄積用!E$2:E$10000, "&gt;=1500")&gt;0, "〇", IF(COUNTIFS(【データ】蓄積用!A$2:A$10000, V$5, 【データ】蓄積用!C$2:C$10000, $A50, 【データ】蓄積用!Q$2:Q$10000, 1, 【データ】蓄積用!AC$2:AC$10000, "&gt;=4.0")&gt;0, "〇", "×")))</f>
        <v>×</v>
      </c>
      <c r="W50" t="str">
        <f>IF(OR($A50="", W$5=""), "", IF(COUNTIFS(【データ】蓄積用!A$2:A$10000, W$5, 【データ】蓄積用!C$2:C$10000, $A50, 【データ】蓄積用!D$2:D$10000, "&gt;=3000", 【データ】蓄積用!E$2:E$10000, "&gt;=1500")&gt;0, "〇", IF(COUNTIFS(【データ】蓄積用!A$2:A$10000, W$5, 【データ】蓄積用!C$2:C$10000, $A50, 【データ】蓄積用!Q$2:Q$10000, 1, 【データ】蓄積用!AC$2:AC$10000, "&gt;=4.0")&gt;0, "〇", "×")))</f>
        <v>×</v>
      </c>
      <c r="X50" t="str">
        <f>IF(OR($A50="", X$5=""), "", IF(COUNTIFS(【データ】蓄積用!A$2:A$10000, X$5, 【データ】蓄積用!C$2:C$10000, $A50, 【データ】蓄積用!D$2:D$10000, "&gt;=3000", 【データ】蓄積用!E$2:E$10000, "&gt;=1500")&gt;0, "〇", IF(COUNTIFS(【データ】蓄積用!A$2:A$10000, X$5, 【データ】蓄積用!C$2:C$10000, $A50, 【データ】蓄積用!Q$2:Q$10000, 1, 【データ】蓄積用!AC$2:AC$10000, "&gt;=4.0")&gt;0, "〇", "×")))</f>
        <v>×</v>
      </c>
      <c r="Y50" t="str">
        <f>IF(OR($A50="", Y$5=""), "", IF(COUNTIFS(【データ】蓄積用!A$2:A$10000, Y$5, 【データ】蓄積用!C$2:C$10000, $A50, 【データ】蓄積用!D$2:D$10000, "&gt;=3000", 【データ】蓄積用!E$2:E$10000, "&gt;=1500")&gt;0, "〇", IF(COUNTIFS(【データ】蓄積用!A$2:A$10000, Y$5, 【データ】蓄積用!C$2:C$10000, $A50, 【データ】蓄積用!Q$2:Q$10000, 1, 【データ】蓄積用!AC$2:AC$10000, "&gt;=4.0")&gt;0, "〇", "×")))</f>
        <v>×</v>
      </c>
      <c r="Z50" t="str">
        <f>IF(OR($A50="", Z$5=""), "", IF(COUNTIFS(【データ】蓄積用!A$2:A$10000, Z$5, 【データ】蓄積用!C$2:C$10000, $A50, 【データ】蓄積用!D$2:D$10000, "&gt;=3000", 【データ】蓄積用!E$2:E$10000, "&gt;=1500")&gt;0, "〇", IF(COUNTIFS(【データ】蓄積用!A$2:A$10000, Z$5, 【データ】蓄積用!C$2:C$10000, $A50, 【データ】蓄積用!Q$2:Q$10000, 1, 【データ】蓄積用!AC$2:AC$10000, "&gt;=4.0")&gt;0, "〇", "×")))</f>
        <v>×</v>
      </c>
      <c r="AA50" t="str">
        <f>IF(OR($A50="", AA$5=""), "", IF(COUNTIFS(【データ】蓄積用!A$2:A$10000, AA$5, 【データ】蓄積用!C$2:C$10000, $A50, 【データ】蓄積用!D$2:D$10000, "&gt;=3000", 【データ】蓄積用!E$2:E$10000, "&gt;=1500")&gt;0, "〇", IF(COUNTIFS(【データ】蓄積用!A$2:A$10000, AA$5, 【データ】蓄積用!C$2:C$10000, $A50, 【データ】蓄積用!Q$2:Q$10000, 1, 【データ】蓄積用!AC$2:AC$10000, "&gt;=4.0")&gt;0, "〇", "×")))</f>
        <v>×</v>
      </c>
      <c r="AB50" t="str">
        <f>IF(OR($A50="", AB$5=""), "", IF(COUNTIFS(【データ】蓄積用!A$2:A$10000, AB$5, 【データ】蓄積用!C$2:C$10000, $A50, 【データ】蓄積用!D$2:D$10000, "&gt;=3000", 【データ】蓄積用!E$2:E$10000, "&gt;=1500")&gt;0, "〇", IF(COUNTIFS(【データ】蓄積用!A$2:A$10000, AB$5, 【データ】蓄積用!C$2:C$10000, $A50, 【データ】蓄積用!Q$2:Q$10000, 1, 【データ】蓄積用!AC$2:AC$10000, "&gt;=4.0")&gt;0, "〇", "×")))</f>
        <v>×</v>
      </c>
      <c r="AC50" t="str">
        <f>IF(OR($A50="", AC$5=""), "", IF(COUNTIFS(【データ】蓄積用!A$2:A$10000, AC$5, 【データ】蓄積用!C$2:C$10000, $A50, 【データ】蓄積用!D$2:D$10000, "&gt;=3000", 【データ】蓄積用!E$2:E$10000, "&gt;=1500")&gt;0, "〇", IF(COUNTIFS(【データ】蓄積用!A$2:A$10000, AC$5, 【データ】蓄積用!C$2:C$10000, $A50, 【データ】蓄積用!Q$2:Q$10000, 1, 【データ】蓄積用!AC$2:AC$10000, "&gt;=4.0")&gt;0, "〇", "×")))</f>
        <v>〇</v>
      </c>
      <c r="AD50" t="str">
        <f>IF(OR($A50="", AD$5=""), "", IF(COUNTIFS(【データ】蓄積用!A$2:A$10000, AD$5, 【データ】蓄積用!C$2:C$10000, $A50, 【データ】蓄積用!D$2:D$10000, "&gt;=3000", 【データ】蓄積用!E$2:E$10000, "&gt;=1500")&gt;0, "〇", IF(COUNTIFS(【データ】蓄積用!A$2:A$10000, AD$5, 【データ】蓄積用!C$2:C$10000, $A50, 【データ】蓄積用!Q$2:Q$10000, 1, 【データ】蓄積用!AC$2:AC$10000, "&gt;=4.0")&gt;0, "〇", "×")))</f>
        <v>×</v>
      </c>
      <c r="AE50" t="str">
        <f>IF(OR($A50="", AE$5=""), "", IF(COUNTIFS(【データ】蓄積用!A$2:A$10000, AE$5, 【データ】蓄積用!C$2:C$10000, $A50, 【データ】蓄積用!D$2:D$10000, "&gt;=3000", 【データ】蓄積用!E$2:E$10000, "&gt;=1500")&gt;0, "〇", IF(COUNTIFS(【データ】蓄積用!A$2:A$10000, AE$5, 【データ】蓄積用!C$2:C$10000, $A50, 【データ】蓄積用!Q$2:Q$10000, 1, 【データ】蓄積用!AC$2:AC$10000, "&gt;=4.0")&gt;0, "〇", "×")))</f>
        <v>×</v>
      </c>
      <c r="AF50" t="str">
        <f>IF(OR($A50="", AF$5=""), "", IF(COUNTIFS(【データ】蓄積用!A$2:A$10000, AF$5, 【データ】蓄積用!C$2:C$10000, $A50, 【データ】蓄積用!D$2:D$10000, "&gt;=3000", 【データ】蓄積用!E$2:E$10000, "&gt;=1500")&gt;0, "〇", IF(COUNTIFS(【データ】蓄積用!A$2:A$10000, AF$5, 【データ】蓄積用!C$2:C$10000, $A50, 【データ】蓄積用!Q$2:Q$10000, 1, 【データ】蓄積用!AC$2:AC$10000, "&gt;=4.0")&gt;0, "〇", "×")))</f>
        <v>×</v>
      </c>
      <c r="AG50" t="str">
        <f>IF(OR($A50="", AG$5=""), "", IF(COUNTIFS(【データ】蓄積用!A$2:A$10000, AG$5, 【データ】蓄積用!C$2:C$10000, $A50, 【データ】蓄積用!D$2:D$10000, "&gt;=3000", 【データ】蓄積用!E$2:E$10000, "&gt;=1500")&gt;0, "〇", IF(COUNTIFS(【データ】蓄積用!A$2:A$10000, AG$5, 【データ】蓄積用!C$2:C$10000, $A50, 【データ】蓄積用!Q$2:Q$10000, 1, 【データ】蓄積用!AC$2:AC$10000, "&gt;=4.0")&gt;0, "〇", "×")))</f>
        <v>×</v>
      </c>
      <c r="AH50" t="str">
        <f>IF(OR($A50="", AH$5=""), "", IF(COUNTIFS(【データ】蓄積用!A$2:A$10000, AH$5, 【データ】蓄積用!C$2:C$10000, $A50, 【データ】蓄積用!D$2:D$10000, "&gt;=3000", 【データ】蓄積用!E$2:E$10000, "&gt;=1500")&gt;0, "〇", IF(COUNTIFS(【データ】蓄積用!A$2:A$10000, AH$5, 【データ】蓄積用!C$2:C$10000, $A50, 【データ】蓄積用!Q$2:Q$10000, 1, 【データ】蓄積用!AC$2:AC$10000, "&gt;=4.0")&gt;0, "〇", "×")))</f>
        <v>×</v>
      </c>
      <c r="AI50" t="str">
        <f>IF(OR($A50="", AI$5=""), "", IF(COUNTIFS(【データ】蓄積用!A$2:A$10000, AI$5, 【データ】蓄積用!C$2:C$10000, $A50, 【データ】蓄積用!D$2:D$10000, "&gt;=3000", 【データ】蓄積用!E$2:E$10000, "&gt;=1500")&gt;0, "〇", IF(COUNTIFS(【データ】蓄積用!A$2:A$10000, AI$5, 【データ】蓄積用!C$2:C$10000, $A50, 【データ】蓄積用!Q$2:Q$10000, 1, 【データ】蓄積用!AC$2:AC$10000, "&gt;=4.0")&gt;0, "〇", "×")))</f>
        <v>×</v>
      </c>
      <c r="AJ50" t="str">
        <f>IF(OR($A50="", AJ$5=""), "", IF(COUNTIFS(【データ】蓄積用!A$2:A$10000, AJ$5, 【データ】蓄積用!C$2:C$10000, $A50, 【データ】蓄積用!D$2:D$10000, "&gt;=3000", 【データ】蓄積用!E$2:E$10000, "&gt;=1500")&gt;0, "〇", IF(COUNTIFS(【データ】蓄積用!A$2:A$10000, AJ$5, 【データ】蓄積用!C$2:C$10000, $A50, 【データ】蓄積用!Q$2:Q$10000, 1, 【データ】蓄積用!AC$2:AC$10000, "&gt;=4.0")&gt;0, "〇", "×")))</f>
        <v>×</v>
      </c>
      <c r="AK50" t="str">
        <f>IF(OR($A50="", AK$5=""), "", IF(COUNTIFS(【データ】蓄積用!A$2:A$10000, AK$5, 【データ】蓄積用!C$2:C$10000, $A50, 【データ】蓄積用!D$2:D$10000, "&gt;=3000", 【データ】蓄積用!E$2:E$10000, "&gt;=1500")&gt;0, "〇", IF(COUNTIFS(【データ】蓄積用!A$2:A$10000, AK$5, 【データ】蓄積用!C$2:C$10000, $A50, 【データ】蓄積用!Q$2:Q$10000, 1, 【データ】蓄積用!AC$2:AC$10000, "&gt;=4.0")&gt;0, "〇", "×")))</f>
        <v>×</v>
      </c>
      <c r="AL50" t="str">
        <f>IF(OR($A50="", AL$5=""), "", IF(COUNTIFS(【データ】蓄積用!A$2:A$10000, AL$5, 【データ】蓄積用!C$2:C$10000, $A50, 【データ】蓄積用!D$2:D$10000, "&gt;=3000", 【データ】蓄積用!E$2:E$10000, "&gt;=1500")&gt;0, "〇", IF(COUNTIFS(【データ】蓄積用!A$2:A$10000, AL$5, 【データ】蓄積用!C$2:C$10000, $A50, 【データ】蓄積用!Q$2:Q$10000, 1, 【データ】蓄積用!AC$2:AC$10000, "&gt;=4.0")&gt;0, "〇", "×")))</f>
        <v>×</v>
      </c>
      <c r="AM50" t="str">
        <f>IF(OR($A50="", AM$5=""), "", IF(COUNTIFS(【データ】蓄積用!A$2:A$10000, AM$5, 【データ】蓄積用!C$2:C$10000, $A50, 【データ】蓄積用!D$2:D$10000, "&gt;=3000", 【データ】蓄積用!E$2:E$10000, "&gt;=1500")&gt;0, "〇", IF(COUNTIFS(【データ】蓄積用!A$2:A$10000, AM$5, 【データ】蓄積用!C$2:C$10000, $A50, 【データ】蓄積用!Q$2:Q$10000, 1, 【データ】蓄積用!AC$2:AC$10000, "&gt;=4.0")&gt;0, "〇", "×")))</f>
        <v>×</v>
      </c>
      <c r="AN50" t="str">
        <f>IF(OR($A50="", AN$5=""), "", IF(COUNTIFS(【データ】蓄積用!A$2:A$10000, AN$5, 【データ】蓄積用!C$2:C$10000, $A50, 【データ】蓄積用!D$2:D$10000, "&gt;=3000", 【データ】蓄積用!E$2:E$10000, "&gt;=1500")&gt;0, "〇", IF(COUNTIFS(【データ】蓄積用!A$2:A$10000, AN$5, 【データ】蓄積用!C$2:C$10000, $A50, 【データ】蓄積用!Q$2:Q$10000, 1, 【データ】蓄積用!AC$2:AC$10000, "&gt;=4.0")&gt;0, "〇", "×")))</f>
        <v>×</v>
      </c>
      <c r="AO50" t="str">
        <f>IF(OR($A50="", AO$5=""), "", IF(COUNTIFS(【データ】蓄積用!A$2:A$10000, AO$5, 【データ】蓄積用!C$2:C$10000, $A50, 【データ】蓄積用!D$2:D$10000, "&gt;=3000", 【データ】蓄積用!E$2:E$10000, "&gt;=1500")&gt;0, "〇", IF(COUNTIFS(【データ】蓄積用!A$2:A$10000, AO$5, 【データ】蓄積用!C$2:C$10000, $A50, 【データ】蓄積用!Q$2:Q$10000, 1, 【データ】蓄積用!AC$2:AC$10000, "&gt;=4.0")&gt;0, "〇", "×")))</f>
        <v>〇</v>
      </c>
      <c r="AP50" t="str">
        <f>IF(OR($A50="", AP$5=""), "", IF(COUNTIFS(【データ】蓄積用!A$2:A$10000, AP$5, 【データ】蓄積用!C$2:C$10000, $A50, 【データ】蓄積用!D$2:D$10000, "&gt;=3000", 【データ】蓄積用!E$2:E$10000, "&gt;=1500")&gt;0, "〇", IF(COUNTIFS(【データ】蓄積用!A$2:A$10000, AP$5, 【データ】蓄積用!C$2:C$10000, $A50, 【データ】蓄積用!Q$2:Q$10000, 1, 【データ】蓄積用!AC$2:AC$10000, "&gt;=4.0")&gt;0, "〇", "×")))</f>
        <v>×</v>
      </c>
      <c r="AQ50" t="str">
        <f>IF(OR($A50="", AQ$5=""), "", IF(COUNTIFS(【データ】蓄積用!A$2:A$10000, AQ$5, 【データ】蓄積用!C$2:C$10000, $A50, 【データ】蓄積用!D$2:D$10000, "&gt;=3000", 【データ】蓄積用!E$2:E$10000, "&gt;=1500")&gt;0, "〇", IF(COUNTIFS(【データ】蓄積用!A$2:A$10000, AQ$5, 【データ】蓄積用!C$2:C$10000, $A50, 【データ】蓄積用!Q$2:Q$10000, 1, 【データ】蓄積用!AC$2:AC$10000, "&gt;=4.0")&gt;0, "〇", "×")))</f>
        <v>×</v>
      </c>
      <c r="AR50" t="str">
        <f>IF(OR($A50="", AR$5=""), "", IF(COUNTIFS(【データ】蓄積用!A$2:A$10000, AR$5, 【データ】蓄積用!C$2:C$10000, $A50, 【データ】蓄積用!D$2:D$10000, "&gt;=3000", 【データ】蓄積用!E$2:E$10000, "&gt;=1500")&gt;0, "〇", IF(COUNTIFS(【データ】蓄積用!A$2:A$10000, AR$5, 【データ】蓄積用!C$2:C$10000, $A50, 【データ】蓄積用!Q$2:Q$10000, 1, 【データ】蓄積用!AC$2:AC$10000, "&gt;=4.0")&gt;0, "〇", "×")))</f>
        <v>×</v>
      </c>
      <c r="AS50" t="str">
        <f>IF(OR($A50="", AS$5=""), "", IF(COUNTIFS(【データ】蓄積用!A$2:A$10000, AS$5, 【データ】蓄積用!C$2:C$10000, $A50, 【データ】蓄積用!D$2:D$10000, "&gt;=3000", 【データ】蓄積用!E$2:E$10000, "&gt;=1500")&gt;0, "〇", IF(COUNTIFS(【データ】蓄積用!A$2:A$10000, AS$5, 【データ】蓄積用!C$2:C$10000, $A50, 【データ】蓄積用!Q$2:Q$10000, 1, 【データ】蓄積用!AC$2:AC$10000, "&gt;=4.0")&gt;0, "〇", "×")))</f>
        <v>×</v>
      </c>
      <c r="AT50" t="str">
        <f>IF(OR($A50="", AT$5=""), "", IF(COUNTIFS(【データ】蓄積用!A$2:A$10000, AT$5, 【データ】蓄積用!C$2:C$10000, $A50, 【データ】蓄積用!D$2:D$10000, "&gt;=3000", 【データ】蓄積用!E$2:E$10000, "&gt;=1500")&gt;0, "〇", IF(COUNTIFS(【データ】蓄積用!A$2:A$10000, AT$5, 【データ】蓄積用!C$2:C$10000, $A50, 【データ】蓄積用!Q$2:Q$10000, 1, 【データ】蓄積用!AC$2:AC$10000, "&gt;=4.0")&gt;0, "〇", "×")))</f>
        <v>×</v>
      </c>
      <c r="AU50" t="str">
        <f>IF(OR($A50="", AU$5=""), "", IF(COUNTIFS(【データ】蓄積用!A$2:A$10000, AU$5, 【データ】蓄積用!C$2:C$10000, $A50, 【データ】蓄積用!D$2:D$10000, "&gt;=3000", 【データ】蓄積用!E$2:E$10000, "&gt;=1500")&gt;0, "〇", IF(COUNTIFS(【データ】蓄積用!A$2:A$10000, AU$5, 【データ】蓄積用!C$2:C$10000, $A50, 【データ】蓄積用!Q$2:Q$10000, 1, 【データ】蓄積用!AC$2:AC$10000, "&gt;=4.0")&gt;0, "〇", "×")))</f>
        <v>×</v>
      </c>
      <c r="AV50" t="str">
        <f>IF(OR($A50="", AV$5=""), "", IF(COUNTIFS(【データ】蓄積用!A$2:A$10000, AV$5, 【データ】蓄積用!C$2:C$10000, $A50, 【データ】蓄積用!D$2:D$10000, "&gt;=3000", 【データ】蓄積用!E$2:E$10000, "&gt;=1500")&gt;0, "〇", IF(COUNTIFS(【データ】蓄積用!A$2:A$10000, AV$5, 【データ】蓄積用!C$2:C$10000, $A50, 【データ】蓄積用!Q$2:Q$10000, 1, 【データ】蓄積用!AC$2:AC$10000, "&gt;=4.0")&gt;0, "〇", "×")))</f>
        <v>×</v>
      </c>
      <c r="AW50" t="str">
        <f>IF(OR($A50="", AW$5=""), "", IF(COUNTIFS(【データ】蓄積用!A$2:A$10000, AW$5, 【データ】蓄積用!C$2:C$10000, $A50, 【データ】蓄積用!D$2:D$10000, "&gt;=3000", 【データ】蓄積用!E$2:E$10000, "&gt;=1500")&gt;0, "〇", IF(COUNTIFS(【データ】蓄積用!A$2:A$10000, AW$5, 【データ】蓄積用!C$2:C$10000, $A50, 【データ】蓄積用!Q$2:Q$10000, 1, 【データ】蓄積用!AC$2:AC$10000, "&gt;=4.0")&gt;0, "〇", "×")))</f>
        <v>×</v>
      </c>
      <c r="AX50" t="str">
        <f>IF(OR($A50="", AX$5=""), "", IF(COUNTIFS(【データ】蓄積用!A$2:A$10000, AX$5, 【データ】蓄積用!C$2:C$10000, $A50, 【データ】蓄積用!D$2:D$10000, "&gt;=3000", 【データ】蓄積用!E$2:E$10000, "&gt;=1500")&gt;0, "〇", IF(COUNTIFS(【データ】蓄積用!A$2:A$10000, AX$5, 【データ】蓄積用!C$2:C$10000, $A50, 【データ】蓄積用!Q$2:Q$10000, 1, 【データ】蓄積用!AC$2:AC$10000, "&gt;=4.0")&gt;0, "〇", "×")))</f>
        <v>×</v>
      </c>
      <c r="AY50" t="str">
        <f>IF(OR($A50="", AY$5=""), "", IF(COUNTIFS(【データ】蓄積用!A$2:A$10000, AY$5, 【データ】蓄積用!C$2:C$10000, $A50, 【データ】蓄積用!D$2:D$10000, "&gt;=3000", 【データ】蓄積用!E$2:E$10000, "&gt;=1500")&gt;0, "〇", IF(COUNTIFS(【データ】蓄積用!A$2:A$10000, AY$5, 【データ】蓄積用!C$2:C$10000, $A50, 【データ】蓄積用!Q$2:Q$10000, 1, 【データ】蓄積用!AC$2:AC$10000, "&gt;=4.0")&gt;0, "〇", "×")))</f>
        <v/>
      </c>
    </row>
    <row r="51" spans="1:51">
      <c r="A51">
        <v>566</v>
      </c>
      <c r="B51" t="str">
        <f>IF(OR($A51="", B$5=""), "", IF(COUNTIFS(【データ】蓄積用!A$2:A$10000, B$5, 【データ】蓄積用!C$2:C$10000, $A51, 【データ】蓄積用!D$2:D$10000, "&gt;=3000", 【データ】蓄積用!E$2:E$10000, "&gt;=1500")&gt;0, "〇", IF(COUNTIFS(【データ】蓄積用!A$2:A$10000, B$5, 【データ】蓄積用!C$2:C$10000, $A51, 【データ】蓄積用!Q$2:Q$10000, 1, 【データ】蓄積用!AC$2:AC$10000, "&gt;=4.0")&gt;0, "〇", "×")))</f>
        <v>×</v>
      </c>
      <c r="C51" t="str">
        <f>IF(OR($A51="", C$5=""), "", IF(COUNTIFS(【データ】蓄積用!A$2:A$10000, C$5, 【データ】蓄積用!C$2:C$10000, $A51, 【データ】蓄積用!D$2:D$10000, "&gt;=3000", 【データ】蓄積用!E$2:E$10000, "&gt;=1500")&gt;0, "〇", IF(COUNTIFS(【データ】蓄積用!A$2:A$10000, C$5, 【データ】蓄積用!C$2:C$10000, $A51, 【データ】蓄積用!Q$2:Q$10000, 1, 【データ】蓄積用!AC$2:AC$10000, "&gt;=4.0")&gt;0, "〇", "×")))</f>
        <v>×</v>
      </c>
      <c r="D51" t="str">
        <f>IF(OR($A51="", D$5=""), "", IF(COUNTIFS(【データ】蓄積用!A$2:A$10000, D$5, 【データ】蓄積用!C$2:C$10000, $A51, 【データ】蓄積用!D$2:D$10000, "&gt;=3000", 【データ】蓄積用!E$2:E$10000, "&gt;=1500")&gt;0, "〇", IF(COUNTIFS(【データ】蓄積用!A$2:A$10000, D$5, 【データ】蓄積用!C$2:C$10000, $A51, 【データ】蓄積用!Q$2:Q$10000, 1, 【データ】蓄積用!AC$2:AC$10000, "&gt;=4.0")&gt;0, "〇", "×")))</f>
        <v>×</v>
      </c>
      <c r="E51" t="str">
        <f>IF(OR($A51="", E$5=""), "", IF(COUNTIFS(【データ】蓄積用!A$2:A$10000, E$5, 【データ】蓄積用!C$2:C$10000, $A51, 【データ】蓄積用!D$2:D$10000, "&gt;=3000", 【データ】蓄積用!E$2:E$10000, "&gt;=1500")&gt;0, "〇", IF(COUNTIFS(【データ】蓄積用!A$2:A$10000, E$5, 【データ】蓄積用!C$2:C$10000, $A51, 【データ】蓄積用!Q$2:Q$10000, 1, 【データ】蓄積用!AC$2:AC$10000, "&gt;=4.0")&gt;0, "〇", "×")))</f>
        <v>×</v>
      </c>
      <c r="F51" t="str">
        <f>IF(OR($A51="", F$5=""), "", IF(COUNTIFS(【データ】蓄積用!A$2:A$10000, F$5, 【データ】蓄積用!C$2:C$10000, $A51, 【データ】蓄積用!D$2:D$10000, "&gt;=3000", 【データ】蓄積用!E$2:E$10000, "&gt;=1500")&gt;0, "〇", IF(COUNTIFS(【データ】蓄積用!A$2:A$10000, F$5, 【データ】蓄積用!C$2:C$10000, $A51, 【データ】蓄積用!Q$2:Q$10000, 1, 【データ】蓄積用!AC$2:AC$10000, "&gt;=4.0")&gt;0, "〇", "×")))</f>
        <v>×</v>
      </c>
      <c r="G51" t="str">
        <f>IF(OR($A51="", G$5=""), "", IF(COUNTIFS(【データ】蓄積用!A$2:A$10000, G$5, 【データ】蓄積用!C$2:C$10000, $A51, 【データ】蓄積用!D$2:D$10000, "&gt;=3000", 【データ】蓄積用!E$2:E$10000, "&gt;=1500")&gt;0, "〇", IF(COUNTIFS(【データ】蓄積用!A$2:A$10000, G$5, 【データ】蓄積用!C$2:C$10000, $A51, 【データ】蓄積用!Q$2:Q$10000, 1, 【データ】蓄積用!AC$2:AC$10000, "&gt;=4.0")&gt;0, "〇", "×")))</f>
        <v>×</v>
      </c>
      <c r="H51" t="str">
        <f>IF(OR($A51="", H$5=""), "", IF(COUNTIFS(【データ】蓄積用!A$2:A$10000, H$5, 【データ】蓄積用!C$2:C$10000, $A51, 【データ】蓄積用!D$2:D$10000, "&gt;=3000", 【データ】蓄積用!E$2:E$10000, "&gt;=1500")&gt;0, "〇", IF(COUNTIFS(【データ】蓄積用!A$2:A$10000, H$5, 【データ】蓄積用!C$2:C$10000, $A51, 【データ】蓄積用!Q$2:Q$10000, 1, 【データ】蓄積用!AC$2:AC$10000, "&gt;=4.0")&gt;0, "〇", "×")))</f>
        <v>×</v>
      </c>
      <c r="I51" t="str">
        <f>IF(OR($A51="", I$5=""), "", IF(COUNTIFS(【データ】蓄積用!A$2:A$10000, I$5, 【データ】蓄積用!C$2:C$10000, $A51, 【データ】蓄積用!D$2:D$10000, "&gt;=3000", 【データ】蓄積用!E$2:E$10000, "&gt;=1500")&gt;0, "〇", IF(COUNTIFS(【データ】蓄積用!A$2:A$10000, I$5, 【データ】蓄積用!C$2:C$10000, $A51, 【データ】蓄積用!Q$2:Q$10000, 1, 【データ】蓄積用!AC$2:AC$10000, "&gt;=4.0")&gt;0, "〇", "×")))</f>
        <v>×</v>
      </c>
      <c r="J51" t="str">
        <f>IF(OR($A51="", J$5=""), "", IF(COUNTIFS(【データ】蓄積用!A$2:A$10000, J$5, 【データ】蓄積用!C$2:C$10000, $A51, 【データ】蓄積用!D$2:D$10000, "&gt;=3000", 【データ】蓄積用!E$2:E$10000, "&gt;=1500")&gt;0, "〇", IF(COUNTIFS(【データ】蓄積用!A$2:A$10000, J$5, 【データ】蓄積用!C$2:C$10000, $A51, 【データ】蓄積用!Q$2:Q$10000, 1, 【データ】蓄積用!AC$2:AC$10000, "&gt;=4.0")&gt;0, "〇", "×")))</f>
        <v>〇</v>
      </c>
      <c r="K51" t="str">
        <f>IF(OR($A51="", K$5=""), "", IF(COUNTIFS(【データ】蓄積用!A$2:A$10000, K$5, 【データ】蓄積用!C$2:C$10000, $A51, 【データ】蓄積用!D$2:D$10000, "&gt;=3000", 【データ】蓄積用!E$2:E$10000, "&gt;=1500")&gt;0, "〇", IF(COUNTIFS(【データ】蓄積用!A$2:A$10000, K$5, 【データ】蓄積用!C$2:C$10000, $A51, 【データ】蓄積用!Q$2:Q$10000, 1, 【データ】蓄積用!AC$2:AC$10000, "&gt;=4.0")&gt;0, "〇", "×")))</f>
        <v>×</v>
      </c>
      <c r="L51" t="str">
        <f>IF(OR($A51="", L$5=""), "", IF(COUNTIFS(【データ】蓄積用!A$2:A$10000, L$5, 【データ】蓄積用!C$2:C$10000, $A51, 【データ】蓄積用!D$2:D$10000, "&gt;=3000", 【データ】蓄積用!E$2:E$10000, "&gt;=1500")&gt;0, "〇", IF(COUNTIFS(【データ】蓄積用!A$2:A$10000, L$5, 【データ】蓄積用!C$2:C$10000, $A51, 【データ】蓄積用!Q$2:Q$10000, 1, 【データ】蓄積用!AC$2:AC$10000, "&gt;=4.0")&gt;0, "〇", "×")))</f>
        <v>×</v>
      </c>
      <c r="M51" t="str">
        <f>IF(OR($A51="", M$5=""), "", IF(COUNTIFS(【データ】蓄積用!A$2:A$10000, M$5, 【データ】蓄積用!C$2:C$10000, $A51, 【データ】蓄積用!D$2:D$10000, "&gt;=3000", 【データ】蓄積用!E$2:E$10000, "&gt;=1500")&gt;0, "〇", IF(COUNTIFS(【データ】蓄積用!A$2:A$10000, M$5, 【データ】蓄積用!C$2:C$10000, $A51, 【データ】蓄積用!Q$2:Q$10000, 1, 【データ】蓄積用!AC$2:AC$10000, "&gt;=4.0")&gt;0, "〇", "×")))</f>
        <v>×</v>
      </c>
      <c r="N51" t="str">
        <f>IF(OR($A51="", N$5=""), "", IF(COUNTIFS(【データ】蓄積用!A$2:A$10000, N$5, 【データ】蓄積用!C$2:C$10000, $A51, 【データ】蓄積用!D$2:D$10000, "&gt;=3000", 【データ】蓄積用!E$2:E$10000, "&gt;=1500")&gt;0, "〇", IF(COUNTIFS(【データ】蓄積用!A$2:A$10000, N$5, 【データ】蓄積用!C$2:C$10000, $A51, 【データ】蓄積用!Q$2:Q$10000, 1, 【データ】蓄積用!AC$2:AC$10000, "&gt;=4.0")&gt;0, "〇", "×")))</f>
        <v>×</v>
      </c>
      <c r="O51" t="str">
        <f>IF(OR($A51="", O$5=""), "", IF(COUNTIFS(【データ】蓄積用!A$2:A$10000, O$5, 【データ】蓄積用!C$2:C$10000, $A51, 【データ】蓄積用!D$2:D$10000, "&gt;=3000", 【データ】蓄積用!E$2:E$10000, "&gt;=1500")&gt;0, "〇", IF(COUNTIFS(【データ】蓄積用!A$2:A$10000, O$5, 【データ】蓄積用!C$2:C$10000, $A51, 【データ】蓄積用!Q$2:Q$10000, 1, 【データ】蓄積用!AC$2:AC$10000, "&gt;=4.0")&gt;0, "〇", "×")))</f>
        <v>×</v>
      </c>
      <c r="P51" t="str">
        <f>IF(OR($A51="", P$5=""), "", IF(COUNTIFS(【データ】蓄積用!A$2:A$10000, P$5, 【データ】蓄積用!C$2:C$10000, $A51, 【データ】蓄積用!D$2:D$10000, "&gt;=3000", 【データ】蓄積用!E$2:E$10000, "&gt;=1500")&gt;0, "〇", IF(COUNTIFS(【データ】蓄積用!A$2:A$10000, P$5, 【データ】蓄積用!C$2:C$10000, $A51, 【データ】蓄積用!Q$2:Q$10000, 1, 【データ】蓄積用!AC$2:AC$10000, "&gt;=4.0")&gt;0, "〇", "×")))</f>
        <v>×</v>
      </c>
      <c r="Q51" t="str">
        <f>IF(OR($A51="", Q$5=""), "", IF(COUNTIFS(【データ】蓄積用!A$2:A$10000, Q$5, 【データ】蓄積用!C$2:C$10000, $A51, 【データ】蓄積用!D$2:D$10000, "&gt;=3000", 【データ】蓄積用!E$2:E$10000, "&gt;=1500")&gt;0, "〇", IF(COUNTIFS(【データ】蓄積用!A$2:A$10000, Q$5, 【データ】蓄積用!C$2:C$10000, $A51, 【データ】蓄積用!Q$2:Q$10000, 1, 【データ】蓄積用!AC$2:AC$10000, "&gt;=4.0")&gt;0, "〇", "×")))</f>
        <v>×</v>
      </c>
      <c r="R51" t="str">
        <f>IF(OR($A51="", R$5=""), "", IF(COUNTIFS(【データ】蓄積用!A$2:A$10000, R$5, 【データ】蓄積用!C$2:C$10000, $A51, 【データ】蓄積用!D$2:D$10000, "&gt;=3000", 【データ】蓄積用!E$2:E$10000, "&gt;=1500")&gt;0, "〇", IF(COUNTIFS(【データ】蓄積用!A$2:A$10000, R$5, 【データ】蓄積用!C$2:C$10000, $A51, 【データ】蓄積用!Q$2:Q$10000, 1, 【データ】蓄積用!AC$2:AC$10000, "&gt;=4.0")&gt;0, "〇", "×")))</f>
        <v>×</v>
      </c>
      <c r="S51" t="str">
        <f>IF(OR($A51="", S$5=""), "", IF(COUNTIFS(【データ】蓄積用!A$2:A$10000, S$5, 【データ】蓄積用!C$2:C$10000, $A51, 【データ】蓄積用!D$2:D$10000, "&gt;=3000", 【データ】蓄積用!E$2:E$10000, "&gt;=1500")&gt;0, "〇", IF(COUNTIFS(【データ】蓄積用!A$2:A$10000, S$5, 【データ】蓄積用!C$2:C$10000, $A51, 【データ】蓄積用!Q$2:Q$10000, 1, 【データ】蓄積用!AC$2:AC$10000, "&gt;=4.0")&gt;0, "〇", "×")))</f>
        <v>×</v>
      </c>
      <c r="T51" t="str">
        <f>IF(OR($A51="", T$5=""), "", IF(COUNTIFS(【データ】蓄積用!A$2:A$10000, T$5, 【データ】蓄積用!C$2:C$10000, $A51, 【データ】蓄積用!D$2:D$10000, "&gt;=3000", 【データ】蓄積用!E$2:E$10000, "&gt;=1500")&gt;0, "〇", IF(COUNTIFS(【データ】蓄積用!A$2:A$10000, T$5, 【データ】蓄積用!C$2:C$10000, $A51, 【データ】蓄積用!Q$2:Q$10000, 1, 【データ】蓄積用!AC$2:AC$10000, "&gt;=4.0")&gt;0, "〇", "×")))</f>
        <v>×</v>
      </c>
      <c r="U51" t="str">
        <f>IF(OR($A51="", U$5=""), "", IF(COUNTIFS(【データ】蓄積用!A$2:A$10000, U$5, 【データ】蓄積用!C$2:C$10000, $A51, 【データ】蓄積用!D$2:D$10000, "&gt;=3000", 【データ】蓄積用!E$2:E$10000, "&gt;=1500")&gt;0, "〇", IF(COUNTIFS(【データ】蓄積用!A$2:A$10000, U$5, 【データ】蓄積用!C$2:C$10000, $A51, 【データ】蓄積用!Q$2:Q$10000, 1, 【データ】蓄積用!AC$2:AC$10000, "&gt;=4.0")&gt;0, "〇", "×")))</f>
        <v>×</v>
      </c>
      <c r="V51" t="str">
        <f>IF(OR($A51="", V$5=""), "", IF(COUNTIFS(【データ】蓄積用!A$2:A$10000, V$5, 【データ】蓄積用!C$2:C$10000, $A51, 【データ】蓄積用!D$2:D$10000, "&gt;=3000", 【データ】蓄積用!E$2:E$10000, "&gt;=1500")&gt;0, "〇", IF(COUNTIFS(【データ】蓄積用!A$2:A$10000, V$5, 【データ】蓄積用!C$2:C$10000, $A51, 【データ】蓄積用!Q$2:Q$10000, 1, 【データ】蓄積用!AC$2:AC$10000, "&gt;=4.0")&gt;0, "〇", "×")))</f>
        <v>×</v>
      </c>
      <c r="W51" t="str">
        <f>IF(OR($A51="", W$5=""), "", IF(COUNTIFS(【データ】蓄積用!A$2:A$10000, W$5, 【データ】蓄積用!C$2:C$10000, $A51, 【データ】蓄積用!D$2:D$10000, "&gt;=3000", 【データ】蓄積用!E$2:E$10000, "&gt;=1500")&gt;0, "〇", IF(COUNTIFS(【データ】蓄積用!A$2:A$10000, W$5, 【データ】蓄積用!C$2:C$10000, $A51, 【データ】蓄積用!Q$2:Q$10000, 1, 【データ】蓄積用!AC$2:AC$10000, "&gt;=4.0")&gt;0, "〇", "×")))</f>
        <v>×</v>
      </c>
      <c r="X51" t="str">
        <f>IF(OR($A51="", X$5=""), "", IF(COUNTIFS(【データ】蓄積用!A$2:A$10000, X$5, 【データ】蓄積用!C$2:C$10000, $A51, 【データ】蓄積用!D$2:D$10000, "&gt;=3000", 【データ】蓄積用!E$2:E$10000, "&gt;=1500")&gt;0, "〇", IF(COUNTIFS(【データ】蓄積用!A$2:A$10000, X$5, 【データ】蓄積用!C$2:C$10000, $A51, 【データ】蓄積用!Q$2:Q$10000, 1, 【データ】蓄積用!AC$2:AC$10000, "&gt;=4.0")&gt;0, "〇", "×")))</f>
        <v>×</v>
      </c>
      <c r="Y51" t="str">
        <f>IF(OR($A51="", Y$5=""), "", IF(COUNTIFS(【データ】蓄積用!A$2:A$10000, Y$5, 【データ】蓄積用!C$2:C$10000, $A51, 【データ】蓄積用!D$2:D$10000, "&gt;=3000", 【データ】蓄積用!E$2:E$10000, "&gt;=1500")&gt;0, "〇", IF(COUNTIFS(【データ】蓄積用!A$2:A$10000, Y$5, 【データ】蓄積用!C$2:C$10000, $A51, 【データ】蓄積用!Q$2:Q$10000, 1, 【データ】蓄積用!AC$2:AC$10000, "&gt;=4.0")&gt;0, "〇", "×")))</f>
        <v>〇</v>
      </c>
      <c r="Z51" t="str">
        <f>IF(OR($A51="", Z$5=""), "", IF(COUNTIFS(【データ】蓄積用!A$2:A$10000, Z$5, 【データ】蓄積用!C$2:C$10000, $A51, 【データ】蓄積用!D$2:D$10000, "&gt;=3000", 【データ】蓄積用!E$2:E$10000, "&gt;=1500")&gt;0, "〇", IF(COUNTIFS(【データ】蓄積用!A$2:A$10000, Z$5, 【データ】蓄積用!C$2:C$10000, $A51, 【データ】蓄積用!Q$2:Q$10000, 1, 【データ】蓄積用!AC$2:AC$10000, "&gt;=4.0")&gt;0, "〇", "×")))</f>
        <v>×</v>
      </c>
      <c r="AA51" t="str">
        <f>IF(OR($A51="", AA$5=""), "", IF(COUNTIFS(【データ】蓄積用!A$2:A$10000, AA$5, 【データ】蓄積用!C$2:C$10000, $A51, 【データ】蓄積用!D$2:D$10000, "&gt;=3000", 【データ】蓄積用!E$2:E$10000, "&gt;=1500")&gt;0, "〇", IF(COUNTIFS(【データ】蓄積用!A$2:A$10000, AA$5, 【データ】蓄積用!C$2:C$10000, $A51, 【データ】蓄積用!Q$2:Q$10000, 1, 【データ】蓄積用!AC$2:AC$10000, "&gt;=4.0")&gt;0, "〇", "×")))</f>
        <v>×</v>
      </c>
      <c r="AB51" t="str">
        <f>IF(OR($A51="", AB$5=""), "", IF(COUNTIFS(【データ】蓄積用!A$2:A$10000, AB$5, 【データ】蓄積用!C$2:C$10000, $A51, 【データ】蓄積用!D$2:D$10000, "&gt;=3000", 【データ】蓄積用!E$2:E$10000, "&gt;=1500")&gt;0, "〇", IF(COUNTIFS(【データ】蓄積用!A$2:A$10000, AB$5, 【データ】蓄積用!C$2:C$10000, $A51, 【データ】蓄積用!Q$2:Q$10000, 1, 【データ】蓄積用!AC$2:AC$10000, "&gt;=4.0")&gt;0, "〇", "×")))</f>
        <v>×</v>
      </c>
      <c r="AC51" t="str">
        <f>IF(OR($A51="", AC$5=""), "", IF(COUNTIFS(【データ】蓄積用!A$2:A$10000, AC$5, 【データ】蓄積用!C$2:C$10000, $A51, 【データ】蓄積用!D$2:D$10000, "&gt;=3000", 【データ】蓄積用!E$2:E$10000, "&gt;=1500")&gt;0, "〇", IF(COUNTIFS(【データ】蓄積用!A$2:A$10000, AC$5, 【データ】蓄積用!C$2:C$10000, $A51, 【データ】蓄積用!Q$2:Q$10000, 1, 【データ】蓄積用!AC$2:AC$10000, "&gt;=4.0")&gt;0, "〇", "×")))</f>
        <v>×</v>
      </c>
      <c r="AD51" t="str">
        <f>IF(OR($A51="", AD$5=""), "", IF(COUNTIFS(【データ】蓄積用!A$2:A$10000, AD$5, 【データ】蓄積用!C$2:C$10000, $A51, 【データ】蓄積用!D$2:D$10000, "&gt;=3000", 【データ】蓄積用!E$2:E$10000, "&gt;=1500")&gt;0, "〇", IF(COUNTIFS(【データ】蓄積用!A$2:A$10000, AD$5, 【データ】蓄積用!C$2:C$10000, $A51, 【データ】蓄積用!Q$2:Q$10000, 1, 【データ】蓄積用!AC$2:AC$10000, "&gt;=4.0")&gt;0, "〇", "×")))</f>
        <v>×</v>
      </c>
      <c r="AE51" t="str">
        <f>IF(OR($A51="", AE$5=""), "", IF(COUNTIFS(【データ】蓄積用!A$2:A$10000, AE$5, 【データ】蓄積用!C$2:C$10000, $A51, 【データ】蓄積用!D$2:D$10000, "&gt;=3000", 【データ】蓄積用!E$2:E$10000, "&gt;=1500")&gt;0, "〇", IF(COUNTIFS(【データ】蓄積用!A$2:A$10000, AE$5, 【データ】蓄積用!C$2:C$10000, $A51, 【データ】蓄積用!Q$2:Q$10000, 1, 【データ】蓄積用!AC$2:AC$10000, "&gt;=4.0")&gt;0, "〇", "×")))</f>
        <v>×</v>
      </c>
      <c r="AF51" t="str">
        <f>IF(OR($A51="", AF$5=""), "", IF(COUNTIFS(【データ】蓄積用!A$2:A$10000, AF$5, 【データ】蓄積用!C$2:C$10000, $A51, 【データ】蓄積用!D$2:D$10000, "&gt;=3000", 【データ】蓄積用!E$2:E$10000, "&gt;=1500")&gt;0, "〇", IF(COUNTIFS(【データ】蓄積用!A$2:A$10000, AF$5, 【データ】蓄積用!C$2:C$10000, $A51, 【データ】蓄積用!Q$2:Q$10000, 1, 【データ】蓄積用!AC$2:AC$10000, "&gt;=4.0")&gt;0, "〇", "×")))</f>
        <v>×</v>
      </c>
      <c r="AG51" t="str">
        <f>IF(OR($A51="", AG$5=""), "", IF(COUNTIFS(【データ】蓄積用!A$2:A$10000, AG$5, 【データ】蓄積用!C$2:C$10000, $A51, 【データ】蓄積用!D$2:D$10000, "&gt;=3000", 【データ】蓄積用!E$2:E$10000, "&gt;=1500")&gt;0, "〇", IF(COUNTIFS(【データ】蓄積用!A$2:A$10000, AG$5, 【データ】蓄積用!C$2:C$10000, $A51, 【データ】蓄積用!Q$2:Q$10000, 1, 【データ】蓄積用!AC$2:AC$10000, "&gt;=4.0")&gt;0, "〇", "×")))</f>
        <v>×</v>
      </c>
      <c r="AH51" t="str">
        <f>IF(OR($A51="", AH$5=""), "", IF(COUNTIFS(【データ】蓄積用!A$2:A$10000, AH$5, 【データ】蓄積用!C$2:C$10000, $A51, 【データ】蓄積用!D$2:D$10000, "&gt;=3000", 【データ】蓄積用!E$2:E$10000, "&gt;=1500")&gt;0, "〇", IF(COUNTIFS(【データ】蓄積用!A$2:A$10000, AH$5, 【データ】蓄積用!C$2:C$10000, $A51, 【データ】蓄積用!Q$2:Q$10000, 1, 【データ】蓄積用!AC$2:AC$10000, "&gt;=4.0")&gt;0, "〇", "×")))</f>
        <v>×</v>
      </c>
      <c r="AI51" t="str">
        <f>IF(OR($A51="", AI$5=""), "", IF(COUNTIFS(【データ】蓄積用!A$2:A$10000, AI$5, 【データ】蓄積用!C$2:C$10000, $A51, 【データ】蓄積用!D$2:D$10000, "&gt;=3000", 【データ】蓄積用!E$2:E$10000, "&gt;=1500")&gt;0, "〇", IF(COUNTIFS(【データ】蓄積用!A$2:A$10000, AI$5, 【データ】蓄積用!C$2:C$10000, $A51, 【データ】蓄積用!Q$2:Q$10000, 1, 【データ】蓄積用!AC$2:AC$10000, "&gt;=4.0")&gt;0, "〇", "×")))</f>
        <v>×</v>
      </c>
      <c r="AJ51" t="str">
        <f>IF(OR($A51="", AJ$5=""), "", IF(COUNTIFS(【データ】蓄積用!A$2:A$10000, AJ$5, 【データ】蓄積用!C$2:C$10000, $A51, 【データ】蓄積用!D$2:D$10000, "&gt;=3000", 【データ】蓄積用!E$2:E$10000, "&gt;=1500")&gt;0, "〇", IF(COUNTIFS(【データ】蓄積用!A$2:A$10000, AJ$5, 【データ】蓄積用!C$2:C$10000, $A51, 【データ】蓄積用!Q$2:Q$10000, 1, 【データ】蓄積用!AC$2:AC$10000, "&gt;=4.0")&gt;0, "〇", "×")))</f>
        <v>×</v>
      </c>
      <c r="AK51" t="str">
        <f>IF(OR($A51="", AK$5=""), "", IF(COUNTIFS(【データ】蓄積用!A$2:A$10000, AK$5, 【データ】蓄積用!C$2:C$10000, $A51, 【データ】蓄積用!D$2:D$10000, "&gt;=3000", 【データ】蓄積用!E$2:E$10000, "&gt;=1500")&gt;0, "〇", IF(COUNTIFS(【データ】蓄積用!A$2:A$10000, AK$5, 【データ】蓄積用!C$2:C$10000, $A51, 【データ】蓄積用!Q$2:Q$10000, 1, 【データ】蓄積用!AC$2:AC$10000, "&gt;=4.0")&gt;0, "〇", "×")))</f>
        <v>×</v>
      </c>
      <c r="AL51" t="str">
        <f>IF(OR($A51="", AL$5=""), "", IF(COUNTIFS(【データ】蓄積用!A$2:A$10000, AL$5, 【データ】蓄積用!C$2:C$10000, $A51, 【データ】蓄積用!D$2:D$10000, "&gt;=3000", 【データ】蓄積用!E$2:E$10000, "&gt;=1500")&gt;0, "〇", IF(COUNTIFS(【データ】蓄積用!A$2:A$10000, AL$5, 【データ】蓄積用!C$2:C$10000, $A51, 【データ】蓄積用!Q$2:Q$10000, 1, 【データ】蓄積用!AC$2:AC$10000, "&gt;=4.0")&gt;0, "〇", "×")))</f>
        <v>×</v>
      </c>
      <c r="AM51" t="str">
        <f>IF(OR($A51="", AM$5=""), "", IF(COUNTIFS(【データ】蓄積用!A$2:A$10000, AM$5, 【データ】蓄積用!C$2:C$10000, $A51, 【データ】蓄積用!D$2:D$10000, "&gt;=3000", 【データ】蓄積用!E$2:E$10000, "&gt;=1500")&gt;0, "〇", IF(COUNTIFS(【データ】蓄積用!A$2:A$10000, AM$5, 【データ】蓄積用!C$2:C$10000, $A51, 【データ】蓄積用!Q$2:Q$10000, 1, 【データ】蓄積用!AC$2:AC$10000, "&gt;=4.0")&gt;0, "〇", "×")))</f>
        <v>×</v>
      </c>
      <c r="AN51" t="str">
        <f>IF(OR($A51="", AN$5=""), "", IF(COUNTIFS(【データ】蓄積用!A$2:A$10000, AN$5, 【データ】蓄積用!C$2:C$10000, $A51, 【データ】蓄積用!D$2:D$10000, "&gt;=3000", 【データ】蓄積用!E$2:E$10000, "&gt;=1500")&gt;0, "〇", IF(COUNTIFS(【データ】蓄積用!A$2:A$10000, AN$5, 【データ】蓄積用!C$2:C$10000, $A51, 【データ】蓄積用!Q$2:Q$10000, 1, 【データ】蓄積用!AC$2:AC$10000, "&gt;=4.0")&gt;0, "〇", "×")))</f>
        <v>×</v>
      </c>
      <c r="AO51" t="str">
        <f>IF(OR($A51="", AO$5=""), "", IF(COUNTIFS(【データ】蓄積用!A$2:A$10000, AO$5, 【データ】蓄積用!C$2:C$10000, $A51, 【データ】蓄積用!D$2:D$10000, "&gt;=3000", 【データ】蓄積用!E$2:E$10000, "&gt;=1500")&gt;0, "〇", IF(COUNTIFS(【データ】蓄積用!A$2:A$10000, AO$5, 【データ】蓄積用!C$2:C$10000, $A51, 【データ】蓄積用!Q$2:Q$10000, 1, 【データ】蓄積用!AC$2:AC$10000, "&gt;=4.0")&gt;0, "〇", "×")))</f>
        <v>×</v>
      </c>
      <c r="AP51" t="str">
        <f>IF(OR($A51="", AP$5=""), "", IF(COUNTIFS(【データ】蓄積用!A$2:A$10000, AP$5, 【データ】蓄積用!C$2:C$10000, $A51, 【データ】蓄積用!D$2:D$10000, "&gt;=3000", 【データ】蓄積用!E$2:E$10000, "&gt;=1500")&gt;0, "〇", IF(COUNTIFS(【データ】蓄積用!A$2:A$10000, AP$5, 【データ】蓄積用!C$2:C$10000, $A51, 【データ】蓄積用!Q$2:Q$10000, 1, 【データ】蓄積用!AC$2:AC$10000, "&gt;=4.0")&gt;0, "〇", "×")))</f>
        <v>×</v>
      </c>
      <c r="AQ51" t="str">
        <f>IF(OR($A51="", AQ$5=""), "", IF(COUNTIFS(【データ】蓄積用!A$2:A$10000, AQ$5, 【データ】蓄積用!C$2:C$10000, $A51, 【データ】蓄積用!D$2:D$10000, "&gt;=3000", 【データ】蓄積用!E$2:E$10000, "&gt;=1500")&gt;0, "〇", IF(COUNTIFS(【データ】蓄積用!A$2:A$10000, AQ$5, 【データ】蓄積用!C$2:C$10000, $A51, 【データ】蓄積用!Q$2:Q$10000, 1, 【データ】蓄積用!AC$2:AC$10000, "&gt;=4.0")&gt;0, "〇", "×")))</f>
        <v>×</v>
      </c>
      <c r="AR51" t="str">
        <f>IF(OR($A51="", AR$5=""), "", IF(COUNTIFS(【データ】蓄積用!A$2:A$10000, AR$5, 【データ】蓄積用!C$2:C$10000, $A51, 【データ】蓄積用!D$2:D$10000, "&gt;=3000", 【データ】蓄積用!E$2:E$10000, "&gt;=1500")&gt;0, "〇", IF(COUNTIFS(【データ】蓄積用!A$2:A$10000, AR$5, 【データ】蓄積用!C$2:C$10000, $A51, 【データ】蓄積用!Q$2:Q$10000, 1, 【データ】蓄積用!AC$2:AC$10000, "&gt;=4.0")&gt;0, "〇", "×")))</f>
        <v>×</v>
      </c>
      <c r="AS51" t="str">
        <f>IF(OR($A51="", AS$5=""), "", IF(COUNTIFS(【データ】蓄積用!A$2:A$10000, AS$5, 【データ】蓄積用!C$2:C$10000, $A51, 【データ】蓄積用!D$2:D$10000, "&gt;=3000", 【データ】蓄積用!E$2:E$10000, "&gt;=1500")&gt;0, "〇", IF(COUNTIFS(【データ】蓄積用!A$2:A$10000, AS$5, 【データ】蓄積用!C$2:C$10000, $A51, 【データ】蓄積用!Q$2:Q$10000, 1, 【データ】蓄積用!AC$2:AC$10000, "&gt;=4.0")&gt;0, "〇", "×")))</f>
        <v>×</v>
      </c>
      <c r="AT51" t="str">
        <f>IF(OR($A51="", AT$5=""), "", IF(COUNTIFS(【データ】蓄積用!A$2:A$10000, AT$5, 【データ】蓄積用!C$2:C$10000, $A51, 【データ】蓄積用!D$2:D$10000, "&gt;=3000", 【データ】蓄積用!E$2:E$10000, "&gt;=1500")&gt;0, "〇", IF(COUNTIFS(【データ】蓄積用!A$2:A$10000, AT$5, 【データ】蓄積用!C$2:C$10000, $A51, 【データ】蓄積用!Q$2:Q$10000, 1, 【データ】蓄積用!AC$2:AC$10000, "&gt;=4.0")&gt;0, "〇", "×")))</f>
        <v>×</v>
      </c>
      <c r="AU51" t="str">
        <f>IF(OR($A51="", AU$5=""), "", IF(COUNTIFS(【データ】蓄積用!A$2:A$10000, AU$5, 【データ】蓄積用!C$2:C$10000, $A51, 【データ】蓄積用!D$2:D$10000, "&gt;=3000", 【データ】蓄積用!E$2:E$10000, "&gt;=1500")&gt;0, "〇", IF(COUNTIFS(【データ】蓄積用!A$2:A$10000, AU$5, 【データ】蓄積用!C$2:C$10000, $A51, 【データ】蓄積用!Q$2:Q$10000, 1, 【データ】蓄積用!AC$2:AC$10000, "&gt;=4.0")&gt;0, "〇", "×")))</f>
        <v>×</v>
      </c>
      <c r="AV51" t="str">
        <f>IF(OR($A51="", AV$5=""), "", IF(COUNTIFS(【データ】蓄積用!A$2:A$10000, AV$5, 【データ】蓄積用!C$2:C$10000, $A51, 【データ】蓄積用!D$2:D$10000, "&gt;=3000", 【データ】蓄積用!E$2:E$10000, "&gt;=1500")&gt;0, "〇", IF(COUNTIFS(【データ】蓄積用!A$2:A$10000, AV$5, 【データ】蓄積用!C$2:C$10000, $A51, 【データ】蓄積用!Q$2:Q$10000, 1, 【データ】蓄積用!AC$2:AC$10000, "&gt;=4.0")&gt;0, "〇", "×")))</f>
        <v>×</v>
      </c>
      <c r="AW51" t="str">
        <f>IF(OR($A51="", AW$5=""), "", IF(COUNTIFS(【データ】蓄積用!A$2:A$10000, AW$5, 【データ】蓄積用!C$2:C$10000, $A51, 【データ】蓄積用!D$2:D$10000, "&gt;=3000", 【データ】蓄積用!E$2:E$10000, "&gt;=1500")&gt;0, "〇", IF(COUNTIFS(【データ】蓄積用!A$2:A$10000, AW$5, 【データ】蓄積用!C$2:C$10000, $A51, 【データ】蓄積用!Q$2:Q$10000, 1, 【データ】蓄積用!AC$2:AC$10000, "&gt;=4.0")&gt;0, "〇", "×")))</f>
        <v>×</v>
      </c>
      <c r="AX51" t="str">
        <f>IF(OR($A51="", AX$5=""), "", IF(COUNTIFS(【データ】蓄積用!A$2:A$10000, AX$5, 【データ】蓄積用!C$2:C$10000, $A51, 【データ】蓄積用!D$2:D$10000, "&gt;=3000", 【データ】蓄積用!E$2:E$10000, "&gt;=1500")&gt;0, "〇", IF(COUNTIFS(【データ】蓄積用!A$2:A$10000, AX$5, 【データ】蓄積用!C$2:C$10000, $A51, 【データ】蓄積用!Q$2:Q$10000, 1, 【データ】蓄積用!AC$2:AC$10000, "&gt;=4.0")&gt;0, "〇", "×")))</f>
        <v>〇</v>
      </c>
      <c r="AY51" t="str">
        <f>IF(OR($A51="", AY$5=""), "", IF(COUNTIFS(【データ】蓄積用!A$2:A$10000, AY$5, 【データ】蓄積用!C$2:C$10000, $A51, 【データ】蓄積用!D$2:D$10000, "&gt;=3000", 【データ】蓄積用!E$2:E$10000, "&gt;=1500")&gt;0, "〇", IF(COUNTIFS(【データ】蓄積用!A$2:A$10000, AY$5, 【データ】蓄積用!C$2:C$10000, $A51, 【データ】蓄積用!Q$2:Q$10000, 1, 【データ】蓄積用!AC$2:AC$10000, "&gt;=4.0")&gt;0, "〇", "×")))</f>
        <v/>
      </c>
    </row>
    <row r="52" spans="1:51">
      <c r="A52">
        <v>567</v>
      </c>
      <c r="B52" t="str">
        <f>IF(OR($A52="", B$5=""), "", IF(COUNTIFS(【データ】蓄積用!A$2:A$10000, B$5, 【データ】蓄積用!C$2:C$10000, $A52, 【データ】蓄積用!D$2:D$10000, "&gt;=3000", 【データ】蓄積用!E$2:E$10000, "&gt;=1500")&gt;0, "〇", IF(COUNTIFS(【データ】蓄積用!A$2:A$10000, B$5, 【データ】蓄積用!C$2:C$10000, $A52, 【データ】蓄積用!Q$2:Q$10000, 1, 【データ】蓄積用!AC$2:AC$10000, "&gt;=4.0")&gt;0, "〇", "×")))</f>
        <v>×</v>
      </c>
      <c r="C52" t="str">
        <f>IF(OR($A52="", C$5=""), "", IF(COUNTIFS(【データ】蓄積用!A$2:A$10000, C$5, 【データ】蓄積用!C$2:C$10000, $A52, 【データ】蓄積用!D$2:D$10000, "&gt;=3000", 【データ】蓄積用!E$2:E$10000, "&gt;=1500")&gt;0, "〇", IF(COUNTIFS(【データ】蓄積用!A$2:A$10000, C$5, 【データ】蓄積用!C$2:C$10000, $A52, 【データ】蓄積用!Q$2:Q$10000, 1, 【データ】蓄積用!AC$2:AC$10000, "&gt;=4.0")&gt;0, "〇", "×")))</f>
        <v>×</v>
      </c>
      <c r="D52" t="str">
        <f>IF(OR($A52="", D$5=""), "", IF(COUNTIFS(【データ】蓄積用!A$2:A$10000, D$5, 【データ】蓄積用!C$2:C$10000, $A52, 【データ】蓄積用!D$2:D$10000, "&gt;=3000", 【データ】蓄積用!E$2:E$10000, "&gt;=1500")&gt;0, "〇", IF(COUNTIFS(【データ】蓄積用!A$2:A$10000, D$5, 【データ】蓄積用!C$2:C$10000, $A52, 【データ】蓄積用!Q$2:Q$10000, 1, 【データ】蓄積用!AC$2:AC$10000, "&gt;=4.0")&gt;0, "〇", "×")))</f>
        <v>×</v>
      </c>
      <c r="E52" t="str">
        <f>IF(OR($A52="", E$5=""), "", IF(COUNTIFS(【データ】蓄積用!A$2:A$10000, E$5, 【データ】蓄積用!C$2:C$10000, $A52, 【データ】蓄積用!D$2:D$10000, "&gt;=3000", 【データ】蓄積用!E$2:E$10000, "&gt;=1500")&gt;0, "〇", IF(COUNTIFS(【データ】蓄積用!A$2:A$10000, E$5, 【データ】蓄積用!C$2:C$10000, $A52, 【データ】蓄積用!Q$2:Q$10000, 1, 【データ】蓄積用!AC$2:AC$10000, "&gt;=4.0")&gt;0, "〇", "×")))</f>
        <v>×</v>
      </c>
      <c r="F52" t="str">
        <f>IF(OR($A52="", F$5=""), "", IF(COUNTIFS(【データ】蓄積用!A$2:A$10000, F$5, 【データ】蓄積用!C$2:C$10000, $A52, 【データ】蓄積用!D$2:D$10000, "&gt;=3000", 【データ】蓄積用!E$2:E$10000, "&gt;=1500")&gt;0, "〇", IF(COUNTIFS(【データ】蓄積用!A$2:A$10000, F$5, 【データ】蓄積用!C$2:C$10000, $A52, 【データ】蓄積用!Q$2:Q$10000, 1, 【データ】蓄積用!AC$2:AC$10000, "&gt;=4.0")&gt;0, "〇", "×")))</f>
        <v>×</v>
      </c>
      <c r="G52" t="str">
        <f>IF(OR($A52="", G$5=""), "", IF(COUNTIFS(【データ】蓄積用!A$2:A$10000, G$5, 【データ】蓄積用!C$2:C$10000, $A52, 【データ】蓄積用!D$2:D$10000, "&gt;=3000", 【データ】蓄積用!E$2:E$10000, "&gt;=1500")&gt;0, "〇", IF(COUNTIFS(【データ】蓄積用!A$2:A$10000, G$5, 【データ】蓄積用!C$2:C$10000, $A52, 【データ】蓄積用!Q$2:Q$10000, 1, 【データ】蓄積用!AC$2:AC$10000, "&gt;=4.0")&gt;0, "〇", "×")))</f>
        <v>×</v>
      </c>
      <c r="H52" t="str">
        <f>IF(OR($A52="", H$5=""), "", IF(COUNTIFS(【データ】蓄積用!A$2:A$10000, H$5, 【データ】蓄積用!C$2:C$10000, $A52, 【データ】蓄積用!D$2:D$10000, "&gt;=3000", 【データ】蓄積用!E$2:E$10000, "&gt;=1500")&gt;0, "〇", IF(COUNTIFS(【データ】蓄積用!A$2:A$10000, H$5, 【データ】蓄積用!C$2:C$10000, $A52, 【データ】蓄積用!Q$2:Q$10000, 1, 【データ】蓄積用!AC$2:AC$10000, "&gt;=4.0")&gt;0, "〇", "×")))</f>
        <v>×</v>
      </c>
      <c r="I52" t="str">
        <f>IF(OR($A52="", I$5=""), "", IF(COUNTIFS(【データ】蓄積用!A$2:A$10000, I$5, 【データ】蓄積用!C$2:C$10000, $A52, 【データ】蓄積用!D$2:D$10000, "&gt;=3000", 【データ】蓄積用!E$2:E$10000, "&gt;=1500")&gt;0, "〇", IF(COUNTIFS(【データ】蓄積用!A$2:A$10000, I$5, 【データ】蓄積用!C$2:C$10000, $A52, 【データ】蓄積用!Q$2:Q$10000, 1, 【データ】蓄積用!AC$2:AC$10000, "&gt;=4.0")&gt;0, "〇", "×")))</f>
        <v>×</v>
      </c>
      <c r="J52" t="str">
        <f>IF(OR($A52="", J$5=""), "", IF(COUNTIFS(【データ】蓄積用!A$2:A$10000, J$5, 【データ】蓄積用!C$2:C$10000, $A52, 【データ】蓄積用!D$2:D$10000, "&gt;=3000", 【データ】蓄積用!E$2:E$10000, "&gt;=1500")&gt;0, "〇", IF(COUNTIFS(【データ】蓄積用!A$2:A$10000, J$5, 【データ】蓄積用!C$2:C$10000, $A52, 【データ】蓄積用!Q$2:Q$10000, 1, 【データ】蓄積用!AC$2:AC$10000, "&gt;=4.0")&gt;0, "〇", "×")))</f>
        <v>〇</v>
      </c>
      <c r="K52" t="str">
        <f>IF(OR($A52="", K$5=""), "", IF(COUNTIFS(【データ】蓄積用!A$2:A$10000, K$5, 【データ】蓄積用!C$2:C$10000, $A52, 【データ】蓄積用!D$2:D$10000, "&gt;=3000", 【データ】蓄積用!E$2:E$10000, "&gt;=1500")&gt;0, "〇", IF(COUNTIFS(【データ】蓄積用!A$2:A$10000, K$5, 【データ】蓄積用!C$2:C$10000, $A52, 【データ】蓄積用!Q$2:Q$10000, 1, 【データ】蓄積用!AC$2:AC$10000, "&gt;=4.0")&gt;0, "〇", "×")))</f>
        <v>×</v>
      </c>
      <c r="L52" t="str">
        <f>IF(OR($A52="", L$5=""), "", IF(COUNTIFS(【データ】蓄積用!A$2:A$10000, L$5, 【データ】蓄積用!C$2:C$10000, $A52, 【データ】蓄積用!D$2:D$10000, "&gt;=3000", 【データ】蓄積用!E$2:E$10000, "&gt;=1500")&gt;0, "〇", IF(COUNTIFS(【データ】蓄積用!A$2:A$10000, L$5, 【データ】蓄積用!C$2:C$10000, $A52, 【データ】蓄積用!Q$2:Q$10000, 1, 【データ】蓄積用!AC$2:AC$10000, "&gt;=4.0")&gt;0, "〇", "×")))</f>
        <v>×</v>
      </c>
      <c r="M52" t="str">
        <f>IF(OR($A52="", M$5=""), "", IF(COUNTIFS(【データ】蓄積用!A$2:A$10000, M$5, 【データ】蓄積用!C$2:C$10000, $A52, 【データ】蓄積用!D$2:D$10000, "&gt;=3000", 【データ】蓄積用!E$2:E$10000, "&gt;=1500")&gt;0, "〇", IF(COUNTIFS(【データ】蓄積用!A$2:A$10000, M$5, 【データ】蓄積用!C$2:C$10000, $A52, 【データ】蓄積用!Q$2:Q$10000, 1, 【データ】蓄積用!AC$2:AC$10000, "&gt;=4.0")&gt;0, "〇", "×")))</f>
        <v>×</v>
      </c>
      <c r="N52" t="str">
        <f>IF(OR($A52="", N$5=""), "", IF(COUNTIFS(【データ】蓄積用!A$2:A$10000, N$5, 【データ】蓄積用!C$2:C$10000, $A52, 【データ】蓄積用!D$2:D$10000, "&gt;=3000", 【データ】蓄積用!E$2:E$10000, "&gt;=1500")&gt;0, "〇", IF(COUNTIFS(【データ】蓄積用!A$2:A$10000, N$5, 【データ】蓄積用!C$2:C$10000, $A52, 【データ】蓄積用!Q$2:Q$10000, 1, 【データ】蓄積用!AC$2:AC$10000, "&gt;=4.0")&gt;0, "〇", "×")))</f>
        <v>×</v>
      </c>
      <c r="O52" t="str">
        <f>IF(OR($A52="", O$5=""), "", IF(COUNTIFS(【データ】蓄積用!A$2:A$10000, O$5, 【データ】蓄積用!C$2:C$10000, $A52, 【データ】蓄積用!D$2:D$10000, "&gt;=3000", 【データ】蓄積用!E$2:E$10000, "&gt;=1500")&gt;0, "〇", IF(COUNTIFS(【データ】蓄積用!A$2:A$10000, O$5, 【データ】蓄積用!C$2:C$10000, $A52, 【データ】蓄積用!Q$2:Q$10000, 1, 【データ】蓄積用!AC$2:AC$10000, "&gt;=4.0")&gt;0, "〇", "×")))</f>
        <v>×</v>
      </c>
      <c r="P52" t="str">
        <f>IF(OR($A52="", P$5=""), "", IF(COUNTIFS(【データ】蓄積用!A$2:A$10000, P$5, 【データ】蓄積用!C$2:C$10000, $A52, 【データ】蓄積用!D$2:D$10000, "&gt;=3000", 【データ】蓄積用!E$2:E$10000, "&gt;=1500")&gt;0, "〇", IF(COUNTIFS(【データ】蓄積用!A$2:A$10000, P$5, 【データ】蓄積用!C$2:C$10000, $A52, 【データ】蓄積用!Q$2:Q$10000, 1, 【データ】蓄積用!AC$2:AC$10000, "&gt;=4.0")&gt;0, "〇", "×")))</f>
        <v>×</v>
      </c>
      <c r="Q52" t="str">
        <f>IF(OR($A52="", Q$5=""), "", IF(COUNTIFS(【データ】蓄積用!A$2:A$10000, Q$5, 【データ】蓄積用!C$2:C$10000, $A52, 【データ】蓄積用!D$2:D$10000, "&gt;=3000", 【データ】蓄積用!E$2:E$10000, "&gt;=1500")&gt;0, "〇", IF(COUNTIFS(【データ】蓄積用!A$2:A$10000, Q$5, 【データ】蓄積用!C$2:C$10000, $A52, 【データ】蓄積用!Q$2:Q$10000, 1, 【データ】蓄積用!AC$2:AC$10000, "&gt;=4.0")&gt;0, "〇", "×")))</f>
        <v>×</v>
      </c>
      <c r="R52" t="str">
        <f>IF(OR($A52="", R$5=""), "", IF(COUNTIFS(【データ】蓄積用!A$2:A$10000, R$5, 【データ】蓄積用!C$2:C$10000, $A52, 【データ】蓄積用!D$2:D$10000, "&gt;=3000", 【データ】蓄積用!E$2:E$10000, "&gt;=1500")&gt;0, "〇", IF(COUNTIFS(【データ】蓄積用!A$2:A$10000, R$5, 【データ】蓄積用!C$2:C$10000, $A52, 【データ】蓄積用!Q$2:Q$10000, 1, 【データ】蓄積用!AC$2:AC$10000, "&gt;=4.0")&gt;0, "〇", "×")))</f>
        <v>×</v>
      </c>
      <c r="S52" t="str">
        <f>IF(OR($A52="", S$5=""), "", IF(COUNTIFS(【データ】蓄積用!A$2:A$10000, S$5, 【データ】蓄積用!C$2:C$10000, $A52, 【データ】蓄積用!D$2:D$10000, "&gt;=3000", 【データ】蓄積用!E$2:E$10000, "&gt;=1500")&gt;0, "〇", IF(COUNTIFS(【データ】蓄積用!A$2:A$10000, S$5, 【データ】蓄積用!C$2:C$10000, $A52, 【データ】蓄積用!Q$2:Q$10000, 1, 【データ】蓄積用!AC$2:AC$10000, "&gt;=4.0")&gt;0, "〇", "×")))</f>
        <v>〇</v>
      </c>
      <c r="T52" t="str">
        <f>IF(OR($A52="", T$5=""), "", IF(COUNTIFS(【データ】蓄積用!A$2:A$10000, T$5, 【データ】蓄積用!C$2:C$10000, $A52, 【データ】蓄積用!D$2:D$10000, "&gt;=3000", 【データ】蓄積用!E$2:E$10000, "&gt;=1500")&gt;0, "〇", IF(COUNTIFS(【データ】蓄積用!A$2:A$10000, T$5, 【データ】蓄積用!C$2:C$10000, $A52, 【データ】蓄積用!Q$2:Q$10000, 1, 【データ】蓄積用!AC$2:AC$10000, "&gt;=4.0")&gt;0, "〇", "×")))</f>
        <v>×</v>
      </c>
      <c r="U52" t="str">
        <f>IF(OR($A52="", U$5=""), "", IF(COUNTIFS(【データ】蓄積用!A$2:A$10000, U$5, 【データ】蓄積用!C$2:C$10000, $A52, 【データ】蓄積用!D$2:D$10000, "&gt;=3000", 【データ】蓄積用!E$2:E$10000, "&gt;=1500")&gt;0, "〇", IF(COUNTIFS(【データ】蓄積用!A$2:A$10000, U$5, 【データ】蓄積用!C$2:C$10000, $A52, 【データ】蓄積用!Q$2:Q$10000, 1, 【データ】蓄積用!AC$2:AC$10000, "&gt;=4.0")&gt;0, "〇", "×")))</f>
        <v>×</v>
      </c>
      <c r="V52" t="str">
        <f>IF(OR($A52="", V$5=""), "", IF(COUNTIFS(【データ】蓄積用!A$2:A$10000, V$5, 【データ】蓄積用!C$2:C$10000, $A52, 【データ】蓄積用!D$2:D$10000, "&gt;=3000", 【データ】蓄積用!E$2:E$10000, "&gt;=1500")&gt;0, "〇", IF(COUNTIFS(【データ】蓄積用!A$2:A$10000, V$5, 【データ】蓄積用!C$2:C$10000, $A52, 【データ】蓄積用!Q$2:Q$10000, 1, 【データ】蓄積用!AC$2:AC$10000, "&gt;=4.0")&gt;0, "〇", "×")))</f>
        <v>×</v>
      </c>
      <c r="W52" t="str">
        <f>IF(OR($A52="", W$5=""), "", IF(COUNTIFS(【データ】蓄積用!A$2:A$10000, W$5, 【データ】蓄積用!C$2:C$10000, $A52, 【データ】蓄積用!D$2:D$10000, "&gt;=3000", 【データ】蓄積用!E$2:E$10000, "&gt;=1500")&gt;0, "〇", IF(COUNTIFS(【データ】蓄積用!A$2:A$10000, W$5, 【データ】蓄積用!C$2:C$10000, $A52, 【データ】蓄積用!Q$2:Q$10000, 1, 【データ】蓄積用!AC$2:AC$10000, "&gt;=4.0")&gt;0, "〇", "×")))</f>
        <v>×</v>
      </c>
      <c r="X52" t="str">
        <f>IF(OR($A52="", X$5=""), "", IF(COUNTIFS(【データ】蓄積用!A$2:A$10000, X$5, 【データ】蓄積用!C$2:C$10000, $A52, 【データ】蓄積用!D$2:D$10000, "&gt;=3000", 【データ】蓄積用!E$2:E$10000, "&gt;=1500")&gt;0, "〇", IF(COUNTIFS(【データ】蓄積用!A$2:A$10000, X$5, 【データ】蓄積用!C$2:C$10000, $A52, 【データ】蓄積用!Q$2:Q$10000, 1, 【データ】蓄積用!AC$2:AC$10000, "&gt;=4.0")&gt;0, "〇", "×")))</f>
        <v>×</v>
      </c>
      <c r="Y52" t="str">
        <f>IF(OR($A52="", Y$5=""), "", IF(COUNTIFS(【データ】蓄積用!A$2:A$10000, Y$5, 【データ】蓄積用!C$2:C$10000, $A52, 【データ】蓄積用!D$2:D$10000, "&gt;=3000", 【データ】蓄積用!E$2:E$10000, "&gt;=1500")&gt;0, "〇", IF(COUNTIFS(【データ】蓄積用!A$2:A$10000, Y$5, 【データ】蓄積用!C$2:C$10000, $A52, 【データ】蓄積用!Q$2:Q$10000, 1, 【データ】蓄積用!AC$2:AC$10000, "&gt;=4.0")&gt;0, "〇", "×")))</f>
        <v>×</v>
      </c>
      <c r="Z52" t="str">
        <f>IF(OR($A52="", Z$5=""), "", IF(COUNTIFS(【データ】蓄積用!A$2:A$10000, Z$5, 【データ】蓄積用!C$2:C$10000, $A52, 【データ】蓄積用!D$2:D$10000, "&gt;=3000", 【データ】蓄積用!E$2:E$10000, "&gt;=1500")&gt;0, "〇", IF(COUNTIFS(【データ】蓄積用!A$2:A$10000, Z$5, 【データ】蓄積用!C$2:C$10000, $A52, 【データ】蓄積用!Q$2:Q$10000, 1, 【データ】蓄積用!AC$2:AC$10000, "&gt;=4.0")&gt;0, "〇", "×")))</f>
        <v>×</v>
      </c>
      <c r="AA52" t="str">
        <f>IF(OR($A52="", AA$5=""), "", IF(COUNTIFS(【データ】蓄積用!A$2:A$10000, AA$5, 【データ】蓄積用!C$2:C$10000, $A52, 【データ】蓄積用!D$2:D$10000, "&gt;=3000", 【データ】蓄積用!E$2:E$10000, "&gt;=1500")&gt;0, "〇", IF(COUNTIFS(【データ】蓄積用!A$2:A$10000, AA$5, 【データ】蓄積用!C$2:C$10000, $A52, 【データ】蓄積用!Q$2:Q$10000, 1, 【データ】蓄積用!AC$2:AC$10000, "&gt;=4.0")&gt;0, "〇", "×")))</f>
        <v>×</v>
      </c>
      <c r="AB52" t="str">
        <f>IF(OR($A52="", AB$5=""), "", IF(COUNTIFS(【データ】蓄積用!A$2:A$10000, AB$5, 【データ】蓄積用!C$2:C$10000, $A52, 【データ】蓄積用!D$2:D$10000, "&gt;=3000", 【データ】蓄積用!E$2:E$10000, "&gt;=1500")&gt;0, "〇", IF(COUNTIFS(【データ】蓄積用!A$2:A$10000, AB$5, 【データ】蓄積用!C$2:C$10000, $A52, 【データ】蓄積用!Q$2:Q$10000, 1, 【データ】蓄積用!AC$2:AC$10000, "&gt;=4.0")&gt;0, "〇", "×")))</f>
        <v>×</v>
      </c>
      <c r="AC52" t="str">
        <f>IF(OR($A52="", AC$5=""), "", IF(COUNTIFS(【データ】蓄積用!A$2:A$10000, AC$5, 【データ】蓄積用!C$2:C$10000, $A52, 【データ】蓄積用!D$2:D$10000, "&gt;=3000", 【データ】蓄積用!E$2:E$10000, "&gt;=1500")&gt;0, "〇", IF(COUNTIFS(【データ】蓄積用!A$2:A$10000, AC$5, 【データ】蓄積用!C$2:C$10000, $A52, 【データ】蓄積用!Q$2:Q$10000, 1, 【データ】蓄積用!AC$2:AC$10000, "&gt;=4.0")&gt;0, "〇", "×")))</f>
        <v>×</v>
      </c>
      <c r="AD52" t="str">
        <f>IF(OR($A52="", AD$5=""), "", IF(COUNTIFS(【データ】蓄積用!A$2:A$10000, AD$5, 【データ】蓄積用!C$2:C$10000, $A52, 【データ】蓄積用!D$2:D$10000, "&gt;=3000", 【データ】蓄積用!E$2:E$10000, "&gt;=1500")&gt;0, "〇", IF(COUNTIFS(【データ】蓄積用!A$2:A$10000, AD$5, 【データ】蓄積用!C$2:C$10000, $A52, 【データ】蓄積用!Q$2:Q$10000, 1, 【データ】蓄積用!AC$2:AC$10000, "&gt;=4.0")&gt;0, "〇", "×")))</f>
        <v>×</v>
      </c>
      <c r="AE52" t="str">
        <f>IF(OR($A52="", AE$5=""), "", IF(COUNTIFS(【データ】蓄積用!A$2:A$10000, AE$5, 【データ】蓄積用!C$2:C$10000, $A52, 【データ】蓄積用!D$2:D$10000, "&gt;=3000", 【データ】蓄積用!E$2:E$10000, "&gt;=1500")&gt;0, "〇", IF(COUNTIFS(【データ】蓄積用!A$2:A$10000, AE$5, 【データ】蓄積用!C$2:C$10000, $A52, 【データ】蓄積用!Q$2:Q$10000, 1, 【データ】蓄積用!AC$2:AC$10000, "&gt;=4.0")&gt;0, "〇", "×")))</f>
        <v>×</v>
      </c>
      <c r="AF52" t="str">
        <f>IF(OR($A52="", AF$5=""), "", IF(COUNTIFS(【データ】蓄積用!A$2:A$10000, AF$5, 【データ】蓄積用!C$2:C$10000, $A52, 【データ】蓄積用!D$2:D$10000, "&gt;=3000", 【データ】蓄積用!E$2:E$10000, "&gt;=1500")&gt;0, "〇", IF(COUNTIFS(【データ】蓄積用!A$2:A$10000, AF$5, 【データ】蓄積用!C$2:C$10000, $A52, 【データ】蓄積用!Q$2:Q$10000, 1, 【データ】蓄積用!AC$2:AC$10000, "&gt;=4.0")&gt;0, "〇", "×")))</f>
        <v>×</v>
      </c>
      <c r="AG52" t="str">
        <f>IF(OR($A52="", AG$5=""), "", IF(COUNTIFS(【データ】蓄積用!A$2:A$10000, AG$5, 【データ】蓄積用!C$2:C$10000, $A52, 【データ】蓄積用!D$2:D$10000, "&gt;=3000", 【データ】蓄積用!E$2:E$10000, "&gt;=1500")&gt;0, "〇", IF(COUNTIFS(【データ】蓄積用!A$2:A$10000, AG$5, 【データ】蓄積用!C$2:C$10000, $A52, 【データ】蓄積用!Q$2:Q$10000, 1, 【データ】蓄積用!AC$2:AC$10000, "&gt;=4.0")&gt;0, "〇", "×")))</f>
        <v>×</v>
      </c>
      <c r="AH52" t="str">
        <f>IF(OR($A52="", AH$5=""), "", IF(COUNTIFS(【データ】蓄積用!A$2:A$10000, AH$5, 【データ】蓄積用!C$2:C$10000, $A52, 【データ】蓄積用!D$2:D$10000, "&gt;=3000", 【データ】蓄積用!E$2:E$10000, "&gt;=1500")&gt;0, "〇", IF(COUNTIFS(【データ】蓄積用!A$2:A$10000, AH$5, 【データ】蓄積用!C$2:C$10000, $A52, 【データ】蓄積用!Q$2:Q$10000, 1, 【データ】蓄積用!AC$2:AC$10000, "&gt;=4.0")&gt;0, "〇", "×")))</f>
        <v>×</v>
      </c>
      <c r="AI52" t="str">
        <f>IF(OR($A52="", AI$5=""), "", IF(COUNTIFS(【データ】蓄積用!A$2:A$10000, AI$5, 【データ】蓄積用!C$2:C$10000, $A52, 【データ】蓄積用!D$2:D$10000, "&gt;=3000", 【データ】蓄積用!E$2:E$10000, "&gt;=1500")&gt;0, "〇", IF(COUNTIFS(【データ】蓄積用!A$2:A$10000, AI$5, 【データ】蓄積用!C$2:C$10000, $A52, 【データ】蓄積用!Q$2:Q$10000, 1, 【データ】蓄積用!AC$2:AC$10000, "&gt;=4.0")&gt;0, "〇", "×")))</f>
        <v>×</v>
      </c>
      <c r="AJ52" t="str">
        <f>IF(OR($A52="", AJ$5=""), "", IF(COUNTIFS(【データ】蓄積用!A$2:A$10000, AJ$5, 【データ】蓄積用!C$2:C$10000, $A52, 【データ】蓄積用!D$2:D$10000, "&gt;=3000", 【データ】蓄積用!E$2:E$10000, "&gt;=1500")&gt;0, "〇", IF(COUNTIFS(【データ】蓄積用!A$2:A$10000, AJ$5, 【データ】蓄積用!C$2:C$10000, $A52, 【データ】蓄積用!Q$2:Q$10000, 1, 【データ】蓄積用!AC$2:AC$10000, "&gt;=4.0")&gt;0, "〇", "×")))</f>
        <v>×</v>
      </c>
      <c r="AK52" t="str">
        <f>IF(OR($A52="", AK$5=""), "", IF(COUNTIFS(【データ】蓄積用!A$2:A$10000, AK$5, 【データ】蓄積用!C$2:C$10000, $A52, 【データ】蓄積用!D$2:D$10000, "&gt;=3000", 【データ】蓄積用!E$2:E$10000, "&gt;=1500")&gt;0, "〇", IF(COUNTIFS(【データ】蓄積用!A$2:A$10000, AK$5, 【データ】蓄積用!C$2:C$10000, $A52, 【データ】蓄積用!Q$2:Q$10000, 1, 【データ】蓄積用!AC$2:AC$10000, "&gt;=4.0")&gt;0, "〇", "×")))</f>
        <v>×</v>
      </c>
      <c r="AL52" t="str">
        <f>IF(OR($A52="", AL$5=""), "", IF(COUNTIFS(【データ】蓄積用!A$2:A$10000, AL$5, 【データ】蓄積用!C$2:C$10000, $A52, 【データ】蓄積用!D$2:D$10000, "&gt;=3000", 【データ】蓄積用!E$2:E$10000, "&gt;=1500")&gt;0, "〇", IF(COUNTIFS(【データ】蓄積用!A$2:A$10000, AL$5, 【データ】蓄積用!C$2:C$10000, $A52, 【データ】蓄積用!Q$2:Q$10000, 1, 【データ】蓄積用!AC$2:AC$10000, "&gt;=4.0")&gt;0, "〇", "×")))</f>
        <v>×</v>
      </c>
      <c r="AM52" t="str">
        <f>IF(OR($A52="", AM$5=""), "", IF(COUNTIFS(【データ】蓄積用!A$2:A$10000, AM$5, 【データ】蓄積用!C$2:C$10000, $A52, 【データ】蓄積用!D$2:D$10000, "&gt;=3000", 【データ】蓄積用!E$2:E$10000, "&gt;=1500")&gt;0, "〇", IF(COUNTIFS(【データ】蓄積用!A$2:A$10000, AM$5, 【データ】蓄積用!C$2:C$10000, $A52, 【データ】蓄積用!Q$2:Q$10000, 1, 【データ】蓄積用!AC$2:AC$10000, "&gt;=4.0")&gt;0, "〇", "×")))</f>
        <v>×</v>
      </c>
      <c r="AN52" t="str">
        <f>IF(OR($A52="", AN$5=""), "", IF(COUNTIFS(【データ】蓄積用!A$2:A$10000, AN$5, 【データ】蓄積用!C$2:C$10000, $A52, 【データ】蓄積用!D$2:D$10000, "&gt;=3000", 【データ】蓄積用!E$2:E$10000, "&gt;=1500")&gt;0, "〇", IF(COUNTIFS(【データ】蓄積用!A$2:A$10000, AN$5, 【データ】蓄積用!C$2:C$10000, $A52, 【データ】蓄積用!Q$2:Q$10000, 1, 【データ】蓄積用!AC$2:AC$10000, "&gt;=4.0")&gt;0, "〇", "×")))</f>
        <v>×</v>
      </c>
      <c r="AO52" t="str">
        <f>IF(OR($A52="", AO$5=""), "", IF(COUNTIFS(【データ】蓄積用!A$2:A$10000, AO$5, 【データ】蓄積用!C$2:C$10000, $A52, 【データ】蓄積用!D$2:D$10000, "&gt;=3000", 【データ】蓄積用!E$2:E$10000, "&gt;=1500")&gt;0, "〇", IF(COUNTIFS(【データ】蓄積用!A$2:A$10000, AO$5, 【データ】蓄積用!C$2:C$10000, $A52, 【データ】蓄積用!Q$2:Q$10000, 1, 【データ】蓄積用!AC$2:AC$10000, "&gt;=4.0")&gt;0, "〇", "×")))</f>
        <v>〇</v>
      </c>
      <c r="AP52" t="str">
        <f>IF(OR($A52="", AP$5=""), "", IF(COUNTIFS(【データ】蓄積用!A$2:A$10000, AP$5, 【データ】蓄積用!C$2:C$10000, $A52, 【データ】蓄積用!D$2:D$10000, "&gt;=3000", 【データ】蓄積用!E$2:E$10000, "&gt;=1500")&gt;0, "〇", IF(COUNTIFS(【データ】蓄積用!A$2:A$10000, AP$5, 【データ】蓄積用!C$2:C$10000, $A52, 【データ】蓄積用!Q$2:Q$10000, 1, 【データ】蓄積用!AC$2:AC$10000, "&gt;=4.0")&gt;0, "〇", "×")))</f>
        <v>×</v>
      </c>
      <c r="AQ52" t="str">
        <f>IF(OR($A52="", AQ$5=""), "", IF(COUNTIFS(【データ】蓄積用!A$2:A$10000, AQ$5, 【データ】蓄積用!C$2:C$10000, $A52, 【データ】蓄積用!D$2:D$10000, "&gt;=3000", 【データ】蓄積用!E$2:E$10000, "&gt;=1500")&gt;0, "〇", IF(COUNTIFS(【データ】蓄積用!A$2:A$10000, AQ$5, 【データ】蓄積用!C$2:C$10000, $A52, 【データ】蓄積用!Q$2:Q$10000, 1, 【データ】蓄積用!AC$2:AC$10000, "&gt;=4.0")&gt;0, "〇", "×")))</f>
        <v>×</v>
      </c>
      <c r="AR52" t="str">
        <f>IF(OR($A52="", AR$5=""), "", IF(COUNTIFS(【データ】蓄積用!A$2:A$10000, AR$5, 【データ】蓄積用!C$2:C$10000, $A52, 【データ】蓄積用!D$2:D$10000, "&gt;=3000", 【データ】蓄積用!E$2:E$10000, "&gt;=1500")&gt;0, "〇", IF(COUNTIFS(【データ】蓄積用!A$2:A$10000, AR$5, 【データ】蓄積用!C$2:C$10000, $A52, 【データ】蓄積用!Q$2:Q$10000, 1, 【データ】蓄積用!AC$2:AC$10000, "&gt;=4.0")&gt;0, "〇", "×")))</f>
        <v>×</v>
      </c>
      <c r="AS52" t="str">
        <f>IF(OR($A52="", AS$5=""), "", IF(COUNTIFS(【データ】蓄積用!A$2:A$10000, AS$5, 【データ】蓄積用!C$2:C$10000, $A52, 【データ】蓄積用!D$2:D$10000, "&gt;=3000", 【データ】蓄積用!E$2:E$10000, "&gt;=1500")&gt;0, "〇", IF(COUNTIFS(【データ】蓄積用!A$2:A$10000, AS$5, 【データ】蓄積用!C$2:C$10000, $A52, 【データ】蓄積用!Q$2:Q$10000, 1, 【データ】蓄積用!AC$2:AC$10000, "&gt;=4.0")&gt;0, "〇", "×")))</f>
        <v>×</v>
      </c>
      <c r="AT52" t="str">
        <f>IF(OR($A52="", AT$5=""), "", IF(COUNTIFS(【データ】蓄積用!A$2:A$10000, AT$5, 【データ】蓄積用!C$2:C$10000, $A52, 【データ】蓄積用!D$2:D$10000, "&gt;=3000", 【データ】蓄積用!E$2:E$10000, "&gt;=1500")&gt;0, "〇", IF(COUNTIFS(【データ】蓄積用!A$2:A$10000, AT$5, 【データ】蓄積用!C$2:C$10000, $A52, 【データ】蓄積用!Q$2:Q$10000, 1, 【データ】蓄積用!AC$2:AC$10000, "&gt;=4.0")&gt;0, "〇", "×")))</f>
        <v>×</v>
      </c>
      <c r="AU52" t="str">
        <f>IF(OR($A52="", AU$5=""), "", IF(COUNTIFS(【データ】蓄積用!A$2:A$10000, AU$5, 【データ】蓄積用!C$2:C$10000, $A52, 【データ】蓄積用!D$2:D$10000, "&gt;=3000", 【データ】蓄積用!E$2:E$10000, "&gt;=1500")&gt;0, "〇", IF(COUNTIFS(【データ】蓄積用!A$2:A$10000, AU$5, 【データ】蓄積用!C$2:C$10000, $A52, 【データ】蓄積用!Q$2:Q$10000, 1, 【データ】蓄積用!AC$2:AC$10000, "&gt;=4.0")&gt;0, "〇", "×")))</f>
        <v>×</v>
      </c>
      <c r="AV52" t="str">
        <f>IF(OR($A52="", AV$5=""), "", IF(COUNTIFS(【データ】蓄積用!A$2:A$10000, AV$5, 【データ】蓄積用!C$2:C$10000, $A52, 【データ】蓄積用!D$2:D$10000, "&gt;=3000", 【データ】蓄積用!E$2:E$10000, "&gt;=1500")&gt;0, "〇", IF(COUNTIFS(【データ】蓄積用!A$2:A$10000, AV$5, 【データ】蓄積用!C$2:C$10000, $A52, 【データ】蓄積用!Q$2:Q$10000, 1, 【データ】蓄積用!AC$2:AC$10000, "&gt;=4.0")&gt;0, "〇", "×")))</f>
        <v>×</v>
      </c>
      <c r="AW52" t="str">
        <f>IF(OR($A52="", AW$5=""), "", IF(COUNTIFS(【データ】蓄積用!A$2:A$10000, AW$5, 【データ】蓄積用!C$2:C$10000, $A52, 【データ】蓄積用!D$2:D$10000, "&gt;=3000", 【データ】蓄積用!E$2:E$10000, "&gt;=1500")&gt;0, "〇", IF(COUNTIFS(【データ】蓄積用!A$2:A$10000, AW$5, 【データ】蓄積用!C$2:C$10000, $A52, 【データ】蓄積用!Q$2:Q$10000, 1, 【データ】蓄積用!AC$2:AC$10000, "&gt;=4.0")&gt;0, "〇", "×")))</f>
        <v>×</v>
      </c>
      <c r="AX52" t="str">
        <f>IF(OR($A52="", AX$5=""), "", IF(COUNTIFS(【データ】蓄積用!A$2:A$10000, AX$5, 【データ】蓄積用!C$2:C$10000, $A52, 【データ】蓄積用!D$2:D$10000, "&gt;=3000", 【データ】蓄積用!E$2:E$10000, "&gt;=1500")&gt;0, "〇", IF(COUNTIFS(【データ】蓄積用!A$2:A$10000, AX$5, 【データ】蓄積用!C$2:C$10000, $A52, 【データ】蓄積用!Q$2:Q$10000, 1, 【データ】蓄積用!AC$2:AC$10000, "&gt;=4.0")&gt;0, "〇", "×")))</f>
        <v>×</v>
      </c>
      <c r="AY52" t="str">
        <f>IF(OR($A52="", AY$5=""), "", IF(COUNTIFS(【データ】蓄積用!A$2:A$10000, AY$5, 【データ】蓄積用!C$2:C$10000, $A52, 【データ】蓄積用!D$2:D$10000, "&gt;=3000", 【データ】蓄積用!E$2:E$10000, "&gt;=1500")&gt;0, "〇", IF(COUNTIFS(【データ】蓄積用!A$2:A$10000, AY$5, 【データ】蓄積用!C$2:C$10000, $A52, 【データ】蓄積用!Q$2:Q$10000, 1, 【データ】蓄積用!AC$2:AC$10000, "&gt;=4.0")&gt;0, "〇", "×")))</f>
        <v/>
      </c>
    </row>
    <row r="53" spans="1:51">
      <c r="A53">
        <v>568</v>
      </c>
      <c r="B53" t="str">
        <f>IF(OR($A53="", B$5=""), "", IF(COUNTIFS(【データ】蓄積用!A$2:A$10000, B$5, 【データ】蓄積用!C$2:C$10000, $A53, 【データ】蓄積用!D$2:D$10000, "&gt;=3000", 【データ】蓄積用!E$2:E$10000, "&gt;=1500")&gt;0, "〇", IF(COUNTIFS(【データ】蓄積用!A$2:A$10000, B$5, 【データ】蓄積用!C$2:C$10000, $A53, 【データ】蓄積用!Q$2:Q$10000, 1, 【データ】蓄積用!AC$2:AC$10000, "&gt;=4.0")&gt;0, "〇", "×")))</f>
        <v>×</v>
      </c>
      <c r="C53" t="str">
        <f>IF(OR($A53="", C$5=""), "", IF(COUNTIFS(【データ】蓄積用!A$2:A$10000, C$5, 【データ】蓄積用!C$2:C$10000, $A53, 【データ】蓄積用!D$2:D$10000, "&gt;=3000", 【データ】蓄積用!E$2:E$10000, "&gt;=1500")&gt;0, "〇", IF(COUNTIFS(【データ】蓄積用!A$2:A$10000, C$5, 【データ】蓄積用!C$2:C$10000, $A53, 【データ】蓄積用!Q$2:Q$10000, 1, 【データ】蓄積用!AC$2:AC$10000, "&gt;=4.0")&gt;0, "〇", "×")))</f>
        <v>×</v>
      </c>
      <c r="D53" t="str">
        <f>IF(OR($A53="", D$5=""), "", IF(COUNTIFS(【データ】蓄積用!A$2:A$10000, D$5, 【データ】蓄積用!C$2:C$10000, $A53, 【データ】蓄積用!D$2:D$10000, "&gt;=3000", 【データ】蓄積用!E$2:E$10000, "&gt;=1500")&gt;0, "〇", IF(COUNTIFS(【データ】蓄積用!A$2:A$10000, D$5, 【データ】蓄積用!C$2:C$10000, $A53, 【データ】蓄積用!Q$2:Q$10000, 1, 【データ】蓄積用!AC$2:AC$10000, "&gt;=4.0")&gt;0, "〇", "×")))</f>
        <v>×</v>
      </c>
      <c r="E53" t="str">
        <f>IF(OR($A53="", E$5=""), "", IF(COUNTIFS(【データ】蓄積用!A$2:A$10000, E$5, 【データ】蓄積用!C$2:C$10000, $A53, 【データ】蓄積用!D$2:D$10000, "&gt;=3000", 【データ】蓄積用!E$2:E$10000, "&gt;=1500")&gt;0, "〇", IF(COUNTIFS(【データ】蓄積用!A$2:A$10000, E$5, 【データ】蓄積用!C$2:C$10000, $A53, 【データ】蓄積用!Q$2:Q$10000, 1, 【データ】蓄積用!AC$2:AC$10000, "&gt;=4.0")&gt;0, "〇", "×")))</f>
        <v>×</v>
      </c>
      <c r="F53" t="str">
        <f>IF(OR($A53="", F$5=""), "", IF(COUNTIFS(【データ】蓄積用!A$2:A$10000, F$5, 【データ】蓄積用!C$2:C$10000, $A53, 【データ】蓄積用!D$2:D$10000, "&gt;=3000", 【データ】蓄積用!E$2:E$10000, "&gt;=1500")&gt;0, "〇", IF(COUNTIFS(【データ】蓄積用!A$2:A$10000, F$5, 【データ】蓄積用!C$2:C$10000, $A53, 【データ】蓄積用!Q$2:Q$10000, 1, 【データ】蓄積用!AC$2:AC$10000, "&gt;=4.0")&gt;0, "〇", "×")))</f>
        <v>×</v>
      </c>
      <c r="G53" t="str">
        <f>IF(OR($A53="", G$5=""), "", IF(COUNTIFS(【データ】蓄積用!A$2:A$10000, G$5, 【データ】蓄積用!C$2:C$10000, $A53, 【データ】蓄積用!D$2:D$10000, "&gt;=3000", 【データ】蓄積用!E$2:E$10000, "&gt;=1500")&gt;0, "〇", IF(COUNTIFS(【データ】蓄積用!A$2:A$10000, G$5, 【データ】蓄積用!C$2:C$10000, $A53, 【データ】蓄積用!Q$2:Q$10000, 1, 【データ】蓄積用!AC$2:AC$10000, "&gt;=4.0")&gt;0, "〇", "×")))</f>
        <v>×</v>
      </c>
      <c r="H53" t="str">
        <f>IF(OR($A53="", H$5=""), "", IF(COUNTIFS(【データ】蓄積用!A$2:A$10000, H$5, 【データ】蓄積用!C$2:C$10000, $A53, 【データ】蓄積用!D$2:D$10000, "&gt;=3000", 【データ】蓄積用!E$2:E$10000, "&gt;=1500")&gt;0, "〇", IF(COUNTIFS(【データ】蓄積用!A$2:A$10000, H$5, 【データ】蓄積用!C$2:C$10000, $A53, 【データ】蓄積用!Q$2:Q$10000, 1, 【データ】蓄積用!AC$2:AC$10000, "&gt;=4.0")&gt;0, "〇", "×")))</f>
        <v>×</v>
      </c>
      <c r="I53" t="str">
        <f>IF(OR($A53="", I$5=""), "", IF(COUNTIFS(【データ】蓄積用!A$2:A$10000, I$5, 【データ】蓄積用!C$2:C$10000, $A53, 【データ】蓄積用!D$2:D$10000, "&gt;=3000", 【データ】蓄積用!E$2:E$10000, "&gt;=1500")&gt;0, "〇", IF(COUNTIFS(【データ】蓄積用!A$2:A$10000, I$5, 【データ】蓄積用!C$2:C$10000, $A53, 【データ】蓄積用!Q$2:Q$10000, 1, 【データ】蓄積用!AC$2:AC$10000, "&gt;=4.0")&gt;0, "〇", "×")))</f>
        <v>×</v>
      </c>
      <c r="J53" t="str">
        <f>IF(OR($A53="", J$5=""), "", IF(COUNTIFS(【データ】蓄積用!A$2:A$10000, J$5, 【データ】蓄積用!C$2:C$10000, $A53, 【データ】蓄積用!D$2:D$10000, "&gt;=3000", 【データ】蓄積用!E$2:E$10000, "&gt;=1500")&gt;0, "〇", IF(COUNTIFS(【データ】蓄積用!A$2:A$10000, J$5, 【データ】蓄積用!C$2:C$10000, $A53, 【データ】蓄積用!Q$2:Q$10000, 1, 【データ】蓄積用!AC$2:AC$10000, "&gt;=4.0")&gt;0, "〇", "×")))</f>
        <v>〇</v>
      </c>
      <c r="K53" t="str">
        <f>IF(OR($A53="", K$5=""), "", IF(COUNTIFS(【データ】蓄積用!A$2:A$10000, K$5, 【データ】蓄積用!C$2:C$10000, $A53, 【データ】蓄積用!D$2:D$10000, "&gt;=3000", 【データ】蓄積用!E$2:E$10000, "&gt;=1500")&gt;0, "〇", IF(COUNTIFS(【データ】蓄積用!A$2:A$10000, K$5, 【データ】蓄積用!C$2:C$10000, $A53, 【データ】蓄積用!Q$2:Q$10000, 1, 【データ】蓄積用!AC$2:AC$10000, "&gt;=4.0")&gt;0, "〇", "×")))</f>
        <v>×</v>
      </c>
      <c r="L53" t="str">
        <f>IF(OR($A53="", L$5=""), "", IF(COUNTIFS(【データ】蓄積用!A$2:A$10000, L$5, 【データ】蓄積用!C$2:C$10000, $A53, 【データ】蓄積用!D$2:D$10000, "&gt;=3000", 【データ】蓄積用!E$2:E$10000, "&gt;=1500")&gt;0, "〇", IF(COUNTIFS(【データ】蓄積用!A$2:A$10000, L$5, 【データ】蓄積用!C$2:C$10000, $A53, 【データ】蓄積用!Q$2:Q$10000, 1, 【データ】蓄積用!AC$2:AC$10000, "&gt;=4.0")&gt;0, "〇", "×")))</f>
        <v>×</v>
      </c>
      <c r="M53" t="str">
        <f>IF(OR($A53="", M$5=""), "", IF(COUNTIFS(【データ】蓄積用!A$2:A$10000, M$5, 【データ】蓄積用!C$2:C$10000, $A53, 【データ】蓄積用!D$2:D$10000, "&gt;=3000", 【データ】蓄積用!E$2:E$10000, "&gt;=1500")&gt;0, "〇", IF(COUNTIFS(【データ】蓄積用!A$2:A$10000, M$5, 【データ】蓄積用!C$2:C$10000, $A53, 【データ】蓄積用!Q$2:Q$10000, 1, 【データ】蓄積用!AC$2:AC$10000, "&gt;=4.0")&gt;0, "〇", "×")))</f>
        <v>×</v>
      </c>
      <c r="N53" t="str">
        <f>IF(OR($A53="", N$5=""), "", IF(COUNTIFS(【データ】蓄積用!A$2:A$10000, N$5, 【データ】蓄積用!C$2:C$10000, $A53, 【データ】蓄積用!D$2:D$10000, "&gt;=3000", 【データ】蓄積用!E$2:E$10000, "&gt;=1500")&gt;0, "〇", IF(COUNTIFS(【データ】蓄積用!A$2:A$10000, N$5, 【データ】蓄積用!C$2:C$10000, $A53, 【データ】蓄積用!Q$2:Q$10000, 1, 【データ】蓄積用!AC$2:AC$10000, "&gt;=4.0")&gt;0, "〇", "×")))</f>
        <v>×</v>
      </c>
      <c r="O53" t="str">
        <f>IF(OR($A53="", O$5=""), "", IF(COUNTIFS(【データ】蓄積用!A$2:A$10000, O$5, 【データ】蓄積用!C$2:C$10000, $A53, 【データ】蓄積用!D$2:D$10000, "&gt;=3000", 【データ】蓄積用!E$2:E$10000, "&gt;=1500")&gt;0, "〇", IF(COUNTIFS(【データ】蓄積用!A$2:A$10000, O$5, 【データ】蓄積用!C$2:C$10000, $A53, 【データ】蓄積用!Q$2:Q$10000, 1, 【データ】蓄積用!AC$2:AC$10000, "&gt;=4.0")&gt;0, "〇", "×")))</f>
        <v>×</v>
      </c>
      <c r="P53" t="str">
        <f>IF(OR($A53="", P$5=""), "", IF(COUNTIFS(【データ】蓄積用!A$2:A$10000, P$5, 【データ】蓄積用!C$2:C$10000, $A53, 【データ】蓄積用!D$2:D$10000, "&gt;=3000", 【データ】蓄積用!E$2:E$10000, "&gt;=1500")&gt;0, "〇", IF(COUNTIFS(【データ】蓄積用!A$2:A$10000, P$5, 【データ】蓄積用!C$2:C$10000, $A53, 【データ】蓄積用!Q$2:Q$10000, 1, 【データ】蓄積用!AC$2:AC$10000, "&gt;=4.0")&gt;0, "〇", "×")))</f>
        <v>×</v>
      </c>
      <c r="Q53" t="str">
        <f>IF(OR($A53="", Q$5=""), "", IF(COUNTIFS(【データ】蓄積用!A$2:A$10000, Q$5, 【データ】蓄積用!C$2:C$10000, $A53, 【データ】蓄積用!D$2:D$10000, "&gt;=3000", 【データ】蓄積用!E$2:E$10000, "&gt;=1500")&gt;0, "〇", IF(COUNTIFS(【データ】蓄積用!A$2:A$10000, Q$5, 【データ】蓄積用!C$2:C$10000, $A53, 【データ】蓄積用!Q$2:Q$10000, 1, 【データ】蓄積用!AC$2:AC$10000, "&gt;=4.0")&gt;0, "〇", "×")))</f>
        <v>×</v>
      </c>
      <c r="R53" t="str">
        <f>IF(OR($A53="", R$5=""), "", IF(COUNTIFS(【データ】蓄積用!A$2:A$10000, R$5, 【データ】蓄積用!C$2:C$10000, $A53, 【データ】蓄積用!D$2:D$10000, "&gt;=3000", 【データ】蓄積用!E$2:E$10000, "&gt;=1500")&gt;0, "〇", IF(COUNTIFS(【データ】蓄積用!A$2:A$10000, R$5, 【データ】蓄積用!C$2:C$10000, $A53, 【データ】蓄積用!Q$2:Q$10000, 1, 【データ】蓄積用!AC$2:AC$10000, "&gt;=4.0")&gt;0, "〇", "×")))</f>
        <v>×</v>
      </c>
      <c r="S53" t="str">
        <f>IF(OR($A53="", S$5=""), "", IF(COUNTIFS(【データ】蓄積用!A$2:A$10000, S$5, 【データ】蓄積用!C$2:C$10000, $A53, 【データ】蓄積用!D$2:D$10000, "&gt;=3000", 【データ】蓄積用!E$2:E$10000, "&gt;=1500")&gt;0, "〇", IF(COUNTIFS(【データ】蓄積用!A$2:A$10000, S$5, 【データ】蓄積用!C$2:C$10000, $A53, 【データ】蓄積用!Q$2:Q$10000, 1, 【データ】蓄積用!AC$2:AC$10000, "&gt;=4.0")&gt;0, "〇", "×")))</f>
        <v>×</v>
      </c>
      <c r="T53" t="str">
        <f>IF(OR($A53="", T$5=""), "", IF(COUNTIFS(【データ】蓄積用!A$2:A$10000, T$5, 【データ】蓄積用!C$2:C$10000, $A53, 【データ】蓄積用!D$2:D$10000, "&gt;=3000", 【データ】蓄積用!E$2:E$10000, "&gt;=1500")&gt;0, "〇", IF(COUNTIFS(【データ】蓄積用!A$2:A$10000, T$5, 【データ】蓄積用!C$2:C$10000, $A53, 【データ】蓄積用!Q$2:Q$10000, 1, 【データ】蓄積用!AC$2:AC$10000, "&gt;=4.0")&gt;0, "〇", "×")))</f>
        <v>×</v>
      </c>
      <c r="U53" t="str">
        <f>IF(OR($A53="", U$5=""), "", IF(COUNTIFS(【データ】蓄積用!A$2:A$10000, U$5, 【データ】蓄積用!C$2:C$10000, $A53, 【データ】蓄積用!D$2:D$10000, "&gt;=3000", 【データ】蓄積用!E$2:E$10000, "&gt;=1500")&gt;0, "〇", IF(COUNTIFS(【データ】蓄積用!A$2:A$10000, U$5, 【データ】蓄積用!C$2:C$10000, $A53, 【データ】蓄積用!Q$2:Q$10000, 1, 【データ】蓄積用!AC$2:AC$10000, "&gt;=4.0")&gt;0, "〇", "×")))</f>
        <v>×</v>
      </c>
      <c r="V53" t="str">
        <f>IF(OR($A53="", V$5=""), "", IF(COUNTIFS(【データ】蓄積用!A$2:A$10000, V$5, 【データ】蓄積用!C$2:C$10000, $A53, 【データ】蓄積用!D$2:D$10000, "&gt;=3000", 【データ】蓄積用!E$2:E$10000, "&gt;=1500")&gt;0, "〇", IF(COUNTIFS(【データ】蓄積用!A$2:A$10000, V$5, 【データ】蓄積用!C$2:C$10000, $A53, 【データ】蓄積用!Q$2:Q$10000, 1, 【データ】蓄積用!AC$2:AC$10000, "&gt;=4.0")&gt;0, "〇", "×")))</f>
        <v>×</v>
      </c>
      <c r="W53" t="str">
        <f>IF(OR($A53="", W$5=""), "", IF(COUNTIFS(【データ】蓄積用!A$2:A$10000, W$5, 【データ】蓄積用!C$2:C$10000, $A53, 【データ】蓄積用!D$2:D$10000, "&gt;=3000", 【データ】蓄積用!E$2:E$10000, "&gt;=1500")&gt;0, "〇", IF(COUNTIFS(【データ】蓄積用!A$2:A$10000, W$5, 【データ】蓄積用!C$2:C$10000, $A53, 【データ】蓄積用!Q$2:Q$10000, 1, 【データ】蓄積用!AC$2:AC$10000, "&gt;=4.0")&gt;0, "〇", "×")))</f>
        <v>×</v>
      </c>
      <c r="X53" t="str">
        <f>IF(OR($A53="", X$5=""), "", IF(COUNTIFS(【データ】蓄積用!A$2:A$10000, X$5, 【データ】蓄積用!C$2:C$10000, $A53, 【データ】蓄積用!D$2:D$10000, "&gt;=3000", 【データ】蓄積用!E$2:E$10000, "&gt;=1500")&gt;0, "〇", IF(COUNTIFS(【データ】蓄積用!A$2:A$10000, X$5, 【データ】蓄積用!C$2:C$10000, $A53, 【データ】蓄積用!Q$2:Q$10000, 1, 【データ】蓄積用!AC$2:AC$10000, "&gt;=4.0")&gt;0, "〇", "×")))</f>
        <v>×</v>
      </c>
      <c r="Y53" t="str">
        <f>IF(OR($A53="", Y$5=""), "", IF(COUNTIFS(【データ】蓄積用!A$2:A$10000, Y$5, 【データ】蓄積用!C$2:C$10000, $A53, 【データ】蓄積用!D$2:D$10000, "&gt;=3000", 【データ】蓄積用!E$2:E$10000, "&gt;=1500")&gt;0, "〇", IF(COUNTIFS(【データ】蓄積用!A$2:A$10000, Y$5, 【データ】蓄積用!C$2:C$10000, $A53, 【データ】蓄積用!Q$2:Q$10000, 1, 【データ】蓄積用!AC$2:AC$10000, "&gt;=4.0")&gt;0, "〇", "×")))</f>
        <v>×</v>
      </c>
      <c r="Z53" t="str">
        <f>IF(OR($A53="", Z$5=""), "", IF(COUNTIFS(【データ】蓄積用!A$2:A$10000, Z$5, 【データ】蓄積用!C$2:C$10000, $A53, 【データ】蓄積用!D$2:D$10000, "&gt;=3000", 【データ】蓄積用!E$2:E$10000, "&gt;=1500")&gt;0, "〇", IF(COUNTIFS(【データ】蓄積用!A$2:A$10000, Z$5, 【データ】蓄積用!C$2:C$10000, $A53, 【データ】蓄積用!Q$2:Q$10000, 1, 【データ】蓄積用!AC$2:AC$10000, "&gt;=4.0")&gt;0, "〇", "×")))</f>
        <v>×</v>
      </c>
      <c r="AA53" t="str">
        <f>IF(OR($A53="", AA$5=""), "", IF(COUNTIFS(【データ】蓄積用!A$2:A$10000, AA$5, 【データ】蓄積用!C$2:C$10000, $A53, 【データ】蓄積用!D$2:D$10000, "&gt;=3000", 【データ】蓄積用!E$2:E$10000, "&gt;=1500")&gt;0, "〇", IF(COUNTIFS(【データ】蓄積用!A$2:A$10000, AA$5, 【データ】蓄積用!C$2:C$10000, $A53, 【データ】蓄積用!Q$2:Q$10000, 1, 【データ】蓄積用!AC$2:AC$10000, "&gt;=4.0")&gt;0, "〇", "×")))</f>
        <v>×</v>
      </c>
      <c r="AB53" t="str">
        <f>IF(OR($A53="", AB$5=""), "", IF(COUNTIFS(【データ】蓄積用!A$2:A$10000, AB$5, 【データ】蓄積用!C$2:C$10000, $A53, 【データ】蓄積用!D$2:D$10000, "&gt;=3000", 【データ】蓄積用!E$2:E$10000, "&gt;=1500")&gt;0, "〇", IF(COUNTIFS(【データ】蓄積用!A$2:A$10000, AB$5, 【データ】蓄積用!C$2:C$10000, $A53, 【データ】蓄積用!Q$2:Q$10000, 1, 【データ】蓄積用!AC$2:AC$10000, "&gt;=4.0")&gt;0, "〇", "×")))</f>
        <v>×</v>
      </c>
      <c r="AC53" t="str">
        <f>IF(OR($A53="", AC$5=""), "", IF(COUNTIFS(【データ】蓄積用!A$2:A$10000, AC$5, 【データ】蓄積用!C$2:C$10000, $A53, 【データ】蓄積用!D$2:D$10000, "&gt;=3000", 【データ】蓄積用!E$2:E$10000, "&gt;=1500")&gt;0, "〇", IF(COUNTIFS(【データ】蓄積用!A$2:A$10000, AC$5, 【データ】蓄積用!C$2:C$10000, $A53, 【データ】蓄積用!Q$2:Q$10000, 1, 【データ】蓄積用!AC$2:AC$10000, "&gt;=4.0")&gt;0, "〇", "×")))</f>
        <v>×</v>
      </c>
      <c r="AD53" t="str">
        <f>IF(OR($A53="", AD$5=""), "", IF(COUNTIFS(【データ】蓄積用!A$2:A$10000, AD$5, 【データ】蓄積用!C$2:C$10000, $A53, 【データ】蓄積用!D$2:D$10000, "&gt;=3000", 【データ】蓄積用!E$2:E$10000, "&gt;=1500")&gt;0, "〇", IF(COUNTIFS(【データ】蓄積用!A$2:A$10000, AD$5, 【データ】蓄積用!C$2:C$10000, $A53, 【データ】蓄積用!Q$2:Q$10000, 1, 【データ】蓄積用!AC$2:AC$10000, "&gt;=4.0")&gt;0, "〇", "×")))</f>
        <v>×</v>
      </c>
      <c r="AE53" t="str">
        <f>IF(OR($A53="", AE$5=""), "", IF(COUNTIFS(【データ】蓄積用!A$2:A$10000, AE$5, 【データ】蓄積用!C$2:C$10000, $A53, 【データ】蓄積用!D$2:D$10000, "&gt;=3000", 【データ】蓄積用!E$2:E$10000, "&gt;=1500")&gt;0, "〇", IF(COUNTIFS(【データ】蓄積用!A$2:A$10000, AE$5, 【データ】蓄積用!C$2:C$10000, $A53, 【データ】蓄積用!Q$2:Q$10000, 1, 【データ】蓄積用!AC$2:AC$10000, "&gt;=4.0")&gt;0, "〇", "×")))</f>
        <v>×</v>
      </c>
      <c r="AF53" t="str">
        <f>IF(OR($A53="", AF$5=""), "", IF(COUNTIFS(【データ】蓄積用!A$2:A$10000, AF$5, 【データ】蓄積用!C$2:C$10000, $A53, 【データ】蓄積用!D$2:D$10000, "&gt;=3000", 【データ】蓄積用!E$2:E$10000, "&gt;=1500")&gt;0, "〇", IF(COUNTIFS(【データ】蓄積用!A$2:A$10000, AF$5, 【データ】蓄積用!C$2:C$10000, $A53, 【データ】蓄積用!Q$2:Q$10000, 1, 【データ】蓄積用!AC$2:AC$10000, "&gt;=4.0")&gt;0, "〇", "×")))</f>
        <v>×</v>
      </c>
      <c r="AG53" t="str">
        <f>IF(OR($A53="", AG$5=""), "", IF(COUNTIFS(【データ】蓄積用!A$2:A$10000, AG$5, 【データ】蓄積用!C$2:C$10000, $A53, 【データ】蓄積用!D$2:D$10000, "&gt;=3000", 【データ】蓄積用!E$2:E$10000, "&gt;=1500")&gt;0, "〇", IF(COUNTIFS(【データ】蓄積用!A$2:A$10000, AG$5, 【データ】蓄積用!C$2:C$10000, $A53, 【データ】蓄積用!Q$2:Q$10000, 1, 【データ】蓄積用!AC$2:AC$10000, "&gt;=4.0")&gt;0, "〇", "×")))</f>
        <v>×</v>
      </c>
      <c r="AH53" t="str">
        <f>IF(OR($A53="", AH$5=""), "", IF(COUNTIFS(【データ】蓄積用!A$2:A$10000, AH$5, 【データ】蓄積用!C$2:C$10000, $A53, 【データ】蓄積用!D$2:D$10000, "&gt;=3000", 【データ】蓄積用!E$2:E$10000, "&gt;=1500")&gt;0, "〇", IF(COUNTIFS(【データ】蓄積用!A$2:A$10000, AH$5, 【データ】蓄積用!C$2:C$10000, $A53, 【データ】蓄積用!Q$2:Q$10000, 1, 【データ】蓄積用!AC$2:AC$10000, "&gt;=4.0")&gt;0, "〇", "×")))</f>
        <v>×</v>
      </c>
      <c r="AI53" t="str">
        <f>IF(OR($A53="", AI$5=""), "", IF(COUNTIFS(【データ】蓄積用!A$2:A$10000, AI$5, 【データ】蓄積用!C$2:C$10000, $A53, 【データ】蓄積用!D$2:D$10000, "&gt;=3000", 【データ】蓄積用!E$2:E$10000, "&gt;=1500")&gt;0, "〇", IF(COUNTIFS(【データ】蓄積用!A$2:A$10000, AI$5, 【データ】蓄積用!C$2:C$10000, $A53, 【データ】蓄積用!Q$2:Q$10000, 1, 【データ】蓄積用!AC$2:AC$10000, "&gt;=4.0")&gt;0, "〇", "×")))</f>
        <v>×</v>
      </c>
      <c r="AJ53" t="str">
        <f>IF(OR($A53="", AJ$5=""), "", IF(COUNTIFS(【データ】蓄積用!A$2:A$10000, AJ$5, 【データ】蓄積用!C$2:C$10000, $A53, 【データ】蓄積用!D$2:D$10000, "&gt;=3000", 【データ】蓄積用!E$2:E$10000, "&gt;=1500")&gt;0, "〇", IF(COUNTIFS(【データ】蓄積用!A$2:A$10000, AJ$5, 【データ】蓄積用!C$2:C$10000, $A53, 【データ】蓄積用!Q$2:Q$10000, 1, 【データ】蓄積用!AC$2:AC$10000, "&gt;=4.0")&gt;0, "〇", "×")))</f>
        <v>×</v>
      </c>
      <c r="AK53" t="str">
        <f>IF(OR($A53="", AK$5=""), "", IF(COUNTIFS(【データ】蓄積用!A$2:A$10000, AK$5, 【データ】蓄積用!C$2:C$10000, $A53, 【データ】蓄積用!D$2:D$10000, "&gt;=3000", 【データ】蓄積用!E$2:E$10000, "&gt;=1500")&gt;0, "〇", IF(COUNTIFS(【データ】蓄積用!A$2:A$10000, AK$5, 【データ】蓄積用!C$2:C$10000, $A53, 【データ】蓄積用!Q$2:Q$10000, 1, 【データ】蓄積用!AC$2:AC$10000, "&gt;=4.0")&gt;0, "〇", "×")))</f>
        <v>×</v>
      </c>
      <c r="AL53" t="str">
        <f>IF(OR($A53="", AL$5=""), "", IF(COUNTIFS(【データ】蓄積用!A$2:A$10000, AL$5, 【データ】蓄積用!C$2:C$10000, $A53, 【データ】蓄積用!D$2:D$10000, "&gt;=3000", 【データ】蓄積用!E$2:E$10000, "&gt;=1500")&gt;0, "〇", IF(COUNTIFS(【データ】蓄積用!A$2:A$10000, AL$5, 【データ】蓄積用!C$2:C$10000, $A53, 【データ】蓄積用!Q$2:Q$10000, 1, 【データ】蓄積用!AC$2:AC$10000, "&gt;=4.0")&gt;0, "〇", "×")))</f>
        <v>×</v>
      </c>
      <c r="AM53" t="str">
        <f>IF(OR($A53="", AM$5=""), "", IF(COUNTIFS(【データ】蓄積用!A$2:A$10000, AM$5, 【データ】蓄積用!C$2:C$10000, $A53, 【データ】蓄積用!D$2:D$10000, "&gt;=3000", 【データ】蓄積用!E$2:E$10000, "&gt;=1500")&gt;0, "〇", IF(COUNTIFS(【データ】蓄積用!A$2:A$10000, AM$5, 【データ】蓄積用!C$2:C$10000, $A53, 【データ】蓄積用!Q$2:Q$10000, 1, 【データ】蓄積用!AC$2:AC$10000, "&gt;=4.0")&gt;0, "〇", "×")))</f>
        <v>×</v>
      </c>
      <c r="AN53" t="str">
        <f>IF(OR($A53="", AN$5=""), "", IF(COUNTIFS(【データ】蓄積用!A$2:A$10000, AN$5, 【データ】蓄積用!C$2:C$10000, $A53, 【データ】蓄積用!D$2:D$10000, "&gt;=3000", 【データ】蓄積用!E$2:E$10000, "&gt;=1500")&gt;0, "〇", IF(COUNTIFS(【データ】蓄積用!A$2:A$10000, AN$5, 【データ】蓄積用!C$2:C$10000, $A53, 【データ】蓄積用!Q$2:Q$10000, 1, 【データ】蓄積用!AC$2:AC$10000, "&gt;=4.0")&gt;0, "〇", "×")))</f>
        <v>×</v>
      </c>
      <c r="AO53" t="str">
        <f>IF(OR($A53="", AO$5=""), "", IF(COUNTIFS(【データ】蓄積用!A$2:A$10000, AO$5, 【データ】蓄積用!C$2:C$10000, $A53, 【データ】蓄積用!D$2:D$10000, "&gt;=3000", 【データ】蓄積用!E$2:E$10000, "&gt;=1500")&gt;0, "〇", IF(COUNTIFS(【データ】蓄積用!A$2:A$10000, AO$5, 【データ】蓄積用!C$2:C$10000, $A53, 【データ】蓄積用!Q$2:Q$10000, 1, 【データ】蓄積用!AC$2:AC$10000, "&gt;=4.0")&gt;0, "〇", "×")))</f>
        <v>×</v>
      </c>
      <c r="AP53" t="str">
        <f>IF(OR($A53="", AP$5=""), "", IF(COUNTIFS(【データ】蓄積用!A$2:A$10000, AP$5, 【データ】蓄積用!C$2:C$10000, $A53, 【データ】蓄積用!D$2:D$10000, "&gt;=3000", 【データ】蓄積用!E$2:E$10000, "&gt;=1500")&gt;0, "〇", IF(COUNTIFS(【データ】蓄積用!A$2:A$10000, AP$5, 【データ】蓄積用!C$2:C$10000, $A53, 【データ】蓄積用!Q$2:Q$10000, 1, 【データ】蓄積用!AC$2:AC$10000, "&gt;=4.0")&gt;0, "〇", "×")))</f>
        <v>×</v>
      </c>
      <c r="AQ53" t="str">
        <f>IF(OR($A53="", AQ$5=""), "", IF(COUNTIFS(【データ】蓄積用!A$2:A$10000, AQ$5, 【データ】蓄積用!C$2:C$10000, $A53, 【データ】蓄積用!D$2:D$10000, "&gt;=3000", 【データ】蓄積用!E$2:E$10000, "&gt;=1500")&gt;0, "〇", IF(COUNTIFS(【データ】蓄積用!A$2:A$10000, AQ$5, 【データ】蓄積用!C$2:C$10000, $A53, 【データ】蓄積用!Q$2:Q$10000, 1, 【データ】蓄積用!AC$2:AC$10000, "&gt;=4.0")&gt;0, "〇", "×")))</f>
        <v>×</v>
      </c>
      <c r="AR53" t="str">
        <f>IF(OR($A53="", AR$5=""), "", IF(COUNTIFS(【データ】蓄積用!A$2:A$10000, AR$5, 【データ】蓄積用!C$2:C$10000, $A53, 【データ】蓄積用!D$2:D$10000, "&gt;=3000", 【データ】蓄積用!E$2:E$10000, "&gt;=1500")&gt;0, "〇", IF(COUNTIFS(【データ】蓄積用!A$2:A$10000, AR$5, 【データ】蓄積用!C$2:C$10000, $A53, 【データ】蓄積用!Q$2:Q$10000, 1, 【データ】蓄積用!AC$2:AC$10000, "&gt;=4.0")&gt;0, "〇", "×")))</f>
        <v>×</v>
      </c>
      <c r="AS53" t="str">
        <f>IF(OR($A53="", AS$5=""), "", IF(COUNTIFS(【データ】蓄積用!A$2:A$10000, AS$5, 【データ】蓄積用!C$2:C$10000, $A53, 【データ】蓄積用!D$2:D$10000, "&gt;=3000", 【データ】蓄積用!E$2:E$10000, "&gt;=1500")&gt;0, "〇", IF(COUNTIFS(【データ】蓄積用!A$2:A$10000, AS$5, 【データ】蓄積用!C$2:C$10000, $A53, 【データ】蓄積用!Q$2:Q$10000, 1, 【データ】蓄積用!AC$2:AC$10000, "&gt;=4.0")&gt;0, "〇", "×")))</f>
        <v>×</v>
      </c>
      <c r="AT53" t="str">
        <f>IF(OR($A53="", AT$5=""), "", IF(COUNTIFS(【データ】蓄積用!A$2:A$10000, AT$5, 【データ】蓄積用!C$2:C$10000, $A53, 【データ】蓄積用!D$2:D$10000, "&gt;=3000", 【データ】蓄積用!E$2:E$10000, "&gt;=1500")&gt;0, "〇", IF(COUNTIFS(【データ】蓄積用!A$2:A$10000, AT$5, 【データ】蓄積用!C$2:C$10000, $A53, 【データ】蓄積用!Q$2:Q$10000, 1, 【データ】蓄積用!AC$2:AC$10000, "&gt;=4.0")&gt;0, "〇", "×")))</f>
        <v>×</v>
      </c>
      <c r="AU53" t="str">
        <f>IF(OR($A53="", AU$5=""), "", IF(COUNTIFS(【データ】蓄積用!A$2:A$10000, AU$5, 【データ】蓄積用!C$2:C$10000, $A53, 【データ】蓄積用!D$2:D$10000, "&gt;=3000", 【データ】蓄積用!E$2:E$10000, "&gt;=1500")&gt;0, "〇", IF(COUNTIFS(【データ】蓄積用!A$2:A$10000, AU$5, 【データ】蓄積用!C$2:C$10000, $A53, 【データ】蓄積用!Q$2:Q$10000, 1, 【データ】蓄積用!AC$2:AC$10000, "&gt;=4.0")&gt;0, "〇", "×")))</f>
        <v>×</v>
      </c>
      <c r="AV53" t="str">
        <f>IF(OR($A53="", AV$5=""), "", IF(COUNTIFS(【データ】蓄積用!A$2:A$10000, AV$5, 【データ】蓄積用!C$2:C$10000, $A53, 【データ】蓄積用!D$2:D$10000, "&gt;=3000", 【データ】蓄積用!E$2:E$10000, "&gt;=1500")&gt;0, "〇", IF(COUNTIFS(【データ】蓄積用!A$2:A$10000, AV$5, 【データ】蓄積用!C$2:C$10000, $A53, 【データ】蓄積用!Q$2:Q$10000, 1, 【データ】蓄積用!AC$2:AC$10000, "&gt;=4.0")&gt;0, "〇", "×")))</f>
        <v>×</v>
      </c>
      <c r="AW53" t="str">
        <f>IF(OR($A53="", AW$5=""), "", IF(COUNTIFS(【データ】蓄積用!A$2:A$10000, AW$5, 【データ】蓄積用!C$2:C$10000, $A53, 【データ】蓄積用!D$2:D$10000, "&gt;=3000", 【データ】蓄積用!E$2:E$10000, "&gt;=1500")&gt;0, "〇", IF(COUNTIFS(【データ】蓄積用!A$2:A$10000, AW$5, 【データ】蓄積用!C$2:C$10000, $A53, 【データ】蓄積用!Q$2:Q$10000, 1, 【データ】蓄積用!AC$2:AC$10000, "&gt;=4.0")&gt;0, "〇", "×")))</f>
        <v>×</v>
      </c>
      <c r="AX53" t="str">
        <f>IF(OR($A53="", AX$5=""), "", IF(COUNTIFS(【データ】蓄積用!A$2:A$10000, AX$5, 【データ】蓄積用!C$2:C$10000, $A53, 【データ】蓄積用!D$2:D$10000, "&gt;=3000", 【データ】蓄積用!E$2:E$10000, "&gt;=1500")&gt;0, "〇", IF(COUNTIFS(【データ】蓄積用!A$2:A$10000, AX$5, 【データ】蓄積用!C$2:C$10000, $A53, 【データ】蓄積用!Q$2:Q$10000, 1, 【データ】蓄積用!AC$2:AC$10000, "&gt;=4.0")&gt;0, "〇", "×")))</f>
        <v>×</v>
      </c>
      <c r="AY53" t="str">
        <f>IF(OR($A53="", AY$5=""), "", IF(COUNTIFS(【データ】蓄積用!A$2:A$10000, AY$5, 【データ】蓄積用!C$2:C$10000, $A53, 【データ】蓄積用!D$2:D$10000, "&gt;=3000", 【データ】蓄積用!E$2:E$10000, "&gt;=1500")&gt;0, "〇", IF(COUNTIFS(【データ】蓄積用!A$2:A$10000, AY$5, 【データ】蓄積用!C$2:C$10000, $A53, 【データ】蓄積用!Q$2:Q$10000, 1, 【データ】蓄積用!AC$2:AC$10000, "&gt;=4.0")&gt;0, "〇", "×")))</f>
        <v/>
      </c>
    </row>
    <row r="54" spans="1:51">
      <c r="A54">
        <v>570</v>
      </c>
      <c r="B54" t="str">
        <f>IF(OR($A54="", B$5=""), "", IF(COUNTIFS(【データ】蓄積用!A$2:A$10000, B$5, 【データ】蓄積用!C$2:C$10000, $A54, 【データ】蓄積用!D$2:D$10000, "&gt;=3000", 【データ】蓄積用!E$2:E$10000, "&gt;=1500")&gt;0, "〇", IF(COUNTIFS(【データ】蓄積用!A$2:A$10000, B$5, 【データ】蓄積用!C$2:C$10000, $A54, 【データ】蓄積用!Q$2:Q$10000, 1, 【データ】蓄積用!AC$2:AC$10000, "&gt;=4.0")&gt;0, "〇", "×")))</f>
        <v>×</v>
      </c>
      <c r="C54" t="str">
        <f>IF(OR($A54="", C$5=""), "", IF(COUNTIFS(【データ】蓄積用!A$2:A$10000, C$5, 【データ】蓄積用!C$2:C$10000, $A54, 【データ】蓄積用!D$2:D$10000, "&gt;=3000", 【データ】蓄積用!E$2:E$10000, "&gt;=1500")&gt;0, "〇", IF(COUNTIFS(【データ】蓄積用!A$2:A$10000, C$5, 【データ】蓄積用!C$2:C$10000, $A54, 【データ】蓄積用!Q$2:Q$10000, 1, 【データ】蓄積用!AC$2:AC$10000, "&gt;=4.0")&gt;0, "〇", "×")))</f>
        <v>×</v>
      </c>
      <c r="D54" t="str">
        <f>IF(OR($A54="", D$5=""), "", IF(COUNTIFS(【データ】蓄積用!A$2:A$10000, D$5, 【データ】蓄積用!C$2:C$10000, $A54, 【データ】蓄積用!D$2:D$10000, "&gt;=3000", 【データ】蓄積用!E$2:E$10000, "&gt;=1500")&gt;0, "〇", IF(COUNTIFS(【データ】蓄積用!A$2:A$10000, D$5, 【データ】蓄積用!C$2:C$10000, $A54, 【データ】蓄積用!Q$2:Q$10000, 1, 【データ】蓄積用!AC$2:AC$10000, "&gt;=4.0")&gt;0, "〇", "×")))</f>
        <v>×</v>
      </c>
      <c r="E54" t="str">
        <f>IF(OR($A54="", E$5=""), "", IF(COUNTIFS(【データ】蓄積用!A$2:A$10000, E$5, 【データ】蓄積用!C$2:C$10000, $A54, 【データ】蓄積用!D$2:D$10000, "&gt;=3000", 【データ】蓄積用!E$2:E$10000, "&gt;=1500")&gt;0, "〇", IF(COUNTIFS(【データ】蓄積用!A$2:A$10000, E$5, 【データ】蓄積用!C$2:C$10000, $A54, 【データ】蓄積用!Q$2:Q$10000, 1, 【データ】蓄積用!AC$2:AC$10000, "&gt;=4.0")&gt;0, "〇", "×")))</f>
        <v>×</v>
      </c>
      <c r="F54" t="str">
        <f>IF(OR($A54="", F$5=""), "", IF(COUNTIFS(【データ】蓄積用!A$2:A$10000, F$5, 【データ】蓄積用!C$2:C$10000, $A54, 【データ】蓄積用!D$2:D$10000, "&gt;=3000", 【データ】蓄積用!E$2:E$10000, "&gt;=1500")&gt;0, "〇", IF(COUNTIFS(【データ】蓄積用!A$2:A$10000, F$5, 【データ】蓄積用!C$2:C$10000, $A54, 【データ】蓄積用!Q$2:Q$10000, 1, 【データ】蓄積用!AC$2:AC$10000, "&gt;=4.0")&gt;0, "〇", "×")))</f>
        <v>×</v>
      </c>
      <c r="G54" t="str">
        <f>IF(OR($A54="", G$5=""), "", IF(COUNTIFS(【データ】蓄積用!A$2:A$10000, G$5, 【データ】蓄積用!C$2:C$10000, $A54, 【データ】蓄積用!D$2:D$10000, "&gt;=3000", 【データ】蓄積用!E$2:E$10000, "&gt;=1500")&gt;0, "〇", IF(COUNTIFS(【データ】蓄積用!A$2:A$10000, G$5, 【データ】蓄積用!C$2:C$10000, $A54, 【データ】蓄積用!Q$2:Q$10000, 1, 【データ】蓄積用!AC$2:AC$10000, "&gt;=4.0")&gt;0, "〇", "×")))</f>
        <v>×</v>
      </c>
      <c r="H54" t="str">
        <f>IF(OR($A54="", H$5=""), "", IF(COUNTIFS(【データ】蓄積用!A$2:A$10000, H$5, 【データ】蓄積用!C$2:C$10000, $A54, 【データ】蓄積用!D$2:D$10000, "&gt;=3000", 【データ】蓄積用!E$2:E$10000, "&gt;=1500")&gt;0, "〇", IF(COUNTIFS(【データ】蓄積用!A$2:A$10000, H$5, 【データ】蓄積用!C$2:C$10000, $A54, 【データ】蓄積用!Q$2:Q$10000, 1, 【データ】蓄積用!AC$2:AC$10000, "&gt;=4.0")&gt;0, "〇", "×")))</f>
        <v>〇</v>
      </c>
      <c r="I54" t="str">
        <f>IF(OR($A54="", I$5=""), "", IF(COUNTIFS(【データ】蓄積用!A$2:A$10000, I$5, 【データ】蓄積用!C$2:C$10000, $A54, 【データ】蓄積用!D$2:D$10000, "&gt;=3000", 【データ】蓄積用!E$2:E$10000, "&gt;=1500")&gt;0, "〇", IF(COUNTIFS(【データ】蓄積用!A$2:A$10000, I$5, 【データ】蓄積用!C$2:C$10000, $A54, 【データ】蓄積用!Q$2:Q$10000, 1, 【データ】蓄積用!AC$2:AC$10000, "&gt;=4.0")&gt;0, "〇", "×")))</f>
        <v>×</v>
      </c>
      <c r="J54" t="str">
        <f>IF(OR($A54="", J$5=""), "", IF(COUNTIFS(【データ】蓄積用!A$2:A$10000, J$5, 【データ】蓄積用!C$2:C$10000, $A54, 【データ】蓄積用!D$2:D$10000, "&gt;=3000", 【データ】蓄積用!E$2:E$10000, "&gt;=1500")&gt;0, "〇", IF(COUNTIFS(【データ】蓄積用!A$2:A$10000, J$5, 【データ】蓄積用!C$2:C$10000, $A54, 【データ】蓄積用!Q$2:Q$10000, 1, 【データ】蓄積用!AC$2:AC$10000, "&gt;=4.0")&gt;0, "〇", "×")))</f>
        <v>×</v>
      </c>
      <c r="K54" t="str">
        <f>IF(OR($A54="", K$5=""), "", IF(COUNTIFS(【データ】蓄積用!A$2:A$10000, K$5, 【データ】蓄積用!C$2:C$10000, $A54, 【データ】蓄積用!D$2:D$10000, "&gt;=3000", 【データ】蓄積用!E$2:E$10000, "&gt;=1500")&gt;0, "〇", IF(COUNTIFS(【データ】蓄積用!A$2:A$10000, K$5, 【データ】蓄積用!C$2:C$10000, $A54, 【データ】蓄積用!Q$2:Q$10000, 1, 【データ】蓄積用!AC$2:AC$10000, "&gt;=4.0")&gt;0, "〇", "×")))</f>
        <v>×</v>
      </c>
      <c r="L54" t="str">
        <f>IF(OR($A54="", L$5=""), "", IF(COUNTIFS(【データ】蓄積用!A$2:A$10000, L$5, 【データ】蓄積用!C$2:C$10000, $A54, 【データ】蓄積用!D$2:D$10000, "&gt;=3000", 【データ】蓄積用!E$2:E$10000, "&gt;=1500")&gt;0, "〇", IF(COUNTIFS(【データ】蓄積用!A$2:A$10000, L$5, 【データ】蓄積用!C$2:C$10000, $A54, 【データ】蓄積用!Q$2:Q$10000, 1, 【データ】蓄積用!AC$2:AC$10000, "&gt;=4.0")&gt;0, "〇", "×")))</f>
        <v>×</v>
      </c>
      <c r="M54" t="str">
        <f>IF(OR($A54="", M$5=""), "", IF(COUNTIFS(【データ】蓄積用!A$2:A$10000, M$5, 【データ】蓄積用!C$2:C$10000, $A54, 【データ】蓄積用!D$2:D$10000, "&gt;=3000", 【データ】蓄積用!E$2:E$10000, "&gt;=1500")&gt;0, "〇", IF(COUNTIFS(【データ】蓄積用!A$2:A$10000, M$5, 【データ】蓄積用!C$2:C$10000, $A54, 【データ】蓄積用!Q$2:Q$10000, 1, 【データ】蓄積用!AC$2:AC$10000, "&gt;=4.0")&gt;0, "〇", "×")))</f>
        <v>×</v>
      </c>
      <c r="N54" t="str">
        <f>IF(OR($A54="", N$5=""), "", IF(COUNTIFS(【データ】蓄積用!A$2:A$10000, N$5, 【データ】蓄積用!C$2:C$10000, $A54, 【データ】蓄積用!D$2:D$10000, "&gt;=3000", 【データ】蓄積用!E$2:E$10000, "&gt;=1500")&gt;0, "〇", IF(COUNTIFS(【データ】蓄積用!A$2:A$10000, N$5, 【データ】蓄積用!C$2:C$10000, $A54, 【データ】蓄積用!Q$2:Q$10000, 1, 【データ】蓄積用!AC$2:AC$10000, "&gt;=4.0")&gt;0, "〇", "×")))</f>
        <v>×</v>
      </c>
      <c r="O54" t="str">
        <f>IF(OR($A54="", O$5=""), "", IF(COUNTIFS(【データ】蓄積用!A$2:A$10000, O$5, 【データ】蓄積用!C$2:C$10000, $A54, 【データ】蓄積用!D$2:D$10000, "&gt;=3000", 【データ】蓄積用!E$2:E$10000, "&gt;=1500")&gt;0, "〇", IF(COUNTIFS(【データ】蓄積用!A$2:A$10000, O$5, 【データ】蓄積用!C$2:C$10000, $A54, 【データ】蓄積用!Q$2:Q$10000, 1, 【データ】蓄積用!AC$2:AC$10000, "&gt;=4.0")&gt;0, "〇", "×")))</f>
        <v>×</v>
      </c>
      <c r="P54" t="str">
        <f>IF(OR($A54="", P$5=""), "", IF(COUNTIFS(【データ】蓄積用!A$2:A$10000, P$5, 【データ】蓄積用!C$2:C$10000, $A54, 【データ】蓄積用!D$2:D$10000, "&gt;=3000", 【データ】蓄積用!E$2:E$10000, "&gt;=1500")&gt;0, "〇", IF(COUNTIFS(【データ】蓄積用!A$2:A$10000, P$5, 【データ】蓄積用!C$2:C$10000, $A54, 【データ】蓄積用!Q$2:Q$10000, 1, 【データ】蓄積用!AC$2:AC$10000, "&gt;=4.0")&gt;0, "〇", "×")))</f>
        <v>×</v>
      </c>
      <c r="Q54" t="str">
        <f>IF(OR($A54="", Q$5=""), "", IF(COUNTIFS(【データ】蓄積用!A$2:A$10000, Q$5, 【データ】蓄積用!C$2:C$10000, $A54, 【データ】蓄積用!D$2:D$10000, "&gt;=3000", 【データ】蓄積用!E$2:E$10000, "&gt;=1500")&gt;0, "〇", IF(COUNTIFS(【データ】蓄積用!A$2:A$10000, Q$5, 【データ】蓄積用!C$2:C$10000, $A54, 【データ】蓄積用!Q$2:Q$10000, 1, 【データ】蓄積用!AC$2:AC$10000, "&gt;=4.0")&gt;0, "〇", "×")))</f>
        <v>×</v>
      </c>
      <c r="R54" t="str">
        <f>IF(OR($A54="", R$5=""), "", IF(COUNTIFS(【データ】蓄積用!A$2:A$10000, R$5, 【データ】蓄積用!C$2:C$10000, $A54, 【データ】蓄積用!D$2:D$10000, "&gt;=3000", 【データ】蓄積用!E$2:E$10000, "&gt;=1500")&gt;0, "〇", IF(COUNTIFS(【データ】蓄積用!A$2:A$10000, R$5, 【データ】蓄積用!C$2:C$10000, $A54, 【データ】蓄積用!Q$2:Q$10000, 1, 【データ】蓄積用!AC$2:AC$10000, "&gt;=4.0")&gt;0, "〇", "×")))</f>
        <v>×</v>
      </c>
      <c r="S54" t="str">
        <f>IF(OR($A54="", S$5=""), "", IF(COUNTIFS(【データ】蓄積用!A$2:A$10000, S$5, 【データ】蓄積用!C$2:C$10000, $A54, 【データ】蓄積用!D$2:D$10000, "&gt;=3000", 【データ】蓄積用!E$2:E$10000, "&gt;=1500")&gt;0, "〇", IF(COUNTIFS(【データ】蓄積用!A$2:A$10000, S$5, 【データ】蓄積用!C$2:C$10000, $A54, 【データ】蓄積用!Q$2:Q$10000, 1, 【データ】蓄積用!AC$2:AC$10000, "&gt;=4.0")&gt;0, "〇", "×")))</f>
        <v>×</v>
      </c>
      <c r="T54" t="str">
        <f>IF(OR($A54="", T$5=""), "", IF(COUNTIFS(【データ】蓄積用!A$2:A$10000, T$5, 【データ】蓄積用!C$2:C$10000, $A54, 【データ】蓄積用!D$2:D$10000, "&gt;=3000", 【データ】蓄積用!E$2:E$10000, "&gt;=1500")&gt;0, "〇", IF(COUNTIFS(【データ】蓄積用!A$2:A$10000, T$5, 【データ】蓄積用!C$2:C$10000, $A54, 【データ】蓄積用!Q$2:Q$10000, 1, 【データ】蓄積用!AC$2:AC$10000, "&gt;=4.0")&gt;0, "〇", "×")))</f>
        <v>×</v>
      </c>
      <c r="U54" t="str">
        <f>IF(OR($A54="", U$5=""), "", IF(COUNTIFS(【データ】蓄積用!A$2:A$10000, U$5, 【データ】蓄積用!C$2:C$10000, $A54, 【データ】蓄積用!D$2:D$10000, "&gt;=3000", 【データ】蓄積用!E$2:E$10000, "&gt;=1500")&gt;0, "〇", IF(COUNTIFS(【データ】蓄積用!A$2:A$10000, U$5, 【データ】蓄積用!C$2:C$10000, $A54, 【データ】蓄積用!Q$2:Q$10000, 1, 【データ】蓄積用!AC$2:AC$10000, "&gt;=4.0")&gt;0, "〇", "×")))</f>
        <v>×</v>
      </c>
      <c r="V54" t="str">
        <f>IF(OR($A54="", V$5=""), "", IF(COUNTIFS(【データ】蓄積用!A$2:A$10000, V$5, 【データ】蓄積用!C$2:C$10000, $A54, 【データ】蓄積用!D$2:D$10000, "&gt;=3000", 【データ】蓄積用!E$2:E$10000, "&gt;=1500")&gt;0, "〇", IF(COUNTIFS(【データ】蓄積用!A$2:A$10000, V$5, 【データ】蓄積用!C$2:C$10000, $A54, 【データ】蓄積用!Q$2:Q$10000, 1, 【データ】蓄積用!AC$2:AC$10000, "&gt;=4.0")&gt;0, "〇", "×")))</f>
        <v>×</v>
      </c>
      <c r="W54" t="str">
        <f>IF(OR($A54="", W$5=""), "", IF(COUNTIFS(【データ】蓄積用!A$2:A$10000, W$5, 【データ】蓄積用!C$2:C$10000, $A54, 【データ】蓄積用!D$2:D$10000, "&gt;=3000", 【データ】蓄積用!E$2:E$10000, "&gt;=1500")&gt;0, "〇", IF(COUNTIFS(【データ】蓄積用!A$2:A$10000, W$5, 【データ】蓄積用!C$2:C$10000, $A54, 【データ】蓄積用!Q$2:Q$10000, 1, 【データ】蓄積用!AC$2:AC$10000, "&gt;=4.0")&gt;0, "〇", "×")))</f>
        <v>×</v>
      </c>
      <c r="X54" t="str">
        <f>IF(OR($A54="", X$5=""), "", IF(COUNTIFS(【データ】蓄積用!A$2:A$10000, X$5, 【データ】蓄積用!C$2:C$10000, $A54, 【データ】蓄積用!D$2:D$10000, "&gt;=3000", 【データ】蓄積用!E$2:E$10000, "&gt;=1500")&gt;0, "〇", IF(COUNTIFS(【データ】蓄積用!A$2:A$10000, X$5, 【データ】蓄積用!C$2:C$10000, $A54, 【データ】蓄積用!Q$2:Q$10000, 1, 【データ】蓄積用!AC$2:AC$10000, "&gt;=4.0")&gt;0, "〇", "×")))</f>
        <v>×</v>
      </c>
      <c r="Y54" t="str">
        <f>IF(OR($A54="", Y$5=""), "", IF(COUNTIFS(【データ】蓄積用!A$2:A$10000, Y$5, 【データ】蓄積用!C$2:C$10000, $A54, 【データ】蓄積用!D$2:D$10000, "&gt;=3000", 【データ】蓄積用!E$2:E$10000, "&gt;=1500")&gt;0, "〇", IF(COUNTIFS(【データ】蓄積用!A$2:A$10000, Y$5, 【データ】蓄積用!C$2:C$10000, $A54, 【データ】蓄積用!Q$2:Q$10000, 1, 【データ】蓄積用!AC$2:AC$10000, "&gt;=4.0")&gt;0, "〇", "×")))</f>
        <v>×</v>
      </c>
      <c r="Z54" t="str">
        <f>IF(OR($A54="", Z$5=""), "", IF(COUNTIFS(【データ】蓄積用!A$2:A$10000, Z$5, 【データ】蓄積用!C$2:C$10000, $A54, 【データ】蓄積用!D$2:D$10000, "&gt;=3000", 【データ】蓄積用!E$2:E$10000, "&gt;=1500")&gt;0, "〇", IF(COUNTIFS(【データ】蓄積用!A$2:A$10000, Z$5, 【データ】蓄積用!C$2:C$10000, $A54, 【データ】蓄積用!Q$2:Q$10000, 1, 【データ】蓄積用!AC$2:AC$10000, "&gt;=4.0")&gt;0, "〇", "×")))</f>
        <v>×</v>
      </c>
      <c r="AA54" t="str">
        <f>IF(OR($A54="", AA$5=""), "", IF(COUNTIFS(【データ】蓄積用!A$2:A$10000, AA$5, 【データ】蓄積用!C$2:C$10000, $A54, 【データ】蓄積用!D$2:D$10000, "&gt;=3000", 【データ】蓄積用!E$2:E$10000, "&gt;=1500")&gt;0, "〇", IF(COUNTIFS(【データ】蓄積用!A$2:A$10000, AA$5, 【データ】蓄積用!C$2:C$10000, $A54, 【データ】蓄積用!Q$2:Q$10000, 1, 【データ】蓄積用!AC$2:AC$10000, "&gt;=4.0")&gt;0, "〇", "×")))</f>
        <v>×</v>
      </c>
      <c r="AB54" t="str">
        <f>IF(OR($A54="", AB$5=""), "", IF(COUNTIFS(【データ】蓄積用!A$2:A$10000, AB$5, 【データ】蓄積用!C$2:C$10000, $A54, 【データ】蓄積用!D$2:D$10000, "&gt;=3000", 【データ】蓄積用!E$2:E$10000, "&gt;=1500")&gt;0, "〇", IF(COUNTIFS(【データ】蓄積用!A$2:A$10000, AB$5, 【データ】蓄積用!C$2:C$10000, $A54, 【データ】蓄積用!Q$2:Q$10000, 1, 【データ】蓄積用!AC$2:AC$10000, "&gt;=4.0")&gt;0, "〇", "×")))</f>
        <v>×</v>
      </c>
      <c r="AC54" t="str">
        <f>IF(OR($A54="", AC$5=""), "", IF(COUNTIFS(【データ】蓄積用!A$2:A$10000, AC$5, 【データ】蓄積用!C$2:C$10000, $A54, 【データ】蓄積用!D$2:D$10000, "&gt;=3000", 【データ】蓄積用!E$2:E$10000, "&gt;=1500")&gt;0, "〇", IF(COUNTIFS(【データ】蓄積用!A$2:A$10000, AC$5, 【データ】蓄積用!C$2:C$10000, $A54, 【データ】蓄積用!Q$2:Q$10000, 1, 【データ】蓄積用!AC$2:AC$10000, "&gt;=4.0")&gt;0, "〇", "×")))</f>
        <v>×</v>
      </c>
      <c r="AD54" t="str">
        <f>IF(OR($A54="", AD$5=""), "", IF(COUNTIFS(【データ】蓄積用!A$2:A$10000, AD$5, 【データ】蓄積用!C$2:C$10000, $A54, 【データ】蓄積用!D$2:D$10000, "&gt;=3000", 【データ】蓄積用!E$2:E$10000, "&gt;=1500")&gt;0, "〇", IF(COUNTIFS(【データ】蓄積用!A$2:A$10000, AD$5, 【データ】蓄積用!C$2:C$10000, $A54, 【データ】蓄積用!Q$2:Q$10000, 1, 【データ】蓄積用!AC$2:AC$10000, "&gt;=4.0")&gt;0, "〇", "×")))</f>
        <v>×</v>
      </c>
      <c r="AE54" t="str">
        <f>IF(OR($A54="", AE$5=""), "", IF(COUNTIFS(【データ】蓄積用!A$2:A$10000, AE$5, 【データ】蓄積用!C$2:C$10000, $A54, 【データ】蓄積用!D$2:D$10000, "&gt;=3000", 【データ】蓄積用!E$2:E$10000, "&gt;=1500")&gt;0, "〇", IF(COUNTIFS(【データ】蓄積用!A$2:A$10000, AE$5, 【データ】蓄積用!C$2:C$10000, $A54, 【データ】蓄積用!Q$2:Q$10000, 1, 【データ】蓄積用!AC$2:AC$10000, "&gt;=4.0")&gt;0, "〇", "×")))</f>
        <v>×</v>
      </c>
      <c r="AF54" t="str">
        <f>IF(OR($A54="", AF$5=""), "", IF(COUNTIFS(【データ】蓄積用!A$2:A$10000, AF$5, 【データ】蓄積用!C$2:C$10000, $A54, 【データ】蓄積用!D$2:D$10000, "&gt;=3000", 【データ】蓄積用!E$2:E$10000, "&gt;=1500")&gt;0, "〇", IF(COUNTIFS(【データ】蓄積用!A$2:A$10000, AF$5, 【データ】蓄積用!C$2:C$10000, $A54, 【データ】蓄積用!Q$2:Q$10000, 1, 【データ】蓄積用!AC$2:AC$10000, "&gt;=4.0")&gt;0, "〇", "×")))</f>
        <v>×</v>
      </c>
      <c r="AG54" t="str">
        <f>IF(OR($A54="", AG$5=""), "", IF(COUNTIFS(【データ】蓄積用!A$2:A$10000, AG$5, 【データ】蓄積用!C$2:C$10000, $A54, 【データ】蓄積用!D$2:D$10000, "&gt;=3000", 【データ】蓄積用!E$2:E$10000, "&gt;=1500")&gt;0, "〇", IF(COUNTIFS(【データ】蓄積用!A$2:A$10000, AG$5, 【データ】蓄積用!C$2:C$10000, $A54, 【データ】蓄積用!Q$2:Q$10000, 1, 【データ】蓄積用!AC$2:AC$10000, "&gt;=4.0")&gt;0, "〇", "×")))</f>
        <v>×</v>
      </c>
      <c r="AH54" t="str">
        <f>IF(OR($A54="", AH$5=""), "", IF(COUNTIFS(【データ】蓄積用!A$2:A$10000, AH$5, 【データ】蓄積用!C$2:C$10000, $A54, 【データ】蓄積用!D$2:D$10000, "&gt;=3000", 【データ】蓄積用!E$2:E$10000, "&gt;=1500")&gt;0, "〇", IF(COUNTIFS(【データ】蓄積用!A$2:A$10000, AH$5, 【データ】蓄積用!C$2:C$10000, $A54, 【データ】蓄積用!Q$2:Q$10000, 1, 【データ】蓄積用!AC$2:AC$10000, "&gt;=4.0")&gt;0, "〇", "×")))</f>
        <v>×</v>
      </c>
      <c r="AI54" t="str">
        <f>IF(OR($A54="", AI$5=""), "", IF(COUNTIFS(【データ】蓄積用!A$2:A$10000, AI$5, 【データ】蓄積用!C$2:C$10000, $A54, 【データ】蓄積用!D$2:D$10000, "&gt;=3000", 【データ】蓄積用!E$2:E$10000, "&gt;=1500")&gt;0, "〇", IF(COUNTIFS(【データ】蓄積用!A$2:A$10000, AI$5, 【データ】蓄積用!C$2:C$10000, $A54, 【データ】蓄積用!Q$2:Q$10000, 1, 【データ】蓄積用!AC$2:AC$10000, "&gt;=4.0")&gt;0, "〇", "×")))</f>
        <v>×</v>
      </c>
      <c r="AJ54" t="str">
        <f>IF(OR($A54="", AJ$5=""), "", IF(COUNTIFS(【データ】蓄積用!A$2:A$10000, AJ$5, 【データ】蓄積用!C$2:C$10000, $A54, 【データ】蓄積用!D$2:D$10000, "&gt;=3000", 【データ】蓄積用!E$2:E$10000, "&gt;=1500")&gt;0, "〇", IF(COUNTIFS(【データ】蓄積用!A$2:A$10000, AJ$5, 【データ】蓄積用!C$2:C$10000, $A54, 【データ】蓄積用!Q$2:Q$10000, 1, 【データ】蓄積用!AC$2:AC$10000, "&gt;=4.0")&gt;0, "〇", "×")))</f>
        <v>×</v>
      </c>
      <c r="AK54" t="str">
        <f>IF(OR($A54="", AK$5=""), "", IF(COUNTIFS(【データ】蓄積用!A$2:A$10000, AK$5, 【データ】蓄積用!C$2:C$10000, $A54, 【データ】蓄積用!D$2:D$10000, "&gt;=3000", 【データ】蓄積用!E$2:E$10000, "&gt;=1500")&gt;0, "〇", IF(COUNTIFS(【データ】蓄積用!A$2:A$10000, AK$5, 【データ】蓄積用!C$2:C$10000, $A54, 【データ】蓄積用!Q$2:Q$10000, 1, 【データ】蓄積用!AC$2:AC$10000, "&gt;=4.0")&gt;0, "〇", "×")))</f>
        <v>×</v>
      </c>
      <c r="AL54" t="str">
        <f>IF(OR($A54="", AL$5=""), "", IF(COUNTIFS(【データ】蓄積用!A$2:A$10000, AL$5, 【データ】蓄積用!C$2:C$10000, $A54, 【データ】蓄積用!D$2:D$10000, "&gt;=3000", 【データ】蓄積用!E$2:E$10000, "&gt;=1500")&gt;0, "〇", IF(COUNTIFS(【データ】蓄積用!A$2:A$10000, AL$5, 【データ】蓄積用!C$2:C$10000, $A54, 【データ】蓄積用!Q$2:Q$10000, 1, 【データ】蓄積用!AC$2:AC$10000, "&gt;=4.0")&gt;0, "〇", "×")))</f>
        <v>×</v>
      </c>
      <c r="AM54" t="str">
        <f>IF(OR($A54="", AM$5=""), "", IF(COUNTIFS(【データ】蓄積用!A$2:A$10000, AM$5, 【データ】蓄積用!C$2:C$10000, $A54, 【データ】蓄積用!D$2:D$10000, "&gt;=3000", 【データ】蓄積用!E$2:E$10000, "&gt;=1500")&gt;0, "〇", IF(COUNTIFS(【データ】蓄積用!A$2:A$10000, AM$5, 【データ】蓄積用!C$2:C$10000, $A54, 【データ】蓄積用!Q$2:Q$10000, 1, 【データ】蓄積用!AC$2:AC$10000, "&gt;=4.0")&gt;0, "〇", "×")))</f>
        <v>×</v>
      </c>
      <c r="AN54" t="str">
        <f>IF(OR($A54="", AN$5=""), "", IF(COUNTIFS(【データ】蓄積用!A$2:A$10000, AN$5, 【データ】蓄積用!C$2:C$10000, $A54, 【データ】蓄積用!D$2:D$10000, "&gt;=3000", 【データ】蓄積用!E$2:E$10000, "&gt;=1500")&gt;0, "〇", IF(COUNTIFS(【データ】蓄積用!A$2:A$10000, AN$5, 【データ】蓄積用!C$2:C$10000, $A54, 【データ】蓄積用!Q$2:Q$10000, 1, 【データ】蓄積用!AC$2:AC$10000, "&gt;=4.0")&gt;0, "〇", "×")))</f>
        <v>×</v>
      </c>
      <c r="AO54" t="str">
        <f>IF(OR($A54="", AO$5=""), "", IF(COUNTIFS(【データ】蓄積用!A$2:A$10000, AO$5, 【データ】蓄積用!C$2:C$10000, $A54, 【データ】蓄積用!D$2:D$10000, "&gt;=3000", 【データ】蓄積用!E$2:E$10000, "&gt;=1500")&gt;0, "〇", IF(COUNTIFS(【データ】蓄積用!A$2:A$10000, AO$5, 【データ】蓄積用!C$2:C$10000, $A54, 【データ】蓄積用!Q$2:Q$10000, 1, 【データ】蓄積用!AC$2:AC$10000, "&gt;=4.0")&gt;0, "〇", "×")))</f>
        <v>×</v>
      </c>
      <c r="AP54" t="str">
        <f>IF(OR($A54="", AP$5=""), "", IF(COUNTIFS(【データ】蓄積用!A$2:A$10000, AP$5, 【データ】蓄積用!C$2:C$10000, $A54, 【データ】蓄積用!D$2:D$10000, "&gt;=3000", 【データ】蓄積用!E$2:E$10000, "&gt;=1500")&gt;0, "〇", IF(COUNTIFS(【データ】蓄積用!A$2:A$10000, AP$5, 【データ】蓄積用!C$2:C$10000, $A54, 【データ】蓄積用!Q$2:Q$10000, 1, 【データ】蓄積用!AC$2:AC$10000, "&gt;=4.0")&gt;0, "〇", "×")))</f>
        <v>×</v>
      </c>
      <c r="AQ54" t="str">
        <f>IF(OR($A54="", AQ$5=""), "", IF(COUNTIFS(【データ】蓄積用!A$2:A$10000, AQ$5, 【データ】蓄積用!C$2:C$10000, $A54, 【データ】蓄積用!D$2:D$10000, "&gt;=3000", 【データ】蓄積用!E$2:E$10000, "&gt;=1500")&gt;0, "〇", IF(COUNTIFS(【データ】蓄積用!A$2:A$10000, AQ$5, 【データ】蓄積用!C$2:C$10000, $A54, 【データ】蓄積用!Q$2:Q$10000, 1, 【データ】蓄積用!AC$2:AC$10000, "&gt;=4.0")&gt;0, "〇", "×")))</f>
        <v>×</v>
      </c>
      <c r="AR54" t="str">
        <f>IF(OR($A54="", AR$5=""), "", IF(COUNTIFS(【データ】蓄積用!A$2:A$10000, AR$5, 【データ】蓄積用!C$2:C$10000, $A54, 【データ】蓄積用!D$2:D$10000, "&gt;=3000", 【データ】蓄積用!E$2:E$10000, "&gt;=1500")&gt;0, "〇", IF(COUNTIFS(【データ】蓄積用!A$2:A$10000, AR$5, 【データ】蓄積用!C$2:C$10000, $A54, 【データ】蓄積用!Q$2:Q$10000, 1, 【データ】蓄積用!AC$2:AC$10000, "&gt;=4.0")&gt;0, "〇", "×")))</f>
        <v>×</v>
      </c>
      <c r="AS54" t="str">
        <f>IF(OR($A54="", AS$5=""), "", IF(COUNTIFS(【データ】蓄積用!A$2:A$10000, AS$5, 【データ】蓄積用!C$2:C$10000, $A54, 【データ】蓄積用!D$2:D$10000, "&gt;=3000", 【データ】蓄積用!E$2:E$10000, "&gt;=1500")&gt;0, "〇", IF(COUNTIFS(【データ】蓄積用!A$2:A$10000, AS$5, 【データ】蓄積用!C$2:C$10000, $A54, 【データ】蓄積用!Q$2:Q$10000, 1, 【データ】蓄積用!AC$2:AC$10000, "&gt;=4.0")&gt;0, "〇", "×")))</f>
        <v>×</v>
      </c>
      <c r="AT54" t="str">
        <f>IF(OR($A54="", AT$5=""), "", IF(COUNTIFS(【データ】蓄積用!A$2:A$10000, AT$5, 【データ】蓄積用!C$2:C$10000, $A54, 【データ】蓄積用!D$2:D$10000, "&gt;=3000", 【データ】蓄積用!E$2:E$10000, "&gt;=1500")&gt;0, "〇", IF(COUNTIFS(【データ】蓄積用!A$2:A$10000, AT$5, 【データ】蓄積用!C$2:C$10000, $A54, 【データ】蓄積用!Q$2:Q$10000, 1, 【データ】蓄積用!AC$2:AC$10000, "&gt;=4.0")&gt;0, "〇", "×")))</f>
        <v>×</v>
      </c>
      <c r="AU54" t="str">
        <f>IF(OR($A54="", AU$5=""), "", IF(COUNTIFS(【データ】蓄積用!A$2:A$10000, AU$5, 【データ】蓄積用!C$2:C$10000, $A54, 【データ】蓄積用!D$2:D$10000, "&gt;=3000", 【データ】蓄積用!E$2:E$10000, "&gt;=1500")&gt;0, "〇", IF(COUNTIFS(【データ】蓄積用!A$2:A$10000, AU$5, 【データ】蓄積用!C$2:C$10000, $A54, 【データ】蓄積用!Q$2:Q$10000, 1, 【データ】蓄積用!AC$2:AC$10000, "&gt;=4.0")&gt;0, "〇", "×")))</f>
        <v>×</v>
      </c>
      <c r="AV54" t="str">
        <f>IF(OR($A54="", AV$5=""), "", IF(COUNTIFS(【データ】蓄積用!A$2:A$10000, AV$5, 【データ】蓄積用!C$2:C$10000, $A54, 【データ】蓄積用!D$2:D$10000, "&gt;=3000", 【データ】蓄積用!E$2:E$10000, "&gt;=1500")&gt;0, "〇", IF(COUNTIFS(【データ】蓄積用!A$2:A$10000, AV$5, 【データ】蓄積用!C$2:C$10000, $A54, 【データ】蓄積用!Q$2:Q$10000, 1, 【データ】蓄積用!AC$2:AC$10000, "&gt;=4.0")&gt;0, "〇", "×")))</f>
        <v>×</v>
      </c>
      <c r="AW54" t="str">
        <f>IF(OR($A54="", AW$5=""), "", IF(COUNTIFS(【データ】蓄積用!A$2:A$10000, AW$5, 【データ】蓄積用!C$2:C$10000, $A54, 【データ】蓄積用!D$2:D$10000, "&gt;=3000", 【データ】蓄積用!E$2:E$10000, "&gt;=1500")&gt;0, "〇", IF(COUNTIFS(【データ】蓄積用!A$2:A$10000, AW$5, 【データ】蓄積用!C$2:C$10000, $A54, 【データ】蓄積用!Q$2:Q$10000, 1, 【データ】蓄積用!AC$2:AC$10000, "&gt;=4.0")&gt;0, "〇", "×")))</f>
        <v>×</v>
      </c>
      <c r="AX54" t="str">
        <f>IF(OR($A54="", AX$5=""), "", IF(COUNTIFS(【データ】蓄積用!A$2:A$10000, AX$5, 【データ】蓄積用!C$2:C$10000, $A54, 【データ】蓄積用!D$2:D$10000, "&gt;=3000", 【データ】蓄積用!E$2:E$10000, "&gt;=1500")&gt;0, "〇", IF(COUNTIFS(【データ】蓄積用!A$2:A$10000, AX$5, 【データ】蓄積用!C$2:C$10000, $A54, 【データ】蓄積用!Q$2:Q$10000, 1, 【データ】蓄積用!AC$2:AC$10000, "&gt;=4.0")&gt;0, "〇", "×")))</f>
        <v>×</v>
      </c>
      <c r="AY54" t="str">
        <f>IF(OR($A54="", AY$5=""), "", IF(COUNTIFS(【データ】蓄積用!A$2:A$10000, AY$5, 【データ】蓄積用!C$2:C$10000, $A54, 【データ】蓄積用!D$2:D$10000, "&gt;=3000", 【データ】蓄積用!E$2:E$10000, "&gt;=1500")&gt;0, "〇", IF(COUNTIFS(【データ】蓄積用!A$2:A$10000, AY$5, 【データ】蓄積用!C$2:C$10000, $A54, 【データ】蓄積用!Q$2:Q$10000, 1, 【データ】蓄積用!AC$2:AC$10000, "&gt;=4.0")&gt;0, "〇", "×")))</f>
        <v/>
      </c>
    </row>
    <row r="55" spans="1:51">
      <c r="A55">
        <v>571</v>
      </c>
      <c r="B55" t="str">
        <f>IF(OR($A55="", B$5=""), "", IF(COUNTIFS(【データ】蓄積用!A$2:A$10000, B$5, 【データ】蓄積用!C$2:C$10000, $A55, 【データ】蓄積用!D$2:D$10000, "&gt;=3000", 【データ】蓄積用!E$2:E$10000, "&gt;=1500")&gt;0, "〇", IF(COUNTIFS(【データ】蓄積用!A$2:A$10000, B$5, 【データ】蓄積用!C$2:C$10000, $A55, 【データ】蓄積用!Q$2:Q$10000, 1, 【データ】蓄積用!AC$2:AC$10000, "&gt;=4.0")&gt;0, "〇", "×")))</f>
        <v>×</v>
      </c>
      <c r="C55" t="str">
        <f>IF(OR($A55="", C$5=""), "", IF(COUNTIFS(【データ】蓄積用!A$2:A$10000, C$5, 【データ】蓄積用!C$2:C$10000, $A55, 【データ】蓄積用!D$2:D$10000, "&gt;=3000", 【データ】蓄積用!E$2:E$10000, "&gt;=1500")&gt;0, "〇", IF(COUNTIFS(【データ】蓄積用!A$2:A$10000, C$5, 【データ】蓄積用!C$2:C$10000, $A55, 【データ】蓄積用!Q$2:Q$10000, 1, 【データ】蓄積用!AC$2:AC$10000, "&gt;=4.0")&gt;0, "〇", "×")))</f>
        <v>×</v>
      </c>
      <c r="D55" t="str">
        <f>IF(OR($A55="", D$5=""), "", IF(COUNTIFS(【データ】蓄積用!A$2:A$10000, D$5, 【データ】蓄積用!C$2:C$10000, $A55, 【データ】蓄積用!D$2:D$10000, "&gt;=3000", 【データ】蓄積用!E$2:E$10000, "&gt;=1500")&gt;0, "〇", IF(COUNTIFS(【データ】蓄積用!A$2:A$10000, D$5, 【データ】蓄積用!C$2:C$10000, $A55, 【データ】蓄積用!Q$2:Q$10000, 1, 【データ】蓄積用!AC$2:AC$10000, "&gt;=4.0")&gt;0, "〇", "×")))</f>
        <v>×</v>
      </c>
      <c r="E55" t="str">
        <f>IF(OR($A55="", E$5=""), "", IF(COUNTIFS(【データ】蓄積用!A$2:A$10000, E$5, 【データ】蓄積用!C$2:C$10000, $A55, 【データ】蓄積用!D$2:D$10000, "&gt;=3000", 【データ】蓄積用!E$2:E$10000, "&gt;=1500")&gt;0, "〇", IF(COUNTIFS(【データ】蓄積用!A$2:A$10000, E$5, 【データ】蓄積用!C$2:C$10000, $A55, 【データ】蓄積用!Q$2:Q$10000, 1, 【データ】蓄積用!AC$2:AC$10000, "&gt;=4.0")&gt;0, "〇", "×")))</f>
        <v>×</v>
      </c>
      <c r="F55" t="str">
        <f>IF(OR($A55="", F$5=""), "", IF(COUNTIFS(【データ】蓄積用!A$2:A$10000, F$5, 【データ】蓄積用!C$2:C$10000, $A55, 【データ】蓄積用!D$2:D$10000, "&gt;=3000", 【データ】蓄積用!E$2:E$10000, "&gt;=1500")&gt;0, "〇", IF(COUNTIFS(【データ】蓄積用!A$2:A$10000, F$5, 【データ】蓄積用!C$2:C$10000, $A55, 【データ】蓄積用!Q$2:Q$10000, 1, 【データ】蓄積用!AC$2:AC$10000, "&gt;=4.0")&gt;0, "〇", "×")))</f>
        <v>×</v>
      </c>
      <c r="G55" t="str">
        <f>IF(OR($A55="", G$5=""), "", IF(COUNTIFS(【データ】蓄積用!A$2:A$10000, G$5, 【データ】蓄積用!C$2:C$10000, $A55, 【データ】蓄積用!D$2:D$10000, "&gt;=3000", 【データ】蓄積用!E$2:E$10000, "&gt;=1500")&gt;0, "〇", IF(COUNTIFS(【データ】蓄積用!A$2:A$10000, G$5, 【データ】蓄積用!C$2:C$10000, $A55, 【データ】蓄積用!Q$2:Q$10000, 1, 【データ】蓄積用!AC$2:AC$10000, "&gt;=4.0")&gt;0, "〇", "×")))</f>
        <v>×</v>
      </c>
      <c r="H55" t="str">
        <f>IF(OR($A55="", H$5=""), "", IF(COUNTIFS(【データ】蓄積用!A$2:A$10000, H$5, 【データ】蓄積用!C$2:C$10000, $A55, 【データ】蓄積用!D$2:D$10000, "&gt;=3000", 【データ】蓄積用!E$2:E$10000, "&gt;=1500")&gt;0, "〇", IF(COUNTIFS(【データ】蓄積用!A$2:A$10000, H$5, 【データ】蓄積用!C$2:C$10000, $A55, 【データ】蓄積用!Q$2:Q$10000, 1, 【データ】蓄積用!AC$2:AC$10000, "&gt;=4.0")&gt;0, "〇", "×")))</f>
        <v>×</v>
      </c>
      <c r="I55" t="str">
        <f>IF(OR($A55="", I$5=""), "", IF(COUNTIFS(【データ】蓄積用!A$2:A$10000, I$5, 【データ】蓄積用!C$2:C$10000, $A55, 【データ】蓄積用!D$2:D$10000, "&gt;=3000", 【データ】蓄積用!E$2:E$10000, "&gt;=1500")&gt;0, "〇", IF(COUNTIFS(【データ】蓄積用!A$2:A$10000, I$5, 【データ】蓄積用!C$2:C$10000, $A55, 【データ】蓄積用!Q$2:Q$10000, 1, 【データ】蓄積用!AC$2:AC$10000, "&gt;=4.0")&gt;0, "〇", "×")))</f>
        <v>×</v>
      </c>
      <c r="J55" t="str">
        <f>IF(OR($A55="", J$5=""), "", IF(COUNTIFS(【データ】蓄積用!A$2:A$10000, J$5, 【データ】蓄積用!C$2:C$10000, $A55, 【データ】蓄積用!D$2:D$10000, "&gt;=3000", 【データ】蓄積用!E$2:E$10000, "&gt;=1500")&gt;0, "〇", IF(COUNTIFS(【データ】蓄積用!A$2:A$10000, J$5, 【データ】蓄積用!C$2:C$10000, $A55, 【データ】蓄積用!Q$2:Q$10000, 1, 【データ】蓄積用!AC$2:AC$10000, "&gt;=4.0")&gt;0, "〇", "×")))</f>
        <v>×</v>
      </c>
      <c r="K55" t="str">
        <f>IF(OR($A55="", K$5=""), "", IF(COUNTIFS(【データ】蓄積用!A$2:A$10000, K$5, 【データ】蓄積用!C$2:C$10000, $A55, 【データ】蓄積用!D$2:D$10000, "&gt;=3000", 【データ】蓄積用!E$2:E$10000, "&gt;=1500")&gt;0, "〇", IF(COUNTIFS(【データ】蓄積用!A$2:A$10000, K$5, 【データ】蓄積用!C$2:C$10000, $A55, 【データ】蓄積用!Q$2:Q$10000, 1, 【データ】蓄積用!AC$2:AC$10000, "&gt;=4.0")&gt;0, "〇", "×")))</f>
        <v>×</v>
      </c>
      <c r="L55" t="str">
        <f>IF(OR($A55="", L$5=""), "", IF(COUNTIFS(【データ】蓄積用!A$2:A$10000, L$5, 【データ】蓄積用!C$2:C$10000, $A55, 【データ】蓄積用!D$2:D$10000, "&gt;=3000", 【データ】蓄積用!E$2:E$10000, "&gt;=1500")&gt;0, "〇", IF(COUNTIFS(【データ】蓄積用!A$2:A$10000, L$5, 【データ】蓄積用!C$2:C$10000, $A55, 【データ】蓄積用!Q$2:Q$10000, 1, 【データ】蓄積用!AC$2:AC$10000, "&gt;=4.0")&gt;0, "〇", "×")))</f>
        <v>×</v>
      </c>
      <c r="M55" t="str">
        <f>IF(OR($A55="", M$5=""), "", IF(COUNTIFS(【データ】蓄積用!A$2:A$10000, M$5, 【データ】蓄積用!C$2:C$10000, $A55, 【データ】蓄積用!D$2:D$10000, "&gt;=3000", 【データ】蓄積用!E$2:E$10000, "&gt;=1500")&gt;0, "〇", IF(COUNTIFS(【データ】蓄積用!A$2:A$10000, M$5, 【データ】蓄積用!C$2:C$10000, $A55, 【データ】蓄積用!Q$2:Q$10000, 1, 【データ】蓄積用!AC$2:AC$10000, "&gt;=4.0")&gt;0, "〇", "×")))</f>
        <v>×</v>
      </c>
      <c r="N55" t="str">
        <f>IF(OR($A55="", N$5=""), "", IF(COUNTIFS(【データ】蓄積用!A$2:A$10000, N$5, 【データ】蓄積用!C$2:C$10000, $A55, 【データ】蓄積用!D$2:D$10000, "&gt;=3000", 【データ】蓄積用!E$2:E$10000, "&gt;=1500")&gt;0, "〇", IF(COUNTIFS(【データ】蓄積用!A$2:A$10000, N$5, 【データ】蓄積用!C$2:C$10000, $A55, 【データ】蓄積用!Q$2:Q$10000, 1, 【データ】蓄積用!AC$2:AC$10000, "&gt;=4.0")&gt;0, "〇", "×")))</f>
        <v>×</v>
      </c>
      <c r="O55" t="str">
        <f>IF(OR($A55="", O$5=""), "", IF(COUNTIFS(【データ】蓄積用!A$2:A$10000, O$5, 【データ】蓄積用!C$2:C$10000, $A55, 【データ】蓄積用!D$2:D$10000, "&gt;=3000", 【データ】蓄積用!E$2:E$10000, "&gt;=1500")&gt;0, "〇", IF(COUNTIFS(【データ】蓄積用!A$2:A$10000, O$5, 【データ】蓄積用!C$2:C$10000, $A55, 【データ】蓄積用!Q$2:Q$10000, 1, 【データ】蓄積用!AC$2:AC$10000, "&gt;=4.0")&gt;0, "〇", "×")))</f>
        <v>×</v>
      </c>
      <c r="P55" t="str">
        <f>IF(OR($A55="", P$5=""), "", IF(COUNTIFS(【データ】蓄積用!A$2:A$10000, P$5, 【データ】蓄積用!C$2:C$10000, $A55, 【データ】蓄積用!D$2:D$10000, "&gt;=3000", 【データ】蓄積用!E$2:E$10000, "&gt;=1500")&gt;0, "〇", IF(COUNTIFS(【データ】蓄積用!A$2:A$10000, P$5, 【データ】蓄積用!C$2:C$10000, $A55, 【データ】蓄積用!Q$2:Q$10000, 1, 【データ】蓄積用!AC$2:AC$10000, "&gt;=4.0")&gt;0, "〇", "×")))</f>
        <v>×</v>
      </c>
      <c r="Q55" t="str">
        <f>IF(OR($A55="", Q$5=""), "", IF(COUNTIFS(【データ】蓄積用!A$2:A$10000, Q$5, 【データ】蓄積用!C$2:C$10000, $A55, 【データ】蓄積用!D$2:D$10000, "&gt;=3000", 【データ】蓄積用!E$2:E$10000, "&gt;=1500")&gt;0, "〇", IF(COUNTIFS(【データ】蓄積用!A$2:A$10000, Q$5, 【データ】蓄積用!C$2:C$10000, $A55, 【データ】蓄積用!Q$2:Q$10000, 1, 【データ】蓄積用!AC$2:AC$10000, "&gt;=4.0")&gt;0, "〇", "×")))</f>
        <v>×</v>
      </c>
      <c r="R55" t="str">
        <f>IF(OR($A55="", R$5=""), "", IF(COUNTIFS(【データ】蓄積用!A$2:A$10000, R$5, 【データ】蓄積用!C$2:C$10000, $A55, 【データ】蓄積用!D$2:D$10000, "&gt;=3000", 【データ】蓄積用!E$2:E$10000, "&gt;=1500")&gt;0, "〇", IF(COUNTIFS(【データ】蓄積用!A$2:A$10000, R$5, 【データ】蓄積用!C$2:C$10000, $A55, 【データ】蓄積用!Q$2:Q$10000, 1, 【データ】蓄積用!AC$2:AC$10000, "&gt;=4.0")&gt;0, "〇", "×")))</f>
        <v>×</v>
      </c>
      <c r="S55" t="str">
        <f>IF(OR($A55="", S$5=""), "", IF(COUNTIFS(【データ】蓄積用!A$2:A$10000, S$5, 【データ】蓄積用!C$2:C$10000, $A55, 【データ】蓄積用!D$2:D$10000, "&gt;=3000", 【データ】蓄積用!E$2:E$10000, "&gt;=1500")&gt;0, "〇", IF(COUNTIFS(【データ】蓄積用!A$2:A$10000, S$5, 【データ】蓄積用!C$2:C$10000, $A55, 【データ】蓄積用!Q$2:Q$10000, 1, 【データ】蓄積用!AC$2:AC$10000, "&gt;=4.0")&gt;0, "〇", "×")))</f>
        <v>×</v>
      </c>
      <c r="T55" t="str">
        <f>IF(OR($A55="", T$5=""), "", IF(COUNTIFS(【データ】蓄積用!A$2:A$10000, T$5, 【データ】蓄積用!C$2:C$10000, $A55, 【データ】蓄積用!D$2:D$10000, "&gt;=3000", 【データ】蓄積用!E$2:E$10000, "&gt;=1500")&gt;0, "〇", IF(COUNTIFS(【データ】蓄積用!A$2:A$10000, T$5, 【データ】蓄積用!C$2:C$10000, $A55, 【データ】蓄積用!Q$2:Q$10000, 1, 【データ】蓄積用!AC$2:AC$10000, "&gt;=4.0")&gt;0, "〇", "×")))</f>
        <v>×</v>
      </c>
      <c r="U55" t="str">
        <f>IF(OR($A55="", U$5=""), "", IF(COUNTIFS(【データ】蓄積用!A$2:A$10000, U$5, 【データ】蓄積用!C$2:C$10000, $A55, 【データ】蓄積用!D$2:D$10000, "&gt;=3000", 【データ】蓄積用!E$2:E$10000, "&gt;=1500")&gt;0, "〇", IF(COUNTIFS(【データ】蓄積用!A$2:A$10000, U$5, 【データ】蓄積用!C$2:C$10000, $A55, 【データ】蓄積用!Q$2:Q$10000, 1, 【データ】蓄積用!AC$2:AC$10000, "&gt;=4.0")&gt;0, "〇", "×")))</f>
        <v>×</v>
      </c>
      <c r="V55" t="str">
        <f>IF(OR($A55="", V$5=""), "", IF(COUNTIFS(【データ】蓄積用!A$2:A$10000, V$5, 【データ】蓄積用!C$2:C$10000, $A55, 【データ】蓄積用!D$2:D$10000, "&gt;=3000", 【データ】蓄積用!E$2:E$10000, "&gt;=1500")&gt;0, "〇", IF(COUNTIFS(【データ】蓄積用!A$2:A$10000, V$5, 【データ】蓄積用!C$2:C$10000, $A55, 【データ】蓄積用!Q$2:Q$10000, 1, 【データ】蓄積用!AC$2:AC$10000, "&gt;=4.0")&gt;0, "〇", "×")))</f>
        <v>×</v>
      </c>
      <c r="W55" t="str">
        <f>IF(OR($A55="", W$5=""), "", IF(COUNTIFS(【データ】蓄積用!A$2:A$10000, W$5, 【データ】蓄積用!C$2:C$10000, $A55, 【データ】蓄積用!D$2:D$10000, "&gt;=3000", 【データ】蓄積用!E$2:E$10000, "&gt;=1500")&gt;0, "〇", IF(COUNTIFS(【データ】蓄積用!A$2:A$10000, W$5, 【データ】蓄積用!C$2:C$10000, $A55, 【データ】蓄積用!Q$2:Q$10000, 1, 【データ】蓄積用!AC$2:AC$10000, "&gt;=4.0")&gt;0, "〇", "×")))</f>
        <v>×</v>
      </c>
      <c r="X55" t="str">
        <f>IF(OR($A55="", X$5=""), "", IF(COUNTIFS(【データ】蓄積用!A$2:A$10000, X$5, 【データ】蓄積用!C$2:C$10000, $A55, 【データ】蓄積用!D$2:D$10000, "&gt;=3000", 【データ】蓄積用!E$2:E$10000, "&gt;=1500")&gt;0, "〇", IF(COUNTIFS(【データ】蓄積用!A$2:A$10000, X$5, 【データ】蓄積用!C$2:C$10000, $A55, 【データ】蓄積用!Q$2:Q$10000, 1, 【データ】蓄積用!AC$2:AC$10000, "&gt;=4.0")&gt;0, "〇", "×")))</f>
        <v>×</v>
      </c>
      <c r="Y55" t="str">
        <f>IF(OR($A55="", Y$5=""), "", IF(COUNTIFS(【データ】蓄積用!A$2:A$10000, Y$5, 【データ】蓄積用!C$2:C$10000, $A55, 【データ】蓄積用!D$2:D$10000, "&gt;=3000", 【データ】蓄積用!E$2:E$10000, "&gt;=1500")&gt;0, "〇", IF(COUNTIFS(【データ】蓄積用!A$2:A$10000, Y$5, 【データ】蓄積用!C$2:C$10000, $A55, 【データ】蓄積用!Q$2:Q$10000, 1, 【データ】蓄積用!AC$2:AC$10000, "&gt;=4.0")&gt;0, "〇", "×")))</f>
        <v>×</v>
      </c>
      <c r="Z55" t="str">
        <f>IF(OR($A55="", Z$5=""), "", IF(COUNTIFS(【データ】蓄積用!A$2:A$10000, Z$5, 【データ】蓄積用!C$2:C$10000, $A55, 【データ】蓄積用!D$2:D$10000, "&gt;=3000", 【データ】蓄積用!E$2:E$10000, "&gt;=1500")&gt;0, "〇", IF(COUNTIFS(【データ】蓄積用!A$2:A$10000, Z$5, 【データ】蓄積用!C$2:C$10000, $A55, 【データ】蓄積用!Q$2:Q$10000, 1, 【データ】蓄積用!AC$2:AC$10000, "&gt;=4.0")&gt;0, "〇", "×")))</f>
        <v>×</v>
      </c>
      <c r="AA55" t="str">
        <f>IF(OR($A55="", AA$5=""), "", IF(COUNTIFS(【データ】蓄積用!A$2:A$10000, AA$5, 【データ】蓄積用!C$2:C$10000, $A55, 【データ】蓄積用!D$2:D$10000, "&gt;=3000", 【データ】蓄積用!E$2:E$10000, "&gt;=1500")&gt;0, "〇", IF(COUNTIFS(【データ】蓄積用!A$2:A$10000, AA$5, 【データ】蓄積用!C$2:C$10000, $A55, 【データ】蓄積用!Q$2:Q$10000, 1, 【データ】蓄積用!AC$2:AC$10000, "&gt;=4.0")&gt;0, "〇", "×")))</f>
        <v>×</v>
      </c>
      <c r="AB55" t="str">
        <f>IF(OR($A55="", AB$5=""), "", IF(COUNTIFS(【データ】蓄積用!A$2:A$10000, AB$5, 【データ】蓄積用!C$2:C$10000, $A55, 【データ】蓄積用!D$2:D$10000, "&gt;=3000", 【データ】蓄積用!E$2:E$10000, "&gt;=1500")&gt;0, "〇", IF(COUNTIFS(【データ】蓄積用!A$2:A$10000, AB$5, 【データ】蓄積用!C$2:C$10000, $A55, 【データ】蓄積用!Q$2:Q$10000, 1, 【データ】蓄積用!AC$2:AC$10000, "&gt;=4.0")&gt;0, "〇", "×")))</f>
        <v>×</v>
      </c>
      <c r="AC55" t="str">
        <f>IF(OR($A55="", AC$5=""), "", IF(COUNTIFS(【データ】蓄積用!A$2:A$10000, AC$5, 【データ】蓄積用!C$2:C$10000, $A55, 【データ】蓄積用!D$2:D$10000, "&gt;=3000", 【データ】蓄積用!E$2:E$10000, "&gt;=1500")&gt;0, "〇", IF(COUNTIFS(【データ】蓄積用!A$2:A$10000, AC$5, 【データ】蓄積用!C$2:C$10000, $A55, 【データ】蓄積用!Q$2:Q$10000, 1, 【データ】蓄積用!AC$2:AC$10000, "&gt;=4.0")&gt;0, "〇", "×")))</f>
        <v>×</v>
      </c>
      <c r="AD55" t="str">
        <f>IF(OR($A55="", AD$5=""), "", IF(COUNTIFS(【データ】蓄積用!A$2:A$10000, AD$5, 【データ】蓄積用!C$2:C$10000, $A55, 【データ】蓄積用!D$2:D$10000, "&gt;=3000", 【データ】蓄積用!E$2:E$10000, "&gt;=1500")&gt;0, "〇", IF(COUNTIFS(【データ】蓄積用!A$2:A$10000, AD$5, 【データ】蓄積用!C$2:C$10000, $A55, 【データ】蓄積用!Q$2:Q$10000, 1, 【データ】蓄積用!AC$2:AC$10000, "&gt;=4.0")&gt;0, "〇", "×")))</f>
        <v>×</v>
      </c>
      <c r="AE55" t="str">
        <f>IF(OR($A55="", AE$5=""), "", IF(COUNTIFS(【データ】蓄積用!A$2:A$10000, AE$5, 【データ】蓄積用!C$2:C$10000, $A55, 【データ】蓄積用!D$2:D$10000, "&gt;=3000", 【データ】蓄積用!E$2:E$10000, "&gt;=1500")&gt;0, "〇", IF(COUNTIFS(【データ】蓄積用!A$2:A$10000, AE$5, 【データ】蓄積用!C$2:C$10000, $A55, 【データ】蓄積用!Q$2:Q$10000, 1, 【データ】蓄積用!AC$2:AC$10000, "&gt;=4.0")&gt;0, "〇", "×")))</f>
        <v>×</v>
      </c>
      <c r="AF55" t="str">
        <f>IF(OR($A55="", AF$5=""), "", IF(COUNTIFS(【データ】蓄積用!A$2:A$10000, AF$5, 【データ】蓄積用!C$2:C$10000, $A55, 【データ】蓄積用!D$2:D$10000, "&gt;=3000", 【データ】蓄積用!E$2:E$10000, "&gt;=1500")&gt;0, "〇", IF(COUNTIFS(【データ】蓄積用!A$2:A$10000, AF$5, 【データ】蓄積用!C$2:C$10000, $A55, 【データ】蓄積用!Q$2:Q$10000, 1, 【データ】蓄積用!AC$2:AC$10000, "&gt;=4.0")&gt;0, "〇", "×")))</f>
        <v>×</v>
      </c>
      <c r="AG55" t="str">
        <f>IF(OR($A55="", AG$5=""), "", IF(COUNTIFS(【データ】蓄積用!A$2:A$10000, AG$5, 【データ】蓄積用!C$2:C$10000, $A55, 【データ】蓄積用!D$2:D$10000, "&gt;=3000", 【データ】蓄積用!E$2:E$10000, "&gt;=1500")&gt;0, "〇", IF(COUNTIFS(【データ】蓄積用!A$2:A$10000, AG$5, 【データ】蓄積用!C$2:C$10000, $A55, 【データ】蓄積用!Q$2:Q$10000, 1, 【データ】蓄積用!AC$2:AC$10000, "&gt;=4.0")&gt;0, "〇", "×")))</f>
        <v>×</v>
      </c>
      <c r="AH55" t="str">
        <f>IF(OR($A55="", AH$5=""), "", IF(COUNTIFS(【データ】蓄積用!A$2:A$10000, AH$5, 【データ】蓄積用!C$2:C$10000, $A55, 【データ】蓄積用!D$2:D$10000, "&gt;=3000", 【データ】蓄積用!E$2:E$10000, "&gt;=1500")&gt;0, "〇", IF(COUNTIFS(【データ】蓄積用!A$2:A$10000, AH$5, 【データ】蓄積用!C$2:C$10000, $A55, 【データ】蓄積用!Q$2:Q$10000, 1, 【データ】蓄積用!AC$2:AC$10000, "&gt;=4.0")&gt;0, "〇", "×")))</f>
        <v>〇</v>
      </c>
      <c r="AI55" t="str">
        <f>IF(OR($A55="", AI$5=""), "", IF(COUNTIFS(【データ】蓄積用!A$2:A$10000, AI$5, 【データ】蓄積用!C$2:C$10000, $A55, 【データ】蓄積用!D$2:D$10000, "&gt;=3000", 【データ】蓄積用!E$2:E$10000, "&gt;=1500")&gt;0, "〇", IF(COUNTIFS(【データ】蓄積用!A$2:A$10000, AI$5, 【データ】蓄積用!C$2:C$10000, $A55, 【データ】蓄積用!Q$2:Q$10000, 1, 【データ】蓄積用!AC$2:AC$10000, "&gt;=4.0")&gt;0, "〇", "×")))</f>
        <v>〇</v>
      </c>
      <c r="AJ55" t="str">
        <f>IF(OR($A55="", AJ$5=""), "", IF(COUNTIFS(【データ】蓄積用!A$2:A$10000, AJ$5, 【データ】蓄積用!C$2:C$10000, $A55, 【データ】蓄積用!D$2:D$10000, "&gt;=3000", 【データ】蓄積用!E$2:E$10000, "&gt;=1500")&gt;0, "〇", IF(COUNTIFS(【データ】蓄積用!A$2:A$10000, AJ$5, 【データ】蓄積用!C$2:C$10000, $A55, 【データ】蓄積用!Q$2:Q$10000, 1, 【データ】蓄積用!AC$2:AC$10000, "&gt;=4.0")&gt;0, "〇", "×")))</f>
        <v>×</v>
      </c>
      <c r="AK55" t="str">
        <f>IF(OR($A55="", AK$5=""), "", IF(COUNTIFS(【データ】蓄積用!A$2:A$10000, AK$5, 【データ】蓄積用!C$2:C$10000, $A55, 【データ】蓄積用!D$2:D$10000, "&gt;=3000", 【データ】蓄積用!E$2:E$10000, "&gt;=1500")&gt;0, "〇", IF(COUNTIFS(【データ】蓄積用!A$2:A$10000, AK$5, 【データ】蓄積用!C$2:C$10000, $A55, 【データ】蓄積用!Q$2:Q$10000, 1, 【データ】蓄積用!AC$2:AC$10000, "&gt;=4.0")&gt;0, "〇", "×")))</f>
        <v>×</v>
      </c>
      <c r="AL55" t="str">
        <f>IF(OR($A55="", AL$5=""), "", IF(COUNTIFS(【データ】蓄積用!A$2:A$10000, AL$5, 【データ】蓄積用!C$2:C$10000, $A55, 【データ】蓄積用!D$2:D$10000, "&gt;=3000", 【データ】蓄積用!E$2:E$10000, "&gt;=1500")&gt;0, "〇", IF(COUNTIFS(【データ】蓄積用!A$2:A$10000, AL$5, 【データ】蓄積用!C$2:C$10000, $A55, 【データ】蓄積用!Q$2:Q$10000, 1, 【データ】蓄積用!AC$2:AC$10000, "&gt;=4.0")&gt;0, "〇", "×")))</f>
        <v>×</v>
      </c>
      <c r="AM55" t="str">
        <f>IF(OR($A55="", AM$5=""), "", IF(COUNTIFS(【データ】蓄積用!A$2:A$10000, AM$5, 【データ】蓄積用!C$2:C$10000, $A55, 【データ】蓄積用!D$2:D$10000, "&gt;=3000", 【データ】蓄積用!E$2:E$10000, "&gt;=1500")&gt;0, "〇", IF(COUNTIFS(【データ】蓄積用!A$2:A$10000, AM$5, 【データ】蓄積用!C$2:C$10000, $A55, 【データ】蓄積用!Q$2:Q$10000, 1, 【データ】蓄積用!AC$2:AC$10000, "&gt;=4.0")&gt;0, "〇", "×")))</f>
        <v>×</v>
      </c>
      <c r="AN55" t="str">
        <f>IF(OR($A55="", AN$5=""), "", IF(COUNTIFS(【データ】蓄積用!A$2:A$10000, AN$5, 【データ】蓄積用!C$2:C$10000, $A55, 【データ】蓄積用!D$2:D$10000, "&gt;=3000", 【データ】蓄積用!E$2:E$10000, "&gt;=1500")&gt;0, "〇", IF(COUNTIFS(【データ】蓄積用!A$2:A$10000, AN$5, 【データ】蓄積用!C$2:C$10000, $A55, 【データ】蓄積用!Q$2:Q$10000, 1, 【データ】蓄積用!AC$2:AC$10000, "&gt;=4.0")&gt;0, "〇", "×")))</f>
        <v>×</v>
      </c>
      <c r="AO55" t="str">
        <f>IF(OR($A55="", AO$5=""), "", IF(COUNTIFS(【データ】蓄積用!A$2:A$10000, AO$5, 【データ】蓄積用!C$2:C$10000, $A55, 【データ】蓄積用!D$2:D$10000, "&gt;=3000", 【データ】蓄積用!E$2:E$10000, "&gt;=1500")&gt;0, "〇", IF(COUNTIFS(【データ】蓄積用!A$2:A$10000, AO$5, 【データ】蓄積用!C$2:C$10000, $A55, 【データ】蓄積用!Q$2:Q$10000, 1, 【データ】蓄積用!AC$2:AC$10000, "&gt;=4.0")&gt;0, "〇", "×")))</f>
        <v>×</v>
      </c>
      <c r="AP55" t="str">
        <f>IF(OR($A55="", AP$5=""), "", IF(COUNTIFS(【データ】蓄積用!A$2:A$10000, AP$5, 【データ】蓄積用!C$2:C$10000, $A55, 【データ】蓄積用!D$2:D$10000, "&gt;=3000", 【データ】蓄積用!E$2:E$10000, "&gt;=1500")&gt;0, "〇", IF(COUNTIFS(【データ】蓄積用!A$2:A$10000, AP$5, 【データ】蓄積用!C$2:C$10000, $A55, 【データ】蓄積用!Q$2:Q$10000, 1, 【データ】蓄積用!AC$2:AC$10000, "&gt;=4.0")&gt;0, "〇", "×")))</f>
        <v>〇</v>
      </c>
      <c r="AQ55" t="str">
        <f>IF(OR($A55="", AQ$5=""), "", IF(COUNTIFS(【データ】蓄積用!A$2:A$10000, AQ$5, 【データ】蓄積用!C$2:C$10000, $A55, 【データ】蓄積用!D$2:D$10000, "&gt;=3000", 【データ】蓄積用!E$2:E$10000, "&gt;=1500")&gt;0, "〇", IF(COUNTIFS(【データ】蓄積用!A$2:A$10000, AQ$5, 【データ】蓄積用!C$2:C$10000, $A55, 【データ】蓄積用!Q$2:Q$10000, 1, 【データ】蓄積用!AC$2:AC$10000, "&gt;=4.0")&gt;0, "〇", "×")))</f>
        <v>×</v>
      </c>
      <c r="AR55" t="str">
        <f>IF(OR($A55="", AR$5=""), "", IF(COUNTIFS(【データ】蓄積用!A$2:A$10000, AR$5, 【データ】蓄積用!C$2:C$10000, $A55, 【データ】蓄積用!D$2:D$10000, "&gt;=3000", 【データ】蓄積用!E$2:E$10000, "&gt;=1500")&gt;0, "〇", IF(COUNTIFS(【データ】蓄積用!A$2:A$10000, AR$5, 【データ】蓄積用!C$2:C$10000, $A55, 【データ】蓄積用!Q$2:Q$10000, 1, 【データ】蓄積用!AC$2:AC$10000, "&gt;=4.0")&gt;0, "〇", "×")))</f>
        <v>×</v>
      </c>
      <c r="AS55" t="str">
        <f>IF(OR($A55="", AS$5=""), "", IF(COUNTIFS(【データ】蓄積用!A$2:A$10000, AS$5, 【データ】蓄積用!C$2:C$10000, $A55, 【データ】蓄積用!D$2:D$10000, "&gt;=3000", 【データ】蓄積用!E$2:E$10000, "&gt;=1500")&gt;0, "〇", IF(COUNTIFS(【データ】蓄積用!A$2:A$10000, AS$5, 【データ】蓄積用!C$2:C$10000, $A55, 【データ】蓄積用!Q$2:Q$10000, 1, 【データ】蓄積用!AC$2:AC$10000, "&gt;=4.0")&gt;0, "〇", "×")))</f>
        <v>×</v>
      </c>
      <c r="AT55" t="str">
        <f>IF(OR($A55="", AT$5=""), "", IF(COUNTIFS(【データ】蓄積用!A$2:A$10000, AT$5, 【データ】蓄積用!C$2:C$10000, $A55, 【データ】蓄積用!D$2:D$10000, "&gt;=3000", 【データ】蓄積用!E$2:E$10000, "&gt;=1500")&gt;0, "〇", IF(COUNTIFS(【データ】蓄積用!A$2:A$10000, AT$5, 【データ】蓄積用!C$2:C$10000, $A55, 【データ】蓄積用!Q$2:Q$10000, 1, 【データ】蓄積用!AC$2:AC$10000, "&gt;=4.0")&gt;0, "〇", "×")))</f>
        <v>×</v>
      </c>
      <c r="AU55" t="str">
        <f>IF(OR($A55="", AU$5=""), "", IF(COUNTIFS(【データ】蓄積用!A$2:A$10000, AU$5, 【データ】蓄積用!C$2:C$10000, $A55, 【データ】蓄積用!D$2:D$10000, "&gt;=3000", 【データ】蓄積用!E$2:E$10000, "&gt;=1500")&gt;0, "〇", IF(COUNTIFS(【データ】蓄積用!A$2:A$10000, AU$5, 【データ】蓄積用!C$2:C$10000, $A55, 【データ】蓄積用!Q$2:Q$10000, 1, 【データ】蓄積用!AC$2:AC$10000, "&gt;=4.0")&gt;0, "〇", "×")))</f>
        <v>×</v>
      </c>
      <c r="AV55" t="str">
        <f>IF(OR($A55="", AV$5=""), "", IF(COUNTIFS(【データ】蓄積用!A$2:A$10000, AV$5, 【データ】蓄積用!C$2:C$10000, $A55, 【データ】蓄積用!D$2:D$10000, "&gt;=3000", 【データ】蓄積用!E$2:E$10000, "&gt;=1500")&gt;0, "〇", IF(COUNTIFS(【データ】蓄積用!A$2:A$10000, AV$5, 【データ】蓄積用!C$2:C$10000, $A55, 【データ】蓄積用!Q$2:Q$10000, 1, 【データ】蓄積用!AC$2:AC$10000, "&gt;=4.0")&gt;0, "〇", "×")))</f>
        <v>×</v>
      </c>
      <c r="AW55" t="str">
        <f>IF(OR($A55="", AW$5=""), "", IF(COUNTIFS(【データ】蓄積用!A$2:A$10000, AW$5, 【データ】蓄積用!C$2:C$10000, $A55, 【データ】蓄積用!D$2:D$10000, "&gt;=3000", 【データ】蓄積用!E$2:E$10000, "&gt;=1500")&gt;0, "〇", IF(COUNTIFS(【データ】蓄積用!A$2:A$10000, AW$5, 【データ】蓄積用!C$2:C$10000, $A55, 【データ】蓄積用!Q$2:Q$10000, 1, 【データ】蓄積用!AC$2:AC$10000, "&gt;=4.0")&gt;0, "〇", "×")))</f>
        <v>×</v>
      </c>
      <c r="AX55" t="str">
        <f>IF(OR($A55="", AX$5=""), "", IF(COUNTIFS(【データ】蓄積用!A$2:A$10000, AX$5, 【データ】蓄積用!C$2:C$10000, $A55, 【データ】蓄積用!D$2:D$10000, "&gt;=3000", 【データ】蓄積用!E$2:E$10000, "&gt;=1500")&gt;0, "〇", IF(COUNTIFS(【データ】蓄積用!A$2:A$10000, AX$5, 【データ】蓄積用!C$2:C$10000, $A55, 【データ】蓄積用!Q$2:Q$10000, 1, 【データ】蓄積用!AC$2:AC$10000, "&gt;=4.0")&gt;0, "〇", "×")))</f>
        <v>×</v>
      </c>
      <c r="AY55" t="str">
        <f>IF(OR($A55="", AY$5=""), "", IF(COUNTIFS(【データ】蓄積用!A$2:A$10000, AY$5, 【データ】蓄積用!C$2:C$10000, $A55, 【データ】蓄積用!D$2:D$10000, "&gt;=3000", 【データ】蓄積用!E$2:E$10000, "&gt;=1500")&gt;0, "〇", IF(COUNTIFS(【データ】蓄積用!A$2:A$10000, AY$5, 【データ】蓄積用!C$2:C$10000, $A55, 【データ】蓄積用!Q$2:Q$10000, 1, 【データ】蓄積用!AC$2:AC$10000, "&gt;=4.0")&gt;0, "〇", "×")))</f>
        <v/>
      </c>
    </row>
    <row r="56" spans="1:51">
      <c r="A56">
        <v>572</v>
      </c>
      <c r="B56" t="str">
        <f>IF(OR($A56="", B$5=""), "", IF(COUNTIFS(【データ】蓄積用!A$2:A$10000, B$5, 【データ】蓄積用!C$2:C$10000, $A56, 【データ】蓄積用!D$2:D$10000, "&gt;=3000", 【データ】蓄積用!E$2:E$10000, "&gt;=1500")&gt;0, "〇", IF(COUNTIFS(【データ】蓄積用!A$2:A$10000, B$5, 【データ】蓄積用!C$2:C$10000, $A56, 【データ】蓄積用!Q$2:Q$10000, 1, 【データ】蓄積用!AC$2:AC$10000, "&gt;=4.0")&gt;0, "〇", "×")))</f>
        <v>×</v>
      </c>
      <c r="C56" t="str">
        <f>IF(OR($A56="", C$5=""), "", IF(COUNTIFS(【データ】蓄積用!A$2:A$10000, C$5, 【データ】蓄積用!C$2:C$10000, $A56, 【データ】蓄積用!D$2:D$10000, "&gt;=3000", 【データ】蓄積用!E$2:E$10000, "&gt;=1500")&gt;0, "〇", IF(COUNTIFS(【データ】蓄積用!A$2:A$10000, C$5, 【データ】蓄積用!C$2:C$10000, $A56, 【データ】蓄積用!Q$2:Q$10000, 1, 【データ】蓄積用!AC$2:AC$10000, "&gt;=4.0")&gt;0, "〇", "×")))</f>
        <v>×</v>
      </c>
      <c r="D56" t="str">
        <f>IF(OR($A56="", D$5=""), "", IF(COUNTIFS(【データ】蓄積用!A$2:A$10000, D$5, 【データ】蓄積用!C$2:C$10000, $A56, 【データ】蓄積用!D$2:D$10000, "&gt;=3000", 【データ】蓄積用!E$2:E$10000, "&gt;=1500")&gt;0, "〇", IF(COUNTIFS(【データ】蓄積用!A$2:A$10000, D$5, 【データ】蓄積用!C$2:C$10000, $A56, 【データ】蓄積用!Q$2:Q$10000, 1, 【データ】蓄積用!AC$2:AC$10000, "&gt;=4.0")&gt;0, "〇", "×")))</f>
        <v>×</v>
      </c>
      <c r="E56" t="str">
        <f>IF(OR($A56="", E$5=""), "", IF(COUNTIFS(【データ】蓄積用!A$2:A$10000, E$5, 【データ】蓄積用!C$2:C$10000, $A56, 【データ】蓄積用!D$2:D$10000, "&gt;=3000", 【データ】蓄積用!E$2:E$10000, "&gt;=1500")&gt;0, "〇", IF(COUNTIFS(【データ】蓄積用!A$2:A$10000, E$5, 【データ】蓄積用!C$2:C$10000, $A56, 【データ】蓄積用!Q$2:Q$10000, 1, 【データ】蓄積用!AC$2:AC$10000, "&gt;=4.0")&gt;0, "〇", "×")))</f>
        <v>×</v>
      </c>
      <c r="F56" t="str">
        <f>IF(OR($A56="", F$5=""), "", IF(COUNTIFS(【データ】蓄積用!A$2:A$10000, F$5, 【データ】蓄積用!C$2:C$10000, $A56, 【データ】蓄積用!D$2:D$10000, "&gt;=3000", 【データ】蓄積用!E$2:E$10000, "&gt;=1500")&gt;0, "〇", IF(COUNTIFS(【データ】蓄積用!A$2:A$10000, F$5, 【データ】蓄積用!C$2:C$10000, $A56, 【データ】蓄積用!Q$2:Q$10000, 1, 【データ】蓄積用!AC$2:AC$10000, "&gt;=4.0")&gt;0, "〇", "×")))</f>
        <v>×</v>
      </c>
      <c r="G56" t="str">
        <f>IF(OR($A56="", G$5=""), "", IF(COUNTIFS(【データ】蓄積用!A$2:A$10000, G$5, 【データ】蓄積用!C$2:C$10000, $A56, 【データ】蓄積用!D$2:D$10000, "&gt;=3000", 【データ】蓄積用!E$2:E$10000, "&gt;=1500")&gt;0, "〇", IF(COUNTIFS(【データ】蓄積用!A$2:A$10000, G$5, 【データ】蓄積用!C$2:C$10000, $A56, 【データ】蓄積用!Q$2:Q$10000, 1, 【データ】蓄積用!AC$2:AC$10000, "&gt;=4.0")&gt;0, "〇", "×")))</f>
        <v>×</v>
      </c>
      <c r="H56" t="str">
        <f>IF(OR($A56="", H$5=""), "", IF(COUNTIFS(【データ】蓄積用!A$2:A$10000, H$5, 【データ】蓄積用!C$2:C$10000, $A56, 【データ】蓄積用!D$2:D$10000, "&gt;=3000", 【データ】蓄積用!E$2:E$10000, "&gt;=1500")&gt;0, "〇", IF(COUNTIFS(【データ】蓄積用!A$2:A$10000, H$5, 【データ】蓄積用!C$2:C$10000, $A56, 【データ】蓄積用!Q$2:Q$10000, 1, 【データ】蓄積用!AC$2:AC$10000, "&gt;=4.0")&gt;0, "〇", "×")))</f>
        <v>×</v>
      </c>
      <c r="I56" t="str">
        <f>IF(OR($A56="", I$5=""), "", IF(COUNTIFS(【データ】蓄積用!A$2:A$10000, I$5, 【データ】蓄積用!C$2:C$10000, $A56, 【データ】蓄積用!D$2:D$10000, "&gt;=3000", 【データ】蓄積用!E$2:E$10000, "&gt;=1500")&gt;0, "〇", IF(COUNTIFS(【データ】蓄積用!A$2:A$10000, I$5, 【データ】蓄積用!C$2:C$10000, $A56, 【データ】蓄積用!Q$2:Q$10000, 1, 【データ】蓄積用!AC$2:AC$10000, "&gt;=4.0")&gt;0, "〇", "×")))</f>
        <v>×</v>
      </c>
      <c r="J56" t="str">
        <f>IF(OR($A56="", J$5=""), "", IF(COUNTIFS(【データ】蓄積用!A$2:A$10000, J$5, 【データ】蓄積用!C$2:C$10000, $A56, 【データ】蓄積用!D$2:D$10000, "&gt;=3000", 【データ】蓄積用!E$2:E$10000, "&gt;=1500")&gt;0, "〇", IF(COUNTIFS(【データ】蓄積用!A$2:A$10000, J$5, 【データ】蓄積用!C$2:C$10000, $A56, 【データ】蓄積用!Q$2:Q$10000, 1, 【データ】蓄積用!AC$2:AC$10000, "&gt;=4.0")&gt;0, "〇", "×")))</f>
        <v>〇</v>
      </c>
      <c r="K56" t="str">
        <f>IF(OR($A56="", K$5=""), "", IF(COUNTIFS(【データ】蓄積用!A$2:A$10000, K$5, 【データ】蓄積用!C$2:C$10000, $A56, 【データ】蓄積用!D$2:D$10000, "&gt;=3000", 【データ】蓄積用!E$2:E$10000, "&gt;=1500")&gt;0, "〇", IF(COUNTIFS(【データ】蓄積用!A$2:A$10000, K$5, 【データ】蓄積用!C$2:C$10000, $A56, 【データ】蓄積用!Q$2:Q$10000, 1, 【データ】蓄積用!AC$2:AC$10000, "&gt;=4.0")&gt;0, "〇", "×")))</f>
        <v>×</v>
      </c>
      <c r="L56" t="str">
        <f>IF(OR($A56="", L$5=""), "", IF(COUNTIFS(【データ】蓄積用!A$2:A$10000, L$5, 【データ】蓄積用!C$2:C$10000, $A56, 【データ】蓄積用!D$2:D$10000, "&gt;=3000", 【データ】蓄積用!E$2:E$10000, "&gt;=1500")&gt;0, "〇", IF(COUNTIFS(【データ】蓄積用!A$2:A$10000, L$5, 【データ】蓄積用!C$2:C$10000, $A56, 【データ】蓄積用!Q$2:Q$10000, 1, 【データ】蓄積用!AC$2:AC$10000, "&gt;=4.0")&gt;0, "〇", "×")))</f>
        <v>×</v>
      </c>
      <c r="M56" t="str">
        <f>IF(OR($A56="", M$5=""), "", IF(COUNTIFS(【データ】蓄積用!A$2:A$10000, M$5, 【データ】蓄積用!C$2:C$10000, $A56, 【データ】蓄積用!D$2:D$10000, "&gt;=3000", 【データ】蓄積用!E$2:E$10000, "&gt;=1500")&gt;0, "〇", IF(COUNTIFS(【データ】蓄積用!A$2:A$10000, M$5, 【データ】蓄積用!C$2:C$10000, $A56, 【データ】蓄積用!Q$2:Q$10000, 1, 【データ】蓄積用!AC$2:AC$10000, "&gt;=4.0")&gt;0, "〇", "×")))</f>
        <v>×</v>
      </c>
      <c r="N56" t="str">
        <f>IF(OR($A56="", N$5=""), "", IF(COUNTIFS(【データ】蓄積用!A$2:A$10000, N$5, 【データ】蓄積用!C$2:C$10000, $A56, 【データ】蓄積用!D$2:D$10000, "&gt;=3000", 【データ】蓄積用!E$2:E$10000, "&gt;=1500")&gt;0, "〇", IF(COUNTIFS(【データ】蓄積用!A$2:A$10000, N$5, 【データ】蓄積用!C$2:C$10000, $A56, 【データ】蓄積用!Q$2:Q$10000, 1, 【データ】蓄積用!AC$2:AC$10000, "&gt;=4.0")&gt;0, "〇", "×")))</f>
        <v>×</v>
      </c>
      <c r="O56" t="str">
        <f>IF(OR($A56="", O$5=""), "", IF(COUNTIFS(【データ】蓄積用!A$2:A$10000, O$5, 【データ】蓄積用!C$2:C$10000, $A56, 【データ】蓄積用!D$2:D$10000, "&gt;=3000", 【データ】蓄積用!E$2:E$10000, "&gt;=1500")&gt;0, "〇", IF(COUNTIFS(【データ】蓄積用!A$2:A$10000, O$5, 【データ】蓄積用!C$2:C$10000, $A56, 【データ】蓄積用!Q$2:Q$10000, 1, 【データ】蓄積用!AC$2:AC$10000, "&gt;=4.0")&gt;0, "〇", "×")))</f>
        <v>×</v>
      </c>
      <c r="P56" t="str">
        <f>IF(OR($A56="", P$5=""), "", IF(COUNTIFS(【データ】蓄積用!A$2:A$10000, P$5, 【データ】蓄積用!C$2:C$10000, $A56, 【データ】蓄積用!D$2:D$10000, "&gt;=3000", 【データ】蓄積用!E$2:E$10000, "&gt;=1500")&gt;0, "〇", IF(COUNTIFS(【データ】蓄積用!A$2:A$10000, P$5, 【データ】蓄積用!C$2:C$10000, $A56, 【データ】蓄積用!Q$2:Q$10000, 1, 【データ】蓄積用!AC$2:AC$10000, "&gt;=4.0")&gt;0, "〇", "×")))</f>
        <v>×</v>
      </c>
      <c r="Q56" t="str">
        <f>IF(OR($A56="", Q$5=""), "", IF(COUNTIFS(【データ】蓄積用!A$2:A$10000, Q$5, 【データ】蓄積用!C$2:C$10000, $A56, 【データ】蓄積用!D$2:D$10000, "&gt;=3000", 【データ】蓄積用!E$2:E$10000, "&gt;=1500")&gt;0, "〇", IF(COUNTIFS(【データ】蓄積用!A$2:A$10000, Q$5, 【データ】蓄積用!C$2:C$10000, $A56, 【データ】蓄積用!Q$2:Q$10000, 1, 【データ】蓄積用!AC$2:AC$10000, "&gt;=4.0")&gt;0, "〇", "×")))</f>
        <v>×</v>
      </c>
      <c r="R56" t="str">
        <f>IF(OR($A56="", R$5=""), "", IF(COUNTIFS(【データ】蓄積用!A$2:A$10000, R$5, 【データ】蓄積用!C$2:C$10000, $A56, 【データ】蓄積用!D$2:D$10000, "&gt;=3000", 【データ】蓄積用!E$2:E$10000, "&gt;=1500")&gt;0, "〇", IF(COUNTIFS(【データ】蓄積用!A$2:A$10000, R$5, 【データ】蓄積用!C$2:C$10000, $A56, 【データ】蓄積用!Q$2:Q$10000, 1, 【データ】蓄積用!AC$2:AC$10000, "&gt;=4.0")&gt;0, "〇", "×")))</f>
        <v>×</v>
      </c>
      <c r="S56" t="str">
        <f>IF(OR($A56="", S$5=""), "", IF(COUNTIFS(【データ】蓄積用!A$2:A$10000, S$5, 【データ】蓄積用!C$2:C$10000, $A56, 【データ】蓄積用!D$2:D$10000, "&gt;=3000", 【データ】蓄積用!E$2:E$10000, "&gt;=1500")&gt;0, "〇", IF(COUNTIFS(【データ】蓄積用!A$2:A$10000, S$5, 【データ】蓄積用!C$2:C$10000, $A56, 【データ】蓄積用!Q$2:Q$10000, 1, 【データ】蓄積用!AC$2:AC$10000, "&gt;=4.0")&gt;0, "〇", "×")))</f>
        <v>×</v>
      </c>
      <c r="T56" t="str">
        <f>IF(OR($A56="", T$5=""), "", IF(COUNTIFS(【データ】蓄積用!A$2:A$10000, T$5, 【データ】蓄積用!C$2:C$10000, $A56, 【データ】蓄積用!D$2:D$10000, "&gt;=3000", 【データ】蓄積用!E$2:E$10000, "&gt;=1500")&gt;0, "〇", IF(COUNTIFS(【データ】蓄積用!A$2:A$10000, T$5, 【データ】蓄積用!C$2:C$10000, $A56, 【データ】蓄積用!Q$2:Q$10000, 1, 【データ】蓄積用!AC$2:AC$10000, "&gt;=4.0")&gt;0, "〇", "×")))</f>
        <v>〇</v>
      </c>
      <c r="U56" t="str">
        <f>IF(OR($A56="", U$5=""), "", IF(COUNTIFS(【データ】蓄積用!A$2:A$10000, U$5, 【データ】蓄積用!C$2:C$10000, $A56, 【データ】蓄積用!D$2:D$10000, "&gt;=3000", 【データ】蓄積用!E$2:E$10000, "&gt;=1500")&gt;0, "〇", IF(COUNTIFS(【データ】蓄積用!A$2:A$10000, U$5, 【データ】蓄積用!C$2:C$10000, $A56, 【データ】蓄積用!Q$2:Q$10000, 1, 【データ】蓄積用!AC$2:AC$10000, "&gt;=4.0")&gt;0, "〇", "×")))</f>
        <v>×</v>
      </c>
      <c r="V56" t="str">
        <f>IF(OR($A56="", V$5=""), "", IF(COUNTIFS(【データ】蓄積用!A$2:A$10000, V$5, 【データ】蓄積用!C$2:C$10000, $A56, 【データ】蓄積用!D$2:D$10000, "&gt;=3000", 【データ】蓄積用!E$2:E$10000, "&gt;=1500")&gt;0, "〇", IF(COUNTIFS(【データ】蓄積用!A$2:A$10000, V$5, 【データ】蓄積用!C$2:C$10000, $A56, 【データ】蓄積用!Q$2:Q$10000, 1, 【データ】蓄積用!AC$2:AC$10000, "&gt;=4.0")&gt;0, "〇", "×")))</f>
        <v>×</v>
      </c>
      <c r="W56" t="str">
        <f>IF(OR($A56="", W$5=""), "", IF(COUNTIFS(【データ】蓄積用!A$2:A$10000, W$5, 【データ】蓄積用!C$2:C$10000, $A56, 【データ】蓄積用!D$2:D$10000, "&gt;=3000", 【データ】蓄積用!E$2:E$10000, "&gt;=1500")&gt;0, "〇", IF(COUNTIFS(【データ】蓄積用!A$2:A$10000, W$5, 【データ】蓄積用!C$2:C$10000, $A56, 【データ】蓄積用!Q$2:Q$10000, 1, 【データ】蓄積用!AC$2:AC$10000, "&gt;=4.0")&gt;0, "〇", "×")))</f>
        <v>×</v>
      </c>
      <c r="X56" t="str">
        <f>IF(OR($A56="", X$5=""), "", IF(COUNTIFS(【データ】蓄積用!A$2:A$10000, X$5, 【データ】蓄積用!C$2:C$10000, $A56, 【データ】蓄積用!D$2:D$10000, "&gt;=3000", 【データ】蓄積用!E$2:E$10000, "&gt;=1500")&gt;0, "〇", IF(COUNTIFS(【データ】蓄積用!A$2:A$10000, X$5, 【データ】蓄積用!C$2:C$10000, $A56, 【データ】蓄積用!Q$2:Q$10000, 1, 【データ】蓄積用!AC$2:AC$10000, "&gt;=4.0")&gt;0, "〇", "×")))</f>
        <v>×</v>
      </c>
      <c r="Y56" t="str">
        <f>IF(OR($A56="", Y$5=""), "", IF(COUNTIFS(【データ】蓄積用!A$2:A$10000, Y$5, 【データ】蓄積用!C$2:C$10000, $A56, 【データ】蓄積用!D$2:D$10000, "&gt;=3000", 【データ】蓄積用!E$2:E$10000, "&gt;=1500")&gt;0, "〇", IF(COUNTIFS(【データ】蓄積用!A$2:A$10000, Y$5, 【データ】蓄積用!C$2:C$10000, $A56, 【データ】蓄積用!Q$2:Q$10000, 1, 【データ】蓄積用!AC$2:AC$10000, "&gt;=4.0")&gt;0, "〇", "×")))</f>
        <v>×</v>
      </c>
      <c r="Z56" t="str">
        <f>IF(OR($A56="", Z$5=""), "", IF(COUNTIFS(【データ】蓄積用!A$2:A$10000, Z$5, 【データ】蓄積用!C$2:C$10000, $A56, 【データ】蓄積用!D$2:D$10000, "&gt;=3000", 【データ】蓄積用!E$2:E$10000, "&gt;=1500")&gt;0, "〇", IF(COUNTIFS(【データ】蓄積用!A$2:A$10000, Z$5, 【データ】蓄積用!C$2:C$10000, $A56, 【データ】蓄積用!Q$2:Q$10000, 1, 【データ】蓄積用!AC$2:AC$10000, "&gt;=4.0")&gt;0, "〇", "×")))</f>
        <v>〇</v>
      </c>
      <c r="AA56" t="str">
        <f>IF(OR($A56="", AA$5=""), "", IF(COUNTIFS(【データ】蓄積用!A$2:A$10000, AA$5, 【データ】蓄積用!C$2:C$10000, $A56, 【データ】蓄積用!D$2:D$10000, "&gt;=3000", 【データ】蓄積用!E$2:E$10000, "&gt;=1500")&gt;0, "〇", IF(COUNTIFS(【データ】蓄積用!A$2:A$10000, AA$5, 【データ】蓄積用!C$2:C$10000, $A56, 【データ】蓄積用!Q$2:Q$10000, 1, 【データ】蓄積用!AC$2:AC$10000, "&gt;=4.0")&gt;0, "〇", "×")))</f>
        <v>×</v>
      </c>
      <c r="AB56" t="str">
        <f>IF(OR($A56="", AB$5=""), "", IF(COUNTIFS(【データ】蓄積用!A$2:A$10000, AB$5, 【データ】蓄積用!C$2:C$10000, $A56, 【データ】蓄積用!D$2:D$10000, "&gt;=3000", 【データ】蓄積用!E$2:E$10000, "&gt;=1500")&gt;0, "〇", IF(COUNTIFS(【データ】蓄積用!A$2:A$10000, AB$5, 【データ】蓄積用!C$2:C$10000, $A56, 【データ】蓄積用!Q$2:Q$10000, 1, 【データ】蓄積用!AC$2:AC$10000, "&gt;=4.0")&gt;0, "〇", "×")))</f>
        <v>×</v>
      </c>
      <c r="AC56" t="str">
        <f>IF(OR($A56="", AC$5=""), "", IF(COUNTIFS(【データ】蓄積用!A$2:A$10000, AC$5, 【データ】蓄積用!C$2:C$10000, $A56, 【データ】蓄積用!D$2:D$10000, "&gt;=3000", 【データ】蓄積用!E$2:E$10000, "&gt;=1500")&gt;0, "〇", IF(COUNTIFS(【データ】蓄積用!A$2:A$10000, AC$5, 【データ】蓄積用!C$2:C$10000, $A56, 【データ】蓄積用!Q$2:Q$10000, 1, 【データ】蓄積用!AC$2:AC$10000, "&gt;=4.0")&gt;0, "〇", "×")))</f>
        <v>×</v>
      </c>
      <c r="AD56" t="str">
        <f>IF(OR($A56="", AD$5=""), "", IF(COUNTIFS(【データ】蓄積用!A$2:A$10000, AD$5, 【データ】蓄積用!C$2:C$10000, $A56, 【データ】蓄積用!D$2:D$10000, "&gt;=3000", 【データ】蓄積用!E$2:E$10000, "&gt;=1500")&gt;0, "〇", IF(COUNTIFS(【データ】蓄積用!A$2:A$10000, AD$5, 【データ】蓄積用!C$2:C$10000, $A56, 【データ】蓄積用!Q$2:Q$10000, 1, 【データ】蓄積用!AC$2:AC$10000, "&gt;=4.0")&gt;0, "〇", "×")))</f>
        <v>×</v>
      </c>
      <c r="AE56" t="str">
        <f>IF(OR($A56="", AE$5=""), "", IF(COUNTIFS(【データ】蓄積用!A$2:A$10000, AE$5, 【データ】蓄積用!C$2:C$10000, $A56, 【データ】蓄積用!D$2:D$10000, "&gt;=3000", 【データ】蓄積用!E$2:E$10000, "&gt;=1500")&gt;0, "〇", IF(COUNTIFS(【データ】蓄積用!A$2:A$10000, AE$5, 【データ】蓄積用!C$2:C$10000, $A56, 【データ】蓄積用!Q$2:Q$10000, 1, 【データ】蓄積用!AC$2:AC$10000, "&gt;=4.0")&gt;0, "〇", "×")))</f>
        <v>×</v>
      </c>
      <c r="AF56" t="str">
        <f>IF(OR($A56="", AF$5=""), "", IF(COUNTIFS(【データ】蓄積用!A$2:A$10000, AF$5, 【データ】蓄積用!C$2:C$10000, $A56, 【データ】蓄積用!D$2:D$10000, "&gt;=3000", 【データ】蓄積用!E$2:E$10000, "&gt;=1500")&gt;0, "〇", IF(COUNTIFS(【データ】蓄積用!A$2:A$10000, AF$5, 【データ】蓄積用!C$2:C$10000, $A56, 【データ】蓄積用!Q$2:Q$10000, 1, 【データ】蓄積用!AC$2:AC$10000, "&gt;=4.0")&gt;0, "〇", "×")))</f>
        <v>×</v>
      </c>
      <c r="AG56" t="str">
        <f>IF(OR($A56="", AG$5=""), "", IF(COUNTIFS(【データ】蓄積用!A$2:A$10000, AG$5, 【データ】蓄積用!C$2:C$10000, $A56, 【データ】蓄積用!D$2:D$10000, "&gt;=3000", 【データ】蓄積用!E$2:E$10000, "&gt;=1500")&gt;0, "〇", IF(COUNTIFS(【データ】蓄積用!A$2:A$10000, AG$5, 【データ】蓄積用!C$2:C$10000, $A56, 【データ】蓄積用!Q$2:Q$10000, 1, 【データ】蓄積用!AC$2:AC$10000, "&gt;=4.0")&gt;0, "〇", "×")))</f>
        <v>×</v>
      </c>
      <c r="AH56" t="str">
        <f>IF(OR($A56="", AH$5=""), "", IF(COUNTIFS(【データ】蓄積用!A$2:A$10000, AH$5, 【データ】蓄積用!C$2:C$10000, $A56, 【データ】蓄積用!D$2:D$10000, "&gt;=3000", 【データ】蓄積用!E$2:E$10000, "&gt;=1500")&gt;0, "〇", IF(COUNTIFS(【データ】蓄積用!A$2:A$10000, AH$5, 【データ】蓄積用!C$2:C$10000, $A56, 【データ】蓄積用!Q$2:Q$10000, 1, 【データ】蓄積用!AC$2:AC$10000, "&gt;=4.0")&gt;0, "〇", "×")))</f>
        <v>×</v>
      </c>
      <c r="AI56" t="str">
        <f>IF(OR($A56="", AI$5=""), "", IF(COUNTIFS(【データ】蓄積用!A$2:A$10000, AI$5, 【データ】蓄積用!C$2:C$10000, $A56, 【データ】蓄積用!D$2:D$10000, "&gt;=3000", 【データ】蓄積用!E$2:E$10000, "&gt;=1500")&gt;0, "〇", IF(COUNTIFS(【データ】蓄積用!A$2:A$10000, AI$5, 【データ】蓄積用!C$2:C$10000, $A56, 【データ】蓄積用!Q$2:Q$10000, 1, 【データ】蓄積用!AC$2:AC$10000, "&gt;=4.0")&gt;0, "〇", "×")))</f>
        <v>×</v>
      </c>
      <c r="AJ56" t="str">
        <f>IF(OR($A56="", AJ$5=""), "", IF(COUNTIFS(【データ】蓄積用!A$2:A$10000, AJ$5, 【データ】蓄積用!C$2:C$10000, $A56, 【データ】蓄積用!D$2:D$10000, "&gt;=3000", 【データ】蓄積用!E$2:E$10000, "&gt;=1500")&gt;0, "〇", IF(COUNTIFS(【データ】蓄積用!A$2:A$10000, AJ$5, 【データ】蓄積用!C$2:C$10000, $A56, 【データ】蓄積用!Q$2:Q$10000, 1, 【データ】蓄積用!AC$2:AC$10000, "&gt;=4.0")&gt;0, "〇", "×")))</f>
        <v>×</v>
      </c>
      <c r="AK56" t="str">
        <f>IF(OR($A56="", AK$5=""), "", IF(COUNTIFS(【データ】蓄積用!A$2:A$10000, AK$5, 【データ】蓄積用!C$2:C$10000, $A56, 【データ】蓄積用!D$2:D$10000, "&gt;=3000", 【データ】蓄積用!E$2:E$10000, "&gt;=1500")&gt;0, "〇", IF(COUNTIFS(【データ】蓄積用!A$2:A$10000, AK$5, 【データ】蓄積用!C$2:C$10000, $A56, 【データ】蓄積用!Q$2:Q$10000, 1, 【データ】蓄積用!AC$2:AC$10000, "&gt;=4.0")&gt;0, "〇", "×")))</f>
        <v>×</v>
      </c>
      <c r="AL56" t="str">
        <f>IF(OR($A56="", AL$5=""), "", IF(COUNTIFS(【データ】蓄積用!A$2:A$10000, AL$5, 【データ】蓄積用!C$2:C$10000, $A56, 【データ】蓄積用!D$2:D$10000, "&gt;=3000", 【データ】蓄積用!E$2:E$10000, "&gt;=1500")&gt;0, "〇", IF(COUNTIFS(【データ】蓄積用!A$2:A$10000, AL$5, 【データ】蓄積用!C$2:C$10000, $A56, 【データ】蓄積用!Q$2:Q$10000, 1, 【データ】蓄積用!AC$2:AC$10000, "&gt;=4.0")&gt;0, "〇", "×")))</f>
        <v>×</v>
      </c>
      <c r="AM56" t="str">
        <f>IF(OR($A56="", AM$5=""), "", IF(COUNTIFS(【データ】蓄積用!A$2:A$10000, AM$5, 【データ】蓄積用!C$2:C$10000, $A56, 【データ】蓄積用!D$2:D$10000, "&gt;=3000", 【データ】蓄積用!E$2:E$10000, "&gt;=1500")&gt;0, "〇", IF(COUNTIFS(【データ】蓄積用!A$2:A$10000, AM$5, 【データ】蓄積用!C$2:C$10000, $A56, 【データ】蓄積用!Q$2:Q$10000, 1, 【データ】蓄積用!AC$2:AC$10000, "&gt;=4.0")&gt;0, "〇", "×")))</f>
        <v>×</v>
      </c>
      <c r="AN56" t="str">
        <f>IF(OR($A56="", AN$5=""), "", IF(COUNTIFS(【データ】蓄積用!A$2:A$10000, AN$5, 【データ】蓄積用!C$2:C$10000, $A56, 【データ】蓄積用!D$2:D$10000, "&gt;=3000", 【データ】蓄積用!E$2:E$10000, "&gt;=1500")&gt;0, "〇", IF(COUNTIFS(【データ】蓄積用!A$2:A$10000, AN$5, 【データ】蓄積用!C$2:C$10000, $A56, 【データ】蓄積用!Q$2:Q$10000, 1, 【データ】蓄積用!AC$2:AC$10000, "&gt;=4.0")&gt;0, "〇", "×")))</f>
        <v>×</v>
      </c>
      <c r="AO56" t="str">
        <f>IF(OR($A56="", AO$5=""), "", IF(COUNTIFS(【データ】蓄積用!A$2:A$10000, AO$5, 【データ】蓄積用!C$2:C$10000, $A56, 【データ】蓄積用!D$2:D$10000, "&gt;=3000", 【データ】蓄積用!E$2:E$10000, "&gt;=1500")&gt;0, "〇", IF(COUNTIFS(【データ】蓄積用!A$2:A$10000, AO$5, 【データ】蓄積用!C$2:C$10000, $A56, 【データ】蓄積用!Q$2:Q$10000, 1, 【データ】蓄積用!AC$2:AC$10000, "&gt;=4.0")&gt;0, "〇", "×")))</f>
        <v>×</v>
      </c>
      <c r="AP56" t="str">
        <f>IF(OR($A56="", AP$5=""), "", IF(COUNTIFS(【データ】蓄積用!A$2:A$10000, AP$5, 【データ】蓄積用!C$2:C$10000, $A56, 【データ】蓄積用!D$2:D$10000, "&gt;=3000", 【データ】蓄積用!E$2:E$10000, "&gt;=1500")&gt;0, "〇", IF(COUNTIFS(【データ】蓄積用!A$2:A$10000, AP$5, 【データ】蓄積用!C$2:C$10000, $A56, 【データ】蓄積用!Q$2:Q$10000, 1, 【データ】蓄積用!AC$2:AC$10000, "&gt;=4.0")&gt;0, "〇", "×")))</f>
        <v>×</v>
      </c>
      <c r="AQ56" t="str">
        <f>IF(OR($A56="", AQ$5=""), "", IF(COUNTIFS(【データ】蓄積用!A$2:A$10000, AQ$5, 【データ】蓄積用!C$2:C$10000, $A56, 【データ】蓄積用!D$2:D$10000, "&gt;=3000", 【データ】蓄積用!E$2:E$10000, "&gt;=1500")&gt;0, "〇", IF(COUNTIFS(【データ】蓄積用!A$2:A$10000, AQ$5, 【データ】蓄積用!C$2:C$10000, $A56, 【データ】蓄積用!Q$2:Q$10000, 1, 【データ】蓄積用!AC$2:AC$10000, "&gt;=4.0")&gt;0, "〇", "×")))</f>
        <v>×</v>
      </c>
      <c r="AR56" t="str">
        <f>IF(OR($A56="", AR$5=""), "", IF(COUNTIFS(【データ】蓄積用!A$2:A$10000, AR$5, 【データ】蓄積用!C$2:C$10000, $A56, 【データ】蓄積用!D$2:D$10000, "&gt;=3000", 【データ】蓄積用!E$2:E$10000, "&gt;=1500")&gt;0, "〇", IF(COUNTIFS(【データ】蓄積用!A$2:A$10000, AR$5, 【データ】蓄積用!C$2:C$10000, $A56, 【データ】蓄積用!Q$2:Q$10000, 1, 【データ】蓄積用!AC$2:AC$10000, "&gt;=4.0")&gt;0, "〇", "×")))</f>
        <v>×</v>
      </c>
      <c r="AS56" t="str">
        <f>IF(OR($A56="", AS$5=""), "", IF(COUNTIFS(【データ】蓄積用!A$2:A$10000, AS$5, 【データ】蓄積用!C$2:C$10000, $A56, 【データ】蓄積用!D$2:D$10000, "&gt;=3000", 【データ】蓄積用!E$2:E$10000, "&gt;=1500")&gt;0, "〇", IF(COUNTIFS(【データ】蓄積用!A$2:A$10000, AS$5, 【データ】蓄積用!C$2:C$10000, $A56, 【データ】蓄積用!Q$2:Q$10000, 1, 【データ】蓄積用!AC$2:AC$10000, "&gt;=4.0")&gt;0, "〇", "×")))</f>
        <v>×</v>
      </c>
      <c r="AT56" t="str">
        <f>IF(OR($A56="", AT$5=""), "", IF(COUNTIFS(【データ】蓄積用!A$2:A$10000, AT$5, 【データ】蓄積用!C$2:C$10000, $A56, 【データ】蓄積用!D$2:D$10000, "&gt;=3000", 【データ】蓄積用!E$2:E$10000, "&gt;=1500")&gt;0, "〇", IF(COUNTIFS(【データ】蓄積用!A$2:A$10000, AT$5, 【データ】蓄積用!C$2:C$10000, $A56, 【データ】蓄積用!Q$2:Q$10000, 1, 【データ】蓄積用!AC$2:AC$10000, "&gt;=4.0")&gt;0, "〇", "×")))</f>
        <v>×</v>
      </c>
      <c r="AU56" t="str">
        <f>IF(OR($A56="", AU$5=""), "", IF(COUNTIFS(【データ】蓄積用!A$2:A$10000, AU$5, 【データ】蓄積用!C$2:C$10000, $A56, 【データ】蓄積用!D$2:D$10000, "&gt;=3000", 【データ】蓄積用!E$2:E$10000, "&gt;=1500")&gt;0, "〇", IF(COUNTIFS(【データ】蓄積用!A$2:A$10000, AU$5, 【データ】蓄積用!C$2:C$10000, $A56, 【データ】蓄積用!Q$2:Q$10000, 1, 【データ】蓄積用!AC$2:AC$10000, "&gt;=4.0")&gt;0, "〇", "×")))</f>
        <v>×</v>
      </c>
      <c r="AV56" t="str">
        <f>IF(OR($A56="", AV$5=""), "", IF(COUNTIFS(【データ】蓄積用!A$2:A$10000, AV$5, 【データ】蓄積用!C$2:C$10000, $A56, 【データ】蓄積用!D$2:D$10000, "&gt;=3000", 【データ】蓄積用!E$2:E$10000, "&gt;=1500")&gt;0, "〇", IF(COUNTIFS(【データ】蓄積用!A$2:A$10000, AV$5, 【データ】蓄積用!C$2:C$10000, $A56, 【データ】蓄積用!Q$2:Q$10000, 1, 【データ】蓄積用!AC$2:AC$10000, "&gt;=4.0")&gt;0, "〇", "×")))</f>
        <v>×</v>
      </c>
      <c r="AW56" t="str">
        <f>IF(OR($A56="", AW$5=""), "", IF(COUNTIFS(【データ】蓄積用!A$2:A$10000, AW$5, 【データ】蓄積用!C$2:C$10000, $A56, 【データ】蓄積用!D$2:D$10000, "&gt;=3000", 【データ】蓄積用!E$2:E$10000, "&gt;=1500")&gt;0, "〇", IF(COUNTIFS(【データ】蓄積用!A$2:A$10000, AW$5, 【データ】蓄積用!C$2:C$10000, $A56, 【データ】蓄積用!Q$2:Q$10000, 1, 【データ】蓄積用!AC$2:AC$10000, "&gt;=4.0")&gt;0, "〇", "×")))</f>
        <v>×</v>
      </c>
      <c r="AX56" t="str">
        <f>IF(OR($A56="", AX$5=""), "", IF(COUNTIFS(【データ】蓄積用!A$2:A$10000, AX$5, 【データ】蓄積用!C$2:C$10000, $A56, 【データ】蓄積用!D$2:D$10000, "&gt;=3000", 【データ】蓄積用!E$2:E$10000, "&gt;=1500")&gt;0, "〇", IF(COUNTIFS(【データ】蓄積用!A$2:A$10000, AX$5, 【データ】蓄積用!C$2:C$10000, $A56, 【データ】蓄積用!Q$2:Q$10000, 1, 【データ】蓄積用!AC$2:AC$10000, "&gt;=4.0")&gt;0, "〇", "×")))</f>
        <v>×</v>
      </c>
      <c r="AY56" t="str">
        <f>IF(OR($A56="", AY$5=""), "", IF(COUNTIFS(【データ】蓄積用!A$2:A$10000, AY$5, 【データ】蓄積用!C$2:C$10000, $A56, 【データ】蓄積用!D$2:D$10000, "&gt;=3000", 【データ】蓄積用!E$2:E$10000, "&gt;=1500")&gt;0, "〇", IF(COUNTIFS(【データ】蓄積用!A$2:A$10000, AY$5, 【データ】蓄積用!C$2:C$10000, $A56, 【データ】蓄積用!Q$2:Q$10000, 1, 【データ】蓄積用!AC$2:AC$10000, "&gt;=4.0")&gt;0, "〇", "×")))</f>
        <v/>
      </c>
    </row>
    <row r="57" spans="1:51">
      <c r="A57">
        <v>573</v>
      </c>
      <c r="B57" t="str">
        <f>IF(OR($A57="", B$5=""), "", IF(COUNTIFS(【データ】蓄積用!A$2:A$10000, B$5, 【データ】蓄積用!C$2:C$10000, $A57, 【データ】蓄積用!D$2:D$10000, "&gt;=3000", 【データ】蓄積用!E$2:E$10000, "&gt;=1500")&gt;0, "〇", IF(COUNTIFS(【データ】蓄積用!A$2:A$10000, B$5, 【データ】蓄積用!C$2:C$10000, $A57, 【データ】蓄積用!Q$2:Q$10000, 1, 【データ】蓄積用!AC$2:AC$10000, "&gt;=4.0")&gt;0, "〇", "×")))</f>
        <v>×</v>
      </c>
      <c r="C57" t="str">
        <f>IF(OR($A57="", C$5=""), "", IF(COUNTIFS(【データ】蓄積用!A$2:A$10000, C$5, 【データ】蓄積用!C$2:C$10000, $A57, 【データ】蓄積用!D$2:D$10000, "&gt;=3000", 【データ】蓄積用!E$2:E$10000, "&gt;=1500")&gt;0, "〇", IF(COUNTIFS(【データ】蓄積用!A$2:A$10000, C$5, 【データ】蓄積用!C$2:C$10000, $A57, 【データ】蓄積用!Q$2:Q$10000, 1, 【データ】蓄積用!AC$2:AC$10000, "&gt;=4.0")&gt;0, "〇", "×")))</f>
        <v>×</v>
      </c>
      <c r="D57" t="str">
        <f>IF(OR($A57="", D$5=""), "", IF(COUNTIFS(【データ】蓄積用!A$2:A$10000, D$5, 【データ】蓄積用!C$2:C$10000, $A57, 【データ】蓄積用!D$2:D$10000, "&gt;=3000", 【データ】蓄積用!E$2:E$10000, "&gt;=1500")&gt;0, "〇", IF(COUNTIFS(【データ】蓄積用!A$2:A$10000, D$5, 【データ】蓄積用!C$2:C$10000, $A57, 【データ】蓄積用!Q$2:Q$10000, 1, 【データ】蓄積用!AC$2:AC$10000, "&gt;=4.0")&gt;0, "〇", "×")))</f>
        <v>×</v>
      </c>
      <c r="E57" t="str">
        <f>IF(OR($A57="", E$5=""), "", IF(COUNTIFS(【データ】蓄積用!A$2:A$10000, E$5, 【データ】蓄積用!C$2:C$10000, $A57, 【データ】蓄積用!D$2:D$10000, "&gt;=3000", 【データ】蓄積用!E$2:E$10000, "&gt;=1500")&gt;0, "〇", IF(COUNTIFS(【データ】蓄積用!A$2:A$10000, E$5, 【データ】蓄積用!C$2:C$10000, $A57, 【データ】蓄積用!Q$2:Q$10000, 1, 【データ】蓄積用!AC$2:AC$10000, "&gt;=4.0")&gt;0, "〇", "×")))</f>
        <v>×</v>
      </c>
      <c r="F57" t="str">
        <f>IF(OR($A57="", F$5=""), "", IF(COUNTIFS(【データ】蓄積用!A$2:A$10000, F$5, 【データ】蓄積用!C$2:C$10000, $A57, 【データ】蓄積用!D$2:D$10000, "&gt;=3000", 【データ】蓄積用!E$2:E$10000, "&gt;=1500")&gt;0, "〇", IF(COUNTIFS(【データ】蓄積用!A$2:A$10000, F$5, 【データ】蓄積用!C$2:C$10000, $A57, 【データ】蓄積用!Q$2:Q$10000, 1, 【データ】蓄積用!AC$2:AC$10000, "&gt;=4.0")&gt;0, "〇", "×")))</f>
        <v>×</v>
      </c>
      <c r="G57" t="str">
        <f>IF(OR($A57="", G$5=""), "", IF(COUNTIFS(【データ】蓄積用!A$2:A$10000, G$5, 【データ】蓄積用!C$2:C$10000, $A57, 【データ】蓄積用!D$2:D$10000, "&gt;=3000", 【データ】蓄積用!E$2:E$10000, "&gt;=1500")&gt;0, "〇", IF(COUNTIFS(【データ】蓄積用!A$2:A$10000, G$5, 【データ】蓄積用!C$2:C$10000, $A57, 【データ】蓄積用!Q$2:Q$10000, 1, 【データ】蓄積用!AC$2:AC$10000, "&gt;=4.0")&gt;0, "〇", "×")))</f>
        <v>×</v>
      </c>
      <c r="H57" t="str">
        <f>IF(OR($A57="", H$5=""), "", IF(COUNTIFS(【データ】蓄積用!A$2:A$10000, H$5, 【データ】蓄積用!C$2:C$10000, $A57, 【データ】蓄積用!D$2:D$10000, "&gt;=3000", 【データ】蓄積用!E$2:E$10000, "&gt;=1500")&gt;0, "〇", IF(COUNTIFS(【データ】蓄積用!A$2:A$10000, H$5, 【データ】蓄積用!C$2:C$10000, $A57, 【データ】蓄積用!Q$2:Q$10000, 1, 【データ】蓄積用!AC$2:AC$10000, "&gt;=4.0")&gt;0, "〇", "×")))</f>
        <v>×</v>
      </c>
      <c r="I57" t="str">
        <f>IF(OR($A57="", I$5=""), "", IF(COUNTIFS(【データ】蓄積用!A$2:A$10000, I$5, 【データ】蓄積用!C$2:C$10000, $A57, 【データ】蓄積用!D$2:D$10000, "&gt;=3000", 【データ】蓄積用!E$2:E$10000, "&gt;=1500")&gt;0, "〇", IF(COUNTIFS(【データ】蓄積用!A$2:A$10000, I$5, 【データ】蓄積用!C$2:C$10000, $A57, 【データ】蓄積用!Q$2:Q$10000, 1, 【データ】蓄積用!AC$2:AC$10000, "&gt;=4.0")&gt;0, "〇", "×")))</f>
        <v>×</v>
      </c>
      <c r="J57" t="str">
        <f>IF(OR($A57="", J$5=""), "", IF(COUNTIFS(【データ】蓄積用!A$2:A$10000, J$5, 【データ】蓄積用!C$2:C$10000, $A57, 【データ】蓄積用!D$2:D$10000, "&gt;=3000", 【データ】蓄積用!E$2:E$10000, "&gt;=1500")&gt;0, "〇", IF(COUNTIFS(【データ】蓄積用!A$2:A$10000, J$5, 【データ】蓄積用!C$2:C$10000, $A57, 【データ】蓄積用!Q$2:Q$10000, 1, 【データ】蓄積用!AC$2:AC$10000, "&gt;=4.0")&gt;0, "〇", "×")))</f>
        <v>×</v>
      </c>
      <c r="K57" t="str">
        <f>IF(OR($A57="", K$5=""), "", IF(COUNTIFS(【データ】蓄積用!A$2:A$10000, K$5, 【データ】蓄積用!C$2:C$10000, $A57, 【データ】蓄積用!D$2:D$10000, "&gt;=3000", 【データ】蓄積用!E$2:E$10000, "&gt;=1500")&gt;0, "〇", IF(COUNTIFS(【データ】蓄積用!A$2:A$10000, K$5, 【データ】蓄積用!C$2:C$10000, $A57, 【データ】蓄積用!Q$2:Q$10000, 1, 【データ】蓄積用!AC$2:AC$10000, "&gt;=4.0")&gt;0, "〇", "×")))</f>
        <v>×</v>
      </c>
      <c r="L57" t="str">
        <f>IF(OR($A57="", L$5=""), "", IF(COUNTIFS(【データ】蓄積用!A$2:A$10000, L$5, 【データ】蓄積用!C$2:C$10000, $A57, 【データ】蓄積用!D$2:D$10000, "&gt;=3000", 【データ】蓄積用!E$2:E$10000, "&gt;=1500")&gt;0, "〇", IF(COUNTIFS(【データ】蓄積用!A$2:A$10000, L$5, 【データ】蓄積用!C$2:C$10000, $A57, 【データ】蓄積用!Q$2:Q$10000, 1, 【データ】蓄積用!AC$2:AC$10000, "&gt;=4.0")&gt;0, "〇", "×")))</f>
        <v>×</v>
      </c>
      <c r="M57" t="str">
        <f>IF(OR($A57="", M$5=""), "", IF(COUNTIFS(【データ】蓄積用!A$2:A$10000, M$5, 【データ】蓄積用!C$2:C$10000, $A57, 【データ】蓄積用!D$2:D$10000, "&gt;=3000", 【データ】蓄積用!E$2:E$10000, "&gt;=1500")&gt;0, "〇", IF(COUNTIFS(【データ】蓄積用!A$2:A$10000, M$5, 【データ】蓄積用!C$2:C$10000, $A57, 【データ】蓄積用!Q$2:Q$10000, 1, 【データ】蓄積用!AC$2:AC$10000, "&gt;=4.0")&gt;0, "〇", "×")))</f>
        <v>×</v>
      </c>
      <c r="N57" t="str">
        <f>IF(OR($A57="", N$5=""), "", IF(COUNTIFS(【データ】蓄積用!A$2:A$10000, N$5, 【データ】蓄積用!C$2:C$10000, $A57, 【データ】蓄積用!D$2:D$10000, "&gt;=3000", 【データ】蓄積用!E$2:E$10000, "&gt;=1500")&gt;0, "〇", IF(COUNTIFS(【データ】蓄積用!A$2:A$10000, N$5, 【データ】蓄積用!C$2:C$10000, $A57, 【データ】蓄積用!Q$2:Q$10000, 1, 【データ】蓄積用!AC$2:AC$10000, "&gt;=4.0")&gt;0, "〇", "×")))</f>
        <v>×</v>
      </c>
      <c r="O57" t="str">
        <f>IF(OR($A57="", O$5=""), "", IF(COUNTIFS(【データ】蓄積用!A$2:A$10000, O$5, 【データ】蓄積用!C$2:C$10000, $A57, 【データ】蓄積用!D$2:D$10000, "&gt;=3000", 【データ】蓄積用!E$2:E$10000, "&gt;=1500")&gt;0, "〇", IF(COUNTIFS(【データ】蓄積用!A$2:A$10000, O$5, 【データ】蓄積用!C$2:C$10000, $A57, 【データ】蓄積用!Q$2:Q$10000, 1, 【データ】蓄積用!AC$2:AC$10000, "&gt;=4.0")&gt;0, "〇", "×")))</f>
        <v>×</v>
      </c>
      <c r="P57" t="str">
        <f>IF(OR($A57="", P$5=""), "", IF(COUNTIFS(【データ】蓄積用!A$2:A$10000, P$5, 【データ】蓄積用!C$2:C$10000, $A57, 【データ】蓄積用!D$2:D$10000, "&gt;=3000", 【データ】蓄積用!E$2:E$10000, "&gt;=1500")&gt;0, "〇", IF(COUNTIFS(【データ】蓄積用!A$2:A$10000, P$5, 【データ】蓄積用!C$2:C$10000, $A57, 【データ】蓄積用!Q$2:Q$10000, 1, 【データ】蓄積用!AC$2:AC$10000, "&gt;=4.0")&gt;0, "〇", "×")))</f>
        <v>×</v>
      </c>
      <c r="Q57" t="str">
        <f>IF(OR($A57="", Q$5=""), "", IF(COUNTIFS(【データ】蓄積用!A$2:A$10000, Q$5, 【データ】蓄積用!C$2:C$10000, $A57, 【データ】蓄積用!D$2:D$10000, "&gt;=3000", 【データ】蓄積用!E$2:E$10000, "&gt;=1500")&gt;0, "〇", IF(COUNTIFS(【データ】蓄積用!A$2:A$10000, Q$5, 【データ】蓄積用!C$2:C$10000, $A57, 【データ】蓄積用!Q$2:Q$10000, 1, 【データ】蓄積用!AC$2:AC$10000, "&gt;=4.0")&gt;0, "〇", "×")))</f>
        <v>×</v>
      </c>
      <c r="R57" t="str">
        <f>IF(OR($A57="", R$5=""), "", IF(COUNTIFS(【データ】蓄積用!A$2:A$10000, R$5, 【データ】蓄積用!C$2:C$10000, $A57, 【データ】蓄積用!D$2:D$10000, "&gt;=3000", 【データ】蓄積用!E$2:E$10000, "&gt;=1500")&gt;0, "〇", IF(COUNTIFS(【データ】蓄積用!A$2:A$10000, R$5, 【データ】蓄積用!C$2:C$10000, $A57, 【データ】蓄積用!Q$2:Q$10000, 1, 【データ】蓄積用!AC$2:AC$10000, "&gt;=4.0")&gt;0, "〇", "×")))</f>
        <v>×</v>
      </c>
      <c r="S57" t="str">
        <f>IF(OR($A57="", S$5=""), "", IF(COUNTIFS(【データ】蓄積用!A$2:A$10000, S$5, 【データ】蓄積用!C$2:C$10000, $A57, 【データ】蓄積用!D$2:D$10000, "&gt;=3000", 【データ】蓄積用!E$2:E$10000, "&gt;=1500")&gt;0, "〇", IF(COUNTIFS(【データ】蓄積用!A$2:A$10000, S$5, 【データ】蓄積用!C$2:C$10000, $A57, 【データ】蓄積用!Q$2:Q$10000, 1, 【データ】蓄積用!AC$2:AC$10000, "&gt;=4.0")&gt;0, "〇", "×")))</f>
        <v>×</v>
      </c>
      <c r="T57" t="str">
        <f>IF(OR($A57="", T$5=""), "", IF(COUNTIFS(【データ】蓄積用!A$2:A$10000, T$5, 【データ】蓄積用!C$2:C$10000, $A57, 【データ】蓄積用!D$2:D$10000, "&gt;=3000", 【データ】蓄積用!E$2:E$10000, "&gt;=1500")&gt;0, "〇", IF(COUNTIFS(【データ】蓄積用!A$2:A$10000, T$5, 【データ】蓄積用!C$2:C$10000, $A57, 【データ】蓄積用!Q$2:Q$10000, 1, 【データ】蓄積用!AC$2:AC$10000, "&gt;=4.0")&gt;0, "〇", "×")))</f>
        <v>×</v>
      </c>
      <c r="U57" t="str">
        <f>IF(OR($A57="", U$5=""), "", IF(COUNTIFS(【データ】蓄積用!A$2:A$10000, U$5, 【データ】蓄積用!C$2:C$10000, $A57, 【データ】蓄積用!D$2:D$10000, "&gt;=3000", 【データ】蓄積用!E$2:E$10000, "&gt;=1500")&gt;0, "〇", IF(COUNTIFS(【データ】蓄積用!A$2:A$10000, U$5, 【データ】蓄積用!C$2:C$10000, $A57, 【データ】蓄積用!Q$2:Q$10000, 1, 【データ】蓄積用!AC$2:AC$10000, "&gt;=4.0")&gt;0, "〇", "×")))</f>
        <v>×</v>
      </c>
      <c r="V57" t="str">
        <f>IF(OR($A57="", V$5=""), "", IF(COUNTIFS(【データ】蓄積用!A$2:A$10000, V$5, 【データ】蓄積用!C$2:C$10000, $A57, 【データ】蓄積用!D$2:D$10000, "&gt;=3000", 【データ】蓄積用!E$2:E$10000, "&gt;=1500")&gt;0, "〇", IF(COUNTIFS(【データ】蓄積用!A$2:A$10000, V$5, 【データ】蓄積用!C$2:C$10000, $A57, 【データ】蓄積用!Q$2:Q$10000, 1, 【データ】蓄積用!AC$2:AC$10000, "&gt;=4.0")&gt;0, "〇", "×")))</f>
        <v>×</v>
      </c>
      <c r="W57" t="str">
        <f>IF(OR($A57="", W$5=""), "", IF(COUNTIFS(【データ】蓄積用!A$2:A$10000, W$5, 【データ】蓄積用!C$2:C$10000, $A57, 【データ】蓄積用!D$2:D$10000, "&gt;=3000", 【データ】蓄積用!E$2:E$10000, "&gt;=1500")&gt;0, "〇", IF(COUNTIFS(【データ】蓄積用!A$2:A$10000, W$5, 【データ】蓄積用!C$2:C$10000, $A57, 【データ】蓄積用!Q$2:Q$10000, 1, 【データ】蓄積用!AC$2:AC$10000, "&gt;=4.0")&gt;0, "〇", "×")))</f>
        <v>×</v>
      </c>
      <c r="X57" t="str">
        <f>IF(OR($A57="", X$5=""), "", IF(COUNTIFS(【データ】蓄積用!A$2:A$10000, X$5, 【データ】蓄積用!C$2:C$10000, $A57, 【データ】蓄積用!D$2:D$10000, "&gt;=3000", 【データ】蓄積用!E$2:E$10000, "&gt;=1500")&gt;0, "〇", IF(COUNTIFS(【データ】蓄積用!A$2:A$10000, X$5, 【データ】蓄積用!C$2:C$10000, $A57, 【データ】蓄積用!Q$2:Q$10000, 1, 【データ】蓄積用!AC$2:AC$10000, "&gt;=4.0")&gt;0, "〇", "×")))</f>
        <v>×</v>
      </c>
      <c r="Y57" t="str">
        <f>IF(OR($A57="", Y$5=""), "", IF(COUNTIFS(【データ】蓄積用!A$2:A$10000, Y$5, 【データ】蓄積用!C$2:C$10000, $A57, 【データ】蓄積用!D$2:D$10000, "&gt;=3000", 【データ】蓄積用!E$2:E$10000, "&gt;=1500")&gt;0, "〇", IF(COUNTIFS(【データ】蓄積用!A$2:A$10000, Y$5, 【データ】蓄積用!C$2:C$10000, $A57, 【データ】蓄積用!Q$2:Q$10000, 1, 【データ】蓄積用!AC$2:AC$10000, "&gt;=4.0")&gt;0, "〇", "×")))</f>
        <v>×</v>
      </c>
      <c r="Z57" t="str">
        <f>IF(OR($A57="", Z$5=""), "", IF(COUNTIFS(【データ】蓄積用!A$2:A$10000, Z$5, 【データ】蓄積用!C$2:C$10000, $A57, 【データ】蓄積用!D$2:D$10000, "&gt;=3000", 【データ】蓄積用!E$2:E$10000, "&gt;=1500")&gt;0, "〇", IF(COUNTIFS(【データ】蓄積用!A$2:A$10000, Z$5, 【データ】蓄積用!C$2:C$10000, $A57, 【データ】蓄積用!Q$2:Q$10000, 1, 【データ】蓄積用!AC$2:AC$10000, "&gt;=4.0")&gt;0, "〇", "×")))</f>
        <v>×</v>
      </c>
      <c r="AA57" t="str">
        <f>IF(OR($A57="", AA$5=""), "", IF(COUNTIFS(【データ】蓄積用!A$2:A$10000, AA$5, 【データ】蓄積用!C$2:C$10000, $A57, 【データ】蓄積用!D$2:D$10000, "&gt;=3000", 【データ】蓄積用!E$2:E$10000, "&gt;=1500")&gt;0, "〇", IF(COUNTIFS(【データ】蓄積用!A$2:A$10000, AA$5, 【データ】蓄積用!C$2:C$10000, $A57, 【データ】蓄積用!Q$2:Q$10000, 1, 【データ】蓄積用!AC$2:AC$10000, "&gt;=4.0")&gt;0, "〇", "×")))</f>
        <v>×</v>
      </c>
      <c r="AB57" t="str">
        <f>IF(OR($A57="", AB$5=""), "", IF(COUNTIFS(【データ】蓄積用!A$2:A$10000, AB$5, 【データ】蓄積用!C$2:C$10000, $A57, 【データ】蓄積用!D$2:D$10000, "&gt;=3000", 【データ】蓄積用!E$2:E$10000, "&gt;=1500")&gt;0, "〇", IF(COUNTIFS(【データ】蓄積用!A$2:A$10000, AB$5, 【データ】蓄積用!C$2:C$10000, $A57, 【データ】蓄積用!Q$2:Q$10000, 1, 【データ】蓄積用!AC$2:AC$10000, "&gt;=4.0")&gt;0, "〇", "×")))</f>
        <v>×</v>
      </c>
      <c r="AC57" t="str">
        <f>IF(OR($A57="", AC$5=""), "", IF(COUNTIFS(【データ】蓄積用!A$2:A$10000, AC$5, 【データ】蓄積用!C$2:C$10000, $A57, 【データ】蓄積用!D$2:D$10000, "&gt;=3000", 【データ】蓄積用!E$2:E$10000, "&gt;=1500")&gt;0, "〇", IF(COUNTIFS(【データ】蓄積用!A$2:A$10000, AC$5, 【データ】蓄積用!C$2:C$10000, $A57, 【データ】蓄積用!Q$2:Q$10000, 1, 【データ】蓄積用!AC$2:AC$10000, "&gt;=4.0")&gt;0, "〇", "×")))</f>
        <v>×</v>
      </c>
      <c r="AD57" t="str">
        <f>IF(OR($A57="", AD$5=""), "", IF(COUNTIFS(【データ】蓄積用!A$2:A$10000, AD$5, 【データ】蓄積用!C$2:C$10000, $A57, 【データ】蓄積用!D$2:D$10000, "&gt;=3000", 【データ】蓄積用!E$2:E$10000, "&gt;=1500")&gt;0, "〇", IF(COUNTIFS(【データ】蓄積用!A$2:A$10000, AD$5, 【データ】蓄積用!C$2:C$10000, $A57, 【データ】蓄積用!Q$2:Q$10000, 1, 【データ】蓄積用!AC$2:AC$10000, "&gt;=4.0")&gt;0, "〇", "×")))</f>
        <v>×</v>
      </c>
      <c r="AE57" t="str">
        <f>IF(OR($A57="", AE$5=""), "", IF(COUNTIFS(【データ】蓄積用!A$2:A$10000, AE$5, 【データ】蓄積用!C$2:C$10000, $A57, 【データ】蓄積用!D$2:D$10000, "&gt;=3000", 【データ】蓄積用!E$2:E$10000, "&gt;=1500")&gt;0, "〇", IF(COUNTIFS(【データ】蓄積用!A$2:A$10000, AE$5, 【データ】蓄積用!C$2:C$10000, $A57, 【データ】蓄積用!Q$2:Q$10000, 1, 【データ】蓄積用!AC$2:AC$10000, "&gt;=4.0")&gt;0, "〇", "×")))</f>
        <v>〇</v>
      </c>
      <c r="AF57" t="str">
        <f>IF(OR($A57="", AF$5=""), "", IF(COUNTIFS(【データ】蓄積用!A$2:A$10000, AF$5, 【データ】蓄積用!C$2:C$10000, $A57, 【データ】蓄積用!D$2:D$10000, "&gt;=3000", 【データ】蓄積用!E$2:E$10000, "&gt;=1500")&gt;0, "〇", IF(COUNTIFS(【データ】蓄積用!A$2:A$10000, AF$5, 【データ】蓄積用!C$2:C$10000, $A57, 【データ】蓄積用!Q$2:Q$10000, 1, 【データ】蓄積用!AC$2:AC$10000, "&gt;=4.0")&gt;0, "〇", "×")))</f>
        <v>×</v>
      </c>
      <c r="AG57" t="str">
        <f>IF(OR($A57="", AG$5=""), "", IF(COUNTIFS(【データ】蓄積用!A$2:A$10000, AG$5, 【データ】蓄積用!C$2:C$10000, $A57, 【データ】蓄積用!D$2:D$10000, "&gt;=3000", 【データ】蓄積用!E$2:E$10000, "&gt;=1500")&gt;0, "〇", IF(COUNTIFS(【データ】蓄積用!A$2:A$10000, AG$5, 【データ】蓄積用!C$2:C$10000, $A57, 【データ】蓄積用!Q$2:Q$10000, 1, 【データ】蓄積用!AC$2:AC$10000, "&gt;=4.0")&gt;0, "〇", "×")))</f>
        <v>×</v>
      </c>
      <c r="AH57" t="str">
        <f>IF(OR($A57="", AH$5=""), "", IF(COUNTIFS(【データ】蓄積用!A$2:A$10000, AH$5, 【データ】蓄積用!C$2:C$10000, $A57, 【データ】蓄積用!D$2:D$10000, "&gt;=3000", 【データ】蓄積用!E$2:E$10000, "&gt;=1500")&gt;0, "〇", IF(COUNTIFS(【データ】蓄積用!A$2:A$10000, AH$5, 【データ】蓄積用!C$2:C$10000, $A57, 【データ】蓄積用!Q$2:Q$10000, 1, 【データ】蓄積用!AC$2:AC$10000, "&gt;=4.0")&gt;0, "〇", "×")))</f>
        <v>×</v>
      </c>
      <c r="AI57" t="str">
        <f>IF(OR($A57="", AI$5=""), "", IF(COUNTIFS(【データ】蓄積用!A$2:A$10000, AI$5, 【データ】蓄積用!C$2:C$10000, $A57, 【データ】蓄積用!D$2:D$10000, "&gt;=3000", 【データ】蓄積用!E$2:E$10000, "&gt;=1500")&gt;0, "〇", IF(COUNTIFS(【データ】蓄積用!A$2:A$10000, AI$5, 【データ】蓄積用!C$2:C$10000, $A57, 【データ】蓄積用!Q$2:Q$10000, 1, 【データ】蓄積用!AC$2:AC$10000, "&gt;=4.0")&gt;0, "〇", "×")))</f>
        <v>×</v>
      </c>
      <c r="AJ57" t="str">
        <f>IF(OR($A57="", AJ$5=""), "", IF(COUNTIFS(【データ】蓄積用!A$2:A$10000, AJ$5, 【データ】蓄積用!C$2:C$10000, $A57, 【データ】蓄積用!D$2:D$10000, "&gt;=3000", 【データ】蓄積用!E$2:E$10000, "&gt;=1500")&gt;0, "〇", IF(COUNTIFS(【データ】蓄積用!A$2:A$10000, AJ$5, 【データ】蓄積用!C$2:C$10000, $A57, 【データ】蓄積用!Q$2:Q$10000, 1, 【データ】蓄積用!AC$2:AC$10000, "&gt;=4.0")&gt;0, "〇", "×")))</f>
        <v>×</v>
      </c>
      <c r="AK57" t="str">
        <f>IF(OR($A57="", AK$5=""), "", IF(COUNTIFS(【データ】蓄積用!A$2:A$10000, AK$5, 【データ】蓄積用!C$2:C$10000, $A57, 【データ】蓄積用!D$2:D$10000, "&gt;=3000", 【データ】蓄積用!E$2:E$10000, "&gt;=1500")&gt;0, "〇", IF(COUNTIFS(【データ】蓄積用!A$2:A$10000, AK$5, 【データ】蓄積用!C$2:C$10000, $A57, 【データ】蓄積用!Q$2:Q$10000, 1, 【データ】蓄積用!AC$2:AC$10000, "&gt;=4.0")&gt;0, "〇", "×")))</f>
        <v>×</v>
      </c>
      <c r="AL57" t="str">
        <f>IF(OR($A57="", AL$5=""), "", IF(COUNTIFS(【データ】蓄積用!A$2:A$10000, AL$5, 【データ】蓄積用!C$2:C$10000, $A57, 【データ】蓄積用!D$2:D$10000, "&gt;=3000", 【データ】蓄積用!E$2:E$10000, "&gt;=1500")&gt;0, "〇", IF(COUNTIFS(【データ】蓄積用!A$2:A$10000, AL$5, 【データ】蓄積用!C$2:C$10000, $A57, 【データ】蓄積用!Q$2:Q$10000, 1, 【データ】蓄積用!AC$2:AC$10000, "&gt;=4.0")&gt;0, "〇", "×")))</f>
        <v>×</v>
      </c>
      <c r="AM57" t="str">
        <f>IF(OR($A57="", AM$5=""), "", IF(COUNTIFS(【データ】蓄積用!A$2:A$10000, AM$5, 【データ】蓄積用!C$2:C$10000, $A57, 【データ】蓄積用!D$2:D$10000, "&gt;=3000", 【データ】蓄積用!E$2:E$10000, "&gt;=1500")&gt;0, "〇", IF(COUNTIFS(【データ】蓄積用!A$2:A$10000, AM$5, 【データ】蓄積用!C$2:C$10000, $A57, 【データ】蓄積用!Q$2:Q$10000, 1, 【データ】蓄積用!AC$2:AC$10000, "&gt;=4.0")&gt;0, "〇", "×")))</f>
        <v>×</v>
      </c>
      <c r="AN57" t="str">
        <f>IF(OR($A57="", AN$5=""), "", IF(COUNTIFS(【データ】蓄積用!A$2:A$10000, AN$5, 【データ】蓄積用!C$2:C$10000, $A57, 【データ】蓄積用!D$2:D$10000, "&gt;=3000", 【データ】蓄積用!E$2:E$10000, "&gt;=1500")&gt;0, "〇", IF(COUNTIFS(【データ】蓄積用!A$2:A$10000, AN$5, 【データ】蓄積用!C$2:C$10000, $A57, 【データ】蓄積用!Q$2:Q$10000, 1, 【データ】蓄積用!AC$2:AC$10000, "&gt;=4.0")&gt;0, "〇", "×")))</f>
        <v>×</v>
      </c>
      <c r="AO57" t="str">
        <f>IF(OR($A57="", AO$5=""), "", IF(COUNTIFS(【データ】蓄積用!A$2:A$10000, AO$5, 【データ】蓄積用!C$2:C$10000, $A57, 【データ】蓄積用!D$2:D$10000, "&gt;=3000", 【データ】蓄積用!E$2:E$10000, "&gt;=1500")&gt;0, "〇", IF(COUNTIFS(【データ】蓄積用!A$2:A$10000, AO$5, 【データ】蓄積用!C$2:C$10000, $A57, 【データ】蓄積用!Q$2:Q$10000, 1, 【データ】蓄積用!AC$2:AC$10000, "&gt;=4.0")&gt;0, "〇", "×")))</f>
        <v>×</v>
      </c>
      <c r="AP57" t="str">
        <f>IF(OR($A57="", AP$5=""), "", IF(COUNTIFS(【データ】蓄積用!A$2:A$10000, AP$5, 【データ】蓄積用!C$2:C$10000, $A57, 【データ】蓄積用!D$2:D$10000, "&gt;=3000", 【データ】蓄積用!E$2:E$10000, "&gt;=1500")&gt;0, "〇", IF(COUNTIFS(【データ】蓄積用!A$2:A$10000, AP$5, 【データ】蓄積用!C$2:C$10000, $A57, 【データ】蓄積用!Q$2:Q$10000, 1, 【データ】蓄積用!AC$2:AC$10000, "&gt;=4.0")&gt;0, "〇", "×")))</f>
        <v>〇</v>
      </c>
      <c r="AQ57" t="str">
        <f>IF(OR($A57="", AQ$5=""), "", IF(COUNTIFS(【データ】蓄積用!A$2:A$10000, AQ$5, 【データ】蓄積用!C$2:C$10000, $A57, 【データ】蓄積用!D$2:D$10000, "&gt;=3000", 【データ】蓄積用!E$2:E$10000, "&gt;=1500")&gt;0, "〇", IF(COUNTIFS(【データ】蓄積用!A$2:A$10000, AQ$5, 【データ】蓄積用!C$2:C$10000, $A57, 【データ】蓄積用!Q$2:Q$10000, 1, 【データ】蓄積用!AC$2:AC$10000, "&gt;=4.0")&gt;0, "〇", "×")))</f>
        <v>×</v>
      </c>
      <c r="AR57" t="str">
        <f>IF(OR($A57="", AR$5=""), "", IF(COUNTIFS(【データ】蓄積用!A$2:A$10000, AR$5, 【データ】蓄積用!C$2:C$10000, $A57, 【データ】蓄積用!D$2:D$10000, "&gt;=3000", 【データ】蓄積用!E$2:E$10000, "&gt;=1500")&gt;0, "〇", IF(COUNTIFS(【データ】蓄積用!A$2:A$10000, AR$5, 【データ】蓄積用!C$2:C$10000, $A57, 【データ】蓄積用!Q$2:Q$10000, 1, 【データ】蓄積用!AC$2:AC$10000, "&gt;=4.0")&gt;0, "〇", "×")))</f>
        <v>×</v>
      </c>
      <c r="AS57" t="str">
        <f>IF(OR($A57="", AS$5=""), "", IF(COUNTIFS(【データ】蓄積用!A$2:A$10000, AS$5, 【データ】蓄積用!C$2:C$10000, $A57, 【データ】蓄積用!D$2:D$10000, "&gt;=3000", 【データ】蓄積用!E$2:E$10000, "&gt;=1500")&gt;0, "〇", IF(COUNTIFS(【データ】蓄積用!A$2:A$10000, AS$5, 【データ】蓄積用!C$2:C$10000, $A57, 【データ】蓄積用!Q$2:Q$10000, 1, 【データ】蓄積用!AC$2:AC$10000, "&gt;=4.0")&gt;0, "〇", "×")))</f>
        <v>〇</v>
      </c>
      <c r="AT57" t="str">
        <f>IF(OR($A57="", AT$5=""), "", IF(COUNTIFS(【データ】蓄積用!A$2:A$10000, AT$5, 【データ】蓄積用!C$2:C$10000, $A57, 【データ】蓄積用!D$2:D$10000, "&gt;=3000", 【データ】蓄積用!E$2:E$10000, "&gt;=1500")&gt;0, "〇", IF(COUNTIFS(【データ】蓄積用!A$2:A$10000, AT$5, 【データ】蓄積用!C$2:C$10000, $A57, 【データ】蓄積用!Q$2:Q$10000, 1, 【データ】蓄積用!AC$2:AC$10000, "&gt;=4.0")&gt;0, "〇", "×")))</f>
        <v>×</v>
      </c>
      <c r="AU57" t="str">
        <f>IF(OR($A57="", AU$5=""), "", IF(COUNTIFS(【データ】蓄積用!A$2:A$10000, AU$5, 【データ】蓄積用!C$2:C$10000, $A57, 【データ】蓄積用!D$2:D$10000, "&gt;=3000", 【データ】蓄積用!E$2:E$10000, "&gt;=1500")&gt;0, "〇", IF(COUNTIFS(【データ】蓄積用!A$2:A$10000, AU$5, 【データ】蓄積用!C$2:C$10000, $A57, 【データ】蓄積用!Q$2:Q$10000, 1, 【データ】蓄積用!AC$2:AC$10000, "&gt;=4.0")&gt;0, "〇", "×")))</f>
        <v>×</v>
      </c>
      <c r="AV57" t="str">
        <f>IF(OR($A57="", AV$5=""), "", IF(COUNTIFS(【データ】蓄積用!A$2:A$10000, AV$5, 【データ】蓄積用!C$2:C$10000, $A57, 【データ】蓄積用!D$2:D$10000, "&gt;=3000", 【データ】蓄積用!E$2:E$10000, "&gt;=1500")&gt;0, "〇", IF(COUNTIFS(【データ】蓄積用!A$2:A$10000, AV$5, 【データ】蓄積用!C$2:C$10000, $A57, 【データ】蓄積用!Q$2:Q$10000, 1, 【データ】蓄積用!AC$2:AC$10000, "&gt;=4.0")&gt;0, "〇", "×")))</f>
        <v>×</v>
      </c>
      <c r="AW57" t="str">
        <f>IF(OR($A57="", AW$5=""), "", IF(COUNTIFS(【データ】蓄積用!A$2:A$10000, AW$5, 【データ】蓄積用!C$2:C$10000, $A57, 【データ】蓄積用!D$2:D$10000, "&gt;=3000", 【データ】蓄積用!E$2:E$10000, "&gt;=1500")&gt;0, "〇", IF(COUNTIFS(【データ】蓄積用!A$2:A$10000, AW$5, 【データ】蓄積用!C$2:C$10000, $A57, 【データ】蓄積用!Q$2:Q$10000, 1, 【データ】蓄積用!AC$2:AC$10000, "&gt;=4.0")&gt;0, "〇", "×")))</f>
        <v>×</v>
      </c>
      <c r="AX57" t="str">
        <f>IF(OR($A57="", AX$5=""), "", IF(COUNTIFS(【データ】蓄積用!A$2:A$10000, AX$5, 【データ】蓄積用!C$2:C$10000, $A57, 【データ】蓄積用!D$2:D$10000, "&gt;=3000", 【データ】蓄積用!E$2:E$10000, "&gt;=1500")&gt;0, "〇", IF(COUNTIFS(【データ】蓄積用!A$2:A$10000, AX$5, 【データ】蓄積用!C$2:C$10000, $A57, 【データ】蓄積用!Q$2:Q$10000, 1, 【データ】蓄積用!AC$2:AC$10000, "&gt;=4.0")&gt;0, "〇", "×")))</f>
        <v>×</v>
      </c>
      <c r="AY57" t="str">
        <f>IF(OR($A57="", AY$5=""), "", IF(COUNTIFS(【データ】蓄積用!A$2:A$10000, AY$5, 【データ】蓄積用!C$2:C$10000, $A57, 【データ】蓄積用!D$2:D$10000, "&gt;=3000", 【データ】蓄積用!E$2:E$10000, "&gt;=1500")&gt;0, "〇", IF(COUNTIFS(【データ】蓄積用!A$2:A$10000, AY$5, 【データ】蓄積用!C$2:C$10000, $A57, 【データ】蓄積用!Q$2:Q$10000, 1, 【データ】蓄積用!AC$2:AC$10000, "&gt;=4.0")&gt;0, "〇", "×")))</f>
        <v/>
      </c>
    </row>
    <row r="58" spans="1:51">
      <c r="A58">
        <v>631</v>
      </c>
      <c r="B58" t="str">
        <f>IF(OR($A58="", B$5=""), "", IF(COUNTIFS(【データ】蓄積用!A$2:A$10000, B$5, 【データ】蓄積用!C$2:C$10000, $A58, 【データ】蓄積用!D$2:D$10000, "&gt;=3000", 【データ】蓄積用!E$2:E$10000, "&gt;=1500")&gt;0, "〇", IF(COUNTIFS(【データ】蓄積用!A$2:A$10000, B$5, 【データ】蓄積用!C$2:C$10000, $A58, 【データ】蓄積用!Q$2:Q$10000, 1, 【データ】蓄積用!AC$2:AC$10000, "&gt;=4.0")&gt;0, "〇", "×")))</f>
        <v>×</v>
      </c>
      <c r="C58" t="str">
        <f>IF(OR($A58="", C$5=""), "", IF(COUNTIFS(【データ】蓄積用!A$2:A$10000, C$5, 【データ】蓄積用!C$2:C$10000, $A58, 【データ】蓄積用!D$2:D$10000, "&gt;=3000", 【データ】蓄積用!E$2:E$10000, "&gt;=1500")&gt;0, "〇", IF(COUNTIFS(【データ】蓄積用!A$2:A$10000, C$5, 【データ】蓄積用!C$2:C$10000, $A58, 【データ】蓄積用!Q$2:Q$10000, 1, 【データ】蓄積用!AC$2:AC$10000, "&gt;=4.0")&gt;0, "〇", "×")))</f>
        <v>〇</v>
      </c>
      <c r="D58" t="str">
        <f>IF(OR($A58="", D$5=""), "", IF(COUNTIFS(【データ】蓄積用!A$2:A$10000, D$5, 【データ】蓄積用!C$2:C$10000, $A58, 【データ】蓄積用!D$2:D$10000, "&gt;=3000", 【データ】蓄積用!E$2:E$10000, "&gt;=1500")&gt;0, "〇", IF(COUNTIFS(【データ】蓄積用!A$2:A$10000, D$5, 【データ】蓄積用!C$2:C$10000, $A58, 【データ】蓄積用!Q$2:Q$10000, 1, 【データ】蓄積用!AC$2:AC$10000, "&gt;=4.0")&gt;0, "〇", "×")))</f>
        <v>×</v>
      </c>
      <c r="E58" t="str">
        <f>IF(OR($A58="", E$5=""), "", IF(COUNTIFS(【データ】蓄積用!A$2:A$10000, E$5, 【データ】蓄積用!C$2:C$10000, $A58, 【データ】蓄積用!D$2:D$10000, "&gt;=3000", 【データ】蓄積用!E$2:E$10000, "&gt;=1500")&gt;0, "〇", IF(COUNTIFS(【データ】蓄積用!A$2:A$10000, E$5, 【データ】蓄積用!C$2:C$10000, $A58, 【データ】蓄積用!Q$2:Q$10000, 1, 【データ】蓄積用!AC$2:AC$10000, "&gt;=4.0")&gt;0, "〇", "×")))</f>
        <v>〇</v>
      </c>
      <c r="F58" t="str">
        <f>IF(OR($A58="", F$5=""), "", IF(COUNTIFS(【データ】蓄積用!A$2:A$10000, F$5, 【データ】蓄積用!C$2:C$10000, $A58, 【データ】蓄積用!D$2:D$10000, "&gt;=3000", 【データ】蓄積用!E$2:E$10000, "&gt;=1500")&gt;0, "〇", IF(COUNTIFS(【データ】蓄積用!A$2:A$10000, F$5, 【データ】蓄積用!C$2:C$10000, $A58, 【データ】蓄積用!Q$2:Q$10000, 1, 【データ】蓄積用!AC$2:AC$10000, "&gt;=4.0")&gt;0, "〇", "×")))</f>
        <v>×</v>
      </c>
      <c r="G58" t="str">
        <f>IF(OR($A58="", G$5=""), "", IF(COUNTIFS(【データ】蓄積用!A$2:A$10000, G$5, 【データ】蓄積用!C$2:C$10000, $A58, 【データ】蓄積用!D$2:D$10000, "&gt;=3000", 【データ】蓄積用!E$2:E$10000, "&gt;=1500")&gt;0, "〇", IF(COUNTIFS(【データ】蓄積用!A$2:A$10000, G$5, 【データ】蓄積用!C$2:C$10000, $A58, 【データ】蓄積用!Q$2:Q$10000, 1, 【データ】蓄積用!AC$2:AC$10000, "&gt;=4.0")&gt;0, "〇", "×")))</f>
        <v>×</v>
      </c>
      <c r="H58" t="str">
        <f>IF(OR($A58="", H$5=""), "", IF(COUNTIFS(【データ】蓄積用!A$2:A$10000, H$5, 【データ】蓄積用!C$2:C$10000, $A58, 【データ】蓄積用!D$2:D$10000, "&gt;=3000", 【データ】蓄積用!E$2:E$10000, "&gt;=1500")&gt;0, "〇", IF(COUNTIFS(【データ】蓄積用!A$2:A$10000, H$5, 【データ】蓄積用!C$2:C$10000, $A58, 【データ】蓄積用!Q$2:Q$10000, 1, 【データ】蓄積用!AC$2:AC$10000, "&gt;=4.0")&gt;0, "〇", "×")))</f>
        <v>×</v>
      </c>
      <c r="I58" t="str">
        <f>IF(OR($A58="", I$5=""), "", IF(COUNTIFS(【データ】蓄積用!A$2:A$10000, I$5, 【データ】蓄積用!C$2:C$10000, $A58, 【データ】蓄積用!D$2:D$10000, "&gt;=3000", 【データ】蓄積用!E$2:E$10000, "&gt;=1500")&gt;0, "〇", IF(COUNTIFS(【データ】蓄積用!A$2:A$10000, I$5, 【データ】蓄積用!C$2:C$10000, $A58, 【データ】蓄積用!Q$2:Q$10000, 1, 【データ】蓄積用!AC$2:AC$10000, "&gt;=4.0")&gt;0, "〇", "×")))</f>
        <v>×</v>
      </c>
      <c r="J58" t="str">
        <f>IF(OR($A58="", J$5=""), "", IF(COUNTIFS(【データ】蓄積用!A$2:A$10000, J$5, 【データ】蓄積用!C$2:C$10000, $A58, 【データ】蓄積用!D$2:D$10000, "&gt;=3000", 【データ】蓄積用!E$2:E$10000, "&gt;=1500")&gt;0, "〇", IF(COUNTIFS(【データ】蓄積用!A$2:A$10000, J$5, 【データ】蓄積用!C$2:C$10000, $A58, 【データ】蓄積用!Q$2:Q$10000, 1, 【データ】蓄積用!AC$2:AC$10000, "&gt;=4.0")&gt;0, "〇", "×")))</f>
        <v>×</v>
      </c>
      <c r="K58" t="str">
        <f>IF(OR($A58="", K$5=""), "", IF(COUNTIFS(【データ】蓄積用!A$2:A$10000, K$5, 【データ】蓄積用!C$2:C$10000, $A58, 【データ】蓄積用!D$2:D$10000, "&gt;=3000", 【データ】蓄積用!E$2:E$10000, "&gt;=1500")&gt;0, "〇", IF(COUNTIFS(【データ】蓄積用!A$2:A$10000, K$5, 【データ】蓄積用!C$2:C$10000, $A58, 【データ】蓄積用!Q$2:Q$10000, 1, 【データ】蓄積用!AC$2:AC$10000, "&gt;=4.0")&gt;0, "〇", "×")))</f>
        <v>×</v>
      </c>
      <c r="L58" t="str">
        <f>IF(OR($A58="", L$5=""), "", IF(COUNTIFS(【データ】蓄積用!A$2:A$10000, L$5, 【データ】蓄積用!C$2:C$10000, $A58, 【データ】蓄積用!D$2:D$10000, "&gt;=3000", 【データ】蓄積用!E$2:E$10000, "&gt;=1500")&gt;0, "〇", IF(COUNTIFS(【データ】蓄積用!A$2:A$10000, L$5, 【データ】蓄積用!C$2:C$10000, $A58, 【データ】蓄積用!Q$2:Q$10000, 1, 【データ】蓄積用!AC$2:AC$10000, "&gt;=4.0")&gt;0, "〇", "×")))</f>
        <v>×</v>
      </c>
      <c r="M58" t="str">
        <f>IF(OR($A58="", M$5=""), "", IF(COUNTIFS(【データ】蓄積用!A$2:A$10000, M$5, 【データ】蓄積用!C$2:C$10000, $A58, 【データ】蓄積用!D$2:D$10000, "&gt;=3000", 【データ】蓄積用!E$2:E$10000, "&gt;=1500")&gt;0, "〇", IF(COUNTIFS(【データ】蓄積用!A$2:A$10000, M$5, 【データ】蓄積用!C$2:C$10000, $A58, 【データ】蓄積用!Q$2:Q$10000, 1, 【データ】蓄積用!AC$2:AC$10000, "&gt;=4.0")&gt;0, "〇", "×")))</f>
        <v>×</v>
      </c>
      <c r="N58" t="str">
        <f>IF(OR($A58="", N$5=""), "", IF(COUNTIFS(【データ】蓄積用!A$2:A$10000, N$5, 【データ】蓄積用!C$2:C$10000, $A58, 【データ】蓄積用!D$2:D$10000, "&gt;=3000", 【データ】蓄積用!E$2:E$10000, "&gt;=1500")&gt;0, "〇", IF(COUNTIFS(【データ】蓄積用!A$2:A$10000, N$5, 【データ】蓄積用!C$2:C$10000, $A58, 【データ】蓄積用!Q$2:Q$10000, 1, 【データ】蓄積用!AC$2:AC$10000, "&gt;=4.0")&gt;0, "〇", "×")))</f>
        <v>〇</v>
      </c>
      <c r="O58" t="str">
        <f>IF(OR($A58="", O$5=""), "", IF(COUNTIFS(【データ】蓄積用!A$2:A$10000, O$5, 【データ】蓄積用!C$2:C$10000, $A58, 【データ】蓄積用!D$2:D$10000, "&gt;=3000", 【データ】蓄積用!E$2:E$10000, "&gt;=1500")&gt;0, "〇", IF(COUNTIFS(【データ】蓄積用!A$2:A$10000, O$5, 【データ】蓄積用!C$2:C$10000, $A58, 【データ】蓄積用!Q$2:Q$10000, 1, 【データ】蓄積用!AC$2:AC$10000, "&gt;=4.0")&gt;0, "〇", "×")))</f>
        <v>×</v>
      </c>
      <c r="P58" t="str">
        <f>IF(OR($A58="", P$5=""), "", IF(COUNTIFS(【データ】蓄積用!A$2:A$10000, P$5, 【データ】蓄積用!C$2:C$10000, $A58, 【データ】蓄積用!D$2:D$10000, "&gt;=3000", 【データ】蓄積用!E$2:E$10000, "&gt;=1500")&gt;0, "〇", IF(COUNTIFS(【データ】蓄積用!A$2:A$10000, P$5, 【データ】蓄積用!C$2:C$10000, $A58, 【データ】蓄積用!Q$2:Q$10000, 1, 【データ】蓄積用!AC$2:AC$10000, "&gt;=4.0")&gt;0, "〇", "×")))</f>
        <v>×</v>
      </c>
      <c r="Q58" t="str">
        <f>IF(OR($A58="", Q$5=""), "", IF(COUNTIFS(【データ】蓄積用!A$2:A$10000, Q$5, 【データ】蓄積用!C$2:C$10000, $A58, 【データ】蓄積用!D$2:D$10000, "&gt;=3000", 【データ】蓄積用!E$2:E$10000, "&gt;=1500")&gt;0, "〇", IF(COUNTIFS(【データ】蓄積用!A$2:A$10000, Q$5, 【データ】蓄積用!C$2:C$10000, $A58, 【データ】蓄積用!Q$2:Q$10000, 1, 【データ】蓄積用!AC$2:AC$10000, "&gt;=4.0")&gt;0, "〇", "×")))</f>
        <v>×</v>
      </c>
      <c r="R58" t="str">
        <f>IF(OR($A58="", R$5=""), "", IF(COUNTIFS(【データ】蓄積用!A$2:A$10000, R$5, 【データ】蓄積用!C$2:C$10000, $A58, 【データ】蓄積用!D$2:D$10000, "&gt;=3000", 【データ】蓄積用!E$2:E$10000, "&gt;=1500")&gt;0, "〇", IF(COUNTIFS(【データ】蓄積用!A$2:A$10000, R$5, 【データ】蓄積用!C$2:C$10000, $A58, 【データ】蓄積用!Q$2:Q$10000, 1, 【データ】蓄積用!AC$2:AC$10000, "&gt;=4.0")&gt;0, "〇", "×")))</f>
        <v>×</v>
      </c>
      <c r="S58" t="str">
        <f>IF(OR($A58="", S$5=""), "", IF(COUNTIFS(【データ】蓄積用!A$2:A$10000, S$5, 【データ】蓄積用!C$2:C$10000, $A58, 【データ】蓄積用!D$2:D$10000, "&gt;=3000", 【データ】蓄積用!E$2:E$10000, "&gt;=1500")&gt;0, "〇", IF(COUNTIFS(【データ】蓄積用!A$2:A$10000, S$5, 【データ】蓄積用!C$2:C$10000, $A58, 【データ】蓄積用!Q$2:Q$10000, 1, 【データ】蓄積用!AC$2:AC$10000, "&gt;=4.0")&gt;0, "〇", "×")))</f>
        <v>×</v>
      </c>
      <c r="T58" t="str">
        <f>IF(OR($A58="", T$5=""), "", IF(COUNTIFS(【データ】蓄積用!A$2:A$10000, T$5, 【データ】蓄積用!C$2:C$10000, $A58, 【データ】蓄積用!D$2:D$10000, "&gt;=3000", 【データ】蓄積用!E$2:E$10000, "&gt;=1500")&gt;0, "〇", IF(COUNTIFS(【データ】蓄積用!A$2:A$10000, T$5, 【データ】蓄積用!C$2:C$10000, $A58, 【データ】蓄積用!Q$2:Q$10000, 1, 【データ】蓄積用!AC$2:AC$10000, "&gt;=4.0")&gt;0, "〇", "×")))</f>
        <v>×</v>
      </c>
      <c r="U58" t="str">
        <f>IF(OR($A58="", U$5=""), "", IF(COUNTIFS(【データ】蓄積用!A$2:A$10000, U$5, 【データ】蓄積用!C$2:C$10000, $A58, 【データ】蓄積用!D$2:D$10000, "&gt;=3000", 【データ】蓄積用!E$2:E$10000, "&gt;=1500")&gt;0, "〇", IF(COUNTIFS(【データ】蓄積用!A$2:A$10000, U$5, 【データ】蓄積用!C$2:C$10000, $A58, 【データ】蓄積用!Q$2:Q$10000, 1, 【データ】蓄積用!AC$2:AC$10000, "&gt;=4.0")&gt;0, "〇", "×")))</f>
        <v>×</v>
      </c>
      <c r="V58" t="str">
        <f>IF(OR($A58="", V$5=""), "", IF(COUNTIFS(【データ】蓄積用!A$2:A$10000, V$5, 【データ】蓄積用!C$2:C$10000, $A58, 【データ】蓄積用!D$2:D$10000, "&gt;=3000", 【データ】蓄積用!E$2:E$10000, "&gt;=1500")&gt;0, "〇", IF(COUNTIFS(【データ】蓄積用!A$2:A$10000, V$5, 【データ】蓄積用!C$2:C$10000, $A58, 【データ】蓄積用!Q$2:Q$10000, 1, 【データ】蓄積用!AC$2:AC$10000, "&gt;=4.0")&gt;0, "〇", "×")))</f>
        <v>×</v>
      </c>
      <c r="W58" t="str">
        <f>IF(OR($A58="", W$5=""), "", IF(COUNTIFS(【データ】蓄積用!A$2:A$10000, W$5, 【データ】蓄積用!C$2:C$10000, $A58, 【データ】蓄積用!D$2:D$10000, "&gt;=3000", 【データ】蓄積用!E$2:E$10000, "&gt;=1500")&gt;0, "〇", IF(COUNTIFS(【データ】蓄積用!A$2:A$10000, W$5, 【データ】蓄積用!C$2:C$10000, $A58, 【データ】蓄積用!Q$2:Q$10000, 1, 【データ】蓄積用!AC$2:AC$10000, "&gt;=4.0")&gt;0, "〇", "×")))</f>
        <v>×</v>
      </c>
      <c r="X58" t="str">
        <f>IF(OR($A58="", X$5=""), "", IF(COUNTIFS(【データ】蓄積用!A$2:A$10000, X$5, 【データ】蓄積用!C$2:C$10000, $A58, 【データ】蓄積用!D$2:D$10000, "&gt;=3000", 【データ】蓄積用!E$2:E$10000, "&gt;=1500")&gt;0, "〇", IF(COUNTIFS(【データ】蓄積用!A$2:A$10000, X$5, 【データ】蓄積用!C$2:C$10000, $A58, 【データ】蓄積用!Q$2:Q$10000, 1, 【データ】蓄積用!AC$2:AC$10000, "&gt;=4.0")&gt;0, "〇", "×")))</f>
        <v>×</v>
      </c>
      <c r="Y58" t="str">
        <f>IF(OR($A58="", Y$5=""), "", IF(COUNTIFS(【データ】蓄積用!A$2:A$10000, Y$5, 【データ】蓄積用!C$2:C$10000, $A58, 【データ】蓄積用!D$2:D$10000, "&gt;=3000", 【データ】蓄積用!E$2:E$10000, "&gt;=1500")&gt;0, "〇", IF(COUNTIFS(【データ】蓄積用!A$2:A$10000, Y$5, 【データ】蓄積用!C$2:C$10000, $A58, 【データ】蓄積用!Q$2:Q$10000, 1, 【データ】蓄積用!AC$2:AC$10000, "&gt;=4.0")&gt;0, "〇", "×")))</f>
        <v>×</v>
      </c>
      <c r="Z58" t="str">
        <f>IF(OR($A58="", Z$5=""), "", IF(COUNTIFS(【データ】蓄積用!A$2:A$10000, Z$5, 【データ】蓄積用!C$2:C$10000, $A58, 【データ】蓄積用!D$2:D$10000, "&gt;=3000", 【データ】蓄積用!E$2:E$10000, "&gt;=1500")&gt;0, "〇", IF(COUNTIFS(【データ】蓄積用!A$2:A$10000, Z$5, 【データ】蓄積用!C$2:C$10000, $A58, 【データ】蓄積用!Q$2:Q$10000, 1, 【データ】蓄積用!AC$2:AC$10000, "&gt;=4.0")&gt;0, "〇", "×")))</f>
        <v>×</v>
      </c>
      <c r="AA58" t="str">
        <f>IF(OR($A58="", AA$5=""), "", IF(COUNTIFS(【データ】蓄積用!A$2:A$10000, AA$5, 【データ】蓄積用!C$2:C$10000, $A58, 【データ】蓄積用!D$2:D$10000, "&gt;=3000", 【データ】蓄積用!E$2:E$10000, "&gt;=1500")&gt;0, "〇", IF(COUNTIFS(【データ】蓄積用!A$2:A$10000, AA$5, 【データ】蓄積用!C$2:C$10000, $A58, 【データ】蓄積用!Q$2:Q$10000, 1, 【データ】蓄積用!AC$2:AC$10000, "&gt;=4.0")&gt;0, "〇", "×")))</f>
        <v>×</v>
      </c>
      <c r="AB58" t="str">
        <f>IF(OR($A58="", AB$5=""), "", IF(COUNTIFS(【データ】蓄積用!A$2:A$10000, AB$5, 【データ】蓄積用!C$2:C$10000, $A58, 【データ】蓄積用!D$2:D$10000, "&gt;=3000", 【データ】蓄積用!E$2:E$10000, "&gt;=1500")&gt;0, "〇", IF(COUNTIFS(【データ】蓄積用!A$2:A$10000, AB$5, 【データ】蓄積用!C$2:C$10000, $A58, 【データ】蓄積用!Q$2:Q$10000, 1, 【データ】蓄積用!AC$2:AC$10000, "&gt;=4.0")&gt;0, "〇", "×")))</f>
        <v>×</v>
      </c>
      <c r="AC58" t="str">
        <f>IF(OR($A58="", AC$5=""), "", IF(COUNTIFS(【データ】蓄積用!A$2:A$10000, AC$5, 【データ】蓄積用!C$2:C$10000, $A58, 【データ】蓄積用!D$2:D$10000, "&gt;=3000", 【データ】蓄積用!E$2:E$10000, "&gt;=1500")&gt;0, "〇", IF(COUNTIFS(【データ】蓄積用!A$2:A$10000, AC$5, 【データ】蓄積用!C$2:C$10000, $A58, 【データ】蓄積用!Q$2:Q$10000, 1, 【データ】蓄積用!AC$2:AC$10000, "&gt;=4.0")&gt;0, "〇", "×")))</f>
        <v>×</v>
      </c>
      <c r="AD58" t="str">
        <f>IF(OR($A58="", AD$5=""), "", IF(COUNTIFS(【データ】蓄積用!A$2:A$10000, AD$5, 【データ】蓄積用!C$2:C$10000, $A58, 【データ】蓄積用!D$2:D$10000, "&gt;=3000", 【データ】蓄積用!E$2:E$10000, "&gt;=1500")&gt;0, "〇", IF(COUNTIFS(【データ】蓄積用!A$2:A$10000, AD$5, 【データ】蓄積用!C$2:C$10000, $A58, 【データ】蓄積用!Q$2:Q$10000, 1, 【データ】蓄積用!AC$2:AC$10000, "&gt;=4.0")&gt;0, "〇", "×")))</f>
        <v>×</v>
      </c>
      <c r="AE58" t="str">
        <f>IF(OR($A58="", AE$5=""), "", IF(COUNTIFS(【データ】蓄積用!A$2:A$10000, AE$5, 【データ】蓄積用!C$2:C$10000, $A58, 【データ】蓄積用!D$2:D$10000, "&gt;=3000", 【データ】蓄積用!E$2:E$10000, "&gt;=1500")&gt;0, "〇", IF(COUNTIFS(【データ】蓄積用!A$2:A$10000, AE$5, 【データ】蓄積用!C$2:C$10000, $A58, 【データ】蓄積用!Q$2:Q$10000, 1, 【データ】蓄積用!AC$2:AC$10000, "&gt;=4.0")&gt;0, "〇", "×")))</f>
        <v>〇</v>
      </c>
      <c r="AF58" t="str">
        <f>IF(OR($A58="", AF$5=""), "", IF(COUNTIFS(【データ】蓄積用!A$2:A$10000, AF$5, 【データ】蓄積用!C$2:C$10000, $A58, 【データ】蓄積用!D$2:D$10000, "&gt;=3000", 【データ】蓄積用!E$2:E$10000, "&gt;=1500")&gt;0, "〇", IF(COUNTIFS(【データ】蓄積用!A$2:A$10000, AF$5, 【データ】蓄積用!C$2:C$10000, $A58, 【データ】蓄積用!Q$2:Q$10000, 1, 【データ】蓄積用!AC$2:AC$10000, "&gt;=4.0")&gt;0, "〇", "×")))</f>
        <v>×</v>
      </c>
      <c r="AG58" t="str">
        <f>IF(OR($A58="", AG$5=""), "", IF(COUNTIFS(【データ】蓄積用!A$2:A$10000, AG$5, 【データ】蓄積用!C$2:C$10000, $A58, 【データ】蓄積用!D$2:D$10000, "&gt;=3000", 【データ】蓄積用!E$2:E$10000, "&gt;=1500")&gt;0, "〇", IF(COUNTIFS(【データ】蓄積用!A$2:A$10000, AG$5, 【データ】蓄積用!C$2:C$10000, $A58, 【データ】蓄積用!Q$2:Q$10000, 1, 【データ】蓄積用!AC$2:AC$10000, "&gt;=4.0")&gt;0, "〇", "×")))</f>
        <v>×</v>
      </c>
      <c r="AH58" t="str">
        <f>IF(OR($A58="", AH$5=""), "", IF(COUNTIFS(【データ】蓄積用!A$2:A$10000, AH$5, 【データ】蓄積用!C$2:C$10000, $A58, 【データ】蓄積用!D$2:D$10000, "&gt;=3000", 【データ】蓄積用!E$2:E$10000, "&gt;=1500")&gt;0, "〇", IF(COUNTIFS(【データ】蓄積用!A$2:A$10000, AH$5, 【データ】蓄積用!C$2:C$10000, $A58, 【データ】蓄積用!Q$2:Q$10000, 1, 【データ】蓄積用!AC$2:AC$10000, "&gt;=4.0")&gt;0, "〇", "×")))</f>
        <v>×</v>
      </c>
      <c r="AI58" t="str">
        <f>IF(OR($A58="", AI$5=""), "", IF(COUNTIFS(【データ】蓄積用!A$2:A$10000, AI$5, 【データ】蓄積用!C$2:C$10000, $A58, 【データ】蓄積用!D$2:D$10000, "&gt;=3000", 【データ】蓄積用!E$2:E$10000, "&gt;=1500")&gt;0, "〇", IF(COUNTIFS(【データ】蓄積用!A$2:A$10000, AI$5, 【データ】蓄積用!C$2:C$10000, $A58, 【データ】蓄積用!Q$2:Q$10000, 1, 【データ】蓄積用!AC$2:AC$10000, "&gt;=4.0")&gt;0, "〇", "×")))</f>
        <v>×</v>
      </c>
      <c r="AJ58" t="str">
        <f>IF(OR($A58="", AJ$5=""), "", IF(COUNTIFS(【データ】蓄積用!A$2:A$10000, AJ$5, 【データ】蓄積用!C$2:C$10000, $A58, 【データ】蓄積用!D$2:D$10000, "&gt;=3000", 【データ】蓄積用!E$2:E$10000, "&gt;=1500")&gt;0, "〇", IF(COUNTIFS(【データ】蓄積用!A$2:A$10000, AJ$5, 【データ】蓄積用!C$2:C$10000, $A58, 【データ】蓄積用!Q$2:Q$10000, 1, 【データ】蓄積用!AC$2:AC$10000, "&gt;=4.0")&gt;0, "〇", "×")))</f>
        <v>×</v>
      </c>
      <c r="AK58" t="str">
        <f>IF(OR($A58="", AK$5=""), "", IF(COUNTIFS(【データ】蓄積用!A$2:A$10000, AK$5, 【データ】蓄積用!C$2:C$10000, $A58, 【データ】蓄積用!D$2:D$10000, "&gt;=3000", 【データ】蓄積用!E$2:E$10000, "&gt;=1500")&gt;0, "〇", IF(COUNTIFS(【データ】蓄積用!A$2:A$10000, AK$5, 【データ】蓄積用!C$2:C$10000, $A58, 【データ】蓄積用!Q$2:Q$10000, 1, 【データ】蓄積用!AC$2:AC$10000, "&gt;=4.0")&gt;0, "〇", "×")))</f>
        <v>×</v>
      </c>
      <c r="AL58" t="str">
        <f>IF(OR($A58="", AL$5=""), "", IF(COUNTIFS(【データ】蓄積用!A$2:A$10000, AL$5, 【データ】蓄積用!C$2:C$10000, $A58, 【データ】蓄積用!D$2:D$10000, "&gt;=3000", 【データ】蓄積用!E$2:E$10000, "&gt;=1500")&gt;0, "〇", IF(COUNTIFS(【データ】蓄積用!A$2:A$10000, AL$5, 【データ】蓄積用!C$2:C$10000, $A58, 【データ】蓄積用!Q$2:Q$10000, 1, 【データ】蓄積用!AC$2:AC$10000, "&gt;=4.0")&gt;0, "〇", "×")))</f>
        <v>×</v>
      </c>
      <c r="AM58" t="str">
        <f>IF(OR($A58="", AM$5=""), "", IF(COUNTIFS(【データ】蓄積用!A$2:A$10000, AM$5, 【データ】蓄積用!C$2:C$10000, $A58, 【データ】蓄積用!D$2:D$10000, "&gt;=3000", 【データ】蓄積用!E$2:E$10000, "&gt;=1500")&gt;0, "〇", IF(COUNTIFS(【データ】蓄積用!A$2:A$10000, AM$5, 【データ】蓄積用!C$2:C$10000, $A58, 【データ】蓄積用!Q$2:Q$10000, 1, 【データ】蓄積用!AC$2:AC$10000, "&gt;=4.0")&gt;0, "〇", "×")))</f>
        <v>×</v>
      </c>
      <c r="AN58" t="str">
        <f>IF(OR($A58="", AN$5=""), "", IF(COUNTIFS(【データ】蓄積用!A$2:A$10000, AN$5, 【データ】蓄積用!C$2:C$10000, $A58, 【データ】蓄積用!D$2:D$10000, "&gt;=3000", 【データ】蓄積用!E$2:E$10000, "&gt;=1500")&gt;0, "〇", IF(COUNTIFS(【データ】蓄積用!A$2:A$10000, AN$5, 【データ】蓄積用!C$2:C$10000, $A58, 【データ】蓄積用!Q$2:Q$10000, 1, 【データ】蓄積用!AC$2:AC$10000, "&gt;=4.0")&gt;0, "〇", "×")))</f>
        <v>×</v>
      </c>
      <c r="AO58" t="str">
        <f>IF(OR($A58="", AO$5=""), "", IF(COUNTIFS(【データ】蓄積用!A$2:A$10000, AO$5, 【データ】蓄積用!C$2:C$10000, $A58, 【データ】蓄積用!D$2:D$10000, "&gt;=3000", 【データ】蓄積用!E$2:E$10000, "&gt;=1500")&gt;0, "〇", IF(COUNTIFS(【データ】蓄積用!A$2:A$10000, AO$5, 【データ】蓄積用!C$2:C$10000, $A58, 【データ】蓄積用!Q$2:Q$10000, 1, 【データ】蓄積用!AC$2:AC$10000, "&gt;=4.0")&gt;0, "〇", "×")))</f>
        <v>×</v>
      </c>
      <c r="AP58" t="str">
        <f>IF(OR($A58="", AP$5=""), "", IF(COUNTIFS(【データ】蓄積用!A$2:A$10000, AP$5, 【データ】蓄積用!C$2:C$10000, $A58, 【データ】蓄積用!D$2:D$10000, "&gt;=3000", 【データ】蓄積用!E$2:E$10000, "&gt;=1500")&gt;0, "〇", IF(COUNTIFS(【データ】蓄積用!A$2:A$10000, AP$5, 【データ】蓄積用!C$2:C$10000, $A58, 【データ】蓄積用!Q$2:Q$10000, 1, 【データ】蓄積用!AC$2:AC$10000, "&gt;=4.0")&gt;0, "〇", "×")))</f>
        <v>×</v>
      </c>
      <c r="AQ58" t="str">
        <f>IF(OR($A58="", AQ$5=""), "", IF(COUNTIFS(【データ】蓄積用!A$2:A$10000, AQ$5, 【データ】蓄積用!C$2:C$10000, $A58, 【データ】蓄積用!D$2:D$10000, "&gt;=3000", 【データ】蓄積用!E$2:E$10000, "&gt;=1500")&gt;0, "〇", IF(COUNTIFS(【データ】蓄積用!A$2:A$10000, AQ$5, 【データ】蓄積用!C$2:C$10000, $A58, 【データ】蓄積用!Q$2:Q$10000, 1, 【データ】蓄積用!AC$2:AC$10000, "&gt;=4.0")&gt;0, "〇", "×")))</f>
        <v>×</v>
      </c>
      <c r="AR58" t="str">
        <f>IF(OR($A58="", AR$5=""), "", IF(COUNTIFS(【データ】蓄積用!A$2:A$10000, AR$5, 【データ】蓄積用!C$2:C$10000, $A58, 【データ】蓄積用!D$2:D$10000, "&gt;=3000", 【データ】蓄積用!E$2:E$10000, "&gt;=1500")&gt;0, "〇", IF(COUNTIFS(【データ】蓄積用!A$2:A$10000, AR$5, 【データ】蓄積用!C$2:C$10000, $A58, 【データ】蓄積用!Q$2:Q$10000, 1, 【データ】蓄積用!AC$2:AC$10000, "&gt;=4.0")&gt;0, "〇", "×")))</f>
        <v>×</v>
      </c>
      <c r="AS58" t="str">
        <f>IF(OR($A58="", AS$5=""), "", IF(COUNTIFS(【データ】蓄積用!A$2:A$10000, AS$5, 【データ】蓄積用!C$2:C$10000, $A58, 【データ】蓄積用!D$2:D$10000, "&gt;=3000", 【データ】蓄積用!E$2:E$10000, "&gt;=1500")&gt;0, "〇", IF(COUNTIFS(【データ】蓄積用!A$2:A$10000, AS$5, 【データ】蓄積用!C$2:C$10000, $A58, 【データ】蓄積用!Q$2:Q$10000, 1, 【データ】蓄積用!AC$2:AC$10000, "&gt;=4.0")&gt;0, "〇", "×")))</f>
        <v>×</v>
      </c>
      <c r="AT58" t="str">
        <f>IF(OR($A58="", AT$5=""), "", IF(COUNTIFS(【データ】蓄積用!A$2:A$10000, AT$5, 【データ】蓄積用!C$2:C$10000, $A58, 【データ】蓄積用!D$2:D$10000, "&gt;=3000", 【データ】蓄積用!E$2:E$10000, "&gt;=1500")&gt;0, "〇", IF(COUNTIFS(【データ】蓄積用!A$2:A$10000, AT$5, 【データ】蓄積用!C$2:C$10000, $A58, 【データ】蓄積用!Q$2:Q$10000, 1, 【データ】蓄積用!AC$2:AC$10000, "&gt;=4.0")&gt;0, "〇", "×")))</f>
        <v>×</v>
      </c>
      <c r="AU58" t="str">
        <f>IF(OR($A58="", AU$5=""), "", IF(COUNTIFS(【データ】蓄積用!A$2:A$10000, AU$5, 【データ】蓄積用!C$2:C$10000, $A58, 【データ】蓄積用!D$2:D$10000, "&gt;=3000", 【データ】蓄積用!E$2:E$10000, "&gt;=1500")&gt;0, "〇", IF(COUNTIFS(【データ】蓄積用!A$2:A$10000, AU$5, 【データ】蓄積用!C$2:C$10000, $A58, 【データ】蓄積用!Q$2:Q$10000, 1, 【データ】蓄積用!AC$2:AC$10000, "&gt;=4.0")&gt;0, "〇", "×")))</f>
        <v>×</v>
      </c>
      <c r="AV58" t="str">
        <f>IF(OR($A58="", AV$5=""), "", IF(COUNTIFS(【データ】蓄積用!A$2:A$10000, AV$5, 【データ】蓄積用!C$2:C$10000, $A58, 【データ】蓄積用!D$2:D$10000, "&gt;=3000", 【データ】蓄積用!E$2:E$10000, "&gt;=1500")&gt;0, "〇", IF(COUNTIFS(【データ】蓄積用!A$2:A$10000, AV$5, 【データ】蓄積用!C$2:C$10000, $A58, 【データ】蓄積用!Q$2:Q$10000, 1, 【データ】蓄積用!AC$2:AC$10000, "&gt;=4.0")&gt;0, "〇", "×")))</f>
        <v>×</v>
      </c>
      <c r="AW58" t="str">
        <f>IF(OR($A58="", AW$5=""), "", IF(COUNTIFS(【データ】蓄積用!A$2:A$10000, AW$5, 【データ】蓄積用!C$2:C$10000, $A58, 【データ】蓄積用!D$2:D$10000, "&gt;=3000", 【データ】蓄積用!E$2:E$10000, "&gt;=1500")&gt;0, "〇", IF(COUNTIFS(【データ】蓄積用!A$2:A$10000, AW$5, 【データ】蓄積用!C$2:C$10000, $A58, 【データ】蓄積用!Q$2:Q$10000, 1, 【データ】蓄積用!AC$2:AC$10000, "&gt;=4.0")&gt;0, "〇", "×")))</f>
        <v>×</v>
      </c>
      <c r="AX58" t="str">
        <f>IF(OR($A58="", AX$5=""), "", IF(COUNTIFS(【データ】蓄積用!A$2:A$10000, AX$5, 【データ】蓄積用!C$2:C$10000, $A58, 【データ】蓄積用!D$2:D$10000, "&gt;=3000", 【データ】蓄積用!E$2:E$10000, "&gt;=1500")&gt;0, "〇", IF(COUNTIFS(【データ】蓄積用!A$2:A$10000, AX$5, 【データ】蓄積用!C$2:C$10000, $A58, 【データ】蓄積用!Q$2:Q$10000, 1, 【データ】蓄積用!AC$2:AC$10000, "&gt;=4.0")&gt;0, "〇", "×")))</f>
        <v>×</v>
      </c>
      <c r="AY58" t="str">
        <f>IF(OR($A58="", AY$5=""), "", IF(COUNTIFS(【データ】蓄積用!A$2:A$10000, AY$5, 【データ】蓄積用!C$2:C$10000, $A58, 【データ】蓄積用!D$2:D$10000, "&gt;=3000", 【データ】蓄積用!E$2:E$10000, "&gt;=1500")&gt;0, "〇", IF(COUNTIFS(【データ】蓄積用!A$2:A$10000, AY$5, 【データ】蓄積用!C$2:C$10000, $A58, 【データ】蓄積用!Q$2:Q$10000, 1, 【データ】蓄積用!AC$2:AC$10000, "&gt;=4.0")&gt;0, "〇", "×")))</f>
        <v/>
      </c>
    </row>
    <row r="59" spans="1:51">
      <c r="A59">
        <v>632</v>
      </c>
      <c r="B59" t="str">
        <f>IF(OR($A59="", B$5=""), "", IF(COUNTIFS(【データ】蓄積用!A$2:A$10000, B$5, 【データ】蓄積用!C$2:C$10000, $A59, 【データ】蓄積用!D$2:D$10000, "&gt;=3000", 【データ】蓄積用!E$2:E$10000, "&gt;=1500")&gt;0, "〇", IF(COUNTIFS(【データ】蓄積用!A$2:A$10000, B$5, 【データ】蓄積用!C$2:C$10000, $A59, 【データ】蓄積用!Q$2:Q$10000, 1, 【データ】蓄積用!AC$2:AC$10000, "&gt;=4.0")&gt;0, "〇", "×")))</f>
        <v>×</v>
      </c>
      <c r="C59" t="str">
        <f>IF(OR($A59="", C$5=""), "", IF(COUNTIFS(【データ】蓄積用!A$2:A$10000, C$5, 【データ】蓄積用!C$2:C$10000, $A59, 【データ】蓄積用!D$2:D$10000, "&gt;=3000", 【データ】蓄積用!E$2:E$10000, "&gt;=1500")&gt;0, "〇", IF(COUNTIFS(【データ】蓄積用!A$2:A$10000, C$5, 【データ】蓄積用!C$2:C$10000, $A59, 【データ】蓄積用!Q$2:Q$10000, 1, 【データ】蓄積用!AC$2:AC$10000, "&gt;=4.0")&gt;0, "〇", "×")))</f>
        <v>×</v>
      </c>
      <c r="D59" t="str">
        <f>IF(OR($A59="", D$5=""), "", IF(COUNTIFS(【データ】蓄積用!A$2:A$10000, D$5, 【データ】蓄積用!C$2:C$10000, $A59, 【データ】蓄積用!D$2:D$10000, "&gt;=3000", 【データ】蓄積用!E$2:E$10000, "&gt;=1500")&gt;0, "〇", IF(COUNTIFS(【データ】蓄積用!A$2:A$10000, D$5, 【データ】蓄積用!C$2:C$10000, $A59, 【データ】蓄積用!Q$2:Q$10000, 1, 【データ】蓄積用!AC$2:AC$10000, "&gt;=4.0")&gt;0, "〇", "×")))</f>
        <v>×</v>
      </c>
      <c r="E59" t="str">
        <f>IF(OR($A59="", E$5=""), "", IF(COUNTIFS(【データ】蓄積用!A$2:A$10000, E$5, 【データ】蓄積用!C$2:C$10000, $A59, 【データ】蓄積用!D$2:D$10000, "&gt;=3000", 【データ】蓄積用!E$2:E$10000, "&gt;=1500")&gt;0, "〇", IF(COUNTIFS(【データ】蓄積用!A$2:A$10000, E$5, 【データ】蓄積用!C$2:C$10000, $A59, 【データ】蓄積用!Q$2:Q$10000, 1, 【データ】蓄積用!AC$2:AC$10000, "&gt;=4.0")&gt;0, "〇", "×")))</f>
        <v>×</v>
      </c>
      <c r="F59" t="str">
        <f>IF(OR($A59="", F$5=""), "", IF(COUNTIFS(【データ】蓄積用!A$2:A$10000, F$5, 【データ】蓄積用!C$2:C$10000, $A59, 【データ】蓄積用!D$2:D$10000, "&gt;=3000", 【データ】蓄積用!E$2:E$10000, "&gt;=1500")&gt;0, "〇", IF(COUNTIFS(【データ】蓄積用!A$2:A$10000, F$5, 【データ】蓄積用!C$2:C$10000, $A59, 【データ】蓄積用!Q$2:Q$10000, 1, 【データ】蓄積用!AC$2:AC$10000, "&gt;=4.0")&gt;0, "〇", "×")))</f>
        <v>×</v>
      </c>
      <c r="G59" t="str">
        <f>IF(OR($A59="", G$5=""), "", IF(COUNTIFS(【データ】蓄積用!A$2:A$10000, G$5, 【データ】蓄積用!C$2:C$10000, $A59, 【データ】蓄積用!D$2:D$10000, "&gt;=3000", 【データ】蓄積用!E$2:E$10000, "&gt;=1500")&gt;0, "〇", IF(COUNTIFS(【データ】蓄積用!A$2:A$10000, G$5, 【データ】蓄積用!C$2:C$10000, $A59, 【データ】蓄積用!Q$2:Q$10000, 1, 【データ】蓄積用!AC$2:AC$10000, "&gt;=4.0")&gt;0, "〇", "×")))</f>
        <v>×</v>
      </c>
      <c r="H59" t="str">
        <f>IF(OR($A59="", H$5=""), "", IF(COUNTIFS(【データ】蓄積用!A$2:A$10000, H$5, 【データ】蓄積用!C$2:C$10000, $A59, 【データ】蓄積用!D$2:D$10000, "&gt;=3000", 【データ】蓄積用!E$2:E$10000, "&gt;=1500")&gt;0, "〇", IF(COUNTIFS(【データ】蓄積用!A$2:A$10000, H$5, 【データ】蓄積用!C$2:C$10000, $A59, 【データ】蓄積用!Q$2:Q$10000, 1, 【データ】蓄積用!AC$2:AC$10000, "&gt;=4.0")&gt;0, "〇", "×")))</f>
        <v>×</v>
      </c>
      <c r="I59" t="str">
        <f>IF(OR($A59="", I$5=""), "", IF(COUNTIFS(【データ】蓄積用!A$2:A$10000, I$5, 【データ】蓄積用!C$2:C$10000, $A59, 【データ】蓄積用!D$2:D$10000, "&gt;=3000", 【データ】蓄積用!E$2:E$10000, "&gt;=1500")&gt;0, "〇", IF(COUNTIFS(【データ】蓄積用!A$2:A$10000, I$5, 【データ】蓄積用!C$2:C$10000, $A59, 【データ】蓄積用!Q$2:Q$10000, 1, 【データ】蓄積用!AC$2:AC$10000, "&gt;=4.0")&gt;0, "〇", "×")))</f>
        <v>×</v>
      </c>
      <c r="J59" t="str">
        <f>IF(OR($A59="", J$5=""), "", IF(COUNTIFS(【データ】蓄積用!A$2:A$10000, J$5, 【データ】蓄積用!C$2:C$10000, $A59, 【データ】蓄積用!D$2:D$10000, "&gt;=3000", 【データ】蓄積用!E$2:E$10000, "&gt;=1500")&gt;0, "〇", IF(COUNTIFS(【データ】蓄積用!A$2:A$10000, J$5, 【データ】蓄積用!C$2:C$10000, $A59, 【データ】蓄積用!Q$2:Q$10000, 1, 【データ】蓄積用!AC$2:AC$10000, "&gt;=4.0")&gt;0, "〇", "×")))</f>
        <v>〇</v>
      </c>
      <c r="K59" t="str">
        <f>IF(OR($A59="", K$5=""), "", IF(COUNTIFS(【データ】蓄積用!A$2:A$10000, K$5, 【データ】蓄積用!C$2:C$10000, $A59, 【データ】蓄積用!D$2:D$10000, "&gt;=3000", 【データ】蓄積用!E$2:E$10000, "&gt;=1500")&gt;0, "〇", IF(COUNTIFS(【データ】蓄積用!A$2:A$10000, K$5, 【データ】蓄積用!C$2:C$10000, $A59, 【データ】蓄積用!Q$2:Q$10000, 1, 【データ】蓄積用!AC$2:AC$10000, "&gt;=4.0")&gt;0, "〇", "×")))</f>
        <v>×</v>
      </c>
      <c r="L59" t="str">
        <f>IF(OR($A59="", L$5=""), "", IF(COUNTIFS(【データ】蓄積用!A$2:A$10000, L$5, 【データ】蓄積用!C$2:C$10000, $A59, 【データ】蓄積用!D$2:D$10000, "&gt;=3000", 【データ】蓄積用!E$2:E$10000, "&gt;=1500")&gt;0, "〇", IF(COUNTIFS(【データ】蓄積用!A$2:A$10000, L$5, 【データ】蓄積用!C$2:C$10000, $A59, 【データ】蓄積用!Q$2:Q$10000, 1, 【データ】蓄積用!AC$2:AC$10000, "&gt;=4.0")&gt;0, "〇", "×")))</f>
        <v>×</v>
      </c>
      <c r="M59" t="str">
        <f>IF(OR($A59="", M$5=""), "", IF(COUNTIFS(【データ】蓄積用!A$2:A$10000, M$5, 【データ】蓄積用!C$2:C$10000, $A59, 【データ】蓄積用!D$2:D$10000, "&gt;=3000", 【データ】蓄積用!E$2:E$10000, "&gt;=1500")&gt;0, "〇", IF(COUNTIFS(【データ】蓄積用!A$2:A$10000, M$5, 【データ】蓄積用!C$2:C$10000, $A59, 【データ】蓄積用!Q$2:Q$10000, 1, 【データ】蓄積用!AC$2:AC$10000, "&gt;=4.0")&gt;0, "〇", "×")))</f>
        <v>×</v>
      </c>
      <c r="N59" t="str">
        <f>IF(OR($A59="", N$5=""), "", IF(COUNTIFS(【データ】蓄積用!A$2:A$10000, N$5, 【データ】蓄積用!C$2:C$10000, $A59, 【データ】蓄積用!D$2:D$10000, "&gt;=3000", 【データ】蓄積用!E$2:E$10000, "&gt;=1500")&gt;0, "〇", IF(COUNTIFS(【データ】蓄積用!A$2:A$10000, N$5, 【データ】蓄積用!C$2:C$10000, $A59, 【データ】蓄積用!Q$2:Q$10000, 1, 【データ】蓄積用!AC$2:AC$10000, "&gt;=4.0")&gt;0, "〇", "×")))</f>
        <v>×</v>
      </c>
      <c r="O59" t="str">
        <f>IF(OR($A59="", O$5=""), "", IF(COUNTIFS(【データ】蓄積用!A$2:A$10000, O$5, 【データ】蓄積用!C$2:C$10000, $A59, 【データ】蓄積用!D$2:D$10000, "&gt;=3000", 【データ】蓄積用!E$2:E$10000, "&gt;=1500")&gt;0, "〇", IF(COUNTIFS(【データ】蓄積用!A$2:A$10000, O$5, 【データ】蓄積用!C$2:C$10000, $A59, 【データ】蓄積用!Q$2:Q$10000, 1, 【データ】蓄積用!AC$2:AC$10000, "&gt;=4.0")&gt;0, "〇", "×")))</f>
        <v>×</v>
      </c>
      <c r="P59" t="str">
        <f>IF(OR($A59="", P$5=""), "", IF(COUNTIFS(【データ】蓄積用!A$2:A$10000, P$5, 【データ】蓄積用!C$2:C$10000, $A59, 【データ】蓄積用!D$2:D$10000, "&gt;=3000", 【データ】蓄積用!E$2:E$10000, "&gt;=1500")&gt;0, "〇", IF(COUNTIFS(【データ】蓄積用!A$2:A$10000, P$5, 【データ】蓄積用!C$2:C$10000, $A59, 【データ】蓄積用!Q$2:Q$10000, 1, 【データ】蓄積用!AC$2:AC$10000, "&gt;=4.0")&gt;0, "〇", "×")))</f>
        <v>×</v>
      </c>
      <c r="Q59" t="str">
        <f>IF(OR($A59="", Q$5=""), "", IF(COUNTIFS(【データ】蓄積用!A$2:A$10000, Q$5, 【データ】蓄積用!C$2:C$10000, $A59, 【データ】蓄積用!D$2:D$10000, "&gt;=3000", 【データ】蓄積用!E$2:E$10000, "&gt;=1500")&gt;0, "〇", IF(COUNTIFS(【データ】蓄積用!A$2:A$10000, Q$5, 【データ】蓄積用!C$2:C$10000, $A59, 【データ】蓄積用!Q$2:Q$10000, 1, 【データ】蓄積用!AC$2:AC$10000, "&gt;=4.0")&gt;0, "〇", "×")))</f>
        <v>×</v>
      </c>
      <c r="R59" t="str">
        <f>IF(OR($A59="", R$5=""), "", IF(COUNTIFS(【データ】蓄積用!A$2:A$10000, R$5, 【データ】蓄積用!C$2:C$10000, $A59, 【データ】蓄積用!D$2:D$10000, "&gt;=3000", 【データ】蓄積用!E$2:E$10000, "&gt;=1500")&gt;0, "〇", IF(COUNTIFS(【データ】蓄積用!A$2:A$10000, R$5, 【データ】蓄積用!C$2:C$10000, $A59, 【データ】蓄積用!Q$2:Q$10000, 1, 【データ】蓄積用!AC$2:AC$10000, "&gt;=4.0")&gt;0, "〇", "×")))</f>
        <v>×</v>
      </c>
      <c r="S59" t="str">
        <f>IF(OR($A59="", S$5=""), "", IF(COUNTIFS(【データ】蓄積用!A$2:A$10000, S$5, 【データ】蓄積用!C$2:C$10000, $A59, 【データ】蓄積用!D$2:D$10000, "&gt;=3000", 【データ】蓄積用!E$2:E$10000, "&gt;=1500")&gt;0, "〇", IF(COUNTIFS(【データ】蓄積用!A$2:A$10000, S$5, 【データ】蓄積用!C$2:C$10000, $A59, 【データ】蓄積用!Q$2:Q$10000, 1, 【データ】蓄積用!AC$2:AC$10000, "&gt;=4.0")&gt;0, "〇", "×")))</f>
        <v>×</v>
      </c>
      <c r="T59" t="str">
        <f>IF(OR($A59="", T$5=""), "", IF(COUNTIFS(【データ】蓄積用!A$2:A$10000, T$5, 【データ】蓄積用!C$2:C$10000, $A59, 【データ】蓄積用!D$2:D$10000, "&gt;=3000", 【データ】蓄積用!E$2:E$10000, "&gt;=1500")&gt;0, "〇", IF(COUNTIFS(【データ】蓄積用!A$2:A$10000, T$5, 【データ】蓄積用!C$2:C$10000, $A59, 【データ】蓄積用!Q$2:Q$10000, 1, 【データ】蓄積用!AC$2:AC$10000, "&gt;=4.0")&gt;0, "〇", "×")))</f>
        <v>×</v>
      </c>
      <c r="U59" t="str">
        <f>IF(OR($A59="", U$5=""), "", IF(COUNTIFS(【データ】蓄積用!A$2:A$10000, U$5, 【データ】蓄積用!C$2:C$10000, $A59, 【データ】蓄積用!D$2:D$10000, "&gt;=3000", 【データ】蓄積用!E$2:E$10000, "&gt;=1500")&gt;0, "〇", IF(COUNTIFS(【データ】蓄積用!A$2:A$10000, U$5, 【データ】蓄積用!C$2:C$10000, $A59, 【データ】蓄積用!Q$2:Q$10000, 1, 【データ】蓄積用!AC$2:AC$10000, "&gt;=4.0")&gt;0, "〇", "×")))</f>
        <v>×</v>
      </c>
      <c r="V59" t="str">
        <f>IF(OR($A59="", V$5=""), "", IF(COUNTIFS(【データ】蓄積用!A$2:A$10000, V$5, 【データ】蓄積用!C$2:C$10000, $A59, 【データ】蓄積用!D$2:D$10000, "&gt;=3000", 【データ】蓄積用!E$2:E$10000, "&gt;=1500")&gt;0, "〇", IF(COUNTIFS(【データ】蓄積用!A$2:A$10000, V$5, 【データ】蓄積用!C$2:C$10000, $A59, 【データ】蓄積用!Q$2:Q$10000, 1, 【データ】蓄積用!AC$2:AC$10000, "&gt;=4.0")&gt;0, "〇", "×")))</f>
        <v>×</v>
      </c>
      <c r="W59" t="str">
        <f>IF(OR($A59="", W$5=""), "", IF(COUNTIFS(【データ】蓄積用!A$2:A$10000, W$5, 【データ】蓄積用!C$2:C$10000, $A59, 【データ】蓄積用!D$2:D$10000, "&gt;=3000", 【データ】蓄積用!E$2:E$10000, "&gt;=1500")&gt;0, "〇", IF(COUNTIFS(【データ】蓄積用!A$2:A$10000, W$5, 【データ】蓄積用!C$2:C$10000, $A59, 【データ】蓄積用!Q$2:Q$10000, 1, 【データ】蓄積用!AC$2:AC$10000, "&gt;=4.0")&gt;0, "〇", "×")))</f>
        <v>×</v>
      </c>
      <c r="X59" t="str">
        <f>IF(OR($A59="", X$5=""), "", IF(COUNTIFS(【データ】蓄積用!A$2:A$10000, X$5, 【データ】蓄積用!C$2:C$10000, $A59, 【データ】蓄積用!D$2:D$10000, "&gt;=3000", 【データ】蓄積用!E$2:E$10000, "&gt;=1500")&gt;0, "〇", IF(COUNTIFS(【データ】蓄積用!A$2:A$10000, X$5, 【データ】蓄積用!C$2:C$10000, $A59, 【データ】蓄積用!Q$2:Q$10000, 1, 【データ】蓄積用!AC$2:AC$10000, "&gt;=4.0")&gt;0, "〇", "×")))</f>
        <v>×</v>
      </c>
      <c r="Y59" t="str">
        <f>IF(OR($A59="", Y$5=""), "", IF(COUNTIFS(【データ】蓄積用!A$2:A$10000, Y$5, 【データ】蓄積用!C$2:C$10000, $A59, 【データ】蓄積用!D$2:D$10000, "&gt;=3000", 【データ】蓄積用!E$2:E$10000, "&gt;=1500")&gt;0, "〇", IF(COUNTIFS(【データ】蓄積用!A$2:A$10000, Y$5, 【データ】蓄積用!C$2:C$10000, $A59, 【データ】蓄積用!Q$2:Q$10000, 1, 【データ】蓄積用!AC$2:AC$10000, "&gt;=4.0")&gt;0, "〇", "×")))</f>
        <v>×</v>
      </c>
      <c r="Z59" t="str">
        <f>IF(OR($A59="", Z$5=""), "", IF(COUNTIFS(【データ】蓄積用!A$2:A$10000, Z$5, 【データ】蓄積用!C$2:C$10000, $A59, 【データ】蓄積用!D$2:D$10000, "&gt;=3000", 【データ】蓄積用!E$2:E$10000, "&gt;=1500")&gt;0, "〇", IF(COUNTIFS(【データ】蓄積用!A$2:A$10000, Z$5, 【データ】蓄積用!C$2:C$10000, $A59, 【データ】蓄積用!Q$2:Q$10000, 1, 【データ】蓄積用!AC$2:AC$10000, "&gt;=4.0")&gt;0, "〇", "×")))</f>
        <v>×</v>
      </c>
      <c r="AA59" t="str">
        <f>IF(OR($A59="", AA$5=""), "", IF(COUNTIFS(【データ】蓄積用!A$2:A$10000, AA$5, 【データ】蓄積用!C$2:C$10000, $A59, 【データ】蓄積用!D$2:D$10000, "&gt;=3000", 【データ】蓄積用!E$2:E$10000, "&gt;=1500")&gt;0, "〇", IF(COUNTIFS(【データ】蓄積用!A$2:A$10000, AA$5, 【データ】蓄積用!C$2:C$10000, $A59, 【データ】蓄積用!Q$2:Q$10000, 1, 【データ】蓄積用!AC$2:AC$10000, "&gt;=4.0")&gt;0, "〇", "×")))</f>
        <v>×</v>
      </c>
      <c r="AB59" t="str">
        <f>IF(OR($A59="", AB$5=""), "", IF(COUNTIFS(【データ】蓄積用!A$2:A$10000, AB$5, 【データ】蓄積用!C$2:C$10000, $A59, 【データ】蓄積用!D$2:D$10000, "&gt;=3000", 【データ】蓄積用!E$2:E$10000, "&gt;=1500")&gt;0, "〇", IF(COUNTIFS(【データ】蓄積用!A$2:A$10000, AB$5, 【データ】蓄積用!C$2:C$10000, $A59, 【データ】蓄積用!Q$2:Q$10000, 1, 【データ】蓄積用!AC$2:AC$10000, "&gt;=4.0")&gt;0, "〇", "×")))</f>
        <v>×</v>
      </c>
      <c r="AC59" t="str">
        <f>IF(OR($A59="", AC$5=""), "", IF(COUNTIFS(【データ】蓄積用!A$2:A$10000, AC$5, 【データ】蓄積用!C$2:C$10000, $A59, 【データ】蓄積用!D$2:D$10000, "&gt;=3000", 【データ】蓄積用!E$2:E$10000, "&gt;=1500")&gt;0, "〇", IF(COUNTIFS(【データ】蓄積用!A$2:A$10000, AC$5, 【データ】蓄積用!C$2:C$10000, $A59, 【データ】蓄積用!Q$2:Q$10000, 1, 【データ】蓄積用!AC$2:AC$10000, "&gt;=4.0")&gt;0, "〇", "×")))</f>
        <v>×</v>
      </c>
      <c r="AD59" t="str">
        <f>IF(OR($A59="", AD$5=""), "", IF(COUNTIFS(【データ】蓄積用!A$2:A$10000, AD$5, 【データ】蓄積用!C$2:C$10000, $A59, 【データ】蓄積用!D$2:D$10000, "&gt;=3000", 【データ】蓄積用!E$2:E$10000, "&gt;=1500")&gt;0, "〇", IF(COUNTIFS(【データ】蓄積用!A$2:A$10000, AD$5, 【データ】蓄積用!C$2:C$10000, $A59, 【データ】蓄積用!Q$2:Q$10000, 1, 【データ】蓄積用!AC$2:AC$10000, "&gt;=4.0")&gt;0, "〇", "×")))</f>
        <v>〇</v>
      </c>
      <c r="AE59" t="str">
        <f>IF(OR($A59="", AE$5=""), "", IF(COUNTIFS(【データ】蓄積用!A$2:A$10000, AE$5, 【データ】蓄積用!C$2:C$10000, $A59, 【データ】蓄積用!D$2:D$10000, "&gt;=3000", 【データ】蓄積用!E$2:E$10000, "&gt;=1500")&gt;0, "〇", IF(COUNTIFS(【データ】蓄積用!A$2:A$10000, AE$5, 【データ】蓄積用!C$2:C$10000, $A59, 【データ】蓄積用!Q$2:Q$10000, 1, 【データ】蓄積用!AC$2:AC$10000, "&gt;=4.0")&gt;0, "〇", "×")))</f>
        <v>×</v>
      </c>
      <c r="AF59" t="str">
        <f>IF(OR($A59="", AF$5=""), "", IF(COUNTIFS(【データ】蓄積用!A$2:A$10000, AF$5, 【データ】蓄積用!C$2:C$10000, $A59, 【データ】蓄積用!D$2:D$10000, "&gt;=3000", 【データ】蓄積用!E$2:E$10000, "&gt;=1500")&gt;0, "〇", IF(COUNTIFS(【データ】蓄積用!A$2:A$10000, AF$5, 【データ】蓄積用!C$2:C$10000, $A59, 【データ】蓄積用!Q$2:Q$10000, 1, 【データ】蓄積用!AC$2:AC$10000, "&gt;=4.0")&gt;0, "〇", "×")))</f>
        <v>×</v>
      </c>
      <c r="AG59" t="str">
        <f>IF(OR($A59="", AG$5=""), "", IF(COUNTIFS(【データ】蓄積用!A$2:A$10000, AG$5, 【データ】蓄積用!C$2:C$10000, $A59, 【データ】蓄積用!D$2:D$10000, "&gt;=3000", 【データ】蓄積用!E$2:E$10000, "&gt;=1500")&gt;0, "〇", IF(COUNTIFS(【データ】蓄積用!A$2:A$10000, AG$5, 【データ】蓄積用!C$2:C$10000, $A59, 【データ】蓄積用!Q$2:Q$10000, 1, 【データ】蓄積用!AC$2:AC$10000, "&gt;=4.0")&gt;0, "〇", "×")))</f>
        <v>×</v>
      </c>
      <c r="AH59" t="str">
        <f>IF(OR($A59="", AH$5=""), "", IF(COUNTIFS(【データ】蓄積用!A$2:A$10000, AH$5, 【データ】蓄積用!C$2:C$10000, $A59, 【データ】蓄積用!D$2:D$10000, "&gt;=3000", 【データ】蓄積用!E$2:E$10000, "&gt;=1500")&gt;0, "〇", IF(COUNTIFS(【データ】蓄積用!A$2:A$10000, AH$5, 【データ】蓄積用!C$2:C$10000, $A59, 【データ】蓄積用!Q$2:Q$10000, 1, 【データ】蓄積用!AC$2:AC$10000, "&gt;=4.0")&gt;0, "〇", "×")))</f>
        <v>×</v>
      </c>
      <c r="AI59" t="str">
        <f>IF(OR($A59="", AI$5=""), "", IF(COUNTIFS(【データ】蓄積用!A$2:A$10000, AI$5, 【データ】蓄積用!C$2:C$10000, $A59, 【データ】蓄積用!D$2:D$10000, "&gt;=3000", 【データ】蓄積用!E$2:E$10000, "&gt;=1500")&gt;0, "〇", IF(COUNTIFS(【データ】蓄積用!A$2:A$10000, AI$5, 【データ】蓄積用!C$2:C$10000, $A59, 【データ】蓄積用!Q$2:Q$10000, 1, 【データ】蓄積用!AC$2:AC$10000, "&gt;=4.0")&gt;0, "〇", "×")))</f>
        <v>×</v>
      </c>
      <c r="AJ59" t="str">
        <f>IF(OR($A59="", AJ$5=""), "", IF(COUNTIFS(【データ】蓄積用!A$2:A$10000, AJ$5, 【データ】蓄積用!C$2:C$10000, $A59, 【データ】蓄積用!D$2:D$10000, "&gt;=3000", 【データ】蓄積用!E$2:E$10000, "&gt;=1500")&gt;0, "〇", IF(COUNTIFS(【データ】蓄積用!A$2:A$10000, AJ$5, 【データ】蓄積用!C$2:C$10000, $A59, 【データ】蓄積用!Q$2:Q$10000, 1, 【データ】蓄積用!AC$2:AC$10000, "&gt;=4.0")&gt;0, "〇", "×")))</f>
        <v>×</v>
      </c>
      <c r="AK59" t="str">
        <f>IF(OR($A59="", AK$5=""), "", IF(COUNTIFS(【データ】蓄積用!A$2:A$10000, AK$5, 【データ】蓄積用!C$2:C$10000, $A59, 【データ】蓄積用!D$2:D$10000, "&gt;=3000", 【データ】蓄積用!E$2:E$10000, "&gt;=1500")&gt;0, "〇", IF(COUNTIFS(【データ】蓄積用!A$2:A$10000, AK$5, 【データ】蓄積用!C$2:C$10000, $A59, 【データ】蓄積用!Q$2:Q$10000, 1, 【データ】蓄積用!AC$2:AC$10000, "&gt;=4.0")&gt;0, "〇", "×")))</f>
        <v>×</v>
      </c>
      <c r="AL59" t="str">
        <f>IF(OR($A59="", AL$5=""), "", IF(COUNTIFS(【データ】蓄積用!A$2:A$10000, AL$5, 【データ】蓄積用!C$2:C$10000, $A59, 【データ】蓄積用!D$2:D$10000, "&gt;=3000", 【データ】蓄積用!E$2:E$10000, "&gt;=1500")&gt;0, "〇", IF(COUNTIFS(【データ】蓄積用!A$2:A$10000, AL$5, 【データ】蓄積用!C$2:C$10000, $A59, 【データ】蓄積用!Q$2:Q$10000, 1, 【データ】蓄積用!AC$2:AC$10000, "&gt;=4.0")&gt;0, "〇", "×")))</f>
        <v>×</v>
      </c>
      <c r="AM59" t="str">
        <f>IF(OR($A59="", AM$5=""), "", IF(COUNTIFS(【データ】蓄積用!A$2:A$10000, AM$5, 【データ】蓄積用!C$2:C$10000, $A59, 【データ】蓄積用!D$2:D$10000, "&gt;=3000", 【データ】蓄積用!E$2:E$10000, "&gt;=1500")&gt;0, "〇", IF(COUNTIFS(【データ】蓄積用!A$2:A$10000, AM$5, 【データ】蓄積用!C$2:C$10000, $A59, 【データ】蓄積用!Q$2:Q$10000, 1, 【データ】蓄積用!AC$2:AC$10000, "&gt;=4.0")&gt;0, "〇", "×")))</f>
        <v>×</v>
      </c>
      <c r="AN59" t="str">
        <f>IF(OR($A59="", AN$5=""), "", IF(COUNTIFS(【データ】蓄積用!A$2:A$10000, AN$5, 【データ】蓄積用!C$2:C$10000, $A59, 【データ】蓄積用!D$2:D$10000, "&gt;=3000", 【データ】蓄積用!E$2:E$10000, "&gt;=1500")&gt;0, "〇", IF(COUNTIFS(【データ】蓄積用!A$2:A$10000, AN$5, 【データ】蓄積用!C$2:C$10000, $A59, 【データ】蓄積用!Q$2:Q$10000, 1, 【データ】蓄積用!AC$2:AC$10000, "&gt;=4.0")&gt;0, "〇", "×")))</f>
        <v>×</v>
      </c>
      <c r="AO59" t="str">
        <f>IF(OR($A59="", AO$5=""), "", IF(COUNTIFS(【データ】蓄積用!A$2:A$10000, AO$5, 【データ】蓄積用!C$2:C$10000, $A59, 【データ】蓄積用!D$2:D$10000, "&gt;=3000", 【データ】蓄積用!E$2:E$10000, "&gt;=1500")&gt;0, "〇", IF(COUNTIFS(【データ】蓄積用!A$2:A$10000, AO$5, 【データ】蓄積用!C$2:C$10000, $A59, 【データ】蓄積用!Q$2:Q$10000, 1, 【データ】蓄積用!AC$2:AC$10000, "&gt;=4.0")&gt;0, "〇", "×")))</f>
        <v>〇</v>
      </c>
      <c r="AP59" t="str">
        <f>IF(OR($A59="", AP$5=""), "", IF(COUNTIFS(【データ】蓄積用!A$2:A$10000, AP$5, 【データ】蓄積用!C$2:C$10000, $A59, 【データ】蓄積用!D$2:D$10000, "&gt;=3000", 【データ】蓄積用!E$2:E$10000, "&gt;=1500")&gt;0, "〇", IF(COUNTIFS(【データ】蓄積用!A$2:A$10000, AP$5, 【データ】蓄積用!C$2:C$10000, $A59, 【データ】蓄積用!Q$2:Q$10000, 1, 【データ】蓄積用!AC$2:AC$10000, "&gt;=4.0")&gt;0, "〇", "×")))</f>
        <v>×</v>
      </c>
      <c r="AQ59" t="str">
        <f>IF(OR($A59="", AQ$5=""), "", IF(COUNTIFS(【データ】蓄積用!A$2:A$10000, AQ$5, 【データ】蓄積用!C$2:C$10000, $A59, 【データ】蓄積用!D$2:D$10000, "&gt;=3000", 【データ】蓄積用!E$2:E$10000, "&gt;=1500")&gt;0, "〇", IF(COUNTIFS(【データ】蓄積用!A$2:A$10000, AQ$5, 【データ】蓄積用!C$2:C$10000, $A59, 【データ】蓄積用!Q$2:Q$10000, 1, 【データ】蓄積用!AC$2:AC$10000, "&gt;=4.0")&gt;0, "〇", "×")))</f>
        <v>×</v>
      </c>
      <c r="AR59" t="str">
        <f>IF(OR($A59="", AR$5=""), "", IF(COUNTIFS(【データ】蓄積用!A$2:A$10000, AR$5, 【データ】蓄積用!C$2:C$10000, $A59, 【データ】蓄積用!D$2:D$10000, "&gt;=3000", 【データ】蓄積用!E$2:E$10000, "&gt;=1500")&gt;0, "〇", IF(COUNTIFS(【データ】蓄積用!A$2:A$10000, AR$5, 【データ】蓄積用!C$2:C$10000, $A59, 【データ】蓄積用!Q$2:Q$10000, 1, 【データ】蓄積用!AC$2:AC$10000, "&gt;=4.0")&gt;0, "〇", "×")))</f>
        <v>×</v>
      </c>
      <c r="AS59" t="str">
        <f>IF(OR($A59="", AS$5=""), "", IF(COUNTIFS(【データ】蓄積用!A$2:A$10000, AS$5, 【データ】蓄積用!C$2:C$10000, $A59, 【データ】蓄積用!D$2:D$10000, "&gt;=3000", 【データ】蓄積用!E$2:E$10000, "&gt;=1500")&gt;0, "〇", IF(COUNTIFS(【データ】蓄積用!A$2:A$10000, AS$5, 【データ】蓄積用!C$2:C$10000, $A59, 【データ】蓄積用!Q$2:Q$10000, 1, 【データ】蓄積用!AC$2:AC$10000, "&gt;=4.0")&gt;0, "〇", "×")))</f>
        <v>×</v>
      </c>
      <c r="AT59" t="str">
        <f>IF(OR($A59="", AT$5=""), "", IF(COUNTIFS(【データ】蓄積用!A$2:A$10000, AT$5, 【データ】蓄積用!C$2:C$10000, $A59, 【データ】蓄積用!D$2:D$10000, "&gt;=3000", 【データ】蓄積用!E$2:E$10000, "&gt;=1500")&gt;0, "〇", IF(COUNTIFS(【データ】蓄積用!A$2:A$10000, AT$5, 【データ】蓄積用!C$2:C$10000, $A59, 【データ】蓄積用!Q$2:Q$10000, 1, 【データ】蓄積用!AC$2:AC$10000, "&gt;=4.0")&gt;0, "〇", "×")))</f>
        <v>×</v>
      </c>
      <c r="AU59" t="str">
        <f>IF(OR($A59="", AU$5=""), "", IF(COUNTIFS(【データ】蓄積用!A$2:A$10000, AU$5, 【データ】蓄積用!C$2:C$10000, $A59, 【データ】蓄積用!D$2:D$10000, "&gt;=3000", 【データ】蓄積用!E$2:E$10000, "&gt;=1500")&gt;0, "〇", IF(COUNTIFS(【データ】蓄積用!A$2:A$10000, AU$5, 【データ】蓄積用!C$2:C$10000, $A59, 【データ】蓄積用!Q$2:Q$10000, 1, 【データ】蓄積用!AC$2:AC$10000, "&gt;=4.0")&gt;0, "〇", "×")))</f>
        <v>×</v>
      </c>
      <c r="AV59" t="str">
        <f>IF(OR($A59="", AV$5=""), "", IF(COUNTIFS(【データ】蓄積用!A$2:A$10000, AV$5, 【データ】蓄積用!C$2:C$10000, $A59, 【データ】蓄積用!D$2:D$10000, "&gt;=3000", 【データ】蓄積用!E$2:E$10000, "&gt;=1500")&gt;0, "〇", IF(COUNTIFS(【データ】蓄積用!A$2:A$10000, AV$5, 【データ】蓄積用!C$2:C$10000, $A59, 【データ】蓄積用!Q$2:Q$10000, 1, 【データ】蓄積用!AC$2:AC$10000, "&gt;=4.0")&gt;0, "〇", "×")))</f>
        <v>×</v>
      </c>
      <c r="AW59" t="str">
        <f>IF(OR($A59="", AW$5=""), "", IF(COUNTIFS(【データ】蓄積用!A$2:A$10000, AW$5, 【データ】蓄積用!C$2:C$10000, $A59, 【データ】蓄積用!D$2:D$10000, "&gt;=3000", 【データ】蓄積用!E$2:E$10000, "&gt;=1500")&gt;0, "〇", IF(COUNTIFS(【データ】蓄積用!A$2:A$10000, AW$5, 【データ】蓄積用!C$2:C$10000, $A59, 【データ】蓄積用!Q$2:Q$10000, 1, 【データ】蓄積用!AC$2:AC$10000, "&gt;=4.0")&gt;0, "〇", "×")))</f>
        <v>×</v>
      </c>
      <c r="AX59" t="str">
        <f>IF(OR($A59="", AX$5=""), "", IF(COUNTIFS(【データ】蓄積用!A$2:A$10000, AX$5, 【データ】蓄積用!C$2:C$10000, $A59, 【データ】蓄積用!D$2:D$10000, "&gt;=3000", 【データ】蓄積用!E$2:E$10000, "&gt;=1500")&gt;0, "〇", IF(COUNTIFS(【データ】蓄積用!A$2:A$10000, AX$5, 【データ】蓄積用!C$2:C$10000, $A59, 【データ】蓄積用!Q$2:Q$10000, 1, 【データ】蓄積用!AC$2:AC$10000, "&gt;=4.0")&gt;0, "〇", "×")))</f>
        <v>×</v>
      </c>
      <c r="AY59" t="str">
        <f>IF(OR($A59="", AY$5=""), "", IF(COUNTIFS(【データ】蓄積用!A$2:A$10000, AY$5, 【データ】蓄積用!C$2:C$10000, $A59, 【データ】蓄積用!D$2:D$10000, "&gt;=3000", 【データ】蓄積用!E$2:E$10000, "&gt;=1500")&gt;0, "〇", IF(COUNTIFS(【データ】蓄積用!A$2:A$10000, AY$5, 【データ】蓄積用!C$2:C$10000, $A59, 【データ】蓄積用!Q$2:Q$10000, 1, 【データ】蓄積用!AC$2:AC$10000, "&gt;=4.0")&gt;0, "〇", "×")))</f>
        <v/>
      </c>
    </row>
    <row r="60" spans="1:51">
      <c r="A60">
        <v>633</v>
      </c>
      <c r="B60" t="str">
        <f>IF(OR($A60="", B$5=""), "", IF(COUNTIFS(【データ】蓄積用!A$2:A$10000, B$5, 【データ】蓄積用!C$2:C$10000, $A60, 【データ】蓄積用!D$2:D$10000, "&gt;=3000", 【データ】蓄積用!E$2:E$10000, "&gt;=1500")&gt;0, "〇", IF(COUNTIFS(【データ】蓄積用!A$2:A$10000, B$5, 【データ】蓄積用!C$2:C$10000, $A60, 【データ】蓄積用!Q$2:Q$10000, 1, 【データ】蓄積用!AC$2:AC$10000, "&gt;=4.0")&gt;0, "〇", "×")))</f>
        <v>〇</v>
      </c>
      <c r="C60" t="str">
        <f>IF(OR($A60="", C$5=""), "", IF(COUNTIFS(【データ】蓄積用!A$2:A$10000, C$5, 【データ】蓄積用!C$2:C$10000, $A60, 【データ】蓄積用!D$2:D$10000, "&gt;=3000", 【データ】蓄積用!E$2:E$10000, "&gt;=1500")&gt;0, "〇", IF(COUNTIFS(【データ】蓄積用!A$2:A$10000, C$5, 【データ】蓄積用!C$2:C$10000, $A60, 【データ】蓄積用!Q$2:Q$10000, 1, 【データ】蓄積用!AC$2:AC$10000, "&gt;=4.0")&gt;0, "〇", "×")))</f>
        <v>×</v>
      </c>
      <c r="D60" t="str">
        <f>IF(OR($A60="", D$5=""), "", IF(COUNTIFS(【データ】蓄積用!A$2:A$10000, D$5, 【データ】蓄積用!C$2:C$10000, $A60, 【データ】蓄積用!D$2:D$10000, "&gt;=3000", 【データ】蓄積用!E$2:E$10000, "&gt;=1500")&gt;0, "〇", IF(COUNTIFS(【データ】蓄積用!A$2:A$10000, D$5, 【データ】蓄積用!C$2:C$10000, $A60, 【データ】蓄積用!Q$2:Q$10000, 1, 【データ】蓄積用!AC$2:AC$10000, "&gt;=4.0")&gt;0, "〇", "×")))</f>
        <v>×</v>
      </c>
      <c r="E60" t="str">
        <f>IF(OR($A60="", E$5=""), "", IF(COUNTIFS(【データ】蓄積用!A$2:A$10000, E$5, 【データ】蓄積用!C$2:C$10000, $A60, 【データ】蓄積用!D$2:D$10000, "&gt;=3000", 【データ】蓄積用!E$2:E$10000, "&gt;=1500")&gt;0, "〇", IF(COUNTIFS(【データ】蓄積用!A$2:A$10000, E$5, 【データ】蓄積用!C$2:C$10000, $A60, 【データ】蓄積用!Q$2:Q$10000, 1, 【データ】蓄積用!AC$2:AC$10000, "&gt;=4.0")&gt;0, "〇", "×")))</f>
        <v>〇</v>
      </c>
      <c r="F60" t="str">
        <f>IF(OR($A60="", F$5=""), "", IF(COUNTIFS(【データ】蓄積用!A$2:A$10000, F$5, 【データ】蓄積用!C$2:C$10000, $A60, 【データ】蓄積用!D$2:D$10000, "&gt;=3000", 【データ】蓄積用!E$2:E$10000, "&gt;=1500")&gt;0, "〇", IF(COUNTIFS(【データ】蓄積用!A$2:A$10000, F$5, 【データ】蓄積用!C$2:C$10000, $A60, 【データ】蓄積用!Q$2:Q$10000, 1, 【データ】蓄積用!AC$2:AC$10000, "&gt;=4.0")&gt;0, "〇", "×")))</f>
        <v>×</v>
      </c>
      <c r="G60" t="str">
        <f>IF(OR($A60="", G$5=""), "", IF(COUNTIFS(【データ】蓄積用!A$2:A$10000, G$5, 【データ】蓄積用!C$2:C$10000, $A60, 【データ】蓄積用!D$2:D$10000, "&gt;=3000", 【データ】蓄積用!E$2:E$10000, "&gt;=1500")&gt;0, "〇", IF(COUNTIFS(【データ】蓄積用!A$2:A$10000, G$5, 【データ】蓄積用!C$2:C$10000, $A60, 【データ】蓄積用!Q$2:Q$10000, 1, 【データ】蓄積用!AC$2:AC$10000, "&gt;=4.0")&gt;0, "〇", "×")))</f>
        <v>×</v>
      </c>
      <c r="H60" t="str">
        <f>IF(OR($A60="", H$5=""), "", IF(COUNTIFS(【データ】蓄積用!A$2:A$10000, H$5, 【データ】蓄積用!C$2:C$10000, $A60, 【データ】蓄積用!D$2:D$10000, "&gt;=3000", 【データ】蓄積用!E$2:E$10000, "&gt;=1500")&gt;0, "〇", IF(COUNTIFS(【データ】蓄積用!A$2:A$10000, H$5, 【データ】蓄積用!C$2:C$10000, $A60, 【データ】蓄積用!Q$2:Q$10000, 1, 【データ】蓄積用!AC$2:AC$10000, "&gt;=4.0")&gt;0, "〇", "×")))</f>
        <v>×</v>
      </c>
      <c r="I60" t="str">
        <f>IF(OR($A60="", I$5=""), "", IF(COUNTIFS(【データ】蓄積用!A$2:A$10000, I$5, 【データ】蓄積用!C$2:C$10000, $A60, 【データ】蓄積用!D$2:D$10000, "&gt;=3000", 【データ】蓄積用!E$2:E$10000, "&gt;=1500")&gt;0, "〇", IF(COUNTIFS(【データ】蓄積用!A$2:A$10000, I$5, 【データ】蓄積用!C$2:C$10000, $A60, 【データ】蓄積用!Q$2:Q$10000, 1, 【データ】蓄積用!AC$2:AC$10000, "&gt;=4.0")&gt;0, "〇", "×")))</f>
        <v>×</v>
      </c>
      <c r="J60" t="str">
        <f>IF(OR($A60="", J$5=""), "", IF(COUNTIFS(【データ】蓄積用!A$2:A$10000, J$5, 【データ】蓄積用!C$2:C$10000, $A60, 【データ】蓄積用!D$2:D$10000, "&gt;=3000", 【データ】蓄積用!E$2:E$10000, "&gt;=1500")&gt;0, "〇", IF(COUNTIFS(【データ】蓄積用!A$2:A$10000, J$5, 【データ】蓄積用!C$2:C$10000, $A60, 【データ】蓄積用!Q$2:Q$10000, 1, 【データ】蓄積用!AC$2:AC$10000, "&gt;=4.0")&gt;0, "〇", "×")))</f>
        <v>〇</v>
      </c>
      <c r="K60" t="str">
        <f>IF(OR($A60="", K$5=""), "", IF(COUNTIFS(【データ】蓄積用!A$2:A$10000, K$5, 【データ】蓄積用!C$2:C$10000, $A60, 【データ】蓄積用!D$2:D$10000, "&gt;=3000", 【データ】蓄積用!E$2:E$10000, "&gt;=1500")&gt;0, "〇", IF(COUNTIFS(【データ】蓄積用!A$2:A$10000, K$5, 【データ】蓄積用!C$2:C$10000, $A60, 【データ】蓄積用!Q$2:Q$10000, 1, 【データ】蓄積用!AC$2:AC$10000, "&gt;=4.0")&gt;0, "〇", "×")))</f>
        <v>〇</v>
      </c>
      <c r="L60" t="str">
        <f>IF(OR($A60="", L$5=""), "", IF(COUNTIFS(【データ】蓄積用!A$2:A$10000, L$5, 【データ】蓄積用!C$2:C$10000, $A60, 【データ】蓄積用!D$2:D$10000, "&gt;=3000", 【データ】蓄積用!E$2:E$10000, "&gt;=1500")&gt;0, "〇", IF(COUNTIFS(【データ】蓄積用!A$2:A$10000, L$5, 【データ】蓄積用!C$2:C$10000, $A60, 【データ】蓄積用!Q$2:Q$10000, 1, 【データ】蓄積用!AC$2:AC$10000, "&gt;=4.0")&gt;0, "〇", "×")))</f>
        <v>×</v>
      </c>
      <c r="M60" t="str">
        <f>IF(OR($A60="", M$5=""), "", IF(COUNTIFS(【データ】蓄積用!A$2:A$10000, M$5, 【データ】蓄積用!C$2:C$10000, $A60, 【データ】蓄積用!D$2:D$10000, "&gt;=3000", 【データ】蓄積用!E$2:E$10000, "&gt;=1500")&gt;0, "〇", IF(COUNTIFS(【データ】蓄積用!A$2:A$10000, M$5, 【データ】蓄積用!C$2:C$10000, $A60, 【データ】蓄積用!Q$2:Q$10000, 1, 【データ】蓄積用!AC$2:AC$10000, "&gt;=4.0")&gt;0, "〇", "×")))</f>
        <v>×</v>
      </c>
      <c r="N60" t="str">
        <f>IF(OR($A60="", N$5=""), "", IF(COUNTIFS(【データ】蓄積用!A$2:A$10000, N$5, 【データ】蓄積用!C$2:C$10000, $A60, 【データ】蓄積用!D$2:D$10000, "&gt;=3000", 【データ】蓄積用!E$2:E$10000, "&gt;=1500")&gt;0, "〇", IF(COUNTIFS(【データ】蓄積用!A$2:A$10000, N$5, 【データ】蓄積用!C$2:C$10000, $A60, 【データ】蓄積用!Q$2:Q$10000, 1, 【データ】蓄積用!AC$2:AC$10000, "&gt;=4.0")&gt;0, "〇", "×")))</f>
        <v>×</v>
      </c>
      <c r="O60" t="str">
        <f>IF(OR($A60="", O$5=""), "", IF(COUNTIFS(【データ】蓄積用!A$2:A$10000, O$5, 【データ】蓄積用!C$2:C$10000, $A60, 【データ】蓄積用!D$2:D$10000, "&gt;=3000", 【データ】蓄積用!E$2:E$10000, "&gt;=1500")&gt;0, "〇", IF(COUNTIFS(【データ】蓄積用!A$2:A$10000, O$5, 【データ】蓄積用!C$2:C$10000, $A60, 【データ】蓄積用!Q$2:Q$10000, 1, 【データ】蓄積用!AC$2:AC$10000, "&gt;=4.0")&gt;0, "〇", "×")))</f>
        <v>×</v>
      </c>
      <c r="P60" t="str">
        <f>IF(OR($A60="", P$5=""), "", IF(COUNTIFS(【データ】蓄積用!A$2:A$10000, P$5, 【データ】蓄積用!C$2:C$10000, $A60, 【データ】蓄積用!D$2:D$10000, "&gt;=3000", 【データ】蓄積用!E$2:E$10000, "&gt;=1500")&gt;0, "〇", IF(COUNTIFS(【データ】蓄積用!A$2:A$10000, P$5, 【データ】蓄積用!C$2:C$10000, $A60, 【データ】蓄積用!Q$2:Q$10000, 1, 【データ】蓄積用!AC$2:AC$10000, "&gt;=4.0")&gt;0, "〇", "×")))</f>
        <v>×</v>
      </c>
      <c r="Q60" t="str">
        <f>IF(OR($A60="", Q$5=""), "", IF(COUNTIFS(【データ】蓄積用!A$2:A$10000, Q$5, 【データ】蓄積用!C$2:C$10000, $A60, 【データ】蓄積用!D$2:D$10000, "&gt;=3000", 【データ】蓄積用!E$2:E$10000, "&gt;=1500")&gt;0, "〇", IF(COUNTIFS(【データ】蓄積用!A$2:A$10000, Q$5, 【データ】蓄積用!C$2:C$10000, $A60, 【データ】蓄積用!Q$2:Q$10000, 1, 【データ】蓄積用!AC$2:AC$10000, "&gt;=4.0")&gt;0, "〇", "×")))</f>
        <v>×</v>
      </c>
      <c r="R60" t="str">
        <f>IF(OR($A60="", R$5=""), "", IF(COUNTIFS(【データ】蓄積用!A$2:A$10000, R$5, 【データ】蓄積用!C$2:C$10000, $A60, 【データ】蓄積用!D$2:D$10000, "&gt;=3000", 【データ】蓄積用!E$2:E$10000, "&gt;=1500")&gt;0, "〇", IF(COUNTIFS(【データ】蓄積用!A$2:A$10000, R$5, 【データ】蓄積用!C$2:C$10000, $A60, 【データ】蓄積用!Q$2:Q$10000, 1, 【データ】蓄積用!AC$2:AC$10000, "&gt;=4.0")&gt;0, "〇", "×")))</f>
        <v>×</v>
      </c>
      <c r="S60" t="str">
        <f>IF(OR($A60="", S$5=""), "", IF(COUNTIFS(【データ】蓄積用!A$2:A$10000, S$5, 【データ】蓄積用!C$2:C$10000, $A60, 【データ】蓄積用!D$2:D$10000, "&gt;=3000", 【データ】蓄積用!E$2:E$10000, "&gt;=1500")&gt;0, "〇", IF(COUNTIFS(【データ】蓄積用!A$2:A$10000, S$5, 【データ】蓄積用!C$2:C$10000, $A60, 【データ】蓄積用!Q$2:Q$10000, 1, 【データ】蓄積用!AC$2:AC$10000, "&gt;=4.0")&gt;0, "〇", "×")))</f>
        <v>×</v>
      </c>
      <c r="T60" t="str">
        <f>IF(OR($A60="", T$5=""), "", IF(COUNTIFS(【データ】蓄積用!A$2:A$10000, T$5, 【データ】蓄積用!C$2:C$10000, $A60, 【データ】蓄積用!D$2:D$10000, "&gt;=3000", 【データ】蓄積用!E$2:E$10000, "&gt;=1500")&gt;0, "〇", IF(COUNTIFS(【データ】蓄積用!A$2:A$10000, T$5, 【データ】蓄積用!C$2:C$10000, $A60, 【データ】蓄積用!Q$2:Q$10000, 1, 【データ】蓄積用!AC$2:AC$10000, "&gt;=4.0")&gt;0, "〇", "×")))</f>
        <v>×</v>
      </c>
      <c r="U60" t="str">
        <f>IF(OR($A60="", U$5=""), "", IF(COUNTIFS(【データ】蓄積用!A$2:A$10000, U$5, 【データ】蓄積用!C$2:C$10000, $A60, 【データ】蓄積用!D$2:D$10000, "&gt;=3000", 【データ】蓄積用!E$2:E$10000, "&gt;=1500")&gt;0, "〇", IF(COUNTIFS(【データ】蓄積用!A$2:A$10000, U$5, 【データ】蓄積用!C$2:C$10000, $A60, 【データ】蓄積用!Q$2:Q$10000, 1, 【データ】蓄積用!AC$2:AC$10000, "&gt;=4.0")&gt;0, "〇", "×")))</f>
        <v>×</v>
      </c>
      <c r="V60" t="str">
        <f>IF(OR($A60="", V$5=""), "", IF(COUNTIFS(【データ】蓄積用!A$2:A$10000, V$5, 【データ】蓄積用!C$2:C$10000, $A60, 【データ】蓄積用!D$2:D$10000, "&gt;=3000", 【データ】蓄積用!E$2:E$10000, "&gt;=1500")&gt;0, "〇", IF(COUNTIFS(【データ】蓄積用!A$2:A$10000, V$5, 【データ】蓄積用!C$2:C$10000, $A60, 【データ】蓄積用!Q$2:Q$10000, 1, 【データ】蓄積用!AC$2:AC$10000, "&gt;=4.0")&gt;0, "〇", "×")))</f>
        <v>×</v>
      </c>
      <c r="W60" t="str">
        <f>IF(OR($A60="", W$5=""), "", IF(COUNTIFS(【データ】蓄積用!A$2:A$10000, W$5, 【データ】蓄積用!C$2:C$10000, $A60, 【データ】蓄積用!D$2:D$10000, "&gt;=3000", 【データ】蓄積用!E$2:E$10000, "&gt;=1500")&gt;0, "〇", IF(COUNTIFS(【データ】蓄積用!A$2:A$10000, W$5, 【データ】蓄積用!C$2:C$10000, $A60, 【データ】蓄積用!Q$2:Q$10000, 1, 【データ】蓄積用!AC$2:AC$10000, "&gt;=4.0")&gt;0, "〇", "×")))</f>
        <v>×</v>
      </c>
      <c r="X60" t="str">
        <f>IF(OR($A60="", X$5=""), "", IF(COUNTIFS(【データ】蓄積用!A$2:A$10000, X$5, 【データ】蓄積用!C$2:C$10000, $A60, 【データ】蓄積用!D$2:D$10000, "&gt;=3000", 【データ】蓄積用!E$2:E$10000, "&gt;=1500")&gt;0, "〇", IF(COUNTIFS(【データ】蓄積用!A$2:A$10000, X$5, 【データ】蓄積用!C$2:C$10000, $A60, 【データ】蓄積用!Q$2:Q$10000, 1, 【データ】蓄積用!AC$2:AC$10000, "&gt;=4.0")&gt;0, "〇", "×")))</f>
        <v>×</v>
      </c>
      <c r="Y60" t="str">
        <f>IF(OR($A60="", Y$5=""), "", IF(COUNTIFS(【データ】蓄積用!A$2:A$10000, Y$5, 【データ】蓄積用!C$2:C$10000, $A60, 【データ】蓄積用!D$2:D$10000, "&gt;=3000", 【データ】蓄積用!E$2:E$10000, "&gt;=1500")&gt;0, "〇", IF(COUNTIFS(【データ】蓄積用!A$2:A$10000, Y$5, 【データ】蓄積用!C$2:C$10000, $A60, 【データ】蓄積用!Q$2:Q$10000, 1, 【データ】蓄積用!AC$2:AC$10000, "&gt;=4.0")&gt;0, "〇", "×")))</f>
        <v>×</v>
      </c>
      <c r="Z60" t="str">
        <f>IF(OR($A60="", Z$5=""), "", IF(COUNTIFS(【データ】蓄積用!A$2:A$10000, Z$5, 【データ】蓄積用!C$2:C$10000, $A60, 【データ】蓄積用!D$2:D$10000, "&gt;=3000", 【データ】蓄積用!E$2:E$10000, "&gt;=1500")&gt;0, "〇", IF(COUNTIFS(【データ】蓄積用!A$2:A$10000, Z$5, 【データ】蓄積用!C$2:C$10000, $A60, 【データ】蓄積用!Q$2:Q$10000, 1, 【データ】蓄積用!AC$2:AC$10000, "&gt;=4.0")&gt;0, "〇", "×")))</f>
        <v>×</v>
      </c>
      <c r="AA60" t="str">
        <f>IF(OR($A60="", AA$5=""), "", IF(COUNTIFS(【データ】蓄積用!A$2:A$10000, AA$5, 【データ】蓄積用!C$2:C$10000, $A60, 【データ】蓄積用!D$2:D$10000, "&gt;=3000", 【データ】蓄積用!E$2:E$10000, "&gt;=1500")&gt;0, "〇", IF(COUNTIFS(【データ】蓄積用!A$2:A$10000, AA$5, 【データ】蓄積用!C$2:C$10000, $A60, 【データ】蓄積用!Q$2:Q$10000, 1, 【データ】蓄積用!AC$2:AC$10000, "&gt;=4.0")&gt;0, "〇", "×")))</f>
        <v>×</v>
      </c>
      <c r="AB60" t="str">
        <f>IF(OR($A60="", AB$5=""), "", IF(COUNTIFS(【データ】蓄積用!A$2:A$10000, AB$5, 【データ】蓄積用!C$2:C$10000, $A60, 【データ】蓄積用!D$2:D$10000, "&gt;=3000", 【データ】蓄積用!E$2:E$10000, "&gt;=1500")&gt;0, "〇", IF(COUNTIFS(【データ】蓄積用!A$2:A$10000, AB$5, 【データ】蓄積用!C$2:C$10000, $A60, 【データ】蓄積用!Q$2:Q$10000, 1, 【データ】蓄積用!AC$2:AC$10000, "&gt;=4.0")&gt;0, "〇", "×")))</f>
        <v>×</v>
      </c>
      <c r="AC60" t="str">
        <f>IF(OR($A60="", AC$5=""), "", IF(COUNTIFS(【データ】蓄積用!A$2:A$10000, AC$5, 【データ】蓄積用!C$2:C$10000, $A60, 【データ】蓄積用!D$2:D$10000, "&gt;=3000", 【データ】蓄積用!E$2:E$10000, "&gt;=1500")&gt;0, "〇", IF(COUNTIFS(【データ】蓄積用!A$2:A$10000, AC$5, 【データ】蓄積用!C$2:C$10000, $A60, 【データ】蓄積用!Q$2:Q$10000, 1, 【データ】蓄積用!AC$2:AC$10000, "&gt;=4.0")&gt;0, "〇", "×")))</f>
        <v>〇</v>
      </c>
      <c r="AD60" t="str">
        <f>IF(OR($A60="", AD$5=""), "", IF(COUNTIFS(【データ】蓄積用!A$2:A$10000, AD$5, 【データ】蓄積用!C$2:C$10000, $A60, 【データ】蓄積用!D$2:D$10000, "&gt;=3000", 【データ】蓄積用!E$2:E$10000, "&gt;=1500")&gt;0, "〇", IF(COUNTIFS(【データ】蓄積用!A$2:A$10000, AD$5, 【データ】蓄積用!C$2:C$10000, $A60, 【データ】蓄積用!Q$2:Q$10000, 1, 【データ】蓄積用!AC$2:AC$10000, "&gt;=4.0")&gt;0, "〇", "×")))</f>
        <v>×</v>
      </c>
      <c r="AE60" t="str">
        <f>IF(OR($A60="", AE$5=""), "", IF(COUNTIFS(【データ】蓄積用!A$2:A$10000, AE$5, 【データ】蓄積用!C$2:C$10000, $A60, 【データ】蓄積用!D$2:D$10000, "&gt;=3000", 【データ】蓄積用!E$2:E$10000, "&gt;=1500")&gt;0, "〇", IF(COUNTIFS(【データ】蓄積用!A$2:A$10000, AE$5, 【データ】蓄積用!C$2:C$10000, $A60, 【データ】蓄積用!Q$2:Q$10000, 1, 【データ】蓄積用!AC$2:AC$10000, "&gt;=4.0")&gt;0, "〇", "×")))</f>
        <v>×</v>
      </c>
      <c r="AF60" t="str">
        <f>IF(OR($A60="", AF$5=""), "", IF(COUNTIFS(【データ】蓄積用!A$2:A$10000, AF$5, 【データ】蓄積用!C$2:C$10000, $A60, 【データ】蓄積用!D$2:D$10000, "&gt;=3000", 【データ】蓄積用!E$2:E$10000, "&gt;=1500")&gt;0, "〇", IF(COUNTIFS(【データ】蓄積用!A$2:A$10000, AF$5, 【データ】蓄積用!C$2:C$10000, $A60, 【データ】蓄積用!Q$2:Q$10000, 1, 【データ】蓄積用!AC$2:AC$10000, "&gt;=4.0")&gt;0, "〇", "×")))</f>
        <v>×</v>
      </c>
      <c r="AG60" t="str">
        <f>IF(OR($A60="", AG$5=""), "", IF(COUNTIFS(【データ】蓄積用!A$2:A$10000, AG$5, 【データ】蓄積用!C$2:C$10000, $A60, 【データ】蓄積用!D$2:D$10000, "&gt;=3000", 【データ】蓄積用!E$2:E$10000, "&gt;=1500")&gt;0, "〇", IF(COUNTIFS(【データ】蓄積用!A$2:A$10000, AG$5, 【データ】蓄積用!C$2:C$10000, $A60, 【データ】蓄積用!Q$2:Q$10000, 1, 【データ】蓄積用!AC$2:AC$10000, "&gt;=4.0")&gt;0, "〇", "×")))</f>
        <v>×</v>
      </c>
      <c r="AH60" t="str">
        <f>IF(OR($A60="", AH$5=""), "", IF(COUNTIFS(【データ】蓄積用!A$2:A$10000, AH$5, 【データ】蓄積用!C$2:C$10000, $A60, 【データ】蓄積用!D$2:D$10000, "&gt;=3000", 【データ】蓄積用!E$2:E$10000, "&gt;=1500")&gt;0, "〇", IF(COUNTIFS(【データ】蓄積用!A$2:A$10000, AH$5, 【データ】蓄積用!C$2:C$10000, $A60, 【データ】蓄積用!Q$2:Q$10000, 1, 【データ】蓄積用!AC$2:AC$10000, "&gt;=4.0")&gt;0, "〇", "×")))</f>
        <v>〇</v>
      </c>
      <c r="AI60" t="str">
        <f>IF(OR($A60="", AI$5=""), "", IF(COUNTIFS(【データ】蓄積用!A$2:A$10000, AI$5, 【データ】蓄積用!C$2:C$10000, $A60, 【データ】蓄積用!D$2:D$10000, "&gt;=3000", 【データ】蓄積用!E$2:E$10000, "&gt;=1500")&gt;0, "〇", IF(COUNTIFS(【データ】蓄積用!A$2:A$10000, AI$5, 【データ】蓄積用!C$2:C$10000, $A60, 【データ】蓄積用!Q$2:Q$10000, 1, 【データ】蓄積用!AC$2:AC$10000, "&gt;=4.0")&gt;0, "〇", "×")))</f>
        <v>×</v>
      </c>
      <c r="AJ60" t="str">
        <f>IF(OR($A60="", AJ$5=""), "", IF(COUNTIFS(【データ】蓄積用!A$2:A$10000, AJ$5, 【データ】蓄積用!C$2:C$10000, $A60, 【データ】蓄積用!D$2:D$10000, "&gt;=3000", 【データ】蓄積用!E$2:E$10000, "&gt;=1500")&gt;0, "〇", IF(COUNTIFS(【データ】蓄積用!A$2:A$10000, AJ$5, 【データ】蓄積用!C$2:C$10000, $A60, 【データ】蓄積用!Q$2:Q$10000, 1, 【データ】蓄積用!AC$2:AC$10000, "&gt;=4.0")&gt;0, "〇", "×")))</f>
        <v>×</v>
      </c>
      <c r="AK60" t="str">
        <f>IF(OR($A60="", AK$5=""), "", IF(COUNTIFS(【データ】蓄積用!A$2:A$10000, AK$5, 【データ】蓄積用!C$2:C$10000, $A60, 【データ】蓄積用!D$2:D$10000, "&gt;=3000", 【データ】蓄積用!E$2:E$10000, "&gt;=1500")&gt;0, "〇", IF(COUNTIFS(【データ】蓄積用!A$2:A$10000, AK$5, 【データ】蓄積用!C$2:C$10000, $A60, 【データ】蓄積用!Q$2:Q$10000, 1, 【データ】蓄積用!AC$2:AC$10000, "&gt;=4.0")&gt;0, "〇", "×")))</f>
        <v>×</v>
      </c>
      <c r="AL60" t="str">
        <f>IF(OR($A60="", AL$5=""), "", IF(COUNTIFS(【データ】蓄積用!A$2:A$10000, AL$5, 【データ】蓄積用!C$2:C$10000, $A60, 【データ】蓄積用!D$2:D$10000, "&gt;=3000", 【データ】蓄積用!E$2:E$10000, "&gt;=1500")&gt;0, "〇", IF(COUNTIFS(【データ】蓄積用!A$2:A$10000, AL$5, 【データ】蓄積用!C$2:C$10000, $A60, 【データ】蓄積用!Q$2:Q$10000, 1, 【データ】蓄積用!AC$2:AC$10000, "&gt;=4.0")&gt;0, "〇", "×")))</f>
        <v>×</v>
      </c>
      <c r="AM60" t="str">
        <f>IF(OR($A60="", AM$5=""), "", IF(COUNTIFS(【データ】蓄積用!A$2:A$10000, AM$5, 【データ】蓄積用!C$2:C$10000, $A60, 【データ】蓄積用!D$2:D$10000, "&gt;=3000", 【データ】蓄積用!E$2:E$10000, "&gt;=1500")&gt;0, "〇", IF(COUNTIFS(【データ】蓄積用!A$2:A$10000, AM$5, 【データ】蓄積用!C$2:C$10000, $A60, 【データ】蓄積用!Q$2:Q$10000, 1, 【データ】蓄積用!AC$2:AC$10000, "&gt;=4.0")&gt;0, "〇", "×")))</f>
        <v>×</v>
      </c>
      <c r="AN60" t="str">
        <f>IF(OR($A60="", AN$5=""), "", IF(COUNTIFS(【データ】蓄積用!A$2:A$10000, AN$5, 【データ】蓄積用!C$2:C$10000, $A60, 【データ】蓄積用!D$2:D$10000, "&gt;=3000", 【データ】蓄積用!E$2:E$10000, "&gt;=1500")&gt;0, "〇", IF(COUNTIFS(【データ】蓄積用!A$2:A$10000, AN$5, 【データ】蓄積用!C$2:C$10000, $A60, 【データ】蓄積用!Q$2:Q$10000, 1, 【データ】蓄積用!AC$2:AC$10000, "&gt;=4.0")&gt;0, "〇", "×")))</f>
        <v>×</v>
      </c>
      <c r="AO60" t="str">
        <f>IF(OR($A60="", AO$5=""), "", IF(COUNTIFS(【データ】蓄積用!A$2:A$10000, AO$5, 【データ】蓄積用!C$2:C$10000, $A60, 【データ】蓄積用!D$2:D$10000, "&gt;=3000", 【データ】蓄積用!E$2:E$10000, "&gt;=1500")&gt;0, "〇", IF(COUNTIFS(【データ】蓄積用!A$2:A$10000, AO$5, 【データ】蓄積用!C$2:C$10000, $A60, 【データ】蓄積用!Q$2:Q$10000, 1, 【データ】蓄積用!AC$2:AC$10000, "&gt;=4.0")&gt;0, "〇", "×")))</f>
        <v>×</v>
      </c>
      <c r="AP60" t="str">
        <f>IF(OR($A60="", AP$5=""), "", IF(COUNTIFS(【データ】蓄積用!A$2:A$10000, AP$5, 【データ】蓄積用!C$2:C$10000, $A60, 【データ】蓄積用!D$2:D$10000, "&gt;=3000", 【データ】蓄積用!E$2:E$10000, "&gt;=1500")&gt;0, "〇", IF(COUNTIFS(【データ】蓄積用!A$2:A$10000, AP$5, 【データ】蓄積用!C$2:C$10000, $A60, 【データ】蓄積用!Q$2:Q$10000, 1, 【データ】蓄積用!AC$2:AC$10000, "&gt;=4.0")&gt;0, "〇", "×")))</f>
        <v>×</v>
      </c>
      <c r="AQ60" t="str">
        <f>IF(OR($A60="", AQ$5=""), "", IF(COUNTIFS(【データ】蓄積用!A$2:A$10000, AQ$5, 【データ】蓄積用!C$2:C$10000, $A60, 【データ】蓄積用!D$2:D$10000, "&gt;=3000", 【データ】蓄積用!E$2:E$10000, "&gt;=1500")&gt;0, "〇", IF(COUNTIFS(【データ】蓄積用!A$2:A$10000, AQ$5, 【データ】蓄積用!C$2:C$10000, $A60, 【データ】蓄積用!Q$2:Q$10000, 1, 【データ】蓄積用!AC$2:AC$10000, "&gt;=4.0")&gt;0, "〇", "×")))</f>
        <v>×</v>
      </c>
      <c r="AR60" t="str">
        <f>IF(OR($A60="", AR$5=""), "", IF(COUNTIFS(【データ】蓄積用!A$2:A$10000, AR$5, 【データ】蓄積用!C$2:C$10000, $A60, 【データ】蓄積用!D$2:D$10000, "&gt;=3000", 【データ】蓄積用!E$2:E$10000, "&gt;=1500")&gt;0, "〇", IF(COUNTIFS(【データ】蓄積用!A$2:A$10000, AR$5, 【データ】蓄積用!C$2:C$10000, $A60, 【データ】蓄積用!Q$2:Q$10000, 1, 【データ】蓄積用!AC$2:AC$10000, "&gt;=4.0")&gt;0, "〇", "×")))</f>
        <v>×</v>
      </c>
      <c r="AS60" t="str">
        <f>IF(OR($A60="", AS$5=""), "", IF(COUNTIFS(【データ】蓄積用!A$2:A$10000, AS$5, 【データ】蓄積用!C$2:C$10000, $A60, 【データ】蓄積用!D$2:D$10000, "&gt;=3000", 【データ】蓄積用!E$2:E$10000, "&gt;=1500")&gt;0, "〇", IF(COUNTIFS(【データ】蓄積用!A$2:A$10000, AS$5, 【データ】蓄積用!C$2:C$10000, $A60, 【データ】蓄積用!Q$2:Q$10000, 1, 【データ】蓄積用!AC$2:AC$10000, "&gt;=4.0")&gt;0, "〇", "×")))</f>
        <v>×</v>
      </c>
      <c r="AT60" t="str">
        <f>IF(OR($A60="", AT$5=""), "", IF(COUNTIFS(【データ】蓄積用!A$2:A$10000, AT$5, 【データ】蓄積用!C$2:C$10000, $A60, 【データ】蓄積用!D$2:D$10000, "&gt;=3000", 【データ】蓄積用!E$2:E$10000, "&gt;=1500")&gt;0, "〇", IF(COUNTIFS(【データ】蓄積用!A$2:A$10000, AT$5, 【データ】蓄積用!C$2:C$10000, $A60, 【データ】蓄積用!Q$2:Q$10000, 1, 【データ】蓄積用!AC$2:AC$10000, "&gt;=4.0")&gt;0, "〇", "×")))</f>
        <v>×</v>
      </c>
      <c r="AU60" t="str">
        <f>IF(OR($A60="", AU$5=""), "", IF(COUNTIFS(【データ】蓄積用!A$2:A$10000, AU$5, 【データ】蓄積用!C$2:C$10000, $A60, 【データ】蓄積用!D$2:D$10000, "&gt;=3000", 【データ】蓄積用!E$2:E$10000, "&gt;=1500")&gt;0, "〇", IF(COUNTIFS(【データ】蓄積用!A$2:A$10000, AU$5, 【データ】蓄積用!C$2:C$10000, $A60, 【データ】蓄積用!Q$2:Q$10000, 1, 【データ】蓄積用!AC$2:AC$10000, "&gt;=4.0")&gt;0, "〇", "×")))</f>
        <v>×</v>
      </c>
      <c r="AV60" t="str">
        <f>IF(OR($A60="", AV$5=""), "", IF(COUNTIFS(【データ】蓄積用!A$2:A$10000, AV$5, 【データ】蓄積用!C$2:C$10000, $A60, 【データ】蓄積用!D$2:D$10000, "&gt;=3000", 【データ】蓄積用!E$2:E$10000, "&gt;=1500")&gt;0, "〇", IF(COUNTIFS(【データ】蓄積用!A$2:A$10000, AV$5, 【データ】蓄積用!C$2:C$10000, $A60, 【データ】蓄積用!Q$2:Q$10000, 1, 【データ】蓄積用!AC$2:AC$10000, "&gt;=4.0")&gt;0, "〇", "×")))</f>
        <v>×</v>
      </c>
      <c r="AW60" t="str">
        <f>IF(OR($A60="", AW$5=""), "", IF(COUNTIFS(【データ】蓄積用!A$2:A$10000, AW$5, 【データ】蓄積用!C$2:C$10000, $A60, 【データ】蓄積用!D$2:D$10000, "&gt;=3000", 【データ】蓄積用!E$2:E$10000, "&gt;=1500")&gt;0, "〇", IF(COUNTIFS(【データ】蓄積用!A$2:A$10000, AW$5, 【データ】蓄積用!C$2:C$10000, $A60, 【データ】蓄積用!Q$2:Q$10000, 1, 【データ】蓄積用!AC$2:AC$10000, "&gt;=4.0")&gt;0, "〇", "×")))</f>
        <v>×</v>
      </c>
      <c r="AX60" t="str">
        <f>IF(OR($A60="", AX$5=""), "", IF(COUNTIFS(【データ】蓄積用!A$2:A$10000, AX$5, 【データ】蓄積用!C$2:C$10000, $A60, 【データ】蓄積用!D$2:D$10000, "&gt;=3000", 【データ】蓄積用!E$2:E$10000, "&gt;=1500")&gt;0, "〇", IF(COUNTIFS(【データ】蓄積用!A$2:A$10000, AX$5, 【データ】蓄積用!C$2:C$10000, $A60, 【データ】蓄積用!Q$2:Q$10000, 1, 【データ】蓄積用!AC$2:AC$10000, "&gt;=4.0")&gt;0, "〇", "×")))</f>
        <v>〇</v>
      </c>
      <c r="AY60" t="str">
        <f>IF(OR($A60="", AY$5=""), "", IF(COUNTIFS(【データ】蓄積用!A$2:A$10000, AY$5, 【データ】蓄積用!C$2:C$10000, $A60, 【データ】蓄積用!D$2:D$10000, "&gt;=3000", 【データ】蓄積用!E$2:E$10000, "&gt;=1500")&gt;0, "〇", IF(COUNTIFS(【データ】蓄積用!A$2:A$10000, AY$5, 【データ】蓄積用!C$2:C$10000, $A60, 【データ】蓄積用!Q$2:Q$10000, 1, 【データ】蓄積用!AC$2:AC$10000, "&gt;=4.0")&gt;0, "〇", "×")))</f>
        <v/>
      </c>
    </row>
    <row r="61" spans="1:51">
      <c r="A61">
        <v>635</v>
      </c>
      <c r="B61" t="str">
        <f>IF(OR($A61="", B$5=""), "", IF(COUNTIFS(【データ】蓄積用!A$2:A$10000, B$5, 【データ】蓄積用!C$2:C$10000, $A61, 【データ】蓄積用!D$2:D$10000, "&gt;=3000", 【データ】蓄積用!E$2:E$10000, "&gt;=1500")&gt;0, "〇", IF(COUNTIFS(【データ】蓄積用!A$2:A$10000, B$5, 【データ】蓄積用!C$2:C$10000, $A61, 【データ】蓄積用!Q$2:Q$10000, 1, 【データ】蓄積用!AC$2:AC$10000, "&gt;=4.0")&gt;0, "〇", "×")))</f>
        <v>×</v>
      </c>
      <c r="C61" t="str">
        <f>IF(OR($A61="", C$5=""), "", IF(COUNTIFS(【データ】蓄積用!A$2:A$10000, C$5, 【データ】蓄積用!C$2:C$10000, $A61, 【データ】蓄積用!D$2:D$10000, "&gt;=3000", 【データ】蓄積用!E$2:E$10000, "&gt;=1500")&gt;0, "〇", IF(COUNTIFS(【データ】蓄積用!A$2:A$10000, C$5, 【データ】蓄積用!C$2:C$10000, $A61, 【データ】蓄積用!Q$2:Q$10000, 1, 【データ】蓄積用!AC$2:AC$10000, "&gt;=4.0")&gt;0, "〇", "×")))</f>
        <v>×</v>
      </c>
      <c r="D61" t="str">
        <f>IF(OR($A61="", D$5=""), "", IF(COUNTIFS(【データ】蓄積用!A$2:A$10000, D$5, 【データ】蓄積用!C$2:C$10000, $A61, 【データ】蓄積用!D$2:D$10000, "&gt;=3000", 【データ】蓄積用!E$2:E$10000, "&gt;=1500")&gt;0, "〇", IF(COUNTIFS(【データ】蓄積用!A$2:A$10000, D$5, 【データ】蓄積用!C$2:C$10000, $A61, 【データ】蓄積用!Q$2:Q$10000, 1, 【データ】蓄積用!AC$2:AC$10000, "&gt;=4.0")&gt;0, "〇", "×")))</f>
        <v>×</v>
      </c>
      <c r="E61" t="str">
        <f>IF(OR($A61="", E$5=""), "", IF(COUNTIFS(【データ】蓄積用!A$2:A$10000, E$5, 【データ】蓄積用!C$2:C$10000, $A61, 【データ】蓄積用!D$2:D$10000, "&gt;=3000", 【データ】蓄積用!E$2:E$10000, "&gt;=1500")&gt;0, "〇", IF(COUNTIFS(【データ】蓄積用!A$2:A$10000, E$5, 【データ】蓄積用!C$2:C$10000, $A61, 【データ】蓄積用!Q$2:Q$10000, 1, 【データ】蓄積用!AC$2:AC$10000, "&gt;=4.0")&gt;0, "〇", "×")))</f>
        <v>×</v>
      </c>
      <c r="F61" t="str">
        <f>IF(OR($A61="", F$5=""), "", IF(COUNTIFS(【データ】蓄積用!A$2:A$10000, F$5, 【データ】蓄積用!C$2:C$10000, $A61, 【データ】蓄積用!D$2:D$10000, "&gt;=3000", 【データ】蓄積用!E$2:E$10000, "&gt;=1500")&gt;0, "〇", IF(COUNTIFS(【データ】蓄積用!A$2:A$10000, F$5, 【データ】蓄積用!C$2:C$10000, $A61, 【データ】蓄積用!Q$2:Q$10000, 1, 【データ】蓄積用!AC$2:AC$10000, "&gt;=4.0")&gt;0, "〇", "×")))</f>
        <v>×</v>
      </c>
      <c r="G61" t="str">
        <f>IF(OR($A61="", G$5=""), "", IF(COUNTIFS(【データ】蓄積用!A$2:A$10000, G$5, 【データ】蓄積用!C$2:C$10000, $A61, 【データ】蓄積用!D$2:D$10000, "&gt;=3000", 【データ】蓄積用!E$2:E$10000, "&gt;=1500")&gt;0, "〇", IF(COUNTIFS(【データ】蓄積用!A$2:A$10000, G$5, 【データ】蓄積用!C$2:C$10000, $A61, 【データ】蓄積用!Q$2:Q$10000, 1, 【データ】蓄積用!AC$2:AC$10000, "&gt;=4.0")&gt;0, "〇", "×")))</f>
        <v>×</v>
      </c>
      <c r="H61" t="str">
        <f>IF(OR($A61="", H$5=""), "", IF(COUNTIFS(【データ】蓄積用!A$2:A$10000, H$5, 【データ】蓄積用!C$2:C$10000, $A61, 【データ】蓄積用!D$2:D$10000, "&gt;=3000", 【データ】蓄積用!E$2:E$10000, "&gt;=1500")&gt;0, "〇", IF(COUNTIFS(【データ】蓄積用!A$2:A$10000, H$5, 【データ】蓄積用!C$2:C$10000, $A61, 【データ】蓄積用!Q$2:Q$10000, 1, 【データ】蓄積用!AC$2:AC$10000, "&gt;=4.0")&gt;0, "〇", "×")))</f>
        <v>×</v>
      </c>
      <c r="I61" t="str">
        <f>IF(OR($A61="", I$5=""), "", IF(COUNTIFS(【データ】蓄積用!A$2:A$10000, I$5, 【データ】蓄積用!C$2:C$10000, $A61, 【データ】蓄積用!D$2:D$10000, "&gt;=3000", 【データ】蓄積用!E$2:E$10000, "&gt;=1500")&gt;0, "〇", IF(COUNTIFS(【データ】蓄積用!A$2:A$10000, I$5, 【データ】蓄積用!C$2:C$10000, $A61, 【データ】蓄積用!Q$2:Q$10000, 1, 【データ】蓄積用!AC$2:AC$10000, "&gt;=4.0")&gt;0, "〇", "×")))</f>
        <v>×</v>
      </c>
      <c r="J61" t="str">
        <f>IF(OR($A61="", J$5=""), "", IF(COUNTIFS(【データ】蓄積用!A$2:A$10000, J$5, 【データ】蓄積用!C$2:C$10000, $A61, 【データ】蓄積用!D$2:D$10000, "&gt;=3000", 【データ】蓄積用!E$2:E$10000, "&gt;=1500")&gt;0, "〇", IF(COUNTIFS(【データ】蓄積用!A$2:A$10000, J$5, 【データ】蓄積用!C$2:C$10000, $A61, 【データ】蓄積用!Q$2:Q$10000, 1, 【データ】蓄積用!AC$2:AC$10000, "&gt;=4.0")&gt;0, "〇", "×")))</f>
        <v>×</v>
      </c>
      <c r="K61" t="str">
        <f>IF(OR($A61="", K$5=""), "", IF(COUNTIFS(【データ】蓄積用!A$2:A$10000, K$5, 【データ】蓄積用!C$2:C$10000, $A61, 【データ】蓄積用!D$2:D$10000, "&gt;=3000", 【データ】蓄積用!E$2:E$10000, "&gt;=1500")&gt;0, "〇", IF(COUNTIFS(【データ】蓄積用!A$2:A$10000, K$5, 【データ】蓄積用!C$2:C$10000, $A61, 【データ】蓄積用!Q$2:Q$10000, 1, 【データ】蓄積用!AC$2:AC$10000, "&gt;=4.0")&gt;0, "〇", "×")))</f>
        <v>×</v>
      </c>
      <c r="L61" t="str">
        <f>IF(OR($A61="", L$5=""), "", IF(COUNTIFS(【データ】蓄積用!A$2:A$10000, L$5, 【データ】蓄積用!C$2:C$10000, $A61, 【データ】蓄積用!D$2:D$10000, "&gt;=3000", 【データ】蓄積用!E$2:E$10000, "&gt;=1500")&gt;0, "〇", IF(COUNTIFS(【データ】蓄積用!A$2:A$10000, L$5, 【データ】蓄積用!C$2:C$10000, $A61, 【データ】蓄積用!Q$2:Q$10000, 1, 【データ】蓄積用!AC$2:AC$10000, "&gt;=4.0")&gt;0, "〇", "×")))</f>
        <v>×</v>
      </c>
      <c r="M61" t="str">
        <f>IF(OR($A61="", M$5=""), "", IF(COUNTIFS(【データ】蓄積用!A$2:A$10000, M$5, 【データ】蓄積用!C$2:C$10000, $A61, 【データ】蓄積用!D$2:D$10000, "&gt;=3000", 【データ】蓄積用!E$2:E$10000, "&gt;=1500")&gt;0, "〇", IF(COUNTIFS(【データ】蓄積用!A$2:A$10000, M$5, 【データ】蓄積用!C$2:C$10000, $A61, 【データ】蓄積用!Q$2:Q$10000, 1, 【データ】蓄積用!AC$2:AC$10000, "&gt;=4.0")&gt;0, "〇", "×")))</f>
        <v>×</v>
      </c>
      <c r="N61" t="str">
        <f>IF(OR($A61="", N$5=""), "", IF(COUNTIFS(【データ】蓄積用!A$2:A$10000, N$5, 【データ】蓄積用!C$2:C$10000, $A61, 【データ】蓄積用!D$2:D$10000, "&gt;=3000", 【データ】蓄積用!E$2:E$10000, "&gt;=1500")&gt;0, "〇", IF(COUNTIFS(【データ】蓄積用!A$2:A$10000, N$5, 【データ】蓄積用!C$2:C$10000, $A61, 【データ】蓄積用!Q$2:Q$10000, 1, 【データ】蓄積用!AC$2:AC$10000, "&gt;=4.0")&gt;0, "〇", "×")))</f>
        <v>×</v>
      </c>
      <c r="O61" t="str">
        <f>IF(OR($A61="", O$5=""), "", IF(COUNTIFS(【データ】蓄積用!A$2:A$10000, O$5, 【データ】蓄積用!C$2:C$10000, $A61, 【データ】蓄積用!D$2:D$10000, "&gt;=3000", 【データ】蓄積用!E$2:E$10000, "&gt;=1500")&gt;0, "〇", IF(COUNTIFS(【データ】蓄積用!A$2:A$10000, O$5, 【データ】蓄積用!C$2:C$10000, $A61, 【データ】蓄積用!Q$2:Q$10000, 1, 【データ】蓄積用!AC$2:AC$10000, "&gt;=4.0")&gt;0, "〇", "×")))</f>
        <v>×</v>
      </c>
      <c r="P61" t="str">
        <f>IF(OR($A61="", P$5=""), "", IF(COUNTIFS(【データ】蓄積用!A$2:A$10000, P$5, 【データ】蓄積用!C$2:C$10000, $A61, 【データ】蓄積用!D$2:D$10000, "&gt;=3000", 【データ】蓄積用!E$2:E$10000, "&gt;=1500")&gt;0, "〇", IF(COUNTIFS(【データ】蓄積用!A$2:A$10000, P$5, 【データ】蓄積用!C$2:C$10000, $A61, 【データ】蓄積用!Q$2:Q$10000, 1, 【データ】蓄積用!AC$2:AC$10000, "&gt;=4.0")&gt;0, "〇", "×")))</f>
        <v>×</v>
      </c>
      <c r="Q61" t="str">
        <f>IF(OR($A61="", Q$5=""), "", IF(COUNTIFS(【データ】蓄積用!A$2:A$10000, Q$5, 【データ】蓄積用!C$2:C$10000, $A61, 【データ】蓄積用!D$2:D$10000, "&gt;=3000", 【データ】蓄積用!E$2:E$10000, "&gt;=1500")&gt;0, "〇", IF(COUNTIFS(【データ】蓄積用!A$2:A$10000, Q$5, 【データ】蓄積用!C$2:C$10000, $A61, 【データ】蓄積用!Q$2:Q$10000, 1, 【データ】蓄積用!AC$2:AC$10000, "&gt;=4.0")&gt;0, "〇", "×")))</f>
        <v>×</v>
      </c>
      <c r="R61" t="str">
        <f>IF(OR($A61="", R$5=""), "", IF(COUNTIFS(【データ】蓄積用!A$2:A$10000, R$5, 【データ】蓄積用!C$2:C$10000, $A61, 【データ】蓄積用!D$2:D$10000, "&gt;=3000", 【データ】蓄積用!E$2:E$10000, "&gt;=1500")&gt;0, "〇", IF(COUNTIFS(【データ】蓄積用!A$2:A$10000, R$5, 【データ】蓄積用!C$2:C$10000, $A61, 【データ】蓄積用!Q$2:Q$10000, 1, 【データ】蓄積用!AC$2:AC$10000, "&gt;=4.0")&gt;0, "〇", "×")))</f>
        <v>×</v>
      </c>
      <c r="S61" t="str">
        <f>IF(OR($A61="", S$5=""), "", IF(COUNTIFS(【データ】蓄積用!A$2:A$10000, S$5, 【データ】蓄積用!C$2:C$10000, $A61, 【データ】蓄積用!D$2:D$10000, "&gt;=3000", 【データ】蓄積用!E$2:E$10000, "&gt;=1500")&gt;0, "〇", IF(COUNTIFS(【データ】蓄積用!A$2:A$10000, S$5, 【データ】蓄積用!C$2:C$10000, $A61, 【データ】蓄積用!Q$2:Q$10000, 1, 【データ】蓄積用!AC$2:AC$10000, "&gt;=4.0")&gt;0, "〇", "×")))</f>
        <v>×</v>
      </c>
      <c r="T61" t="str">
        <f>IF(OR($A61="", T$5=""), "", IF(COUNTIFS(【データ】蓄積用!A$2:A$10000, T$5, 【データ】蓄積用!C$2:C$10000, $A61, 【データ】蓄積用!D$2:D$10000, "&gt;=3000", 【データ】蓄積用!E$2:E$10000, "&gt;=1500")&gt;0, "〇", IF(COUNTIFS(【データ】蓄積用!A$2:A$10000, T$5, 【データ】蓄積用!C$2:C$10000, $A61, 【データ】蓄積用!Q$2:Q$10000, 1, 【データ】蓄積用!AC$2:AC$10000, "&gt;=4.0")&gt;0, "〇", "×")))</f>
        <v>×</v>
      </c>
      <c r="U61" t="str">
        <f>IF(OR($A61="", U$5=""), "", IF(COUNTIFS(【データ】蓄積用!A$2:A$10000, U$5, 【データ】蓄積用!C$2:C$10000, $A61, 【データ】蓄積用!D$2:D$10000, "&gt;=3000", 【データ】蓄積用!E$2:E$10000, "&gt;=1500")&gt;0, "〇", IF(COUNTIFS(【データ】蓄積用!A$2:A$10000, U$5, 【データ】蓄積用!C$2:C$10000, $A61, 【データ】蓄積用!Q$2:Q$10000, 1, 【データ】蓄積用!AC$2:AC$10000, "&gt;=4.0")&gt;0, "〇", "×")))</f>
        <v>×</v>
      </c>
      <c r="V61" t="str">
        <f>IF(OR($A61="", V$5=""), "", IF(COUNTIFS(【データ】蓄積用!A$2:A$10000, V$5, 【データ】蓄積用!C$2:C$10000, $A61, 【データ】蓄積用!D$2:D$10000, "&gt;=3000", 【データ】蓄積用!E$2:E$10000, "&gt;=1500")&gt;0, "〇", IF(COUNTIFS(【データ】蓄積用!A$2:A$10000, V$5, 【データ】蓄積用!C$2:C$10000, $A61, 【データ】蓄積用!Q$2:Q$10000, 1, 【データ】蓄積用!AC$2:AC$10000, "&gt;=4.0")&gt;0, "〇", "×")))</f>
        <v>×</v>
      </c>
      <c r="W61" t="str">
        <f>IF(OR($A61="", W$5=""), "", IF(COUNTIFS(【データ】蓄積用!A$2:A$10000, W$5, 【データ】蓄積用!C$2:C$10000, $A61, 【データ】蓄積用!D$2:D$10000, "&gt;=3000", 【データ】蓄積用!E$2:E$10000, "&gt;=1500")&gt;0, "〇", IF(COUNTIFS(【データ】蓄積用!A$2:A$10000, W$5, 【データ】蓄積用!C$2:C$10000, $A61, 【データ】蓄積用!Q$2:Q$10000, 1, 【データ】蓄積用!AC$2:AC$10000, "&gt;=4.0")&gt;0, "〇", "×")))</f>
        <v>×</v>
      </c>
      <c r="X61" t="str">
        <f>IF(OR($A61="", X$5=""), "", IF(COUNTIFS(【データ】蓄積用!A$2:A$10000, X$5, 【データ】蓄積用!C$2:C$10000, $A61, 【データ】蓄積用!D$2:D$10000, "&gt;=3000", 【データ】蓄積用!E$2:E$10000, "&gt;=1500")&gt;0, "〇", IF(COUNTIFS(【データ】蓄積用!A$2:A$10000, X$5, 【データ】蓄積用!C$2:C$10000, $A61, 【データ】蓄積用!Q$2:Q$10000, 1, 【データ】蓄積用!AC$2:AC$10000, "&gt;=4.0")&gt;0, "〇", "×")))</f>
        <v>×</v>
      </c>
      <c r="Y61" t="str">
        <f>IF(OR($A61="", Y$5=""), "", IF(COUNTIFS(【データ】蓄積用!A$2:A$10000, Y$5, 【データ】蓄積用!C$2:C$10000, $A61, 【データ】蓄積用!D$2:D$10000, "&gt;=3000", 【データ】蓄積用!E$2:E$10000, "&gt;=1500")&gt;0, "〇", IF(COUNTIFS(【データ】蓄積用!A$2:A$10000, Y$5, 【データ】蓄積用!C$2:C$10000, $A61, 【データ】蓄積用!Q$2:Q$10000, 1, 【データ】蓄積用!AC$2:AC$10000, "&gt;=4.0")&gt;0, "〇", "×")))</f>
        <v>×</v>
      </c>
      <c r="Z61" t="str">
        <f>IF(OR($A61="", Z$5=""), "", IF(COUNTIFS(【データ】蓄積用!A$2:A$10000, Z$5, 【データ】蓄積用!C$2:C$10000, $A61, 【データ】蓄積用!D$2:D$10000, "&gt;=3000", 【データ】蓄積用!E$2:E$10000, "&gt;=1500")&gt;0, "〇", IF(COUNTIFS(【データ】蓄積用!A$2:A$10000, Z$5, 【データ】蓄積用!C$2:C$10000, $A61, 【データ】蓄積用!Q$2:Q$10000, 1, 【データ】蓄積用!AC$2:AC$10000, "&gt;=4.0")&gt;0, "〇", "×")))</f>
        <v>×</v>
      </c>
      <c r="AA61" t="str">
        <f>IF(OR($A61="", AA$5=""), "", IF(COUNTIFS(【データ】蓄積用!A$2:A$10000, AA$5, 【データ】蓄積用!C$2:C$10000, $A61, 【データ】蓄積用!D$2:D$10000, "&gt;=3000", 【データ】蓄積用!E$2:E$10000, "&gt;=1500")&gt;0, "〇", IF(COUNTIFS(【データ】蓄積用!A$2:A$10000, AA$5, 【データ】蓄積用!C$2:C$10000, $A61, 【データ】蓄積用!Q$2:Q$10000, 1, 【データ】蓄積用!AC$2:AC$10000, "&gt;=4.0")&gt;0, "〇", "×")))</f>
        <v>×</v>
      </c>
      <c r="AB61" t="str">
        <f>IF(OR($A61="", AB$5=""), "", IF(COUNTIFS(【データ】蓄積用!A$2:A$10000, AB$5, 【データ】蓄積用!C$2:C$10000, $A61, 【データ】蓄積用!D$2:D$10000, "&gt;=3000", 【データ】蓄積用!E$2:E$10000, "&gt;=1500")&gt;0, "〇", IF(COUNTIFS(【データ】蓄積用!A$2:A$10000, AB$5, 【データ】蓄積用!C$2:C$10000, $A61, 【データ】蓄積用!Q$2:Q$10000, 1, 【データ】蓄積用!AC$2:AC$10000, "&gt;=4.0")&gt;0, "〇", "×")))</f>
        <v>×</v>
      </c>
      <c r="AC61" t="str">
        <f>IF(OR($A61="", AC$5=""), "", IF(COUNTIFS(【データ】蓄積用!A$2:A$10000, AC$5, 【データ】蓄積用!C$2:C$10000, $A61, 【データ】蓄積用!D$2:D$10000, "&gt;=3000", 【データ】蓄積用!E$2:E$10000, "&gt;=1500")&gt;0, "〇", IF(COUNTIFS(【データ】蓄積用!A$2:A$10000, AC$5, 【データ】蓄積用!C$2:C$10000, $A61, 【データ】蓄積用!Q$2:Q$10000, 1, 【データ】蓄積用!AC$2:AC$10000, "&gt;=4.0")&gt;0, "〇", "×")))</f>
        <v>×</v>
      </c>
      <c r="AD61" t="str">
        <f>IF(OR($A61="", AD$5=""), "", IF(COUNTIFS(【データ】蓄積用!A$2:A$10000, AD$5, 【データ】蓄積用!C$2:C$10000, $A61, 【データ】蓄積用!D$2:D$10000, "&gt;=3000", 【データ】蓄積用!E$2:E$10000, "&gt;=1500")&gt;0, "〇", IF(COUNTIFS(【データ】蓄積用!A$2:A$10000, AD$5, 【データ】蓄積用!C$2:C$10000, $A61, 【データ】蓄積用!Q$2:Q$10000, 1, 【データ】蓄積用!AC$2:AC$10000, "&gt;=4.0")&gt;0, "〇", "×")))</f>
        <v>×</v>
      </c>
      <c r="AE61" t="str">
        <f>IF(OR($A61="", AE$5=""), "", IF(COUNTIFS(【データ】蓄積用!A$2:A$10000, AE$5, 【データ】蓄積用!C$2:C$10000, $A61, 【データ】蓄積用!D$2:D$10000, "&gt;=3000", 【データ】蓄積用!E$2:E$10000, "&gt;=1500")&gt;0, "〇", IF(COUNTIFS(【データ】蓄積用!A$2:A$10000, AE$5, 【データ】蓄積用!C$2:C$10000, $A61, 【データ】蓄積用!Q$2:Q$10000, 1, 【データ】蓄積用!AC$2:AC$10000, "&gt;=4.0")&gt;0, "〇", "×")))</f>
        <v>×</v>
      </c>
      <c r="AF61" t="str">
        <f>IF(OR($A61="", AF$5=""), "", IF(COUNTIFS(【データ】蓄積用!A$2:A$10000, AF$5, 【データ】蓄積用!C$2:C$10000, $A61, 【データ】蓄積用!D$2:D$10000, "&gt;=3000", 【データ】蓄積用!E$2:E$10000, "&gt;=1500")&gt;0, "〇", IF(COUNTIFS(【データ】蓄積用!A$2:A$10000, AF$5, 【データ】蓄積用!C$2:C$10000, $A61, 【データ】蓄積用!Q$2:Q$10000, 1, 【データ】蓄積用!AC$2:AC$10000, "&gt;=4.0")&gt;0, "〇", "×")))</f>
        <v>×</v>
      </c>
      <c r="AG61" t="str">
        <f>IF(OR($A61="", AG$5=""), "", IF(COUNTIFS(【データ】蓄積用!A$2:A$10000, AG$5, 【データ】蓄積用!C$2:C$10000, $A61, 【データ】蓄積用!D$2:D$10000, "&gt;=3000", 【データ】蓄積用!E$2:E$10000, "&gt;=1500")&gt;0, "〇", IF(COUNTIFS(【データ】蓄積用!A$2:A$10000, AG$5, 【データ】蓄積用!C$2:C$10000, $A61, 【データ】蓄積用!Q$2:Q$10000, 1, 【データ】蓄積用!AC$2:AC$10000, "&gt;=4.0")&gt;0, "〇", "×")))</f>
        <v>×</v>
      </c>
      <c r="AH61" t="str">
        <f>IF(OR($A61="", AH$5=""), "", IF(COUNTIFS(【データ】蓄積用!A$2:A$10000, AH$5, 【データ】蓄積用!C$2:C$10000, $A61, 【データ】蓄積用!D$2:D$10000, "&gt;=3000", 【データ】蓄積用!E$2:E$10000, "&gt;=1500")&gt;0, "〇", IF(COUNTIFS(【データ】蓄積用!A$2:A$10000, AH$5, 【データ】蓄積用!C$2:C$10000, $A61, 【データ】蓄積用!Q$2:Q$10000, 1, 【データ】蓄積用!AC$2:AC$10000, "&gt;=4.0")&gt;0, "〇", "×")))</f>
        <v>×</v>
      </c>
      <c r="AI61" t="str">
        <f>IF(OR($A61="", AI$5=""), "", IF(COUNTIFS(【データ】蓄積用!A$2:A$10000, AI$5, 【データ】蓄積用!C$2:C$10000, $A61, 【データ】蓄積用!D$2:D$10000, "&gt;=3000", 【データ】蓄積用!E$2:E$10000, "&gt;=1500")&gt;0, "〇", IF(COUNTIFS(【データ】蓄積用!A$2:A$10000, AI$5, 【データ】蓄積用!C$2:C$10000, $A61, 【データ】蓄積用!Q$2:Q$10000, 1, 【データ】蓄積用!AC$2:AC$10000, "&gt;=4.0")&gt;0, "〇", "×")))</f>
        <v>×</v>
      </c>
      <c r="AJ61" t="str">
        <f>IF(OR($A61="", AJ$5=""), "", IF(COUNTIFS(【データ】蓄積用!A$2:A$10000, AJ$5, 【データ】蓄積用!C$2:C$10000, $A61, 【データ】蓄積用!D$2:D$10000, "&gt;=3000", 【データ】蓄積用!E$2:E$10000, "&gt;=1500")&gt;0, "〇", IF(COUNTIFS(【データ】蓄積用!A$2:A$10000, AJ$5, 【データ】蓄積用!C$2:C$10000, $A61, 【データ】蓄積用!Q$2:Q$10000, 1, 【データ】蓄積用!AC$2:AC$10000, "&gt;=4.0")&gt;0, "〇", "×")))</f>
        <v>×</v>
      </c>
      <c r="AK61" t="str">
        <f>IF(OR($A61="", AK$5=""), "", IF(COUNTIFS(【データ】蓄積用!A$2:A$10000, AK$5, 【データ】蓄積用!C$2:C$10000, $A61, 【データ】蓄積用!D$2:D$10000, "&gt;=3000", 【データ】蓄積用!E$2:E$10000, "&gt;=1500")&gt;0, "〇", IF(COUNTIFS(【データ】蓄積用!A$2:A$10000, AK$5, 【データ】蓄積用!C$2:C$10000, $A61, 【データ】蓄積用!Q$2:Q$10000, 1, 【データ】蓄積用!AC$2:AC$10000, "&gt;=4.0")&gt;0, "〇", "×")))</f>
        <v>×</v>
      </c>
      <c r="AL61" t="str">
        <f>IF(OR($A61="", AL$5=""), "", IF(COUNTIFS(【データ】蓄積用!A$2:A$10000, AL$5, 【データ】蓄積用!C$2:C$10000, $A61, 【データ】蓄積用!D$2:D$10000, "&gt;=3000", 【データ】蓄積用!E$2:E$10000, "&gt;=1500")&gt;0, "〇", IF(COUNTIFS(【データ】蓄積用!A$2:A$10000, AL$5, 【データ】蓄積用!C$2:C$10000, $A61, 【データ】蓄積用!Q$2:Q$10000, 1, 【データ】蓄積用!AC$2:AC$10000, "&gt;=4.0")&gt;0, "〇", "×")))</f>
        <v>×</v>
      </c>
      <c r="AM61" t="str">
        <f>IF(OR($A61="", AM$5=""), "", IF(COUNTIFS(【データ】蓄積用!A$2:A$10000, AM$5, 【データ】蓄積用!C$2:C$10000, $A61, 【データ】蓄積用!D$2:D$10000, "&gt;=3000", 【データ】蓄積用!E$2:E$10000, "&gt;=1500")&gt;0, "〇", IF(COUNTIFS(【データ】蓄積用!A$2:A$10000, AM$5, 【データ】蓄積用!C$2:C$10000, $A61, 【データ】蓄積用!Q$2:Q$10000, 1, 【データ】蓄積用!AC$2:AC$10000, "&gt;=4.0")&gt;0, "〇", "×")))</f>
        <v>×</v>
      </c>
      <c r="AN61" t="str">
        <f>IF(OR($A61="", AN$5=""), "", IF(COUNTIFS(【データ】蓄積用!A$2:A$10000, AN$5, 【データ】蓄積用!C$2:C$10000, $A61, 【データ】蓄積用!D$2:D$10000, "&gt;=3000", 【データ】蓄積用!E$2:E$10000, "&gt;=1500")&gt;0, "〇", IF(COUNTIFS(【データ】蓄積用!A$2:A$10000, AN$5, 【データ】蓄積用!C$2:C$10000, $A61, 【データ】蓄積用!Q$2:Q$10000, 1, 【データ】蓄積用!AC$2:AC$10000, "&gt;=4.0")&gt;0, "〇", "×")))</f>
        <v>×</v>
      </c>
      <c r="AO61" t="str">
        <f>IF(OR($A61="", AO$5=""), "", IF(COUNTIFS(【データ】蓄積用!A$2:A$10000, AO$5, 【データ】蓄積用!C$2:C$10000, $A61, 【データ】蓄積用!D$2:D$10000, "&gt;=3000", 【データ】蓄積用!E$2:E$10000, "&gt;=1500")&gt;0, "〇", IF(COUNTIFS(【データ】蓄積用!A$2:A$10000, AO$5, 【データ】蓄積用!C$2:C$10000, $A61, 【データ】蓄積用!Q$2:Q$10000, 1, 【データ】蓄積用!AC$2:AC$10000, "&gt;=4.0")&gt;0, "〇", "×")))</f>
        <v>×</v>
      </c>
      <c r="AP61" t="str">
        <f>IF(OR($A61="", AP$5=""), "", IF(COUNTIFS(【データ】蓄積用!A$2:A$10000, AP$5, 【データ】蓄積用!C$2:C$10000, $A61, 【データ】蓄積用!D$2:D$10000, "&gt;=3000", 【データ】蓄積用!E$2:E$10000, "&gt;=1500")&gt;0, "〇", IF(COUNTIFS(【データ】蓄積用!A$2:A$10000, AP$5, 【データ】蓄積用!C$2:C$10000, $A61, 【データ】蓄積用!Q$2:Q$10000, 1, 【データ】蓄積用!AC$2:AC$10000, "&gt;=4.0")&gt;0, "〇", "×")))</f>
        <v>×</v>
      </c>
      <c r="AQ61" t="str">
        <f>IF(OR($A61="", AQ$5=""), "", IF(COUNTIFS(【データ】蓄積用!A$2:A$10000, AQ$5, 【データ】蓄積用!C$2:C$10000, $A61, 【データ】蓄積用!D$2:D$10000, "&gt;=3000", 【データ】蓄積用!E$2:E$10000, "&gt;=1500")&gt;0, "〇", IF(COUNTIFS(【データ】蓄積用!A$2:A$10000, AQ$5, 【データ】蓄積用!C$2:C$10000, $A61, 【データ】蓄積用!Q$2:Q$10000, 1, 【データ】蓄積用!AC$2:AC$10000, "&gt;=4.0")&gt;0, "〇", "×")))</f>
        <v>×</v>
      </c>
      <c r="AR61" t="str">
        <f>IF(OR($A61="", AR$5=""), "", IF(COUNTIFS(【データ】蓄積用!A$2:A$10000, AR$5, 【データ】蓄積用!C$2:C$10000, $A61, 【データ】蓄積用!D$2:D$10000, "&gt;=3000", 【データ】蓄積用!E$2:E$10000, "&gt;=1500")&gt;0, "〇", IF(COUNTIFS(【データ】蓄積用!A$2:A$10000, AR$5, 【データ】蓄積用!C$2:C$10000, $A61, 【データ】蓄積用!Q$2:Q$10000, 1, 【データ】蓄積用!AC$2:AC$10000, "&gt;=4.0")&gt;0, "〇", "×")))</f>
        <v>×</v>
      </c>
      <c r="AS61" t="str">
        <f>IF(OR($A61="", AS$5=""), "", IF(COUNTIFS(【データ】蓄積用!A$2:A$10000, AS$5, 【データ】蓄積用!C$2:C$10000, $A61, 【データ】蓄積用!D$2:D$10000, "&gt;=3000", 【データ】蓄積用!E$2:E$10000, "&gt;=1500")&gt;0, "〇", IF(COUNTIFS(【データ】蓄積用!A$2:A$10000, AS$5, 【データ】蓄積用!C$2:C$10000, $A61, 【データ】蓄積用!Q$2:Q$10000, 1, 【データ】蓄積用!AC$2:AC$10000, "&gt;=4.0")&gt;0, "〇", "×")))</f>
        <v>×</v>
      </c>
      <c r="AT61" t="str">
        <f>IF(OR($A61="", AT$5=""), "", IF(COUNTIFS(【データ】蓄積用!A$2:A$10000, AT$5, 【データ】蓄積用!C$2:C$10000, $A61, 【データ】蓄積用!D$2:D$10000, "&gt;=3000", 【データ】蓄積用!E$2:E$10000, "&gt;=1500")&gt;0, "〇", IF(COUNTIFS(【データ】蓄積用!A$2:A$10000, AT$5, 【データ】蓄積用!C$2:C$10000, $A61, 【データ】蓄積用!Q$2:Q$10000, 1, 【データ】蓄積用!AC$2:AC$10000, "&gt;=4.0")&gt;0, "〇", "×")))</f>
        <v>×</v>
      </c>
      <c r="AU61" t="str">
        <f>IF(OR($A61="", AU$5=""), "", IF(COUNTIFS(【データ】蓄積用!A$2:A$10000, AU$5, 【データ】蓄積用!C$2:C$10000, $A61, 【データ】蓄積用!D$2:D$10000, "&gt;=3000", 【データ】蓄積用!E$2:E$10000, "&gt;=1500")&gt;0, "〇", IF(COUNTIFS(【データ】蓄積用!A$2:A$10000, AU$5, 【データ】蓄積用!C$2:C$10000, $A61, 【データ】蓄積用!Q$2:Q$10000, 1, 【データ】蓄積用!AC$2:AC$10000, "&gt;=4.0")&gt;0, "〇", "×")))</f>
        <v>×</v>
      </c>
      <c r="AV61" t="str">
        <f>IF(OR($A61="", AV$5=""), "", IF(COUNTIFS(【データ】蓄積用!A$2:A$10000, AV$5, 【データ】蓄積用!C$2:C$10000, $A61, 【データ】蓄積用!D$2:D$10000, "&gt;=3000", 【データ】蓄積用!E$2:E$10000, "&gt;=1500")&gt;0, "〇", IF(COUNTIFS(【データ】蓄積用!A$2:A$10000, AV$5, 【データ】蓄積用!C$2:C$10000, $A61, 【データ】蓄積用!Q$2:Q$10000, 1, 【データ】蓄積用!AC$2:AC$10000, "&gt;=4.0")&gt;0, "〇", "×")))</f>
        <v>×</v>
      </c>
      <c r="AW61" t="str">
        <f>IF(OR($A61="", AW$5=""), "", IF(COUNTIFS(【データ】蓄積用!A$2:A$10000, AW$5, 【データ】蓄積用!C$2:C$10000, $A61, 【データ】蓄積用!D$2:D$10000, "&gt;=3000", 【データ】蓄積用!E$2:E$10000, "&gt;=1500")&gt;0, "〇", IF(COUNTIFS(【データ】蓄積用!A$2:A$10000, AW$5, 【データ】蓄積用!C$2:C$10000, $A61, 【データ】蓄積用!Q$2:Q$10000, 1, 【データ】蓄積用!AC$2:AC$10000, "&gt;=4.0")&gt;0, "〇", "×")))</f>
        <v>×</v>
      </c>
      <c r="AX61" t="str">
        <f>IF(OR($A61="", AX$5=""), "", IF(COUNTIFS(【データ】蓄積用!A$2:A$10000, AX$5, 【データ】蓄積用!C$2:C$10000, $A61, 【データ】蓄積用!D$2:D$10000, "&gt;=3000", 【データ】蓄積用!E$2:E$10000, "&gt;=1500")&gt;0, "〇", IF(COUNTIFS(【データ】蓄積用!A$2:A$10000, AX$5, 【データ】蓄積用!C$2:C$10000, $A61, 【データ】蓄積用!Q$2:Q$10000, 1, 【データ】蓄積用!AC$2:AC$10000, "&gt;=4.0")&gt;0, "〇", "×")))</f>
        <v>×</v>
      </c>
      <c r="AY61" t="str">
        <f>IF(OR($A61="", AY$5=""), "", IF(COUNTIFS(【データ】蓄積用!A$2:A$10000, AY$5, 【データ】蓄積用!C$2:C$10000, $A61, 【データ】蓄積用!D$2:D$10000, "&gt;=3000", 【データ】蓄積用!E$2:E$10000, "&gt;=1500")&gt;0, "〇", IF(COUNTIFS(【データ】蓄積用!A$2:A$10000, AY$5, 【データ】蓄積用!C$2:C$10000, $A61, 【データ】蓄積用!Q$2:Q$10000, 1, 【データ】蓄積用!AC$2:AC$10000, "&gt;=4.0")&gt;0, "〇", "×")))</f>
        <v/>
      </c>
    </row>
    <row r="62" spans="1:51">
      <c r="A62">
        <v>636</v>
      </c>
      <c r="B62" t="str">
        <f>IF(OR($A62="", B$5=""), "", IF(COUNTIFS(【データ】蓄積用!A$2:A$10000, B$5, 【データ】蓄積用!C$2:C$10000, $A62, 【データ】蓄積用!D$2:D$10000, "&gt;=3000", 【データ】蓄積用!E$2:E$10000, "&gt;=1500")&gt;0, "〇", IF(COUNTIFS(【データ】蓄積用!A$2:A$10000, B$5, 【データ】蓄積用!C$2:C$10000, $A62, 【データ】蓄積用!Q$2:Q$10000, 1, 【データ】蓄積用!AC$2:AC$10000, "&gt;=4.0")&gt;0, "〇", "×")))</f>
        <v>×</v>
      </c>
      <c r="C62" t="str">
        <f>IF(OR($A62="", C$5=""), "", IF(COUNTIFS(【データ】蓄積用!A$2:A$10000, C$5, 【データ】蓄積用!C$2:C$10000, $A62, 【データ】蓄積用!D$2:D$10000, "&gt;=3000", 【データ】蓄積用!E$2:E$10000, "&gt;=1500")&gt;0, "〇", IF(COUNTIFS(【データ】蓄積用!A$2:A$10000, C$5, 【データ】蓄積用!C$2:C$10000, $A62, 【データ】蓄積用!Q$2:Q$10000, 1, 【データ】蓄積用!AC$2:AC$10000, "&gt;=4.0")&gt;0, "〇", "×")))</f>
        <v>×</v>
      </c>
      <c r="D62" t="str">
        <f>IF(OR($A62="", D$5=""), "", IF(COUNTIFS(【データ】蓄積用!A$2:A$10000, D$5, 【データ】蓄積用!C$2:C$10000, $A62, 【データ】蓄積用!D$2:D$10000, "&gt;=3000", 【データ】蓄積用!E$2:E$10000, "&gt;=1500")&gt;0, "〇", IF(COUNTIFS(【データ】蓄積用!A$2:A$10000, D$5, 【データ】蓄積用!C$2:C$10000, $A62, 【データ】蓄積用!Q$2:Q$10000, 1, 【データ】蓄積用!AC$2:AC$10000, "&gt;=4.0")&gt;0, "〇", "×")))</f>
        <v>×</v>
      </c>
      <c r="E62" t="str">
        <f>IF(OR($A62="", E$5=""), "", IF(COUNTIFS(【データ】蓄積用!A$2:A$10000, E$5, 【データ】蓄積用!C$2:C$10000, $A62, 【データ】蓄積用!D$2:D$10000, "&gt;=3000", 【データ】蓄積用!E$2:E$10000, "&gt;=1500")&gt;0, "〇", IF(COUNTIFS(【データ】蓄積用!A$2:A$10000, E$5, 【データ】蓄積用!C$2:C$10000, $A62, 【データ】蓄積用!Q$2:Q$10000, 1, 【データ】蓄積用!AC$2:AC$10000, "&gt;=4.0")&gt;0, "〇", "×")))</f>
        <v>×</v>
      </c>
      <c r="F62" t="str">
        <f>IF(OR($A62="", F$5=""), "", IF(COUNTIFS(【データ】蓄積用!A$2:A$10000, F$5, 【データ】蓄積用!C$2:C$10000, $A62, 【データ】蓄積用!D$2:D$10000, "&gt;=3000", 【データ】蓄積用!E$2:E$10000, "&gt;=1500")&gt;0, "〇", IF(COUNTIFS(【データ】蓄積用!A$2:A$10000, F$5, 【データ】蓄積用!C$2:C$10000, $A62, 【データ】蓄積用!Q$2:Q$10000, 1, 【データ】蓄積用!AC$2:AC$10000, "&gt;=4.0")&gt;0, "〇", "×")))</f>
        <v>×</v>
      </c>
      <c r="G62" t="str">
        <f>IF(OR($A62="", G$5=""), "", IF(COUNTIFS(【データ】蓄積用!A$2:A$10000, G$5, 【データ】蓄積用!C$2:C$10000, $A62, 【データ】蓄積用!D$2:D$10000, "&gt;=3000", 【データ】蓄積用!E$2:E$10000, "&gt;=1500")&gt;0, "〇", IF(COUNTIFS(【データ】蓄積用!A$2:A$10000, G$5, 【データ】蓄積用!C$2:C$10000, $A62, 【データ】蓄積用!Q$2:Q$10000, 1, 【データ】蓄積用!AC$2:AC$10000, "&gt;=4.0")&gt;0, "〇", "×")))</f>
        <v>×</v>
      </c>
      <c r="H62" t="str">
        <f>IF(OR($A62="", H$5=""), "", IF(COUNTIFS(【データ】蓄積用!A$2:A$10000, H$5, 【データ】蓄積用!C$2:C$10000, $A62, 【データ】蓄積用!D$2:D$10000, "&gt;=3000", 【データ】蓄積用!E$2:E$10000, "&gt;=1500")&gt;0, "〇", IF(COUNTIFS(【データ】蓄積用!A$2:A$10000, H$5, 【データ】蓄積用!C$2:C$10000, $A62, 【データ】蓄積用!Q$2:Q$10000, 1, 【データ】蓄積用!AC$2:AC$10000, "&gt;=4.0")&gt;0, "〇", "×")))</f>
        <v>×</v>
      </c>
      <c r="I62" t="str">
        <f>IF(OR($A62="", I$5=""), "", IF(COUNTIFS(【データ】蓄積用!A$2:A$10000, I$5, 【データ】蓄積用!C$2:C$10000, $A62, 【データ】蓄積用!D$2:D$10000, "&gt;=3000", 【データ】蓄積用!E$2:E$10000, "&gt;=1500")&gt;0, "〇", IF(COUNTIFS(【データ】蓄積用!A$2:A$10000, I$5, 【データ】蓄積用!C$2:C$10000, $A62, 【データ】蓄積用!Q$2:Q$10000, 1, 【データ】蓄積用!AC$2:AC$10000, "&gt;=4.0")&gt;0, "〇", "×")))</f>
        <v>×</v>
      </c>
      <c r="J62" t="str">
        <f>IF(OR($A62="", J$5=""), "", IF(COUNTIFS(【データ】蓄積用!A$2:A$10000, J$5, 【データ】蓄積用!C$2:C$10000, $A62, 【データ】蓄積用!D$2:D$10000, "&gt;=3000", 【データ】蓄積用!E$2:E$10000, "&gt;=1500")&gt;0, "〇", IF(COUNTIFS(【データ】蓄積用!A$2:A$10000, J$5, 【データ】蓄積用!C$2:C$10000, $A62, 【データ】蓄積用!Q$2:Q$10000, 1, 【データ】蓄積用!AC$2:AC$10000, "&gt;=4.0")&gt;0, "〇", "×")))</f>
        <v>〇</v>
      </c>
      <c r="K62" t="str">
        <f>IF(OR($A62="", K$5=""), "", IF(COUNTIFS(【データ】蓄積用!A$2:A$10000, K$5, 【データ】蓄積用!C$2:C$10000, $A62, 【データ】蓄積用!D$2:D$10000, "&gt;=3000", 【データ】蓄積用!E$2:E$10000, "&gt;=1500")&gt;0, "〇", IF(COUNTIFS(【データ】蓄積用!A$2:A$10000, K$5, 【データ】蓄積用!C$2:C$10000, $A62, 【データ】蓄積用!Q$2:Q$10000, 1, 【データ】蓄積用!AC$2:AC$10000, "&gt;=4.0")&gt;0, "〇", "×")))</f>
        <v>×</v>
      </c>
      <c r="L62" t="str">
        <f>IF(OR($A62="", L$5=""), "", IF(COUNTIFS(【データ】蓄積用!A$2:A$10000, L$5, 【データ】蓄積用!C$2:C$10000, $A62, 【データ】蓄積用!D$2:D$10000, "&gt;=3000", 【データ】蓄積用!E$2:E$10000, "&gt;=1500")&gt;0, "〇", IF(COUNTIFS(【データ】蓄積用!A$2:A$10000, L$5, 【データ】蓄積用!C$2:C$10000, $A62, 【データ】蓄積用!Q$2:Q$10000, 1, 【データ】蓄積用!AC$2:AC$10000, "&gt;=4.0")&gt;0, "〇", "×")))</f>
        <v>×</v>
      </c>
      <c r="M62" t="str">
        <f>IF(OR($A62="", M$5=""), "", IF(COUNTIFS(【データ】蓄積用!A$2:A$10000, M$5, 【データ】蓄積用!C$2:C$10000, $A62, 【データ】蓄積用!D$2:D$10000, "&gt;=3000", 【データ】蓄積用!E$2:E$10000, "&gt;=1500")&gt;0, "〇", IF(COUNTIFS(【データ】蓄積用!A$2:A$10000, M$5, 【データ】蓄積用!C$2:C$10000, $A62, 【データ】蓄積用!Q$2:Q$10000, 1, 【データ】蓄積用!AC$2:AC$10000, "&gt;=4.0")&gt;0, "〇", "×")))</f>
        <v>×</v>
      </c>
      <c r="N62" t="str">
        <f>IF(OR($A62="", N$5=""), "", IF(COUNTIFS(【データ】蓄積用!A$2:A$10000, N$5, 【データ】蓄積用!C$2:C$10000, $A62, 【データ】蓄積用!D$2:D$10000, "&gt;=3000", 【データ】蓄積用!E$2:E$10000, "&gt;=1500")&gt;0, "〇", IF(COUNTIFS(【データ】蓄積用!A$2:A$10000, N$5, 【データ】蓄積用!C$2:C$10000, $A62, 【データ】蓄積用!Q$2:Q$10000, 1, 【データ】蓄積用!AC$2:AC$10000, "&gt;=4.0")&gt;0, "〇", "×")))</f>
        <v>×</v>
      </c>
      <c r="O62" t="str">
        <f>IF(OR($A62="", O$5=""), "", IF(COUNTIFS(【データ】蓄積用!A$2:A$10000, O$5, 【データ】蓄積用!C$2:C$10000, $A62, 【データ】蓄積用!D$2:D$10000, "&gt;=3000", 【データ】蓄積用!E$2:E$10000, "&gt;=1500")&gt;0, "〇", IF(COUNTIFS(【データ】蓄積用!A$2:A$10000, O$5, 【データ】蓄積用!C$2:C$10000, $A62, 【データ】蓄積用!Q$2:Q$10000, 1, 【データ】蓄積用!AC$2:AC$10000, "&gt;=4.0")&gt;0, "〇", "×")))</f>
        <v>×</v>
      </c>
      <c r="P62" t="str">
        <f>IF(OR($A62="", P$5=""), "", IF(COUNTIFS(【データ】蓄積用!A$2:A$10000, P$5, 【データ】蓄積用!C$2:C$10000, $A62, 【データ】蓄積用!D$2:D$10000, "&gt;=3000", 【データ】蓄積用!E$2:E$10000, "&gt;=1500")&gt;0, "〇", IF(COUNTIFS(【データ】蓄積用!A$2:A$10000, P$5, 【データ】蓄積用!C$2:C$10000, $A62, 【データ】蓄積用!Q$2:Q$10000, 1, 【データ】蓄積用!AC$2:AC$10000, "&gt;=4.0")&gt;0, "〇", "×")))</f>
        <v>×</v>
      </c>
      <c r="Q62" t="str">
        <f>IF(OR($A62="", Q$5=""), "", IF(COUNTIFS(【データ】蓄積用!A$2:A$10000, Q$5, 【データ】蓄積用!C$2:C$10000, $A62, 【データ】蓄積用!D$2:D$10000, "&gt;=3000", 【データ】蓄積用!E$2:E$10000, "&gt;=1500")&gt;0, "〇", IF(COUNTIFS(【データ】蓄積用!A$2:A$10000, Q$5, 【データ】蓄積用!C$2:C$10000, $A62, 【データ】蓄積用!Q$2:Q$10000, 1, 【データ】蓄積用!AC$2:AC$10000, "&gt;=4.0")&gt;0, "〇", "×")))</f>
        <v>×</v>
      </c>
      <c r="R62" t="str">
        <f>IF(OR($A62="", R$5=""), "", IF(COUNTIFS(【データ】蓄積用!A$2:A$10000, R$5, 【データ】蓄積用!C$2:C$10000, $A62, 【データ】蓄積用!D$2:D$10000, "&gt;=3000", 【データ】蓄積用!E$2:E$10000, "&gt;=1500")&gt;0, "〇", IF(COUNTIFS(【データ】蓄積用!A$2:A$10000, R$5, 【データ】蓄積用!C$2:C$10000, $A62, 【データ】蓄積用!Q$2:Q$10000, 1, 【データ】蓄積用!AC$2:AC$10000, "&gt;=4.0")&gt;0, "〇", "×")))</f>
        <v>×</v>
      </c>
      <c r="S62" t="str">
        <f>IF(OR($A62="", S$5=""), "", IF(COUNTIFS(【データ】蓄積用!A$2:A$10000, S$5, 【データ】蓄積用!C$2:C$10000, $A62, 【データ】蓄積用!D$2:D$10000, "&gt;=3000", 【データ】蓄積用!E$2:E$10000, "&gt;=1500")&gt;0, "〇", IF(COUNTIFS(【データ】蓄積用!A$2:A$10000, S$5, 【データ】蓄積用!C$2:C$10000, $A62, 【データ】蓄積用!Q$2:Q$10000, 1, 【データ】蓄積用!AC$2:AC$10000, "&gt;=4.0")&gt;0, "〇", "×")))</f>
        <v>×</v>
      </c>
      <c r="T62" t="str">
        <f>IF(OR($A62="", T$5=""), "", IF(COUNTIFS(【データ】蓄積用!A$2:A$10000, T$5, 【データ】蓄積用!C$2:C$10000, $A62, 【データ】蓄積用!D$2:D$10000, "&gt;=3000", 【データ】蓄積用!E$2:E$10000, "&gt;=1500")&gt;0, "〇", IF(COUNTIFS(【データ】蓄積用!A$2:A$10000, T$5, 【データ】蓄積用!C$2:C$10000, $A62, 【データ】蓄積用!Q$2:Q$10000, 1, 【データ】蓄積用!AC$2:AC$10000, "&gt;=4.0")&gt;0, "〇", "×")))</f>
        <v>×</v>
      </c>
      <c r="U62" t="str">
        <f>IF(OR($A62="", U$5=""), "", IF(COUNTIFS(【データ】蓄積用!A$2:A$10000, U$5, 【データ】蓄積用!C$2:C$10000, $A62, 【データ】蓄積用!D$2:D$10000, "&gt;=3000", 【データ】蓄積用!E$2:E$10000, "&gt;=1500")&gt;0, "〇", IF(COUNTIFS(【データ】蓄積用!A$2:A$10000, U$5, 【データ】蓄積用!C$2:C$10000, $A62, 【データ】蓄積用!Q$2:Q$10000, 1, 【データ】蓄積用!AC$2:AC$10000, "&gt;=4.0")&gt;0, "〇", "×")))</f>
        <v>×</v>
      </c>
      <c r="V62" t="str">
        <f>IF(OR($A62="", V$5=""), "", IF(COUNTIFS(【データ】蓄積用!A$2:A$10000, V$5, 【データ】蓄積用!C$2:C$10000, $A62, 【データ】蓄積用!D$2:D$10000, "&gt;=3000", 【データ】蓄積用!E$2:E$10000, "&gt;=1500")&gt;0, "〇", IF(COUNTIFS(【データ】蓄積用!A$2:A$10000, V$5, 【データ】蓄積用!C$2:C$10000, $A62, 【データ】蓄積用!Q$2:Q$10000, 1, 【データ】蓄積用!AC$2:AC$10000, "&gt;=4.0")&gt;0, "〇", "×")))</f>
        <v>×</v>
      </c>
      <c r="W62" t="str">
        <f>IF(OR($A62="", W$5=""), "", IF(COUNTIFS(【データ】蓄積用!A$2:A$10000, W$5, 【データ】蓄積用!C$2:C$10000, $A62, 【データ】蓄積用!D$2:D$10000, "&gt;=3000", 【データ】蓄積用!E$2:E$10000, "&gt;=1500")&gt;0, "〇", IF(COUNTIFS(【データ】蓄積用!A$2:A$10000, W$5, 【データ】蓄積用!C$2:C$10000, $A62, 【データ】蓄積用!Q$2:Q$10000, 1, 【データ】蓄積用!AC$2:AC$10000, "&gt;=4.0")&gt;0, "〇", "×")))</f>
        <v>×</v>
      </c>
      <c r="X62" t="str">
        <f>IF(OR($A62="", X$5=""), "", IF(COUNTIFS(【データ】蓄積用!A$2:A$10000, X$5, 【データ】蓄積用!C$2:C$10000, $A62, 【データ】蓄積用!D$2:D$10000, "&gt;=3000", 【データ】蓄積用!E$2:E$10000, "&gt;=1500")&gt;0, "〇", IF(COUNTIFS(【データ】蓄積用!A$2:A$10000, X$5, 【データ】蓄積用!C$2:C$10000, $A62, 【データ】蓄積用!Q$2:Q$10000, 1, 【データ】蓄積用!AC$2:AC$10000, "&gt;=4.0")&gt;0, "〇", "×")))</f>
        <v>×</v>
      </c>
      <c r="Y62" t="str">
        <f>IF(OR($A62="", Y$5=""), "", IF(COUNTIFS(【データ】蓄積用!A$2:A$10000, Y$5, 【データ】蓄積用!C$2:C$10000, $A62, 【データ】蓄積用!D$2:D$10000, "&gt;=3000", 【データ】蓄積用!E$2:E$10000, "&gt;=1500")&gt;0, "〇", IF(COUNTIFS(【データ】蓄積用!A$2:A$10000, Y$5, 【データ】蓄積用!C$2:C$10000, $A62, 【データ】蓄積用!Q$2:Q$10000, 1, 【データ】蓄積用!AC$2:AC$10000, "&gt;=4.0")&gt;0, "〇", "×")))</f>
        <v>×</v>
      </c>
      <c r="Z62" t="str">
        <f>IF(OR($A62="", Z$5=""), "", IF(COUNTIFS(【データ】蓄積用!A$2:A$10000, Z$5, 【データ】蓄積用!C$2:C$10000, $A62, 【データ】蓄積用!D$2:D$10000, "&gt;=3000", 【データ】蓄積用!E$2:E$10000, "&gt;=1500")&gt;0, "〇", IF(COUNTIFS(【データ】蓄積用!A$2:A$10000, Z$5, 【データ】蓄積用!C$2:C$10000, $A62, 【データ】蓄積用!Q$2:Q$10000, 1, 【データ】蓄積用!AC$2:AC$10000, "&gt;=4.0")&gt;0, "〇", "×")))</f>
        <v>×</v>
      </c>
      <c r="AA62" t="str">
        <f>IF(OR($A62="", AA$5=""), "", IF(COUNTIFS(【データ】蓄積用!A$2:A$10000, AA$5, 【データ】蓄積用!C$2:C$10000, $A62, 【データ】蓄積用!D$2:D$10000, "&gt;=3000", 【データ】蓄積用!E$2:E$10000, "&gt;=1500")&gt;0, "〇", IF(COUNTIFS(【データ】蓄積用!A$2:A$10000, AA$5, 【データ】蓄積用!C$2:C$10000, $A62, 【データ】蓄積用!Q$2:Q$10000, 1, 【データ】蓄積用!AC$2:AC$10000, "&gt;=4.0")&gt;0, "〇", "×")))</f>
        <v>×</v>
      </c>
      <c r="AB62" t="str">
        <f>IF(OR($A62="", AB$5=""), "", IF(COUNTIFS(【データ】蓄積用!A$2:A$10000, AB$5, 【データ】蓄積用!C$2:C$10000, $A62, 【データ】蓄積用!D$2:D$10000, "&gt;=3000", 【データ】蓄積用!E$2:E$10000, "&gt;=1500")&gt;0, "〇", IF(COUNTIFS(【データ】蓄積用!A$2:A$10000, AB$5, 【データ】蓄積用!C$2:C$10000, $A62, 【データ】蓄積用!Q$2:Q$10000, 1, 【データ】蓄積用!AC$2:AC$10000, "&gt;=4.0")&gt;0, "〇", "×")))</f>
        <v>×</v>
      </c>
      <c r="AC62" t="str">
        <f>IF(OR($A62="", AC$5=""), "", IF(COUNTIFS(【データ】蓄積用!A$2:A$10000, AC$5, 【データ】蓄積用!C$2:C$10000, $A62, 【データ】蓄積用!D$2:D$10000, "&gt;=3000", 【データ】蓄積用!E$2:E$10000, "&gt;=1500")&gt;0, "〇", IF(COUNTIFS(【データ】蓄積用!A$2:A$10000, AC$5, 【データ】蓄積用!C$2:C$10000, $A62, 【データ】蓄積用!Q$2:Q$10000, 1, 【データ】蓄積用!AC$2:AC$10000, "&gt;=4.0")&gt;0, "〇", "×")))</f>
        <v>×</v>
      </c>
      <c r="AD62" t="str">
        <f>IF(OR($A62="", AD$5=""), "", IF(COUNTIFS(【データ】蓄積用!A$2:A$10000, AD$5, 【データ】蓄積用!C$2:C$10000, $A62, 【データ】蓄積用!D$2:D$10000, "&gt;=3000", 【データ】蓄積用!E$2:E$10000, "&gt;=1500")&gt;0, "〇", IF(COUNTIFS(【データ】蓄積用!A$2:A$10000, AD$5, 【データ】蓄積用!C$2:C$10000, $A62, 【データ】蓄積用!Q$2:Q$10000, 1, 【データ】蓄積用!AC$2:AC$10000, "&gt;=4.0")&gt;0, "〇", "×")))</f>
        <v>×</v>
      </c>
      <c r="AE62" t="str">
        <f>IF(OR($A62="", AE$5=""), "", IF(COUNTIFS(【データ】蓄積用!A$2:A$10000, AE$5, 【データ】蓄積用!C$2:C$10000, $A62, 【データ】蓄積用!D$2:D$10000, "&gt;=3000", 【データ】蓄積用!E$2:E$10000, "&gt;=1500")&gt;0, "〇", IF(COUNTIFS(【データ】蓄積用!A$2:A$10000, AE$5, 【データ】蓄積用!C$2:C$10000, $A62, 【データ】蓄積用!Q$2:Q$10000, 1, 【データ】蓄積用!AC$2:AC$10000, "&gt;=4.0")&gt;0, "〇", "×")))</f>
        <v>×</v>
      </c>
      <c r="AF62" t="str">
        <f>IF(OR($A62="", AF$5=""), "", IF(COUNTIFS(【データ】蓄積用!A$2:A$10000, AF$5, 【データ】蓄積用!C$2:C$10000, $A62, 【データ】蓄積用!D$2:D$10000, "&gt;=3000", 【データ】蓄積用!E$2:E$10000, "&gt;=1500")&gt;0, "〇", IF(COUNTIFS(【データ】蓄積用!A$2:A$10000, AF$5, 【データ】蓄積用!C$2:C$10000, $A62, 【データ】蓄積用!Q$2:Q$10000, 1, 【データ】蓄積用!AC$2:AC$10000, "&gt;=4.0")&gt;0, "〇", "×")))</f>
        <v>×</v>
      </c>
      <c r="AG62" t="str">
        <f>IF(OR($A62="", AG$5=""), "", IF(COUNTIFS(【データ】蓄積用!A$2:A$10000, AG$5, 【データ】蓄積用!C$2:C$10000, $A62, 【データ】蓄積用!D$2:D$10000, "&gt;=3000", 【データ】蓄積用!E$2:E$10000, "&gt;=1500")&gt;0, "〇", IF(COUNTIFS(【データ】蓄積用!A$2:A$10000, AG$5, 【データ】蓄積用!C$2:C$10000, $A62, 【データ】蓄積用!Q$2:Q$10000, 1, 【データ】蓄積用!AC$2:AC$10000, "&gt;=4.0")&gt;0, "〇", "×")))</f>
        <v>×</v>
      </c>
      <c r="AH62" t="str">
        <f>IF(OR($A62="", AH$5=""), "", IF(COUNTIFS(【データ】蓄積用!A$2:A$10000, AH$5, 【データ】蓄積用!C$2:C$10000, $A62, 【データ】蓄積用!D$2:D$10000, "&gt;=3000", 【データ】蓄積用!E$2:E$10000, "&gt;=1500")&gt;0, "〇", IF(COUNTIFS(【データ】蓄積用!A$2:A$10000, AH$5, 【データ】蓄積用!C$2:C$10000, $A62, 【データ】蓄積用!Q$2:Q$10000, 1, 【データ】蓄積用!AC$2:AC$10000, "&gt;=4.0")&gt;0, "〇", "×")))</f>
        <v>×</v>
      </c>
      <c r="AI62" t="str">
        <f>IF(OR($A62="", AI$5=""), "", IF(COUNTIFS(【データ】蓄積用!A$2:A$10000, AI$5, 【データ】蓄積用!C$2:C$10000, $A62, 【データ】蓄積用!D$2:D$10000, "&gt;=3000", 【データ】蓄積用!E$2:E$10000, "&gt;=1500")&gt;0, "〇", IF(COUNTIFS(【データ】蓄積用!A$2:A$10000, AI$5, 【データ】蓄積用!C$2:C$10000, $A62, 【データ】蓄積用!Q$2:Q$10000, 1, 【データ】蓄積用!AC$2:AC$10000, "&gt;=4.0")&gt;0, "〇", "×")))</f>
        <v>×</v>
      </c>
      <c r="AJ62" t="str">
        <f>IF(OR($A62="", AJ$5=""), "", IF(COUNTIFS(【データ】蓄積用!A$2:A$10000, AJ$5, 【データ】蓄積用!C$2:C$10000, $A62, 【データ】蓄積用!D$2:D$10000, "&gt;=3000", 【データ】蓄積用!E$2:E$10000, "&gt;=1500")&gt;0, "〇", IF(COUNTIFS(【データ】蓄積用!A$2:A$10000, AJ$5, 【データ】蓄積用!C$2:C$10000, $A62, 【データ】蓄積用!Q$2:Q$10000, 1, 【データ】蓄積用!AC$2:AC$10000, "&gt;=4.0")&gt;0, "〇", "×")))</f>
        <v>×</v>
      </c>
      <c r="AK62" t="str">
        <f>IF(OR($A62="", AK$5=""), "", IF(COUNTIFS(【データ】蓄積用!A$2:A$10000, AK$5, 【データ】蓄積用!C$2:C$10000, $A62, 【データ】蓄積用!D$2:D$10000, "&gt;=3000", 【データ】蓄積用!E$2:E$10000, "&gt;=1500")&gt;0, "〇", IF(COUNTIFS(【データ】蓄積用!A$2:A$10000, AK$5, 【データ】蓄積用!C$2:C$10000, $A62, 【データ】蓄積用!Q$2:Q$10000, 1, 【データ】蓄積用!AC$2:AC$10000, "&gt;=4.0")&gt;0, "〇", "×")))</f>
        <v>×</v>
      </c>
      <c r="AL62" t="str">
        <f>IF(OR($A62="", AL$5=""), "", IF(COUNTIFS(【データ】蓄積用!A$2:A$10000, AL$5, 【データ】蓄積用!C$2:C$10000, $A62, 【データ】蓄積用!D$2:D$10000, "&gt;=3000", 【データ】蓄積用!E$2:E$10000, "&gt;=1500")&gt;0, "〇", IF(COUNTIFS(【データ】蓄積用!A$2:A$10000, AL$5, 【データ】蓄積用!C$2:C$10000, $A62, 【データ】蓄積用!Q$2:Q$10000, 1, 【データ】蓄積用!AC$2:AC$10000, "&gt;=4.0")&gt;0, "〇", "×")))</f>
        <v>×</v>
      </c>
      <c r="AM62" t="str">
        <f>IF(OR($A62="", AM$5=""), "", IF(COUNTIFS(【データ】蓄積用!A$2:A$10000, AM$5, 【データ】蓄積用!C$2:C$10000, $A62, 【データ】蓄積用!D$2:D$10000, "&gt;=3000", 【データ】蓄積用!E$2:E$10000, "&gt;=1500")&gt;0, "〇", IF(COUNTIFS(【データ】蓄積用!A$2:A$10000, AM$5, 【データ】蓄積用!C$2:C$10000, $A62, 【データ】蓄積用!Q$2:Q$10000, 1, 【データ】蓄積用!AC$2:AC$10000, "&gt;=4.0")&gt;0, "〇", "×")))</f>
        <v>×</v>
      </c>
      <c r="AN62" t="str">
        <f>IF(OR($A62="", AN$5=""), "", IF(COUNTIFS(【データ】蓄積用!A$2:A$10000, AN$5, 【データ】蓄積用!C$2:C$10000, $A62, 【データ】蓄積用!D$2:D$10000, "&gt;=3000", 【データ】蓄積用!E$2:E$10000, "&gt;=1500")&gt;0, "〇", IF(COUNTIFS(【データ】蓄積用!A$2:A$10000, AN$5, 【データ】蓄積用!C$2:C$10000, $A62, 【データ】蓄積用!Q$2:Q$10000, 1, 【データ】蓄積用!AC$2:AC$10000, "&gt;=4.0")&gt;0, "〇", "×")))</f>
        <v>×</v>
      </c>
      <c r="AO62" t="str">
        <f>IF(OR($A62="", AO$5=""), "", IF(COUNTIFS(【データ】蓄積用!A$2:A$10000, AO$5, 【データ】蓄積用!C$2:C$10000, $A62, 【データ】蓄積用!D$2:D$10000, "&gt;=3000", 【データ】蓄積用!E$2:E$10000, "&gt;=1500")&gt;0, "〇", IF(COUNTIFS(【データ】蓄積用!A$2:A$10000, AO$5, 【データ】蓄積用!C$2:C$10000, $A62, 【データ】蓄積用!Q$2:Q$10000, 1, 【データ】蓄積用!AC$2:AC$10000, "&gt;=4.0")&gt;0, "〇", "×")))</f>
        <v>×</v>
      </c>
      <c r="AP62" t="str">
        <f>IF(OR($A62="", AP$5=""), "", IF(COUNTIFS(【データ】蓄積用!A$2:A$10000, AP$5, 【データ】蓄積用!C$2:C$10000, $A62, 【データ】蓄積用!D$2:D$10000, "&gt;=3000", 【データ】蓄積用!E$2:E$10000, "&gt;=1500")&gt;0, "〇", IF(COUNTIFS(【データ】蓄積用!A$2:A$10000, AP$5, 【データ】蓄積用!C$2:C$10000, $A62, 【データ】蓄積用!Q$2:Q$10000, 1, 【データ】蓄積用!AC$2:AC$10000, "&gt;=4.0")&gt;0, "〇", "×")))</f>
        <v>×</v>
      </c>
      <c r="AQ62" t="str">
        <f>IF(OR($A62="", AQ$5=""), "", IF(COUNTIFS(【データ】蓄積用!A$2:A$10000, AQ$5, 【データ】蓄積用!C$2:C$10000, $A62, 【データ】蓄積用!D$2:D$10000, "&gt;=3000", 【データ】蓄積用!E$2:E$10000, "&gt;=1500")&gt;0, "〇", IF(COUNTIFS(【データ】蓄積用!A$2:A$10000, AQ$5, 【データ】蓄積用!C$2:C$10000, $A62, 【データ】蓄積用!Q$2:Q$10000, 1, 【データ】蓄積用!AC$2:AC$10000, "&gt;=4.0")&gt;0, "〇", "×")))</f>
        <v>×</v>
      </c>
      <c r="AR62" t="str">
        <f>IF(OR($A62="", AR$5=""), "", IF(COUNTIFS(【データ】蓄積用!A$2:A$10000, AR$5, 【データ】蓄積用!C$2:C$10000, $A62, 【データ】蓄積用!D$2:D$10000, "&gt;=3000", 【データ】蓄積用!E$2:E$10000, "&gt;=1500")&gt;0, "〇", IF(COUNTIFS(【データ】蓄積用!A$2:A$10000, AR$5, 【データ】蓄積用!C$2:C$10000, $A62, 【データ】蓄積用!Q$2:Q$10000, 1, 【データ】蓄積用!AC$2:AC$10000, "&gt;=4.0")&gt;0, "〇", "×")))</f>
        <v>×</v>
      </c>
      <c r="AS62" t="str">
        <f>IF(OR($A62="", AS$5=""), "", IF(COUNTIFS(【データ】蓄積用!A$2:A$10000, AS$5, 【データ】蓄積用!C$2:C$10000, $A62, 【データ】蓄積用!D$2:D$10000, "&gt;=3000", 【データ】蓄積用!E$2:E$10000, "&gt;=1500")&gt;0, "〇", IF(COUNTIFS(【データ】蓄積用!A$2:A$10000, AS$5, 【データ】蓄積用!C$2:C$10000, $A62, 【データ】蓄積用!Q$2:Q$10000, 1, 【データ】蓄積用!AC$2:AC$10000, "&gt;=4.0")&gt;0, "〇", "×")))</f>
        <v>×</v>
      </c>
      <c r="AT62" t="str">
        <f>IF(OR($A62="", AT$5=""), "", IF(COUNTIFS(【データ】蓄積用!A$2:A$10000, AT$5, 【データ】蓄積用!C$2:C$10000, $A62, 【データ】蓄積用!D$2:D$10000, "&gt;=3000", 【データ】蓄積用!E$2:E$10000, "&gt;=1500")&gt;0, "〇", IF(COUNTIFS(【データ】蓄積用!A$2:A$10000, AT$5, 【データ】蓄積用!C$2:C$10000, $A62, 【データ】蓄積用!Q$2:Q$10000, 1, 【データ】蓄積用!AC$2:AC$10000, "&gt;=4.0")&gt;0, "〇", "×")))</f>
        <v>×</v>
      </c>
      <c r="AU62" t="str">
        <f>IF(OR($A62="", AU$5=""), "", IF(COUNTIFS(【データ】蓄積用!A$2:A$10000, AU$5, 【データ】蓄積用!C$2:C$10000, $A62, 【データ】蓄積用!D$2:D$10000, "&gt;=3000", 【データ】蓄積用!E$2:E$10000, "&gt;=1500")&gt;0, "〇", IF(COUNTIFS(【データ】蓄積用!A$2:A$10000, AU$5, 【データ】蓄積用!C$2:C$10000, $A62, 【データ】蓄積用!Q$2:Q$10000, 1, 【データ】蓄積用!AC$2:AC$10000, "&gt;=4.0")&gt;0, "〇", "×")))</f>
        <v>×</v>
      </c>
      <c r="AV62" t="str">
        <f>IF(OR($A62="", AV$5=""), "", IF(COUNTIFS(【データ】蓄積用!A$2:A$10000, AV$5, 【データ】蓄積用!C$2:C$10000, $A62, 【データ】蓄積用!D$2:D$10000, "&gt;=3000", 【データ】蓄積用!E$2:E$10000, "&gt;=1500")&gt;0, "〇", IF(COUNTIFS(【データ】蓄積用!A$2:A$10000, AV$5, 【データ】蓄積用!C$2:C$10000, $A62, 【データ】蓄積用!Q$2:Q$10000, 1, 【データ】蓄積用!AC$2:AC$10000, "&gt;=4.0")&gt;0, "〇", "×")))</f>
        <v>×</v>
      </c>
      <c r="AW62" t="str">
        <f>IF(OR($A62="", AW$5=""), "", IF(COUNTIFS(【データ】蓄積用!A$2:A$10000, AW$5, 【データ】蓄積用!C$2:C$10000, $A62, 【データ】蓄積用!D$2:D$10000, "&gt;=3000", 【データ】蓄積用!E$2:E$10000, "&gt;=1500")&gt;0, "〇", IF(COUNTIFS(【データ】蓄積用!A$2:A$10000, AW$5, 【データ】蓄積用!C$2:C$10000, $A62, 【データ】蓄積用!Q$2:Q$10000, 1, 【データ】蓄積用!AC$2:AC$10000, "&gt;=4.0")&gt;0, "〇", "×")))</f>
        <v>×</v>
      </c>
      <c r="AX62" t="str">
        <f>IF(OR($A62="", AX$5=""), "", IF(COUNTIFS(【データ】蓄積用!A$2:A$10000, AX$5, 【データ】蓄積用!C$2:C$10000, $A62, 【データ】蓄積用!D$2:D$10000, "&gt;=3000", 【データ】蓄積用!E$2:E$10000, "&gt;=1500")&gt;0, "〇", IF(COUNTIFS(【データ】蓄積用!A$2:A$10000, AX$5, 【データ】蓄積用!C$2:C$10000, $A62, 【データ】蓄積用!Q$2:Q$10000, 1, 【データ】蓄積用!AC$2:AC$10000, "&gt;=4.0")&gt;0, "〇", "×")))</f>
        <v>×</v>
      </c>
      <c r="AY62" t="str">
        <f>IF(OR($A62="", AY$5=""), "", IF(COUNTIFS(【データ】蓄積用!A$2:A$10000, AY$5, 【データ】蓄積用!C$2:C$10000, $A62, 【データ】蓄積用!D$2:D$10000, "&gt;=3000", 【データ】蓄積用!E$2:E$10000, "&gt;=1500")&gt;0, "〇", IF(COUNTIFS(【データ】蓄積用!A$2:A$10000, AY$5, 【データ】蓄積用!C$2:C$10000, $A62, 【データ】蓄積用!Q$2:Q$10000, 1, 【データ】蓄積用!AC$2:AC$10000, "&gt;=4.0")&gt;0, "〇", "×")))</f>
        <v/>
      </c>
    </row>
    <row r="63" spans="1:51">
      <c r="A63">
        <v>637</v>
      </c>
      <c r="B63" t="str">
        <f>IF(OR($A63="", B$5=""), "", IF(COUNTIFS(【データ】蓄積用!A$2:A$10000, B$5, 【データ】蓄積用!C$2:C$10000, $A63, 【データ】蓄積用!D$2:D$10000, "&gt;=3000", 【データ】蓄積用!E$2:E$10000, "&gt;=1500")&gt;0, "〇", IF(COUNTIFS(【データ】蓄積用!A$2:A$10000, B$5, 【データ】蓄積用!C$2:C$10000, $A63, 【データ】蓄積用!Q$2:Q$10000, 1, 【データ】蓄積用!AC$2:AC$10000, "&gt;=4.0")&gt;0, "〇", "×")))</f>
        <v>×</v>
      </c>
      <c r="C63" t="str">
        <f>IF(OR($A63="", C$5=""), "", IF(COUNTIFS(【データ】蓄積用!A$2:A$10000, C$5, 【データ】蓄積用!C$2:C$10000, $A63, 【データ】蓄積用!D$2:D$10000, "&gt;=3000", 【データ】蓄積用!E$2:E$10000, "&gt;=1500")&gt;0, "〇", IF(COUNTIFS(【データ】蓄積用!A$2:A$10000, C$5, 【データ】蓄積用!C$2:C$10000, $A63, 【データ】蓄積用!Q$2:Q$10000, 1, 【データ】蓄積用!AC$2:AC$10000, "&gt;=4.0")&gt;0, "〇", "×")))</f>
        <v>×</v>
      </c>
      <c r="D63" t="str">
        <f>IF(OR($A63="", D$5=""), "", IF(COUNTIFS(【データ】蓄積用!A$2:A$10000, D$5, 【データ】蓄積用!C$2:C$10000, $A63, 【データ】蓄積用!D$2:D$10000, "&gt;=3000", 【データ】蓄積用!E$2:E$10000, "&gt;=1500")&gt;0, "〇", IF(COUNTIFS(【データ】蓄積用!A$2:A$10000, D$5, 【データ】蓄積用!C$2:C$10000, $A63, 【データ】蓄積用!Q$2:Q$10000, 1, 【データ】蓄積用!AC$2:AC$10000, "&gt;=4.0")&gt;0, "〇", "×")))</f>
        <v>×</v>
      </c>
      <c r="E63" t="str">
        <f>IF(OR($A63="", E$5=""), "", IF(COUNTIFS(【データ】蓄積用!A$2:A$10000, E$5, 【データ】蓄積用!C$2:C$10000, $A63, 【データ】蓄積用!D$2:D$10000, "&gt;=3000", 【データ】蓄積用!E$2:E$10000, "&gt;=1500")&gt;0, "〇", IF(COUNTIFS(【データ】蓄積用!A$2:A$10000, E$5, 【データ】蓄積用!C$2:C$10000, $A63, 【データ】蓄積用!Q$2:Q$10000, 1, 【データ】蓄積用!AC$2:AC$10000, "&gt;=4.0")&gt;0, "〇", "×")))</f>
        <v>×</v>
      </c>
      <c r="F63" t="str">
        <f>IF(OR($A63="", F$5=""), "", IF(COUNTIFS(【データ】蓄積用!A$2:A$10000, F$5, 【データ】蓄積用!C$2:C$10000, $A63, 【データ】蓄積用!D$2:D$10000, "&gt;=3000", 【データ】蓄積用!E$2:E$10000, "&gt;=1500")&gt;0, "〇", IF(COUNTIFS(【データ】蓄積用!A$2:A$10000, F$5, 【データ】蓄積用!C$2:C$10000, $A63, 【データ】蓄積用!Q$2:Q$10000, 1, 【データ】蓄積用!AC$2:AC$10000, "&gt;=4.0")&gt;0, "〇", "×")))</f>
        <v>×</v>
      </c>
      <c r="G63" t="str">
        <f>IF(OR($A63="", G$5=""), "", IF(COUNTIFS(【データ】蓄積用!A$2:A$10000, G$5, 【データ】蓄積用!C$2:C$10000, $A63, 【データ】蓄積用!D$2:D$10000, "&gt;=3000", 【データ】蓄積用!E$2:E$10000, "&gt;=1500")&gt;0, "〇", IF(COUNTIFS(【データ】蓄積用!A$2:A$10000, G$5, 【データ】蓄積用!C$2:C$10000, $A63, 【データ】蓄積用!Q$2:Q$10000, 1, 【データ】蓄積用!AC$2:AC$10000, "&gt;=4.0")&gt;0, "〇", "×")))</f>
        <v>×</v>
      </c>
      <c r="H63" t="str">
        <f>IF(OR($A63="", H$5=""), "", IF(COUNTIFS(【データ】蓄積用!A$2:A$10000, H$5, 【データ】蓄積用!C$2:C$10000, $A63, 【データ】蓄積用!D$2:D$10000, "&gt;=3000", 【データ】蓄積用!E$2:E$10000, "&gt;=1500")&gt;0, "〇", IF(COUNTIFS(【データ】蓄積用!A$2:A$10000, H$5, 【データ】蓄積用!C$2:C$10000, $A63, 【データ】蓄積用!Q$2:Q$10000, 1, 【データ】蓄積用!AC$2:AC$10000, "&gt;=4.0")&gt;0, "〇", "×")))</f>
        <v>×</v>
      </c>
      <c r="I63" t="str">
        <f>IF(OR($A63="", I$5=""), "", IF(COUNTIFS(【データ】蓄積用!A$2:A$10000, I$5, 【データ】蓄積用!C$2:C$10000, $A63, 【データ】蓄積用!D$2:D$10000, "&gt;=3000", 【データ】蓄積用!E$2:E$10000, "&gt;=1500")&gt;0, "〇", IF(COUNTIFS(【データ】蓄積用!A$2:A$10000, I$5, 【データ】蓄積用!C$2:C$10000, $A63, 【データ】蓄積用!Q$2:Q$10000, 1, 【データ】蓄積用!AC$2:AC$10000, "&gt;=4.0")&gt;0, "〇", "×")))</f>
        <v>×</v>
      </c>
      <c r="J63" t="str">
        <f>IF(OR($A63="", J$5=""), "", IF(COUNTIFS(【データ】蓄積用!A$2:A$10000, J$5, 【データ】蓄積用!C$2:C$10000, $A63, 【データ】蓄積用!D$2:D$10000, "&gt;=3000", 【データ】蓄積用!E$2:E$10000, "&gt;=1500")&gt;0, "〇", IF(COUNTIFS(【データ】蓄積用!A$2:A$10000, J$5, 【データ】蓄積用!C$2:C$10000, $A63, 【データ】蓄積用!Q$2:Q$10000, 1, 【データ】蓄積用!AC$2:AC$10000, "&gt;=4.0")&gt;0, "〇", "×")))</f>
        <v>〇</v>
      </c>
      <c r="K63" t="str">
        <f>IF(OR($A63="", K$5=""), "", IF(COUNTIFS(【データ】蓄積用!A$2:A$10000, K$5, 【データ】蓄積用!C$2:C$10000, $A63, 【データ】蓄積用!D$2:D$10000, "&gt;=3000", 【データ】蓄積用!E$2:E$10000, "&gt;=1500")&gt;0, "〇", IF(COUNTIFS(【データ】蓄積用!A$2:A$10000, K$5, 【データ】蓄積用!C$2:C$10000, $A63, 【データ】蓄積用!Q$2:Q$10000, 1, 【データ】蓄積用!AC$2:AC$10000, "&gt;=4.0")&gt;0, "〇", "×")))</f>
        <v>×</v>
      </c>
      <c r="L63" t="str">
        <f>IF(OR($A63="", L$5=""), "", IF(COUNTIFS(【データ】蓄積用!A$2:A$10000, L$5, 【データ】蓄積用!C$2:C$10000, $A63, 【データ】蓄積用!D$2:D$10000, "&gt;=3000", 【データ】蓄積用!E$2:E$10000, "&gt;=1500")&gt;0, "〇", IF(COUNTIFS(【データ】蓄積用!A$2:A$10000, L$5, 【データ】蓄積用!C$2:C$10000, $A63, 【データ】蓄積用!Q$2:Q$10000, 1, 【データ】蓄積用!AC$2:AC$10000, "&gt;=4.0")&gt;0, "〇", "×")))</f>
        <v>×</v>
      </c>
      <c r="M63" t="str">
        <f>IF(OR($A63="", M$5=""), "", IF(COUNTIFS(【データ】蓄積用!A$2:A$10000, M$5, 【データ】蓄積用!C$2:C$10000, $A63, 【データ】蓄積用!D$2:D$10000, "&gt;=3000", 【データ】蓄積用!E$2:E$10000, "&gt;=1500")&gt;0, "〇", IF(COUNTIFS(【データ】蓄積用!A$2:A$10000, M$5, 【データ】蓄積用!C$2:C$10000, $A63, 【データ】蓄積用!Q$2:Q$10000, 1, 【データ】蓄積用!AC$2:AC$10000, "&gt;=4.0")&gt;0, "〇", "×")))</f>
        <v>×</v>
      </c>
      <c r="N63" t="str">
        <f>IF(OR($A63="", N$5=""), "", IF(COUNTIFS(【データ】蓄積用!A$2:A$10000, N$5, 【データ】蓄積用!C$2:C$10000, $A63, 【データ】蓄積用!D$2:D$10000, "&gt;=3000", 【データ】蓄積用!E$2:E$10000, "&gt;=1500")&gt;0, "〇", IF(COUNTIFS(【データ】蓄積用!A$2:A$10000, N$5, 【データ】蓄積用!C$2:C$10000, $A63, 【データ】蓄積用!Q$2:Q$10000, 1, 【データ】蓄積用!AC$2:AC$10000, "&gt;=4.0")&gt;0, "〇", "×")))</f>
        <v>×</v>
      </c>
      <c r="O63" t="str">
        <f>IF(OR($A63="", O$5=""), "", IF(COUNTIFS(【データ】蓄積用!A$2:A$10000, O$5, 【データ】蓄積用!C$2:C$10000, $A63, 【データ】蓄積用!D$2:D$10000, "&gt;=3000", 【データ】蓄積用!E$2:E$10000, "&gt;=1500")&gt;0, "〇", IF(COUNTIFS(【データ】蓄積用!A$2:A$10000, O$5, 【データ】蓄積用!C$2:C$10000, $A63, 【データ】蓄積用!Q$2:Q$10000, 1, 【データ】蓄積用!AC$2:AC$10000, "&gt;=4.0")&gt;0, "〇", "×")))</f>
        <v>×</v>
      </c>
      <c r="P63" t="str">
        <f>IF(OR($A63="", P$5=""), "", IF(COUNTIFS(【データ】蓄積用!A$2:A$10000, P$5, 【データ】蓄積用!C$2:C$10000, $A63, 【データ】蓄積用!D$2:D$10000, "&gt;=3000", 【データ】蓄積用!E$2:E$10000, "&gt;=1500")&gt;0, "〇", IF(COUNTIFS(【データ】蓄積用!A$2:A$10000, P$5, 【データ】蓄積用!C$2:C$10000, $A63, 【データ】蓄積用!Q$2:Q$10000, 1, 【データ】蓄積用!AC$2:AC$10000, "&gt;=4.0")&gt;0, "〇", "×")))</f>
        <v>×</v>
      </c>
      <c r="Q63" t="str">
        <f>IF(OR($A63="", Q$5=""), "", IF(COUNTIFS(【データ】蓄積用!A$2:A$10000, Q$5, 【データ】蓄積用!C$2:C$10000, $A63, 【データ】蓄積用!D$2:D$10000, "&gt;=3000", 【データ】蓄積用!E$2:E$10000, "&gt;=1500")&gt;0, "〇", IF(COUNTIFS(【データ】蓄積用!A$2:A$10000, Q$5, 【データ】蓄積用!C$2:C$10000, $A63, 【データ】蓄積用!Q$2:Q$10000, 1, 【データ】蓄積用!AC$2:AC$10000, "&gt;=4.0")&gt;0, "〇", "×")))</f>
        <v>〇</v>
      </c>
      <c r="R63" t="str">
        <f>IF(OR($A63="", R$5=""), "", IF(COUNTIFS(【データ】蓄積用!A$2:A$10000, R$5, 【データ】蓄積用!C$2:C$10000, $A63, 【データ】蓄積用!D$2:D$10000, "&gt;=3000", 【データ】蓄積用!E$2:E$10000, "&gt;=1500")&gt;0, "〇", IF(COUNTIFS(【データ】蓄積用!A$2:A$10000, R$5, 【データ】蓄積用!C$2:C$10000, $A63, 【データ】蓄積用!Q$2:Q$10000, 1, 【データ】蓄積用!AC$2:AC$10000, "&gt;=4.0")&gt;0, "〇", "×")))</f>
        <v>×</v>
      </c>
      <c r="S63" t="str">
        <f>IF(OR($A63="", S$5=""), "", IF(COUNTIFS(【データ】蓄積用!A$2:A$10000, S$5, 【データ】蓄積用!C$2:C$10000, $A63, 【データ】蓄積用!D$2:D$10000, "&gt;=3000", 【データ】蓄積用!E$2:E$10000, "&gt;=1500")&gt;0, "〇", IF(COUNTIFS(【データ】蓄積用!A$2:A$10000, S$5, 【データ】蓄積用!C$2:C$10000, $A63, 【データ】蓄積用!Q$2:Q$10000, 1, 【データ】蓄積用!AC$2:AC$10000, "&gt;=4.0")&gt;0, "〇", "×")))</f>
        <v>×</v>
      </c>
      <c r="T63" t="str">
        <f>IF(OR($A63="", T$5=""), "", IF(COUNTIFS(【データ】蓄積用!A$2:A$10000, T$5, 【データ】蓄積用!C$2:C$10000, $A63, 【データ】蓄積用!D$2:D$10000, "&gt;=3000", 【データ】蓄積用!E$2:E$10000, "&gt;=1500")&gt;0, "〇", IF(COUNTIFS(【データ】蓄積用!A$2:A$10000, T$5, 【データ】蓄積用!C$2:C$10000, $A63, 【データ】蓄積用!Q$2:Q$10000, 1, 【データ】蓄積用!AC$2:AC$10000, "&gt;=4.0")&gt;0, "〇", "×")))</f>
        <v>×</v>
      </c>
      <c r="U63" t="str">
        <f>IF(OR($A63="", U$5=""), "", IF(COUNTIFS(【データ】蓄積用!A$2:A$10000, U$5, 【データ】蓄積用!C$2:C$10000, $A63, 【データ】蓄積用!D$2:D$10000, "&gt;=3000", 【データ】蓄積用!E$2:E$10000, "&gt;=1500")&gt;0, "〇", IF(COUNTIFS(【データ】蓄積用!A$2:A$10000, U$5, 【データ】蓄積用!C$2:C$10000, $A63, 【データ】蓄積用!Q$2:Q$10000, 1, 【データ】蓄積用!AC$2:AC$10000, "&gt;=4.0")&gt;0, "〇", "×")))</f>
        <v>×</v>
      </c>
      <c r="V63" t="str">
        <f>IF(OR($A63="", V$5=""), "", IF(COUNTIFS(【データ】蓄積用!A$2:A$10000, V$5, 【データ】蓄積用!C$2:C$10000, $A63, 【データ】蓄積用!D$2:D$10000, "&gt;=3000", 【データ】蓄積用!E$2:E$10000, "&gt;=1500")&gt;0, "〇", IF(COUNTIFS(【データ】蓄積用!A$2:A$10000, V$5, 【データ】蓄積用!C$2:C$10000, $A63, 【データ】蓄積用!Q$2:Q$10000, 1, 【データ】蓄積用!AC$2:AC$10000, "&gt;=4.0")&gt;0, "〇", "×")))</f>
        <v>×</v>
      </c>
      <c r="W63" t="str">
        <f>IF(OR($A63="", W$5=""), "", IF(COUNTIFS(【データ】蓄積用!A$2:A$10000, W$5, 【データ】蓄積用!C$2:C$10000, $A63, 【データ】蓄積用!D$2:D$10000, "&gt;=3000", 【データ】蓄積用!E$2:E$10000, "&gt;=1500")&gt;0, "〇", IF(COUNTIFS(【データ】蓄積用!A$2:A$10000, W$5, 【データ】蓄積用!C$2:C$10000, $A63, 【データ】蓄積用!Q$2:Q$10000, 1, 【データ】蓄積用!AC$2:AC$10000, "&gt;=4.0")&gt;0, "〇", "×")))</f>
        <v>×</v>
      </c>
      <c r="X63" t="str">
        <f>IF(OR($A63="", X$5=""), "", IF(COUNTIFS(【データ】蓄積用!A$2:A$10000, X$5, 【データ】蓄積用!C$2:C$10000, $A63, 【データ】蓄積用!D$2:D$10000, "&gt;=3000", 【データ】蓄積用!E$2:E$10000, "&gt;=1500")&gt;0, "〇", IF(COUNTIFS(【データ】蓄積用!A$2:A$10000, X$5, 【データ】蓄積用!C$2:C$10000, $A63, 【データ】蓄積用!Q$2:Q$10000, 1, 【データ】蓄積用!AC$2:AC$10000, "&gt;=4.0")&gt;0, "〇", "×")))</f>
        <v>×</v>
      </c>
      <c r="Y63" t="str">
        <f>IF(OR($A63="", Y$5=""), "", IF(COUNTIFS(【データ】蓄積用!A$2:A$10000, Y$5, 【データ】蓄積用!C$2:C$10000, $A63, 【データ】蓄積用!D$2:D$10000, "&gt;=3000", 【データ】蓄積用!E$2:E$10000, "&gt;=1500")&gt;0, "〇", IF(COUNTIFS(【データ】蓄積用!A$2:A$10000, Y$5, 【データ】蓄積用!C$2:C$10000, $A63, 【データ】蓄積用!Q$2:Q$10000, 1, 【データ】蓄積用!AC$2:AC$10000, "&gt;=4.0")&gt;0, "〇", "×")))</f>
        <v>×</v>
      </c>
      <c r="Z63" t="str">
        <f>IF(OR($A63="", Z$5=""), "", IF(COUNTIFS(【データ】蓄積用!A$2:A$10000, Z$5, 【データ】蓄積用!C$2:C$10000, $A63, 【データ】蓄積用!D$2:D$10000, "&gt;=3000", 【データ】蓄積用!E$2:E$10000, "&gt;=1500")&gt;0, "〇", IF(COUNTIFS(【データ】蓄積用!A$2:A$10000, Z$5, 【データ】蓄積用!C$2:C$10000, $A63, 【データ】蓄積用!Q$2:Q$10000, 1, 【データ】蓄積用!AC$2:AC$10000, "&gt;=4.0")&gt;0, "〇", "×")))</f>
        <v>×</v>
      </c>
      <c r="AA63" t="str">
        <f>IF(OR($A63="", AA$5=""), "", IF(COUNTIFS(【データ】蓄積用!A$2:A$10000, AA$5, 【データ】蓄積用!C$2:C$10000, $A63, 【データ】蓄積用!D$2:D$10000, "&gt;=3000", 【データ】蓄積用!E$2:E$10000, "&gt;=1500")&gt;0, "〇", IF(COUNTIFS(【データ】蓄積用!A$2:A$10000, AA$5, 【データ】蓄積用!C$2:C$10000, $A63, 【データ】蓄積用!Q$2:Q$10000, 1, 【データ】蓄積用!AC$2:AC$10000, "&gt;=4.0")&gt;0, "〇", "×")))</f>
        <v>×</v>
      </c>
      <c r="AB63" t="str">
        <f>IF(OR($A63="", AB$5=""), "", IF(COUNTIFS(【データ】蓄積用!A$2:A$10000, AB$5, 【データ】蓄積用!C$2:C$10000, $A63, 【データ】蓄積用!D$2:D$10000, "&gt;=3000", 【データ】蓄積用!E$2:E$10000, "&gt;=1500")&gt;0, "〇", IF(COUNTIFS(【データ】蓄積用!A$2:A$10000, AB$5, 【データ】蓄積用!C$2:C$10000, $A63, 【データ】蓄積用!Q$2:Q$10000, 1, 【データ】蓄積用!AC$2:AC$10000, "&gt;=4.0")&gt;0, "〇", "×")))</f>
        <v>×</v>
      </c>
      <c r="AC63" t="str">
        <f>IF(OR($A63="", AC$5=""), "", IF(COUNTIFS(【データ】蓄積用!A$2:A$10000, AC$5, 【データ】蓄積用!C$2:C$10000, $A63, 【データ】蓄積用!D$2:D$10000, "&gt;=3000", 【データ】蓄積用!E$2:E$10000, "&gt;=1500")&gt;0, "〇", IF(COUNTIFS(【データ】蓄積用!A$2:A$10000, AC$5, 【データ】蓄積用!C$2:C$10000, $A63, 【データ】蓄積用!Q$2:Q$10000, 1, 【データ】蓄積用!AC$2:AC$10000, "&gt;=4.0")&gt;0, "〇", "×")))</f>
        <v>×</v>
      </c>
      <c r="AD63" t="str">
        <f>IF(OR($A63="", AD$5=""), "", IF(COUNTIFS(【データ】蓄積用!A$2:A$10000, AD$5, 【データ】蓄積用!C$2:C$10000, $A63, 【データ】蓄積用!D$2:D$10000, "&gt;=3000", 【データ】蓄積用!E$2:E$10000, "&gt;=1500")&gt;0, "〇", IF(COUNTIFS(【データ】蓄積用!A$2:A$10000, AD$5, 【データ】蓄積用!C$2:C$10000, $A63, 【データ】蓄積用!Q$2:Q$10000, 1, 【データ】蓄積用!AC$2:AC$10000, "&gt;=4.0")&gt;0, "〇", "×")))</f>
        <v>×</v>
      </c>
      <c r="AE63" t="str">
        <f>IF(OR($A63="", AE$5=""), "", IF(COUNTIFS(【データ】蓄積用!A$2:A$10000, AE$5, 【データ】蓄積用!C$2:C$10000, $A63, 【データ】蓄積用!D$2:D$10000, "&gt;=3000", 【データ】蓄積用!E$2:E$10000, "&gt;=1500")&gt;0, "〇", IF(COUNTIFS(【データ】蓄積用!A$2:A$10000, AE$5, 【データ】蓄積用!C$2:C$10000, $A63, 【データ】蓄積用!Q$2:Q$10000, 1, 【データ】蓄積用!AC$2:AC$10000, "&gt;=4.0")&gt;0, "〇", "×")))</f>
        <v>×</v>
      </c>
      <c r="AF63" t="str">
        <f>IF(OR($A63="", AF$5=""), "", IF(COUNTIFS(【データ】蓄積用!A$2:A$10000, AF$5, 【データ】蓄積用!C$2:C$10000, $A63, 【データ】蓄積用!D$2:D$10000, "&gt;=3000", 【データ】蓄積用!E$2:E$10000, "&gt;=1500")&gt;0, "〇", IF(COUNTIFS(【データ】蓄積用!A$2:A$10000, AF$5, 【データ】蓄積用!C$2:C$10000, $A63, 【データ】蓄積用!Q$2:Q$10000, 1, 【データ】蓄積用!AC$2:AC$10000, "&gt;=4.0")&gt;0, "〇", "×")))</f>
        <v>×</v>
      </c>
      <c r="AG63" t="str">
        <f>IF(OR($A63="", AG$5=""), "", IF(COUNTIFS(【データ】蓄積用!A$2:A$10000, AG$5, 【データ】蓄積用!C$2:C$10000, $A63, 【データ】蓄積用!D$2:D$10000, "&gt;=3000", 【データ】蓄積用!E$2:E$10000, "&gt;=1500")&gt;0, "〇", IF(COUNTIFS(【データ】蓄積用!A$2:A$10000, AG$5, 【データ】蓄積用!C$2:C$10000, $A63, 【データ】蓄積用!Q$2:Q$10000, 1, 【データ】蓄積用!AC$2:AC$10000, "&gt;=4.0")&gt;0, "〇", "×")))</f>
        <v>×</v>
      </c>
      <c r="AH63" t="str">
        <f>IF(OR($A63="", AH$5=""), "", IF(COUNTIFS(【データ】蓄積用!A$2:A$10000, AH$5, 【データ】蓄積用!C$2:C$10000, $A63, 【データ】蓄積用!D$2:D$10000, "&gt;=3000", 【データ】蓄積用!E$2:E$10000, "&gt;=1500")&gt;0, "〇", IF(COUNTIFS(【データ】蓄積用!A$2:A$10000, AH$5, 【データ】蓄積用!C$2:C$10000, $A63, 【データ】蓄積用!Q$2:Q$10000, 1, 【データ】蓄積用!AC$2:AC$10000, "&gt;=4.0")&gt;0, "〇", "×")))</f>
        <v>×</v>
      </c>
      <c r="AI63" t="str">
        <f>IF(OR($A63="", AI$5=""), "", IF(COUNTIFS(【データ】蓄積用!A$2:A$10000, AI$5, 【データ】蓄積用!C$2:C$10000, $A63, 【データ】蓄積用!D$2:D$10000, "&gt;=3000", 【データ】蓄積用!E$2:E$10000, "&gt;=1500")&gt;0, "〇", IF(COUNTIFS(【データ】蓄積用!A$2:A$10000, AI$5, 【データ】蓄積用!C$2:C$10000, $A63, 【データ】蓄積用!Q$2:Q$10000, 1, 【データ】蓄積用!AC$2:AC$10000, "&gt;=4.0")&gt;0, "〇", "×")))</f>
        <v>×</v>
      </c>
      <c r="AJ63" t="str">
        <f>IF(OR($A63="", AJ$5=""), "", IF(COUNTIFS(【データ】蓄積用!A$2:A$10000, AJ$5, 【データ】蓄積用!C$2:C$10000, $A63, 【データ】蓄積用!D$2:D$10000, "&gt;=3000", 【データ】蓄積用!E$2:E$10000, "&gt;=1500")&gt;0, "〇", IF(COUNTIFS(【データ】蓄積用!A$2:A$10000, AJ$5, 【データ】蓄積用!C$2:C$10000, $A63, 【データ】蓄積用!Q$2:Q$10000, 1, 【データ】蓄積用!AC$2:AC$10000, "&gt;=4.0")&gt;0, "〇", "×")))</f>
        <v>×</v>
      </c>
      <c r="AK63" t="str">
        <f>IF(OR($A63="", AK$5=""), "", IF(COUNTIFS(【データ】蓄積用!A$2:A$10000, AK$5, 【データ】蓄積用!C$2:C$10000, $A63, 【データ】蓄積用!D$2:D$10000, "&gt;=3000", 【データ】蓄積用!E$2:E$10000, "&gt;=1500")&gt;0, "〇", IF(COUNTIFS(【データ】蓄積用!A$2:A$10000, AK$5, 【データ】蓄積用!C$2:C$10000, $A63, 【データ】蓄積用!Q$2:Q$10000, 1, 【データ】蓄積用!AC$2:AC$10000, "&gt;=4.0")&gt;0, "〇", "×")))</f>
        <v>×</v>
      </c>
      <c r="AL63" t="str">
        <f>IF(OR($A63="", AL$5=""), "", IF(COUNTIFS(【データ】蓄積用!A$2:A$10000, AL$5, 【データ】蓄積用!C$2:C$10000, $A63, 【データ】蓄積用!D$2:D$10000, "&gt;=3000", 【データ】蓄積用!E$2:E$10000, "&gt;=1500")&gt;0, "〇", IF(COUNTIFS(【データ】蓄積用!A$2:A$10000, AL$5, 【データ】蓄積用!C$2:C$10000, $A63, 【データ】蓄積用!Q$2:Q$10000, 1, 【データ】蓄積用!AC$2:AC$10000, "&gt;=4.0")&gt;0, "〇", "×")))</f>
        <v>×</v>
      </c>
      <c r="AM63" t="str">
        <f>IF(OR($A63="", AM$5=""), "", IF(COUNTIFS(【データ】蓄積用!A$2:A$10000, AM$5, 【データ】蓄積用!C$2:C$10000, $A63, 【データ】蓄積用!D$2:D$10000, "&gt;=3000", 【データ】蓄積用!E$2:E$10000, "&gt;=1500")&gt;0, "〇", IF(COUNTIFS(【データ】蓄積用!A$2:A$10000, AM$5, 【データ】蓄積用!C$2:C$10000, $A63, 【データ】蓄積用!Q$2:Q$10000, 1, 【データ】蓄積用!AC$2:AC$10000, "&gt;=4.0")&gt;0, "〇", "×")))</f>
        <v>×</v>
      </c>
      <c r="AN63" t="str">
        <f>IF(OR($A63="", AN$5=""), "", IF(COUNTIFS(【データ】蓄積用!A$2:A$10000, AN$5, 【データ】蓄積用!C$2:C$10000, $A63, 【データ】蓄積用!D$2:D$10000, "&gt;=3000", 【データ】蓄積用!E$2:E$10000, "&gt;=1500")&gt;0, "〇", IF(COUNTIFS(【データ】蓄積用!A$2:A$10000, AN$5, 【データ】蓄積用!C$2:C$10000, $A63, 【データ】蓄積用!Q$2:Q$10000, 1, 【データ】蓄積用!AC$2:AC$10000, "&gt;=4.0")&gt;0, "〇", "×")))</f>
        <v>×</v>
      </c>
      <c r="AO63" t="str">
        <f>IF(OR($A63="", AO$5=""), "", IF(COUNTIFS(【データ】蓄積用!A$2:A$10000, AO$5, 【データ】蓄積用!C$2:C$10000, $A63, 【データ】蓄積用!D$2:D$10000, "&gt;=3000", 【データ】蓄積用!E$2:E$10000, "&gt;=1500")&gt;0, "〇", IF(COUNTIFS(【データ】蓄積用!A$2:A$10000, AO$5, 【データ】蓄積用!C$2:C$10000, $A63, 【データ】蓄積用!Q$2:Q$10000, 1, 【データ】蓄積用!AC$2:AC$10000, "&gt;=4.0")&gt;0, "〇", "×")))</f>
        <v>×</v>
      </c>
      <c r="AP63" t="str">
        <f>IF(OR($A63="", AP$5=""), "", IF(COUNTIFS(【データ】蓄積用!A$2:A$10000, AP$5, 【データ】蓄積用!C$2:C$10000, $A63, 【データ】蓄積用!D$2:D$10000, "&gt;=3000", 【データ】蓄積用!E$2:E$10000, "&gt;=1500")&gt;0, "〇", IF(COUNTIFS(【データ】蓄積用!A$2:A$10000, AP$5, 【データ】蓄積用!C$2:C$10000, $A63, 【データ】蓄積用!Q$2:Q$10000, 1, 【データ】蓄積用!AC$2:AC$10000, "&gt;=4.0")&gt;0, "〇", "×")))</f>
        <v>×</v>
      </c>
      <c r="AQ63" t="str">
        <f>IF(OR($A63="", AQ$5=""), "", IF(COUNTIFS(【データ】蓄積用!A$2:A$10000, AQ$5, 【データ】蓄積用!C$2:C$10000, $A63, 【データ】蓄積用!D$2:D$10000, "&gt;=3000", 【データ】蓄積用!E$2:E$10000, "&gt;=1500")&gt;0, "〇", IF(COUNTIFS(【データ】蓄積用!A$2:A$10000, AQ$5, 【データ】蓄積用!C$2:C$10000, $A63, 【データ】蓄積用!Q$2:Q$10000, 1, 【データ】蓄積用!AC$2:AC$10000, "&gt;=4.0")&gt;0, "〇", "×")))</f>
        <v>×</v>
      </c>
      <c r="AR63" t="str">
        <f>IF(OR($A63="", AR$5=""), "", IF(COUNTIFS(【データ】蓄積用!A$2:A$10000, AR$5, 【データ】蓄積用!C$2:C$10000, $A63, 【データ】蓄積用!D$2:D$10000, "&gt;=3000", 【データ】蓄積用!E$2:E$10000, "&gt;=1500")&gt;0, "〇", IF(COUNTIFS(【データ】蓄積用!A$2:A$10000, AR$5, 【データ】蓄積用!C$2:C$10000, $A63, 【データ】蓄積用!Q$2:Q$10000, 1, 【データ】蓄積用!AC$2:AC$10000, "&gt;=4.0")&gt;0, "〇", "×")))</f>
        <v>×</v>
      </c>
      <c r="AS63" t="str">
        <f>IF(OR($A63="", AS$5=""), "", IF(COUNTIFS(【データ】蓄積用!A$2:A$10000, AS$5, 【データ】蓄積用!C$2:C$10000, $A63, 【データ】蓄積用!D$2:D$10000, "&gt;=3000", 【データ】蓄積用!E$2:E$10000, "&gt;=1500")&gt;0, "〇", IF(COUNTIFS(【データ】蓄積用!A$2:A$10000, AS$5, 【データ】蓄積用!C$2:C$10000, $A63, 【データ】蓄積用!Q$2:Q$10000, 1, 【データ】蓄積用!AC$2:AC$10000, "&gt;=4.0")&gt;0, "〇", "×")))</f>
        <v>×</v>
      </c>
      <c r="AT63" t="str">
        <f>IF(OR($A63="", AT$5=""), "", IF(COUNTIFS(【データ】蓄積用!A$2:A$10000, AT$5, 【データ】蓄積用!C$2:C$10000, $A63, 【データ】蓄積用!D$2:D$10000, "&gt;=3000", 【データ】蓄積用!E$2:E$10000, "&gt;=1500")&gt;0, "〇", IF(COUNTIFS(【データ】蓄積用!A$2:A$10000, AT$5, 【データ】蓄積用!C$2:C$10000, $A63, 【データ】蓄積用!Q$2:Q$10000, 1, 【データ】蓄積用!AC$2:AC$10000, "&gt;=4.0")&gt;0, "〇", "×")))</f>
        <v>×</v>
      </c>
      <c r="AU63" t="str">
        <f>IF(OR($A63="", AU$5=""), "", IF(COUNTIFS(【データ】蓄積用!A$2:A$10000, AU$5, 【データ】蓄積用!C$2:C$10000, $A63, 【データ】蓄積用!D$2:D$10000, "&gt;=3000", 【データ】蓄積用!E$2:E$10000, "&gt;=1500")&gt;0, "〇", IF(COUNTIFS(【データ】蓄積用!A$2:A$10000, AU$5, 【データ】蓄積用!C$2:C$10000, $A63, 【データ】蓄積用!Q$2:Q$10000, 1, 【データ】蓄積用!AC$2:AC$10000, "&gt;=4.0")&gt;0, "〇", "×")))</f>
        <v>×</v>
      </c>
      <c r="AV63" t="str">
        <f>IF(OR($A63="", AV$5=""), "", IF(COUNTIFS(【データ】蓄積用!A$2:A$10000, AV$5, 【データ】蓄積用!C$2:C$10000, $A63, 【データ】蓄積用!D$2:D$10000, "&gt;=3000", 【データ】蓄積用!E$2:E$10000, "&gt;=1500")&gt;0, "〇", IF(COUNTIFS(【データ】蓄積用!A$2:A$10000, AV$5, 【データ】蓄積用!C$2:C$10000, $A63, 【データ】蓄積用!Q$2:Q$10000, 1, 【データ】蓄積用!AC$2:AC$10000, "&gt;=4.0")&gt;0, "〇", "×")))</f>
        <v>×</v>
      </c>
      <c r="AW63" t="str">
        <f>IF(OR($A63="", AW$5=""), "", IF(COUNTIFS(【データ】蓄積用!A$2:A$10000, AW$5, 【データ】蓄積用!C$2:C$10000, $A63, 【データ】蓄積用!D$2:D$10000, "&gt;=3000", 【データ】蓄積用!E$2:E$10000, "&gt;=1500")&gt;0, "〇", IF(COUNTIFS(【データ】蓄積用!A$2:A$10000, AW$5, 【データ】蓄積用!C$2:C$10000, $A63, 【データ】蓄積用!Q$2:Q$10000, 1, 【データ】蓄積用!AC$2:AC$10000, "&gt;=4.0")&gt;0, "〇", "×")))</f>
        <v>×</v>
      </c>
      <c r="AX63" t="str">
        <f>IF(OR($A63="", AX$5=""), "", IF(COUNTIFS(【データ】蓄積用!A$2:A$10000, AX$5, 【データ】蓄積用!C$2:C$10000, $A63, 【データ】蓄積用!D$2:D$10000, "&gt;=3000", 【データ】蓄積用!E$2:E$10000, "&gt;=1500")&gt;0, "〇", IF(COUNTIFS(【データ】蓄積用!A$2:A$10000, AX$5, 【データ】蓄積用!C$2:C$10000, $A63, 【データ】蓄積用!Q$2:Q$10000, 1, 【データ】蓄積用!AC$2:AC$10000, "&gt;=4.0")&gt;0, "〇", "×")))</f>
        <v>×</v>
      </c>
      <c r="AY63" t="str">
        <f>IF(OR($A63="", AY$5=""), "", IF(COUNTIFS(【データ】蓄積用!A$2:A$10000, AY$5, 【データ】蓄積用!C$2:C$10000, $A63, 【データ】蓄積用!D$2:D$10000, "&gt;=3000", 【データ】蓄積用!E$2:E$10000, "&gt;=1500")&gt;0, "〇", IF(COUNTIFS(【データ】蓄積用!A$2:A$10000, AY$5, 【データ】蓄積用!C$2:C$10000, $A63, 【データ】蓄積用!Q$2:Q$10000, 1, 【データ】蓄積用!AC$2:AC$10000, "&gt;=4.0")&gt;0, "〇", "×")))</f>
        <v/>
      </c>
    </row>
    <row r="64" spans="1:51">
      <c r="A64">
        <v>638</v>
      </c>
      <c r="B64" t="str">
        <f>IF(OR($A64="", B$5=""), "", IF(COUNTIFS(【データ】蓄積用!A$2:A$10000, B$5, 【データ】蓄積用!C$2:C$10000, $A64, 【データ】蓄積用!D$2:D$10000, "&gt;=3000", 【データ】蓄積用!E$2:E$10000, "&gt;=1500")&gt;0, "〇", IF(COUNTIFS(【データ】蓄積用!A$2:A$10000, B$5, 【データ】蓄積用!C$2:C$10000, $A64, 【データ】蓄積用!Q$2:Q$10000, 1, 【データ】蓄積用!AC$2:AC$10000, "&gt;=4.0")&gt;0, "〇", "×")))</f>
        <v>×</v>
      </c>
      <c r="C64" t="str">
        <f>IF(OR($A64="", C$5=""), "", IF(COUNTIFS(【データ】蓄積用!A$2:A$10000, C$5, 【データ】蓄積用!C$2:C$10000, $A64, 【データ】蓄積用!D$2:D$10000, "&gt;=3000", 【データ】蓄積用!E$2:E$10000, "&gt;=1500")&gt;0, "〇", IF(COUNTIFS(【データ】蓄積用!A$2:A$10000, C$5, 【データ】蓄積用!C$2:C$10000, $A64, 【データ】蓄積用!Q$2:Q$10000, 1, 【データ】蓄積用!AC$2:AC$10000, "&gt;=4.0")&gt;0, "〇", "×")))</f>
        <v>×</v>
      </c>
      <c r="D64" t="str">
        <f>IF(OR($A64="", D$5=""), "", IF(COUNTIFS(【データ】蓄積用!A$2:A$10000, D$5, 【データ】蓄積用!C$2:C$10000, $A64, 【データ】蓄積用!D$2:D$10000, "&gt;=3000", 【データ】蓄積用!E$2:E$10000, "&gt;=1500")&gt;0, "〇", IF(COUNTIFS(【データ】蓄積用!A$2:A$10000, D$5, 【データ】蓄積用!C$2:C$10000, $A64, 【データ】蓄積用!Q$2:Q$10000, 1, 【データ】蓄積用!AC$2:AC$10000, "&gt;=4.0")&gt;0, "〇", "×")))</f>
        <v>×</v>
      </c>
      <c r="E64" t="str">
        <f>IF(OR($A64="", E$5=""), "", IF(COUNTIFS(【データ】蓄積用!A$2:A$10000, E$5, 【データ】蓄積用!C$2:C$10000, $A64, 【データ】蓄積用!D$2:D$10000, "&gt;=3000", 【データ】蓄積用!E$2:E$10000, "&gt;=1500")&gt;0, "〇", IF(COUNTIFS(【データ】蓄積用!A$2:A$10000, E$5, 【データ】蓄積用!C$2:C$10000, $A64, 【データ】蓄積用!Q$2:Q$10000, 1, 【データ】蓄積用!AC$2:AC$10000, "&gt;=4.0")&gt;0, "〇", "×")))</f>
        <v>×</v>
      </c>
      <c r="F64" t="str">
        <f>IF(OR($A64="", F$5=""), "", IF(COUNTIFS(【データ】蓄積用!A$2:A$10000, F$5, 【データ】蓄積用!C$2:C$10000, $A64, 【データ】蓄積用!D$2:D$10000, "&gt;=3000", 【データ】蓄積用!E$2:E$10000, "&gt;=1500")&gt;0, "〇", IF(COUNTIFS(【データ】蓄積用!A$2:A$10000, F$5, 【データ】蓄積用!C$2:C$10000, $A64, 【データ】蓄積用!Q$2:Q$10000, 1, 【データ】蓄積用!AC$2:AC$10000, "&gt;=4.0")&gt;0, "〇", "×")))</f>
        <v>×</v>
      </c>
      <c r="G64" t="str">
        <f>IF(OR($A64="", G$5=""), "", IF(COUNTIFS(【データ】蓄積用!A$2:A$10000, G$5, 【データ】蓄積用!C$2:C$10000, $A64, 【データ】蓄積用!D$2:D$10000, "&gt;=3000", 【データ】蓄積用!E$2:E$10000, "&gt;=1500")&gt;0, "〇", IF(COUNTIFS(【データ】蓄積用!A$2:A$10000, G$5, 【データ】蓄積用!C$2:C$10000, $A64, 【データ】蓄積用!Q$2:Q$10000, 1, 【データ】蓄積用!AC$2:AC$10000, "&gt;=4.0")&gt;0, "〇", "×")))</f>
        <v>×</v>
      </c>
      <c r="H64" t="str">
        <f>IF(OR($A64="", H$5=""), "", IF(COUNTIFS(【データ】蓄積用!A$2:A$10000, H$5, 【データ】蓄積用!C$2:C$10000, $A64, 【データ】蓄積用!D$2:D$10000, "&gt;=3000", 【データ】蓄積用!E$2:E$10000, "&gt;=1500")&gt;0, "〇", IF(COUNTIFS(【データ】蓄積用!A$2:A$10000, H$5, 【データ】蓄積用!C$2:C$10000, $A64, 【データ】蓄積用!Q$2:Q$10000, 1, 【データ】蓄積用!AC$2:AC$10000, "&gt;=4.0")&gt;0, "〇", "×")))</f>
        <v>×</v>
      </c>
      <c r="I64" t="str">
        <f>IF(OR($A64="", I$5=""), "", IF(COUNTIFS(【データ】蓄積用!A$2:A$10000, I$5, 【データ】蓄積用!C$2:C$10000, $A64, 【データ】蓄積用!D$2:D$10000, "&gt;=3000", 【データ】蓄積用!E$2:E$10000, "&gt;=1500")&gt;0, "〇", IF(COUNTIFS(【データ】蓄積用!A$2:A$10000, I$5, 【データ】蓄積用!C$2:C$10000, $A64, 【データ】蓄積用!Q$2:Q$10000, 1, 【データ】蓄積用!AC$2:AC$10000, "&gt;=4.0")&gt;0, "〇", "×")))</f>
        <v>×</v>
      </c>
      <c r="J64" t="str">
        <f>IF(OR($A64="", J$5=""), "", IF(COUNTIFS(【データ】蓄積用!A$2:A$10000, J$5, 【データ】蓄積用!C$2:C$10000, $A64, 【データ】蓄積用!D$2:D$10000, "&gt;=3000", 【データ】蓄積用!E$2:E$10000, "&gt;=1500")&gt;0, "〇", IF(COUNTIFS(【データ】蓄積用!A$2:A$10000, J$5, 【データ】蓄積用!C$2:C$10000, $A64, 【データ】蓄積用!Q$2:Q$10000, 1, 【データ】蓄積用!AC$2:AC$10000, "&gt;=4.0")&gt;0, "〇", "×")))</f>
        <v>×</v>
      </c>
      <c r="K64" t="str">
        <f>IF(OR($A64="", K$5=""), "", IF(COUNTIFS(【データ】蓄積用!A$2:A$10000, K$5, 【データ】蓄積用!C$2:C$10000, $A64, 【データ】蓄積用!D$2:D$10000, "&gt;=3000", 【データ】蓄積用!E$2:E$10000, "&gt;=1500")&gt;0, "〇", IF(COUNTIFS(【データ】蓄積用!A$2:A$10000, K$5, 【データ】蓄積用!C$2:C$10000, $A64, 【データ】蓄積用!Q$2:Q$10000, 1, 【データ】蓄積用!AC$2:AC$10000, "&gt;=4.0")&gt;0, "〇", "×")))</f>
        <v>×</v>
      </c>
      <c r="L64" t="str">
        <f>IF(OR($A64="", L$5=""), "", IF(COUNTIFS(【データ】蓄積用!A$2:A$10000, L$5, 【データ】蓄積用!C$2:C$10000, $A64, 【データ】蓄積用!D$2:D$10000, "&gt;=3000", 【データ】蓄積用!E$2:E$10000, "&gt;=1500")&gt;0, "〇", IF(COUNTIFS(【データ】蓄積用!A$2:A$10000, L$5, 【データ】蓄積用!C$2:C$10000, $A64, 【データ】蓄積用!Q$2:Q$10000, 1, 【データ】蓄積用!AC$2:AC$10000, "&gt;=4.0")&gt;0, "〇", "×")))</f>
        <v>×</v>
      </c>
      <c r="M64" t="str">
        <f>IF(OR($A64="", M$5=""), "", IF(COUNTIFS(【データ】蓄積用!A$2:A$10000, M$5, 【データ】蓄積用!C$2:C$10000, $A64, 【データ】蓄積用!D$2:D$10000, "&gt;=3000", 【データ】蓄積用!E$2:E$10000, "&gt;=1500")&gt;0, "〇", IF(COUNTIFS(【データ】蓄積用!A$2:A$10000, M$5, 【データ】蓄積用!C$2:C$10000, $A64, 【データ】蓄積用!Q$2:Q$10000, 1, 【データ】蓄積用!AC$2:AC$10000, "&gt;=4.0")&gt;0, "〇", "×")))</f>
        <v>×</v>
      </c>
      <c r="N64" t="str">
        <f>IF(OR($A64="", N$5=""), "", IF(COUNTIFS(【データ】蓄積用!A$2:A$10000, N$5, 【データ】蓄積用!C$2:C$10000, $A64, 【データ】蓄積用!D$2:D$10000, "&gt;=3000", 【データ】蓄積用!E$2:E$10000, "&gt;=1500")&gt;0, "〇", IF(COUNTIFS(【データ】蓄積用!A$2:A$10000, N$5, 【データ】蓄積用!C$2:C$10000, $A64, 【データ】蓄積用!Q$2:Q$10000, 1, 【データ】蓄積用!AC$2:AC$10000, "&gt;=4.0")&gt;0, "〇", "×")))</f>
        <v>×</v>
      </c>
      <c r="O64" t="str">
        <f>IF(OR($A64="", O$5=""), "", IF(COUNTIFS(【データ】蓄積用!A$2:A$10000, O$5, 【データ】蓄積用!C$2:C$10000, $A64, 【データ】蓄積用!D$2:D$10000, "&gt;=3000", 【データ】蓄積用!E$2:E$10000, "&gt;=1500")&gt;0, "〇", IF(COUNTIFS(【データ】蓄積用!A$2:A$10000, O$5, 【データ】蓄積用!C$2:C$10000, $A64, 【データ】蓄積用!Q$2:Q$10000, 1, 【データ】蓄積用!AC$2:AC$10000, "&gt;=4.0")&gt;0, "〇", "×")))</f>
        <v>×</v>
      </c>
      <c r="P64" t="str">
        <f>IF(OR($A64="", P$5=""), "", IF(COUNTIFS(【データ】蓄積用!A$2:A$10000, P$5, 【データ】蓄積用!C$2:C$10000, $A64, 【データ】蓄積用!D$2:D$10000, "&gt;=3000", 【データ】蓄積用!E$2:E$10000, "&gt;=1500")&gt;0, "〇", IF(COUNTIFS(【データ】蓄積用!A$2:A$10000, P$5, 【データ】蓄積用!C$2:C$10000, $A64, 【データ】蓄積用!Q$2:Q$10000, 1, 【データ】蓄積用!AC$2:AC$10000, "&gt;=4.0")&gt;0, "〇", "×")))</f>
        <v>×</v>
      </c>
      <c r="Q64" t="str">
        <f>IF(OR($A64="", Q$5=""), "", IF(COUNTIFS(【データ】蓄積用!A$2:A$10000, Q$5, 【データ】蓄積用!C$2:C$10000, $A64, 【データ】蓄積用!D$2:D$10000, "&gt;=3000", 【データ】蓄積用!E$2:E$10000, "&gt;=1500")&gt;0, "〇", IF(COUNTIFS(【データ】蓄積用!A$2:A$10000, Q$5, 【データ】蓄積用!C$2:C$10000, $A64, 【データ】蓄積用!Q$2:Q$10000, 1, 【データ】蓄積用!AC$2:AC$10000, "&gt;=4.0")&gt;0, "〇", "×")))</f>
        <v>×</v>
      </c>
      <c r="R64" t="str">
        <f>IF(OR($A64="", R$5=""), "", IF(COUNTIFS(【データ】蓄積用!A$2:A$10000, R$5, 【データ】蓄積用!C$2:C$10000, $A64, 【データ】蓄積用!D$2:D$10000, "&gt;=3000", 【データ】蓄積用!E$2:E$10000, "&gt;=1500")&gt;0, "〇", IF(COUNTIFS(【データ】蓄積用!A$2:A$10000, R$5, 【データ】蓄積用!C$2:C$10000, $A64, 【データ】蓄積用!Q$2:Q$10000, 1, 【データ】蓄積用!AC$2:AC$10000, "&gt;=4.0")&gt;0, "〇", "×")))</f>
        <v>×</v>
      </c>
      <c r="S64" t="str">
        <f>IF(OR($A64="", S$5=""), "", IF(COUNTIFS(【データ】蓄積用!A$2:A$10000, S$5, 【データ】蓄積用!C$2:C$10000, $A64, 【データ】蓄積用!D$2:D$10000, "&gt;=3000", 【データ】蓄積用!E$2:E$10000, "&gt;=1500")&gt;0, "〇", IF(COUNTIFS(【データ】蓄積用!A$2:A$10000, S$5, 【データ】蓄積用!C$2:C$10000, $A64, 【データ】蓄積用!Q$2:Q$10000, 1, 【データ】蓄積用!AC$2:AC$10000, "&gt;=4.0")&gt;0, "〇", "×")))</f>
        <v>×</v>
      </c>
      <c r="T64" t="str">
        <f>IF(OR($A64="", T$5=""), "", IF(COUNTIFS(【データ】蓄積用!A$2:A$10000, T$5, 【データ】蓄積用!C$2:C$10000, $A64, 【データ】蓄積用!D$2:D$10000, "&gt;=3000", 【データ】蓄積用!E$2:E$10000, "&gt;=1500")&gt;0, "〇", IF(COUNTIFS(【データ】蓄積用!A$2:A$10000, T$5, 【データ】蓄積用!C$2:C$10000, $A64, 【データ】蓄積用!Q$2:Q$10000, 1, 【データ】蓄積用!AC$2:AC$10000, "&gt;=4.0")&gt;0, "〇", "×")))</f>
        <v>×</v>
      </c>
      <c r="U64" t="str">
        <f>IF(OR($A64="", U$5=""), "", IF(COUNTIFS(【データ】蓄積用!A$2:A$10000, U$5, 【データ】蓄積用!C$2:C$10000, $A64, 【データ】蓄積用!D$2:D$10000, "&gt;=3000", 【データ】蓄積用!E$2:E$10000, "&gt;=1500")&gt;0, "〇", IF(COUNTIFS(【データ】蓄積用!A$2:A$10000, U$5, 【データ】蓄積用!C$2:C$10000, $A64, 【データ】蓄積用!Q$2:Q$10000, 1, 【データ】蓄積用!AC$2:AC$10000, "&gt;=4.0")&gt;0, "〇", "×")))</f>
        <v>×</v>
      </c>
      <c r="V64" t="str">
        <f>IF(OR($A64="", V$5=""), "", IF(COUNTIFS(【データ】蓄積用!A$2:A$10000, V$5, 【データ】蓄積用!C$2:C$10000, $A64, 【データ】蓄積用!D$2:D$10000, "&gt;=3000", 【データ】蓄積用!E$2:E$10000, "&gt;=1500")&gt;0, "〇", IF(COUNTIFS(【データ】蓄積用!A$2:A$10000, V$5, 【データ】蓄積用!C$2:C$10000, $A64, 【データ】蓄積用!Q$2:Q$10000, 1, 【データ】蓄積用!AC$2:AC$10000, "&gt;=4.0")&gt;0, "〇", "×")))</f>
        <v>×</v>
      </c>
      <c r="W64" t="str">
        <f>IF(OR($A64="", W$5=""), "", IF(COUNTIFS(【データ】蓄積用!A$2:A$10000, W$5, 【データ】蓄積用!C$2:C$10000, $A64, 【データ】蓄積用!D$2:D$10000, "&gt;=3000", 【データ】蓄積用!E$2:E$10000, "&gt;=1500")&gt;0, "〇", IF(COUNTIFS(【データ】蓄積用!A$2:A$10000, W$5, 【データ】蓄積用!C$2:C$10000, $A64, 【データ】蓄積用!Q$2:Q$10000, 1, 【データ】蓄積用!AC$2:AC$10000, "&gt;=4.0")&gt;0, "〇", "×")))</f>
        <v>×</v>
      </c>
      <c r="X64" t="str">
        <f>IF(OR($A64="", X$5=""), "", IF(COUNTIFS(【データ】蓄積用!A$2:A$10000, X$5, 【データ】蓄積用!C$2:C$10000, $A64, 【データ】蓄積用!D$2:D$10000, "&gt;=3000", 【データ】蓄積用!E$2:E$10000, "&gt;=1500")&gt;0, "〇", IF(COUNTIFS(【データ】蓄積用!A$2:A$10000, X$5, 【データ】蓄積用!C$2:C$10000, $A64, 【データ】蓄積用!Q$2:Q$10000, 1, 【データ】蓄積用!AC$2:AC$10000, "&gt;=4.0")&gt;0, "〇", "×")))</f>
        <v>×</v>
      </c>
      <c r="Y64" t="str">
        <f>IF(OR($A64="", Y$5=""), "", IF(COUNTIFS(【データ】蓄積用!A$2:A$10000, Y$5, 【データ】蓄積用!C$2:C$10000, $A64, 【データ】蓄積用!D$2:D$10000, "&gt;=3000", 【データ】蓄積用!E$2:E$10000, "&gt;=1500")&gt;0, "〇", IF(COUNTIFS(【データ】蓄積用!A$2:A$10000, Y$5, 【データ】蓄積用!C$2:C$10000, $A64, 【データ】蓄積用!Q$2:Q$10000, 1, 【データ】蓄積用!AC$2:AC$10000, "&gt;=4.0")&gt;0, "〇", "×")))</f>
        <v>×</v>
      </c>
      <c r="Z64" t="str">
        <f>IF(OR($A64="", Z$5=""), "", IF(COUNTIFS(【データ】蓄積用!A$2:A$10000, Z$5, 【データ】蓄積用!C$2:C$10000, $A64, 【データ】蓄積用!D$2:D$10000, "&gt;=3000", 【データ】蓄積用!E$2:E$10000, "&gt;=1500")&gt;0, "〇", IF(COUNTIFS(【データ】蓄積用!A$2:A$10000, Z$5, 【データ】蓄積用!C$2:C$10000, $A64, 【データ】蓄積用!Q$2:Q$10000, 1, 【データ】蓄積用!AC$2:AC$10000, "&gt;=4.0")&gt;0, "〇", "×")))</f>
        <v>×</v>
      </c>
      <c r="AA64" t="str">
        <f>IF(OR($A64="", AA$5=""), "", IF(COUNTIFS(【データ】蓄積用!A$2:A$10000, AA$5, 【データ】蓄積用!C$2:C$10000, $A64, 【データ】蓄積用!D$2:D$10000, "&gt;=3000", 【データ】蓄積用!E$2:E$10000, "&gt;=1500")&gt;0, "〇", IF(COUNTIFS(【データ】蓄積用!A$2:A$10000, AA$5, 【データ】蓄積用!C$2:C$10000, $A64, 【データ】蓄積用!Q$2:Q$10000, 1, 【データ】蓄積用!AC$2:AC$10000, "&gt;=4.0")&gt;0, "〇", "×")))</f>
        <v>×</v>
      </c>
      <c r="AB64" t="str">
        <f>IF(OR($A64="", AB$5=""), "", IF(COUNTIFS(【データ】蓄積用!A$2:A$10000, AB$5, 【データ】蓄積用!C$2:C$10000, $A64, 【データ】蓄積用!D$2:D$10000, "&gt;=3000", 【データ】蓄積用!E$2:E$10000, "&gt;=1500")&gt;0, "〇", IF(COUNTIFS(【データ】蓄積用!A$2:A$10000, AB$5, 【データ】蓄積用!C$2:C$10000, $A64, 【データ】蓄積用!Q$2:Q$10000, 1, 【データ】蓄積用!AC$2:AC$10000, "&gt;=4.0")&gt;0, "〇", "×")))</f>
        <v>×</v>
      </c>
      <c r="AC64" t="str">
        <f>IF(OR($A64="", AC$5=""), "", IF(COUNTIFS(【データ】蓄積用!A$2:A$10000, AC$5, 【データ】蓄積用!C$2:C$10000, $A64, 【データ】蓄積用!D$2:D$10000, "&gt;=3000", 【データ】蓄積用!E$2:E$10000, "&gt;=1500")&gt;0, "〇", IF(COUNTIFS(【データ】蓄積用!A$2:A$10000, AC$5, 【データ】蓄積用!C$2:C$10000, $A64, 【データ】蓄積用!Q$2:Q$10000, 1, 【データ】蓄積用!AC$2:AC$10000, "&gt;=4.0")&gt;0, "〇", "×")))</f>
        <v>×</v>
      </c>
      <c r="AD64" t="str">
        <f>IF(OR($A64="", AD$5=""), "", IF(COUNTIFS(【データ】蓄積用!A$2:A$10000, AD$5, 【データ】蓄積用!C$2:C$10000, $A64, 【データ】蓄積用!D$2:D$10000, "&gt;=3000", 【データ】蓄積用!E$2:E$10000, "&gt;=1500")&gt;0, "〇", IF(COUNTIFS(【データ】蓄積用!A$2:A$10000, AD$5, 【データ】蓄積用!C$2:C$10000, $A64, 【データ】蓄積用!Q$2:Q$10000, 1, 【データ】蓄積用!AC$2:AC$10000, "&gt;=4.0")&gt;0, "〇", "×")))</f>
        <v>×</v>
      </c>
      <c r="AE64" t="str">
        <f>IF(OR($A64="", AE$5=""), "", IF(COUNTIFS(【データ】蓄積用!A$2:A$10000, AE$5, 【データ】蓄積用!C$2:C$10000, $A64, 【データ】蓄積用!D$2:D$10000, "&gt;=3000", 【データ】蓄積用!E$2:E$10000, "&gt;=1500")&gt;0, "〇", IF(COUNTIFS(【データ】蓄積用!A$2:A$10000, AE$5, 【データ】蓄積用!C$2:C$10000, $A64, 【データ】蓄積用!Q$2:Q$10000, 1, 【データ】蓄積用!AC$2:AC$10000, "&gt;=4.0")&gt;0, "〇", "×")))</f>
        <v>×</v>
      </c>
      <c r="AF64" t="str">
        <f>IF(OR($A64="", AF$5=""), "", IF(COUNTIFS(【データ】蓄積用!A$2:A$10000, AF$5, 【データ】蓄積用!C$2:C$10000, $A64, 【データ】蓄積用!D$2:D$10000, "&gt;=3000", 【データ】蓄積用!E$2:E$10000, "&gt;=1500")&gt;0, "〇", IF(COUNTIFS(【データ】蓄積用!A$2:A$10000, AF$5, 【データ】蓄積用!C$2:C$10000, $A64, 【データ】蓄積用!Q$2:Q$10000, 1, 【データ】蓄積用!AC$2:AC$10000, "&gt;=4.0")&gt;0, "〇", "×")))</f>
        <v>×</v>
      </c>
      <c r="AG64" t="str">
        <f>IF(OR($A64="", AG$5=""), "", IF(COUNTIFS(【データ】蓄積用!A$2:A$10000, AG$5, 【データ】蓄積用!C$2:C$10000, $A64, 【データ】蓄積用!D$2:D$10000, "&gt;=3000", 【データ】蓄積用!E$2:E$10000, "&gt;=1500")&gt;0, "〇", IF(COUNTIFS(【データ】蓄積用!A$2:A$10000, AG$5, 【データ】蓄積用!C$2:C$10000, $A64, 【データ】蓄積用!Q$2:Q$10000, 1, 【データ】蓄積用!AC$2:AC$10000, "&gt;=4.0")&gt;0, "〇", "×")))</f>
        <v>×</v>
      </c>
      <c r="AH64" t="str">
        <f>IF(OR($A64="", AH$5=""), "", IF(COUNTIFS(【データ】蓄積用!A$2:A$10000, AH$5, 【データ】蓄積用!C$2:C$10000, $A64, 【データ】蓄積用!D$2:D$10000, "&gt;=3000", 【データ】蓄積用!E$2:E$10000, "&gt;=1500")&gt;0, "〇", IF(COUNTIFS(【データ】蓄積用!A$2:A$10000, AH$5, 【データ】蓄積用!C$2:C$10000, $A64, 【データ】蓄積用!Q$2:Q$10000, 1, 【データ】蓄積用!AC$2:AC$10000, "&gt;=4.0")&gt;0, "〇", "×")))</f>
        <v>×</v>
      </c>
      <c r="AI64" t="str">
        <f>IF(OR($A64="", AI$5=""), "", IF(COUNTIFS(【データ】蓄積用!A$2:A$10000, AI$5, 【データ】蓄積用!C$2:C$10000, $A64, 【データ】蓄積用!D$2:D$10000, "&gt;=3000", 【データ】蓄積用!E$2:E$10000, "&gt;=1500")&gt;0, "〇", IF(COUNTIFS(【データ】蓄積用!A$2:A$10000, AI$5, 【データ】蓄積用!C$2:C$10000, $A64, 【データ】蓄積用!Q$2:Q$10000, 1, 【データ】蓄積用!AC$2:AC$10000, "&gt;=4.0")&gt;0, "〇", "×")))</f>
        <v>×</v>
      </c>
      <c r="AJ64" t="str">
        <f>IF(OR($A64="", AJ$5=""), "", IF(COUNTIFS(【データ】蓄積用!A$2:A$10000, AJ$5, 【データ】蓄積用!C$2:C$10000, $A64, 【データ】蓄積用!D$2:D$10000, "&gt;=3000", 【データ】蓄積用!E$2:E$10000, "&gt;=1500")&gt;0, "〇", IF(COUNTIFS(【データ】蓄積用!A$2:A$10000, AJ$5, 【データ】蓄積用!C$2:C$10000, $A64, 【データ】蓄積用!Q$2:Q$10000, 1, 【データ】蓄積用!AC$2:AC$10000, "&gt;=4.0")&gt;0, "〇", "×")))</f>
        <v>×</v>
      </c>
      <c r="AK64" t="str">
        <f>IF(OR($A64="", AK$5=""), "", IF(COUNTIFS(【データ】蓄積用!A$2:A$10000, AK$5, 【データ】蓄積用!C$2:C$10000, $A64, 【データ】蓄積用!D$2:D$10000, "&gt;=3000", 【データ】蓄積用!E$2:E$10000, "&gt;=1500")&gt;0, "〇", IF(COUNTIFS(【データ】蓄積用!A$2:A$10000, AK$5, 【データ】蓄積用!C$2:C$10000, $A64, 【データ】蓄積用!Q$2:Q$10000, 1, 【データ】蓄積用!AC$2:AC$10000, "&gt;=4.0")&gt;0, "〇", "×")))</f>
        <v>×</v>
      </c>
      <c r="AL64" t="str">
        <f>IF(OR($A64="", AL$5=""), "", IF(COUNTIFS(【データ】蓄積用!A$2:A$10000, AL$5, 【データ】蓄積用!C$2:C$10000, $A64, 【データ】蓄積用!D$2:D$10000, "&gt;=3000", 【データ】蓄積用!E$2:E$10000, "&gt;=1500")&gt;0, "〇", IF(COUNTIFS(【データ】蓄積用!A$2:A$10000, AL$5, 【データ】蓄積用!C$2:C$10000, $A64, 【データ】蓄積用!Q$2:Q$10000, 1, 【データ】蓄積用!AC$2:AC$10000, "&gt;=4.0")&gt;0, "〇", "×")))</f>
        <v>×</v>
      </c>
      <c r="AM64" t="str">
        <f>IF(OR($A64="", AM$5=""), "", IF(COUNTIFS(【データ】蓄積用!A$2:A$10000, AM$5, 【データ】蓄積用!C$2:C$10000, $A64, 【データ】蓄積用!D$2:D$10000, "&gt;=3000", 【データ】蓄積用!E$2:E$10000, "&gt;=1500")&gt;0, "〇", IF(COUNTIFS(【データ】蓄積用!A$2:A$10000, AM$5, 【データ】蓄積用!C$2:C$10000, $A64, 【データ】蓄積用!Q$2:Q$10000, 1, 【データ】蓄積用!AC$2:AC$10000, "&gt;=4.0")&gt;0, "〇", "×")))</f>
        <v>×</v>
      </c>
      <c r="AN64" t="str">
        <f>IF(OR($A64="", AN$5=""), "", IF(COUNTIFS(【データ】蓄積用!A$2:A$10000, AN$5, 【データ】蓄積用!C$2:C$10000, $A64, 【データ】蓄積用!D$2:D$10000, "&gt;=3000", 【データ】蓄積用!E$2:E$10000, "&gt;=1500")&gt;0, "〇", IF(COUNTIFS(【データ】蓄積用!A$2:A$10000, AN$5, 【データ】蓄積用!C$2:C$10000, $A64, 【データ】蓄積用!Q$2:Q$10000, 1, 【データ】蓄積用!AC$2:AC$10000, "&gt;=4.0")&gt;0, "〇", "×")))</f>
        <v>×</v>
      </c>
      <c r="AO64" t="str">
        <f>IF(OR($A64="", AO$5=""), "", IF(COUNTIFS(【データ】蓄積用!A$2:A$10000, AO$5, 【データ】蓄積用!C$2:C$10000, $A64, 【データ】蓄積用!D$2:D$10000, "&gt;=3000", 【データ】蓄積用!E$2:E$10000, "&gt;=1500")&gt;0, "〇", IF(COUNTIFS(【データ】蓄積用!A$2:A$10000, AO$5, 【データ】蓄積用!C$2:C$10000, $A64, 【データ】蓄積用!Q$2:Q$10000, 1, 【データ】蓄積用!AC$2:AC$10000, "&gt;=4.0")&gt;0, "〇", "×")))</f>
        <v>×</v>
      </c>
      <c r="AP64" t="str">
        <f>IF(OR($A64="", AP$5=""), "", IF(COUNTIFS(【データ】蓄積用!A$2:A$10000, AP$5, 【データ】蓄積用!C$2:C$10000, $A64, 【データ】蓄積用!D$2:D$10000, "&gt;=3000", 【データ】蓄積用!E$2:E$10000, "&gt;=1500")&gt;0, "〇", IF(COUNTIFS(【データ】蓄積用!A$2:A$10000, AP$5, 【データ】蓄積用!C$2:C$10000, $A64, 【データ】蓄積用!Q$2:Q$10000, 1, 【データ】蓄積用!AC$2:AC$10000, "&gt;=4.0")&gt;0, "〇", "×")))</f>
        <v>×</v>
      </c>
      <c r="AQ64" t="str">
        <f>IF(OR($A64="", AQ$5=""), "", IF(COUNTIFS(【データ】蓄積用!A$2:A$10000, AQ$5, 【データ】蓄積用!C$2:C$10000, $A64, 【データ】蓄積用!D$2:D$10000, "&gt;=3000", 【データ】蓄積用!E$2:E$10000, "&gt;=1500")&gt;0, "〇", IF(COUNTIFS(【データ】蓄積用!A$2:A$10000, AQ$5, 【データ】蓄積用!C$2:C$10000, $A64, 【データ】蓄積用!Q$2:Q$10000, 1, 【データ】蓄積用!AC$2:AC$10000, "&gt;=4.0")&gt;0, "〇", "×")))</f>
        <v>×</v>
      </c>
      <c r="AR64" t="str">
        <f>IF(OR($A64="", AR$5=""), "", IF(COUNTIFS(【データ】蓄積用!A$2:A$10000, AR$5, 【データ】蓄積用!C$2:C$10000, $A64, 【データ】蓄積用!D$2:D$10000, "&gt;=3000", 【データ】蓄積用!E$2:E$10000, "&gt;=1500")&gt;0, "〇", IF(COUNTIFS(【データ】蓄積用!A$2:A$10000, AR$5, 【データ】蓄積用!C$2:C$10000, $A64, 【データ】蓄積用!Q$2:Q$10000, 1, 【データ】蓄積用!AC$2:AC$10000, "&gt;=4.0")&gt;0, "〇", "×")))</f>
        <v>×</v>
      </c>
      <c r="AS64" t="str">
        <f>IF(OR($A64="", AS$5=""), "", IF(COUNTIFS(【データ】蓄積用!A$2:A$10000, AS$5, 【データ】蓄積用!C$2:C$10000, $A64, 【データ】蓄積用!D$2:D$10000, "&gt;=3000", 【データ】蓄積用!E$2:E$10000, "&gt;=1500")&gt;0, "〇", IF(COUNTIFS(【データ】蓄積用!A$2:A$10000, AS$5, 【データ】蓄積用!C$2:C$10000, $A64, 【データ】蓄積用!Q$2:Q$10000, 1, 【データ】蓄積用!AC$2:AC$10000, "&gt;=4.0")&gt;0, "〇", "×")))</f>
        <v>×</v>
      </c>
      <c r="AT64" t="str">
        <f>IF(OR($A64="", AT$5=""), "", IF(COUNTIFS(【データ】蓄積用!A$2:A$10000, AT$5, 【データ】蓄積用!C$2:C$10000, $A64, 【データ】蓄積用!D$2:D$10000, "&gt;=3000", 【データ】蓄積用!E$2:E$10000, "&gt;=1500")&gt;0, "〇", IF(COUNTIFS(【データ】蓄積用!A$2:A$10000, AT$5, 【データ】蓄積用!C$2:C$10000, $A64, 【データ】蓄積用!Q$2:Q$10000, 1, 【データ】蓄積用!AC$2:AC$10000, "&gt;=4.0")&gt;0, "〇", "×")))</f>
        <v>×</v>
      </c>
      <c r="AU64" t="str">
        <f>IF(OR($A64="", AU$5=""), "", IF(COUNTIFS(【データ】蓄積用!A$2:A$10000, AU$5, 【データ】蓄積用!C$2:C$10000, $A64, 【データ】蓄積用!D$2:D$10000, "&gt;=3000", 【データ】蓄積用!E$2:E$10000, "&gt;=1500")&gt;0, "〇", IF(COUNTIFS(【データ】蓄積用!A$2:A$10000, AU$5, 【データ】蓄積用!C$2:C$10000, $A64, 【データ】蓄積用!Q$2:Q$10000, 1, 【データ】蓄積用!AC$2:AC$10000, "&gt;=4.0")&gt;0, "〇", "×")))</f>
        <v>×</v>
      </c>
      <c r="AV64" t="str">
        <f>IF(OR($A64="", AV$5=""), "", IF(COUNTIFS(【データ】蓄積用!A$2:A$10000, AV$5, 【データ】蓄積用!C$2:C$10000, $A64, 【データ】蓄積用!D$2:D$10000, "&gt;=3000", 【データ】蓄積用!E$2:E$10000, "&gt;=1500")&gt;0, "〇", IF(COUNTIFS(【データ】蓄積用!A$2:A$10000, AV$5, 【データ】蓄積用!C$2:C$10000, $A64, 【データ】蓄積用!Q$2:Q$10000, 1, 【データ】蓄積用!AC$2:AC$10000, "&gt;=4.0")&gt;0, "〇", "×")))</f>
        <v>×</v>
      </c>
      <c r="AW64" t="str">
        <f>IF(OR($A64="", AW$5=""), "", IF(COUNTIFS(【データ】蓄積用!A$2:A$10000, AW$5, 【データ】蓄積用!C$2:C$10000, $A64, 【データ】蓄積用!D$2:D$10000, "&gt;=3000", 【データ】蓄積用!E$2:E$10000, "&gt;=1500")&gt;0, "〇", IF(COUNTIFS(【データ】蓄積用!A$2:A$10000, AW$5, 【データ】蓄積用!C$2:C$10000, $A64, 【データ】蓄積用!Q$2:Q$10000, 1, 【データ】蓄積用!AC$2:AC$10000, "&gt;=4.0")&gt;0, "〇", "×")))</f>
        <v>×</v>
      </c>
      <c r="AX64" t="str">
        <f>IF(OR($A64="", AX$5=""), "", IF(COUNTIFS(【データ】蓄積用!A$2:A$10000, AX$5, 【データ】蓄積用!C$2:C$10000, $A64, 【データ】蓄積用!D$2:D$10000, "&gt;=3000", 【データ】蓄積用!E$2:E$10000, "&gt;=1500")&gt;0, "〇", IF(COUNTIFS(【データ】蓄積用!A$2:A$10000, AX$5, 【データ】蓄積用!C$2:C$10000, $A64, 【データ】蓄積用!Q$2:Q$10000, 1, 【データ】蓄積用!AC$2:AC$10000, "&gt;=4.0")&gt;0, "〇", "×")))</f>
        <v>×</v>
      </c>
      <c r="AY64" t="str">
        <f>IF(OR($A64="", AY$5=""), "", IF(COUNTIFS(【データ】蓄積用!A$2:A$10000, AY$5, 【データ】蓄積用!C$2:C$10000, $A64, 【データ】蓄積用!D$2:D$10000, "&gt;=3000", 【データ】蓄積用!E$2:E$10000, "&gt;=1500")&gt;0, "〇", IF(COUNTIFS(【データ】蓄積用!A$2:A$10000, AY$5, 【データ】蓄積用!C$2:C$10000, $A64, 【データ】蓄積用!Q$2:Q$10000, 1, 【データ】蓄積用!AC$2:AC$10000, "&gt;=4.0")&gt;0, "〇", "×")))</f>
        <v/>
      </c>
    </row>
    <row r="65" spans="1:51">
      <c r="A65">
        <v>650</v>
      </c>
      <c r="B65" t="str">
        <f>IF(OR($A65="", B$5=""), "", IF(COUNTIFS(【データ】蓄積用!A$2:A$10000, B$5, 【データ】蓄積用!C$2:C$10000, $A65, 【データ】蓄積用!D$2:D$10000, "&gt;=3000", 【データ】蓄積用!E$2:E$10000, "&gt;=1500")&gt;0, "〇", IF(COUNTIFS(【データ】蓄積用!A$2:A$10000, B$5, 【データ】蓄積用!C$2:C$10000, $A65, 【データ】蓄積用!Q$2:Q$10000, 1, 【データ】蓄積用!AC$2:AC$10000, "&gt;=4.0")&gt;0, "〇", "×")))</f>
        <v>×</v>
      </c>
      <c r="C65" t="str">
        <f>IF(OR($A65="", C$5=""), "", IF(COUNTIFS(【データ】蓄積用!A$2:A$10000, C$5, 【データ】蓄積用!C$2:C$10000, $A65, 【データ】蓄積用!D$2:D$10000, "&gt;=3000", 【データ】蓄積用!E$2:E$10000, "&gt;=1500")&gt;0, "〇", IF(COUNTIFS(【データ】蓄積用!A$2:A$10000, C$5, 【データ】蓄積用!C$2:C$10000, $A65, 【データ】蓄積用!Q$2:Q$10000, 1, 【データ】蓄積用!AC$2:AC$10000, "&gt;=4.0")&gt;0, "〇", "×")))</f>
        <v>×</v>
      </c>
      <c r="D65" t="str">
        <f>IF(OR($A65="", D$5=""), "", IF(COUNTIFS(【データ】蓄積用!A$2:A$10000, D$5, 【データ】蓄積用!C$2:C$10000, $A65, 【データ】蓄積用!D$2:D$10000, "&gt;=3000", 【データ】蓄積用!E$2:E$10000, "&gt;=1500")&gt;0, "〇", IF(COUNTIFS(【データ】蓄積用!A$2:A$10000, D$5, 【データ】蓄積用!C$2:C$10000, $A65, 【データ】蓄積用!Q$2:Q$10000, 1, 【データ】蓄積用!AC$2:AC$10000, "&gt;=4.0")&gt;0, "〇", "×")))</f>
        <v>×</v>
      </c>
      <c r="E65" t="str">
        <f>IF(OR($A65="", E$5=""), "", IF(COUNTIFS(【データ】蓄積用!A$2:A$10000, E$5, 【データ】蓄積用!C$2:C$10000, $A65, 【データ】蓄積用!D$2:D$10000, "&gt;=3000", 【データ】蓄積用!E$2:E$10000, "&gt;=1500")&gt;0, "〇", IF(COUNTIFS(【データ】蓄積用!A$2:A$10000, E$5, 【データ】蓄積用!C$2:C$10000, $A65, 【データ】蓄積用!Q$2:Q$10000, 1, 【データ】蓄積用!AC$2:AC$10000, "&gt;=4.0")&gt;0, "〇", "×")))</f>
        <v>×</v>
      </c>
      <c r="F65" t="str">
        <f>IF(OR($A65="", F$5=""), "", IF(COUNTIFS(【データ】蓄積用!A$2:A$10000, F$5, 【データ】蓄積用!C$2:C$10000, $A65, 【データ】蓄積用!D$2:D$10000, "&gt;=3000", 【データ】蓄積用!E$2:E$10000, "&gt;=1500")&gt;0, "〇", IF(COUNTIFS(【データ】蓄積用!A$2:A$10000, F$5, 【データ】蓄積用!C$2:C$10000, $A65, 【データ】蓄積用!Q$2:Q$10000, 1, 【データ】蓄積用!AC$2:AC$10000, "&gt;=4.0")&gt;0, "〇", "×")))</f>
        <v>×</v>
      </c>
      <c r="G65" t="str">
        <f>IF(OR($A65="", G$5=""), "", IF(COUNTIFS(【データ】蓄積用!A$2:A$10000, G$5, 【データ】蓄積用!C$2:C$10000, $A65, 【データ】蓄積用!D$2:D$10000, "&gt;=3000", 【データ】蓄積用!E$2:E$10000, "&gt;=1500")&gt;0, "〇", IF(COUNTIFS(【データ】蓄積用!A$2:A$10000, G$5, 【データ】蓄積用!C$2:C$10000, $A65, 【データ】蓄積用!Q$2:Q$10000, 1, 【データ】蓄積用!AC$2:AC$10000, "&gt;=4.0")&gt;0, "〇", "×")))</f>
        <v>×</v>
      </c>
      <c r="H65" t="str">
        <f>IF(OR($A65="", H$5=""), "", IF(COUNTIFS(【データ】蓄積用!A$2:A$10000, H$5, 【データ】蓄積用!C$2:C$10000, $A65, 【データ】蓄積用!D$2:D$10000, "&gt;=3000", 【データ】蓄積用!E$2:E$10000, "&gt;=1500")&gt;0, "〇", IF(COUNTIFS(【データ】蓄積用!A$2:A$10000, H$5, 【データ】蓄積用!C$2:C$10000, $A65, 【データ】蓄積用!Q$2:Q$10000, 1, 【データ】蓄積用!AC$2:AC$10000, "&gt;=4.0")&gt;0, "〇", "×")))</f>
        <v>×</v>
      </c>
      <c r="I65" t="str">
        <f>IF(OR($A65="", I$5=""), "", IF(COUNTIFS(【データ】蓄積用!A$2:A$10000, I$5, 【データ】蓄積用!C$2:C$10000, $A65, 【データ】蓄積用!D$2:D$10000, "&gt;=3000", 【データ】蓄積用!E$2:E$10000, "&gt;=1500")&gt;0, "〇", IF(COUNTIFS(【データ】蓄積用!A$2:A$10000, I$5, 【データ】蓄積用!C$2:C$10000, $A65, 【データ】蓄積用!Q$2:Q$10000, 1, 【データ】蓄積用!AC$2:AC$10000, "&gt;=4.0")&gt;0, "〇", "×")))</f>
        <v>×</v>
      </c>
      <c r="J65" t="str">
        <f>IF(OR($A65="", J$5=""), "", IF(COUNTIFS(【データ】蓄積用!A$2:A$10000, J$5, 【データ】蓄積用!C$2:C$10000, $A65, 【データ】蓄積用!D$2:D$10000, "&gt;=3000", 【データ】蓄積用!E$2:E$10000, "&gt;=1500")&gt;0, "〇", IF(COUNTIFS(【データ】蓄積用!A$2:A$10000, J$5, 【データ】蓄積用!C$2:C$10000, $A65, 【データ】蓄積用!Q$2:Q$10000, 1, 【データ】蓄積用!AC$2:AC$10000, "&gt;=4.0")&gt;0, "〇", "×")))</f>
        <v>×</v>
      </c>
      <c r="K65" t="str">
        <f>IF(OR($A65="", K$5=""), "", IF(COUNTIFS(【データ】蓄積用!A$2:A$10000, K$5, 【データ】蓄積用!C$2:C$10000, $A65, 【データ】蓄積用!D$2:D$10000, "&gt;=3000", 【データ】蓄積用!E$2:E$10000, "&gt;=1500")&gt;0, "〇", IF(COUNTIFS(【データ】蓄積用!A$2:A$10000, K$5, 【データ】蓄積用!C$2:C$10000, $A65, 【データ】蓄積用!Q$2:Q$10000, 1, 【データ】蓄積用!AC$2:AC$10000, "&gt;=4.0")&gt;0, "〇", "×")))</f>
        <v>×</v>
      </c>
      <c r="L65" t="str">
        <f>IF(OR($A65="", L$5=""), "", IF(COUNTIFS(【データ】蓄積用!A$2:A$10000, L$5, 【データ】蓄積用!C$2:C$10000, $A65, 【データ】蓄積用!D$2:D$10000, "&gt;=3000", 【データ】蓄積用!E$2:E$10000, "&gt;=1500")&gt;0, "〇", IF(COUNTIFS(【データ】蓄積用!A$2:A$10000, L$5, 【データ】蓄積用!C$2:C$10000, $A65, 【データ】蓄積用!Q$2:Q$10000, 1, 【データ】蓄積用!AC$2:AC$10000, "&gt;=4.0")&gt;0, "〇", "×")))</f>
        <v>×</v>
      </c>
      <c r="M65" t="str">
        <f>IF(OR($A65="", M$5=""), "", IF(COUNTIFS(【データ】蓄積用!A$2:A$10000, M$5, 【データ】蓄積用!C$2:C$10000, $A65, 【データ】蓄積用!D$2:D$10000, "&gt;=3000", 【データ】蓄積用!E$2:E$10000, "&gt;=1500")&gt;0, "〇", IF(COUNTIFS(【データ】蓄積用!A$2:A$10000, M$5, 【データ】蓄積用!C$2:C$10000, $A65, 【データ】蓄積用!Q$2:Q$10000, 1, 【データ】蓄積用!AC$2:AC$10000, "&gt;=4.0")&gt;0, "〇", "×")))</f>
        <v>×</v>
      </c>
      <c r="N65" t="str">
        <f>IF(OR($A65="", N$5=""), "", IF(COUNTIFS(【データ】蓄積用!A$2:A$10000, N$5, 【データ】蓄積用!C$2:C$10000, $A65, 【データ】蓄積用!D$2:D$10000, "&gt;=3000", 【データ】蓄積用!E$2:E$10000, "&gt;=1500")&gt;0, "〇", IF(COUNTIFS(【データ】蓄積用!A$2:A$10000, N$5, 【データ】蓄積用!C$2:C$10000, $A65, 【データ】蓄積用!Q$2:Q$10000, 1, 【データ】蓄積用!AC$2:AC$10000, "&gt;=4.0")&gt;0, "〇", "×")))</f>
        <v>×</v>
      </c>
      <c r="O65" t="str">
        <f>IF(OR($A65="", O$5=""), "", IF(COUNTIFS(【データ】蓄積用!A$2:A$10000, O$5, 【データ】蓄積用!C$2:C$10000, $A65, 【データ】蓄積用!D$2:D$10000, "&gt;=3000", 【データ】蓄積用!E$2:E$10000, "&gt;=1500")&gt;0, "〇", IF(COUNTIFS(【データ】蓄積用!A$2:A$10000, O$5, 【データ】蓄積用!C$2:C$10000, $A65, 【データ】蓄積用!Q$2:Q$10000, 1, 【データ】蓄積用!AC$2:AC$10000, "&gt;=4.0")&gt;0, "〇", "×")))</f>
        <v>×</v>
      </c>
      <c r="P65" t="str">
        <f>IF(OR($A65="", P$5=""), "", IF(COUNTIFS(【データ】蓄積用!A$2:A$10000, P$5, 【データ】蓄積用!C$2:C$10000, $A65, 【データ】蓄積用!D$2:D$10000, "&gt;=3000", 【データ】蓄積用!E$2:E$10000, "&gt;=1500")&gt;0, "〇", IF(COUNTIFS(【データ】蓄積用!A$2:A$10000, P$5, 【データ】蓄積用!C$2:C$10000, $A65, 【データ】蓄積用!Q$2:Q$10000, 1, 【データ】蓄積用!AC$2:AC$10000, "&gt;=4.0")&gt;0, "〇", "×")))</f>
        <v>×</v>
      </c>
      <c r="Q65" t="str">
        <f>IF(OR($A65="", Q$5=""), "", IF(COUNTIFS(【データ】蓄積用!A$2:A$10000, Q$5, 【データ】蓄積用!C$2:C$10000, $A65, 【データ】蓄積用!D$2:D$10000, "&gt;=3000", 【データ】蓄積用!E$2:E$10000, "&gt;=1500")&gt;0, "〇", IF(COUNTIFS(【データ】蓄積用!A$2:A$10000, Q$5, 【データ】蓄積用!C$2:C$10000, $A65, 【データ】蓄積用!Q$2:Q$10000, 1, 【データ】蓄積用!AC$2:AC$10000, "&gt;=4.0")&gt;0, "〇", "×")))</f>
        <v>×</v>
      </c>
      <c r="R65" t="str">
        <f>IF(OR($A65="", R$5=""), "", IF(COUNTIFS(【データ】蓄積用!A$2:A$10000, R$5, 【データ】蓄積用!C$2:C$10000, $A65, 【データ】蓄積用!D$2:D$10000, "&gt;=3000", 【データ】蓄積用!E$2:E$10000, "&gt;=1500")&gt;0, "〇", IF(COUNTIFS(【データ】蓄積用!A$2:A$10000, R$5, 【データ】蓄積用!C$2:C$10000, $A65, 【データ】蓄積用!Q$2:Q$10000, 1, 【データ】蓄積用!AC$2:AC$10000, "&gt;=4.0")&gt;0, "〇", "×")))</f>
        <v>×</v>
      </c>
      <c r="S65" t="str">
        <f>IF(OR($A65="", S$5=""), "", IF(COUNTIFS(【データ】蓄積用!A$2:A$10000, S$5, 【データ】蓄積用!C$2:C$10000, $A65, 【データ】蓄積用!D$2:D$10000, "&gt;=3000", 【データ】蓄積用!E$2:E$10000, "&gt;=1500")&gt;0, "〇", IF(COUNTIFS(【データ】蓄積用!A$2:A$10000, S$5, 【データ】蓄積用!C$2:C$10000, $A65, 【データ】蓄積用!Q$2:Q$10000, 1, 【データ】蓄積用!AC$2:AC$10000, "&gt;=4.0")&gt;0, "〇", "×")))</f>
        <v>×</v>
      </c>
      <c r="T65" t="str">
        <f>IF(OR($A65="", T$5=""), "", IF(COUNTIFS(【データ】蓄積用!A$2:A$10000, T$5, 【データ】蓄積用!C$2:C$10000, $A65, 【データ】蓄積用!D$2:D$10000, "&gt;=3000", 【データ】蓄積用!E$2:E$10000, "&gt;=1500")&gt;0, "〇", IF(COUNTIFS(【データ】蓄積用!A$2:A$10000, T$5, 【データ】蓄積用!C$2:C$10000, $A65, 【データ】蓄積用!Q$2:Q$10000, 1, 【データ】蓄積用!AC$2:AC$10000, "&gt;=4.0")&gt;0, "〇", "×")))</f>
        <v>×</v>
      </c>
      <c r="U65" t="str">
        <f>IF(OR($A65="", U$5=""), "", IF(COUNTIFS(【データ】蓄積用!A$2:A$10000, U$5, 【データ】蓄積用!C$2:C$10000, $A65, 【データ】蓄積用!D$2:D$10000, "&gt;=3000", 【データ】蓄積用!E$2:E$10000, "&gt;=1500")&gt;0, "〇", IF(COUNTIFS(【データ】蓄積用!A$2:A$10000, U$5, 【データ】蓄積用!C$2:C$10000, $A65, 【データ】蓄積用!Q$2:Q$10000, 1, 【データ】蓄積用!AC$2:AC$10000, "&gt;=4.0")&gt;0, "〇", "×")))</f>
        <v>×</v>
      </c>
      <c r="V65" t="str">
        <f>IF(OR($A65="", V$5=""), "", IF(COUNTIFS(【データ】蓄積用!A$2:A$10000, V$5, 【データ】蓄積用!C$2:C$10000, $A65, 【データ】蓄積用!D$2:D$10000, "&gt;=3000", 【データ】蓄積用!E$2:E$10000, "&gt;=1500")&gt;0, "〇", IF(COUNTIFS(【データ】蓄積用!A$2:A$10000, V$5, 【データ】蓄積用!C$2:C$10000, $A65, 【データ】蓄積用!Q$2:Q$10000, 1, 【データ】蓄積用!AC$2:AC$10000, "&gt;=4.0")&gt;0, "〇", "×")))</f>
        <v>×</v>
      </c>
      <c r="W65" t="str">
        <f>IF(OR($A65="", W$5=""), "", IF(COUNTIFS(【データ】蓄積用!A$2:A$10000, W$5, 【データ】蓄積用!C$2:C$10000, $A65, 【データ】蓄積用!D$2:D$10000, "&gt;=3000", 【データ】蓄積用!E$2:E$10000, "&gt;=1500")&gt;0, "〇", IF(COUNTIFS(【データ】蓄積用!A$2:A$10000, W$5, 【データ】蓄積用!C$2:C$10000, $A65, 【データ】蓄積用!Q$2:Q$10000, 1, 【データ】蓄積用!AC$2:AC$10000, "&gt;=4.0")&gt;0, "〇", "×")))</f>
        <v>×</v>
      </c>
      <c r="X65" t="str">
        <f>IF(OR($A65="", X$5=""), "", IF(COUNTIFS(【データ】蓄積用!A$2:A$10000, X$5, 【データ】蓄積用!C$2:C$10000, $A65, 【データ】蓄積用!D$2:D$10000, "&gt;=3000", 【データ】蓄積用!E$2:E$10000, "&gt;=1500")&gt;0, "〇", IF(COUNTIFS(【データ】蓄積用!A$2:A$10000, X$5, 【データ】蓄積用!C$2:C$10000, $A65, 【データ】蓄積用!Q$2:Q$10000, 1, 【データ】蓄積用!AC$2:AC$10000, "&gt;=4.0")&gt;0, "〇", "×")))</f>
        <v>×</v>
      </c>
      <c r="Y65" t="str">
        <f>IF(OR($A65="", Y$5=""), "", IF(COUNTIFS(【データ】蓄積用!A$2:A$10000, Y$5, 【データ】蓄積用!C$2:C$10000, $A65, 【データ】蓄積用!D$2:D$10000, "&gt;=3000", 【データ】蓄積用!E$2:E$10000, "&gt;=1500")&gt;0, "〇", IF(COUNTIFS(【データ】蓄積用!A$2:A$10000, Y$5, 【データ】蓄積用!C$2:C$10000, $A65, 【データ】蓄積用!Q$2:Q$10000, 1, 【データ】蓄積用!AC$2:AC$10000, "&gt;=4.0")&gt;0, "〇", "×")))</f>
        <v>×</v>
      </c>
      <c r="Z65" t="str">
        <f>IF(OR($A65="", Z$5=""), "", IF(COUNTIFS(【データ】蓄積用!A$2:A$10000, Z$5, 【データ】蓄積用!C$2:C$10000, $A65, 【データ】蓄積用!D$2:D$10000, "&gt;=3000", 【データ】蓄積用!E$2:E$10000, "&gt;=1500")&gt;0, "〇", IF(COUNTIFS(【データ】蓄積用!A$2:A$10000, Z$5, 【データ】蓄積用!C$2:C$10000, $A65, 【データ】蓄積用!Q$2:Q$10000, 1, 【データ】蓄積用!AC$2:AC$10000, "&gt;=4.0")&gt;0, "〇", "×")))</f>
        <v>×</v>
      </c>
      <c r="AA65" t="str">
        <f>IF(OR($A65="", AA$5=""), "", IF(COUNTIFS(【データ】蓄積用!A$2:A$10000, AA$5, 【データ】蓄積用!C$2:C$10000, $A65, 【データ】蓄積用!D$2:D$10000, "&gt;=3000", 【データ】蓄積用!E$2:E$10000, "&gt;=1500")&gt;0, "〇", IF(COUNTIFS(【データ】蓄積用!A$2:A$10000, AA$5, 【データ】蓄積用!C$2:C$10000, $A65, 【データ】蓄積用!Q$2:Q$10000, 1, 【データ】蓄積用!AC$2:AC$10000, "&gt;=4.0")&gt;0, "〇", "×")))</f>
        <v>×</v>
      </c>
      <c r="AB65" t="str">
        <f>IF(OR($A65="", AB$5=""), "", IF(COUNTIFS(【データ】蓄積用!A$2:A$10000, AB$5, 【データ】蓄積用!C$2:C$10000, $A65, 【データ】蓄積用!D$2:D$10000, "&gt;=3000", 【データ】蓄積用!E$2:E$10000, "&gt;=1500")&gt;0, "〇", IF(COUNTIFS(【データ】蓄積用!A$2:A$10000, AB$5, 【データ】蓄積用!C$2:C$10000, $A65, 【データ】蓄積用!Q$2:Q$10000, 1, 【データ】蓄積用!AC$2:AC$10000, "&gt;=4.0")&gt;0, "〇", "×")))</f>
        <v>×</v>
      </c>
      <c r="AC65" t="str">
        <f>IF(OR($A65="", AC$5=""), "", IF(COUNTIFS(【データ】蓄積用!A$2:A$10000, AC$5, 【データ】蓄積用!C$2:C$10000, $A65, 【データ】蓄積用!D$2:D$10000, "&gt;=3000", 【データ】蓄積用!E$2:E$10000, "&gt;=1500")&gt;0, "〇", IF(COUNTIFS(【データ】蓄積用!A$2:A$10000, AC$5, 【データ】蓄積用!C$2:C$10000, $A65, 【データ】蓄積用!Q$2:Q$10000, 1, 【データ】蓄積用!AC$2:AC$10000, "&gt;=4.0")&gt;0, "〇", "×")))</f>
        <v>×</v>
      </c>
      <c r="AD65" t="str">
        <f>IF(OR($A65="", AD$5=""), "", IF(COUNTIFS(【データ】蓄積用!A$2:A$10000, AD$5, 【データ】蓄積用!C$2:C$10000, $A65, 【データ】蓄積用!D$2:D$10000, "&gt;=3000", 【データ】蓄積用!E$2:E$10000, "&gt;=1500")&gt;0, "〇", IF(COUNTIFS(【データ】蓄積用!A$2:A$10000, AD$5, 【データ】蓄積用!C$2:C$10000, $A65, 【データ】蓄積用!Q$2:Q$10000, 1, 【データ】蓄積用!AC$2:AC$10000, "&gt;=4.0")&gt;0, "〇", "×")))</f>
        <v>×</v>
      </c>
      <c r="AE65" t="str">
        <f>IF(OR($A65="", AE$5=""), "", IF(COUNTIFS(【データ】蓄積用!A$2:A$10000, AE$5, 【データ】蓄積用!C$2:C$10000, $A65, 【データ】蓄積用!D$2:D$10000, "&gt;=3000", 【データ】蓄積用!E$2:E$10000, "&gt;=1500")&gt;0, "〇", IF(COUNTIFS(【データ】蓄積用!A$2:A$10000, AE$5, 【データ】蓄積用!C$2:C$10000, $A65, 【データ】蓄積用!Q$2:Q$10000, 1, 【データ】蓄積用!AC$2:AC$10000, "&gt;=4.0")&gt;0, "〇", "×")))</f>
        <v>×</v>
      </c>
      <c r="AF65" t="str">
        <f>IF(OR($A65="", AF$5=""), "", IF(COUNTIFS(【データ】蓄積用!A$2:A$10000, AF$5, 【データ】蓄積用!C$2:C$10000, $A65, 【データ】蓄積用!D$2:D$10000, "&gt;=3000", 【データ】蓄積用!E$2:E$10000, "&gt;=1500")&gt;0, "〇", IF(COUNTIFS(【データ】蓄積用!A$2:A$10000, AF$5, 【データ】蓄積用!C$2:C$10000, $A65, 【データ】蓄積用!Q$2:Q$10000, 1, 【データ】蓄積用!AC$2:AC$10000, "&gt;=4.0")&gt;0, "〇", "×")))</f>
        <v>×</v>
      </c>
      <c r="AG65" t="str">
        <f>IF(OR($A65="", AG$5=""), "", IF(COUNTIFS(【データ】蓄積用!A$2:A$10000, AG$5, 【データ】蓄積用!C$2:C$10000, $A65, 【データ】蓄積用!D$2:D$10000, "&gt;=3000", 【データ】蓄積用!E$2:E$10000, "&gt;=1500")&gt;0, "〇", IF(COUNTIFS(【データ】蓄積用!A$2:A$10000, AG$5, 【データ】蓄積用!C$2:C$10000, $A65, 【データ】蓄積用!Q$2:Q$10000, 1, 【データ】蓄積用!AC$2:AC$10000, "&gt;=4.0")&gt;0, "〇", "×")))</f>
        <v>×</v>
      </c>
      <c r="AH65" t="str">
        <f>IF(OR($A65="", AH$5=""), "", IF(COUNTIFS(【データ】蓄積用!A$2:A$10000, AH$5, 【データ】蓄積用!C$2:C$10000, $A65, 【データ】蓄積用!D$2:D$10000, "&gt;=3000", 【データ】蓄積用!E$2:E$10000, "&gt;=1500")&gt;0, "〇", IF(COUNTIFS(【データ】蓄積用!A$2:A$10000, AH$5, 【データ】蓄積用!C$2:C$10000, $A65, 【データ】蓄積用!Q$2:Q$10000, 1, 【データ】蓄積用!AC$2:AC$10000, "&gt;=4.0")&gt;0, "〇", "×")))</f>
        <v>×</v>
      </c>
      <c r="AI65" t="str">
        <f>IF(OR($A65="", AI$5=""), "", IF(COUNTIFS(【データ】蓄積用!A$2:A$10000, AI$5, 【データ】蓄積用!C$2:C$10000, $A65, 【データ】蓄積用!D$2:D$10000, "&gt;=3000", 【データ】蓄積用!E$2:E$10000, "&gt;=1500")&gt;0, "〇", IF(COUNTIFS(【データ】蓄積用!A$2:A$10000, AI$5, 【データ】蓄積用!C$2:C$10000, $A65, 【データ】蓄積用!Q$2:Q$10000, 1, 【データ】蓄積用!AC$2:AC$10000, "&gt;=4.0")&gt;0, "〇", "×")))</f>
        <v>×</v>
      </c>
      <c r="AJ65" t="str">
        <f>IF(OR($A65="", AJ$5=""), "", IF(COUNTIFS(【データ】蓄積用!A$2:A$10000, AJ$5, 【データ】蓄積用!C$2:C$10000, $A65, 【データ】蓄積用!D$2:D$10000, "&gt;=3000", 【データ】蓄積用!E$2:E$10000, "&gt;=1500")&gt;0, "〇", IF(COUNTIFS(【データ】蓄積用!A$2:A$10000, AJ$5, 【データ】蓄積用!C$2:C$10000, $A65, 【データ】蓄積用!Q$2:Q$10000, 1, 【データ】蓄積用!AC$2:AC$10000, "&gt;=4.0")&gt;0, "〇", "×")))</f>
        <v>×</v>
      </c>
      <c r="AK65" t="str">
        <f>IF(OR($A65="", AK$5=""), "", IF(COUNTIFS(【データ】蓄積用!A$2:A$10000, AK$5, 【データ】蓄積用!C$2:C$10000, $A65, 【データ】蓄積用!D$2:D$10000, "&gt;=3000", 【データ】蓄積用!E$2:E$10000, "&gt;=1500")&gt;0, "〇", IF(COUNTIFS(【データ】蓄積用!A$2:A$10000, AK$5, 【データ】蓄積用!C$2:C$10000, $A65, 【データ】蓄積用!Q$2:Q$10000, 1, 【データ】蓄積用!AC$2:AC$10000, "&gt;=4.0")&gt;0, "〇", "×")))</f>
        <v>×</v>
      </c>
      <c r="AL65" t="str">
        <f>IF(OR($A65="", AL$5=""), "", IF(COUNTIFS(【データ】蓄積用!A$2:A$10000, AL$5, 【データ】蓄積用!C$2:C$10000, $A65, 【データ】蓄積用!D$2:D$10000, "&gt;=3000", 【データ】蓄積用!E$2:E$10000, "&gt;=1500")&gt;0, "〇", IF(COUNTIFS(【データ】蓄積用!A$2:A$10000, AL$5, 【データ】蓄積用!C$2:C$10000, $A65, 【データ】蓄積用!Q$2:Q$10000, 1, 【データ】蓄積用!AC$2:AC$10000, "&gt;=4.0")&gt;0, "〇", "×")))</f>
        <v>×</v>
      </c>
      <c r="AM65" t="str">
        <f>IF(OR($A65="", AM$5=""), "", IF(COUNTIFS(【データ】蓄積用!A$2:A$10000, AM$5, 【データ】蓄積用!C$2:C$10000, $A65, 【データ】蓄積用!D$2:D$10000, "&gt;=3000", 【データ】蓄積用!E$2:E$10000, "&gt;=1500")&gt;0, "〇", IF(COUNTIFS(【データ】蓄積用!A$2:A$10000, AM$5, 【データ】蓄積用!C$2:C$10000, $A65, 【データ】蓄積用!Q$2:Q$10000, 1, 【データ】蓄積用!AC$2:AC$10000, "&gt;=4.0")&gt;0, "〇", "×")))</f>
        <v>×</v>
      </c>
      <c r="AN65" t="str">
        <f>IF(OR($A65="", AN$5=""), "", IF(COUNTIFS(【データ】蓄積用!A$2:A$10000, AN$5, 【データ】蓄積用!C$2:C$10000, $A65, 【データ】蓄積用!D$2:D$10000, "&gt;=3000", 【データ】蓄積用!E$2:E$10000, "&gt;=1500")&gt;0, "〇", IF(COUNTIFS(【データ】蓄積用!A$2:A$10000, AN$5, 【データ】蓄積用!C$2:C$10000, $A65, 【データ】蓄積用!Q$2:Q$10000, 1, 【データ】蓄積用!AC$2:AC$10000, "&gt;=4.0")&gt;0, "〇", "×")))</f>
        <v>×</v>
      </c>
      <c r="AO65" t="str">
        <f>IF(OR($A65="", AO$5=""), "", IF(COUNTIFS(【データ】蓄積用!A$2:A$10000, AO$5, 【データ】蓄積用!C$2:C$10000, $A65, 【データ】蓄積用!D$2:D$10000, "&gt;=3000", 【データ】蓄積用!E$2:E$10000, "&gt;=1500")&gt;0, "〇", IF(COUNTIFS(【データ】蓄積用!A$2:A$10000, AO$5, 【データ】蓄積用!C$2:C$10000, $A65, 【データ】蓄積用!Q$2:Q$10000, 1, 【データ】蓄積用!AC$2:AC$10000, "&gt;=4.0")&gt;0, "〇", "×")))</f>
        <v>×</v>
      </c>
      <c r="AP65" t="str">
        <f>IF(OR($A65="", AP$5=""), "", IF(COUNTIFS(【データ】蓄積用!A$2:A$10000, AP$5, 【データ】蓄積用!C$2:C$10000, $A65, 【データ】蓄積用!D$2:D$10000, "&gt;=3000", 【データ】蓄積用!E$2:E$10000, "&gt;=1500")&gt;0, "〇", IF(COUNTIFS(【データ】蓄積用!A$2:A$10000, AP$5, 【データ】蓄積用!C$2:C$10000, $A65, 【データ】蓄積用!Q$2:Q$10000, 1, 【データ】蓄積用!AC$2:AC$10000, "&gt;=4.0")&gt;0, "〇", "×")))</f>
        <v>×</v>
      </c>
      <c r="AQ65" t="str">
        <f>IF(OR($A65="", AQ$5=""), "", IF(COUNTIFS(【データ】蓄積用!A$2:A$10000, AQ$5, 【データ】蓄積用!C$2:C$10000, $A65, 【データ】蓄積用!D$2:D$10000, "&gt;=3000", 【データ】蓄積用!E$2:E$10000, "&gt;=1500")&gt;0, "〇", IF(COUNTIFS(【データ】蓄積用!A$2:A$10000, AQ$5, 【データ】蓄積用!C$2:C$10000, $A65, 【データ】蓄積用!Q$2:Q$10000, 1, 【データ】蓄積用!AC$2:AC$10000, "&gt;=4.0")&gt;0, "〇", "×")))</f>
        <v>×</v>
      </c>
      <c r="AR65" t="str">
        <f>IF(OR($A65="", AR$5=""), "", IF(COUNTIFS(【データ】蓄積用!A$2:A$10000, AR$5, 【データ】蓄積用!C$2:C$10000, $A65, 【データ】蓄積用!D$2:D$10000, "&gt;=3000", 【データ】蓄積用!E$2:E$10000, "&gt;=1500")&gt;0, "〇", IF(COUNTIFS(【データ】蓄積用!A$2:A$10000, AR$5, 【データ】蓄積用!C$2:C$10000, $A65, 【データ】蓄積用!Q$2:Q$10000, 1, 【データ】蓄積用!AC$2:AC$10000, "&gt;=4.0")&gt;0, "〇", "×")))</f>
        <v>×</v>
      </c>
      <c r="AS65" t="str">
        <f>IF(OR($A65="", AS$5=""), "", IF(COUNTIFS(【データ】蓄積用!A$2:A$10000, AS$5, 【データ】蓄積用!C$2:C$10000, $A65, 【データ】蓄積用!D$2:D$10000, "&gt;=3000", 【データ】蓄積用!E$2:E$10000, "&gt;=1500")&gt;0, "〇", IF(COUNTIFS(【データ】蓄積用!A$2:A$10000, AS$5, 【データ】蓄積用!C$2:C$10000, $A65, 【データ】蓄積用!Q$2:Q$10000, 1, 【データ】蓄積用!AC$2:AC$10000, "&gt;=4.0")&gt;0, "〇", "×")))</f>
        <v>×</v>
      </c>
      <c r="AT65" t="str">
        <f>IF(OR($A65="", AT$5=""), "", IF(COUNTIFS(【データ】蓄積用!A$2:A$10000, AT$5, 【データ】蓄積用!C$2:C$10000, $A65, 【データ】蓄積用!D$2:D$10000, "&gt;=3000", 【データ】蓄積用!E$2:E$10000, "&gt;=1500")&gt;0, "〇", IF(COUNTIFS(【データ】蓄積用!A$2:A$10000, AT$5, 【データ】蓄積用!C$2:C$10000, $A65, 【データ】蓄積用!Q$2:Q$10000, 1, 【データ】蓄積用!AC$2:AC$10000, "&gt;=4.0")&gt;0, "〇", "×")))</f>
        <v>×</v>
      </c>
      <c r="AU65" t="str">
        <f>IF(OR($A65="", AU$5=""), "", IF(COUNTIFS(【データ】蓄積用!A$2:A$10000, AU$5, 【データ】蓄積用!C$2:C$10000, $A65, 【データ】蓄積用!D$2:D$10000, "&gt;=3000", 【データ】蓄積用!E$2:E$10000, "&gt;=1500")&gt;0, "〇", IF(COUNTIFS(【データ】蓄積用!A$2:A$10000, AU$5, 【データ】蓄積用!C$2:C$10000, $A65, 【データ】蓄積用!Q$2:Q$10000, 1, 【データ】蓄積用!AC$2:AC$10000, "&gt;=4.0")&gt;0, "〇", "×")))</f>
        <v>×</v>
      </c>
      <c r="AV65" t="str">
        <f>IF(OR($A65="", AV$5=""), "", IF(COUNTIFS(【データ】蓄積用!A$2:A$10000, AV$5, 【データ】蓄積用!C$2:C$10000, $A65, 【データ】蓄積用!D$2:D$10000, "&gt;=3000", 【データ】蓄積用!E$2:E$10000, "&gt;=1500")&gt;0, "〇", IF(COUNTIFS(【データ】蓄積用!A$2:A$10000, AV$5, 【データ】蓄積用!C$2:C$10000, $A65, 【データ】蓄積用!Q$2:Q$10000, 1, 【データ】蓄積用!AC$2:AC$10000, "&gt;=4.0")&gt;0, "〇", "×")))</f>
        <v>×</v>
      </c>
      <c r="AW65" t="str">
        <f>IF(OR($A65="", AW$5=""), "", IF(COUNTIFS(【データ】蓄積用!A$2:A$10000, AW$5, 【データ】蓄積用!C$2:C$10000, $A65, 【データ】蓄積用!D$2:D$10000, "&gt;=3000", 【データ】蓄積用!E$2:E$10000, "&gt;=1500")&gt;0, "〇", IF(COUNTIFS(【データ】蓄積用!A$2:A$10000, AW$5, 【データ】蓄積用!C$2:C$10000, $A65, 【データ】蓄積用!Q$2:Q$10000, 1, 【データ】蓄積用!AC$2:AC$10000, "&gt;=4.0")&gt;0, "〇", "×")))</f>
        <v>×</v>
      </c>
      <c r="AX65" t="str">
        <f>IF(OR($A65="", AX$5=""), "", IF(COUNTIFS(【データ】蓄積用!A$2:A$10000, AX$5, 【データ】蓄積用!C$2:C$10000, $A65, 【データ】蓄積用!D$2:D$10000, "&gt;=3000", 【データ】蓄積用!E$2:E$10000, "&gt;=1500")&gt;0, "〇", IF(COUNTIFS(【データ】蓄積用!A$2:A$10000, AX$5, 【データ】蓄積用!C$2:C$10000, $A65, 【データ】蓄積用!Q$2:Q$10000, 1, 【データ】蓄積用!AC$2:AC$10000, "&gt;=4.0")&gt;0, "〇", "×")))</f>
        <v>×</v>
      </c>
      <c r="AY65" t="str">
        <f>IF(OR($A65="", AY$5=""), "", IF(COUNTIFS(【データ】蓄積用!A$2:A$10000, AY$5, 【データ】蓄積用!C$2:C$10000, $A65, 【データ】蓄積用!D$2:D$10000, "&gt;=3000", 【データ】蓄積用!E$2:E$10000, "&gt;=1500")&gt;0, "〇", IF(COUNTIFS(【データ】蓄積用!A$2:A$10000, AY$5, 【データ】蓄積用!C$2:C$10000, $A65, 【データ】蓄積用!Q$2:Q$10000, 1, 【データ】蓄積用!AC$2:AC$10000, "&gt;=4.0")&gt;0, "〇", "×")))</f>
        <v/>
      </c>
    </row>
    <row r="66" spans="1:51">
      <c r="A66">
        <v>651</v>
      </c>
      <c r="B66" t="str">
        <f>IF(OR($A66="", B$5=""), "", IF(COUNTIFS(【データ】蓄積用!A$2:A$10000, B$5, 【データ】蓄積用!C$2:C$10000, $A66, 【データ】蓄積用!D$2:D$10000, "&gt;=3000", 【データ】蓄積用!E$2:E$10000, "&gt;=1500")&gt;0, "〇", IF(COUNTIFS(【データ】蓄積用!A$2:A$10000, B$5, 【データ】蓄積用!C$2:C$10000, $A66, 【データ】蓄積用!Q$2:Q$10000, 1, 【データ】蓄積用!AC$2:AC$10000, "&gt;=4.0")&gt;0, "〇", "×")))</f>
        <v>×</v>
      </c>
      <c r="C66" t="str">
        <f>IF(OR($A66="", C$5=""), "", IF(COUNTIFS(【データ】蓄積用!A$2:A$10000, C$5, 【データ】蓄積用!C$2:C$10000, $A66, 【データ】蓄積用!D$2:D$10000, "&gt;=3000", 【データ】蓄積用!E$2:E$10000, "&gt;=1500")&gt;0, "〇", IF(COUNTIFS(【データ】蓄積用!A$2:A$10000, C$5, 【データ】蓄積用!C$2:C$10000, $A66, 【データ】蓄積用!Q$2:Q$10000, 1, 【データ】蓄積用!AC$2:AC$10000, "&gt;=4.0")&gt;0, "〇", "×")))</f>
        <v>×</v>
      </c>
      <c r="D66" t="str">
        <f>IF(OR($A66="", D$5=""), "", IF(COUNTIFS(【データ】蓄積用!A$2:A$10000, D$5, 【データ】蓄積用!C$2:C$10000, $A66, 【データ】蓄積用!D$2:D$10000, "&gt;=3000", 【データ】蓄積用!E$2:E$10000, "&gt;=1500")&gt;0, "〇", IF(COUNTIFS(【データ】蓄積用!A$2:A$10000, D$5, 【データ】蓄積用!C$2:C$10000, $A66, 【データ】蓄積用!Q$2:Q$10000, 1, 【データ】蓄積用!AC$2:AC$10000, "&gt;=4.0")&gt;0, "〇", "×")))</f>
        <v>×</v>
      </c>
      <c r="E66" t="str">
        <f>IF(OR($A66="", E$5=""), "", IF(COUNTIFS(【データ】蓄積用!A$2:A$10000, E$5, 【データ】蓄積用!C$2:C$10000, $A66, 【データ】蓄積用!D$2:D$10000, "&gt;=3000", 【データ】蓄積用!E$2:E$10000, "&gt;=1500")&gt;0, "〇", IF(COUNTIFS(【データ】蓄積用!A$2:A$10000, E$5, 【データ】蓄積用!C$2:C$10000, $A66, 【データ】蓄積用!Q$2:Q$10000, 1, 【データ】蓄積用!AC$2:AC$10000, "&gt;=4.0")&gt;0, "〇", "×")))</f>
        <v>×</v>
      </c>
      <c r="F66" t="str">
        <f>IF(OR($A66="", F$5=""), "", IF(COUNTIFS(【データ】蓄積用!A$2:A$10000, F$5, 【データ】蓄積用!C$2:C$10000, $A66, 【データ】蓄積用!D$2:D$10000, "&gt;=3000", 【データ】蓄積用!E$2:E$10000, "&gt;=1500")&gt;0, "〇", IF(COUNTIFS(【データ】蓄積用!A$2:A$10000, F$5, 【データ】蓄積用!C$2:C$10000, $A66, 【データ】蓄積用!Q$2:Q$10000, 1, 【データ】蓄積用!AC$2:AC$10000, "&gt;=4.0")&gt;0, "〇", "×")))</f>
        <v>×</v>
      </c>
      <c r="G66" t="str">
        <f>IF(OR($A66="", G$5=""), "", IF(COUNTIFS(【データ】蓄積用!A$2:A$10000, G$5, 【データ】蓄積用!C$2:C$10000, $A66, 【データ】蓄積用!D$2:D$10000, "&gt;=3000", 【データ】蓄積用!E$2:E$10000, "&gt;=1500")&gt;0, "〇", IF(COUNTIFS(【データ】蓄積用!A$2:A$10000, G$5, 【データ】蓄積用!C$2:C$10000, $A66, 【データ】蓄積用!Q$2:Q$10000, 1, 【データ】蓄積用!AC$2:AC$10000, "&gt;=4.0")&gt;0, "〇", "×")))</f>
        <v>×</v>
      </c>
      <c r="H66" t="str">
        <f>IF(OR($A66="", H$5=""), "", IF(COUNTIFS(【データ】蓄積用!A$2:A$10000, H$5, 【データ】蓄積用!C$2:C$10000, $A66, 【データ】蓄積用!D$2:D$10000, "&gt;=3000", 【データ】蓄積用!E$2:E$10000, "&gt;=1500")&gt;0, "〇", IF(COUNTIFS(【データ】蓄積用!A$2:A$10000, H$5, 【データ】蓄積用!C$2:C$10000, $A66, 【データ】蓄積用!Q$2:Q$10000, 1, 【データ】蓄積用!AC$2:AC$10000, "&gt;=4.0")&gt;0, "〇", "×")))</f>
        <v>×</v>
      </c>
      <c r="I66" t="str">
        <f>IF(OR($A66="", I$5=""), "", IF(COUNTIFS(【データ】蓄積用!A$2:A$10000, I$5, 【データ】蓄積用!C$2:C$10000, $A66, 【データ】蓄積用!D$2:D$10000, "&gt;=3000", 【データ】蓄積用!E$2:E$10000, "&gt;=1500")&gt;0, "〇", IF(COUNTIFS(【データ】蓄積用!A$2:A$10000, I$5, 【データ】蓄積用!C$2:C$10000, $A66, 【データ】蓄積用!Q$2:Q$10000, 1, 【データ】蓄積用!AC$2:AC$10000, "&gt;=4.0")&gt;0, "〇", "×")))</f>
        <v>×</v>
      </c>
      <c r="J66" t="str">
        <f>IF(OR($A66="", J$5=""), "", IF(COUNTIFS(【データ】蓄積用!A$2:A$10000, J$5, 【データ】蓄積用!C$2:C$10000, $A66, 【データ】蓄積用!D$2:D$10000, "&gt;=3000", 【データ】蓄積用!E$2:E$10000, "&gt;=1500")&gt;0, "〇", IF(COUNTIFS(【データ】蓄積用!A$2:A$10000, J$5, 【データ】蓄積用!C$2:C$10000, $A66, 【データ】蓄積用!Q$2:Q$10000, 1, 【データ】蓄積用!AC$2:AC$10000, "&gt;=4.0")&gt;0, "〇", "×")))</f>
        <v>×</v>
      </c>
      <c r="K66" t="str">
        <f>IF(OR($A66="", K$5=""), "", IF(COUNTIFS(【データ】蓄積用!A$2:A$10000, K$5, 【データ】蓄積用!C$2:C$10000, $A66, 【データ】蓄積用!D$2:D$10000, "&gt;=3000", 【データ】蓄積用!E$2:E$10000, "&gt;=1500")&gt;0, "〇", IF(COUNTIFS(【データ】蓄積用!A$2:A$10000, K$5, 【データ】蓄積用!C$2:C$10000, $A66, 【データ】蓄積用!Q$2:Q$10000, 1, 【データ】蓄積用!AC$2:AC$10000, "&gt;=4.0")&gt;0, "〇", "×")))</f>
        <v>×</v>
      </c>
      <c r="L66" t="str">
        <f>IF(OR($A66="", L$5=""), "", IF(COUNTIFS(【データ】蓄積用!A$2:A$10000, L$5, 【データ】蓄積用!C$2:C$10000, $A66, 【データ】蓄積用!D$2:D$10000, "&gt;=3000", 【データ】蓄積用!E$2:E$10000, "&gt;=1500")&gt;0, "〇", IF(COUNTIFS(【データ】蓄積用!A$2:A$10000, L$5, 【データ】蓄積用!C$2:C$10000, $A66, 【データ】蓄積用!Q$2:Q$10000, 1, 【データ】蓄積用!AC$2:AC$10000, "&gt;=4.0")&gt;0, "〇", "×")))</f>
        <v>×</v>
      </c>
      <c r="M66" t="str">
        <f>IF(OR($A66="", M$5=""), "", IF(COUNTIFS(【データ】蓄積用!A$2:A$10000, M$5, 【データ】蓄積用!C$2:C$10000, $A66, 【データ】蓄積用!D$2:D$10000, "&gt;=3000", 【データ】蓄積用!E$2:E$10000, "&gt;=1500")&gt;0, "〇", IF(COUNTIFS(【データ】蓄積用!A$2:A$10000, M$5, 【データ】蓄積用!C$2:C$10000, $A66, 【データ】蓄積用!Q$2:Q$10000, 1, 【データ】蓄積用!AC$2:AC$10000, "&gt;=4.0")&gt;0, "〇", "×")))</f>
        <v>×</v>
      </c>
      <c r="N66" t="str">
        <f>IF(OR($A66="", N$5=""), "", IF(COUNTIFS(【データ】蓄積用!A$2:A$10000, N$5, 【データ】蓄積用!C$2:C$10000, $A66, 【データ】蓄積用!D$2:D$10000, "&gt;=3000", 【データ】蓄積用!E$2:E$10000, "&gt;=1500")&gt;0, "〇", IF(COUNTIFS(【データ】蓄積用!A$2:A$10000, N$5, 【データ】蓄積用!C$2:C$10000, $A66, 【データ】蓄積用!Q$2:Q$10000, 1, 【データ】蓄積用!AC$2:AC$10000, "&gt;=4.0")&gt;0, "〇", "×")))</f>
        <v>×</v>
      </c>
      <c r="O66" t="str">
        <f>IF(OR($A66="", O$5=""), "", IF(COUNTIFS(【データ】蓄積用!A$2:A$10000, O$5, 【データ】蓄積用!C$2:C$10000, $A66, 【データ】蓄積用!D$2:D$10000, "&gt;=3000", 【データ】蓄積用!E$2:E$10000, "&gt;=1500")&gt;0, "〇", IF(COUNTIFS(【データ】蓄積用!A$2:A$10000, O$5, 【データ】蓄積用!C$2:C$10000, $A66, 【データ】蓄積用!Q$2:Q$10000, 1, 【データ】蓄積用!AC$2:AC$10000, "&gt;=4.0")&gt;0, "〇", "×")))</f>
        <v>×</v>
      </c>
      <c r="P66" t="str">
        <f>IF(OR($A66="", P$5=""), "", IF(COUNTIFS(【データ】蓄積用!A$2:A$10000, P$5, 【データ】蓄積用!C$2:C$10000, $A66, 【データ】蓄積用!D$2:D$10000, "&gt;=3000", 【データ】蓄積用!E$2:E$10000, "&gt;=1500")&gt;0, "〇", IF(COUNTIFS(【データ】蓄積用!A$2:A$10000, P$5, 【データ】蓄積用!C$2:C$10000, $A66, 【データ】蓄積用!Q$2:Q$10000, 1, 【データ】蓄積用!AC$2:AC$10000, "&gt;=4.0")&gt;0, "〇", "×")))</f>
        <v>×</v>
      </c>
      <c r="Q66" t="str">
        <f>IF(OR($A66="", Q$5=""), "", IF(COUNTIFS(【データ】蓄積用!A$2:A$10000, Q$5, 【データ】蓄積用!C$2:C$10000, $A66, 【データ】蓄積用!D$2:D$10000, "&gt;=3000", 【データ】蓄積用!E$2:E$10000, "&gt;=1500")&gt;0, "〇", IF(COUNTIFS(【データ】蓄積用!A$2:A$10000, Q$5, 【データ】蓄積用!C$2:C$10000, $A66, 【データ】蓄積用!Q$2:Q$10000, 1, 【データ】蓄積用!AC$2:AC$10000, "&gt;=4.0")&gt;0, "〇", "×")))</f>
        <v>×</v>
      </c>
      <c r="R66" t="str">
        <f>IF(OR($A66="", R$5=""), "", IF(COUNTIFS(【データ】蓄積用!A$2:A$10000, R$5, 【データ】蓄積用!C$2:C$10000, $A66, 【データ】蓄積用!D$2:D$10000, "&gt;=3000", 【データ】蓄積用!E$2:E$10000, "&gt;=1500")&gt;0, "〇", IF(COUNTIFS(【データ】蓄積用!A$2:A$10000, R$5, 【データ】蓄積用!C$2:C$10000, $A66, 【データ】蓄積用!Q$2:Q$10000, 1, 【データ】蓄積用!AC$2:AC$10000, "&gt;=4.0")&gt;0, "〇", "×")))</f>
        <v>×</v>
      </c>
      <c r="S66" t="str">
        <f>IF(OR($A66="", S$5=""), "", IF(COUNTIFS(【データ】蓄積用!A$2:A$10000, S$5, 【データ】蓄積用!C$2:C$10000, $A66, 【データ】蓄積用!D$2:D$10000, "&gt;=3000", 【データ】蓄積用!E$2:E$10000, "&gt;=1500")&gt;0, "〇", IF(COUNTIFS(【データ】蓄積用!A$2:A$10000, S$5, 【データ】蓄積用!C$2:C$10000, $A66, 【データ】蓄積用!Q$2:Q$10000, 1, 【データ】蓄積用!AC$2:AC$10000, "&gt;=4.0")&gt;0, "〇", "×")))</f>
        <v>×</v>
      </c>
      <c r="T66" t="str">
        <f>IF(OR($A66="", T$5=""), "", IF(COUNTIFS(【データ】蓄積用!A$2:A$10000, T$5, 【データ】蓄積用!C$2:C$10000, $A66, 【データ】蓄積用!D$2:D$10000, "&gt;=3000", 【データ】蓄積用!E$2:E$10000, "&gt;=1500")&gt;0, "〇", IF(COUNTIFS(【データ】蓄積用!A$2:A$10000, T$5, 【データ】蓄積用!C$2:C$10000, $A66, 【データ】蓄積用!Q$2:Q$10000, 1, 【データ】蓄積用!AC$2:AC$10000, "&gt;=4.0")&gt;0, "〇", "×")))</f>
        <v>×</v>
      </c>
      <c r="U66" t="str">
        <f>IF(OR($A66="", U$5=""), "", IF(COUNTIFS(【データ】蓄積用!A$2:A$10000, U$5, 【データ】蓄積用!C$2:C$10000, $A66, 【データ】蓄積用!D$2:D$10000, "&gt;=3000", 【データ】蓄積用!E$2:E$10000, "&gt;=1500")&gt;0, "〇", IF(COUNTIFS(【データ】蓄積用!A$2:A$10000, U$5, 【データ】蓄積用!C$2:C$10000, $A66, 【データ】蓄積用!Q$2:Q$10000, 1, 【データ】蓄積用!AC$2:AC$10000, "&gt;=4.0")&gt;0, "〇", "×")))</f>
        <v>×</v>
      </c>
      <c r="V66" t="str">
        <f>IF(OR($A66="", V$5=""), "", IF(COUNTIFS(【データ】蓄積用!A$2:A$10000, V$5, 【データ】蓄積用!C$2:C$10000, $A66, 【データ】蓄積用!D$2:D$10000, "&gt;=3000", 【データ】蓄積用!E$2:E$10000, "&gt;=1500")&gt;0, "〇", IF(COUNTIFS(【データ】蓄積用!A$2:A$10000, V$5, 【データ】蓄積用!C$2:C$10000, $A66, 【データ】蓄積用!Q$2:Q$10000, 1, 【データ】蓄積用!AC$2:AC$10000, "&gt;=4.0")&gt;0, "〇", "×")))</f>
        <v>×</v>
      </c>
      <c r="W66" t="str">
        <f>IF(OR($A66="", W$5=""), "", IF(COUNTIFS(【データ】蓄積用!A$2:A$10000, W$5, 【データ】蓄積用!C$2:C$10000, $A66, 【データ】蓄積用!D$2:D$10000, "&gt;=3000", 【データ】蓄積用!E$2:E$10000, "&gt;=1500")&gt;0, "〇", IF(COUNTIFS(【データ】蓄積用!A$2:A$10000, W$5, 【データ】蓄積用!C$2:C$10000, $A66, 【データ】蓄積用!Q$2:Q$10000, 1, 【データ】蓄積用!AC$2:AC$10000, "&gt;=4.0")&gt;0, "〇", "×")))</f>
        <v>×</v>
      </c>
      <c r="X66" t="str">
        <f>IF(OR($A66="", X$5=""), "", IF(COUNTIFS(【データ】蓄積用!A$2:A$10000, X$5, 【データ】蓄積用!C$2:C$10000, $A66, 【データ】蓄積用!D$2:D$10000, "&gt;=3000", 【データ】蓄積用!E$2:E$10000, "&gt;=1500")&gt;0, "〇", IF(COUNTIFS(【データ】蓄積用!A$2:A$10000, X$5, 【データ】蓄積用!C$2:C$10000, $A66, 【データ】蓄積用!Q$2:Q$10000, 1, 【データ】蓄積用!AC$2:AC$10000, "&gt;=4.0")&gt;0, "〇", "×")))</f>
        <v>×</v>
      </c>
      <c r="Y66" t="str">
        <f>IF(OR($A66="", Y$5=""), "", IF(COUNTIFS(【データ】蓄積用!A$2:A$10000, Y$5, 【データ】蓄積用!C$2:C$10000, $A66, 【データ】蓄積用!D$2:D$10000, "&gt;=3000", 【データ】蓄積用!E$2:E$10000, "&gt;=1500")&gt;0, "〇", IF(COUNTIFS(【データ】蓄積用!A$2:A$10000, Y$5, 【データ】蓄積用!C$2:C$10000, $A66, 【データ】蓄積用!Q$2:Q$10000, 1, 【データ】蓄積用!AC$2:AC$10000, "&gt;=4.0")&gt;0, "〇", "×")))</f>
        <v>×</v>
      </c>
      <c r="Z66" t="str">
        <f>IF(OR($A66="", Z$5=""), "", IF(COUNTIFS(【データ】蓄積用!A$2:A$10000, Z$5, 【データ】蓄積用!C$2:C$10000, $A66, 【データ】蓄積用!D$2:D$10000, "&gt;=3000", 【データ】蓄積用!E$2:E$10000, "&gt;=1500")&gt;0, "〇", IF(COUNTIFS(【データ】蓄積用!A$2:A$10000, Z$5, 【データ】蓄積用!C$2:C$10000, $A66, 【データ】蓄積用!Q$2:Q$10000, 1, 【データ】蓄積用!AC$2:AC$10000, "&gt;=4.0")&gt;0, "〇", "×")))</f>
        <v>×</v>
      </c>
      <c r="AA66" t="str">
        <f>IF(OR($A66="", AA$5=""), "", IF(COUNTIFS(【データ】蓄積用!A$2:A$10000, AA$5, 【データ】蓄積用!C$2:C$10000, $A66, 【データ】蓄積用!D$2:D$10000, "&gt;=3000", 【データ】蓄積用!E$2:E$10000, "&gt;=1500")&gt;0, "〇", IF(COUNTIFS(【データ】蓄積用!A$2:A$10000, AA$5, 【データ】蓄積用!C$2:C$10000, $A66, 【データ】蓄積用!Q$2:Q$10000, 1, 【データ】蓄積用!AC$2:AC$10000, "&gt;=4.0")&gt;0, "〇", "×")))</f>
        <v>×</v>
      </c>
      <c r="AB66" t="str">
        <f>IF(OR($A66="", AB$5=""), "", IF(COUNTIFS(【データ】蓄積用!A$2:A$10000, AB$5, 【データ】蓄積用!C$2:C$10000, $A66, 【データ】蓄積用!D$2:D$10000, "&gt;=3000", 【データ】蓄積用!E$2:E$10000, "&gt;=1500")&gt;0, "〇", IF(COUNTIFS(【データ】蓄積用!A$2:A$10000, AB$5, 【データ】蓄積用!C$2:C$10000, $A66, 【データ】蓄積用!Q$2:Q$10000, 1, 【データ】蓄積用!AC$2:AC$10000, "&gt;=4.0")&gt;0, "〇", "×")))</f>
        <v>×</v>
      </c>
      <c r="AC66" t="str">
        <f>IF(OR($A66="", AC$5=""), "", IF(COUNTIFS(【データ】蓄積用!A$2:A$10000, AC$5, 【データ】蓄積用!C$2:C$10000, $A66, 【データ】蓄積用!D$2:D$10000, "&gt;=3000", 【データ】蓄積用!E$2:E$10000, "&gt;=1500")&gt;0, "〇", IF(COUNTIFS(【データ】蓄積用!A$2:A$10000, AC$5, 【データ】蓄積用!C$2:C$10000, $A66, 【データ】蓄積用!Q$2:Q$10000, 1, 【データ】蓄積用!AC$2:AC$10000, "&gt;=4.0")&gt;0, "〇", "×")))</f>
        <v>×</v>
      </c>
      <c r="AD66" t="str">
        <f>IF(OR($A66="", AD$5=""), "", IF(COUNTIFS(【データ】蓄積用!A$2:A$10000, AD$5, 【データ】蓄積用!C$2:C$10000, $A66, 【データ】蓄積用!D$2:D$10000, "&gt;=3000", 【データ】蓄積用!E$2:E$10000, "&gt;=1500")&gt;0, "〇", IF(COUNTIFS(【データ】蓄積用!A$2:A$10000, AD$5, 【データ】蓄積用!C$2:C$10000, $A66, 【データ】蓄積用!Q$2:Q$10000, 1, 【データ】蓄積用!AC$2:AC$10000, "&gt;=4.0")&gt;0, "〇", "×")))</f>
        <v>×</v>
      </c>
      <c r="AE66" t="str">
        <f>IF(OR($A66="", AE$5=""), "", IF(COUNTIFS(【データ】蓄積用!A$2:A$10000, AE$5, 【データ】蓄積用!C$2:C$10000, $A66, 【データ】蓄積用!D$2:D$10000, "&gt;=3000", 【データ】蓄積用!E$2:E$10000, "&gt;=1500")&gt;0, "〇", IF(COUNTIFS(【データ】蓄積用!A$2:A$10000, AE$5, 【データ】蓄積用!C$2:C$10000, $A66, 【データ】蓄積用!Q$2:Q$10000, 1, 【データ】蓄積用!AC$2:AC$10000, "&gt;=4.0")&gt;0, "〇", "×")))</f>
        <v>×</v>
      </c>
      <c r="AF66" t="str">
        <f>IF(OR($A66="", AF$5=""), "", IF(COUNTIFS(【データ】蓄積用!A$2:A$10000, AF$5, 【データ】蓄積用!C$2:C$10000, $A66, 【データ】蓄積用!D$2:D$10000, "&gt;=3000", 【データ】蓄積用!E$2:E$10000, "&gt;=1500")&gt;0, "〇", IF(COUNTIFS(【データ】蓄積用!A$2:A$10000, AF$5, 【データ】蓄積用!C$2:C$10000, $A66, 【データ】蓄積用!Q$2:Q$10000, 1, 【データ】蓄積用!AC$2:AC$10000, "&gt;=4.0")&gt;0, "〇", "×")))</f>
        <v>×</v>
      </c>
      <c r="AG66" t="str">
        <f>IF(OR($A66="", AG$5=""), "", IF(COUNTIFS(【データ】蓄積用!A$2:A$10000, AG$5, 【データ】蓄積用!C$2:C$10000, $A66, 【データ】蓄積用!D$2:D$10000, "&gt;=3000", 【データ】蓄積用!E$2:E$10000, "&gt;=1500")&gt;0, "〇", IF(COUNTIFS(【データ】蓄積用!A$2:A$10000, AG$5, 【データ】蓄積用!C$2:C$10000, $A66, 【データ】蓄積用!Q$2:Q$10000, 1, 【データ】蓄積用!AC$2:AC$10000, "&gt;=4.0")&gt;0, "〇", "×")))</f>
        <v>×</v>
      </c>
      <c r="AH66" t="str">
        <f>IF(OR($A66="", AH$5=""), "", IF(COUNTIFS(【データ】蓄積用!A$2:A$10000, AH$5, 【データ】蓄積用!C$2:C$10000, $A66, 【データ】蓄積用!D$2:D$10000, "&gt;=3000", 【データ】蓄積用!E$2:E$10000, "&gt;=1500")&gt;0, "〇", IF(COUNTIFS(【データ】蓄積用!A$2:A$10000, AH$5, 【データ】蓄積用!C$2:C$10000, $A66, 【データ】蓄積用!Q$2:Q$10000, 1, 【データ】蓄積用!AC$2:AC$10000, "&gt;=4.0")&gt;0, "〇", "×")))</f>
        <v>×</v>
      </c>
      <c r="AI66" t="str">
        <f>IF(OR($A66="", AI$5=""), "", IF(COUNTIFS(【データ】蓄積用!A$2:A$10000, AI$5, 【データ】蓄積用!C$2:C$10000, $A66, 【データ】蓄積用!D$2:D$10000, "&gt;=3000", 【データ】蓄積用!E$2:E$10000, "&gt;=1500")&gt;0, "〇", IF(COUNTIFS(【データ】蓄積用!A$2:A$10000, AI$5, 【データ】蓄積用!C$2:C$10000, $A66, 【データ】蓄積用!Q$2:Q$10000, 1, 【データ】蓄積用!AC$2:AC$10000, "&gt;=4.0")&gt;0, "〇", "×")))</f>
        <v>×</v>
      </c>
      <c r="AJ66" t="str">
        <f>IF(OR($A66="", AJ$5=""), "", IF(COUNTIFS(【データ】蓄積用!A$2:A$10000, AJ$5, 【データ】蓄積用!C$2:C$10000, $A66, 【データ】蓄積用!D$2:D$10000, "&gt;=3000", 【データ】蓄積用!E$2:E$10000, "&gt;=1500")&gt;0, "〇", IF(COUNTIFS(【データ】蓄積用!A$2:A$10000, AJ$5, 【データ】蓄積用!C$2:C$10000, $A66, 【データ】蓄積用!Q$2:Q$10000, 1, 【データ】蓄積用!AC$2:AC$10000, "&gt;=4.0")&gt;0, "〇", "×")))</f>
        <v>×</v>
      </c>
      <c r="AK66" t="str">
        <f>IF(OR($A66="", AK$5=""), "", IF(COUNTIFS(【データ】蓄積用!A$2:A$10000, AK$5, 【データ】蓄積用!C$2:C$10000, $A66, 【データ】蓄積用!D$2:D$10000, "&gt;=3000", 【データ】蓄積用!E$2:E$10000, "&gt;=1500")&gt;0, "〇", IF(COUNTIFS(【データ】蓄積用!A$2:A$10000, AK$5, 【データ】蓄積用!C$2:C$10000, $A66, 【データ】蓄積用!Q$2:Q$10000, 1, 【データ】蓄積用!AC$2:AC$10000, "&gt;=4.0")&gt;0, "〇", "×")))</f>
        <v>×</v>
      </c>
      <c r="AL66" t="str">
        <f>IF(OR($A66="", AL$5=""), "", IF(COUNTIFS(【データ】蓄積用!A$2:A$10000, AL$5, 【データ】蓄積用!C$2:C$10000, $A66, 【データ】蓄積用!D$2:D$10000, "&gt;=3000", 【データ】蓄積用!E$2:E$10000, "&gt;=1500")&gt;0, "〇", IF(COUNTIFS(【データ】蓄積用!A$2:A$10000, AL$5, 【データ】蓄積用!C$2:C$10000, $A66, 【データ】蓄積用!Q$2:Q$10000, 1, 【データ】蓄積用!AC$2:AC$10000, "&gt;=4.0")&gt;0, "〇", "×")))</f>
        <v>×</v>
      </c>
      <c r="AM66" t="str">
        <f>IF(OR($A66="", AM$5=""), "", IF(COUNTIFS(【データ】蓄積用!A$2:A$10000, AM$5, 【データ】蓄積用!C$2:C$10000, $A66, 【データ】蓄積用!D$2:D$10000, "&gt;=3000", 【データ】蓄積用!E$2:E$10000, "&gt;=1500")&gt;0, "〇", IF(COUNTIFS(【データ】蓄積用!A$2:A$10000, AM$5, 【データ】蓄積用!C$2:C$10000, $A66, 【データ】蓄積用!Q$2:Q$10000, 1, 【データ】蓄積用!AC$2:AC$10000, "&gt;=4.0")&gt;0, "〇", "×")))</f>
        <v>×</v>
      </c>
      <c r="AN66" t="str">
        <f>IF(OR($A66="", AN$5=""), "", IF(COUNTIFS(【データ】蓄積用!A$2:A$10000, AN$5, 【データ】蓄積用!C$2:C$10000, $A66, 【データ】蓄積用!D$2:D$10000, "&gt;=3000", 【データ】蓄積用!E$2:E$10000, "&gt;=1500")&gt;0, "〇", IF(COUNTIFS(【データ】蓄積用!A$2:A$10000, AN$5, 【データ】蓄積用!C$2:C$10000, $A66, 【データ】蓄積用!Q$2:Q$10000, 1, 【データ】蓄積用!AC$2:AC$10000, "&gt;=4.0")&gt;0, "〇", "×")))</f>
        <v>×</v>
      </c>
      <c r="AO66" t="str">
        <f>IF(OR($A66="", AO$5=""), "", IF(COUNTIFS(【データ】蓄積用!A$2:A$10000, AO$5, 【データ】蓄積用!C$2:C$10000, $A66, 【データ】蓄積用!D$2:D$10000, "&gt;=3000", 【データ】蓄積用!E$2:E$10000, "&gt;=1500")&gt;0, "〇", IF(COUNTIFS(【データ】蓄積用!A$2:A$10000, AO$5, 【データ】蓄積用!C$2:C$10000, $A66, 【データ】蓄積用!Q$2:Q$10000, 1, 【データ】蓄積用!AC$2:AC$10000, "&gt;=4.0")&gt;0, "〇", "×")))</f>
        <v>×</v>
      </c>
      <c r="AP66" t="str">
        <f>IF(OR($A66="", AP$5=""), "", IF(COUNTIFS(【データ】蓄積用!A$2:A$10000, AP$5, 【データ】蓄積用!C$2:C$10000, $A66, 【データ】蓄積用!D$2:D$10000, "&gt;=3000", 【データ】蓄積用!E$2:E$10000, "&gt;=1500")&gt;0, "〇", IF(COUNTIFS(【データ】蓄積用!A$2:A$10000, AP$5, 【データ】蓄積用!C$2:C$10000, $A66, 【データ】蓄積用!Q$2:Q$10000, 1, 【データ】蓄積用!AC$2:AC$10000, "&gt;=4.0")&gt;0, "〇", "×")))</f>
        <v>×</v>
      </c>
      <c r="AQ66" t="str">
        <f>IF(OR($A66="", AQ$5=""), "", IF(COUNTIFS(【データ】蓄積用!A$2:A$10000, AQ$5, 【データ】蓄積用!C$2:C$10000, $A66, 【データ】蓄積用!D$2:D$10000, "&gt;=3000", 【データ】蓄積用!E$2:E$10000, "&gt;=1500")&gt;0, "〇", IF(COUNTIFS(【データ】蓄積用!A$2:A$10000, AQ$5, 【データ】蓄積用!C$2:C$10000, $A66, 【データ】蓄積用!Q$2:Q$10000, 1, 【データ】蓄積用!AC$2:AC$10000, "&gt;=4.0")&gt;0, "〇", "×")))</f>
        <v>×</v>
      </c>
      <c r="AR66" t="str">
        <f>IF(OR($A66="", AR$5=""), "", IF(COUNTIFS(【データ】蓄積用!A$2:A$10000, AR$5, 【データ】蓄積用!C$2:C$10000, $A66, 【データ】蓄積用!D$2:D$10000, "&gt;=3000", 【データ】蓄積用!E$2:E$10000, "&gt;=1500")&gt;0, "〇", IF(COUNTIFS(【データ】蓄積用!A$2:A$10000, AR$5, 【データ】蓄積用!C$2:C$10000, $A66, 【データ】蓄積用!Q$2:Q$10000, 1, 【データ】蓄積用!AC$2:AC$10000, "&gt;=4.0")&gt;0, "〇", "×")))</f>
        <v>×</v>
      </c>
      <c r="AS66" t="str">
        <f>IF(OR($A66="", AS$5=""), "", IF(COUNTIFS(【データ】蓄積用!A$2:A$10000, AS$5, 【データ】蓄積用!C$2:C$10000, $A66, 【データ】蓄積用!D$2:D$10000, "&gt;=3000", 【データ】蓄積用!E$2:E$10000, "&gt;=1500")&gt;0, "〇", IF(COUNTIFS(【データ】蓄積用!A$2:A$10000, AS$5, 【データ】蓄積用!C$2:C$10000, $A66, 【データ】蓄積用!Q$2:Q$10000, 1, 【データ】蓄積用!AC$2:AC$10000, "&gt;=4.0")&gt;0, "〇", "×")))</f>
        <v>×</v>
      </c>
      <c r="AT66" t="str">
        <f>IF(OR($A66="", AT$5=""), "", IF(COUNTIFS(【データ】蓄積用!A$2:A$10000, AT$5, 【データ】蓄積用!C$2:C$10000, $A66, 【データ】蓄積用!D$2:D$10000, "&gt;=3000", 【データ】蓄積用!E$2:E$10000, "&gt;=1500")&gt;0, "〇", IF(COUNTIFS(【データ】蓄積用!A$2:A$10000, AT$5, 【データ】蓄積用!C$2:C$10000, $A66, 【データ】蓄積用!Q$2:Q$10000, 1, 【データ】蓄積用!AC$2:AC$10000, "&gt;=4.0")&gt;0, "〇", "×")))</f>
        <v>×</v>
      </c>
      <c r="AU66" t="str">
        <f>IF(OR($A66="", AU$5=""), "", IF(COUNTIFS(【データ】蓄積用!A$2:A$10000, AU$5, 【データ】蓄積用!C$2:C$10000, $A66, 【データ】蓄積用!D$2:D$10000, "&gt;=3000", 【データ】蓄積用!E$2:E$10000, "&gt;=1500")&gt;0, "〇", IF(COUNTIFS(【データ】蓄積用!A$2:A$10000, AU$5, 【データ】蓄積用!C$2:C$10000, $A66, 【データ】蓄積用!Q$2:Q$10000, 1, 【データ】蓄積用!AC$2:AC$10000, "&gt;=4.0")&gt;0, "〇", "×")))</f>
        <v>×</v>
      </c>
      <c r="AV66" t="str">
        <f>IF(OR($A66="", AV$5=""), "", IF(COUNTIFS(【データ】蓄積用!A$2:A$10000, AV$5, 【データ】蓄積用!C$2:C$10000, $A66, 【データ】蓄積用!D$2:D$10000, "&gt;=3000", 【データ】蓄積用!E$2:E$10000, "&gt;=1500")&gt;0, "〇", IF(COUNTIFS(【データ】蓄積用!A$2:A$10000, AV$5, 【データ】蓄積用!C$2:C$10000, $A66, 【データ】蓄積用!Q$2:Q$10000, 1, 【データ】蓄積用!AC$2:AC$10000, "&gt;=4.0")&gt;0, "〇", "×")))</f>
        <v>×</v>
      </c>
      <c r="AW66" t="str">
        <f>IF(OR($A66="", AW$5=""), "", IF(COUNTIFS(【データ】蓄積用!A$2:A$10000, AW$5, 【データ】蓄積用!C$2:C$10000, $A66, 【データ】蓄積用!D$2:D$10000, "&gt;=3000", 【データ】蓄積用!E$2:E$10000, "&gt;=1500")&gt;0, "〇", IF(COUNTIFS(【データ】蓄積用!A$2:A$10000, AW$5, 【データ】蓄積用!C$2:C$10000, $A66, 【データ】蓄積用!Q$2:Q$10000, 1, 【データ】蓄積用!AC$2:AC$10000, "&gt;=4.0")&gt;0, "〇", "×")))</f>
        <v>×</v>
      </c>
      <c r="AX66" t="str">
        <f>IF(OR($A66="", AX$5=""), "", IF(COUNTIFS(【データ】蓄積用!A$2:A$10000, AX$5, 【データ】蓄積用!C$2:C$10000, $A66, 【データ】蓄積用!D$2:D$10000, "&gt;=3000", 【データ】蓄積用!E$2:E$10000, "&gt;=1500")&gt;0, "〇", IF(COUNTIFS(【データ】蓄積用!A$2:A$10000, AX$5, 【データ】蓄積用!C$2:C$10000, $A66, 【データ】蓄積用!Q$2:Q$10000, 1, 【データ】蓄積用!AC$2:AC$10000, "&gt;=4.0")&gt;0, "〇", "×")))</f>
        <v>×</v>
      </c>
      <c r="AY66" t="str">
        <f>IF(OR($A66="", AY$5=""), "", IF(COUNTIFS(【データ】蓄積用!A$2:A$10000, AY$5, 【データ】蓄積用!C$2:C$10000, $A66, 【データ】蓄積用!D$2:D$10000, "&gt;=3000", 【データ】蓄積用!E$2:E$10000, "&gt;=1500")&gt;0, "〇", IF(COUNTIFS(【データ】蓄積用!A$2:A$10000, AY$5, 【データ】蓄積用!C$2:C$10000, $A66, 【データ】蓄積用!Q$2:Q$10000, 1, 【データ】蓄積用!AC$2:AC$10000, "&gt;=4.0")&gt;0, "〇", "×")))</f>
        <v/>
      </c>
    </row>
    <row r="67" spans="1:51">
      <c r="A67">
        <v>652</v>
      </c>
      <c r="B67" t="str">
        <f>IF(OR($A67="", B$5=""), "", IF(COUNTIFS(【データ】蓄積用!A$2:A$10000, B$5, 【データ】蓄積用!C$2:C$10000, $A67, 【データ】蓄積用!D$2:D$10000, "&gt;=3000", 【データ】蓄積用!E$2:E$10000, "&gt;=1500")&gt;0, "〇", IF(COUNTIFS(【データ】蓄積用!A$2:A$10000, B$5, 【データ】蓄積用!C$2:C$10000, $A67, 【データ】蓄積用!Q$2:Q$10000, 1, 【データ】蓄積用!AC$2:AC$10000, "&gt;=4.0")&gt;0, "〇", "×")))</f>
        <v>×</v>
      </c>
      <c r="C67" t="str">
        <f>IF(OR($A67="", C$5=""), "", IF(COUNTIFS(【データ】蓄積用!A$2:A$10000, C$5, 【データ】蓄積用!C$2:C$10000, $A67, 【データ】蓄積用!D$2:D$10000, "&gt;=3000", 【データ】蓄積用!E$2:E$10000, "&gt;=1500")&gt;0, "〇", IF(COUNTIFS(【データ】蓄積用!A$2:A$10000, C$5, 【データ】蓄積用!C$2:C$10000, $A67, 【データ】蓄積用!Q$2:Q$10000, 1, 【データ】蓄積用!AC$2:AC$10000, "&gt;=4.0")&gt;0, "〇", "×")))</f>
        <v>×</v>
      </c>
      <c r="D67" t="str">
        <f>IF(OR($A67="", D$5=""), "", IF(COUNTIFS(【データ】蓄積用!A$2:A$10000, D$5, 【データ】蓄積用!C$2:C$10000, $A67, 【データ】蓄積用!D$2:D$10000, "&gt;=3000", 【データ】蓄積用!E$2:E$10000, "&gt;=1500")&gt;0, "〇", IF(COUNTIFS(【データ】蓄積用!A$2:A$10000, D$5, 【データ】蓄積用!C$2:C$10000, $A67, 【データ】蓄積用!Q$2:Q$10000, 1, 【データ】蓄積用!AC$2:AC$10000, "&gt;=4.0")&gt;0, "〇", "×")))</f>
        <v>×</v>
      </c>
      <c r="E67" t="str">
        <f>IF(OR($A67="", E$5=""), "", IF(COUNTIFS(【データ】蓄積用!A$2:A$10000, E$5, 【データ】蓄積用!C$2:C$10000, $A67, 【データ】蓄積用!D$2:D$10000, "&gt;=3000", 【データ】蓄積用!E$2:E$10000, "&gt;=1500")&gt;0, "〇", IF(COUNTIFS(【データ】蓄積用!A$2:A$10000, E$5, 【データ】蓄積用!C$2:C$10000, $A67, 【データ】蓄積用!Q$2:Q$10000, 1, 【データ】蓄積用!AC$2:AC$10000, "&gt;=4.0")&gt;0, "〇", "×")))</f>
        <v>×</v>
      </c>
      <c r="F67" t="str">
        <f>IF(OR($A67="", F$5=""), "", IF(COUNTIFS(【データ】蓄積用!A$2:A$10000, F$5, 【データ】蓄積用!C$2:C$10000, $A67, 【データ】蓄積用!D$2:D$10000, "&gt;=3000", 【データ】蓄積用!E$2:E$10000, "&gt;=1500")&gt;0, "〇", IF(COUNTIFS(【データ】蓄積用!A$2:A$10000, F$5, 【データ】蓄積用!C$2:C$10000, $A67, 【データ】蓄積用!Q$2:Q$10000, 1, 【データ】蓄積用!AC$2:AC$10000, "&gt;=4.0")&gt;0, "〇", "×")))</f>
        <v>×</v>
      </c>
      <c r="G67" t="str">
        <f>IF(OR($A67="", G$5=""), "", IF(COUNTIFS(【データ】蓄積用!A$2:A$10000, G$5, 【データ】蓄積用!C$2:C$10000, $A67, 【データ】蓄積用!D$2:D$10000, "&gt;=3000", 【データ】蓄積用!E$2:E$10000, "&gt;=1500")&gt;0, "〇", IF(COUNTIFS(【データ】蓄積用!A$2:A$10000, G$5, 【データ】蓄積用!C$2:C$10000, $A67, 【データ】蓄積用!Q$2:Q$10000, 1, 【データ】蓄積用!AC$2:AC$10000, "&gt;=4.0")&gt;0, "〇", "×")))</f>
        <v>×</v>
      </c>
      <c r="H67" t="str">
        <f>IF(OR($A67="", H$5=""), "", IF(COUNTIFS(【データ】蓄積用!A$2:A$10000, H$5, 【データ】蓄積用!C$2:C$10000, $A67, 【データ】蓄積用!D$2:D$10000, "&gt;=3000", 【データ】蓄積用!E$2:E$10000, "&gt;=1500")&gt;0, "〇", IF(COUNTIFS(【データ】蓄積用!A$2:A$10000, H$5, 【データ】蓄積用!C$2:C$10000, $A67, 【データ】蓄積用!Q$2:Q$10000, 1, 【データ】蓄積用!AC$2:AC$10000, "&gt;=4.0")&gt;0, "〇", "×")))</f>
        <v>×</v>
      </c>
      <c r="I67" t="str">
        <f>IF(OR($A67="", I$5=""), "", IF(COUNTIFS(【データ】蓄積用!A$2:A$10000, I$5, 【データ】蓄積用!C$2:C$10000, $A67, 【データ】蓄積用!D$2:D$10000, "&gt;=3000", 【データ】蓄積用!E$2:E$10000, "&gt;=1500")&gt;0, "〇", IF(COUNTIFS(【データ】蓄積用!A$2:A$10000, I$5, 【データ】蓄積用!C$2:C$10000, $A67, 【データ】蓄積用!Q$2:Q$10000, 1, 【データ】蓄積用!AC$2:AC$10000, "&gt;=4.0")&gt;0, "〇", "×")))</f>
        <v>×</v>
      </c>
      <c r="J67" t="str">
        <f>IF(OR($A67="", J$5=""), "", IF(COUNTIFS(【データ】蓄積用!A$2:A$10000, J$5, 【データ】蓄積用!C$2:C$10000, $A67, 【データ】蓄積用!D$2:D$10000, "&gt;=3000", 【データ】蓄積用!E$2:E$10000, "&gt;=1500")&gt;0, "〇", IF(COUNTIFS(【データ】蓄積用!A$2:A$10000, J$5, 【データ】蓄積用!C$2:C$10000, $A67, 【データ】蓄積用!Q$2:Q$10000, 1, 【データ】蓄積用!AC$2:AC$10000, "&gt;=4.0")&gt;0, "〇", "×")))</f>
        <v>〇</v>
      </c>
      <c r="K67" t="str">
        <f>IF(OR($A67="", K$5=""), "", IF(COUNTIFS(【データ】蓄積用!A$2:A$10000, K$5, 【データ】蓄積用!C$2:C$10000, $A67, 【データ】蓄積用!D$2:D$10000, "&gt;=3000", 【データ】蓄積用!E$2:E$10000, "&gt;=1500")&gt;0, "〇", IF(COUNTIFS(【データ】蓄積用!A$2:A$10000, K$5, 【データ】蓄積用!C$2:C$10000, $A67, 【データ】蓄積用!Q$2:Q$10000, 1, 【データ】蓄積用!AC$2:AC$10000, "&gt;=4.0")&gt;0, "〇", "×")))</f>
        <v>×</v>
      </c>
      <c r="L67" t="str">
        <f>IF(OR($A67="", L$5=""), "", IF(COUNTIFS(【データ】蓄積用!A$2:A$10000, L$5, 【データ】蓄積用!C$2:C$10000, $A67, 【データ】蓄積用!D$2:D$10000, "&gt;=3000", 【データ】蓄積用!E$2:E$10000, "&gt;=1500")&gt;0, "〇", IF(COUNTIFS(【データ】蓄積用!A$2:A$10000, L$5, 【データ】蓄積用!C$2:C$10000, $A67, 【データ】蓄積用!Q$2:Q$10000, 1, 【データ】蓄積用!AC$2:AC$10000, "&gt;=4.0")&gt;0, "〇", "×")))</f>
        <v>×</v>
      </c>
      <c r="M67" t="str">
        <f>IF(OR($A67="", M$5=""), "", IF(COUNTIFS(【データ】蓄積用!A$2:A$10000, M$5, 【データ】蓄積用!C$2:C$10000, $A67, 【データ】蓄積用!D$2:D$10000, "&gt;=3000", 【データ】蓄積用!E$2:E$10000, "&gt;=1500")&gt;0, "〇", IF(COUNTIFS(【データ】蓄積用!A$2:A$10000, M$5, 【データ】蓄積用!C$2:C$10000, $A67, 【データ】蓄積用!Q$2:Q$10000, 1, 【データ】蓄積用!AC$2:AC$10000, "&gt;=4.0")&gt;0, "〇", "×")))</f>
        <v>×</v>
      </c>
      <c r="N67" t="str">
        <f>IF(OR($A67="", N$5=""), "", IF(COUNTIFS(【データ】蓄積用!A$2:A$10000, N$5, 【データ】蓄積用!C$2:C$10000, $A67, 【データ】蓄積用!D$2:D$10000, "&gt;=3000", 【データ】蓄積用!E$2:E$10000, "&gt;=1500")&gt;0, "〇", IF(COUNTIFS(【データ】蓄積用!A$2:A$10000, N$5, 【データ】蓄積用!C$2:C$10000, $A67, 【データ】蓄積用!Q$2:Q$10000, 1, 【データ】蓄積用!AC$2:AC$10000, "&gt;=4.0")&gt;0, "〇", "×")))</f>
        <v>×</v>
      </c>
      <c r="O67" t="str">
        <f>IF(OR($A67="", O$5=""), "", IF(COUNTIFS(【データ】蓄積用!A$2:A$10000, O$5, 【データ】蓄積用!C$2:C$10000, $A67, 【データ】蓄積用!D$2:D$10000, "&gt;=3000", 【データ】蓄積用!E$2:E$10000, "&gt;=1500")&gt;0, "〇", IF(COUNTIFS(【データ】蓄積用!A$2:A$10000, O$5, 【データ】蓄積用!C$2:C$10000, $A67, 【データ】蓄積用!Q$2:Q$10000, 1, 【データ】蓄積用!AC$2:AC$10000, "&gt;=4.0")&gt;0, "〇", "×")))</f>
        <v>×</v>
      </c>
      <c r="P67" t="str">
        <f>IF(OR($A67="", P$5=""), "", IF(COUNTIFS(【データ】蓄積用!A$2:A$10000, P$5, 【データ】蓄積用!C$2:C$10000, $A67, 【データ】蓄積用!D$2:D$10000, "&gt;=3000", 【データ】蓄積用!E$2:E$10000, "&gt;=1500")&gt;0, "〇", IF(COUNTIFS(【データ】蓄積用!A$2:A$10000, P$5, 【データ】蓄積用!C$2:C$10000, $A67, 【データ】蓄積用!Q$2:Q$10000, 1, 【データ】蓄積用!AC$2:AC$10000, "&gt;=4.0")&gt;0, "〇", "×")))</f>
        <v>×</v>
      </c>
      <c r="Q67" t="str">
        <f>IF(OR($A67="", Q$5=""), "", IF(COUNTIFS(【データ】蓄積用!A$2:A$10000, Q$5, 【データ】蓄積用!C$2:C$10000, $A67, 【データ】蓄積用!D$2:D$10000, "&gt;=3000", 【データ】蓄積用!E$2:E$10000, "&gt;=1500")&gt;0, "〇", IF(COUNTIFS(【データ】蓄積用!A$2:A$10000, Q$5, 【データ】蓄積用!C$2:C$10000, $A67, 【データ】蓄積用!Q$2:Q$10000, 1, 【データ】蓄積用!AC$2:AC$10000, "&gt;=4.0")&gt;0, "〇", "×")))</f>
        <v>×</v>
      </c>
      <c r="R67" t="str">
        <f>IF(OR($A67="", R$5=""), "", IF(COUNTIFS(【データ】蓄積用!A$2:A$10000, R$5, 【データ】蓄積用!C$2:C$10000, $A67, 【データ】蓄積用!D$2:D$10000, "&gt;=3000", 【データ】蓄積用!E$2:E$10000, "&gt;=1500")&gt;0, "〇", IF(COUNTIFS(【データ】蓄積用!A$2:A$10000, R$5, 【データ】蓄積用!C$2:C$10000, $A67, 【データ】蓄積用!Q$2:Q$10000, 1, 【データ】蓄積用!AC$2:AC$10000, "&gt;=4.0")&gt;0, "〇", "×")))</f>
        <v>×</v>
      </c>
      <c r="S67" t="str">
        <f>IF(OR($A67="", S$5=""), "", IF(COUNTIFS(【データ】蓄積用!A$2:A$10000, S$5, 【データ】蓄積用!C$2:C$10000, $A67, 【データ】蓄積用!D$2:D$10000, "&gt;=3000", 【データ】蓄積用!E$2:E$10000, "&gt;=1500")&gt;0, "〇", IF(COUNTIFS(【データ】蓄積用!A$2:A$10000, S$5, 【データ】蓄積用!C$2:C$10000, $A67, 【データ】蓄積用!Q$2:Q$10000, 1, 【データ】蓄積用!AC$2:AC$10000, "&gt;=4.0")&gt;0, "〇", "×")))</f>
        <v>×</v>
      </c>
      <c r="T67" t="str">
        <f>IF(OR($A67="", T$5=""), "", IF(COUNTIFS(【データ】蓄積用!A$2:A$10000, T$5, 【データ】蓄積用!C$2:C$10000, $A67, 【データ】蓄積用!D$2:D$10000, "&gt;=3000", 【データ】蓄積用!E$2:E$10000, "&gt;=1500")&gt;0, "〇", IF(COUNTIFS(【データ】蓄積用!A$2:A$10000, T$5, 【データ】蓄積用!C$2:C$10000, $A67, 【データ】蓄積用!Q$2:Q$10000, 1, 【データ】蓄積用!AC$2:AC$10000, "&gt;=4.0")&gt;0, "〇", "×")))</f>
        <v>×</v>
      </c>
      <c r="U67" t="str">
        <f>IF(OR($A67="", U$5=""), "", IF(COUNTIFS(【データ】蓄積用!A$2:A$10000, U$5, 【データ】蓄積用!C$2:C$10000, $A67, 【データ】蓄積用!D$2:D$10000, "&gt;=3000", 【データ】蓄積用!E$2:E$10000, "&gt;=1500")&gt;0, "〇", IF(COUNTIFS(【データ】蓄積用!A$2:A$10000, U$5, 【データ】蓄積用!C$2:C$10000, $A67, 【データ】蓄積用!Q$2:Q$10000, 1, 【データ】蓄積用!AC$2:AC$10000, "&gt;=4.0")&gt;0, "〇", "×")))</f>
        <v>×</v>
      </c>
      <c r="V67" t="str">
        <f>IF(OR($A67="", V$5=""), "", IF(COUNTIFS(【データ】蓄積用!A$2:A$10000, V$5, 【データ】蓄積用!C$2:C$10000, $A67, 【データ】蓄積用!D$2:D$10000, "&gt;=3000", 【データ】蓄積用!E$2:E$10000, "&gt;=1500")&gt;0, "〇", IF(COUNTIFS(【データ】蓄積用!A$2:A$10000, V$5, 【データ】蓄積用!C$2:C$10000, $A67, 【データ】蓄積用!Q$2:Q$10000, 1, 【データ】蓄積用!AC$2:AC$10000, "&gt;=4.0")&gt;0, "〇", "×")))</f>
        <v>×</v>
      </c>
      <c r="W67" t="str">
        <f>IF(OR($A67="", W$5=""), "", IF(COUNTIFS(【データ】蓄積用!A$2:A$10000, W$5, 【データ】蓄積用!C$2:C$10000, $A67, 【データ】蓄積用!D$2:D$10000, "&gt;=3000", 【データ】蓄積用!E$2:E$10000, "&gt;=1500")&gt;0, "〇", IF(COUNTIFS(【データ】蓄積用!A$2:A$10000, W$5, 【データ】蓄積用!C$2:C$10000, $A67, 【データ】蓄積用!Q$2:Q$10000, 1, 【データ】蓄積用!AC$2:AC$10000, "&gt;=4.0")&gt;0, "〇", "×")))</f>
        <v>×</v>
      </c>
      <c r="X67" t="str">
        <f>IF(OR($A67="", X$5=""), "", IF(COUNTIFS(【データ】蓄積用!A$2:A$10000, X$5, 【データ】蓄積用!C$2:C$10000, $A67, 【データ】蓄積用!D$2:D$10000, "&gt;=3000", 【データ】蓄積用!E$2:E$10000, "&gt;=1500")&gt;0, "〇", IF(COUNTIFS(【データ】蓄積用!A$2:A$10000, X$5, 【データ】蓄積用!C$2:C$10000, $A67, 【データ】蓄積用!Q$2:Q$10000, 1, 【データ】蓄積用!AC$2:AC$10000, "&gt;=4.0")&gt;0, "〇", "×")))</f>
        <v>×</v>
      </c>
      <c r="Y67" t="str">
        <f>IF(OR($A67="", Y$5=""), "", IF(COUNTIFS(【データ】蓄積用!A$2:A$10000, Y$5, 【データ】蓄積用!C$2:C$10000, $A67, 【データ】蓄積用!D$2:D$10000, "&gt;=3000", 【データ】蓄積用!E$2:E$10000, "&gt;=1500")&gt;0, "〇", IF(COUNTIFS(【データ】蓄積用!A$2:A$10000, Y$5, 【データ】蓄積用!C$2:C$10000, $A67, 【データ】蓄積用!Q$2:Q$10000, 1, 【データ】蓄積用!AC$2:AC$10000, "&gt;=4.0")&gt;0, "〇", "×")))</f>
        <v>×</v>
      </c>
      <c r="Z67" t="str">
        <f>IF(OR($A67="", Z$5=""), "", IF(COUNTIFS(【データ】蓄積用!A$2:A$10000, Z$5, 【データ】蓄積用!C$2:C$10000, $A67, 【データ】蓄積用!D$2:D$10000, "&gt;=3000", 【データ】蓄積用!E$2:E$10000, "&gt;=1500")&gt;0, "〇", IF(COUNTIFS(【データ】蓄積用!A$2:A$10000, Z$5, 【データ】蓄積用!C$2:C$10000, $A67, 【データ】蓄積用!Q$2:Q$10000, 1, 【データ】蓄積用!AC$2:AC$10000, "&gt;=4.0")&gt;0, "〇", "×")))</f>
        <v>×</v>
      </c>
      <c r="AA67" t="str">
        <f>IF(OR($A67="", AA$5=""), "", IF(COUNTIFS(【データ】蓄積用!A$2:A$10000, AA$5, 【データ】蓄積用!C$2:C$10000, $A67, 【データ】蓄積用!D$2:D$10000, "&gt;=3000", 【データ】蓄積用!E$2:E$10000, "&gt;=1500")&gt;0, "〇", IF(COUNTIFS(【データ】蓄積用!A$2:A$10000, AA$5, 【データ】蓄積用!C$2:C$10000, $A67, 【データ】蓄積用!Q$2:Q$10000, 1, 【データ】蓄積用!AC$2:AC$10000, "&gt;=4.0")&gt;0, "〇", "×")))</f>
        <v>×</v>
      </c>
      <c r="AB67" t="str">
        <f>IF(OR($A67="", AB$5=""), "", IF(COUNTIFS(【データ】蓄積用!A$2:A$10000, AB$5, 【データ】蓄積用!C$2:C$10000, $A67, 【データ】蓄積用!D$2:D$10000, "&gt;=3000", 【データ】蓄積用!E$2:E$10000, "&gt;=1500")&gt;0, "〇", IF(COUNTIFS(【データ】蓄積用!A$2:A$10000, AB$5, 【データ】蓄積用!C$2:C$10000, $A67, 【データ】蓄積用!Q$2:Q$10000, 1, 【データ】蓄積用!AC$2:AC$10000, "&gt;=4.0")&gt;0, "〇", "×")))</f>
        <v>×</v>
      </c>
      <c r="AC67" t="str">
        <f>IF(OR($A67="", AC$5=""), "", IF(COUNTIFS(【データ】蓄積用!A$2:A$10000, AC$5, 【データ】蓄積用!C$2:C$10000, $A67, 【データ】蓄積用!D$2:D$10000, "&gt;=3000", 【データ】蓄積用!E$2:E$10000, "&gt;=1500")&gt;0, "〇", IF(COUNTIFS(【データ】蓄積用!A$2:A$10000, AC$5, 【データ】蓄積用!C$2:C$10000, $A67, 【データ】蓄積用!Q$2:Q$10000, 1, 【データ】蓄積用!AC$2:AC$10000, "&gt;=4.0")&gt;0, "〇", "×")))</f>
        <v>×</v>
      </c>
      <c r="AD67" t="str">
        <f>IF(OR($A67="", AD$5=""), "", IF(COUNTIFS(【データ】蓄積用!A$2:A$10000, AD$5, 【データ】蓄積用!C$2:C$10000, $A67, 【データ】蓄積用!D$2:D$10000, "&gt;=3000", 【データ】蓄積用!E$2:E$10000, "&gt;=1500")&gt;0, "〇", IF(COUNTIFS(【データ】蓄積用!A$2:A$10000, AD$5, 【データ】蓄積用!C$2:C$10000, $A67, 【データ】蓄積用!Q$2:Q$10000, 1, 【データ】蓄積用!AC$2:AC$10000, "&gt;=4.0")&gt;0, "〇", "×")))</f>
        <v>×</v>
      </c>
      <c r="AE67" t="str">
        <f>IF(OR($A67="", AE$5=""), "", IF(COUNTIFS(【データ】蓄積用!A$2:A$10000, AE$5, 【データ】蓄積用!C$2:C$10000, $A67, 【データ】蓄積用!D$2:D$10000, "&gt;=3000", 【データ】蓄積用!E$2:E$10000, "&gt;=1500")&gt;0, "〇", IF(COUNTIFS(【データ】蓄積用!A$2:A$10000, AE$5, 【データ】蓄積用!C$2:C$10000, $A67, 【データ】蓄積用!Q$2:Q$10000, 1, 【データ】蓄積用!AC$2:AC$10000, "&gt;=4.0")&gt;0, "〇", "×")))</f>
        <v>×</v>
      </c>
      <c r="AF67" t="str">
        <f>IF(OR($A67="", AF$5=""), "", IF(COUNTIFS(【データ】蓄積用!A$2:A$10000, AF$5, 【データ】蓄積用!C$2:C$10000, $A67, 【データ】蓄積用!D$2:D$10000, "&gt;=3000", 【データ】蓄積用!E$2:E$10000, "&gt;=1500")&gt;0, "〇", IF(COUNTIFS(【データ】蓄積用!A$2:A$10000, AF$5, 【データ】蓄積用!C$2:C$10000, $A67, 【データ】蓄積用!Q$2:Q$10000, 1, 【データ】蓄積用!AC$2:AC$10000, "&gt;=4.0")&gt;0, "〇", "×")))</f>
        <v>×</v>
      </c>
      <c r="AG67" t="str">
        <f>IF(OR($A67="", AG$5=""), "", IF(COUNTIFS(【データ】蓄積用!A$2:A$10000, AG$5, 【データ】蓄積用!C$2:C$10000, $A67, 【データ】蓄積用!D$2:D$10000, "&gt;=3000", 【データ】蓄積用!E$2:E$10000, "&gt;=1500")&gt;0, "〇", IF(COUNTIFS(【データ】蓄積用!A$2:A$10000, AG$5, 【データ】蓄積用!C$2:C$10000, $A67, 【データ】蓄積用!Q$2:Q$10000, 1, 【データ】蓄積用!AC$2:AC$10000, "&gt;=4.0")&gt;0, "〇", "×")))</f>
        <v>×</v>
      </c>
      <c r="AH67" t="str">
        <f>IF(OR($A67="", AH$5=""), "", IF(COUNTIFS(【データ】蓄積用!A$2:A$10000, AH$5, 【データ】蓄積用!C$2:C$10000, $A67, 【データ】蓄積用!D$2:D$10000, "&gt;=3000", 【データ】蓄積用!E$2:E$10000, "&gt;=1500")&gt;0, "〇", IF(COUNTIFS(【データ】蓄積用!A$2:A$10000, AH$5, 【データ】蓄積用!C$2:C$10000, $A67, 【データ】蓄積用!Q$2:Q$10000, 1, 【データ】蓄積用!AC$2:AC$10000, "&gt;=4.0")&gt;0, "〇", "×")))</f>
        <v>×</v>
      </c>
      <c r="AI67" t="str">
        <f>IF(OR($A67="", AI$5=""), "", IF(COUNTIFS(【データ】蓄積用!A$2:A$10000, AI$5, 【データ】蓄積用!C$2:C$10000, $A67, 【データ】蓄積用!D$2:D$10000, "&gt;=3000", 【データ】蓄積用!E$2:E$10000, "&gt;=1500")&gt;0, "〇", IF(COUNTIFS(【データ】蓄積用!A$2:A$10000, AI$5, 【データ】蓄積用!C$2:C$10000, $A67, 【データ】蓄積用!Q$2:Q$10000, 1, 【データ】蓄積用!AC$2:AC$10000, "&gt;=4.0")&gt;0, "〇", "×")))</f>
        <v>×</v>
      </c>
      <c r="AJ67" t="str">
        <f>IF(OR($A67="", AJ$5=""), "", IF(COUNTIFS(【データ】蓄積用!A$2:A$10000, AJ$5, 【データ】蓄積用!C$2:C$10000, $A67, 【データ】蓄積用!D$2:D$10000, "&gt;=3000", 【データ】蓄積用!E$2:E$10000, "&gt;=1500")&gt;0, "〇", IF(COUNTIFS(【データ】蓄積用!A$2:A$10000, AJ$5, 【データ】蓄積用!C$2:C$10000, $A67, 【データ】蓄積用!Q$2:Q$10000, 1, 【データ】蓄積用!AC$2:AC$10000, "&gt;=4.0")&gt;0, "〇", "×")))</f>
        <v>×</v>
      </c>
      <c r="AK67" t="str">
        <f>IF(OR($A67="", AK$5=""), "", IF(COUNTIFS(【データ】蓄積用!A$2:A$10000, AK$5, 【データ】蓄積用!C$2:C$10000, $A67, 【データ】蓄積用!D$2:D$10000, "&gt;=3000", 【データ】蓄積用!E$2:E$10000, "&gt;=1500")&gt;0, "〇", IF(COUNTIFS(【データ】蓄積用!A$2:A$10000, AK$5, 【データ】蓄積用!C$2:C$10000, $A67, 【データ】蓄積用!Q$2:Q$10000, 1, 【データ】蓄積用!AC$2:AC$10000, "&gt;=4.0")&gt;0, "〇", "×")))</f>
        <v>×</v>
      </c>
      <c r="AL67" t="str">
        <f>IF(OR($A67="", AL$5=""), "", IF(COUNTIFS(【データ】蓄積用!A$2:A$10000, AL$5, 【データ】蓄積用!C$2:C$10000, $A67, 【データ】蓄積用!D$2:D$10000, "&gt;=3000", 【データ】蓄積用!E$2:E$10000, "&gt;=1500")&gt;0, "〇", IF(COUNTIFS(【データ】蓄積用!A$2:A$10000, AL$5, 【データ】蓄積用!C$2:C$10000, $A67, 【データ】蓄積用!Q$2:Q$10000, 1, 【データ】蓄積用!AC$2:AC$10000, "&gt;=4.0")&gt;0, "〇", "×")))</f>
        <v>×</v>
      </c>
      <c r="AM67" t="str">
        <f>IF(OR($A67="", AM$5=""), "", IF(COUNTIFS(【データ】蓄積用!A$2:A$10000, AM$5, 【データ】蓄積用!C$2:C$10000, $A67, 【データ】蓄積用!D$2:D$10000, "&gt;=3000", 【データ】蓄積用!E$2:E$10000, "&gt;=1500")&gt;0, "〇", IF(COUNTIFS(【データ】蓄積用!A$2:A$10000, AM$5, 【データ】蓄積用!C$2:C$10000, $A67, 【データ】蓄積用!Q$2:Q$10000, 1, 【データ】蓄積用!AC$2:AC$10000, "&gt;=4.0")&gt;0, "〇", "×")))</f>
        <v>×</v>
      </c>
      <c r="AN67" t="str">
        <f>IF(OR($A67="", AN$5=""), "", IF(COUNTIFS(【データ】蓄積用!A$2:A$10000, AN$5, 【データ】蓄積用!C$2:C$10000, $A67, 【データ】蓄積用!D$2:D$10000, "&gt;=3000", 【データ】蓄積用!E$2:E$10000, "&gt;=1500")&gt;0, "〇", IF(COUNTIFS(【データ】蓄積用!A$2:A$10000, AN$5, 【データ】蓄積用!C$2:C$10000, $A67, 【データ】蓄積用!Q$2:Q$10000, 1, 【データ】蓄積用!AC$2:AC$10000, "&gt;=4.0")&gt;0, "〇", "×")))</f>
        <v>×</v>
      </c>
      <c r="AO67" t="str">
        <f>IF(OR($A67="", AO$5=""), "", IF(COUNTIFS(【データ】蓄積用!A$2:A$10000, AO$5, 【データ】蓄積用!C$2:C$10000, $A67, 【データ】蓄積用!D$2:D$10000, "&gt;=3000", 【データ】蓄積用!E$2:E$10000, "&gt;=1500")&gt;0, "〇", IF(COUNTIFS(【データ】蓄積用!A$2:A$10000, AO$5, 【データ】蓄積用!C$2:C$10000, $A67, 【データ】蓄積用!Q$2:Q$10000, 1, 【データ】蓄積用!AC$2:AC$10000, "&gt;=4.0")&gt;0, "〇", "×")))</f>
        <v>×</v>
      </c>
      <c r="AP67" t="str">
        <f>IF(OR($A67="", AP$5=""), "", IF(COUNTIFS(【データ】蓄積用!A$2:A$10000, AP$5, 【データ】蓄積用!C$2:C$10000, $A67, 【データ】蓄積用!D$2:D$10000, "&gt;=3000", 【データ】蓄積用!E$2:E$10000, "&gt;=1500")&gt;0, "〇", IF(COUNTIFS(【データ】蓄積用!A$2:A$10000, AP$5, 【データ】蓄積用!C$2:C$10000, $A67, 【データ】蓄積用!Q$2:Q$10000, 1, 【データ】蓄積用!AC$2:AC$10000, "&gt;=4.0")&gt;0, "〇", "×")))</f>
        <v>×</v>
      </c>
      <c r="AQ67" t="str">
        <f>IF(OR($A67="", AQ$5=""), "", IF(COUNTIFS(【データ】蓄積用!A$2:A$10000, AQ$5, 【データ】蓄積用!C$2:C$10000, $A67, 【データ】蓄積用!D$2:D$10000, "&gt;=3000", 【データ】蓄積用!E$2:E$10000, "&gt;=1500")&gt;0, "〇", IF(COUNTIFS(【データ】蓄積用!A$2:A$10000, AQ$5, 【データ】蓄積用!C$2:C$10000, $A67, 【データ】蓄積用!Q$2:Q$10000, 1, 【データ】蓄積用!AC$2:AC$10000, "&gt;=4.0")&gt;0, "〇", "×")))</f>
        <v>×</v>
      </c>
      <c r="AR67" t="str">
        <f>IF(OR($A67="", AR$5=""), "", IF(COUNTIFS(【データ】蓄積用!A$2:A$10000, AR$5, 【データ】蓄積用!C$2:C$10000, $A67, 【データ】蓄積用!D$2:D$10000, "&gt;=3000", 【データ】蓄積用!E$2:E$10000, "&gt;=1500")&gt;0, "〇", IF(COUNTIFS(【データ】蓄積用!A$2:A$10000, AR$5, 【データ】蓄積用!C$2:C$10000, $A67, 【データ】蓄積用!Q$2:Q$10000, 1, 【データ】蓄積用!AC$2:AC$10000, "&gt;=4.0")&gt;0, "〇", "×")))</f>
        <v>×</v>
      </c>
      <c r="AS67" t="str">
        <f>IF(OR($A67="", AS$5=""), "", IF(COUNTIFS(【データ】蓄積用!A$2:A$10000, AS$5, 【データ】蓄積用!C$2:C$10000, $A67, 【データ】蓄積用!D$2:D$10000, "&gt;=3000", 【データ】蓄積用!E$2:E$10000, "&gt;=1500")&gt;0, "〇", IF(COUNTIFS(【データ】蓄積用!A$2:A$10000, AS$5, 【データ】蓄積用!C$2:C$10000, $A67, 【データ】蓄積用!Q$2:Q$10000, 1, 【データ】蓄積用!AC$2:AC$10000, "&gt;=4.0")&gt;0, "〇", "×")))</f>
        <v>×</v>
      </c>
      <c r="AT67" t="str">
        <f>IF(OR($A67="", AT$5=""), "", IF(COUNTIFS(【データ】蓄積用!A$2:A$10000, AT$5, 【データ】蓄積用!C$2:C$10000, $A67, 【データ】蓄積用!D$2:D$10000, "&gt;=3000", 【データ】蓄積用!E$2:E$10000, "&gt;=1500")&gt;0, "〇", IF(COUNTIFS(【データ】蓄積用!A$2:A$10000, AT$5, 【データ】蓄積用!C$2:C$10000, $A67, 【データ】蓄積用!Q$2:Q$10000, 1, 【データ】蓄積用!AC$2:AC$10000, "&gt;=4.0")&gt;0, "〇", "×")))</f>
        <v>〇</v>
      </c>
      <c r="AU67" t="str">
        <f>IF(OR($A67="", AU$5=""), "", IF(COUNTIFS(【データ】蓄積用!A$2:A$10000, AU$5, 【データ】蓄積用!C$2:C$10000, $A67, 【データ】蓄積用!D$2:D$10000, "&gt;=3000", 【データ】蓄積用!E$2:E$10000, "&gt;=1500")&gt;0, "〇", IF(COUNTIFS(【データ】蓄積用!A$2:A$10000, AU$5, 【データ】蓄積用!C$2:C$10000, $A67, 【データ】蓄積用!Q$2:Q$10000, 1, 【データ】蓄積用!AC$2:AC$10000, "&gt;=4.0")&gt;0, "〇", "×")))</f>
        <v>×</v>
      </c>
      <c r="AV67" t="str">
        <f>IF(OR($A67="", AV$5=""), "", IF(COUNTIFS(【データ】蓄積用!A$2:A$10000, AV$5, 【データ】蓄積用!C$2:C$10000, $A67, 【データ】蓄積用!D$2:D$10000, "&gt;=3000", 【データ】蓄積用!E$2:E$10000, "&gt;=1500")&gt;0, "〇", IF(COUNTIFS(【データ】蓄積用!A$2:A$10000, AV$5, 【データ】蓄積用!C$2:C$10000, $A67, 【データ】蓄積用!Q$2:Q$10000, 1, 【データ】蓄積用!AC$2:AC$10000, "&gt;=4.0")&gt;0, "〇", "×")))</f>
        <v>×</v>
      </c>
      <c r="AW67" t="str">
        <f>IF(OR($A67="", AW$5=""), "", IF(COUNTIFS(【データ】蓄積用!A$2:A$10000, AW$5, 【データ】蓄積用!C$2:C$10000, $A67, 【データ】蓄積用!D$2:D$10000, "&gt;=3000", 【データ】蓄積用!E$2:E$10000, "&gt;=1500")&gt;0, "〇", IF(COUNTIFS(【データ】蓄積用!A$2:A$10000, AW$5, 【データ】蓄積用!C$2:C$10000, $A67, 【データ】蓄積用!Q$2:Q$10000, 1, 【データ】蓄積用!AC$2:AC$10000, "&gt;=4.0")&gt;0, "〇", "×")))</f>
        <v>×</v>
      </c>
      <c r="AX67" t="str">
        <f>IF(OR($A67="", AX$5=""), "", IF(COUNTIFS(【データ】蓄積用!A$2:A$10000, AX$5, 【データ】蓄積用!C$2:C$10000, $A67, 【データ】蓄積用!D$2:D$10000, "&gt;=3000", 【データ】蓄積用!E$2:E$10000, "&gt;=1500")&gt;0, "〇", IF(COUNTIFS(【データ】蓄積用!A$2:A$10000, AX$5, 【データ】蓄積用!C$2:C$10000, $A67, 【データ】蓄積用!Q$2:Q$10000, 1, 【データ】蓄積用!AC$2:AC$10000, "&gt;=4.0")&gt;0, "〇", "×")))</f>
        <v>×</v>
      </c>
      <c r="AY67" t="str">
        <f>IF(OR($A67="", AY$5=""), "", IF(COUNTIFS(【データ】蓄積用!A$2:A$10000, AY$5, 【データ】蓄積用!C$2:C$10000, $A67, 【データ】蓄積用!D$2:D$10000, "&gt;=3000", 【データ】蓄積用!E$2:E$10000, "&gt;=1500")&gt;0, "〇", IF(COUNTIFS(【データ】蓄積用!A$2:A$10000, AY$5, 【データ】蓄積用!C$2:C$10000, $A67, 【データ】蓄積用!Q$2:Q$10000, 1, 【データ】蓄積用!AC$2:AC$10000, "&gt;=4.0")&gt;0, "〇", "×")))</f>
        <v/>
      </c>
    </row>
    <row r="68" spans="1:51">
      <c r="A68">
        <v>653</v>
      </c>
      <c r="B68" t="str">
        <f>IF(OR($A68="", B$5=""), "", IF(COUNTIFS(【データ】蓄積用!A$2:A$10000, B$5, 【データ】蓄積用!C$2:C$10000, $A68, 【データ】蓄積用!D$2:D$10000, "&gt;=3000", 【データ】蓄積用!E$2:E$10000, "&gt;=1500")&gt;0, "〇", IF(COUNTIFS(【データ】蓄積用!A$2:A$10000, B$5, 【データ】蓄積用!C$2:C$10000, $A68, 【データ】蓄積用!Q$2:Q$10000, 1, 【データ】蓄積用!AC$2:AC$10000, "&gt;=4.0")&gt;0, "〇", "×")))</f>
        <v>×</v>
      </c>
      <c r="C68" t="str">
        <f>IF(OR($A68="", C$5=""), "", IF(COUNTIFS(【データ】蓄積用!A$2:A$10000, C$5, 【データ】蓄積用!C$2:C$10000, $A68, 【データ】蓄積用!D$2:D$10000, "&gt;=3000", 【データ】蓄積用!E$2:E$10000, "&gt;=1500")&gt;0, "〇", IF(COUNTIFS(【データ】蓄積用!A$2:A$10000, C$5, 【データ】蓄積用!C$2:C$10000, $A68, 【データ】蓄積用!Q$2:Q$10000, 1, 【データ】蓄積用!AC$2:AC$10000, "&gt;=4.0")&gt;0, "〇", "×")))</f>
        <v>×</v>
      </c>
      <c r="D68" t="str">
        <f>IF(OR($A68="", D$5=""), "", IF(COUNTIFS(【データ】蓄積用!A$2:A$10000, D$5, 【データ】蓄積用!C$2:C$10000, $A68, 【データ】蓄積用!D$2:D$10000, "&gt;=3000", 【データ】蓄積用!E$2:E$10000, "&gt;=1500")&gt;0, "〇", IF(COUNTIFS(【データ】蓄積用!A$2:A$10000, D$5, 【データ】蓄積用!C$2:C$10000, $A68, 【データ】蓄積用!Q$2:Q$10000, 1, 【データ】蓄積用!AC$2:AC$10000, "&gt;=4.0")&gt;0, "〇", "×")))</f>
        <v>×</v>
      </c>
      <c r="E68" t="str">
        <f>IF(OR($A68="", E$5=""), "", IF(COUNTIFS(【データ】蓄積用!A$2:A$10000, E$5, 【データ】蓄積用!C$2:C$10000, $A68, 【データ】蓄積用!D$2:D$10000, "&gt;=3000", 【データ】蓄積用!E$2:E$10000, "&gt;=1500")&gt;0, "〇", IF(COUNTIFS(【データ】蓄積用!A$2:A$10000, E$5, 【データ】蓄積用!C$2:C$10000, $A68, 【データ】蓄積用!Q$2:Q$10000, 1, 【データ】蓄積用!AC$2:AC$10000, "&gt;=4.0")&gt;0, "〇", "×")))</f>
        <v>×</v>
      </c>
      <c r="F68" t="str">
        <f>IF(OR($A68="", F$5=""), "", IF(COUNTIFS(【データ】蓄積用!A$2:A$10000, F$5, 【データ】蓄積用!C$2:C$10000, $A68, 【データ】蓄積用!D$2:D$10000, "&gt;=3000", 【データ】蓄積用!E$2:E$10000, "&gt;=1500")&gt;0, "〇", IF(COUNTIFS(【データ】蓄積用!A$2:A$10000, F$5, 【データ】蓄積用!C$2:C$10000, $A68, 【データ】蓄積用!Q$2:Q$10000, 1, 【データ】蓄積用!AC$2:AC$10000, "&gt;=4.0")&gt;0, "〇", "×")))</f>
        <v>×</v>
      </c>
      <c r="G68" t="str">
        <f>IF(OR($A68="", G$5=""), "", IF(COUNTIFS(【データ】蓄積用!A$2:A$10000, G$5, 【データ】蓄積用!C$2:C$10000, $A68, 【データ】蓄積用!D$2:D$10000, "&gt;=3000", 【データ】蓄積用!E$2:E$10000, "&gt;=1500")&gt;0, "〇", IF(COUNTIFS(【データ】蓄積用!A$2:A$10000, G$5, 【データ】蓄積用!C$2:C$10000, $A68, 【データ】蓄積用!Q$2:Q$10000, 1, 【データ】蓄積用!AC$2:AC$10000, "&gt;=4.0")&gt;0, "〇", "×")))</f>
        <v>×</v>
      </c>
      <c r="H68" t="str">
        <f>IF(OR($A68="", H$5=""), "", IF(COUNTIFS(【データ】蓄積用!A$2:A$10000, H$5, 【データ】蓄積用!C$2:C$10000, $A68, 【データ】蓄積用!D$2:D$10000, "&gt;=3000", 【データ】蓄積用!E$2:E$10000, "&gt;=1500")&gt;0, "〇", IF(COUNTIFS(【データ】蓄積用!A$2:A$10000, H$5, 【データ】蓄積用!C$2:C$10000, $A68, 【データ】蓄積用!Q$2:Q$10000, 1, 【データ】蓄積用!AC$2:AC$10000, "&gt;=4.0")&gt;0, "〇", "×")))</f>
        <v>×</v>
      </c>
      <c r="I68" t="str">
        <f>IF(OR($A68="", I$5=""), "", IF(COUNTIFS(【データ】蓄積用!A$2:A$10000, I$5, 【データ】蓄積用!C$2:C$10000, $A68, 【データ】蓄積用!D$2:D$10000, "&gt;=3000", 【データ】蓄積用!E$2:E$10000, "&gt;=1500")&gt;0, "〇", IF(COUNTIFS(【データ】蓄積用!A$2:A$10000, I$5, 【データ】蓄積用!C$2:C$10000, $A68, 【データ】蓄積用!Q$2:Q$10000, 1, 【データ】蓄積用!AC$2:AC$10000, "&gt;=4.0")&gt;0, "〇", "×")))</f>
        <v>×</v>
      </c>
      <c r="J68" t="str">
        <f>IF(OR($A68="", J$5=""), "", IF(COUNTIFS(【データ】蓄積用!A$2:A$10000, J$5, 【データ】蓄積用!C$2:C$10000, $A68, 【データ】蓄積用!D$2:D$10000, "&gt;=3000", 【データ】蓄積用!E$2:E$10000, "&gt;=1500")&gt;0, "〇", IF(COUNTIFS(【データ】蓄積用!A$2:A$10000, J$5, 【データ】蓄積用!C$2:C$10000, $A68, 【データ】蓄積用!Q$2:Q$10000, 1, 【データ】蓄積用!AC$2:AC$10000, "&gt;=4.0")&gt;0, "〇", "×")))</f>
        <v>〇</v>
      </c>
      <c r="K68" t="str">
        <f>IF(OR($A68="", K$5=""), "", IF(COUNTIFS(【データ】蓄積用!A$2:A$10000, K$5, 【データ】蓄積用!C$2:C$10000, $A68, 【データ】蓄積用!D$2:D$10000, "&gt;=3000", 【データ】蓄積用!E$2:E$10000, "&gt;=1500")&gt;0, "〇", IF(COUNTIFS(【データ】蓄積用!A$2:A$10000, K$5, 【データ】蓄積用!C$2:C$10000, $A68, 【データ】蓄積用!Q$2:Q$10000, 1, 【データ】蓄積用!AC$2:AC$10000, "&gt;=4.0")&gt;0, "〇", "×")))</f>
        <v>×</v>
      </c>
      <c r="L68" t="str">
        <f>IF(OR($A68="", L$5=""), "", IF(COUNTIFS(【データ】蓄積用!A$2:A$10000, L$5, 【データ】蓄積用!C$2:C$10000, $A68, 【データ】蓄積用!D$2:D$10000, "&gt;=3000", 【データ】蓄積用!E$2:E$10000, "&gt;=1500")&gt;0, "〇", IF(COUNTIFS(【データ】蓄積用!A$2:A$10000, L$5, 【データ】蓄積用!C$2:C$10000, $A68, 【データ】蓄積用!Q$2:Q$10000, 1, 【データ】蓄積用!AC$2:AC$10000, "&gt;=4.0")&gt;0, "〇", "×")))</f>
        <v>×</v>
      </c>
      <c r="M68" t="str">
        <f>IF(OR($A68="", M$5=""), "", IF(COUNTIFS(【データ】蓄積用!A$2:A$10000, M$5, 【データ】蓄積用!C$2:C$10000, $A68, 【データ】蓄積用!D$2:D$10000, "&gt;=3000", 【データ】蓄積用!E$2:E$10000, "&gt;=1500")&gt;0, "〇", IF(COUNTIFS(【データ】蓄積用!A$2:A$10000, M$5, 【データ】蓄積用!C$2:C$10000, $A68, 【データ】蓄積用!Q$2:Q$10000, 1, 【データ】蓄積用!AC$2:AC$10000, "&gt;=4.0")&gt;0, "〇", "×")))</f>
        <v>×</v>
      </c>
      <c r="N68" t="str">
        <f>IF(OR($A68="", N$5=""), "", IF(COUNTIFS(【データ】蓄積用!A$2:A$10000, N$5, 【データ】蓄積用!C$2:C$10000, $A68, 【データ】蓄積用!D$2:D$10000, "&gt;=3000", 【データ】蓄積用!E$2:E$10000, "&gt;=1500")&gt;0, "〇", IF(COUNTIFS(【データ】蓄積用!A$2:A$10000, N$5, 【データ】蓄積用!C$2:C$10000, $A68, 【データ】蓄積用!Q$2:Q$10000, 1, 【データ】蓄積用!AC$2:AC$10000, "&gt;=4.0")&gt;0, "〇", "×")))</f>
        <v>×</v>
      </c>
      <c r="O68" t="str">
        <f>IF(OR($A68="", O$5=""), "", IF(COUNTIFS(【データ】蓄積用!A$2:A$10000, O$5, 【データ】蓄積用!C$2:C$10000, $A68, 【データ】蓄積用!D$2:D$10000, "&gt;=3000", 【データ】蓄積用!E$2:E$10000, "&gt;=1500")&gt;0, "〇", IF(COUNTIFS(【データ】蓄積用!A$2:A$10000, O$5, 【データ】蓄積用!C$2:C$10000, $A68, 【データ】蓄積用!Q$2:Q$10000, 1, 【データ】蓄積用!AC$2:AC$10000, "&gt;=4.0")&gt;0, "〇", "×")))</f>
        <v>×</v>
      </c>
      <c r="P68" t="str">
        <f>IF(OR($A68="", P$5=""), "", IF(COUNTIFS(【データ】蓄積用!A$2:A$10000, P$5, 【データ】蓄積用!C$2:C$10000, $A68, 【データ】蓄積用!D$2:D$10000, "&gt;=3000", 【データ】蓄積用!E$2:E$10000, "&gt;=1500")&gt;0, "〇", IF(COUNTIFS(【データ】蓄積用!A$2:A$10000, P$5, 【データ】蓄積用!C$2:C$10000, $A68, 【データ】蓄積用!Q$2:Q$10000, 1, 【データ】蓄積用!AC$2:AC$10000, "&gt;=4.0")&gt;0, "〇", "×")))</f>
        <v>×</v>
      </c>
      <c r="Q68" t="str">
        <f>IF(OR($A68="", Q$5=""), "", IF(COUNTIFS(【データ】蓄積用!A$2:A$10000, Q$5, 【データ】蓄積用!C$2:C$10000, $A68, 【データ】蓄積用!D$2:D$10000, "&gt;=3000", 【データ】蓄積用!E$2:E$10000, "&gt;=1500")&gt;0, "〇", IF(COUNTIFS(【データ】蓄積用!A$2:A$10000, Q$5, 【データ】蓄積用!C$2:C$10000, $A68, 【データ】蓄積用!Q$2:Q$10000, 1, 【データ】蓄積用!AC$2:AC$10000, "&gt;=4.0")&gt;0, "〇", "×")))</f>
        <v>×</v>
      </c>
      <c r="R68" t="str">
        <f>IF(OR($A68="", R$5=""), "", IF(COUNTIFS(【データ】蓄積用!A$2:A$10000, R$5, 【データ】蓄積用!C$2:C$10000, $A68, 【データ】蓄積用!D$2:D$10000, "&gt;=3000", 【データ】蓄積用!E$2:E$10000, "&gt;=1500")&gt;0, "〇", IF(COUNTIFS(【データ】蓄積用!A$2:A$10000, R$5, 【データ】蓄積用!C$2:C$10000, $A68, 【データ】蓄積用!Q$2:Q$10000, 1, 【データ】蓄積用!AC$2:AC$10000, "&gt;=4.0")&gt;0, "〇", "×")))</f>
        <v>×</v>
      </c>
      <c r="S68" t="str">
        <f>IF(OR($A68="", S$5=""), "", IF(COUNTIFS(【データ】蓄積用!A$2:A$10000, S$5, 【データ】蓄積用!C$2:C$10000, $A68, 【データ】蓄積用!D$2:D$10000, "&gt;=3000", 【データ】蓄積用!E$2:E$10000, "&gt;=1500")&gt;0, "〇", IF(COUNTIFS(【データ】蓄積用!A$2:A$10000, S$5, 【データ】蓄積用!C$2:C$10000, $A68, 【データ】蓄積用!Q$2:Q$10000, 1, 【データ】蓄積用!AC$2:AC$10000, "&gt;=4.0")&gt;0, "〇", "×")))</f>
        <v>×</v>
      </c>
      <c r="T68" t="str">
        <f>IF(OR($A68="", T$5=""), "", IF(COUNTIFS(【データ】蓄積用!A$2:A$10000, T$5, 【データ】蓄積用!C$2:C$10000, $A68, 【データ】蓄積用!D$2:D$10000, "&gt;=3000", 【データ】蓄積用!E$2:E$10000, "&gt;=1500")&gt;0, "〇", IF(COUNTIFS(【データ】蓄積用!A$2:A$10000, T$5, 【データ】蓄積用!C$2:C$10000, $A68, 【データ】蓄積用!Q$2:Q$10000, 1, 【データ】蓄積用!AC$2:AC$10000, "&gt;=4.0")&gt;0, "〇", "×")))</f>
        <v>×</v>
      </c>
      <c r="U68" t="str">
        <f>IF(OR($A68="", U$5=""), "", IF(COUNTIFS(【データ】蓄積用!A$2:A$10000, U$5, 【データ】蓄積用!C$2:C$10000, $A68, 【データ】蓄積用!D$2:D$10000, "&gt;=3000", 【データ】蓄積用!E$2:E$10000, "&gt;=1500")&gt;0, "〇", IF(COUNTIFS(【データ】蓄積用!A$2:A$10000, U$5, 【データ】蓄積用!C$2:C$10000, $A68, 【データ】蓄積用!Q$2:Q$10000, 1, 【データ】蓄積用!AC$2:AC$10000, "&gt;=4.0")&gt;0, "〇", "×")))</f>
        <v>×</v>
      </c>
      <c r="V68" t="str">
        <f>IF(OR($A68="", V$5=""), "", IF(COUNTIFS(【データ】蓄積用!A$2:A$10000, V$5, 【データ】蓄積用!C$2:C$10000, $A68, 【データ】蓄積用!D$2:D$10000, "&gt;=3000", 【データ】蓄積用!E$2:E$10000, "&gt;=1500")&gt;0, "〇", IF(COUNTIFS(【データ】蓄積用!A$2:A$10000, V$5, 【データ】蓄積用!C$2:C$10000, $A68, 【データ】蓄積用!Q$2:Q$10000, 1, 【データ】蓄積用!AC$2:AC$10000, "&gt;=4.0")&gt;0, "〇", "×")))</f>
        <v>×</v>
      </c>
      <c r="W68" t="str">
        <f>IF(OR($A68="", W$5=""), "", IF(COUNTIFS(【データ】蓄積用!A$2:A$10000, W$5, 【データ】蓄積用!C$2:C$10000, $A68, 【データ】蓄積用!D$2:D$10000, "&gt;=3000", 【データ】蓄積用!E$2:E$10000, "&gt;=1500")&gt;0, "〇", IF(COUNTIFS(【データ】蓄積用!A$2:A$10000, W$5, 【データ】蓄積用!C$2:C$10000, $A68, 【データ】蓄積用!Q$2:Q$10000, 1, 【データ】蓄積用!AC$2:AC$10000, "&gt;=4.0")&gt;0, "〇", "×")))</f>
        <v>×</v>
      </c>
      <c r="X68" t="str">
        <f>IF(OR($A68="", X$5=""), "", IF(COUNTIFS(【データ】蓄積用!A$2:A$10000, X$5, 【データ】蓄積用!C$2:C$10000, $A68, 【データ】蓄積用!D$2:D$10000, "&gt;=3000", 【データ】蓄積用!E$2:E$10000, "&gt;=1500")&gt;0, "〇", IF(COUNTIFS(【データ】蓄積用!A$2:A$10000, X$5, 【データ】蓄積用!C$2:C$10000, $A68, 【データ】蓄積用!Q$2:Q$10000, 1, 【データ】蓄積用!AC$2:AC$10000, "&gt;=4.0")&gt;0, "〇", "×")))</f>
        <v>×</v>
      </c>
      <c r="Y68" t="str">
        <f>IF(OR($A68="", Y$5=""), "", IF(COUNTIFS(【データ】蓄積用!A$2:A$10000, Y$5, 【データ】蓄積用!C$2:C$10000, $A68, 【データ】蓄積用!D$2:D$10000, "&gt;=3000", 【データ】蓄積用!E$2:E$10000, "&gt;=1500")&gt;0, "〇", IF(COUNTIFS(【データ】蓄積用!A$2:A$10000, Y$5, 【データ】蓄積用!C$2:C$10000, $A68, 【データ】蓄積用!Q$2:Q$10000, 1, 【データ】蓄積用!AC$2:AC$10000, "&gt;=4.0")&gt;0, "〇", "×")))</f>
        <v>×</v>
      </c>
      <c r="Z68" t="str">
        <f>IF(OR($A68="", Z$5=""), "", IF(COUNTIFS(【データ】蓄積用!A$2:A$10000, Z$5, 【データ】蓄積用!C$2:C$10000, $A68, 【データ】蓄積用!D$2:D$10000, "&gt;=3000", 【データ】蓄積用!E$2:E$10000, "&gt;=1500")&gt;0, "〇", IF(COUNTIFS(【データ】蓄積用!A$2:A$10000, Z$5, 【データ】蓄積用!C$2:C$10000, $A68, 【データ】蓄積用!Q$2:Q$10000, 1, 【データ】蓄積用!AC$2:AC$10000, "&gt;=4.0")&gt;0, "〇", "×")))</f>
        <v>×</v>
      </c>
      <c r="AA68" t="str">
        <f>IF(OR($A68="", AA$5=""), "", IF(COUNTIFS(【データ】蓄積用!A$2:A$10000, AA$5, 【データ】蓄積用!C$2:C$10000, $A68, 【データ】蓄積用!D$2:D$10000, "&gt;=3000", 【データ】蓄積用!E$2:E$10000, "&gt;=1500")&gt;0, "〇", IF(COUNTIFS(【データ】蓄積用!A$2:A$10000, AA$5, 【データ】蓄積用!C$2:C$10000, $A68, 【データ】蓄積用!Q$2:Q$10000, 1, 【データ】蓄積用!AC$2:AC$10000, "&gt;=4.0")&gt;0, "〇", "×")))</f>
        <v>×</v>
      </c>
      <c r="AB68" t="str">
        <f>IF(OR($A68="", AB$5=""), "", IF(COUNTIFS(【データ】蓄積用!A$2:A$10000, AB$5, 【データ】蓄積用!C$2:C$10000, $A68, 【データ】蓄積用!D$2:D$10000, "&gt;=3000", 【データ】蓄積用!E$2:E$10000, "&gt;=1500")&gt;0, "〇", IF(COUNTIFS(【データ】蓄積用!A$2:A$10000, AB$5, 【データ】蓄積用!C$2:C$10000, $A68, 【データ】蓄積用!Q$2:Q$10000, 1, 【データ】蓄積用!AC$2:AC$10000, "&gt;=4.0")&gt;0, "〇", "×")))</f>
        <v>〇</v>
      </c>
      <c r="AC68" t="str">
        <f>IF(OR($A68="", AC$5=""), "", IF(COUNTIFS(【データ】蓄積用!A$2:A$10000, AC$5, 【データ】蓄積用!C$2:C$10000, $A68, 【データ】蓄積用!D$2:D$10000, "&gt;=3000", 【データ】蓄積用!E$2:E$10000, "&gt;=1500")&gt;0, "〇", IF(COUNTIFS(【データ】蓄積用!A$2:A$10000, AC$5, 【データ】蓄積用!C$2:C$10000, $A68, 【データ】蓄積用!Q$2:Q$10000, 1, 【データ】蓄積用!AC$2:AC$10000, "&gt;=4.0")&gt;0, "〇", "×")))</f>
        <v>×</v>
      </c>
      <c r="AD68" t="str">
        <f>IF(OR($A68="", AD$5=""), "", IF(COUNTIFS(【データ】蓄積用!A$2:A$10000, AD$5, 【データ】蓄積用!C$2:C$10000, $A68, 【データ】蓄積用!D$2:D$10000, "&gt;=3000", 【データ】蓄積用!E$2:E$10000, "&gt;=1500")&gt;0, "〇", IF(COUNTIFS(【データ】蓄積用!A$2:A$10000, AD$5, 【データ】蓄積用!C$2:C$10000, $A68, 【データ】蓄積用!Q$2:Q$10000, 1, 【データ】蓄積用!AC$2:AC$10000, "&gt;=4.0")&gt;0, "〇", "×")))</f>
        <v>×</v>
      </c>
      <c r="AE68" t="str">
        <f>IF(OR($A68="", AE$5=""), "", IF(COUNTIFS(【データ】蓄積用!A$2:A$10000, AE$5, 【データ】蓄積用!C$2:C$10000, $A68, 【データ】蓄積用!D$2:D$10000, "&gt;=3000", 【データ】蓄積用!E$2:E$10000, "&gt;=1500")&gt;0, "〇", IF(COUNTIFS(【データ】蓄積用!A$2:A$10000, AE$5, 【データ】蓄積用!C$2:C$10000, $A68, 【データ】蓄積用!Q$2:Q$10000, 1, 【データ】蓄積用!AC$2:AC$10000, "&gt;=4.0")&gt;0, "〇", "×")))</f>
        <v>×</v>
      </c>
      <c r="AF68" t="str">
        <f>IF(OR($A68="", AF$5=""), "", IF(COUNTIFS(【データ】蓄積用!A$2:A$10000, AF$5, 【データ】蓄積用!C$2:C$10000, $A68, 【データ】蓄積用!D$2:D$10000, "&gt;=3000", 【データ】蓄積用!E$2:E$10000, "&gt;=1500")&gt;0, "〇", IF(COUNTIFS(【データ】蓄積用!A$2:A$10000, AF$5, 【データ】蓄積用!C$2:C$10000, $A68, 【データ】蓄積用!Q$2:Q$10000, 1, 【データ】蓄積用!AC$2:AC$10000, "&gt;=4.0")&gt;0, "〇", "×")))</f>
        <v>×</v>
      </c>
      <c r="AG68" t="str">
        <f>IF(OR($A68="", AG$5=""), "", IF(COUNTIFS(【データ】蓄積用!A$2:A$10000, AG$5, 【データ】蓄積用!C$2:C$10000, $A68, 【データ】蓄積用!D$2:D$10000, "&gt;=3000", 【データ】蓄積用!E$2:E$10000, "&gt;=1500")&gt;0, "〇", IF(COUNTIFS(【データ】蓄積用!A$2:A$10000, AG$5, 【データ】蓄積用!C$2:C$10000, $A68, 【データ】蓄積用!Q$2:Q$10000, 1, 【データ】蓄積用!AC$2:AC$10000, "&gt;=4.0")&gt;0, "〇", "×")))</f>
        <v>×</v>
      </c>
      <c r="AH68" t="str">
        <f>IF(OR($A68="", AH$5=""), "", IF(COUNTIFS(【データ】蓄積用!A$2:A$10000, AH$5, 【データ】蓄積用!C$2:C$10000, $A68, 【データ】蓄積用!D$2:D$10000, "&gt;=3000", 【データ】蓄積用!E$2:E$10000, "&gt;=1500")&gt;0, "〇", IF(COUNTIFS(【データ】蓄積用!A$2:A$10000, AH$5, 【データ】蓄積用!C$2:C$10000, $A68, 【データ】蓄積用!Q$2:Q$10000, 1, 【データ】蓄積用!AC$2:AC$10000, "&gt;=4.0")&gt;0, "〇", "×")))</f>
        <v>×</v>
      </c>
      <c r="AI68" t="str">
        <f>IF(OR($A68="", AI$5=""), "", IF(COUNTIFS(【データ】蓄積用!A$2:A$10000, AI$5, 【データ】蓄積用!C$2:C$10000, $A68, 【データ】蓄積用!D$2:D$10000, "&gt;=3000", 【データ】蓄積用!E$2:E$10000, "&gt;=1500")&gt;0, "〇", IF(COUNTIFS(【データ】蓄積用!A$2:A$10000, AI$5, 【データ】蓄積用!C$2:C$10000, $A68, 【データ】蓄積用!Q$2:Q$10000, 1, 【データ】蓄積用!AC$2:AC$10000, "&gt;=4.0")&gt;0, "〇", "×")))</f>
        <v>×</v>
      </c>
      <c r="AJ68" t="str">
        <f>IF(OR($A68="", AJ$5=""), "", IF(COUNTIFS(【データ】蓄積用!A$2:A$10000, AJ$5, 【データ】蓄積用!C$2:C$10000, $A68, 【データ】蓄積用!D$2:D$10000, "&gt;=3000", 【データ】蓄積用!E$2:E$10000, "&gt;=1500")&gt;0, "〇", IF(COUNTIFS(【データ】蓄積用!A$2:A$10000, AJ$5, 【データ】蓄積用!C$2:C$10000, $A68, 【データ】蓄積用!Q$2:Q$10000, 1, 【データ】蓄積用!AC$2:AC$10000, "&gt;=4.0")&gt;0, "〇", "×")))</f>
        <v>×</v>
      </c>
      <c r="AK68" t="str">
        <f>IF(OR($A68="", AK$5=""), "", IF(COUNTIFS(【データ】蓄積用!A$2:A$10000, AK$5, 【データ】蓄積用!C$2:C$10000, $A68, 【データ】蓄積用!D$2:D$10000, "&gt;=3000", 【データ】蓄積用!E$2:E$10000, "&gt;=1500")&gt;0, "〇", IF(COUNTIFS(【データ】蓄積用!A$2:A$10000, AK$5, 【データ】蓄積用!C$2:C$10000, $A68, 【データ】蓄積用!Q$2:Q$10000, 1, 【データ】蓄積用!AC$2:AC$10000, "&gt;=4.0")&gt;0, "〇", "×")))</f>
        <v>×</v>
      </c>
      <c r="AL68" t="str">
        <f>IF(OR($A68="", AL$5=""), "", IF(COUNTIFS(【データ】蓄積用!A$2:A$10000, AL$5, 【データ】蓄積用!C$2:C$10000, $A68, 【データ】蓄積用!D$2:D$10000, "&gt;=3000", 【データ】蓄積用!E$2:E$10000, "&gt;=1500")&gt;0, "〇", IF(COUNTIFS(【データ】蓄積用!A$2:A$10000, AL$5, 【データ】蓄積用!C$2:C$10000, $A68, 【データ】蓄積用!Q$2:Q$10000, 1, 【データ】蓄積用!AC$2:AC$10000, "&gt;=4.0")&gt;0, "〇", "×")))</f>
        <v>×</v>
      </c>
      <c r="AM68" t="str">
        <f>IF(OR($A68="", AM$5=""), "", IF(COUNTIFS(【データ】蓄積用!A$2:A$10000, AM$5, 【データ】蓄積用!C$2:C$10000, $A68, 【データ】蓄積用!D$2:D$10000, "&gt;=3000", 【データ】蓄積用!E$2:E$10000, "&gt;=1500")&gt;0, "〇", IF(COUNTIFS(【データ】蓄積用!A$2:A$10000, AM$5, 【データ】蓄積用!C$2:C$10000, $A68, 【データ】蓄積用!Q$2:Q$10000, 1, 【データ】蓄積用!AC$2:AC$10000, "&gt;=4.0")&gt;0, "〇", "×")))</f>
        <v>×</v>
      </c>
      <c r="AN68" t="str">
        <f>IF(OR($A68="", AN$5=""), "", IF(COUNTIFS(【データ】蓄積用!A$2:A$10000, AN$5, 【データ】蓄積用!C$2:C$10000, $A68, 【データ】蓄積用!D$2:D$10000, "&gt;=3000", 【データ】蓄積用!E$2:E$10000, "&gt;=1500")&gt;0, "〇", IF(COUNTIFS(【データ】蓄積用!A$2:A$10000, AN$5, 【データ】蓄積用!C$2:C$10000, $A68, 【データ】蓄積用!Q$2:Q$10000, 1, 【データ】蓄積用!AC$2:AC$10000, "&gt;=4.0")&gt;0, "〇", "×")))</f>
        <v>×</v>
      </c>
      <c r="AO68" t="str">
        <f>IF(OR($A68="", AO$5=""), "", IF(COUNTIFS(【データ】蓄積用!A$2:A$10000, AO$5, 【データ】蓄積用!C$2:C$10000, $A68, 【データ】蓄積用!D$2:D$10000, "&gt;=3000", 【データ】蓄積用!E$2:E$10000, "&gt;=1500")&gt;0, "〇", IF(COUNTIFS(【データ】蓄積用!A$2:A$10000, AO$5, 【データ】蓄積用!C$2:C$10000, $A68, 【データ】蓄積用!Q$2:Q$10000, 1, 【データ】蓄積用!AC$2:AC$10000, "&gt;=4.0")&gt;0, "〇", "×")))</f>
        <v>×</v>
      </c>
      <c r="AP68" t="str">
        <f>IF(OR($A68="", AP$5=""), "", IF(COUNTIFS(【データ】蓄積用!A$2:A$10000, AP$5, 【データ】蓄積用!C$2:C$10000, $A68, 【データ】蓄積用!D$2:D$10000, "&gt;=3000", 【データ】蓄積用!E$2:E$10000, "&gt;=1500")&gt;0, "〇", IF(COUNTIFS(【データ】蓄積用!A$2:A$10000, AP$5, 【データ】蓄積用!C$2:C$10000, $A68, 【データ】蓄積用!Q$2:Q$10000, 1, 【データ】蓄積用!AC$2:AC$10000, "&gt;=4.0")&gt;0, "〇", "×")))</f>
        <v>×</v>
      </c>
      <c r="AQ68" t="str">
        <f>IF(OR($A68="", AQ$5=""), "", IF(COUNTIFS(【データ】蓄積用!A$2:A$10000, AQ$5, 【データ】蓄積用!C$2:C$10000, $A68, 【データ】蓄積用!D$2:D$10000, "&gt;=3000", 【データ】蓄積用!E$2:E$10000, "&gt;=1500")&gt;0, "〇", IF(COUNTIFS(【データ】蓄積用!A$2:A$10000, AQ$5, 【データ】蓄積用!C$2:C$10000, $A68, 【データ】蓄積用!Q$2:Q$10000, 1, 【データ】蓄積用!AC$2:AC$10000, "&gt;=4.0")&gt;0, "〇", "×")))</f>
        <v>×</v>
      </c>
      <c r="AR68" t="str">
        <f>IF(OR($A68="", AR$5=""), "", IF(COUNTIFS(【データ】蓄積用!A$2:A$10000, AR$5, 【データ】蓄積用!C$2:C$10000, $A68, 【データ】蓄積用!D$2:D$10000, "&gt;=3000", 【データ】蓄積用!E$2:E$10000, "&gt;=1500")&gt;0, "〇", IF(COUNTIFS(【データ】蓄積用!A$2:A$10000, AR$5, 【データ】蓄積用!C$2:C$10000, $A68, 【データ】蓄積用!Q$2:Q$10000, 1, 【データ】蓄積用!AC$2:AC$10000, "&gt;=4.0")&gt;0, "〇", "×")))</f>
        <v>×</v>
      </c>
      <c r="AS68" t="str">
        <f>IF(OR($A68="", AS$5=""), "", IF(COUNTIFS(【データ】蓄積用!A$2:A$10000, AS$5, 【データ】蓄積用!C$2:C$10000, $A68, 【データ】蓄積用!D$2:D$10000, "&gt;=3000", 【データ】蓄積用!E$2:E$10000, "&gt;=1500")&gt;0, "〇", IF(COUNTIFS(【データ】蓄積用!A$2:A$10000, AS$5, 【データ】蓄積用!C$2:C$10000, $A68, 【データ】蓄積用!Q$2:Q$10000, 1, 【データ】蓄積用!AC$2:AC$10000, "&gt;=4.0")&gt;0, "〇", "×")))</f>
        <v>×</v>
      </c>
      <c r="AT68" t="str">
        <f>IF(OR($A68="", AT$5=""), "", IF(COUNTIFS(【データ】蓄積用!A$2:A$10000, AT$5, 【データ】蓄積用!C$2:C$10000, $A68, 【データ】蓄積用!D$2:D$10000, "&gt;=3000", 【データ】蓄積用!E$2:E$10000, "&gt;=1500")&gt;0, "〇", IF(COUNTIFS(【データ】蓄積用!A$2:A$10000, AT$5, 【データ】蓄積用!C$2:C$10000, $A68, 【データ】蓄積用!Q$2:Q$10000, 1, 【データ】蓄積用!AC$2:AC$10000, "&gt;=4.0")&gt;0, "〇", "×")))</f>
        <v>×</v>
      </c>
      <c r="AU68" t="str">
        <f>IF(OR($A68="", AU$5=""), "", IF(COUNTIFS(【データ】蓄積用!A$2:A$10000, AU$5, 【データ】蓄積用!C$2:C$10000, $A68, 【データ】蓄積用!D$2:D$10000, "&gt;=3000", 【データ】蓄積用!E$2:E$10000, "&gt;=1500")&gt;0, "〇", IF(COUNTIFS(【データ】蓄積用!A$2:A$10000, AU$5, 【データ】蓄積用!C$2:C$10000, $A68, 【データ】蓄積用!Q$2:Q$10000, 1, 【データ】蓄積用!AC$2:AC$10000, "&gt;=4.0")&gt;0, "〇", "×")))</f>
        <v>×</v>
      </c>
      <c r="AV68" t="str">
        <f>IF(OR($A68="", AV$5=""), "", IF(COUNTIFS(【データ】蓄積用!A$2:A$10000, AV$5, 【データ】蓄積用!C$2:C$10000, $A68, 【データ】蓄積用!D$2:D$10000, "&gt;=3000", 【データ】蓄積用!E$2:E$10000, "&gt;=1500")&gt;0, "〇", IF(COUNTIFS(【データ】蓄積用!A$2:A$10000, AV$5, 【データ】蓄積用!C$2:C$10000, $A68, 【データ】蓄積用!Q$2:Q$10000, 1, 【データ】蓄積用!AC$2:AC$10000, "&gt;=4.0")&gt;0, "〇", "×")))</f>
        <v>×</v>
      </c>
      <c r="AW68" t="str">
        <f>IF(OR($A68="", AW$5=""), "", IF(COUNTIFS(【データ】蓄積用!A$2:A$10000, AW$5, 【データ】蓄積用!C$2:C$10000, $A68, 【データ】蓄積用!D$2:D$10000, "&gt;=3000", 【データ】蓄積用!E$2:E$10000, "&gt;=1500")&gt;0, "〇", IF(COUNTIFS(【データ】蓄積用!A$2:A$10000, AW$5, 【データ】蓄積用!C$2:C$10000, $A68, 【データ】蓄積用!Q$2:Q$10000, 1, 【データ】蓄積用!AC$2:AC$10000, "&gt;=4.0")&gt;0, "〇", "×")))</f>
        <v>×</v>
      </c>
      <c r="AX68" t="str">
        <f>IF(OR($A68="", AX$5=""), "", IF(COUNTIFS(【データ】蓄積用!A$2:A$10000, AX$5, 【データ】蓄積用!C$2:C$10000, $A68, 【データ】蓄積用!D$2:D$10000, "&gt;=3000", 【データ】蓄積用!E$2:E$10000, "&gt;=1500")&gt;0, "〇", IF(COUNTIFS(【データ】蓄積用!A$2:A$10000, AX$5, 【データ】蓄積用!C$2:C$10000, $A68, 【データ】蓄積用!Q$2:Q$10000, 1, 【データ】蓄積用!AC$2:AC$10000, "&gt;=4.0")&gt;0, "〇", "×")))</f>
        <v>×</v>
      </c>
      <c r="AY68" t="str">
        <f>IF(OR($A68="", AY$5=""), "", IF(COUNTIFS(【データ】蓄積用!A$2:A$10000, AY$5, 【データ】蓄積用!C$2:C$10000, $A68, 【データ】蓄積用!D$2:D$10000, "&gt;=3000", 【データ】蓄積用!E$2:E$10000, "&gt;=1500")&gt;0, "〇", IF(COUNTIFS(【データ】蓄積用!A$2:A$10000, AY$5, 【データ】蓄積用!C$2:C$10000, $A68, 【データ】蓄積用!Q$2:Q$10000, 1, 【データ】蓄積用!AC$2:AC$10000, "&gt;=4.0")&gt;0, "〇", "×")))</f>
        <v/>
      </c>
    </row>
    <row r="69" spans="1:51">
      <c r="A69">
        <v>655</v>
      </c>
      <c r="B69" t="str">
        <f>IF(OR($A69="", B$5=""), "", IF(COUNTIFS(【データ】蓄積用!A$2:A$10000, B$5, 【データ】蓄積用!C$2:C$10000, $A69, 【データ】蓄積用!D$2:D$10000, "&gt;=3000", 【データ】蓄積用!E$2:E$10000, "&gt;=1500")&gt;0, "〇", IF(COUNTIFS(【データ】蓄積用!A$2:A$10000, B$5, 【データ】蓄積用!C$2:C$10000, $A69, 【データ】蓄積用!Q$2:Q$10000, 1, 【データ】蓄積用!AC$2:AC$10000, "&gt;=4.0")&gt;0, "〇", "×")))</f>
        <v>×</v>
      </c>
      <c r="C69" t="str">
        <f>IF(OR($A69="", C$5=""), "", IF(COUNTIFS(【データ】蓄積用!A$2:A$10000, C$5, 【データ】蓄積用!C$2:C$10000, $A69, 【データ】蓄積用!D$2:D$10000, "&gt;=3000", 【データ】蓄積用!E$2:E$10000, "&gt;=1500")&gt;0, "〇", IF(COUNTIFS(【データ】蓄積用!A$2:A$10000, C$5, 【データ】蓄積用!C$2:C$10000, $A69, 【データ】蓄積用!Q$2:Q$10000, 1, 【データ】蓄積用!AC$2:AC$10000, "&gt;=4.0")&gt;0, "〇", "×")))</f>
        <v>×</v>
      </c>
      <c r="D69" t="str">
        <f>IF(OR($A69="", D$5=""), "", IF(COUNTIFS(【データ】蓄積用!A$2:A$10000, D$5, 【データ】蓄積用!C$2:C$10000, $A69, 【データ】蓄積用!D$2:D$10000, "&gt;=3000", 【データ】蓄積用!E$2:E$10000, "&gt;=1500")&gt;0, "〇", IF(COUNTIFS(【データ】蓄積用!A$2:A$10000, D$5, 【データ】蓄積用!C$2:C$10000, $A69, 【データ】蓄積用!Q$2:Q$10000, 1, 【データ】蓄積用!AC$2:AC$10000, "&gt;=4.0")&gt;0, "〇", "×")))</f>
        <v>×</v>
      </c>
      <c r="E69" t="str">
        <f>IF(OR($A69="", E$5=""), "", IF(COUNTIFS(【データ】蓄積用!A$2:A$10000, E$5, 【データ】蓄積用!C$2:C$10000, $A69, 【データ】蓄積用!D$2:D$10000, "&gt;=3000", 【データ】蓄積用!E$2:E$10000, "&gt;=1500")&gt;0, "〇", IF(COUNTIFS(【データ】蓄積用!A$2:A$10000, E$5, 【データ】蓄積用!C$2:C$10000, $A69, 【データ】蓄積用!Q$2:Q$10000, 1, 【データ】蓄積用!AC$2:AC$10000, "&gt;=4.0")&gt;0, "〇", "×")))</f>
        <v>×</v>
      </c>
      <c r="F69" t="str">
        <f>IF(OR($A69="", F$5=""), "", IF(COUNTIFS(【データ】蓄積用!A$2:A$10000, F$5, 【データ】蓄積用!C$2:C$10000, $A69, 【データ】蓄積用!D$2:D$10000, "&gt;=3000", 【データ】蓄積用!E$2:E$10000, "&gt;=1500")&gt;0, "〇", IF(COUNTIFS(【データ】蓄積用!A$2:A$10000, F$5, 【データ】蓄積用!C$2:C$10000, $A69, 【データ】蓄積用!Q$2:Q$10000, 1, 【データ】蓄積用!AC$2:AC$10000, "&gt;=4.0")&gt;0, "〇", "×")))</f>
        <v>×</v>
      </c>
      <c r="G69" t="str">
        <f>IF(OR($A69="", G$5=""), "", IF(COUNTIFS(【データ】蓄積用!A$2:A$10000, G$5, 【データ】蓄積用!C$2:C$10000, $A69, 【データ】蓄積用!D$2:D$10000, "&gt;=3000", 【データ】蓄積用!E$2:E$10000, "&gt;=1500")&gt;0, "〇", IF(COUNTIFS(【データ】蓄積用!A$2:A$10000, G$5, 【データ】蓄積用!C$2:C$10000, $A69, 【データ】蓄積用!Q$2:Q$10000, 1, 【データ】蓄積用!AC$2:AC$10000, "&gt;=4.0")&gt;0, "〇", "×")))</f>
        <v>×</v>
      </c>
      <c r="H69" t="str">
        <f>IF(OR($A69="", H$5=""), "", IF(COUNTIFS(【データ】蓄積用!A$2:A$10000, H$5, 【データ】蓄積用!C$2:C$10000, $A69, 【データ】蓄積用!D$2:D$10000, "&gt;=3000", 【データ】蓄積用!E$2:E$10000, "&gt;=1500")&gt;0, "〇", IF(COUNTIFS(【データ】蓄積用!A$2:A$10000, H$5, 【データ】蓄積用!C$2:C$10000, $A69, 【データ】蓄積用!Q$2:Q$10000, 1, 【データ】蓄積用!AC$2:AC$10000, "&gt;=4.0")&gt;0, "〇", "×")))</f>
        <v>×</v>
      </c>
      <c r="I69" t="str">
        <f>IF(OR($A69="", I$5=""), "", IF(COUNTIFS(【データ】蓄積用!A$2:A$10000, I$5, 【データ】蓄積用!C$2:C$10000, $A69, 【データ】蓄積用!D$2:D$10000, "&gt;=3000", 【データ】蓄積用!E$2:E$10000, "&gt;=1500")&gt;0, "〇", IF(COUNTIFS(【データ】蓄積用!A$2:A$10000, I$5, 【データ】蓄積用!C$2:C$10000, $A69, 【データ】蓄積用!Q$2:Q$10000, 1, 【データ】蓄積用!AC$2:AC$10000, "&gt;=4.0")&gt;0, "〇", "×")))</f>
        <v>×</v>
      </c>
      <c r="J69" t="str">
        <f>IF(OR($A69="", J$5=""), "", IF(COUNTIFS(【データ】蓄積用!A$2:A$10000, J$5, 【データ】蓄積用!C$2:C$10000, $A69, 【データ】蓄積用!D$2:D$10000, "&gt;=3000", 【データ】蓄積用!E$2:E$10000, "&gt;=1500")&gt;0, "〇", IF(COUNTIFS(【データ】蓄積用!A$2:A$10000, J$5, 【データ】蓄積用!C$2:C$10000, $A69, 【データ】蓄積用!Q$2:Q$10000, 1, 【データ】蓄積用!AC$2:AC$10000, "&gt;=4.0")&gt;0, "〇", "×")))</f>
        <v>〇</v>
      </c>
      <c r="K69" t="str">
        <f>IF(OR($A69="", K$5=""), "", IF(COUNTIFS(【データ】蓄積用!A$2:A$10000, K$5, 【データ】蓄積用!C$2:C$10000, $A69, 【データ】蓄積用!D$2:D$10000, "&gt;=3000", 【データ】蓄積用!E$2:E$10000, "&gt;=1500")&gt;0, "〇", IF(COUNTIFS(【データ】蓄積用!A$2:A$10000, K$5, 【データ】蓄積用!C$2:C$10000, $A69, 【データ】蓄積用!Q$2:Q$10000, 1, 【データ】蓄積用!AC$2:AC$10000, "&gt;=4.0")&gt;0, "〇", "×")))</f>
        <v>×</v>
      </c>
      <c r="L69" t="str">
        <f>IF(OR($A69="", L$5=""), "", IF(COUNTIFS(【データ】蓄積用!A$2:A$10000, L$5, 【データ】蓄積用!C$2:C$10000, $A69, 【データ】蓄積用!D$2:D$10000, "&gt;=3000", 【データ】蓄積用!E$2:E$10000, "&gt;=1500")&gt;0, "〇", IF(COUNTIFS(【データ】蓄積用!A$2:A$10000, L$5, 【データ】蓄積用!C$2:C$10000, $A69, 【データ】蓄積用!Q$2:Q$10000, 1, 【データ】蓄積用!AC$2:AC$10000, "&gt;=4.0")&gt;0, "〇", "×")))</f>
        <v>×</v>
      </c>
      <c r="M69" t="str">
        <f>IF(OR($A69="", M$5=""), "", IF(COUNTIFS(【データ】蓄積用!A$2:A$10000, M$5, 【データ】蓄積用!C$2:C$10000, $A69, 【データ】蓄積用!D$2:D$10000, "&gt;=3000", 【データ】蓄積用!E$2:E$10000, "&gt;=1500")&gt;0, "〇", IF(COUNTIFS(【データ】蓄積用!A$2:A$10000, M$5, 【データ】蓄積用!C$2:C$10000, $A69, 【データ】蓄積用!Q$2:Q$10000, 1, 【データ】蓄積用!AC$2:AC$10000, "&gt;=4.0")&gt;0, "〇", "×")))</f>
        <v>×</v>
      </c>
      <c r="N69" t="str">
        <f>IF(OR($A69="", N$5=""), "", IF(COUNTIFS(【データ】蓄積用!A$2:A$10000, N$5, 【データ】蓄積用!C$2:C$10000, $A69, 【データ】蓄積用!D$2:D$10000, "&gt;=3000", 【データ】蓄積用!E$2:E$10000, "&gt;=1500")&gt;0, "〇", IF(COUNTIFS(【データ】蓄積用!A$2:A$10000, N$5, 【データ】蓄積用!C$2:C$10000, $A69, 【データ】蓄積用!Q$2:Q$10000, 1, 【データ】蓄積用!AC$2:AC$10000, "&gt;=4.0")&gt;0, "〇", "×")))</f>
        <v>×</v>
      </c>
      <c r="O69" t="str">
        <f>IF(OR($A69="", O$5=""), "", IF(COUNTIFS(【データ】蓄積用!A$2:A$10000, O$5, 【データ】蓄積用!C$2:C$10000, $A69, 【データ】蓄積用!D$2:D$10000, "&gt;=3000", 【データ】蓄積用!E$2:E$10000, "&gt;=1500")&gt;0, "〇", IF(COUNTIFS(【データ】蓄積用!A$2:A$10000, O$5, 【データ】蓄積用!C$2:C$10000, $A69, 【データ】蓄積用!Q$2:Q$10000, 1, 【データ】蓄積用!AC$2:AC$10000, "&gt;=4.0")&gt;0, "〇", "×")))</f>
        <v>×</v>
      </c>
      <c r="P69" t="str">
        <f>IF(OR($A69="", P$5=""), "", IF(COUNTIFS(【データ】蓄積用!A$2:A$10000, P$5, 【データ】蓄積用!C$2:C$10000, $A69, 【データ】蓄積用!D$2:D$10000, "&gt;=3000", 【データ】蓄積用!E$2:E$10000, "&gt;=1500")&gt;0, "〇", IF(COUNTIFS(【データ】蓄積用!A$2:A$10000, P$5, 【データ】蓄積用!C$2:C$10000, $A69, 【データ】蓄積用!Q$2:Q$10000, 1, 【データ】蓄積用!AC$2:AC$10000, "&gt;=4.0")&gt;0, "〇", "×")))</f>
        <v>×</v>
      </c>
      <c r="Q69" t="str">
        <f>IF(OR($A69="", Q$5=""), "", IF(COUNTIFS(【データ】蓄積用!A$2:A$10000, Q$5, 【データ】蓄積用!C$2:C$10000, $A69, 【データ】蓄積用!D$2:D$10000, "&gt;=3000", 【データ】蓄積用!E$2:E$10000, "&gt;=1500")&gt;0, "〇", IF(COUNTIFS(【データ】蓄積用!A$2:A$10000, Q$5, 【データ】蓄積用!C$2:C$10000, $A69, 【データ】蓄積用!Q$2:Q$10000, 1, 【データ】蓄積用!AC$2:AC$10000, "&gt;=4.0")&gt;0, "〇", "×")))</f>
        <v>×</v>
      </c>
      <c r="R69" t="str">
        <f>IF(OR($A69="", R$5=""), "", IF(COUNTIFS(【データ】蓄積用!A$2:A$10000, R$5, 【データ】蓄積用!C$2:C$10000, $A69, 【データ】蓄積用!D$2:D$10000, "&gt;=3000", 【データ】蓄積用!E$2:E$10000, "&gt;=1500")&gt;0, "〇", IF(COUNTIFS(【データ】蓄積用!A$2:A$10000, R$5, 【データ】蓄積用!C$2:C$10000, $A69, 【データ】蓄積用!Q$2:Q$10000, 1, 【データ】蓄積用!AC$2:AC$10000, "&gt;=4.0")&gt;0, "〇", "×")))</f>
        <v>×</v>
      </c>
      <c r="S69" t="str">
        <f>IF(OR($A69="", S$5=""), "", IF(COUNTIFS(【データ】蓄積用!A$2:A$10000, S$5, 【データ】蓄積用!C$2:C$10000, $A69, 【データ】蓄積用!D$2:D$10000, "&gt;=3000", 【データ】蓄積用!E$2:E$10000, "&gt;=1500")&gt;0, "〇", IF(COUNTIFS(【データ】蓄積用!A$2:A$10000, S$5, 【データ】蓄積用!C$2:C$10000, $A69, 【データ】蓄積用!Q$2:Q$10000, 1, 【データ】蓄積用!AC$2:AC$10000, "&gt;=4.0")&gt;0, "〇", "×")))</f>
        <v>×</v>
      </c>
      <c r="T69" t="str">
        <f>IF(OR($A69="", T$5=""), "", IF(COUNTIFS(【データ】蓄積用!A$2:A$10000, T$5, 【データ】蓄積用!C$2:C$10000, $A69, 【データ】蓄積用!D$2:D$10000, "&gt;=3000", 【データ】蓄積用!E$2:E$10000, "&gt;=1500")&gt;0, "〇", IF(COUNTIFS(【データ】蓄積用!A$2:A$10000, T$5, 【データ】蓄積用!C$2:C$10000, $A69, 【データ】蓄積用!Q$2:Q$10000, 1, 【データ】蓄積用!AC$2:AC$10000, "&gt;=4.0")&gt;0, "〇", "×")))</f>
        <v>×</v>
      </c>
      <c r="U69" t="str">
        <f>IF(OR($A69="", U$5=""), "", IF(COUNTIFS(【データ】蓄積用!A$2:A$10000, U$5, 【データ】蓄積用!C$2:C$10000, $A69, 【データ】蓄積用!D$2:D$10000, "&gt;=3000", 【データ】蓄積用!E$2:E$10000, "&gt;=1500")&gt;0, "〇", IF(COUNTIFS(【データ】蓄積用!A$2:A$10000, U$5, 【データ】蓄積用!C$2:C$10000, $A69, 【データ】蓄積用!Q$2:Q$10000, 1, 【データ】蓄積用!AC$2:AC$10000, "&gt;=4.0")&gt;0, "〇", "×")))</f>
        <v>×</v>
      </c>
      <c r="V69" t="str">
        <f>IF(OR($A69="", V$5=""), "", IF(COUNTIFS(【データ】蓄積用!A$2:A$10000, V$5, 【データ】蓄積用!C$2:C$10000, $A69, 【データ】蓄積用!D$2:D$10000, "&gt;=3000", 【データ】蓄積用!E$2:E$10000, "&gt;=1500")&gt;0, "〇", IF(COUNTIFS(【データ】蓄積用!A$2:A$10000, V$5, 【データ】蓄積用!C$2:C$10000, $A69, 【データ】蓄積用!Q$2:Q$10000, 1, 【データ】蓄積用!AC$2:AC$10000, "&gt;=4.0")&gt;0, "〇", "×")))</f>
        <v>×</v>
      </c>
      <c r="W69" t="str">
        <f>IF(OR($A69="", W$5=""), "", IF(COUNTIFS(【データ】蓄積用!A$2:A$10000, W$5, 【データ】蓄積用!C$2:C$10000, $A69, 【データ】蓄積用!D$2:D$10000, "&gt;=3000", 【データ】蓄積用!E$2:E$10000, "&gt;=1500")&gt;0, "〇", IF(COUNTIFS(【データ】蓄積用!A$2:A$10000, W$5, 【データ】蓄積用!C$2:C$10000, $A69, 【データ】蓄積用!Q$2:Q$10000, 1, 【データ】蓄積用!AC$2:AC$10000, "&gt;=4.0")&gt;0, "〇", "×")))</f>
        <v>×</v>
      </c>
      <c r="X69" t="str">
        <f>IF(OR($A69="", X$5=""), "", IF(COUNTIFS(【データ】蓄積用!A$2:A$10000, X$5, 【データ】蓄積用!C$2:C$10000, $A69, 【データ】蓄積用!D$2:D$10000, "&gt;=3000", 【データ】蓄積用!E$2:E$10000, "&gt;=1500")&gt;0, "〇", IF(COUNTIFS(【データ】蓄積用!A$2:A$10000, X$5, 【データ】蓄積用!C$2:C$10000, $A69, 【データ】蓄積用!Q$2:Q$10000, 1, 【データ】蓄積用!AC$2:AC$10000, "&gt;=4.0")&gt;0, "〇", "×")))</f>
        <v>×</v>
      </c>
      <c r="Y69" t="str">
        <f>IF(OR($A69="", Y$5=""), "", IF(COUNTIFS(【データ】蓄積用!A$2:A$10000, Y$5, 【データ】蓄積用!C$2:C$10000, $A69, 【データ】蓄積用!D$2:D$10000, "&gt;=3000", 【データ】蓄積用!E$2:E$10000, "&gt;=1500")&gt;0, "〇", IF(COUNTIFS(【データ】蓄積用!A$2:A$10000, Y$5, 【データ】蓄積用!C$2:C$10000, $A69, 【データ】蓄積用!Q$2:Q$10000, 1, 【データ】蓄積用!AC$2:AC$10000, "&gt;=4.0")&gt;0, "〇", "×")))</f>
        <v>〇</v>
      </c>
      <c r="Z69" t="str">
        <f>IF(OR($A69="", Z$5=""), "", IF(COUNTIFS(【データ】蓄積用!A$2:A$10000, Z$5, 【データ】蓄積用!C$2:C$10000, $A69, 【データ】蓄積用!D$2:D$10000, "&gt;=3000", 【データ】蓄積用!E$2:E$10000, "&gt;=1500")&gt;0, "〇", IF(COUNTIFS(【データ】蓄積用!A$2:A$10000, Z$5, 【データ】蓄積用!C$2:C$10000, $A69, 【データ】蓄積用!Q$2:Q$10000, 1, 【データ】蓄積用!AC$2:AC$10000, "&gt;=4.0")&gt;0, "〇", "×")))</f>
        <v>×</v>
      </c>
      <c r="AA69" t="str">
        <f>IF(OR($A69="", AA$5=""), "", IF(COUNTIFS(【データ】蓄積用!A$2:A$10000, AA$5, 【データ】蓄積用!C$2:C$10000, $A69, 【データ】蓄積用!D$2:D$10000, "&gt;=3000", 【データ】蓄積用!E$2:E$10000, "&gt;=1500")&gt;0, "〇", IF(COUNTIFS(【データ】蓄積用!A$2:A$10000, AA$5, 【データ】蓄積用!C$2:C$10000, $A69, 【データ】蓄積用!Q$2:Q$10000, 1, 【データ】蓄積用!AC$2:AC$10000, "&gt;=4.0")&gt;0, "〇", "×")))</f>
        <v>×</v>
      </c>
      <c r="AB69" t="str">
        <f>IF(OR($A69="", AB$5=""), "", IF(COUNTIFS(【データ】蓄積用!A$2:A$10000, AB$5, 【データ】蓄積用!C$2:C$10000, $A69, 【データ】蓄積用!D$2:D$10000, "&gt;=3000", 【データ】蓄積用!E$2:E$10000, "&gt;=1500")&gt;0, "〇", IF(COUNTIFS(【データ】蓄積用!A$2:A$10000, AB$5, 【データ】蓄積用!C$2:C$10000, $A69, 【データ】蓄積用!Q$2:Q$10000, 1, 【データ】蓄積用!AC$2:AC$10000, "&gt;=4.0")&gt;0, "〇", "×")))</f>
        <v>×</v>
      </c>
      <c r="AC69" t="str">
        <f>IF(OR($A69="", AC$5=""), "", IF(COUNTIFS(【データ】蓄積用!A$2:A$10000, AC$5, 【データ】蓄積用!C$2:C$10000, $A69, 【データ】蓄積用!D$2:D$10000, "&gt;=3000", 【データ】蓄積用!E$2:E$10000, "&gt;=1500")&gt;0, "〇", IF(COUNTIFS(【データ】蓄積用!A$2:A$10000, AC$5, 【データ】蓄積用!C$2:C$10000, $A69, 【データ】蓄積用!Q$2:Q$10000, 1, 【データ】蓄積用!AC$2:AC$10000, "&gt;=4.0")&gt;0, "〇", "×")))</f>
        <v>×</v>
      </c>
      <c r="AD69" t="str">
        <f>IF(OR($A69="", AD$5=""), "", IF(COUNTIFS(【データ】蓄積用!A$2:A$10000, AD$5, 【データ】蓄積用!C$2:C$10000, $A69, 【データ】蓄積用!D$2:D$10000, "&gt;=3000", 【データ】蓄積用!E$2:E$10000, "&gt;=1500")&gt;0, "〇", IF(COUNTIFS(【データ】蓄積用!A$2:A$10000, AD$5, 【データ】蓄積用!C$2:C$10000, $A69, 【データ】蓄積用!Q$2:Q$10000, 1, 【データ】蓄積用!AC$2:AC$10000, "&gt;=4.0")&gt;0, "〇", "×")))</f>
        <v>〇</v>
      </c>
      <c r="AE69" t="str">
        <f>IF(OR($A69="", AE$5=""), "", IF(COUNTIFS(【データ】蓄積用!A$2:A$10000, AE$5, 【データ】蓄積用!C$2:C$10000, $A69, 【データ】蓄積用!D$2:D$10000, "&gt;=3000", 【データ】蓄積用!E$2:E$10000, "&gt;=1500")&gt;0, "〇", IF(COUNTIFS(【データ】蓄積用!A$2:A$10000, AE$5, 【データ】蓄積用!C$2:C$10000, $A69, 【データ】蓄積用!Q$2:Q$10000, 1, 【データ】蓄積用!AC$2:AC$10000, "&gt;=4.0")&gt;0, "〇", "×")))</f>
        <v>×</v>
      </c>
      <c r="AF69" t="str">
        <f>IF(OR($A69="", AF$5=""), "", IF(COUNTIFS(【データ】蓄積用!A$2:A$10000, AF$5, 【データ】蓄積用!C$2:C$10000, $A69, 【データ】蓄積用!D$2:D$10000, "&gt;=3000", 【データ】蓄積用!E$2:E$10000, "&gt;=1500")&gt;0, "〇", IF(COUNTIFS(【データ】蓄積用!A$2:A$10000, AF$5, 【データ】蓄積用!C$2:C$10000, $A69, 【データ】蓄積用!Q$2:Q$10000, 1, 【データ】蓄積用!AC$2:AC$10000, "&gt;=4.0")&gt;0, "〇", "×")))</f>
        <v>×</v>
      </c>
      <c r="AG69" t="str">
        <f>IF(OR($A69="", AG$5=""), "", IF(COUNTIFS(【データ】蓄積用!A$2:A$10000, AG$5, 【データ】蓄積用!C$2:C$10000, $A69, 【データ】蓄積用!D$2:D$10000, "&gt;=3000", 【データ】蓄積用!E$2:E$10000, "&gt;=1500")&gt;0, "〇", IF(COUNTIFS(【データ】蓄積用!A$2:A$10000, AG$5, 【データ】蓄積用!C$2:C$10000, $A69, 【データ】蓄積用!Q$2:Q$10000, 1, 【データ】蓄積用!AC$2:AC$10000, "&gt;=4.0")&gt;0, "〇", "×")))</f>
        <v>×</v>
      </c>
      <c r="AH69" t="str">
        <f>IF(OR($A69="", AH$5=""), "", IF(COUNTIFS(【データ】蓄積用!A$2:A$10000, AH$5, 【データ】蓄積用!C$2:C$10000, $A69, 【データ】蓄積用!D$2:D$10000, "&gt;=3000", 【データ】蓄積用!E$2:E$10000, "&gt;=1500")&gt;0, "〇", IF(COUNTIFS(【データ】蓄積用!A$2:A$10000, AH$5, 【データ】蓄積用!C$2:C$10000, $A69, 【データ】蓄積用!Q$2:Q$10000, 1, 【データ】蓄積用!AC$2:AC$10000, "&gt;=4.0")&gt;0, "〇", "×")))</f>
        <v>×</v>
      </c>
      <c r="AI69" t="str">
        <f>IF(OR($A69="", AI$5=""), "", IF(COUNTIFS(【データ】蓄積用!A$2:A$10000, AI$5, 【データ】蓄積用!C$2:C$10000, $A69, 【データ】蓄積用!D$2:D$10000, "&gt;=3000", 【データ】蓄積用!E$2:E$10000, "&gt;=1500")&gt;0, "〇", IF(COUNTIFS(【データ】蓄積用!A$2:A$10000, AI$5, 【データ】蓄積用!C$2:C$10000, $A69, 【データ】蓄積用!Q$2:Q$10000, 1, 【データ】蓄積用!AC$2:AC$10000, "&gt;=4.0")&gt;0, "〇", "×")))</f>
        <v>×</v>
      </c>
      <c r="AJ69" t="str">
        <f>IF(OR($A69="", AJ$5=""), "", IF(COUNTIFS(【データ】蓄積用!A$2:A$10000, AJ$5, 【データ】蓄積用!C$2:C$10000, $A69, 【データ】蓄積用!D$2:D$10000, "&gt;=3000", 【データ】蓄積用!E$2:E$10000, "&gt;=1500")&gt;0, "〇", IF(COUNTIFS(【データ】蓄積用!A$2:A$10000, AJ$5, 【データ】蓄積用!C$2:C$10000, $A69, 【データ】蓄積用!Q$2:Q$10000, 1, 【データ】蓄積用!AC$2:AC$10000, "&gt;=4.0")&gt;0, "〇", "×")))</f>
        <v>×</v>
      </c>
      <c r="AK69" t="str">
        <f>IF(OR($A69="", AK$5=""), "", IF(COUNTIFS(【データ】蓄積用!A$2:A$10000, AK$5, 【データ】蓄積用!C$2:C$10000, $A69, 【データ】蓄積用!D$2:D$10000, "&gt;=3000", 【データ】蓄積用!E$2:E$10000, "&gt;=1500")&gt;0, "〇", IF(COUNTIFS(【データ】蓄積用!A$2:A$10000, AK$5, 【データ】蓄積用!C$2:C$10000, $A69, 【データ】蓄積用!Q$2:Q$10000, 1, 【データ】蓄積用!AC$2:AC$10000, "&gt;=4.0")&gt;0, "〇", "×")))</f>
        <v>×</v>
      </c>
      <c r="AL69" t="str">
        <f>IF(OR($A69="", AL$5=""), "", IF(COUNTIFS(【データ】蓄積用!A$2:A$10000, AL$5, 【データ】蓄積用!C$2:C$10000, $A69, 【データ】蓄積用!D$2:D$10000, "&gt;=3000", 【データ】蓄積用!E$2:E$10000, "&gt;=1500")&gt;0, "〇", IF(COUNTIFS(【データ】蓄積用!A$2:A$10000, AL$5, 【データ】蓄積用!C$2:C$10000, $A69, 【データ】蓄積用!Q$2:Q$10000, 1, 【データ】蓄積用!AC$2:AC$10000, "&gt;=4.0")&gt;0, "〇", "×")))</f>
        <v>〇</v>
      </c>
      <c r="AM69" t="str">
        <f>IF(OR($A69="", AM$5=""), "", IF(COUNTIFS(【データ】蓄積用!A$2:A$10000, AM$5, 【データ】蓄積用!C$2:C$10000, $A69, 【データ】蓄積用!D$2:D$10000, "&gt;=3000", 【データ】蓄積用!E$2:E$10000, "&gt;=1500")&gt;0, "〇", IF(COUNTIFS(【データ】蓄積用!A$2:A$10000, AM$5, 【データ】蓄積用!C$2:C$10000, $A69, 【データ】蓄積用!Q$2:Q$10000, 1, 【データ】蓄積用!AC$2:AC$10000, "&gt;=4.0")&gt;0, "〇", "×")))</f>
        <v>×</v>
      </c>
      <c r="AN69" t="str">
        <f>IF(OR($A69="", AN$5=""), "", IF(COUNTIFS(【データ】蓄積用!A$2:A$10000, AN$5, 【データ】蓄積用!C$2:C$10000, $A69, 【データ】蓄積用!D$2:D$10000, "&gt;=3000", 【データ】蓄積用!E$2:E$10000, "&gt;=1500")&gt;0, "〇", IF(COUNTIFS(【データ】蓄積用!A$2:A$10000, AN$5, 【データ】蓄積用!C$2:C$10000, $A69, 【データ】蓄積用!Q$2:Q$10000, 1, 【データ】蓄積用!AC$2:AC$10000, "&gt;=4.0")&gt;0, "〇", "×")))</f>
        <v>×</v>
      </c>
      <c r="AO69" t="str">
        <f>IF(OR($A69="", AO$5=""), "", IF(COUNTIFS(【データ】蓄積用!A$2:A$10000, AO$5, 【データ】蓄積用!C$2:C$10000, $A69, 【データ】蓄積用!D$2:D$10000, "&gt;=3000", 【データ】蓄積用!E$2:E$10000, "&gt;=1500")&gt;0, "〇", IF(COUNTIFS(【データ】蓄積用!A$2:A$10000, AO$5, 【データ】蓄積用!C$2:C$10000, $A69, 【データ】蓄積用!Q$2:Q$10000, 1, 【データ】蓄積用!AC$2:AC$10000, "&gt;=4.0")&gt;0, "〇", "×")))</f>
        <v>×</v>
      </c>
      <c r="AP69" t="str">
        <f>IF(OR($A69="", AP$5=""), "", IF(COUNTIFS(【データ】蓄積用!A$2:A$10000, AP$5, 【データ】蓄積用!C$2:C$10000, $A69, 【データ】蓄積用!D$2:D$10000, "&gt;=3000", 【データ】蓄積用!E$2:E$10000, "&gt;=1500")&gt;0, "〇", IF(COUNTIFS(【データ】蓄積用!A$2:A$10000, AP$5, 【データ】蓄積用!C$2:C$10000, $A69, 【データ】蓄積用!Q$2:Q$10000, 1, 【データ】蓄積用!AC$2:AC$10000, "&gt;=4.0")&gt;0, "〇", "×")))</f>
        <v>×</v>
      </c>
      <c r="AQ69" t="str">
        <f>IF(OR($A69="", AQ$5=""), "", IF(COUNTIFS(【データ】蓄積用!A$2:A$10000, AQ$5, 【データ】蓄積用!C$2:C$10000, $A69, 【データ】蓄積用!D$2:D$10000, "&gt;=3000", 【データ】蓄積用!E$2:E$10000, "&gt;=1500")&gt;0, "〇", IF(COUNTIFS(【データ】蓄積用!A$2:A$10000, AQ$5, 【データ】蓄積用!C$2:C$10000, $A69, 【データ】蓄積用!Q$2:Q$10000, 1, 【データ】蓄積用!AC$2:AC$10000, "&gt;=4.0")&gt;0, "〇", "×")))</f>
        <v>×</v>
      </c>
      <c r="AR69" t="str">
        <f>IF(OR($A69="", AR$5=""), "", IF(COUNTIFS(【データ】蓄積用!A$2:A$10000, AR$5, 【データ】蓄積用!C$2:C$10000, $A69, 【データ】蓄積用!D$2:D$10000, "&gt;=3000", 【データ】蓄積用!E$2:E$10000, "&gt;=1500")&gt;0, "〇", IF(COUNTIFS(【データ】蓄積用!A$2:A$10000, AR$5, 【データ】蓄積用!C$2:C$10000, $A69, 【データ】蓄積用!Q$2:Q$10000, 1, 【データ】蓄積用!AC$2:AC$10000, "&gt;=4.0")&gt;0, "〇", "×")))</f>
        <v>×</v>
      </c>
      <c r="AS69" t="str">
        <f>IF(OR($A69="", AS$5=""), "", IF(COUNTIFS(【データ】蓄積用!A$2:A$10000, AS$5, 【データ】蓄積用!C$2:C$10000, $A69, 【データ】蓄積用!D$2:D$10000, "&gt;=3000", 【データ】蓄積用!E$2:E$10000, "&gt;=1500")&gt;0, "〇", IF(COUNTIFS(【データ】蓄積用!A$2:A$10000, AS$5, 【データ】蓄積用!C$2:C$10000, $A69, 【データ】蓄積用!Q$2:Q$10000, 1, 【データ】蓄積用!AC$2:AC$10000, "&gt;=4.0")&gt;0, "〇", "×")))</f>
        <v>×</v>
      </c>
      <c r="AT69" t="str">
        <f>IF(OR($A69="", AT$5=""), "", IF(COUNTIFS(【データ】蓄積用!A$2:A$10000, AT$5, 【データ】蓄積用!C$2:C$10000, $A69, 【データ】蓄積用!D$2:D$10000, "&gt;=3000", 【データ】蓄積用!E$2:E$10000, "&gt;=1500")&gt;0, "〇", IF(COUNTIFS(【データ】蓄積用!A$2:A$10000, AT$5, 【データ】蓄積用!C$2:C$10000, $A69, 【データ】蓄積用!Q$2:Q$10000, 1, 【データ】蓄積用!AC$2:AC$10000, "&gt;=4.0")&gt;0, "〇", "×")))</f>
        <v>×</v>
      </c>
      <c r="AU69" t="str">
        <f>IF(OR($A69="", AU$5=""), "", IF(COUNTIFS(【データ】蓄積用!A$2:A$10000, AU$5, 【データ】蓄積用!C$2:C$10000, $A69, 【データ】蓄積用!D$2:D$10000, "&gt;=3000", 【データ】蓄積用!E$2:E$10000, "&gt;=1500")&gt;0, "〇", IF(COUNTIFS(【データ】蓄積用!A$2:A$10000, AU$5, 【データ】蓄積用!C$2:C$10000, $A69, 【データ】蓄積用!Q$2:Q$10000, 1, 【データ】蓄積用!AC$2:AC$10000, "&gt;=4.0")&gt;0, "〇", "×")))</f>
        <v>×</v>
      </c>
      <c r="AV69" t="str">
        <f>IF(OR($A69="", AV$5=""), "", IF(COUNTIFS(【データ】蓄積用!A$2:A$10000, AV$5, 【データ】蓄積用!C$2:C$10000, $A69, 【データ】蓄積用!D$2:D$10000, "&gt;=3000", 【データ】蓄積用!E$2:E$10000, "&gt;=1500")&gt;0, "〇", IF(COUNTIFS(【データ】蓄積用!A$2:A$10000, AV$5, 【データ】蓄積用!C$2:C$10000, $A69, 【データ】蓄積用!Q$2:Q$10000, 1, 【データ】蓄積用!AC$2:AC$10000, "&gt;=4.0")&gt;0, "〇", "×")))</f>
        <v>×</v>
      </c>
      <c r="AW69" t="str">
        <f>IF(OR($A69="", AW$5=""), "", IF(COUNTIFS(【データ】蓄積用!A$2:A$10000, AW$5, 【データ】蓄積用!C$2:C$10000, $A69, 【データ】蓄積用!D$2:D$10000, "&gt;=3000", 【データ】蓄積用!E$2:E$10000, "&gt;=1500")&gt;0, "〇", IF(COUNTIFS(【データ】蓄積用!A$2:A$10000, AW$5, 【データ】蓄積用!C$2:C$10000, $A69, 【データ】蓄積用!Q$2:Q$10000, 1, 【データ】蓄積用!AC$2:AC$10000, "&gt;=4.0")&gt;0, "〇", "×")))</f>
        <v>×</v>
      </c>
      <c r="AX69" t="str">
        <f>IF(OR($A69="", AX$5=""), "", IF(COUNTIFS(【データ】蓄積用!A$2:A$10000, AX$5, 【データ】蓄積用!C$2:C$10000, $A69, 【データ】蓄積用!D$2:D$10000, "&gt;=3000", 【データ】蓄積用!E$2:E$10000, "&gt;=1500")&gt;0, "〇", IF(COUNTIFS(【データ】蓄積用!A$2:A$10000, AX$5, 【データ】蓄積用!C$2:C$10000, $A69, 【データ】蓄積用!Q$2:Q$10000, 1, 【データ】蓄積用!AC$2:AC$10000, "&gt;=4.0")&gt;0, "〇", "×")))</f>
        <v>×</v>
      </c>
      <c r="AY69" t="str">
        <f>IF(OR($A69="", AY$5=""), "", IF(COUNTIFS(【データ】蓄積用!A$2:A$10000, AY$5, 【データ】蓄積用!C$2:C$10000, $A69, 【データ】蓄積用!D$2:D$10000, "&gt;=3000", 【データ】蓄積用!E$2:E$10000, "&gt;=1500")&gt;0, "〇", IF(COUNTIFS(【データ】蓄積用!A$2:A$10000, AY$5, 【データ】蓄積用!C$2:C$10000, $A69, 【データ】蓄積用!Q$2:Q$10000, 1, 【データ】蓄積用!AC$2:AC$10000, "&gt;=4.0")&gt;0, "〇", "×")))</f>
        <v/>
      </c>
    </row>
    <row r="70" spans="1:51">
      <c r="A70">
        <v>656</v>
      </c>
      <c r="B70" t="str">
        <f>IF(OR($A70="", B$5=""), "", IF(COUNTIFS(【データ】蓄積用!A$2:A$10000, B$5, 【データ】蓄積用!C$2:C$10000, $A70, 【データ】蓄積用!D$2:D$10000, "&gt;=3000", 【データ】蓄積用!E$2:E$10000, "&gt;=1500")&gt;0, "〇", IF(COUNTIFS(【データ】蓄積用!A$2:A$10000, B$5, 【データ】蓄積用!C$2:C$10000, $A70, 【データ】蓄積用!Q$2:Q$10000, 1, 【データ】蓄積用!AC$2:AC$10000, "&gt;=4.0")&gt;0, "〇", "×")))</f>
        <v>×</v>
      </c>
      <c r="C70" t="str">
        <f>IF(OR($A70="", C$5=""), "", IF(COUNTIFS(【データ】蓄積用!A$2:A$10000, C$5, 【データ】蓄積用!C$2:C$10000, $A70, 【データ】蓄積用!D$2:D$10000, "&gt;=3000", 【データ】蓄積用!E$2:E$10000, "&gt;=1500")&gt;0, "〇", IF(COUNTIFS(【データ】蓄積用!A$2:A$10000, C$5, 【データ】蓄積用!C$2:C$10000, $A70, 【データ】蓄積用!Q$2:Q$10000, 1, 【データ】蓄積用!AC$2:AC$10000, "&gt;=4.0")&gt;0, "〇", "×")))</f>
        <v>×</v>
      </c>
      <c r="D70" t="str">
        <f>IF(OR($A70="", D$5=""), "", IF(COUNTIFS(【データ】蓄積用!A$2:A$10000, D$5, 【データ】蓄積用!C$2:C$10000, $A70, 【データ】蓄積用!D$2:D$10000, "&gt;=3000", 【データ】蓄積用!E$2:E$10000, "&gt;=1500")&gt;0, "〇", IF(COUNTIFS(【データ】蓄積用!A$2:A$10000, D$5, 【データ】蓄積用!C$2:C$10000, $A70, 【データ】蓄積用!Q$2:Q$10000, 1, 【データ】蓄積用!AC$2:AC$10000, "&gt;=4.0")&gt;0, "〇", "×")))</f>
        <v>×</v>
      </c>
      <c r="E70" t="str">
        <f>IF(OR($A70="", E$5=""), "", IF(COUNTIFS(【データ】蓄積用!A$2:A$10000, E$5, 【データ】蓄積用!C$2:C$10000, $A70, 【データ】蓄積用!D$2:D$10000, "&gt;=3000", 【データ】蓄積用!E$2:E$10000, "&gt;=1500")&gt;0, "〇", IF(COUNTIFS(【データ】蓄積用!A$2:A$10000, E$5, 【データ】蓄積用!C$2:C$10000, $A70, 【データ】蓄積用!Q$2:Q$10000, 1, 【データ】蓄積用!AC$2:AC$10000, "&gt;=4.0")&gt;0, "〇", "×")))</f>
        <v>×</v>
      </c>
      <c r="F70" t="str">
        <f>IF(OR($A70="", F$5=""), "", IF(COUNTIFS(【データ】蓄積用!A$2:A$10000, F$5, 【データ】蓄積用!C$2:C$10000, $A70, 【データ】蓄積用!D$2:D$10000, "&gt;=3000", 【データ】蓄積用!E$2:E$10000, "&gt;=1500")&gt;0, "〇", IF(COUNTIFS(【データ】蓄積用!A$2:A$10000, F$5, 【データ】蓄積用!C$2:C$10000, $A70, 【データ】蓄積用!Q$2:Q$10000, 1, 【データ】蓄積用!AC$2:AC$10000, "&gt;=4.0")&gt;0, "〇", "×")))</f>
        <v>×</v>
      </c>
      <c r="G70" t="str">
        <f>IF(OR($A70="", G$5=""), "", IF(COUNTIFS(【データ】蓄積用!A$2:A$10000, G$5, 【データ】蓄積用!C$2:C$10000, $A70, 【データ】蓄積用!D$2:D$10000, "&gt;=3000", 【データ】蓄積用!E$2:E$10000, "&gt;=1500")&gt;0, "〇", IF(COUNTIFS(【データ】蓄積用!A$2:A$10000, G$5, 【データ】蓄積用!C$2:C$10000, $A70, 【データ】蓄積用!Q$2:Q$10000, 1, 【データ】蓄積用!AC$2:AC$10000, "&gt;=4.0")&gt;0, "〇", "×")))</f>
        <v>×</v>
      </c>
      <c r="H70" t="str">
        <f>IF(OR($A70="", H$5=""), "", IF(COUNTIFS(【データ】蓄積用!A$2:A$10000, H$5, 【データ】蓄積用!C$2:C$10000, $A70, 【データ】蓄積用!D$2:D$10000, "&gt;=3000", 【データ】蓄積用!E$2:E$10000, "&gt;=1500")&gt;0, "〇", IF(COUNTIFS(【データ】蓄積用!A$2:A$10000, H$5, 【データ】蓄積用!C$2:C$10000, $A70, 【データ】蓄積用!Q$2:Q$10000, 1, 【データ】蓄積用!AC$2:AC$10000, "&gt;=4.0")&gt;0, "〇", "×")))</f>
        <v>×</v>
      </c>
      <c r="I70" t="str">
        <f>IF(OR($A70="", I$5=""), "", IF(COUNTIFS(【データ】蓄積用!A$2:A$10000, I$5, 【データ】蓄積用!C$2:C$10000, $A70, 【データ】蓄積用!D$2:D$10000, "&gt;=3000", 【データ】蓄積用!E$2:E$10000, "&gt;=1500")&gt;0, "〇", IF(COUNTIFS(【データ】蓄積用!A$2:A$10000, I$5, 【データ】蓄積用!C$2:C$10000, $A70, 【データ】蓄積用!Q$2:Q$10000, 1, 【データ】蓄積用!AC$2:AC$10000, "&gt;=4.0")&gt;0, "〇", "×")))</f>
        <v>×</v>
      </c>
      <c r="J70" t="str">
        <f>IF(OR($A70="", J$5=""), "", IF(COUNTIFS(【データ】蓄積用!A$2:A$10000, J$5, 【データ】蓄積用!C$2:C$10000, $A70, 【データ】蓄積用!D$2:D$10000, "&gt;=3000", 【データ】蓄積用!E$2:E$10000, "&gt;=1500")&gt;0, "〇", IF(COUNTIFS(【データ】蓄積用!A$2:A$10000, J$5, 【データ】蓄積用!C$2:C$10000, $A70, 【データ】蓄積用!Q$2:Q$10000, 1, 【データ】蓄積用!AC$2:AC$10000, "&gt;=4.0")&gt;0, "〇", "×")))</f>
        <v>×</v>
      </c>
      <c r="K70" t="str">
        <f>IF(OR($A70="", K$5=""), "", IF(COUNTIFS(【データ】蓄積用!A$2:A$10000, K$5, 【データ】蓄積用!C$2:C$10000, $A70, 【データ】蓄積用!D$2:D$10000, "&gt;=3000", 【データ】蓄積用!E$2:E$10000, "&gt;=1500")&gt;0, "〇", IF(COUNTIFS(【データ】蓄積用!A$2:A$10000, K$5, 【データ】蓄積用!C$2:C$10000, $A70, 【データ】蓄積用!Q$2:Q$10000, 1, 【データ】蓄積用!AC$2:AC$10000, "&gt;=4.0")&gt;0, "〇", "×")))</f>
        <v>×</v>
      </c>
      <c r="L70" t="str">
        <f>IF(OR($A70="", L$5=""), "", IF(COUNTIFS(【データ】蓄積用!A$2:A$10000, L$5, 【データ】蓄積用!C$2:C$10000, $A70, 【データ】蓄積用!D$2:D$10000, "&gt;=3000", 【データ】蓄積用!E$2:E$10000, "&gt;=1500")&gt;0, "〇", IF(COUNTIFS(【データ】蓄積用!A$2:A$10000, L$5, 【データ】蓄積用!C$2:C$10000, $A70, 【データ】蓄積用!Q$2:Q$10000, 1, 【データ】蓄積用!AC$2:AC$10000, "&gt;=4.0")&gt;0, "〇", "×")))</f>
        <v>×</v>
      </c>
      <c r="M70" t="str">
        <f>IF(OR($A70="", M$5=""), "", IF(COUNTIFS(【データ】蓄積用!A$2:A$10000, M$5, 【データ】蓄積用!C$2:C$10000, $A70, 【データ】蓄積用!D$2:D$10000, "&gt;=3000", 【データ】蓄積用!E$2:E$10000, "&gt;=1500")&gt;0, "〇", IF(COUNTIFS(【データ】蓄積用!A$2:A$10000, M$5, 【データ】蓄積用!C$2:C$10000, $A70, 【データ】蓄積用!Q$2:Q$10000, 1, 【データ】蓄積用!AC$2:AC$10000, "&gt;=4.0")&gt;0, "〇", "×")))</f>
        <v>×</v>
      </c>
      <c r="N70" t="str">
        <f>IF(OR($A70="", N$5=""), "", IF(COUNTIFS(【データ】蓄積用!A$2:A$10000, N$5, 【データ】蓄積用!C$2:C$10000, $A70, 【データ】蓄積用!D$2:D$10000, "&gt;=3000", 【データ】蓄積用!E$2:E$10000, "&gt;=1500")&gt;0, "〇", IF(COUNTIFS(【データ】蓄積用!A$2:A$10000, N$5, 【データ】蓄積用!C$2:C$10000, $A70, 【データ】蓄積用!Q$2:Q$10000, 1, 【データ】蓄積用!AC$2:AC$10000, "&gt;=4.0")&gt;0, "〇", "×")))</f>
        <v>×</v>
      </c>
      <c r="O70" t="str">
        <f>IF(OR($A70="", O$5=""), "", IF(COUNTIFS(【データ】蓄積用!A$2:A$10000, O$5, 【データ】蓄積用!C$2:C$10000, $A70, 【データ】蓄積用!D$2:D$10000, "&gt;=3000", 【データ】蓄積用!E$2:E$10000, "&gt;=1500")&gt;0, "〇", IF(COUNTIFS(【データ】蓄積用!A$2:A$10000, O$5, 【データ】蓄積用!C$2:C$10000, $A70, 【データ】蓄積用!Q$2:Q$10000, 1, 【データ】蓄積用!AC$2:AC$10000, "&gt;=4.0")&gt;0, "〇", "×")))</f>
        <v>×</v>
      </c>
      <c r="P70" t="str">
        <f>IF(OR($A70="", P$5=""), "", IF(COUNTIFS(【データ】蓄積用!A$2:A$10000, P$5, 【データ】蓄積用!C$2:C$10000, $A70, 【データ】蓄積用!D$2:D$10000, "&gt;=3000", 【データ】蓄積用!E$2:E$10000, "&gt;=1500")&gt;0, "〇", IF(COUNTIFS(【データ】蓄積用!A$2:A$10000, P$5, 【データ】蓄積用!C$2:C$10000, $A70, 【データ】蓄積用!Q$2:Q$10000, 1, 【データ】蓄積用!AC$2:AC$10000, "&gt;=4.0")&gt;0, "〇", "×")))</f>
        <v>×</v>
      </c>
      <c r="Q70" t="str">
        <f>IF(OR($A70="", Q$5=""), "", IF(COUNTIFS(【データ】蓄積用!A$2:A$10000, Q$5, 【データ】蓄積用!C$2:C$10000, $A70, 【データ】蓄積用!D$2:D$10000, "&gt;=3000", 【データ】蓄積用!E$2:E$10000, "&gt;=1500")&gt;0, "〇", IF(COUNTIFS(【データ】蓄積用!A$2:A$10000, Q$5, 【データ】蓄積用!C$2:C$10000, $A70, 【データ】蓄積用!Q$2:Q$10000, 1, 【データ】蓄積用!AC$2:AC$10000, "&gt;=4.0")&gt;0, "〇", "×")))</f>
        <v>×</v>
      </c>
      <c r="R70" t="str">
        <f>IF(OR($A70="", R$5=""), "", IF(COUNTIFS(【データ】蓄積用!A$2:A$10000, R$5, 【データ】蓄積用!C$2:C$10000, $A70, 【データ】蓄積用!D$2:D$10000, "&gt;=3000", 【データ】蓄積用!E$2:E$10000, "&gt;=1500")&gt;0, "〇", IF(COUNTIFS(【データ】蓄積用!A$2:A$10000, R$5, 【データ】蓄積用!C$2:C$10000, $A70, 【データ】蓄積用!Q$2:Q$10000, 1, 【データ】蓄積用!AC$2:AC$10000, "&gt;=4.0")&gt;0, "〇", "×")))</f>
        <v>×</v>
      </c>
      <c r="S70" t="str">
        <f>IF(OR($A70="", S$5=""), "", IF(COUNTIFS(【データ】蓄積用!A$2:A$10000, S$5, 【データ】蓄積用!C$2:C$10000, $A70, 【データ】蓄積用!D$2:D$10000, "&gt;=3000", 【データ】蓄積用!E$2:E$10000, "&gt;=1500")&gt;0, "〇", IF(COUNTIFS(【データ】蓄積用!A$2:A$10000, S$5, 【データ】蓄積用!C$2:C$10000, $A70, 【データ】蓄積用!Q$2:Q$10000, 1, 【データ】蓄積用!AC$2:AC$10000, "&gt;=4.0")&gt;0, "〇", "×")))</f>
        <v>×</v>
      </c>
      <c r="T70" t="str">
        <f>IF(OR($A70="", T$5=""), "", IF(COUNTIFS(【データ】蓄積用!A$2:A$10000, T$5, 【データ】蓄積用!C$2:C$10000, $A70, 【データ】蓄積用!D$2:D$10000, "&gt;=3000", 【データ】蓄積用!E$2:E$10000, "&gt;=1500")&gt;0, "〇", IF(COUNTIFS(【データ】蓄積用!A$2:A$10000, T$5, 【データ】蓄積用!C$2:C$10000, $A70, 【データ】蓄積用!Q$2:Q$10000, 1, 【データ】蓄積用!AC$2:AC$10000, "&gt;=4.0")&gt;0, "〇", "×")))</f>
        <v>×</v>
      </c>
      <c r="U70" t="str">
        <f>IF(OR($A70="", U$5=""), "", IF(COUNTIFS(【データ】蓄積用!A$2:A$10000, U$5, 【データ】蓄積用!C$2:C$10000, $A70, 【データ】蓄積用!D$2:D$10000, "&gt;=3000", 【データ】蓄積用!E$2:E$10000, "&gt;=1500")&gt;0, "〇", IF(COUNTIFS(【データ】蓄積用!A$2:A$10000, U$5, 【データ】蓄積用!C$2:C$10000, $A70, 【データ】蓄積用!Q$2:Q$10000, 1, 【データ】蓄積用!AC$2:AC$10000, "&gt;=4.0")&gt;0, "〇", "×")))</f>
        <v>×</v>
      </c>
      <c r="V70" t="str">
        <f>IF(OR($A70="", V$5=""), "", IF(COUNTIFS(【データ】蓄積用!A$2:A$10000, V$5, 【データ】蓄積用!C$2:C$10000, $A70, 【データ】蓄積用!D$2:D$10000, "&gt;=3000", 【データ】蓄積用!E$2:E$10000, "&gt;=1500")&gt;0, "〇", IF(COUNTIFS(【データ】蓄積用!A$2:A$10000, V$5, 【データ】蓄積用!C$2:C$10000, $A70, 【データ】蓄積用!Q$2:Q$10000, 1, 【データ】蓄積用!AC$2:AC$10000, "&gt;=4.0")&gt;0, "〇", "×")))</f>
        <v>×</v>
      </c>
      <c r="W70" t="str">
        <f>IF(OR($A70="", W$5=""), "", IF(COUNTIFS(【データ】蓄積用!A$2:A$10000, W$5, 【データ】蓄積用!C$2:C$10000, $A70, 【データ】蓄積用!D$2:D$10000, "&gt;=3000", 【データ】蓄積用!E$2:E$10000, "&gt;=1500")&gt;0, "〇", IF(COUNTIFS(【データ】蓄積用!A$2:A$10000, W$5, 【データ】蓄積用!C$2:C$10000, $A70, 【データ】蓄積用!Q$2:Q$10000, 1, 【データ】蓄積用!AC$2:AC$10000, "&gt;=4.0")&gt;0, "〇", "×")))</f>
        <v>×</v>
      </c>
      <c r="X70" t="str">
        <f>IF(OR($A70="", X$5=""), "", IF(COUNTIFS(【データ】蓄積用!A$2:A$10000, X$5, 【データ】蓄積用!C$2:C$10000, $A70, 【データ】蓄積用!D$2:D$10000, "&gt;=3000", 【データ】蓄積用!E$2:E$10000, "&gt;=1500")&gt;0, "〇", IF(COUNTIFS(【データ】蓄積用!A$2:A$10000, X$5, 【データ】蓄積用!C$2:C$10000, $A70, 【データ】蓄積用!Q$2:Q$10000, 1, 【データ】蓄積用!AC$2:AC$10000, "&gt;=4.0")&gt;0, "〇", "×")))</f>
        <v>×</v>
      </c>
      <c r="Y70" t="str">
        <f>IF(OR($A70="", Y$5=""), "", IF(COUNTIFS(【データ】蓄積用!A$2:A$10000, Y$5, 【データ】蓄積用!C$2:C$10000, $A70, 【データ】蓄積用!D$2:D$10000, "&gt;=3000", 【データ】蓄積用!E$2:E$10000, "&gt;=1500")&gt;0, "〇", IF(COUNTIFS(【データ】蓄積用!A$2:A$10000, Y$5, 【データ】蓄積用!C$2:C$10000, $A70, 【データ】蓄積用!Q$2:Q$10000, 1, 【データ】蓄積用!AC$2:AC$10000, "&gt;=4.0")&gt;0, "〇", "×")))</f>
        <v>×</v>
      </c>
      <c r="Z70" t="str">
        <f>IF(OR($A70="", Z$5=""), "", IF(COUNTIFS(【データ】蓄積用!A$2:A$10000, Z$5, 【データ】蓄積用!C$2:C$10000, $A70, 【データ】蓄積用!D$2:D$10000, "&gt;=3000", 【データ】蓄積用!E$2:E$10000, "&gt;=1500")&gt;0, "〇", IF(COUNTIFS(【データ】蓄積用!A$2:A$10000, Z$5, 【データ】蓄積用!C$2:C$10000, $A70, 【データ】蓄積用!Q$2:Q$10000, 1, 【データ】蓄積用!AC$2:AC$10000, "&gt;=4.0")&gt;0, "〇", "×")))</f>
        <v>×</v>
      </c>
      <c r="AA70" t="str">
        <f>IF(OR($A70="", AA$5=""), "", IF(COUNTIFS(【データ】蓄積用!A$2:A$10000, AA$5, 【データ】蓄積用!C$2:C$10000, $A70, 【データ】蓄積用!D$2:D$10000, "&gt;=3000", 【データ】蓄積用!E$2:E$10000, "&gt;=1500")&gt;0, "〇", IF(COUNTIFS(【データ】蓄積用!A$2:A$10000, AA$5, 【データ】蓄積用!C$2:C$10000, $A70, 【データ】蓄積用!Q$2:Q$10000, 1, 【データ】蓄積用!AC$2:AC$10000, "&gt;=4.0")&gt;0, "〇", "×")))</f>
        <v>×</v>
      </c>
      <c r="AB70" t="str">
        <f>IF(OR($A70="", AB$5=""), "", IF(COUNTIFS(【データ】蓄積用!A$2:A$10000, AB$5, 【データ】蓄積用!C$2:C$10000, $A70, 【データ】蓄積用!D$2:D$10000, "&gt;=3000", 【データ】蓄積用!E$2:E$10000, "&gt;=1500")&gt;0, "〇", IF(COUNTIFS(【データ】蓄積用!A$2:A$10000, AB$5, 【データ】蓄積用!C$2:C$10000, $A70, 【データ】蓄積用!Q$2:Q$10000, 1, 【データ】蓄積用!AC$2:AC$10000, "&gt;=4.0")&gt;0, "〇", "×")))</f>
        <v>×</v>
      </c>
      <c r="AC70" t="str">
        <f>IF(OR($A70="", AC$5=""), "", IF(COUNTIFS(【データ】蓄積用!A$2:A$10000, AC$5, 【データ】蓄積用!C$2:C$10000, $A70, 【データ】蓄積用!D$2:D$10000, "&gt;=3000", 【データ】蓄積用!E$2:E$10000, "&gt;=1500")&gt;0, "〇", IF(COUNTIFS(【データ】蓄積用!A$2:A$10000, AC$5, 【データ】蓄積用!C$2:C$10000, $A70, 【データ】蓄積用!Q$2:Q$10000, 1, 【データ】蓄積用!AC$2:AC$10000, "&gt;=4.0")&gt;0, "〇", "×")))</f>
        <v>×</v>
      </c>
      <c r="AD70" t="str">
        <f>IF(OR($A70="", AD$5=""), "", IF(COUNTIFS(【データ】蓄積用!A$2:A$10000, AD$5, 【データ】蓄積用!C$2:C$10000, $A70, 【データ】蓄積用!D$2:D$10000, "&gt;=3000", 【データ】蓄積用!E$2:E$10000, "&gt;=1500")&gt;0, "〇", IF(COUNTIFS(【データ】蓄積用!A$2:A$10000, AD$5, 【データ】蓄積用!C$2:C$10000, $A70, 【データ】蓄積用!Q$2:Q$10000, 1, 【データ】蓄積用!AC$2:AC$10000, "&gt;=4.0")&gt;0, "〇", "×")))</f>
        <v>×</v>
      </c>
      <c r="AE70" t="str">
        <f>IF(OR($A70="", AE$5=""), "", IF(COUNTIFS(【データ】蓄積用!A$2:A$10000, AE$5, 【データ】蓄積用!C$2:C$10000, $A70, 【データ】蓄積用!D$2:D$10000, "&gt;=3000", 【データ】蓄積用!E$2:E$10000, "&gt;=1500")&gt;0, "〇", IF(COUNTIFS(【データ】蓄積用!A$2:A$10000, AE$5, 【データ】蓄積用!C$2:C$10000, $A70, 【データ】蓄積用!Q$2:Q$10000, 1, 【データ】蓄積用!AC$2:AC$10000, "&gt;=4.0")&gt;0, "〇", "×")))</f>
        <v>×</v>
      </c>
      <c r="AF70" t="str">
        <f>IF(OR($A70="", AF$5=""), "", IF(COUNTIFS(【データ】蓄積用!A$2:A$10000, AF$5, 【データ】蓄積用!C$2:C$10000, $A70, 【データ】蓄積用!D$2:D$10000, "&gt;=3000", 【データ】蓄積用!E$2:E$10000, "&gt;=1500")&gt;0, "〇", IF(COUNTIFS(【データ】蓄積用!A$2:A$10000, AF$5, 【データ】蓄積用!C$2:C$10000, $A70, 【データ】蓄積用!Q$2:Q$10000, 1, 【データ】蓄積用!AC$2:AC$10000, "&gt;=4.0")&gt;0, "〇", "×")))</f>
        <v>×</v>
      </c>
      <c r="AG70" t="str">
        <f>IF(OR($A70="", AG$5=""), "", IF(COUNTIFS(【データ】蓄積用!A$2:A$10000, AG$5, 【データ】蓄積用!C$2:C$10000, $A70, 【データ】蓄積用!D$2:D$10000, "&gt;=3000", 【データ】蓄積用!E$2:E$10000, "&gt;=1500")&gt;0, "〇", IF(COUNTIFS(【データ】蓄積用!A$2:A$10000, AG$5, 【データ】蓄積用!C$2:C$10000, $A70, 【データ】蓄積用!Q$2:Q$10000, 1, 【データ】蓄積用!AC$2:AC$10000, "&gt;=4.0")&gt;0, "〇", "×")))</f>
        <v>×</v>
      </c>
      <c r="AH70" t="str">
        <f>IF(OR($A70="", AH$5=""), "", IF(COUNTIFS(【データ】蓄積用!A$2:A$10000, AH$5, 【データ】蓄積用!C$2:C$10000, $A70, 【データ】蓄積用!D$2:D$10000, "&gt;=3000", 【データ】蓄積用!E$2:E$10000, "&gt;=1500")&gt;0, "〇", IF(COUNTIFS(【データ】蓄積用!A$2:A$10000, AH$5, 【データ】蓄積用!C$2:C$10000, $A70, 【データ】蓄積用!Q$2:Q$10000, 1, 【データ】蓄積用!AC$2:AC$10000, "&gt;=4.0")&gt;0, "〇", "×")))</f>
        <v>×</v>
      </c>
      <c r="AI70" t="str">
        <f>IF(OR($A70="", AI$5=""), "", IF(COUNTIFS(【データ】蓄積用!A$2:A$10000, AI$5, 【データ】蓄積用!C$2:C$10000, $A70, 【データ】蓄積用!D$2:D$10000, "&gt;=3000", 【データ】蓄積用!E$2:E$10000, "&gt;=1500")&gt;0, "〇", IF(COUNTIFS(【データ】蓄積用!A$2:A$10000, AI$5, 【データ】蓄積用!C$2:C$10000, $A70, 【データ】蓄積用!Q$2:Q$10000, 1, 【データ】蓄積用!AC$2:AC$10000, "&gt;=4.0")&gt;0, "〇", "×")))</f>
        <v>×</v>
      </c>
      <c r="AJ70" t="str">
        <f>IF(OR($A70="", AJ$5=""), "", IF(COUNTIFS(【データ】蓄積用!A$2:A$10000, AJ$5, 【データ】蓄積用!C$2:C$10000, $A70, 【データ】蓄積用!D$2:D$10000, "&gt;=3000", 【データ】蓄積用!E$2:E$10000, "&gt;=1500")&gt;0, "〇", IF(COUNTIFS(【データ】蓄積用!A$2:A$10000, AJ$5, 【データ】蓄積用!C$2:C$10000, $A70, 【データ】蓄積用!Q$2:Q$10000, 1, 【データ】蓄積用!AC$2:AC$10000, "&gt;=4.0")&gt;0, "〇", "×")))</f>
        <v>×</v>
      </c>
      <c r="AK70" t="str">
        <f>IF(OR($A70="", AK$5=""), "", IF(COUNTIFS(【データ】蓄積用!A$2:A$10000, AK$5, 【データ】蓄積用!C$2:C$10000, $A70, 【データ】蓄積用!D$2:D$10000, "&gt;=3000", 【データ】蓄積用!E$2:E$10000, "&gt;=1500")&gt;0, "〇", IF(COUNTIFS(【データ】蓄積用!A$2:A$10000, AK$5, 【データ】蓄積用!C$2:C$10000, $A70, 【データ】蓄積用!Q$2:Q$10000, 1, 【データ】蓄積用!AC$2:AC$10000, "&gt;=4.0")&gt;0, "〇", "×")))</f>
        <v>×</v>
      </c>
      <c r="AL70" t="str">
        <f>IF(OR($A70="", AL$5=""), "", IF(COUNTIFS(【データ】蓄積用!A$2:A$10000, AL$5, 【データ】蓄積用!C$2:C$10000, $A70, 【データ】蓄積用!D$2:D$10000, "&gt;=3000", 【データ】蓄積用!E$2:E$10000, "&gt;=1500")&gt;0, "〇", IF(COUNTIFS(【データ】蓄積用!A$2:A$10000, AL$5, 【データ】蓄積用!C$2:C$10000, $A70, 【データ】蓄積用!Q$2:Q$10000, 1, 【データ】蓄積用!AC$2:AC$10000, "&gt;=4.0")&gt;0, "〇", "×")))</f>
        <v>×</v>
      </c>
      <c r="AM70" t="str">
        <f>IF(OR($A70="", AM$5=""), "", IF(COUNTIFS(【データ】蓄積用!A$2:A$10000, AM$5, 【データ】蓄積用!C$2:C$10000, $A70, 【データ】蓄積用!D$2:D$10000, "&gt;=3000", 【データ】蓄積用!E$2:E$10000, "&gt;=1500")&gt;0, "〇", IF(COUNTIFS(【データ】蓄積用!A$2:A$10000, AM$5, 【データ】蓄積用!C$2:C$10000, $A70, 【データ】蓄積用!Q$2:Q$10000, 1, 【データ】蓄積用!AC$2:AC$10000, "&gt;=4.0")&gt;0, "〇", "×")))</f>
        <v>×</v>
      </c>
      <c r="AN70" t="str">
        <f>IF(OR($A70="", AN$5=""), "", IF(COUNTIFS(【データ】蓄積用!A$2:A$10000, AN$5, 【データ】蓄積用!C$2:C$10000, $A70, 【データ】蓄積用!D$2:D$10000, "&gt;=3000", 【データ】蓄積用!E$2:E$10000, "&gt;=1500")&gt;0, "〇", IF(COUNTIFS(【データ】蓄積用!A$2:A$10000, AN$5, 【データ】蓄積用!C$2:C$10000, $A70, 【データ】蓄積用!Q$2:Q$10000, 1, 【データ】蓄積用!AC$2:AC$10000, "&gt;=4.0")&gt;0, "〇", "×")))</f>
        <v>×</v>
      </c>
      <c r="AO70" t="str">
        <f>IF(OR($A70="", AO$5=""), "", IF(COUNTIFS(【データ】蓄積用!A$2:A$10000, AO$5, 【データ】蓄積用!C$2:C$10000, $A70, 【データ】蓄積用!D$2:D$10000, "&gt;=3000", 【データ】蓄積用!E$2:E$10000, "&gt;=1500")&gt;0, "〇", IF(COUNTIFS(【データ】蓄積用!A$2:A$10000, AO$5, 【データ】蓄積用!C$2:C$10000, $A70, 【データ】蓄積用!Q$2:Q$10000, 1, 【データ】蓄積用!AC$2:AC$10000, "&gt;=4.0")&gt;0, "〇", "×")))</f>
        <v>×</v>
      </c>
      <c r="AP70" t="str">
        <f>IF(OR($A70="", AP$5=""), "", IF(COUNTIFS(【データ】蓄積用!A$2:A$10000, AP$5, 【データ】蓄積用!C$2:C$10000, $A70, 【データ】蓄積用!D$2:D$10000, "&gt;=3000", 【データ】蓄積用!E$2:E$10000, "&gt;=1500")&gt;0, "〇", IF(COUNTIFS(【データ】蓄積用!A$2:A$10000, AP$5, 【データ】蓄積用!C$2:C$10000, $A70, 【データ】蓄積用!Q$2:Q$10000, 1, 【データ】蓄積用!AC$2:AC$10000, "&gt;=4.0")&gt;0, "〇", "×")))</f>
        <v>×</v>
      </c>
      <c r="AQ70" t="str">
        <f>IF(OR($A70="", AQ$5=""), "", IF(COUNTIFS(【データ】蓄積用!A$2:A$10000, AQ$5, 【データ】蓄積用!C$2:C$10000, $A70, 【データ】蓄積用!D$2:D$10000, "&gt;=3000", 【データ】蓄積用!E$2:E$10000, "&gt;=1500")&gt;0, "〇", IF(COUNTIFS(【データ】蓄積用!A$2:A$10000, AQ$5, 【データ】蓄積用!C$2:C$10000, $A70, 【データ】蓄積用!Q$2:Q$10000, 1, 【データ】蓄積用!AC$2:AC$10000, "&gt;=4.0")&gt;0, "〇", "×")))</f>
        <v>×</v>
      </c>
      <c r="AR70" t="str">
        <f>IF(OR($A70="", AR$5=""), "", IF(COUNTIFS(【データ】蓄積用!A$2:A$10000, AR$5, 【データ】蓄積用!C$2:C$10000, $A70, 【データ】蓄積用!D$2:D$10000, "&gt;=3000", 【データ】蓄積用!E$2:E$10000, "&gt;=1500")&gt;0, "〇", IF(COUNTIFS(【データ】蓄積用!A$2:A$10000, AR$5, 【データ】蓄積用!C$2:C$10000, $A70, 【データ】蓄積用!Q$2:Q$10000, 1, 【データ】蓄積用!AC$2:AC$10000, "&gt;=4.0")&gt;0, "〇", "×")))</f>
        <v>×</v>
      </c>
      <c r="AS70" t="str">
        <f>IF(OR($A70="", AS$5=""), "", IF(COUNTIFS(【データ】蓄積用!A$2:A$10000, AS$5, 【データ】蓄積用!C$2:C$10000, $A70, 【データ】蓄積用!D$2:D$10000, "&gt;=3000", 【データ】蓄積用!E$2:E$10000, "&gt;=1500")&gt;0, "〇", IF(COUNTIFS(【データ】蓄積用!A$2:A$10000, AS$5, 【データ】蓄積用!C$2:C$10000, $A70, 【データ】蓄積用!Q$2:Q$10000, 1, 【データ】蓄積用!AC$2:AC$10000, "&gt;=4.0")&gt;0, "〇", "×")))</f>
        <v>×</v>
      </c>
      <c r="AT70" t="str">
        <f>IF(OR($A70="", AT$5=""), "", IF(COUNTIFS(【データ】蓄積用!A$2:A$10000, AT$5, 【データ】蓄積用!C$2:C$10000, $A70, 【データ】蓄積用!D$2:D$10000, "&gt;=3000", 【データ】蓄積用!E$2:E$10000, "&gt;=1500")&gt;0, "〇", IF(COUNTIFS(【データ】蓄積用!A$2:A$10000, AT$5, 【データ】蓄積用!C$2:C$10000, $A70, 【データ】蓄積用!Q$2:Q$10000, 1, 【データ】蓄積用!AC$2:AC$10000, "&gt;=4.0")&gt;0, "〇", "×")))</f>
        <v>×</v>
      </c>
      <c r="AU70" t="str">
        <f>IF(OR($A70="", AU$5=""), "", IF(COUNTIFS(【データ】蓄積用!A$2:A$10000, AU$5, 【データ】蓄積用!C$2:C$10000, $A70, 【データ】蓄積用!D$2:D$10000, "&gt;=3000", 【データ】蓄積用!E$2:E$10000, "&gt;=1500")&gt;0, "〇", IF(COUNTIFS(【データ】蓄積用!A$2:A$10000, AU$5, 【データ】蓄積用!C$2:C$10000, $A70, 【データ】蓄積用!Q$2:Q$10000, 1, 【データ】蓄積用!AC$2:AC$10000, "&gt;=4.0")&gt;0, "〇", "×")))</f>
        <v>×</v>
      </c>
      <c r="AV70" t="str">
        <f>IF(OR($A70="", AV$5=""), "", IF(COUNTIFS(【データ】蓄積用!A$2:A$10000, AV$5, 【データ】蓄積用!C$2:C$10000, $A70, 【データ】蓄積用!D$2:D$10000, "&gt;=3000", 【データ】蓄積用!E$2:E$10000, "&gt;=1500")&gt;0, "〇", IF(COUNTIFS(【データ】蓄積用!A$2:A$10000, AV$5, 【データ】蓄積用!C$2:C$10000, $A70, 【データ】蓄積用!Q$2:Q$10000, 1, 【データ】蓄積用!AC$2:AC$10000, "&gt;=4.0")&gt;0, "〇", "×")))</f>
        <v>×</v>
      </c>
      <c r="AW70" t="str">
        <f>IF(OR($A70="", AW$5=""), "", IF(COUNTIFS(【データ】蓄積用!A$2:A$10000, AW$5, 【データ】蓄積用!C$2:C$10000, $A70, 【データ】蓄積用!D$2:D$10000, "&gt;=3000", 【データ】蓄積用!E$2:E$10000, "&gt;=1500")&gt;0, "〇", IF(COUNTIFS(【データ】蓄積用!A$2:A$10000, AW$5, 【データ】蓄積用!C$2:C$10000, $A70, 【データ】蓄積用!Q$2:Q$10000, 1, 【データ】蓄積用!AC$2:AC$10000, "&gt;=4.0")&gt;0, "〇", "×")))</f>
        <v>×</v>
      </c>
      <c r="AX70" t="str">
        <f>IF(OR($A70="", AX$5=""), "", IF(COUNTIFS(【データ】蓄積用!A$2:A$10000, AX$5, 【データ】蓄積用!C$2:C$10000, $A70, 【データ】蓄積用!D$2:D$10000, "&gt;=3000", 【データ】蓄積用!E$2:E$10000, "&gt;=1500")&gt;0, "〇", IF(COUNTIFS(【データ】蓄積用!A$2:A$10000, AX$5, 【データ】蓄積用!C$2:C$10000, $A70, 【データ】蓄積用!Q$2:Q$10000, 1, 【データ】蓄積用!AC$2:AC$10000, "&gt;=4.0")&gt;0, "〇", "×")))</f>
        <v>×</v>
      </c>
      <c r="AY70" t="str">
        <f>IF(OR($A70="", AY$5=""), "", IF(COUNTIFS(【データ】蓄積用!A$2:A$10000, AY$5, 【データ】蓄積用!C$2:C$10000, $A70, 【データ】蓄積用!D$2:D$10000, "&gt;=3000", 【データ】蓄積用!E$2:E$10000, "&gt;=1500")&gt;0, "〇", IF(COUNTIFS(【データ】蓄積用!A$2:A$10000, AY$5, 【データ】蓄積用!C$2:C$10000, $A70, 【データ】蓄積用!Q$2:Q$10000, 1, 【データ】蓄積用!AC$2:AC$10000, "&gt;=4.0")&gt;0, "〇", "×")))</f>
        <v/>
      </c>
    </row>
    <row r="71" spans="1:51">
      <c r="A71">
        <v>657</v>
      </c>
      <c r="B71" t="str">
        <f>IF(OR($A71="", B$5=""), "", IF(COUNTIFS(【データ】蓄積用!A$2:A$10000, B$5, 【データ】蓄積用!C$2:C$10000, $A71, 【データ】蓄積用!D$2:D$10000, "&gt;=3000", 【データ】蓄積用!E$2:E$10000, "&gt;=1500")&gt;0, "〇", IF(COUNTIFS(【データ】蓄積用!A$2:A$10000, B$5, 【データ】蓄積用!C$2:C$10000, $A71, 【データ】蓄積用!Q$2:Q$10000, 1, 【データ】蓄積用!AC$2:AC$10000, "&gt;=4.0")&gt;0, "〇", "×")))</f>
        <v>×</v>
      </c>
      <c r="C71" t="str">
        <f>IF(OR($A71="", C$5=""), "", IF(COUNTIFS(【データ】蓄積用!A$2:A$10000, C$5, 【データ】蓄積用!C$2:C$10000, $A71, 【データ】蓄積用!D$2:D$10000, "&gt;=3000", 【データ】蓄積用!E$2:E$10000, "&gt;=1500")&gt;0, "〇", IF(COUNTIFS(【データ】蓄積用!A$2:A$10000, C$5, 【データ】蓄積用!C$2:C$10000, $A71, 【データ】蓄積用!Q$2:Q$10000, 1, 【データ】蓄積用!AC$2:AC$10000, "&gt;=4.0")&gt;0, "〇", "×")))</f>
        <v>×</v>
      </c>
      <c r="D71" t="str">
        <f>IF(OR($A71="", D$5=""), "", IF(COUNTIFS(【データ】蓄積用!A$2:A$10000, D$5, 【データ】蓄積用!C$2:C$10000, $A71, 【データ】蓄積用!D$2:D$10000, "&gt;=3000", 【データ】蓄積用!E$2:E$10000, "&gt;=1500")&gt;0, "〇", IF(COUNTIFS(【データ】蓄積用!A$2:A$10000, D$5, 【データ】蓄積用!C$2:C$10000, $A71, 【データ】蓄積用!Q$2:Q$10000, 1, 【データ】蓄積用!AC$2:AC$10000, "&gt;=4.0")&gt;0, "〇", "×")))</f>
        <v>×</v>
      </c>
      <c r="E71" t="str">
        <f>IF(OR($A71="", E$5=""), "", IF(COUNTIFS(【データ】蓄積用!A$2:A$10000, E$5, 【データ】蓄積用!C$2:C$10000, $A71, 【データ】蓄積用!D$2:D$10000, "&gt;=3000", 【データ】蓄積用!E$2:E$10000, "&gt;=1500")&gt;0, "〇", IF(COUNTIFS(【データ】蓄積用!A$2:A$10000, E$5, 【データ】蓄積用!C$2:C$10000, $A71, 【データ】蓄積用!Q$2:Q$10000, 1, 【データ】蓄積用!AC$2:AC$10000, "&gt;=4.0")&gt;0, "〇", "×")))</f>
        <v>×</v>
      </c>
      <c r="F71" t="str">
        <f>IF(OR($A71="", F$5=""), "", IF(COUNTIFS(【データ】蓄積用!A$2:A$10000, F$5, 【データ】蓄積用!C$2:C$10000, $A71, 【データ】蓄積用!D$2:D$10000, "&gt;=3000", 【データ】蓄積用!E$2:E$10000, "&gt;=1500")&gt;0, "〇", IF(COUNTIFS(【データ】蓄積用!A$2:A$10000, F$5, 【データ】蓄積用!C$2:C$10000, $A71, 【データ】蓄積用!Q$2:Q$10000, 1, 【データ】蓄積用!AC$2:AC$10000, "&gt;=4.0")&gt;0, "〇", "×")))</f>
        <v>×</v>
      </c>
      <c r="G71" t="str">
        <f>IF(OR($A71="", G$5=""), "", IF(COUNTIFS(【データ】蓄積用!A$2:A$10000, G$5, 【データ】蓄積用!C$2:C$10000, $A71, 【データ】蓄積用!D$2:D$10000, "&gt;=3000", 【データ】蓄積用!E$2:E$10000, "&gt;=1500")&gt;0, "〇", IF(COUNTIFS(【データ】蓄積用!A$2:A$10000, G$5, 【データ】蓄積用!C$2:C$10000, $A71, 【データ】蓄積用!Q$2:Q$10000, 1, 【データ】蓄積用!AC$2:AC$10000, "&gt;=4.0")&gt;0, "〇", "×")))</f>
        <v>×</v>
      </c>
      <c r="H71" t="str">
        <f>IF(OR($A71="", H$5=""), "", IF(COUNTIFS(【データ】蓄積用!A$2:A$10000, H$5, 【データ】蓄積用!C$2:C$10000, $A71, 【データ】蓄積用!D$2:D$10000, "&gt;=3000", 【データ】蓄積用!E$2:E$10000, "&gt;=1500")&gt;0, "〇", IF(COUNTIFS(【データ】蓄積用!A$2:A$10000, H$5, 【データ】蓄積用!C$2:C$10000, $A71, 【データ】蓄積用!Q$2:Q$10000, 1, 【データ】蓄積用!AC$2:AC$10000, "&gt;=4.0")&gt;0, "〇", "×")))</f>
        <v>×</v>
      </c>
      <c r="I71" t="str">
        <f>IF(OR($A71="", I$5=""), "", IF(COUNTIFS(【データ】蓄積用!A$2:A$10000, I$5, 【データ】蓄積用!C$2:C$10000, $A71, 【データ】蓄積用!D$2:D$10000, "&gt;=3000", 【データ】蓄積用!E$2:E$10000, "&gt;=1500")&gt;0, "〇", IF(COUNTIFS(【データ】蓄積用!A$2:A$10000, I$5, 【データ】蓄積用!C$2:C$10000, $A71, 【データ】蓄積用!Q$2:Q$10000, 1, 【データ】蓄積用!AC$2:AC$10000, "&gt;=4.0")&gt;0, "〇", "×")))</f>
        <v>×</v>
      </c>
      <c r="J71" t="str">
        <f>IF(OR($A71="", J$5=""), "", IF(COUNTIFS(【データ】蓄積用!A$2:A$10000, J$5, 【データ】蓄積用!C$2:C$10000, $A71, 【データ】蓄積用!D$2:D$10000, "&gt;=3000", 【データ】蓄積用!E$2:E$10000, "&gt;=1500")&gt;0, "〇", IF(COUNTIFS(【データ】蓄積用!A$2:A$10000, J$5, 【データ】蓄積用!C$2:C$10000, $A71, 【データ】蓄積用!Q$2:Q$10000, 1, 【データ】蓄積用!AC$2:AC$10000, "&gt;=4.0")&gt;0, "〇", "×")))</f>
        <v>×</v>
      </c>
      <c r="K71" t="str">
        <f>IF(OR($A71="", K$5=""), "", IF(COUNTIFS(【データ】蓄積用!A$2:A$10000, K$5, 【データ】蓄積用!C$2:C$10000, $A71, 【データ】蓄積用!D$2:D$10000, "&gt;=3000", 【データ】蓄積用!E$2:E$10000, "&gt;=1500")&gt;0, "〇", IF(COUNTIFS(【データ】蓄積用!A$2:A$10000, K$5, 【データ】蓄積用!C$2:C$10000, $A71, 【データ】蓄積用!Q$2:Q$10000, 1, 【データ】蓄積用!AC$2:AC$10000, "&gt;=4.0")&gt;0, "〇", "×")))</f>
        <v>×</v>
      </c>
      <c r="L71" t="str">
        <f>IF(OR($A71="", L$5=""), "", IF(COUNTIFS(【データ】蓄積用!A$2:A$10000, L$5, 【データ】蓄積用!C$2:C$10000, $A71, 【データ】蓄積用!D$2:D$10000, "&gt;=3000", 【データ】蓄積用!E$2:E$10000, "&gt;=1500")&gt;0, "〇", IF(COUNTIFS(【データ】蓄積用!A$2:A$10000, L$5, 【データ】蓄積用!C$2:C$10000, $A71, 【データ】蓄積用!Q$2:Q$10000, 1, 【データ】蓄積用!AC$2:AC$10000, "&gt;=4.0")&gt;0, "〇", "×")))</f>
        <v>×</v>
      </c>
      <c r="M71" t="str">
        <f>IF(OR($A71="", M$5=""), "", IF(COUNTIFS(【データ】蓄積用!A$2:A$10000, M$5, 【データ】蓄積用!C$2:C$10000, $A71, 【データ】蓄積用!D$2:D$10000, "&gt;=3000", 【データ】蓄積用!E$2:E$10000, "&gt;=1500")&gt;0, "〇", IF(COUNTIFS(【データ】蓄積用!A$2:A$10000, M$5, 【データ】蓄積用!C$2:C$10000, $A71, 【データ】蓄積用!Q$2:Q$10000, 1, 【データ】蓄積用!AC$2:AC$10000, "&gt;=4.0")&gt;0, "〇", "×")))</f>
        <v>×</v>
      </c>
      <c r="N71" t="str">
        <f>IF(OR($A71="", N$5=""), "", IF(COUNTIFS(【データ】蓄積用!A$2:A$10000, N$5, 【データ】蓄積用!C$2:C$10000, $A71, 【データ】蓄積用!D$2:D$10000, "&gt;=3000", 【データ】蓄積用!E$2:E$10000, "&gt;=1500")&gt;0, "〇", IF(COUNTIFS(【データ】蓄積用!A$2:A$10000, N$5, 【データ】蓄積用!C$2:C$10000, $A71, 【データ】蓄積用!Q$2:Q$10000, 1, 【データ】蓄積用!AC$2:AC$10000, "&gt;=4.0")&gt;0, "〇", "×")))</f>
        <v>×</v>
      </c>
      <c r="O71" t="str">
        <f>IF(OR($A71="", O$5=""), "", IF(COUNTIFS(【データ】蓄積用!A$2:A$10000, O$5, 【データ】蓄積用!C$2:C$10000, $A71, 【データ】蓄積用!D$2:D$10000, "&gt;=3000", 【データ】蓄積用!E$2:E$10000, "&gt;=1500")&gt;0, "〇", IF(COUNTIFS(【データ】蓄積用!A$2:A$10000, O$5, 【データ】蓄積用!C$2:C$10000, $A71, 【データ】蓄積用!Q$2:Q$10000, 1, 【データ】蓄積用!AC$2:AC$10000, "&gt;=4.0")&gt;0, "〇", "×")))</f>
        <v>×</v>
      </c>
      <c r="P71" t="str">
        <f>IF(OR($A71="", P$5=""), "", IF(COUNTIFS(【データ】蓄積用!A$2:A$10000, P$5, 【データ】蓄積用!C$2:C$10000, $A71, 【データ】蓄積用!D$2:D$10000, "&gt;=3000", 【データ】蓄積用!E$2:E$10000, "&gt;=1500")&gt;0, "〇", IF(COUNTIFS(【データ】蓄積用!A$2:A$10000, P$5, 【データ】蓄積用!C$2:C$10000, $A71, 【データ】蓄積用!Q$2:Q$10000, 1, 【データ】蓄積用!AC$2:AC$10000, "&gt;=4.0")&gt;0, "〇", "×")))</f>
        <v>×</v>
      </c>
      <c r="Q71" t="str">
        <f>IF(OR($A71="", Q$5=""), "", IF(COUNTIFS(【データ】蓄積用!A$2:A$10000, Q$5, 【データ】蓄積用!C$2:C$10000, $A71, 【データ】蓄積用!D$2:D$10000, "&gt;=3000", 【データ】蓄積用!E$2:E$10000, "&gt;=1500")&gt;0, "〇", IF(COUNTIFS(【データ】蓄積用!A$2:A$10000, Q$5, 【データ】蓄積用!C$2:C$10000, $A71, 【データ】蓄積用!Q$2:Q$10000, 1, 【データ】蓄積用!AC$2:AC$10000, "&gt;=4.0")&gt;0, "〇", "×")))</f>
        <v>×</v>
      </c>
      <c r="R71" t="str">
        <f>IF(OR($A71="", R$5=""), "", IF(COUNTIFS(【データ】蓄積用!A$2:A$10000, R$5, 【データ】蓄積用!C$2:C$10000, $A71, 【データ】蓄積用!D$2:D$10000, "&gt;=3000", 【データ】蓄積用!E$2:E$10000, "&gt;=1500")&gt;0, "〇", IF(COUNTIFS(【データ】蓄積用!A$2:A$10000, R$5, 【データ】蓄積用!C$2:C$10000, $A71, 【データ】蓄積用!Q$2:Q$10000, 1, 【データ】蓄積用!AC$2:AC$10000, "&gt;=4.0")&gt;0, "〇", "×")))</f>
        <v>×</v>
      </c>
      <c r="S71" t="str">
        <f>IF(OR($A71="", S$5=""), "", IF(COUNTIFS(【データ】蓄積用!A$2:A$10000, S$5, 【データ】蓄積用!C$2:C$10000, $A71, 【データ】蓄積用!D$2:D$10000, "&gt;=3000", 【データ】蓄積用!E$2:E$10000, "&gt;=1500")&gt;0, "〇", IF(COUNTIFS(【データ】蓄積用!A$2:A$10000, S$5, 【データ】蓄積用!C$2:C$10000, $A71, 【データ】蓄積用!Q$2:Q$10000, 1, 【データ】蓄積用!AC$2:AC$10000, "&gt;=4.0")&gt;0, "〇", "×")))</f>
        <v>×</v>
      </c>
      <c r="T71" t="str">
        <f>IF(OR($A71="", T$5=""), "", IF(COUNTIFS(【データ】蓄積用!A$2:A$10000, T$5, 【データ】蓄積用!C$2:C$10000, $A71, 【データ】蓄積用!D$2:D$10000, "&gt;=3000", 【データ】蓄積用!E$2:E$10000, "&gt;=1500")&gt;0, "〇", IF(COUNTIFS(【データ】蓄積用!A$2:A$10000, T$5, 【データ】蓄積用!C$2:C$10000, $A71, 【データ】蓄積用!Q$2:Q$10000, 1, 【データ】蓄積用!AC$2:AC$10000, "&gt;=4.0")&gt;0, "〇", "×")))</f>
        <v>×</v>
      </c>
      <c r="U71" t="str">
        <f>IF(OR($A71="", U$5=""), "", IF(COUNTIFS(【データ】蓄積用!A$2:A$10000, U$5, 【データ】蓄積用!C$2:C$10000, $A71, 【データ】蓄積用!D$2:D$10000, "&gt;=3000", 【データ】蓄積用!E$2:E$10000, "&gt;=1500")&gt;0, "〇", IF(COUNTIFS(【データ】蓄積用!A$2:A$10000, U$5, 【データ】蓄積用!C$2:C$10000, $A71, 【データ】蓄積用!Q$2:Q$10000, 1, 【データ】蓄積用!AC$2:AC$10000, "&gt;=4.0")&gt;0, "〇", "×")))</f>
        <v>×</v>
      </c>
      <c r="V71" t="str">
        <f>IF(OR($A71="", V$5=""), "", IF(COUNTIFS(【データ】蓄積用!A$2:A$10000, V$5, 【データ】蓄積用!C$2:C$10000, $A71, 【データ】蓄積用!D$2:D$10000, "&gt;=3000", 【データ】蓄積用!E$2:E$10000, "&gt;=1500")&gt;0, "〇", IF(COUNTIFS(【データ】蓄積用!A$2:A$10000, V$5, 【データ】蓄積用!C$2:C$10000, $A71, 【データ】蓄積用!Q$2:Q$10000, 1, 【データ】蓄積用!AC$2:AC$10000, "&gt;=4.0")&gt;0, "〇", "×")))</f>
        <v>×</v>
      </c>
      <c r="W71" t="str">
        <f>IF(OR($A71="", W$5=""), "", IF(COUNTIFS(【データ】蓄積用!A$2:A$10000, W$5, 【データ】蓄積用!C$2:C$10000, $A71, 【データ】蓄積用!D$2:D$10000, "&gt;=3000", 【データ】蓄積用!E$2:E$10000, "&gt;=1500")&gt;0, "〇", IF(COUNTIFS(【データ】蓄積用!A$2:A$10000, W$5, 【データ】蓄積用!C$2:C$10000, $A71, 【データ】蓄積用!Q$2:Q$10000, 1, 【データ】蓄積用!AC$2:AC$10000, "&gt;=4.0")&gt;0, "〇", "×")))</f>
        <v>×</v>
      </c>
      <c r="X71" t="str">
        <f>IF(OR($A71="", X$5=""), "", IF(COUNTIFS(【データ】蓄積用!A$2:A$10000, X$5, 【データ】蓄積用!C$2:C$10000, $A71, 【データ】蓄積用!D$2:D$10000, "&gt;=3000", 【データ】蓄積用!E$2:E$10000, "&gt;=1500")&gt;0, "〇", IF(COUNTIFS(【データ】蓄積用!A$2:A$10000, X$5, 【データ】蓄積用!C$2:C$10000, $A71, 【データ】蓄積用!Q$2:Q$10000, 1, 【データ】蓄積用!AC$2:AC$10000, "&gt;=4.0")&gt;0, "〇", "×")))</f>
        <v>×</v>
      </c>
      <c r="Y71" t="str">
        <f>IF(OR($A71="", Y$5=""), "", IF(COUNTIFS(【データ】蓄積用!A$2:A$10000, Y$5, 【データ】蓄積用!C$2:C$10000, $A71, 【データ】蓄積用!D$2:D$10000, "&gt;=3000", 【データ】蓄積用!E$2:E$10000, "&gt;=1500")&gt;0, "〇", IF(COUNTIFS(【データ】蓄積用!A$2:A$10000, Y$5, 【データ】蓄積用!C$2:C$10000, $A71, 【データ】蓄積用!Q$2:Q$10000, 1, 【データ】蓄積用!AC$2:AC$10000, "&gt;=4.0")&gt;0, "〇", "×")))</f>
        <v>×</v>
      </c>
      <c r="Z71" t="str">
        <f>IF(OR($A71="", Z$5=""), "", IF(COUNTIFS(【データ】蓄積用!A$2:A$10000, Z$5, 【データ】蓄積用!C$2:C$10000, $A71, 【データ】蓄積用!D$2:D$10000, "&gt;=3000", 【データ】蓄積用!E$2:E$10000, "&gt;=1500")&gt;0, "〇", IF(COUNTIFS(【データ】蓄積用!A$2:A$10000, Z$5, 【データ】蓄積用!C$2:C$10000, $A71, 【データ】蓄積用!Q$2:Q$10000, 1, 【データ】蓄積用!AC$2:AC$10000, "&gt;=4.0")&gt;0, "〇", "×")))</f>
        <v>×</v>
      </c>
      <c r="AA71" t="str">
        <f>IF(OR($A71="", AA$5=""), "", IF(COUNTIFS(【データ】蓄積用!A$2:A$10000, AA$5, 【データ】蓄積用!C$2:C$10000, $A71, 【データ】蓄積用!D$2:D$10000, "&gt;=3000", 【データ】蓄積用!E$2:E$10000, "&gt;=1500")&gt;0, "〇", IF(COUNTIFS(【データ】蓄積用!A$2:A$10000, AA$5, 【データ】蓄積用!C$2:C$10000, $A71, 【データ】蓄積用!Q$2:Q$10000, 1, 【データ】蓄積用!AC$2:AC$10000, "&gt;=4.0")&gt;0, "〇", "×")))</f>
        <v>×</v>
      </c>
      <c r="AB71" t="str">
        <f>IF(OR($A71="", AB$5=""), "", IF(COUNTIFS(【データ】蓄積用!A$2:A$10000, AB$5, 【データ】蓄積用!C$2:C$10000, $A71, 【データ】蓄積用!D$2:D$10000, "&gt;=3000", 【データ】蓄積用!E$2:E$10000, "&gt;=1500")&gt;0, "〇", IF(COUNTIFS(【データ】蓄積用!A$2:A$10000, AB$5, 【データ】蓄積用!C$2:C$10000, $A71, 【データ】蓄積用!Q$2:Q$10000, 1, 【データ】蓄積用!AC$2:AC$10000, "&gt;=4.0")&gt;0, "〇", "×")))</f>
        <v>×</v>
      </c>
      <c r="AC71" t="str">
        <f>IF(OR($A71="", AC$5=""), "", IF(COUNTIFS(【データ】蓄積用!A$2:A$10000, AC$5, 【データ】蓄積用!C$2:C$10000, $A71, 【データ】蓄積用!D$2:D$10000, "&gt;=3000", 【データ】蓄積用!E$2:E$10000, "&gt;=1500")&gt;0, "〇", IF(COUNTIFS(【データ】蓄積用!A$2:A$10000, AC$5, 【データ】蓄積用!C$2:C$10000, $A71, 【データ】蓄積用!Q$2:Q$10000, 1, 【データ】蓄積用!AC$2:AC$10000, "&gt;=4.0")&gt;0, "〇", "×")))</f>
        <v>×</v>
      </c>
      <c r="AD71" t="str">
        <f>IF(OR($A71="", AD$5=""), "", IF(COUNTIFS(【データ】蓄積用!A$2:A$10000, AD$5, 【データ】蓄積用!C$2:C$10000, $A71, 【データ】蓄積用!D$2:D$10000, "&gt;=3000", 【データ】蓄積用!E$2:E$10000, "&gt;=1500")&gt;0, "〇", IF(COUNTIFS(【データ】蓄積用!A$2:A$10000, AD$5, 【データ】蓄積用!C$2:C$10000, $A71, 【データ】蓄積用!Q$2:Q$10000, 1, 【データ】蓄積用!AC$2:AC$10000, "&gt;=4.0")&gt;0, "〇", "×")))</f>
        <v>×</v>
      </c>
      <c r="AE71" t="str">
        <f>IF(OR($A71="", AE$5=""), "", IF(COUNTIFS(【データ】蓄積用!A$2:A$10000, AE$5, 【データ】蓄積用!C$2:C$10000, $A71, 【データ】蓄積用!D$2:D$10000, "&gt;=3000", 【データ】蓄積用!E$2:E$10000, "&gt;=1500")&gt;0, "〇", IF(COUNTIFS(【データ】蓄積用!A$2:A$10000, AE$5, 【データ】蓄積用!C$2:C$10000, $A71, 【データ】蓄積用!Q$2:Q$10000, 1, 【データ】蓄積用!AC$2:AC$10000, "&gt;=4.0")&gt;0, "〇", "×")))</f>
        <v>×</v>
      </c>
      <c r="AF71" t="str">
        <f>IF(OR($A71="", AF$5=""), "", IF(COUNTIFS(【データ】蓄積用!A$2:A$10000, AF$5, 【データ】蓄積用!C$2:C$10000, $A71, 【データ】蓄積用!D$2:D$10000, "&gt;=3000", 【データ】蓄積用!E$2:E$10000, "&gt;=1500")&gt;0, "〇", IF(COUNTIFS(【データ】蓄積用!A$2:A$10000, AF$5, 【データ】蓄積用!C$2:C$10000, $A71, 【データ】蓄積用!Q$2:Q$10000, 1, 【データ】蓄積用!AC$2:AC$10000, "&gt;=4.0")&gt;0, "〇", "×")))</f>
        <v>×</v>
      </c>
      <c r="AG71" t="str">
        <f>IF(OR($A71="", AG$5=""), "", IF(COUNTIFS(【データ】蓄積用!A$2:A$10000, AG$5, 【データ】蓄積用!C$2:C$10000, $A71, 【データ】蓄積用!D$2:D$10000, "&gt;=3000", 【データ】蓄積用!E$2:E$10000, "&gt;=1500")&gt;0, "〇", IF(COUNTIFS(【データ】蓄積用!A$2:A$10000, AG$5, 【データ】蓄積用!C$2:C$10000, $A71, 【データ】蓄積用!Q$2:Q$10000, 1, 【データ】蓄積用!AC$2:AC$10000, "&gt;=4.0")&gt;0, "〇", "×")))</f>
        <v>×</v>
      </c>
      <c r="AH71" t="str">
        <f>IF(OR($A71="", AH$5=""), "", IF(COUNTIFS(【データ】蓄積用!A$2:A$10000, AH$5, 【データ】蓄積用!C$2:C$10000, $A71, 【データ】蓄積用!D$2:D$10000, "&gt;=3000", 【データ】蓄積用!E$2:E$10000, "&gt;=1500")&gt;0, "〇", IF(COUNTIFS(【データ】蓄積用!A$2:A$10000, AH$5, 【データ】蓄積用!C$2:C$10000, $A71, 【データ】蓄積用!Q$2:Q$10000, 1, 【データ】蓄積用!AC$2:AC$10000, "&gt;=4.0")&gt;0, "〇", "×")))</f>
        <v>×</v>
      </c>
      <c r="AI71" t="str">
        <f>IF(OR($A71="", AI$5=""), "", IF(COUNTIFS(【データ】蓄積用!A$2:A$10000, AI$5, 【データ】蓄積用!C$2:C$10000, $A71, 【データ】蓄積用!D$2:D$10000, "&gt;=3000", 【データ】蓄積用!E$2:E$10000, "&gt;=1500")&gt;0, "〇", IF(COUNTIFS(【データ】蓄積用!A$2:A$10000, AI$5, 【データ】蓄積用!C$2:C$10000, $A71, 【データ】蓄積用!Q$2:Q$10000, 1, 【データ】蓄積用!AC$2:AC$10000, "&gt;=4.0")&gt;0, "〇", "×")))</f>
        <v>×</v>
      </c>
      <c r="AJ71" t="str">
        <f>IF(OR($A71="", AJ$5=""), "", IF(COUNTIFS(【データ】蓄積用!A$2:A$10000, AJ$5, 【データ】蓄積用!C$2:C$10000, $A71, 【データ】蓄積用!D$2:D$10000, "&gt;=3000", 【データ】蓄積用!E$2:E$10000, "&gt;=1500")&gt;0, "〇", IF(COUNTIFS(【データ】蓄積用!A$2:A$10000, AJ$5, 【データ】蓄積用!C$2:C$10000, $A71, 【データ】蓄積用!Q$2:Q$10000, 1, 【データ】蓄積用!AC$2:AC$10000, "&gt;=4.0")&gt;0, "〇", "×")))</f>
        <v>×</v>
      </c>
      <c r="AK71" t="str">
        <f>IF(OR($A71="", AK$5=""), "", IF(COUNTIFS(【データ】蓄積用!A$2:A$10000, AK$5, 【データ】蓄積用!C$2:C$10000, $A71, 【データ】蓄積用!D$2:D$10000, "&gt;=3000", 【データ】蓄積用!E$2:E$10000, "&gt;=1500")&gt;0, "〇", IF(COUNTIFS(【データ】蓄積用!A$2:A$10000, AK$5, 【データ】蓄積用!C$2:C$10000, $A71, 【データ】蓄積用!Q$2:Q$10000, 1, 【データ】蓄積用!AC$2:AC$10000, "&gt;=4.0")&gt;0, "〇", "×")))</f>
        <v>×</v>
      </c>
      <c r="AL71" t="str">
        <f>IF(OR($A71="", AL$5=""), "", IF(COUNTIFS(【データ】蓄積用!A$2:A$10000, AL$5, 【データ】蓄積用!C$2:C$10000, $A71, 【データ】蓄積用!D$2:D$10000, "&gt;=3000", 【データ】蓄積用!E$2:E$10000, "&gt;=1500")&gt;0, "〇", IF(COUNTIFS(【データ】蓄積用!A$2:A$10000, AL$5, 【データ】蓄積用!C$2:C$10000, $A71, 【データ】蓄積用!Q$2:Q$10000, 1, 【データ】蓄積用!AC$2:AC$10000, "&gt;=4.0")&gt;0, "〇", "×")))</f>
        <v>×</v>
      </c>
      <c r="AM71" t="str">
        <f>IF(OR($A71="", AM$5=""), "", IF(COUNTIFS(【データ】蓄積用!A$2:A$10000, AM$5, 【データ】蓄積用!C$2:C$10000, $A71, 【データ】蓄積用!D$2:D$10000, "&gt;=3000", 【データ】蓄積用!E$2:E$10000, "&gt;=1500")&gt;0, "〇", IF(COUNTIFS(【データ】蓄積用!A$2:A$10000, AM$5, 【データ】蓄積用!C$2:C$10000, $A71, 【データ】蓄積用!Q$2:Q$10000, 1, 【データ】蓄積用!AC$2:AC$10000, "&gt;=4.0")&gt;0, "〇", "×")))</f>
        <v>×</v>
      </c>
      <c r="AN71" t="str">
        <f>IF(OR($A71="", AN$5=""), "", IF(COUNTIFS(【データ】蓄積用!A$2:A$10000, AN$5, 【データ】蓄積用!C$2:C$10000, $A71, 【データ】蓄積用!D$2:D$10000, "&gt;=3000", 【データ】蓄積用!E$2:E$10000, "&gt;=1500")&gt;0, "〇", IF(COUNTIFS(【データ】蓄積用!A$2:A$10000, AN$5, 【データ】蓄積用!C$2:C$10000, $A71, 【データ】蓄積用!Q$2:Q$10000, 1, 【データ】蓄積用!AC$2:AC$10000, "&gt;=4.0")&gt;0, "〇", "×")))</f>
        <v>×</v>
      </c>
      <c r="AO71" t="str">
        <f>IF(OR($A71="", AO$5=""), "", IF(COUNTIFS(【データ】蓄積用!A$2:A$10000, AO$5, 【データ】蓄積用!C$2:C$10000, $A71, 【データ】蓄積用!D$2:D$10000, "&gt;=3000", 【データ】蓄積用!E$2:E$10000, "&gt;=1500")&gt;0, "〇", IF(COUNTIFS(【データ】蓄積用!A$2:A$10000, AO$5, 【データ】蓄積用!C$2:C$10000, $A71, 【データ】蓄積用!Q$2:Q$10000, 1, 【データ】蓄積用!AC$2:AC$10000, "&gt;=4.0")&gt;0, "〇", "×")))</f>
        <v>×</v>
      </c>
      <c r="AP71" t="str">
        <f>IF(OR($A71="", AP$5=""), "", IF(COUNTIFS(【データ】蓄積用!A$2:A$10000, AP$5, 【データ】蓄積用!C$2:C$10000, $A71, 【データ】蓄積用!D$2:D$10000, "&gt;=3000", 【データ】蓄積用!E$2:E$10000, "&gt;=1500")&gt;0, "〇", IF(COUNTIFS(【データ】蓄積用!A$2:A$10000, AP$5, 【データ】蓄積用!C$2:C$10000, $A71, 【データ】蓄積用!Q$2:Q$10000, 1, 【データ】蓄積用!AC$2:AC$10000, "&gt;=4.0")&gt;0, "〇", "×")))</f>
        <v>×</v>
      </c>
      <c r="AQ71" t="str">
        <f>IF(OR($A71="", AQ$5=""), "", IF(COUNTIFS(【データ】蓄積用!A$2:A$10000, AQ$5, 【データ】蓄積用!C$2:C$10000, $A71, 【データ】蓄積用!D$2:D$10000, "&gt;=3000", 【データ】蓄積用!E$2:E$10000, "&gt;=1500")&gt;0, "〇", IF(COUNTIFS(【データ】蓄積用!A$2:A$10000, AQ$5, 【データ】蓄積用!C$2:C$10000, $A71, 【データ】蓄積用!Q$2:Q$10000, 1, 【データ】蓄積用!AC$2:AC$10000, "&gt;=4.0")&gt;0, "〇", "×")))</f>
        <v>×</v>
      </c>
      <c r="AR71" t="str">
        <f>IF(OR($A71="", AR$5=""), "", IF(COUNTIFS(【データ】蓄積用!A$2:A$10000, AR$5, 【データ】蓄積用!C$2:C$10000, $A71, 【データ】蓄積用!D$2:D$10000, "&gt;=3000", 【データ】蓄積用!E$2:E$10000, "&gt;=1500")&gt;0, "〇", IF(COUNTIFS(【データ】蓄積用!A$2:A$10000, AR$5, 【データ】蓄積用!C$2:C$10000, $A71, 【データ】蓄積用!Q$2:Q$10000, 1, 【データ】蓄積用!AC$2:AC$10000, "&gt;=4.0")&gt;0, "〇", "×")))</f>
        <v>×</v>
      </c>
      <c r="AS71" t="str">
        <f>IF(OR($A71="", AS$5=""), "", IF(COUNTIFS(【データ】蓄積用!A$2:A$10000, AS$5, 【データ】蓄積用!C$2:C$10000, $A71, 【データ】蓄積用!D$2:D$10000, "&gt;=3000", 【データ】蓄積用!E$2:E$10000, "&gt;=1500")&gt;0, "〇", IF(COUNTIFS(【データ】蓄積用!A$2:A$10000, AS$5, 【データ】蓄積用!C$2:C$10000, $A71, 【データ】蓄積用!Q$2:Q$10000, 1, 【データ】蓄積用!AC$2:AC$10000, "&gt;=4.0")&gt;0, "〇", "×")))</f>
        <v>×</v>
      </c>
      <c r="AT71" t="str">
        <f>IF(OR($A71="", AT$5=""), "", IF(COUNTIFS(【データ】蓄積用!A$2:A$10000, AT$5, 【データ】蓄積用!C$2:C$10000, $A71, 【データ】蓄積用!D$2:D$10000, "&gt;=3000", 【データ】蓄積用!E$2:E$10000, "&gt;=1500")&gt;0, "〇", IF(COUNTIFS(【データ】蓄積用!A$2:A$10000, AT$5, 【データ】蓄積用!C$2:C$10000, $A71, 【データ】蓄積用!Q$2:Q$10000, 1, 【データ】蓄積用!AC$2:AC$10000, "&gt;=4.0")&gt;0, "〇", "×")))</f>
        <v>×</v>
      </c>
      <c r="AU71" t="str">
        <f>IF(OR($A71="", AU$5=""), "", IF(COUNTIFS(【データ】蓄積用!A$2:A$10000, AU$5, 【データ】蓄積用!C$2:C$10000, $A71, 【データ】蓄積用!D$2:D$10000, "&gt;=3000", 【データ】蓄積用!E$2:E$10000, "&gt;=1500")&gt;0, "〇", IF(COUNTIFS(【データ】蓄積用!A$2:A$10000, AU$5, 【データ】蓄積用!C$2:C$10000, $A71, 【データ】蓄積用!Q$2:Q$10000, 1, 【データ】蓄積用!AC$2:AC$10000, "&gt;=4.0")&gt;0, "〇", "×")))</f>
        <v>×</v>
      </c>
      <c r="AV71" t="str">
        <f>IF(OR($A71="", AV$5=""), "", IF(COUNTIFS(【データ】蓄積用!A$2:A$10000, AV$5, 【データ】蓄積用!C$2:C$10000, $A71, 【データ】蓄積用!D$2:D$10000, "&gt;=3000", 【データ】蓄積用!E$2:E$10000, "&gt;=1500")&gt;0, "〇", IF(COUNTIFS(【データ】蓄積用!A$2:A$10000, AV$5, 【データ】蓄積用!C$2:C$10000, $A71, 【データ】蓄積用!Q$2:Q$10000, 1, 【データ】蓄積用!AC$2:AC$10000, "&gt;=4.0")&gt;0, "〇", "×")))</f>
        <v>×</v>
      </c>
      <c r="AW71" t="str">
        <f>IF(OR($A71="", AW$5=""), "", IF(COUNTIFS(【データ】蓄積用!A$2:A$10000, AW$5, 【データ】蓄積用!C$2:C$10000, $A71, 【データ】蓄積用!D$2:D$10000, "&gt;=3000", 【データ】蓄積用!E$2:E$10000, "&gt;=1500")&gt;0, "〇", IF(COUNTIFS(【データ】蓄積用!A$2:A$10000, AW$5, 【データ】蓄積用!C$2:C$10000, $A71, 【データ】蓄積用!Q$2:Q$10000, 1, 【データ】蓄積用!AC$2:AC$10000, "&gt;=4.0")&gt;0, "〇", "×")))</f>
        <v>×</v>
      </c>
      <c r="AX71" t="str">
        <f>IF(OR($A71="", AX$5=""), "", IF(COUNTIFS(【データ】蓄積用!A$2:A$10000, AX$5, 【データ】蓄積用!C$2:C$10000, $A71, 【データ】蓄積用!D$2:D$10000, "&gt;=3000", 【データ】蓄積用!E$2:E$10000, "&gt;=1500")&gt;0, "〇", IF(COUNTIFS(【データ】蓄積用!A$2:A$10000, AX$5, 【データ】蓄積用!C$2:C$10000, $A71, 【データ】蓄積用!Q$2:Q$10000, 1, 【データ】蓄積用!AC$2:AC$10000, "&gt;=4.0")&gt;0, "〇", "×")))</f>
        <v>×</v>
      </c>
      <c r="AY71" t="str">
        <f>IF(OR($A71="", AY$5=""), "", IF(COUNTIFS(【データ】蓄積用!A$2:A$10000, AY$5, 【データ】蓄積用!C$2:C$10000, $A71, 【データ】蓄積用!D$2:D$10000, "&gt;=3000", 【データ】蓄積用!E$2:E$10000, "&gt;=1500")&gt;0, "〇", IF(COUNTIFS(【データ】蓄積用!A$2:A$10000, AY$5, 【データ】蓄積用!C$2:C$10000, $A71, 【データ】蓄積用!Q$2:Q$10000, 1, 【データ】蓄積用!AC$2:AC$10000, "&gt;=4.0")&gt;0, "〇", "×")))</f>
        <v/>
      </c>
    </row>
    <row r="72" spans="1:51">
      <c r="A72">
        <v>658</v>
      </c>
      <c r="B72" t="str">
        <f>IF(OR($A72="", B$5=""), "", IF(COUNTIFS(【データ】蓄積用!A$2:A$10000, B$5, 【データ】蓄積用!C$2:C$10000, $A72, 【データ】蓄積用!D$2:D$10000, "&gt;=3000", 【データ】蓄積用!E$2:E$10000, "&gt;=1500")&gt;0, "〇", IF(COUNTIFS(【データ】蓄積用!A$2:A$10000, B$5, 【データ】蓄積用!C$2:C$10000, $A72, 【データ】蓄積用!Q$2:Q$10000, 1, 【データ】蓄積用!AC$2:AC$10000, "&gt;=4.0")&gt;0, "〇", "×")))</f>
        <v>×</v>
      </c>
      <c r="C72" t="str">
        <f>IF(OR($A72="", C$5=""), "", IF(COUNTIFS(【データ】蓄積用!A$2:A$10000, C$5, 【データ】蓄積用!C$2:C$10000, $A72, 【データ】蓄積用!D$2:D$10000, "&gt;=3000", 【データ】蓄積用!E$2:E$10000, "&gt;=1500")&gt;0, "〇", IF(COUNTIFS(【データ】蓄積用!A$2:A$10000, C$5, 【データ】蓄積用!C$2:C$10000, $A72, 【データ】蓄積用!Q$2:Q$10000, 1, 【データ】蓄積用!AC$2:AC$10000, "&gt;=4.0")&gt;0, "〇", "×")))</f>
        <v>×</v>
      </c>
      <c r="D72" t="str">
        <f>IF(OR($A72="", D$5=""), "", IF(COUNTIFS(【データ】蓄積用!A$2:A$10000, D$5, 【データ】蓄積用!C$2:C$10000, $A72, 【データ】蓄積用!D$2:D$10000, "&gt;=3000", 【データ】蓄積用!E$2:E$10000, "&gt;=1500")&gt;0, "〇", IF(COUNTIFS(【データ】蓄積用!A$2:A$10000, D$5, 【データ】蓄積用!C$2:C$10000, $A72, 【データ】蓄積用!Q$2:Q$10000, 1, 【データ】蓄積用!AC$2:AC$10000, "&gt;=4.0")&gt;0, "〇", "×")))</f>
        <v>×</v>
      </c>
      <c r="E72" t="str">
        <f>IF(OR($A72="", E$5=""), "", IF(COUNTIFS(【データ】蓄積用!A$2:A$10000, E$5, 【データ】蓄積用!C$2:C$10000, $A72, 【データ】蓄積用!D$2:D$10000, "&gt;=3000", 【データ】蓄積用!E$2:E$10000, "&gt;=1500")&gt;0, "〇", IF(COUNTIFS(【データ】蓄積用!A$2:A$10000, E$5, 【データ】蓄積用!C$2:C$10000, $A72, 【データ】蓄積用!Q$2:Q$10000, 1, 【データ】蓄積用!AC$2:AC$10000, "&gt;=4.0")&gt;0, "〇", "×")))</f>
        <v>×</v>
      </c>
      <c r="F72" t="str">
        <f>IF(OR($A72="", F$5=""), "", IF(COUNTIFS(【データ】蓄積用!A$2:A$10000, F$5, 【データ】蓄積用!C$2:C$10000, $A72, 【データ】蓄積用!D$2:D$10000, "&gt;=3000", 【データ】蓄積用!E$2:E$10000, "&gt;=1500")&gt;0, "〇", IF(COUNTIFS(【データ】蓄積用!A$2:A$10000, F$5, 【データ】蓄積用!C$2:C$10000, $A72, 【データ】蓄積用!Q$2:Q$10000, 1, 【データ】蓄積用!AC$2:AC$10000, "&gt;=4.0")&gt;0, "〇", "×")))</f>
        <v>×</v>
      </c>
      <c r="G72" t="str">
        <f>IF(OR($A72="", G$5=""), "", IF(COUNTIFS(【データ】蓄積用!A$2:A$10000, G$5, 【データ】蓄積用!C$2:C$10000, $A72, 【データ】蓄積用!D$2:D$10000, "&gt;=3000", 【データ】蓄積用!E$2:E$10000, "&gt;=1500")&gt;0, "〇", IF(COUNTIFS(【データ】蓄積用!A$2:A$10000, G$5, 【データ】蓄積用!C$2:C$10000, $A72, 【データ】蓄積用!Q$2:Q$10000, 1, 【データ】蓄積用!AC$2:AC$10000, "&gt;=4.0")&gt;0, "〇", "×")))</f>
        <v>×</v>
      </c>
      <c r="H72" t="str">
        <f>IF(OR($A72="", H$5=""), "", IF(COUNTIFS(【データ】蓄積用!A$2:A$10000, H$5, 【データ】蓄積用!C$2:C$10000, $A72, 【データ】蓄積用!D$2:D$10000, "&gt;=3000", 【データ】蓄積用!E$2:E$10000, "&gt;=1500")&gt;0, "〇", IF(COUNTIFS(【データ】蓄積用!A$2:A$10000, H$5, 【データ】蓄積用!C$2:C$10000, $A72, 【データ】蓄積用!Q$2:Q$10000, 1, 【データ】蓄積用!AC$2:AC$10000, "&gt;=4.0")&gt;0, "〇", "×")))</f>
        <v>×</v>
      </c>
      <c r="I72" t="str">
        <f>IF(OR($A72="", I$5=""), "", IF(COUNTIFS(【データ】蓄積用!A$2:A$10000, I$5, 【データ】蓄積用!C$2:C$10000, $A72, 【データ】蓄積用!D$2:D$10000, "&gt;=3000", 【データ】蓄積用!E$2:E$10000, "&gt;=1500")&gt;0, "〇", IF(COUNTIFS(【データ】蓄積用!A$2:A$10000, I$5, 【データ】蓄積用!C$2:C$10000, $A72, 【データ】蓄積用!Q$2:Q$10000, 1, 【データ】蓄積用!AC$2:AC$10000, "&gt;=4.0")&gt;0, "〇", "×")))</f>
        <v>×</v>
      </c>
      <c r="J72" t="str">
        <f>IF(OR($A72="", J$5=""), "", IF(COUNTIFS(【データ】蓄積用!A$2:A$10000, J$5, 【データ】蓄積用!C$2:C$10000, $A72, 【データ】蓄積用!D$2:D$10000, "&gt;=3000", 【データ】蓄積用!E$2:E$10000, "&gt;=1500")&gt;0, "〇", IF(COUNTIFS(【データ】蓄積用!A$2:A$10000, J$5, 【データ】蓄積用!C$2:C$10000, $A72, 【データ】蓄積用!Q$2:Q$10000, 1, 【データ】蓄積用!AC$2:AC$10000, "&gt;=4.0")&gt;0, "〇", "×")))</f>
        <v>×</v>
      </c>
      <c r="K72" t="str">
        <f>IF(OR($A72="", K$5=""), "", IF(COUNTIFS(【データ】蓄積用!A$2:A$10000, K$5, 【データ】蓄積用!C$2:C$10000, $A72, 【データ】蓄積用!D$2:D$10000, "&gt;=3000", 【データ】蓄積用!E$2:E$10000, "&gt;=1500")&gt;0, "〇", IF(COUNTIFS(【データ】蓄積用!A$2:A$10000, K$5, 【データ】蓄積用!C$2:C$10000, $A72, 【データ】蓄積用!Q$2:Q$10000, 1, 【データ】蓄積用!AC$2:AC$10000, "&gt;=4.0")&gt;0, "〇", "×")))</f>
        <v>×</v>
      </c>
      <c r="L72" t="str">
        <f>IF(OR($A72="", L$5=""), "", IF(COUNTIFS(【データ】蓄積用!A$2:A$10000, L$5, 【データ】蓄積用!C$2:C$10000, $A72, 【データ】蓄積用!D$2:D$10000, "&gt;=3000", 【データ】蓄積用!E$2:E$10000, "&gt;=1500")&gt;0, "〇", IF(COUNTIFS(【データ】蓄積用!A$2:A$10000, L$5, 【データ】蓄積用!C$2:C$10000, $A72, 【データ】蓄積用!Q$2:Q$10000, 1, 【データ】蓄積用!AC$2:AC$10000, "&gt;=4.0")&gt;0, "〇", "×")))</f>
        <v>×</v>
      </c>
      <c r="M72" t="str">
        <f>IF(OR($A72="", M$5=""), "", IF(COUNTIFS(【データ】蓄積用!A$2:A$10000, M$5, 【データ】蓄積用!C$2:C$10000, $A72, 【データ】蓄積用!D$2:D$10000, "&gt;=3000", 【データ】蓄積用!E$2:E$10000, "&gt;=1500")&gt;0, "〇", IF(COUNTIFS(【データ】蓄積用!A$2:A$10000, M$5, 【データ】蓄積用!C$2:C$10000, $A72, 【データ】蓄積用!Q$2:Q$10000, 1, 【データ】蓄積用!AC$2:AC$10000, "&gt;=4.0")&gt;0, "〇", "×")))</f>
        <v>×</v>
      </c>
      <c r="N72" t="str">
        <f>IF(OR($A72="", N$5=""), "", IF(COUNTIFS(【データ】蓄積用!A$2:A$10000, N$5, 【データ】蓄積用!C$2:C$10000, $A72, 【データ】蓄積用!D$2:D$10000, "&gt;=3000", 【データ】蓄積用!E$2:E$10000, "&gt;=1500")&gt;0, "〇", IF(COUNTIFS(【データ】蓄積用!A$2:A$10000, N$5, 【データ】蓄積用!C$2:C$10000, $A72, 【データ】蓄積用!Q$2:Q$10000, 1, 【データ】蓄積用!AC$2:AC$10000, "&gt;=4.0")&gt;0, "〇", "×")))</f>
        <v>×</v>
      </c>
      <c r="O72" t="str">
        <f>IF(OR($A72="", O$5=""), "", IF(COUNTIFS(【データ】蓄積用!A$2:A$10000, O$5, 【データ】蓄積用!C$2:C$10000, $A72, 【データ】蓄積用!D$2:D$10000, "&gt;=3000", 【データ】蓄積用!E$2:E$10000, "&gt;=1500")&gt;0, "〇", IF(COUNTIFS(【データ】蓄積用!A$2:A$10000, O$5, 【データ】蓄積用!C$2:C$10000, $A72, 【データ】蓄積用!Q$2:Q$10000, 1, 【データ】蓄積用!AC$2:AC$10000, "&gt;=4.0")&gt;0, "〇", "×")))</f>
        <v>×</v>
      </c>
      <c r="P72" t="str">
        <f>IF(OR($A72="", P$5=""), "", IF(COUNTIFS(【データ】蓄積用!A$2:A$10000, P$5, 【データ】蓄積用!C$2:C$10000, $A72, 【データ】蓄積用!D$2:D$10000, "&gt;=3000", 【データ】蓄積用!E$2:E$10000, "&gt;=1500")&gt;0, "〇", IF(COUNTIFS(【データ】蓄積用!A$2:A$10000, P$5, 【データ】蓄積用!C$2:C$10000, $A72, 【データ】蓄積用!Q$2:Q$10000, 1, 【データ】蓄積用!AC$2:AC$10000, "&gt;=4.0")&gt;0, "〇", "×")))</f>
        <v>×</v>
      </c>
      <c r="Q72" t="str">
        <f>IF(OR($A72="", Q$5=""), "", IF(COUNTIFS(【データ】蓄積用!A$2:A$10000, Q$5, 【データ】蓄積用!C$2:C$10000, $A72, 【データ】蓄積用!D$2:D$10000, "&gt;=3000", 【データ】蓄積用!E$2:E$10000, "&gt;=1500")&gt;0, "〇", IF(COUNTIFS(【データ】蓄積用!A$2:A$10000, Q$5, 【データ】蓄積用!C$2:C$10000, $A72, 【データ】蓄積用!Q$2:Q$10000, 1, 【データ】蓄積用!AC$2:AC$10000, "&gt;=4.0")&gt;0, "〇", "×")))</f>
        <v>×</v>
      </c>
      <c r="R72" t="str">
        <f>IF(OR($A72="", R$5=""), "", IF(COUNTIFS(【データ】蓄積用!A$2:A$10000, R$5, 【データ】蓄積用!C$2:C$10000, $A72, 【データ】蓄積用!D$2:D$10000, "&gt;=3000", 【データ】蓄積用!E$2:E$10000, "&gt;=1500")&gt;0, "〇", IF(COUNTIFS(【データ】蓄積用!A$2:A$10000, R$5, 【データ】蓄積用!C$2:C$10000, $A72, 【データ】蓄積用!Q$2:Q$10000, 1, 【データ】蓄積用!AC$2:AC$10000, "&gt;=4.0")&gt;0, "〇", "×")))</f>
        <v>×</v>
      </c>
      <c r="S72" t="str">
        <f>IF(OR($A72="", S$5=""), "", IF(COUNTIFS(【データ】蓄積用!A$2:A$10000, S$5, 【データ】蓄積用!C$2:C$10000, $A72, 【データ】蓄積用!D$2:D$10000, "&gt;=3000", 【データ】蓄積用!E$2:E$10000, "&gt;=1500")&gt;0, "〇", IF(COUNTIFS(【データ】蓄積用!A$2:A$10000, S$5, 【データ】蓄積用!C$2:C$10000, $A72, 【データ】蓄積用!Q$2:Q$10000, 1, 【データ】蓄積用!AC$2:AC$10000, "&gt;=4.0")&gt;0, "〇", "×")))</f>
        <v>×</v>
      </c>
      <c r="T72" t="str">
        <f>IF(OR($A72="", T$5=""), "", IF(COUNTIFS(【データ】蓄積用!A$2:A$10000, T$5, 【データ】蓄積用!C$2:C$10000, $A72, 【データ】蓄積用!D$2:D$10000, "&gt;=3000", 【データ】蓄積用!E$2:E$10000, "&gt;=1500")&gt;0, "〇", IF(COUNTIFS(【データ】蓄積用!A$2:A$10000, T$5, 【データ】蓄積用!C$2:C$10000, $A72, 【データ】蓄積用!Q$2:Q$10000, 1, 【データ】蓄積用!AC$2:AC$10000, "&gt;=4.0")&gt;0, "〇", "×")))</f>
        <v>×</v>
      </c>
      <c r="U72" t="str">
        <f>IF(OR($A72="", U$5=""), "", IF(COUNTIFS(【データ】蓄積用!A$2:A$10000, U$5, 【データ】蓄積用!C$2:C$10000, $A72, 【データ】蓄積用!D$2:D$10000, "&gt;=3000", 【データ】蓄積用!E$2:E$10000, "&gt;=1500")&gt;0, "〇", IF(COUNTIFS(【データ】蓄積用!A$2:A$10000, U$5, 【データ】蓄積用!C$2:C$10000, $A72, 【データ】蓄積用!Q$2:Q$10000, 1, 【データ】蓄積用!AC$2:AC$10000, "&gt;=4.0")&gt;0, "〇", "×")))</f>
        <v>×</v>
      </c>
      <c r="V72" t="str">
        <f>IF(OR($A72="", V$5=""), "", IF(COUNTIFS(【データ】蓄積用!A$2:A$10000, V$5, 【データ】蓄積用!C$2:C$10000, $A72, 【データ】蓄積用!D$2:D$10000, "&gt;=3000", 【データ】蓄積用!E$2:E$10000, "&gt;=1500")&gt;0, "〇", IF(COUNTIFS(【データ】蓄積用!A$2:A$10000, V$5, 【データ】蓄積用!C$2:C$10000, $A72, 【データ】蓄積用!Q$2:Q$10000, 1, 【データ】蓄積用!AC$2:AC$10000, "&gt;=4.0")&gt;0, "〇", "×")))</f>
        <v>×</v>
      </c>
      <c r="W72" t="str">
        <f>IF(OR($A72="", W$5=""), "", IF(COUNTIFS(【データ】蓄積用!A$2:A$10000, W$5, 【データ】蓄積用!C$2:C$10000, $A72, 【データ】蓄積用!D$2:D$10000, "&gt;=3000", 【データ】蓄積用!E$2:E$10000, "&gt;=1500")&gt;0, "〇", IF(COUNTIFS(【データ】蓄積用!A$2:A$10000, W$5, 【データ】蓄積用!C$2:C$10000, $A72, 【データ】蓄積用!Q$2:Q$10000, 1, 【データ】蓄積用!AC$2:AC$10000, "&gt;=4.0")&gt;0, "〇", "×")))</f>
        <v>×</v>
      </c>
      <c r="X72" t="str">
        <f>IF(OR($A72="", X$5=""), "", IF(COUNTIFS(【データ】蓄積用!A$2:A$10000, X$5, 【データ】蓄積用!C$2:C$10000, $A72, 【データ】蓄積用!D$2:D$10000, "&gt;=3000", 【データ】蓄積用!E$2:E$10000, "&gt;=1500")&gt;0, "〇", IF(COUNTIFS(【データ】蓄積用!A$2:A$10000, X$5, 【データ】蓄積用!C$2:C$10000, $A72, 【データ】蓄積用!Q$2:Q$10000, 1, 【データ】蓄積用!AC$2:AC$10000, "&gt;=4.0")&gt;0, "〇", "×")))</f>
        <v>×</v>
      </c>
      <c r="Y72" t="str">
        <f>IF(OR($A72="", Y$5=""), "", IF(COUNTIFS(【データ】蓄積用!A$2:A$10000, Y$5, 【データ】蓄積用!C$2:C$10000, $A72, 【データ】蓄積用!D$2:D$10000, "&gt;=3000", 【データ】蓄積用!E$2:E$10000, "&gt;=1500")&gt;0, "〇", IF(COUNTIFS(【データ】蓄積用!A$2:A$10000, Y$5, 【データ】蓄積用!C$2:C$10000, $A72, 【データ】蓄積用!Q$2:Q$10000, 1, 【データ】蓄積用!AC$2:AC$10000, "&gt;=4.0")&gt;0, "〇", "×")))</f>
        <v>×</v>
      </c>
      <c r="Z72" t="str">
        <f>IF(OR($A72="", Z$5=""), "", IF(COUNTIFS(【データ】蓄積用!A$2:A$10000, Z$5, 【データ】蓄積用!C$2:C$10000, $A72, 【データ】蓄積用!D$2:D$10000, "&gt;=3000", 【データ】蓄積用!E$2:E$10000, "&gt;=1500")&gt;0, "〇", IF(COUNTIFS(【データ】蓄積用!A$2:A$10000, Z$5, 【データ】蓄積用!C$2:C$10000, $A72, 【データ】蓄積用!Q$2:Q$10000, 1, 【データ】蓄積用!AC$2:AC$10000, "&gt;=4.0")&gt;0, "〇", "×")))</f>
        <v>×</v>
      </c>
      <c r="AA72" t="str">
        <f>IF(OR($A72="", AA$5=""), "", IF(COUNTIFS(【データ】蓄積用!A$2:A$10000, AA$5, 【データ】蓄積用!C$2:C$10000, $A72, 【データ】蓄積用!D$2:D$10000, "&gt;=3000", 【データ】蓄積用!E$2:E$10000, "&gt;=1500")&gt;0, "〇", IF(COUNTIFS(【データ】蓄積用!A$2:A$10000, AA$5, 【データ】蓄積用!C$2:C$10000, $A72, 【データ】蓄積用!Q$2:Q$10000, 1, 【データ】蓄積用!AC$2:AC$10000, "&gt;=4.0")&gt;0, "〇", "×")))</f>
        <v>×</v>
      </c>
      <c r="AB72" t="str">
        <f>IF(OR($A72="", AB$5=""), "", IF(COUNTIFS(【データ】蓄積用!A$2:A$10000, AB$5, 【データ】蓄積用!C$2:C$10000, $A72, 【データ】蓄積用!D$2:D$10000, "&gt;=3000", 【データ】蓄積用!E$2:E$10000, "&gt;=1500")&gt;0, "〇", IF(COUNTIFS(【データ】蓄積用!A$2:A$10000, AB$5, 【データ】蓄積用!C$2:C$10000, $A72, 【データ】蓄積用!Q$2:Q$10000, 1, 【データ】蓄積用!AC$2:AC$10000, "&gt;=4.0")&gt;0, "〇", "×")))</f>
        <v>×</v>
      </c>
      <c r="AC72" t="str">
        <f>IF(OR($A72="", AC$5=""), "", IF(COUNTIFS(【データ】蓄積用!A$2:A$10000, AC$5, 【データ】蓄積用!C$2:C$10000, $A72, 【データ】蓄積用!D$2:D$10000, "&gt;=3000", 【データ】蓄積用!E$2:E$10000, "&gt;=1500")&gt;0, "〇", IF(COUNTIFS(【データ】蓄積用!A$2:A$10000, AC$5, 【データ】蓄積用!C$2:C$10000, $A72, 【データ】蓄積用!Q$2:Q$10000, 1, 【データ】蓄積用!AC$2:AC$10000, "&gt;=4.0")&gt;0, "〇", "×")))</f>
        <v>×</v>
      </c>
      <c r="AD72" t="str">
        <f>IF(OR($A72="", AD$5=""), "", IF(COUNTIFS(【データ】蓄積用!A$2:A$10000, AD$5, 【データ】蓄積用!C$2:C$10000, $A72, 【データ】蓄積用!D$2:D$10000, "&gt;=3000", 【データ】蓄積用!E$2:E$10000, "&gt;=1500")&gt;0, "〇", IF(COUNTIFS(【データ】蓄積用!A$2:A$10000, AD$5, 【データ】蓄積用!C$2:C$10000, $A72, 【データ】蓄積用!Q$2:Q$10000, 1, 【データ】蓄積用!AC$2:AC$10000, "&gt;=4.0")&gt;0, "〇", "×")))</f>
        <v>×</v>
      </c>
      <c r="AE72" t="str">
        <f>IF(OR($A72="", AE$5=""), "", IF(COUNTIFS(【データ】蓄積用!A$2:A$10000, AE$5, 【データ】蓄積用!C$2:C$10000, $A72, 【データ】蓄積用!D$2:D$10000, "&gt;=3000", 【データ】蓄積用!E$2:E$10000, "&gt;=1500")&gt;0, "〇", IF(COUNTIFS(【データ】蓄積用!A$2:A$10000, AE$5, 【データ】蓄積用!C$2:C$10000, $A72, 【データ】蓄積用!Q$2:Q$10000, 1, 【データ】蓄積用!AC$2:AC$10000, "&gt;=4.0")&gt;0, "〇", "×")))</f>
        <v>×</v>
      </c>
      <c r="AF72" t="str">
        <f>IF(OR($A72="", AF$5=""), "", IF(COUNTIFS(【データ】蓄積用!A$2:A$10000, AF$5, 【データ】蓄積用!C$2:C$10000, $A72, 【データ】蓄積用!D$2:D$10000, "&gt;=3000", 【データ】蓄積用!E$2:E$10000, "&gt;=1500")&gt;0, "〇", IF(COUNTIFS(【データ】蓄積用!A$2:A$10000, AF$5, 【データ】蓄積用!C$2:C$10000, $A72, 【データ】蓄積用!Q$2:Q$10000, 1, 【データ】蓄積用!AC$2:AC$10000, "&gt;=4.0")&gt;0, "〇", "×")))</f>
        <v>×</v>
      </c>
      <c r="AG72" t="str">
        <f>IF(OR($A72="", AG$5=""), "", IF(COUNTIFS(【データ】蓄積用!A$2:A$10000, AG$5, 【データ】蓄積用!C$2:C$10000, $A72, 【データ】蓄積用!D$2:D$10000, "&gt;=3000", 【データ】蓄積用!E$2:E$10000, "&gt;=1500")&gt;0, "〇", IF(COUNTIFS(【データ】蓄積用!A$2:A$10000, AG$5, 【データ】蓄積用!C$2:C$10000, $A72, 【データ】蓄積用!Q$2:Q$10000, 1, 【データ】蓄積用!AC$2:AC$10000, "&gt;=4.0")&gt;0, "〇", "×")))</f>
        <v>×</v>
      </c>
      <c r="AH72" t="str">
        <f>IF(OR($A72="", AH$5=""), "", IF(COUNTIFS(【データ】蓄積用!A$2:A$10000, AH$5, 【データ】蓄積用!C$2:C$10000, $A72, 【データ】蓄積用!D$2:D$10000, "&gt;=3000", 【データ】蓄積用!E$2:E$10000, "&gt;=1500")&gt;0, "〇", IF(COUNTIFS(【データ】蓄積用!A$2:A$10000, AH$5, 【データ】蓄積用!C$2:C$10000, $A72, 【データ】蓄積用!Q$2:Q$10000, 1, 【データ】蓄積用!AC$2:AC$10000, "&gt;=4.0")&gt;0, "〇", "×")))</f>
        <v>×</v>
      </c>
      <c r="AI72" t="str">
        <f>IF(OR($A72="", AI$5=""), "", IF(COUNTIFS(【データ】蓄積用!A$2:A$10000, AI$5, 【データ】蓄積用!C$2:C$10000, $A72, 【データ】蓄積用!D$2:D$10000, "&gt;=3000", 【データ】蓄積用!E$2:E$10000, "&gt;=1500")&gt;0, "〇", IF(COUNTIFS(【データ】蓄積用!A$2:A$10000, AI$5, 【データ】蓄積用!C$2:C$10000, $A72, 【データ】蓄積用!Q$2:Q$10000, 1, 【データ】蓄積用!AC$2:AC$10000, "&gt;=4.0")&gt;0, "〇", "×")))</f>
        <v>×</v>
      </c>
      <c r="AJ72" t="str">
        <f>IF(OR($A72="", AJ$5=""), "", IF(COUNTIFS(【データ】蓄積用!A$2:A$10000, AJ$5, 【データ】蓄積用!C$2:C$10000, $A72, 【データ】蓄積用!D$2:D$10000, "&gt;=3000", 【データ】蓄積用!E$2:E$10000, "&gt;=1500")&gt;0, "〇", IF(COUNTIFS(【データ】蓄積用!A$2:A$10000, AJ$5, 【データ】蓄積用!C$2:C$10000, $A72, 【データ】蓄積用!Q$2:Q$10000, 1, 【データ】蓄積用!AC$2:AC$10000, "&gt;=4.0")&gt;0, "〇", "×")))</f>
        <v>×</v>
      </c>
      <c r="AK72" t="str">
        <f>IF(OR($A72="", AK$5=""), "", IF(COUNTIFS(【データ】蓄積用!A$2:A$10000, AK$5, 【データ】蓄積用!C$2:C$10000, $A72, 【データ】蓄積用!D$2:D$10000, "&gt;=3000", 【データ】蓄積用!E$2:E$10000, "&gt;=1500")&gt;0, "〇", IF(COUNTIFS(【データ】蓄積用!A$2:A$10000, AK$5, 【データ】蓄積用!C$2:C$10000, $A72, 【データ】蓄積用!Q$2:Q$10000, 1, 【データ】蓄積用!AC$2:AC$10000, "&gt;=4.0")&gt;0, "〇", "×")))</f>
        <v>×</v>
      </c>
      <c r="AL72" t="str">
        <f>IF(OR($A72="", AL$5=""), "", IF(COUNTIFS(【データ】蓄積用!A$2:A$10000, AL$5, 【データ】蓄積用!C$2:C$10000, $A72, 【データ】蓄積用!D$2:D$10000, "&gt;=3000", 【データ】蓄積用!E$2:E$10000, "&gt;=1500")&gt;0, "〇", IF(COUNTIFS(【データ】蓄積用!A$2:A$10000, AL$5, 【データ】蓄積用!C$2:C$10000, $A72, 【データ】蓄積用!Q$2:Q$10000, 1, 【データ】蓄積用!AC$2:AC$10000, "&gt;=4.0")&gt;0, "〇", "×")))</f>
        <v>×</v>
      </c>
      <c r="AM72" t="str">
        <f>IF(OR($A72="", AM$5=""), "", IF(COUNTIFS(【データ】蓄積用!A$2:A$10000, AM$5, 【データ】蓄積用!C$2:C$10000, $A72, 【データ】蓄積用!D$2:D$10000, "&gt;=3000", 【データ】蓄積用!E$2:E$10000, "&gt;=1500")&gt;0, "〇", IF(COUNTIFS(【データ】蓄積用!A$2:A$10000, AM$5, 【データ】蓄積用!C$2:C$10000, $A72, 【データ】蓄積用!Q$2:Q$10000, 1, 【データ】蓄積用!AC$2:AC$10000, "&gt;=4.0")&gt;0, "〇", "×")))</f>
        <v>×</v>
      </c>
      <c r="AN72" t="str">
        <f>IF(OR($A72="", AN$5=""), "", IF(COUNTIFS(【データ】蓄積用!A$2:A$10000, AN$5, 【データ】蓄積用!C$2:C$10000, $A72, 【データ】蓄積用!D$2:D$10000, "&gt;=3000", 【データ】蓄積用!E$2:E$10000, "&gt;=1500")&gt;0, "〇", IF(COUNTIFS(【データ】蓄積用!A$2:A$10000, AN$5, 【データ】蓄積用!C$2:C$10000, $A72, 【データ】蓄積用!Q$2:Q$10000, 1, 【データ】蓄積用!AC$2:AC$10000, "&gt;=4.0")&gt;0, "〇", "×")))</f>
        <v>×</v>
      </c>
      <c r="AO72" t="str">
        <f>IF(OR($A72="", AO$5=""), "", IF(COUNTIFS(【データ】蓄積用!A$2:A$10000, AO$5, 【データ】蓄積用!C$2:C$10000, $A72, 【データ】蓄積用!D$2:D$10000, "&gt;=3000", 【データ】蓄積用!E$2:E$10000, "&gt;=1500")&gt;0, "〇", IF(COUNTIFS(【データ】蓄積用!A$2:A$10000, AO$5, 【データ】蓄積用!C$2:C$10000, $A72, 【データ】蓄積用!Q$2:Q$10000, 1, 【データ】蓄積用!AC$2:AC$10000, "&gt;=4.0")&gt;0, "〇", "×")))</f>
        <v>×</v>
      </c>
      <c r="AP72" t="str">
        <f>IF(OR($A72="", AP$5=""), "", IF(COUNTIFS(【データ】蓄積用!A$2:A$10000, AP$5, 【データ】蓄積用!C$2:C$10000, $A72, 【データ】蓄積用!D$2:D$10000, "&gt;=3000", 【データ】蓄積用!E$2:E$10000, "&gt;=1500")&gt;0, "〇", IF(COUNTIFS(【データ】蓄積用!A$2:A$10000, AP$5, 【データ】蓄積用!C$2:C$10000, $A72, 【データ】蓄積用!Q$2:Q$10000, 1, 【データ】蓄積用!AC$2:AC$10000, "&gt;=4.0")&gt;0, "〇", "×")))</f>
        <v>×</v>
      </c>
      <c r="AQ72" t="str">
        <f>IF(OR($A72="", AQ$5=""), "", IF(COUNTIFS(【データ】蓄積用!A$2:A$10000, AQ$5, 【データ】蓄積用!C$2:C$10000, $A72, 【データ】蓄積用!D$2:D$10000, "&gt;=3000", 【データ】蓄積用!E$2:E$10000, "&gt;=1500")&gt;0, "〇", IF(COUNTIFS(【データ】蓄積用!A$2:A$10000, AQ$5, 【データ】蓄積用!C$2:C$10000, $A72, 【データ】蓄積用!Q$2:Q$10000, 1, 【データ】蓄積用!AC$2:AC$10000, "&gt;=4.0")&gt;0, "〇", "×")))</f>
        <v>×</v>
      </c>
      <c r="AR72" t="str">
        <f>IF(OR($A72="", AR$5=""), "", IF(COUNTIFS(【データ】蓄積用!A$2:A$10000, AR$5, 【データ】蓄積用!C$2:C$10000, $A72, 【データ】蓄積用!D$2:D$10000, "&gt;=3000", 【データ】蓄積用!E$2:E$10000, "&gt;=1500")&gt;0, "〇", IF(COUNTIFS(【データ】蓄積用!A$2:A$10000, AR$5, 【データ】蓄積用!C$2:C$10000, $A72, 【データ】蓄積用!Q$2:Q$10000, 1, 【データ】蓄積用!AC$2:AC$10000, "&gt;=4.0")&gt;0, "〇", "×")))</f>
        <v>×</v>
      </c>
      <c r="AS72" t="str">
        <f>IF(OR($A72="", AS$5=""), "", IF(COUNTIFS(【データ】蓄積用!A$2:A$10000, AS$5, 【データ】蓄積用!C$2:C$10000, $A72, 【データ】蓄積用!D$2:D$10000, "&gt;=3000", 【データ】蓄積用!E$2:E$10000, "&gt;=1500")&gt;0, "〇", IF(COUNTIFS(【データ】蓄積用!A$2:A$10000, AS$5, 【データ】蓄積用!C$2:C$10000, $A72, 【データ】蓄積用!Q$2:Q$10000, 1, 【データ】蓄積用!AC$2:AC$10000, "&gt;=4.0")&gt;0, "〇", "×")))</f>
        <v>×</v>
      </c>
      <c r="AT72" t="str">
        <f>IF(OR($A72="", AT$5=""), "", IF(COUNTIFS(【データ】蓄積用!A$2:A$10000, AT$5, 【データ】蓄積用!C$2:C$10000, $A72, 【データ】蓄積用!D$2:D$10000, "&gt;=3000", 【データ】蓄積用!E$2:E$10000, "&gt;=1500")&gt;0, "〇", IF(COUNTIFS(【データ】蓄積用!A$2:A$10000, AT$5, 【データ】蓄積用!C$2:C$10000, $A72, 【データ】蓄積用!Q$2:Q$10000, 1, 【データ】蓄積用!AC$2:AC$10000, "&gt;=4.0")&gt;0, "〇", "×")))</f>
        <v>×</v>
      </c>
      <c r="AU72" t="str">
        <f>IF(OR($A72="", AU$5=""), "", IF(COUNTIFS(【データ】蓄積用!A$2:A$10000, AU$5, 【データ】蓄積用!C$2:C$10000, $A72, 【データ】蓄積用!D$2:D$10000, "&gt;=3000", 【データ】蓄積用!E$2:E$10000, "&gt;=1500")&gt;0, "〇", IF(COUNTIFS(【データ】蓄積用!A$2:A$10000, AU$5, 【データ】蓄積用!C$2:C$10000, $A72, 【データ】蓄積用!Q$2:Q$10000, 1, 【データ】蓄積用!AC$2:AC$10000, "&gt;=4.0")&gt;0, "〇", "×")))</f>
        <v>×</v>
      </c>
      <c r="AV72" t="str">
        <f>IF(OR($A72="", AV$5=""), "", IF(COUNTIFS(【データ】蓄積用!A$2:A$10000, AV$5, 【データ】蓄積用!C$2:C$10000, $A72, 【データ】蓄積用!D$2:D$10000, "&gt;=3000", 【データ】蓄積用!E$2:E$10000, "&gt;=1500")&gt;0, "〇", IF(COUNTIFS(【データ】蓄積用!A$2:A$10000, AV$5, 【データ】蓄積用!C$2:C$10000, $A72, 【データ】蓄積用!Q$2:Q$10000, 1, 【データ】蓄積用!AC$2:AC$10000, "&gt;=4.0")&gt;0, "〇", "×")))</f>
        <v>×</v>
      </c>
      <c r="AW72" t="str">
        <f>IF(OR($A72="", AW$5=""), "", IF(COUNTIFS(【データ】蓄積用!A$2:A$10000, AW$5, 【データ】蓄積用!C$2:C$10000, $A72, 【データ】蓄積用!D$2:D$10000, "&gt;=3000", 【データ】蓄積用!E$2:E$10000, "&gt;=1500")&gt;0, "〇", IF(COUNTIFS(【データ】蓄積用!A$2:A$10000, AW$5, 【データ】蓄積用!C$2:C$10000, $A72, 【データ】蓄積用!Q$2:Q$10000, 1, 【データ】蓄積用!AC$2:AC$10000, "&gt;=4.0")&gt;0, "〇", "×")))</f>
        <v>×</v>
      </c>
      <c r="AX72" t="str">
        <f>IF(OR($A72="", AX$5=""), "", IF(COUNTIFS(【データ】蓄積用!A$2:A$10000, AX$5, 【データ】蓄積用!C$2:C$10000, $A72, 【データ】蓄積用!D$2:D$10000, "&gt;=3000", 【データ】蓄積用!E$2:E$10000, "&gt;=1500")&gt;0, "〇", IF(COUNTIFS(【データ】蓄積用!A$2:A$10000, AX$5, 【データ】蓄積用!C$2:C$10000, $A72, 【データ】蓄積用!Q$2:Q$10000, 1, 【データ】蓄積用!AC$2:AC$10000, "&gt;=4.0")&gt;0, "〇", "×")))</f>
        <v>×</v>
      </c>
      <c r="AY72" t="str">
        <f>IF(OR($A72="", AY$5=""), "", IF(COUNTIFS(【データ】蓄積用!A$2:A$10000, AY$5, 【データ】蓄積用!C$2:C$10000, $A72, 【データ】蓄積用!D$2:D$10000, "&gt;=3000", 【データ】蓄積用!E$2:E$10000, "&gt;=1500")&gt;0, "〇", IF(COUNTIFS(【データ】蓄積用!A$2:A$10000, AY$5, 【データ】蓄積用!C$2:C$10000, $A72, 【データ】蓄積用!Q$2:Q$10000, 1, 【データ】蓄積用!AC$2:AC$10000, "&gt;=4.0")&gt;0, "〇", "×")))</f>
        <v/>
      </c>
    </row>
    <row r="73" spans="1:51">
      <c r="A73">
        <v>660</v>
      </c>
      <c r="B73" t="str">
        <f>IF(OR($A73="", B$5=""), "", IF(COUNTIFS(【データ】蓄積用!A$2:A$10000, B$5, 【データ】蓄積用!C$2:C$10000, $A73, 【データ】蓄積用!D$2:D$10000, "&gt;=3000", 【データ】蓄積用!E$2:E$10000, "&gt;=1500")&gt;0, "〇", IF(COUNTIFS(【データ】蓄積用!A$2:A$10000, B$5, 【データ】蓄積用!C$2:C$10000, $A73, 【データ】蓄積用!Q$2:Q$10000, 1, 【データ】蓄積用!AC$2:AC$10000, "&gt;=4.0")&gt;0, "〇", "×")))</f>
        <v>×</v>
      </c>
      <c r="C73" t="str">
        <f>IF(OR($A73="", C$5=""), "", IF(COUNTIFS(【データ】蓄積用!A$2:A$10000, C$5, 【データ】蓄積用!C$2:C$10000, $A73, 【データ】蓄積用!D$2:D$10000, "&gt;=3000", 【データ】蓄積用!E$2:E$10000, "&gt;=1500")&gt;0, "〇", IF(COUNTIFS(【データ】蓄積用!A$2:A$10000, C$5, 【データ】蓄積用!C$2:C$10000, $A73, 【データ】蓄積用!Q$2:Q$10000, 1, 【データ】蓄積用!AC$2:AC$10000, "&gt;=4.0")&gt;0, "〇", "×")))</f>
        <v>×</v>
      </c>
      <c r="D73" t="str">
        <f>IF(OR($A73="", D$5=""), "", IF(COUNTIFS(【データ】蓄積用!A$2:A$10000, D$5, 【データ】蓄積用!C$2:C$10000, $A73, 【データ】蓄積用!D$2:D$10000, "&gt;=3000", 【データ】蓄積用!E$2:E$10000, "&gt;=1500")&gt;0, "〇", IF(COUNTIFS(【データ】蓄積用!A$2:A$10000, D$5, 【データ】蓄積用!C$2:C$10000, $A73, 【データ】蓄積用!Q$2:Q$10000, 1, 【データ】蓄積用!AC$2:AC$10000, "&gt;=4.0")&gt;0, "〇", "×")))</f>
        <v>×</v>
      </c>
      <c r="E73" t="str">
        <f>IF(OR($A73="", E$5=""), "", IF(COUNTIFS(【データ】蓄積用!A$2:A$10000, E$5, 【データ】蓄積用!C$2:C$10000, $A73, 【データ】蓄積用!D$2:D$10000, "&gt;=3000", 【データ】蓄積用!E$2:E$10000, "&gt;=1500")&gt;0, "〇", IF(COUNTIFS(【データ】蓄積用!A$2:A$10000, E$5, 【データ】蓄積用!C$2:C$10000, $A73, 【データ】蓄積用!Q$2:Q$10000, 1, 【データ】蓄積用!AC$2:AC$10000, "&gt;=4.0")&gt;0, "〇", "×")))</f>
        <v>×</v>
      </c>
      <c r="F73" t="str">
        <f>IF(OR($A73="", F$5=""), "", IF(COUNTIFS(【データ】蓄積用!A$2:A$10000, F$5, 【データ】蓄積用!C$2:C$10000, $A73, 【データ】蓄積用!D$2:D$10000, "&gt;=3000", 【データ】蓄積用!E$2:E$10000, "&gt;=1500")&gt;0, "〇", IF(COUNTIFS(【データ】蓄積用!A$2:A$10000, F$5, 【データ】蓄積用!C$2:C$10000, $A73, 【データ】蓄積用!Q$2:Q$10000, 1, 【データ】蓄積用!AC$2:AC$10000, "&gt;=4.0")&gt;0, "〇", "×")))</f>
        <v>×</v>
      </c>
      <c r="G73" t="str">
        <f>IF(OR($A73="", G$5=""), "", IF(COUNTIFS(【データ】蓄積用!A$2:A$10000, G$5, 【データ】蓄積用!C$2:C$10000, $A73, 【データ】蓄積用!D$2:D$10000, "&gt;=3000", 【データ】蓄積用!E$2:E$10000, "&gt;=1500")&gt;0, "〇", IF(COUNTIFS(【データ】蓄積用!A$2:A$10000, G$5, 【データ】蓄積用!C$2:C$10000, $A73, 【データ】蓄積用!Q$2:Q$10000, 1, 【データ】蓄積用!AC$2:AC$10000, "&gt;=4.0")&gt;0, "〇", "×")))</f>
        <v>〇</v>
      </c>
      <c r="H73" t="str">
        <f>IF(OR($A73="", H$5=""), "", IF(COUNTIFS(【データ】蓄積用!A$2:A$10000, H$5, 【データ】蓄積用!C$2:C$10000, $A73, 【データ】蓄積用!D$2:D$10000, "&gt;=3000", 【データ】蓄積用!E$2:E$10000, "&gt;=1500")&gt;0, "〇", IF(COUNTIFS(【データ】蓄積用!A$2:A$10000, H$5, 【データ】蓄積用!C$2:C$10000, $A73, 【データ】蓄積用!Q$2:Q$10000, 1, 【データ】蓄積用!AC$2:AC$10000, "&gt;=4.0")&gt;0, "〇", "×")))</f>
        <v>×</v>
      </c>
      <c r="I73" t="str">
        <f>IF(OR($A73="", I$5=""), "", IF(COUNTIFS(【データ】蓄積用!A$2:A$10000, I$5, 【データ】蓄積用!C$2:C$10000, $A73, 【データ】蓄積用!D$2:D$10000, "&gt;=3000", 【データ】蓄積用!E$2:E$10000, "&gt;=1500")&gt;0, "〇", IF(COUNTIFS(【データ】蓄積用!A$2:A$10000, I$5, 【データ】蓄積用!C$2:C$10000, $A73, 【データ】蓄積用!Q$2:Q$10000, 1, 【データ】蓄積用!AC$2:AC$10000, "&gt;=4.0")&gt;0, "〇", "×")))</f>
        <v>×</v>
      </c>
      <c r="J73" t="str">
        <f>IF(OR($A73="", J$5=""), "", IF(COUNTIFS(【データ】蓄積用!A$2:A$10000, J$5, 【データ】蓄積用!C$2:C$10000, $A73, 【データ】蓄積用!D$2:D$10000, "&gt;=3000", 【データ】蓄積用!E$2:E$10000, "&gt;=1500")&gt;0, "〇", IF(COUNTIFS(【データ】蓄積用!A$2:A$10000, J$5, 【データ】蓄積用!C$2:C$10000, $A73, 【データ】蓄積用!Q$2:Q$10000, 1, 【データ】蓄積用!AC$2:AC$10000, "&gt;=4.0")&gt;0, "〇", "×")))</f>
        <v>×</v>
      </c>
      <c r="K73" t="str">
        <f>IF(OR($A73="", K$5=""), "", IF(COUNTIFS(【データ】蓄積用!A$2:A$10000, K$5, 【データ】蓄積用!C$2:C$10000, $A73, 【データ】蓄積用!D$2:D$10000, "&gt;=3000", 【データ】蓄積用!E$2:E$10000, "&gt;=1500")&gt;0, "〇", IF(COUNTIFS(【データ】蓄積用!A$2:A$10000, K$5, 【データ】蓄積用!C$2:C$10000, $A73, 【データ】蓄積用!Q$2:Q$10000, 1, 【データ】蓄積用!AC$2:AC$10000, "&gt;=4.0")&gt;0, "〇", "×")))</f>
        <v>×</v>
      </c>
      <c r="L73" t="str">
        <f>IF(OR($A73="", L$5=""), "", IF(COUNTIFS(【データ】蓄積用!A$2:A$10000, L$5, 【データ】蓄積用!C$2:C$10000, $A73, 【データ】蓄積用!D$2:D$10000, "&gt;=3000", 【データ】蓄積用!E$2:E$10000, "&gt;=1500")&gt;0, "〇", IF(COUNTIFS(【データ】蓄積用!A$2:A$10000, L$5, 【データ】蓄積用!C$2:C$10000, $A73, 【データ】蓄積用!Q$2:Q$10000, 1, 【データ】蓄積用!AC$2:AC$10000, "&gt;=4.0")&gt;0, "〇", "×")))</f>
        <v>×</v>
      </c>
      <c r="M73" t="str">
        <f>IF(OR($A73="", M$5=""), "", IF(COUNTIFS(【データ】蓄積用!A$2:A$10000, M$5, 【データ】蓄積用!C$2:C$10000, $A73, 【データ】蓄積用!D$2:D$10000, "&gt;=3000", 【データ】蓄積用!E$2:E$10000, "&gt;=1500")&gt;0, "〇", IF(COUNTIFS(【データ】蓄積用!A$2:A$10000, M$5, 【データ】蓄積用!C$2:C$10000, $A73, 【データ】蓄積用!Q$2:Q$10000, 1, 【データ】蓄積用!AC$2:AC$10000, "&gt;=4.0")&gt;0, "〇", "×")))</f>
        <v>×</v>
      </c>
      <c r="N73" t="str">
        <f>IF(OR($A73="", N$5=""), "", IF(COUNTIFS(【データ】蓄積用!A$2:A$10000, N$5, 【データ】蓄積用!C$2:C$10000, $A73, 【データ】蓄積用!D$2:D$10000, "&gt;=3000", 【データ】蓄積用!E$2:E$10000, "&gt;=1500")&gt;0, "〇", IF(COUNTIFS(【データ】蓄積用!A$2:A$10000, N$5, 【データ】蓄積用!C$2:C$10000, $A73, 【データ】蓄積用!Q$2:Q$10000, 1, 【データ】蓄積用!AC$2:AC$10000, "&gt;=4.0")&gt;0, "〇", "×")))</f>
        <v>×</v>
      </c>
      <c r="O73" t="str">
        <f>IF(OR($A73="", O$5=""), "", IF(COUNTIFS(【データ】蓄積用!A$2:A$10000, O$5, 【データ】蓄積用!C$2:C$10000, $A73, 【データ】蓄積用!D$2:D$10000, "&gt;=3000", 【データ】蓄積用!E$2:E$10000, "&gt;=1500")&gt;0, "〇", IF(COUNTIFS(【データ】蓄積用!A$2:A$10000, O$5, 【データ】蓄積用!C$2:C$10000, $A73, 【データ】蓄積用!Q$2:Q$10000, 1, 【データ】蓄積用!AC$2:AC$10000, "&gt;=4.0")&gt;0, "〇", "×")))</f>
        <v>×</v>
      </c>
      <c r="P73" t="str">
        <f>IF(OR($A73="", P$5=""), "", IF(COUNTIFS(【データ】蓄積用!A$2:A$10000, P$5, 【データ】蓄積用!C$2:C$10000, $A73, 【データ】蓄積用!D$2:D$10000, "&gt;=3000", 【データ】蓄積用!E$2:E$10000, "&gt;=1500")&gt;0, "〇", IF(COUNTIFS(【データ】蓄積用!A$2:A$10000, P$5, 【データ】蓄積用!C$2:C$10000, $A73, 【データ】蓄積用!Q$2:Q$10000, 1, 【データ】蓄積用!AC$2:AC$10000, "&gt;=4.0")&gt;0, "〇", "×")))</f>
        <v>×</v>
      </c>
      <c r="Q73" t="str">
        <f>IF(OR($A73="", Q$5=""), "", IF(COUNTIFS(【データ】蓄積用!A$2:A$10000, Q$5, 【データ】蓄積用!C$2:C$10000, $A73, 【データ】蓄積用!D$2:D$10000, "&gt;=3000", 【データ】蓄積用!E$2:E$10000, "&gt;=1500")&gt;0, "〇", IF(COUNTIFS(【データ】蓄積用!A$2:A$10000, Q$5, 【データ】蓄積用!C$2:C$10000, $A73, 【データ】蓄積用!Q$2:Q$10000, 1, 【データ】蓄積用!AC$2:AC$10000, "&gt;=4.0")&gt;0, "〇", "×")))</f>
        <v>×</v>
      </c>
      <c r="R73" t="str">
        <f>IF(OR($A73="", R$5=""), "", IF(COUNTIFS(【データ】蓄積用!A$2:A$10000, R$5, 【データ】蓄積用!C$2:C$10000, $A73, 【データ】蓄積用!D$2:D$10000, "&gt;=3000", 【データ】蓄積用!E$2:E$10000, "&gt;=1500")&gt;0, "〇", IF(COUNTIFS(【データ】蓄積用!A$2:A$10000, R$5, 【データ】蓄積用!C$2:C$10000, $A73, 【データ】蓄積用!Q$2:Q$10000, 1, 【データ】蓄積用!AC$2:AC$10000, "&gt;=4.0")&gt;0, "〇", "×")))</f>
        <v>×</v>
      </c>
      <c r="S73" t="str">
        <f>IF(OR($A73="", S$5=""), "", IF(COUNTIFS(【データ】蓄積用!A$2:A$10000, S$5, 【データ】蓄積用!C$2:C$10000, $A73, 【データ】蓄積用!D$2:D$10000, "&gt;=3000", 【データ】蓄積用!E$2:E$10000, "&gt;=1500")&gt;0, "〇", IF(COUNTIFS(【データ】蓄積用!A$2:A$10000, S$5, 【データ】蓄積用!C$2:C$10000, $A73, 【データ】蓄積用!Q$2:Q$10000, 1, 【データ】蓄積用!AC$2:AC$10000, "&gt;=4.0")&gt;0, "〇", "×")))</f>
        <v>×</v>
      </c>
      <c r="T73" t="str">
        <f>IF(OR($A73="", T$5=""), "", IF(COUNTIFS(【データ】蓄積用!A$2:A$10000, T$5, 【データ】蓄積用!C$2:C$10000, $A73, 【データ】蓄積用!D$2:D$10000, "&gt;=3000", 【データ】蓄積用!E$2:E$10000, "&gt;=1500")&gt;0, "〇", IF(COUNTIFS(【データ】蓄積用!A$2:A$10000, T$5, 【データ】蓄積用!C$2:C$10000, $A73, 【データ】蓄積用!Q$2:Q$10000, 1, 【データ】蓄積用!AC$2:AC$10000, "&gt;=4.0")&gt;0, "〇", "×")))</f>
        <v>×</v>
      </c>
      <c r="U73" t="str">
        <f>IF(OR($A73="", U$5=""), "", IF(COUNTIFS(【データ】蓄積用!A$2:A$10000, U$5, 【データ】蓄積用!C$2:C$10000, $A73, 【データ】蓄積用!D$2:D$10000, "&gt;=3000", 【データ】蓄積用!E$2:E$10000, "&gt;=1500")&gt;0, "〇", IF(COUNTIFS(【データ】蓄積用!A$2:A$10000, U$5, 【データ】蓄積用!C$2:C$10000, $A73, 【データ】蓄積用!Q$2:Q$10000, 1, 【データ】蓄積用!AC$2:AC$10000, "&gt;=4.0")&gt;0, "〇", "×")))</f>
        <v>×</v>
      </c>
      <c r="V73" t="str">
        <f>IF(OR($A73="", V$5=""), "", IF(COUNTIFS(【データ】蓄積用!A$2:A$10000, V$5, 【データ】蓄積用!C$2:C$10000, $A73, 【データ】蓄積用!D$2:D$10000, "&gt;=3000", 【データ】蓄積用!E$2:E$10000, "&gt;=1500")&gt;0, "〇", IF(COUNTIFS(【データ】蓄積用!A$2:A$10000, V$5, 【データ】蓄積用!C$2:C$10000, $A73, 【データ】蓄積用!Q$2:Q$10000, 1, 【データ】蓄積用!AC$2:AC$10000, "&gt;=4.0")&gt;0, "〇", "×")))</f>
        <v>×</v>
      </c>
      <c r="W73" t="str">
        <f>IF(OR($A73="", W$5=""), "", IF(COUNTIFS(【データ】蓄積用!A$2:A$10000, W$5, 【データ】蓄積用!C$2:C$10000, $A73, 【データ】蓄積用!D$2:D$10000, "&gt;=3000", 【データ】蓄積用!E$2:E$10000, "&gt;=1500")&gt;0, "〇", IF(COUNTIFS(【データ】蓄積用!A$2:A$10000, W$5, 【データ】蓄積用!C$2:C$10000, $A73, 【データ】蓄積用!Q$2:Q$10000, 1, 【データ】蓄積用!AC$2:AC$10000, "&gt;=4.0")&gt;0, "〇", "×")))</f>
        <v>×</v>
      </c>
      <c r="X73" t="str">
        <f>IF(OR($A73="", X$5=""), "", IF(COUNTIFS(【データ】蓄積用!A$2:A$10000, X$5, 【データ】蓄積用!C$2:C$10000, $A73, 【データ】蓄積用!D$2:D$10000, "&gt;=3000", 【データ】蓄積用!E$2:E$10000, "&gt;=1500")&gt;0, "〇", IF(COUNTIFS(【データ】蓄積用!A$2:A$10000, X$5, 【データ】蓄積用!C$2:C$10000, $A73, 【データ】蓄積用!Q$2:Q$10000, 1, 【データ】蓄積用!AC$2:AC$10000, "&gt;=4.0")&gt;0, "〇", "×")))</f>
        <v>×</v>
      </c>
      <c r="Y73" t="str">
        <f>IF(OR($A73="", Y$5=""), "", IF(COUNTIFS(【データ】蓄積用!A$2:A$10000, Y$5, 【データ】蓄積用!C$2:C$10000, $A73, 【データ】蓄積用!D$2:D$10000, "&gt;=3000", 【データ】蓄積用!E$2:E$10000, "&gt;=1500")&gt;0, "〇", IF(COUNTIFS(【データ】蓄積用!A$2:A$10000, Y$5, 【データ】蓄積用!C$2:C$10000, $A73, 【データ】蓄積用!Q$2:Q$10000, 1, 【データ】蓄積用!AC$2:AC$10000, "&gt;=4.0")&gt;0, "〇", "×")))</f>
        <v>×</v>
      </c>
      <c r="Z73" t="str">
        <f>IF(OR($A73="", Z$5=""), "", IF(COUNTIFS(【データ】蓄積用!A$2:A$10000, Z$5, 【データ】蓄積用!C$2:C$10000, $A73, 【データ】蓄積用!D$2:D$10000, "&gt;=3000", 【データ】蓄積用!E$2:E$10000, "&gt;=1500")&gt;0, "〇", IF(COUNTIFS(【データ】蓄積用!A$2:A$10000, Z$5, 【データ】蓄積用!C$2:C$10000, $A73, 【データ】蓄積用!Q$2:Q$10000, 1, 【データ】蓄積用!AC$2:AC$10000, "&gt;=4.0")&gt;0, "〇", "×")))</f>
        <v>×</v>
      </c>
      <c r="AA73" t="str">
        <f>IF(OR($A73="", AA$5=""), "", IF(COUNTIFS(【データ】蓄積用!A$2:A$10000, AA$5, 【データ】蓄積用!C$2:C$10000, $A73, 【データ】蓄積用!D$2:D$10000, "&gt;=3000", 【データ】蓄積用!E$2:E$10000, "&gt;=1500")&gt;0, "〇", IF(COUNTIFS(【データ】蓄積用!A$2:A$10000, AA$5, 【データ】蓄積用!C$2:C$10000, $A73, 【データ】蓄積用!Q$2:Q$10000, 1, 【データ】蓄積用!AC$2:AC$10000, "&gt;=4.0")&gt;0, "〇", "×")))</f>
        <v>×</v>
      </c>
      <c r="AB73" t="str">
        <f>IF(OR($A73="", AB$5=""), "", IF(COUNTIFS(【データ】蓄積用!A$2:A$10000, AB$5, 【データ】蓄積用!C$2:C$10000, $A73, 【データ】蓄積用!D$2:D$10000, "&gt;=3000", 【データ】蓄積用!E$2:E$10000, "&gt;=1500")&gt;0, "〇", IF(COUNTIFS(【データ】蓄積用!A$2:A$10000, AB$5, 【データ】蓄積用!C$2:C$10000, $A73, 【データ】蓄積用!Q$2:Q$10000, 1, 【データ】蓄積用!AC$2:AC$10000, "&gt;=4.0")&gt;0, "〇", "×")))</f>
        <v>×</v>
      </c>
      <c r="AC73" t="str">
        <f>IF(OR($A73="", AC$5=""), "", IF(COUNTIFS(【データ】蓄積用!A$2:A$10000, AC$5, 【データ】蓄積用!C$2:C$10000, $A73, 【データ】蓄積用!D$2:D$10000, "&gt;=3000", 【データ】蓄積用!E$2:E$10000, "&gt;=1500")&gt;0, "〇", IF(COUNTIFS(【データ】蓄積用!A$2:A$10000, AC$5, 【データ】蓄積用!C$2:C$10000, $A73, 【データ】蓄積用!Q$2:Q$10000, 1, 【データ】蓄積用!AC$2:AC$10000, "&gt;=4.0")&gt;0, "〇", "×")))</f>
        <v>×</v>
      </c>
      <c r="AD73" t="str">
        <f>IF(OR($A73="", AD$5=""), "", IF(COUNTIFS(【データ】蓄積用!A$2:A$10000, AD$5, 【データ】蓄積用!C$2:C$10000, $A73, 【データ】蓄積用!D$2:D$10000, "&gt;=3000", 【データ】蓄積用!E$2:E$10000, "&gt;=1500")&gt;0, "〇", IF(COUNTIFS(【データ】蓄積用!A$2:A$10000, AD$5, 【データ】蓄積用!C$2:C$10000, $A73, 【データ】蓄積用!Q$2:Q$10000, 1, 【データ】蓄積用!AC$2:AC$10000, "&gt;=4.0")&gt;0, "〇", "×")))</f>
        <v>×</v>
      </c>
      <c r="AE73" t="str">
        <f>IF(OR($A73="", AE$5=""), "", IF(COUNTIFS(【データ】蓄積用!A$2:A$10000, AE$5, 【データ】蓄積用!C$2:C$10000, $A73, 【データ】蓄積用!D$2:D$10000, "&gt;=3000", 【データ】蓄積用!E$2:E$10000, "&gt;=1500")&gt;0, "〇", IF(COUNTIFS(【データ】蓄積用!A$2:A$10000, AE$5, 【データ】蓄積用!C$2:C$10000, $A73, 【データ】蓄積用!Q$2:Q$10000, 1, 【データ】蓄積用!AC$2:AC$10000, "&gt;=4.0")&gt;0, "〇", "×")))</f>
        <v>×</v>
      </c>
      <c r="AF73" t="str">
        <f>IF(OR($A73="", AF$5=""), "", IF(COUNTIFS(【データ】蓄積用!A$2:A$10000, AF$5, 【データ】蓄積用!C$2:C$10000, $A73, 【データ】蓄積用!D$2:D$10000, "&gt;=3000", 【データ】蓄積用!E$2:E$10000, "&gt;=1500")&gt;0, "〇", IF(COUNTIFS(【データ】蓄積用!A$2:A$10000, AF$5, 【データ】蓄積用!C$2:C$10000, $A73, 【データ】蓄積用!Q$2:Q$10000, 1, 【データ】蓄積用!AC$2:AC$10000, "&gt;=4.0")&gt;0, "〇", "×")))</f>
        <v>×</v>
      </c>
      <c r="AG73" t="str">
        <f>IF(OR($A73="", AG$5=""), "", IF(COUNTIFS(【データ】蓄積用!A$2:A$10000, AG$5, 【データ】蓄積用!C$2:C$10000, $A73, 【データ】蓄積用!D$2:D$10000, "&gt;=3000", 【データ】蓄積用!E$2:E$10000, "&gt;=1500")&gt;0, "〇", IF(COUNTIFS(【データ】蓄積用!A$2:A$10000, AG$5, 【データ】蓄積用!C$2:C$10000, $A73, 【データ】蓄積用!Q$2:Q$10000, 1, 【データ】蓄積用!AC$2:AC$10000, "&gt;=4.0")&gt;0, "〇", "×")))</f>
        <v>×</v>
      </c>
      <c r="AH73" t="str">
        <f>IF(OR($A73="", AH$5=""), "", IF(COUNTIFS(【データ】蓄積用!A$2:A$10000, AH$5, 【データ】蓄積用!C$2:C$10000, $A73, 【データ】蓄積用!D$2:D$10000, "&gt;=3000", 【データ】蓄積用!E$2:E$10000, "&gt;=1500")&gt;0, "〇", IF(COUNTIFS(【データ】蓄積用!A$2:A$10000, AH$5, 【データ】蓄積用!C$2:C$10000, $A73, 【データ】蓄積用!Q$2:Q$10000, 1, 【データ】蓄積用!AC$2:AC$10000, "&gt;=4.0")&gt;0, "〇", "×")))</f>
        <v>×</v>
      </c>
      <c r="AI73" t="str">
        <f>IF(OR($A73="", AI$5=""), "", IF(COUNTIFS(【データ】蓄積用!A$2:A$10000, AI$5, 【データ】蓄積用!C$2:C$10000, $A73, 【データ】蓄積用!D$2:D$10000, "&gt;=3000", 【データ】蓄積用!E$2:E$10000, "&gt;=1500")&gt;0, "〇", IF(COUNTIFS(【データ】蓄積用!A$2:A$10000, AI$5, 【データ】蓄積用!C$2:C$10000, $A73, 【データ】蓄積用!Q$2:Q$10000, 1, 【データ】蓄積用!AC$2:AC$10000, "&gt;=4.0")&gt;0, "〇", "×")))</f>
        <v>×</v>
      </c>
      <c r="AJ73" t="str">
        <f>IF(OR($A73="", AJ$5=""), "", IF(COUNTIFS(【データ】蓄積用!A$2:A$10000, AJ$5, 【データ】蓄積用!C$2:C$10000, $A73, 【データ】蓄積用!D$2:D$10000, "&gt;=3000", 【データ】蓄積用!E$2:E$10000, "&gt;=1500")&gt;0, "〇", IF(COUNTIFS(【データ】蓄積用!A$2:A$10000, AJ$5, 【データ】蓄積用!C$2:C$10000, $A73, 【データ】蓄積用!Q$2:Q$10000, 1, 【データ】蓄積用!AC$2:AC$10000, "&gt;=4.0")&gt;0, "〇", "×")))</f>
        <v>×</v>
      </c>
      <c r="AK73" t="str">
        <f>IF(OR($A73="", AK$5=""), "", IF(COUNTIFS(【データ】蓄積用!A$2:A$10000, AK$5, 【データ】蓄積用!C$2:C$10000, $A73, 【データ】蓄積用!D$2:D$10000, "&gt;=3000", 【データ】蓄積用!E$2:E$10000, "&gt;=1500")&gt;0, "〇", IF(COUNTIFS(【データ】蓄積用!A$2:A$10000, AK$5, 【データ】蓄積用!C$2:C$10000, $A73, 【データ】蓄積用!Q$2:Q$10000, 1, 【データ】蓄積用!AC$2:AC$10000, "&gt;=4.0")&gt;0, "〇", "×")))</f>
        <v>×</v>
      </c>
      <c r="AL73" t="str">
        <f>IF(OR($A73="", AL$5=""), "", IF(COUNTIFS(【データ】蓄積用!A$2:A$10000, AL$5, 【データ】蓄積用!C$2:C$10000, $A73, 【データ】蓄積用!D$2:D$10000, "&gt;=3000", 【データ】蓄積用!E$2:E$10000, "&gt;=1500")&gt;0, "〇", IF(COUNTIFS(【データ】蓄積用!A$2:A$10000, AL$5, 【データ】蓄積用!C$2:C$10000, $A73, 【データ】蓄積用!Q$2:Q$10000, 1, 【データ】蓄積用!AC$2:AC$10000, "&gt;=4.0")&gt;0, "〇", "×")))</f>
        <v>×</v>
      </c>
      <c r="AM73" t="str">
        <f>IF(OR($A73="", AM$5=""), "", IF(COUNTIFS(【データ】蓄積用!A$2:A$10000, AM$5, 【データ】蓄積用!C$2:C$10000, $A73, 【データ】蓄積用!D$2:D$10000, "&gt;=3000", 【データ】蓄積用!E$2:E$10000, "&gt;=1500")&gt;0, "〇", IF(COUNTIFS(【データ】蓄積用!A$2:A$10000, AM$5, 【データ】蓄積用!C$2:C$10000, $A73, 【データ】蓄積用!Q$2:Q$10000, 1, 【データ】蓄積用!AC$2:AC$10000, "&gt;=4.0")&gt;0, "〇", "×")))</f>
        <v>×</v>
      </c>
      <c r="AN73" t="str">
        <f>IF(OR($A73="", AN$5=""), "", IF(COUNTIFS(【データ】蓄積用!A$2:A$10000, AN$5, 【データ】蓄積用!C$2:C$10000, $A73, 【データ】蓄積用!D$2:D$10000, "&gt;=3000", 【データ】蓄積用!E$2:E$10000, "&gt;=1500")&gt;0, "〇", IF(COUNTIFS(【データ】蓄積用!A$2:A$10000, AN$5, 【データ】蓄積用!C$2:C$10000, $A73, 【データ】蓄積用!Q$2:Q$10000, 1, 【データ】蓄積用!AC$2:AC$10000, "&gt;=4.0")&gt;0, "〇", "×")))</f>
        <v>×</v>
      </c>
      <c r="AO73" t="str">
        <f>IF(OR($A73="", AO$5=""), "", IF(COUNTIFS(【データ】蓄積用!A$2:A$10000, AO$5, 【データ】蓄積用!C$2:C$10000, $A73, 【データ】蓄積用!D$2:D$10000, "&gt;=3000", 【データ】蓄積用!E$2:E$10000, "&gt;=1500")&gt;0, "〇", IF(COUNTIFS(【データ】蓄積用!A$2:A$10000, AO$5, 【データ】蓄積用!C$2:C$10000, $A73, 【データ】蓄積用!Q$2:Q$10000, 1, 【データ】蓄積用!AC$2:AC$10000, "&gt;=4.0")&gt;0, "〇", "×")))</f>
        <v>×</v>
      </c>
      <c r="AP73" t="str">
        <f>IF(OR($A73="", AP$5=""), "", IF(COUNTIFS(【データ】蓄積用!A$2:A$10000, AP$5, 【データ】蓄積用!C$2:C$10000, $A73, 【データ】蓄積用!D$2:D$10000, "&gt;=3000", 【データ】蓄積用!E$2:E$10000, "&gt;=1500")&gt;0, "〇", IF(COUNTIFS(【データ】蓄積用!A$2:A$10000, AP$5, 【データ】蓄積用!C$2:C$10000, $A73, 【データ】蓄積用!Q$2:Q$10000, 1, 【データ】蓄積用!AC$2:AC$10000, "&gt;=4.0")&gt;0, "〇", "×")))</f>
        <v>×</v>
      </c>
      <c r="AQ73" t="str">
        <f>IF(OR($A73="", AQ$5=""), "", IF(COUNTIFS(【データ】蓄積用!A$2:A$10000, AQ$5, 【データ】蓄積用!C$2:C$10000, $A73, 【データ】蓄積用!D$2:D$10000, "&gt;=3000", 【データ】蓄積用!E$2:E$10000, "&gt;=1500")&gt;0, "〇", IF(COUNTIFS(【データ】蓄積用!A$2:A$10000, AQ$5, 【データ】蓄積用!C$2:C$10000, $A73, 【データ】蓄積用!Q$2:Q$10000, 1, 【データ】蓄積用!AC$2:AC$10000, "&gt;=4.0")&gt;0, "〇", "×")))</f>
        <v>×</v>
      </c>
      <c r="AR73" t="str">
        <f>IF(OR($A73="", AR$5=""), "", IF(COUNTIFS(【データ】蓄積用!A$2:A$10000, AR$5, 【データ】蓄積用!C$2:C$10000, $A73, 【データ】蓄積用!D$2:D$10000, "&gt;=3000", 【データ】蓄積用!E$2:E$10000, "&gt;=1500")&gt;0, "〇", IF(COUNTIFS(【データ】蓄積用!A$2:A$10000, AR$5, 【データ】蓄積用!C$2:C$10000, $A73, 【データ】蓄積用!Q$2:Q$10000, 1, 【データ】蓄積用!AC$2:AC$10000, "&gt;=4.0")&gt;0, "〇", "×")))</f>
        <v>×</v>
      </c>
      <c r="AS73" t="str">
        <f>IF(OR($A73="", AS$5=""), "", IF(COUNTIFS(【データ】蓄積用!A$2:A$10000, AS$5, 【データ】蓄積用!C$2:C$10000, $A73, 【データ】蓄積用!D$2:D$10000, "&gt;=3000", 【データ】蓄積用!E$2:E$10000, "&gt;=1500")&gt;0, "〇", IF(COUNTIFS(【データ】蓄積用!A$2:A$10000, AS$5, 【データ】蓄積用!C$2:C$10000, $A73, 【データ】蓄積用!Q$2:Q$10000, 1, 【データ】蓄積用!AC$2:AC$10000, "&gt;=4.0")&gt;0, "〇", "×")))</f>
        <v>×</v>
      </c>
      <c r="AT73" t="str">
        <f>IF(OR($A73="", AT$5=""), "", IF(COUNTIFS(【データ】蓄積用!A$2:A$10000, AT$5, 【データ】蓄積用!C$2:C$10000, $A73, 【データ】蓄積用!D$2:D$10000, "&gt;=3000", 【データ】蓄積用!E$2:E$10000, "&gt;=1500")&gt;0, "〇", IF(COUNTIFS(【データ】蓄積用!A$2:A$10000, AT$5, 【データ】蓄積用!C$2:C$10000, $A73, 【データ】蓄積用!Q$2:Q$10000, 1, 【データ】蓄積用!AC$2:AC$10000, "&gt;=4.0")&gt;0, "〇", "×")))</f>
        <v>×</v>
      </c>
      <c r="AU73" t="str">
        <f>IF(OR($A73="", AU$5=""), "", IF(COUNTIFS(【データ】蓄積用!A$2:A$10000, AU$5, 【データ】蓄積用!C$2:C$10000, $A73, 【データ】蓄積用!D$2:D$10000, "&gt;=3000", 【データ】蓄積用!E$2:E$10000, "&gt;=1500")&gt;0, "〇", IF(COUNTIFS(【データ】蓄積用!A$2:A$10000, AU$5, 【データ】蓄積用!C$2:C$10000, $A73, 【データ】蓄積用!Q$2:Q$10000, 1, 【データ】蓄積用!AC$2:AC$10000, "&gt;=4.0")&gt;0, "〇", "×")))</f>
        <v>×</v>
      </c>
      <c r="AV73" t="str">
        <f>IF(OR($A73="", AV$5=""), "", IF(COUNTIFS(【データ】蓄積用!A$2:A$10000, AV$5, 【データ】蓄積用!C$2:C$10000, $A73, 【データ】蓄積用!D$2:D$10000, "&gt;=3000", 【データ】蓄積用!E$2:E$10000, "&gt;=1500")&gt;0, "〇", IF(COUNTIFS(【データ】蓄積用!A$2:A$10000, AV$5, 【データ】蓄積用!C$2:C$10000, $A73, 【データ】蓄積用!Q$2:Q$10000, 1, 【データ】蓄積用!AC$2:AC$10000, "&gt;=4.0")&gt;0, "〇", "×")))</f>
        <v>×</v>
      </c>
      <c r="AW73" t="str">
        <f>IF(OR($A73="", AW$5=""), "", IF(COUNTIFS(【データ】蓄積用!A$2:A$10000, AW$5, 【データ】蓄積用!C$2:C$10000, $A73, 【データ】蓄積用!D$2:D$10000, "&gt;=3000", 【データ】蓄積用!E$2:E$10000, "&gt;=1500")&gt;0, "〇", IF(COUNTIFS(【データ】蓄積用!A$2:A$10000, AW$5, 【データ】蓄積用!C$2:C$10000, $A73, 【データ】蓄積用!Q$2:Q$10000, 1, 【データ】蓄積用!AC$2:AC$10000, "&gt;=4.0")&gt;0, "〇", "×")))</f>
        <v>×</v>
      </c>
      <c r="AX73" t="str">
        <f>IF(OR($A73="", AX$5=""), "", IF(COUNTIFS(【データ】蓄積用!A$2:A$10000, AX$5, 【データ】蓄積用!C$2:C$10000, $A73, 【データ】蓄積用!D$2:D$10000, "&gt;=3000", 【データ】蓄積用!E$2:E$10000, "&gt;=1500")&gt;0, "〇", IF(COUNTIFS(【データ】蓄積用!A$2:A$10000, AX$5, 【データ】蓄積用!C$2:C$10000, $A73, 【データ】蓄積用!Q$2:Q$10000, 1, 【データ】蓄積用!AC$2:AC$10000, "&gt;=4.0")&gt;0, "〇", "×")))</f>
        <v>×</v>
      </c>
      <c r="AY73" t="str">
        <f>IF(OR($A73="", AY$5=""), "", IF(COUNTIFS(【データ】蓄積用!A$2:A$10000, AY$5, 【データ】蓄積用!C$2:C$10000, $A73, 【データ】蓄積用!D$2:D$10000, "&gt;=3000", 【データ】蓄積用!E$2:E$10000, "&gt;=1500")&gt;0, "〇", IF(COUNTIFS(【データ】蓄積用!A$2:A$10000, AY$5, 【データ】蓄積用!C$2:C$10000, $A73, 【データ】蓄積用!Q$2:Q$10000, 1, 【データ】蓄積用!AC$2:AC$10000, "&gt;=4.0")&gt;0, "〇", "×")))</f>
        <v/>
      </c>
    </row>
    <row r="74" spans="1:51">
      <c r="A74">
        <v>661</v>
      </c>
      <c r="B74" t="str">
        <f>IF(OR($A74="", B$5=""), "", IF(COUNTIFS(【データ】蓄積用!A$2:A$10000, B$5, 【データ】蓄積用!C$2:C$10000, $A74, 【データ】蓄積用!D$2:D$10000, "&gt;=3000", 【データ】蓄積用!E$2:E$10000, "&gt;=1500")&gt;0, "〇", IF(COUNTIFS(【データ】蓄積用!A$2:A$10000, B$5, 【データ】蓄積用!C$2:C$10000, $A74, 【データ】蓄積用!Q$2:Q$10000, 1, 【データ】蓄積用!AC$2:AC$10000, "&gt;=4.0")&gt;0, "〇", "×")))</f>
        <v>×</v>
      </c>
      <c r="C74" t="str">
        <f>IF(OR($A74="", C$5=""), "", IF(COUNTIFS(【データ】蓄積用!A$2:A$10000, C$5, 【データ】蓄積用!C$2:C$10000, $A74, 【データ】蓄積用!D$2:D$10000, "&gt;=3000", 【データ】蓄積用!E$2:E$10000, "&gt;=1500")&gt;0, "〇", IF(COUNTIFS(【データ】蓄積用!A$2:A$10000, C$5, 【データ】蓄積用!C$2:C$10000, $A74, 【データ】蓄積用!Q$2:Q$10000, 1, 【データ】蓄積用!AC$2:AC$10000, "&gt;=4.0")&gt;0, "〇", "×")))</f>
        <v>×</v>
      </c>
      <c r="D74" t="str">
        <f>IF(OR($A74="", D$5=""), "", IF(COUNTIFS(【データ】蓄積用!A$2:A$10000, D$5, 【データ】蓄積用!C$2:C$10000, $A74, 【データ】蓄積用!D$2:D$10000, "&gt;=3000", 【データ】蓄積用!E$2:E$10000, "&gt;=1500")&gt;0, "〇", IF(COUNTIFS(【データ】蓄積用!A$2:A$10000, D$5, 【データ】蓄積用!C$2:C$10000, $A74, 【データ】蓄積用!Q$2:Q$10000, 1, 【データ】蓄積用!AC$2:AC$10000, "&gt;=4.0")&gt;0, "〇", "×")))</f>
        <v>×</v>
      </c>
      <c r="E74" t="str">
        <f>IF(OR($A74="", E$5=""), "", IF(COUNTIFS(【データ】蓄積用!A$2:A$10000, E$5, 【データ】蓄積用!C$2:C$10000, $A74, 【データ】蓄積用!D$2:D$10000, "&gt;=3000", 【データ】蓄積用!E$2:E$10000, "&gt;=1500")&gt;0, "〇", IF(COUNTIFS(【データ】蓄積用!A$2:A$10000, E$5, 【データ】蓄積用!C$2:C$10000, $A74, 【データ】蓄積用!Q$2:Q$10000, 1, 【データ】蓄積用!AC$2:AC$10000, "&gt;=4.0")&gt;0, "〇", "×")))</f>
        <v>〇</v>
      </c>
      <c r="F74" t="str">
        <f>IF(OR($A74="", F$5=""), "", IF(COUNTIFS(【データ】蓄積用!A$2:A$10000, F$5, 【データ】蓄積用!C$2:C$10000, $A74, 【データ】蓄積用!D$2:D$10000, "&gt;=3000", 【データ】蓄積用!E$2:E$10000, "&gt;=1500")&gt;0, "〇", IF(COUNTIFS(【データ】蓄積用!A$2:A$10000, F$5, 【データ】蓄積用!C$2:C$10000, $A74, 【データ】蓄積用!Q$2:Q$10000, 1, 【データ】蓄積用!AC$2:AC$10000, "&gt;=4.0")&gt;0, "〇", "×")))</f>
        <v>×</v>
      </c>
      <c r="G74" t="str">
        <f>IF(OR($A74="", G$5=""), "", IF(COUNTIFS(【データ】蓄積用!A$2:A$10000, G$5, 【データ】蓄積用!C$2:C$10000, $A74, 【データ】蓄積用!D$2:D$10000, "&gt;=3000", 【データ】蓄積用!E$2:E$10000, "&gt;=1500")&gt;0, "〇", IF(COUNTIFS(【データ】蓄積用!A$2:A$10000, G$5, 【データ】蓄積用!C$2:C$10000, $A74, 【データ】蓄積用!Q$2:Q$10000, 1, 【データ】蓄積用!AC$2:AC$10000, "&gt;=4.0")&gt;0, "〇", "×")))</f>
        <v>〇</v>
      </c>
      <c r="H74" t="str">
        <f>IF(OR($A74="", H$5=""), "", IF(COUNTIFS(【データ】蓄積用!A$2:A$10000, H$5, 【データ】蓄積用!C$2:C$10000, $A74, 【データ】蓄積用!D$2:D$10000, "&gt;=3000", 【データ】蓄積用!E$2:E$10000, "&gt;=1500")&gt;0, "〇", IF(COUNTIFS(【データ】蓄積用!A$2:A$10000, H$5, 【データ】蓄積用!C$2:C$10000, $A74, 【データ】蓄積用!Q$2:Q$10000, 1, 【データ】蓄積用!AC$2:AC$10000, "&gt;=4.0")&gt;0, "〇", "×")))</f>
        <v>×</v>
      </c>
      <c r="I74" t="str">
        <f>IF(OR($A74="", I$5=""), "", IF(COUNTIFS(【データ】蓄積用!A$2:A$10000, I$5, 【データ】蓄積用!C$2:C$10000, $A74, 【データ】蓄積用!D$2:D$10000, "&gt;=3000", 【データ】蓄積用!E$2:E$10000, "&gt;=1500")&gt;0, "〇", IF(COUNTIFS(【データ】蓄積用!A$2:A$10000, I$5, 【データ】蓄積用!C$2:C$10000, $A74, 【データ】蓄積用!Q$2:Q$10000, 1, 【データ】蓄積用!AC$2:AC$10000, "&gt;=4.0")&gt;0, "〇", "×")))</f>
        <v>×</v>
      </c>
      <c r="J74" t="str">
        <f>IF(OR($A74="", J$5=""), "", IF(COUNTIFS(【データ】蓄積用!A$2:A$10000, J$5, 【データ】蓄積用!C$2:C$10000, $A74, 【データ】蓄積用!D$2:D$10000, "&gt;=3000", 【データ】蓄積用!E$2:E$10000, "&gt;=1500")&gt;0, "〇", IF(COUNTIFS(【データ】蓄積用!A$2:A$10000, J$5, 【データ】蓄積用!C$2:C$10000, $A74, 【データ】蓄積用!Q$2:Q$10000, 1, 【データ】蓄積用!AC$2:AC$10000, "&gt;=4.0")&gt;0, "〇", "×")))</f>
        <v>×</v>
      </c>
      <c r="K74" t="str">
        <f>IF(OR($A74="", K$5=""), "", IF(COUNTIFS(【データ】蓄積用!A$2:A$10000, K$5, 【データ】蓄積用!C$2:C$10000, $A74, 【データ】蓄積用!D$2:D$10000, "&gt;=3000", 【データ】蓄積用!E$2:E$10000, "&gt;=1500")&gt;0, "〇", IF(COUNTIFS(【データ】蓄積用!A$2:A$10000, K$5, 【データ】蓄積用!C$2:C$10000, $A74, 【データ】蓄積用!Q$2:Q$10000, 1, 【データ】蓄積用!AC$2:AC$10000, "&gt;=4.0")&gt;0, "〇", "×")))</f>
        <v>×</v>
      </c>
      <c r="L74" t="str">
        <f>IF(OR($A74="", L$5=""), "", IF(COUNTIFS(【データ】蓄積用!A$2:A$10000, L$5, 【データ】蓄積用!C$2:C$10000, $A74, 【データ】蓄積用!D$2:D$10000, "&gt;=3000", 【データ】蓄積用!E$2:E$10000, "&gt;=1500")&gt;0, "〇", IF(COUNTIFS(【データ】蓄積用!A$2:A$10000, L$5, 【データ】蓄積用!C$2:C$10000, $A74, 【データ】蓄積用!Q$2:Q$10000, 1, 【データ】蓄積用!AC$2:AC$10000, "&gt;=4.0")&gt;0, "〇", "×")))</f>
        <v>×</v>
      </c>
      <c r="M74" t="str">
        <f>IF(OR($A74="", M$5=""), "", IF(COUNTIFS(【データ】蓄積用!A$2:A$10000, M$5, 【データ】蓄積用!C$2:C$10000, $A74, 【データ】蓄積用!D$2:D$10000, "&gt;=3000", 【データ】蓄積用!E$2:E$10000, "&gt;=1500")&gt;0, "〇", IF(COUNTIFS(【データ】蓄積用!A$2:A$10000, M$5, 【データ】蓄積用!C$2:C$10000, $A74, 【データ】蓄積用!Q$2:Q$10000, 1, 【データ】蓄積用!AC$2:AC$10000, "&gt;=4.0")&gt;0, "〇", "×")))</f>
        <v>×</v>
      </c>
      <c r="N74" t="str">
        <f>IF(OR($A74="", N$5=""), "", IF(COUNTIFS(【データ】蓄積用!A$2:A$10000, N$5, 【データ】蓄積用!C$2:C$10000, $A74, 【データ】蓄積用!D$2:D$10000, "&gt;=3000", 【データ】蓄積用!E$2:E$10000, "&gt;=1500")&gt;0, "〇", IF(COUNTIFS(【データ】蓄積用!A$2:A$10000, N$5, 【データ】蓄積用!C$2:C$10000, $A74, 【データ】蓄積用!Q$2:Q$10000, 1, 【データ】蓄積用!AC$2:AC$10000, "&gt;=4.0")&gt;0, "〇", "×")))</f>
        <v>×</v>
      </c>
      <c r="O74" t="str">
        <f>IF(OR($A74="", O$5=""), "", IF(COUNTIFS(【データ】蓄積用!A$2:A$10000, O$5, 【データ】蓄積用!C$2:C$10000, $A74, 【データ】蓄積用!D$2:D$10000, "&gt;=3000", 【データ】蓄積用!E$2:E$10000, "&gt;=1500")&gt;0, "〇", IF(COUNTIFS(【データ】蓄積用!A$2:A$10000, O$5, 【データ】蓄積用!C$2:C$10000, $A74, 【データ】蓄積用!Q$2:Q$10000, 1, 【データ】蓄積用!AC$2:AC$10000, "&gt;=4.0")&gt;0, "〇", "×")))</f>
        <v>×</v>
      </c>
      <c r="P74" t="str">
        <f>IF(OR($A74="", P$5=""), "", IF(COUNTIFS(【データ】蓄積用!A$2:A$10000, P$5, 【データ】蓄積用!C$2:C$10000, $A74, 【データ】蓄積用!D$2:D$10000, "&gt;=3000", 【データ】蓄積用!E$2:E$10000, "&gt;=1500")&gt;0, "〇", IF(COUNTIFS(【データ】蓄積用!A$2:A$10000, P$5, 【データ】蓄積用!C$2:C$10000, $A74, 【データ】蓄積用!Q$2:Q$10000, 1, 【データ】蓄積用!AC$2:AC$10000, "&gt;=4.0")&gt;0, "〇", "×")))</f>
        <v>×</v>
      </c>
      <c r="Q74" t="str">
        <f>IF(OR($A74="", Q$5=""), "", IF(COUNTIFS(【データ】蓄積用!A$2:A$10000, Q$5, 【データ】蓄積用!C$2:C$10000, $A74, 【データ】蓄積用!D$2:D$10000, "&gt;=3000", 【データ】蓄積用!E$2:E$10000, "&gt;=1500")&gt;0, "〇", IF(COUNTIFS(【データ】蓄積用!A$2:A$10000, Q$5, 【データ】蓄積用!C$2:C$10000, $A74, 【データ】蓄積用!Q$2:Q$10000, 1, 【データ】蓄積用!AC$2:AC$10000, "&gt;=4.0")&gt;0, "〇", "×")))</f>
        <v>×</v>
      </c>
      <c r="R74" t="str">
        <f>IF(OR($A74="", R$5=""), "", IF(COUNTIFS(【データ】蓄積用!A$2:A$10000, R$5, 【データ】蓄積用!C$2:C$10000, $A74, 【データ】蓄積用!D$2:D$10000, "&gt;=3000", 【データ】蓄積用!E$2:E$10000, "&gt;=1500")&gt;0, "〇", IF(COUNTIFS(【データ】蓄積用!A$2:A$10000, R$5, 【データ】蓄積用!C$2:C$10000, $A74, 【データ】蓄積用!Q$2:Q$10000, 1, 【データ】蓄積用!AC$2:AC$10000, "&gt;=4.0")&gt;0, "〇", "×")))</f>
        <v>×</v>
      </c>
      <c r="S74" t="str">
        <f>IF(OR($A74="", S$5=""), "", IF(COUNTIFS(【データ】蓄積用!A$2:A$10000, S$5, 【データ】蓄積用!C$2:C$10000, $A74, 【データ】蓄積用!D$2:D$10000, "&gt;=3000", 【データ】蓄積用!E$2:E$10000, "&gt;=1500")&gt;0, "〇", IF(COUNTIFS(【データ】蓄積用!A$2:A$10000, S$5, 【データ】蓄積用!C$2:C$10000, $A74, 【データ】蓄積用!Q$2:Q$10000, 1, 【データ】蓄積用!AC$2:AC$10000, "&gt;=4.0")&gt;0, "〇", "×")))</f>
        <v>×</v>
      </c>
      <c r="T74" t="str">
        <f>IF(OR($A74="", T$5=""), "", IF(COUNTIFS(【データ】蓄積用!A$2:A$10000, T$5, 【データ】蓄積用!C$2:C$10000, $A74, 【データ】蓄積用!D$2:D$10000, "&gt;=3000", 【データ】蓄積用!E$2:E$10000, "&gt;=1500")&gt;0, "〇", IF(COUNTIFS(【データ】蓄積用!A$2:A$10000, T$5, 【データ】蓄積用!C$2:C$10000, $A74, 【データ】蓄積用!Q$2:Q$10000, 1, 【データ】蓄積用!AC$2:AC$10000, "&gt;=4.0")&gt;0, "〇", "×")))</f>
        <v>×</v>
      </c>
      <c r="U74" t="str">
        <f>IF(OR($A74="", U$5=""), "", IF(COUNTIFS(【データ】蓄積用!A$2:A$10000, U$5, 【データ】蓄積用!C$2:C$10000, $A74, 【データ】蓄積用!D$2:D$10000, "&gt;=3000", 【データ】蓄積用!E$2:E$10000, "&gt;=1500")&gt;0, "〇", IF(COUNTIFS(【データ】蓄積用!A$2:A$10000, U$5, 【データ】蓄積用!C$2:C$10000, $A74, 【データ】蓄積用!Q$2:Q$10000, 1, 【データ】蓄積用!AC$2:AC$10000, "&gt;=4.0")&gt;0, "〇", "×")))</f>
        <v>×</v>
      </c>
      <c r="V74" t="str">
        <f>IF(OR($A74="", V$5=""), "", IF(COUNTIFS(【データ】蓄積用!A$2:A$10000, V$5, 【データ】蓄積用!C$2:C$10000, $A74, 【データ】蓄積用!D$2:D$10000, "&gt;=3000", 【データ】蓄積用!E$2:E$10000, "&gt;=1500")&gt;0, "〇", IF(COUNTIFS(【データ】蓄積用!A$2:A$10000, V$5, 【データ】蓄積用!C$2:C$10000, $A74, 【データ】蓄積用!Q$2:Q$10000, 1, 【データ】蓄積用!AC$2:AC$10000, "&gt;=4.0")&gt;0, "〇", "×")))</f>
        <v>×</v>
      </c>
      <c r="W74" t="str">
        <f>IF(OR($A74="", W$5=""), "", IF(COUNTIFS(【データ】蓄積用!A$2:A$10000, W$5, 【データ】蓄積用!C$2:C$10000, $A74, 【データ】蓄積用!D$2:D$10000, "&gt;=3000", 【データ】蓄積用!E$2:E$10000, "&gt;=1500")&gt;0, "〇", IF(COUNTIFS(【データ】蓄積用!A$2:A$10000, W$5, 【データ】蓄積用!C$2:C$10000, $A74, 【データ】蓄積用!Q$2:Q$10000, 1, 【データ】蓄積用!AC$2:AC$10000, "&gt;=4.0")&gt;0, "〇", "×")))</f>
        <v>×</v>
      </c>
      <c r="X74" t="str">
        <f>IF(OR($A74="", X$5=""), "", IF(COUNTIFS(【データ】蓄積用!A$2:A$10000, X$5, 【データ】蓄積用!C$2:C$10000, $A74, 【データ】蓄積用!D$2:D$10000, "&gt;=3000", 【データ】蓄積用!E$2:E$10000, "&gt;=1500")&gt;0, "〇", IF(COUNTIFS(【データ】蓄積用!A$2:A$10000, X$5, 【データ】蓄積用!C$2:C$10000, $A74, 【データ】蓄積用!Q$2:Q$10000, 1, 【データ】蓄積用!AC$2:AC$10000, "&gt;=4.0")&gt;0, "〇", "×")))</f>
        <v>×</v>
      </c>
      <c r="Y74" t="str">
        <f>IF(OR($A74="", Y$5=""), "", IF(COUNTIFS(【データ】蓄積用!A$2:A$10000, Y$5, 【データ】蓄積用!C$2:C$10000, $A74, 【データ】蓄積用!D$2:D$10000, "&gt;=3000", 【データ】蓄積用!E$2:E$10000, "&gt;=1500")&gt;0, "〇", IF(COUNTIFS(【データ】蓄積用!A$2:A$10000, Y$5, 【データ】蓄積用!C$2:C$10000, $A74, 【データ】蓄積用!Q$2:Q$10000, 1, 【データ】蓄積用!AC$2:AC$10000, "&gt;=4.0")&gt;0, "〇", "×")))</f>
        <v>×</v>
      </c>
      <c r="Z74" t="str">
        <f>IF(OR($A74="", Z$5=""), "", IF(COUNTIFS(【データ】蓄積用!A$2:A$10000, Z$5, 【データ】蓄積用!C$2:C$10000, $A74, 【データ】蓄積用!D$2:D$10000, "&gt;=3000", 【データ】蓄積用!E$2:E$10000, "&gt;=1500")&gt;0, "〇", IF(COUNTIFS(【データ】蓄積用!A$2:A$10000, Z$5, 【データ】蓄積用!C$2:C$10000, $A74, 【データ】蓄積用!Q$2:Q$10000, 1, 【データ】蓄積用!AC$2:AC$10000, "&gt;=4.0")&gt;0, "〇", "×")))</f>
        <v>×</v>
      </c>
      <c r="AA74" t="str">
        <f>IF(OR($A74="", AA$5=""), "", IF(COUNTIFS(【データ】蓄積用!A$2:A$10000, AA$5, 【データ】蓄積用!C$2:C$10000, $A74, 【データ】蓄積用!D$2:D$10000, "&gt;=3000", 【データ】蓄積用!E$2:E$10000, "&gt;=1500")&gt;0, "〇", IF(COUNTIFS(【データ】蓄積用!A$2:A$10000, AA$5, 【データ】蓄積用!C$2:C$10000, $A74, 【データ】蓄積用!Q$2:Q$10000, 1, 【データ】蓄積用!AC$2:AC$10000, "&gt;=4.0")&gt;0, "〇", "×")))</f>
        <v>×</v>
      </c>
      <c r="AB74" t="str">
        <f>IF(OR($A74="", AB$5=""), "", IF(COUNTIFS(【データ】蓄積用!A$2:A$10000, AB$5, 【データ】蓄積用!C$2:C$10000, $A74, 【データ】蓄積用!D$2:D$10000, "&gt;=3000", 【データ】蓄積用!E$2:E$10000, "&gt;=1500")&gt;0, "〇", IF(COUNTIFS(【データ】蓄積用!A$2:A$10000, AB$5, 【データ】蓄積用!C$2:C$10000, $A74, 【データ】蓄積用!Q$2:Q$10000, 1, 【データ】蓄積用!AC$2:AC$10000, "&gt;=4.0")&gt;0, "〇", "×")))</f>
        <v>×</v>
      </c>
      <c r="AC74" t="str">
        <f>IF(OR($A74="", AC$5=""), "", IF(COUNTIFS(【データ】蓄積用!A$2:A$10000, AC$5, 【データ】蓄積用!C$2:C$10000, $A74, 【データ】蓄積用!D$2:D$10000, "&gt;=3000", 【データ】蓄積用!E$2:E$10000, "&gt;=1500")&gt;0, "〇", IF(COUNTIFS(【データ】蓄積用!A$2:A$10000, AC$5, 【データ】蓄積用!C$2:C$10000, $A74, 【データ】蓄積用!Q$2:Q$10000, 1, 【データ】蓄積用!AC$2:AC$10000, "&gt;=4.0")&gt;0, "〇", "×")))</f>
        <v>×</v>
      </c>
      <c r="AD74" t="str">
        <f>IF(OR($A74="", AD$5=""), "", IF(COUNTIFS(【データ】蓄積用!A$2:A$10000, AD$5, 【データ】蓄積用!C$2:C$10000, $A74, 【データ】蓄積用!D$2:D$10000, "&gt;=3000", 【データ】蓄積用!E$2:E$10000, "&gt;=1500")&gt;0, "〇", IF(COUNTIFS(【データ】蓄積用!A$2:A$10000, AD$5, 【データ】蓄積用!C$2:C$10000, $A74, 【データ】蓄積用!Q$2:Q$10000, 1, 【データ】蓄積用!AC$2:AC$10000, "&gt;=4.0")&gt;0, "〇", "×")))</f>
        <v>×</v>
      </c>
      <c r="AE74" t="str">
        <f>IF(OR($A74="", AE$5=""), "", IF(COUNTIFS(【データ】蓄積用!A$2:A$10000, AE$5, 【データ】蓄積用!C$2:C$10000, $A74, 【データ】蓄積用!D$2:D$10000, "&gt;=3000", 【データ】蓄積用!E$2:E$10000, "&gt;=1500")&gt;0, "〇", IF(COUNTIFS(【データ】蓄積用!A$2:A$10000, AE$5, 【データ】蓄積用!C$2:C$10000, $A74, 【データ】蓄積用!Q$2:Q$10000, 1, 【データ】蓄積用!AC$2:AC$10000, "&gt;=4.0")&gt;0, "〇", "×")))</f>
        <v>×</v>
      </c>
      <c r="AF74" t="str">
        <f>IF(OR($A74="", AF$5=""), "", IF(COUNTIFS(【データ】蓄積用!A$2:A$10000, AF$5, 【データ】蓄積用!C$2:C$10000, $A74, 【データ】蓄積用!D$2:D$10000, "&gt;=3000", 【データ】蓄積用!E$2:E$10000, "&gt;=1500")&gt;0, "〇", IF(COUNTIFS(【データ】蓄積用!A$2:A$10000, AF$5, 【データ】蓄積用!C$2:C$10000, $A74, 【データ】蓄積用!Q$2:Q$10000, 1, 【データ】蓄積用!AC$2:AC$10000, "&gt;=4.0")&gt;0, "〇", "×")))</f>
        <v>×</v>
      </c>
      <c r="AG74" t="str">
        <f>IF(OR($A74="", AG$5=""), "", IF(COUNTIFS(【データ】蓄積用!A$2:A$10000, AG$5, 【データ】蓄積用!C$2:C$10000, $A74, 【データ】蓄積用!D$2:D$10000, "&gt;=3000", 【データ】蓄積用!E$2:E$10000, "&gt;=1500")&gt;0, "〇", IF(COUNTIFS(【データ】蓄積用!A$2:A$10000, AG$5, 【データ】蓄積用!C$2:C$10000, $A74, 【データ】蓄積用!Q$2:Q$10000, 1, 【データ】蓄積用!AC$2:AC$10000, "&gt;=4.0")&gt;0, "〇", "×")))</f>
        <v>×</v>
      </c>
      <c r="AH74" t="str">
        <f>IF(OR($A74="", AH$5=""), "", IF(COUNTIFS(【データ】蓄積用!A$2:A$10000, AH$5, 【データ】蓄積用!C$2:C$10000, $A74, 【データ】蓄積用!D$2:D$10000, "&gt;=3000", 【データ】蓄積用!E$2:E$10000, "&gt;=1500")&gt;0, "〇", IF(COUNTIFS(【データ】蓄積用!A$2:A$10000, AH$5, 【データ】蓄積用!C$2:C$10000, $A74, 【データ】蓄積用!Q$2:Q$10000, 1, 【データ】蓄積用!AC$2:AC$10000, "&gt;=4.0")&gt;0, "〇", "×")))</f>
        <v>×</v>
      </c>
      <c r="AI74" t="str">
        <f>IF(OR($A74="", AI$5=""), "", IF(COUNTIFS(【データ】蓄積用!A$2:A$10000, AI$5, 【データ】蓄積用!C$2:C$10000, $A74, 【データ】蓄積用!D$2:D$10000, "&gt;=3000", 【データ】蓄積用!E$2:E$10000, "&gt;=1500")&gt;0, "〇", IF(COUNTIFS(【データ】蓄積用!A$2:A$10000, AI$5, 【データ】蓄積用!C$2:C$10000, $A74, 【データ】蓄積用!Q$2:Q$10000, 1, 【データ】蓄積用!AC$2:AC$10000, "&gt;=4.0")&gt;0, "〇", "×")))</f>
        <v>×</v>
      </c>
      <c r="AJ74" t="str">
        <f>IF(OR($A74="", AJ$5=""), "", IF(COUNTIFS(【データ】蓄積用!A$2:A$10000, AJ$5, 【データ】蓄積用!C$2:C$10000, $A74, 【データ】蓄積用!D$2:D$10000, "&gt;=3000", 【データ】蓄積用!E$2:E$10000, "&gt;=1500")&gt;0, "〇", IF(COUNTIFS(【データ】蓄積用!A$2:A$10000, AJ$5, 【データ】蓄積用!C$2:C$10000, $A74, 【データ】蓄積用!Q$2:Q$10000, 1, 【データ】蓄積用!AC$2:AC$10000, "&gt;=4.0")&gt;0, "〇", "×")))</f>
        <v>×</v>
      </c>
      <c r="AK74" t="str">
        <f>IF(OR($A74="", AK$5=""), "", IF(COUNTIFS(【データ】蓄積用!A$2:A$10000, AK$5, 【データ】蓄積用!C$2:C$10000, $A74, 【データ】蓄積用!D$2:D$10000, "&gt;=3000", 【データ】蓄積用!E$2:E$10000, "&gt;=1500")&gt;0, "〇", IF(COUNTIFS(【データ】蓄積用!A$2:A$10000, AK$5, 【データ】蓄積用!C$2:C$10000, $A74, 【データ】蓄積用!Q$2:Q$10000, 1, 【データ】蓄積用!AC$2:AC$10000, "&gt;=4.0")&gt;0, "〇", "×")))</f>
        <v>×</v>
      </c>
      <c r="AL74" t="str">
        <f>IF(OR($A74="", AL$5=""), "", IF(COUNTIFS(【データ】蓄積用!A$2:A$10000, AL$5, 【データ】蓄積用!C$2:C$10000, $A74, 【データ】蓄積用!D$2:D$10000, "&gt;=3000", 【データ】蓄積用!E$2:E$10000, "&gt;=1500")&gt;0, "〇", IF(COUNTIFS(【データ】蓄積用!A$2:A$10000, AL$5, 【データ】蓄積用!C$2:C$10000, $A74, 【データ】蓄積用!Q$2:Q$10000, 1, 【データ】蓄積用!AC$2:AC$10000, "&gt;=4.0")&gt;0, "〇", "×")))</f>
        <v>×</v>
      </c>
      <c r="AM74" t="str">
        <f>IF(OR($A74="", AM$5=""), "", IF(COUNTIFS(【データ】蓄積用!A$2:A$10000, AM$5, 【データ】蓄積用!C$2:C$10000, $A74, 【データ】蓄積用!D$2:D$10000, "&gt;=3000", 【データ】蓄積用!E$2:E$10000, "&gt;=1500")&gt;0, "〇", IF(COUNTIFS(【データ】蓄積用!A$2:A$10000, AM$5, 【データ】蓄積用!C$2:C$10000, $A74, 【データ】蓄積用!Q$2:Q$10000, 1, 【データ】蓄積用!AC$2:AC$10000, "&gt;=4.0")&gt;0, "〇", "×")))</f>
        <v>×</v>
      </c>
      <c r="AN74" t="str">
        <f>IF(OR($A74="", AN$5=""), "", IF(COUNTIFS(【データ】蓄積用!A$2:A$10000, AN$5, 【データ】蓄積用!C$2:C$10000, $A74, 【データ】蓄積用!D$2:D$10000, "&gt;=3000", 【データ】蓄積用!E$2:E$10000, "&gt;=1500")&gt;0, "〇", IF(COUNTIFS(【データ】蓄積用!A$2:A$10000, AN$5, 【データ】蓄積用!C$2:C$10000, $A74, 【データ】蓄積用!Q$2:Q$10000, 1, 【データ】蓄積用!AC$2:AC$10000, "&gt;=4.0")&gt;0, "〇", "×")))</f>
        <v>×</v>
      </c>
      <c r="AO74" t="str">
        <f>IF(OR($A74="", AO$5=""), "", IF(COUNTIFS(【データ】蓄積用!A$2:A$10000, AO$5, 【データ】蓄積用!C$2:C$10000, $A74, 【データ】蓄積用!D$2:D$10000, "&gt;=3000", 【データ】蓄積用!E$2:E$10000, "&gt;=1500")&gt;0, "〇", IF(COUNTIFS(【データ】蓄積用!A$2:A$10000, AO$5, 【データ】蓄積用!C$2:C$10000, $A74, 【データ】蓄積用!Q$2:Q$10000, 1, 【データ】蓄積用!AC$2:AC$10000, "&gt;=4.0")&gt;0, "〇", "×")))</f>
        <v>×</v>
      </c>
      <c r="AP74" t="str">
        <f>IF(OR($A74="", AP$5=""), "", IF(COUNTIFS(【データ】蓄積用!A$2:A$10000, AP$5, 【データ】蓄積用!C$2:C$10000, $A74, 【データ】蓄積用!D$2:D$10000, "&gt;=3000", 【データ】蓄積用!E$2:E$10000, "&gt;=1500")&gt;0, "〇", IF(COUNTIFS(【データ】蓄積用!A$2:A$10000, AP$5, 【データ】蓄積用!C$2:C$10000, $A74, 【データ】蓄積用!Q$2:Q$10000, 1, 【データ】蓄積用!AC$2:AC$10000, "&gt;=4.0")&gt;0, "〇", "×")))</f>
        <v>×</v>
      </c>
      <c r="AQ74" t="str">
        <f>IF(OR($A74="", AQ$5=""), "", IF(COUNTIFS(【データ】蓄積用!A$2:A$10000, AQ$5, 【データ】蓄積用!C$2:C$10000, $A74, 【データ】蓄積用!D$2:D$10000, "&gt;=3000", 【データ】蓄積用!E$2:E$10000, "&gt;=1500")&gt;0, "〇", IF(COUNTIFS(【データ】蓄積用!A$2:A$10000, AQ$5, 【データ】蓄積用!C$2:C$10000, $A74, 【データ】蓄積用!Q$2:Q$10000, 1, 【データ】蓄積用!AC$2:AC$10000, "&gt;=4.0")&gt;0, "〇", "×")))</f>
        <v>×</v>
      </c>
      <c r="AR74" t="str">
        <f>IF(OR($A74="", AR$5=""), "", IF(COUNTIFS(【データ】蓄積用!A$2:A$10000, AR$5, 【データ】蓄積用!C$2:C$10000, $A74, 【データ】蓄積用!D$2:D$10000, "&gt;=3000", 【データ】蓄積用!E$2:E$10000, "&gt;=1500")&gt;0, "〇", IF(COUNTIFS(【データ】蓄積用!A$2:A$10000, AR$5, 【データ】蓄積用!C$2:C$10000, $A74, 【データ】蓄積用!Q$2:Q$10000, 1, 【データ】蓄積用!AC$2:AC$10000, "&gt;=4.0")&gt;0, "〇", "×")))</f>
        <v>×</v>
      </c>
      <c r="AS74" t="str">
        <f>IF(OR($A74="", AS$5=""), "", IF(COUNTIFS(【データ】蓄積用!A$2:A$10000, AS$5, 【データ】蓄積用!C$2:C$10000, $A74, 【データ】蓄積用!D$2:D$10000, "&gt;=3000", 【データ】蓄積用!E$2:E$10000, "&gt;=1500")&gt;0, "〇", IF(COUNTIFS(【データ】蓄積用!A$2:A$10000, AS$5, 【データ】蓄積用!C$2:C$10000, $A74, 【データ】蓄積用!Q$2:Q$10000, 1, 【データ】蓄積用!AC$2:AC$10000, "&gt;=4.0")&gt;0, "〇", "×")))</f>
        <v>×</v>
      </c>
      <c r="AT74" t="str">
        <f>IF(OR($A74="", AT$5=""), "", IF(COUNTIFS(【データ】蓄積用!A$2:A$10000, AT$5, 【データ】蓄積用!C$2:C$10000, $A74, 【データ】蓄積用!D$2:D$10000, "&gt;=3000", 【データ】蓄積用!E$2:E$10000, "&gt;=1500")&gt;0, "〇", IF(COUNTIFS(【データ】蓄積用!A$2:A$10000, AT$5, 【データ】蓄積用!C$2:C$10000, $A74, 【データ】蓄積用!Q$2:Q$10000, 1, 【データ】蓄積用!AC$2:AC$10000, "&gt;=4.0")&gt;0, "〇", "×")))</f>
        <v>×</v>
      </c>
      <c r="AU74" t="str">
        <f>IF(OR($A74="", AU$5=""), "", IF(COUNTIFS(【データ】蓄積用!A$2:A$10000, AU$5, 【データ】蓄積用!C$2:C$10000, $A74, 【データ】蓄積用!D$2:D$10000, "&gt;=3000", 【データ】蓄積用!E$2:E$10000, "&gt;=1500")&gt;0, "〇", IF(COUNTIFS(【データ】蓄積用!A$2:A$10000, AU$5, 【データ】蓄積用!C$2:C$10000, $A74, 【データ】蓄積用!Q$2:Q$10000, 1, 【データ】蓄積用!AC$2:AC$10000, "&gt;=4.0")&gt;0, "〇", "×")))</f>
        <v>×</v>
      </c>
      <c r="AV74" t="str">
        <f>IF(OR($A74="", AV$5=""), "", IF(COUNTIFS(【データ】蓄積用!A$2:A$10000, AV$5, 【データ】蓄積用!C$2:C$10000, $A74, 【データ】蓄積用!D$2:D$10000, "&gt;=3000", 【データ】蓄積用!E$2:E$10000, "&gt;=1500")&gt;0, "〇", IF(COUNTIFS(【データ】蓄積用!A$2:A$10000, AV$5, 【データ】蓄積用!C$2:C$10000, $A74, 【データ】蓄積用!Q$2:Q$10000, 1, 【データ】蓄積用!AC$2:AC$10000, "&gt;=4.0")&gt;0, "〇", "×")))</f>
        <v>×</v>
      </c>
      <c r="AW74" t="str">
        <f>IF(OR($A74="", AW$5=""), "", IF(COUNTIFS(【データ】蓄積用!A$2:A$10000, AW$5, 【データ】蓄積用!C$2:C$10000, $A74, 【データ】蓄積用!D$2:D$10000, "&gt;=3000", 【データ】蓄積用!E$2:E$10000, "&gt;=1500")&gt;0, "〇", IF(COUNTIFS(【データ】蓄積用!A$2:A$10000, AW$5, 【データ】蓄積用!C$2:C$10000, $A74, 【データ】蓄積用!Q$2:Q$10000, 1, 【データ】蓄積用!AC$2:AC$10000, "&gt;=4.0")&gt;0, "〇", "×")))</f>
        <v>×</v>
      </c>
      <c r="AX74" t="str">
        <f>IF(OR($A74="", AX$5=""), "", IF(COUNTIFS(【データ】蓄積用!A$2:A$10000, AX$5, 【データ】蓄積用!C$2:C$10000, $A74, 【データ】蓄積用!D$2:D$10000, "&gt;=3000", 【データ】蓄積用!E$2:E$10000, "&gt;=1500")&gt;0, "〇", IF(COUNTIFS(【データ】蓄積用!A$2:A$10000, AX$5, 【データ】蓄積用!C$2:C$10000, $A74, 【データ】蓄積用!Q$2:Q$10000, 1, 【データ】蓄積用!AC$2:AC$10000, "&gt;=4.0")&gt;0, "〇", "×")))</f>
        <v>×</v>
      </c>
      <c r="AY74" t="str">
        <f>IF(OR($A74="", AY$5=""), "", IF(COUNTIFS(【データ】蓄積用!A$2:A$10000, AY$5, 【データ】蓄積用!C$2:C$10000, $A74, 【データ】蓄積用!D$2:D$10000, "&gt;=3000", 【データ】蓄積用!E$2:E$10000, "&gt;=1500")&gt;0, "〇", IF(COUNTIFS(【データ】蓄積用!A$2:A$10000, AY$5, 【データ】蓄積用!C$2:C$10000, $A74, 【データ】蓄積用!Q$2:Q$10000, 1, 【データ】蓄積用!AC$2:AC$10000, "&gt;=4.0")&gt;0, "〇", "×")))</f>
        <v/>
      </c>
    </row>
    <row r="75" spans="1:51">
      <c r="A75">
        <v>662</v>
      </c>
      <c r="B75" t="str">
        <f>IF(OR($A75="", B$5=""), "", IF(COUNTIFS(【データ】蓄積用!A$2:A$10000, B$5, 【データ】蓄積用!C$2:C$10000, $A75, 【データ】蓄積用!D$2:D$10000, "&gt;=3000", 【データ】蓄積用!E$2:E$10000, "&gt;=1500")&gt;0, "〇", IF(COUNTIFS(【データ】蓄積用!A$2:A$10000, B$5, 【データ】蓄積用!C$2:C$10000, $A75, 【データ】蓄積用!Q$2:Q$10000, 1, 【データ】蓄積用!AC$2:AC$10000, "&gt;=4.0")&gt;0, "〇", "×")))</f>
        <v>×</v>
      </c>
      <c r="C75" t="str">
        <f>IF(OR($A75="", C$5=""), "", IF(COUNTIFS(【データ】蓄積用!A$2:A$10000, C$5, 【データ】蓄積用!C$2:C$10000, $A75, 【データ】蓄積用!D$2:D$10000, "&gt;=3000", 【データ】蓄積用!E$2:E$10000, "&gt;=1500")&gt;0, "〇", IF(COUNTIFS(【データ】蓄積用!A$2:A$10000, C$5, 【データ】蓄積用!C$2:C$10000, $A75, 【データ】蓄積用!Q$2:Q$10000, 1, 【データ】蓄積用!AC$2:AC$10000, "&gt;=4.0")&gt;0, "〇", "×")))</f>
        <v>×</v>
      </c>
      <c r="D75" t="str">
        <f>IF(OR($A75="", D$5=""), "", IF(COUNTIFS(【データ】蓄積用!A$2:A$10000, D$5, 【データ】蓄積用!C$2:C$10000, $A75, 【データ】蓄積用!D$2:D$10000, "&gt;=3000", 【データ】蓄積用!E$2:E$10000, "&gt;=1500")&gt;0, "〇", IF(COUNTIFS(【データ】蓄積用!A$2:A$10000, D$5, 【データ】蓄積用!C$2:C$10000, $A75, 【データ】蓄積用!Q$2:Q$10000, 1, 【データ】蓄積用!AC$2:AC$10000, "&gt;=4.0")&gt;0, "〇", "×")))</f>
        <v>〇</v>
      </c>
      <c r="E75" t="str">
        <f>IF(OR($A75="", E$5=""), "", IF(COUNTIFS(【データ】蓄積用!A$2:A$10000, E$5, 【データ】蓄積用!C$2:C$10000, $A75, 【データ】蓄積用!D$2:D$10000, "&gt;=3000", 【データ】蓄積用!E$2:E$10000, "&gt;=1500")&gt;0, "〇", IF(COUNTIFS(【データ】蓄積用!A$2:A$10000, E$5, 【データ】蓄積用!C$2:C$10000, $A75, 【データ】蓄積用!Q$2:Q$10000, 1, 【データ】蓄積用!AC$2:AC$10000, "&gt;=4.0")&gt;0, "〇", "×")))</f>
        <v>×</v>
      </c>
      <c r="F75" t="str">
        <f>IF(OR($A75="", F$5=""), "", IF(COUNTIFS(【データ】蓄積用!A$2:A$10000, F$5, 【データ】蓄積用!C$2:C$10000, $A75, 【データ】蓄積用!D$2:D$10000, "&gt;=3000", 【データ】蓄積用!E$2:E$10000, "&gt;=1500")&gt;0, "〇", IF(COUNTIFS(【データ】蓄積用!A$2:A$10000, F$5, 【データ】蓄積用!C$2:C$10000, $A75, 【データ】蓄積用!Q$2:Q$10000, 1, 【データ】蓄積用!AC$2:AC$10000, "&gt;=4.0")&gt;0, "〇", "×")))</f>
        <v>×</v>
      </c>
      <c r="G75" t="str">
        <f>IF(OR($A75="", G$5=""), "", IF(COUNTIFS(【データ】蓄積用!A$2:A$10000, G$5, 【データ】蓄積用!C$2:C$10000, $A75, 【データ】蓄積用!D$2:D$10000, "&gt;=3000", 【データ】蓄積用!E$2:E$10000, "&gt;=1500")&gt;0, "〇", IF(COUNTIFS(【データ】蓄積用!A$2:A$10000, G$5, 【データ】蓄積用!C$2:C$10000, $A75, 【データ】蓄積用!Q$2:Q$10000, 1, 【データ】蓄積用!AC$2:AC$10000, "&gt;=4.0")&gt;0, "〇", "×")))</f>
        <v>〇</v>
      </c>
      <c r="H75" t="str">
        <f>IF(OR($A75="", H$5=""), "", IF(COUNTIFS(【データ】蓄積用!A$2:A$10000, H$5, 【データ】蓄積用!C$2:C$10000, $A75, 【データ】蓄積用!D$2:D$10000, "&gt;=3000", 【データ】蓄積用!E$2:E$10000, "&gt;=1500")&gt;0, "〇", IF(COUNTIFS(【データ】蓄積用!A$2:A$10000, H$5, 【データ】蓄積用!C$2:C$10000, $A75, 【データ】蓄積用!Q$2:Q$10000, 1, 【データ】蓄積用!AC$2:AC$10000, "&gt;=4.0")&gt;0, "〇", "×")))</f>
        <v>×</v>
      </c>
      <c r="I75" t="str">
        <f>IF(OR($A75="", I$5=""), "", IF(COUNTIFS(【データ】蓄積用!A$2:A$10000, I$5, 【データ】蓄積用!C$2:C$10000, $A75, 【データ】蓄積用!D$2:D$10000, "&gt;=3000", 【データ】蓄積用!E$2:E$10000, "&gt;=1500")&gt;0, "〇", IF(COUNTIFS(【データ】蓄積用!A$2:A$10000, I$5, 【データ】蓄積用!C$2:C$10000, $A75, 【データ】蓄積用!Q$2:Q$10000, 1, 【データ】蓄積用!AC$2:AC$10000, "&gt;=4.0")&gt;0, "〇", "×")))</f>
        <v>×</v>
      </c>
      <c r="J75" t="str">
        <f>IF(OR($A75="", J$5=""), "", IF(COUNTIFS(【データ】蓄積用!A$2:A$10000, J$5, 【データ】蓄積用!C$2:C$10000, $A75, 【データ】蓄積用!D$2:D$10000, "&gt;=3000", 【データ】蓄積用!E$2:E$10000, "&gt;=1500")&gt;0, "〇", IF(COUNTIFS(【データ】蓄積用!A$2:A$10000, J$5, 【データ】蓄積用!C$2:C$10000, $A75, 【データ】蓄積用!Q$2:Q$10000, 1, 【データ】蓄積用!AC$2:AC$10000, "&gt;=4.0")&gt;0, "〇", "×")))</f>
        <v>×</v>
      </c>
      <c r="K75" t="str">
        <f>IF(OR($A75="", K$5=""), "", IF(COUNTIFS(【データ】蓄積用!A$2:A$10000, K$5, 【データ】蓄積用!C$2:C$10000, $A75, 【データ】蓄積用!D$2:D$10000, "&gt;=3000", 【データ】蓄積用!E$2:E$10000, "&gt;=1500")&gt;0, "〇", IF(COUNTIFS(【データ】蓄積用!A$2:A$10000, K$5, 【データ】蓄積用!C$2:C$10000, $A75, 【データ】蓄積用!Q$2:Q$10000, 1, 【データ】蓄積用!AC$2:AC$10000, "&gt;=4.0")&gt;0, "〇", "×")))</f>
        <v>×</v>
      </c>
      <c r="L75" t="str">
        <f>IF(OR($A75="", L$5=""), "", IF(COUNTIFS(【データ】蓄積用!A$2:A$10000, L$5, 【データ】蓄積用!C$2:C$10000, $A75, 【データ】蓄積用!D$2:D$10000, "&gt;=3000", 【データ】蓄積用!E$2:E$10000, "&gt;=1500")&gt;0, "〇", IF(COUNTIFS(【データ】蓄積用!A$2:A$10000, L$5, 【データ】蓄積用!C$2:C$10000, $A75, 【データ】蓄積用!Q$2:Q$10000, 1, 【データ】蓄積用!AC$2:AC$10000, "&gt;=4.0")&gt;0, "〇", "×")))</f>
        <v>×</v>
      </c>
      <c r="M75" t="str">
        <f>IF(OR($A75="", M$5=""), "", IF(COUNTIFS(【データ】蓄積用!A$2:A$10000, M$5, 【データ】蓄積用!C$2:C$10000, $A75, 【データ】蓄積用!D$2:D$10000, "&gt;=3000", 【データ】蓄積用!E$2:E$10000, "&gt;=1500")&gt;0, "〇", IF(COUNTIFS(【データ】蓄積用!A$2:A$10000, M$5, 【データ】蓄積用!C$2:C$10000, $A75, 【データ】蓄積用!Q$2:Q$10000, 1, 【データ】蓄積用!AC$2:AC$10000, "&gt;=4.0")&gt;0, "〇", "×")))</f>
        <v>×</v>
      </c>
      <c r="N75" t="str">
        <f>IF(OR($A75="", N$5=""), "", IF(COUNTIFS(【データ】蓄積用!A$2:A$10000, N$5, 【データ】蓄積用!C$2:C$10000, $A75, 【データ】蓄積用!D$2:D$10000, "&gt;=3000", 【データ】蓄積用!E$2:E$10000, "&gt;=1500")&gt;0, "〇", IF(COUNTIFS(【データ】蓄積用!A$2:A$10000, N$5, 【データ】蓄積用!C$2:C$10000, $A75, 【データ】蓄積用!Q$2:Q$10000, 1, 【データ】蓄積用!AC$2:AC$10000, "&gt;=4.0")&gt;0, "〇", "×")))</f>
        <v>×</v>
      </c>
      <c r="O75" t="str">
        <f>IF(OR($A75="", O$5=""), "", IF(COUNTIFS(【データ】蓄積用!A$2:A$10000, O$5, 【データ】蓄積用!C$2:C$10000, $A75, 【データ】蓄積用!D$2:D$10000, "&gt;=3000", 【データ】蓄積用!E$2:E$10000, "&gt;=1500")&gt;0, "〇", IF(COUNTIFS(【データ】蓄積用!A$2:A$10000, O$5, 【データ】蓄積用!C$2:C$10000, $A75, 【データ】蓄積用!Q$2:Q$10000, 1, 【データ】蓄積用!AC$2:AC$10000, "&gt;=4.0")&gt;0, "〇", "×")))</f>
        <v>×</v>
      </c>
      <c r="P75" t="str">
        <f>IF(OR($A75="", P$5=""), "", IF(COUNTIFS(【データ】蓄積用!A$2:A$10000, P$5, 【データ】蓄積用!C$2:C$10000, $A75, 【データ】蓄積用!D$2:D$10000, "&gt;=3000", 【データ】蓄積用!E$2:E$10000, "&gt;=1500")&gt;0, "〇", IF(COUNTIFS(【データ】蓄積用!A$2:A$10000, P$5, 【データ】蓄積用!C$2:C$10000, $A75, 【データ】蓄積用!Q$2:Q$10000, 1, 【データ】蓄積用!AC$2:AC$10000, "&gt;=4.0")&gt;0, "〇", "×")))</f>
        <v>〇</v>
      </c>
      <c r="Q75" t="str">
        <f>IF(OR($A75="", Q$5=""), "", IF(COUNTIFS(【データ】蓄積用!A$2:A$10000, Q$5, 【データ】蓄積用!C$2:C$10000, $A75, 【データ】蓄積用!D$2:D$10000, "&gt;=3000", 【データ】蓄積用!E$2:E$10000, "&gt;=1500")&gt;0, "〇", IF(COUNTIFS(【データ】蓄積用!A$2:A$10000, Q$5, 【データ】蓄積用!C$2:C$10000, $A75, 【データ】蓄積用!Q$2:Q$10000, 1, 【データ】蓄積用!AC$2:AC$10000, "&gt;=4.0")&gt;0, "〇", "×")))</f>
        <v>×</v>
      </c>
      <c r="R75" t="str">
        <f>IF(OR($A75="", R$5=""), "", IF(COUNTIFS(【データ】蓄積用!A$2:A$10000, R$5, 【データ】蓄積用!C$2:C$10000, $A75, 【データ】蓄積用!D$2:D$10000, "&gt;=3000", 【データ】蓄積用!E$2:E$10000, "&gt;=1500")&gt;0, "〇", IF(COUNTIFS(【データ】蓄積用!A$2:A$10000, R$5, 【データ】蓄積用!C$2:C$10000, $A75, 【データ】蓄積用!Q$2:Q$10000, 1, 【データ】蓄積用!AC$2:AC$10000, "&gt;=4.0")&gt;0, "〇", "×")))</f>
        <v>×</v>
      </c>
      <c r="S75" t="str">
        <f>IF(OR($A75="", S$5=""), "", IF(COUNTIFS(【データ】蓄積用!A$2:A$10000, S$5, 【データ】蓄積用!C$2:C$10000, $A75, 【データ】蓄積用!D$2:D$10000, "&gt;=3000", 【データ】蓄積用!E$2:E$10000, "&gt;=1500")&gt;0, "〇", IF(COUNTIFS(【データ】蓄積用!A$2:A$10000, S$5, 【データ】蓄積用!C$2:C$10000, $A75, 【データ】蓄積用!Q$2:Q$10000, 1, 【データ】蓄積用!AC$2:AC$10000, "&gt;=4.0")&gt;0, "〇", "×")))</f>
        <v>×</v>
      </c>
      <c r="T75" t="str">
        <f>IF(OR($A75="", T$5=""), "", IF(COUNTIFS(【データ】蓄積用!A$2:A$10000, T$5, 【データ】蓄積用!C$2:C$10000, $A75, 【データ】蓄積用!D$2:D$10000, "&gt;=3000", 【データ】蓄積用!E$2:E$10000, "&gt;=1500")&gt;0, "〇", IF(COUNTIFS(【データ】蓄積用!A$2:A$10000, T$5, 【データ】蓄積用!C$2:C$10000, $A75, 【データ】蓄積用!Q$2:Q$10000, 1, 【データ】蓄積用!AC$2:AC$10000, "&gt;=4.0")&gt;0, "〇", "×")))</f>
        <v>×</v>
      </c>
      <c r="U75" t="str">
        <f>IF(OR($A75="", U$5=""), "", IF(COUNTIFS(【データ】蓄積用!A$2:A$10000, U$5, 【データ】蓄積用!C$2:C$10000, $A75, 【データ】蓄積用!D$2:D$10000, "&gt;=3000", 【データ】蓄積用!E$2:E$10000, "&gt;=1500")&gt;0, "〇", IF(COUNTIFS(【データ】蓄積用!A$2:A$10000, U$5, 【データ】蓄積用!C$2:C$10000, $A75, 【データ】蓄積用!Q$2:Q$10000, 1, 【データ】蓄積用!AC$2:AC$10000, "&gt;=4.0")&gt;0, "〇", "×")))</f>
        <v>×</v>
      </c>
      <c r="V75" t="str">
        <f>IF(OR($A75="", V$5=""), "", IF(COUNTIFS(【データ】蓄積用!A$2:A$10000, V$5, 【データ】蓄積用!C$2:C$10000, $A75, 【データ】蓄積用!D$2:D$10000, "&gt;=3000", 【データ】蓄積用!E$2:E$10000, "&gt;=1500")&gt;0, "〇", IF(COUNTIFS(【データ】蓄積用!A$2:A$10000, V$5, 【データ】蓄積用!C$2:C$10000, $A75, 【データ】蓄積用!Q$2:Q$10000, 1, 【データ】蓄積用!AC$2:AC$10000, "&gt;=4.0")&gt;0, "〇", "×")))</f>
        <v>×</v>
      </c>
      <c r="W75" t="str">
        <f>IF(OR($A75="", W$5=""), "", IF(COUNTIFS(【データ】蓄積用!A$2:A$10000, W$5, 【データ】蓄積用!C$2:C$10000, $A75, 【データ】蓄積用!D$2:D$10000, "&gt;=3000", 【データ】蓄積用!E$2:E$10000, "&gt;=1500")&gt;0, "〇", IF(COUNTIFS(【データ】蓄積用!A$2:A$10000, W$5, 【データ】蓄積用!C$2:C$10000, $A75, 【データ】蓄積用!Q$2:Q$10000, 1, 【データ】蓄積用!AC$2:AC$10000, "&gt;=4.0")&gt;0, "〇", "×")))</f>
        <v>×</v>
      </c>
      <c r="X75" t="str">
        <f>IF(OR($A75="", X$5=""), "", IF(COUNTIFS(【データ】蓄積用!A$2:A$10000, X$5, 【データ】蓄積用!C$2:C$10000, $A75, 【データ】蓄積用!D$2:D$10000, "&gt;=3000", 【データ】蓄積用!E$2:E$10000, "&gt;=1500")&gt;0, "〇", IF(COUNTIFS(【データ】蓄積用!A$2:A$10000, X$5, 【データ】蓄積用!C$2:C$10000, $A75, 【データ】蓄積用!Q$2:Q$10000, 1, 【データ】蓄積用!AC$2:AC$10000, "&gt;=4.0")&gt;0, "〇", "×")))</f>
        <v>×</v>
      </c>
      <c r="Y75" t="str">
        <f>IF(OR($A75="", Y$5=""), "", IF(COUNTIFS(【データ】蓄積用!A$2:A$10000, Y$5, 【データ】蓄積用!C$2:C$10000, $A75, 【データ】蓄積用!D$2:D$10000, "&gt;=3000", 【データ】蓄積用!E$2:E$10000, "&gt;=1500")&gt;0, "〇", IF(COUNTIFS(【データ】蓄積用!A$2:A$10000, Y$5, 【データ】蓄積用!C$2:C$10000, $A75, 【データ】蓄積用!Q$2:Q$10000, 1, 【データ】蓄積用!AC$2:AC$10000, "&gt;=4.0")&gt;0, "〇", "×")))</f>
        <v>×</v>
      </c>
      <c r="Z75" t="str">
        <f>IF(OR($A75="", Z$5=""), "", IF(COUNTIFS(【データ】蓄積用!A$2:A$10000, Z$5, 【データ】蓄積用!C$2:C$10000, $A75, 【データ】蓄積用!D$2:D$10000, "&gt;=3000", 【データ】蓄積用!E$2:E$10000, "&gt;=1500")&gt;0, "〇", IF(COUNTIFS(【データ】蓄積用!A$2:A$10000, Z$5, 【データ】蓄積用!C$2:C$10000, $A75, 【データ】蓄積用!Q$2:Q$10000, 1, 【データ】蓄積用!AC$2:AC$10000, "&gt;=4.0")&gt;0, "〇", "×")))</f>
        <v>×</v>
      </c>
      <c r="AA75" t="str">
        <f>IF(OR($A75="", AA$5=""), "", IF(COUNTIFS(【データ】蓄積用!A$2:A$10000, AA$5, 【データ】蓄積用!C$2:C$10000, $A75, 【データ】蓄積用!D$2:D$10000, "&gt;=3000", 【データ】蓄積用!E$2:E$10000, "&gt;=1500")&gt;0, "〇", IF(COUNTIFS(【データ】蓄積用!A$2:A$10000, AA$5, 【データ】蓄積用!C$2:C$10000, $A75, 【データ】蓄積用!Q$2:Q$10000, 1, 【データ】蓄積用!AC$2:AC$10000, "&gt;=4.0")&gt;0, "〇", "×")))</f>
        <v>×</v>
      </c>
      <c r="AB75" t="str">
        <f>IF(OR($A75="", AB$5=""), "", IF(COUNTIFS(【データ】蓄積用!A$2:A$10000, AB$5, 【データ】蓄積用!C$2:C$10000, $A75, 【データ】蓄積用!D$2:D$10000, "&gt;=3000", 【データ】蓄積用!E$2:E$10000, "&gt;=1500")&gt;0, "〇", IF(COUNTIFS(【データ】蓄積用!A$2:A$10000, AB$5, 【データ】蓄積用!C$2:C$10000, $A75, 【データ】蓄積用!Q$2:Q$10000, 1, 【データ】蓄積用!AC$2:AC$10000, "&gt;=4.0")&gt;0, "〇", "×")))</f>
        <v>×</v>
      </c>
      <c r="AC75" t="str">
        <f>IF(OR($A75="", AC$5=""), "", IF(COUNTIFS(【データ】蓄積用!A$2:A$10000, AC$5, 【データ】蓄積用!C$2:C$10000, $A75, 【データ】蓄積用!D$2:D$10000, "&gt;=3000", 【データ】蓄積用!E$2:E$10000, "&gt;=1500")&gt;0, "〇", IF(COUNTIFS(【データ】蓄積用!A$2:A$10000, AC$5, 【データ】蓄積用!C$2:C$10000, $A75, 【データ】蓄積用!Q$2:Q$10000, 1, 【データ】蓄積用!AC$2:AC$10000, "&gt;=4.0")&gt;0, "〇", "×")))</f>
        <v>×</v>
      </c>
      <c r="AD75" t="str">
        <f>IF(OR($A75="", AD$5=""), "", IF(COUNTIFS(【データ】蓄積用!A$2:A$10000, AD$5, 【データ】蓄積用!C$2:C$10000, $A75, 【データ】蓄積用!D$2:D$10000, "&gt;=3000", 【データ】蓄積用!E$2:E$10000, "&gt;=1500")&gt;0, "〇", IF(COUNTIFS(【データ】蓄積用!A$2:A$10000, AD$5, 【データ】蓄積用!C$2:C$10000, $A75, 【データ】蓄積用!Q$2:Q$10000, 1, 【データ】蓄積用!AC$2:AC$10000, "&gt;=4.0")&gt;0, "〇", "×")))</f>
        <v>×</v>
      </c>
      <c r="AE75" t="str">
        <f>IF(OR($A75="", AE$5=""), "", IF(COUNTIFS(【データ】蓄積用!A$2:A$10000, AE$5, 【データ】蓄積用!C$2:C$10000, $A75, 【データ】蓄積用!D$2:D$10000, "&gt;=3000", 【データ】蓄積用!E$2:E$10000, "&gt;=1500")&gt;0, "〇", IF(COUNTIFS(【データ】蓄積用!A$2:A$10000, AE$5, 【データ】蓄積用!C$2:C$10000, $A75, 【データ】蓄積用!Q$2:Q$10000, 1, 【データ】蓄積用!AC$2:AC$10000, "&gt;=4.0")&gt;0, "〇", "×")))</f>
        <v>×</v>
      </c>
      <c r="AF75" t="str">
        <f>IF(OR($A75="", AF$5=""), "", IF(COUNTIFS(【データ】蓄積用!A$2:A$10000, AF$5, 【データ】蓄積用!C$2:C$10000, $A75, 【データ】蓄積用!D$2:D$10000, "&gt;=3000", 【データ】蓄積用!E$2:E$10000, "&gt;=1500")&gt;0, "〇", IF(COUNTIFS(【データ】蓄積用!A$2:A$10000, AF$5, 【データ】蓄積用!C$2:C$10000, $A75, 【データ】蓄積用!Q$2:Q$10000, 1, 【データ】蓄積用!AC$2:AC$10000, "&gt;=4.0")&gt;0, "〇", "×")))</f>
        <v>×</v>
      </c>
      <c r="AG75" t="str">
        <f>IF(OR($A75="", AG$5=""), "", IF(COUNTIFS(【データ】蓄積用!A$2:A$10000, AG$5, 【データ】蓄積用!C$2:C$10000, $A75, 【データ】蓄積用!D$2:D$10000, "&gt;=3000", 【データ】蓄積用!E$2:E$10000, "&gt;=1500")&gt;0, "〇", IF(COUNTIFS(【データ】蓄積用!A$2:A$10000, AG$5, 【データ】蓄積用!C$2:C$10000, $A75, 【データ】蓄積用!Q$2:Q$10000, 1, 【データ】蓄積用!AC$2:AC$10000, "&gt;=4.0")&gt;0, "〇", "×")))</f>
        <v>×</v>
      </c>
      <c r="AH75" t="str">
        <f>IF(OR($A75="", AH$5=""), "", IF(COUNTIFS(【データ】蓄積用!A$2:A$10000, AH$5, 【データ】蓄積用!C$2:C$10000, $A75, 【データ】蓄積用!D$2:D$10000, "&gt;=3000", 【データ】蓄積用!E$2:E$10000, "&gt;=1500")&gt;0, "〇", IF(COUNTIFS(【データ】蓄積用!A$2:A$10000, AH$5, 【データ】蓄積用!C$2:C$10000, $A75, 【データ】蓄積用!Q$2:Q$10000, 1, 【データ】蓄積用!AC$2:AC$10000, "&gt;=4.0")&gt;0, "〇", "×")))</f>
        <v>×</v>
      </c>
      <c r="AI75" t="str">
        <f>IF(OR($A75="", AI$5=""), "", IF(COUNTIFS(【データ】蓄積用!A$2:A$10000, AI$5, 【データ】蓄積用!C$2:C$10000, $A75, 【データ】蓄積用!D$2:D$10000, "&gt;=3000", 【データ】蓄積用!E$2:E$10000, "&gt;=1500")&gt;0, "〇", IF(COUNTIFS(【データ】蓄積用!A$2:A$10000, AI$5, 【データ】蓄積用!C$2:C$10000, $A75, 【データ】蓄積用!Q$2:Q$10000, 1, 【データ】蓄積用!AC$2:AC$10000, "&gt;=4.0")&gt;0, "〇", "×")))</f>
        <v>×</v>
      </c>
      <c r="AJ75" t="str">
        <f>IF(OR($A75="", AJ$5=""), "", IF(COUNTIFS(【データ】蓄積用!A$2:A$10000, AJ$5, 【データ】蓄積用!C$2:C$10000, $A75, 【データ】蓄積用!D$2:D$10000, "&gt;=3000", 【データ】蓄積用!E$2:E$10000, "&gt;=1500")&gt;0, "〇", IF(COUNTIFS(【データ】蓄積用!A$2:A$10000, AJ$5, 【データ】蓄積用!C$2:C$10000, $A75, 【データ】蓄積用!Q$2:Q$10000, 1, 【データ】蓄積用!AC$2:AC$10000, "&gt;=4.0")&gt;0, "〇", "×")))</f>
        <v>×</v>
      </c>
      <c r="AK75" t="str">
        <f>IF(OR($A75="", AK$5=""), "", IF(COUNTIFS(【データ】蓄積用!A$2:A$10000, AK$5, 【データ】蓄積用!C$2:C$10000, $A75, 【データ】蓄積用!D$2:D$10000, "&gt;=3000", 【データ】蓄積用!E$2:E$10000, "&gt;=1500")&gt;0, "〇", IF(COUNTIFS(【データ】蓄積用!A$2:A$10000, AK$5, 【データ】蓄積用!C$2:C$10000, $A75, 【データ】蓄積用!Q$2:Q$10000, 1, 【データ】蓄積用!AC$2:AC$10000, "&gt;=4.0")&gt;0, "〇", "×")))</f>
        <v>×</v>
      </c>
      <c r="AL75" t="str">
        <f>IF(OR($A75="", AL$5=""), "", IF(COUNTIFS(【データ】蓄積用!A$2:A$10000, AL$5, 【データ】蓄積用!C$2:C$10000, $A75, 【データ】蓄積用!D$2:D$10000, "&gt;=3000", 【データ】蓄積用!E$2:E$10000, "&gt;=1500")&gt;0, "〇", IF(COUNTIFS(【データ】蓄積用!A$2:A$10000, AL$5, 【データ】蓄積用!C$2:C$10000, $A75, 【データ】蓄積用!Q$2:Q$10000, 1, 【データ】蓄積用!AC$2:AC$10000, "&gt;=4.0")&gt;0, "〇", "×")))</f>
        <v>×</v>
      </c>
      <c r="AM75" t="str">
        <f>IF(OR($A75="", AM$5=""), "", IF(COUNTIFS(【データ】蓄積用!A$2:A$10000, AM$5, 【データ】蓄積用!C$2:C$10000, $A75, 【データ】蓄積用!D$2:D$10000, "&gt;=3000", 【データ】蓄積用!E$2:E$10000, "&gt;=1500")&gt;0, "〇", IF(COUNTIFS(【データ】蓄積用!A$2:A$10000, AM$5, 【データ】蓄積用!C$2:C$10000, $A75, 【データ】蓄積用!Q$2:Q$10000, 1, 【データ】蓄積用!AC$2:AC$10000, "&gt;=4.0")&gt;0, "〇", "×")))</f>
        <v>×</v>
      </c>
      <c r="AN75" t="str">
        <f>IF(OR($A75="", AN$5=""), "", IF(COUNTIFS(【データ】蓄積用!A$2:A$10000, AN$5, 【データ】蓄積用!C$2:C$10000, $A75, 【データ】蓄積用!D$2:D$10000, "&gt;=3000", 【データ】蓄積用!E$2:E$10000, "&gt;=1500")&gt;0, "〇", IF(COUNTIFS(【データ】蓄積用!A$2:A$10000, AN$5, 【データ】蓄積用!C$2:C$10000, $A75, 【データ】蓄積用!Q$2:Q$10000, 1, 【データ】蓄積用!AC$2:AC$10000, "&gt;=4.0")&gt;0, "〇", "×")))</f>
        <v>×</v>
      </c>
      <c r="AO75" t="str">
        <f>IF(OR($A75="", AO$5=""), "", IF(COUNTIFS(【データ】蓄積用!A$2:A$10000, AO$5, 【データ】蓄積用!C$2:C$10000, $A75, 【データ】蓄積用!D$2:D$10000, "&gt;=3000", 【データ】蓄積用!E$2:E$10000, "&gt;=1500")&gt;0, "〇", IF(COUNTIFS(【データ】蓄積用!A$2:A$10000, AO$5, 【データ】蓄積用!C$2:C$10000, $A75, 【データ】蓄積用!Q$2:Q$10000, 1, 【データ】蓄積用!AC$2:AC$10000, "&gt;=4.0")&gt;0, "〇", "×")))</f>
        <v>×</v>
      </c>
      <c r="AP75" t="str">
        <f>IF(OR($A75="", AP$5=""), "", IF(COUNTIFS(【データ】蓄積用!A$2:A$10000, AP$5, 【データ】蓄積用!C$2:C$10000, $A75, 【データ】蓄積用!D$2:D$10000, "&gt;=3000", 【データ】蓄積用!E$2:E$10000, "&gt;=1500")&gt;0, "〇", IF(COUNTIFS(【データ】蓄積用!A$2:A$10000, AP$5, 【データ】蓄積用!C$2:C$10000, $A75, 【データ】蓄積用!Q$2:Q$10000, 1, 【データ】蓄積用!AC$2:AC$10000, "&gt;=4.0")&gt;0, "〇", "×")))</f>
        <v>×</v>
      </c>
      <c r="AQ75" t="str">
        <f>IF(OR($A75="", AQ$5=""), "", IF(COUNTIFS(【データ】蓄積用!A$2:A$10000, AQ$5, 【データ】蓄積用!C$2:C$10000, $A75, 【データ】蓄積用!D$2:D$10000, "&gt;=3000", 【データ】蓄積用!E$2:E$10000, "&gt;=1500")&gt;0, "〇", IF(COUNTIFS(【データ】蓄積用!A$2:A$10000, AQ$5, 【データ】蓄積用!C$2:C$10000, $A75, 【データ】蓄積用!Q$2:Q$10000, 1, 【データ】蓄積用!AC$2:AC$10000, "&gt;=4.0")&gt;0, "〇", "×")))</f>
        <v>×</v>
      </c>
      <c r="AR75" t="str">
        <f>IF(OR($A75="", AR$5=""), "", IF(COUNTIFS(【データ】蓄積用!A$2:A$10000, AR$5, 【データ】蓄積用!C$2:C$10000, $A75, 【データ】蓄積用!D$2:D$10000, "&gt;=3000", 【データ】蓄積用!E$2:E$10000, "&gt;=1500")&gt;0, "〇", IF(COUNTIFS(【データ】蓄積用!A$2:A$10000, AR$5, 【データ】蓄積用!C$2:C$10000, $A75, 【データ】蓄積用!Q$2:Q$10000, 1, 【データ】蓄積用!AC$2:AC$10000, "&gt;=4.0")&gt;0, "〇", "×")))</f>
        <v>〇</v>
      </c>
      <c r="AS75" t="str">
        <f>IF(OR($A75="", AS$5=""), "", IF(COUNTIFS(【データ】蓄積用!A$2:A$10000, AS$5, 【データ】蓄積用!C$2:C$10000, $A75, 【データ】蓄積用!D$2:D$10000, "&gt;=3000", 【データ】蓄積用!E$2:E$10000, "&gt;=1500")&gt;0, "〇", IF(COUNTIFS(【データ】蓄積用!A$2:A$10000, AS$5, 【データ】蓄積用!C$2:C$10000, $A75, 【データ】蓄積用!Q$2:Q$10000, 1, 【データ】蓄積用!AC$2:AC$10000, "&gt;=4.0")&gt;0, "〇", "×")))</f>
        <v>×</v>
      </c>
      <c r="AT75" t="str">
        <f>IF(OR($A75="", AT$5=""), "", IF(COUNTIFS(【データ】蓄積用!A$2:A$10000, AT$5, 【データ】蓄積用!C$2:C$10000, $A75, 【データ】蓄積用!D$2:D$10000, "&gt;=3000", 【データ】蓄積用!E$2:E$10000, "&gt;=1500")&gt;0, "〇", IF(COUNTIFS(【データ】蓄積用!A$2:A$10000, AT$5, 【データ】蓄積用!C$2:C$10000, $A75, 【データ】蓄積用!Q$2:Q$10000, 1, 【データ】蓄積用!AC$2:AC$10000, "&gt;=4.0")&gt;0, "〇", "×")))</f>
        <v>×</v>
      </c>
      <c r="AU75" t="str">
        <f>IF(OR($A75="", AU$5=""), "", IF(COUNTIFS(【データ】蓄積用!A$2:A$10000, AU$5, 【データ】蓄積用!C$2:C$10000, $A75, 【データ】蓄積用!D$2:D$10000, "&gt;=3000", 【データ】蓄積用!E$2:E$10000, "&gt;=1500")&gt;0, "〇", IF(COUNTIFS(【データ】蓄積用!A$2:A$10000, AU$5, 【データ】蓄積用!C$2:C$10000, $A75, 【データ】蓄積用!Q$2:Q$10000, 1, 【データ】蓄積用!AC$2:AC$10000, "&gt;=4.0")&gt;0, "〇", "×")))</f>
        <v>×</v>
      </c>
      <c r="AV75" t="str">
        <f>IF(OR($A75="", AV$5=""), "", IF(COUNTIFS(【データ】蓄積用!A$2:A$10000, AV$5, 【データ】蓄積用!C$2:C$10000, $A75, 【データ】蓄積用!D$2:D$10000, "&gt;=3000", 【データ】蓄積用!E$2:E$10000, "&gt;=1500")&gt;0, "〇", IF(COUNTIFS(【データ】蓄積用!A$2:A$10000, AV$5, 【データ】蓄積用!C$2:C$10000, $A75, 【データ】蓄積用!Q$2:Q$10000, 1, 【データ】蓄積用!AC$2:AC$10000, "&gt;=4.0")&gt;0, "〇", "×")))</f>
        <v>×</v>
      </c>
      <c r="AW75" t="str">
        <f>IF(OR($A75="", AW$5=""), "", IF(COUNTIFS(【データ】蓄積用!A$2:A$10000, AW$5, 【データ】蓄積用!C$2:C$10000, $A75, 【データ】蓄積用!D$2:D$10000, "&gt;=3000", 【データ】蓄積用!E$2:E$10000, "&gt;=1500")&gt;0, "〇", IF(COUNTIFS(【データ】蓄積用!A$2:A$10000, AW$5, 【データ】蓄積用!C$2:C$10000, $A75, 【データ】蓄積用!Q$2:Q$10000, 1, 【データ】蓄積用!AC$2:AC$10000, "&gt;=4.0")&gt;0, "〇", "×")))</f>
        <v>×</v>
      </c>
      <c r="AX75" t="str">
        <f>IF(OR($A75="", AX$5=""), "", IF(COUNTIFS(【データ】蓄積用!A$2:A$10000, AX$5, 【データ】蓄積用!C$2:C$10000, $A75, 【データ】蓄積用!D$2:D$10000, "&gt;=3000", 【データ】蓄積用!E$2:E$10000, "&gt;=1500")&gt;0, "〇", IF(COUNTIFS(【データ】蓄積用!A$2:A$10000, AX$5, 【データ】蓄積用!C$2:C$10000, $A75, 【データ】蓄積用!Q$2:Q$10000, 1, 【データ】蓄積用!AC$2:AC$10000, "&gt;=4.0")&gt;0, "〇", "×")))</f>
        <v>×</v>
      </c>
      <c r="AY75" t="str">
        <f>IF(OR($A75="", AY$5=""), "", IF(COUNTIFS(【データ】蓄積用!A$2:A$10000, AY$5, 【データ】蓄積用!C$2:C$10000, $A75, 【データ】蓄積用!D$2:D$10000, "&gt;=3000", 【データ】蓄積用!E$2:E$10000, "&gt;=1500")&gt;0, "〇", IF(COUNTIFS(【データ】蓄積用!A$2:A$10000, AY$5, 【データ】蓄積用!C$2:C$10000, $A75, 【データ】蓄積用!Q$2:Q$10000, 1, 【データ】蓄積用!AC$2:AC$10000, "&gt;=4.0")&gt;0, "〇", "×")))</f>
        <v/>
      </c>
    </row>
    <row r="76" spans="1:51">
      <c r="A76">
        <v>663</v>
      </c>
      <c r="B76" t="str">
        <f>IF(OR($A76="", B$5=""), "", IF(COUNTIFS(【データ】蓄積用!A$2:A$10000, B$5, 【データ】蓄積用!C$2:C$10000, $A76, 【データ】蓄積用!D$2:D$10000, "&gt;=3000", 【データ】蓄積用!E$2:E$10000, "&gt;=1500")&gt;0, "〇", IF(COUNTIFS(【データ】蓄積用!A$2:A$10000, B$5, 【データ】蓄積用!C$2:C$10000, $A76, 【データ】蓄積用!Q$2:Q$10000, 1, 【データ】蓄積用!AC$2:AC$10000, "&gt;=4.0")&gt;0, "〇", "×")))</f>
        <v>〇</v>
      </c>
      <c r="C76" t="str">
        <f>IF(OR($A76="", C$5=""), "", IF(COUNTIFS(【データ】蓄積用!A$2:A$10000, C$5, 【データ】蓄積用!C$2:C$10000, $A76, 【データ】蓄積用!D$2:D$10000, "&gt;=3000", 【データ】蓄積用!E$2:E$10000, "&gt;=1500")&gt;0, "〇", IF(COUNTIFS(【データ】蓄積用!A$2:A$10000, C$5, 【データ】蓄積用!C$2:C$10000, $A76, 【データ】蓄積用!Q$2:Q$10000, 1, 【データ】蓄積用!AC$2:AC$10000, "&gt;=4.0")&gt;0, "〇", "×")))</f>
        <v>×</v>
      </c>
      <c r="D76" t="str">
        <f>IF(OR($A76="", D$5=""), "", IF(COUNTIFS(【データ】蓄積用!A$2:A$10000, D$5, 【データ】蓄積用!C$2:C$10000, $A76, 【データ】蓄積用!D$2:D$10000, "&gt;=3000", 【データ】蓄積用!E$2:E$10000, "&gt;=1500")&gt;0, "〇", IF(COUNTIFS(【データ】蓄積用!A$2:A$10000, D$5, 【データ】蓄積用!C$2:C$10000, $A76, 【データ】蓄積用!Q$2:Q$10000, 1, 【データ】蓄積用!AC$2:AC$10000, "&gt;=4.0")&gt;0, "〇", "×")))</f>
        <v>〇</v>
      </c>
      <c r="E76" t="str">
        <f>IF(OR($A76="", E$5=""), "", IF(COUNTIFS(【データ】蓄積用!A$2:A$10000, E$5, 【データ】蓄積用!C$2:C$10000, $A76, 【データ】蓄積用!D$2:D$10000, "&gt;=3000", 【データ】蓄積用!E$2:E$10000, "&gt;=1500")&gt;0, "〇", IF(COUNTIFS(【データ】蓄積用!A$2:A$10000, E$5, 【データ】蓄積用!C$2:C$10000, $A76, 【データ】蓄積用!Q$2:Q$10000, 1, 【データ】蓄積用!AC$2:AC$10000, "&gt;=4.0")&gt;0, "〇", "×")))</f>
        <v>×</v>
      </c>
      <c r="F76" t="str">
        <f>IF(OR($A76="", F$5=""), "", IF(COUNTIFS(【データ】蓄積用!A$2:A$10000, F$5, 【データ】蓄積用!C$2:C$10000, $A76, 【データ】蓄積用!D$2:D$10000, "&gt;=3000", 【データ】蓄積用!E$2:E$10000, "&gt;=1500")&gt;0, "〇", IF(COUNTIFS(【データ】蓄積用!A$2:A$10000, F$5, 【データ】蓄積用!C$2:C$10000, $A76, 【データ】蓄積用!Q$2:Q$10000, 1, 【データ】蓄積用!AC$2:AC$10000, "&gt;=4.0")&gt;0, "〇", "×")))</f>
        <v>×</v>
      </c>
      <c r="G76" t="str">
        <f>IF(OR($A76="", G$5=""), "", IF(COUNTIFS(【データ】蓄積用!A$2:A$10000, G$5, 【データ】蓄積用!C$2:C$10000, $A76, 【データ】蓄積用!D$2:D$10000, "&gt;=3000", 【データ】蓄積用!E$2:E$10000, "&gt;=1500")&gt;0, "〇", IF(COUNTIFS(【データ】蓄積用!A$2:A$10000, G$5, 【データ】蓄積用!C$2:C$10000, $A76, 【データ】蓄積用!Q$2:Q$10000, 1, 【データ】蓄積用!AC$2:AC$10000, "&gt;=4.0")&gt;0, "〇", "×")))</f>
        <v>×</v>
      </c>
      <c r="H76" t="str">
        <f>IF(OR($A76="", H$5=""), "", IF(COUNTIFS(【データ】蓄積用!A$2:A$10000, H$5, 【データ】蓄積用!C$2:C$10000, $A76, 【データ】蓄積用!D$2:D$10000, "&gt;=3000", 【データ】蓄積用!E$2:E$10000, "&gt;=1500")&gt;0, "〇", IF(COUNTIFS(【データ】蓄積用!A$2:A$10000, H$5, 【データ】蓄積用!C$2:C$10000, $A76, 【データ】蓄積用!Q$2:Q$10000, 1, 【データ】蓄積用!AC$2:AC$10000, "&gt;=4.0")&gt;0, "〇", "×")))</f>
        <v>×</v>
      </c>
      <c r="I76" t="str">
        <f>IF(OR($A76="", I$5=""), "", IF(COUNTIFS(【データ】蓄積用!A$2:A$10000, I$5, 【データ】蓄積用!C$2:C$10000, $A76, 【データ】蓄積用!D$2:D$10000, "&gt;=3000", 【データ】蓄積用!E$2:E$10000, "&gt;=1500")&gt;0, "〇", IF(COUNTIFS(【データ】蓄積用!A$2:A$10000, I$5, 【データ】蓄積用!C$2:C$10000, $A76, 【データ】蓄積用!Q$2:Q$10000, 1, 【データ】蓄積用!AC$2:AC$10000, "&gt;=4.0")&gt;0, "〇", "×")))</f>
        <v>×</v>
      </c>
      <c r="J76" t="str">
        <f>IF(OR($A76="", J$5=""), "", IF(COUNTIFS(【データ】蓄積用!A$2:A$10000, J$5, 【データ】蓄積用!C$2:C$10000, $A76, 【データ】蓄積用!D$2:D$10000, "&gt;=3000", 【データ】蓄積用!E$2:E$10000, "&gt;=1500")&gt;0, "〇", IF(COUNTIFS(【データ】蓄積用!A$2:A$10000, J$5, 【データ】蓄積用!C$2:C$10000, $A76, 【データ】蓄積用!Q$2:Q$10000, 1, 【データ】蓄積用!AC$2:AC$10000, "&gt;=4.0")&gt;0, "〇", "×")))</f>
        <v>×</v>
      </c>
      <c r="K76" t="str">
        <f>IF(OR($A76="", K$5=""), "", IF(COUNTIFS(【データ】蓄積用!A$2:A$10000, K$5, 【データ】蓄積用!C$2:C$10000, $A76, 【データ】蓄積用!D$2:D$10000, "&gt;=3000", 【データ】蓄積用!E$2:E$10000, "&gt;=1500")&gt;0, "〇", IF(COUNTIFS(【データ】蓄積用!A$2:A$10000, K$5, 【データ】蓄積用!C$2:C$10000, $A76, 【データ】蓄積用!Q$2:Q$10000, 1, 【データ】蓄積用!AC$2:AC$10000, "&gt;=4.0")&gt;0, "〇", "×")))</f>
        <v>×</v>
      </c>
      <c r="L76" t="str">
        <f>IF(OR($A76="", L$5=""), "", IF(COUNTIFS(【データ】蓄積用!A$2:A$10000, L$5, 【データ】蓄積用!C$2:C$10000, $A76, 【データ】蓄積用!D$2:D$10000, "&gt;=3000", 【データ】蓄積用!E$2:E$10000, "&gt;=1500")&gt;0, "〇", IF(COUNTIFS(【データ】蓄積用!A$2:A$10000, L$5, 【データ】蓄積用!C$2:C$10000, $A76, 【データ】蓄積用!Q$2:Q$10000, 1, 【データ】蓄積用!AC$2:AC$10000, "&gt;=4.0")&gt;0, "〇", "×")))</f>
        <v>×</v>
      </c>
      <c r="M76" t="str">
        <f>IF(OR($A76="", M$5=""), "", IF(COUNTIFS(【データ】蓄積用!A$2:A$10000, M$5, 【データ】蓄積用!C$2:C$10000, $A76, 【データ】蓄積用!D$2:D$10000, "&gt;=3000", 【データ】蓄積用!E$2:E$10000, "&gt;=1500")&gt;0, "〇", IF(COUNTIFS(【データ】蓄積用!A$2:A$10000, M$5, 【データ】蓄積用!C$2:C$10000, $A76, 【データ】蓄積用!Q$2:Q$10000, 1, 【データ】蓄積用!AC$2:AC$10000, "&gt;=4.0")&gt;0, "〇", "×")))</f>
        <v>×</v>
      </c>
      <c r="N76" t="str">
        <f>IF(OR($A76="", N$5=""), "", IF(COUNTIFS(【データ】蓄積用!A$2:A$10000, N$5, 【データ】蓄積用!C$2:C$10000, $A76, 【データ】蓄積用!D$2:D$10000, "&gt;=3000", 【データ】蓄積用!E$2:E$10000, "&gt;=1500")&gt;0, "〇", IF(COUNTIFS(【データ】蓄積用!A$2:A$10000, N$5, 【データ】蓄積用!C$2:C$10000, $A76, 【データ】蓄積用!Q$2:Q$10000, 1, 【データ】蓄積用!AC$2:AC$10000, "&gt;=4.0")&gt;0, "〇", "×")))</f>
        <v>×</v>
      </c>
      <c r="O76" t="str">
        <f>IF(OR($A76="", O$5=""), "", IF(COUNTIFS(【データ】蓄積用!A$2:A$10000, O$5, 【データ】蓄積用!C$2:C$10000, $A76, 【データ】蓄積用!D$2:D$10000, "&gt;=3000", 【データ】蓄積用!E$2:E$10000, "&gt;=1500")&gt;0, "〇", IF(COUNTIFS(【データ】蓄積用!A$2:A$10000, O$5, 【データ】蓄積用!C$2:C$10000, $A76, 【データ】蓄積用!Q$2:Q$10000, 1, 【データ】蓄積用!AC$2:AC$10000, "&gt;=4.0")&gt;0, "〇", "×")))</f>
        <v>×</v>
      </c>
      <c r="P76" t="str">
        <f>IF(OR($A76="", P$5=""), "", IF(COUNTIFS(【データ】蓄積用!A$2:A$10000, P$5, 【データ】蓄積用!C$2:C$10000, $A76, 【データ】蓄積用!D$2:D$10000, "&gt;=3000", 【データ】蓄積用!E$2:E$10000, "&gt;=1500")&gt;0, "〇", IF(COUNTIFS(【データ】蓄積用!A$2:A$10000, P$5, 【データ】蓄積用!C$2:C$10000, $A76, 【データ】蓄積用!Q$2:Q$10000, 1, 【データ】蓄積用!AC$2:AC$10000, "&gt;=4.0")&gt;0, "〇", "×")))</f>
        <v>×</v>
      </c>
      <c r="Q76" t="str">
        <f>IF(OR($A76="", Q$5=""), "", IF(COUNTIFS(【データ】蓄積用!A$2:A$10000, Q$5, 【データ】蓄積用!C$2:C$10000, $A76, 【データ】蓄積用!D$2:D$10000, "&gt;=3000", 【データ】蓄積用!E$2:E$10000, "&gt;=1500")&gt;0, "〇", IF(COUNTIFS(【データ】蓄積用!A$2:A$10000, Q$5, 【データ】蓄積用!C$2:C$10000, $A76, 【データ】蓄積用!Q$2:Q$10000, 1, 【データ】蓄積用!AC$2:AC$10000, "&gt;=4.0")&gt;0, "〇", "×")))</f>
        <v>×</v>
      </c>
      <c r="R76" t="str">
        <f>IF(OR($A76="", R$5=""), "", IF(COUNTIFS(【データ】蓄積用!A$2:A$10000, R$5, 【データ】蓄積用!C$2:C$10000, $A76, 【データ】蓄積用!D$2:D$10000, "&gt;=3000", 【データ】蓄積用!E$2:E$10000, "&gt;=1500")&gt;0, "〇", IF(COUNTIFS(【データ】蓄積用!A$2:A$10000, R$5, 【データ】蓄積用!C$2:C$10000, $A76, 【データ】蓄積用!Q$2:Q$10000, 1, 【データ】蓄積用!AC$2:AC$10000, "&gt;=4.0")&gt;0, "〇", "×")))</f>
        <v>×</v>
      </c>
      <c r="S76" t="str">
        <f>IF(OR($A76="", S$5=""), "", IF(COUNTIFS(【データ】蓄積用!A$2:A$10000, S$5, 【データ】蓄積用!C$2:C$10000, $A76, 【データ】蓄積用!D$2:D$10000, "&gt;=3000", 【データ】蓄積用!E$2:E$10000, "&gt;=1500")&gt;0, "〇", IF(COUNTIFS(【データ】蓄積用!A$2:A$10000, S$5, 【データ】蓄積用!C$2:C$10000, $A76, 【データ】蓄積用!Q$2:Q$10000, 1, 【データ】蓄積用!AC$2:AC$10000, "&gt;=4.0")&gt;0, "〇", "×")))</f>
        <v>×</v>
      </c>
      <c r="T76" t="str">
        <f>IF(OR($A76="", T$5=""), "", IF(COUNTIFS(【データ】蓄積用!A$2:A$10000, T$5, 【データ】蓄積用!C$2:C$10000, $A76, 【データ】蓄積用!D$2:D$10000, "&gt;=3000", 【データ】蓄積用!E$2:E$10000, "&gt;=1500")&gt;0, "〇", IF(COUNTIFS(【データ】蓄積用!A$2:A$10000, T$5, 【データ】蓄積用!C$2:C$10000, $A76, 【データ】蓄積用!Q$2:Q$10000, 1, 【データ】蓄積用!AC$2:AC$10000, "&gt;=4.0")&gt;0, "〇", "×")))</f>
        <v>〇</v>
      </c>
      <c r="U76" t="str">
        <f>IF(OR($A76="", U$5=""), "", IF(COUNTIFS(【データ】蓄積用!A$2:A$10000, U$5, 【データ】蓄積用!C$2:C$10000, $A76, 【データ】蓄積用!D$2:D$10000, "&gt;=3000", 【データ】蓄積用!E$2:E$10000, "&gt;=1500")&gt;0, "〇", IF(COUNTIFS(【データ】蓄積用!A$2:A$10000, U$5, 【データ】蓄積用!C$2:C$10000, $A76, 【データ】蓄積用!Q$2:Q$10000, 1, 【データ】蓄積用!AC$2:AC$10000, "&gt;=4.0")&gt;0, "〇", "×")))</f>
        <v>×</v>
      </c>
      <c r="V76" t="str">
        <f>IF(OR($A76="", V$5=""), "", IF(COUNTIFS(【データ】蓄積用!A$2:A$10000, V$5, 【データ】蓄積用!C$2:C$10000, $A76, 【データ】蓄積用!D$2:D$10000, "&gt;=3000", 【データ】蓄積用!E$2:E$10000, "&gt;=1500")&gt;0, "〇", IF(COUNTIFS(【データ】蓄積用!A$2:A$10000, V$5, 【データ】蓄積用!C$2:C$10000, $A76, 【データ】蓄積用!Q$2:Q$10000, 1, 【データ】蓄積用!AC$2:AC$10000, "&gt;=4.0")&gt;0, "〇", "×")))</f>
        <v>×</v>
      </c>
      <c r="W76" t="str">
        <f>IF(OR($A76="", W$5=""), "", IF(COUNTIFS(【データ】蓄積用!A$2:A$10000, W$5, 【データ】蓄積用!C$2:C$10000, $A76, 【データ】蓄積用!D$2:D$10000, "&gt;=3000", 【データ】蓄積用!E$2:E$10000, "&gt;=1500")&gt;0, "〇", IF(COUNTIFS(【データ】蓄積用!A$2:A$10000, W$5, 【データ】蓄積用!C$2:C$10000, $A76, 【データ】蓄積用!Q$2:Q$10000, 1, 【データ】蓄積用!AC$2:AC$10000, "&gt;=4.0")&gt;0, "〇", "×")))</f>
        <v>×</v>
      </c>
      <c r="X76" t="str">
        <f>IF(OR($A76="", X$5=""), "", IF(COUNTIFS(【データ】蓄積用!A$2:A$10000, X$5, 【データ】蓄積用!C$2:C$10000, $A76, 【データ】蓄積用!D$2:D$10000, "&gt;=3000", 【データ】蓄積用!E$2:E$10000, "&gt;=1500")&gt;0, "〇", IF(COUNTIFS(【データ】蓄積用!A$2:A$10000, X$5, 【データ】蓄積用!C$2:C$10000, $A76, 【データ】蓄積用!Q$2:Q$10000, 1, 【データ】蓄積用!AC$2:AC$10000, "&gt;=4.0")&gt;0, "〇", "×")))</f>
        <v>×</v>
      </c>
      <c r="Y76" t="str">
        <f>IF(OR($A76="", Y$5=""), "", IF(COUNTIFS(【データ】蓄積用!A$2:A$10000, Y$5, 【データ】蓄積用!C$2:C$10000, $A76, 【データ】蓄積用!D$2:D$10000, "&gt;=3000", 【データ】蓄積用!E$2:E$10000, "&gt;=1500")&gt;0, "〇", IF(COUNTIFS(【データ】蓄積用!A$2:A$10000, Y$5, 【データ】蓄積用!C$2:C$10000, $A76, 【データ】蓄積用!Q$2:Q$10000, 1, 【データ】蓄積用!AC$2:AC$10000, "&gt;=4.0")&gt;0, "〇", "×")))</f>
        <v>×</v>
      </c>
      <c r="Z76" t="str">
        <f>IF(OR($A76="", Z$5=""), "", IF(COUNTIFS(【データ】蓄積用!A$2:A$10000, Z$5, 【データ】蓄積用!C$2:C$10000, $A76, 【データ】蓄積用!D$2:D$10000, "&gt;=3000", 【データ】蓄積用!E$2:E$10000, "&gt;=1500")&gt;0, "〇", IF(COUNTIFS(【データ】蓄積用!A$2:A$10000, Z$5, 【データ】蓄積用!C$2:C$10000, $A76, 【データ】蓄積用!Q$2:Q$10000, 1, 【データ】蓄積用!AC$2:AC$10000, "&gt;=4.0")&gt;0, "〇", "×")))</f>
        <v>×</v>
      </c>
      <c r="AA76" t="str">
        <f>IF(OR($A76="", AA$5=""), "", IF(COUNTIFS(【データ】蓄積用!A$2:A$10000, AA$5, 【データ】蓄積用!C$2:C$10000, $A76, 【データ】蓄積用!D$2:D$10000, "&gt;=3000", 【データ】蓄積用!E$2:E$10000, "&gt;=1500")&gt;0, "〇", IF(COUNTIFS(【データ】蓄積用!A$2:A$10000, AA$5, 【データ】蓄積用!C$2:C$10000, $A76, 【データ】蓄積用!Q$2:Q$10000, 1, 【データ】蓄積用!AC$2:AC$10000, "&gt;=4.0")&gt;0, "〇", "×")))</f>
        <v>×</v>
      </c>
      <c r="AB76" t="str">
        <f>IF(OR($A76="", AB$5=""), "", IF(COUNTIFS(【データ】蓄積用!A$2:A$10000, AB$5, 【データ】蓄積用!C$2:C$10000, $A76, 【データ】蓄積用!D$2:D$10000, "&gt;=3000", 【データ】蓄積用!E$2:E$10000, "&gt;=1500")&gt;0, "〇", IF(COUNTIFS(【データ】蓄積用!A$2:A$10000, AB$5, 【データ】蓄積用!C$2:C$10000, $A76, 【データ】蓄積用!Q$2:Q$10000, 1, 【データ】蓄積用!AC$2:AC$10000, "&gt;=4.0")&gt;0, "〇", "×")))</f>
        <v>×</v>
      </c>
      <c r="AC76" t="str">
        <f>IF(OR($A76="", AC$5=""), "", IF(COUNTIFS(【データ】蓄積用!A$2:A$10000, AC$5, 【データ】蓄積用!C$2:C$10000, $A76, 【データ】蓄積用!D$2:D$10000, "&gt;=3000", 【データ】蓄積用!E$2:E$10000, "&gt;=1500")&gt;0, "〇", IF(COUNTIFS(【データ】蓄積用!A$2:A$10000, AC$5, 【データ】蓄積用!C$2:C$10000, $A76, 【データ】蓄積用!Q$2:Q$10000, 1, 【データ】蓄積用!AC$2:AC$10000, "&gt;=4.0")&gt;0, "〇", "×")))</f>
        <v>×</v>
      </c>
      <c r="AD76" t="str">
        <f>IF(OR($A76="", AD$5=""), "", IF(COUNTIFS(【データ】蓄積用!A$2:A$10000, AD$5, 【データ】蓄積用!C$2:C$10000, $A76, 【データ】蓄積用!D$2:D$10000, "&gt;=3000", 【データ】蓄積用!E$2:E$10000, "&gt;=1500")&gt;0, "〇", IF(COUNTIFS(【データ】蓄積用!A$2:A$10000, AD$5, 【データ】蓄積用!C$2:C$10000, $A76, 【データ】蓄積用!Q$2:Q$10000, 1, 【データ】蓄積用!AC$2:AC$10000, "&gt;=4.0")&gt;0, "〇", "×")))</f>
        <v>×</v>
      </c>
      <c r="AE76" t="str">
        <f>IF(OR($A76="", AE$5=""), "", IF(COUNTIFS(【データ】蓄積用!A$2:A$10000, AE$5, 【データ】蓄積用!C$2:C$10000, $A76, 【データ】蓄積用!D$2:D$10000, "&gt;=3000", 【データ】蓄積用!E$2:E$10000, "&gt;=1500")&gt;0, "〇", IF(COUNTIFS(【データ】蓄積用!A$2:A$10000, AE$5, 【データ】蓄積用!C$2:C$10000, $A76, 【データ】蓄積用!Q$2:Q$10000, 1, 【データ】蓄積用!AC$2:AC$10000, "&gt;=4.0")&gt;0, "〇", "×")))</f>
        <v>×</v>
      </c>
      <c r="AF76" t="str">
        <f>IF(OR($A76="", AF$5=""), "", IF(COUNTIFS(【データ】蓄積用!A$2:A$10000, AF$5, 【データ】蓄積用!C$2:C$10000, $A76, 【データ】蓄積用!D$2:D$10000, "&gt;=3000", 【データ】蓄積用!E$2:E$10000, "&gt;=1500")&gt;0, "〇", IF(COUNTIFS(【データ】蓄積用!A$2:A$10000, AF$5, 【データ】蓄積用!C$2:C$10000, $A76, 【データ】蓄積用!Q$2:Q$10000, 1, 【データ】蓄積用!AC$2:AC$10000, "&gt;=4.0")&gt;0, "〇", "×")))</f>
        <v>×</v>
      </c>
      <c r="AG76" t="str">
        <f>IF(OR($A76="", AG$5=""), "", IF(COUNTIFS(【データ】蓄積用!A$2:A$10000, AG$5, 【データ】蓄積用!C$2:C$10000, $A76, 【データ】蓄積用!D$2:D$10000, "&gt;=3000", 【データ】蓄積用!E$2:E$10000, "&gt;=1500")&gt;0, "〇", IF(COUNTIFS(【データ】蓄積用!A$2:A$10000, AG$5, 【データ】蓄積用!C$2:C$10000, $A76, 【データ】蓄積用!Q$2:Q$10000, 1, 【データ】蓄積用!AC$2:AC$10000, "&gt;=4.0")&gt;0, "〇", "×")))</f>
        <v>×</v>
      </c>
      <c r="AH76" t="str">
        <f>IF(OR($A76="", AH$5=""), "", IF(COUNTIFS(【データ】蓄積用!A$2:A$10000, AH$5, 【データ】蓄積用!C$2:C$10000, $A76, 【データ】蓄積用!D$2:D$10000, "&gt;=3000", 【データ】蓄積用!E$2:E$10000, "&gt;=1500")&gt;0, "〇", IF(COUNTIFS(【データ】蓄積用!A$2:A$10000, AH$5, 【データ】蓄積用!C$2:C$10000, $A76, 【データ】蓄積用!Q$2:Q$10000, 1, 【データ】蓄積用!AC$2:AC$10000, "&gt;=4.0")&gt;0, "〇", "×")))</f>
        <v>×</v>
      </c>
      <c r="AI76" t="str">
        <f>IF(OR($A76="", AI$5=""), "", IF(COUNTIFS(【データ】蓄積用!A$2:A$10000, AI$5, 【データ】蓄積用!C$2:C$10000, $A76, 【データ】蓄積用!D$2:D$10000, "&gt;=3000", 【データ】蓄積用!E$2:E$10000, "&gt;=1500")&gt;0, "〇", IF(COUNTIFS(【データ】蓄積用!A$2:A$10000, AI$5, 【データ】蓄積用!C$2:C$10000, $A76, 【データ】蓄積用!Q$2:Q$10000, 1, 【データ】蓄積用!AC$2:AC$10000, "&gt;=4.0")&gt;0, "〇", "×")))</f>
        <v>×</v>
      </c>
      <c r="AJ76" t="str">
        <f>IF(OR($A76="", AJ$5=""), "", IF(COUNTIFS(【データ】蓄積用!A$2:A$10000, AJ$5, 【データ】蓄積用!C$2:C$10000, $A76, 【データ】蓄積用!D$2:D$10000, "&gt;=3000", 【データ】蓄積用!E$2:E$10000, "&gt;=1500")&gt;0, "〇", IF(COUNTIFS(【データ】蓄積用!A$2:A$10000, AJ$5, 【データ】蓄積用!C$2:C$10000, $A76, 【データ】蓄積用!Q$2:Q$10000, 1, 【データ】蓄積用!AC$2:AC$10000, "&gt;=4.0")&gt;0, "〇", "×")))</f>
        <v>×</v>
      </c>
      <c r="AK76" t="str">
        <f>IF(OR($A76="", AK$5=""), "", IF(COUNTIFS(【データ】蓄積用!A$2:A$10000, AK$5, 【データ】蓄積用!C$2:C$10000, $A76, 【データ】蓄積用!D$2:D$10000, "&gt;=3000", 【データ】蓄積用!E$2:E$10000, "&gt;=1500")&gt;0, "〇", IF(COUNTIFS(【データ】蓄積用!A$2:A$10000, AK$5, 【データ】蓄積用!C$2:C$10000, $A76, 【データ】蓄積用!Q$2:Q$10000, 1, 【データ】蓄積用!AC$2:AC$10000, "&gt;=4.0")&gt;0, "〇", "×")))</f>
        <v>×</v>
      </c>
      <c r="AL76" t="str">
        <f>IF(OR($A76="", AL$5=""), "", IF(COUNTIFS(【データ】蓄積用!A$2:A$10000, AL$5, 【データ】蓄積用!C$2:C$10000, $A76, 【データ】蓄積用!D$2:D$10000, "&gt;=3000", 【データ】蓄積用!E$2:E$10000, "&gt;=1500")&gt;0, "〇", IF(COUNTIFS(【データ】蓄積用!A$2:A$10000, AL$5, 【データ】蓄積用!C$2:C$10000, $A76, 【データ】蓄積用!Q$2:Q$10000, 1, 【データ】蓄積用!AC$2:AC$10000, "&gt;=4.0")&gt;0, "〇", "×")))</f>
        <v>×</v>
      </c>
      <c r="AM76" t="str">
        <f>IF(OR($A76="", AM$5=""), "", IF(COUNTIFS(【データ】蓄積用!A$2:A$10000, AM$5, 【データ】蓄積用!C$2:C$10000, $A76, 【データ】蓄積用!D$2:D$10000, "&gt;=3000", 【データ】蓄積用!E$2:E$10000, "&gt;=1500")&gt;0, "〇", IF(COUNTIFS(【データ】蓄積用!A$2:A$10000, AM$5, 【データ】蓄積用!C$2:C$10000, $A76, 【データ】蓄積用!Q$2:Q$10000, 1, 【データ】蓄積用!AC$2:AC$10000, "&gt;=4.0")&gt;0, "〇", "×")))</f>
        <v>×</v>
      </c>
      <c r="AN76" t="str">
        <f>IF(OR($A76="", AN$5=""), "", IF(COUNTIFS(【データ】蓄積用!A$2:A$10000, AN$5, 【データ】蓄積用!C$2:C$10000, $A76, 【データ】蓄積用!D$2:D$10000, "&gt;=3000", 【データ】蓄積用!E$2:E$10000, "&gt;=1500")&gt;0, "〇", IF(COUNTIFS(【データ】蓄積用!A$2:A$10000, AN$5, 【データ】蓄積用!C$2:C$10000, $A76, 【データ】蓄積用!Q$2:Q$10000, 1, 【データ】蓄積用!AC$2:AC$10000, "&gt;=4.0")&gt;0, "〇", "×")))</f>
        <v>×</v>
      </c>
      <c r="AO76" t="str">
        <f>IF(OR($A76="", AO$5=""), "", IF(COUNTIFS(【データ】蓄積用!A$2:A$10000, AO$5, 【データ】蓄積用!C$2:C$10000, $A76, 【データ】蓄積用!D$2:D$10000, "&gt;=3000", 【データ】蓄積用!E$2:E$10000, "&gt;=1500")&gt;0, "〇", IF(COUNTIFS(【データ】蓄積用!A$2:A$10000, AO$5, 【データ】蓄積用!C$2:C$10000, $A76, 【データ】蓄積用!Q$2:Q$10000, 1, 【データ】蓄積用!AC$2:AC$10000, "&gt;=4.0")&gt;0, "〇", "×")))</f>
        <v>×</v>
      </c>
      <c r="AP76" t="str">
        <f>IF(OR($A76="", AP$5=""), "", IF(COUNTIFS(【データ】蓄積用!A$2:A$10000, AP$5, 【データ】蓄積用!C$2:C$10000, $A76, 【データ】蓄積用!D$2:D$10000, "&gt;=3000", 【データ】蓄積用!E$2:E$10000, "&gt;=1500")&gt;0, "〇", IF(COUNTIFS(【データ】蓄積用!A$2:A$10000, AP$5, 【データ】蓄積用!C$2:C$10000, $A76, 【データ】蓄積用!Q$2:Q$10000, 1, 【データ】蓄積用!AC$2:AC$10000, "&gt;=4.0")&gt;0, "〇", "×")))</f>
        <v>×</v>
      </c>
      <c r="AQ76" t="str">
        <f>IF(OR($A76="", AQ$5=""), "", IF(COUNTIFS(【データ】蓄積用!A$2:A$10000, AQ$5, 【データ】蓄積用!C$2:C$10000, $A76, 【データ】蓄積用!D$2:D$10000, "&gt;=3000", 【データ】蓄積用!E$2:E$10000, "&gt;=1500")&gt;0, "〇", IF(COUNTIFS(【データ】蓄積用!A$2:A$10000, AQ$5, 【データ】蓄積用!C$2:C$10000, $A76, 【データ】蓄積用!Q$2:Q$10000, 1, 【データ】蓄積用!AC$2:AC$10000, "&gt;=4.0")&gt;0, "〇", "×")))</f>
        <v>×</v>
      </c>
      <c r="AR76" t="str">
        <f>IF(OR($A76="", AR$5=""), "", IF(COUNTIFS(【データ】蓄積用!A$2:A$10000, AR$5, 【データ】蓄積用!C$2:C$10000, $A76, 【データ】蓄積用!D$2:D$10000, "&gt;=3000", 【データ】蓄積用!E$2:E$10000, "&gt;=1500")&gt;0, "〇", IF(COUNTIFS(【データ】蓄積用!A$2:A$10000, AR$5, 【データ】蓄積用!C$2:C$10000, $A76, 【データ】蓄積用!Q$2:Q$10000, 1, 【データ】蓄積用!AC$2:AC$10000, "&gt;=4.0")&gt;0, "〇", "×")))</f>
        <v>×</v>
      </c>
      <c r="AS76" t="str">
        <f>IF(OR($A76="", AS$5=""), "", IF(COUNTIFS(【データ】蓄積用!A$2:A$10000, AS$5, 【データ】蓄積用!C$2:C$10000, $A76, 【データ】蓄積用!D$2:D$10000, "&gt;=3000", 【データ】蓄積用!E$2:E$10000, "&gt;=1500")&gt;0, "〇", IF(COUNTIFS(【データ】蓄積用!A$2:A$10000, AS$5, 【データ】蓄積用!C$2:C$10000, $A76, 【データ】蓄積用!Q$2:Q$10000, 1, 【データ】蓄積用!AC$2:AC$10000, "&gt;=4.0")&gt;0, "〇", "×")))</f>
        <v>×</v>
      </c>
      <c r="AT76" t="str">
        <f>IF(OR($A76="", AT$5=""), "", IF(COUNTIFS(【データ】蓄積用!A$2:A$10000, AT$5, 【データ】蓄積用!C$2:C$10000, $A76, 【データ】蓄積用!D$2:D$10000, "&gt;=3000", 【データ】蓄積用!E$2:E$10000, "&gt;=1500")&gt;0, "〇", IF(COUNTIFS(【データ】蓄積用!A$2:A$10000, AT$5, 【データ】蓄積用!C$2:C$10000, $A76, 【データ】蓄積用!Q$2:Q$10000, 1, 【データ】蓄積用!AC$2:AC$10000, "&gt;=4.0")&gt;0, "〇", "×")))</f>
        <v>×</v>
      </c>
      <c r="AU76" t="str">
        <f>IF(OR($A76="", AU$5=""), "", IF(COUNTIFS(【データ】蓄積用!A$2:A$10000, AU$5, 【データ】蓄積用!C$2:C$10000, $A76, 【データ】蓄積用!D$2:D$10000, "&gt;=3000", 【データ】蓄積用!E$2:E$10000, "&gt;=1500")&gt;0, "〇", IF(COUNTIFS(【データ】蓄積用!A$2:A$10000, AU$5, 【データ】蓄積用!C$2:C$10000, $A76, 【データ】蓄積用!Q$2:Q$10000, 1, 【データ】蓄積用!AC$2:AC$10000, "&gt;=4.0")&gt;0, "〇", "×")))</f>
        <v>×</v>
      </c>
      <c r="AV76" t="str">
        <f>IF(OR($A76="", AV$5=""), "", IF(COUNTIFS(【データ】蓄積用!A$2:A$10000, AV$5, 【データ】蓄積用!C$2:C$10000, $A76, 【データ】蓄積用!D$2:D$10000, "&gt;=3000", 【データ】蓄積用!E$2:E$10000, "&gt;=1500")&gt;0, "〇", IF(COUNTIFS(【データ】蓄積用!A$2:A$10000, AV$5, 【データ】蓄積用!C$2:C$10000, $A76, 【データ】蓄積用!Q$2:Q$10000, 1, 【データ】蓄積用!AC$2:AC$10000, "&gt;=4.0")&gt;0, "〇", "×")))</f>
        <v>×</v>
      </c>
      <c r="AW76" t="str">
        <f>IF(OR($A76="", AW$5=""), "", IF(COUNTIFS(【データ】蓄積用!A$2:A$10000, AW$5, 【データ】蓄積用!C$2:C$10000, $A76, 【データ】蓄積用!D$2:D$10000, "&gt;=3000", 【データ】蓄積用!E$2:E$10000, "&gt;=1500")&gt;0, "〇", IF(COUNTIFS(【データ】蓄積用!A$2:A$10000, AW$5, 【データ】蓄積用!C$2:C$10000, $A76, 【データ】蓄積用!Q$2:Q$10000, 1, 【データ】蓄積用!AC$2:AC$10000, "&gt;=4.0")&gt;0, "〇", "×")))</f>
        <v>×</v>
      </c>
      <c r="AX76" t="str">
        <f>IF(OR($A76="", AX$5=""), "", IF(COUNTIFS(【データ】蓄積用!A$2:A$10000, AX$5, 【データ】蓄積用!C$2:C$10000, $A76, 【データ】蓄積用!D$2:D$10000, "&gt;=3000", 【データ】蓄積用!E$2:E$10000, "&gt;=1500")&gt;0, "〇", IF(COUNTIFS(【データ】蓄積用!A$2:A$10000, AX$5, 【データ】蓄積用!C$2:C$10000, $A76, 【データ】蓄積用!Q$2:Q$10000, 1, 【データ】蓄積用!AC$2:AC$10000, "&gt;=4.0")&gt;0, "〇", "×")))</f>
        <v>×</v>
      </c>
      <c r="AY76" t="str">
        <f>IF(OR($A76="", AY$5=""), "", IF(COUNTIFS(【データ】蓄積用!A$2:A$10000, AY$5, 【データ】蓄積用!C$2:C$10000, $A76, 【データ】蓄積用!D$2:D$10000, "&gt;=3000", 【データ】蓄積用!E$2:E$10000, "&gt;=1500")&gt;0, "〇", IF(COUNTIFS(【データ】蓄積用!A$2:A$10000, AY$5, 【データ】蓄積用!C$2:C$10000, $A76, 【データ】蓄積用!Q$2:Q$10000, 1, 【データ】蓄積用!AC$2:AC$10000, "&gt;=4.0")&gt;0, "〇", "×")))</f>
        <v/>
      </c>
    </row>
    <row r="77" spans="1:51">
      <c r="A77">
        <v>665</v>
      </c>
      <c r="B77" t="str">
        <f>IF(OR($A77="", B$5=""), "", IF(COUNTIFS(【データ】蓄積用!A$2:A$10000, B$5, 【データ】蓄積用!C$2:C$10000, $A77, 【データ】蓄積用!D$2:D$10000, "&gt;=3000", 【データ】蓄積用!E$2:E$10000, "&gt;=1500")&gt;0, "〇", IF(COUNTIFS(【データ】蓄積用!A$2:A$10000, B$5, 【データ】蓄積用!C$2:C$10000, $A77, 【データ】蓄積用!Q$2:Q$10000, 1, 【データ】蓄積用!AC$2:AC$10000, "&gt;=4.0")&gt;0, "〇", "×")))</f>
        <v>×</v>
      </c>
      <c r="C77" t="str">
        <f>IF(OR($A77="", C$5=""), "", IF(COUNTIFS(【データ】蓄積用!A$2:A$10000, C$5, 【データ】蓄積用!C$2:C$10000, $A77, 【データ】蓄積用!D$2:D$10000, "&gt;=3000", 【データ】蓄積用!E$2:E$10000, "&gt;=1500")&gt;0, "〇", IF(COUNTIFS(【データ】蓄積用!A$2:A$10000, C$5, 【データ】蓄積用!C$2:C$10000, $A77, 【データ】蓄積用!Q$2:Q$10000, 1, 【データ】蓄積用!AC$2:AC$10000, "&gt;=4.0")&gt;0, "〇", "×")))</f>
        <v>×</v>
      </c>
      <c r="D77" t="str">
        <f>IF(OR($A77="", D$5=""), "", IF(COUNTIFS(【データ】蓄積用!A$2:A$10000, D$5, 【データ】蓄積用!C$2:C$10000, $A77, 【データ】蓄積用!D$2:D$10000, "&gt;=3000", 【データ】蓄積用!E$2:E$10000, "&gt;=1500")&gt;0, "〇", IF(COUNTIFS(【データ】蓄積用!A$2:A$10000, D$5, 【データ】蓄積用!C$2:C$10000, $A77, 【データ】蓄積用!Q$2:Q$10000, 1, 【データ】蓄積用!AC$2:AC$10000, "&gt;=4.0")&gt;0, "〇", "×")))</f>
        <v>×</v>
      </c>
      <c r="E77" t="str">
        <f>IF(OR($A77="", E$5=""), "", IF(COUNTIFS(【データ】蓄積用!A$2:A$10000, E$5, 【データ】蓄積用!C$2:C$10000, $A77, 【データ】蓄積用!D$2:D$10000, "&gt;=3000", 【データ】蓄積用!E$2:E$10000, "&gt;=1500")&gt;0, "〇", IF(COUNTIFS(【データ】蓄積用!A$2:A$10000, E$5, 【データ】蓄積用!C$2:C$10000, $A77, 【データ】蓄積用!Q$2:Q$10000, 1, 【データ】蓄積用!AC$2:AC$10000, "&gt;=4.0")&gt;0, "〇", "×")))</f>
        <v>×</v>
      </c>
      <c r="F77" t="str">
        <f>IF(OR($A77="", F$5=""), "", IF(COUNTIFS(【データ】蓄積用!A$2:A$10000, F$5, 【データ】蓄積用!C$2:C$10000, $A77, 【データ】蓄積用!D$2:D$10000, "&gt;=3000", 【データ】蓄積用!E$2:E$10000, "&gt;=1500")&gt;0, "〇", IF(COUNTIFS(【データ】蓄積用!A$2:A$10000, F$5, 【データ】蓄積用!C$2:C$10000, $A77, 【データ】蓄積用!Q$2:Q$10000, 1, 【データ】蓄積用!AC$2:AC$10000, "&gt;=4.0")&gt;0, "〇", "×")))</f>
        <v>×</v>
      </c>
      <c r="G77" t="str">
        <f>IF(OR($A77="", G$5=""), "", IF(COUNTIFS(【データ】蓄積用!A$2:A$10000, G$5, 【データ】蓄積用!C$2:C$10000, $A77, 【データ】蓄積用!D$2:D$10000, "&gt;=3000", 【データ】蓄積用!E$2:E$10000, "&gt;=1500")&gt;0, "〇", IF(COUNTIFS(【データ】蓄積用!A$2:A$10000, G$5, 【データ】蓄積用!C$2:C$10000, $A77, 【データ】蓄積用!Q$2:Q$10000, 1, 【データ】蓄積用!AC$2:AC$10000, "&gt;=4.0")&gt;0, "〇", "×")))</f>
        <v>×</v>
      </c>
      <c r="H77" t="str">
        <f>IF(OR($A77="", H$5=""), "", IF(COUNTIFS(【データ】蓄積用!A$2:A$10000, H$5, 【データ】蓄積用!C$2:C$10000, $A77, 【データ】蓄積用!D$2:D$10000, "&gt;=3000", 【データ】蓄積用!E$2:E$10000, "&gt;=1500")&gt;0, "〇", IF(COUNTIFS(【データ】蓄積用!A$2:A$10000, H$5, 【データ】蓄積用!C$2:C$10000, $A77, 【データ】蓄積用!Q$2:Q$10000, 1, 【データ】蓄積用!AC$2:AC$10000, "&gt;=4.0")&gt;0, "〇", "×")))</f>
        <v>〇</v>
      </c>
      <c r="I77" t="str">
        <f>IF(OR($A77="", I$5=""), "", IF(COUNTIFS(【データ】蓄積用!A$2:A$10000, I$5, 【データ】蓄積用!C$2:C$10000, $A77, 【データ】蓄積用!D$2:D$10000, "&gt;=3000", 【データ】蓄積用!E$2:E$10000, "&gt;=1500")&gt;0, "〇", IF(COUNTIFS(【データ】蓄積用!A$2:A$10000, I$5, 【データ】蓄積用!C$2:C$10000, $A77, 【データ】蓄積用!Q$2:Q$10000, 1, 【データ】蓄積用!AC$2:AC$10000, "&gt;=4.0")&gt;0, "〇", "×")))</f>
        <v>×</v>
      </c>
      <c r="J77" t="str">
        <f>IF(OR($A77="", J$5=""), "", IF(COUNTIFS(【データ】蓄積用!A$2:A$10000, J$5, 【データ】蓄積用!C$2:C$10000, $A77, 【データ】蓄積用!D$2:D$10000, "&gt;=3000", 【データ】蓄積用!E$2:E$10000, "&gt;=1500")&gt;0, "〇", IF(COUNTIFS(【データ】蓄積用!A$2:A$10000, J$5, 【データ】蓄積用!C$2:C$10000, $A77, 【データ】蓄積用!Q$2:Q$10000, 1, 【データ】蓄積用!AC$2:AC$10000, "&gt;=4.0")&gt;0, "〇", "×")))</f>
        <v>×</v>
      </c>
      <c r="K77" t="str">
        <f>IF(OR($A77="", K$5=""), "", IF(COUNTIFS(【データ】蓄積用!A$2:A$10000, K$5, 【データ】蓄積用!C$2:C$10000, $A77, 【データ】蓄積用!D$2:D$10000, "&gt;=3000", 【データ】蓄積用!E$2:E$10000, "&gt;=1500")&gt;0, "〇", IF(COUNTIFS(【データ】蓄積用!A$2:A$10000, K$5, 【データ】蓄積用!C$2:C$10000, $A77, 【データ】蓄積用!Q$2:Q$10000, 1, 【データ】蓄積用!AC$2:AC$10000, "&gt;=4.0")&gt;0, "〇", "×")))</f>
        <v>×</v>
      </c>
      <c r="L77" t="str">
        <f>IF(OR($A77="", L$5=""), "", IF(COUNTIFS(【データ】蓄積用!A$2:A$10000, L$5, 【データ】蓄積用!C$2:C$10000, $A77, 【データ】蓄積用!D$2:D$10000, "&gt;=3000", 【データ】蓄積用!E$2:E$10000, "&gt;=1500")&gt;0, "〇", IF(COUNTIFS(【データ】蓄積用!A$2:A$10000, L$5, 【データ】蓄積用!C$2:C$10000, $A77, 【データ】蓄積用!Q$2:Q$10000, 1, 【データ】蓄積用!AC$2:AC$10000, "&gt;=4.0")&gt;0, "〇", "×")))</f>
        <v>×</v>
      </c>
      <c r="M77" t="str">
        <f>IF(OR($A77="", M$5=""), "", IF(COUNTIFS(【データ】蓄積用!A$2:A$10000, M$5, 【データ】蓄積用!C$2:C$10000, $A77, 【データ】蓄積用!D$2:D$10000, "&gt;=3000", 【データ】蓄積用!E$2:E$10000, "&gt;=1500")&gt;0, "〇", IF(COUNTIFS(【データ】蓄積用!A$2:A$10000, M$5, 【データ】蓄積用!C$2:C$10000, $A77, 【データ】蓄積用!Q$2:Q$10000, 1, 【データ】蓄積用!AC$2:AC$10000, "&gt;=4.0")&gt;0, "〇", "×")))</f>
        <v>×</v>
      </c>
      <c r="N77" t="str">
        <f>IF(OR($A77="", N$5=""), "", IF(COUNTIFS(【データ】蓄積用!A$2:A$10000, N$5, 【データ】蓄積用!C$2:C$10000, $A77, 【データ】蓄積用!D$2:D$10000, "&gt;=3000", 【データ】蓄積用!E$2:E$10000, "&gt;=1500")&gt;0, "〇", IF(COUNTIFS(【データ】蓄積用!A$2:A$10000, N$5, 【データ】蓄積用!C$2:C$10000, $A77, 【データ】蓄積用!Q$2:Q$10000, 1, 【データ】蓄積用!AC$2:AC$10000, "&gt;=4.0")&gt;0, "〇", "×")))</f>
        <v>×</v>
      </c>
      <c r="O77" t="str">
        <f>IF(OR($A77="", O$5=""), "", IF(COUNTIFS(【データ】蓄積用!A$2:A$10000, O$5, 【データ】蓄積用!C$2:C$10000, $A77, 【データ】蓄積用!D$2:D$10000, "&gt;=3000", 【データ】蓄積用!E$2:E$10000, "&gt;=1500")&gt;0, "〇", IF(COUNTIFS(【データ】蓄積用!A$2:A$10000, O$5, 【データ】蓄積用!C$2:C$10000, $A77, 【データ】蓄積用!Q$2:Q$10000, 1, 【データ】蓄積用!AC$2:AC$10000, "&gt;=4.0")&gt;0, "〇", "×")))</f>
        <v>×</v>
      </c>
      <c r="P77" t="str">
        <f>IF(OR($A77="", P$5=""), "", IF(COUNTIFS(【データ】蓄積用!A$2:A$10000, P$5, 【データ】蓄積用!C$2:C$10000, $A77, 【データ】蓄積用!D$2:D$10000, "&gt;=3000", 【データ】蓄積用!E$2:E$10000, "&gt;=1500")&gt;0, "〇", IF(COUNTIFS(【データ】蓄積用!A$2:A$10000, P$5, 【データ】蓄積用!C$2:C$10000, $A77, 【データ】蓄積用!Q$2:Q$10000, 1, 【データ】蓄積用!AC$2:AC$10000, "&gt;=4.0")&gt;0, "〇", "×")))</f>
        <v>×</v>
      </c>
      <c r="Q77" t="str">
        <f>IF(OR($A77="", Q$5=""), "", IF(COUNTIFS(【データ】蓄積用!A$2:A$10000, Q$5, 【データ】蓄積用!C$2:C$10000, $A77, 【データ】蓄積用!D$2:D$10000, "&gt;=3000", 【データ】蓄積用!E$2:E$10000, "&gt;=1500")&gt;0, "〇", IF(COUNTIFS(【データ】蓄積用!A$2:A$10000, Q$5, 【データ】蓄積用!C$2:C$10000, $A77, 【データ】蓄積用!Q$2:Q$10000, 1, 【データ】蓄積用!AC$2:AC$10000, "&gt;=4.0")&gt;0, "〇", "×")))</f>
        <v>×</v>
      </c>
      <c r="R77" t="str">
        <f>IF(OR($A77="", R$5=""), "", IF(COUNTIFS(【データ】蓄積用!A$2:A$10000, R$5, 【データ】蓄積用!C$2:C$10000, $A77, 【データ】蓄積用!D$2:D$10000, "&gt;=3000", 【データ】蓄積用!E$2:E$10000, "&gt;=1500")&gt;0, "〇", IF(COUNTIFS(【データ】蓄積用!A$2:A$10000, R$5, 【データ】蓄積用!C$2:C$10000, $A77, 【データ】蓄積用!Q$2:Q$10000, 1, 【データ】蓄積用!AC$2:AC$10000, "&gt;=4.0")&gt;0, "〇", "×")))</f>
        <v>×</v>
      </c>
      <c r="S77" t="str">
        <f>IF(OR($A77="", S$5=""), "", IF(COUNTIFS(【データ】蓄積用!A$2:A$10000, S$5, 【データ】蓄積用!C$2:C$10000, $A77, 【データ】蓄積用!D$2:D$10000, "&gt;=3000", 【データ】蓄積用!E$2:E$10000, "&gt;=1500")&gt;0, "〇", IF(COUNTIFS(【データ】蓄積用!A$2:A$10000, S$5, 【データ】蓄積用!C$2:C$10000, $A77, 【データ】蓄積用!Q$2:Q$10000, 1, 【データ】蓄積用!AC$2:AC$10000, "&gt;=4.0")&gt;0, "〇", "×")))</f>
        <v>×</v>
      </c>
      <c r="T77" t="str">
        <f>IF(OR($A77="", T$5=""), "", IF(COUNTIFS(【データ】蓄積用!A$2:A$10000, T$5, 【データ】蓄積用!C$2:C$10000, $A77, 【データ】蓄積用!D$2:D$10000, "&gt;=3000", 【データ】蓄積用!E$2:E$10000, "&gt;=1500")&gt;0, "〇", IF(COUNTIFS(【データ】蓄積用!A$2:A$10000, T$5, 【データ】蓄積用!C$2:C$10000, $A77, 【データ】蓄積用!Q$2:Q$10000, 1, 【データ】蓄積用!AC$2:AC$10000, "&gt;=4.0")&gt;0, "〇", "×")))</f>
        <v>×</v>
      </c>
      <c r="U77" t="str">
        <f>IF(OR($A77="", U$5=""), "", IF(COUNTIFS(【データ】蓄積用!A$2:A$10000, U$5, 【データ】蓄積用!C$2:C$10000, $A77, 【データ】蓄積用!D$2:D$10000, "&gt;=3000", 【データ】蓄積用!E$2:E$10000, "&gt;=1500")&gt;0, "〇", IF(COUNTIFS(【データ】蓄積用!A$2:A$10000, U$5, 【データ】蓄積用!C$2:C$10000, $A77, 【データ】蓄積用!Q$2:Q$10000, 1, 【データ】蓄積用!AC$2:AC$10000, "&gt;=4.0")&gt;0, "〇", "×")))</f>
        <v>×</v>
      </c>
      <c r="V77" t="str">
        <f>IF(OR($A77="", V$5=""), "", IF(COUNTIFS(【データ】蓄積用!A$2:A$10000, V$5, 【データ】蓄積用!C$2:C$10000, $A77, 【データ】蓄積用!D$2:D$10000, "&gt;=3000", 【データ】蓄積用!E$2:E$10000, "&gt;=1500")&gt;0, "〇", IF(COUNTIFS(【データ】蓄積用!A$2:A$10000, V$5, 【データ】蓄積用!C$2:C$10000, $A77, 【データ】蓄積用!Q$2:Q$10000, 1, 【データ】蓄積用!AC$2:AC$10000, "&gt;=4.0")&gt;0, "〇", "×")))</f>
        <v>×</v>
      </c>
      <c r="W77" t="str">
        <f>IF(OR($A77="", W$5=""), "", IF(COUNTIFS(【データ】蓄積用!A$2:A$10000, W$5, 【データ】蓄積用!C$2:C$10000, $A77, 【データ】蓄積用!D$2:D$10000, "&gt;=3000", 【データ】蓄積用!E$2:E$10000, "&gt;=1500")&gt;0, "〇", IF(COUNTIFS(【データ】蓄積用!A$2:A$10000, W$5, 【データ】蓄積用!C$2:C$10000, $A77, 【データ】蓄積用!Q$2:Q$10000, 1, 【データ】蓄積用!AC$2:AC$10000, "&gt;=4.0")&gt;0, "〇", "×")))</f>
        <v>×</v>
      </c>
      <c r="X77" t="str">
        <f>IF(OR($A77="", X$5=""), "", IF(COUNTIFS(【データ】蓄積用!A$2:A$10000, X$5, 【データ】蓄積用!C$2:C$10000, $A77, 【データ】蓄積用!D$2:D$10000, "&gt;=3000", 【データ】蓄積用!E$2:E$10000, "&gt;=1500")&gt;0, "〇", IF(COUNTIFS(【データ】蓄積用!A$2:A$10000, X$5, 【データ】蓄積用!C$2:C$10000, $A77, 【データ】蓄積用!Q$2:Q$10000, 1, 【データ】蓄積用!AC$2:AC$10000, "&gt;=4.0")&gt;0, "〇", "×")))</f>
        <v>×</v>
      </c>
      <c r="Y77" t="str">
        <f>IF(OR($A77="", Y$5=""), "", IF(COUNTIFS(【データ】蓄積用!A$2:A$10000, Y$5, 【データ】蓄積用!C$2:C$10000, $A77, 【データ】蓄積用!D$2:D$10000, "&gt;=3000", 【データ】蓄積用!E$2:E$10000, "&gt;=1500")&gt;0, "〇", IF(COUNTIFS(【データ】蓄積用!A$2:A$10000, Y$5, 【データ】蓄積用!C$2:C$10000, $A77, 【データ】蓄積用!Q$2:Q$10000, 1, 【データ】蓄積用!AC$2:AC$10000, "&gt;=4.0")&gt;0, "〇", "×")))</f>
        <v>×</v>
      </c>
      <c r="Z77" t="str">
        <f>IF(OR($A77="", Z$5=""), "", IF(COUNTIFS(【データ】蓄積用!A$2:A$10000, Z$5, 【データ】蓄積用!C$2:C$10000, $A77, 【データ】蓄積用!D$2:D$10000, "&gt;=3000", 【データ】蓄積用!E$2:E$10000, "&gt;=1500")&gt;0, "〇", IF(COUNTIFS(【データ】蓄積用!A$2:A$10000, Z$5, 【データ】蓄積用!C$2:C$10000, $A77, 【データ】蓄積用!Q$2:Q$10000, 1, 【データ】蓄積用!AC$2:AC$10000, "&gt;=4.0")&gt;0, "〇", "×")))</f>
        <v>×</v>
      </c>
      <c r="AA77" t="str">
        <f>IF(OR($A77="", AA$5=""), "", IF(COUNTIFS(【データ】蓄積用!A$2:A$10000, AA$5, 【データ】蓄積用!C$2:C$10000, $A77, 【データ】蓄積用!D$2:D$10000, "&gt;=3000", 【データ】蓄積用!E$2:E$10000, "&gt;=1500")&gt;0, "〇", IF(COUNTIFS(【データ】蓄積用!A$2:A$10000, AA$5, 【データ】蓄積用!C$2:C$10000, $A77, 【データ】蓄積用!Q$2:Q$10000, 1, 【データ】蓄積用!AC$2:AC$10000, "&gt;=4.0")&gt;0, "〇", "×")))</f>
        <v>×</v>
      </c>
      <c r="AB77" t="str">
        <f>IF(OR($A77="", AB$5=""), "", IF(COUNTIFS(【データ】蓄積用!A$2:A$10000, AB$5, 【データ】蓄積用!C$2:C$10000, $A77, 【データ】蓄積用!D$2:D$10000, "&gt;=3000", 【データ】蓄積用!E$2:E$10000, "&gt;=1500")&gt;0, "〇", IF(COUNTIFS(【データ】蓄積用!A$2:A$10000, AB$5, 【データ】蓄積用!C$2:C$10000, $A77, 【データ】蓄積用!Q$2:Q$10000, 1, 【データ】蓄積用!AC$2:AC$10000, "&gt;=4.0")&gt;0, "〇", "×")))</f>
        <v>×</v>
      </c>
      <c r="AC77" t="str">
        <f>IF(OR($A77="", AC$5=""), "", IF(COUNTIFS(【データ】蓄積用!A$2:A$10000, AC$5, 【データ】蓄積用!C$2:C$10000, $A77, 【データ】蓄積用!D$2:D$10000, "&gt;=3000", 【データ】蓄積用!E$2:E$10000, "&gt;=1500")&gt;0, "〇", IF(COUNTIFS(【データ】蓄積用!A$2:A$10000, AC$5, 【データ】蓄積用!C$2:C$10000, $A77, 【データ】蓄積用!Q$2:Q$10000, 1, 【データ】蓄積用!AC$2:AC$10000, "&gt;=4.0")&gt;0, "〇", "×")))</f>
        <v>×</v>
      </c>
      <c r="AD77" t="str">
        <f>IF(OR($A77="", AD$5=""), "", IF(COUNTIFS(【データ】蓄積用!A$2:A$10000, AD$5, 【データ】蓄積用!C$2:C$10000, $A77, 【データ】蓄積用!D$2:D$10000, "&gt;=3000", 【データ】蓄積用!E$2:E$10000, "&gt;=1500")&gt;0, "〇", IF(COUNTIFS(【データ】蓄積用!A$2:A$10000, AD$5, 【データ】蓄積用!C$2:C$10000, $A77, 【データ】蓄積用!Q$2:Q$10000, 1, 【データ】蓄積用!AC$2:AC$10000, "&gt;=4.0")&gt;0, "〇", "×")))</f>
        <v>〇</v>
      </c>
      <c r="AE77" t="str">
        <f>IF(OR($A77="", AE$5=""), "", IF(COUNTIFS(【データ】蓄積用!A$2:A$10000, AE$5, 【データ】蓄積用!C$2:C$10000, $A77, 【データ】蓄積用!D$2:D$10000, "&gt;=3000", 【データ】蓄積用!E$2:E$10000, "&gt;=1500")&gt;0, "〇", IF(COUNTIFS(【データ】蓄積用!A$2:A$10000, AE$5, 【データ】蓄積用!C$2:C$10000, $A77, 【データ】蓄積用!Q$2:Q$10000, 1, 【データ】蓄積用!AC$2:AC$10000, "&gt;=4.0")&gt;0, "〇", "×")))</f>
        <v>×</v>
      </c>
      <c r="AF77" t="str">
        <f>IF(OR($A77="", AF$5=""), "", IF(COUNTIFS(【データ】蓄積用!A$2:A$10000, AF$5, 【データ】蓄積用!C$2:C$10000, $A77, 【データ】蓄積用!D$2:D$10000, "&gt;=3000", 【データ】蓄積用!E$2:E$10000, "&gt;=1500")&gt;0, "〇", IF(COUNTIFS(【データ】蓄積用!A$2:A$10000, AF$5, 【データ】蓄積用!C$2:C$10000, $A77, 【データ】蓄積用!Q$2:Q$10000, 1, 【データ】蓄積用!AC$2:AC$10000, "&gt;=4.0")&gt;0, "〇", "×")))</f>
        <v>〇</v>
      </c>
      <c r="AG77" t="str">
        <f>IF(OR($A77="", AG$5=""), "", IF(COUNTIFS(【データ】蓄積用!A$2:A$10000, AG$5, 【データ】蓄積用!C$2:C$10000, $A77, 【データ】蓄積用!D$2:D$10000, "&gt;=3000", 【データ】蓄積用!E$2:E$10000, "&gt;=1500")&gt;0, "〇", IF(COUNTIFS(【データ】蓄積用!A$2:A$10000, AG$5, 【データ】蓄積用!C$2:C$10000, $A77, 【データ】蓄積用!Q$2:Q$10000, 1, 【データ】蓄積用!AC$2:AC$10000, "&gt;=4.0")&gt;0, "〇", "×")))</f>
        <v>×</v>
      </c>
      <c r="AH77" t="str">
        <f>IF(OR($A77="", AH$5=""), "", IF(COUNTIFS(【データ】蓄積用!A$2:A$10000, AH$5, 【データ】蓄積用!C$2:C$10000, $A77, 【データ】蓄積用!D$2:D$10000, "&gt;=3000", 【データ】蓄積用!E$2:E$10000, "&gt;=1500")&gt;0, "〇", IF(COUNTIFS(【データ】蓄積用!A$2:A$10000, AH$5, 【データ】蓄積用!C$2:C$10000, $A77, 【データ】蓄積用!Q$2:Q$10000, 1, 【データ】蓄積用!AC$2:AC$10000, "&gt;=4.0")&gt;0, "〇", "×")))</f>
        <v>×</v>
      </c>
      <c r="AI77" t="str">
        <f>IF(OR($A77="", AI$5=""), "", IF(COUNTIFS(【データ】蓄積用!A$2:A$10000, AI$5, 【データ】蓄積用!C$2:C$10000, $A77, 【データ】蓄積用!D$2:D$10000, "&gt;=3000", 【データ】蓄積用!E$2:E$10000, "&gt;=1500")&gt;0, "〇", IF(COUNTIFS(【データ】蓄積用!A$2:A$10000, AI$5, 【データ】蓄積用!C$2:C$10000, $A77, 【データ】蓄積用!Q$2:Q$10000, 1, 【データ】蓄積用!AC$2:AC$10000, "&gt;=4.0")&gt;0, "〇", "×")))</f>
        <v>×</v>
      </c>
      <c r="AJ77" t="str">
        <f>IF(OR($A77="", AJ$5=""), "", IF(COUNTIFS(【データ】蓄積用!A$2:A$10000, AJ$5, 【データ】蓄積用!C$2:C$10000, $A77, 【データ】蓄積用!D$2:D$10000, "&gt;=3000", 【データ】蓄積用!E$2:E$10000, "&gt;=1500")&gt;0, "〇", IF(COUNTIFS(【データ】蓄積用!A$2:A$10000, AJ$5, 【データ】蓄積用!C$2:C$10000, $A77, 【データ】蓄積用!Q$2:Q$10000, 1, 【データ】蓄積用!AC$2:AC$10000, "&gt;=4.0")&gt;0, "〇", "×")))</f>
        <v>×</v>
      </c>
      <c r="AK77" t="str">
        <f>IF(OR($A77="", AK$5=""), "", IF(COUNTIFS(【データ】蓄積用!A$2:A$10000, AK$5, 【データ】蓄積用!C$2:C$10000, $A77, 【データ】蓄積用!D$2:D$10000, "&gt;=3000", 【データ】蓄積用!E$2:E$10000, "&gt;=1500")&gt;0, "〇", IF(COUNTIFS(【データ】蓄積用!A$2:A$10000, AK$5, 【データ】蓄積用!C$2:C$10000, $A77, 【データ】蓄積用!Q$2:Q$10000, 1, 【データ】蓄積用!AC$2:AC$10000, "&gt;=4.0")&gt;0, "〇", "×")))</f>
        <v>〇</v>
      </c>
      <c r="AL77" t="str">
        <f>IF(OR($A77="", AL$5=""), "", IF(COUNTIFS(【データ】蓄積用!A$2:A$10000, AL$5, 【データ】蓄積用!C$2:C$10000, $A77, 【データ】蓄積用!D$2:D$10000, "&gt;=3000", 【データ】蓄積用!E$2:E$10000, "&gt;=1500")&gt;0, "〇", IF(COUNTIFS(【データ】蓄積用!A$2:A$10000, AL$5, 【データ】蓄積用!C$2:C$10000, $A77, 【データ】蓄積用!Q$2:Q$10000, 1, 【データ】蓄積用!AC$2:AC$10000, "&gt;=4.0")&gt;0, "〇", "×")))</f>
        <v>×</v>
      </c>
      <c r="AM77" t="str">
        <f>IF(OR($A77="", AM$5=""), "", IF(COUNTIFS(【データ】蓄積用!A$2:A$10000, AM$5, 【データ】蓄積用!C$2:C$10000, $A77, 【データ】蓄積用!D$2:D$10000, "&gt;=3000", 【データ】蓄積用!E$2:E$10000, "&gt;=1500")&gt;0, "〇", IF(COUNTIFS(【データ】蓄積用!A$2:A$10000, AM$5, 【データ】蓄積用!C$2:C$10000, $A77, 【データ】蓄積用!Q$2:Q$10000, 1, 【データ】蓄積用!AC$2:AC$10000, "&gt;=4.0")&gt;0, "〇", "×")))</f>
        <v>×</v>
      </c>
      <c r="AN77" t="str">
        <f>IF(OR($A77="", AN$5=""), "", IF(COUNTIFS(【データ】蓄積用!A$2:A$10000, AN$5, 【データ】蓄積用!C$2:C$10000, $A77, 【データ】蓄積用!D$2:D$10000, "&gt;=3000", 【データ】蓄積用!E$2:E$10000, "&gt;=1500")&gt;0, "〇", IF(COUNTIFS(【データ】蓄積用!A$2:A$10000, AN$5, 【データ】蓄積用!C$2:C$10000, $A77, 【データ】蓄積用!Q$2:Q$10000, 1, 【データ】蓄積用!AC$2:AC$10000, "&gt;=4.0")&gt;0, "〇", "×")))</f>
        <v>×</v>
      </c>
      <c r="AO77" t="str">
        <f>IF(OR($A77="", AO$5=""), "", IF(COUNTIFS(【データ】蓄積用!A$2:A$10000, AO$5, 【データ】蓄積用!C$2:C$10000, $A77, 【データ】蓄積用!D$2:D$10000, "&gt;=3000", 【データ】蓄積用!E$2:E$10000, "&gt;=1500")&gt;0, "〇", IF(COUNTIFS(【データ】蓄積用!A$2:A$10000, AO$5, 【データ】蓄積用!C$2:C$10000, $A77, 【データ】蓄積用!Q$2:Q$10000, 1, 【データ】蓄積用!AC$2:AC$10000, "&gt;=4.0")&gt;0, "〇", "×")))</f>
        <v>×</v>
      </c>
      <c r="AP77" t="str">
        <f>IF(OR($A77="", AP$5=""), "", IF(COUNTIFS(【データ】蓄積用!A$2:A$10000, AP$5, 【データ】蓄積用!C$2:C$10000, $A77, 【データ】蓄積用!D$2:D$10000, "&gt;=3000", 【データ】蓄積用!E$2:E$10000, "&gt;=1500")&gt;0, "〇", IF(COUNTIFS(【データ】蓄積用!A$2:A$10000, AP$5, 【データ】蓄積用!C$2:C$10000, $A77, 【データ】蓄積用!Q$2:Q$10000, 1, 【データ】蓄積用!AC$2:AC$10000, "&gt;=4.0")&gt;0, "〇", "×")))</f>
        <v>×</v>
      </c>
      <c r="AQ77" t="str">
        <f>IF(OR($A77="", AQ$5=""), "", IF(COUNTIFS(【データ】蓄積用!A$2:A$10000, AQ$5, 【データ】蓄積用!C$2:C$10000, $A77, 【データ】蓄積用!D$2:D$10000, "&gt;=3000", 【データ】蓄積用!E$2:E$10000, "&gt;=1500")&gt;0, "〇", IF(COUNTIFS(【データ】蓄積用!A$2:A$10000, AQ$5, 【データ】蓄積用!C$2:C$10000, $A77, 【データ】蓄積用!Q$2:Q$10000, 1, 【データ】蓄積用!AC$2:AC$10000, "&gt;=4.0")&gt;0, "〇", "×")))</f>
        <v>×</v>
      </c>
      <c r="AR77" t="str">
        <f>IF(OR($A77="", AR$5=""), "", IF(COUNTIFS(【データ】蓄積用!A$2:A$10000, AR$5, 【データ】蓄積用!C$2:C$10000, $A77, 【データ】蓄積用!D$2:D$10000, "&gt;=3000", 【データ】蓄積用!E$2:E$10000, "&gt;=1500")&gt;0, "〇", IF(COUNTIFS(【データ】蓄積用!A$2:A$10000, AR$5, 【データ】蓄積用!C$2:C$10000, $A77, 【データ】蓄積用!Q$2:Q$10000, 1, 【データ】蓄積用!AC$2:AC$10000, "&gt;=4.0")&gt;0, "〇", "×")))</f>
        <v>×</v>
      </c>
      <c r="AS77" t="str">
        <f>IF(OR($A77="", AS$5=""), "", IF(COUNTIFS(【データ】蓄積用!A$2:A$10000, AS$5, 【データ】蓄積用!C$2:C$10000, $A77, 【データ】蓄積用!D$2:D$10000, "&gt;=3000", 【データ】蓄積用!E$2:E$10000, "&gt;=1500")&gt;0, "〇", IF(COUNTIFS(【データ】蓄積用!A$2:A$10000, AS$5, 【データ】蓄積用!C$2:C$10000, $A77, 【データ】蓄積用!Q$2:Q$10000, 1, 【データ】蓄積用!AC$2:AC$10000, "&gt;=4.0")&gt;0, "〇", "×")))</f>
        <v>×</v>
      </c>
      <c r="AT77" t="str">
        <f>IF(OR($A77="", AT$5=""), "", IF(COUNTIFS(【データ】蓄積用!A$2:A$10000, AT$5, 【データ】蓄積用!C$2:C$10000, $A77, 【データ】蓄積用!D$2:D$10000, "&gt;=3000", 【データ】蓄積用!E$2:E$10000, "&gt;=1500")&gt;0, "〇", IF(COUNTIFS(【データ】蓄積用!A$2:A$10000, AT$5, 【データ】蓄積用!C$2:C$10000, $A77, 【データ】蓄積用!Q$2:Q$10000, 1, 【データ】蓄積用!AC$2:AC$10000, "&gt;=4.0")&gt;0, "〇", "×")))</f>
        <v>×</v>
      </c>
      <c r="AU77" t="str">
        <f>IF(OR($A77="", AU$5=""), "", IF(COUNTIFS(【データ】蓄積用!A$2:A$10000, AU$5, 【データ】蓄積用!C$2:C$10000, $A77, 【データ】蓄積用!D$2:D$10000, "&gt;=3000", 【データ】蓄積用!E$2:E$10000, "&gt;=1500")&gt;0, "〇", IF(COUNTIFS(【データ】蓄積用!A$2:A$10000, AU$5, 【データ】蓄積用!C$2:C$10000, $A77, 【データ】蓄積用!Q$2:Q$10000, 1, 【データ】蓄積用!AC$2:AC$10000, "&gt;=4.0")&gt;0, "〇", "×")))</f>
        <v>×</v>
      </c>
      <c r="AV77" t="str">
        <f>IF(OR($A77="", AV$5=""), "", IF(COUNTIFS(【データ】蓄積用!A$2:A$10000, AV$5, 【データ】蓄積用!C$2:C$10000, $A77, 【データ】蓄積用!D$2:D$10000, "&gt;=3000", 【データ】蓄積用!E$2:E$10000, "&gt;=1500")&gt;0, "〇", IF(COUNTIFS(【データ】蓄積用!A$2:A$10000, AV$5, 【データ】蓄積用!C$2:C$10000, $A77, 【データ】蓄積用!Q$2:Q$10000, 1, 【データ】蓄積用!AC$2:AC$10000, "&gt;=4.0")&gt;0, "〇", "×")))</f>
        <v>×</v>
      </c>
      <c r="AW77" t="str">
        <f>IF(OR($A77="", AW$5=""), "", IF(COUNTIFS(【データ】蓄積用!A$2:A$10000, AW$5, 【データ】蓄積用!C$2:C$10000, $A77, 【データ】蓄積用!D$2:D$10000, "&gt;=3000", 【データ】蓄積用!E$2:E$10000, "&gt;=1500")&gt;0, "〇", IF(COUNTIFS(【データ】蓄積用!A$2:A$10000, AW$5, 【データ】蓄積用!C$2:C$10000, $A77, 【データ】蓄積用!Q$2:Q$10000, 1, 【データ】蓄積用!AC$2:AC$10000, "&gt;=4.0")&gt;0, "〇", "×")))</f>
        <v>×</v>
      </c>
      <c r="AX77" t="str">
        <f>IF(OR($A77="", AX$5=""), "", IF(COUNTIFS(【データ】蓄積用!A$2:A$10000, AX$5, 【データ】蓄積用!C$2:C$10000, $A77, 【データ】蓄積用!D$2:D$10000, "&gt;=3000", 【データ】蓄積用!E$2:E$10000, "&gt;=1500")&gt;0, "〇", IF(COUNTIFS(【データ】蓄積用!A$2:A$10000, AX$5, 【データ】蓄積用!C$2:C$10000, $A77, 【データ】蓄積用!Q$2:Q$10000, 1, 【データ】蓄積用!AC$2:AC$10000, "&gt;=4.0")&gt;0, "〇", "×")))</f>
        <v>×</v>
      </c>
      <c r="AY77" t="str">
        <f>IF(OR($A77="", AY$5=""), "", IF(COUNTIFS(【データ】蓄積用!A$2:A$10000, AY$5, 【データ】蓄積用!C$2:C$10000, $A77, 【データ】蓄積用!D$2:D$10000, "&gt;=3000", 【データ】蓄積用!E$2:E$10000, "&gt;=1500")&gt;0, "〇", IF(COUNTIFS(【データ】蓄積用!A$2:A$10000, AY$5, 【データ】蓄積用!C$2:C$10000, $A77, 【データ】蓄積用!Q$2:Q$10000, 1, 【データ】蓄積用!AC$2:AC$10000, "&gt;=4.0")&gt;0, "〇", "×")))</f>
        <v/>
      </c>
    </row>
    <row r="78" spans="1:51">
      <c r="A78">
        <v>666</v>
      </c>
      <c r="B78" t="str">
        <f>IF(OR($A78="", B$5=""), "", IF(COUNTIFS(【データ】蓄積用!A$2:A$10000, B$5, 【データ】蓄積用!C$2:C$10000, $A78, 【データ】蓄積用!D$2:D$10000, "&gt;=3000", 【データ】蓄積用!E$2:E$10000, "&gt;=1500")&gt;0, "〇", IF(COUNTIFS(【データ】蓄積用!A$2:A$10000, B$5, 【データ】蓄積用!C$2:C$10000, $A78, 【データ】蓄積用!Q$2:Q$10000, 1, 【データ】蓄積用!AC$2:AC$10000, "&gt;=4.0")&gt;0, "〇", "×")))</f>
        <v>×</v>
      </c>
      <c r="C78" t="str">
        <f>IF(OR($A78="", C$5=""), "", IF(COUNTIFS(【データ】蓄積用!A$2:A$10000, C$5, 【データ】蓄積用!C$2:C$10000, $A78, 【データ】蓄積用!D$2:D$10000, "&gt;=3000", 【データ】蓄積用!E$2:E$10000, "&gt;=1500")&gt;0, "〇", IF(COUNTIFS(【データ】蓄積用!A$2:A$10000, C$5, 【データ】蓄積用!C$2:C$10000, $A78, 【データ】蓄積用!Q$2:Q$10000, 1, 【データ】蓄積用!AC$2:AC$10000, "&gt;=4.0")&gt;0, "〇", "×")))</f>
        <v>×</v>
      </c>
      <c r="D78" t="str">
        <f>IF(OR($A78="", D$5=""), "", IF(COUNTIFS(【データ】蓄積用!A$2:A$10000, D$5, 【データ】蓄積用!C$2:C$10000, $A78, 【データ】蓄積用!D$2:D$10000, "&gt;=3000", 【データ】蓄積用!E$2:E$10000, "&gt;=1500")&gt;0, "〇", IF(COUNTIFS(【データ】蓄積用!A$2:A$10000, D$5, 【データ】蓄積用!C$2:C$10000, $A78, 【データ】蓄積用!Q$2:Q$10000, 1, 【データ】蓄積用!AC$2:AC$10000, "&gt;=4.0")&gt;0, "〇", "×")))</f>
        <v>×</v>
      </c>
      <c r="E78" t="str">
        <f>IF(OR($A78="", E$5=""), "", IF(COUNTIFS(【データ】蓄積用!A$2:A$10000, E$5, 【データ】蓄積用!C$2:C$10000, $A78, 【データ】蓄積用!D$2:D$10000, "&gt;=3000", 【データ】蓄積用!E$2:E$10000, "&gt;=1500")&gt;0, "〇", IF(COUNTIFS(【データ】蓄積用!A$2:A$10000, E$5, 【データ】蓄積用!C$2:C$10000, $A78, 【データ】蓄積用!Q$2:Q$10000, 1, 【データ】蓄積用!AC$2:AC$10000, "&gt;=4.0")&gt;0, "〇", "×")))</f>
        <v>×</v>
      </c>
      <c r="F78" t="str">
        <f>IF(OR($A78="", F$5=""), "", IF(COUNTIFS(【データ】蓄積用!A$2:A$10000, F$5, 【データ】蓄積用!C$2:C$10000, $A78, 【データ】蓄積用!D$2:D$10000, "&gt;=3000", 【データ】蓄積用!E$2:E$10000, "&gt;=1500")&gt;0, "〇", IF(COUNTIFS(【データ】蓄積用!A$2:A$10000, F$5, 【データ】蓄積用!C$2:C$10000, $A78, 【データ】蓄積用!Q$2:Q$10000, 1, 【データ】蓄積用!AC$2:AC$10000, "&gt;=4.0")&gt;0, "〇", "×")))</f>
        <v>×</v>
      </c>
      <c r="G78" t="str">
        <f>IF(OR($A78="", G$5=""), "", IF(COUNTIFS(【データ】蓄積用!A$2:A$10000, G$5, 【データ】蓄積用!C$2:C$10000, $A78, 【データ】蓄積用!D$2:D$10000, "&gt;=3000", 【データ】蓄積用!E$2:E$10000, "&gt;=1500")&gt;0, "〇", IF(COUNTIFS(【データ】蓄積用!A$2:A$10000, G$5, 【データ】蓄積用!C$2:C$10000, $A78, 【データ】蓄積用!Q$2:Q$10000, 1, 【データ】蓄積用!AC$2:AC$10000, "&gt;=4.0")&gt;0, "〇", "×")))</f>
        <v>×</v>
      </c>
      <c r="H78" t="str">
        <f>IF(OR($A78="", H$5=""), "", IF(COUNTIFS(【データ】蓄積用!A$2:A$10000, H$5, 【データ】蓄積用!C$2:C$10000, $A78, 【データ】蓄積用!D$2:D$10000, "&gt;=3000", 【データ】蓄積用!E$2:E$10000, "&gt;=1500")&gt;0, "〇", IF(COUNTIFS(【データ】蓄積用!A$2:A$10000, H$5, 【データ】蓄積用!C$2:C$10000, $A78, 【データ】蓄積用!Q$2:Q$10000, 1, 【データ】蓄積用!AC$2:AC$10000, "&gt;=4.0")&gt;0, "〇", "×")))</f>
        <v>×</v>
      </c>
      <c r="I78" t="str">
        <f>IF(OR($A78="", I$5=""), "", IF(COUNTIFS(【データ】蓄積用!A$2:A$10000, I$5, 【データ】蓄積用!C$2:C$10000, $A78, 【データ】蓄積用!D$2:D$10000, "&gt;=3000", 【データ】蓄積用!E$2:E$10000, "&gt;=1500")&gt;0, "〇", IF(COUNTIFS(【データ】蓄積用!A$2:A$10000, I$5, 【データ】蓄積用!C$2:C$10000, $A78, 【データ】蓄積用!Q$2:Q$10000, 1, 【データ】蓄積用!AC$2:AC$10000, "&gt;=4.0")&gt;0, "〇", "×")))</f>
        <v>×</v>
      </c>
      <c r="J78" t="str">
        <f>IF(OR($A78="", J$5=""), "", IF(COUNTIFS(【データ】蓄積用!A$2:A$10000, J$5, 【データ】蓄積用!C$2:C$10000, $A78, 【データ】蓄積用!D$2:D$10000, "&gt;=3000", 【データ】蓄積用!E$2:E$10000, "&gt;=1500")&gt;0, "〇", IF(COUNTIFS(【データ】蓄積用!A$2:A$10000, J$5, 【データ】蓄積用!C$2:C$10000, $A78, 【データ】蓄積用!Q$2:Q$10000, 1, 【データ】蓄積用!AC$2:AC$10000, "&gt;=4.0")&gt;0, "〇", "×")))</f>
        <v>×</v>
      </c>
      <c r="K78" t="str">
        <f>IF(OR($A78="", K$5=""), "", IF(COUNTIFS(【データ】蓄積用!A$2:A$10000, K$5, 【データ】蓄積用!C$2:C$10000, $A78, 【データ】蓄積用!D$2:D$10000, "&gt;=3000", 【データ】蓄積用!E$2:E$10000, "&gt;=1500")&gt;0, "〇", IF(COUNTIFS(【データ】蓄積用!A$2:A$10000, K$5, 【データ】蓄積用!C$2:C$10000, $A78, 【データ】蓄積用!Q$2:Q$10000, 1, 【データ】蓄積用!AC$2:AC$10000, "&gt;=4.0")&gt;0, "〇", "×")))</f>
        <v>×</v>
      </c>
      <c r="L78" t="str">
        <f>IF(OR($A78="", L$5=""), "", IF(COUNTIFS(【データ】蓄積用!A$2:A$10000, L$5, 【データ】蓄積用!C$2:C$10000, $A78, 【データ】蓄積用!D$2:D$10000, "&gt;=3000", 【データ】蓄積用!E$2:E$10000, "&gt;=1500")&gt;0, "〇", IF(COUNTIFS(【データ】蓄積用!A$2:A$10000, L$5, 【データ】蓄積用!C$2:C$10000, $A78, 【データ】蓄積用!Q$2:Q$10000, 1, 【データ】蓄積用!AC$2:AC$10000, "&gt;=4.0")&gt;0, "〇", "×")))</f>
        <v>×</v>
      </c>
      <c r="M78" t="str">
        <f>IF(OR($A78="", M$5=""), "", IF(COUNTIFS(【データ】蓄積用!A$2:A$10000, M$5, 【データ】蓄積用!C$2:C$10000, $A78, 【データ】蓄積用!D$2:D$10000, "&gt;=3000", 【データ】蓄積用!E$2:E$10000, "&gt;=1500")&gt;0, "〇", IF(COUNTIFS(【データ】蓄積用!A$2:A$10000, M$5, 【データ】蓄積用!C$2:C$10000, $A78, 【データ】蓄積用!Q$2:Q$10000, 1, 【データ】蓄積用!AC$2:AC$10000, "&gt;=4.0")&gt;0, "〇", "×")))</f>
        <v>×</v>
      </c>
      <c r="N78" t="str">
        <f>IF(OR($A78="", N$5=""), "", IF(COUNTIFS(【データ】蓄積用!A$2:A$10000, N$5, 【データ】蓄積用!C$2:C$10000, $A78, 【データ】蓄積用!D$2:D$10000, "&gt;=3000", 【データ】蓄積用!E$2:E$10000, "&gt;=1500")&gt;0, "〇", IF(COUNTIFS(【データ】蓄積用!A$2:A$10000, N$5, 【データ】蓄積用!C$2:C$10000, $A78, 【データ】蓄積用!Q$2:Q$10000, 1, 【データ】蓄積用!AC$2:AC$10000, "&gt;=4.0")&gt;0, "〇", "×")))</f>
        <v>×</v>
      </c>
      <c r="O78" t="str">
        <f>IF(OR($A78="", O$5=""), "", IF(COUNTIFS(【データ】蓄積用!A$2:A$10000, O$5, 【データ】蓄積用!C$2:C$10000, $A78, 【データ】蓄積用!D$2:D$10000, "&gt;=3000", 【データ】蓄積用!E$2:E$10000, "&gt;=1500")&gt;0, "〇", IF(COUNTIFS(【データ】蓄積用!A$2:A$10000, O$5, 【データ】蓄積用!C$2:C$10000, $A78, 【データ】蓄積用!Q$2:Q$10000, 1, 【データ】蓄積用!AC$2:AC$10000, "&gt;=4.0")&gt;0, "〇", "×")))</f>
        <v>×</v>
      </c>
      <c r="P78" t="str">
        <f>IF(OR($A78="", P$5=""), "", IF(COUNTIFS(【データ】蓄積用!A$2:A$10000, P$5, 【データ】蓄積用!C$2:C$10000, $A78, 【データ】蓄積用!D$2:D$10000, "&gt;=3000", 【データ】蓄積用!E$2:E$10000, "&gt;=1500")&gt;0, "〇", IF(COUNTIFS(【データ】蓄積用!A$2:A$10000, P$5, 【データ】蓄積用!C$2:C$10000, $A78, 【データ】蓄積用!Q$2:Q$10000, 1, 【データ】蓄積用!AC$2:AC$10000, "&gt;=4.0")&gt;0, "〇", "×")))</f>
        <v>×</v>
      </c>
      <c r="Q78" t="str">
        <f>IF(OR($A78="", Q$5=""), "", IF(COUNTIFS(【データ】蓄積用!A$2:A$10000, Q$5, 【データ】蓄積用!C$2:C$10000, $A78, 【データ】蓄積用!D$2:D$10000, "&gt;=3000", 【データ】蓄積用!E$2:E$10000, "&gt;=1500")&gt;0, "〇", IF(COUNTIFS(【データ】蓄積用!A$2:A$10000, Q$5, 【データ】蓄積用!C$2:C$10000, $A78, 【データ】蓄積用!Q$2:Q$10000, 1, 【データ】蓄積用!AC$2:AC$10000, "&gt;=4.0")&gt;0, "〇", "×")))</f>
        <v>×</v>
      </c>
      <c r="R78" t="str">
        <f>IF(OR($A78="", R$5=""), "", IF(COUNTIFS(【データ】蓄積用!A$2:A$10000, R$5, 【データ】蓄積用!C$2:C$10000, $A78, 【データ】蓄積用!D$2:D$10000, "&gt;=3000", 【データ】蓄積用!E$2:E$10000, "&gt;=1500")&gt;0, "〇", IF(COUNTIFS(【データ】蓄積用!A$2:A$10000, R$5, 【データ】蓄積用!C$2:C$10000, $A78, 【データ】蓄積用!Q$2:Q$10000, 1, 【データ】蓄積用!AC$2:AC$10000, "&gt;=4.0")&gt;0, "〇", "×")))</f>
        <v>×</v>
      </c>
      <c r="S78" t="str">
        <f>IF(OR($A78="", S$5=""), "", IF(COUNTIFS(【データ】蓄積用!A$2:A$10000, S$5, 【データ】蓄積用!C$2:C$10000, $A78, 【データ】蓄積用!D$2:D$10000, "&gt;=3000", 【データ】蓄積用!E$2:E$10000, "&gt;=1500")&gt;0, "〇", IF(COUNTIFS(【データ】蓄積用!A$2:A$10000, S$5, 【データ】蓄積用!C$2:C$10000, $A78, 【データ】蓄積用!Q$2:Q$10000, 1, 【データ】蓄積用!AC$2:AC$10000, "&gt;=4.0")&gt;0, "〇", "×")))</f>
        <v>×</v>
      </c>
      <c r="T78" t="str">
        <f>IF(OR($A78="", T$5=""), "", IF(COUNTIFS(【データ】蓄積用!A$2:A$10000, T$5, 【データ】蓄積用!C$2:C$10000, $A78, 【データ】蓄積用!D$2:D$10000, "&gt;=3000", 【データ】蓄積用!E$2:E$10000, "&gt;=1500")&gt;0, "〇", IF(COUNTIFS(【データ】蓄積用!A$2:A$10000, T$5, 【データ】蓄積用!C$2:C$10000, $A78, 【データ】蓄積用!Q$2:Q$10000, 1, 【データ】蓄積用!AC$2:AC$10000, "&gt;=4.0")&gt;0, "〇", "×")))</f>
        <v>〇</v>
      </c>
      <c r="U78" t="str">
        <f>IF(OR($A78="", U$5=""), "", IF(COUNTIFS(【データ】蓄積用!A$2:A$10000, U$5, 【データ】蓄積用!C$2:C$10000, $A78, 【データ】蓄積用!D$2:D$10000, "&gt;=3000", 【データ】蓄積用!E$2:E$10000, "&gt;=1500")&gt;0, "〇", IF(COUNTIFS(【データ】蓄積用!A$2:A$10000, U$5, 【データ】蓄積用!C$2:C$10000, $A78, 【データ】蓄積用!Q$2:Q$10000, 1, 【データ】蓄積用!AC$2:AC$10000, "&gt;=4.0")&gt;0, "〇", "×")))</f>
        <v>×</v>
      </c>
      <c r="V78" t="str">
        <f>IF(OR($A78="", V$5=""), "", IF(COUNTIFS(【データ】蓄積用!A$2:A$10000, V$5, 【データ】蓄積用!C$2:C$10000, $A78, 【データ】蓄積用!D$2:D$10000, "&gt;=3000", 【データ】蓄積用!E$2:E$10000, "&gt;=1500")&gt;0, "〇", IF(COUNTIFS(【データ】蓄積用!A$2:A$10000, V$5, 【データ】蓄積用!C$2:C$10000, $A78, 【データ】蓄積用!Q$2:Q$10000, 1, 【データ】蓄積用!AC$2:AC$10000, "&gt;=4.0")&gt;0, "〇", "×")))</f>
        <v>×</v>
      </c>
      <c r="W78" t="str">
        <f>IF(OR($A78="", W$5=""), "", IF(COUNTIFS(【データ】蓄積用!A$2:A$10000, W$5, 【データ】蓄積用!C$2:C$10000, $A78, 【データ】蓄積用!D$2:D$10000, "&gt;=3000", 【データ】蓄積用!E$2:E$10000, "&gt;=1500")&gt;0, "〇", IF(COUNTIFS(【データ】蓄積用!A$2:A$10000, W$5, 【データ】蓄積用!C$2:C$10000, $A78, 【データ】蓄積用!Q$2:Q$10000, 1, 【データ】蓄積用!AC$2:AC$10000, "&gt;=4.0")&gt;0, "〇", "×")))</f>
        <v>×</v>
      </c>
      <c r="X78" t="str">
        <f>IF(OR($A78="", X$5=""), "", IF(COUNTIFS(【データ】蓄積用!A$2:A$10000, X$5, 【データ】蓄積用!C$2:C$10000, $A78, 【データ】蓄積用!D$2:D$10000, "&gt;=3000", 【データ】蓄積用!E$2:E$10000, "&gt;=1500")&gt;0, "〇", IF(COUNTIFS(【データ】蓄積用!A$2:A$10000, X$5, 【データ】蓄積用!C$2:C$10000, $A78, 【データ】蓄積用!Q$2:Q$10000, 1, 【データ】蓄積用!AC$2:AC$10000, "&gt;=4.0")&gt;0, "〇", "×")))</f>
        <v>×</v>
      </c>
      <c r="Y78" t="str">
        <f>IF(OR($A78="", Y$5=""), "", IF(COUNTIFS(【データ】蓄積用!A$2:A$10000, Y$5, 【データ】蓄積用!C$2:C$10000, $A78, 【データ】蓄積用!D$2:D$10000, "&gt;=3000", 【データ】蓄積用!E$2:E$10000, "&gt;=1500")&gt;0, "〇", IF(COUNTIFS(【データ】蓄積用!A$2:A$10000, Y$5, 【データ】蓄積用!C$2:C$10000, $A78, 【データ】蓄積用!Q$2:Q$10000, 1, 【データ】蓄積用!AC$2:AC$10000, "&gt;=4.0")&gt;0, "〇", "×")))</f>
        <v>×</v>
      </c>
      <c r="Z78" t="str">
        <f>IF(OR($A78="", Z$5=""), "", IF(COUNTIFS(【データ】蓄積用!A$2:A$10000, Z$5, 【データ】蓄積用!C$2:C$10000, $A78, 【データ】蓄積用!D$2:D$10000, "&gt;=3000", 【データ】蓄積用!E$2:E$10000, "&gt;=1500")&gt;0, "〇", IF(COUNTIFS(【データ】蓄積用!A$2:A$10000, Z$5, 【データ】蓄積用!C$2:C$10000, $A78, 【データ】蓄積用!Q$2:Q$10000, 1, 【データ】蓄積用!AC$2:AC$10000, "&gt;=4.0")&gt;0, "〇", "×")))</f>
        <v>×</v>
      </c>
      <c r="AA78" t="str">
        <f>IF(OR($A78="", AA$5=""), "", IF(COUNTIFS(【データ】蓄積用!A$2:A$10000, AA$5, 【データ】蓄積用!C$2:C$10000, $A78, 【データ】蓄積用!D$2:D$10000, "&gt;=3000", 【データ】蓄積用!E$2:E$10000, "&gt;=1500")&gt;0, "〇", IF(COUNTIFS(【データ】蓄積用!A$2:A$10000, AA$5, 【データ】蓄積用!C$2:C$10000, $A78, 【データ】蓄積用!Q$2:Q$10000, 1, 【データ】蓄積用!AC$2:AC$10000, "&gt;=4.0")&gt;0, "〇", "×")))</f>
        <v>×</v>
      </c>
      <c r="AB78" t="str">
        <f>IF(OR($A78="", AB$5=""), "", IF(COUNTIFS(【データ】蓄積用!A$2:A$10000, AB$5, 【データ】蓄積用!C$2:C$10000, $A78, 【データ】蓄積用!D$2:D$10000, "&gt;=3000", 【データ】蓄積用!E$2:E$10000, "&gt;=1500")&gt;0, "〇", IF(COUNTIFS(【データ】蓄積用!A$2:A$10000, AB$5, 【データ】蓄積用!C$2:C$10000, $A78, 【データ】蓄積用!Q$2:Q$10000, 1, 【データ】蓄積用!AC$2:AC$10000, "&gt;=4.0")&gt;0, "〇", "×")))</f>
        <v>×</v>
      </c>
      <c r="AC78" t="str">
        <f>IF(OR($A78="", AC$5=""), "", IF(COUNTIFS(【データ】蓄積用!A$2:A$10000, AC$5, 【データ】蓄積用!C$2:C$10000, $A78, 【データ】蓄積用!D$2:D$10000, "&gt;=3000", 【データ】蓄積用!E$2:E$10000, "&gt;=1500")&gt;0, "〇", IF(COUNTIFS(【データ】蓄積用!A$2:A$10000, AC$5, 【データ】蓄積用!C$2:C$10000, $A78, 【データ】蓄積用!Q$2:Q$10000, 1, 【データ】蓄積用!AC$2:AC$10000, "&gt;=4.0")&gt;0, "〇", "×")))</f>
        <v>×</v>
      </c>
      <c r="AD78" t="str">
        <f>IF(OR($A78="", AD$5=""), "", IF(COUNTIFS(【データ】蓄積用!A$2:A$10000, AD$5, 【データ】蓄積用!C$2:C$10000, $A78, 【データ】蓄積用!D$2:D$10000, "&gt;=3000", 【データ】蓄積用!E$2:E$10000, "&gt;=1500")&gt;0, "〇", IF(COUNTIFS(【データ】蓄積用!A$2:A$10000, AD$5, 【データ】蓄積用!C$2:C$10000, $A78, 【データ】蓄積用!Q$2:Q$10000, 1, 【データ】蓄積用!AC$2:AC$10000, "&gt;=4.0")&gt;0, "〇", "×")))</f>
        <v>×</v>
      </c>
      <c r="AE78" t="str">
        <f>IF(OR($A78="", AE$5=""), "", IF(COUNTIFS(【データ】蓄積用!A$2:A$10000, AE$5, 【データ】蓄積用!C$2:C$10000, $A78, 【データ】蓄積用!D$2:D$10000, "&gt;=3000", 【データ】蓄積用!E$2:E$10000, "&gt;=1500")&gt;0, "〇", IF(COUNTIFS(【データ】蓄積用!A$2:A$10000, AE$5, 【データ】蓄積用!C$2:C$10000, $A78, 【データ】蓄積用!Q$2:Q$10000, 1, 【データ】蓄積用!AC$2:AC$10000, "&gt;=4.0")&gt;0, "〇", "×")))</f>
        <v>×</v>
      </c>
      <c r="AF78" t="str">
        <f>IF(OR($A78="", AF$5=""), "", IF(COUNTIFS(【データ】蓄積用!A$2:A$10000, AF$5, 【データ】蓄積用!C$2:C$10000, $A78, 【データ】蓄積用!D$2:D$10000, "&gt;=3000", 【データ】蓄積用!E$2:E$10000, "&gt;=1500")&gt;0, "〇", IF(COUNTIFS(【データ】蓄積用!A$2:A$10000, AF$5, 【データ】蓄積用!C$2:C$10000, $A78, 【データ】蓄積用!Q$2:Q$10000, 1, 【データ】蓄積用!AC$2:AC$10000, "&gt;=4.0")&gt;0, "〇", "×")))</f>
        <v>×</v>
      </c>
      <c r="AG78" t="str">
        <f>IF(OR($A78="", AG$5=""), "", IF(COUNTIFS(【データ】蓄積用!A$2:A$10000, AG$5, 【データ】蓄積用!C$2:C$10000, $A78, 【データ】蓄積用!D$2:D$10000, "&gt;=3000", 【データ】蓄積用!E$2:E$10000, "&gt;=1500")&gt;0, "〇", IF(COUNTIFS(【データ】蓄積用!A$2:A$10000, AG$5, 【データ】蓄積用!C$2:C$10000, $A78, 【データ】蓄積用!Q$2:Q$10000, 1, 【データ】蓄積用!AC$2:AC$10000, "&gt;=4.0")&gt;0, "〇", "×")))</f>
        <v>×</v>
      </c>
      <c r="AH78" t="str">
        <f>IF(OR($A78="", AH$5=""), "", IF(COUNTIFS(【データ】蓄積用!A$2:A$10000, AH$5, 【データ】蓄積用!C$2:C$10000, $A78, 【データ】蓄積用!D$2:D$10000, "&gt;=3000", 【データ】蓄積用!E$2:E$10000, "&gt;=1500")&gt;0, "〇", IF(COUNTIFS(【データ】蓄積用!A$2:A$10000, AH$5, 【データ】蓄積用!C$2:C$10000, $A78, 【データ】蓄積用!Q$2:Q$10000, 1, 【データ】蓄積用!AC$2:AC$10000, "&gt;=4.0")&gt;0, "〇", "×")))</f>
        <v>×</v>
      </c>
      <c r="AI78" t="str">
        <f>IF(OR($A78="", AI$5=""), "", IF(COUNTIFS(【データ】蓄積用!A$2:A$10000, AI$5, 【データ】蓄積用!C$2:C$10000, $A78, 【データ】蓄積用!D$2:D$10000, "&gt;=3000", 【データ】蓄積用!E$2:E$10000, "&gt;=1500")&gt;0, "〇", IF(COUNTIFS(【データ】蓄積用!A$2:A$10000, AI$5, 【データ】蓄積用!C$2:C$10000, $A78, 【データ】蓄積用!Q$2:Q$10000, 1, 【データ】蓄積用!AC$2:AC$10000, "&gt;=4.0")&gt;0, "〇", "×")))</f>
        <v>×</v>
      </c>
      <c r="AJ78" t="str">
        <f>IF(OR($A78="", AJ$5=""), "", IF(COUNTIFS(【データ】蓄積用!A$2:A$10000, AJ$5, 【データ】蓄積用!C$2:C$10000, $A78, 【データ】蓄積用!D$2:D$10000, "&gt;=3000", 【データ】蓄積用!E$2:E$10000, "&gt;=1500")&gt;0, "〇", IF(COUNTIFS(【データ】蓄積用!A$2:A$10000, AJ$5, 【データ】蓄積用!C$2:C$10000, $A78, 【データ】蓄積用!Q$2:Q$10000, 1, 【データ】蓄積用!AC$2:AC$10000, "&gt;=4.0")&gt;0, "〇", "×")))</f>
        <v>〇</v>
      </c>
      <c r="AK78" t="str">
        <f>IF(OR($A78="", AK$5=""), "", IF(COUNTIFS(【データ】蓄積用!A$2:A$10000, AK$5, 【データ】蓄積用!C$2:C$10000, $A78, 【データ】蓄積用!D$2:D$10000, "&gt;=3000", 【データ】蓄積用!E$2:E$10000, "&gt;=1500")&gt;0, "〇", IF(COUNTIFS(【データ】蓄積用!A$2:A$10000, AK$5, 【データ】蓄積用!C$2:C$10000, $A78, 【データ】蓄積用!Q$2:Q$10000, 1, 【データ】蓄積用!AC$2:AC$10000, "&gt;=4.0")&gt;0, "〇", "×")))</f>
        <v>×</v>
      </c>
      <c r="AL78" t="str">
        <f>IF(OR($A78="", AL$5=""), "", IF(COUNTIFS(【データ】蓄積用!A$2:A$10000, AL$5, 【データ】蓄積用!C$2:C$10000, $A78, 【データ】蓄積用!D$2:D$10000, "&gt;=3000", 【データ】蓄積用!E$2:E$10000, "&gt;=1500")&gt;0, "〇", IF(COUNTIFS(【データ】蓄積用!A$2:A$10000, AL$5, 【データ】蓄積用!C$2:C$10000, $A78, 【データ】蓄積用!Q$2:Q$10000, 1, 【データ】蓄積用!AC$2:AC$10000, "&gt;=4.0")&gt;0, "〇", "×")))</f>
        <v>×</v>
      </c>
      <c r="AM78" t="str">
        <f>IF(OR($A78="", AM$5=""), "", IF(COUNTIFS(【データ】蓄積用!A$2:A$10000, AM$5, 【データ】蓄積用!C$2:C$10000, $A78, 【データ】蓄積用!D$2:D$10000, "&gt;=3000", 【データ】蓄積用!E$2:E$10000, "&gt;=1500")&gt;0, "〇", IF(COUNTIFS(【データ】蓄積用!A$2:A$10000, AM$5, 【データ】蓄積用!C$2:C$10000, $A78, 【データ】蓄積用!Q$2:Q$10000, 1, 【データ】蓄積用!AC$2:AC$10000, "&gt;=4.0")&gt;0, "〇", "×")))</f>
        <v>×</v>
      </c>
      <c r="AN78" t="str">
        <f>IF(OR($A78="", AN$5=""), "", IF(COUNTIFS(【データ】蓄積用!A$2:A$10000, AN$5, 【データ】蓄積用!C$2:C$10000, $A78, 【データ】蓄積用!D$2:D$10000, "&gt;=3000", 【データ】蓄積用!E$2:E$10000, "&gt;=1500")&gt;0, "〇", IF(COUNTIFS(【データ】蓄積用!A$2:A$10000, AN$5, 【データ】蓄積用!C$2:C$10000, $A78, 【データ】蓄積用!Q$2:Q$10000, 1, 【データ】蓄積用!AC$2:AC$10000, "&gt;=4.0")&gt;0, "〇", "×")))</f>
        <v>×</v>
      </c>
      <c r="AO78" t="str">
        <f>IF(OR($A78="", AO$5=""), "", IF(COUNTIFS(【データ】蓄積用!A$2:A$10000, AO$5, 【データ】蓄積用!C$2:C$10000, $A78, 【データ】蓄積用!D$2:D$10000, "&gt;=3000", 【データ】蓄積用!E$2:E$10000, "&gt;=1500")&gt;0, "〇", IF(COUNTIFS(【データ】蓄積用!A$2:A$10000, AO$5, 【データ】蓄積用!C$2:C$10000, $A78, 【データ】蓄積用!Q$2:Q$10000, 1, 【データ】蓄積用!AC$2:AC$10000, "&gt;=4.0")&gt;0, "〇", "×")))</f>
        <v>×</v>
      </c>
      <c r="AP78" t="str">
        <f>IF(OR($A78="", AP$5=""), "", IF(COUNTIFS(【データ】蓄積用!A$2:A$10000, AP$5, 【データ】蓄積用!C$2:C$10000, $A78, 【データ】蓄積用!D$2:D$10000, "&gt;=3000", 【データ】蓄積用!E$2:E$10000, "&gt;=1500")&gt;0, "〇", IF(COUNTIFS(【データ】蓄積用!A$2:A$10000, AP$5, 【データ】蓄積用!C$2:C$10000, $A78, 【データ】蓄積用!Q$2:Q$10000, 1, 【データ】蓄積用!AC$2:AC$10000, "&gt;=4.0")&gt;0, "〇", "×")))</f>
        <v>×</v>
      </c>
      <c r="AQ78" t="str">
        <f>IF(OR($A78="", AQ$5=""), "", IF(COUNTIFS(【データ】蓄積用!A$2:A$10000, AQ$5, 【データ】蓄積用!C$2:C$10000, $A78, 【データ】蓄積用!D$2:D$10000, "&gt;=3000", 【データ】蓄積用!E$2:E$10000, "&gt;=1500")&gt;0, "〇", IF(COUNTIFS(【データ】蓄積用!A$2:A$10000, AQ$5, 【データ】蓄積用!C$2:C$10000, $A78, 【データ】蓄積用!Q$2:Q$10000, 1, 【データ】蓄積用!AC$2:AC$10000, "&gt;=4.0")&gt;0, "〇", "×")))</f>
        <v>×</v>
      </c>
      <c r="AR78" t="str">
        <f>IF(OR($A78="", AR$5=""), "", IF(COUNTIFS(【データ】蓄積用!A$2:A$10000, AR$5, 【データ】蓄積用!C$2:C$10000, $A78, 【データ】蓄積用!D$2:D$10000, "&gt;=3000", 【データ】蓄積用!E$2:E$10000, "&gt;=1500")&gt;0, "〇", IF(COUNTIFS(【データ】蓄積用!A$2:A$10000, AR$5, 【データ】蓄積用!C$2:C$10000, $A78, 【データ】蓄積用!Q$2:Q$10000, 1, 【データ】蓄積用!AC$2:AC$10000, "&gt;=4.0")&gt;0, "〇", "×")))</f>
        <v>×</v>
      </c>
      <c r="AS78" t="str">
        <f>IF(OR($A78="", AS$5=""), "", IF(COUNTIFS(【データ】蓄積用!A$2:A$10000, AS$5, 【データ】蓄積用!C$2:C$10000, $A78, 【データ】蓄積用!D$2:D$10000, "&gt;=3000", 【データ】蓄積用!E$2:E$10000, "&gt;=1500")&gt;0, "〇", IF(COUNTIFS(【データ】蓄積用!A$2:A$10000, AS$5, 【データ】蓄積用!C$2:C$10000, $A78, 【データ】蓄積用!Q$2:Q$10000, 1, 【データ】蓄積用!AC$2:AC$10000, "&gt;=4.0")&gt;0, "〇", "×")))</f>
        <v>×</v>
      </c>
      <c r="AT78" t="str">
        <f>IF(OR($A78="", AT$5=""), "", IF(COUNTIFS(【データ】蓄積用!A$2:A$10000, AT$5, 【データ】蓄積用!C$2:C$10000, $A78, 【データ】蓄積用!D$2:D$10000, "&gt;=3000", 【データ】蓄積用!E$2:E$10000, "&gt;=1500")&gt;0, "〇", IF(COUNTIFS(【データ】蓄積用!A$2:A$10000, AT$5, 【データ】蓄積用!C$2:C$10000, $A78, 【データ】蓄積用!Q$2:Q$10000, 1, 【データ】蓄積用!AC$2:AC$10000, "&gt;=4.0")&gt;0, "〇", "×")))</f>
        <v>×</v>
      </c>
      <c r="AU78" t="str">
        <f>IF(OR($A78="", AU$5=""), "", IF(COUNTIFS(【データ】蓄積用!A$2:A$10000, AU$5, 【データ】蓄積用!C$2:C$10000, $A78, 【データ】蓄積用!D$2:D$10000, "&gt;=3000", 【データ】蓄積用!E$2:E$10000, "&gt;=1500")&gt;0, "〇", IF(COUNTIFS(【データ】蓄積用!A$2:A$10000, AU$5, 【データ】蓄積用!C$2:C$10000, $A78, 【データ】蓄積用!Q$2:Q$10000, 1, 【データ】蓄積用!AC$2:AC$10000, "&gt;=4.0")&gt;0, "〇", "×")))</f>
        <v>×</v>
      </c>
      <c r="AV78" t="str">
        <f>IF(OR($A78="", AV$5=""), "", IF(COUNTIFS(【データ】蓄積用!A$2:A$10000, AV$5, 【データ】蓄積用!C$2:C$10000, $A78, 【データ】蓄積用!D$2:D$10000, "&gt;=3000", 【データ】蓄積用!E$2:E$10000, "&gt;=1500")&gt;0, "〇", IF(COUNTIFS(【データ】蓄積用!A$2:A$10000, AV$5, 【データ】蓄積用!C$2:C$10000, $A78, 【データ】蓄積用!Q$2:Q$10000, 1, 【データ】蓄積用!AC$2:AC$10000, "&gt;=4.0")&gt;0, "〇", "×")))</f>
        <v>×</v>
      </c>
      <c r="AW78" t="str">
        <f>IF(OR($A78="", AW$5=""), "", IF(COUNTIFS(【データ】蓄積用!A$2:A$10000, AW$5, 【データ】蓄積用!C$2:C$10000, $A78, 【データ】蓄積用!D$2:D$10000, "&gt;=3000", 【データ】蓄積用!E$2:E$10000, "&gt;=1500")&gt;0, "〇", IF(COUNTIFS(【データ】蓄積用!A$2:A$10000, AW$5, 【データ】蓄積用!C$2:C$10000, $A78, 【データ】蓄積用!Q$2:Q$10000, 1, 【データ】蓄積用!AC$2:AC$10000, "&gt;=4.0")&gt;0, "〇", "×")))</f>
        <v>×</v>
      </c>
      <c r="AX78" t="str">
        <f>IF(OR($A78="", AX$5=""), "", IF(COUNTIFS(【データ】蓄積用!A$2:A$10000, AX$5, 【データ】蓄積用!C$2:C$10000, $A78, 【データ】蓄積用!D$2:D$10000, "&gt;=3000", 【データ】蓄積用!E$2:E$10000, "&gt;=1500")&gt;0, "〇", IF(COUNTIFS(【データ】蓄積用!A$2:A$10000, AX$5, 【データ】蓄積用!C$2:C$10000, $A78, 【データ】蓄積用!Q$2:Q$10000, 1, 【データ】蓄積用!AC$2:AC$10000, "&gt;=4.0")&gt;0, "〇", "×")))</f>
        <v>×</v>
      </c>
      <c r="AY78" t="str">
        <f>IF(OR($A78="", AY$5=""), "", IF(COUNTIFS(【データ】蓄積用!A$2:A$10000, AY$5, 【データ】蓄積用!C$2:C$10000, $A78, 【データ】蓄積用!D$2:D$10000, "&gt;=3000", 【データ】蓄積用!E$2:E$10000, "&gt;=1500")&gt;0, "〇", IF(COUNTIFS(【データ】蓄積用!A$2:A$10000, AY$5, 【データ】蓄積用!C$2:C$10000, $A78, 【データ】蓄積用!Q$2:Q$10000, 1, 【データ】蓄積用!AC$2:AC$10000, "&gt;=4.0")&gt;0, "〇", "×")))</f>
        <v/>
      </c>
    </row>
    <row r="79" spans="1:51">
      <c r="A79">
        <v>667</v>
      </c>
      <c r="B79" t="str">
        <f>IF(OR($A79="", B$5=""), "", IF(COUNTIFS(【データ】蓄積用!A$2:A$10000, B$5, 【データ】蓄積用!C$2:C$10000, $A79, 【データ】蓄積用!D$2:D$10000, "&gt;=3000", 【データ】蓄積用!E$2:E$10000, "&gt;=1500")&gt;0, "〇", IF(COUNTIFS(【データ】蓄積用!A$2:A$10000, B$5, 【データ】蓄積用!C$2:C$10000, $A79, 【データ】蓄積用!Q$2:Q$10000, 1, 【データ】蓄積用!AC$2:AC$10000, "&gt;=4.0")&gt;0, "〇", "×")))</f>
        <v>×</v>
      </c>
      <c r="C79" t="str">
        <f>IF(OR($A79="", C$5=""), "", IF(COUNTIFS(【データ】蓄積用!A$2:A$10000, C$5, 【データ】蓄積用!C$2:C$10000, $A79, 【データ】蓄積用!D$2:D$10000, "&gt;=3000", 【データ】蓄積用!E$2:E$10000, "&gt;=1500")&gt;0, "〇", IF(COUNTIFS(【データ】蓄積用!A$2:A$10000, C$5, 【データ】蓄積用!C$2:C$10000, $A79, 【データ】蓄積用!Q$2:Q$10000, 1, 【データ】蓄積用!AC$2:AC$10000, "&gt;=4.0")&gt;0, "〇", "×")))</f>
        <v>×</v>
      </c>
      <c r="D79" t="str">
        <f>IF(OR($A79="", D$5=""), "", IF(COUNTIFS(【データ】蓄積用!A$2:A$10000, D$5, 【データ】蓄積用!C$2:C$10000, $A79, 【データ】蓄積用!D$2:D$10000, "&gt;=3000", 【データ】蓄積用!E$2:E$10000, "&gt;=1500")&gt;0, "〇", IF(COUNTIFS(【データ】蓄積用!A$2:A$10000, D$5, 【データ】蓄積用!C$2:C$10000, $A79, 【データ】蓄積用!Q$2:Q$10000, 1, 【データ】蓄積用!AC$2:AC$10000, "&gt;=4.0")&gt;0, "〇", "×")))</f>
        <v>×</v>
      </c>
      <c r="E79" t="str">
        <f>IF(OR($A79="", E$5=""), "", IF(COUNTIFS(【データ】蓄積用!A$2:A$10000, E$5, 【データ】蓄積用!C$2:C$10000, $A79, 【データ】蓄積用!D$2:D$10000, "&gt;=3000", 【データ】蓄積用!E$2:E$10000, "&gt;=1500")&gt;0, "〇", IF(COUNTIFS(【データ】蓄積用!A$2:A$10000, E$5, 【データ】蓄積用!C$2:C$10000, $A79, 【データ】蓄積用!Q$2:Q$10000, 1, 【データ】蓄積用!AC$2:AC$10000, "&gt;=4.0")&gt;0, "〇", "×")))</f>
        <v>×</v>
      </c>
      <c r="F79" t="str">
        <f>IF(OR($A79="", F$5=""), "", IF(COUNTIFS(【データ】蓄積用!A$2:A$10000, F$5, 【データ】蓄積用!C$2:C$10000, $A79, 【データ】蓄積用!D$2:D$10000, "&gt;=3000", 【データ】蓄積用!E$2:E$10000, "&gt;=1500")&gt;0, "〇", IF(COUNTIFS(【データ】蓄積用!A$2:A$10000, F$5, 【データ】蓄積用!C$2:C$10000, $A79, 【データ】蓄積用!Q$2:Q$10000, 1, 【データ】蓄積用!AC$2:AC$10000, "&gt;=4.0")&gt;0, "〇", "×")))</f>
        <v>×</v>
      </c>
      <c r="G79" t="str">
        <f>IF(OR($A79="", G$5=""), "", IF(COUNTIFS(【データ】蓄積用!A$2:A$10000, G$5, 【データ】蓄積用!C$2:C$10000, $A79, 【データ】蓄積用!D$2:D$10000, "&gt;=3000", 【データ】蓄積用!E$2:E$10000, "&gt;=1500")&gt;0, "〇", IF(COUNTIFS(【データ】蓄積用!A$2:A$10000, G$5, 【データ】蓄積用!C$2:C$10000, $A79, 【データ】蓄積用!Q$2:Q$10000, 1, 【データ】蓄積用!AC$2:AC$10000, "&gt;=4.0")&gt;0, "〇", "×")))</f>
        <v>×</v>
      </c>
      <c r="H79" t="str">
        <f>IF(OR($A79="", H$5=""), "", IF(COUNTIFS(【データ】蓄積用!A$2:A$10000, H$5, 【データ】蓄積用!C$2:C$10000, $A79, 【データ】蓄積用!D$2:D$10000, "&gt;=3000", 【データ】蓄積用!E$2:E$10000, "&gt;=1500")&gt;0, "〇", IF(COUNTIFS(【データ】蓄積用!A$2:A$10000, H$5, 【データ】蓄積用!C$2:C$10000, $A79, 【データ】蓄積用!Q$2:Q$10000, 1, 【データ】蓄積用!AC$2:AC$10000, "&gt;=4.0")&gt;0, "〇", "×")))</f>
        <v>×</v>
      </c>
      <c r="I79" t="str">
        <f>IF(OR($A79="", I$5=""), "", IF(COUNTIFS(【データ】蓄積用!A$2:A$10000, I$5, 【データ】蓄積用!C$2:C$10000, $A79, 【データ】蓄積用!D$2:D$10000, "&gt;=3000", 【データ】蓄積用!E$2:E$10000, "&gt;=1500")&gt;0, "〇", IF(COUNTIFS(【データ】蓄積用!A$2:A$10000, I$5, 【データ】蓄積用!C$2:C$10000, $A79, 【データ】蓄積用!Q$2:Q$10000, 1, 【データ】蓄積用!AC$2:AC$10000, "&gt;=4.0")&gt;0, "〇", "×")))</f>
        <v>×</v>
      </c>
      <c r="J79" t="str">
        <f>IF(OR($A79="", J$5=""), "", IF(COUNTIFS(【データ】蓄積用!A$2:A$10000, J$5, 【データ】蓄積用!C$2:C$10000, $A79, 【データ】蓄積用!D$2:D$10000, "&gt;=3000", 【データ】蓄積用!E$2:E$10000, "&gt;=1500")&gt;0, "〇", IF(COUNTIFS(【データ】蓄積用!A$2:A$10000, J$5, 【データ】蓄積用!C$2:C$10000, $A79, 【データ】蓄積用!Q$2:Q$10000, 1, 【データ】蓄積用!AC$2:AC$10000, "&gt;=4.0")&gt;0, "〇", "×")))</f>
        <v>〇</v>
      </c>
      <c r="K79" t="str">
        <f>IF(OR($A79="", K$5=""), "", IF(COUNTIFS(【データ】蓄積用!A$2:A$10000, K$5, 【データ】蓄積用!C$2:C$10000, $A79, 【データ】蓄積用!D$2:D$10000, "&gt;=3000", 【データ】蓄積用!E$2:E$10000, "&gt;=1500")&gt;0, "〇", IF(COUNTIFS(【データ】蓄積用!A$2:A$10000, K$5, 【データ】蓄積用!C$2:C$10000, $A79, 【データ】蓄積用!Q$2:Q$10000, 1, 【データ】蓄積用!AC$2:AC$10000, "&gt;=4.0")&gt;0, "〇", "×")))</f>
        <v>×</v>
      </c>
      <c r="L79" t="str">
        <f>IF(OR($A79="", L$5=""), "", IF(COUNTIFS(【データ】蓄積用!A$2:A$10000, L$5, 【データ】蓄積用!C$2:C$10000, $A79, 【データ】蓄積用!D$2:D$10000, "&gt;=3000", 【データ】蓄積用!E$2:E$10000, "&gt;=1500")&gt;0, "〇", IF(COUNTIFS(【データ】蓄積用!A$2:A$10000, L$5, 【データ】蓄積用!C$2:C$10000, $A79, 【データ】蓄積用!Q$2:Q$10000, 1, 【データ】蓄積用!AC$2:AC$10000, "&gt;=4.0")&gt;0, "〇", "×")))</f>
        <v>×</v>
      </c>
      <c r="M79" t="str">
        <f>IF(OR($A79="", M$5=""), "", IF(COUNTIFS(【データ】蓄積用!A$2:A$10000, M$5, 【データ】蓄積用!C$2:C$10000, $A79, 【データ】蓄積用!D$2:D$10000, "&gt;=3000", 【データ】蓄積用!E$2:E$10000, "&gt;=1500")&gt;0, "〇", IF(COUNTIFS(【データ】蓄積用!A$2:A$10000, M$5, 【データ】蓄積用!C$2:C$10000, $A79, 【データ】蓄積用!Q$2:Q$10000, 1, 【データ】蓄積用!AC$2:AC$10000, "&gt;=4.0")&gt;0, "〇", "×")))</f>
        <v>×</v>
      </c>
      <c r="N79" t="str">
        <f>IF(OR($A79="", N$5=""), "", IF(COUNTIFS(【データ】蓄積用!A$2:A$10000, N$5, 【データ】蓄積用!C$2:C$10000, $A79, 【データ】蓄積用!D$2:D$10000, "&gt;=3000", 【データ】蓄積用!E$2:E$10000, "&gt;=1500")&gt;0, "〇", IF(COUNTIFS(【データ】蓄積用!A$2:A$10000, N$5, 【データ】蓄積用!C$2:C$10000, $A79, 【データ】蓄積用!Q$2:Q$10000, 1, 【データ】蓄積用!AC$2:AC$10000, "&gt;=4.0")&gt;0, "〇", "×")))</f>
        <v>×</v>
      </c>
      <c r="O79" t="str">
        <f>IF(OR($A79="", O$5=""), "", IF(COUNTIFS(【データ】蓄積用!A$2:A$10000, O$5, 【データ】蓄積用!C$2:C$10000, $A79, 【データ】蓄積用!D$2:D$10000, "&gt;=3000", 【データ】蓄積用!E$2:E$10000, "&gt;=1500")&gt;0, "〇", IF(COUNTIFS(【データ】蓄積用!A$2:A$10000, O$5, 【データ】蓄積用!C$2:C$10000, $A79, 【データ】蓄積用!Q$2:Q$10000, 1, 【データ】蓄積用!AC$2:AC$10000, "&gt;=4.0")&gt;0, "〇", "×")))</f>
        <v>×</v>
      </c>
      <c r="P79" t="str">
        <f>IF(OR($A79="", P$5=""), "", IF(COUNTIFS(【データ】蓄積用!A$2:A$10000, P$5, 【データ】蓄積用!C$2:C$10000, $A79, 【データ】蓄積用!D$2:D$10000, "&gt;=3000", 【データ】蓄積用!E$2:E$10000, "&gt;=1500")&gt;0, "〇", IF(COUNTIFS(【データ】蓄積用!A$2:A$10000, P$5, 【データ】蓄積用!C$2:C$10000, $A79, 【データ】蓄積用!Q$2:Q$10000, 1, 【データ】蓄積用!AC$2:AC$10000, "&gt;=4.0")&gt;0, "〇", "×")))</f>
        <v>×</v>
      </c>
      <c r="Q79" t="str">
        <f>IF(OR($A79="", Q$5=""), "", IF(COUNTIFS(【データ】蓄積用!A$2:A$10000, Q$5, 【データ】蓄積用!C$2:C$10000, $A79, 【データ】蓄積用!D$2:D$10000, "&gt;=3000", 【データ】蓄積用!E$2:E$10000, "&gt;=1500")&gt;0, "〇", IF(COUNTIFS(【データ】蓄積用!A$2:A$10000, Q$5, 【データ】蓄積用!C$2:C$10000, $A79, 【データ】蓄積用!Q$2:Q$10000, 1, 【データ】蓄積用!AC$2:AC$10000, "&gt;=4.0")&gt;0, "〇", "×")))</f>
        <v>×</v>
      </c>
      <c r="R79" t="str">
        <f>IF(OR($A79="", R$5=""), "", IF(COUNTIFS(【データ】蓄積用!A$2:A$10000, R$5, 【データ】蓄積用!C$2:C$10000, $A79, 【データ】蓄積用!D$2:D$10000, "&gt;=3000", 【データ】蓄積用!E$2:E$10000, "&gt;=1500")&gt;0, "〇", IF(COUNTIFS(【データ】蓄積用!A$2:A$10000, R$5, 【データ】蓄積用!C$2:C$10000, $A79, 【データ】蓄積用!Q$2:Q$10000, 1, 【データ】蓄積用!AC$2:AC$10000, "&gt;=4.0")&gt;0, "〇", "×")))</f>
        <v>×</v>
      </c>
      <c r="S79" t="str">
        <f>IF(OR($A79="", S$5=""), "", IF(COUNTIFS(【データ】蓄積用!A$2:A$10000, S$5, 【データ】蓄積用!C$2:C$10000, $A79, 【データ】蓄積用!D$2:D$10000, "&gt;=3000", 【データ】蓄積用!E$2:E$10000, "&gt;=1500")&gt;0, "〇", IF(COUNTIFS(【データ】蓄積用!A$2:A$10000, S$5, 【データ】蓄積用!C$2:C$10000, $A79, 【データ】蓄積用!Q$2:Q$10000, 1, 【データ】蓄積用!AC$2:AC$10000, "&gt;=4.0")&gt;0, "〇", "×")))</f>
        <v>〇</v>
      </c>
      <c r="T79" t="str">
        <f>IF(OR($A79="", T$5=""), "", IF(COUNTIFS(【データ】蓄積用!A$2:A$10000, T$5, 【データ】蓄積用!C$2:C$10000, $A79, 【データ】蓄積用!D$2:D$10000, "&gt;=3000", 【データ】蓄積用!E$2:E$10000, "&gt;=1500")&gt;0, "〇", IF(COUNTIFS(【データ】蓄積用!A$2:A$10000, T$5, 【データ】蓄積用!C$2:C$10000, $A79, 【データ】蓄積用!Q$2:Q$10000, 1, 【データ】蓄積用!AC$2:AC$10000, "&gt;=4.0")&gt;0, "〇", "×")))</f>
        <v>×</v>
      </c>
      <c r="U79" t="str">
        <f>IF(OR($A79="", U$5=""), "", IF(COUNTIFS(【データ】蓄積用!A$2:A$10000, U$5, 【データ】蓄積用!C$2:C$10000, $A79, 【データ】蓄積用!D$2:D$10000, "&gt;=3000", 【データ】蓄積用!E$2:E$10000, "&gt;=1500")&gt;0, "〇", IF(COUNTIFS(【データ】蓄積用!A$2:A$10000, U$5, 【データ】蓄積用!C$2:C$10000, $A79, 【データ】蓄積用!Q$2:Q$10000, 1, 【データ】蓄積用!AC$2:AC$10000, "&gt;=4.0")&gt;0, "〇", "×")))</f>
        <v>×</v>
      </c>
      <c r="V79" t="str">
        <f>IF(OR($A79="", V$5=""), "", IF(COUNTIFS(【データ】蓄積用!A$2:A$10000, V$5, 【データ】蓄積用!C$2:C$10000, $A79, 【データ】蓄積用!D$2:D$10000, "&gt;=3000", 【データ】蓄積用!E$2:E$10000, "&gt;=1500")&gt;0, "〇", IF(COUNTIFS(【データ】蓄積用!A$2:A$10000, V$5, 【データ】蓄積用!C$2:C$10000, $A79, 【データ】蓄積用!Q$2:Q$10000, 1, 【データ】蓄積用!AC$2:AC$10000, "&gt;=4.0")&gt;0, "〇", "×")))</f>
        <v>×</v>
      </c>
      <c r="W79" t="str">
        <f>IF(OR($A79="", W$5=""), "", IF(COUNTIFS(【データ】蓄積用!A$2:A$10000, W$5, 【データ】蓄積用!C$2:C$10000, $A79, 【データ】蓄積用!D$2:D$10000, "&gt;=3000", 【データ】蓄積用!E$2:E$10000, "&gt;=1500")&gt;0, "〇", IF(COUNTIFS(【データ】蓄積用!A$2:A$10000, W$5, 【データ】蓄積用!C$2:C$10000, $A79, 【データ】蓄積用!Q$2:Q$10000, 1, 【データ】蓄積用!AC$2:AC$10000, "&gt;=4.0")&gt;0, "〇", "×")))</f>
        <v>×</v>
      </c>
      <c r="X79" t="str">
        <f>IF(OR($A79="", X$5=""), "", IF(COUNTIFS(【データ】蓄積用!A$2:A$10000, X$5, 【データ】蓄積用!C$2:C$10000, $A79, 【データ】蓄積用!D$2:D$10000, "&gt;=3000", 【データ】蓄積用!E$2:E$10000, "&gt;=1500")&gt;0, "〇", IF(COUNTIFS(【データ】蓄積用!A$2:A$10000, X$5, 【データ】蓄積用!C$2:C$10000, $A79, 【データ】蓄積用!Q$2:Q$10000, 1, 【データ】蓄積用!AC$2:AC$10000, "&gt;=4.0")&gt;0, "〇", "×")))</f>
        <v>×</v>
      </c>
      <c r="Y79" t="str">
        <f>IF(OR($A79="", Y$5=""), "", IF(COUNTIFS(【データ】蓄積用!A$2:A$10000, Y$5, 【データ】蓄積用!C$2:C$10000, $A79, 【データ】蓄積用!D$2:D$10000, "&gt;=3000", 【データ】蓄積用!E$2:E$10000, "&gt;=1500")&gt;0, "〇", IF(COUNTIFS(【データ】蓄積用!A$2:A$10000, Y$5, 【データ】蓄積用!C$2:C$10000, $A79, 【データ】蓄積用!Q$2:Q$10000, 1, 【データ】蓄積用!AC$2:AC$10000, "&gt;=4.0")&gt;0, "〇", "×")))</f>
        <v>×</v>
      </c>
      <c r="Z79" t="str">
        <f>IF(OR($A79="", Z$5=""), "", IF(COUNTIFS(【データ】蓄積用!A$2:A$10000, Z$5, 【データ】蓄積用!C$2:C$10000, $A79, 【データ】蓄積用!D$2:D$10000, "&gt;=3000", 【データ】蓄積用!E$2:E$10000, "&gt;=1500")&gt;0, "〇", IF(COUNTIFS(【データ】蓄積用!A$2:A$10000, Z$5, 【データ】蓄積用!C$2:C$10000, $A79, 【データ】蓄積用!Q$2:Q$10000, 1, 【データ】蓄積用!AC$2:AC$10000, "&gt;=4.0")&gt;0, "〇", "×")))</f>
        <v>×</v>
      </c>
      <c r="AA79" t="str">
        <f>IF(OR($A79="", AA$5=""), "", IF(COUNTIFS(【データ】蓄積用!A$2:A$10000, AA$5, 【データ】蓄積用!C$2:C$10000, $A79, 【データ】蓄積用!D$2:D$10000, "&gt;=3000", 【データ】蓄積用!E$2:E$10000, "&gt;=1500")&gt;0, "〇", IF(COUNTIFS(【データ】蓄積用!A$2:A$10000, AA$5, 【データ】蓄積用!C$2:C$10000, $A79, 【データ】蓄積用!Q$2:Q$10000, 1, 【データ】蓄積用!AC$2:AC$10000, "&gt;=4.0")&gt;0, "〇", "×")))</f>
        <v>×</v>
      </c>
      <c r="AB79" t="str">
        <f>IF(OR($A79="", AB$5=""), "", IF(COUNTIFS(【データ】蓄積用!A$2:A$10000, AB$5, 【データ】蓄積用!C$2:C$10000, $A79, 【データ】蓄積用!D$2:D$10000, "&gt;=3000", 【データ】蓄積用!E$2:E$10000, "&gt;=1500")&gt;0, "〇", IF(COUNTIFS(【データ】蓄積用!A$2:A$10000, AB$5, 【データ】蓄積用!C$2:C$10000, $A79, 【データ】蓄積用!Q$2:Q$10000, 1, 【データ】蓄積用!AC$2:AC$10000, "&gt;=4.0")&gt;0, "〇", "×")))</f>
        <v>×</v>
      </c>
      <c r="AC79" t="str">
        <f>IF(OR($A79="", AC$5=""), "", IF(COUNTIFS(【データ】蓄積用!A$2:A$10000, AC$5, 【データ】蓄積用!C$2:C$10000, $A79, 【データ】蓄積用!D$2:D$10000, "&gt;=3000", 【データ】蓄積用!E$2:E$10000, "&gt;=1500")&gt;0, "〇", IF(COUNTIFS(【データ】蓄積用!A$2:A$10000, AC$5, 【データ】蓄積用!C$2:C$10000, $A79, 【データ】蓄積用!Q$2:Q$10000, 1, 【データ】蓄積用!AC$2:AC$10000, "&gt;=4.0")&gt;0, "〇", "×")))</f>
        <v>×</v>
      </c>
      <c r="AD79" t="str">
        <f>IF(OR($A79="", AD$5=""), "", IF(COUNTIFS(【データ】蓄積用!A$2:A$10000, AD$5, 【データ】蓄積用!C$2:C$10000, $A79, 【データ】蓄積用!D$2:D$10000, "&gt;=3000", 【データ】蓄積用!E$2:E$10000, "&gt;=1500")&gt;0, "〇", IF(COUNTIFS(【データ】蓄積用!A$2:A$10000, AD$5, 【データ】蓄積用!C$2:C$10000, $A79, 【データ】蓄積用!Q$2:Q$10000, 1, 【データ】蓄積用!AC$2:AC$10000, "&gt;=4.0")&gt;0, "〇", "×")))</f>
        <v>×</v>
      </c>
      <c r="AE79" t="str">
        <f>IF(OR($A79="", AE$5=""), "", IF(COUNTIFS(【データ】蓄積用!A$2:A$10000, AE$5, 【データ】蓄積用!C$2:C$10000, $A79, 【データ】蓄積用!D$2:D$10000, "&gt;=3000", 【データ】蓄積用!E$2:E$10000, "&gt;=1500")&gt;0, "〇", IF(COUNTIFS(【データ】蓄積用!A$2:A$10000, AE$5, 【データ】蓄積用!C$2:C$10000, $A79, 【データ】蓄積用!Q$2:Q$10000, 1, 【データ】蓄積用!AC$2:AC$10000, "&gt;=4.0")&gt;0, "〇", "×")))</f>
        <v>×</v>
      </c>
      <c r="AF79" t="str">
        <f>IF(OR($A79="", AF$5=""), "", IF(COUNTIFS(【データ】蓄積用!A$2:A$10000, AF$5, 【データ】蓄積用!C$2:C$10000, $A79, 【データ】蓄積用!D$2:D$10000, "&gt;=3000", 【データ】蓄積用!E$2:E$10000, "&gt;=1500")&gt;0, "〇", IF(COUNTIFS(【データ】蓄積用!A$2:A$10000, AF$5, 【データ】蓄積用!C$2:C$10000, $A79, 【データ】蓄積用!Q$2:Q$10000, 1, 【データ】蓄積用!AC$2:AC$10000, "&gt;=4.0")&gt;0, "〇", "×")))</f>
        <v>×</v>
      </c>
      <c r="AG79" t="str">
        <f>IF(OR($A79="", AG$5=""), "", IF(COUNTIFS(【データ】蓄積用!A$2:A$10000, AG$5, 【データ】蓄積用!C$2:C$10000, $A79, 【データ】蓄積用!D$2:D$10000, "&gt;=3000", 【データ】蓄積用!E$2:E$10000, "&gt;=1500")&gt;0, "〇", IF(COUNTIFS(【データ】蓄積用!A$2:A$10000, AG$5, 【データ】蓄積用!C$2:C$10000, $A79, 【データ】蓄積用!Q$2:Q$10000, 1, 【データ】蓄積用!AC$2:AC$10000, "&gt;=4.0")&gt;0, "〇", "×")))</f>
        <v>×</v>
      </c>
      <c r="AH79" t="str">
        <f>IF(OR($A79="", AH$5=""), "", IF(COUNTIFS(【データ】蓄積用!A$2:A$10000, AH$5, 【データ】蓄積用!C$2:C$10000, $A79, 【データ】蓄積用!D$2:D$10000, "&gt;=3000", 【データ】蓄積用!E$2:E$10000, "&gt;=1500")&gt;0, "〇", IF(COUNTIFS(【データ】蓄積用!A$2:A$10000, AH$5, 【データ】蓄積用!C$2:C$10000, $A79, 【データ】蓄積用!Q$2:Q$10000, 1, 【データ】蓄積用!AC$2:AC$10000, "&gt;=4.0")&gt;0, "〇", "×")))</f>
        <v>×</v>
      </c>
      <c r="AI79" t="str">
        <f>IF(OR($A79="", AI$5=""), "", IF(COUNTIFS(【データ】蓄積用!A$2:A$10000, AI$5, 【データ】蓄積用!C$2:C$10000, $A79, 【データ】蓄積用!D$2:D$10000, "&gt;=3000", 【データ】蓄積用!E$2:E$10000, "&gt;=1500")&gt;0, "〇", IF(COUNTIFS(【データ】蓄積用!A$2:A$10000, AI$5, 【データ】蓄積用!C$2:C$10000, $A79, 【データ】蓄積用!Q$2:Q$10000, 1, 【データ】蓄積用!AC$2:AC$10000, "&gt;=4.0")&gt;0, "〇", "×")))</f>
        <v>×</v>
      </c>
      <c r="AJ79" t="str">
        <f>IF(OR($A79="", AJ$5=""), "", IF(COUNTIFS(【データ】蓄積用!A$2:A$10000, AJ$5, 【データ】蓄積用!C$2:C$10000, $A79, 【データ】蓄積用!D$2:D$10000, "&gt;=3000", 【データ】蓄積用!E$2:E$10000, "&gt;=1500")&gt;0, "〇", IF(COUNTIFS(【データ】蓄積用!A$2:A$10000, AJ$5, 【データ】蓄積用!C$2:C$10000, $A79, 【データ】蓄積用!Q$2:Q$10000, 1, 【データ】蓄積用!AC$2:AC$10000, "&gt;=4.0")&gt;0, "〇", "×")))</f>
        <v>×</v>
      </c>
      <c r="AK79" t="str">
        <f>IF(OR($A79="", AK$5=""), "", IF(COUNTIFS(【データ】蓄積用!A$2:A$10000, AK$5, 【データ】蓄積用!C$2:C$10000, $A79, 【データ】蓄積用!D$2:D$10000, "&gt;=3000", 【データ】蓄積用!E$2:E$10000, "&gt;=1500")&gt;0, "〇", IF(COUNTIFS(【データ】蓄積用!A$2:A$10000, AK$5, 【データ】蓄積用!C$2:C$10000, $A79, 【データ】蓄積用!Q$2:Q$10000, 1, 【データ】蓄積用!AC$2:AC$10000, "&gt;=4.0")&gt;0, "〇", "×")))</f>
        <v>×</v>
      </c>
      <c r="AL79" t="str">
        <f>IF(OR($A79="", AL$5=""), "", IF(COUNTIFS(【データ】蓄積用!A$2:A$10000, AL$5, 【データ】蓄積用!C$2:C$10000, $A79, 【データ】蓄積用!D$2:D$10000, "&gt;=3000", 【データ】蓄積用!E$2:E$10000, "&gt;=1500")&gt;0, "〇", IF(COUNTIFS(【データ】蓄積用!A$2:A$10000, AL$5, 【データ】蓄積用!C$2:C$10000, $A79, 【データ】蓄積用!Q$2:Q$10000, 1, 【データ】蓄積用!AC$2:AC$10000, "&gt;=4.0")&gt;0, "〇", "×")))</f>
        <v>×</v>
      </c>
      <c r="AM79" t="str">
        <f>IF(OR($A79="", AM$5=""), "", IF(COUNTIFS(【データ】蓄積用!A$2:A$10000, AM$5, 【データ】蓄積用!C$2:C$10000, $A79, 【データ】蓄積用!D$2:D$10000, "&gt;=3000", 【データ】蓄積用!E$2:E$10000, "&gt;=1500")&gt;0, "〇", IF(COUNTIFS(【データ】蓄積用!A$2:A$10000, AM$5, 【データ】蓄積用!C$2:C$10000, $A79, 【データ】蓄積用!Q$2:Q$10000, 1, 【データ】蓄積用!AC$2:AC$10000, "&gt;=4.0")&gt;0, "〇", "×")))</f>
        <v>×</v>
      </c>
      <c r="AN79" t="str">
        <f>IF(OR($A79="", AN$5=""), "", IF(COUNTIFS(【データ】蓄積用!A$2:A$10000, AN$5, 【データ】蓄積用!C$2:C$10000, $A79, 【データ】蓄積用!D$2:D$10000, "&gt;=3000", 【データ】蓄積用!E$2:E$10000, "&gt;=1500")&gt;0, "〇", IF(COUNTIFS(【データ】蓄積用!A$2:A$10000, AN$5, 【データ】蓄積用!C$2:C$10000, $A79, 【データ】蓄積用!Q$2:Q$10000, 1, 【データ】蓄積用!AC$2:AC$10000, "&gt;=4.0")&gt;0, "〇", "×")))</f>
        <v>×</v>
      </c>
      <c r="AO79" t="str">
        <f>IF(OR($A79="", AO$5=""), "", IF(COUNTIFS(【データ】蓄積用!A$2:A$10000, AO$5, 【データ】蓄積用!C$2:C$10000, $A79, 【データ】蓄積用!D$2:D$10000, "&gt;=3000", 【データ】蓄積用!E$2:E$10000, "&gt;=1500")&gt;0, "〇", IF(COUNTIFS(【データ】蓄積用!A$2:A$10000, AO$5, 【データ】蓄積用!C$2:C$10000, $A79, 【データ】蓄積用!Q$2:Q$10000, 1, 【データ】蓄積用!AC$2:AC$10000, "&gt;=4.0")&gt;0, "〇", "×")))</f>
        <v>×</v>
      </c>
      <c r="AP79" t="str">
        <f>IF(OR($A79="", AP$5=""), "", IF(COUNTIFS(【データ】蓄積用!A$2:A$10000, AP$5, 【データ】蓄積用!C$2:C$10000, $A79, 【データ】蓄積用!D$2:D$10000, "&gt;=3000", 【データ】蓄積用!E$2:E$10000, "&gt;=1500")&gt;0, "〇", IF(COUNTIFS(【データ】蓄積用!A$2:A$10000, AP$5, 【データ】蓄積用!C$2:C$10000, $A79, 【データ】蓄積用!Q$2:Q$10000, 1, 【データ】蓄積用!AC$2:AC$10000, "&gt;=4.0")&gt;0, "〇", "×")))</f>
        <v>×</v>
      </c>
      <c r="AQ79" t="str">
        <f>IF(OR($A79="", AQ$5=""), "", IF(COUNTIFS(【データ】蓄積用!A$2:A$10000, AQ$5, 【データ】蓄積用!C$2:C$10000, $A79, 【データ】蓄積用!D$2:D$10000, "&gt;=3000", 【データ】蓄積用!E$2:E$10000, "&gt;=1500")&gt;0, "〇", IF(COUNTIFS(【データ】蓄積用!A$2:A$10000, AQ$5, 【データ】蓄積用!C$2:C$10000, $A79, 【データ】蓄積用!Q$2:Q$10000, 1, 【データ】蓄積用!AC$2:AC$10000, "&gt;=4.0")&gt;0, "〇", "×")))</f>
        <v>×</v>
      </c>
      <c r="AR79" t="str">
        <f>IF(OR($A79="", AR$5=""), "", IF(COUNTIFS(【データ】蓄積用!A$2:A$10000, AR$5, 【データ】蓄積用!C$2:C$10000, $A79, 【データ】蓄積用!D$2:D$10000, "&gt;=3000", 【データ】蓄積用!E$2:E$10000, "&gt;=1500")&gt;0, "〇", IF(COUNTIFS(【データ】蓄積用!A$2:A$10000, AR$5, 【データ】蓄積用!C$2:C$10000, $A79, 【データ】蓄積用!Q$2:Q$10000, 1, 【データ】蓄積用!AC$2:AC$10000, "&gt;=4.0")&gt;0, "〇", "×")))</f>
        <v>×</v>
      </c>
      <c r="AS79" t="str">
        <f>IF(OR($A79="", AS$5=""), "", IF(COUNTIFS(【データ】蓄積用!A$2:A$10000, AS$5, 【データ】蓄積用!C$2:C$10000, $A79, 【データ】蓄積用!D$2:D$10000, "&gt;=3000", 【データ】蓄積用!E$2:E$10000, "&gt;=1500")&gt;0, "〇", IF(COUNTIFS(【データ】蓄積用!A$2:A$10000, AS$5, 【データ】蓄積用!C$2:C$10000, $A79, 【データ】蓄積用!Q$2:Q$10000, 1, 【データ】蓄積用!AC$2:AC$10000, "&gt;=4.0")&gt;0, "〇", "×")))</f>
        <v>×</v>
      </c>
      <c r="AT79" t="str">
        <f>IF(OR($A79="", AT$5=""), "", IF(COUNTIFS(【データ】蓄積用!A$2:A$10000, AT$5, 【データ】蓄積用!C$2:C$10000, $A79, 【データ】蓄積用!D$2:D$10000, "&gt;=3000", 【データ】蓄積用!E$2:E$10000, "&gt;=1500")&gt;0, "〇", IF(COUNTIFS(【データ】蓄積用!A$2:A$10000, AT$5, 【データ】蓄積用!C$2:C$10000, $A79, 【データ】蓄積用!Q$2:Q$10000, 1, 【データ】蓄積用!AC$2:AC$10000, "&gt;=4.0")&gt;0, "〇", "×")))</f>
        <v>×</v>
      </c>
      <c r="AU79" t="str">
        <f>IF(OR($A79="", AU$5=""), "", IF(COUNTIFS(【データ】蓄積用!A$2:A$10000, AU$5, 【データ】蓄積用!C$2:C$10000, $A79, 【データ】蓄積用!D$2:D$10000, "&gt;=3000", 【データ】蓄積用!E$2:E$10000, "&gt;=1500")&gt;0, "〇", IF(COUNTIFS(【データ】蓄積用!A$2:A$10000, AU$5, 【データ】蓄積用!C$2:C$10000, $A79, 【データ】蓄積用!Q$2:Q$10000, 1, 【データ】蓄積用!AC$2:AC$10000, "&gt;=4.0")&gt;0, "〇", "×")))</f>
        <v>×</v>
      </c>
      <c r="AV79" t="str">
        <f>IF(OR($A79="", AV$5=""), "", IF(COUNTIFS(【データ】蓄積用!A$2:A$10000, AV$5, 【データ】蓄積用!C$2:C$10000, $A79, 【データ】蓄積用!D$2:D$10000, "&gt;=3000", 【データ】蓄積用!E$2:E$10000, "&gt;=1500")&gt;0, "〇", IF(COUNTIFS(【データ】蓄積用!A$2:A$10000, AV$5, 【データ】蓄積用!C$2:C$10000, $A79, 【データ】蓄積用!Q$2:Q$10000, 1, 【データ】蓄積用!AC$2:AC$10000, "&gt;=4.0")&gt;0, "〇", "×")))</f>
        <v>×</v>
      </c>
      <c r="AW79" t="str">
        <f>IF(OR($A79="", AW$5=""), "", IF(COUNTIFS(【データ】蓄積用!A$2:A$10000, AW$5, 【データ】蓄積用!C$2:C$10000, $A79, 【データ】蓄積用!D$2:D$10000, "&gt;=3000", 【データ】蓄積用!E$2:E$10000, "&gt;=1500")&gt;0, "〇", IF(COUNTIFS(【データ】蓄積用!A$2:A$10000, AW$5, 【データ】蓄積用!C$2:C$10000, $A79, 【データ】蓄積用!Q$2:Q$10000, 1, 【データ】蓄積用!AC$2:AC$10000, "&gt;=4.0")&gt;0, "〇", "×")))</f>
        <v>×</v>
      </c>
      <c r="AX79" t="str">
        <f>IF(OR($A79="", AX$5=""), "", IF(COUNTIFS(【データ】蓄積用!A$2:A$10000, AX$5, 【データ】蓄積用!C$2:C$10000, $A79, 【データ】蓄積用!D$2:D$10000, "&gt;=3000", 【データ】蓄積用!E$2:E$10000, "&gt;=1500")&gt;0, "〇", IF(COUNTIFS(【データ】蓄積用!A$2:A$10000, AX$5, 【データ】蓄積用!C$2:C$10000, $A79, 【データ】蓄積用!Q$2:Q$10000, 1, 【データ】蓄積用!AC$2:AC$10000, "&gt;=4.0")&gt;0, "〇", "×")))</f>
        <v>×</v>
      </c>
      <c r="AY79" t="str">
        <f>IF(OR($A79="", AY$5=""), "", IF(COUNTIFS(【データ】蓄積用!A$2:A$10000, AY$5, 【データ】蓄積用!C$2:C$10000, $A79, 【データ】蓄積用!D$2:D$10000, "&gt;=3000", 【データ】蓄積用!E$2:E$10000, "&gt;=1500")&gt;0, "〇", IF(COUNTIFS(【データ】蓄積用!A$2:A$10000, AY$5, 【データ】蓄積用!C$2:C$10000, $A79, 【データ】蓄積用!Q$2:Q$10000, 1, 【データ】蓄積用!AC$2:AC$10000, "&gt;=4.0")&gt;0, "〇", "×")))</f>
        <v/>
      </c>
    </row>
    <row r="80" spans="1:51">
      <c r="A80">
        <v>668</v>
      </c>
      <c r="B80" t="str">
        <f>IF(OR($A80="", B$5=""), "", IF(COUNTIFS(【データ】蓄積用!A$2:A$10000, B$5, 【データ】蓄積用!C$2:C$10000, $A80, 【データ】蓄積用!D$2:D$10000, "&gt;=3000", 【データ】蓄積用!E$2:E$10000, "&gt;=1500")&gt;0, "〇", IF(COUNTIFS(【データ】蓄積用!A$2:A$10000, B$5, 【データ】蓄積用!C$2:C$10000, $A80, 【データ】蓄積用!Q$2:Q$10000, 1, 【データ】蓄積用!AC$2:AC$10000, "&gt;=4.0")&gt;0, "〇", "×")))</f>
        <v>×</v>
      </c>
      <c r="C80" t="str">
        <f>IF(OR($A80="", C$5=""), "", IF(COUNTIFS(【データ】蓄積用!A$2:A$10000, C$5, 【データ】蓄積用!C$2:C$10000, $A80, 【データ】蓄積用!D$2:D$10000, "&gt;=3000", 【データ】蓄積用!E$2:E$10000, "&gt;=1500")&gt;0, "〇", IF(COUNTIFS(【データ】蓄積用!A$2:A$10000, C$5, 【データ】蓄積用!C$2:C$10000, $A80, 【データ】蓄積用!Q$2:Q$10000, 1, 【データ】蓄積用!AC$2:AC$10000, "&gt;=4.0")&gt;0, "〇", "×")))</f>
        <v>×</v>
      </c>
      <c r="D80" t="str">
        <f>IF(OR($A80="", D$5=""), "", IF(COUNTIFS(【データ】蓄積用!A$2:A$10000, D$5, 【データ】蓄積用!C$2:C$10000, $A80, 【データ】蓄積用!D$2:D$10000, "&gt;=3000", 【データ】蓄積用!E$2:E$10000, "&gt;=1500")&gt;0, "〇", IF(COUNTIFS(【データ】蓄積用!A$2:A$10000, D$5, 【データ】蓄積用!C$2:C$10000, $A80, 【データ】蓄積用!Q$2:Q$10000, 1, 【データ】蓄積用!AC$2:AC$10000, "&gt;=4.0")&gt;0, "〇", "×")))</f>
        <v>×</v>
      </c>
      <c r="E80" t="str">
        <f>IF(OR($A80="", E$5=""), "", IF(COUNTIFS(【データ】蓄積用!A$2:A$10000, E$5, 【データ】蓄積用!C$2:C$10000, $A80, 【データ】蓄積用!D$2:D$10000, "&gt;=3000", 【データ】蓄積用!E$2:E$10000, "&gt;=1500")&gt;0, "〇", IF(COUNTIFS(【データ】蓄積用!A$2:A$10000, E$5, 【データ】蓄積用!C$2:C$10000, $A80, 【データ】蓄積用!Q$2:Q$10000, 1, 【データ】蓄積用!AC$2:AC$10000, "&gt;=4.0")&gt;0, "〇", "×")))</f>
        <v>×</v>
      </c>
      <c r="F80" t="str">
        <f>IF(OR($A80="", F$5=""), "", IF(COUNTIFS(【データ】蓄積用!A$2:A$10000, F$5, 【データ】蓄積用!C$2:C$10000, $A80, 【データ】蓄積用!D$2:D$10000, "&gt;=3000", 【データ】蓄積用!E$2:E$10000, "&gt;=1500")&gt;0, "〇", IF(COUNTIFS(【データ】蓄積用!A$2:A$10000, F$5, 【データ】蓄積用!C$2:C$10000, $A80, 【データ】蓄積用!Q$2:Q$10000, 1, 【データ】蓄積用!AC$2:AC$10000, "&gt;=4.0")&gt;0, "〇", "×")))</f>
        <v>×</v>
      </c>
      <c r="G80" t="str">
        <f>IF(OR($A80="", G$5=""), "", IF(COUNTIFS(【データ】蓄積用!A$2:A$10000, G$5, 【データ】蓄積用!C$2:C$10000, $A80, 【データ】蓄積用!D$2:D$10000, "&gt;=3000", 【データ】蓄積用!E$2:E$10000, "&gt;=1500")&gt;0, "〇", IF(COUNTIFS(【データ】蓄積用!A$2:A$10000, G$5, 【データ】蓄積用!C$2:C$10000, $A80, 【データ】蓄積用!Q$2:Q$10000, 1, 【データ】蓄積用!AC$2:AC$10000, "&gt;=4.0")&gt;0, "〇", "×")))</f>
        <v>×</v>
      </c>
      <c r="H80" t="str">
        <f>IF(OR($A80="", H$5=""), "", IF(COUNTIFS(【データ】蓄積用!A$2:A$10000, H$5, 【データ】蓄積用!C$2:C$10000, $A80, 【データ】蓄積用!D$2:D$10000, "&gt;=3000", 【データ】蓄積用!E$2:E$10000, "&gt;=1500")&gt;0, "〇", IF(COUNTIFS(【データ】蓄積用!A$2:A$10000, H$5, 【データ】蓄積用!C$2:C$10000, $A80, 【データ】蓄積用!Q$2:Q$10000, 1, 【データ】蓄積用!AC$2:AC$10000, "&gt;=4.0")&gt;0, "〇", "×")))</f>
        <v>×</v>
      </c>
      <c r="I80" t="str">
        <f>IF(OR($A80="", I$5=""), "", IF(COUNTIFS(【データ】蓄積用!A$2:A$10000, I$5, 【データ】蓄積用!C$2:C$10000, $A80, 【データ】蓄積用!D$2:D$10000, "&gt;=3000", 【データ】蓄積用!E$2:E$10000, "&gt;=1500")&gt;0, "〇", IF(COUNTIFS(【データ】蓄積用!A$2:A$10000, I$5, 【データ】蓄積用!C$2:C$10000, $A80, 【データ】蓄積用!Q$2:Q$10000, 1, 【データ】蓄積用!AC$2:AC$10000, "&gt;=4.0")&gt;0, "〇", "×")))</f>
        <v>×</v>
      </c>
      <c r="J80" t="str">
        <f>IF(OR($A80="", J$5=""), "", IF(COUNTIFS(【データ】蓄積用!A$2:A$10000, J$5, 【データ】蓄積用!C$2:C$10000, $A80, 【データ】蓄積用!D$2:D$10000, "&gt;=3000", 【データ】蓄積用!E$2:E$10000, "&gt;=1500")&gt;0, "〇", IF(COUNTIFS(【データ】蓄積用!A$2:A$10000, J$5, 【データ】蓄積用!C$2:C$10000, $A80, 【データ】蓄積用!Q$2:Q$10000, 1, 【データ】蓄積用!AC$2:AC$10000, "&gt;=4.0")&gt;0, "〇", "×")))</f>
        <v>〇</v>
      </c>
      <c r="K80" t="str">
        <f>IF(OR($A80="", K$5=""), "", IF(COUNTIFS(【データ】蓄積用!A$2:A$10000, K$5, 【データ】蓄積用!C$2:C$10000, $A80, 【データ】蓄積用!D$2:D$10000, "&gt;=3000", 【データ】蓄積用!E$2:E$10000, "&gt;=1500")&gt;0, "〇", IF(COUNTIFS(【データ】蓄積用!A$2:A$10000, K$5, 【データ】蓄積用!C$2:C$10000, $A80, 【データ】蓄積用!Q$2:Q$10000, 1, 【データ】蓄積用!AC$2:AC$10000, "&gt;=4.0")&gt;0, "〇", "×")))</f>
        <v>×</v>
      </c>
      <c r="L80" t="str">
        <f>IF(OR($A80="", L$5=""), "", IF(COUNTIFS(【データ】蓄積用!A$2:A$10000, L$5, 【データ】蓄積用!C$2:C$10000, $A80, 【データ】蓄積用!D$2:D$10000, "&gt;=3000", 【データ】蓄積用!E$2:E$10000, "&gt;=1500")&gt;0, "〇", IF(COUNTIFS(【データ】蓄積用!A$2:A$10000, L$5, 【データ】蓄積用!C$2:C$10000, $A80, 【データ】蓄積用!Q$2:Q$10000, 1, 【データ】蓄積用!AC$2:AC$10000, "&gt;=4.0")&gt;0, "〇", "×")))</f>
        <v>×</v>
      </c>
      <c r="M80" t="str">
        <f>IF(OR($A80="", M$5=""), "", IF(COUNTIFS(【データ】蓄積用!A$2:A$10000, M$5, 【データ】蓄積用!C$2:C$10000, $A80, 【データ】蓄積用!D$2:D$10000, "&gt;=3000", 【データ】蓄積用!E$2:E$10000, "&gt;=1500")&gt;0, "〇", IF(COUNTIFS(【データ】蓄積用!A$2:A$10000, M$5, 【データ】蓄積用!C$2:C$10000, $A80, 【データ】蓄積用!Q$2:Q$10000, 1, 【データ】蓄積用!AC$2:AC$10000, "&gt;=4.0")&gt;0, "〇", "×")))</f>
        <v>×</v>
      </c>
      <c r="N80" t="str">
        <f>IF(OR($A80="", N$5=""), "", IF(COUNTIFS(【データ】蓄積用!A$2:A$10000, N$5, 【データ】蓄積用!C$2:C$10000, $A80, 【データ】蓄積用!D$2:D$10000, "&gt;=3000", 【データ】蓄積用!E$2:E$10000, "&gt;=1500")&gt;0, "〇", IF(COUNTIFS(【データ】蓄積用!A$2:A$10000, N$5, 【データ】蓄積用!C$2:C$10000, $A80, 【データ】蓄積用!Q$2:Q$10000, 1, 【データ】蓄積用!AC$2:AC$10000, "&gt;=4.0")&gt;0, "〇", "×")))</f>
        <v>×</v>
      </c>
      <c r="O80" t="str">
        <f>IF(OR($A80="", O$5=""), "", IF(COUNTIFS(【データ】蓄積用!A$2:A$10000, O$5, 【データ】蓄積用!C$2:C$10000, $A80, 【データ】蓄積用!D$2:D$10000, "&gt;=3000", 【データ】蓄積用!E$2:E$10000, "&gt;=1500")&gt;0, "〇", IF(COUNTIFS(【データ】蓄積用!A$2:A$10000, O$5, 【データ】蓄積用!C$2:C$10000, $A80, 【データ】蓄積用!Q$2:Q$10000, 1, 【データ】蓄積用!AC$2:AC$10000, "&gt;=4.0")&gt;0, "〇", "×")))</f>
        <v>×</v>
      </c>
      <c r="P80" t="str">
        <f>IF(OR($A80="", P$5=""), "", IF(COUNTIFS(【データ】蓄積用!A$2:A$10000, P$5, 【データ】蓄積用!C$2:C$10000, $A80, 【データ】蓄積用!D$2:D$10000, "&gt;=3000", 【データ】蓄積用!E$2:E$10000, "&gt;=1500")&gt;0, "〇", IF(COUNTIFS(【データ】蓄積用!A$2:A$10000, P$5, 【データ】蓄積用!C$2:C$10000, $A80, 【データ】蓄積用!Q$2:Q$10000, 1, 【データ】蓄積用!AC$2:AC$10000, "&gt;=4.0")&gt;0, "〇", "×")))</f>
        <v>×</v>
      </c>
      <c r="Q80" t="str">
        <f>IF(OR($A80="", Q$5=""), "", IF(COUNTIFS(【データ】蓄積用!A$2:A$10000, Q$5, 【データ】蓄積用!C$2:C$10000, $A80, 【データ】蓄積用!D$2:D$10000, "&gt;=3000", 【データ】蓄積用!E$2:E$10000, "&gt;=1500")&gt;0, "〇", IF(COUNTIFS(【データ】蓄積用!A$2:A$10000, Q$5, 【データ】蓄積用!C$2:C$10000, $A80, 【データ】蓄積用!Q$2:Q$10000, 1, 【データ】蓄積用!AC$2:AC$10000, "&gt;=4.0")&gt;0, "〇", "×")))</f>
        <v>×</v>
      </c>
      <c r="R80" t="str">
        <f>IF(OR($A80="", R$5=""), "", IF(COUNTIFS(【データ】蓄積用!A$2:A$10000, R$5, 【データ】蓄積用!C$2:C$10000, $A80, 【データ】蓄積用!D$2:D$10000, "&gt;=3000", 【データ】蓄積用!E$2:E$10000, "&gt;=1500")&gt;0, "〇", IF(COUNTIFS(【データ】蓄積用!A$2:A$10000, R$5, 【データ】蓄積用!C$2:C$10000, $A80, 【データ】蓄積用!Q$2:Q$10000, 1, 【データ】蓄積用!AC$2:AC$10000, "&gt;=4.0")&gt;0, "〇", "×")))</f>
        <v>×</v>
      </c>
      <c r="S80" t="str">
        <f>IF(OR($A80="", S$5=""), "", IF(COUNTIFS(【データ】蓄積用!A$2:A$10000, S$5, 【データ】蓄積用!C$2:C$10000, $A80, 【データ】蓄積用!D$2:D$10000, "&gt;=3000", 【データ】蓄積用!E$2:E$10000, "&gt;=1500")&gt;0, "〇", IF(COUNTIFS(【データ】蓄積用!A$2:A$10000, S$5, 【データ】蓄積用!C$2:C$10000, $A80, 【データ】蓄積用!Q$2:Q$10000, 1, 【データ】蓄積用!AC$2:AC$10000, "&gt;=4.0")&gt;0, "〇", "×")))</f>
        <v>×</v>
      </c>
      <c r="T80" t="str">
        <f>IF(OR($A80="", T$5=""), "", IF(COUNTIFS(【データ】蓄積用!A$2:A$10000, T$5, 【データ】蓄積用!C$2:C$10000, $A80, 【データ】蓄積用!D$2:D$10000, "&gt;=3000", 【データ】蓄積用!E$2:E$10000, "&gt;=1500")&gt;0, "〇", IF(COUNTIFS(【データ】蓄積用!A$2:A$10000, T$5, 【データ】蓄積用!C$2:C$10000, $A80, 【データ】蓄積用!Q$2:Q$10000, 1, 【データ】蓄積用!AC$2:AC$10000, "&gt;=4.0")&gt;0, "〇", "×")))</f>
        <v>×</v>
      </c>
      <c r="U80" t="str">
        <f>IF(OR($A80="", U$5=""), "", IF(COUNTIFS(【データ】蓄積用!A$2:A$10000, U$5, 【データ】蓄積用!C$2:C$10000, $A80, 【データ】蓄積用!D$2:D$10000, "&gt;=3000", 【データ】蓄積用!E$2:E$10000, "&gt;=1500")&gt;0, "〇", IF(COUNTIFS(【データ】蓄積用!A$2:A$10000, U$5, 【データ】蓄積用!C$2:C$10000, $A80, 【データ】蓄積用!Q$2:Q$10000, 1, 【データ】蓄積用!AC$2:AC$10000, "&gt;=4.0")&gt;0, "〇", "×")))</f>
        <v>×</v>
      </c>
      <c r="V80" t="str">
        <f>IF(OR($A80="", V$5=""), "", IF(COUNTIFS(【データ】蓄積用!A$2:A$10000, V$5, 【データ】蓄積用!C$2:C$10000, $A80, 【データ】蓄積用!D$2:D$10000, "&gt;=3000", 【データ】蓄積用!E$2:E$10000, "&gt;=1500")&gt;0, "〇", IF(COUNTIFS(【データ】蓄積用!A$2:A$10000, V$5, 【データ】蓄積用!C$2:C$10000, $A80, 【データ】蓄積用!Q$2:Q$10000, 1, 【データ】蓄積用!AC$2:AC$10000, "&gt;=4.0")&gt;0, "〇", "×")))</f>
        <v>×</v>
      </c>
      <c r="W80" t="str">
        <f>IF(OR($A80="", W$5=""), "", IF(COUNTIFS(【データ】蓄積用!A$2:A$10000, W$5, 【データ】蓄積用!C$2:C$10000, $A80, 【データ】蓄積用!D$2:D$10000, "&gt;=3000", 【データ】蓄積用!E$2:E$10000, "&gt;=1500")&gt;0, "〇", IF(COUNTIFS(【データ】蓄積用!A$2:A$10000, W$5, 【データ】蓄積用!C$2:C$10000, $A80, 【データ】蓄積用!Q$2:Q$10000, 1, 【データ】蓄積用!AC$2:AC$10000, "&gt;=4.0")&gt;0, "〇", "×")))</f>
        <v>×</v>
      </c>
      <c r="X80" t="str">
        <f>IF(OR($A80="", X$5=""), "", IF(COUNTIFS(【データ】蓄積用!A$2:A$10000, X$5, 【データ】蓄積用!C$2:C$10000, $A80, 【データ】蓄積用!D$2:D$10000, "&gt;=3000", 【データ】蓄積用!E$2:E$10000, "&gt;=1500")&gt;0, "〇", IF(COUNTIFS(【データ】蓄積用!A$2:A$10000, X$5, 【データ】蓄積用!C$2:C$10000, $A80, 【データ】蓄積用!Q$2:Q$10000, 1, 【データ】蓄積用!AC$2:AC$10000, "&gt;=4.0")&gt;0, "〇", "×")))</f>
        <v>×</v>
      </c>
      <c r="Y80" t="str">
        <f>IF(OR($A80="", Y$5=""), "", IF(COUNTIFS(【データ】蓄積用!A$2:A$10000, Y$5, 【データ】蓄積用!C$2:C$10000, $A80, 【データ】蓄積用!D$2:D$10000, "&gt;=3000", 【データ】蓄積用!E$2:E$10000, "&gt;=1500")&gt;0, "〇", IF(COUNTIFS(【データ】蓄積用!A$2:A$10000, Y$5, 【データ】蓄積用!C$2:C$10000, $A80, 【データ】蓄積用!Q$2:Q$10000, 1, 【データ】蓄積用!AC$2:AC$10000, "&gt;=4.0")&gt;0, "〇", "×")))</f>
        <v>×</v>
      </c>
      <c r="Z80" t="str">
        <f>IF(OR($A80="", Z$5=""), "", IF(COUNTIFS(【データ】蓄積用!A$2:A$10000, Z$5, 【データ】蓄積用!C$2:C$10000, $A80, 【データ】蓄積用!D$2:D$10000, "&gt;=3000", 【データ】蓄積用!E$2:E$10000, "&gt;=1500")&gt;0, "〇", IF(COUNTIFS(【データ】蓄積用!A$2:A$10000, Z$5, 【データ】蓄積用!C$2:C$10000, $A80, 【データ】蓄積用!Q$2:Q$10000, 1, 【データ】蓄積用!AC$2:AC$10000, "&gt;=4.0")&gt;0, "〇", "×")))</f>
        <v>×</v>
      </c>
      <c r="AA80" t="str">
        <f>IF(OR($A80="", AA$5=""), "", IF(COUNTIFS(【データ】蓄積用!A$2:A$10000, AA$5, 【データ】蓄積用!C$2:C$10000, $A80, 【データ】蓄積用!D$2:D$10000, "&gt;=3000", 【データ】蓄積用!E$2:E$10000, "&gt;=1500")&gt;0, "〇", IF(COUNTIFS(【データ】蓄積用!A$2:A$10000, AA$5, 【データ】蓄積用!C$2:C$10000, $A80, 【データ】蓄積用!Q$2:Q$10000, 1, 【データ】蓄積用!AC$2:AC$10000, "&gt;=4.0")&gt;0, "〇", "×")))</f>
        <v>×</v>
      </c>
      <c r="AB80" t="str">
        <f>IF(OR($A80="", AB$5=""), "", IF(COUNTIFS(【データ】蓄積用!A$2:A$10000, AB$5, 【データ】蓄積用!C$2:C$10000, $A80, 【データ】蓄積用!D$2:D$10000, "&gt;=3000", 【データ】蓄積用!E$2:E$10000, "&gt;=1500")&gt;0, "〇", IF(COUNTIFS(【データ】蓄積用!A$2:A$10000, AB$5, 【データ】蓄積用!C$2:C$10000, $A80, 【データ】蓄積用!Q$2:Q$10000, 1, 【データ】蓄積用!AC$2:AC$10000, "&gt;=4.0")&gt;0, "〇", "×")))</f>
        <v>〇</v>
      </c>
      <c r="AC80" t="str">
        <f>IF(OR($A80="", AC$5=""), "", IF(COUNTIFS(【データ】蓄積用!A$2:A$10000, AC$5, 【データ】蓄積用!C$2:C$10000, $A80, 【データ】蓄積用!D$2:D$10000, "&gt;=3000", 【データ】蓄積用!E$2:E$10000, "&gt;=1500")&gt;0, "〇", IF(COUNTIFS(【データ】蓄積用!A$2:A$10000, AC$5, 【データ】蓄積用!C$2:C$10000, $A80, 【データ】蓄積用!Q$2:Q$10000, 1, 【データ】蓄積用!AC$2:AC$10000, "&gt;=4.0")&gt;0, "〇", "×")))</f>
        <v>×</v>
      </c>
      <c r="AD80" t="str">
        <f>IF(OR($A80="", AD$5=""), "", IF(COUNTIFS(【データ】蓄積用!A$2:A$10000, AD$5, 【データ】蓄積用!C$2:C$10000, $A80, 【データ】蓄積用!D$2:D$10000, "&gt;=3000", 【データ】蓄積用!E$2:E$10000, "&gt;=1500")&gt;0, "〇", IF(COUNTIFS(【データ】蓄積用!A$2:A$10000, AD$5, 【データ】蓄積用!C$2:C$10000, $A80, 【データ】蓄積用!Q$2:Q$10000, 1, 【データ】蓄積用!AC$2:AC$10000, "&gt;=4.0")&gt;0, "〇", "×")))</f>
        <v>〇</v>
      </c>
      <c r="AE80" t="str">
        <f>IF(OR($A80="", AE$5=""), "", IF(COUNTIFS(【データ】蓄積用!A$2:A$10000, AE$5, 【データ】蓄積用!C$2:C$10000, $A80, 【データ】蓄積用!D$2:D$10000, "&gt;=3000", 【データ】蓄積用!E$2:E$10000, "&gt;=1500")&gt;0, "〇", IF(COUNTIFS(【データ】蓄積用!A$2:A$10000, AE$5, 【データ】蓄積用!C$2:C$10000, $A80, 【データ】蓄積用!Q$2:Q$10000, 1, 【データ】蓄積用!AC$2:AC$10000, "&gt;=4.0")&gt;0, "〇", "×")))</f>
        <v>×</v>
      </c>
      <c r="AF80" t="str">
        <f>IF(OR($A80="", AF$5=""), "", IF(COUNTIFS(【データ】蓄積用!A$2:A$10000, AF$5, 【データ】蓄積用!C$2:C$10000, $A80, 【データ】蓄積用!D$2:D$10000, "&gt;=3000", 【データ】蓄積用!E$2:E$10000, "&gt;=1500")&gt;0, "〇", IF(COUNTIFS(【データ】蓄積用!A$2:A$10000, AF$5, 【データ】蓄積用!C$2:C$10000, $A80, 【データ】蓄積用!Q$2:Q$10000, 1, 【データ】蓄積用!AC$2:AC$10000, "&gt;=4.0")&gt;0, "〇", "×")))</f>
        <v>×</v>
      </c>
      <c r="AG80" t="str">
        <f>IF(OR($A80="", AG$5=""), "", IF(COUNTIFS(【データ】蓄積用!A$2:A$10000, AG$5, 【データ】蓄積用!C$2:C$10000, $A80, 【データ】蓄積用!D$2:D$10000, "&gt;=3000", 【データ】蓄積用!E$2:E$10000, "&gt;=1500")&gt;0, "〇", IF(COUNTIFS(【データ】蓄積用!A$2:A$10000, AG$5, 【データ】蓄積用!C$2:C$10000, $A80, 【データ】蓄積用!Q$2:Q$10000, 1, 【データ】蓄積用!AC$2:AC$10000, "&gt;=4.0")&gt;0, "〇", "×")))</f>
        <v>×</v>
      </c>
      <c r="AH80" t="str">
        <f>IF(OR($A80="", AH$5=""), "", IF(COUNTIFS(【データ】蓄積用!A$2:A$10000, AH$5, 【データ】蓄積用!C$2:C$10000, $A80, 【データ】蓄積用!D$2:D$10000, "&gt;=3000", 【データ】蓄積用!E$2:E$10000, "&gt;=1500")&gt;0, "〇", IF(COUNTIFS(【データ】蓄積用!A$2:A$10000, AH$5, 【データ】蓄積用!C$2:C$10000, $A80, 【データ】蓄積用!Q$2:Q$10000, 1, 【データ】蓄積用!AC$2:AC$10000, "&gt;=4.0")&gt;0, "〇", "×")))</f>
        <v>×</v>
      </c>
      <c r="AI80" t="str">
        <f>IF(OR($A80="", AI$5=""), "", IF(COUNTIFS(【データ】蓄積用!A$2:A$10000, AI$5, 【データ】蓄積用!C$2:C$10000, $A80, 【データ】蓄積用!D$2:D$10000, "&gt;=3000", 【データ】蓄積用!E$2:E$10000, "&gt;=1500")&gt;0, "〇", IF(COUNTIFS(【データ】蓄積用!A$2:A$10000, AI$5, 【データ】蓄積用!C$2:C$10000, $A80, 【データ】蓄積用!Q$2:Q$10000, 1, 【データ】蓄積用!AC$2:AC$10000, "&gt;=4.0")&gt;0, "〇", "×")))</f>
        <v>×</v>
      </c>
      <c r="AJ80" t="str">
        <f>IF(OR($A80="", AJ$5=""), "", IF(COUNTIFS(【データ】蓄積用!A$2:A$10000, AJ$5, 【データ】蓄積用!C$2:C$10000, $A80, 【データ】蓄積用!D$2:D$10000, "&gt;=3000", 【データ】蓄積用!E$2:E$10000, "&gt;=1500")&gt;0, "〇", IF(COUNTIFS(【データ】蓄積用!A$2:A$10000, AJ$5, 【データ】蓄積用!C$2:C$10000, $A80, 【データ】蓄積用!Q$2:Q$10000, 1, 【データ】蓄積用!AC$2:AC$10000, "&gt;=4.0")&gt;0, "〇", "×")))</f>
        <v>×</v>
      </c>
      <c r="AK80" t="str">
        <f>IF(OR($A80="", AK$5=""), "", IF(COUNTIFS(【データ】蓄積用!A$2:A$10000, AK$5, 【データ】蓄積用!C$2:C$10000, $A80, 【データ】蓄積用!D$2:D$10000, "&gt;=3000", 【データ】蓄積用!E$2:E$10000, "&gt;=1500")&gt;0, "〇", IF(COUNTIFS(【データ】蓄積用!A$2:A$10000, AK$5, 【データ】蓄積用!C$2:C$10000, $A80, 【データ】蓄積用!Q$2:Q$10000, 1, 【データ】蓄積用!AC$2:AC$10000, "&gt;=4.0")&gt;0, "〇", "×")))</f>
        <v>×</v>
      </c>
      <c r="AL80" t="str">
        <f>IF(OR($A80="", AL$5=""), "", IF(COUNTIFS(【データ】蓄積用!A$2:A$10000, AL$5, 【データ】蓄積用!C$2:C$10000, $A80, 【データ】蓄積用!D$2:D$10000, "&gt;=3000", 【データ】蓄積用!E$2:E$10000, "&gt;=1500")&gt;0, "〇", IF(COUNTIFS(【データ】蓄積用!A$2:A$10000, AL$5, 【データ】蓄積用!C$2:C$10000, $A80, 【データ】蓄積用!Q$2:Q$10000, 1, 【データ】蓄積用!AC$2:AC$10000, "&gt;=4.0")&gt;0, "〇", "×")))</f>
        <v>×</v>
      </c>
      <c r="AM80" t="str">
        <f>IF(OR($A80="", AM$5=""), "", IF(COUNTIFS(【データ】蓄積用!A$2:A$10000, AM$5, 【データ】蓄積用!C$2:C$10000, $A80, 【データ】蓄積用!D$2:D$10000, "&gt;=3000", 【データ】蓄積用!E$2:E$10000, "&gt;=1500")&gt;0, "〇", IF(COUNTIFS(【データ】蓄積用!A$2:A$10000, AM$5, 【データ】蓄積用!C$2:C$10000, $A80, 【データ】蓄積用!Q$2:Q$10000, 1, 【データ】蓄積用!AC$2:AC$10000, "&gt;=4.0")&gt;0, "〇", "×")))</f>
        <v>×</v>
      </c>
      <c r="AN80" t="str">
        <f>IF(OR($A80="", AN$5=""), "", IF(COUNTIFS(【データ】蓄積用!A$2:A$10000, AN$5, 【データ】蓄積用!C$2:C$10000, $A80, 【データ】蓄積用!D$2:D$10000, "&gt;=3000", 【データ】蓄積用!E$2:E$10000, "&gt;=1500")&gt;0, "〇", IF(COUNTIFS(【データ】蓄積用!A$2:A$10000, AN$5, 【データ】蓄積用!C$2:C$10000, $A80, 【データ】蓄積用!Q$2:Q$10000, 1, 【データ】蓄積用!AC$2:AC$10000, "&gt;=4.0")&gt;0, "〇", "×")))</f>
        <v>×</v>
      </c>
      <c r="AO80" t="str">
        <f>IF(OR($A80="", AO$5=""), "", IF(COUNTIFS(【データ】蓄積用!A$2:A$10000, AO$5, 【データ】蓄積用!C$2:C$10000, $A80, 【データ】蓄積用!D$2:D$10000, "&gt;=3000", 【データ】蓄積用!E$2:E$10000, "&gt;=1500")&gt;0, "〇", IF(COUNTIFS(【データ】蓄積用!A$2:A$10000, AO$5, 【データ】蓄積用!C$2:C$10000, $A80, 【データ】蓄積用!Q$2:Q$10000, 1, 【データ】蓄積用!AC$2:AC$10000, "&gt;=4.0")&gt;0, "〇", "×")))</f>
        <v>×</v>
      </c>
      <c r="AP80" t="str">
        <f>IF(OR($A80="", AP$5=""), "", IF(COUNTIFS(【データ】蓄積用!A$2:A$10000, AP$5, 【データ】蓄積用!C$2:C$10000, $A80, 【データ】蓄積用!D$2:D$10000, "&gt;=3000", 【データ】蓄積用!E$2:E$10000, "&gt;=1500")&gt;0, "〇", IF(COUNTIFS(【データ】蓄積用!A$2:A$10000, AP$5, 【データ】蓄積用!C$2:C$10000, $A80, 【データ】蓄積用!Q$2:Q$10000, 1, 【データ】蓄積用!AC$2:AC$10000, "&gt;=4.0")&gt;0, "〇", "×")))</f>
        <v>×</v>
      </c>
      <c r="AQ80" t="str">
        <f>IF(OR($A80="", AQ$5=""), "", IF(COUNTIFS(【データ】蓄積用!A$2:A$10000, AQ$5, 【データ】蓄積用!C$2:C$10000, $A80, 【データ】蓄積用!D$2:D$10000, "&gt;=3000", 【データ】蓄積用!E$2:E$10000, "&gt;=1500")&gt;0, "〇", IF(COUNTIFS(【データ】蓄積用!A$2:A$10000, AQ$5, 【データ】蓄積用!C$2:C$10000, $A80, 【データ】蓄積用!Q$2:Q$10000, 1, 【データ】蓄積用!AC$2:AC$10000, "&gt;=4.0")&gt;0, "〇", "×")))</f>
        <v>×</v>
      </c>
      <c r="AR80" t="str">
        <f>IF(OR($A80="", AR$5=""), "", IF(COUNTIFS(【データ】蓄積用!A$2:A$10000, AR$5, 【データ】蓄積用!C$2:C$10000, $A80, 【データ】蓄積用!D$2:D$10000, "&gt;=3000", 【データ】蓄積用!E$2:E$10000, "&gt;=1500")&gt;0, "〇", IF(COUNTIFS(【データ】蓄積用!A$2:A$10000, AR$5, 【データ】蓄積用!C$2:C$10000, $A80, 【データ】蓄積用!Q$2:Q$10000, 1, 【データ】蓄積用!AC$2:AC$10000, "&gt;=4.0")&gt;0, "〇", "×")))</f>
        <v>×</v>
      </c>
      <c r="AS80" t="str">
        <f>IF(OR($A80="", AS$5=""), "", IF(COUNTIFS(【データ】蓄積用!A$2:A$10000, AS$5, 【データ】蓄積用!C$2:C$10000, $A80, 【データ】蓄積用!D$2:D$10000, "&gt;=3000", 【データ】蓄積用!E$2:E$10000, "&gt;=1500")&gt;0, "〇", IF(COUNTIFS(【データ】蓄積用!A$2:A$10000, AS$5, 【データ】蓄積用!C$2:C$10000, $A80, 【データ】蓄積用!Q$2:Q$10000, 1, 【データ】蓄積用!AC$2:AC$10000, "&gt;=4.0")&gt;0, "〇", "×")))</f>
        <v>×</v>
      </c>
      <c r="AT80" t="str">
        <f>IF(OR($A80="", AT$5=""), "", IF(COUNTIFS(【データ】蓄積用!A$2:A$10000, AT$5, 【データ】蓄積用!C$2:C$10000, $A80, 【データ】蓄積用!D$2:D$10000, "&gt;=3000", 【データ】蓄積用!E$2:E$10000, "&gt;=1500")&gt;0, "〇", IF(COUNTIFS(【データ】蓄積用!A$2:A$10000, AT$5, 【データ】蓄積用!C$2:C$10000, $A80, 【データ】蓄積用!Q$2:Q$10000, 1, 【データ】蓄積用!AC$2:AC$10000, "&gt;=4.0")&gt;0, "〇", "×")))</f>
        <v>×</v>
      </c>
      <c r="AU80" t="str">
        <f>IF(OR($A80="", AU$5=""), "", IF(COUNTIFS(【データ】蓄積用!A$2:A$10000, AU$5, 【データ】蓄積用!C$2:C$10000, $A80, 【データ】蓄積用!D$2:D$10000, "&gt;=3000", 【データ】蓄積用!E$2:E$10000, "&gt;=1500")&gt;0, "〇", IF(COUNTIFS(【データ】蓄積用!A$2:A$10000, AU$5, 【データ】蓄積用!C$2:C$10000, $A80, 【データ】蓄積用!Q$2:Q$10000, 1, 【データ】蓄積用!AC$2:AC$10000, "&gt;=4.0")&gt;0, "〇", "×")))</f>
        <v>×</v>
      </c>
      <c r="AV80" t="str">
        <f>IF(OR($A80="", AV$5=""), "", IF(COUNTIFS(【データ】蓄積用!A$2:A$10000, AV$5, 【データ】蓄積用!C$2:C$10000, $A80, 【データ】蓄積用!D$2:D$10000, "&gt;=3000", 【データ】蓄積用!E$2:E$10000, "&gt;=1500")&gt;0, "〇", IF(COUNTIFS(【データ】蓄積用!A$2:A$10000, AV$5, 【データ】蓄積用!C$2:C$10000, $A80, 【データ】蓄積用!Q$2:Q$10000, 1, 【データ】蓄積用!AC$2:AC$10000, "&gt;=4.0")&gt;0, "〇", "×")))</f>
        <v>×</v>
      </c>
      <c r="AW80" t="str">
        <f>IF(OR($A80="", AW$5=""), "", IF(COUNTIFS(【データ】蓄積用!A$2:A$10000, AW$5, 【データ】蓄積用!C$2:C$10000, $A80, 【データ】蓄積用!D$2:D$10000, "&gt;=3000", 【データ】蓄積用!E$2:E$10000, "&gt;=1500")&gt;0, "〇", IF(COUNTIFS(【データ】蓄積用!A$2:A$10000, AW$5, 【データ】蓄積用!C$2:C$10000, $A80, 【データ】蓄積用!Q$2:Q$10000, 1, 【データ】蓄積用!AC$2:AC$10000, "&gt;=4.0")&gt;0, "〇", "×")))</f>
        <v>×</v>
      </c>
      <c r="AX80" t="str">
        <f>IF(OR($A80="", AX$5=""), "", IF(COUNTIFS(【データ】蓄積用!A$2:A$10000, AX$5, 【データ】蓄積用!C$2:C$10000, $A80, 【データ】蓄積用!D$2:D$10000, "&gt;=3000", 【データ】蓄積用!E$2:E$10000, "&gt;=1500")&gt;0, "〇", IF(COUNTIFS(【データ】蓄積用!A$2:A$10000, AX$5, 【データ】蓄積用!C$2:C$10000, $A80, 【データ】蓄積用!Q$2:Q$10000, 1, 【データ】蓄積用!AC$2:AC$10000, "&gt;=4.0")&gt;0, "〇", "×")))</f>
        <v>×</v>
      </c>
      <c r="AY80" t="str">
        <f>IF(OR($A80="", AY$5=""), "", IF(COUNTIFS(【データ】蓄積用!A$2:A$10000, AY$5, 【データ】蓄積用!C$2:C$10000, $A80, 【データ】蓄積用!D$2:D$10000, "&gt;=3000", 【データ】蓄積用!E$2:E$10000, "&gt;=1500")&gt;0, "〇", IF(COUNTIFS(【データ】蓄積用!A$2:A$10000, AY$5, 【データ】蓄積用!C$2:C$10000, $A80, 【データ】蓄積用!Q$2:Q$10000, 1, 【データ】蓄積用!AC$2:AC$10000, "&gt;=4.0")&gt;0, "〇", "×")))</f>
        <v/>
      </c>
    </row>
    <row r="81" spans="1:51">
      <c r="A81">
        <v>670</v>
      </c>
      <c r="B81" t="str">
        <f>IF(OR($A81="", B$5=""), "", IF(COUNTIFS(【データ】蓄積用!A$2:A$10000, B$5, 【データ】蓄積用!C$2:C$10000, $A81, 【データ】蓄積用!D$2:D$10000, "&gt;=3000", 【データ】蓄積用!E$2:E$10000, "&gt;=1500")&gt;0, "〇", IF(COUNTIFS(【データ】蓄積用!A$2:A$10000, B$5, 【データ】蓄積用!C$2:C$10000, $A81, 【データ】蓄積用!Q$2:Q$10000, 1, 【データ】蓄積用!AC$2:AC$10000, "&gt;=4.0")&gt;0, "〇", "×")))</f>
        <v>×</v>
      </c>
      <c r="C81" t="str">
        <f>IF(OR($A81="", C$5=""), "", IF(COUNTIFS(【データ】蓄積用!A$2:A$10000, C$5, 【データ】蓄積用!C$2:C$10000, $A81, 【データ】蓄積用!D$2:D$10000, "&gt;=3000", 【データ】蓄積用!E$2:E$10000, "&gt;=1500")&gt;0, "〇", IF(COUNTIFS(【データ】蓄積用!A$2:A$10000, C$5, 【データ】蓄積用!C$2:C$10000, $A81, 【データ】蓄積用!Q$2:Q$10000, 1, 【データ】蓄積用!AC$2:AC$10000, "&gt;=4.0")&gt;0, "〇", "×")))</f>
        <v>×</v>
      </c>
      <c r="D81" t="str">
        <f>IF(OR($A81="", D$5=""), "", IF(COUNTIFS(【データ】蓄積用!A$2:A$10000, D$5, 【データ】蓄積用!C$2:C$10000, $A81, 【データ】蓄積用!D$2:D$10000, "&gt;=3000", 【データ】蓄積用!E$2:E$10000, "&gt;=1500")&gt;0, "〇", IF(COUNTIFS(【データ】蓄積用!A$2:A$10000, D$5, 【データ】蓄積用!C$2:C$10000, $A81, 【データ】蓄積用!Q$2:Q$10000, 1, 【データ】蓄積用!AC$2:AC$10000, "&gt;=4.0")&gt;0, "〇", "×")))</f>
        <v>×</v>
      </c>
      <c r="E81" t="str">
        <f>IF(OR($A81="", E$5=""), "", IF(COUNTIFS(【データ】蓄積用!A$2:A$10000, E$5, 【データ】蓄積用!C$2:C$10000, $A81, 【データ】蓄積用!D$2:D$10000, "&gt;=3000", 【データ】蓄積用!E$2:E$10000, "&gt;=1500")&gt;0, "〇", IF(COUNTIFS(【データ】蓄積用!A$2:A$10000, E$5, 【データ】蓄積用!C$2:C$10000, $A81, 【データ】蓄積用!Q$2:Q$10000, 1, 【データ】蓄積用!AC$2:AC$10000, "&gt;=4.0")&gt;0, "〇", "×")))</f>
        <v>×</v>
      </c>
      <c r="F81" t="str">
        <f>IF(OR($A81="", F$5=""), "", IF(COUNTIFS(【データ】蓄積用!A$2:A$10000, F$5, 【データ】蓄積用!C$2:C$10000, $A81, 【データ】蓄積用!D$2:D$10000, "&gt;=3000", 【データ】蓄積用!E$2:E$10000, "&gt;=1500")&gt;0, "〇", IF(COUNTIFS(【データ】蓄積用!A$2:A$10000, F$5, 【データ】蓄積用!C$2:C$10000, $A81, 【データ】蓄積用!Q$2:Q$10000, 1, 【データ】蓄積用!AC$2:AC$10000, "&gt;=4.0")&gt;0, "〇", "×")))</f>
        <v>×</v>
      </c>
      <c r="G81" t="str">
        <f>IF(OR($A81="", G$5=""), "", IF(COUNTIFS(【データ】蓄積用!A$2:A$10000, G$5, 【データ】蓄積用!C$2:C$10000, $A81, 【データ】蓄積用!D$2:D$10000, "&gt;=3000", 【データ】蓄積用!E$2:E$10000, "&gt;=1500")&gt;0, "〇", IF(COUNTIFS(【データ】蓄積用!A$2:A$10000, G$5, 【データ】蓄積用!C$2:C$10000, $A81, 【データ】蓄積用!Q$2:Q$10000, 1, 【データ】蓄積用!AC$2:AC$10000, "&gt;=4.0")&gt;0, "〇", "×")))</f>
        <v>×</v>
      </c>
      <c r="H81" t="str">
        <f>IF(OR($A81="", H$5=""), "", IF(COUNTIFS(【データ】蓄積用!A$2:A$10000, H$5, 【データ】蓄積用!C$2:C$10000, $A81, 【データ】蓄積用!D$2:D$10000, "&gt;=3000", 【データ】蓄積用!E$2:E$10000, "&gt;=1500")&gt;0, "〇", IF(COUNTIFS(【データ】蓄積用!A$2:A$10000, H$5, 【データ】蓄積用!C$2:C$10000, $A81, 【データ】蓄積用!Q$2:Q$10000, 1, 【データ】蓄積用!AC$2:AC$10000, "&gt;=4.0")&gt;0, "〇", "×")))</f>
        <v>×</v>
      </c>
      <c r="I81" t="str">
        <f>IF(OR($A81="", I$5=""), "", IF(COUNTIFS(【データ】蓄積用!A$2:A$10000, I$5, 【データ】蓄積用!C$2:C$10000, $A81, 【データ】蓄積用!D$2:D$10000, "&gt;=3000", 【データ】蓄積用!E$2:E$10000, "&gt;=1500")&gt;0, "〇", IF(COUNTIFS(【データ】蓄積用!A$2:A$10000, I$5, 【データ】蓄積用!C$2:C$10000, $A81, 【データ】蓄積用!Q$2:Q$10000, 1, 【データ】蓄積用!AC$2:AC$10000, "&gt;=4.0")&gt;0, "〇", "×")))</f>
        <v>×</v>
      </c>
      <c r="J81" t="str">
        <f>IF(OR($A81="", J$5=""), "", IF(COUNTIFS(【データ】蓄積用!A$2:A$10000, J$5, 【データ】蓄積用!C$2:C$10000, $A81, 【データ】蓄積用!D$2:D$10000, "&gt;=3000", 【データ】蓄積用!E$2:E$10000, "&gt;=1500")&gt;0, "〇", IF(COUNTIFS(【データ】蓄積用!A$2:A$10000, J$5, 【データ】蓄積用!C$2:C$10000, $A81, 【データ】蓄積用!Q$2:Q$10000, 1, 【データ】蓄積用!AC$2:AC$10000, "&gt;=4.0")&gt;0, "〇", "×")))</f>
        <v>〇</v>
      </c>
      <c r="K81" t="str">
        <f>IF(OR($A81="", K$5=""), "", IF(COUNTIFS(【データ】蓄積用!A$2:A$10000, K$5, 【データ】蓄積用!C$2:C$10000, $A81, 【データ】蓄積用!D$2:D$10000, "&gt;=3000", 【データ】蓄積用!E$2:E$10000, "&gt;=1500")&gt;0, "〇", IF(COUNTIFS(【データ】蓄積用!A$2:A$10000, K$5, 【データ】蓄積用!C$2:C$10000, $A81, 【データ】蓄積用!Q$2:Q$10000, 1, 【データ】蓄積用!AC$2:AC$10000, "&gt;=4.0")&gt;0, "〇", "×")))</f>
        <v>×</v>
      </c>
      <c r="L81" t="str">
        <f>IF(OR($A81="", L$5=""), "", IF(COUNTIFS(【データ】蓄積用!A$2:A$10000, L$5, 【データ】蓄積用!C$2:C$10000, $A81, 【データ】蓄積用!D$2:D$10000, "&gt;=3000", 【データ】蓄積用!E$2:E$10000, "&gt;=1500")&gt;0, "〇", IF(COUNTIFS(【データ】蓄積用!A$2:A$10000, L$5, 【データ】蓄積用!C$2:C$10000, $A81, 【データ】蓄積用!Q$2:Q$10000, 1, 【データ】蓄積用!AC$2:AC$10000, "&gt;=4.0")&gt;0, "〇", "×")))</f>
        <v>×</v>
      </c>
      <c r="M81" t="str">
        <f>IF(OR($A81="", M$5=""), "", IF(COUNTIFS(【データ】蓄積用!A$2:A$10000, M$5, 【データ】蓄積用!C$2:C$10000, $A81, 【データ】蓄積用!D$2:D$10000, "&gt;=3000", 【データ】蓄積用!E$2:E$10000, "&gt;=1500")&gt;0, "〇", IF(COUNTIFS(【データ】蓄積用!A$2:A$10000, M$5, 【データ】蓄積用!C$2:C$10000, $A81, 【データ】蓄積用!Q$2:Q$10000, 1, 【データ】蓄積用!AC$2:AC$10000, "&gt;=4.0")&gt;0, "〇", "×")))</f>
        <v>×</v>
      </c>
      <c r="N81" t="str">
        <f>IF(OR($A81="", N$5=""), "", IF(COUNTIFS(【データ】蓄積用!A$2:A$10000, N$5, 【データ】蓄積用!C$2:C$10000, $A81, 【データ】蓄積用!D$2:D$10000, "&gt;=3000", 【データ】蓄積用!E$2:E$10000, "&gt;=1500")&gt;0, "〇", IF(COUNTIFS(【データ】蓄積用!A$2:A$10000, N$5, 【データ】蓄積用!C$2:C$10000, $A81, 【データ】蓄積用!Q$2:Q$10000, 1, 【データ】蓄積用!AC$2:AC$10000, "&gt;=4.0")&gt;0, "〇", "×")))</f>
        <v>×</v>
      </c>
      <c r="O81" t="str">
        <f>IF(OR($A81="", O$5=""), "", IF(COUNTIFS(【データ】蓄積用!A$2:A$10000, O$5, 【データ】蓄積用!C$2:C$10000, $A81, 【データ】蓄積用!D$2:D$10000, "&gt;=3000", 【データ】蓄積用!E$2:E$10000, "&gt;=1500")&gt;0, "〇", IF(COUNTIFS(【データ】蓄積用!A$2:A$10000, O$5, 【データ】蓄積用!C$2:C$10000, $A81, 【データ】蓄積用!Q$2:Q$10000, 1, 【データ】蓄積用!AC$2:AC$10000, "&gt;=4.0")&gt;0, "〇", "×")))</f>
        <v>×</v>
      </c>
      <c r="P81" t="str">
        <f>IF(OR($A81="", P$5=""), "", IF(COUNTIFS(【データ】蓄積用!A$2:A$10000, P$5, 【データ】蓄積用!C$2:C$10000, $A81, 【データ】蓄積用!D$2:D$10000, "&gt;=3000", 【データ】蓄積用!E$2:E$10000, "&gt;=1500")&gt;0, "〇", IF(COUNTIFS(【データ】蓄積用!A$2:A$10000, P$5, 【データ】蓄積用!C$2:C$10000, $A81, 【データ】蓄積用!Q$2:Q$10000, 1, 【データ】蓄積用!AC$2:AC$10000, "&gt;=4.0")&gt;0, "〇", "×")))</f>
        <v>×</v>
      </c>
      <c r="Q81" t="str">
        <f>IF(OR($A81="", Q$5=""), "", IF(COUNTIFS(【データ】蓄積用!A$2:A$10000, Q$5, 【データ】蓄積用!C$2:C$10000, $A81, 【データ】蓄積用!D$2:D$10000, "&gt;=3000", 【データ】蓄積用!E$2:E$10000, "&gt;=1500")&gt;0, "〇", IF(COUNTIFS(【データ】蓄積用!A$2:A$10000, Q$5, 【データ】蓄積用!C$2:C$10000, $A81, 【データ】蓄積用!Q$2:Q$10000, 1, 【データ】蓄積用!AC$2:AC$10000, "&gt;=4.0")&gt;0, "〇", "×")))</f>
        <v>×</v>
      </c>
      <c r="R81" t="str">
        <f>IF(OR($A81="", R$5=""), "", IF(COUNTIFS(【データ】蓄積用!A$2:A$10000, R$5, 【データ】蓄積用!C$2:C$10000, $A81, 【データ】蓄積用!D$2:D$10000, "&gt;=3000", 【データ】蓄積用!E$2:E$10000, "&gt;=1500")&gt;0, "〇", IF(COUNTIFS(【データ】蓄積用!A$2:A$10000, R$5, 【データ】蓄積用!C$2:C$10000, $A81, 【データ】蓄積用!Q$2:Q$10000, 1, 【データ】蓄積用!AC$2:AC$10000, "&gt;=4.0")&gt;0, "〇", "×")))</f>
        <v>×</v>
      </c>
      <c r="S81" t="str">
        <f>IF(OR($A81="", S$5=""), "", IF(COUNTIFS(【データ】蓄積用!A$2:A$10000, S$5, 【データ】蓄積用!C$2:C$10000, $A81, 【データ】蓄積用!D$2:D$10000, "&gt;=3000", 【データ】蓄積用!E$2:E$10000, "&gt;=1500")&gt;0, "〇", IF(COUNTIFS(【データ】蓄積用!A$2:A$10000, S$5, 【データ】蓄積用!C$2:C$10000, $A81, 【データ】蓄積用!Q$2:Q$10000, 1, 【データ】蓄積用!AC$2:AC$10000, "&gt;=4.0")&gt;0, "〇", "×")))</f>
        <v>×</v>
      </c>
      <c r="T81" t="str">
        <f>IF(OR($A81="", T$5=""), "", IF(COUNTIFS(【データ】蓄積用!A$2:A$10000, T$5, 【データ】蓄積用!C$2:C$10000, $A81, 【データ】蓄積用!D$2:D$10000, "&gt;=3000", 【データ】蓄積用!E$2:E$10000, "&gt;=1500")&gt;0, "〇", IF(COUNTIFS(【データ】蓄積用!A$2:A$10000, T$5, 【データ】蓄積用!C$2:C$10000, $A81, 【データ】蓄積用!Q$2:Q$10000, 1, 【データ】蓄積用!AC$2:AC$10000, "&gt;=4.0")&gt;0, "〇", "×")))</f>
        <v>×</v>
      </c>
      <c r="U81" t="str">
        <f>IF(OR($A81="", U$5=""), "", IF(COUNTIFS(【データ】蓄積用!A$2:A$10000, U$5, 【データ】蓄積用!C$2:C$10000, $A81, 【データ】蓄積用!D$2:D$10000, "&gt;=3000", 【データ】蓄積用!E$2:E$10000, "&gt;=1500")&gt;0, "〇", IF(COUNTIFS(【データ】蓄積用!A$2:A$10000, U$5, 【データ】蓄積用!C$2:C$10000, $A81, 【データ】蓄積用!Q$2:Q$10000, 1, 【データ】蓄積用!AC$2:AC$10000, "&gt;=4.0")&gt;0, "〇", "×")))</f>
        <v>×</v>
      </c>
      <c r="V81" t="str">
        <f>IF(OR($A81="", V$5=""), "", IF(COUNTIFS(【データ】蓄積用!A$2:A$10000, V$5, 【データ】蓄積用!C$2:C$10000, $A81, 【データ】蓄積用!D$2:D$10000, "&gt;=3000", 【データ】蓄積用!E$2:E$10000, "&gt;=1500")&gt;0, "〇", IF(COUNTIFS(【データ】蓄積用!A$2:A$10000, V$5, 【データ】蓄積用!C$2:C$10000, $A81, 【データ】蓄積用!Q$2:Q$10000, 1, 【データ】蓄積用!AC$2:AC$10000, "&gt;=4.0")&gt;0, "〇", "×")))</f>
        <v>×</v>
      </c>
      <c r="W81" t="str">
        <f>IF(OR($A81="", W$5=""), "", IF(COUNTIFS(【データ】蓄積用!A$2:A$10000, W$5, 【データ】蓄積用!C$2:C$10000, $A81, 【データ】蓄積用!D$2:D$10000, "&gt;=3000", 【データ】蓄積用!E$2:E$10000, "&gt;=1500")&gt;0, "〇", IF(COUNTIFS(【データ】蓄積用!A$2:A$10000, W$5, 【データ】蓄積用!C$2:C$10000, $A81, 【データ】蓄積用!Q$2:Q$10000, 1, 【データ】蓄積用!AC$2:AC$10000, "&gt;=4.0")&gt;0, "〇", "×")))</f>
        <v>×</v>
      </c>
      <c r="X81" t="str">
        <f>IF(OR($A81="", X$5=""), "", IF(COUNTIFS(【データ】蓄積用!A$2:A$10000, X$5, 【データ】蓄積用!C$2:C$10000, $A81, 【データ】蓄積用!D$2:D$10000, "&gt;=3000", 【データ】蓄積用!E$2:E$10000, "&gt;=1500")&gt;0, "〇", IF(COUNTIFS(【データ】蓄積用!A$2:A$10000, X$5, 【データ】蓄積用!C$2:C$10000, $A81, 【データ】蓄積用!Q$2:Q$10000, 1, 【データ】蓄積用!AC$2:AC$10000, "&gt;=4.0")&gt;0, "〇", "×")))</f>
        <v>×</v>
      </c>
      <c r="Y81" t="str">
        <f>IF(OR($A81="", Y$5=""), "", IF(COUNTIFS(【データ】蓄積用!A$2:A$10000, Y$5, 【データ】蓄積用!C$2:C$10000, $A81, 【データ】蓄積用!D$2:D$10000, "&gt;=3000", 【データ】蓄積用!E$2:E$10000, "&gt;=1500")&gt;0, "〇", IF(COUNTIFS(【データ】蓄積用!A$2:A$10000, Y$5, 【データ】蓄積用!C$2:C$10000, $A81, 【データ】蓄積用!Q$2:Q$10000, 1, 【データ】蓄積用!AC$2:AC$10000, "&gt;=4.0")&gt;0, "〇", "×")))</f>
        <v>×</v>
      </c>
      <c r="Z81" t="str">
        <f>IF(OR($A81="", Z$5=""), "", IF(COUNTIFS(【データ】蓄積用!A$2:A$10000, Z$5, 【データ】蓄積用!C$2:C$10000, $A81, 【データ】蓄積用!D$2:D$10000, "&gt;=3000", 【データ】蓄積用!E$2:E$10000, "&gt;=1500")&gt;0, "〇", IF(COUNTIFS(【データ】蓄積用!A$2:A$10000, Z$5, 【データ】蓄積用!C$2:C$10000, $A81, 【データ】蓄積用!Q$2:Q$10000, 1, 【データ】蓄積用!AC$2:AC$10000, "&gt;=4.0")&gt;0, "〇", "×")))</f>
        <v>×</v>
      </c>
      <c r="AA81" t="str">
        <f>IF(OR($A81="", AA$5=""), "", IF(COUNTIFS(【データ】蓄積用!A$2:A$10000, AA$5, 【データ】蓄積用!C$2:C$10000, $A81, 【データ】蓄積用!D$2:D$10000, "&gt;=3000", 【データ】蓄積用!E$2:E$10000, "&gt;=1500")&gt;0, "〇", IF(COUNTIFS(【データ】蓄積用!A$2:A$10000, AA$5, 【データ】蓄積用!C$2:C$10000, $A81, 【データ】蓄積用!Q$2:Q$10000, 1, 【データ】蓄積用!AC$2:AC$10000, "&gt;=4.0")&gt;0, "〇", "×")))</f>
        <v>×</v>
      </c>
      <c r="AB81" t="str">
        <f>IF(OR($A81="", AB$5=""), "", IF(COUNTIFS(【データ】蓄積用!A$2:A$10000, AB$5, 【データ】蓄積用!C$2:C$10000, $A81, 【データ】蓄積用!D$2:D$10000, "&gt;=3000", 【データ】蓄積用!E$2:E$10000, "&gt;=1500")&gt;0, "〇", IF(COUNTIFS(【データ】蓄積用!A$2:A$10000, AB$5, 【データ】蓄積用!C$2:C$10000, $A81, 【データ】蓄積用!Q$2:Q$10000, 1, 【データ】蓄積用!AC$2:AC$10000, "&gt;=4.0")&gt;0, "〇", "×")))</f>
        <v>×</v>
      </c>
      <c r="AC81" t="str">
        <f>IF(OR($A81="", AC$5=""), "", IF(COUNTIFS(【データ】蓄積用!A$2:A$10000, AC$5, 【データ】蓄積用!C$2:C$10000, $A81, 【データ】蓄積用!D$2:D$10000, "&gt;=3000", 【データ】蓄積用!E$2:E$10000, "&gt;=1500")&gt;0, "〇", IF(COUNTIFS(【データ】蓄積用!A$2:A$10000, AC$5, 【データ】蓄積用!C$2:C$10000, $A81, 【データ】蓄積用!Q$2:Q$10000, 1, 【データ】蓄積用!AC$2:AC$10000, "&gt;=4.0")&gt;0, "〇", "×")))</f>
        <v>×</v>
      </c>
      <c r="AD81" t="str">
        <f>IF(OR($A81="", AD$5=""), "", IF(COUNTIFS(【データ】蓄積用!A$2:A$10000, AD$5, 【データ】蓄積用!C$2:C$10000, $A81, 【データ】蓄積用!D$2:D$10000, "&gt;=3000", 【データ】蓄積用!E$2:E$10000, "&gt;=1500")&gt;0, "〇", IF(COUNTIFS(【データ】蓄積用!A$2:A$10000, AD$5, 【データ】蓄積用!C$2:C$10000, $A81, 【データ】蓄積用!Q$2:Q$10000, 1, 【データ】蓄積用!AC$2:AC$10000, "&gt;=4.0")&gt;0, "〇", "×")))</f>
        <v>×</v>
      </c>
      <c r="AE81" t="str">
        <f>IF(OR($A81="", AE$5=""), "", IF(COUNTIFS(【データ】蓄積用!A$2:A$10000, AE$5, 【データ】蓄積用!C$2:C$10000, $A81, 【データ】蓄積用!D$2:D$10000, "&gt;=3000", 【データ】蓄積用!E$2:E$10000, "&gt;=1500")&gt;0, "〇", IF(COUNTIFS(【データ】蓄積用!A$2:A$10000, AE$5, 【データ】蓄積用!C$2:C$10000, $A81, 【データ】蓄積用!Q$2:Q$10000, 1, 【データ】蓄積用!AC$2:AC$10000, "&gt;=4.0")&gt;0, "〇", "×")))</f>
        <v>×</v>
      </c>
      <c r="AF81" t="str">
        <f>IF(OR($A81="", AF$5=""), "", IF(COUNTIFS(【データ】蓄積用!A$2:A$10000, AF$5, 【データ】蓄積用!C$2:C$10000, $A81, 【データ】蓄積用!D$2:D$10000, "&gt;=3000", 【データ】蓄積用!E$2:E$10000, "&gt;=1500")&gt;0, "〇", IF(COUNTIFS(【データ】蓄積用!A$2:A$10000, AF$5, 【データ】蓄積用!C$2:C$10000, $A81, 【データ】蓄積用!Q$2:Q$10000, 1, 【データ】蓄積用!AC$2:AC$10000, "&gt;=4.0")&gt;0, "〇", "×")))</f>
        <v>×</v>
      </c>
      <c r="AG81" t="str">
        <f>IF(OR($A81="", AG$5=""), "", IF(COUNTIFS(【データ】蓄積用!A$2:A$10000, AG$5, 【データ】蓄積用!C$2:C$10000, $A81, 【データ】蓄積用!D$2:D$10000, "&gt;=3000", 【データ】蓄積用!E$2:E$10000, "&gt;=1500")&gt;0, "〇", IF(COUNTIFS(【データ】蓄積用!A$2:A$10000, AG$5, 【データ】蓄積用!C$2:C$10000, $A81, 【データ】蓄積用!Q$2:Q$10000, 1, 【データ】蓄積用!AC$2:AC$10000, "&gt;=4.0")&gt;0, "〇", "×")))</f>
        <v>×</v>
      </c>
      <c r="AH81" t="str">
        <f>IF(OR($A81="", AH$5=""), "", IF(COUNTIFS(【データ】蓄積用!A$2:A$10000, AH$5, 【データ】蓄積用!C$2:C$10000, $A81, 【データ】蓄積用!D$2:D$10000, "&gt;=3000", 【データ】蓄積用!E$2:E$10000, "&gt;=1500")&gt;0, "〇", IF(COUNTIFS(【データ】蓄積用!A$2:A$10000, AH$5, 【データ】蓄積用!C$2:C$10000, $A81, 【データ】蓄積用!Q$2:Q$10000, 1, 【データ】蓄積用!AC$2:AC$10000, "&gt;=4.0")&gt;0, "〇", "×")))</f>
        <v>×</v>
      </c>
      <c r="AI81" t="str">
        <f>IF(OR($A81="", AI$5=""), "", IF(COUNTIFS(【データ】蓄積用!A$2:A$10000, AI$5, 【データ】蓄積用!C$2:C$10000, $A81, 【データ】蓄積用!D$2:D$10000, "&gt;=3000", 【データ】蓄積用!E$2:E$10000, "&gt;=1500")&gt;0, "〇", IF(COUNTIFS(【データ】蓄積用!A$2:A$10000, AI$5, 【データ】蓄積用!C$2:C$10000, $A81, 【データ】蓄積用!Q$2:Q$10000, 1, 【データ】蓄積用!AC$2:AC$10000, "&gt;=4.0")&gt;0, "〇", "×")))</f>
        <v>×</v>
      </c>
      <c r="AJ81" t="str">
        <f>IF(OR($A81="", AJ$5=""), "", IF(COUNTIFS(【データ】蓄積用!A$2:A$10000, AJ$5, 【データ】蓄積用!C$2:C$10000, $A81, 【データ】蓄積用!D$2:D$10000, "&gt;=3000", 【データ】蓄積用!E$2:E$10000, "&gt;=1500")&gt;0, "〇", IF(COUNTIFS(【データ】蓄積用!A$2:A$10000, AJ$5, 【データ】蓄積用!C$2:C$10000, $A81, 【データ】蓄積用!Q$2:Q$10000, 1, 【データ】蓄積用!AC$2:AC$10000, "&gt;=4.0")&gt;0, "〇", "×")))</f>
        <v>×</v>
      </c>
      <c r="AK81" t="str">
        <f>IF(OR($A81="", AK$5=""), "", IF(COUNTIFS(【データ】蓄積用!A$2:A$10000, AK$5, 【データ】蓄積用!C$2:C$10000, $A81, 【データ】蓄積用!D$2:D$10000, "&gt;=3000", 【データ】蓄積用!E$2:E$10000, "&gt;=1500")&gt;0, "〇", IF(COUNTIFS(【データ】蓄積用!A$2:A$10000, AK$5, 【データ】蓄積用!C$2:C$10000, $A81, 【データ】蓄積用!Q$2:Q$10000, 1, 【データ】蓄積用!AC$2:AC$10000, "&gt;=4.0")&gt;0, "〇", "×")))</f>
        <v>×</v>
      </c>
      <c r="AL81" t="str">
        <f>IF(OR($A81="", AL$5=""), "", IF(COUNTIFS(【データ】蓄積用!A$2:A$10000, AL$5, 【データ】蓄積用!C$2:C$10000, $A81, 【データ】蓄積用!D$2:D$10000, "&gt;=3000", 【データ】蓄積用!E$2:E$10000, "&gt;=1500")&gt;0, "〇", IF(COUNTIFS(【データ】蓄積用!A$2:A$10000, AL$5, 【データ】蓄積用!C$2:C$10000, $A81, 【データ】蓄積用!Q$2:Q$10000, 1, 【データ】蓄積用!AC$2:AC$10000, "&gt;=4.0")&gt;0, "〇", "×")))</f>
        <v>×</v>
      </c>
      <c r="AM81" t="str">
        <f>IF(OR($A81="", AM$5=""), "", IF(COUNTIFS(【データ】蓄積用!A$2:A$10000, AM$5, 【データ】蓄積用!C$2:C$10000, $A81, 【データ】蓄積用!D$2:D$10000, "&gt;=3000", 【データ】蓄積用!E$2:E$10000, "&gt;=1500")&gt;0, "〇", IF(COUNTIFS(【データ】蓄積用!A$2:A$10000, AM$5, 【データ】蓄積用!C$2:C$10000, $A81, 【データ】蓄積用!Q$2:Q$10000, 1, 【データ】蓄積用!AC$2:AC$10000, "&gt;=4.0")&gt;0, "〇", "×")))</f>
        <v>×</v>
      </c>
      <c r="AN81" t="str">
        <f>IF(OR($A81="", AN$5=""), "", IF(COUNTIFS(【データ】蓄積用!A$2:A$10000, AN$5, 【データ】蓄積用!C$2:C$10000, $A81, 【データ】蓄積用!D$2:D$10000, "&gt;=3000", 【データ】蓄積用!E$2:E$10000, "&gt;=1500")&gt;0, "〇", IF(COUNTIFS(【データ】蓄積用!A$2:A$10000, AN$5, 【データ】蓄積用!C$2:C$10000, $A81, 【データ】蓄積用!Q$2:Q$10000, 1, 【データ】蓄積用!AC$2:AC$10000, "&gt;=4.0")&gt;0, "〇", "×")))</f>
        <v>×</v>
      </c>
      <c r="AO81" t="str">
        <f>IF(OR($A81="", AO$5=""), "", IF(COUNTIFS(【データ】蓄積用!A$2:A$10000, AO$5, 【データ】蓄積用!C$2:C$10000, $A81, 【データ】蓄積用!D$2:D$10000, "&gt;=3000", 【データ】蓄積用!E$2:E$10000, "&gt;=1500")&gt;0, "〇", IF(COUNTIFS(【データ】蓄積用!A$2:A$10000, AO$5, 【データ】蓄積用!C$2:C$10000, $A81, 【データ】蓄積用!Q$2:Q$10000, 1, 【データ】蓄積用!AC$2:AC$10000, "&gt;=4.0")&gt;0, "〇", "×")))</f>
        <v>×</v>
      </c>
      <c r="AP81" t="str">
        <f>IF(OR($A81="", AP$5=""), "", IF(COUNTIFS(【データ】蓄積用!A$2:A$10000, AP$5, 【データ】蓄積用!C$2:C$10000, $A81, 【データ】蓄積用!D$2:D$10000, "&gt;=3000", 【データ】蓄積用!E$2:E$10000, "&gt;=1500")&gt;0, "〇", IF(COUNTIFS(【データ】蓄積用!A$2:A$10000, AP$5, 【データ】蓄積用!C$2:C$10000, $A81, 【データ】蓄積用!Q$2:Q$10000, 1, 【データ】蓄積用!AC$2:AC$10000, "&gt;=4.0")&gt;0, "〇", "×")))</f>
        <v>×</v>
      </c>
      <c r="AQ81" t="str">
        <f>IF(OR($A81="", AQ$5=""), "", IF(COUNTIFS(【データ】蓄積用!A$2:A$10000, AQ$5, 【データ】蓄積用!C$2:C$10000, $A81, 【データ】蓄積用!D$2:D$10000, "&gt;=3000", 【データ】蓄積用!E$2:E$10000, "&gt;=1500")&gt;0, "〇", IF(COUNTIFS(【データ】蓄積用!A$2:A$10000, AQ$5, 【データ】蓄積用!C$2:C$10000, $A81, 【データ】蓄積用!Q$2:Q$10000, 1, 【データ】蓄積用!AC$2:AC$10000, "&gt;=4.0")&gt;0, "〇", "×")))</f>
        <v>×</v>
      </c>
      <c r="AR81" t="str">
        <f>IF(OR($A81="", AR$5=""), "", IF(COUNTIFS(【データ】蓄積用!A$2:A$10000, AR$5, 【データ】蓄積用!C$2:C$10000, $A81, 【データ】蓄積用!D$2:D$10000, "&gt;=3000", 【データ】蓄積用!E$2:E$10000, "&gt;=1500")&gt;0, "〇", IF(COUNTIFS(【データ】蓄積用!A$2:A$10000, AR$5, 【データ】蓄積用!C$2:C$10000, $A81, 【データ】蓄積用!Q$2:Q$10000, 1, 【データ】蓄積用!AC$2:AC$10000, "&gt;=4.0")&gt;0, "〇", "×")))</f>
        <v>×</v>
      </c>
      <c r="AS81" t="str">
        <f>IF(OR($A81="", AS$5=""), "", IF(COUNTIFS(【データ】蓄積用!A$2:A$10000, AS$5, 【データ】蓄積用!C$2:C$10000, $A81, 【データ】蓄積用!D$2:D$10000, "&gt;=3000", 【データ】蓄積用!E$2:E$10000, "&gt;=1500")&gt;0, "〇", IF(COUNTIFS(【データ】蓄積用!A$2:A$10000, AS$5, 【データ】蓄積用!C$2:C$10000, $A81, 【データ】蓄積用!Q$2:Q$10000, 1, 【データ】蓄積用!AC$2:AC$10000, "&gt;=4.0")&gt;0, "〇", "×")))</f>
        <v>×</v>
      </c>
      <c r="AT81" t="str">
        <f>IF(OR($A81="", AT$5=""), "", IF(COUNTIFS(【データ】蓄積用!A$2:A$10000, AT$5, 【データ】蓄積用!C$2:C$10000, $A81, 【データ】蓄積用!D$2:D$10000, "&gt;=3000", 【データ】蓄積用!E$2:E$10000, "&gt;=1500")&gt;0, "〇", IF(COUNTIFS(【データ】蓄積用!A$2:A$10000, AT$5, 【データ】蓄積用!C$2:C$10000, $A81, 【データ】蓄積用!Q$2:Q$10000, 1, 【データ】蓄積用!AC$2:AC$10000, "&gt;=4.0")&gt;0, "〇", "×")))</f>
        <v>×</v>
      </c>
      <c r="AU81" t="str">
        <f>IF(OR($A81="", AU$5=""), "", IF(COUNTIFS(【データ】蓄積用!A$2:A$10000, AU$5, 【データ】蓄積用!C$2:C$10000, $A81, 【データ】蓄積用!D$2:D$10000, "&gt;=3000", 【データ】蓄積用!E$2:E$10000, "&gt;=1500")&gt;0, "〇", IF(COUNTIFS(【データ】蓄積用!A$2:A$10000, AU$5, 【データ】蓄積用!C$2:C$10000, $A81, 【データ】蓄積用!Q$2:Q$10000, 1, 【データ】蓄積用!AC$2:AC$10000, "&gt;=4.0")&gt;0, "〇", "×")))</f>
        <v>×</v>
      </c>
      <c r="AV81" t="str">
        <f>IF(OR($A81="", AV$5=""), "", IF(COUNTIFS(【データ】蓄積用!A$2:A$10000, AV$5, 【データ】蓄積用!C$2:C$10000, $A81, 【データ】蓄積用!D$2:D$10000, "&gt;=3000", 【データ】蓄積用!E$2:E$10000, "&gt;=1500")&gt;0, "〇", IF(COUNTIFS(【データ】蓄積用!A$2:A$10000, AV$5, 【データ】蓄積用!C$2:C$10000, $A81, 【データ】蓄積用!Q$2:Q$10000, 1, 【データ】蓄積用!AC$2:AC$10000, "&gt;=4.0")&gt;0, "〇", "×")))</f>
        <v>×</v>
      </c>
      <c r="AW81" t="str">
        <f>IF(OR($A81="", AW$5=""), "", IF(COUNTIFS(【データ】蓄積用!A$2:A$10000, AW$5, 【データ】蓄積用!C$2:C$10000, $A81, 【データ】蓄積用!D$2:D$10000, "&gt;=3000", 【データ】蓄積用!E$2:E$10000, "&gt;=1500")&gt;0, "〇", IF(COUNTIFS(【データ】蓄積用!A$2:A$10000, AW$5, 【データ】蓄積用!C$2:C$10000, $A81, 【データ】蓄積用!Q$2:Q$10000, 1, 【データ】蓄積用!AC$2:AC$10000, "&gt;=4.0")&gt;0, "〇", "×")))</f>
        <v>×</v>
      </c>
      <c r="AX81" t="str">
        <f>IF(OR($A81="", AX$5=""), "", IF(COUNTIFS(【データ】蓄積用!A$2:A$10000, AX$5, 【データ】蓄積用!C$2:C$10000, $A81, 【データ】蓄積用!D$2:D$10000, "&gt;=3000", 【データ】蓄積用!E$2:E$10000, "&gt;=1500")&gt;0, "〇", IF(COUNTIFS(【データ】蓄積用!A$2:A$10000, AX$5, 【データ】蓄積用!C$2:C$10000, $A81, 【データ】蓄積用!Q$2:Q$10000, 1, 【データ】蓄積用!AC$2:AC$10000, "&gt;=4.0")&gt;0, "〇", "×")))</f>
        <v>〇</v>
      </c>
      <c r="AY81" t="str">
        <f>IF(OR($A81="", AY$5=""), "", IF(COUNTIFS(【データ】蓄積用!A$2:A$10000, AY$5, 【データ】蓄積用!C$2:C$10000, $A81, 【データ】蓄積用!D$2:D$10000, "&gt;=3000", 【データ】蓄積用!E$2:E$10000, "&gt;=1500")&gt;0, "〇", IF(COUNTIFS(【データ】蓄積用!A$2:A$10000, AY$5, 【データ】蓄積用!C$2:C$10000, $A81, 【データ】蓄積用!Q$2:Q$10000, 1, 【データ】蓄積用!AC$2:AC$10000, "&gt;=4.0")&gt;0, "〇", "×")))</f>
        <v/>
      </c>
    </row>
    <row r="82" spans="1:51">
      <c r="A82">
        <v>671</v>
      </c>
      <c r="B82" t="str">
        <f>IF(OR($A82="", B$5=""), "", IF(COUNTIFS(【データ】蓄積用!A$2:A$10000, B$5, 【データ】蓄積用!C$2:C$10000, $A82, 【データ】蓄積用!D$2:D$10000, "&gt;=3000", 【データ】蓄積用!E$2:E$10000, "&gt;=1500")&gt;0, "〇", IF(COUNTIFS(【データ】蓄積用!A$2:A$10000, B$5, 【データ】蓄積用!C$2:C$10000, $A82, 【データ】蓄積用!Q$2:Q$10000, 1, 【データ】蓄積用!AC$2:AC$10000, "&gt;=4.0")&gt;0, "〇", "×")))</f>
        <v>×</v>
      </c>
      <c r="C82" t="str">
        <f>IF(OR($A82="", C$5=""), "", IF(COUNTIFS(【データ】蓄積用!A$2:A$10000, C$5, 【データ】蓄積用!C$2:C$10000, $A82, 【データ】蓄積用!D$2:D$10000, "&gt;=3000", 【データ】蓄積用!E$2:E$10000, "&gt;=1500")&gt;0, "〇", IF(COUNTIFS(【データ】蓄積用!A$2:A$10000, C$5, 【データ】蓄積用!C$2:C$10000, $A82, 【データ】蓄積用!Q$2:Q$10000, 1, 【データ】蓄積用!AC$2:AC$10000, "&gt;=4.0")&gt;0, "〇", "×")))</f>
        <v>×</v>
      </c>
      <c r="D82" t="str">
        <f>IF(OR($A82="", D$5=""), "", IF(COUNTIFS(【データ】蓄積用!A$2:A$10000, D$5, 【データ】蓄積用!C$2:C$10000, $A82, 【データ】蓄積用!D$2:D$10000, "&gt;=3000", 【データ】蓄積用!E$2:E$10000, "&gt;=1500")&gt;0, "〇", IF(COUNTIFS(【データ】蓄積用!A$2:A$10000, D$5, 【データ】蓄積用!C$2:C$10000, $A82, 【データ】蓄積用!Q$2:Q$10000, 1, 【データ】蓄積用!AC$2:AC$10000, "&gt;=4.0")&gt;0, "〇", "×")))</f>
        <v>×</v>
      </c>
      <c r="E82" t="str">
        <f>IF(OR($A82="", E$5=""), "", IF(COUNTIFS(【データ】蓄積用!A$2:A$10000, E$5, 【データ】蓄積用!C$2:C$10000, $A82, 【データ】蓄積用!D$2:D$10000, "&gt;=3000", 【データ】蓄積用!E$2:E$10000, "&gt;=1500")&gt;0, "〇", IF(COUNTIFS(【データ】蓄積用!A$2:A$10000, E$5, 【データ】蓄積用!C$2:C$10000, $A82, 【データ】蓄積用!Q$2:Q$10000, 1, 【データ】蓄積用!AC$2:AC$10000, "&gt;=4.0")&gt;0, "〇", "×")))</f>
        <v>〇</v>
      </c>
      <c r="F82" t="str">
        <f>IF(OR($A82="", F$5=""), "", IF(COUNTIFS(【データ】蓄積用!A$2:A$10000, F$5, 【データ】蓄積用!C$2:C$10000, $A82, 【データ】蓄積用!D$2:D$10000, "&gt;=3000", 【データ】蓄積用!E$2:E$10000, "&gt;=1500")&gt;0, "〇", IF(COUNTIFS(【データ】蓄積用!A$2:A$10000, F$5, 【データ】蓄積用!C$2:C$10000, $A82, 【データ】蓄積用!Q$2:Q$10000, 1, 【データ】蓄積用!AC$2:AC$10000, "&gt;=4.0")&gt;0, "〇", "×")))</f>
        <v>×</v>
      </c>
      <c r="G82" t="str">
        <f>IF(OR($A82="", G$5=""), "", IF(COUNTIFS(【データ】蓄積用!A$2:A$10000, G$5, 【データ】蓄積用!C$2:C$10000, $A82, 【データ】蓄積用!D$2:D$10000, "&gt;=3000", 【データ】蓄積用!E$2:E$10000, "&gt;=1500")&gt;0, "〇", IF(COUNTIFS(【データ】蓄積用!A$2:A$10000, G$5, 【データ】蓄積用!C$2:C$10000, $A82, 【データ】蓄積用!Q$2:Q$10000, 1, 【データ】蓄積用!AC$2:AC$10000, "&gt;=4.0")&gt;0, "〇", "×")))</f>
        <v>×</v>
      </c>
      <c r="H82" t="str">
        <f>IF(OR($A82="", H$5=""), "", IF(COUNTIFS(【データ】蓄積用!A$2:A$10000, H$5, 【データ】蓄積用!C$2:C$10000, $A82, 【データ】蓄積用!D$2:D$10000, "&gt;=3000", 【データ】蓄積用!E$2:E$10000, "&gt;=1500")&gt;0, "〇", IF(COUNTIFS(【データ】蓄積用!A$2:A$10000, H$5, 【データ】蓄積用!C$2:C$10000, $A82, 【データ】蓄積用!Q$2:Q$10000, 1, 【データ】蓄積用!AC$2:AC$10000, "&gt;=4.0")&gt;0, "〇", "×")))</f>
        <v>×</v>
      </c>
      <c r="I82" t="str">
        <f>IF(OR($A82="", I$5=""), "", IF(COUNTIFS(【データ】蓄積用!A$2:A$10000, I$5, 【データ】蓄積用!C$2:C$10000, $A82, 【データ】蓄積用!D$2:D$10000, "&gt;=3000", 【データ】蓄積用!E$2:E$10000, "&gt;=1500")&gt;0, "〇", IF(COUNTIFS(【データ】蓄積用!A$2:A$10000, I$5, 【データ】蓄積用!C$2:C$10000, $A82, 【データ】蓄積用!Q$2:Q$10000, 1, 【データ】蓄積用!AC$2:AC$10000, "&gt;=4.0")&gt;0, "〇", "×")))</f>
        <v>×</v>
      </c>
      <c r="J82" t="str">
        <f>IF(OR($A82="", J$5=""), "", IF(COUNTIFS(【データ】蓄積用!A$2:A$10000, J$5, 【データ】蓄積用!C$2:C$10000, $A82, 【データ】蓄積用!D$2:D$10000, "&gt;=3000", 【データ】蓄積用!E$2:E$10000, "&gt;=1500")&gt;0, "〇", IF(COUNTIFS(【データ】蓄積用!A$2:A$10000, J$5, 【データ】蓄積用!C$2:C$10000, $A82, 【データ】蓄積用!Q$2:Q$10000, 1, 【データ】蓄積用!AC$2:AC$10000, "&gt;=4.0")&gt;0, "〇", "×")))</f>
        <v>×</v>
      </c>
      <c r="K82" t="str">
        <f>IF(OR($A82="", K$5=""), "", IF(COUNTIFS(【データ】蓄積用!A$2:A$10000, K$5, 【データ】蓄積用!C$2:C$10000, $A82, 【データ】蓄積用!D$2:D$10000, "&gt;=3000", 【データ】蓄積用!E$2:E$10000, "&gt;=1500")&gt;0, "〇", IF(COUNTIFS(【データ】蓄積用!A$2:A$10000, K$5, 【データ】蓄積用!C$2:C$10000, $A82, 【データ】蓄積用!Q$2:Q$10000, 1, 【データ】蓄積用!AC$2:AC$10000, "&gt;=4.0")&gt;0, "〇", "×")))</f>
        <v>×</v>
      </c>
      <c r="L82" t="str">
        <f>IF(OR($A82="", L$5=""), "", IF(COUNTIFS(【データ】蓄積用!A$2:A$10000, L$5, 【データ】蓄積用!C$2:C$10000, $A82, 【データ】蓄積用!D$2:D$10000, "&gt;=3000", 【データ】蓄積用!E$2:E$10000, "&gt;=1500")&gt;0, "〇", IF(COUNTIFS(【データ】蓄積用!A$2:A$10000, L$5, 【データ】蓄積用!C$2:C$10000, $A82, 【データ】蓄積用!Q$2:Q$10000, 1, 【データ】蓄積用!AC$2:AC$10000, "&gt;=4.0")&gt;0, "〇", "×")))</f>
        <v>×</v>
      </c>
      <c r="M82" t="str">
        <f>IF(OR($A82="", M$5=""), "", IF(COUNTIFS(【データ】蓄積用!A$2:A$10000, M$5, 【データ】蓄積用!C$2:C$10000, $A82, 【データ】蓄積用!D$2:D$10000, "&gt;=3000", 【データ】蓄積用!E$2:E$10000, "&gt;=1500")&gt;0, "〇", IF(COUNTIFS(【データ】蓄積用!A$2:A$10000, M$5, 【データ】蓄積用!C$2:C$10000, $A82, 【データ】蓄積用!Q$2:Q$10000, 1, 【データ】蓄積用!AC$2:AC$10000, "&gt;=4.0")&gt;0, "〇", "×")))</f>
        <v>〇</v>
      </c>
      <c r="N82" t="str">
        <f>IF(OR($A82="", N$5=""), "", IF(COUNTIFS(【データ】蓄積用!A$2:A$10000, N$5, 【データ】蓄積用!C$2:C$10000, $A82, 【データ】蓄積用!D$2:D$10000, "&gt;=3000", 【データ】蓄積用!E$2:E$10000, "&gt;=1500")&gt;0, "〇", IF(COUNTIFS(【データ】蓄積用!A$2:A$10000, N$5, 【データ】蓄積用!C$2:C$10000, $A82, 【データ】蓄積用!Q$2:Q$10000, 1, 【データ】蓄積用!AC$2:AC$10000, "&gt;=4.0")&gt;0, "〇", "×")))</f>
        <v>×</v>
      </c>
      <c r="O82" t="str">
        <f>IF(OR($A82="", O$5=""), "", IF(COUNTIFS(【データ】蓄積用!A$2:A$10000, O$5, 【データ】蓄積用!C$2:C$10000, $A82, 【データ】蓄積用!D$2:D$10000, "&gt;=3000", 【データ】蓄積用!E$2:E$10000, "&gt;=1500")&gt;0, "〇", IF(COUNTIFS(【データ】蓄積用!A$2:A$10000, O$5, 【データ】蓄積用!C$2:C$10000, $A82, 【データ】蓄積用!Q$2:Q$10000, 1, 【データ】蓄積用!AC$2:AC$10000, "&gt;=4.0")&gt;0, "〇", "×")))</f>
        <v>×</v>
      </c>
      <c r="P82" t="str">
        <f>IF(OR($A82="", P$5=""), "", IF(COUNTIFS(【データ】蓄積用!A$2:A$10000, P$5, 【データ】蓄積用!C$2:C$10000, $A82, 【データ】蓄積用!D$2:D$10000, "&gt;=3000", 【データ】蓄積用!E$2:E$10000, "&gt;=1500")&gt;0, "〇", IF(COUNTIFS(【データ】蓄積用!A$2:A$10000, P$5, 【データ】蓄積用!C$2:C$10000, $A82, 【データ】蓄積用!Q$2:Q$10000, 1, 【データ】蓄積用!AC$2:AC$10000, "&gt;=4.0")&gt;0, "〇", "×")))</f>
        <v>×</v>
      </c>
      <c r="Q82" t="str">
        <f>IF(OR($A82="", Q$5=""), "", IF(COUNTIFS(【データ】蓄積用!A$2:A$10000, Q$5, 【データ】蓄積用!C$2:C$10000, $A82, 【データ】蓄積用!D$2:D$10000, "&gt;=3000", 【データ】蓄積用!E$2:E$10000, "&gt;=1500")&gt;0, "〇", IF(COUNTIFS(【データ】蓄積用!A$2:A$10000, Q$5, 【データ】蓄積用!C$2:C$10000, $A82, 【データ】蓄積用!Q$2:Q$10000, 1, 【データ】蓄積用!AC$2:AC$10000, "&gt;=4.0")&gt;0, "〇", "×")))</f>
        <v>×</v>
      </c>
      <c r="R82" t="str">
        <f>IF(OR($A82="", R$5=""), "", IF(COUNTIFS(【データ】蓄積用!A$2:A$10000, R$5, 【データ】蓄積用!C$2:C$10000, $A82, 【データ】蓄積用!D$2:D$10000, "&gt;=3000", 【データ】蓄積用!E$2:E$10000, "&gt;=1500")&gt;0, "〇", IF(COUNTIFS(【データ】蓄積用!A$2:A$10000, R$5, 【データ】蓄積用!C$2:C$10000, $A82, 【データ】蓄積用!Q$2:Q$10000, 1, 【データ】蓄積用!AC$2:AC$10000, "&gt;=4.0")&gt;0, "〇", "×")))</f>
        <v>×</v>
      </c>
      <c r="S82" t="str">
        <f>IF(OR($A82="", S$5=""), "", IF(COUNTIFS(【データ】蓄積用!A$2:A$10000, S$5, 【データ】蓄積用!C$2:C$10000, $A82, 【データ】蓄積用!D$2:D$10000, "&gt;=3000", 【データ】蓄積用!E$2:E$10000, "&gt;=1500")&gt;0, "〇", IF(COUNTIFS(【データ】蓄積用!A$2:A$10000, S$5, 【データ】蓄積用!C$2:C$10000, $A82, 【データ】蓄積用!Q$2:Q$10000, 1, 【データ】蓄積用!AC$2:AC$10000, "&gt;=4.0")&gt;0, "〇", "×")))</f>
        <v>×</v>
      </c>
      <c r="T82" t="str">
        <f>IF(OR($A82="", T$5=""), "", IF(COUNTIFS(【データ】蓄積用!A$2:A$10000, T$5, 【データ】蓄積用!C$2:C$10000, $A82, 【データ】蓄積用!D$2:D$10000, "&gt;=3000", 【データ】蓄積用!E$2:E$10000, "&gt;=1500")&gt;0, "〇", IF(COUNTIFS(【データ】蓄積用!A$2:A$10000, T$5, 【データ】蓄積用!C$2:C$10000, $A82, 【データ】蓄積用!Q$2:Q$10000, 1, 【データ】蓄積用!AC$2:AC$10000, "&gt;=4.0")&gt;0, "〇", "×")))</f>
        <v>〇</v>
      </c>
      <c r="U82" t="str">
        <f>IF(OR($A82="", U$5=""), "", IF(COUNTIFS(【データ】蓄積用!A$2:A$10000, U$5, 【データ】蓄積用!C$2:C$10000, $A82, 【データ】蓄積用!D$2:D$10000, "&gt;=3000", 【データ】蓄積用!E$2:E$10000, "&gt;=1500")&gt;0, "〇", IF(COUNTIFS(【データ】蓄積用!A$2:A$10000, U$5, 【データ】蓄積用!C$2:C$10000, $A82, 【データ】蓄積用!Q$2:Q$10000, 1, 【データ】蓄積用!AC$2:AC$10000, "&gt;=4.0")&gt;0, "〇", "×")))</f>
        <v>×</v>
      </c>
      <c r="V82" t="str">
        <f>IF(OR($A82="", V$5=""), "", IF(COUNTIFS(【データ】蓄積用!A$2:A$10000, V$5, 【データ】蓄積用!C$2:C$10000, $A82, 【データ】蓄積用!D$2:D$10000, "&gt;=3000", 【データ】蓄積用!E$2:E$10000, "&gt;=1500")&gt;0, "〇", IF(COUNTIFS(【データ】蓄積用!A$2:A$10000, V$5, 【データ】蓄積用!C$2:C$10000, $A82, 【データ】蓄積用!Q$2:Q$10000, 1, 【データ】蓄積用!AC$2:AC$10000, "&gt;=4.0")&gt;0, "〇", "×")))</f>
        <v>〇</v>
      </c>
      <c r="W82" t="str">
        <f>IF(OR($A82="", W$5=""), "", IF(COUNTIFS(【データ】蓄積用!A$2:A$10000, W$5, 【データ】蓄積用!C$2:C$10000, $A82, 【データ】蓄積用!D$2:D$10000, "&gt;=3000", 【データ】蓄積用!E$2:E$10000, "&gt;=1500")&gt;0, "〇", IF(COUNTIFS(【データ】蓄積用!A$2:A$10000, W$5, 【データ】蓄積用!C$2:C$10000, $A82, 【データ】蓄積用!Q$2:Q$10000, 1, 【データ】蓄積用!AC$2:AC$10000, "&gt;=4.0")&gt;0, "〇", "×")))</f>
        <v>〇</v>
      </c>
      <c r="X82" t="str">
        <f>IF(OR($A82="", X$5=""), "", IF(COUNTIFS(【データ】蓄積用!A$2:A$10000, X$5, 【データ】蓄積用!C$2:C$10000, $A82, 【データ】蓄積用!D$2:D$10000, "&gt;=3000", 【データ】蓄積用!E$2:E$10000, "&gt;=1500")&gt;0, "〇", IF(COUNTIFS(【データ】蓄積用!A$2:A$10000, X$5, 【データ】蓄積用!C$2:C$10000, $A82, 【データ】蓄積用!Q$2:Q$10000, 1, 【データ】蓄積用!AC$2:AC$10000, "&gt;=4.0")&gt;0, "〇", "×")))</f>
        <v>×</v>
      </c>
      <c r="Y82" t="str">
        <f>IF(OR($A82="", Y$5=""), "", IF(COUNTIFS(【データ】蓄積用!A$2:A$10000, Y$5, 【データ】蓄積用!C$2:C$10000, $A82, 【データ】蓄積用!D$2:D$10000, "&gt;=3000", 【データ】蓄積用!E$2:E$10000, "&gt;=1500")&gt;0, "〇", IF(COUNTIFS(【データ】蓄積用!A$2:A$10000, Y$5, 【データ】蓄積用!C$2:C$10000, $A82, 【データ】蓄積用!Q$2:Q$10000, 1, 【データ】蓄積用!AC$2:AC$10000, "&gt;=4.0")&gt;0, "〇", "×")))</f>
        <v>〇</v>
      </c>
      <c r="Z82" t="str">
        <f>IF(OR($A82="", Z$5=""), "", IF(COUNTIFS(【データ】蓄積用!A$2:A$10000, Z$5, 【データ】蓄積用!C$2:C$10000, $A82, 【データ】蓄積用!D$2:D$10000, "&gt;=3000", 【データ】蓄積用!E$2:E$10000, "&gt;=1500")&gt;0, "〇", IF(COUNTIFS(【データ】蓄積用!A$2:A$10000, Z$5, 【データ】蓄積用!C$2:C$10000, $A82, 【データ】蓄積用!Q$2:Q$10000, 1, 【データ】蓄積用!AC$2:AC$10000, "&gt;=4.0")&gt;0, "〇", "×")))</f>
        <v>×</v>
      </c>
      <c r="AA82" t="str">
        <f>IF(OR($A82="", AA$5=""), "", IF(COUNTIFS(【データ】蓄積用!A$2:A$10000, AA$5, 【データ】蓄積用!C$2:C$10000, $A82, 【データ】蓄積用!D$2:D$10000, "&gt;=3000", 【データ】蓄積用!E$2:E$10000, "&gt;=1500")&gt;0, "〇", IF(COUNTIFS(【データ】蓄積用!A$2:A$10000, AA$5, 【データ】蓄積用!C$2:C$10000, $A82, 【データ】蓄積用!Q$2:Q$10000, 1, 【データ】蓄積用!AC$2:AC$10000, "&gt;=4.0")&gt;0, "〇", "×")))</f>
        <v>〇</v>
      </c>
      <c r="AB82" t="str">
        <f>IF(OR($A82="", AB$5=""), "", IF(COUNTIFS(【データ】蓄積用!A$2:A$10000, AB$5, 【データ】蓄積用!C$2:C$10000, $A82, 【データ】蓄積用!D$2:D$10000, "&gt;=3000", 【データ】蓄積用!E$2:E$10000, "&gt;=1500")&gt;0, "〇", IF(COUNTIFS(【データ】蓄積用!A$2:A$10000, AB$5, 【データ】蓄積用!C$2:C$10000, $A82, 【データ】蓄積用!Q$2:Q$10000, 1, 【データ】蓄積用!AC$2:AC$10000, "&gt;=4.0")&gt;0, "〇", "×")))</f>
        <v>〇</v>
      </c>
      <c r="AC82" t="str">
        <f>IF(OR($A82="", AC$5=""), "", IF(COUNTIFS(【データ】蓄積用!A$2:A$10000, AC$5, 【データ】蓄積用!C$2:C$10000, $A82, 【データ】蓄積用!D$2:D$10000, "&gt;=3000", 【データ】蓄積用!E$2:E$10000, "&gt;=1500")&gt;0, "〇", IF(COUNTIFS(【データ】蓄積用!A$2:A$10000, AC$5, 【データ】蓄積用!C$2:C$10000, $A82, 【データ】蓄積用!Q$2:Q$10000, 1, 【データ】蓄積用!AC$2:AC$10000, "&gt;=4.0")&gt;0, "〇", "×")))</f>
        <v>×</v>
      </c>
      <c r="AD82" t="str">
        <f>IF(OR($A82="", AD$5=""), "", IF(COUNTIFS(【データ】蓄積用!A$2:A$10000, AD$5, 【データ】蓄積用!C$2:C$10000, $A82, 【データ】蓄積用!D$2:D$10000, "&gt;=3000", 【データ】蓄積用!E$2:E$10000, "&gt;=1500")&gt;0, "〇", IF(COUNTIFS(【データ】蓄積用!A$2:A$10000, AD$5, 【データ】蓄積用!C$2:C$10000, $A82, 【データ】蓄積用!Q$2:Q$10000, 1, 【データ】蓄積用!AC$2:AC$10000, "&gt;=4.0")&gt;0, "〇", "×")))</f>
        <v>×</v>
      </c>
      <c r="AE82" t="str">
        <f>IF(OR($A82="", AE$5=""), "", IF(COUNTIFS(【データ】蓄積用!A$2:A$10000, AE$5, 【データ】蓄積用!C$2:C$10000, $A82, 【データ】蓄積用!D$2:D$10000, "&gt;=3000", 【データ】蓄積用!E$2:E$10000, "&gt;=1500")&gt;0, "〇", IF(COUNTIFS(【データ】蓄積用!A$2:A$10000, AE$5, 【データ】蓄積用!C$2:C$10000, $A82, 【データ】蓄積用!Q$2:Q$10000, 1, 【データ】蓄積用!AC$2:AC$10000, "&gt;=4.0")&gt;0, "〇", "×")))</f>
        <v>×</v>
      </c>
      <c r="AF82" t="str">
        <f>IF(OR($A82="", AF$5=""), "", IF(COUNTIFS(【データ】蓄積用!A$2:A$10000, AF$5, 【データ】蓄積用!C$2:C$10000, $A82, 【データ】蓄積用!D$2:D$10000, "&gt;=3000", 【データ】蓄積用!E$2:E$10000, "&gt;=1500")&gt;0, "〇", IF(COUNTIFS(【データ】蓄積用!A$2:A$10000, AF$5, 【データ】蓄積用!C$2:C$10000, $A82, 【データ】蓄積用!Q$2:Q$10000, 1, 【データ】蓄積用!AC$2:AC$10000, "&gt;=4.0")&gt;0, "〇", "×")))</f>
        <v>〇</v>
      </c>
      <c r="AG82" t="str">
        <f>IF(OR($A82="", AG$5=""), "", IF(COUNTIFS(【データ】蓄積用!A$2:A$10000, AG$5, 【データ】蓄積用!C$2:C$10000, $A82, 【データ】蓄積用!D$2:D$10000, "&gt;=3000", 【データ】蓄積用!E$2:E$10000, "&gt;=1500")&gt;0, "〇", IF(COUNTIFS(【データ】蓄積用!A$2:A$10000, AG$5, 【データ】蓄積用!C$2:C$10000, $A82, 【データ】蓄積用!Q$2:Q$10000, 1, 【データ】蓄積用!AC$2:AC$10000, "&gt;=4.0")&gt;0, "〇", "×")))</f>
        <v>〇</v>
      </c>
      <c r="AH82" t="str">
        <f>IF(OR($A82="", AH$5=""), "", IF(COUNTIFS(【データ】蓄積用!A$2:A$10000, AH$5, 【データ】蓄積用!C$2:C$10000, $A82, 【データ】蓄積用!D$2:D$10000, "&gt;=3000", 【データ】蓄積用!E$2:E$10000, "&gt;=1500")&gt;0, "〇", IF(COUNTIFS(【データ】蓄積用!A$2:A$10000, AH$5, 【データ】蓄積用!C$2:C$10000, $A82, 【データ】蓄積用!Q$2:Q$10000, 1, 【データ】蓄積用!AC$2:AC$10000, "&gt;=4.0")&gt;0, "〇", "×")))</f>
        <v>×</v>
      </c>
      <c r="AI82" t="str">
        <f>IF(OR($A82="", AI$5=""), "", IF(COUNTIFS(【データ】蓄積用!A$2:A$10000, AI$5, 【データ】蓄積用!C$2:C$10000, $A82, 【データ】蓄積用!D$2:D$10000, "&gt;=3000", 【データ】蓄積用!E$2:E$10000, "&gt;=1500")&gt;0, "〇", IF(COUNTIFS(【データ】蓄積用!A$2:A$10000, AI$5, 【データ】蓄積用!C$2:C$10000, $A82, 【データ】蓄積用!Q$2:Q$10000, 1, 【データ】蓄積用!AC$2:AC$10000, "&gt;=4.0")&gt;0, "〇", "×")))</f>
        <v>×</v>
      </c>
      <c r="AJ82" t="str">
        <f>IF(OR($A82="", AJ$5=""), "", IF(COUNTIFS(【データ】蓄積用!A$2:A$10000, AJ$5, 【データ】蓄積用!C$2:C$10000, $A82, 【データ】蓄積用!D$2:D$10000, "&gt;=3000", 【データ】蓄積用!E$2:E$10000, "&gt;=1500")&gt;0, "〇", IF(COUNTIFS(【データ】蓄積用!A$2:A$10000, AJ$5, 【データ】蓄積用!C$2:C$10000, $A82, 【データ】蓄積用!Q$2:Q$10000, 1, 【データ】蓄積用!AC$2:AC$10000, "&gt;=4.0")&gt;0, "〇", "×")))</f>
        <v>〇</v>
      </c>
      <c r="AK82" t="str">
        <f>IF(OR($A82="", AK$5=""), "", IF(COUNTIFS(【データ】蓄積用!A$2:A$10000, AK$5, 【データ】蓄積用!C$2:C$10000, $A82, 【データ】蓄積用!D$2:D$10000, "&gt;=3000", 【データ】蓄積用!E$2:E$10000, "&gt;=1500")&gt;0, "〇", IF(COUNTIFS(【データ】蓄積用!A$2:A$10000, AK$5, 【データ】蓄積用!C$2:C$10000, $A82, 【データ】蓄積用!Q$2:Q$10000, 1, 【データ】蓄積用!AC$2:AC$10000, "&gt;=4.0")&gt;0, "〇", "×")))</f>
        <v>×</v>
      </c>
      <c r="AL82" t="str">
        <f>IF(OR($A82="", AL$5=""), "", IF(COUNTIFS(【データ】蓄積用!A$2:A$10000, AL$5, 【データ】蓄積用!C$2:C$10000, $A82, 【データ】蓄積用!D$2:D$10000, "&gt;=3000", 【データ】蓄積用!E$2:E$10000, "&gt;=1500")&gt;0, "〇", IF(COUNTIFS(【データ】蓄積用!A$2:A$10000, AL$5, 【データ】蓄積用!C$2:C$10000, $A82, 【データ】蓄積用!Q$2:Q$10000, 1, 【データ】蓄積用!AC$2:AC$10000, "&gt;=4.0")&gt;0, "〇", "×")))</f>
        <v>×</v>
      </c>
      <c r="AM82" t="str">
        <f>IF(OR($A82="", AM$5=""), "", IF(COUNTIFS(【データ】蓄積用!A$2:A$10000, AM$5, 【データ】蓄積用!C$2:C$10000, $A82, 【データ】蓄積用!D$2:D$10000, "&gt;=3000", 【データ】蓄積用!E$2:E$10000, "&gt;=1500")&gt;0, "〇", IF(COUNTIFS(【データ】蓄積用!A$2:A$10000, AM$5, 【データ】蓄積用!C$2:C$10000, $A82, 【データ】蓄積用!Q$2:Q$10000, 1, 【データ】蓄積用!AC$2:AC$10000, "&gt;=4.0")&gt;0, "〇", "×")))</f>
        <v>×</v>
      </c>
      <c r="AN82" t="str">
        <f>IF(OR($A82="", AN$5=""), "", IF(COUNTIFS(【データ】蓄積用!A$2:A$10000, AN$5, 【データ】蓄積用!C$2:C$10000, $A82, 【データ】蓄積用!D$2:D$10000, "&gt;=3000", 【データ】蓄積用!E$2:E$10000, "&gt;=1500")&gt;0, "〇", IF(COUNTIFS(【データ】蓄積用!A$2:A$10000, AN$5, 【データ】蓄積用!C$2:C$10000, $A82, 【データ】蓄積用!Q$2:Q$10000, 1, 【データ】蓄積用!AC$2:AC$10000, "&gt;=4.0")&gt;0, "〇", "×")))</f>
        <v>×</v>
      </c>
      <c r="AO82" t="str">
        <f>IF(OR($A82="", AO$5=""), "", IF(COUNTIFS(【データ】蓄積用!A$2:A$10000, AO$5, 【データ】蓄積用!C$2:C$10000, $A82, 【データ】蓄積用!D$2:D$10000, "&gt;=3000", 【データ】蓄積用!E$2:E$10000, "&gt;=1500")&gt;0, "〇", IF(COUNTIFS(【データ】蓄積用!A$2:A$10000, AO$5, 【データ】蓄積用!C$2:C$10000, $A82, 【データ】蓄積用!Q$2:Q$10000, 1, 【データ】蓄積用!AC$2:AC$10000, "&gt;=4.0")&gt;0, "〇", "×")))</f>
        <v>〇</v>
      </c>
      <c r="AP82" t="str">
        <f>IF(OR($A82="", AP$5=""), "", IF(COUNTIFS(【データ】蓄積用!A$2:A$10000, AP$5, 【データ】蓄積用!C$2:C$10000, $A82, 【データ】蓄積用!D$2:D$10000, "&gt;=3000", 【データ】蓄積用!E$2:E$10000, "&gt;=1500")&gt;0, "〇", IF(COUNTIFS(【データ】蓄積用!A$2:A$10000, AP$5, 【データ】蓄積用!C$2:C$10000, $A82, 【データ】蓄積用!Q$2:Q$10000, 1, 【データ】蓄積用!AC$2:AC$10000, "&gt;=4.0")&gt;0, "〇", "×")))</f>
        <v>×</v>
      </c>
      <c r="AQ82" t="str">
        <f>IF(OR($A82="", AQ$5=""), "", IF(COUNTIFS(【データ】蓄積用!A$2:A$10000, AQ$5, 【データ】蓄積用!C$2:C$10000, $A82, 【データ】蓄積用!D$2:D$10000, "&gt;=3000", 【データ】蓄積用!E$2:E$10000, "&gt;=1500")&gt;0, "〇", IF(COUNTIFS(【データ】蓄積用!A$2:A$10000, AQ$5, 【データ】蓄積用!C$2:C$10000, $A82, 【データ】蓄積用!Q$2:Q$10000, 1, 【データ】蓄積用!AC$2:AC$10000, "&gt;=4.0")&gt;0, "〇", "×")))</f>
        <v>×</v>
      </c>
      <c r="AR82" t="str">
        <f>IF(OR($A82="", AR$5=""), "", IF(COUNTIFS(【データ】蓄積用!A$2:A$10000, AR$5, 【データ】蓄積用!C$2:C$10000, $A82, 【データ】蓄積用!D$2:D$10000, "&gt;=3000", 【データ】蓄積用!E$2:E$10000, "&gt;=1500")&gt;0, "〇", IF(COUNTIFS(【データ】蓄積用!A$2:A$10000, AR$5, 【データ】蓄積用!C$2:C$10000, $A82, 【データ】蓄積用!Q$2:Q$10000, 1, 【データ】蓄積用!AC$2:AC$10000, "&gt;=4.0")&gt;0, "〇", "×")))</f>
        <v>×</v>
      </c>
      <c r="AS82" t="str">
        <f>IF(OR($A82="", AS$5=""), "", IF(COUNTIFS(【データ】蓄積用!A$2:A$10000, AS$5, 【データ】蓄積用!C$2:C$10000, $A82, 【データ】蓄積用!D$2:D$10000, "&gt;=3000", 【データ】蓄積用!E$2:E$10000, "&gt;=1500")&gt;0, "〇", IF(COUNTIFS(【データ】蓄積用!A$2:A$10000, AS$5, 【データ】蓄積用!C$2:C$10000, $A82, 【データ】蓄積用!Q$2:Q$10000, 1, 【データ】蓄積用!AC$2:AC$10000, "&gt;=4.0")&gt;0, "〇", "×")))</f>
        <v>×</v>
      </c>
      <c r="AT82" t="str">
        <f>IF(OR($A82="", AT$5=""), "", IF(COUNTIFS(【データ】蓄積用!A$2:A$10000, AT$5, 【データ】蓄積用!C$2:C$10000, $A82, 【データ】蓄積用!D$2:D$10000, "&gt;=3000", 【データ】蓄積用!E$2:E$10000, "&gt;=1500")&gt;0, "〇", IF(COUNTIFS(【データ】蓄積用!A$2:A$10000, AT$5, 【データ】蓄積用!C$2:C$10000, $A82, 【データ】蓄積用!Q$2:Q$10000, 1, 【データ】蓄積用!AC$2:AC$10000, "&gt;=4.0")&gt;0, "〇", "×")))</f>
        <v>×</v>
      </c>
      <c r="AU82" t="str">
        <f>IF(OR($A82="", AU$5=""), "", IF(COUNTIFS(【データ】蓄積用!A$2:A$10000, AU$5, 【データ】蓄積用!C$2:C$10000, $A82, 【データ】蓄積用!D$2:D$10000, "&gt;=3000", 【データ】蓄積用!E$2:E$10000, "&gt;=1500")&gt;0, "〇", IF(COUNTIFS(【データ】蓄積用!A$2:A$10000, AU$5, 【データ】蓄積用!C$2:C$10000, $A82, 【データ】蓄積用!Q$2:Q$10000, 1, 【データ】蓄積用!AC$2:AC$10000, "&gt;=4.0")&gt;0, "〇", "×")))</f>
        <v>×</v>
      </c>
      <c r="AV82" t="str">
        <f>IF(OR($A82="", AV$5=""), "", IF(COUNTIFS(【データ】蓄積用!A$2:A$10000, AV$5, 【データ】蓄積用!C$2:C$10000, $A82, 【データ】蓄積用!D$2:D$10000, "&gt;=3000", 【データ】蓄積用!E$2:E$10000, "&gt;=1500")&gt;0, "〇", IF(COUNTIFS(【データ】蓄積用!A$2:A$10000, AV$5, 【データ】蓄積用!C$2:C$10000, $A82, 【データ】蓄積用!Q$2:Q$10000, 1, 【データ】蓄積用!AC$2:AC$10000, "&gt;=4.0")&gt;0, "〇", "×")))</f>
        <v>×</v>
      </c>
      <c r="AW82" t="str">
        <f>IF(OR($A82="", AW$5=""), "", IF(COUNTIFS(【データ】蓄積用!A$2:A$10000, AW$5, 【データ】蓄積用!C$2:C$10000, $A82, 【データ】蓄積用!D$2:D$10000, "&gt;=3000", 【データ】蓄積用!E$2:E$10000, "&gt;=1500")&gt;0, "〇", IF(COUNTIFS(【データ】蓄積用!A$2:A$10000, AW$5, 【データ】蓄積用!C$2:C$10000, $A82, 【データ】蓄積用!Q$2:Q$10000, 1, 【データ】蓄積用!AC$2:AC$10000, "&gt;=4.0")&gt;0, "〇", "×")))</f>
        <v>×</v>
      </c>
      <c r="AX82" t="str">
        <f>IF(OR($A82="", AX$5=""), "", IF(COUNTIFS(【データ】蓄積用!A$2:A$10000, AX$5, 【データ】蓄積用!C$2:C$10000, $A82, 【データ】蓄積用!D$2:D$10000, "&gt;=3000", 【データ】蓄積用!E$2:E$10000, "&gt;=1500")&gt;0, "〇", IF(COUNTIFS(【データ】蓄積用!A$2:A$10000, AX$5, 【データ】蓄積用!C$2:C$10000, $A82, 【データ】蓄積用!Q$2:Q$10000, 1, 【データ】蓄積用!AC$2:AC$10000, "&gt;=4.0")&gt;0, "〇", "×")))</f>
        <v>×</v>
      </c>
      <c r="AY82" t="str">
        <f>IF(OR($A82="", AY$5=""), "", IF(COUNTIFS(【データ】蓄積用!A$2:A$10000, AY$5, 【データ】蓄積用!C$2:C$10000, $A82, 【データ】蓄積用!D$2:D$10000, "&gt;=3000", 【データ】蓄積用!E$2:E$10000, "&gt;=1500")&gt;0, "〇", IF(COUNTIFS(【データ】蓄積用!A$2:A$10000, AY$5, 【データ】蓄積用!C$2:C$10000, $A82, 【データ】蓄積用!Q$2:Q$10000, 1, 【データ】蓄積用!AC$2:AC$10000, "&gt;=4.0")&gt;0, "〇", "×")))</f>
        <v/>
      </c>
    </row>
    <row r="83" spans="1:51">
      <c r="A83">
        <v>672</v>
      </c>
      <c r="B83" t="str">
        <f>IF(OR($A83="", B$5=""), "", IF(COUNTIFS(【データ】蓄積用!A$2:A$10000, B$5, 【データ】蓄積用!C$2:C$10000, $A83, 【データ】蓄積用!D$2:D$10000, "&gt;=3000", 【データ】蓄積用!E$2:E$10000, "&gt;=1500")&gt;0, "〇", IF(COUNTIFS(【データ】蓄積用!A$2:A$10000, B$5, 【データ】蓄積用!C$2:C$10000, $A83, 【データ】蓄積用!Q$2:Q$10000, 1, 【データ】蓄積用!AC$2:AC$10000, "&gt;=4.0")&gt;0, "〇", "×")))</f>
        <v>×</v>
      </c>
      <c r="C83" t="str">
        <f>IF(OR($A83="", C$5=""), "", IF(COUNTIFS(【データ】蓄積用!A$2:A$10000, C$5, 【データ】蓄積用!C$2:C$10000, $A83, 【データ】蓄積用!D$2:D$10000, "&gt;=3000", 【データ】蓄積用!E$2:E$10000, "&gt;=1500")&gt;0, "〇", IF(COUNTIFS(【データ】蓄積用!A$2:A$10000, C$5, 【データ】蓄積用!C$2:C$10000, $A83, 【データ】蓄積用!Q$2:Q$10000, 1, 【データ】蓄積用!AC$2:AC$10000, "&gt;=4.0")&gt;0, "〇", "×")))</f>
        <v>×</v>
      </c>
      <c r="D83" t="str">
        <f>IF(OR($A83="", D$5=""), "", IF(COUNTIFS(【データ】蓄積用!A$2:A$10000, D$5, 【データ】蓄積用!C$2:C$10000, $A83, 【データ】蓄積用!D$2:D$10000, "&gt;=3000", 【データ】蓄積用!E$2:E$10000, "&gt;=1500")&gt;0, "〇", IF(COUNTIFS(【データ】蓄積用!A$2:A$10000, D$5, 【データ】蓄積用!C$2:C$10000, $A83, 【データ】蓄積用!Q$2:Q$10000, 1, 【データ】蓄積用!AC$2:AC$10000, "&gt;=4.0")&gt;0, "〇", "×")))</f>
        <v>〇</v>
      </c>
      <c r="E83" t="str">
        <f>IF(OR($A83="", E$5=""), "", IF(COUNTIFS(【データ】蓄積用!A$2:A$10000, E$5, 【データ】蓄積用!C$2:C$10000, $A83, 【データ】蓄積用!D$2:D$10000, "&gt;=3000", 【データ】蓄積用!E$2:E$10000, "&gt;=1500")&gt;0, "〇", IF(COUNTIFS(【データ】蓄積用!A$2:A$10000, E$5, 【データ】蓄積用!C$2:C$10000, $A83, 【データ】蓄積用!Q$2:Q$10000, 1, 【データ】蓄積用!AC$2:AC$10000, "&gt;=4.0")&gt;0, "〇", "×")))</f>
        <v>×</v>
      </c>
      <c r="F83" t="str">
        <f>IF(OR($A83="", F$5=""), "", IF(COUNTIFS(【データ】蓄積用!A$2:A$10000, F$5, 【データ】蓄積用!C$2:C$10000, $A83, 【データ】蓄積用!D$2:D$10000, "&gt;=3000", 【データ】蓄積用!E$2:E$10000, "&gt;=1500")&gt;0, "〇", IF(COUNTIFS(【データ】蓄積用!A$2:A$10000, F$5, 【データ】蓄積用!C$2:C$10000, $A83, 【データ】蓄積用!Q$2:Q$10000, 1, 【データ】蓄積用!AC$2:AC$10000, "&gt;=4.0")&gt;0, "〇", "×")))</f>
        <v>×</v>
      </c>
      <c r="G83" t="str">
        <f>IF(OR($A83="", G$5=""), "", IF(COUNTIFS(【データ】蓄積用!A$2:A$10000, G$5, 【データ】蓄積用!C$2:C$10000, $A83, 【データ】蓄積用!D$2:D$10000, "&gt;=3000", 【データ】蓄積用!E$2:E$10000, "&gt;=1500")&gt;0, "〇", IF(COUNTIFS(【データ】蓄積用!A$2:A$10000, G$5, 【データ】蓄積用!C$2:C$10000, $A83, 【データ】蓄積用!Q$2:Q$10000, 1, 【データ】蓄積用!AC$2:AC$10000, "&gt;=4.0")&gt;0, "〇", "×")))</f>
        <v>×</v>
      </c>
      <c r="H83" t="str">
        <f>IF(OR($A83="", H$5=""), "", IF(COUNTIFS(【データ】蓄積用!A$2:A$10000, H$5, 【データ】蓄積用!C$2:C$10000, $A83, 【データ】蓄積用!D$2:D$10000, "&gt;=3000", 【データ】蓄積用!E$2:E$10000, "&gt;=1500")&gt;0, "〇", IF(COUNTIFS(【データ】蓄積用!A$2:A$10000, H$5, 【データ】蓄積用!C$2:C$10000, $A83, 【データ】蓄積用!Q$2:Q$10000, 1, 【データ】蓄積用!AC$2:AC$10000, "&gt;=4.0")&gt;0, "〇", "×")))</f>
        <v>×</v>
      </c>
      <c r="I83" t="str">
        <f>IF(OR($A83="", I$5=""), "", IF(COUNTIFS(【データ】蓄積用!A$2:A$10000, I$5, 【データ】蓄積用!C$2:C$10000, $A83, 【データ】蓄積用!D$2:D$10000, "&gt;=3000", 【データ】蓄積用!E$2:E$10000, "&gt;=1500")&gt;0, "〇", IF(COUNTIFS(【データ】蓄積用!A$2:A$10000, I$5, 【データ】蓄積用!C$2:C$10000, $A83, 【データ】蓄積用!Q$2:Q$10000, 1, 【データ】蓄積用!AC$2:AC$10000, "&gt;=4.0")&gt;0, "〇", "×")))</f>
        <v>×</v>
      </c>
      <c r="J83" t="str">
        <f>IF(OR($A83="", J$5=""), "", IF(COUNTIFS(【データ】蓄積用!A$2:A$10000, J$5, 【データ】蓄積用!C$2:C$10000, $A83, 【データ】蓄積用!D$2:D$10000, "&gt;=3000", 【データ】蓄積用!E$2:E$10000, "&gt;=1500")&gt;0, "〇", IF(COUNTIFS(【データ】蓄積用!A$2:A$10000, J$5, 【データ】蓄積用!C$2:C$10000, $A83, 【データ】蓄積用!Q$2:Q$10000, 1, 【データ】蓄積用!AC$2:AC$10000, "&gt;=4.0")&gt;0, "〇", "×")))</f>
        <v>〇</v>
      </c>
      <c r="K83" t="str">
        <f>IF(OR($A83="", K$5=""), "", IF(COUNTIFS(【データ】蓄積用!A$2:A$10000, K$5, 【データ】蓄積用!C$2:C$10000, $A83, 【データ】蓄積用!D$2:D$10000, "&gt;=3000", 【データ】蓄積用!E$2:E$10000, "&gt;=1500")&gt;0, "〇", IF(COUNTIFS(【データ】蓄積用!A$2:A$10000, K$5, 【データ】蓄積用!C$2:C$10000, $A83, 【データ】蓄積用!Q$2:Q$10000, 1, 【データ】蓄積用!AC$2:AC$10000, "&gt;=4.0")&gt;0, "〇", "×")))</f>
        <v>×</v>
      </c>
      <c r="L83" t="str">
        <f>IF(OR($A83="", L$5=""), "", IF(COUNTIFS(【データ】蓄積用!A$2:A$10000, L$5, 【データ】蓄積用!C$2:C$10000, $A83, 【データ】蓄積用!D$2:D$10000, "&gt;=3000", 【データ】蓄積用!E$2:E$10000, "&gt;=1500")&gt;0, "〇", IF(COUNTIFS(【データ】蓄積用!A$2:A$10000, L$5, 【データ】蓄積用!C$2:C$10000, $A83, 【データ】蓄積用!Q$2:Q$10000, 1, 【データ】蓄積用!AC$2:AC$10000, "&gt;=4.0")&gt;0, "〇", "×")))</f>
        <v>〇</v>
      </c>
      <c r="M83" t="str">
        <f>IF(OR($A83="", M$5=""), "", IF(COUNTIFS(【データ】蓄積用!A$2:A$10000, M$5, 【データ】蓄積用!C$2:C$10000, $A83, 【データ】蓄積用!D$2:D$10000, "&gt;=3000", 【データ】蓄積用!E$2:E$10000, "&gt;=1500")&gt;0, "〇", IF(COUNTIFS(【データ】蓄積用!A$2:A$10000, M$5, 【データ】蓄積用!C$2:C$10000, $A83, 【データ】蓄積用!Q$2:Q$10000, 1, 【データ】蓄積用!AC$2:AC$10000, "&gt;=4.0")&gt;0, "〇", "×")))</f>
        <v>×</v>
      </c>
      <c r="N83" t="str">
        <f>IF(OR($A83="", N$5=""), "", IF(COUNTIFS(【データ】蓄積用!A$2:A$10000, N$5, 【データ】蓄積用!C$2:C$10000, $A83, 【データ】蓄積用!D$2:D$10000, "&gt;=3000", 【データ】蓄積用!E$2:E$10000, "&gt;=1500")&gt;0, "〇", IF(COUNTIFS(【データ】蓄積用!A$2:A$10000, N$5, 【データ】蓄積用!C$2:C$10000, $A83, 【データ】蓄積用!Q$2:Q$10000, 1, 【データ】蓄積用!AC$2:AC$10000, "&gt;=4.0")&gt;0, "〇", "×")))</f>
        <v>×</v>
      </c>
      <c r="O83" t="str">
        <f>IF(OR($A83="", O$5=""), "", IF(COUNTIFS(【データ】蓄積用!A$2:A$10000, O$5, 【データ】蓄積用!C$2:C$10000, $A83, 【データ】蓄積用!D$2:D$10000, "&gt;=3000", 【データ】蓄積用!E$2:E$10000, "&gt;=1500")&gt;0, "〇", IF(COUNTIFS(【データ】蓄積用!A$2:A$10000, O$5, 【データ】蓄積用!C$2:C$10000, $A83, 【データ】蓄積用!Q$2:Q$10000, 1, 【データ】蓄積用!AC$2:AC$10000, "&gt;=4.0")&gt;0, "〇", "×")))</f>
        <v>〇</v>
      </c>
      <c r="P83" t="str">
        <f>IF(OR($A83="", P$5=""), "", IF(COUNTIFS(【データ】蓄積用!A$2:A$10000, P$5, 【データ】蓄積用!C$2:C$10000, $A83, 【データ】蓄積用!D$2:D$10000, "&gt;=3000", 【データ】蓄積用!E$2:E$10000, "&gt;=1500")&gt;0, "〇", IF(COUNTIFS(【データ】蓄積用!A$2:A$10000, P$5, 【データ】蓄積用!C$2:C$10000, $A83, 【データ】蓄積用!Q$2:Q$10000, 1, 【データ】蓄積用!AC$2:AC$10000, "&gt;=4.0")&gt;0, "〇", "×")))</f>
        <v>〇</v>
      </c>
      <c r="Q83" t="str">
        <f>IF(OR($A83="", Q$5=""), "", IF(COUNTIFS(【データ】蓄積用!A$2:A$10000, Q$5, 【データ】蓄積用!C$2:C$10000, $A83, 【データ】蓄積用!D$2:D$10000, "&gt;=3000", 【データ】蓄積用!E$2:E$10000, "&gt;=1500")&gt;0, "〇", IF(COUNTIFS(【データ】蓄積用!A$2:A$10000, Q$5, 【データ】蓄積用!C$2:C$10000, $A83, 【データ】蓄積用!Q$2:Q$10000, 1, 【データ】蓄積用!AC$2:AC$10000, "&gt;=4.0")&gt;0, "〇", "×")))</f>
        <v>〇</v>
      </c>
      <c r="R83" t="str">
        <f>IF(OR($A83="", R$5=""), "", IF(COUNTIFS(【データ】蓄積用!A$2:A$10000, R$5, 【データ】蓄積用!C$2:C$10000, $A83, 【データ】蓄積用!D$2:D$10000, "&gt;=3000", 【データ】蓄積用!E$2:E$10000, "&gt;=1500")&gt;0, "〇", IF(COUNTIFS(【データ】蓄積用!A$2:A$10000, R$5, 【データ】蓄積用!C$2:C$10000, $A83, 【データ】蓄積用!Q$2:Q$10000, 1, 【データ】蓄積用!AC$2:AC$10000, "&gt;=4.0")&gt;0, "〇", "×")))</f>
        <v>×</v>
      </c>
      <c r="S83" t="str">
        <f>IF(OR($A83="", S$5=""), "", IF(COUNTIFS(【データ】蓄積用!A$2:A$10000, S$5, 【データ】蓄積用!C$2:C$10000, $A83, 【データ】蓄積用!D$2:D$10000, "&gt;=3000", 【データ】蓄積用!E$2:E$10000, "&gt;=1500")&gt;0, "〇", IF(COUNTIFS(【データ】蓄積用!A$2:A$10000, S$5, 【データ】蓄積用!C$2:C$10000, $A83, 【データ】蓄積用!Q$2:Q$10000, 1, 【データ】蓄積用!AC$2:AC$10000, "&gt;=4.0")&gt;0, "〇", "×")))</f>
        <v>×</v>
      </c>
      <c r="T83" t="str">
        <f>IF(OR($A83="", T$5=""), "", IF(COUNTIFS(【データ】蓄積用!A$2:A$10000, T$5, 【データ】蓄積用!C$2:C$10000, $A83, 【データ】蓄積用!D$2:D$10000, "&gt;=3000", 【データ】蓄積用!E$2:E$10000, "&gt;=1500")&gt;0, "〇", IF(COUNTIFS(【データ】蓄積用!A$2:A$10000, T$5, 【データ】蓄積用!C$2:C$10000, $A83, 【データ】蓄積用!Q$2:Q$10000, 1, 【データ】蓄積用!AC$2:AC$10000, "&gt;=4.0")&gt;0, "〇", "×")))</f>
        <v>〇</v>
      </c>
      <c r="U83" t="str">
        <f>IF(OR($A83="", U$5=""), "", IF(COUNTIFS(【データ】蓄積用!A$2:A$10000, U$5, 【データ】蓄積用!C$2:C$10000, $A83, 【データ】蓄積用!D$2:D$10000, "&gt;=3000", 【データ】蓄積用!E$2:E$10000, "&gt;=1500")&gt;0, "〇", IF(COUNTIFS(【データ】蓄積用!A$2:A$10000, U$5, 【データ】蓄積用!C$2:C$10000, $A83, 【データ】蓄積用!Q$2:Q$10000, 1, 【データ】蓄積用!AC$2:AC$10000, "&gt;=4.0")&gt;0, "〇", "×")))</f>
        <v>×</v>
      </c>
      <c r="V83" t="str">
        <f>IF(OR($A83="", V$5=""), "", IF(COUNTIFS(【データ】蓄積用!A$2:A$10000, V$5, 【データ】蓄積用!C$2:C$10000, $A83, 【データ】蓄積用!D$2:D$10000, "&gt;=3000", 【データ】蓄積用!E$2:E$10000, "&gt;=1500")&gt;0, "〇", IF(COUNTIFS(【データ】蓄積用!A$2:A$10000, V$5, 【データ】蓄積用!C$2:C$10000, $A83, 【データ】蓄積用!Q$2:Q$10000, 1, 【データ】蓄積用!AC$2:AC$10000, "&gt;=4.0")&gt;0, "〇", "×")))</f>
        <v>×</v>
      </c>
      <c r="W83" t="str">
        <f>IF(OR($A83="", W$5=""), "", IF(COUNTIFS(【データ】蓄積用!A$2:A$10000, W$5, 【データ】蓄積用!C$2:C$10000, $A83, 【データ】蓄積用!D$2:D$10000, "&gt;=3000", 【データ】蓄積用!E$2:E$10000, "&gt;=1500")&gt;0, "〇", IF(COUNTIFS(【データ】蓄積用!A$2:A$10000, W$5, 【データ】蓄積用!C$2:C$10000, $A83, 【データ】蓄積用!Q$2:Q$10000, 1, 【データ】蓄積用!AC$2:AC$10000, "&gt;=4.0")&gt;0, "〇", "×")))</f>
        <v>×</v>
      </c>
      <c r="X83" t="str">
        <f>IF(OR($A83="", X$5=""), "", IF(COUNTIFS(【データ】蓄積用!A$2:A$10000, X$5, 【データ】蓄積用!C$2:C$10000, $A83, 【データ】蓄積用!D$2:D$10000, "&gt;=3000", 【データ】蓄積用!E$2:E$10000, "&gt;=1500")&gt;0, "〇", IF(COUNTIFS(【データ】蓄積用!A$2:A$10000, X$5, 【データ】蓄積用!C$2:C$10000, $A83, 【データ】蓄積用!Q$2:Q$10000, 1, 【データ】蓄積用!AC$2:AC$10000, "&gt;=4.0")&gt;0, "〇", "×")))</f>
        <v>×</v>
      </c>
      <c r="Y83" t="str">
        <f>IF(OR($A83="", Y$5=""), "", IF(COUNTIFS(【データ】蓄積用!A$2:A$10000, Y$5, 【データ】蓄積用!C$2:C$10000, $A83, 【データ】蓄積用!D$2:D$10000, "&gt;=3000", 【データ】蓄積用!E$2:E$10000, "&gt;=1500")&gt;0, "〇", IF(COUNTIFS(【データ】蓄積用!A$2:A$10000, Y$5, 【データ】蓄積用!C$2:C$10000, $A83, 【データ】蓄積用!Q$2:Q$10000, 1, 【データ】蓄積用!AC$2:AC$10000, "&gt;=4.0")&gt;0, "〇", "×")))</f>
        <v>×</v>
      </c>
      <c r="Z83" t="str">
        <f>IF(OR($A83="", Z$5=""), "", IF(COUNTIFS(【データ】蓄積用!A$2:A$10000, Z$5, 【データ】蓄積用!C$2:C$10000, $A83, 【データ】蓄積用!D$2:D$10000, "&gt;=3000", 【データ】蓄積用!E$2:E$10000, "&gt;=1500")&gt;0, "〇", IF(COUNTIFS(【データ】蓄積用!A$2:A$10000, Z$5, 【データ】蓄積用!C$2:C$10000, $A83, 【データ】蓄積用!Q$2:Q$10000, 1, 【データ】蓄積用!AC$2:AC$10000, "&gt;=4.0")&gt;0, "〇", "×")))</f>
        <v>×</v>
      </c>
      <c r="AA83" t="str">
        <f>IF(OR($A83="", AA$5=""), "", IF(COUNTIFS(【データ】蓄積用!A$2:A$10000, AA$5, 【データ】蓄積用!C$2:C$10000, $A83, 【データ】蓄積用!D$2:D$10000, "&gt;=3000", 【データ】蓄積用!E$2:E$10000, "&gt;=1500")&gt;0, "〇", IF(COUNTIFS(【データ】蓄積用!A$2:A$10000, AA$5, 【データ】蓄積用!C$2:C$10000, $A83, 【データ】蓄積用!Q$2:Q$10000, 1, 【データ】蓄積用!AC$2:AC$10000, "&gt;=4.0")&gt;0, "〇", "×")))</f>
        <v>×</v>
      </c>
      <c r="AB83" t="str">
        <f>IF(OR($A83="", AB$5=""), "", IF(COUNTIFS(【データ】蓄積用!A$2:A$10000, AB$5, 【データ】蓄積用!C$2:C$10000, $A83, 【データ】蓄積用!D$2:D$10000, "&gt;=3000", 【データ】蓄積用!E$2:E$10000, "&gt;=1500")&gt;0, "〇", IF(COUNTIFS(【データ】蓄積用!A$2:A$10000, AB$5, 【データ】蓄積用!C$2:C$10000, $A83, 【データ】蓄積用!Q$2:Q$10000, 1, 【データ】蓄積用!AC$2:AC$10000, "&gt;=4.0")&gt;0, "〇", "×")))</f>
        <v>×</v>
      </c>
      <c r="AC83" t="str">
        <f>IF(OR($A83="", AC$5=""), "", IF(COUNTIFS(【データ】蓄積用!A$2:A$10000, AC$5, 【データ】蓄積用!C$2:C$10000, $A83, 【データ】蓄積用!D$2:D$10000, "&gt;=3000", 【データ】蓄積用!E$2:E$10000, "&gt;=1500")&gt;0, "〇", IF(COUNTIFS(【データ】蓄積用!A$2:A$10000, AC$5, 【データ】蓄積用!C$2:C$10000, $A83, 【データ】蓄積用!Q$2:Q$10000, 1, 【データ】蓄積用!AC$2:AC$10000, "&gt;=4.0")&gt;0, "〇", "×")))</f>
        <v>×</v>
      </c>
      <c r="AD83" t="str">
        <f>IF(OR($A83="", AD$5=""), "", IF(COUNTIFS(【データ】蓄積用!A$2:A$10000, AD$5, 【データ】蓄積用!C$2:C$10000, $A83, 【データ】蓄積用!D$2:D$10000, "&gt;=3000", 【データ】蓄積用!E$2:E$10000, "&gt;=1500")&gt;0, "〇", IF(COUNTIFS(【データ】蓄積用!A$2:A$10000, AD$5, 【データ】蓄積用!C$2:C$10000, $A83, 【データ】蓄積用!Q$2:Q$10000, 1, 【データ】蓄積用!AC$2:AC$10000, "&gt;=4.0")&gt;0, "〇", "×")))</f>
        <v>×</v>
      </c>
      <c r="AE83" t="str">
        <f>IF(OR($A83="", AE$5=""), "", IF(COUNTIFS(【データ】蓄積用!A$2:A$10000, AE$5, 【データ】蓄積用!C$2:C$10000, $A83, 【データ】蓄積用!D$2:D$10000, "&gt;=3000", 【データ】蓄積用!E$2:E$10000, "&gt;=1500")&gt;0, "〇", IF(COUNTIFS(【データ】蓄積用!A$2:A$10000, AE$5, 【データ】蓄積用!C$2:C$10000, $A83, 【データ】蓄積用!Q$2:Q$10000, 1, 【データ】蓄積用!AC$2:AC$10000, "&gt;=4.0")&gt;0, "〇", "×")))</f>
        <v>×</v>
      </c>
      <c r="AF83" t="str">
        <f>IF(OR($A83="", AF$5=""), "", IF(COUNTIFS(【データ】蓄積用!A$2:A$10000, AF$5, 【データ】蓄積用!C$2:C$10000, $A83, 【データ】蓄積用!D$2:D$10000, "&gt;=3000", 【データ】蓄積用!E$2:E$10000, "&gt;=1500")&gt;0, "〇", IF(COUNTIFS(【データ】蓄積用!A$2:A$10000, AF$5, 【データ】蓄積用!C$2:C$10000, $A83, 【データ】蓄積用!Q$2:Q$10000, 1, 【データ】蓄積用!AC$2:AC$10000, "&gt;=4.0")&gt;0, "〇", "×")))</f>
        <v>×</v>
      </c>
      <c r="AG83" t="str">
        <f>IF(OR($A83="", AG$5=""), "", IF(COUNTIFS(【データ】蓄積用!A$2:A$10000, AG$5, 【データ】蓄積用!C$2:C$10000, $A83, 【データ】蓄積用!D$2:D$10000, "&gt;=3000", 【データ】蓄積用!E$2:E$10000, "&gt;=1500")&gt;0, "〇", IF(COUNTIFS(【データ】蓄積用!A$2:A$10000, AG$5, 【データ】蓄積用!C$2:C$10000, $A83, 【データ】蓄積用!Q$2:Q$10000, 1, 【データ】蓄積用!AC$2:AC$10000, "&gt;=4.0")&gt;0, "〇", "×")))</f>
        <v>〇</v>
      </c>
      <c r="AH83" t="str">
        <f>IF(OR($A83="", AH$5=""), "", IF(COUNTIFS(【データ】蓄積用!A$2:A$10000, AH$5, 【データ】蓄積用!C$2:C$10000, $A83, 【データ】蓄積用!D$2:D$10000, "&gt;=3000", 【データ】蓄積用!E$2:E$10000, "&gt;=1500")&gt;0, "〇", IF(COUNTIFS(【データ】蓄積用!A$2:A$10000, AH$5, 【データ】蓄積用!C$2:C$10000, $A83, 【データ】蓄積用!Q$2:Q$10000, 1, 【データ】蓄積用!AC$2:AC$10000, "&gt;=4.0")&gt;0, "〇", "×")))</f>
        <v>×</v>
      </c>
      <c r="AI83" t="str">
        <f>IF(OR($A83="", AI$5=""), "", IF(COUNTIFS(【データ】蓄積用!A$2:A$10000, AI$5, 【データ】蓄積用!C$2:C$10000, $A83, 【データ】蓄積用!D$2:D$10000, "&gt;=3000", 【データ】蓄積用!E$2:E$10000, "&gt;=1500")&gt;0, "〇", IF(COUNTIFS(【データ】蓄積用!A$2:A$10000, AI$5, 【データ】蓄積用!C$2:C$10000, $A83, 【データ】蓄積用!Q$2:Q$10000, 1, 【データ】蓄積用!AC$2:AC$10000, "&gt;=4.0")&gt;0, "〇", "×")))</f>
        <v>×</v>
      </c>
      <c r="AJ83" t="str">
        <f>IF(OR($A83="", AJ$5=""), "", IF(COUNTIFS(【データ】蓄積用!A$2:A$10000, AJ$5, 【データ】蓄積用!C$2:C$10000, $A83, 【データ】蓄積用!D$2:D$10000, "&gt;=3000", 【データ】蓄積用!E$2:E$10000, "&gt;=1500")&gt;0, "〇", IF(COUNTIFS(【データ】蓄積用!A$2:A$10000, AJ$5, 【データ】蓄積用!C$2:C$10000, $A83, 【データ】蓄積用!Q$2:Q$10000, 1, 【データ】蓄積用!AC$2:AC$10000, "&gt;=4.0")&gt;0, "〇", "×")))</f>
        <v>×</v>
      </c>
      <c r="AK83" t="str">
        <f>IF(OR($A83="", AK$5=""), "", IF(COUNTIFS(【データ】蓄積用!A$2:A$10000, AK$5, 【データ】蓄積用!C$2:C$10000, $A83, 【データ】蓄積用!D$2:D$10000, "&gt;=3000", 【データ】蓄積用!E$2:E$10000, "&gt;=1500")&gt;0, "〇", IF(COUNTIFS(【データ】蓄積用!A$2:A$10000, AK$5, 【データ】蓄積用!C$2:C$10000, $A83, 【データ】蓄積用!Q$2:Q$10000, 1, 【データ】蓄積用!AC$2:AC$10000, "&gt;=4.0")&gt;0, "〇", "×")))</f>
        <v>×</v>
      </c>
      <c r="AL83" t="str">
        <f>IF(OR($A83="", AL$5=""), "", IF(COUNTIFS(【データ】蓄積用!A$2:A$10000, AL$5, 【データ】蓄積用!C$2:C$10000, $A83, 【データ】蓄積用!D$2:D$10000, "&gt;=3000", 【データ】蓄積用!E$2:E$10000, "&gt;=1500")&gt;0, "〇", IF(COUNTIFS(【データ】蓄積用!A$2:A$10000, AL$5, 【データ】蓄積用!C$2:C$10000, $A83, 【データ】蓄積用!Q$2:Q$10000, 1, 【データ】蓄積用!AC$2:AC$10000, "&gt;=4.0")&gt;0, "〇", "×")))</f>
        <v>〇</v>
      </c>
      <c r="AM83" t="str">
        <f>IF(OR($A83="", AM$5=""), "", IF(COUNTIFS(【データ】蓄積用!A$2:A$10000, AM$5, 【データ】蓄積用!C$2:C$10000, $A83, 【データ】蓄積用!D$2:D$10000, "&gt;=3000", 【データ】蓄積用!E$2:E$10000, "&gt;=1500")&gt;0, "〇", IF(COUNTIFS(【データ】蓄積用!A$2:A$10000, AM$5, 【データ】蓄積用!C$2:C$10000, $A83, 【データ】蓄積用!Q$2:Q$10000, 1, 【データ】蓄積用!AC$2:AC$10000, "&gt;=4.0")&gt;0, "〇", "×")))</f>
        <v>〇</v>
      </c>
      <c r="AN83" t="str">
        <f>IF(OR($A83="", AN$5=""), "", IF(COUNTIFS(【データ】蓄積用!A$2:A$10000, AN$5, 【データ】蓄積用!C$2:C$10000, $A83, 【データ】蓄積用!D$2:D$10000, "&gt;=3000", 【データ】蓄積用!E$2:E$10000, "&gt;=1500")&gt;0, "〇", IF(COUNTIFS(【データ】蓄積用!A$2:A$10000, AN$5, 【データ】蓄積用!C$2:C$10000, $A83, 【データ】蓄積用!Q$2:Q$10000, 1, 【データ】蓄積用!AC$2:AC$10000, "&gt;=4.0")&gt;0, "〇", "×")))</f>
        <v>〇</v>
      </c>
      <c r="AO83" t="str">
        <f>IF(OR($A83="", AO$5=""), "", IF(COUNTIFS(【データ】蓄積用!A$2:A$10000, AO$5, 【データ】蓄積用!C$2:C$10000, $A83, 【データ】蓄積用!D$2:D$10000, "&gt;=3000", 【データ】蓄積用!E$2:E$10000, "&gt;=1500")&gt;0, "〇", IF(COUNTIFS(【データ】蓄積用!A$2:A$10000, AO$5, 【データ】蓄積用!C$2:C$10000, $A83, 【データ】蓄積用!Q$2:Q$10000, 1, 【データ】蓄積用!AC$2:AC$10000, "&gt;=4.0")&gt;0, "〇", "×")))</f>
        <v>×</v>
      </c>
      <c r="AP83" t="str">
        <f>IF(OR($A83="", AP$5=""), "", IF(COUNTIFS(【データ】蓄積用!A$2:A$10000, AP$5, 【データ】蓄積用!C$2:C$10000, $A83, 【データ】蓄積用!D$2:D$10000, "&gt;=3000", 【データ】蓄積用!E$2:E$10000, "&gt;=1500")&gt;0, "〇", IF(COUNTIFS(【データ】蓄積用!A$2:A$10000, AP$5, 【データ】蓄積用!C$2:C$10000, $A83, 【データ】蓄積用!Q$2:Q$10000, 1, 【データ】蓄積用!AC$2:AC$10000, "&gt;=4.0")&gt;0, "〇", "×")))</f>
        <v>×</v>
      </c>
      <c r="AQ83" t="str">
        <f>IF(OR($A83="", AQ$5=""), "", IF(COUNTIFS(【データ】蓄積用!A$2:A$10000, AQ$5, 【データ】蓄積用!C$2:C$10000, $A83, 【データ】蓄積用!D$2:D$10000, "&gt;=3000", 【データ】蓄積用!E$2:E$10000, "&gt;=1500")&gt;0, "〇", IF(COUNTIFS(【データ】蓄積用!A$2:A$10000, AQ$5, 【データ】蓄積用!C$2:C$10000, $A83, 【データ】蓄積用!Q$2:Q$10000, 1, 【データ】蓄積用!AC$2:AC$10000, "&gt;=4.0")&gt;0, "〇", "×")))</f>
        <v>×</v>
      </c>
      <c r="AR83" t="str">
        <f>IF(OR($A83="", AR$5=""), "", IF(COUNTIFS(【データ】蓄積用!A$2:A$10000, AR$5, 【データ】蓄積用!C$2:C$10000, $A83, 【データ】蓄積用!D$2:D$10000, "&gt;=3000", 【データ】蓄積用!E$2:E$10000, "&gt;=1500")&gt;0, "〇", IF(COUNTIFS(【データ】蓄積用!A$2:A$10000, AR$5, 【データ】蓄積用!C$2:C$10000, $A83, 【データ】蓄積用!Q$2:Q$10000, 1, 【データ】蓄積用!AC$2:AC$10000, "&gt;=4.0")&gt;0, "〇", "×")))</f>
        <v>×</v>
      </c>
      <c r="AS83" t="str">
        <f>IF(OR($A83="", AS$5=""), "", IF(COUNTIFS(【データ】蓄積用!A$2:A$10000, AS$5, 【データ】蓄積用!C$2:C$10000, $A83, 【データ】蓄積用!D$2:D$10000, "&gt;=3000", 【データ】蓄積用!E$2:E$10000, "&gt;=1500")&gt;0, "〇", IF(COUNTIFS(【データ】蓄積用!A$2:A$10000, AS$5, 【データ】蓄積用!C$2:C$10000, $A83, 【データ】蓄積用!Q$2:Q$10000, 1, 【データ】蓄積用!AC$2:AC$10000, "&gt;=4.0")&gt;0, "〇", "×")))</f>
        <v>×</v>
      </c>
      <c r="AT83" t="str">
        <f>IF(OR($A83="", AT$5=""), "", IF(COUNTIFS(【データ】蓄積用!A$2:A$10000, AT$5, 【データ】蓄積用!C$2:C$10000, $A83, 【データ】蓄積用!D$2:D$10000, "&gt;=3000", 【データ】蓄積用!E$2:E$10000, "&gt;=1500")&gt;0, "〇", IF(COUNTIFS(【データ】蓄積用!A$2:A$10000, AT$5, 【データ】蓄積用!C$2:C$10000, $A83, 【データ】蓄積用!Q$2:Q$10000, 1, 【データ】蓄積用!AC$2:AC$10000, "&gt;=4.0")&gt;0, "〇", "×")))</f>
        <v>×</v>
      </c>
      <c r="AU83" t="str">
        <f>IF(OR($A83="", AU$5=""), "", IF(COUNTIFS(【データ】蓄積用!A$2:A$10000, AU$5, 【データ】蓄積用!C$2:C$10000, $A83, 【データ】蓄積用!D$2:D$10000, "&gt;=3000", 【データ】蓄積用!E$2:E$10000, "&gt;=1500")&gt;0, "〇", IF(COUNTIFS(【データ】蓄積用!A$2:A$10000, AU$5, 【データ】蓄積用!C$2:C$10000, $A83, 【データ】蓄積用!Q$2:Q$10000, 1, 【データ】蓄積用!AC$2:AC$10000, "&gt;=4.0")&gt;0, "〇", "×")))</f>
        <v>×</v>
      </c>
      <c r="AV83" t="str">
        <f>IF(OR($A83="", AV$5=""), "", IF(COUNTIFS(【データ】蓄積用!A$2:A$10000, AV$5, 【データ】蓄積用!C$2:C$10000, $A83, 【データ】蓄積用!D$2:D$10000, "&gt;=3000", 【データ】蓄積用!E$2:E$10000, "&gt;=1500")&gt;0, "〇", IF(COUNTIFS(【データ】蓄積用!A$2:A$10000, AV$5, 【データ】蓄積用!C$2:C$10000, $A83, 【データ】蓄積用!Q$2:Q$10000, 1, 【データ】蓄積用!AC$2:AC$10000, "&gt;=4.0")&gt;0, "〇", "×")))</f>
        <v>×</v>
      </c>
      <c r="AW83" t="str">
        <f>IF(OR($A83="", AW$5=""), "", IF(COUNTIFS(【データ】蓄積用!A$2:A$10000, AW$5, 【データ】蓄積用!C$2:C$10000, $A83, 【データ】蓄積用!D$2:D$10000, "&gt;=3000", 【データ】蓄積用!E$2:E$10000, "&gt;=1500")&gt;0, "〇", IF(COUNTIFS(【データ】蓄積用!A$2:A$10000, AW$5, 【データ】蓄積用!C$2:C$10000, $A83, 【データ】蓄積用!Q$2:Q$10000, 1, 【データ】蓄積用!AC$2:AC$10000, "&gt;=4.0")&gt;0, "〇", "×")))</f>
        <v>×</v>
      </c>
      <c r="AX83" t="str">
        <f>IF(OR($A83="", AX$5=""), "", IF(COUNTIFS(【データ】蓄積用!A$2:A$10000, AX$5, 【データ】蓄積用!C$2:C$10000, $A83, 【データ】蓄積用!D$2:D$10000, "&gt;=3000", 【データ】蓄積用!E$2:E$10000, "&gt;=1500")&gt;0, "〇", IF(COUNTIFS(【データ】蓄積用!A$2:A$10000, AX$5, 【データ】蓄積用!C$2:C$10000, $A83, 【データ】蓄積用!Q$2:Q$10000, 1, 【データ】蓄積用!AC$2:AC$10000, "&gt;=4.0")&gt;0, "〇", "×")))</f>
        <v>〇</v>
      </c>
      <c r="AY83" t="str">
        <f>IF(OR($A83="", AY$5=""), "", IF(COUNTIFS(【データ】蓄積用!A$2:A$10000, AY$5, 【データ】蓄積用!C$2:C$10000, $A83, 【データ】蓄積用!D$2:D$10000, "&gt;=3000", 【データ】蓄積用!E$2:E$10000, "&gt;=1500")&gt;0, "〇", IF(COUNTIFS(【データ】蓄積用!A$2:A$10000, AY$5, 【データ】蓄積用!C$2:C$10000, $A83, 【データ】蓄積用!Q$2:Q$10000, 1, 【データ】蓄積用!AC$2:AC$10000, "&gt;=4.0")&gt;0, "〇", "×")))</f>
        <v/>
      </c>
    </row>
    <row r="84" spans="1:51">
      <c r="A84">
        <v>673</v>
      </c>
      <c r="B84" t="str">
        <f>IF(OR($A84="", B$5=""), "", IF(COUNTIFS(【データ】蓄積用!A$2:A$10000, B$5, 【データ】蓄積用!C$2:C$10000, $A84, 【データ】蓄積用!D$2:D$10000, "&gt;=3000", 【データ】蓄積用!E$2:E$10000, "&gt;=1500")&gt;0, "〇", IF(COUNTIFS(【データ】蓄積用!A$2:A$10000, B$5, 【データ】蓄積用!C$2:C$10000, $A84, 【データ】蓄積用!Q$2:Q$10000, 1, 【データ】蓄積用!AC$2:AC$10000, "&gt;=4.0")&gt;0, "〇", "×")))</f>
        <v>×</v>
      </c>
      <c r="C84" t="str">
        <f>IF(OR($A84="", C$5=""), "", IF(COUNTIFS(【データ】蓄積用!A$2:A$10000, C$5, 【データ】蓄積用!C$2:C$10000, $A84, 【データ】蓄積用!D$2:D$10000, "&gt;=3000", 【データ】蓄積用!E$2:E$10000, "&gt;=1500")&gt;0, "〇", IF(COUNTIFS(【データ】蓄積用!A$2:A$10000, C$5, 【データ】蓄積用!C$2:C$10000, $A84, 【データ】蓄積用!Q$2:Q$10000, 1, 【データ】蓄積用!AC$2:AC$10000, "&gt;=4.0")&gt;0, "〇", "×")))</f>
        <v>×</v>
      </c>
      <c r="D84" t="str">
        <f>IF(OR($A84="", D$5=""), "", IF(COUNTIFS(【データ】蓄積用!A$2:A$10000, D$5, 【データ】蓄積用!C$2:C$10000, $A84, 【データ】蓄積用!D$2:D$10000, "&gt;=3000", 【データ】蓄積用!E$2:E$10000, "&gt;=1500")&gt;0, "〇", IF(COUNTIFS(【データ】蓄積用!A$2:A$10000, D$5, 【データ】蓄積用!C$2:C$10000, $A84, 【データ】蓄積用!Q$2:Q$10000, 1, 【データ】蓄積用!AC$2:AC$10000, "&gt;=4.0")&gt;0, "〇", "×")))</f>
        <v>×</v>
      </c>
      <c r="E84" t="str">
        <f>IF(OR($A84="", E$5=""), "", IF(COUNTIFS(【データ】蓄積用!A$2:A$10000, E$5, 【データ】蓄積用!C$2:C$10000, $A84, 【データ】蓄積用!D$2:D$10000, "&gt;=3000", 【データ】蓄積用!E$2:E$10000, "&gt;=1500")&gt;0, "〇", IF(COUNTIFS(【データ】蓄積用!A$2:A$10000, E$5, 【データ】蓄積用!C$2:C$10000, $A84, 【データ】蓄積用!Q$2:Q$10000, 1, 【データ】蓄積用!AC$2:AC$10000, "&gt;=4.0")&gt;0, "〇", "×")))</f>
        <v>×</v>
      </c>
      <c r="F84" t="str">
        <f>IF(OR($A84="", F$5=""), "", IF(COUNTIFS(【データ】蓄積用!A$2:A$10000, F$5, 【データ】蓄積用!C$2:C$10000, $A84, 【データ】蓄積用!D$2:D$10000, "&gt;=3000", 【データ】蓄積用!E$2:E$10000, "&gt;=1500")&gt;0, "〇", IF(COUNTIFS(【データ】蓄積用!A$2:A$10000, F$5, 【データ】蓄積用!C$2:C$10000, $A84, 【データ】蓄積用!Q$2:Q$10000, 1, 【データ】蓄積用!AC$2:AC$10000, "&gt;=4.0")&gt;0, "〇", "×")))</f>
        <v>×</v>
      </c>
      <c r="G84" t="str">
        <f>IF(OR($A84="", G$5=""), "", IF(COUNTIFS(【データ】蓄積用!A$2:A$10000, G$5, 【データ】蓄積用!C$2:C$10000, $A84, 【データ】蓄積用!D$2:D$10000, "&gt;=3000", 【データ】蓄積用!E$2:E$10000, "&gt;=1500")&gt;0, "〇", IF(COUNTIFS(【データ】蓄積用!A$2:A$10000, G$5, 【データ】蓄積用!C$2:C$10000, $A84, 【データ】蓄積用!Q$2:Q$10000, 1, 【データ】蓄積用!AC$2:AC$10000, "&gt;=4.0")&gt;0, "〇", "×")))</f>
        <v>×</v>
      </c>
      <c r="H84" t="str">
        <f>IF(OR($A84="", H$5=""), "", IF(COUNTIFS(【データ】蓄積用!A$2:A$10000, H$5, 【データ】蓄積用!C$2:C$10000, $A84, 【データ】蓄積用!D$2:D$10000, "&gt;=3000", 【データ】蓄積用!E$2:E$10000, "&gt;=1500")&gt;0, "〇", IF(COUNTIFS(【データ】蓄積用!A$2:A$10000, H$5, 【データ】蓄積用!C$2:C$10000, $A84, 【データ】蓄積用!Q$2:Q$10000, 1, 【データ】蓄積用!AC$2:AC$10000, "&gt;=4.0")&gt;0, "〇", "×")))</f>
        <v>×</v>
      </c>
      <c r="I84" t="str">
        <f>IF(OR($A84="", I$5=""), "", IF(COUNTIFS(【データ】蓄積用!A$2:A$10000, I$5, 【データ】蓄積用!C$2:C$10000, $A84, 【データ】蓄積用!D$2:D$10000, "&gt;=3000", 【データ】蓄積用!E$2:E$10000, "&gt;=1500")&gt;0, "〇", IF(COUNTIFS(【データ】蓄積用!A$2:A$10000, I$5, 【データ】蓄積用!C$2:C$10000, $A84, 【データ】蓄積用!Q$2:Q$10000, 1, 【データ】蓄積用!AC$2:AC$10000, "&gt;=4.0")&gt;0, "〇", "×")))</f>
        <v>×</v>
      </c>
      <c r="J84" t="str">
        <f>IF(OR($A84="", J$5=""), "", IF(COUNTIFS(【データ】蓄積用!A$2:A$10000, J$5, 【データ】蓄積用!C$2:C$10000, $A84, 【データ】蓄積用!D$2:D$10000, "&gt;=3000", 【データ】蓄積用!E$2:E$10000, "&gt;=1500")&gt;0, "〇", IF(COUNTIFS(【データ】蓄積用!A$2:A$10000, J$5, 【データ】蓄積用!C$2:C$10000, $A84, 【データ】蓄積用!Q$2:Q$10000, 1, 【データ】蓄積用!AC$2:AC$10000, "&gt;=4.0")&gt;0, "〇", "×")))</f>
        <v>×</v>
      </c>
      <c r="K84" t="str">
        <f>IF(OR($A84="", K$5=""), "", IF(COUNTIFS(【データ】蓄積用!A$2:A$10000, K$5, 【データ】蓄積用!C$2:C$10000, $A84, 【データ】蓄積用!D$2:D$10000, "&gt;=3000", 【データ】蓄積用!E$2:E$10000, "&gt;=1500")&gt;0, "〇", IF(COUNTIFS(【データ】蓄積用!A$2:A$10000, K$5, 【データ】蓄積用!C$2:C$10000, $A84, 【データ】蓄積用!Q$2:Q$10000, 1, 【データ】蓄積用!AC$2:AC$10000, "&gt;=4.0")&gt;0, "〇", "×")))</f>
        <v>×</v>
      </c>
      <c r="L84" t="str">
        <f>IF(OR($A84="", L$5=""), "", IF(COUNTIFS(【データ】蓄積用!A$2:A$10000, L$5, 【データ】蓄積用!C$2:C$10000, $A84, 【データ】蓄積用!D$2:D$10000, "&gt;=3000", 【データ】蓄積用!E$2:E$10000, "&gt;=1500")&gt;0, "〇", IF(COUNTIFS(【データ】蓄積用!A$2:A$10000, L$5, 【データ】蓄積用!C$2:C$10000, $A84, 【データ】蓄積用!Q$2:Q$10000, 1, 【データ】蓄積用!AC$2:AC$10000, "&gt;=4.0")&gt;0, "〇", "×")))</f>
        <v>×</v>
      </c>
      <c r="M84" t="str">
        <f>IF(OR($A84="", M$5=""), "", IF(COUNTIFS(【データ】蓄積用!A$2:A$10000, M$5, 【データ】蓄積用!C$2:C$10000, $A84, 【データ】蓄積用!D$2:D$10000, "&gt;=3000", 【データ】蓄積用!E$2:E$10000, "&gt;=1500")&gt;0, "〇", IF(COUNTIFS(【データ】蓄積用!A$2:A$10000, M$5, 【データ】蓄積用!C$2:C$10000, $A84, 【データ】蓄積用!Q$2:Q$10000, 1, 【データ】蓄積用!AC$2:AC$10000, "&gt;=4.0")&gt;0, "〇", "×")))</f>
        <v>×</v>
      </c>
      <c r="N84" t="str">
        <f>IF(OR($A84="", N$5=""), "", IF(COUNTIFS(【データ】蓄積用!A$2:A$10000, N$5, 【データ】蓄積用!C$2:C$10000, $A84, 【データ】蓄積用!D$2:D$10000, "&gt;=3000", 【データ】蓄積用!E$2:E$10000, "&gt;=1500")&gt;0, "〇", IF(COUNTIFS(【データ】蓄積用!A$2:A$10000, N$5, 【データ】蓄積用!C$2:C$10000, $A84, 【データ】蓄積用!Q$2:Q$10000, 1, 【データ】蓄積用!AC$2:AC$10000, "&gt;=4.0")&gt;0, "〇", "×")))</f>
        <v>〇</v>
      </c>
      <c r="O84" t="str">
        <f>IF(OR($A84="", O$5=""), "", IF(COUNTIFS(【データ】蓄積用!A$2:A$10000, O$5, 【データ】蓄積用!C$2:C$10000, $A84, 【データ】蓄積用!D$2:D$10000, "&gt;=3000", 【データ】蓄積用!E$2:E$10000, "&gt;=1500")&gt;0, "〇", IF(COUNTIFS(【データ】蓄積用!A$2:A$10000, O$5, 【データ】蓄積用!C$2:C$10000, $A84, 【データ】蓄積用!Q$2:Q$10000, 1, 【データ】蓄積用!AC$2:AC$10000, "&gt;=4.0")&gt;0, "〇", "×")))</f>
        <v>×</v>
      </c>
      <c r="P84" t="str">
        <f>IF(OR($A84="", P$5=""), "", IF(COUNTIFS(【データ】蓄積用!A$2:A$10000, P$5, 【データ】蓄積用!C$2:C$10000, $A84, 【データ】蓄積用!D$2:D$10000, "&gt;=3000", 【データ】蓄積用!E$2:E$10000, "&gt;=1500")&gt;0, "〇", IF(COUNTIFS(【データ】蓄積用!A$2:A$10000, P$5, 【データ】蓄積用!C$2:C$10000, $A84, 【データ】蓄積用!Q$2:Q$10000, 1, 【データ】蓄積用!AC$2:AC$10000, "&gt;=4.0")&gt;0, "〇", "×")))</f>
        <v>〇</v>
      </c>
      <c r="Q84" t="str">
        <f>IF(OR($A84="", Q$5=""), "", IF(COUNTIFS(【データ】蓄積用!A$2:A$10000, Q$5, 【データ】蓄積用!C$2:C$10000, $A84, 【データ】蓄積用!D$2:D$10000, "&gt;=3000", 【データ】蓄積用!E$2:E$10000, "&gt;=1500")&gt;0, "〇", IF(COUNTIFS(【データ】蓄積用!A$2:A$10000, Q$5, 【データ】蓄積用!C$2:C$10000, $A84, 【データ】蓄積用!Q$2:Q$10000, 1, 【データ】蓄積用!AC$2:AC$10000, "&gt;=4.0")&gt;0, "〇", "×")))</f>
        <v>×</v>
      </c>
      <c r="R84" t="str">
        <f>IF(OR($A84="", R$5=""), "", IF(COUNTIFS(【データ】蓄積用!A$2:A$10000, R$5, 【データ】蓄積用!C$2:C$10000, $A84, 【データ】蓄積用!D$2:D$10000, "&gt;=3000", 【データ】蓄積用!E$2:E$10000, "&gt;=1500")&gt;0, "〇", IF(COUNTIFS(【データ】蓄積用!A$2:A$10000, R$5, 【データ】蓄積用!C$2:C$10000, $A84, 【データ】蓄積用!Q$2:Q$10000, 1, 【データ】蓄積用!AC$2:AC$10000, "&gt;=4.0")&gt;0, "〇", "×")))</f>
        <v>×</v>
      </c>
      <c r="S84" t="str">
        <f>IF(OR($A84="", S$5=""), "", IF(COUNTIFS(【データ】蓄積用!A$2:A$10000, S$5, 【データ】蓄積用!C$2:C$10000, $A84, 【データ】蓄積用!D$2:D$10000, "&gt;=3000", 【データ】蓄積用!E$2:E$10000, "&gt;=1500")&gt;0, "〇", IF(COUNTIFS(【データ】蓄積用!A$2:A$10000, S$5, 【データ】蓄積用!C$2:C$10000, $A84, 【データ】蓄積用!Q$2:Q$10000, 1, 【データ】蓄積用!AC$2:AC$10000, "&gt;=4.0")&gt;0, "〇", "×")))</f>
        <v>×</v>
      </c>
      <c r="T84" t="str">
        <f>IF(OR($A84="", T$5=""), "", IF(COUNTIFS(【データ】蓄積用!A$2:A$10000, T$5, 【データ】蓄積用!C$2:C$10000, $A84, 【データ】蓄積用!D$2:D$10000, "&gt;=3000", 【データ】蓄積用!E$2:E$10000, "&gt;=1500")&gt;0, "〇", IF(COUNTIFS(【データ】蓄積用!A$2:A$10000, T$5, 【データ】蓄積用!C$2:C$10000, $A84, 【データ】蓄積用!Q$2:Q$10000, 1, 【データ】蓄積用!AC$2:AC$10000, "&gt;=4.0")&gt;0, "〇", "×")))</f>
        <v>〇</v>
      </c>
      <c r="U84" t="str">
        <f>IF(OR($A84="", U$5=""), "", IF(COUNTIFS(【データ】蓄積用!A$2:A$10000, U$5, 【データ】蓄積用!C$2:C$10000, $A84, 【データ】蓄積用!D$2:D$10000, "&gt;=3000", 【データ】蓄積用!E$2:E$10000, "&gt;=1500")&gt;0, "〇", IF(COUNTIFS(【データ】蓄積用!A$2:A$10000, U$5, 【データ】蓄積用!C$2:C$10000, $A84, 【データ】蓄積用!Q$2:Q$10000, 1, 【データ】蓄積用!AC$2:AC$10000, "&gt;=4.0")&gt;0, "〇", "×")))</f>
        <v>×</v>
      </c>
      <c r="V84" t="str">
        <f>IF(OR($A84="", V$5=""), "", IF(COUNTIFS(【データ】蓄積用!A$2:A$10000, V$5, 【データ】蓄積用!C$2:C$10000, $A84, 【データ】蓄積用!D$2:D$10000, "&gt;=3000", 【データ】蓄積用!E$2:E$10000, "&gt;=1500")&gt;0, "〇", IF(COUNTIFS(【データ】蓄積用!A$2:A$10000, V$5, 【データ】蓄積用!C$2:C$10000, $A84, 【データ】蓄積用!Q$2:Q$10000, 1, 【データ】蓄積用!AC$2:AC$10000, "&gt;=4.0")&gt;0, "〇", "×")))</f>
        <v>×</v>
      </c>
      <c r="W84" t="str">
        <f>IF(OR($A84="", W$5=""), "", IF(COUNTIFS(【データ】蓄積用!A$2:A$10000, W$5, 【データ】蓄積用!C$2:C$10000, $A84, 【データ】蓄積用!D$2:D$10000, "&gt;=3000", 【データ】蓄積用!E$2:E$10000, "&gt;=1500")&gt;0, "〇", IF(COUNTIFS(【データ】蓄積用!A$2:A$10000, W$5, 【データ】蓄積用!C$2:C$10000, $A84, 【データ】蓄積用!Q$2:Q$10000, 1, 【データ】蓄積用!AC$2:AC$10000, "&gt;=4.0")&gt;0, "〇", "×")))</f>
        <v>×</v>
      </c>
      <c r="X84" t="str">
        <f>IF(OR($A84="", X$5=""), "", IF(COUNTIFS(【データ】蓄積用!A$2:A$10000, X$5, 【データ】蓄積用!C$2:C$10000, $A84, 【データ】蓄積用!D$2:D$10000, "&gt;=3000", 【データ】蓄積用!E$2:E$10000, "&gt;=1500")&gt;0, "〇", IF(COUNTIFS(【データ】蓄積用!A$2:A$10000, X$5, 【データ】蓄積用!C$2:C$10000, $A84, 【データ】蓄積用!Q$2:Q$10000, 1, 【データ】蓄積用!AC$2:AC$10000, "&gt;=4.0")&gt;0, "〇", "×")))</f>
        <v>×</v>
      </c>
      <c r="Y84" t="str">
        <f>IF(OR($A84="", Y$5=""), "", IF(COUNTIFS(【データ】蓄積用!A$2:A$10000, Y$5, 【データ】蓄積用!C$2:C$10000, $A84, 【データ】蓄積用!D$2:D$10000, "&gt;=3000", 【データ】蓄積用!E$2:E$10000, "&gt;=1500")&gt;0, "〇", IF(COUNTIFS(【データ】蓄積用!A$2:A$10000, Y$5, 【データ】蓄積用!C$2:C$10000, $A84, 【データ】蓄積用!Q$2:Q$10000, 1, 【データ】蓄積用!AC$2:AC$10000, "&gt;=4.0")&gt;0, "〇", "×")))</f>
        <v>×</v>
      </c>
      <c r="Z84" t="str">
        <f>IF(OR($A84="", Z$5=""), "", IF(COUNTIFS(【データ】蓄積用!A$2:A$10000, Z$5, 【データ】蓄積用!C$2:C$10000, $A84, 【データ】蓄積用!D$2:D$10000, "&gt;=3000", 【データ】蓄積用!E$2:E$10000, "&gt;=1500")&gt;0, "〇", IF(COUNTIFS(【データ】蓄積用!A$2:A$10000, Z$5, 【データ】蓄積用!C$2:C$10000, $A84, 【データ】蓄積用!Q$2:Q$10000, 1, 【データ】蓄積用!AC$2:AC$10000, "&gt;=4.0")&gt;0, "〇", "×")))</f>
        <v>〇</v>
      </c>
      <c r="AA84" t="str">
        <f>IF(OR($A84="", AA$5=""), "", IF(COUNTIFS(【データ】蓄積用!A$2:A$10000, AA$5, 【データ】蓄積用!C$2:C$10000, $A84, 【データ】蓄積用!D$2:D$10000, "&gt;=3000", 【データ】蓄積用!E$2:E$10000, "&gt;=1500")&gt;0, "〇", IF(COUNTIFS(【データ】蓄積用!A$2:A$10000, AA$5, 【データ】蓄積用!C$2:C$10000, $A84, 【データ】蓄積用!Q$2:Q$10000, 1, 【データ】蓄積用!AC$2:AC$10000, "&gt;=4.0")&gt;0, "〇", "×")))</f>
        <v>×</v>
      </c>
      <c r="AB84" t="str">
        <f>IF(OR($A84="", AB$5=""), "", IF(COUNTIFS(【データ】蓄積用!A$2:A$10000, AB$5, 【データ】蓄積用!C$2:C$10000, $A84, 【データ】蓄積用!D$2:D$10000, "&gt;=3000", 【データ】蓄積用!E$2:E$10000, "&gt;=1500")&gt;0, "〇", IF(COUNTIFS(【データ】蓄積用!A$2:A$10000, AB$5, 【データ】蓄積用!C$2:C$10000, $A84, 【データ】蓄積用!Q$2:Q$10000, 1, 【データ】蓄積用!AC$2:AC$10000, "&gt;=4.0")&gt;0, "〇", "×")))</f>
        <v>×</v>
      </c>
      <c r="AC84" t="str">
        <f>IF(OR($A84="", AC$5=""), "", IF(COUNTIFS(【データ】蓄積用!A$2:A$10000, AC$5, 【データ】蓄積用!C$2:C$10000, $A84, 【データ】蓄積用!D$2:D$10000, "&gt;=3000", 【データ】蓄積用!E$2:E$10000, "&gt;=1500")&gt;0, "〇", IF(COUNTIFS(【データ】蓄積用!A$2:A$10000, AC$5, 【データ】蓄積用!C$2:C$10000, $A84, 【データ】蓄積用!Q$2:Q$10000, 1, 【データ】蓄積用!AC$2:AC$10000, "&gt;=4.0")&gt;0, "〇", "×")))</f>
        <v>×</v>
      </c>
      <c r="AD84" t="str">
        <f>IF(OR($A84="", AD$5=""), "", IF(COUNTIFS(【データ】蓄積用!A$2:A$10000, AD$5, 【データ】蓄積用!C$2:C$10000, $A84, 【データ】蓄積用!D$2:D$10000, "&gt;=3000", 【データ】蓄積用!E$2:E$10000, "&gt;=1500")&gt;0, "〇", IF(COUNTIFS(【データ】蓄積用!A$2:A$10000, AD$5, 【データ】蓄積用!C$2:C$10000, $A84, 【データ】蓄積用!Q$2:Q$10000, 1, 【データ】蓄積用!AC$2:AC$10000, "&gt;=4.0")&gt;0, "〇", "×")))</f>
        <v>×</v>
      </c>
      <c r="AE84" t="str">
        <f>IF(OR($A84="", AE$5=""), "", IF(COUNTIFS(【データ】蓄積用!A$2:A$10000, AE$5, 【データ】蓄積用!C$2:C$10000, $A84, 【データ】蓄積用!D$2:D$10000, "&gt;=3000", 【データ】蓄積用!E$2:E$10000, "&gt;=1500")&gt;0, "〇", IF(COUNTIFS(【データ】蓄積用!A$2:A$10000, AE$5, 【データ】蓄積用!C$2:C$10000, $A84, 【データ】蓄積用!Q$2:Q$10000, 1, 【データ】蓄積用!AC$2:AC$10000, "&gt;=4.0")&gt;0, "〇", "×")))</f>
        <v>×</v>
      </c>
      <c r="AF84" t="str">
        <f>IF(OR($A84="", AF$5=""), "", IF(COUNTIFS(【データ】蓄積用!A$2:A$10000, AF$5, 【データ】蓄積用!C$2:C$10000, $A84, 【データ】蓄積用!D$2:D$10000, "&gt;=3000", 【データ】蓄積用!E$2:E$10000, "&gt;=1500")&gt;0, "〇", IF(COUNTIFS(【データ】蓄積用!A$2:A$10000, AF$5, 【データ】蓄積用!C$2:C$10000, $A84, 【データ】蓄積用!Q$2:Q$10000, 1, 【データ】蓄積用!AC$2:AC$10000, "&gt;=4.0")&gt;0, "〇", "×")))</f>
        <v>×</v>
      </c>
      <c r="AG84" t="str">
        <f>IF(OR($A84="", AG$5=""), "", IF(COUNTIFS(【データ】蓄積用!A$2:A$10000, AG$5, 【データ】蓄積用!C$2:C$10000, $A84, 【データ】蓄積用!D$2:D$10000, "&gt;=3000", 【データ】蓄積用!E$2:E$10000, "&gt;=1500")&gt;0, "〇", IF(COUNTIFS(【データ】蓄積用!A$2:A$10000, AG$5, 【データ】蓄積用!C$2:C$10000, $A84, 【データ】蓄積用!Q$2:Q$10000, 1, 【データ】蓄積用!AC$2:AC$10000, "&gt;=4.0")&gt;0, "〇", "×")))</f>
        <v>×</v>
      </c>
      <c r="AH84" t="str">
        <f>IF(OR($A84="", AH$5=""), "", IF(COUNTIFS(【データ】蓄積用!A$2:A$10000, AH$5, 【データ】蓄積用!C$2:C$10000, $A84, 【データ】蓄積用!D$2:D$10000, "&gt;=3000", 【データ】蓄積用!E$2:E$10000, "&gt;=1500")&gt;0, "〇", IF(COUNTIFS(【データ】蓄積用!A$2:A$10000, AH$5, 【データ】蓄積用!C$2:C$10000, $A84, 【データ】蓄積用!Q$2:Q$10000, 1, 【データ】蓄積用!AC$2:AC$10000, "&gt;=4.0")&gt;0, "〇", "×")))</f>
        <v>×</v>
      </c>
      <c r="AI84" t="str">
        <f>IF(OR($A84="", AI$5=""), "", IF(COUNTIFS(【データ】蓄積用!A$2:A$10000, AI$5, 【データ】蓄積用!C$2:C$10000, $A84, 【データ】蓄積用!D$2:D$10000, "&gt;=3000", 【データ】蓄積用!E$2:E$10000, "&gt;=1500")&gt;0, "〇", IF(COUNTIFS(【データ】蓄積用!A$2:A$10000, AI$5, 【データ】蓄積用!C$2:C$10000, $A84, 【データ】蓄積用!Q$2:Q$10000, 1, 【データ】蓄積用!AC$2:AC$10000, "&gt;=4.0")&gt;0, "〇", "×")))</f>
        <v>〇</v>
      </c>
      <c r="AJ84" t="str">
        <f>IF(OR($A84="", AJ$5=""), "", IF(COUNTIFS(【データ】蓄積用!A$2:A$10000, AJ$5, 【データ】蓄積用!C$2:C$10000, $A84, 【データ】蓄積用!D$2:D$10000, "&gt;=3000", 【データ】蓄積用!E$2:E$10000, "&gt;=1500")&gt;0, "〇", IF(COUNTIFS(【データ】蓄積用!A$2:A$10000, AJ$5, 【データ】蓄積用!C$2:C$10000, $A84, 【データ】蓄積用!Q$2:Q$10000, 1, 【データ】蓄積用!AC$2:AC$10000, "&gt;=4.0")&gt;0, "〇", "×")))</f>
        <v>×</v>
      </c>
      <c r="AK84" t="str">
        <f>IF(OR($A84="", AK$5=""), "", IF(COUNTIFS(【データ】蓄積用!A$2:A$10000, AK$5, 【データ】蓄積用!C$2:C$10000, $A84, 【データ】蓄積用!D$2:D$10000, "&gt;=3000", 【データ】蓄積用!E$2:E$10000, "&gt;=1500")&gt;0, "〇", IF(COUNTIFS(【データ】蓄積用!A$2:A$10000, AK$5, 【データ】蓄積用!C$2:C$10000, $A84, 【データ】蓄積用!Q$2:Q$10000, 1, 【データ】蓄積用!AC$2:AC$10000, "&gt;=4.0")&gt;0, "〇", "×")))</f>
        <v>×</v>
      </c>
      <c r="AL84" t="str">
        <f>IF(OR($A84="", AL$5=""), "", IF(COUNTIFS(【データ】蓄積用!A$2:A$10000, AL$5, 【データ】蓄積用!C$2:C$10000, $A84, 【データ】蓄積用!D$2:D$10000, "&gt;=3000", 【データ】蓄積用!E$2:E$10000, "&gt;=1500")&gt;0, "〇", IF(COUNTIFS(【データ】蓄積用!A$2:A$10000, AL$5, 【データ】蓄積用!C$2:C$10000, $A84, 【データ】蓄積用!Q$2:Q$10000, 1, 【データ】蓄積用!AC$2:AC$10000, "&gt;=4.0")&gt;0, "〇", "×")))</f>
        <v>×</v>
      </c>
      <c r="AM84" t="str">
        <f>IF(OR($A84="", AM$5=""), "", IF(COUNTIFS(【データ】蓄積用!A$2:A$10000, AM$5, 【データ】蓄積用!C$2:C$10000, $A84, 【データ】蓄積用!D$2:D$10000, "&gt;=3000", 【データ】蓄積用!E$2:E$10000, "&gt;=1500")&gt;0, "〇", IF(COUNTIFS(【データ】蓄積用!A$2:A$10000, AM$5, 【データ】蓄積用!C$2:C$10000, $A84, 【データ】蓄積用!Q$2:Q$10000, 1, 【データ】蓄積用!AC$2:AC$10000, "&gt;=4.0")&gt;0, "〇", "×")))</f>
        <v>〇</v>
      </c>
      <c r="AN84" t="str">
        <f>IF(OR($A84="", AN$5=""), "", IF(COUNTIFS(【データ】蓄積用!A$2:A$10000, AN$5, 【データ】蓄積用!C$2:C$10000, $A84, 【データ】蓄積用!D$2:D$10000, "&gt;=3000", 【データ】蓄積用!E$2:E$10000, "&gt;=1500")&gt;0, "〇", IF(COUNTIFS(【データ】蓄積用!A$2:A$10000, AN$5, 【データ】蓄積用!C$2:C$10000, $A84, 【データ】蓄積用!Q$2:Q$10000, 1, 【データ】蓄積用!AC$2:AC$10000, "&gt;=4.0")&gt;0, "〇", "×")))</f>
        <v>〇</v>
      </c>
      <c r="AO84" t="str">
        <f>IF(OR($A84="", AO$5=""), "", IF(COUNTIFS(【データ】蓄積用!A$2:A$10000, AO$5, 【データ】蓄積用!C$2:C$10000, $A84, 【データ】蓄積用!D$2:D$10000, "&gt;=3000", 【データ】蓄積用!E$2:E$10000, "&gt;=1500")&gt;0, "〇", IF(COUNTIFS(【データ】蓄積用!A$2:A$10000, AO$5, 【データ】蓄積用!C$2:C$10000, $A84, 【データ】蓄積用!Q$2:Q$10000, 1, 【データ】蓄積用!AC$2:AC$10000, "&gt;=4.0")&gt;0, "〇", "×")))</f>
        <v>×</v>
      </c>
      <c r="AP84" t="str">
        <f>IF(OR($A84="", AP$5=""), "", IF(COUNTIFS(【データ】蓄積用!A$2:A$10000, AP$5, 【データ】蓄積用!C$2:C$10000, $A84, 【データ】蓄積用!D$2:D$10000, "&gt;=3000", 【データ】蓄積用!E$2:E$10000, "&gt;=1500")&gt;0, "〇", IF(COUNTIFS(【データ】蓄積用!A$2:A$10000, AP$5, 【データ】蓄積用!C$2:C$10000, $A84, 【データ】蓄積用!Q$2:Q$10000, 1, 【データ】蓄積用!AC$2:AC$10000, "&gt;=4.0")&gt;0, "〇", "×")))</f>
        <v>×</v>
      </c>
      <c r="AQ84" t="str">
        <f>IF(OR($A84="", AQ$5=""), "", IF(COUNTIFS(【データ】蓄積用!A$2:A$10000, AQ$5, 【データ】蓄積用!C$2:C$10000, $A84, 【データ】蓄積用!D$2:D$10000, "&gt;=3000", 【データ】蓄積用!E$2:E$10000, "&gt;=1500")&gt;0, "〇", IF(COUNTIFS(【データ】蓄積用!A$2:A$10000, AQ$5, 【データ】蓄積用!C$2:C$10000, $A84, 【データ】蓄積用!Q$2:Q$10000, 1, 【データ】蓄積用!AC$2:AC$10000, "&gt;=4.0")&gt;0, "〇", "×")))</f>
        <v>〇</v>
      </c>
      <c r="AR84" t="str">
        <f>IF(OR($A84="", AR$5=""), "", IF(COUNTIFS(【データ】蓄積用!A$2:A$10000, AR$5, 【データ】蓄積用!C$2:C$10000, $A84, 【データ】蓄積用!D$2:D$10000, "&gt;=3000", 【データ】蓄積用!E$2:E$10000, "&gt;=1500")&gt;0, "〇", IF(COUNTIFS(【データ】蓄積用!A$2:A$10000, AR$5, 【データ】蓄積用!C$2:C$10000, $A84, 【データ】蓄積用!Q$2:Q$10000, 1, 【データ】蓄積用!AC$2:AC$10000, "&gt;=4.0")&gt;0, "〇", "×")))</f>
        <v>×</v>
      </c>
      <c r="AS84" t="str">
        <f>IF(OR($A84="", AS$5=""), "", IF(COUNTIFS(【データ】蓄積用!A$2:A$10000, AS$5, 【データ】蓄積用!C$2:C$10000, $A84, 【データ】蓄積用!D$2:D$10000, "&gt;=3000", 【データ】蓄積用!E$2:E$10000, "&gt;=1500")&gt;0, "〇", IF(COUNTIFS(【データ】蓄積用!A$2:A$10000, AS$5, 【データ】蓄積用!C$2:C$10000, $A84, 【データ】蓄積用!Q$2:Q$10000, 1, 【データ】蓄積用!AC$2:AC$10000, "&gt;=4.0")&gt;0, "〇", "×")))</f>
        <v>〇</v>
      </c>
      <c r="AT84" t="str">
        <f>IF(OR($A84="", AT$5=""), "", IF(COUNTIFS(【データ】蓄積用!A$2:A$10000, AT$5, 【データ】蓄積用!C$2:C$10000, $A84, 【データ】蓄積用!D$2:D$10000, "&gt;=3000", 【データ】蓄積用!E$2:E$10000, "&gt;=1500")&gt;0, "〇", IF(COUNTIFS(【データ】蓄積用!A$2:A$10000, AT$5, 【データ】蓄積用!C$2:C$10000, $A84, 【データ】蓄積用!Q$2:Q$10000, 1, 【データ】蓄積用!AC$2:AC$10000, "&gt;=4.0")&gt;0, "〇", "×")))</f>
        <v>×</v>
      </c>
      <c r="AU84" t="str">
        <f>IF(OR($A84="", AU$5=""), "", IF(COUNTIFS(【データ】蓄積用!A$2:A$10000, AU$5, 【データ】蓄積用!C$2:C$10000, $A84, 【データ】蓄積用!D$2:D$10000, "&gt;=3000", 【データ】蓄積用!E$2:E$10000, "&gt;=1500")&gt;0, "〇", IF(COUNTIFS(【データ】蓄積用!A$2:A$10000, AU$5, 【データ】蓄積用!C$2:C$10000, $A84, 【データ】蓄積用!Q$2:Q$10000, 1, 【データ】蓄積用!AC$2:AC$10000, "&gt;=4.0")&gt;0, "〇", "×")))</f>
        <v>×</v>
      </c>
      <c r="AV84" t="str">
        <f>IF(OR($A84="", AV$5=""), "", IF(COUNTIFS(【データ】蓄積用!A$2:A$10000, AV$5, 【データ】蓄積用!C$2:C$10000, $A84, 【データ】蓄積用!D$2:D$10000, "&gt;=3000", 【データ】蓄積用!E$2:E$10000, "&gt;=1500")&gt;0, "〇", IF(COUNTIFS(【データ】蓄積用!A$2:A$10000, AV$5, 【データ】蓄積用!C$2:C$10000, $A84, 【データ】蓄積用!Q$2:Q$10000, 1, 【データ】蓄積用!AC$2:AC$10000, "&gt;=4.0")&gt;0, "〇", "×")))</f>
        <v>×</v>
      </c>
      <c r="AW84" t="str">
        <f>IF(OR($A84="", AW$5=""), "", IF(COUNTIFS(【データ】蓄積用!A$2:A$10000, AW$5, 【データ】蓄積用!C$2:C$10000, $A84, 【データ】蓄積用!D$2:D$10000, "&gt;=3000", 【データ】蓄積用!E$2:E$10000, "&gt;=1500")&gt;0, "〇", IF(COUNTIFS(【データ】蓄積用!A$2:A$10000, AW$5, 【データ】蓄積用!C$2:C$10000, $A84, 【データ】蓄積用!Q$2:Q$10000, 1, 【データ】蓄積用!AC$2:AC$10000, "&gt;=4.0")&gt;0, "〇", "×")))</f>
        <v>×</v>
      </c>
      <c r="AX84" t="str">
        <f>IF(OR($A84="", AX$5=""), "", IF(COUNTIFS(【データ】蓄積用!A$2:A$10000, AX$5, 【データ】蓄積用!C$2:C$10000, $A84, 【データ】蓄積用!D$2:D$10000, "&gt;=3000", 【データ】蓄積用!E$2:E$10000, "&gt;=1500")&gt;0, "〇", IF(COUNTIFS(【データ】蓄積用!A$2:A$10000, AX$5, 【データ】蓄積用!C$2:C$10000, $A84, 【データ】蓄積用!Q$2:Q$10000, 1, 【データ】蓄積用!AC$2:AC$10000, "&gt;=4.0")&gt;0, "〇", "×")))</f>
        <v>×</v>
      </c>
      <c r="AY84" t="str">
        <f>IF(OR($A84="", AY$5=""), "", IF(COUNTIFS(【データ】蓄積用!A$2:A$10000, AY$5, 【データ】蓄積用!C$2:C$10000, $A84, 【データ】蓄積用!D$2:D$10000, "&gt;=3000", 【データ】蓄積用!E$2:E$10000, "&gt;=1500")&gt;0, "〇", IF(COUNTIFS(【データ】蓄積用!A$2:A$10000, AY$5, 【データ】蓄積用!C$2:C$10000, $A84, 【データ】蓄積用!Q$2:Q$10000, 1, 【データ】蓄積用!AC$2:AC$10000, "&gt;=4.0")&gt;0, "〇", "×")))</f>
        <v/>
      </c>
    </row>
    <row r="85" spans="1:51">
      <c r="A85">
        <v>675</v>
      </c>
      <c r="B85" t="str">
        <f>IF(OR($A85="", B$5=""), "", IF(COUNTIFS(【データ】蓄積用!A$2:A$10000, B$5, 【データ】蓄積用!C$2:C$10000, $A85, 【データ】蓄積用!D$2:D$10000, "&gt;=3000", 【データ】蓄積用!E$2:E$10000, "&gt;=1500")&gt;0, "〇", IF(COUNTIFS(【データ】蓄積用!A$2:A$10000, B$5, 【データ】蓄積用!C$2:C$10000, $A85, 【データ】蓄積用!Q$2:Q$10000, 1, 【データ】蓄積用!AC$2:AC$10000, "&gt;=4.0")&gt;0, "〇", "×")))</f>
        <v>×</v>
      </c>
      <c r="C85" t="str">
        <f>IF(OR($A85="", C$5=""), "", IF(COUNTIFS(【データ】蓄積用!A$2:A$10000, C$5, 【データ】蓄積用!C$2:C$10000, $A85, 【データ】蓄積用!D$2:D$10000, "&gt;=3000", 【データ】蓄積用!E$2:E$10000, "&gt;=1500")&gt;0, "〇", IF(COUNTIFS(【データ】蓄積用!A$2:A$10000, C$5, 【データ】蓄積用!C$2:C$10000, $A85, 【データ】蓄積用!Q$2:Q$10000, 1, 【データ】蓄積用!AC$2:AC$10000, "&gt;=4.0")&gt;0, "〇", "×")))</f>
        <v>×</v>
      </c>
      <c r="D85" t="str">
        <f>IF(OR($A85="", D$5=""), "", IF(COUNTIFS(【データ】蓄積用!A$2:A$10000, D$5, 【データ】蓄積用!C$2:C$10000, $A85, 【データ】蓄積用!D$2:D$10000, "&gt;=3000", 【データ】蓄積用!E$2:E$10000, "&gt;=1500")&gt;0, "〇", IF(COUNTIFS(【データ】蓄積用!A$2:A$10000, D$5, 【データ】蓄積用!C$2:C$10000, $A85, 【データ】蓄積用!Q$2:Q$10000, 1, 【データ】蓄積用!AC$2:AC$10000, "&gt;=4.0")&gt;0, "〇", "×")))</f>
        <v>×</v>
      </c>
      <c r="E85" t="str">
        <f>IF(OR($A85="", E$5=""), "", IF(COUNTIFS(【データ】蓄積用!A$2:A$10000, E$5, 【データ】蓄積用!C$2:C$10000, $A85, 【データ】蓄積用!D$2:D$10000, "&gt;=3000", 【データ】蓄積用!E$2:E$10000, "&gt;=1500")&gt;0, "〇", IF(COUNTIFS(【データ】蓄積用!A$2:A$10000, E$5, 【データ】蓄積用!C$2:C$10000, $A85, 【データ】蓄積用!Q$2:Q$10000, 1, 【データ】蓄積用!AC$2:AC$10000, "&gt;=4.0")&gt;0, "〇", "×")))</f>
        <v>×</v>
      </c>
      <c r="F85" t="str">
        <f>IF(OR($A85="", F$5=""), "", IF(COUNTIFS(【データ】蓄積用!A$2:A$10000, F$5, 【データ】蓄積用!C$2:C$10000, $A85, 【データ】蓄積用!D$2:D$10000, "&gt;=3000", 【データ】蓄積用!E$2:E$10000, "&gt;=1500")&gt;0, "〇", IF(COUNTIFS(【データ】蓄積用!A$2:A$10000, F$5, 【データ】蓄積用!C$2:C$10000, $A85, 【データ】蓄積用!Q$2:Q$10000, 1, 【データ】蓄積用!AC$2:AC$10000, "&gt;=4.0")&gt;0, "〇", "×")))</f>
        <v>×</v>
      </c>
      <c r="G85" t="str">
        <f>IF(OR($A85="", G$5=""), "", IF(COUNTIFS(【データ】蓄積用!A$2:A$10000, G$5, 【データ】蓄積用!C$2:C$10000, $A85, 【データ】蓄積用!D$2:D$10000, "&gt;=3000", 【データ】蓄積用!E$2:E$10000, "&gt;=1500")&gt;0, "〇", IF(COUNTIFS(【データ】蓄積用!A$2:A$10000, G$5, 【データ】蓄積用!C$2:C$10000, $A85, 【データ】蓄積用!Q$2:Q$10000, 1, 【データ】蓄積用!AC$2:AC$10000, "&gt;=4.0")&gt;0, "〇", "×")))</f>
        <v>×</v>
      </c>
      <c r="H85" t="str">
        <f>IF(OR($A85="", H$5=""), "", IF(COUNTIFS(【データ】蓄積用!A$2:A$10000, H$5, 【データ】蓄積用!C$2:C$10000, $A85, 【データ】蓄積用!D$2:D$10000, "&gt;=3000", 【データ】蓄積用!E$2:E$10000, "&gt;=1500")&gt;0, "〇", IF(COUNTIFS(【データ】蓄積用!A$2:A$10000, H$5, 【データ】蓄積用!C$2:C$10000, $A85, 【データ】蓄積用!Q$2:Q$10000, 1, 【データ】蓄積用!AC$2:AC$10000, "&gt;=4.0")&gt;0, "〇", "×")))</f>
        <v>×</v>
      </c>
      <c r="I85" t="str">
        <f>IF(OR($A85="", I$5=""), "", IF(COUNTIFS(【データ】蓄積用!A$2:A$10000, I$5, 【データ】蓄積用!C$2:C$10000, $A85, 【データ】蓄積用!D$2:D$10000, "&gt;=3000", 【データ】蓄積用!E$2:E$10000, "&gt;=1500")&gt;0, "〇", IF(COUNTIFS(【データ】蓄積用!A$2:A$10000, I$5, 【データ】蓄積用!C$2:C$10000, $A85, 【データ】蓄積用!Q$2:Q$10000, 1, 【データ】蓄積用!AC$2:AC$10000, "&gt;=4.0")&gt;0, "〇", "×")))</f>
        <v>×</v>
      </c>
      <c r="J85" t="str">
        <f>IF(OR($A85="", J$5=""), "", IF(COUNTIFS(【データ】蓄積用!A$2:A$10000, J$5, 【データ】蓄積用!C$2:C$10000, $A85, 【データ】蓄積用!D$2:D$10000, "&gt;=3000", 【データ】蓄積用!E$2:E$10000, "&gt;=1500")&gt;0, "〇", IF(COUNTIFS(【データ】蓄積用!A$2:A$10000, J$5, 【データ】蓄積用!C$2:C$10000, $A85, 【データ】蓄積用!Q$2:Q$10000, 1, 【データ】蓄積用!AC$2:AC$10000, "&gt;=4.0")&gt;0, "〇", "×")))</f>
        <v>×</v>
      </c>
      <c r="K85" t="str">
        <f>IF(OR($A85="", K$5=""), "", IF(COUNTIFS(【データ】蓄積用!A$2:A$10000, K$5, 【データ】蓄積用!C$2:C$10000, $A85, 【データ】蓄積用!D$2:D$10000, "&gt;=3000", 【データ】蓄積用!E$2:E$10000, "&gt;=1500")&gt;0, "〇", IF(COUNTIFS(【データ】蓄積用!A$2:A$10000, K$5, 【データ】蓄積用!C$2:C$10000, $A85, 【データ】蓄積用!Q$2:Q$10000, 1, 【データ】蓄積用!AC$2:AC$10000, "&gt;=4.0")&gt;0, "〇", "×")))</f>
        <v>×</v>
      </c>
      <c r="L85" t="str">
        <f>IF(OR($A85="", L$5=""), "", IF(COUNTIFS(【データ】蓄積用!A$2:A$10000, L$5, 【データ】蓄積用!C$2:C$10000, $A85, 【データ】蓄積用!D$2:D$10000, "&gt;=3000", 【データ】蓄積用!E$2:E$10000, "&gt;=1500")&gt;0, "〇", IF(COUNTIFS(【データ】蓄積用!A$2:A$10000, L$5, 【データ】蓄積用!C$2:C$10000, $A85, 【データ】蓄積用!Q$2:Q$10000, 1, 【データ】蓄積用!AC$2:AC$10000, "&gt;=4.0")&gt;0, "〇", "×")))</f>
        <v>×</v>
      </c>
      <c r="M85" t="str">
        <f>IF(OR($A85="", M$5=""), "", IF(COUNTIFS(【データ】蓄積用!A$2:A$10000, M$5, 【データ】蓄積用!C$2:C$10000, $A85, 【データ】蓄積用!D$2:D$10000, "&gt;=3000", 【データ】蓄積用!E$2:E$10000, "&gt;=1500")&gt;0, "〇", IF(COUNTIFS(【データ】蓄積用!A$2:A$10000, M$5, 【データ】蓄積用!C$2:C$10000, $A85, 【データ】蓄積用!Q$2:Q$10000, 1, 【データ】蓄積用!AC$2:AC$10000, "&gt;=4.0")&gt;0, "〇", "×")))</f>
        <v>×</v>
      </c>
      <c r="N85" t="str">
        <f>IF(OR($A85="", N$5=""), "", IF(COUNTIFS(【データ】蓄積用!A$2:A$10000, N$5, 【データ】蓄積用!C$2:C$10000, $A85, 【データ】蓄積用!D$2:D$10000, "&gt;=3000", 【データ】蓄積用!E$2:E$10000, "&gt;=1500")&gt;0, "〇", IF(COUNTIFS(【データ】蓄積用!A$2:A$10000, N$5, 【データ】蓄積用!C$2:C$10000, $A85, 【データ】蓄積用!Q$2:Q$10000, 1, 【データ】蓄積用!AC$2:AC$10000, "&gt;=4.0")&gt;0, "〇", "×")))</f>
        <v>〇</v>
      </c>
      <c r="O85" t="str">
        <f>IF(OR($A85="", O$5=""), "", IF(COUNTIFS(【データ】蓄積用!A$2:A$10000, O$5, 【データ】蓄積用!C$2:C$10000, $A85, 【データ】蓄積用!D$2:D$10000, "&gt;=3000", 【データ】蓄積用!E$2:E$10000, "&gt;=1500")&gt;0, "〇", IF(COUNTIFS(【データ】蓄積用!A$2:A$10000, O$5, 【データ】蓄積用!C$2:C$10000, $A85, 【データ】蓄積用!Q$2:Q$10000, 1, 【データ】蓄積用!AC$2:AC$10000, "&gt;=4.0")&gt;0, "〇", "×")))</f>
        <v>×</v>
      </c>
      <c r="P85" t="str">
        <f>IF(OR($A85="", P$5=""), "", IF(COUNTIFS(【データ】蓄積用!A$2:A$10000, P$5, 【データ】蓄積用!C$2:C$10000, $A85, 【データ】蓄積用!D$2:D$10000, "&gt;=3000", 【データ】蓄積用!E$2:E$10000, "&gt;=1500")&gt;0, "〇", IF(COUNTIFS(【データ】蓄積用!A$2:A$10000, P$5, 【データ】蓄積用!C$2:C$10000, $A85, 【データ】蓄積用!Q$2:Q$10000, 1, 【データ】蓄積用!AC$2:AC$10000, "&gt;=4.0")&gt;0, "〇", "×")))</f>
        <v>〇</v>
      </c>
      <c r="Q85" t="str">
        <f>IF(OR($A85="", Q$5=""), "", IF(COUNTIFS(【データ】蓄積用!A$2:A$10000, Q$5, 【データ】蓄積用!C$2:C$10000, $A85, 【データ】蓄積用!D$2:D$10000, "&gt;=3000", 【データ】蓄積用!E$2:E$10000, "&gt;=1500")&gt;0, "〇", IF(COUNTIFS(【データ】蓄積用!A$2:A$10000, Q$5, 【データ】蓄積用!C$2:C$10000, $A85, 【データ】蓄積用!Q$2:Q$10000, 1, 【データ】蓄積用!AC$2:AC$10000, "&gt;=4.0")&gt;0, "〇", "×")))</f>
        <v>×</v>
      </c>
      <c r="R85" t="str">
        <f>IF(OR($A85="", R$5=""), "", IF(COUNTIFS(【データ】蓄積用!A$2:A$10000, R$5, 【データ】蓄積用!C$2:C$10000, $A85, 【データ】蓄積用!D$2:D$10000, "&gt;=3000", 【データ】蓄積用!E$2:E$10000, "&gt;=1500")&gt;0, "〇", IF(COUNTIFS(【データ】蓄積用!A$2:A$10000, R$5, 【データ】蓄積用!C$2:C$10000, $A85, 【データ】蓄積用!Q$2:Q$10000, 1, 【データ】蓄積用!AC$2:AC$10000, "&gt;=4.0")&gt;0, "〇", "×")))</f>
        <v>×</v>
      </c>
      <c r="S85" t="str">
        <f>IF(OR($A85="", S$5=""), "", IF(COUNTIFS(【データ】蓄積用!A$2:A$10000, S$5, 【データ】蓄積用!C$2:C$10000, $A85, 【データ】蓄積用!D$2:D$10000, "&gt;=3000", 【データ】蓄積用!E$2:E$10000, "&gt;=1500")&gt;0, "〇", IF(COUNTIFS(【データ】蓄積用!A$2:A$10000, S$5, 【データ】蓄積用!C$2:C$10000, $A85, 【データ】蓄積用!Q$2:Q$10000, 1, 【データ】蓄積用!AC$2:AC$10000, "&gt;=4.0")&gt;0, "〇", "×")))</f>
        <v>×</v>
      </c>
      <c r="T85" t="str">
        <f>IF(OR($A85="", T$5=""), "", IF(COUNTIFS(【データ】蓄積用!A$2:A$10000, T$5, 【データ】蓄積用!C$2:C$10000, $A85, 【データ】蓄積用!D$2:D$10000, "&gt;=3000", 【データ】蓄積用!E$2:E$10000, "&gt;=1500")&gt;0, "〇", IF(COUNTIFS(【データ】蓄積用!A$2:A$10000, T$5, 【データ】蓄積用!C$2:C$10000, $A85, 【データ】蓄積用!Q$2:Q$10000, 1, 【データ】蓄積用!AC$2:AC$10000, "&gt;=4.0")&gt;0, "〇", "×")))</f>
        <v>〇</v>
      </c>
      <c r="U85" t="str">
        <f>IF(OR($A85="", U$5=""), "", IF(COUNTIFS(【データ】蓄積用!A$2:A$10000, U$5, 【データ】蓄積用!C$2:C$10000, $A85, 【データ】蓄積用!D$2:D$10000, "&gt;=3000", 【データ】蓄積用!E$2:E$10000, "&gt;=1500")&gt;0, "〇", IF(COUNTIFS(【データ】蓄積用!A$2:A$10000, U$5, 【データ】蓄積用!C$2:C$10000, $A85, 【データ】蓄積用!Q$2:Q$10000, 1, 【データ】蓄積用!AC$2:AC$10000, "&gt;=4.0")&gt;0, "〇", "×")))</f>
        <v>×</v>
      </c>
      <c r="V85" t="str">
        <f>IF(OR($A85="", V$5=""), "", IF(COUNTIFS(【データ】蓄積用!A$2:A$10000, V$5, 【データ】蓄積用!C$2:C$10000, $A85, 【データ】蓄積用!D$2:D$10000, "&gt;=3000", 【データ】蓄積用!E$2:E$10000, "&gt;=1500")&gt;0, "〇", IF(COUNTIFS(【データ】蓄積用!A$2:A$10000, V$5, 【データ】蓄積用!C$2:C$10000, $A85, 【データ】蓄積用!Q$2:Q$10000, 1, 【データ】蓄積用!AC$2:AC$10000, "&gt;=4.0")&gt;0, "〇", "×")))</f>
        <v>×</v>
      </c>
      <c r="W85" t="str">
        <f>IF(OR($A85="", W$5=""), "", IF(COUNTIFS(【データ】蓄積用!A$2:A$10000, W$5, 【データ】蓄積用!C$2:C$10000, $A85, 【データ】蓄積用!D$2:D$10000, "&gt;=3000", 【データ】蓄積用!E$2:E$10000, "&gt;=1500")&gt;0, "〇", IF(COUNTIFS(【データ】蓄積用!A$2:A$10000, W$5, 【データ】蓄積用!C$2:C$10000, $A85, 【データ】蓄積用!Q$2:Q$10000, 1, 【データ】蓄積用!AC$2:AC$10000, "&gt;=4.0")&gt;0, "〇", "×")))</f>
        <v>×</v>
      </c>
      <c r="X85" t="str">
        <f>IF(OR($A85="", X$5=""), "", IF(COUNTIFS(【データ】蓄積用!A$2:A$10000, X$5, 【データ】蓄積用!C$2:C$10000, $A85, 【データ】蓄積用!D$2:D$10000, "&gt;=3000", 【データ】蓄積用!E$2:E$10000, "&gt;=1500")&gt;0, "〇", IF(COUNTIFS(【データ】蓄積用!A$2:A$10000, X$5, 【データ】蓄積用!C$2:C$10000, $A85, 【データ】蓄積用!Q$2:Q$10000, 1, 【データ】蓄積用!AC$2:AC$10000, "&gt;=4.0")&gt;0, "〇", "×")))</f>
        <v>〇</v>
      </c>
      <c r="Y85" t="str">
        <f>IF(OR($A85="", Y$5=""), "", IF(COUNTIFS(【データ】蓄積用!A$2:A$10000, Y$5, 【データ】蓄積用!C$2:C$10000, $A85, 【データ】蓄積用!D$2:D$10000, "&gt;=3000", 【データ】蓄積用!E$2:E$10000, "&gt;=1500")&gt;0, "〇", IF(COUNTIFS(【データ】蓄積用!A$2:A$10000, Y$5, 【データ】蓄積用!C$2:C$10000, $A85, 【データ】蓄積用!Q$2:Q$10000, 1, 【データ】蓄積用!AC$2:AC$10000, "&gt;=4.0")&gt;0, "〇", "×")))</f>
        <v>×</v>
      </c>
      <c r="Z85" t="str">
        <f>IF(OR($A85="", Z$5=""), "", IF(COUNTIFS(【データ】蓄積用!A$2:A$10000, Z$5, 【データ】蓄積用!C$2:C$10000, $A85, 【データ】蓄積用!D$2:D$10000, "&gt;=3000", 【データ】蓄積用!E$2:E$10000, "&gt;=1500")&gt;0, "〇", IF(COUNTIFS(【データ】蓄積用!A$2:A$10000, Z$5, 【データ】蓄積用!C$2:C$10000, $A85, 【データ】蓄積用!Q$2:Q$10000, 1, 【データ】蓄積用!AC$2:AC$10000, "&gt;=4.0")&gt;0, "〇", "×")))</f>
        <v>×</v>
      </c>
      <c r="AA85" t="str">
        <f>IF(OR($A85="", AA$5=""), "", IF(COUNTIFS(【データ】蓄積用!A$2:A$10000, AA$5, 【データ】蓄積用!C$2:C$10000, $A85, 【データ】蓄積用!D$2:D$10000, "&gt;=3000", 【データ】蓄積用!E$2:E$10000, "&gt;=1500")&gt;0, "〇", IF(COUNTIFS(【データ】蓄積用!A$2:A$10000, AA$5, 【データ】蓄積用!C$2:C$10000, $A85, 【データ】蓄積用!Q$2:Q$10000, 1, 【データ】蓄積用!AC$2:AC$10000, "&gt;=4.0")&gt;0, "〇", "×")))</f>
        <v>×</v>
      </c>
      <c r="AB85" t="str">
        <f>IF(OR($A85="", AB$5=""), "", IF(COUNTIFS(【データ】蓄積用!A$2:A$10000, AB$5, 【データ】蓄積用!C$2:C$10000, $A85, 【データ】蓄積用!D$2:D$10000, "&gt;=3000", 【データ】蓄積用!E$2:E$10000, "&gt;=1500")&gt;0, "〇", IF(COUNTIFS(【データ】蓄積用!A$2:A$10000, AB$5, 【データ】蓄積用!C$2:C$10000, $A85, 【データ】蓄積用!Q$2:Q$10000, 1, 【データ】蓄積用!AC$2:AC$10000, "&gt;=4.0")&gt;0, "〇", "×")))</f>
        <v>〇</v>
      </c>
      <c r="AC85" t="str">
        <f>IF(OR($A85="", AC$5=""), "", IF(COUNTIFS(【データ】蓄積用!A$2:A$10000, AC$5, 【データ】蓄積用!C$2:C$10000, $A85, 【データ】蓄積用!D$2:D$10000, "&gt;=3000", 【データ】蓄積用!E$2:E$10000, "&gt;=1500")&gt;0, "〇", IF(COUNTIFS(【データ】蓄積用!A$2:A$10000, AC$5, 【データ】蓄積用!C$2:C$10000, $A85, 【データ】蓄積用!Q$2:Q$10000, 1, 【データ】蓄積用!AC$2:AC$10000, "&gt;=4.0")&gt;0, "〇", "×")))</f>
        <v>×</v>
      </c>
      <c r="AD85" t="str">
        <f>IF(OR($A85="", AD$5=""), "", IF(COUNTIFS(【データ】蓄積用!A$2:A$10000, AD$5, 【データ】蓄積用!C$2:C$10000, $A85, 【データ】蓄積用!D$2:D$10000, "&gt;=3000", 【データ】蓄積用!E$2:E$10000, "&gt;=1500")&gt;0, "〇", IF(COUNTIFS(【データ】蓄積用!A$2:A$10000, AD$5, 【データ】蓄積用!C$2:C$10000, $A85, 【データ】蓄積用!Q$2:Q$10000, 1, 【データ】蓄積用!AC$2:AC$10000, "&gt;=4.0")&gt;0, "〇", "×")))</f>
        <v>〇</v>
      </c>
      <c r="AE85" t="str">
        <f>IF(OR($A85="", AE$5=""), "", IF(COUNTIFS(【データ】蓄積用!A$2:A$10000, AE$5, 【データ】蓄積用!C$2:C$10000, $A85, 【データ】蓄積用!D$2:D$10000, "&gt;=3000", 【データ】蓄積用!E$2:E$10000, "&gt;=1500")&gt;0, "〇", IF(COUNTIFS(【データ】蓄積用!A$2:A$10000, AE$5, 【データ】蓄積用!C$2:C$10000, $A85, 【データ】蓄積用!Q$2:Q$10000, 1, 【データ】蓄積用!AC$2:AC$10000, "&gt;=4.0")&gt;0, "〇", "×")))</f>
        <v>〇</v>
      </c>
      <c r="AF85" t="str">
        <f>IF(OR($A85="", AF$5=""), "", IF(COUNTIFS(【データ】蓄積用!A$2:A$10000, AF$5, 【データ】蓄積用!C$2:C$10000, $A85, 【データ】蓄積用!D$2:D$10000, "&gt;=3000", 【データ】蓄積用!E$2:E$10000, "&gt;=1500")&gt;0, "〇", IF(COUNTIFS(【データ】蓄積用!A$2:A$10000, AF$5, 【データ】蓄積用!C$2:C$10000, $A85, 【データ】蓄積用!Q$2:Q$10000, 1, 【データ】蓄積用!AC$2:AC$10000, "&gt;=4.0")&gt;0, "〇", "×")))</f>
        <v>×</v>
      </c>
      <c r="AG85" t="str">
        <f>IF(OR($A85="", AG$5=""), "", IF(COUNTIFS(【データ】蓄積用!A$2:A$10000, AG$5, 【データ】蓄積用!C$2:C$10000, $A85, 【データ】蓄積用!D$2:D$10000, "&gt;=3000", 【データ】蓄積用!E$2:E$10000, "&gt;=1500")&gt;0, "〇", IF(COUNTIFS(【データ】蓄積用!A$2:A$10000, AG$5, 【データ】蓄積用!C$2:C$10000, $A85, 【データ】蓄積用!Q$2:Q$10000, 1, 【データ】蓄積用!AC$2:AC$10000, "&gt;=4.0")&gt;0, "〇", "×")))</f>
        <v>×</v>
      </c>
      <c r="AH85" t="str">
        <f>IF(OR($A85="", AH$5=""), "", IF(COUNTIFS(【データ】蓄積用!A$2:A$10000, AH$5, 【データ】蓄積用!C$2:C$10000, $A85, 【データ】蓄積用!D$2:D$10000, "&gt;=3000", 【データ】蓄積用!E$2:E$10000, "&gt;=1500")&gt;0, "〇", IF(COUNTIFS(【データ】蓄積用!A$2:A$10000, AH$5, 【データ】蓄積用!C$2:C$10000, $A85, 【データ】蓄積用!Q$2:Q$10000, 1, 【データ】蓄積用!AC$2:AC$10000, "&gt;=4.0")&gt;0, "〇", "×")))</f>
        <v>×</v>
      </c>
      <c r="AI85" t="str">
        <f>IF(OR($A85="", AI$5=""), "", IF(COUNTIFS(【データ】蓄積用!A$2:A$10000, AI$5, 【データ】蓄積用!C$2:C$10000, $A85, 【データ】蓄積用!D$2:D$10000, "&gt;=3000", 【データ】蓄積用!E$2:E$10000, "&gt;=1500")&gt;0, "〇", IF(COUNTIFS(【データ】蓄積用!A$2:A$10000, AI$5, 【データ】蓄積用!C$2:C$10000, $A85, 【データ】蓄積用!Q$2:Q$10000, 1, 【データ】蓄積用!AC$2:AC$10000, "&gt;=4.0")&gt;0, "〇", "×")))</f>
        <v>〇</v>
      </c>
      <c r="AJ85" t="str">
        <f>IF(OR($A85="", AJ$5=""), "", IF(COUNTIFS(【データ】蓄積用!A$2:A$10000, AJ$5, 【データ】蓄積用!C$2:C$10000, $A85, 【データ】蓄積用!D$2:D$10000, "&gt;=3000", 【データ】蓄積用!E$2:E$10000, "&gt;=1500")&gt;0, "〇", IF(COUNTIFS(【データ】蓄積用!A$2:A$10000, AJ$5, 【データ】蓄積用!C$2:C$10000, $A85, 【データ】蓄積用!Q$2:Q$10000, 1, 【データ】蓄積用!AC$2:AC$10000, "&gt;=4.0")&gt;0, "〇", "×")))</f>
        <v>×</v>
      </c>
      <c r="AK85" t="str">
        <f>IF(OR($A85="", AK$5=""), "", IF(COUNTIFS(【データ】蓄積用!A$2:A$10000, AK$5, 【データ】蓄積用!C$2:C$10000, $A85, 【データ】蓄積用!D$2:D$10000, "&gt;=3000", 【データ】蓄積用!E$2:E$10000, "&gt;=1500")&gt;0, "〇", IF(COUNTIFS(【データ】蓄積用!A$2:A$10000, AK$5, 【データ】蓄積用!C$2:C$10000, $A85, 【データ】蓄積用!Q$2:Q$10000, 1, 【データ】蓄積用!AC$2:AC$10000, "&gt;=4.0")&gt;0, "〇", "×")))</f>
        <v>×</v>
      </c>
      <c r="AL85" t="str">
        <f>IF(OR($A85="", AL$5=""), "", IF(COUNTIFS(【データ】蓄積用!A$2:A$10000, AL$5, 【データ】蓄積用!C$2:C$10000, $A85, 【データ】蓄積用!D$2:D$10000, "&gt;=3000", 【データ】蓄積用!E$2:E$10000, "&gt;=1500")&gt;0, "〇", IF(COUNTIFS(【データ】蓄積用!A$2:A$10000, AL$5, 【データ】蓄積用!C$2:C$10000, $A85, 【データ】蓄積用!Q$2:Q$10000, 1, 【データ】蓄積用!AC$2:AC$10000, "&gt;=4.0")&gt;0, "〇", "×")))</f>
        <v>×</v>
      </c>
      <c r="AM85" t="str">
        <f>IF(OR($A85="", AM$5=""), "", IF(COUNTIFS(【データ】蓄積用!A$2:A$10000, AM$5, 【データ】蓄積用!C$2:C$10000, $A85, 【データ】蓄積用!D$2:D$10000, "&gt;=3000", 【データ】蓄積用!E$2:E$10000, "&gt;=1500")&gt;0, "〇", IF(COUNTIFS(【データ】蓄積用!A$2:A$10000, AM$5, 【データ】蓄積用!C$2:C$10000, $A85, 【データ】蓄積用!Q$2:Q$10000, 1, 【データ】蓄積用!AC$2:AC$10000, "&gt;=4.0")&gt;0, "〇", "×")))</f>
        <v>×</v>
      </c>
      <c r="AN85" t="str">
        <f>IF(OR($A85="", AN$5=""), "", IF(COUNTIFS(【データ】蓄積用!A$2:A$10000, AN$5, 【データ】蓄積用!C$2:C$10000, $A85, 【データ】蓄積用!D$2:D$10000, "&gt;=3000", 【データ】蓄積用!E$2:E$10000, "&gt;=1500")&gt;0, "〇", IF(COUNTIFS(【データ】蓄積用!A$2:A$10000, AN$5, 【データ】蓄積用!C$2:C$10000, $A85, 【データ】蓄積用!Q$2:Q$10000, 1, 【データ】蓄積用!AC$2:AC$10000, "&gt;=4.0")&gt;0, "〇", "×")))</f>
        <v>×</v>
      </c>
      <c r="AO85" t="str">
        <f>IF(OR($A85="", AO$5=""), "", IF(COUNTIFS(【データ】蓄積用!A$2:A$10000, AO$5, 【データ】蓄積用!C$2:C$10000, $A85, 【データ】蓄積用!D$2:D$10000, "&gt;=3000", 【データ】蓄積用!E$2:E$10000, "&gt;=1500")&gt;0, "〇", IF(COUNTIFS(【データ】蓄積用!A$2:A$10000, AO$5, 【データ】蓄積用!C$2:C$10000, $A85, 【データ】蓄積用!Q$2:Q$10000, 1, 【データ】蓄積用!AC$2:AC$10000, "&gt;=4.0")&gt;0, "〇", "×")))</f>
        <v>〇</v>
      </c>
      <c r="AP85" t="str">
        <f>IF(OR($A85="", AP$5=""), "", IF(COUNTIFS(【データ】蓄積用!A$2:A$10000, AP$5, 【データ】蓄積用!C$2:C$10000, $A85, 【データ】蓄積用!D$2:D$10000, "&gt;=3000", 【データ】蓄積用!E$2:E$10000, "&gt;=1500")&gt;0, "〇", IF(COUNTIFS(【データ】蓄積用!A$2:A$10000, AP$5, 【データ】蓄積用!C$2:C$10000, $A85, 【データ】蓄積用!Q$2:Q$10000, 1, 【データ】蓄積用!AC$2:AC$10000, "&gt;=4.0")&gt;0, "〇", "×")))</f>
        <v>×</v>
      </c>
      <c r="AQ85" t="str">
        <f>IF(OR($A85="", AQ$5=""), "", IF(COUNTIFS(【データ】蓄積用!A$2:A$10000, AQ$5, 【データ】蓄積用!C$2:C$10000, $A85, 【データ】蓄積用!D$2:D$10000, "&gt;=3000", 【データ】蓄積用!E$2:E$10000, "&gt;=1500")&gt;0, "〇", IF(COUNTIFS(【データ】蓄積用!A$2:A$10000, AQ$5, 【データ】蓄積用!C$2:C$10000, $A85, 【データ】蓄積用!Q$2:Q$10000, 1, 【データ】蓄積用!AC$2:AC$10000, "&gt;=4.0")&gt;0, "〇", "×")))</f>
        <v>×</v>
      </c>
      <c r="AR85" t="str">
        <f>IF(OR($A85="", AR$5=""), "", IF(COUNTIFS(【データ】蓄積用!A$2:A$10000, AR$5, 【データ】蓄積用!C$2:C$10000, $A85, 【データ】蓄積用!D$2:D$10000, "&gt;=3000", 【データ】蓄積用!E$2:E$10000, "&gt;=1500")&gt;0, "〇", IF(COUNTIFS(【データ】蓄積用!A$2:A$10000, AR$5, 【データ】蓄積用!C$2:C$10000, $A85, 【データ】蓄積用!Q$2:Q$10000, 1, 【データ】蓄積用!AC$2:AC$10000, "&gt;=4.0")&gt;0, "〇", "×")))</f>
        <v>×</v>
      </c>
      <c r="AS85" t="str">
        <f>IF(OR($A85="", AS$5=""), "", IF(COUNTIFS(【データ】蓄積用!A$2:A$10000, AS$5, 【データ】蓄積用!C$2:C$10000, $A85, 【データ】蓄積用!D$2:D$10000, "&gt;=3000", 【データ】蓄積用!E$2:E$10000, "&gt;=1500")&gt;0, "〇", IF(COUNTIFS(【データ】蓄積用!A$2:A$10000, AS$5, 【データ】蓄積用!C$2:C$10000, $A85, 【データ】蓄積用!Q$2:Q$10000, 1, 【データ】蓄積用!AC$2:AC$10000, "&gt;=4.0")&gt;0, "〇", "×")))</f>
        <v>×</v>
      </c>
      <c r="AT85" t="str">
        <f>IF(OR($A85="", AT$5=""), "", IF(COUNTIFS(【データ】蓄積用!A$2:A$10000, AT$5, 【データ】蓄積用!C$2:C$10000, $A85, 【データ】蓄積用!D$2:D$10000, "&gt;=3000", 【データ】蓄積用!E$2:E$10000, "&gt;=1500")&gt;0, "〇", IF(COUNTIFS(【データ】蓄積用!A$2:A$10000, AT$5, 【データ】蓄積用!C$2:C$10000, $A85, 【データ】蓄積用!Q$2:Q$10000, 1, 【データ】蓄積用!AC$2:AC$10000, "&gt;=4.0")&gt;0, "〇", "×")))</f>
        <v>〇</v>
      </c>
      <c r="AU85" t="str">
        <f>IF(OR($A85="", AU$5=""), "", IF(COUNTIFS(【データ】蓄積用!A$2:A$10000, AU$5, 【データ】蓄積用!C$2:C$10000, $A85, 【データ】蓄積用!D$2:D$10000, "&gt;=3000", 【データ】蓄積用!E$2:E$10000, "&gt;=1500")&gt;0, "〇", IF(COUNTIFS(【データ】蓄積用!A$2:A$10000, AU$5, 【データ】蓄積用!C$2:C$10000, $A85, 【データ】蓄積用!Q$2:Q$10000, 1, 【データ】蓄積用!AC$2:AC$10000, "&gt;=4.0")&gt;0, "〇", "×")))</f>
        <v>〇</v>
      </c>
      <c r="AV85" t="str">
        <f>IF(OR($A85="", AV$5=""), "", IF(COUNTIFS(【データ】蓄積用!A$2:A$10000, AV$5, 【データ】蓄積用!C$2:C$10000, $A85, 【データ】蓄積用!D$2:D$10000, "&gt;=3000", 【データ】蓄積用!E$2:E$10000, "&gt;=1500")&gt;0, "〇", IF(COUNTIFS(【データ】蓄積用!A$2:A$10000, AV$5, 【データ】蓄積用!C$2:C$10000, $A85, 【データ】蓄積用!Q$2:Q$10000, 1, 【データ】蓄積用!AC$2:AC$10000, "&gt;=4.0")&gt;0, "〇", "×")))</f>
        <v>×</v>
      </c>
      <c r="AW85" t="str">
        <f>IF(OR($A85="", AW$5=""), "", IF(COUNTIFS(【データ】蓄積用!A$2:A$10000, AW$5, 【データ】蓄積用!C$2:C$10000, $A85, 【データ】蓄積用!D$2:D$10000, "&gt;=3000", 【データ】蓄積用!E$2:E$10000, "&gt;=1500")&gt;0, "〇", IF(COUNTIFS(【データ】蓄積用!A$2:A$10000, AW$5, 【データ】蓄積用!C$2:C$10000, $A85, 【データ】蓄積用!Q$2:Q$10000, 1, 【データ】蓄積用!AC$2:AC$10000, "&gt;=4.0")&gt;0, "〇", "×")))</f>
        <v>×</v>
      </c>
      <c r="AX85" t="str">
        <f>IF(OR($A85="", AX$5=""), "", IF(COUNTIFS(【データ】蓄積用!A$2:A$10000, AX$5, 【データ】蓄積用!C$2:C$10000, $A85, 【データ】蓄積用!D$2:D$10000, "&gt;=3000", 【データ】蓄積用!E$2:E$10000, "&gt;=1500")&gt;0, "〇", IF(COUNTIFS(【データ】蓄積用!A$2:A$10000, AX$5, 【データ】蓄積用!C$2:C$10000, $A85, 【データ】蓄積用!Q$2:Q$10000, 1, 【データ】蓄積用!AC$2:AC$10000, "&gt;=4.0")&gt;0, "〇", "×")))</f>
        <v>×</v>
      </c>
      <c r="AY85" t="str">
        <f>IF(OR($A85="", AY$5=""), "", IF(COUNTIFS(【データ】蓄積用!A$2:A$10000, AY$5, 【データ】蓄積用!C$2:C$10000, $A85, 【データ】蓄積用!D$2:D$10000, "&gt;=3000", 【データ】蓄積用!E$2:E$10000, "&gt;=1500")&gt;0, "〇", IF(COUNTIFS(【データ】蓄積用!A$2:A$10000, AY$5, 【データ】蓄積用!C$2:C$10000, $A85, 【データ】蓄積用!Q$2:Q$10000, 1, 【データ】蓄積用!AC$2:AC$10000, "&gt;=4.0")&gt;0, "〇", "×")))</f>
        <v/>
      </c>
    </row>
    <row r="86" spans="1:51">
      <c r="A86">
        <v>676</v>
      </c>
      <c r="B86" t="str">
        <f>IF(OR($A86="", B$5=""), "", IF(COUNTIFS(【データ】蓄積用!A$2:A$10000, B$5, 【データ】蓄積用!C$2:C$10000, $A86, 【データ】蓄積用!D$2:D$10000, "&gt;=3000", 【データ】蓄積用!E$2:E$10000, "&gt;=1500")&gt;0, "〇", IF(COUNTIFS(【データ】蓄積用!A$2:A$10000, B$5, 【データ】蓄積用!C$2:C$10000, $A86, 【データ】蓄積用!Q$2:Q$10000, 1, 【データ】蓄積用!AC$2:AC$10000, "&gt;=4.0")&gt;0, "〇", "×")))</f>
        <v>×</v>
      </c>
      <c r="C86" t="str">
        <f>IF(OR($A86="", C$5=""), "", IF(COUNTIFS(【データ】蓄積用!A$2:A$10000, C$5, 【データ】蓄積用!C$2:C$10000, $A86, 【データ】蓄積用!D$2:D$10000, "&gt;=3000", 【データ】蓄積用!E$2:E$10000, "&gt;=1500")&gt;0, "〇", IF(COUNTIFS(【データ】蓄積用!A$2:A$10000, C$5, 【データ】蓄積用!C$2:C$10000, $A86, 【データ】蓄積用!Q$2:Q$10000, 1, 【データ】蓄積用!AC$2:AC$10000, "&gt;=4.0")&gt;0, "〇", "×")))</f>
        <v>×</v>
      </c>
      <c r="D86" t="str">
        <f>IF(OR($A86="", D$5=""), "", IF(COUNTIFS(【データ】蓄積用!A$2:A$10000, D$5, 【データ】蓄積用!C$2:C$10000, $A86, 【データ】蓄積用!D$2:D$10000, "&gt;=3000", 【データ】蓄積用!E$2:E$10000, "&gt;=1500")&gt;0, "〇", IF(COUNTIFS(【データ】蓄積用!A$2:A$10000, D$5, 【データ】蓄積用!C$2:C$10000, $A86, 【データ】蓄積用!Q$2:Q$10000, 1, 【データ】蓄積用!AC$2:AC$10000, "&gt;=4.0")&gt;0, "〇", "×")))</f>
        <v>×</v>
      </c>
      <c r="E86" t="str">
        <f>IF(OR($A86="", E$5=""), "", IF(COUNTIFS(【データ】蓄積用!A$2:A$10000, E$5, 【データ】蓄積用!C$2:C$10000, $A86, 【データ】蓄積用!D$2:D$10000, "&gt;=3000", 【データ】蓄積用!E$2:E$10000, "&gt;=1500")&gt;0, "〇", IF(COUNTIFS(【データ】蓄積用!A$2:A$10000, E$5, 【データ】蓄積用!C$2:C$10000, $A86, 【データ】蓄積用!Q$2:Q$10000, 1, 【データ】蓄積用!AC$2:AC$10000, "&gt;=4.0")&gt;0, "〇", "×")))</f>
        <v>×</v>
      </c>
      <c r="F86" t="str">
        <f>IF(OR($A86="", F$5=""), "", IF(COUNTIFS(【データ】蓄積用!A$2:A$10000, F$5, 【データ】蓄積用!C$2:C$10000, $A86, 【データ】蓄積用!D$2:D$10000, "&gt;=3000", 【データ】蓄積用!E$2:E$10000, "&gt;=1500")&gt;0, "〇", IF(COUNTIFS(【データ】蓄積用!A$2:A$10000, F$5, 【データ】蓄積用!C$2:C$10000, $A86, 【データ】蓄積用!Q$2:Q$10000, 1, 【データ】蓄積用!AC$2:AC$10000, "&gt;=4.0")&gt;0, "〇", "×")))</f>
        <v>×</v>
      </c>
      <c r="G86" t="str">
        <f>IF(OR($A86="", G$5=""), "", IF(COUNTIFS(【データ】蓄積用!A$2:A$10000, G$5, 【データ】蓄積用!C$2:C$10000, $A86, 【データ】蓄積用!D$2:D$10000, "&gt;=3000", 【データ】蓄積用!E$2:E$10000, "&gt;=1500")&gt;0, "〇", IF(COUNTIFS(【データ】蓄積用!A$2:A$10000, G$5, 【データ】蓄積用!C$2:C$10000, $A86, 【データ】蓄積用!Q$2:Q$10000, 1, 【データ】蓄積用!AC$2:AC$10000, "&gt;=4.0")&gt;0, "〇", "×")))</f>
        <v>×</v>
      </c>
      <c r="H86" t="str">
        <f>IF(OR($A86="", H$5=""), "", IF(COUNTIFS(【データ】蓄積用!A$2:A$10000, H$5, 【データ】蓄積用!C$2:C$10000, $A86, 【データ】蓄積用!D$2:D$10000, "&gt;=3000", 【データ】蓄積用!E$2:E$10000, "&gt;=1500")&gt;0, "〇", IF(COUNTIFS(【データ】蓄積用!A$2:A$10000, H$5, 【データ】蓄積用!C$2:C$10000, $A86, 【データ】蓄積用!Q$2:Q$10000, 1, 【データ】蓄積用!AC$2:AC$10000, "&gt;=4.0")&gt;0, "〇", "×")))</f>
        <v>×</v>
      </c>
      <c r="I86" t="str">
        <f>IF(OR($A86="", I$5=""), "", IF(COUNTIFS(【データ】蓄積用!A$2:A$10000, I$5, 【データ】蓄積用!C$2:C$10000, $A86, 【データ】蓄積用!D$2:D$10000, "&gt;=3000", 【データ】蓄積用!E$2:E$10000, "&gt;=1500")&gt;0, "〇", IF(COUNTIFS(【データ】蓄積用!A$2:A$10000, I$5, 【データ】蓄積用!C$2:C$10000, $A86, 【データ】蓄積用!Q$2:Q$10000, 1, 【データ】蓄積用!AC$2:AC$10000, "&gt;=4.0")&gt;0, "〇", "×")))</f>
        <v>×</v>
      </c>
      <c r="J86" t="str">
        <f>IF(OR($A86="", J$5=""), "", IF(COUNTIFS(【データ】蓄積用!A$2:A$10000, J$5, 【データ】蓄積用!C$2:C$10000, $A86, 【データ】蓄積用!D$2:D$10000, "&gt;=3000", 【データ】蓄積用!E$2:E$10000, "&gt;=1500")&gt;0, "〇", IF(COUNTIFS(【データ】蓄積用!A$2:A$10000, J$5, 【データ】蓄積用!C$2:C$10000, $A86, 【データ】蓄積用!Q$2:Q$10000, 1, 【データ】蓄積用!AC$2:AC$10000, "&gt;=4.0")&gt;0, "〇", "×")))</f>
        <v>×</v>
      </c>
      <c r="K86" t="str">
        <f>IF(OR($A86="", K$5=""), "", IF(COUNTIFS(【データ】蓄積用!A$2:A$10000, K$5, 【データ】蓄積用!C$2:C$10000, $A86, 【データ】蓄積用!D$2:D$10000, "&gt;=3000", 【データ】蓄積用!E$2:E$10000, "&gt;=1500")&gt;0, "〇", IF(COUNTIFS(【データ】蓄積用!A$2:A$10000, K$5, 【データ】蓄積用!C$2:C$10000, $A86, 【データ】蓄積用!Q$2:Q$10000, 1, 【データ】蓄積用!AC$2:AC$10000, "&gt;=4.0")&gt;0, "〇", "×")))</f>
        <v>×</v>
      </c>
      <c r="L86" t="str">
        <f>IF(OR($A86="", L$5=""), "", IF(COUNTIFS(【データ】蓄積用!A$2:A$10000, L$5, 【データ】蓄積用!C$2:C$10000, $A86, 【データ】蓄積用!D$2:D$10000, "&gt;=3000", 【データ】蓄積用!E$2:E$10000, "&gt;=1500")&gt;0, "〇", IF(COUNTIFS(【データ】蓄積用!A$2:A$10000, L$5, 【データ】蓄積用!C$2:C$10000, $A86, 【データ】蓄積用!Q$2:Q$10000, 1, 【データ】蓄積用!AC$2:AC$10000, "&gt;=4.0")&gt;0, "〇", "×")))</f>
        <v>×</v>
      </c>
      <c r="M86" t="str">
        <f>IF(OR($A86="", M$5=""), "", IF(COUNTIFS(【データ】蓄積用!A$2:A$10000, M$5, 【データ】蓄積用!C$2:C$10000, $A86, 【データ】蓄積用!D$2:D$10000, "&gt;=3000", 【データ】蓄積用!E$2:E$10000, "&gt;=1500")&gt;0, "〇", IF(COUNTIFS(【データ】蓄積用!A$2:A$10000, M$5, 【データ】蓄積用!C$2:C$10000, $A86, 【データ】蓄積用!Q$2:Q$10000, 1, 【データ】蓄積用!AC$2:AC$10000, "&gt;=4.0")&gt;0, "〇", "×")))</f>
        <v>×</v>
      </c>
      <c r="N86" t="str">
        <f>IF(OR($A86="", N$5=""), "", IF(COUNTIFS(【データ】蓄積用!A$2:A$10000, N$5, 【データ】蓄積用!C$2:C$10000, $A86, 【データ】蓄積用!D$2:D$10000, "&gt;=3000", 【データ】蓄積用!E$2:E$10000, "&gt;=1500")&gt;0, "〇", IF(COUNTIFS(【データ】蓄積用!A$2:A$10000, N$5, 【データ】蓄積用!C$2:C$10000, $A86, 【データ】蓄積用!Q$2:Q$10000, 1, 【データ】蓄積用!AC$2:AC$10000, "&gt;=4.0")&gt;0, "〇", "×")))</f>
        <v>×</v>
      </c>
      <c r="O86" t="str">
        <f>IF(OR($A86="", O$5=""), "", IF(COUNTIFS(【データ】蓄積用!A$2:A$10000, O$5, 【データ】蓄積用!C$2:C$10000, $A86, 【データ】蓄積用!D$2:D$10000, "&gt;=3000", 【データ】蓄積用!E$2:E$10000, "&gt;=1500")&gt;0, "〇", IF(COUNTIFS(【データ】蓄積用!A$2:A$10000, O$5, 【データ】蓄積用!C$2:C$10000, $A86, 【データ】蓄積用!Q$2:Q$10000, 1, 【データ】蓄積用!AC$2:AC$10000, "&gt;=4.0")&gt;0, "〇", "×")))</f>
        <v>×</v>
      </c>
      <c r="P86" t="str">
        <f>IF(OR($A86="", P$5=""), "", IF(COUNTIFS(【データ】蓄積用!A$2:A$10000, P$5, 【データ】蓄積用!C$2:C$10000, $A86, 【データ】蓄積用!D$2:D$10000, "&gt;=3000", 【データ】蓄積用!E$2:E$10000, "&gt;=1500")&gt;0, "〇", IF(COUNTIFS(【データ】蓄積用!A$2:A$10000, P$5, 【データ】蓄積用!C$2:C$10000, $A86, 【データ】蓄積用!Q$2:Q$10000, 1, 【データ】蓄積用!AC$2:AC$10000, "&gt;=4.0")&gt;0, "〇", "×")))</f>
        <v>×</v>
      </c>
      <c r="Q86" t="str">
        <f>IF(OR($A86="", Q$5=""), "", IF(COUNTIFS(【データ】蓄積用!A$2:A$10000, Q$5, 【データ】蓄積用!C$2:C$10000, $A86, 【データ】蓄積用!D$2:D$10000, "&gt;=3000", 【データ】蓄積用!E$2:E$10000, "&gt;=1500")&gt;0, "〇", IF(COUNTIFS(【データ】蓄積用!A$2:A$10000, Q$5, 【データ】蓄積用!C$2:C$10000, $A86, 【データ】蓄積用!Q$2:Q$10000, 1, 【データ】蓄積用!AC$2:AC$10000, "&gt;=4.0")&gt;0, "〇", "×")))</f>
        <v>×</v>
      </c>
      <c r="R86" t="str">
        <f>IF(OR($A86="", R$5=""), "", IF(COUNTIFS(【データ】蓄積用!A$2:A$10000, R$5, 【データ】蓄積用!C$2:C$10000, $A86, 【データ】蓄積用!D$2:D$10000, "&gt;=3000", 【データ】蓄積用!E$2:E$10000, "&gt;=1500")&gt;0, "〇", IF(COUNTIFS(【データ】蓄積用!A$2:A$10000, R$5, 【データ】蓄積用!C$2:C$10000, $A86, 【データ】蓄積用!Q$2:Q$10000, 1, 【データ】蓄積用!AC$2:AC$10000, "&gt;=4.0")&gt;0, "〇", "×")))</f>
        <v>×</v>
      </c>
      <c r="S86" t="str">
        <f>IF(OR($A86="", S$5=""), "", IF(COUNTIFS(【データ】蓄積用!A$2:A$10000, S$5, 【データ】蓄積用!C$2:C$10000, $A86, 【データ】蓄積用!D$2:D$10000, "&gt;=3000", 【データ】蓄積用!E$2:E$10000, "&gt;=1500")&gt;0, "〇", IF(COUNTIFS(【データ】蓄積用!A$2:A$10000, S$5, 【データ】蓄積用!C$2:C$10000, $A86, 【データ】蓄積用!Q$2:Q$10000, 1, 【データ】蓄積用!AC$2:AC$10000, "&gt;=4.0")&gt;0, "〇", "×")))</f>
        <v>×</v>
      </c>
      <c r="T86" t="str">
        <f>IF(OR($A86="", T$5=""), "", IF(COUNTIFS(【データ】蓄積用!A$2:A$10000, T$5, 【データ】蓄積用!C$2:C$10000, $A86, 【データ】蓄積用!D$2:D$10000, "&gt;=3000", 【データ】蓄積用!E$2:E$10000, "&gt;=1500")&gt;0, "〇", IF(COUNTIFS(【データ】蓄積用!A$2:A$10000, T$5, 【データ】蓄積用!C$2:C$10000, $A86, 【データ】蓄積用!Q$2:Q$10000, 1, 【データ】蓄積用!AC$2:AC$10000, "&gt;=4.0")&gt;0, "〇", "×")))</f>
        <v>×</v>
      </c>
      <c r="U86" t="str">
        <f>IF(OR($A86="", U$5=""), "", IF(COUNTIFS(【データ】蓄積用!A$2:A$10000, U$5, 【データ】蓄積用!C$2:C$10000, $A86, 【データ】蓄積用!D$2:D$10000, "&gt;=3000", 【データ】蓄積用!E$2:E$10000, "&gt;=1500")&gt;0, "〇", IF(COUNTIFS(【データ】蓄積用!A$2:A$10000, U$5, 【データ】蓄積用!C$2:C$10000, $A86, 【データ】蓄積用!Q$2:Q$10000, 1, 【データ】蓄積用!AC$2:AC$10000, "&gt;=4.0")&gt;0, "〇", "×")))</f>
        <v>×</v>
      </c>
      <c r="V86" t="str">
        <f>IF(OR($A86="", V$5=""), "", IF(COUNTIFS(【データ】蓄積用!A$2:A$10000, V$5, 【データ】蓄積用!C$2:C$10000, $A86, 【データ】蓄積用!D$2:D$10000, "&gt;=3000", 【データ】蓄積用!E$2:E$10000, "&gt;=1500")&gt;0, "〇", IF(COUNTIFS(【データ】蓄積用!A$2:A$10000, V$5, 【データ】蓄積用!C$2:C$10000, $A86, 【データ】蓄積用!Q$2:Q$10000, 1, 【データ】蓄積用!AC$2:AC$10000, "&gt;=4.0")&gt;0, "〇", "×")))</f>
        <v>〇</v>
      </c>
      <c r="W86" t="str">
        <f>IF(OR($A86="", W$5=""), "", IF(COUNTIFS(【データ】蓄積用!A$2:A$10000, W$5, 【データ】蓄積用!C$2:C$10000, $A86, 【データ】蓄積用!D$2:D$10000, "&gt;=3000", 【データ】蓄積用!E$2:E$10000, "&gt;=1500")&gt;0, "〇", IF(COUNTIFS(【データ】蓄積用!A$2:A$10000, W$5, 【データ】蓄積用!C$2:C$10000, $A86, 【データ】蓄積用!Q$2:Q$10000, 1, 【データ】蓄積用!AC$2:AC$10000, "&gt;=4.0")&gt;0, "〇", "×")))</f>
        <v>×</v>
      </c>
      <c r="X86" t="str">
        <f>IF(OR($A86="", X$5=""), "", IF(COUNTIFS(【データ】蓄積用!A$2:A$10000, X$5, 【データ】蓄積用!C$2:C$10000, $A86, 【データ】蓄積用!D$2:D$10000, "&gt;=3000", 【データ】蓄積用!E$2:E$10000, "&gt;=1500")&gt;0, "〇", IF(COUNTIFS(【データ】蓄積用!A$2:A$10000, X$5, 【データ】蓄積用!C$2:C$10000, $A86, 【データ】蓄積用!Q$2:Q$10000, 1, 【データ】蓄積用!AC$2:AC$10000, "&gt;=4.0")&gt;0, "〇", "×")))</f>
        <v>×</v>
      </c>
      <c r="Y86" t="str">
        <f>IF(OR($A86="", Y$5=""), "", IF(COUNTIFS(【データ】蓄積用!A$2:A$10000, Y$5, 【データ】蓄積用!C$2:C$10000, $A86, 【データ】蓄積用!D$2:D$10000, "&gt;=3000", 【データ】蓄積用!E$2:E$10000, "&gt;=1500")&gt;0, "〇", IF(COUNTIFS(【データ】蓄積用!A$2:A$10000, Y$5, 【データ】蓄積用!C$2:C$10000, $A86, 【データ】蓄積用!Q$2:Q$10000, 1, 【データ】蓄積用!AC$2:AC$10000, "&gt;=4.0")&gt;0, "〇", "×")))</f>
        <v>〇</v>
      </c>
      <c r="Z86" t="str">
        <f>IF(OR($A86="", Z$5=""), "", IF(COUNTIFS(【データ】蓄積用!A$2:A$10000, Z$5, 【データ】蓄積用!C$2:C$10000, $A86, 【データ】蓄積用!D$2:D$10000, "&gt;=3000", 【データ】蓄積用!E$2:E$10000, "&gt;=1500")&gt;0, "〇", IF(COUNTIFS(【データ】蓄積用!A$2:A$10000, Z$5, 【データ】蓄積用!C$2:C$10000, $A86, 【データ】蓄積用!Q$2:Q$10000, 1, 【データ】蓄積用!AC$2:AC$10000, "&gt;=4.0")&gt;0, "〇", "×")))</f>
        <v>×</v>
      </c>
      <c r="AA86" t="str">
        <f>IF(OR($A86="", AA$5=""), "", IF(COUNTIFS(【データ】蓄積用!A$2:A$10000, AA$5, 【データ】蓄積用!C$2:C$10000, $A86, 【データ】蓄積用!D$2:D$10000, "&gt;=3000", 【データ】蓄積用!E$2:E$10000, "&gt;=1500")&gt;0, "〇", IF(COUNTIFS(【データ】蓄積用!A$2:A$10000, AA$5, 【データ】蓄積用!C$2:C$10000, $A86, 【データ】蓄積用!Q$2:Q$10000, 1, 【データ】蓄積用!AC$2:AC$10000, "&gt;=4.0")&gt;0, "〇", "×")))</f>
        <v>×</v>
      </c>
      <c r="AB86" t="str">
        <f>IF(OR($A86="", AB$5=""), "", IF(COUNTIFS(【データ】蓄積用!A$2:A$10000, AB$5, 【データ】蓄積用!C$2:C$10000, $A86, 【データ】蓄積用!D$2:D$10000, "&gt;=3000", 【データ】蓄積用!E$2:E$10000, "&gt;=1500")&gt;0, "〇", IF(COUNTIFS(【データ】蓄積用!A$2:A$10000, AB$5, 【データ】蓄積用!C$2:C$10000, $A86, 【データ】蓄積用!Q$2:Q$10000, 1, 【データ】蓄積用!AC$2:AC$10000, "&gt;=4.0")&gt;0, "〇", "×")))</f>
        <v>×</v>
      </c>
      <c r="AC86" t="str">
        <f>IF(OR($A86="", AC$5=""), "", IF(COUNTIFS(【データ】蓄積用!A$2:A$10000, AC$5, 【データ】蓄積用!C$2:C$10000, $A86, 【データ】蓄積用!D$2:D$10000, "&gt;=3000", 【データ】蓄積用!E$2:E$10000, "&gt;=1500")&gt;0, "〇", IF(COUNTIFS(【データ】蓄積用!A$2:A$10000, AC$5, 【データ】蓄積用!C$2:C$10000, $A86, 【データ】蓄積用!Q$2:Q$10000, 1, 【データ】蓄積用!AC$2:AC$10000, "&gt;=4.0")&gt;0, "〇", "×")))</f>
        <v>×</v>
      </c>
      <c r="AD86" t="str">
        <f>IF(OR($A86="", AD$5=""), "", IF(COUNTIFS(【データ】蓄積用!A$2:A$10000, AD$5, 【データ】蓄積用!C$2:C$10000, $A86, 【データ】蓄積用!D$2:D$10000, "&gt;=3000", 【データ】蓄積用!E$2:E$10000, "&gt;=1500")&gt;0, "〇", IF(COUNTIFS(【データ】蓄積用!A$2:A$10000, AD$5, 【データ】蓄積用!C$2:C$10000, $A86, 【データ】蓄積用!Q$2:Q$10000, 1, 【データ】蓄積用!AC$2:AC$10000, "&gt;=4.0")&gt;0, "〇", "×")))</f>
        <v>〇</v>
      </c>
      <c r="AE86" t="str">
        <f>IF(OR($A86="", AE$5=""), "", IF(COUNTIFS(【データ】蓄積用!A$2:A$10000, AE$5, 【データ】蓄積用!C$2:C$10000, $A86, 【データ】蓄積用!D$2:D$10000, "&gt;=3000", 【データ】蓄積用!E$2:E$10000, "&gt;=1500")&gt;0, "〇", IF(COUNTIFS(【データ】蓄積用!A$2:A$10000, AE$5, 【データ】蓄積用!C$2:C$10000, $A86, 【データ】蓄積用!Q$2:Q$10000, 1, 【データ】蓄積用!AC$2:AC$10000, "&gt;=4.0")&gt;0, "〇", "×")))</f>
        <v>×</v>
      </c>
      <c r="AF86" t="str">
        <f>IF(OR($A86="", AF$5=""), "", IF(COUNTIFS(【データ】蓄積用!A$2:A$10000, AF$5, 【データ】蓄積用!C$2:C$10000, $A86, 【データ】蓄積用!D$2:D$10000, "&gt;=3000", 【データ】蓄積用!E$2:E$10000, "&gt;=1500")&gt;0, "〇", IF(COUNTIFS(【データ】蓄積用!A$2:A$10000, AF$5, 【データ】蓄積用!C$2:C$10000, $A86, 【データ】蓄積用!Q$2:Q$10000, 1, 【データ】蓄積用!AC$2:AC$10000, "&gt;=4.0")&gt;0, "〇", "×")))</f>
        <v>×</v>
      </c>
      <c r="AG86" t="str">
        <f>IF(OR($A86="", AG$5=""), "", IF(COUNTIFS(【データ】蓄積用!A$2:A$10000, AG$5, 【データ】蓄積用!C$2:C$10000, $A86, 【データ】蓄積用!D$2:D$10000, "&gt;=3000", 【データ】蓄積用!E$2:E$10000, "&gt;=1500")&gt;0, "〇", IF(COUNTIFS(【データ】蓄積用!A$2:A$10000, AG$5, 【データ】蓄積用!C$2:C$10000, $A86, 【データ】蓄積用!Q$2:Q$10000, 1, 【データ】蓄積用!AC$2:AC$10000, "&gt;=4.0")&gt;0, "〇", "×")))</f>
        <v>〇</v>
      </c>
      <c r="AH86" t="str">
        <f>IF(OR($A86="", AH$5=""), "", IF(COUNTIFS(【データ】蓄積用!A$2:A$10000, AH$5, 【データ】蓄積用!C$2:C$10000, $A86, 【データ】蓄積用!D$2:D$10000, "&gt;=3000", 【データ】蓄積用!E$2:E$10000, "&gt;=1500")&gt;0, "〇", IF(COUNTIFS(【データ】蓄積用!A$2:A$10000, AH$5, 【データ】蓄積用!C$2:C$10000, $A86, 【データ】蓄積用!Q$2:Q$10000, 1, 【データ】蓄積用!AC$2:AC$10000, "&gt;=4.0")&gt;0, "〇", "×")))</f>
        <v>〇</v>
      </c>
      <c r="AI86" t="str">
        <f>IF(OR($A86="", AI$5=""), "", IF(COUNTIFS(【データ】蓄積用!A$2:A$10000, AI$5, 【データ】蓄積用!C$2:C$10000, $A86, 【データ】蓄積用!D$2:D$10000, "&gt;=3000", 【データ】蓄積用!E$2:E$10000, "&gt;=1500")&gt;0, "〇", IF(COUNTIFS(【データ】蓄積用!A$2:A$10000, AI$5, 【データ】蓄積用!C$2:C$10000, $A86, 【データ】蓄積用!Q$2:Q$10000, 1, 【データ】蓄積用!AC$2:AC$10000, "&gt;=4.0")&gt;0, "〇", "×")))</f>
        <v>×</v>
      </c>
      <c r="AJ86" t="str">
        <f>IF(OR($A86="", AJ$5=""), "", IF(COUNTIFS(【データ】蓄積用!A$2:A$10000, AJ$5, 【データ】蓄積用!C$2:C$10000, $A86, 【データ】蓄積用!D$2:D$10000, "&gt;=3000", 【データ】蓄積用!E$2:E$10000, "&gt;=1500")&gt;0, "〇", IF(COUNTIFS(【データ】蓄積用!A$2:A$10000, AJ$5, 【データ】蓄積用!C$2:C$10000, $A86, 【データ】蓄積用!Q$2:Q$10000, 1, 【データ】蓄積用!AC$2:AC$10000, "&gt;=4.0")&gt;0, "〇", "×")))</f>
        <v>×</v>
      </c>
      <c r="AK86" t="str">
        <f>IF(OR($A86="", AK$5=""), "", IF(COUNTIFS(【データ】蓄積用!A$2:A$10000, AK$5, 【データ】蓄積用!C$2:C$10000, $A86, 【データ】蓄積用!D$2:D$10000, "&gt;=3000", 【データ】蓄積用!E$2:E$10000, "&gt;=1500")&gt;0, "〇", IF(COUNTIFS(【データ】蓄積用!A$2:A$10000, AK$5, 【データ】蓄積用!C$2:C$10000, $A86, 【データ】蓄積用!Q$2:Q$10000, 1, 【データ】蓄積用!AC$2:AC$10000, "&gt;=4.0")&gt;0, "〇", "×")))</f>
        <v>×</v>
      </c>
      <c r="AL86" t="str">
        <f>IF(OR($A86="", AL$5=""), "", IF(COUNTIFS(【データ】蓄積用!A$2:A$10000, AL$5, 【データ】蓄積用!C$2:C$10000, $A86, 【データ】蓄積用!D$2:D$10000, "&gt;=3000", 【データ】蓄積用!E$2:E$10000, "&gt;=1500")&gt;0, "〇", IF(COUNTIFS(【データ】蓄積用!A$2:A$10000, AL$5, 【データ】蓄積用!C$2:C$10000, $A86, 【データ】蓄積用!Q$2:Q$10000, 1, 【データ】蓄積用!AC$2:AC$10000, "&gt;=4.0")&gt;0, "〇", "×")))</f>
        <v>×</v>
      </c>
      <c r="AM86" t="str">
        <f>IF(OR($A86="", AM$5=""), "", IF(COUNTIFS(【データ】蓄積用!A$2:A$10000, AM$5, 【データ】蓄積用!C$2:C$10000, $A86, 【データ】蓄積用!D$2:D$10000, "&gt;=3000", 【データ】蓄積用!E$2:E$10000, "&gt;=1500")&gt;0, "〇", IF(COUNTIFS(【データ】蓄積用!A$2:A$10000, AM$5, 【データ】蓄積用!C$2:C$10000, $A86, 【データ】蓄積用!Q$2:Q$10000, 1, 【データ】蓄積用!AC$2:AC$10000, "&gt;=4.0")&gt;0, "〇", "×")))</f>
        <v>×</v>
      </c>
      <c r="AN86" t="str">
        <f>IF(OR($A86="", AN$5=""), "", IF(COUNTIFS(【データ】蓄積用!A$2:A$10000, AN$5, 【データ】蓄積用!C$2:C$10000, $A86, 【データ】蓄積用!D$2:D$10000, "&gt;=3000", 【データ】蓄積用!E$2:E$10000, "&gt;=1500")&gt;0, "〇", IF(COUNTIFS(【データ】蓄積用!A$2:A$10000, AN$5, 【データ】蓄積用!C$2:C$10000, $A86, 【データ】蓄積用!Q$2:Q$10000, 1, 【データ】蓄積用!AC$2:AC$10000, "&gt;=4.0")&gt;0, "〇", "×")))</f>
        <v>〇</v>
      </c>
      <c r="AO86" t="str">
        <f>IF(OR($A86="", AO$5=""), "", IF(COUNTIFS(【データ】蓄積用!A$2:A$10000, AO$5, 【データ】蓄積用!C$2:C$10000, $A86, 【データ】蓄積用!D$2:D$10000, "&gt;=3000", 【データ】蓄積用!E$2:E$10000, "&gt;=1500")&gt;0, "〇", IF(COUNTIFS(【データ】蓄積用!A$2:A$10000, AO$5, 【データ】蓄積用!C$2:C$10000, $A86, 【データ】蓄積用!Q$2:Q$10000, 1, 【データ】蓄積用!AC$2:AC$10000, "&gt;=4.0")&gt;0, "〇", "×")))</f>
        <v>×</v>
      </c>
      <c r="AP86" t="str">
        <f>IF(OR($A86="", AP$5=""), "", IF(COUNTIFS(【データ】蓄積用!A$2:A$10000, AP$5, 【データ】蓄積用!C$2:C$10000, $A86, 【データ】蓄積用!D$2:D$10000, "&gt;=3000", 【データ】蓄積用!E$2:E$10000, "&gt;=1500")&gt;0, "〇", IF(COUNTIFS(【データ】蓄積用!A$2:A$10000, AP$5, 【データ】蓄積用!C$2:C$10000, $A86, 【データ】蓄積用!Q$2:Q$10000, 1, 【データ】蓄積用!AC$2:AC$10000, "&gt;=4.0")&gt;0, "〇", "×")))</f>
        <v>×</v>
      </c>
      <c r="AQ86" t="str">
        <f>IF(OR($A86="", AQ$5=""), "", IF(COUNTIFS(【データ】蓄積用!A$2:A$10000, AQ$5, 【データ】蓄積用!C$2:C$10000, $A86, 【データ】蓄積用!D$2:D$10000, "&gt;=3000", 【データ】蓄積用!E$2:E$10000, "&gt;=1500")&gt;0, "〇", IF(COUNTIFS(【データ】蓄積用!A$2:A$10000, AQ$5, 【データ】蓄積用!C$2:C$10000, $A86, 【データ】蓄積用!Q$2:Q$10000, 1, 【データ】蓄積用!AC$2:AC$10000, "&gt;=4.0")&gt;0, "〇", "×")))</f>
        <v>〇</v>
      </c>
      <c r="AR86" t="str">
        <f>IF(OR($A86="", AR$5=""), "", IF(COUNTIFS(【データ】蓄積用!A$2:A$10000, AR$5, 【データ】蓄積用!C$2:C$10000, $A86, 【データ】蓄積用!D$2:D$10000, "&gt;=3000", 【データ】蓄積用!E$2:E$10000, "&gt;=1500")&gt;0, "〇", IF(COUNTIFS(【データ】蓄積用!A$2:A$10000, AR$5, 【データ】蓄積用!C$2:C$10000, $A86, 【データ】蓄積用!Q$2:Q$10000, 1, 【データ】蓄積用!AC$2:AC$10000, "&gt;=4.0")&gt;0, "〇", "×")))</f>
        <v>×</v>
      </c>
      <c r="AS86" t="str">
        <f>IF(OR($A86="", AS$5=""), "", IF(COUNTIFS(【データ】蓄積用!A$2:A$10000, AS$5, 【データ】蓄積用!C$2:C$10000, $A86, 【データ】蓄積用!D$2:D$10000, "&gt;=3000", 【データ】蓄積用!E$2:E$10000, "&gt;=1500")&gt;0, "〇", IF(COUNTIFS(【データ】蓄積用!A$2:A$10000, AS$5, 【データ】蓄積用!C$2:C$10000, $A86, 【データ】蓄積用!Q$2:Q$10000, 1, 【データ】蓄積用!AC$2:AC$10000, "&gt;=4.0")&gt;0, "〇", "×")))</f>
        <v>×</v>
      </c>
      <c r="AT86" t="str">
        <f>IF(OR($A86="", AT$5=""), "", IF(COUNTIFS(【データ】蓄積用!A$2:A$10000, AT$5, 【データ】蓄積用!C$2:C$10000, $A86, 【データ】蓄積用!D$2:D$10000, "&gt;=3000", 【データ】蓄積用!E$2:E$10000, "&gt;=1500")&gt;0, "〇", IF(COUNTIFS(【データ】蓄積用!A$2:A$10000, AT$5, 【データ】蓄積用!C$2:C$10000, $A86, 【データ】蓄積用!Q$2:Q$10000, 1, 【データ】蓄積用!AC$2:AC$10000, "&gt;=4.0")&gt;0, "〇", "×")))</f>
        <v>×</v>
      </c>
      <c r="AU86" t="str">
        <f>IF(OR($A86="", AU$5=""), "", IF(COUNTIFS(【データ】蓄積用!A$2:A$10000, AU$5, 【データ】蓄積用!C$2:C$10000, $A86, 【データ】蓄積用!D$2:D$10000, "&gt;=3000", 【データ】蓄積用!E$2:E$10000, "&gt;=1500")&gt;0, "〇", IF(COUNTIFS(【データ】蓄積用!A$2:A$10000, AU$5, 【データ】蓄積用!C$2:C$10000, $A86, 【データ】蓄積用!Q$2:Q$10000, 1, 【データ】蓄積用!AC$2:AC$10000, "&gt;=4.0")&gt;0, "〇", "×")))</f>
        <v>×</v>
      </c>
      <c r="AV86" t="str">
        <f>IF(OR($A86="", AV$5=""), "", IF(COUNTIFS(【データ】蓄積用!A$2:A$10000, AV$5, 【データ】蓄積用!C$2:C$10000, $A86, 【データ】蓄積用!D$2:D$10000, "&gt;=3000", 【データ】蓄積用!E$2:E$10000, "&gt;=1500")&gt;0, "〇", IF(COUNTIFS(【データ】蓄積用!A$2:A$10000, AV$5, 【データ】蓄積用!C$2:C$10000, $A86, 【データ】蓄積用!Q$2:Q$10000, 1, 【データ】蓄積用!AC$2:AC$10000, "&gt;=4.0")&gt;0, "〇", "×")))</f>
        <v>×</v>
      </c>
      <c r="AW86" t="str">
        <f>IF(OR($A86="", AW$5=""), "", IF(COUNTIFS(【データ】蓄積用!A$2:A$10000, AW$5, 【データ】蓄積用!C$2:C$10000, $A86, 【データ】蓄積用!D$2:D$10000, "&gt;=3000", 【データ】蓄積用!E$2:E$10000, "&gt;=1500")&gt;0, "〇", IF(COUNTIFS(【データ】蓄積用!A$2:A$10000, AW$5, 【データ】蓄積用!C$2:C$10000, $A86, 【データ】蓄積用!Q$2:Q$10000, 1, 【データ】蓄積用!AC$2:AC$10000, "&gt;=4.0")&gt;0, "〇", "×")))</f>
        <v>×</v>
      </c>
      <c r="AX86" t="str">
        <f>IF(OR($A86="", AX$5=""), "", IF(COUNTIFS(【データ】蓄積用!A$2:A$10000, AX$5, 【データ】蓄積用!C$2:C$10000, $A86, 【データ】蓄積用!D$2:D$10000, "&gt;=3000", 【データ】蓄積用!E$2:E$10000, "&gt;=1500")&gt;0, "〇", IF(COUNTIFS(【データ】蓄積用!A$2:A$10000, AX$5, 【データ】蓄積用!C$2:C$10000, $A86, 【データ】蓄積用!Q$2:Q$10000, 1, 【データ】蓄積用!AC$2:AC$10000, "&gt;=4.0")&gt;0, "〇", "×")))</f>
        <v>×</v>
      </c>
      <c r="AY86" t="str">
        <f>IF(OR($A86="", AY$5=""), "", IF(COUNTIFS(【データ】蓄積用!A$2:A$10000, AY$5, 【データ】蓄積用!C$2:C$10000, $A86, 【データ】蓄積用!D$2:D$10000, "&gt;=3000", 【データ】蓄積用!E$2:E$10000, "&gt;=1500")&gt;0, "〇", IF(COUNTIFS(【データ】蓄積用!A$2:A$10000, AY$5, 【データ】蓄積用!C$2:C$10000, $A86, 【データ】蓄積用!Q$2:Q$10000, 1, 【データ】蓄積用!AC$2:AC$10000, "&gt;=4.0")&gt;0, "〇", "×")))</f>
        <v/>
      </c>
    </row>
    <row r="87" spans="1:51">
      <c r="A87">
        <v>677</v>
      </c>
      <c r="B87" t="str">
        <f>IF(OR($A87="", B$5=""), "", IF(COUNTIFS(【データ】蓄積用!A$2:A$10000, B$5, 【データ】蓄積用!C$2:C$10000, $A87, 【データ】蓄積用!D$2:D$10000, "&gt;=3000", 【データ】蓄積用!E$2:E$10000, "&gt;=1500")&gt;0, "〇", IF(COUNTIFS(【データ】蓄積用!A$2:A$10000, B$5, 【データ】蓄積用!C$2:C$10000, $A87, 【データ】蓄積用!Q$2:Q$10000, 1, 【データ】蓄積用!AC$2:AC$10000, "&gt;=4.0")&gt;0, "〇", "×")))</f>
        <v>×</v>
      </c>
      <c r="C87" t="str">
        <f>IF(OR($A87="", C$5=""), "", IF(COUNTIFS(【データ】蓄積用!A$2:A$10000, C$5, 【データ】蓄積用!C$2:C$10000, $A87, 【データ】蓄積用!D$2:D$10000, "&gt;=3000", 【データ】蓄積用!E$2:E$10000, "&gt;=1500")&gt;0, "〇", IF(COUNTIFS(【データ】蓄積用!A$2:A$10000, C$5, 【データ】蓄積用!C$2:C$10000, $A87, 【データ】蓄積用!Q$2:Q$10000, 1, 【データ】蓄積用!AC$2:AC$10000, "&gt;=4.0")&gt;0, "〇", "×")))</f>
        <v>×</v>
      </c>
      <c r="D87" t="str">
        <f>IF(OR($A87="", D$5=""), "", IF(COUNTIFS(【データ】蓄積用!A$2:A$10000, D$5, 【データ】蓄積用!C$2:C$10000, $A87, 【データ】蓄積用!D$2:D$10000, "&gt;=3000", 【データ】蓄積用!E$2:E$10000, "&gt;=1500")&gt;0, "〇", IF(COUNTIFS(【データ】蓄積用!A$2:A$10000, D$5, 【データ】蓄積用!C$2:C$10000, $A87, 【データ】蓄積用!Q$2:Q$10000, 1, 【データ】蓄積用!AC$2:AC$10000, "&gt;=4.0")&gt;0, "〇", "×")))</f>
        <v>×</v>
      </c>
      <c r="E87" t="str">
        <f>IF(OR($A87="", E$5=""), "", IF(COUNTIFS(【データ】蓄積用!A$2:A$10000, E$5, 【データ】蓄積用!C$2:C$10000, $A87, 【データ】蓄積用!D$2:D$10000, "&gt;=3000", 【データ】蓄積用!E$2:E$10000, "&gt;=1500")&gt;0, "〇", IF(COUNTIFS(【データ】蓄積用!A$2:A$10000, E$5, 【データ】蓄積用!C$2:C$10000, $A87, 【データ】蓄積用!Q$2:Q$10000, 1, 【データ】蓄積用!AC$2:AC$10000, "&gt;=4.0")&gt;0, "〇", "×")))</f>
        <v>×</v>
      </c>
      <c r="F87" t="str">
        <f>IF(OR($A87="", F$5=""), "", IF(COUNTIFS(【データ】蓄積用!A$2:A$10000, F$5, 【データ】蓄積用!C$2:C$10000, $A87, 【データ】蓄積用!D$2:D$10000, "&gt;=3000", 【データ】蓄積用!E$2:E$10000, "&gt;=1500")&gt;0, "〇", IF(COUNTIFS(【データ】蓄積用!A$2:A$10000, F$5, 【データ】蓄積用!C$2:C$10000, $A87, 【データ】蓄積用!Q$2:Q$10000, 1, 【データ】蓄積用!AC$2:AC$10000, "&gt;=4.0")&gt;0, "〇", "×")))</f>
        <v>×</v>
      </c>
      <c r="G87" t="str">
        <f>IF(OR($A87="", G$5=""), "", IF(COUNTIFS(【データ】蓄積用!A$2:A$10000, G$5, 【データ】蓄積用!C$2:C$10000, $A87, 【データ】蓄積用!D$2:D$10000, "&gt;=3000", 【データ】蓄積用!E$2:E$10000, "&gt;=1500")&gt;0, "〇", IF(COUNTIFS(【データ】蓄積用!A$2:A$10000, G$5, 【データ】蓄積用!C$2:C$10000, $A87, 【データ】蓄積用!Q$2:Q$10000, 1, 【データ】蓄積用!AC$2:AC$10000, "&gt;=4.0")&gt;0, "〇", "×")))</f>
        <v>×</v>
      </c>
      <c r="H87" t="str">
        <f>IF(OR($A87="", H$5=""), "", IF(COUNTIFS(【データ】蓄積用!A$2:A$10000, H$5, 【データ】蓄積用!C$2:C$10000, $A87, 【データ】蓄積用!D$2:D$10000, "&gt;=3000", 【データ】蓄積用!E$2:E$10000, "&gt;=1500")&gt;0, "〇", IF(COUNTIFS(【データ】蓄積用!A$2:A$10000, H$5, 【データ】蓄積用!C$2:C$10000, $A87, 【データ】蓄積用!Q$2:Q$10000, 1, 【データ】蓄積用!AC$2:AC$10000, "&gt;=4.0")&gt;0, "〇", "×")))</f>
        <v>×</v>
      </c>
      <c r="I87" t="str">
        <f>IF(OR($A87="", I$5=""), "", IF(COUNTIFS(【データ】蓄積用!A$2:A$10000, I$5, 【データ】蓄積用!C$2:C$10000, $A87, 【データ】蓄積用!D$2:D$10000, "&gt;=3000", 【データ】蓄積用!E$2:E$10000, "&gt;=1500")&gt;0, "〇", IF(COUNTIFS(【データ】蓄積用!A$2:A$10000, I$5, 【データ】蓄積用!C$2:C$10000, $A87, 【データ】蓄積用!Q$2:Q$10000, 1, 【データ】蓄積用!AC$2:AC$10000, "&gt;=4.0")&gt;0, "〇", "×")))</f>
        <v>×</v>
      </c>
      <c r="J87" t="str">
        <f>IF(OR($A87="", J$5=""), "", IF(COUNTIFS(【データ】蓄積用!A$2:A$10000, J$5, 【データ】蓄積用!C$2:C$10000, $A87, 【データ】蓄積用!D$2:D$10000, "&gt;=3000", 【データ】蓄積用!E$2:E$10000, "&gt;=1500")&gt;0, "〇", IF(COUNTIFS(【データ】蓄積用!A$2:A$10000, J$5, 【データ】蓄積用!C$2:C$10000, $A87, 【データ】蓄積用!Q$2:Q$10000, 1, 【データ】蓄積用!AC$2:AC$10000, "&gt;=4.0")&gt;0, "〇", "×")))</f>
        <v>〇</v>
      </c>
      <c r="K87" t="str">
        <f>IF(OR($A87="", K$5=""), "", IF(COUNTIFS(【データ】蓄積用!A$2:A$10000, K$5, 【データ】蓄積用!C$2:C$10000, $A87, 【データ】蓄積用!D$2:D$10000, "&gt;=3000", 【データ】蓄積用!E$2:E$10000, "&gt;=1500")&gt;0, "〇", IF(COUNTIFS(【データ】蓄積用!A$2:A$10000, K$5, 【データ】蓄積用!C$2:C$10000, $A87, 【データ】蓄積用!Q$2:Q$10000, 1, 【データ】蓄積用!AC$2:AC$10000, "&gt;=4.0")&gt;0, "〇", "×")))</f>
        <v>×</v>
      </c>
      <c r="L87" t="str">
        <f>IF(OR($A87="", L$5=""), "", IF(COUNTIFS(【データ】蓄積用!A$2:A$10000, L$5, 【データ】蓄積用!C$2:C$10000, $A87, 【データ】蓄積用!D$2:D$10000, "&gt;=3000", 【データ】蓄積用!E$2:E$10000, "&gt;=1500")&gt;0, "〇", IF(COUNTIFS(【データ】蓄積用!A$2:A$10000, L$5, 【データ】蓄積用!C$2:C$10000, $A87, 【データ】蓄積用!Q$2:Q$10000, 1, 【データ】蓄積用!AC$2:AC$10000, "&gt;=4.0")&gt;0, "〇", "×")))</f>
        <v>×</v>
      </c>
      <c r="M87" t="str">
        <f>IF(OR($A87="", M$5=""), "", IF(COUNTIFS(【データ】蓄積用!A$2:A$10000, M$5, 【データ】蓄積用!C$2:C$10000, $A87, 【データ】蓄積用!D$2:D$10000, "&gt;=3000", 【データ】蓄積用!E$2:E$10000, "&gt;=1500")&gt;0, "〇", IF(COUNTIFS(【データ】蓄積用!A$2:A$10000, M$5, 【データ】蓄積用!C$2:C$10000, $A87, 【データ】蓄積用!Q$2:Q$10000, 1, 【データ】蓄積用!AC$2:AC$10000, "&gt;=4.0")&gt;0, "〇", "×")))</f>
        <v>×</v>
      </c>
      <c r="N87" t="str">
        <f>IF(OR($A87="", N$5=""), "", IF(COUNTIFS(【データ】蓄積用!A$2:A$10000, N$5, 【データ】蓄積用!C$2:C$10000, $A87, 【データ】蓄積用!D$2:D$10000, "&gt;=3000", 【データ】蓄積用!E$2:E$10000, "&gt;=1500")&gt;0, "〇", IF(COUNTIFS(【データ】蓄積用!A$2:A$10000, N$5, 【データ】蓄積用!C$2:C$10000, $A87, 【データ】蓄積用!Q$2:Q$10000, 1, 【データ】蓄積用!AC$2:AC$10000, "&gt;=4.0")&gt;0, "〇", "×")))</f>
        <v>×</v>
      </c>
      <c r="O87" t="str">
        <f>IF(OR($A87="", O$5=""), "", IF(COUNTIFS(【データ】蓄積用!A$2:A$10000, O$5, 【データ】蓄積用!C$2:C$10000, $A87, 【データ】蓄積用!D$2:D$10000, "&gt;=3000", 【データ】蓄積用!E$2:E$10000, "&gt;=1500")&gt;0, "〇", IF(COUNTIFS(【データ】蓄積用!A$2:A$10000, O$5, 【データ】蓄積用!C$2:C$10000, $A87, 【データ】蓄積用!Q$2:Q$10000, 1, 【データ】蓄積用!AC$2:AC$10000, "&gt;=4.0")&gt;0, "〇", "×")))</f>
        <v>×</v>
      </c>
      <c r="P87" t="str">
        <f>IF(OR($A87="", P$5=""), "", IF(COUNTIFS(【データ】蓄積用!A$2:A$10000, P$5, 【データ】蓄積用!C$2:C$10000, $A87, 【データ】蓄積用!D$2:D$10000, "&gt;=3000", 【データ】蓄積用!E$2:E$10000, "&gt;=1500")&gt;0, "〇", IF(COUNTIFS(【データ】蓄積用!A$2:A$10000, P$5, 【データ】蓄積用!C$2:C$10000, $A87, 【データ】蓄積用!Q$2:Q$10000, 1, 【データ】蓄積用!AC$2:AC$10000, "&gt;=4.0")&gt;0, "〇", "×")))</f>
        <v>×</v>
      </c>
      <c r="Q87" t="str">
        <f>IF(OR($A87="", Q$5=""), "", IF(COUNTIFS(【データ】蓄積用!A$2:A$10000, Q$5, 【データ】蓄積用!C$2:C$10000, $A87, 【データ】蓄積用!D$2:D$10000, "&gt;=3000", 【データ】蓄積用!E$2:E$10000, "&gt;=1500")&gt;0, "〇", IF(COUNTIFS(【データ】蓄積用!A$2:A$10000, Q$5, 【データ】蓄積用!C$2:C$10000, $A87, 【データ】蓄積用!Q$2:Q$10000, 1, 【データ】蓄積用!AC$2:AC$10000, "&gt;=4.0")&gt;0, "〇", "×")))</f>
        <v>×</v>
      </c>
      <c r="R87" t="str">
        <f>IF(OR($A87="", R$5=""), "", IF(COUNTIFS(【データ】蓄積用!A$2:A$10000, R$5, 【データ】蓄積用!C$2:C$10000, $A87, 【データ】蓄積用!D$2:D$10000, "&gt;=3000", 【データ】蓄積用!E$2:E$10000, "&gt;=1500")&gt;0, "〇", IF(COUNTIFS(【データ】蓄積用!A$2:A$10000, R$5, 【データ】蓄積用!C$2:C$10000, $A87, 【データ】蓄積用!Q$2:Q$10000, 1, 【データ】蓄積用!AC$2:AC$10000, "&gt;=4.0")&gt;0, "〇", "×")))</f>
        <v>×</v>
      </c>
      <c r="S87" t="str">
        <f>IF(OR($A87="", S$5=""), "", IF(COUNTIFS(【データ】蓄積用!A$2:A$10000, S$5, 【データ】蓄積用!C$2:C$10000, $A87, 【データ】蓄積用!D$2:D$10000, "&gt;=3000", 【データ】蓄積用!E$2:E$10000, "&gt;=1500")&gt;0, "〇", IF(COUNTIFS(【データ】蓄積用!A$2:A$10000, S$5, 【データ】蓄積用!C$2:C$10000, $A87, 【データ】蓄積用!Q$2:Q$10000, 1, 【データ】蓄積用!AC$2:AC$10000, "&gt;=4.0")&gt;0, "〇", "×")))</f>
        <v>〇</v>
      </c>
      <c r="T87" t="str">
        <f>IF(OR($A87="", T$5=""), "", IF(COUNTIFS(【データ】蓄積用!A$2:A$10000, T$5, 【データ】蓄積用!C$2:C$10000, $A87, 【データ】蓄積用!D$2:D$10000, "&gt;=3000", 【データ】蓄積用!E$2:E$10000, "&gt;=1500")&gt;0, "〇", IF(COUNTIFS(【データ】蓄積用!A$2:A$10000, T$5, 【データ】蓄積用!C$2:C$10000, $A87, 【データ】蓄積用!Q$2:Q$10000, 1, 【データ】蓄積用!AC$2:AC$10000, "&gt;=4.0")&gt;0, "〇", "×")))</f>
        <v>×</v>
      </c>
      <c r="U87" t="str">
        <f>IF(OR($A87="", U$5=""), "", IF(COUNTIFS(【データ】蓄積用!A$2:A$10000, U$5, 【データ】蓄積用!C$2:C$10000, $A87, 【データ】蓄積用!D$2:D$10000, "&gt;=3000", 【データ】蓄積用!E$2:E$10000, "&gt;=1500")&gt;0, "〇", IF(COUNTIFS(【データ】蓄積用!A$2:A$10000, U$5, 【データ】蓄積用!C$2:C$10000, $A87, 【データ】蓄積用!Q$2:Q$10000, 1, 【データ】蓄積用!AC$2:AC$10000, "&gt;=4.0")&gt;0, "〇", "×")))</f>
        <v>〇</v>
      </c>
      <c r="V87" t="str">
        <f>IF(OR($A87="", V$5=""), "", IF(COUNTIFS(【データ】蓄積用!A$2:A$10000, V$5, 【データ】蓄積用!C$2:C$10000, $A87, 【データ】蓄積用!D$2:D$10000, "&gt;=3000", 【データ】蓄積用!E$2:E$10000, "&gt;=1500")&gt;0, "〇", IF(COUNTIFS(【データ】蓄積用!A$2:A$10000, V$5, 【データ】蓄積用!C$2:C$10000, $A87, 【データ】蓄積用!Q$2:Q$10000, 1, 【データ】蓄積用!AC$2:AC$10000, "&gt;=4.0")&gt;0, "〇", "×")))</f>
        <v>〇</v>
      </c>
      <c r="W87" t="str">
        <f>IF(OR($A87="", W$5=""), "", IF(COUNTIFS(【データ】蓄積用!A$2:A$10000, W$5, 【データ】蓄積用!C$2:C$10000, $A87, 【データ】蓄積用!D$2:D$10000, "&gt;=3000", 【データ】蓄積用!E$2:E$10000, "&gt;=1500")&gt;0, "〇", IF(COUNTIFS(【データ】蓄積用!A$2:A$10000, W$5, 【データ】蓄積用!C$2:C$10000, $A87, 【データ】蓄積用!Q$2:Q$10000, 1, 【データ】蓄積用!AC$2:AC$10000, "&gt;=4.0")&gt;0, "〇", "×")))</f>
        <v>×</v>
      </c>
      <c r="X87" t="str">
        <f>IF(OR($A87="", X$5=""), "", IF(COUNTIFS(【データ】蓄積用!A$2:A$10000, X$5, 【データ】蓄積用!C$2:C$10000, $A87, 【データ】蓄積用!D$2:D$10000, "&gt;=3000", 【データ】蓄積用!E$2:E$10000, "&gt;=1500")&gt;0, "〇", IF(COUNTIFS(【データ】蓄積用!A$2:A$10000, X$5, 【データ】蓄積用!C$2:C$10000, $A87, 【データ】蓄積用!Q$2:Q$10000, 1, 【データ】蓄積用!AC$2:AC$10000, "&gt;=4.0")&gt;0, "〇", "×")))</f>
        <v>〇</v>
      </c>
      <c r="Y87" t="str">
        <f>IF(OR($A87="", Y$5=""), "", IF(COUNTIFS(【データ】蓄積用!A$2:A$10000, Y$5, 【データ】蓄積用!C$2:C$10000, $A87, 【データ】蓄積用!D$2:D$10000, "&gt;=3000", 【データ】蓄積用!E$2:E$10000, "&gt;=1500")&gt;0, "〇", IF(COUNTIFS(【データ】蓄積用!A$2:A$10000, Y$5, 【データ】蓄積用!C$2:C$10000, $A87, 【データ】蓄積用!Q$2:Q$10000, 1, 【データ】蓄積用!AC$2:AC$10000, "&gt;=4.0")&gt;0, "〇", "×")))</f>
        <v>×</v>
      </c>
      <c r="Z87" t="str">
        <f>IF(OR($A87="", Z$5=""), "", IF(COUNTIFS(【データ】蓄積用!A$2:A$10000, Z$5, 【データ】蓄積用!C$2:C$10000, $A87, 【データ】蓄積用!D$2:D$10000, "&gt;=3000", 【データ】蓄積用!E$2:E$10000, "&gt;=1500")&gt;0, "〇", IF(COUNTIFS(【データ】蓄積用!A$2:A$10000, Z$5, 【データ】蓄積用!C$2:C$10000, $A87, 【データ】蓄積用!Q$2:Q$10000, 1, 【データ】蓄積用!AC$2:AC$10000, "&gt;=4.0")&gt;0, "〇", "×")))</f>
        <v>〇</v>
      </c>
      <c r="AA87" t="str">
        <f>IF(OR($A87="", AA$5=""), "", IF(COUNTIFS(【データ】蓄積用!A$2:A$10000, AA$5, 【データ】蓄積用!C$2:C$10000, $A87, 【データ】蓄積用!D$2:D$10000, "&gt;=3000", 【データ】蓄積用!E$2:E$10000, "&gt;=1500")&gt;0, "〇", IF(COUNTIFS(【データ】蓄積用!A$2:A$10000, AA$5, 【データ】蓄積用!C$2:C$10000, $A87, 【データ】蓄積用!Q$2:Q$10000, 1, 【データ】蓄積用!AC$2:AC$10000, "&gt;=4.0")&gt;0, "〇", "×")))</f>
        <v>×</v>
      </c>
      <c r="AB87" t="str">
        <f>IF(OR($A87="", AB$5=""), "", IF(COUNTIFS(【データ】蓄積用!A$2:A$10000, AB$5, 【データ】蓄積用!C$2:C$10000, $A87, 【データ】蓄積用!D$2:D$10000, "&gt;=3000", 【データ】蓄積用!E$2:E$10000, "&gt;=1500")&gt;0, "〇", IF(COUNTIFS(【データ】蓄積用!A$2:A$10000, AB$5, 【データ】蓄積用!C$2:C$10000, $A87, 【データ】蓄積用!Q$2:Q$10000, 1, 【データ】蓄積用!AC$2:AC$10000, "&gt;=4.0")&gt;0, "〇", "×")))</f>
        <v>×</v>
      </c>
      <c r="AC87" t="str">
        <f>IF(OR($A87="", AC$5=""), "", IF(COUNTIFS(【データ】蓄積用!A$2:A$10000, AC$5, 【データ】蓄積用!C$2:C$10000, $A87, 【データ】蓄積用!D$2:D$10000, "&gt;=3000", 【データ】蓄積用!E$2:E$10000, "&gt;=1500")&gt;0, "〇", IF(COUNTIFS(【データ】蓄積用!A$2:A$10000, AC$5, 【データ】蓄積用!C$2:C$10000, $A87, 【データ】蓄積用!Q$2:Q$10000, 1, 【データ】蓄積用!AC$2:AC$10000, "&gt;=4.0")&gt;0, "〇", "×")))</f>
        <v>×</v>
      </c>
      <c r="AD87" t="str">
        <f>IF(OR($A87="", AD$5=""), "", IF(COUNTIFS(【データ】蓄積用!A$2:A$10000, AD$5, 【データ】蓄積用!C$2:C$10000, $A87, 【データ】蓄積用!D$2:D$10000, "&gt;=3000", 【データ】蓄積用!E$2:E$10000, "&gt;=1500")&gt;0, "〇", IF(COUNTIFS(【データ】蓄積用!A$2:A$10000, AD$5, 【データ】蓄積用!C$2:C$10000, $A87, 【データ】蓄積用!Q$2:Q$10000, 1, 【データ】蓄積用!AC$2:AC$10000, "&gt;=4.0")&gt;0, "〇", "×")))</f>
        <v>×</v>
      </c>
      <c r="AE87" t="str">
        <f>IF(OR($A87="", AE$5=""), "", IF(COUNTIFS(【データ】蓄積用!A$2:A$10000, AE$5, 【データ】蓄積用!C$2:C$10000, $A87, 【データ】蓄積用!D$2:D$10000, "&gt;=3000", 【データ】蓄積用!E$2:E$10000, "&gt;=1500")&gt;0, "〇", IF(COUNTIFS(【データ】蓄積用!A$2:A$10000, AE$5, 【データ】蓄積用!C$2:C$10000, $A87, 【データ】蓄積用!Q$2:Q$10000, 1, 【データ】蓄積用!AC$2:AC$10000, "&gt;=4.0")&gt;0, "〇", "×")))</f>
        <v>×</v>
      </c>
      <c r="AF87" t="str">
        <f>IF(OR($A87="", AF$5=""), "", IF(COUNTIFS(【データ】蓄積用!A$2:A$10000, AF$5, 【データ】蓄積用!C$2:C$10000, $A87, 【データ】蓄積用!D$2:D$10000, "&gt;=3000", 【データ】蓄積用!E$2:E$10000, "&gt;=1500")&gt;0, "〇", IF(COUNTIFS(【データ】蓄積用!A$2:A$10000, AF$5, 【データ】蓄積用!C$2:C$10000, $A87, 【データ】蓄積用!Q$2:Q$10000, 1, 【データ】蓄積用!AC$2:AC$10000, "&gt;=4.0")&gt;0, "〇", "×")))</f>
        <v>×</v>
      </c>
      <c r="AG87" t="str">
        <f>IF(OR($A87="", AG$5=""), "", IF(COUNTIFS(【データ】蓄積用!A$2:A$10000, AG$5, 【データ】蓄積用!C$2:C$10000, $A87, 【データ】蓄積用!D$2:D$10000, "&gt;=3000", 【データ】蓄積用!E$2:E$10000, "&gt;=1500")&gt;0, "〇", IF(COUNTIFS(【データ】蓄積用!A$2:A$10000, AG$5, 【データ】蓄積用!C$2:C$10000, $A87, 【データ】蓄積用!Q$2:Q$10000, 1, 【データ】蓄積用!AC$2:AC$10000, "&gt;=4.0")&gt;0, "〇", "×")))</f>
        <v>〇</v>
      </c>
      <c r="AH87" t="str">
        <f>IF(OR($A87="", AH$5=""), "", IF(COUNTIFS(【データ】蓄積用!A$2:A$10000, AH$5, 【データ】蓄積用!C$2:C$10000, $A87, 【データ】蓄積用!D$2:D$10000, "&gt;=3000", 【データ】蓄積用!E$2:E$10000, "&gt;=1500")&gt;0, "〇", IF(COUNTIFS(【データ】蓄積用!A$2:A$10000, AH$5, 【データ】蓄積用!C$2:C$10000, $A87, 【データ】蓄積用!Q$2:Q$10000, 1, 【データ】蓄積用!AC$2:AC$10000, "&gt;=4.0")&gt;0, "〇", "×")))</f>
        <v>×</v>
      </c>
      <c r="AI87" t="str">
        <f>IF(OR($A87="", AI$5=""), "", IF(COUNTIFS(【データ】蓄積用!A$2:A$10000, AI$5, 【データ】蓄積用!C$2:C$10000, $A87, 【データ】蓄積用!D$2:D$10000, "&gt;=3000", 【データ】蓄積用!E$2:E$10000, "&gt;=1500")&gt;0, "〇", IF(COUNTIFS(【データ】蓄積用!A$2:A$10000, AI$5, 【データ】蓄積用!C$2:C$10000, $A87, 【データ】蓄積用!Q$2:Q$10000, 1, 【データ】蓄積用!AC$2:AC$10000, "&gt;=4.0")&gt;0, "〇", "×")))</f>
        <v>×</v>
      </c>
      <c r="AJ87" t="str">
        <f>IF(OR($A87="", AJ$5=""), "", IF(COUNTIFS(【データ】蓄積用!A$2:A$10000, AJ$5, 【データ】蓄積用!C$2:C$10000, $A87, 【データ】蓄積用!D$2:D$10000, "&gt;=3000", 【データ】蓄積用!E$2:E$10000, "&gt;=1500")&gt;0, "〇", IF(COUNTIFS(【データ】蓄積用!A$2:A$10000, AJ$5, 【データ】蓄積用!C$2:C$10000, $A87, 【データ】蓄積用!Q$2:Q$10000, 1, 【データ】蓄積用!AC$2:AC$10000, "&gt;=4.0")&gt;0, "〇", "×")))</f>
        <v>×</v>
      </c>
      <c r="AK87" t="str">
        <f>IF(OR($A87="", AK$5=""), "", IF(COUNTIFS(【データ】蓄積用!A$2:A$10000, AK$5, 【データ】蓄積用!C$2:C$10000, $A87, 【データ】蓄積用!D$2:D$10000, "&gt;=3000", 【データ】蓄積用!E$2:E$10000, "&gt;=1500")&gt;0, "〇", IF(COUNTIFS(【データ】蓄積用!A$2:A$10000, AK$5, 【データ】蓄積用!C$2:C$10000, $A87, 【データ】蓄積用!Q$2:Q$10000, 1, 【データ】蓄積用!AC$2:AC$10000, "&gt;=4.0")&gt;0, "〇", "×")))</f>
        <v>×</v>
      </c>
      <c r="AL87" t="str">
        <f>IF(OR($A87="", AL$5=""), "", IF(COUNTIFS(【データ】蓄積用!A$2:A$10000, AL$5, 【データ】蓄積用!C$2:C$10000, $A87, 【データ】蓄積用!D$2:D$10000, "&gt;=3000", 【データ】蓄積用!E$2:E$10000, "&gt;=1500")&gt;0, "〇", IF(COUNTIFS(【データ】蓄積用!A$2:A$10000, AL$5, 【データ】蓄積用!C$2:C$10000, $A87, 【データ】蓄積用!Q$2:Q$10000, 1, 【データ】蓄積用!AC$2:AC$10000, "&gt;=4.0")&gt;0, "〇", "×")))</f>
        <v>×</v>
      </c>
      <c r="AM87" t="str">
        <f>IF(OR($A87="", AM$5=""), "", IF(COUNTIFS(【データ】蓄積用!A$2:A$10000, AM$5, 【データ】蓄積用!C$2:C$10000, $A87, 【データ】蓄積用!D$2:D$10000, "&gt;=3000", 【データ】蓄積用!E$2:E$10000, "&gt;=1500")&gt;0, "〇", IF(COUNTIFS(【データ】蓄積用!A$2:A$10000, AM$5, 【データ】蓄積用!C$2:C$10000, $A87, 【データ】蓄積用!Q$2:Q$10000, 1, 【データ】蓄積用!AC$2:AC$10000, "&gt;=4.0")&gt;0, "〇", "×")))</f>
        <v>〇</v>
      </c>
      <c r="AN87" t="str">
        <f>IF(OR($A87="", AN$5=""), "", IF(COUNTIFS(【データ】蓄積用!A$2:A$10000, AN$5, 【データ】蓄積用!C$2:C$10000, $A87, 【データ】蓄積用!D$2:D$10000, "&gt;=3000", 【データ】蓄積用!E$2:E$10000, "&gt;=1500")&gt;0, "〇", IF(COUNTIFS(【データ】蓄積用!A$2:A$10000, AN$5, 【データ】蓄積用!C$2:C$10000, $A87, 【データ】蓄積用!Q$2:Q$10000, 1, 【データ】蓄積用!AC$2:AC$10000, "&gt;=4.0")&gt;0, "〇", "×")))</f>
        <v>×</v>
      </c>
      <c r="AO87" t="str">
        <f>IF(OR($A87="", AO$5=""), "", IF(COUNTIFS(【データ】蓄積用!A$2:A$10000, AO$5, 【データ】蓄積用!C$2:C$10000, $A87, 【データ】蓄積用!D$2:D$10000, "&gt;=3000", 【データ】蓄積用!E$2:E$10000, "&gt;=1500")&gt;0, "〇", IF(COUNTIFS(【データ】蓄積用!A$2:A$10000, AO$5, 【データ】蓄積用!C$2:C$10000, $A87, 【データ】蓄積用!Q$2:Q$10000, 1, 【データ】蓄積用!AC$2:AC$10000, "&gt;=4.0")&gt;0, "〇", "×")))</f>
        <v>〇</v>
      </c>
      <c r="AP87" t="str">
        <f>IF(OR($A87="", AP$5=""), "", IF(COUNTIFS(【データ】蓄積用!A$2:A$10000, AP$5, 【データ】蓄積用!C$2:C$10000, $A87, 【データ】蓄積用!D$2:D$10000, "&gt;=3000", 【データ】蓄積用!E$2:E$10000, "&gt;=1500")&gt;0, "〇", IF(COUNTIFS(【データ】蓄積用!A$2:A$10000, AP$5, 【データ】蓄積用!C$2:C$10000, $A87, 【データ】蓄積用!Q$2:Q$10000, 1, 【データ】蓄積用!AC$2:AC$10000, "&gt;=4.0")&gt;0, "〇", "×")))</f>
        <v>×</v>
      </c>
      <c r="AQ87" t="str">
        <f>IF(OR($A87="", AQ$5=""), "", IF(COUNTIFS(【データ】蓄積用!A$2:A$10000, AQ$5, 【データ】蓄積用!C$2:C$10000, $A87, 【データ】蓄積用!D$2:D$10000, "&gt;=3000", 【データ】蓄積用!E$2:E$10000, "&gt;=1500")&gt;0, "〇", IF(COUNTIFS(【データ】蓄積用!A$2:A$10000, AQ$5, 【データ】蓄積用!C$2:C$10000, $A87, 【データ】蓄積用!Q$2:Q$10000, 1, 【データ】蓄積用!AC$2:AC$10000, "&gt;=4.0")&gt;0, "〇", "×")))</f>
        <v>×</v>
      </c>
      <c r="AR87" t="str">
        <f>IF(OR($A87="", AR$5=""), "", IF(COUNTIFS(【データ】蓄積用!A$2:A$10000, AR$5, 【データ】蓄積用!C$2:C$10000, $A87, 【データ】蓄積用!D$2:D$10000, "&gt;=3000", 【データ】蓄積用!E$2:E$10000, "&gt;=1500")&gt;0, "〇", IF(COUNTIFS(【データ】蓄積用!A$2:A$10000, AR$5, 【データ】蓄積用!C$2:C$10000, $A87, 【データ】蓄積用!Q$2:Q$10000, 1, 【データ】蓄積用!AC$2:AC$10000, "&gt;=4.0")&gt;0, "〇", "×")))</f>
        <v>×</v>
      </c>
      <c r="AS87" t="str">
        <f>IF(OR($A87="", AS$5=""), "", IF(COUNTIFS(【データ】蓄積用!A$2:A$10000, AS$5, 【データ】蓄積用!C$2:C$10000, $A87, 【データ】蓄積用!D$2:D$10000, "&gt;=3000", 【データ】蓄積用!E$2:E$10000, "&gt;=1500")&gt;0, "〇", IF(COUNTIFS(【データ】蓄積用!A$2:A$10000, AS$5, 【データ】蓄積用!C$2:C$10000, $A87, 【データ】蓄積用!Q$2:Q$10000, 1, 【データ】蓄積用!AC$2:AC$10000, "&gt;=4.0")&gt;0, "〇", "×")))</f>
        <v>×</v>
      </c>
      <c r="AT87" t="str">
        <f>IF(OR($A87="", AT$5=""), "", IF(COUNTIFS(【データ】蓄積用!A$2:A$10000, AT$5, 【データ】蓄積用!C$2:C$10000, $A87, 【データ】蓄積用!D$2:D$10000, "&gt;=3000", 【データ】蓄積用!E$2:E$10000, "&gt;=1500")&gt;0, "〇", IF(COUNTIFS(【データ】蓄積用!A$2:A$10000, AT$5, 【データ】蓄積用!C$2:C$10000, $A87, 【データ】蓄積用!Q$2:Q$10000, 1, 【データ】蓄積用!AC$2:AC$10000, "&gt;=4.0")&gt;0, "〇", "×")))</f>
        <v>×</v>
      </c>
      <c r="AU87" t="str">
        <f>IF(OR($A87="", AU$5=""), "", IF(COUNTIFS(【データ】蓄積用!A$2:A$10000, AU$5, 【データ】蓄積用!C$2:C$10000, $A87, 【データ】蓄積用!D$2:D$10000, "&gt;=3000", 【データ】蓄積用!E$2:E$10000, "&gt;=1500")&gt;0, "〇", IF(COUNTIFS(【データ】蓄積用!A$2:A$10000, AU$5, 【データ】蓄積用!C$2:C$10000, $A87, 【データ】蓄積用!Q$2:Q$10000, 1, 【データ】蓄積用!AC$2:AC$10000, "&gt;=4.0")&gt;0, "〇", "×")))</f>
        <v>×</v>
      </c>
      <c r="AV87" t="str">
        <f>IF(OR($A87="", AV$5=""), "", IF(COUNTIFS(【データ】蓄積用!A$2:A$10000, AV$5, 【データ】蓄積用!C$2:C$10000, $A87, 【データ】蓄積用!D$2:D$10000, "&gt;=3000", 【データ】蓄積用!E$2:E$10000, "&gt;=1500")&gt;0, "〇", IF(COUNTIFS(【データ】蓄積用!A$2:A$10000, AV$5, 【データ】蓄積用!C$2:C$10000, $A87, 【データ】蓄積用!Q$2:Q$10000, 1, 【データ】蓄積用!AC$2:AC$10000, "&gt;=4.0")&gt;0, "〇", "×")))</f>
        <v>〇</v>
      </c>
      <c r="AW87" t="str">
        <f>IF(OR($A87="", AW$5=""), "", IF(COUNTIFS(【データ】蓄積用!A$2:A$10000, AW$5, 【データ】蓄積用!C$2:C$10000, $A87, 【データ】蓄積用!D$2:D$10000, "&gt;=3000", 【データ】蓄積用!E$2:E$10000, "&gt;=1500")&gt;0, "〇", IF(COUNTIFS(【データ】蓄積用!A$2:A$10000, AW$5, 【データ】蓄積用!C$2:C$10000, $A87, 【データ】蓄積用!Q$2:Q$10000, 1, 【データ】蓄積用!AC$2:AC$10000, "&gt;=4.0")&gt;0, "〇", "×")))</f>
        <v>〇</v>
      </c>
      <c r="AX87" t="str">
        <f>IF(OR($A87="", AX$5=""), "", IF(COUNTIFS(【データ】蓄積用!A$2:A$10000, AX$5, 【データ】蓄積用!C$2:C$10000, $A87, 【データ】蓄積用!D$2:D$10000, "&gt;=3000", 【データ】蓄積用!E$2:E$10000, "&gt;=1500")&gt;0, "〇", IF(COUNTIFS(【データ】蓄積用!A$2:A$10000, AX$5, 【データ】蓄積用!C$2:C$10000, $A87, 【データ】蓄積用!Q$2:Q$10000, 1, 【データ】蓄積用!AC$2:AC$10000, "&gt;=4.0")&gt;0, "〇", "×")))</f>
        <v>×</v>
      </c>
      <c r="AY87" t="str">
        <f>IF(OR($A87="", AY$5=""), "", IF(COUNTIFS(【データ】蓄積用!A$2:A$10000, AY$5, 【データ】蓄積用!C$2:C$10000, $A87, 【データ】蓄積用!D$2:D$10000, "&gt;=3000", 【データ】蓄積用!E$2:E$10000, "&gt;=1500")&gt;0, "〇", IF(COUNTIFS(【データ】蓄積用!A$2:A$10000, AY$5, 【データ】蓄積用!C$2:C$10000, $A87, 【データ】蓄積用!Q$2:Q$10000, 1, 【データ】蓄積用!AC$2:AC$10000, "&gt;=4.0")&gt;0, "〇", "×")))</f>
        <v/>
      </c>
    </row>
    <row r="88" spans="1:51">
      <c r="A88">
        <v>678</v>
      </c>
      <c r="B88" t="str">
        <f>IF(OR($A88="", B$5=""), "", IF(COUNTIFS(【データ】蓄積用!A$2:A$10000, B$5, 【データ】蓄積用!C$2:C$10000, $A88, 【データ】蓄積用!D$2:D$10000, "&gt;=3000", 【データ】蓄積用!E$2:E$10000, "&gt;=1500")&gt;0, "〇", IF(COUNTIFS(【データ】蓄積用!A$2:A$10000, B$5, 【データ】蓄積用!C$2:C$10000, $A88, 【データ】蓄積用!Q$2:Q$10000, 1, 【データ】蓄積用!AC$2:AC$10000, "&gt;=4.0")&gt;0, "〇", "×")))</f>
        <v>×</v>
      </c>
      <c r="C88" t="str">
        <f>IF(OR($A88="", C$5=""), "", IF(COUNTIFS(【データ】蓄積用!A$2:A$10000, C$5, 【データ】蓄積用!C$2:C$10000, $A88, 【データ】蓄積用!D$2:D$10000, "&gt;=3000", 【データ】蓄積用!E$2:E$10000, "&gt;=1500")&gt;0, "〇", IF(COUNTIFS(【データ】蓄積用!A$2:A$10000, C$5, 【データ】蓄積用!C$2:C$10000, $A88, 【データ】蓄積用!Q$2:Q$10000, 1, 【データ】蓄積用!AC$2:AC$10000, "&gt;=4.0")&gt;0, "〇", "×")))</f>
        <v>×</v>
      </c>
      <c r="D88" t="str">
        <f>IF(OR($A88="", D$5=""), "", IF(COUNTIFS(【データ】蓄積用!A$2:A$10000, D$5, 【データ】蓄積用!C$2:C$10000, $A88, 【データ】蓄積用!D$2:D$10000, "&gt;=3000", 【データ】蓄積用!E$2:E$10000, "&gt;=1500")&gt;0, "〇", IF(COUNTIFS(【データ】蓄積用!A$2:A$10000, D$5, 【データ】蓄積用!C$2:C$10000, $A88, 【データ】蓄積用!Q$2:Q$10000, 1, 【データ】蓄積用!AC$2:AC$10000, "&gt;=4.0")&gt;0, "〇", "×")))</f>
        <v>×</v>
      </c>
      <c r="E88" t="str">
        <f>IF(OR($A88="", E$5=""), "", IF(COUNTIFS(【データ】蓄積用!A$2:A$10000, E$5, 【データ】蓄積用!C$2:C$10000, $A88, 【データ】蓄積用!D$2:D$10000, "&gt;=3000", 【データ】蓄積用!E$2:E$10000, "&gt;=1500")&gt;0, "〇", IF(COUNTIFS(【データ】蓄積用!A$2:A$10000, E$5, 【データ】蓄積用!C$2:C$10000, $A88, 【データ】蓄積用!Q$2:Q$10000, 1, 【データ】蓄積用!AC$2:AC$10000, "&gt;=4.0")&gt;0, "〇", "×")))</f>
        <v>×</v>
      </c>
      <c r="F88" t="str">
        <f>IF(OR($A88="", F$5=""), "", IF(COUNTIFS(【データ】蓄積用!A$2:A$10000, F$5, 【データ】蓄積用!C$2:C$10000, $A88, 【データ】蓄積用!D$2:D$10000, "&gt;=3000", 【データ】蓄積用!E$2:E$10000, "&gt;=1500")&gt;0, "〇", IF(COUNTIFS(【データ】蓄積用!A$2:A$10000, F$5, 【データ】蓄積用!C$2:C$10000, $A88, 【データ】蓄積用!Q$2:Q$10000, 1, 【データ】蓄積用!AC$2:AC$10000, "&gt;=4.0")&gt;0, "〇", "×")))</f>
        <v>×</v>
      </c>
      <c r="G88" t="str">
        <f>IF(OR($A88="", G$5=""), "", IF(COUNTIFS(【データ】蓄積用!A$2:A$10000, G$5, 【データ】蓄積用!C$2:C$10000, $A88, 【データ】蓄積用!D$2:D$10000, "&gt;=3000", 【データ】蓄積用!E$2:E$10000, "&gt;=1500")&gt;0, "〇", IF(COUNTIFS(【データ】蓄積用!A$2:A$10000, G$5, 【データ】蓄積用!C$2:C$10000, $A88, 【データ】蓄積用!Q$2:Q$10000, 1, 【データ】蓄積用!AC$2:AC$10000, "&gt;=4.0")&gt;0, "〇", "×")))</f>
        <v>×</v>
      </c>
      <c r="H88" t="str">
        <f>IF(OR($A88="", H$5=""), "", IF(COUNTIFS(【データ】蓄積用!A$2:A$10000, H$5, 【データ】蓄積用!C$2:C$10000, $A88, 【データ】蓄積用!D$2:D$10000, "&gt;=3000", 【データ】蓄積用!E$2:E$10000, "&gt;=1500")&gt;0, "〇", IF(COUNTIFS(【データ】蓄積用!A$2:A$10000, H$5, 【データ】蓄積用!C$2:C$10000, $A88, 【データ】蓄積用!Q$2:Q$10000, 1, 【データ】蓄積用!AC$2:AC$10000, "&gt;=4.0")&gt;0, "〇", "×")))</f>
        <v>×</v>
      </c>
      <c r="I88" t="str">
        <f>IF(OR($A88="", I$5=""), "", IF(COUNTIFS(【データ】蓄積用!A$2:A$10000, I$5, 【データ】蓄積用!C$2:C$10000, $A88, 【データ】蓄積用!D$2:D$10000, "&gt;=3000", 【データ】蓄積用!E$2:E$10000, "&gt;=1500")&gt;0, "〇", IF(COUNTIFS(【データ】蓄積用!A$2:A$10000, I$5, 【データ】蓄積用!C$2:C$10000, $A88, 【データ】蓄積用!Q$2:Q$10000, 1, 【データ】蓄積用!AC$2:AC$10000, "&gt;=4.0")&gt;0, "〇", "×")))</f>
        <v>×</v>
      </c>
      <c r="J88" t="str">
        <f>IF(OR($A88="", J$5=""), "", IF(COUNTIFS(【データ】蓄積用!A$2:A$10000, J$5, 【データ】蓄積用!C$2:C$10000, $A88, 【データ】蓄積用!D$2:D$10000, "&gt;=3000", 【データ】蓄積用!E$2:E$10000, "&gt;=1500")&gt;0, "〇", IF(COUNTIFS(【データ】蓄積用!A$2:A$10000, J$5, 【データ】蓄積用!C$2:C$10000, $A88, 【データ】蓄積用!Q$2:Q$10000, 1, 【データ】蓄積用!AC$2:AC$10000, "&gt;=4.0")&gt;0, "〇", "×")))</f>
        <v>×</v>
      </c>
      <c r="K88" t="str">
        <f>IF(OR($A88="", K$5=""), "", IF(COUNTIFS(【データ】蓄積用!A$2:A$10000, K$5, 【データ】蓄積用!C$2:C$10000, $A88, 【データ】蓄積用!D$2:D$10000, "&gt;=3000", 【データ】蓄積用!E$2:E$10000, "&gt;=1500")&gt;0, "〇", IF(COUNTIFS(【データ】蓄積用!A$2:A$10000, K$5, 【データ】蓄積用!C$2:C$10000, $A88, 【データ】蓄積用!Q$2:Q$10000, 1, 【データ】蓄積用!AC$2:AC$10000, "&gt;=4.0")&gt;0, "〇", "×")))</f>
        <v>×</v>
      </c>
      <c r="L88" t="str">
        <f>IF(OR($A88="", L$5=""), "", IF(COUNTIFS(【データ】蓄積用!A$2:A$10000, L$5, 【データ】蓄積用!C$2:C$10000, $A88, 【データ】蓄積用!D$2:D$10000, "&gt;=3000", 【データ】蓄積用!E$2:E$10000, "&gt;=1500")&gt;0, "〇", IF(COUNTIFS(【データ】蓄積用!A$2:A$10000, L$5, 【データ】蓄積用!C$2:C$10000, $A88, 【データ】蓄積用!Q$2:Q$10000, 1, 【データ】蓄積用!AC$2:AC$10000, "&gt;=4.0")&gt;0, "〇", "×")))</f>
        <v>×</v>
      </c>
      <c r="M88" t="str">
        <f>IF(OR($A88="", M$5=""), "", IF(COUNTIFS(【データ】蓄積用!A$2:A$10000, M$5, 【データ】蓄積用!C$2:C$10000, $A88, 【データ】蓄積用!D$2:D$10000, "&gt;=3000", 【データ】蓄積用!E$2:E$10000, "&gt;=1500")&gt;0, "〇", IF(COUNTIFS(【データ】蓄積用!A$2:A$10000, M$5, 【データ】蓄積用!C$2:C$10000, $A88, 【データ】蓄積用!Q$2:Q$10000, 1, 【データ】蓄積用!AC$2:AC$10000, "&gt;=4.0")&gt;0, "〇", "×")))</f>
        <v>×</v>
      </c>
      <c r="N88" t="str">
        <f>IF(OR($A88="", N$5=""), "", IF(COUNTIFS(【データ】蓄積用!A$2:A$10000, N$5, 【データ】蓄積用!C$2:C$10000, $A88, 【データ】蓄積用!D$2:D$10000, "&gt;=3000", 【データ】蓄積用!E$2:E$10000, "&gt;=1500")&gt;0, "〇", IF(COUNTIFS(【データ】蓄積用!A$2:A$10000, N$5, 【データ】蓄積用!C$2:C$10000, $A88, 【データ】蓄積用!Q$2:Q$10000, 1, 【データ】蓄積用!AC$2:AC$10000, "&gt;=4.0")&gt;0, "〇", "×")))</f>
        <v>×</v>
      </c>
      <c r="O88" t="str">
        <f>IF(OR($A88="", O$5=""), "", IF(COUNTIFS(【データ】蓄積用!A$2:A$10000, O$5, 【データ】蓄積用!C$2:C$10000, $A88, 【データ】蓄積用!D$2:D$10000, "&gt;=3000", 【データ】蓄積用!E$2:E$10000, "&gt;=1500")&gt;0, "〇", IF(COUNTIFS(【データ】蓄積用!A$2:A$10000, O$5, 【データ】蓄積用!C$2:C$10000, $A88, 【データ】蓄積用!Q$2:Q$10000, 1, 【データ】蓄積用!AC$2:AC$10000, "&gt;=4.0")&gt;0, "〇", "×")))</f>
        <v>×</v>
      </c>
      <c r="P88" t="str">
        <f>IF(OR($A88="", P$5=""), "", IF(COUNTIFS(【データ】蓄積用!A$2:A$10000, P$5, 【データ】蓄積用!C$2:C$10000, $A88, 【データ】蓄積用!D$2:D$10000, "&gt;=3000", 【データ】蓄積用!E$2:E$10000, "&gt;=1500")&gt;0, "〇", IF(COUNTIFS(【データ】蓄積用!A$2:A$10000, P$5, 【データ】蓄積用!C$2:C$10000, $A88, 【データ】蓄積用!Q$2:Q$10000, 1, 【データ】蓄積用!AC$2:AC$10000, "&gt;=4.0")&gt;0, "〇", "×")))</f>
        <v>×</v>
      </c>
      <c r="Q88" t="str">
        <f>IF(OR($A88="", Q$5=""), "", IF(COUNTIFS(【データ】蓄積用!A$2:A$10000, Q$5, 【データ】蓄積用!C$2:C$10000, $A88, 【データ】蓄積用!D$2:D$10000, "&gt;=3000", 【データ】蓄積用!E$2:E$10000, "&gt;=1500")&gt;0, "〇", IF(COUNTIFS(【データ】蓄積用!A$2:A$10000, Q$5, 【データ】蓄積用!C$2:C$10000, $A88, 【データ】蓄積用!Q$2:Q$10000, 1, 【データ】蓄積用!AC$2:AC$10000, "&gt;=4.0")&gt;0, "〇", "×")))</f>
        <v>×</v>
      </c>
      <c r="R88" t="str">
        <f>IF(OR($A88="", R$5=""), "", IF(COUNTIFS(【データ】蓄積用!A$2:A$10000, R$5, 【データ】蓄積用!C$2:C$10000, $A88, 【データ】蓄積用!D$2:D$10000, "&gt;=3000", 【データ】蓄積用!E$2:E$10000, "&gt;=1500")&gt;0, "〇", IF(COUNTIFS(【データ】蓄積用!A$2:A$10000, R$5, 【データ】蓄積用!C$2:C$10000, $A88, 【データ】蓄積用!Q$2:Q$10000, 1, 【データ】蓄積用!AC$2:AC$10000, "&gt;=4.0")&gt;0, "〇", "×")))</f>
        <v>×</v>
      </c>
      <c r="S88" t="str">
        <f>IF(OR($A88="", S$5=""), "", IF(COUNTIFS(【データ】蓄積用!A$2:A$10000, S$5, 【データ】蓄積用!C$2:C$10000, $A88, 【データ】蓄積用!D$2:D$10000, "&gt;=3000", 【データ】蓄積用!E$2:E$10000, "&gt;=1500")&gt;0, "〇", IF(COUNTIFS(【データ】蓄積用!A$2:A$10000, S$5, 【データ】蓄積用!C$2:C$10000, $A88, 【データ】蓄積用!Q$2:Q$10000, 1, 【データ】蓄積用!AC$2:AC$10000, "&gt;=4.0")&gt;0, "〇", "×")))</f>
        <v>×</v>
      </c>
      <c r="T88" t="str">
        <f>IF(OR($A88="", T$5=""), "", IF(COUNTIFS(【データ】蓄積用!A$2:A$10000, T$5, 【データ】蓄積用!C$2:C$10000, $A88, 【データ】蓄積用!D$2:D$10000, "&gt;=3000", 【データ】蓄積用!E$2:E$10000, "&gt;=1500")&gt;0, "〇", IF(COUNTIFS(【データ】蓄積用!A$2:A$10000, T$5, 【データ】蓄積用!C$2:C$10000, $A88, 【データ】蓄積用!Q$2:Q$10000, 1, 【データ】蓄積用!AC$2:AC$10000, "&gt;=4.0")&gt;0, "〇", "×")))</f>
        <v>×</v>
      </c>
      <c r="U88" t="str">
        <f>IF(OR($A88="", U$5=""), "", IF(COUNTIFS(【データ】蓄積用!A$2:A$10000, U$5, 【データ】蓄積用!C$2:C$10000, $A88, 【データ】蓄積用!D$2:D$10000, "&gt;=3000", 【データ】蓄積用!E$2:E$10000, "&gt;=1500")&gt;0, "〇", IF(COUNTIFS(【データ】蓄積用!A$2:A$10000, U$5, 【データ】蓄積用!C$2:C$10000, $A88, 【データ】蓄積用!Q$2:Q$10000, 1, 【データ】蓄積用!AC$2:AC$10000, "&gt;=4.0")&gt;0, "〇", "×")))</f>
        <v>×</v>
      </c>
      <c r="V88" t="str">
        <f>IF(OR($A88="", V$5=""), "", IF(COUNTIFS(【データ】蓄積用!A$2:A$10000, V$5, 【データ】蓄積用!C$2:C$10000, $A88, 【データ】蓄積用!D$2:D$10000, "&gt;=3000", 【データ】蓄積用!E$2:E$10000, "&gt;=1500")&gt;0, "〇", IF(COUNTIFS(【データ】蓄積用!A$2:A$10000, V$5, 【データ】蓄積用!C$2:C$10000, $A88, 【データ】蓄積用!Q$2:Q$10000, 1, 【データ】蓄積用!AC$2:AC$10000, "&gt;=4.0")&gt;0, "〇", "×")))</f>
        <v>×</v>
      </c>
      <c r="W88" t="str">
        <f>IF(OR($A88="", W$5=""), "", IF(COUNTIFS(【データ】蓄積用!A$2:A$10000, W$5, 【データ】蓄積用!C$2:C$10000, $A88, 【データ】蓄積用!D$2:D$10000, "&gt;=3000", 【データ】蓄積用!E$2:E$10000, "&gt;=1500")&gt;0, "〇", IF(COUNTIFS(【データ】蓄積用!A$2:A$10000, W$5, 【データ】蓄積用!C$2:C$10000, $A88, 【データ】蓄積用!Q$2:Q$10000, 1, 【データ】蓄積用!AC$2:AC$10000, "&gt;=4.0")&gt;0, "〇", "×")))</f>
        <v>×</v>
      </c>
      <c r="X88" t="str">
        <f>IF(OR($A88="", X$5=""), "", IF(COUNTIFS(【データ】蓄積用!A$2:A$10000, X$5, 【データ】蓄積用!C$2:C$10000, $A88, 【データ】蓄積用!D$2:D$10000, "&gt;=3000", 【データ】蓄積用!E$2:E$10000, "&gt;=1500")&gt;0, "〇", IF(COUNTIFS(【データ】蓄積用!A$2:A$10000, X$5, 【データ】蓄積用!C$2:C$10000, $A88, 【データ】蓄積用!Q$2:Q$10000, 1, 【データ】蓄積用!AC$2:AC$10000, "&gt;=4.0")&gt;0, "〇", "×")))</f>
        <v>×</v>
      </c>
      <c r="Y88" t="str">
        <f>IF(OR($A88="", Y$5=""), "", IF(COUNTIFS(【データ】蓄積用!A$2:A$10000, Y$5, 【データ】蓄積用!C$2:C$10000, $A88, 【データ】蓄積用!D$2:D$10000, "&gt;=3000", 【データ】蓄積用!E$2:E$10000, "&gt;=1500")&gt;0, "〇", IF(COUNTIFS(【データ】蓄積用!A$2:A$10000, Y$5, 【データ】蓄積用!C$2:C$10000, $A88, 【データ】蓄積用!Q$2:Q$10000, 1, 【データ】蓄積用!AC$2:AC$10000, "&gt;=4.0")&gt;0, "〇", "×")))</f>
        <v>×</v>
      </c>
      <c r="Z88" t="str">
        <f>IF(OR($A88="", Z$5=""), "", IF(COUNTIFS(【データ】蓄積用!A$2:A$10000, Z$5, 【データ】蓄積用!C$2:C$10000, $A88, 【データ】蓄積用!D$2:D$10000, "&gt;=3000", 【データ】蓄積用!E$2:E$10000, "&gt;=1500")&gt;0, "〇", IF(COUNTIFS(【データ】蓄積用!A$2:A$10000, Z$5, 【データ】蓄積用!C$2:C$10000, $A88, 【データ】蓄積用!Q$2:Q$10000, 1, 【データ】蓄積用!AC$2:AC$10000, "&gt;=4.0")&gt;0, "〇", "×")))</f>
        <v>×</v>
      </c>
      <c r="AA88" t="str">
        <f>IF(OR($A88="", AA$5=""), "", IF(COUNTIFS(【データ】蓄積用!A$2:A$10000, AA$5, 【データ】蓄積用!C$2:C$10000, $A88, 【データ】蓄積用!D$2:D$10000, "&gt;=3000", 【データ】蓄積用!E$2:E$10000, "&gt;=1500")&gt;0, "〇", IF(COUNTIFS(【データ】蓄積用!A$2:A$10000, AA$5, 【データ】蓄積用!C$2:C$10000, $A88, 【データ】蓄積用!Q$2:Q$10000, 1, 【データ】蓄積用!AC$2:AC$10000, "&gt;=4.0")&gt;0, "〇", "×")))</f>
        <v>×</v>
      </c>
      <c r="AB88" t="str">
        <f>IF(OR($A88="", AB$5=""), "", IF(COUNTIFS(【データ】蓄積用!A$2:A$10000, AB$5, 【データ】蓄積用!C$2:C$10000, $A88, 【データ】蓄積用!D$2:D$10000, "&gt;=3000", 【データ】蓄積用!E$2:E$10000, "&gt;=1500")&gt;0, "〇", IF(COUNTIFS(【データ】蓄積用!A$2:A$10000, AB$5, 【データ】蓄積用!C$2:C$10000, $A88, 【データ】蓄積用!Q$2:Q$10000, 1, 【データ】蓄積用!AC$2:AC$10000, "&gt;=4.0")&gt;0, "〇", "×")))</f>
        <v>×</v>
      </c>
      <c r="AC88" t="str">
        <f>IF(OR($A88="", AC$5=""), "", IF(COUNTIFS(【データ】蓄積用!A$2:A$10000, AC$5, 【データ】蓄積用!C$2:C$10000, $A88, 【データ】蓄積用!D$2:D$10000, "&gt;=3000", 【データ】蓄積用!E$2:E$10000, "&gt;=1500")&gt;0, "〇", IF(COUNTIFS(【データ】蓄積用!A$2:A$10000, AC$5, 【データ】蓄積用!C$2:C$10000, $A88, 【データ】蓄積用!Q$2:Q$10000, 1, 【データ】蓄積用!AC$2:AC$10000, "&gt;=4.0")&gt;0, "〇", "×")))</f>
        <v>×</v>
      </c>
      <c r="AD88" t="str">
        <f>IF(OR($A88="", AD$5=""), "", IF(COUNTIFS(【データ】蓄積用!A$2:A$10000, AD$5, 【データ】蓄積用!C$2:C$10000, $A88, 【データ】蓄積用!D$2:D$10000, "&gt;=3000", 【データ】蓄積用!E$2:E$10000, "&gt;=1500")&gt;0, "〇", IF(COUNTIFS(【データ】蓄積用!A$2:A$10000, AD$5, 【データ】蓄積用!C$2:C$10000, $A88, 【データ】蓄積用!Q$2:Q$10000, 1, 【データ】蓄積用!AC$2:AC$10000, "&gt;=4.0")&gt;0, "〇", "×")))</f>
        <v>×</v>
      </c>
      <c r="AE88" t="str">
        <f>IF(OR($A88="", AE$5=""), "", IF(COUNTIFS(【データ】蓄積用!A$2:A$10000, AE$5, 【データ】蓄積用!C$2:C$10000, $A88, 【データ】蓄積用!D$2:D$10000, "&gt;=3000", 【データ】蓄積用!E$2:E$10000, "&gt;=1500")&gt;0, "〇", IF(COUNTIFS(【データ】蓄積用!A$2:A$10000, AE$5, 【データ】蓄積用!C$2:C$10000, $A88, 【データ】蓄積用!Q$2:Q$10000, 1, 【データ】蓄積用!AC$2:AC$10000, "&gt;=4.0")&gt;0, "〇", "×")))</f>
        <v>×</v>
      </c>
      <c r="AF88" t="str">
        <f>IF(OR($A88="", AF$5=""), "", IF(COUNTIFS(【データ】蓄積用!A$2:A$10000, AF$5, 【データ】蓄積用!C$2:C$10000, $A88, 【データ】蓄積用!D$2:D$10000, "&gt;=3000", 【データ】蓄積用!E$2:E$10000, "&gt;=1500")&gt;0, "〇", IF(COUNTIFS(【データ】蓄積用!A$2:A$10000, AF$5, 【データ】蓄積用!C$2:C$10000, $A88, 【データ】蓄積用!Q$2:Q$10000, 1, 【データ】蓄積用!AC$2:AC$10000, "&gt;=4.0")&gt;0, "〇", "×")))</f>
        <v>×</v>
      </c>
      <c r="AG88" t="str">
        <f>IF(OR($A88="", AG$5=""), "", IF(COUNTIFS(【データ】蓄積用!A$2:A$10000, AG$5, 【データ】蓄積用!C$2:C$10000, $A88, 【データ】蓄積用!D$2:D$10000, "&gt;=3000", 【データ】蓄積用!E$2:E$10000, "&gt;=1500")&gt;0, "〇", IF(COUNTIFS(【データ】蓄積用!A$2:A$10000, AG$5, 【データ】蓄積用!C$2:C$10000, $A88, 【データ】蓄積用!Q$2:Q$10000, 1, 【データ】蓄積用!AC$2:AC$10000, "&gt;=4.0")&gt;0, "〇", "×")))</f>
        <v>×</v>
      </c>
      <c r="AH88" t="str">
        <f>IF(OR($A88="", AH$5=""), "", IF(COUNTIFS(【データ】蓄積用!A$2:A$10000, AH$5, 【データ】蓄積用!C$2:C$10000, $A88, 【データ】蓄積用!D$2:D$10000, "&gt;=3000", 【データ】蓄積用!E$2:E$10000, "&gt;=1500")&gt;0, "〇", IF(COUNTIFS(【データ】蓄積用!A$2:A$10000, AH$5, 【データ】蓄積用!C$2:C$10000, $A88, 【データ】蓄積用!Q$2:Q$10000, 1, 【データ】蓄積用!AC$2:AC$10000, "&gt;=4.0")&gt;0, "〇", "×")))</f>
        <v>×</v>
      </c>
      <c r="AI88" t="str">
        <f>IF(OR($A88="", AI$5=""), "", IF(COUNTIFS(【データ】蓄積用!A$2:A$10000, AI$5, 【データ】蓄積用!C$2:C$10000, $A88, 【データ】蓄積用!D$2:D$10000, "&gt;=3000", 【データ】蓄積用!E$2:E$10000, "&gt;=1500")&gt;0, "〇", IF(COUNTIFS(【データ】蓄積用!A$2:A$10000, AI$5, 【データ】蓄積用!C$2:C$10000, $A88, 【データ】蓄積用!Q$2:Q$10000, 1, 【データ】蓄積用!AC$2:AC$10000, "&gt;=4.0")&gt;0, "〇", "×")))</f>
        <v>×</v>
      </c>
      <c r="AJ88" t="str">
        <f>IF(OR($A88="", AJ$5=""), "", IF(COUNTIFS(【データ】蓄積用!A$2:A$10000, AJ$5, 【データ】蓄積用!C$2:C$10000, $A88, 【データ】蓄積用!D$2:D$10000, "&gt;=3000", 【データ】蓄積用!E$2:E$10000, "&gt;=1500")&gt;0, "〇", IF(COUNTIFS(【データ】蓄積用!A$2:A$10000, AJ$5, 【データ】蓄積用!C$2:C$10000, $A88, 【データ】蓄積用!Q$2:Q$10000, 1, 【データ】蓄積用!AC$2:AC$10000, "&gt;=4.0")&gt;0, "〇", "×")))</f>
        <v>×</v>
      </c>
      <c r="AK88" t="str">
        <f>IF(OR($A88="", AK$5=""), "", IF(COUNTIFS(【データ】蓄積用!A$2:A$10000, AK$5, 【データ】蓄積用!C$2:C$10000, $A88, 【データ】蓄積用!D$2:D$10000, "&gt;=3000", 【データ】蓄積用!E$2:E$10000, "&gt;=1500")&gt;0, "〇", IF(COUNTIFS(【データ】蓄積用!A$2:A$10000, AK$5, 【データ】蓄積用!C$2:C$10000, $A88, 【データ】蓄積用!Q$2:Q$10000, 1, 【データ】蓄積用!AC$2:AC$10000, "&gt;=4.0")&gt;0, "〇", "×")))</f>
        <v>×</v>
      </c>
      <c r="AL88" t="str">
        <f>IF(OR($A88="", AL$5=""), "", IF(COUNTIFS(【データ】蓄積用!A$2:A$10000, AL$5, 【データ】蓄積用!C$2:C$10000, $A88, 【データ】蓄積用!D$2:D$10000, "&gt;=3000", 【データ】蓄積用!E$2:E$10000, "&gt;=1500")&gt;0, "〇", IF(COUNTIFS(【データ】蓄積用!A$2:A$10000, AL$5, 【データ】蓄積用!C$2:C$10000, $A88, 【データ】蓄積用!Q$2:Q$10000, 1, 【データ】蓄積用!AC$2:AC$10000, "&gt;=4.0")&gt;0, "〇", "×")))</f>
        <v>×</v>
      </c>
      <c r="AM88" t="str">
        <f>IF(OR($A88="", AM$5=""), "", IF(COUNTIFS(【データ】蓄積用!A$2:A$10000, AM$5, 【データ】蓄積用!C$2:C$10000, $A88, 【データ】蓄積用!D$2:D$10000, "&gt;=3000", 【データ】蓄積用!E$2:E$10000, "&gt;=1500")&gt;0, "〇", IF(COUNTIFS(【データ】蓄積用!A$2:A$10000, AM$5, 【データ】蓄積用!C$2:C$10000, $A88, 【データ】蓄積用!Q$2:Q$10000, 1, 【データ】蓄積用!AC$2:AC$10000, "&gt;=4.0")&gt;0, "〇", "×")))</f>
        <v>×</v>
      </c>
      <c r="AN88" t="str">
        <f>IF(OR($A88="", AN$5=""), "", IF(COUNTIFS(【データ】蓄積用!A$2:A$10000, AN$5, 【データ】蓄積用!C$2:C$10000, $A88, 【データ】蓄積用!D$2:D$10000, "&gt;=3000", 【データ】蓄積用!E$2:E$10000, "&gt;=1500")&gt;0, "〇", IF(COUNTIFS(【データ】蓄積用!A$2:A$10000, AN$5, 【データ】蓄積用!C$2:C$10000, $A88, 【データ】蓄積用!Q$2:Q$10000, 1, 【データ】蓄積用!AC$2:AC$10000, "&gt;=4.0")&gt;0, "〇", "×")))</f>
        <v>×</v>
      </c>
      <c r="AO88" t="str">
        <f>IF(OR($A88="", AO$5=""), "", IF(COUNTIFS(【データ】蓄積用!A$2:A$10000, AO$5, 【データ】蓄積用!C$2:C$10000, $A88, 【データ】蓄積用!D$2:D$10000, "&gt;=3000", 【データ】蓄積用!E$2:E$10000, "&gt;=1500")&gt;0, "〇", IF(COUNTIFS(【データ】蓄積用!A$2:A$10000, AO$5, 【データ】蓄積用!C$2:C$10000, $A88, 【データ】蓄積用!Q$2:Q$10000, 1, 【データ】蓄積用!AC$2:AC$10000, "&gt;=4.0")&gt;0, "〇", "×")))</f>
        <v>×</v>
      </c>
      <c r="AP88" t="str">
        <f>IF(OR($A88="", AP$5=""), "", IF(COUNTIFS(【データ】蓄積用!A$2:A$10000, AP$5, 【データ】蓄積用!C$2:C$10000, $A88, 【データ】蓄積用!D$2:D$10000, "&gt;=3000", 【データ】蓄積用!E$2:E$10000, "&gt;=1500")&gt;0, "〇", IF(COUNTIFS(【データ】蓄積用!A$2:A$10000, AP$5, 【データ】蓄積用!C$2:C$10000, $A88, 【データ】蓄積用!Q$2:Q$10000, 1, 【データ】蓄積用!AC$2:AC$10000, "&gt;=4.0")&gt;0, "〇", "×")))</f>
        <v>×</v>
      </c>
      <c r="AQ88" t="str">
        <f>IF(OR($A88="", AQ$5=""), "", IF(COUNTIFS(【データ】蓄積用!A$2:A$10000, AQ$5, 【データ】蓄積用!C$2:C$10000, $A88, 【データ】蓄積用!D$2:D$10000, "&gt;=3000", 【データ】蓄積用!E$2:E$10000, "&gt;=1500")&gt;0, "〇", IF(COUNTIFS(【データ】蓄積用!A$2:A$10000, AQ$5, 【データ】蓄積用!C$2:C$10000, $A88, 【データ】蓄積用!Q$2:Q$10000, 1, 【データ】蓄積用!AC$2:AC$10000, "&gt;=4.0")&gt;0, "〇", "×")))</f>
        <v>×</v>
      </c>
      <c r="AR88" t="str">
        <f>IF(OR($A88="", AR$5=""), "", IF(COUNTIFS(【データ】蓄積用!A$2:A$10000, AR$5, 【データ】蓄積用!C$2:C$10000, $A88, 【データ】蓄積用!D$2:D$10000, "&gt;=3000", 【データ】蓄積用!E$2:E$10000, "&gt;=1500")&gt;0, "〇", IF(COUNTIFS(【データ】蓄積用!A$2:A$10000, AR$5, 【データ】蓄積用!C$2:C$10000, $A88, 【データ】蓄積用!Q$2:Q$10000, 1, 【データ】蓄積用!AC$2:AC$10000, "&gt;=4.0")&gt;0, "〇", "×")))</f>
        <v>×</v>
      </c>
      <c r="AS88" t="str">
        <f>IF(OR($A88="", AS$5=""), "", IF(COUNTIFS(【データ】蓄積用!A$2:A$10000, AS$5, 【データ】蓄積用!C$2:C$10000, $A88, 【データ】蓄積用!D$2:D$10000, "&gt;=3000", 【データ】蓄積用!E$2:E$10000, "&gt;=1500")&gt;0, "〇", IF(COUNTIFS(【データ】蓄積用!A$2:A$10000, AS$5, 【データ】蓄積用!C$2:C$10000, $A88, 【データ】蓄積用!Q$2:Q$10000, 1, 【データ】蓄積用!AC$2:AC$10000, "&gt;=4.0")&gt;0, "〇", "×")))</f>
        <v>×</v>
      </c>
      <c r="AT88" t="str">
        <f>IF(OR($A88="", AT$5=""), "", IF(COUNTIFS(【データ】蓄積用!A$2:A$10000, AT$5, 【データ】蓄積用!C$2:C$10000, $A88, 【データ】蓄積用!D$2:D$10000, "&gt;=3000", 【データ】蓄積用!E$2:E$10000, "&gt;=1500")&gt;0, "〇", IF(COUNTIFS(【データ】蓄積用!A$2:A$10000, AT$5, 【データ】蓄積用!C$2:C$10000, $A88, 【データ】蓄積用!Q$2:Q$10000, 1, 【データ】蓄積用!AC$2:AC$10000, "&gt;=4.0")&gt;0, "〇", "×")))</f>
        <v>×</v>
      </c>
      <c r="AU88" t="str">
        <f>IF(OR($A88="", AU$5=""), "", IF(COUNTIFS(【データ】蓄積用!A$2:A$10000, AU$5, 【データ】蓄積用!C$2:C$10000, $A88, 【データ】蓄積用!D$2:D$10000, "&gt;=3000", 【データ】蓄積用!E$2:E$10000, "&gt;=1500")&gt;0, "〇", IF(COUNTIFS(【データ】蓄積用!A$2:A$10000, AU$5, 【データ】蓄積用!C$2:C$10000, $A88, 【データ】蓄積用!Q$2:Q$10000, 1, 【データ】蓄積用!AC$2:AC$10000, "&gt;=4.0")&gt;0, "〇", "×")))</f>
        <v>×</v>
      </c>
      <c r="AV88" t="str">
        <f>IF(OR($A88="", AV$5=""), "", IF(COUNTIFS(【データ】蓄積用!A$2:A$10000, AV$5, 【データ】蓄積用!C$2:C$10000, $A88, 【データ】蓄積用!D$2:D$10000, "&gt;=3000", 【データ】蓄積用!E$2:E$10000, "&gt;=1500")&gt;0, "〇", IF(COUNTIFS(【データ】蓄積用!A$2:A$10000, AV$5, 【データ】蓄積用!C$2:C$10000, $A88, 【データ】蓄積用!Q$2:Q$10000, 1, 【データ】蓄積用!AC$2:AC$10000, "&gt;=4.0")&gt;0, "〇", "×")))</f>
        <v>×</v>
      </c>
      <c r="AW88" t="str">
        <f>IF(OR($A88="", AW$5=""), "", IF(COUNTIFS(【データ】蓄積用!A$2:A$10000, AW$5, 【データ】蓄積用!C$2:C$10000, $A88, 【データ】蓄積用!D$2:D$10000, "&gt;=3000", 【データ】蓄積用!E$2:E$10000, "&gt;=1500")&gt;0, "〇", IF(COUNTIFS(【データ】蓄積用!A$2:A$10000, AW$5, 【データ】蓄積用!C$2:C$10000, $A88, 【データ】蓄積用!Q$2:Q$10000, 1, 【データ】蓄積用!AC$2:AC$10000, "&gt;=4.0")&gt;0, "〇", "×")))</f>
        <v>×</v>
      </c>
      <c r="AX88" t="str">
        <f>IF(OR($A88="", AX$5=""), "", IF(COUNTIFS(【データ】蓄積用!A$2:A$10000, AX$5, 【データ】蓄積用!C$2:C$10000, $A88, 【データ】蓄積用!D$2:D$10000, "&gt;=3000", 【データ】蓄積用!E$2:E$10000, "&gt;=1500")&gt;0, "〇", IF(COUNTIFS(【データ】蓄積用!A$2:A$10000, AX$5, 【データ】蓄積用!C$2:C$10000, $A88, 【データ】蓄積用!Q$2:Q$10000, 1, 【データ】蓄積用!AC$2:AC$10000, "&gt;=4.0")&gt;0, "〇", "×")))</f>
        <v>×</v>
      </c>
      <c r="AY88" t="str">
        <f>IF(OR($A88="", AY$5=""), "", IF(COUNTIFS(【データ】蓄積用!A$2:A$10000, AY$5, 【データ】蓄積用!C$2:C$10000, $A88, 【データ】蓄積用!D$2:D$10000, "&gt;=3000", 【データ】蓄積用!E$2:E$10000, "&gt;=1500")&gt;0, "〇", IF(COUNTIFS(【データ】蓄積用!A$2:A$10000, AY$5, 【データ】蓄積用!C$2:C$10000, $A88, 【データ】蓄積用!Q$2:Q$10000, 1, 【データ】蓄積用!AC$2:AC$10000, "&gt;=4.0")&gt;0, "〇", "×")))</f>
        <v/>
      </c>
    </row>
    <row r="89" spans="1:51">
      <c r="A89">
        <v>680</v>
      </c>
      <c r="B89" t="str">
        <f>IF(OR($A89="", B$5=""), "", IF(COUNTIFS(【データ】蓄積用!A$2:A$10000, B$5, 【データ】蓄積用!C$2:C$10000, $A89, 【データ】蓄積用!D$2:D$10000, "&gt;=3000", 【データ】蓄積用!E$2:E$10000, "&gt;=1500")&gt;0, "〇", IF(COUNTIFS(【データ】蓄積用!A$2:A$10000, B$5, 【データ】蓄積用!C$2:C$10000, $A89, 【データ】蓄積用!Q$2:Q$10000, 1, 【データ】蓄積用!AC$2:AC$10000, "&gt;=4.0")&gt;0, "〇", "×")))</f>
        <v>×</v>
      </c>
      <c r="C89" t="str">
        <f>IF(OR($A89="", C$5=""), "", IF(COUNTIFS(【データ】蓄積用!A$2:A$10000, C$5, 【データ】蓄積用!C$2:C$10000, $A89, 【データ】蓄積用!D$2:D$10000, "&gt;=3000", 【データ】蓄積用!E$2:E$10000, "&gt;=1500")&gt;0, "〇", IF(COUNTIFS(【データ】蓄積用!A$2:A$10000, C$5, 【データ】蓄積用!C$2:C$10000, $A89, 【データ】蓄積用!Q$2:Q$10000, 1, 【データ】蓄積用!AC$2:AC$10000, "&gt;=4.0")&gt;0, "〇", "×")))</f>
        <v>×</v>
      </c>
      <c r="D89" t="str">
        <f>IF(OR($A89="", D$5=""), "", IF(COUNTIFS(【データ】蓄積用!A$2:A$10000, D$5, 【データ】蓄積用!C$2:C$10000, $A89, 【データ】蓄積用!D$2:D$10000, "&gt;=3000", 【データ】蓄積用!E$2:E$10000, "&gt;=1500")&gt;0, "〇", IF(COUNTIFS(【データ】蓄積用!A$2:A$10000, D$5, 【データ】蓄積用!C$2:C$10000, $A89, 【データ】蓄積用!Q$2:Q$10000, 1, 【データ】蓄積用!AC$2:AC$10000, "&gt;=4.0")&gt;0, "〇", "×")))</f>
        <v>×</v>
      </c>
      <c r="E89" t="str">
        <f>IF(OR($A89="", E$5=""), "", IF(COUNTIFS(【データ】蓄積用!A$2:A$10000, E$5, 【データ】蓄積用!C$2:C$10000, $A89, 【データ】蓄積用!D$2:D$10000, "&gt;=3000", 【データ】蓄積用!E$2:E$10000, "&gt;=1500")&gt;0, "〇", IF(COUNTIFS(【データ】蓄積用!A$2:A$10000, E$5, 【データ】蓄積用!C$2:C$10000, $A89, 【データ】蓄積用!Q$2:Q$10000, 1, 【データ】蓄積用!AC$2:AC$10000, "&gt;=4.0")&gt;0, "〇", "×")))</f>
        <v>×</v>
      </c>
      <c r="F89" t="str">
        <f>IF(OR($A89="", F$5=""), "", IF(COUNTIFS(【データ】蓄積用!A$2:A$10000, F$5, 【データ】蓄積用!C$2:C$10000, $A89, 【データ】蓄積用!D$2:D$10000, "&gt;=3000", 【データ】蓄積用!E$2:E$10000, "&gt;=1500")&gt;0, "〇", IF(COUNTIFS(【データ】蓄積用!A$2:A$10000, F$5, 【データ】蓄積用!C$2:C$10000, $A89, 【データ】蓄積用!Q$2:Q$10000, 1, 【データ】蓄積用!AC$2:AC$10000, "&gt;=4.0")&gt;0, "〇", "×")))</f>
        <v>×</v>
      </c>
      <c r="G89" t="str">
        <f>IF(OR($A89="", G$5=""), "", IF(COUNTIFS(【データ】蓄積用!A$2:A$10000, G$5, 【データ】蓄積用!C$2:C$10000, $A89, 【データ】蓄積用!D$2:D$10000, "&gt;=3000", 【データ】蓄積用!E$2:E$10000, "&gt;=1500")&gt;0, "〇", IF(COUNTIFS(【データ】蓄積用!A$2:A$10000, G$5, 【データ】蓄積用!C$2:C$10000, $A89, 【データ】蓄積用!Q$2:Q$10000, 1, 【データ】蓄積用!AC$2:AC$10000, "&gt;=4.0")&gt;0, "〇", "×")))</f>
        <v>×</v>
      </c>
      <c r="H89" t="str">
        <f>IF(OR($A89="", H$5=""), "", IF(COUNTIFS(【データ】蓄積用!A$2:A$10000, H$5, 【データ】蓄積用!C$2:C$10000, $A89, 【データ】蓄積用!D$2:D$10000, "&gt;=3000", 【データ】蓄積用!E$2:E$10000, "&gt;=1500")&gt;0, "〇", IF(COUNTIFS(【データ】蓄積用!A$2:A$10000, H$5, 【データ】蓄積用!C$2:C$10000, $A89, 【データ】蓄積用!Q$2:Q$10000, 1, 【データ】蓄積用!AC$2:AC$10000, "&gt;=4.0")&gt;0, "〇", "×")))</f>
        <v>×</v>
      </c>
      <c r="I89" t="str">
        <f>IF(OR($A89="", I$5=""), "", IF(COUNTIFS(【データ】蓄積用!A$2:A$10000, I$5, 【データ】蓄積用!C$2:C$10000, $A89, 【データ】蓄積用!D$2:D$10000, "&gt;=3000", 【データ】蓄積用!E$2:E$10000, "&gt;=1500")&gt;0, "〇", IF(COUNTIFS(【データ】蓄積用!A$2:A$10000, I$5, 【データ】蓄積用!C$2:C$10000, $A89, 【データ】蓄積用!Q$2:Q$10000, 1, 【データ】蓄積用!AC$2:AC$10000, "&gt;=4.0")&gt;0, "〇", "×")))</f>
        <v>×</v>
      </c>
      <c r="J89" t="str">
        <f>IF(OR($A89="", J$5=""), "", IF(COUNTIFS(【データ】蓄積用!A$2:A$10000, J$5, 【データ】蓄積用!C$2:C$10000, $A89, 【データ】蓄積用!D$2:D$10000, "&gt;=3000", 【データ】蓄積用!E$2:E$10000, "&gt;=1500")&gt;0, "〇", IF(COUNTIFS(【データ】蓄積用!A$2:A$10000, J$5, 【データ】蓄積用!C$2:C$10000, $A89, 【データ】蓄積用!Q$2:Q$10000, 1, 【データ】蓄積用!AC$2:AC$10000, "&gt;=4.0")&gt;0, "〇", "×")))</f>
        <v>×</v>
      </c>
      <c r="K89" t="str">
        <f>IF(OR($A89="", K$5=""), "", IF(COUNTIFS(【データ】蓄積用!A$2:A$10000, K$5, 【データ】蓄積用!C$2:C$10000, $A89, 【データ】蓄積用!D$2:D$10000, "&gt;=3000", 【データ】蓄積用!E$2:E$10000, "&gt;=1500")&gt;0, "〇", IF(COUNTIFS(【データ】蓄積用!A$2:A$10000, K$5, 【データ】蓄積用!C$2:C$10000, $A89, 【データ】蓄積用!Q$2:Q$10000, 1, 【データ】蓄積用!AC$2:AC$10000, "&gt;=4.0")&gt;0, "〇", "×")))</f>
        <v>×</v>
      </c>
      <c r="L89" t="str">
        <f>IF(OR($A89="", L$5=""), "", IF(COUNTIFS(【データ】蓄積用!A$2:A$10000, L$5, 【データ】蓄積用!C$2:C$10000, $A89, 【データ】蓄積用!D$2:D$10000, "&gt;=3000", 【データ】蓄積用!E$2:E$10000, "&gt;=1500")&gt;0, "〇", IF(COUNTIFS(【データ】蓄積用!A$2:A$10000, L$5, 【データ】蓄積用!C$2:C$10000, $A89, 【データ】蓄積用!Q$2:Q$10000, 1, 【データ】蓄積用!AC$2:AC$10000, "&gt;=4.0")&gt;0, "〇", "×")))</f>
        <v>×</v>
      </c>
      <c r="M89" t="str">
        <f>IF(OR($A89="", M$5=""), "", IF(COUNTIFS(【データ】蓄積用!A$2:A$10000, M$5, 【データ】蓄積用!C$2:C$10000, $A89, 【データ】蓄積用!D$2:D$10000, "&gt;=3000", 【データ】蓄積用!E$2:E$10000, "&gt;=1500")&gt;0, "〇", IF(COUNTIFS(【データ】蓄積用!A$2:A$10000, M$5, 【データ】蓄積用!C$2:C$10000, $A89, 【データ】蓄積用!Q$2:Q$10000, 1, 【データ】蓄積用!AC$2:AC$10000, "&gt;=4.0")&gt;0, "〇", "×")))</f>
        <v>×</v>
      </c>
      <c r="N89" t="str">
        <f>IF(OR($A89="", N$5=""), "", IF(COUNTIFS(【データ】蓄積用!A$2:A$10000, N$5, 【データ】蓄積用!C$2:C$10000, $A89, 【データ】蓄積用!D$2:D$10000, "&gt;=3000", 【データ】蓄積用!E$2:E$10000, "&gt;=1500")&gt;0, "〇", IF(COUNTIFS(【データ】蓄積用!A$2:A$10000, N$5, 【データ】蓄積用!C$2:C$10000, $A89, 【データ】蓄積用!Q$2:Q$10000, 1, 【データ】蓄積用!AC$2:AC$10000, "&gt;=4.0")&gt;0, "〇", "×")))</f>
        <v>×</v>
      </c>
      <c r="O89" t="str">
        <f>IF(OR($A89="", O$5=""), "", IF(COUNTIFS(【データ】蓄積用!A$2:A$10000, O$5, 【データ】蓄積用!C$2:C$10000, $A89, 【データ】蓄積用!D$2:D$10000, "&gt;=3000", 【データ】蓄積用!E$2:E$10000, "&gt;=1500")&gt;0, "〇", IF(COUNTIFS(【データ】蓄積用!A$2:A$10000, O$5, 【データ】蓄積用!C$2:C$10000, $A89, 【データ】蓄積用!Q$2:Q$10000, 1, 【データ】蓄積用!AC$2:AC$10000, "&gt;=4.0")&gt;0, "〇", "×")))</f>
        <v>×</v>
      </c>
      <c r="P89" t="str">
        <f>IF(OR($A89="", P$5=""), "", IF(COUNTIFS(【データ】蓄積用!A$2:A$10000, P$5, 【データ】蓄積用!C$2:C$10000, $A89, 【データ】蓄積用!D$2:D$10000, "&gt;=3000", 【データ】蓄積用!E$2:E$10000, "&gt;=1500")&gt;0, "〇", IF(COUNTIFS(【データ】蓄積用!A$2:A$10000, P$5, 【データ】蓄積用!C$2:C$10000, $A89, 【データ】蓄積用!Q$2:Q$10000, 1, 【データ】蓄積用!AC$2:AC$10000, "&gt;=4.0")&gt;0, "〇", "×")))</f>
        <v>×</v>
      </c>
      <c r="Q89" t="str">
        <f>IF(OR($A89="", Q$5=""), "", IF(COUNTIFS(【データ】蓄積用!A$2:A$10000, Q$5, 【データ】蓄積用!C$2:C$10000, $A89, 【データ】蓄積用!D$2:D$10000, "&gt;=3000", 【データ】蓄積用!E$2:E$10000, "&gt;=1500")&gt;0, "〇", IF(COUNTIFS(【データ】蓄積用!A$2:A$10000, Q$5, 【データ】蓄積用!C$2:C$10000, $A89, 【データ】蓄積用!Q$2:Q$10000, 1, 【データ】蓄積用!AC$2:AC$10000, "&gt;=4.0")&gt;0, "〇", "×")))</f>
        <v>×</v>
      </c>
      <c r="R89" t="str">
        <f>IF(OR($A89="", R$5=""), "", IF(COUNTIFS(【データ】蓄積用!A$2:A$10000, R$5, 【データ】蓄積用!C$2:C$10000, $A89, 【データ】蓄積用!D$2:D$10000, "&gt;=3000", 【データ】蓄積用!E$2:E$10000, "&gt;=1500")&gt;0, "〇", IF(COUNTIFS(【データ】蓄積用!A$2:A$10000, R$5, 【データ】蓄積用!C$2:C$10000, $A89, 【データ】蓄積用!Q$2:Q$10000, 1, 【データ】蓄積用!AC$2:AC$10000, "&gt;=4.0")&gt;0, "〇", "×")))</f>
        <v>×</v>
      </c>
      <c r="S89" t="str">
        <f>IF(OR($A89="", S$5=""), "", IF(COUNTIFS(【データ】蓄積用!A$2:A$10000, S$5, 【データ】蓄積用!C$2:C$10000, $A89, 【データ】蓄積用!D$2:D$10000, "&gt;=3000", 【データ】蓄積用!E$2:E$10000, "&gt;=1500")&gt;0, "〇", IF(COUNTIFS(【データ】蓄積用!A$2:A$10000, S$5, 【データ】蓄積用!C$2:C$10000, $A89, 【データ】蓄積用!Q$2:Q$10000, 1, 【データ】蓄積用!AC$2:AC$10000, "&gt;=4.0")&gt;0, "〇", "×")))</f>
        <v>×</v>
      </c>
      <c r="T89" t="str">
        <f>IF(OR($A89="", T$5=""), "", IF(COUNTIFS(【データ】蓄積用!A$2:A$10000, T$5, 【データ】蓄積用!C$2:C$10000, $A89, 【データ】蓄積用!D$2:D$10000, "&gt;=3000", 【データ】蓄積用!E$2:E$10000, "&gt;=1500")&gt;0, "〇", IF(COUNTIFS(【データ】蓄積用!A$2:A$10000, T$5, 【データ】蓄積用!C$2:C$10000, $A89, 【データ】蓄積用!Q$2:Q$10000, 1, 【データ】蓄積用!AC$2:AC$10000, "&gt;=4.0")&gt;0, "〇", "×")))</f>
        <v>〇</v>
      </c>
      <c r="U89" t="str">
        <f>IF(OR($A89="", U$5=""), "", IF(COUNTIFS(【データ】蓄積用!A$2:A$10000, U$5, 【データ】蓄積用!C$2:C$10000, $A89, 【データ】蓄積用!D$2:D$10000, "&gt;=3000", 【データ】蓄積用!E$2:E$10000, "&gt;=1500")&gt;0, "〇", IF(COUNTIFS(【データ】蓄積用!A$2:A$10000, U$5, 【データ】蓄積用!C$2:C$10000, $A89, 【データ】蓄積用!Q$2:Q$10000, 1, 【データ】蓄積用!AC$2:AC$10000, "&gt;=4.0")&gt;0, "〇", "×")))</f>
        <v>×</v>
      </c>
      <c r="V89" t="str">
        <f>IF(OR($A89="", V$5=""), "", IF(COUNTIFS(【データ】蓄積用!A$2:A$10000, V$5, 【データ】蓄積用!C$2:C$10000, $A89, 【データ】蓄積用!D$2:D$10000, "&gt;=3000", 【データ】蓄積用!E$2:E$10000, "&gt;=1500")&gt;0, "〇", IF(COUNTIFS(【データ】蓄積用!A$2:A$10000, V$5, 【データ】蓄積用!C$2:C$10000, $A89, 【データ】蓄積用!Q$2:Q$10000, 1, 【データ】蓄積用!AC$2:AC$10000, "&gt;=4.0")&gt;0, "〇", "×")))</f>
        <v>×</v>
      </c>
      <c r="W89" t="str">
        <f>IF(OR($A89="", W$5=""), "", IF(COUNTIFS(【データ】蓄積用!A$2:A$10000, W$5, 【データ】蓄積用!C$2:C$10000, $A89, 【データ】蓄積用!D$2:D$10000, "&gt;=3000", 【データ】蓄積用!E$2:E$10000, "&gt;=1500")&gt;0, "〇", IF(COUNTIFS(【データ】蓄積用!A$2:A$10000, W$5, 【データ】蓄積用!C$2:C$10000, $A89, 【データ】蓄積用!Q$2:Q$10000, 1, 【データ】蓄積用!AC$2:AC$10000, "&gt;=4.0")&gt;0, "〇", "×")))</f>
        <v>×</v>
      </c>
      <c r="X89" t="str">
        <f>IF(OR($A89="", X$5=""), "", IF(COUNTIFS(【データ】蓄積用!A$2:A$10000, X$5, 【データ】蓄積用!C$2:C$10000, $A89, 【データ】蓄積用!D$2:D$10000, "&gt;=3000", 【データ】蓄積用!E$2:E$10000, "&gt;=1500")&gt;0, "〇", IF(COUNTIFS(【データ】蓄積用!A$2:A$10000, X$5, 【データ】蓄積用!C$2:C$10000, $A89, 【データ】蓄積用!Q$2:Q$10000, 1, 【データ】蓄積用!AC$2:AC$10000, "&gt;=4.0")&gt;0, "〇", "×")))</f>
        <v>×</v>
      </c>
      <c r="Y89" t="str">
        <f>IF(OR($A89="", Y$5=""), "", IF(COUNTIFS(【データ】蓄積用!A$2:A$10000, Y$5, 【データ】蓄積用!C$2:C$10000, $A89, 【データ】蓄積用!D$2:D$10000, "&gt;=3000", 【データ】蓄積用!E$2:E$10000, "&gt;=1500")&gt;0, "〇", IF(COUNTIFS(【データ】蓄積用!A$2:A$10000, Y$5, 【データ】蓄積用!C$2:C$10000, $A89, 【データ】蓄積用!Q$2:Q$10000, 1, 【データ】蓄積用!AC$2:AC$10000, "&gt;=4.0")&gt;0, "〇", "×")))</f>
        <v>×</v>
      </c>
      <c r="Z89" t="str">
        <f>IF(OR($A89="", Z$5=""), "", IF(COUNTIFS(【データ】蓄積用!A$2:A$10000, Z$5, 【データ】蓄積用!C$2:C$10000, $A89, 【データ】蓄積用!D$2:D$10000, "&gt;=3000", 【データ】蓄積用!E$2:E$10000, "&gt;=1500")&gt;0, "〇", IF(COUNTIFS(【データ】蓄積用!A$2:A$10000, Z$5, 【データ】蓄積用!C$2:C$10000, $A89, 【データ】蓄積用!Q$2:Q$10000, 1, 【データ】蓄積用!AC$2:AC$10000, "&gt;=4.0")&gt;0, "〇", "×")))</f>
        <v>×</v>
      </c>
      <c r="AA89" t="str">
        <f>IF(OR($A89="", AA$5=""), "", IF(COUNTIFS(【データ】蓄積用!A$2:A$10000, AA$5, 【データ】蓄積用!C$2:C$10000, $A89, 【データ】蓄積用!D$2:D$10000, "&gt;=3000", 【データ】蓄積用!E$2:E$10000, "&gt;=1500")&gt;0, "〇", IF(COUNTIFS(【データ】蓄積用!A$2:A$10000, AA$5, 【データ】蓄積用!C$2:C$10000, $A89, 【データ】蓄積用!Q$2:Q$10000, 1, 【データ】蓄積用!AC$2:AC$10000, "&gt;=4.0")&gt;0, "〇", "×")))</f>
        <v>×</v>
      </c>
      <c r="AB89" t="str">
        <f>IF(OR($A89="", AB$5=""), "", IF(COUNTIFS(【データ】蓄積用!A$2:A$10000, AB$5, 【データ】蓄積用!C$2:C$10000, $A89, 【データ】蓄積用!D$2:D$10000, "&gt;=3000", 【データ】蓄積用!E$2:E$10000, "&gt;=1500")&gt;0, "〇", IF(COUNTIFS(【データ】蓄積用!A$2:A$10000, AB$5, 【データ】蓄積用!C$2:C$10000, $A89, 【データ】蓄積用!Q$2:Q$10000, 1, 【データ】蓄積用!AC$2:AC$10000, "&gt;=4.0")&gt;0, "〇", "×")))</f>
        <v>×</v>
      </c>
      <c r="AC89" t="str">
        <f>IF(OR($A89="", AC$5=""), "", IF(COUNTIFS(【データ】蓄積用!A$2:A$10000, AC$5, 【データ】蓄積用!C$2:C$10000, $A89, 【データ】蓄積用!D$2:D$10000, "&gt;=3000", 【データ】蓄積用!E$2:E$10000, "&gt;=1500")&gt;0, "〇", IF(COUNTIFS(【データ】蓄積用!A$2:A$10000, AC$5, 【データ】蓄積用!C$2:C$10000, $A89, 【データ】蓄積用!Q$2:Q$10000, 1, 【データ】蓄積用!AC$2:AC$10000, "&gt;=4.0")&gt;0, "〇", "×")))</f>
        <v>×</v>
      </c>
      <c r="AD89" t="str">
        <f>IF(OR($A89="", AD$5=""), "", IF(COUNTIFS(【データ】蓄積用!A$2:A$10000, AD$5, 【データ】蓄積用!C$2:C$10000, $A89, 【データ】蓄積用!D$2:D$10000, "&gt;=3000", 【データ】蓄積用!E$2:E$10000, "&gt;=1500")&gt;0, "〇", IF(COUNTIFS(【データ】蓄積用!A$2:A$10000, AD$5, 【データ】蓄積用!C$2:C$10000, $A89, 【データ】蓄積用!Q$2:Q$10000, 1, 【データ】蓄積用!AC$2:AC$10000, "&gt;=4.0")&gt;0, "〇", "×")))</f>
        <v>×</v>
      </c>
      <c r="AE89" t="str">
        <f>IF(OR($A89="", AE$5=""), "", IF(COUNTIFS(【データ】蓄積用!A$2:A$10000, AE$5, 【データ】蓄積用!C$2:C$10000, $A89, 【データ】蓄積用!D$2:D$10000, "&gt;=3000", 【データ】蓄積用!E$2:E$10000, "&gt;=1500")&gt;0, "〇", IF(COUNTIFS(【データ】蓄積用!A$2:A$10000, AE$5, 【データ】蓄積用!C$2:C$10000, $A89, 【データ】蓄積用!Q$2:Q$10000, 1, 【データ】蓄積用!AC$2:AC$10000, "&gt;=4.0")&gt;0, "〇", "×")))</f>
        <v>×</v>
      </c>
      <c r="AF89" t="str">
        <f>IF(OR($A89="", AF$5=""), "", IF(COUNTIFS(【データ】蓄積用!A$2:A$10000, AF$5, 【データ】蓄積用!C$2:C$10000, $A89, 【データ】蓄積用!D$2:D$10000, "&gt;=3000", 【データ】蓄積用!E$2:E$10000, "&gt;=1500")&gt;0, "〇", IF(COUNTIFS(【データ】蓄積用!A$2:A$10000, AF$5, 【データ】蓄積用!C$2:C$10000, $A89, 【データ】蓄積用!Q$2:Q$10000, 1, 【データ】蓄積用!AC$2:AC$10000, "&gt;=4.0")&gt;0, "〇", "×")))</f>
        <v>×</v>
      </c>
      <c r="AG89" t="str">
        <f>IF(OR($A89="", AG$5=""), "", IF(COUNTIFS(【データ】蓄積用!A$2:A$10000, AG$5, 【データ】蓄積用!C$2:C$10000, $A89, 【データ】蓄積用!D$2:D$10000, "&gt;=3000", 【データ】蓄積用!E$2:E$10000, "&gt;=1500")&gt;0, "〇", IF(COUNTIFS(【データ】蓄積用!A$2:A$10000, AG$5, 【データ】蓄積用!C$2:C$10000, $A89, 【データ】蓄積用!Q$2:Q$10000, 1, 【データ】蓄積用!AC$2:AC$10000, "&gt;=4.0")&gt;0, "〇", "×")))</f>
        <v>×</v>
      </c>
      <c r="AH89" t="str">
        <f>IF(OR($A89="", AH$5=""), "", IF(COUNTIFS(【データ】蓄積用!A$2:A$10000, AH$5, 【データ】蓄積用!C$2:C$10000, $A89, 【データ】蓄積用!D$2:D$10000, "&gt;=3000", 【データ】蓄積用!E$2:E$10000, "&gt;=1500")&gt;0, "〇", IF(COUNTIFS(【データ】蓄積用!A$2:A$10000, AH$5, 【データ】蓄積用!C$2:C$10000, $A89, 【データ】蓄積用!Q$2:Q$10000, 1, 【データ】蓄積用!AC$2:AC$10000, "&gt;=4.0")&gt;0, "〇", "×")))</f>
        <v>×</v>
      </c>
      <c r="AI89" t="str">
        <f>IF(OR($A89="", AI$5=""), "", IF(COUNTIFS(【データ】蓄積用!A$2:A$10000, AI$5, 【データ】蓄積用!C$2:C$10000, $A89, 【データ】蓄積用!D$2:D$10000, "&gt;=3000", 【データ】蓄積用!E$2:E$10000, "&gt;=1500")&gt;0, "〇", IF(COUNTIFS(【データ】蓄積用!A$2:A$10000, AI$5, 【データ】蓄積用!C$2:C$10000, $A89, 【データ】蓄積用!Q$2:Q$10000, 1, 【データ】蓄積用!AC$2:AC$10000, "&gt;=4.0")&gt;0, "〇", "×")))</f>
        <v>×</v>
      </c>
      <c r="AJ89" t="str">
        <f>IF(OR($A89="", AJ$5=""), "", IF(COUNTIFS(【データ】蓄積用!A$2:A$10000, AJ$5, 【データ】蓄積用!C$2:C$10000, $A89, 【データ】蓄積用!D$2:D$10000, "&gt;=3000", 【データ】蓄積用!E$2:E$10000, "&gt;=1500")&gt;0, "〇", IF(COUNTIFS(【データ】蓄積用!A$2:A$10000, AJ$5, 【データ】蓄積用!C$2:C$10000, $A89, 【データ】蓄積用!Q$2:Q$10000, 1, 【データ】蓄積用!AC$2:AC$10000, "&gt;=4.0")&gt;0, "〇", "×")))</f>
        <v>×</v>
      </c>
      <c r="AK89" t="str">
        <f>IF(OR($A89="", AK$5=""), "", IF(COUNTIFS(【データ】蓄積用!A$2:A$10000, AK$5, 【データ】蓄積用!C$2:C$10000, $A89, 【データ】蓄積用!D$2:D$10000, "&gt;=3000", 【データ】蓄積用!E$2:E$10000, "&gt;=1500")&gt;0, "〇", IF(COUNTIFS(【データ】蓄積用!A$2:A$10000, AK$5, 【データ】蓄積用!C$2:C$10000, $A89, 【データ】蓄積用!Q$2:Q$10000, 1, 【データ】蓄積用!AC$2:AC$10000, "&gt;=4.0")&gt;0, "〇", "×")))</f>
        <v>×</v>
      </c>
      <c r="AL89" t="str">
        <f>IF(OR($A89="", AL$5=""), "", IF(COUNTIFS(【データ】蓄積用!A$2:A$10000, AL$5, 【データ】蓄積用!C$2:C$10000, $A89, 【データ】蓄積用!D$2:D$10000, "&gt;=3000", 【データ】蓄積用!E$2:E$10000, "&gt;=1500")&gt;0, "〇", IF(COUNTIFS(【データ】蓄積用!A$2:A$10000, AL$5, 【データ】蓄積用!C$2:C$10000, $A89, 【データ】蓄積用!Q$2:Q$10000, 1, 【データ】蓄積用!AC$2:AC$10000, "&gt;=4.0")&gt;0, "〇", "×")))</f>
        <v>×</v>
      </c>
      <c r="AM89" t="str">
        <f>IF(OR($A89="", AM$5=""), "", IF(COUNTIFS(【データ】蓄積用!A$2:A$10000, AM$5, 【データ】蓄積用!C$2:C$10000, $A89, 【データ】蓄積用!D$2:D$10000, "&gt;=3000", 【データ】蓄積用!E$2:E$10000, "&gt;=1500")&gt;0, "〇", IF(COUNTIFS(【データ】蓄積用!A$2:A$10000, AM$5, 【データ】蓄積用!C$2:C$10000, $A89, 【データ】蓄積用!Q$2:Q$10000, 1, 【データ】蓄積用!AC$2:AC$10000, "&gt;=4.0")&gt;0, "〇", "×")))</f>
        <v>×</v>
      </c>
      <c r="AN89" t="str">
        <f>IF(OR($A89="", AN$5=""), "", IF(COUNTIFS(【データ】蓄積用!A$2:A$10000, AN$5, 【データ】蓄積用!C$2:C$10000, $A89, 【データ】蓄積用!D$2:D$10000, "&gt;=3000", 【データ】蓄積用!E$2:E$10000, "&gt;=1500")&gt;0, "〇", IF(COUNTIFS(【データ】蓄積用!A$2:A$10000, AN$5, 【データ】蓄積用!C$2:C$10000, $A89, 【データ】蓄積用!Q$2:Q$10000, 1, 【データ】蓄積用!AC$2:AC$10000, "&gt;=4.0")&gt;0, "〇", "×")))</f>
        <v>×</v>
      </c>
      <c r="AO89" t="str">
        <f>IF(OR($A89="", AO$5=""), "", IF(COUNTIFS(【データ】蓄積用!A$2:A$10000, AO$5, 【データ】蓄積用!C$2:C$10000, $A89, 【データ】蓄積用!D$2:D$10000, "&gt;=3000", 【データ】蓄積用!E$2:E$10000, "&gt;=1500")&gt;0, "〇", IF(COUNTIFS(【データ】蓄積用!A$2:A$10000, AO$5, 【データ】蓄積用!C$2:C$10000, $A89, 【データ】蓄積用!Q$2:Q$10000, 1, 【データ】蓄積用!AC$2:AC$10000, "&gt;=4.0")&gt;0, "〇", "×")))</f>
        <v>×</v>
      </c>
      <c r="AP89" t="str">
        <f>IF(OR($A89="", AP$5=""), "", IF(COUNTIFS(【データ】蓄積用!A$2:A$10000, AP$5, 【データ】蓄積用!C$2:C$10000, $A89, 【データ】蓄積用!D$2:D$10000, "&gt;=3000", 【データ】蓄積用!E$2:E$10000, "&gt;=1500")&gt;0, "〇", IF(COUNTIFS(【データ】蓄積用!A$2:A$10000, AP$5, 【データ】蓄積用!C$2:C$10000, $A89, 【データ】蓄積用!Q$2:Q$10000, 1, 【データ】蓄積用!AC$2:AC$10000, "&gt;=4.0")&gt;0, "〇", "×")))</f>
        <v>×</v>
      </c>
      <c r="AQ89" t="str">
        <f>IF(OR($A89="", AQ$5=""), "", IF(COUNTIFS(【データ】蓄積用!A$2:A$10000, AQ$5, 【データ】蓄積用!C$2:C$10000, $A89, 【データ】蓄積用!D$2:D$10000, "&gt;=3000", 【データ】蓄積用!E$2:E$10000, "&gt;=1500")&gt;0, "〇", IF(COUNTIFS(【データ】蓄積用!A$2:A$10000, AQ$5, 【データ】蓄積用!C$2:C$10000, $A89, 【データ】蓄積用!Q$2:Q$10000, 1, 【データ】蓄積用!AC$2:AC$10000, "&gt;=4.0")&gt;0, "〇", "×")))</f>
        <v>×</v>
      </c>
      <c r="AR89" t="str">
        <f>IF(OR($A89="", AR$5=""), "", IF(COUNTIFS(【データ】蓄積用!A$2:A$10000, AR$5, 【データ】蓄積用!C$2:C$10000, $A89, 【データ】蓄積用!D$2:D$10000, "&gt;=3000", 【データ】蓄積用!E$2:E$10000, "&gt;=1500")&gt;0, "〇", IF(COUNTIFS(【データ】蓄積用!A$2:A$10000, AR$5, 【データ】蓄積用!C$2:C$10000, $A89, 【データ】蓄積用!Q$2:Q$10000, 1, 【データ】蓄積用!AC$2:AC$10000, "&gt;=4.0")&gt;0, "〇", "×")))</f>
        <v>×</v>
      </c>
      <c r="AS89" t="str">
        <f>IF(OR($A89="", AS$5=""), "", IF(COUNTIFS(【データ】蓄積用!A$2:A$10000, AS$5, 【データ】蓄積用!C$2:C$10000, $A89, 【データ】蓄積用!D$2:D$10000, "&gt;=3000", 【データ】蓄積用!E$2:E$10000, "&gt;=1500")&gt;0, "〇", IF(COUNTIFS(【データ】蓄積用!A$2:A$10000, AS$5, 【データ】蓄積用!C$2:C$10000, $A89, 【データ】蓄積用!Q$2:Q$10000, 1, 【データ】蓄積用!AC$2:AC$10000, "&gt;=4.0")&gt;0, "〇", "×")))</f>
        <v>×</v>
      </c>
      <c r="AT89" t="str">
        <f>IF(OR($A89="", AT$5=""), "", IF(COUNTIFS(【データ】蓄積用!A$2:A$10000, AT$5, 【データ】蓄積用!C$2:C$10000, $A89, 【データ】蓄積用!D$2:D$10000, "&gt;=3000", 【データ】蓄積用!E$2:E$10000, "&gt;=1500")&gt;0, "〇", IF(COUNTIFS(【データ】蓄積用!A$2:A$10000, AT$5, 【データ】蓄積用!C$2:C$10000, $A89, 【データ】蓄積用!Q$2:Q$10000, 1, 【データ】蓄積用!AC$2:AC$10000, "&gt;=4.0")&gt;0, "〇", "×")))</f>
        <v>〇</v>
      </c>
      <c r="AU89" t="str">
        <f>IF(OR($A89="", AU$5=""), "", IF(COUNTIFS(【データ】蓄積用!A$2:A$10000, AU$5, 【データ】蓄積用!C$2:C$10000, $A89, 【データ】蓄積用!D$2:D$10000, "&gt;=3000", 【データ】蓄積用!E$2:E$10000, "&gt;=1500")&gt;0, "〇", IF(COUNTIFS(【データ】蓄積用!A$2:A$10000, AU$5, 【データ】蓄積用!C$2:C$10000, $A89, 【データ】蓄積用!Q$2:Q$10000, 1, 【データ】蓄積用!AC$2:AC$10000, "&gt;=4.0")&gt;0, "〇", "×")))</f>
        <v>×</v>
      </c>
      <c r="AV89" t="str">
        <f>IF(OR($A89="", AV$5=""), "", IF(COUNTIFS(【データ】蓄積用!A$2:A$10000, AV$5, 【データ】蓄積用!C$2:C$10000, $A89, 【データ】蓄積用!D$2:D$10000, "&gt;=3000", 【データ】蓄積用!E$2:E$10000, "&gt;=1500")&gt;0, "〇", IF(COUNTIFS(【データ】蓄積用!A$2:A$10000, AV$5, 【データ】蓄積用!C$2:C$10000, $A89, 【データ】蓄積用!Q$2:Q$10000, 1, 【データ】蓄積用!AC$2:AC$10000, "&gt;=4.0")&gt;0, "〇", "×")))</f>
        <v>×</v>
      </c>
      <c r="AW89" t="str">
        <f>IF(OR($A89="", AW$5=""), "", IF(COUNTIFS(【データ】蓄積用!A$2:A$10000, AW$5, 【データ】蓄積用!C$2:C$10000, $A89, 【データ】蓄積用!D$2:D$10000, "&gt;=3000", 【データ】蓄積用!E$2:E$10000, "&gt;=1500")&gt;0, "〇", IF(COUNTIFS(【データ】蓄積用!A$2:A$10000, AW$5, 【データ】蓄積用!C$2:C$10000, $A89, 【データ】蓄積用!Q$2:Q$10000, 1, 【データ】蓄積用!AC$2:AC$10000, "&gt;=4.0")&gt;0, "〇", "×")))</f>
        <v>×</v>
      </c>
      <c r="AX89" t="str">
        <f>IF(OR($A89="", AX$5=""), "", IF(COUNTIFS(【データ】蓄積用!A$2:A$10000, AX$5, 【データ】蓄積用!C$2:C$10000, $A89, 【データ】蓄積用!D$2:D$10000, "&gt;=3000", 【データ】蓄積用!E$2:E$10000, "&gt;=1500")&gt;0, "〇", IF(COUNTIFS(【データ】蓄積用!A$2:A$10000, AX$5, 【データ】蓄積用!C$2:C$10000, $A89, 【データ】蓄積用!Q$2:Q$10000, 1, 【データ】蓄積用!AC$2:AC$10000, "&gt;=4.0")&gt;0, "〇", "×")))</f>
        <v>×</v>
      </c>
      <c r="AY89" t="str">
        <f>IF(OR($A89="", AY$5=""), "", IF(COUNTIFS(【データ】蓄積用!A$2:A$10000, AY$5, 【データ】蓄積用!C$2:C$10000, $A89, 【データ】蓄積用!D$2:D$10000, "&gt;=3000", 【データ】蓄積用!E$2:E$10000, "&gt;=1500")&gt;0, "〇", IF(COUNTIFS(【データ】蓄積用!A$2:A$10000, AY$5, 【データ】蓄積用!C$2:C$10000, $A89, 【データ】蓄積用!Q$2:Q$10000, 1, 【データ】蓄積用!AC$2:AC$10000, "&gt;=4.0")&gt;0, "〇", "×")))</f>
        <v/>
      </c>
    </row>
    <row r="90" spans="1:51">
      <c r="A90">
        <v>681</v>
      </c>
      <c r="B90" t="str">
        <f>IF(OR($A90="", B$5=""), "", IF(COUNTIFS(【データ】蓄積用!A$2:A$10000, B$5, 【データ】蓄積用!C$2:C$10000, $A90, 【データ】蓄積用!D$2:D$10000, "&gt;=3000", 【データ】蓄積用!E$2:E$10000, "&gt;=1500")&gt;0, "〇", IF(COUNTIFS(【データ】蓄積用!A$2:A$10000, B$5, 【データ】蓄積用!C$2:C$10000, $A90, 【データ】蓄積用!Q$2:Q$10000, 1, 【データ】蓄積用!AC$2:AC$10000, "&gt;=4.0")&gt;0, "〇", "×")))</f>
        <v>×</v>
      </c>
      <c r="C90" t="str">
        <f>IF(OR($A90="", C$5=""), "", IF(COUNTIFS(【データ】蓄積用!A$2:A$10000, C$5, 【データ】蓄積用!C$2:C$10000, $A90, 【データ】蓄積用!D$2:D$10000, "&gt;=3000", 【データ】蓄積用!E$2:E$10000, "&gt;=1500")&gt;0, "〇", IF(COUNTIFS(【データ】蓄積用!A$2:A$10000, C$5, 【データ】蓄積用!C$2:C$10000, $A90, 【データ】蓄積用!Q$2:Q$10000, 1, 【データ】蓄積用!AC$2:AC$10000, "&gt;=4.0")&gt;0, "〇", "×")))</f>
        <v>×</v>
      </c>
      <c r="D90" t="str">
        <f>IF(OR($A90="", D$5=""), "", IF(COUNTIFS(【データ】蓄積用!A$2:A$10000, D$5, 【データ】蓄積用!C$2:C$10000, $A90, 【データ】蓄積用!D$2:D$10000, "&gt;=3000", 【データ】蓄積用!E$2:E$10000, "&gt;=1500")&gt;0, "〇", IF(COUNTIFS(【データ】蓄積用!A$2:A$10000, D$5, 【データ】蓄積用!C$2:C$10000, $A90, 【データ】蓄積用!Q$2:Q$10000, 1, 【データ】蓄積用!AC$2:AC$10000, "&gt;=4.0")&gt;0, "〇", "×")))</f>
        <v>×</v>
      </c>
      <c r="E90" t="str">
        <f>IF(OR($A90="", E$5=""), "", IF(COUNTIFS(【データ】蓄積用!A$2:A$10000, E$5, 【データ】蓄積用!C$2:C$10000, $A90, 【データ】蓄積用!D$2:D$10000, "&gt;=3000", 【データ】蓄積用!E$2:E$10000, "&gt;=1500")&gt;0, "〇", IF(COUNTIFS(【データ】蓄積用!A$2:A$10000, E$5, 【データ】蓄積用!C$2:C$10000, $A90, 【データ】蓄積用!Q$2:Q$10000, 1, 【データ】蓄積用!AC$2:AC$10000, "&gt;=4.0")&gt;0, "〇", "×")))</f>
        <v>×</v>
      </c>
      <c r="F90" t="str">
        <f>IF(OR($A90="", F$5=""), "", IF(COUNTIFS(【データ】蓄積用!A$2:A$10000, F$5, 【データ】蓄積用!C$2:C$10000, $A90, 【データ】蓄積用!D$2:D$10000, "&gt;=3000", 【データ】蓄積用!E$2:E$10000, "&gt;=1500")&gt;0, "〇", IF(COUNTIFS(【データ】蓄積用!A$2:A$10000, F$5, 【データ】蓄積用!C$2:C$10000, $A90, 【データ】蓄積用!Q$2:Q$10000, 1, 【データ】蓄積用!AC$2:AC$10000, "&gt;=4.0")&gt;0, "〇", "×")))</f>
        <v>×</v>
      </c>
      <c r="G90" t="str">
        <f>IF(OR($A90="", G$5=""), "", IF(COUNTIFS(【データ】蓄積用!A$2:A$10000, G$5, 【データ】蓄積用!C$2:C$10000, $A90, 【データ】蓄積用!D$2:D$10000, "&gt;=3000", 【データ】蓄積用!E$2:E$10000, "&gt;=1500")&gt;0, "〇", IF(COUNTIFS(【データ】蓄積用!A$2:A$10000, G$5, 【データ】蓄積用!C$2:C$10000, $A90, 【データ】蓄積用!Q$2:Q$10000, 1, 【データ】蓄積用!AC$2:AC$10000, "&gt;=4.0")&gt;0, "〇", "×")))</f>
        <v>×</v>
      </c>
      <c r="H90" t="str">
        <f>IF(OR($A90="", H$5=""), "", IF(COUNTIFS(【データ】蓄積用!A$2:A$10000, H$5, 【データ】蓄積用!C$2:C$10000, $A90, 【データ】蓄積用!D$2:D$10000, "&gt;=3000", 【データ】蓄積用!E$2:E$10000, "&gt;=1500")&gt;0, "〇", IF(COUNTIFS(【データ】蓄積用!A$2:A$10000, H$5, 【データ】蓄積用!C$2:C$10000, $A90, 【データ】蓄積用!Q$2:Q$10000, 1, 【データ】蓄積用!AC$2:AC$10000, "&gt;=4.0")&gt;0, "〇", "×")))</f>
        <v>×</v>
      </c>
      <c r="I90" t="str">
        <f>IF(OR($A90="", I$5=""), "", IF(COUNTIFS(【データ】蓄積用!A$2:A$10000, I$5, 【データ】蓄積用!C$2:C$10000, $A90, 【データ】蓄積用!D$2:D$10000, "&gt;=3000", 【データ】蓄積用!E$2:E$10000, "&gt;=1500")&gt;0, "〇", IF(COUNTIFS(【データ】蓄積用!A$2:A$10000, I$5, 【データ】蓄積用!C$2:C$10000, $A90, 【データ】蓄積用!Q$2:Q$10000, 1, 【データ】蓄積用!AC$2:AC$10000, "&gt;=4.0")&gt;0, "〇", "×")))</f>
        <v>×</v>
      </c>
      <c r="J90" t="str">
        <f>IF(OR($A90="", J$5=""), "", IF(COUNTIFS(【データ】蓄積用!A$2:A$10000, J$5, 【データ】蓄積用!C$2:C$10000, $A90, 【データ】蓄積用!D$2:D$10000, "&gt;=3000", 【データ】蓄積用!E$2:E$10000, "&gt;=1500")&gt;0, "〇", IF(COUNTIFS(【データ】蓄積用!A$2:A$10000, J$5, 【データ】蓄積用!C$2:C$10000, $A90, 【データ】蓄積用!Q$2:Q$10000, 1, 【データ】蓄積用!AC$2:AC$10000, "&gt;=4.0")&gt;0, "〇", "×")))</f>
        <v>〇</v>
      </c>
      <c r="K90" t="str">
        <f>IF(OR($A90="", K$5=""), "", IF(COUNTIFS(【データ】蓄積用!A$2:A$10000, K$5, 【データ】蓄積用!C$2:C$10000, $A90, 【データ】蓄積用!D$2:D$10000, "&gt;=3000", 【データ】蓄積用!E$2:E$10000, "&gt;=1500")&gt;0, "〇", IF(COUNTIFS(【データ】蓄積用!A$2:A$10000, K$5, 【データ】蓄積用!C$2:C$10000, $A90, 【データ】蓄積用!Q$2:Q$10000, 1, 【データ】蓄積用!AC$2:AC$10000, "&gt;=4.0")&gt;0, "〇", "×")))</f>
        <v>×</v>
      </c>
      <c r="L90" t="str">
        <f>IF(OR($A90="", L$5=""), "", IF(COUNTIFS(【データ】蓄積用!A$2:A$10000, L$5, 【データ】蓄積用!C$2:C$10000, $A90, 【データ】蓄積用!D$2:D$10000, "&gt;=3000", 【データ】蓄積用!E$2:E$10000, "&gt;=1500")&gt;0, "〇", IF(COUNTIFS(【データ】蓄積用!A$2:A$10000, L$5, 【データ】蓄積用!C$2:C$10000, $A90, 【データ】蓄積用!Q$2:Q$10000, 1, 【データ】蓄積用!AC$2:AC$10000, "&gt;=4.0")&gt;0, "〇", "×")))</f>
        <v>×</v>
      </c>
      <c r="M90" t="str">
        <f>IF(OR($A90="", M$5=""), "", IF(COUNTIFS(【データ】蓄積用!A$2:A$10000, M$5, 【データ】蓄積用!C$2:C$10000, $A90, 【データ】蓄積用!D$2:D$10000, "&gt;=3000", 【データ】蓄積用!E$2:E$10000, "&gt;=1500")&gt;0, "〇", IF(COUNTIFS(【データ】蓄積用!A$2:A$10000, M$5, 【データ】蓄積用!C$2:C$10000, $A90, 【データ】蓄積用!Q$2:Q$10000, 1, 【データ】蓄積用!AC$2:AC$10000, "&gt;=4.0")&gt;0, "〇", "×")))</f>
        <v>×</v>
      </c>
      <c r="N90" t="str">
        <f>IF(OR($A90="", N$5=""), "", IF(COUNTIFS(【データ】蓄積用!A$2:A$10000, N$5, 【データ】蓄積用!C$2:C$10000, $A90, 【データ】蓄積用!D$2:D$10000, "&gt;=3000", 【データ】蓄積用!E$2:E$10000, "&gt;=1500")&gt;0, "〇", IF(COUNTIFS(【データ】蓄積用!A$2:A$10000, N$5, 【データ】蓄積用!C$2:C$10000, $A90, 【データ】蓄積用!Q$2:Q$10000, 1, 【データ】蓄積用!AC$2:AC$10000, "&gt;=4.0")&gt;0, "〇", "×")))</f>
        <v>×</v>
      </c>
      <c r="O90" t="str">
        <f>IF(OR($A90="", O$5=""), "", IF(COUNTIFS(【データ】蓄積用!A$2:A$10000, O$5, 【データ】蓄積用!C$2:C$10000, $A90, 【データ】蓄積用!D$2:D$10000, "&gt;=3000", 【データ】蓄積用!E$2:E$10000, "&gt;=1500")&gt;0, "〇", IF(COUNTIFS(【データ】蓄積用!A$2:A$10000, O$5, 【データ】蓄積用!C$2:C$10000, $A90, 【データ】蓄積用!Q$2:Q$10000, 1, 【データ】蓄積用!AC$2:AC$10000, "&gt;=4.0")&gt;0, "〇", "×")))</f>
        <v>×</v>
      </c>
      <c r="P90" t="str">
        <f>IF(OR($A90="", P$5=""), "", IF(COUNTIFS(【データ】蓄積用!A$2:A$10000, P$5, 【データ】蓄積用!C$2:C$10000, $A90, 【データ】蓄積用!D$2:D$10000, "&gt;=3000", 【データ】蓄積用!E$2:E$10000, "&gt;=1500")&gt;0, "〇", IF(COUNTIFS(【データ】蓄積用!A$2:A$10000, P$5, 【データ】蓄積用!C$2:C$10000, $A90, 【データ】蓄積用!Q$2:Q$10000, 1, 【データ】蓄積用!AC$2:AC$10000, "&gt;=4.0")&gt;0, "〇", "×")))</f>
        <v>×</v>
      </c>
      <c r="Q90" t="str">
        <f>IF(OR($A90="", Q$5=""), "", IF(COUNTIFS(【データ】蓄積用!A$2:A$10000, Q$5, 【データ】蓄積用!C$2:C$10000, $A90, 【データ】蓄積用!D$2:D$10000, "&gt;=3000", 【データ】蓄積用!E$2:E$10000, "&gt;=1500")&gt;0, "〇", IF(COUNTIFS(【データ】蓄積用!A$2:A$10000, Q$5, 【データ】蓄積用!C$2:C$10000, $A90, 【データ】蓄積用!Q$2:Q$10000, 1, 【データ】蓄積用!AC$2:AC$10000, "&gt;=4.0")&gt;0, "〇", "×")))</f>
        <v>×</v>
      </c>
      <c r="R90" t="str">
        <f>IF(OR($A90="", R$5=""), "", IF(COUNTIFS(【データ】蓄積用!A$2:A$10000, R$5, 【データ】蓄積用!C$2:C$10000, $A90, 【データ】蓄積用!D$2:D$10000, "&gt;=3000", 【データ】蓄積用!E$2:E$10000, "&gt;=1500")&gt;0, "〇", IF(COUNTIFS(【データ】蓄積用!A$2:A$10000, R$5, 【データ】蓄積用!C$2:C$10000, $A90, 【データ】蓄積用!Q$2:Q$10000, 1, 【データ】蓄積用!AC$2:AC$10000, "&gt;=4.0")&gt;0, "〇", "×")))</f>
        <v>×</v>
      </c>
      <c r="S90" t="str">
        <f>IF(OR($A90="", S$5=""), "", IF(COUNTIFS(【データ】蓄積用!A$2:A$10000, S$5, 【データ】蓄積用!C$2:C$10000, $A90, 【データ】蓄積用!D$2:D$10000, "&gt;=3000", 【データ】蓄積用!E$2:E$10000, "&gt;=1500")&gt;0, "〇", IF(COUNTIFS(【データ】蓄積用!A$2:A$10000, S$5, 【データ】蓄積用!C$2:C$10000, $A90, 【データ】蓄積用!Q$2:Q$10000, 1, 【データ】蓄積用!AC$2:AC$10000, "&gt;=4.0")&gt;0, "〇", "×")))</f>
        <v>×</v>
      </c>
      <c r="T90" t="str">
        <f>IF(OR($A90="", T$5=""), "", IF(COUNTIFS(【データ】蓄積用!A$2:A$10000, T$5, 【データ】蓄積用!C$2:C$10000, $A90, 【データ】蓄積用!D$2:D$10000, "&gt;=3000", 【データ】蓄積用!E$2:E$10000, "&gt;=1500")&gt;0, "〇", IF(COUNTIFS(【データ】蓄積用!A$2:A$10000, T$5, 【データ】蓄積用!C$2:C$10000, $A90, 【データ】蓄積用!Q$2:Q$10000, 1, 【データ】蓄積用!AC$2:AC$10000, "&gt;=4.0")&gt;0, "〇", "×")))</f>
        <v>×</v>
      </c>
      <c r="U90" t="str">
        <f>IF(OR($A90="", U$5=""), "", IF(COUNTIFS(【データ】蓄積用!A$2:A$10000, U$5, 【データ】蓄積用!C$2:C$10000, $A90, 【データ】蓄積用!D$2:D$10000, "&gt;=3000", 【データ】蓄積用!E$2:E$10000, "&gt;=1500")&gt;0, "〇", IF(COUNTIFS(【データ】蓄積用!A$2:A$10000, U$5, 【データ】蓄積用!C$2:C$10000, $A90, 【データ】蓄積用!Q$2:Q$10000, 1, 【データ】蓄積用!AC$2:AC$10000, "&gt;=4.0")&gt;0, "〇", "×")))</f>
        <v>×</v>
      </c>
      <c r="V90" t="str">
        <f>IF(OR($A90="", V$5=""), "", IF(COUNTIFS(【データ】蓄積用!A$2:A$10000, V$5, 【データ】蓄積用!C$2:C$10000, $A90, 【データ】蓄積用!D$2:D$10000, "&gt;=3000", 【データ】蓄積用!E$2:E$10000, "&gt;=1500")&gt;0, "〇", IF(COUNTIFS(【データ】蓄積用!A$2:A$10000, V$5, 【データ】蓄積用!C$2:C$10000, $A90, 【データ】蓄積用!Q$2:Q$10000, 1, 【データ】蓄積用!AC$2:AC$10000, "&gt;=4.0")&gt;0, "〇", "×")))</f>
        <v>×</v>
      </c>
      <c r="W90" t="str">
        <f>IF(OR($A90="", W$5=""), "", IF(COUNTIFS(【データ】蓄積用!A$2:A$10000, W$5, 【データ】蓄積用!C$2:C$10000, $A90, 【データ】蓄積用!D$2:D$10000, "&gt;=3000", 【データ】蓄積用!E$2:E$10000, "&gt;=1500")&gt;0, "〇", IF(COUNTIFS(【データ】蓄積用!A$2:A$10000, W$5, 【データ】蓄積用!C$2:C$10000, $A90, 【データ】蓄積用!Q$2:Q$10000, 1, 【データ】蓄積用!AC$2:AC$10000, "&gt;=4.0")&gt;0, "〇", "×")))</f>
        <v>×</v>
      </c>
      <c r="X90" t="str">
        <f>IF(OR($A90="", X$5=""), "", IF(COUNTIFS(【データ】蓄積用!A$2:A$10000, X$5, 【データ】蓄積用!C$2:C$10000, $A90, 【データ】蓄積用!D$2:D$10000, "&gt;=3000", 【データ】蓄積用!E$2:E$10000, "&gt;=1500")&gt;0, "〇", IF(COUNTIFS(【データ】蓄積用!A$2:A$10000, X$5, 【データ】蓄積用!C$2:C$10000, $A90, 【データ】蓄積用!Q$2:Q$10000, 1, 【データ】蓄積用!AC$2:AC$10000, "&gt;=4.0")&gt;0, "〇", "×")))</f>
        <v>×</v>
      </c>
      <c r="Y90" t="str">
        <f>IF(OR($A90="", Y$5=""), "", IF(COUNTIFS(【データ】蓄積用!A$2:A$10000, Y$5, 【データ】蓄積用!C$2:C$10000, $A90, 【データ】蓄積用!D$2:D$10000, "&gt;=3000", 【データ】蓄積用!E$2:E$10000, "&gt;=1500")&gt;0, "〇", IF(COUNTIFS(【データ】蓄積用!A$2:A$10000, Y$5, 【データ】蓄積用!C$2:C$10000, $A90, 【データ】蓄積用!Q$2:Q$10000, 1, 【データ】蓄積用!AC$2:AC$10000, "&gt;=4.0")&gt;0, "〇", "×")))</f>
        <v>×</v>
      </c>
      <c r="Z90" t="str">
        <f>IF(OR($A90="", Z$5=""), "", IF(COUNTIFS(【データ】蓄積用!A$2:A$10000, Z$5, 【データ】蓄積用!C$2:C$10000, $A90, 【データ】蓄積用!D$2:D$10000, "&gt;=3000", 【データ】蓄積用!E$2:E$10000, "&gt;=1500")&gt;0, "〇", IF(COUNTIFS(【データ】蓄積用!A$2:A$10000, Z$5, 【データ】蓄積用!C$2:C$10000, $A90, 【データ】蓄積用!Q$2:Q$10000, 1, 【データ】蓄積用!AC$2:AC$10000, "&gt;=4.0")&gt;0, "〇", "×")))</f>
        <v>×</v>
      </c>
      <c r="AA90" t="str">
        <f>IF(OR($A90="", AA$5=""), "", IF(COUNTIFS(【データ】蓄積用!A$2:A$10000, AA$5, 【データ】蓄積用!C$2:C$10000, $A90, 【データ】蓄積用!D$2:D$10000, "&gt;=3000", 【データ】蓄積用!E$2:E$10000, "&gt;=1500")&gt;0, "〇", IF(COUNTIFS(【データ】蓄積用!A$2:A$10000, AA$5, 【データ】蓄積用!C$2:C$10000, $A90, 【データ】蓄積用!Q$2:Q$10000, 1, 【データ】蓄積用!AC$2:AC$10000, "&gt;=4.0")&gt;0, "〇", "×")))</f>
        <v>×</v>
      </c>
      <c r="AB90" t="str">
        <f>IF(OR($A90="", AB$5=""), "", IF(COUNTIFS(【データ】蓄積用!A$2:A$10000, AB$5, 【データ】蓄積用!C$2:C$10000, $A90, 【データ】蓄積用!D$2:D$10000, "&gt;=3000", 【データ】蓄積用!E$2:E$10000, "&gt;=1500")&gt;0, "〇", IF(COUNTIFS(【データ】蓄積用!A$2:A$10000, AB$5, 【データ】蓄積用!C$2:C$10000, $A90, 【データ】蓄積用!Q$2:Q$10000, 1, 【データ】蓄積用!AC$2:AC$10000, "&gt;=4.0")&gt;0, "〇", "×")))</f>
        <v>×</v>
      </c>
      <c r="AC90" t="str">
        <f>IF(OR($A90="", AC$5=""), "", IF(COUNTIFS(【データ】蓄積用!A$2:A$10000, AC$5, 【データ】蓄積用!C$2:C$10000, $A90, 【データ】蓄積用!D$2:D$10000, "&gt;=3000", 【データ】蓄積用!E$2:E$10000, "&gt;=1500")&gt;0, "〇", IF(COUNTIFS(【データ】蓄積用!A$2:A$10000, AC$5, 【データ】蓄積用!C$2:C$10000, $A90, 【データ】蓄積用!Q$2:Q$10000, 1, 【データ】蓄積用!AC$2:AC$10000, "&gt;=4.0")&gt;0, "〇", "×")))</f>
        <v>×</v>
      </c>
      <c r="AD90" t="str">
        <f>IF(OR($A90="", AD$5=""), "", IF(COUNTIFS(【データ】蓄積用!A$2:A$10000, AD$5, 【データ】蓄積用!C$2:C$10000, $A90, 【データ】蓄積用!D$2:D$10000, "&gt;=3000", 【データ】蓄積用!E$2:E$10000, "&gt;=1500")&gt;0, "〇", IF(COUNTIFS(【データ】蓄積用!A$2:A$10000, AD$5, 【データ】蓄積用!C$2:C$10000, $A90, 【データ】蓄積用!Q$2:Q$10000, 1, 【データ】蓄積用!AC$2:AC$10000, "&gt;=4.0")&gt;0, "〇", "×")))</f>
        <v>×</v>
      </c>
      <c r="AE90" t="str">
        <f>IF(OR($A90="", AE$5=""), "", IF(COUNTIFS(【データ】蓄積用!A$2:A$10000, AE$5, 【データ】蓄積用!C$2:C$10000, $A90, 【データ】蓄積用!D$2:D$10000, "&gt;=3000", 【データ】蓄積用!E$2:E$10000, "&gt;=1500")&gt;0, "〇", IF(COUNTIFS(【データ】蓄積用!A$2:A$10000, AE$5, 【データ】蓄積用!C$2:C$10000, $A90, 【データ】蓄積用!Q$2:Q$10000, 1, 【データ】蓄積用!AC$2:AC$10000, "&gt;=4.0")&gt;0, "〇", "×")))</f>
        <v>×</v>
      </c>
      <c r="AF90" t="str">
        <f>IF(OR($A90="", AF$5=""), "", IF(COUNTIFS(【データ】蓄積用!A$2:A$10000, AF$5, 【データ】蓄積用!C$2:C$10000, $A90, 【データ】蓄積用!D$2:D$10000, "&gt;=3000", 【データ】蓄積用!E$2:E$10000, "&gt;=1500")&gt;0, "〇", IF(COUNTIFS(【データ】蓄積用!A$2:A$10000, AF$5, 【データ】蓄積用!C$2:C$10000, $A90, 【データ】蓄積用!Q$2:Q$10000, 1, 【データ】蓄積用!AC$2:AC$10000, "&gt;=4.0")&gt;0, "〇", "×")))</f>
        <v>×</v>
      </c>
      <c r="AG90" t="str">
        <f>IF(OR($A90="", AG$5=""), "", IF(COUNTIFS(【データ】蓄積用!A$2:A$10000, AG$5, 【データ】蓄積用!C$2:C$10000, $A90, 【データ】蓄積用!D$2:D$10000, "&gt;=3000", 【データ】蓄積用!E$2:E$10000, "&gt;=1500")&gt;0, "〇", IF(COUNTIFS(【データ】蓄積用!A$2:A$10000, AG$5, 【データ】蓄積用!C$2:C$10000, $A90, 【データ】蓄積用!Q$2:Q$10000, 1, 【データ】蓄積用!AC$2:AC$10000, "&gt;=4.0")&gt;0, "〇", "×")))</f>
        <v>×</v>
      </c>
      <c r="AH90" t="str">
        <f>IF(OR($A90="", AH$5=""), "", IF(COUNTIFS(【データ】蓄積用!A$2:A$10000, AH$5, 【データ】蓄積用!C$2:C$10000, $A90, 【データ】蓄積用!D$2:D$10000, "&gt;=3000", 【データ】蓄積用!E$2:E$10000, "&gt;=1500")&gt;0, "〇", IF(COUNTIFS(【データ】蓄積用!A$2:A$10000, AH$5, 【データ】蓄積用!C$2:C$10000, $A90, 【データ】蓄積用!Q$2:Q$10000, 1, 【データ】蓄積用!AC$2:AC$10000, "&gt;=4.0")&gt;0, "〇", "×")))</f>
        <v>×</v>
      </c>
      <c r="AI90" t="str">
        <f>IF(OR($A90="", AI$5=""), "", IF(COUNTIFS(【データ】蓄積用!A$2:A$10000, AI$5, 【データ】蓄積用!C$2:C$10000, $A90, 【データ】蓄積用!D$2:D$10000, "&gt;=3000", 【データ】蓄積用!E$2:E$10000, "&gt;=1500")&gt;0, "〇", IF(COUNTIFS(【データ】蓄積用!A$2:A$10000, AI$5, 【データ】蓄積用!C$2:C$10000, $A90, 【データ】蓄積用!Q$2:Q$10000, 1, 【データ】蓄積用!AC$2:AC$10000, "&gt;=4.0")&gt;0, "〇", "×")))</f>
        <v>×</v>
      </c>
      <c r="AJ90" t="str">
        <f>IF(OR($A90="", AJ$5=""), "", IF(COUNTIFS(【データ】蓄積用!A$2:A$10000, AJ$5, 【データ】蓄積用!C$2:C$10000, $A90, 【データ】蓄積用!D$2:D$10000, "&gt;=3000", 【データ】蓄積用!E$2:E$10000, "&gt;=1500")&gt;0, "〇", IF(COUNTIFS(【データ】蓄積用!A$2:A$10000, AJ$5, 【データ】蓄積用!C$2:C$10000, $A90, 【データ】蓄積用!Q$2:Q$10000, 1, 【データ】蓄積用!AC$2:AC$10000, "&gt;=4.0")&gt;0, "〇", "×")))</f>
        <v>〇</v>
      </c>
      <c r="AK90" t="str">
        <f>IF(OR($A90="", AK$5=""), "", IF(COUNTIFS(【データ】蓄積用!A$2:A$10000, AK$5, 【データ】蓄積用!C$2:C$10000, $A90, 【データ】蓄積用!D$2:D$10000, "&gt;=3000", 【データ】蓄積用!E$2:E$10000, "&gt;=1500")&gt;0, "〇", IF(COUNTIFS(【データ】蓄積用!A$2:A$10000, AK$5, 【データ】蓄積用!C$2:C$10000, $A90, 【データ】蓄積用!Q$2:Q$10000, 1, 【データ】蓄積用!AC$2:AC$10000, "&gt;=4.0")&gt;0, "〇", "×")))</f>
        <v>×</v>
      </c>
      <c r="AL90" t="str">
        <f>IF(OR($A90="", AL$5=""), "", IF(COUNTIFS(【データ】蓄積用!A$2:A$10000, AL$5, 【データ】蓄積用!C$2:C$10000, $A90, 【データ】蓄積用!D$2:D$10000, "&gt;=3000", 【データ】蓄積用!E$2:E$10000, "&gt;=1500")&gt;0, "〇", IF(COUNTIFS(【データ】蓄積用!A$2:A$10000, AL$5, 【データ】蓄積用!C$2:C$10000, $A90, 【データ】蓄積用!Q$2:Q$10000, 1, 【データ】蓄積用!AC$2:AC$10000, "&gt;=4.0")&gt;0, "〇", "×")))</f>
        <v>×</v>
      </c>
      <c r="AM90" t="str">
        <f>IF(OR($A90="", AM$5=""), "", IF(COUNTIFS(【データ】蓄積用!A$2:A$10000, AM$5, 【データ】蓄積用!C$2:C$10000, $A90, 【データ】蓄積用!D$2:D$10000, "&gt;=3000", 【データ】蓄積用!E$2:E$10000, "&gt;=1500")&gt;0, "〇", IF(COUNTIFS(【データ】蓄積用!A$2:A$10000, AM$5, 【データ】蓄積用!C$2:C$10000, $A90, 【データ】蓄積用!Q$2:Q$10000, 1, 【データ】蓄積用!AC$2:AC$10000, "&gt;=4.0")&gt;0, "〇", "×")))</f>
        <v>×</v>
      </c>
      <c r="AN90" t="str">
        <f>IF(OR($A90="", AN$5=""), "", IF(COUNTIFS(【データ】蓄積用!A$2:A$10000, AN$5, 【データ】蓄積用!C$2:C$10000, $A90, 【データ】蓄積用!D$2:D$10000, "&gt;=3000", 【データ】蓄積用!E$2:E$10000, "&gt;=1500")&gt;0, "〇", IF(COUNTIFS(【データ】蓄積用!A$2:A$10000, AN$5, 【データ】蓄積用!C$2:C$10000, $A90, 【データ】蓄積用!Q$2:Q$10000, 1, 【データ】蓄積用!AC$2:AC$10000, "&gt;=4.0")&gt;0, "〇", "×")))</f>
        <v>×</v>
      </c>
      <c r="AO90" t="str">
        <f>IF(OR($A90="", AO$5=""), "", IF(COUNTIFS(【データ】蓄積用!A$2:A$10000, AO$5, 【データ】蓄積用!C$2:C$10000, $A90, 【データ】蓄積用!D$2:D$10000, "&gt;=3000", 【データ】蓄積用!E$2:E$10000, "&gt;=1500")&gt;0, "〇", IF(COUNTIFS(【データ】蓄積用!A$2:A$10000, AO$5, 【データ】蓄積用!C$2:C$10000, $A90, 【データ】蓄積用!Q$2:Q$10000, 1, 【データ】蓄積用!AC$2:AC$10000, "&gt;=4.0")&gt;0, "〇", "×")))</f>
        <v>×</v>
      </c>
      <c r="AP90" t="str">
        <f>IF(OR($A90="", AP$5=""), "", IF(COUNTIFS(【データ】蓄積用!A$2:A$10000, AP$5, 【データ】蓄積用!C$2:C$10000, $A90, 【データ】蓄積用!D$2:D$10000, "&gt;=3000", 【データ】蓄積用!E$2:E$10000, "&gt;=1500")&gt;0, "〇", IF(COUNTIFS(【データ】蓄積用!A$2:A$10000, AP$5, 【データ】蓄積用!C$2:C$10000, $A90, 【データ】蓄積用!Q$2:Q$10000, 1, 【データ】蓄積用!AC$2:AC$10000, "&gt;=4.0")&gt;0, "〇", "×")))</f>
        <v>×</v>
      </c>
      <c r="AQ90" t="str">
        <f>IF(OR($A90="", AQ$5=""), "", IF(COUNTIFS(【データ】蓄積用!A$2:A$10000, AQ$5, 【データ】蓄積用!C$2:C$10000, $A90, 【データ】蓄積用!D$2:D$10000, "&gt;=3000", 【データ】蓄積用!E$2:E$10000, "&gt;=1500")&gt;0, "〇", IF(COUNTIFS(【データ】蓄積用!A$2:A$10000, AQ$5, 【データ】蓄積用!C$2:C$10000, $A90, 【データ】蓄積用!Q$2:Q$10000, 1, 【データ】蓄積用!AC$2:AC$10000, "&gt;=4.0")&gt;0, "〇", "×")))</f>
        <v>×</v>
      </c>
      <c r="AR90" t="str">
        <f>IF(OR($A90="", AR$5=""), "", IF(COUNTIFS(【データ】蓄積用!A$2:A$10000, AR$5, 【データ】蓄積用!C$2:C$10000, $A90, 【データ】蓄積用!D$2:D$10000, "&gt;=3000", 【データ】蓄積用!E$2:E$10000, "&gt;=1500")&gt;0, "〇", IF(COUNTIFS(【データ】蓄積用!A$2:A$10000, AR$5, 【データ】蓄積用!C$2:C$10000, $A90, 【データ】蓄積用!Q$2:Q$10000, 1, 【データ】蓄積用!AC$2:AC$10000, "&gt;=4.0")&gt;0, "〇", "×")))</f>
        <v>×</v>
      </c>
      <c r="AS90" t="str">
        <f>IF(OR($A90="", AS$5=""), "", IF(COUNTIFS(【データ】蓄積用!A$2:A$10000, AS$5, 【データ】蓄積用!C$2:C$10000, $A90, 【データ】蓄積用!D$2:D$10000, "&gt;=3000", 【データ】蓄積用!E$2:E$10000, "&gt;=1500")&gt;0, "〇", IF(COUNTIFS(【データ】蓄積用!A$2:A$10000, AS$5, 【データ】蓄積用!C$2:C$10000, $A90, 【データ】蓄積用!Q$2:Q$10000, 1, 【データ】蓄積用!AC$2:AC$10000, "&gt;=4.0")&gt;0, "〇", "×")))</f>
        <v>×</v>
      </c>
      <c r="AT90" t="str">
        <f>IF(OR($A90="", AT$5=""), "", IF(COUNTIFS(【データ】蓄積用!A$2:A$10000, AT$5, 【データ】蓄積用!C$2:C$10000, $A90, 【データ】蓄積用!D$2:D$10000, "&gt;=3000", 【データ】蓄積用!E$2:E$10000, "&gt;=1500")&gt;0, "〇", IF(COUNTIFS(【データ】蓄積用!A$2:A$10000, AT$5, 【データ】蓄積用!C$2:C$10000, $A90, 【データ】蓄積用!Q$2:Q$10000, 1, 【データ】蓄積用!AC$2:AC$10000, "&gt;=4.0")&gt;0, "〇", "×")))</f>
        <v>×</v>
      </c>
      <c r="AU90" t="str">
        <f>IF(OR($A90="", AU$5=""), "", IF(COUNTIFS(【データ】蓄積用!A$2:A$10000, AU$5, 【データ】蓄積用!C$2:C$10000, $A90, 【データ】蓄積用!D$2:D$10000, "&gt;=3000", 【データ】蓄積用!E$2:E$10000, "&gt;=1500")&gt;0, "〇", IF(COUNTIFS(【データ】蓄積用!A$2:A$10000, AU$5, 【データ】蓄積用!C$2:C$10000, $A90, 【データ】蓄積用!Q$2:Q$10000, 1, 【データ】蓄積用!AC$2:AC$10000, "&gt;=4.0")&gt;0, "〇", "×")))</f>
        <v>×</v>
      </c>
      <c r="AV90" t="str">
        <f>IF(OR($A90="", AV$5=""), "", IF(COUNTIFS(【データ】蓄積用!A$2:A$10000, AV$5, 【データ】蓄積用!C$2:C$10000, $A90, 【データ】蓄積用!D$2:D$10000, "&gt;=3000", 【データ】蓄積用!E$2:E$10000, "&gt;=1500")&gt;0, "〇", IF(COUNTIFS(【データ】蓄積用!A$2:A$10000, AV$5, 【データ】蓄積用!C$2:C$10000, $A90, 【データ】蓄積用!Q$2:Q$10000, 1, 【データ】蓄積用!AC$2:AC$10000, "&gt;=4.0")&gt;0, "〇", "×")))</f>
        <v>×</v>
      </c>
      <c r="AW90" t="str">
        <f>IF(OR($A90="", AW$5=""), "", IF(COUNTIFS(【データ】蓄積用!A$2:A$10000, AW$5, 【データ】蓄積用!C$2:C$10000, $A90, 【データ】蓄積用!D$2:D$10000, "&gt;=3000", 【データ】蓄積用!E$2:E$10000, "&gt;=1500")&gt;0, "〇", IF(COUNTIFS(【データ】蓄積用!A$2:A$10000, AW$5, 【データ】蓄積用!C$2:C$10000, $A90, 【データ】蓄積用!Q$2:Q$10000, 1, 【データ】蓄積用!AC$2:AC$10000, "&gt;=4.0")&gt;0, "〇", "×")))</f>
        <v>×</v>
      </c>
      <c r="AX90" t="str">
        <f>IF(OR($A90="", AX$5=""), "", IF(COUNTIFS(【データ】蓄積用!A$2:A$10000, AX$5, 【データ】蓄積用!C$2:C$10000, $A90, 【データ】蓄積用!D$2:D$10000, "&gt;=3000", 【データ】蓄積用!E$2:E$10000, "&gt;=1500")&gt;0, "〇", IF(COUNTIFS(【データ】蓄積用!A$2:A$10000, AX$5, 【データ】蓄積用!C$2:C$10000, $A90, 【データ】蓄積用!Q$2:Q$10000, 1, 【データ】蓄積用!AC$2:AC$10000, "&gt;=4.0")&gt;0, "〇", "×")))</f>
        <v>×</v>
      </c>
      <c r="AY90" t="str">
        <f>IF(OR($A90="", AY$5=""), "", IF(COUNTIFS(【データ】蓄積用!A$2:A$10000, AY$5, 【データ】蓄積用!C$2:C$10000, $A90, 【データ】蓄積用!D$2:D$10000, "&gt;=3000", 【データ】蓄積用!E$2:E$10000, "&gt;=1500")&gt;0, "〇", IF(COUNTIFS(【データ】蓄積用!A$2:A$10000, AY$5, 【データ】蓄積用!C$2:C$10000, $A90, 【データ】蓄積用!Q$2:Q$10000, 1, 【データ】蓄積用!AC$2:AC$10000, "&gt;=4.0")&gt;0, "〇", "×")))</f>
        <v/>
      </c>
    </row>
    <row r="91" spans="1:51">
      <c r="A91">
        <v>682</v>
      </c>
      <c r="B91" t="str">
        <f>IF(OR($A91="", B$5=""), "", IF(COUNTIFS(【データ】蓄積用!A$2:A$10000, B$5, 【データ】蓄積用!C$2:C$10000, $A91, 【データ】蓄積用!D$2:D$10000, "&gt;=3000", 【データ】蓄積用!E$2:E$10000, "&gt;=1500")&gt;0, "〇", IF(COUNTIFS(【データ】蓄積用!A$2:A$10000, B$5, 【データ】蓄積用!C$2:C$10000, $A91, 【データ】蓄積用!Q$2:Q$10000, 1, 【データ】蓄積用!AC$2:AC$10000, "&gt;=4.0")&gt;0, "〇", "×")))</f>
        <v>×</v>
      </c>
      <c r="C91" t="str">
        <f>IF(OR($A91="", C$5=""), "", IF(COUNTIFS(【データ】蓄積用!A$2:A$10000, C$5, 【データ】蓄積用!C$2:C$10000, $A91, 【データ】蓄積用!D$2:D$10000, "&gt;=3000", 【データ】蓄積用!E$2:E$10000, "&gt;=1500")&gt;0, "〇", IF(COUNTIFS(【データ】蓄積用!A$2:A$10000, C$5, 【データ】蓄積用!C$2:C$10000, $A91, 【データ】蓄積用!Q$2:Q$10000, 1, 【データ】蓄積用!AC$2:AC$10000, "&gt;=4.0")&gt;0, "〇", "×")))</f>
        <v>×</v>
      </c>
      <c r="D91" t="str">
        <f>IF(OR($A91="", D$5=""), "", IF(COUNTIFS(【データ】蓄積用!A$2:A$10000, D$5, 【データ】蓄積用!C$2:C$10000, $A91, 【データ】蓄積用!D$2:D$10000, "&gt;=3000", 【データ】蓄積用!E$2:E$10000, "&gt;=1500")&gt;0, "〇", IF(COUNTIFS(【データ】蓄積用!A$2:A$10000, D$5, 【データ】蓄積用!C$2:C$10000, $A91, 【データ】蓄積用!Q$2:Q$10000, 1, 【データ】蓄積用!AC$2:AC$10000, "&gt;=4.0")&gt;0, "〇", "×")))</f>
        <v>×</v>
      </c>
      <c r="E91" t="str">
        <f>IF(OR($A91="", E$5=""), "", IF(COUNTIFS(【データ】蓄積用!A$2:A$10000, E$5, 【データ】蓄積用!C$2:C$10000, $A91, 【データ】蓄積用!D$2:D$10000, "&gt;=3000", 【データ】蓄積用!E$2:E$10000, "&gt;=1500")&gt;0, "〇", IF(COUNTIFS(【データ】蓄積用!A$2:A$10000, E$5, 【データ】蓄積用!C$2:C$10000, $A91, 【データ】蓄積用!Q$2:Q$10000, 1, 【データ】蓄積用!AC$2:AC$10000, "&gt;=4.0")&gt;0, "〇", "×")))</f>
        <v>×</v>
      </c>
      <c r="F91" t="str">
        <f>IF(OR($A91="", F$5=""), "", IF(COUNTIFS(【データ】蓄積用!A$2:A$10000, F$5, 【データ】蓄積用!C$2:C$10000, $A91, 【データ】蓄積用!D$2:D$10000, "&gt;=3000", 【データ】蓄積用!E$2:E$10000, "&gt;=1500")&gt;0, "〇", IF(COUNTIFS(【データ】蓄積用!A$2:A$10000, F$5, 【データ】蓄積用!C$2:C$10000, $A91, 【データ】蓄積用!Q$2:Q$10000, 1, 【データ】蓄積用!AC$2:AC$10000, "&gt;=4.0")&gt;0, "〇", "×")))</f>
        <v>×</v>
      </c>
      <c r="G91" t="str">
        <f>IF(OR($A91="", G$5=""), "", IF(COUNTIFS(【データ】蓄積用!A$2:A$10000, G$5, 【データ】蓄積用!C$2:C$10000, $A91, 【データ】蓄積用!D$2:D$10000, "&gt;=3000", 【データ】蓄積用!E$2:E$10000, "&gt;=1500")&gt;0, "〇", IF(COUNTIFS(【データ】蓄積用!A$2:A$10000, G$5, 【データ】蓄積用!C$2:C$10000, $A91, 【データ】蓄積用!Q$2:Q$10000, 1, 【データ】蓄積用!AC$2:AC$10000, "&gt;=4.0")&gt;0, "〇", "×")))</f>
        <v>×</v>
      </c>
      <c r="H91" t="str">
        <f>IF(OR($A91="", H$5=""), "", IF(COUNTIFS(【データ】蓄積用!A$2:A$10000, H$5, 【データ】蓄積用!C$2:C$10000, $A91, 【データ】蓄積用!D$2:D$10000, "&gt;=3000", 【データ】蓄積用!E$2:E$10000, "&gt;=1500")&gt;0, "〇", IF(COUNTIFS(【データ】蓄積用!A$2:A$10000, H$5, 【データ】蓄積用!C$2:C$10000, $A91, 【データ】蓄積用!Q$2:Q$10000, 1, 【データ】蓄積用!AC$2:AC$10000, "&gt;=4.0")&gt;0, "〇", "×")))</f>
        <v>×</v>
      </c>
      <c r="I91" t="str">
        <f>IF(OR($A91="", I$5=""), "", IF(COUNTIFS(【データ】蓄積用!A$2:A$10000, I$5, 【データ】蓄積用!C$2:C$10000, $A91, 【データ】蓄積用!D$2:D$10000, "&gt;=3000", 【データ】蓄積用!E$2:E$10000, "&gt;=1500")&gt;0, "〇", IF(COUNTIFS(【データ】蓄積用!A$2:A$10000, I$5, 【データ】蓄積用!C$2:C$10000, $A91, 【データ】蓄積用!Q$2:Q$10000, 1, 【データ】蓄積用!AC$2:AC$10000, "&gt;=4.0")&gt;0, "〇", "×")))</f>
        <v>×</v>
      </c>
      <c r="J91" t="str">
        <f>IF(OR($A91="", J$5=""), "", IF(COUNTIFS(【データ】蓄積用!A$2:A$10000, J$5, 【データ】蓄積用!C$2:C$10000, $A91, 【データ】蓄積用!D$2:D$10000, "&gt;=3000", 【データ】蓄積用!E$2:E$10000, "&gt;=1500")&gt;0, "〇", IF(COUNTIFS(【データ】蓄積用!A$2:A$10000, J$5, 【データ】蓄積用!C$2:C$10000, $A91, 【データ】蓄積用!Q$2:Q$10000, 1, 【データ】蓄積用!AC$2:AC$10000, "&gt;=4.0")&gt;0, "〇", "×")))</f>
        <v>×</v>
      </c>
      <c r="K91" t="str">
        <f>IF(OR($A91="", K$5=""), "", IF(COUNTIFS(【データ】蓄積用!A$2:A$10000, K$5, 【データ】蓄積用!C$2:C$10000, $A91, 【データ】蓄積用!D$2:D$10000, "&gt;=3000", 【データ】蓄積用!E$2:E$10000, "&gt;=1500")&gt;0, "〇", IF(COUNTIFS(【データ】蓄積用!A$2:A$10000, K$5, 【データ】蓄積用!C$2:C$10000, $A91, 【データ】蓄積用!Q$2:Q$10000, 1, 【データ】蓄積用!AC$2:AC$10000, "&gt;=4.0")&gt;0, "〇", "×")))</f>
        <v>×</v>
      </c>
      <c r="L91" t="str">
        <f>IF(OR($A91="", L$5=""), "", IF(COUNTIFS(【データ】蓄積用!A$2:A$10000, L$5, 【データ】蓄積用!C$2:C$10000, $A91, 【データ】蓄積用!D$2:D$10000, "&gt;=3000", 【データ】蓄積用!E$2:E$10000, "&gt;=1500")&gt;0, "〇", IF(COUNTIFS(【データ】蓄積用!A$2:A$10000, L$5, 【データ】蓄積用!C$2:C$10000, $A91, 【データ】蓄積用!Q$2:Q$10000, 1, 【データ】蓄積用!AC$2:AC$10000, "&gt;=4.0")&gt;0, "〇", "×")))</f>
        <v>×</v>
      </c>
      <c r="M91" t="str">
        <f>IF(OR($A91="", M$5=""), "", IF(COUNTIFS(【データ】蓄積用!A$2:A$10000, M$5, 【データ】蓄積用!C$2:C$10000, $A91, 【データ】蓄積用!D$2:D$10000, "&gt;=3000", 【データ】蓄積用!E$2:E$10000, "&gt;=1500")&gt;0, "〇", IF(COUNTIFS(【データ】蓄積用!A$2:A$10000, M$5, 【データ】蓄積用!C$2:C$10000, $A91, 【データ】蓄積用!Q$2:Q$10000, 1, 【データ】蓄積用!AC$2:AC$10000, "&gt;=4.0")&gt;0, "〇", "×")))</f>
        <v>×</v>
      </c>
      <c r="N91" t="str">
        <f>IF(OR($A91="", N$5=""), "", IF(COUNTIFS(【データ】蓄積用!A$2:A$10000, N$5, 【データ】蓄積用!C$2:C$10000, $A91, 【データ】蓄積用!D$2:D$10000, "&gt;=3000", 【データ】蓄積用!E$2:E$10000, "&gt;=1500")&gt;0, "〇", IF(COUNTIFS(【データ】蓄積用!A$2:A$10000, N$5, 【データ】蓄積用!C$2:C$10000, $A91, 【データ】蓄積用!Q$2:Q$10000, 1, 【データ】蓄積用!AC$2:AC$10000, "&gt;=4.0")&gt;0, "〇", "×")))</f>
        <v>×</v>
      </c>
      <c r="O91" t="str">
        <f>IF(OR($A91="", O$5=""), "", IF(COUNTIFS(【データ】蓄積用!A$2:A$10000, O$5, 【データ】蓄積用!C$2:C$10000, $A91, 【データ】蓄積用!D$2:D$10000, "&gt;=3000", 【データ】蓄積用!E$2:E$10000, "&gt;=1500")&gt;0, "〇", IF(COUNTIFS(【データ】蓄積用!A$2:A$10000, O$5, 【データ】蓄積用!C$2:C$10000, $A91, 【データ】蓄積用!Q$2:Q$10000, 1, 【データ】蓄積用!AC$2:AC$10000, "&gt;=4.0")&gt;0, "〇", "×")))</f>
        <v>×</v>
      </c>
      <c r="P91" t="str">
        <f>IF(OR($A91="", P$5=""), "", IF(COUNTIFS(【データ】蓄積用!A$2:A$10000, P$5, 【データ】蓄積用!C$2:C$10000, $A91, 【データ】蓄積用!D$2:D$10000, "&gt;=3000", 【データ】蓄積用!E$2:E$10000, "&gt;=1500")&gt;0, "〇", IF(COUNTIFS(【データ】蓄積用!A$2:A$10000, P$5, 【データ】蓄積用!C$2:C$10000, $A91, 【データ】蓄積用!Q$2:Q$10000, 1, 【データ】蓄積用!AC$2:AC$10000, "&gt;=4.0")&gt;0, "〇", "×")))</f>
        <v>×</v>
      </c>
      <c r="Q91" t="str">
        <f>IF(OR($A91="", Q$5=""), "", IF(COUNTIFS(【データ】蓄積用!A$2:A$10000, Q$5, 【データ】蓄積用!C$2:C$10000, $A91, 【データ】蓄積用!D$2:D$10000, "&gt;=3000", 【データ】蓄積用!E$2:E$10000, "&gt;=1500")&gt;0, "〇", IF(COUNTIFS(【データ】蓄積用!A$2:A$10000, Q$5, 【データ】蓄積用!C$2:C$10000, $A91, 【データ】蓄積用!Q$2:Q$10000, 1, 【データ】蓄積用!AC$2:AC$10000, "&gt;=4.0")&gt;0, "〇", "×")))</f>
        <v>×</v>
      </c>
      <c r="R91" t="str">
        <f>IF(OR($A91="", R$5=""), "", IF(COUNTIFS(【データ】蓄積用!A$2:A$10000, R$5, 【データ】蓄積用!C$2:C$10000, $A91, 【データ】蓄積用!D$2:D$10000, "&gt;=3000", 【データ】蓄積用!E$2:E$10000, "&gt;=1500")&gt;0, "〇", IF(COUNTIFS(【データ】蓄積用!A$2:A$10000, R$5, 【データ】蓄積用!C$2:C$10000, $A91, 【データ】蓄積用!Q$2:Q$10000, 1, 【データ】蓄積用!AC$2:AC$10000, "&gt;=4.0")&gt;0, "〇", "×")))</f>
        <v>×</v>
      </c>
      <c r="S91" t="str">
        <f>IF(OR($A91="", S$5=""), "", IF(COUNTIFS(【データ】蓄積用!A$2:A$10000, S$5, 【データ】蓄積用!C$2:C$10000, $A91, 【データ】蓄積用!D$2:D$10000, "&gt;=3000", 【データ】蓄積用!E$2:E$10000, "&gt;=1500")&gt;0, "〇", IF(COUNTIFS(【データ】蓄積用!A$2:A$10000, S$5, 【データ】蓄積用!C$2:C$10000, $A91, 【データ】蓄積用!Q$2:Q$10000, 1, 【データ】蓄積用!AC$2:AC$10000, "&gt;=4.0")&gt;0, "〇", "×")))</f>
        <v>×</v>
      </c>
      <c r="T91" t="str">
        <f>IF(OR($A91="", T$5=""), "", IF(COUNTIFS(【データ】蓄積用!A$2:A$10000, T$5, 【データ】蓄積用!C$2:C$10000, $A91, 【データ】蓄積用!D$2:D$10000, "&gt;=3000", 【データ】蓄積用!E$2:E$10000, "&gt;=1500")&gt;0, "〇", IF(COUNTIFS(【データ】蓄積用!A$2:A$10000, T$5, 【データ】蓄積用!C$2:C$10000, $A91, 【データ】蓄積用!Q$2:Q$10000, 1, 【データ】蓄積用!AC$2:AC$10000, "&gt;=4.0")&gt;0, "〇", "×")))</f>
        <v>×</v>
      </c>
      <c r="U91" t="str">
        <f>IF(OR($A91="", U$5=""), "", IF(COUNTIFS(【データ】蓄積用!A$2:A$10000, U$5, 【データ】蓄積用!C$2:C$10000, $A91, 【データ】蓄積用!D$2:D$10000, "&gt;=3000", 【データ】蓄積用!E$2:E$10000, "&gt;=1500")&gt;0, "〇", IF(COUNTIFS(【データ】蓄積用!A$2:A$10000, U$5, 【データ】蓄積用!C$2:C$10000, $A91, 【データ】蓄積用!Q$2:Q$10000, 1, 【データ】蓄積用!AC$2:AC$10000, "&gt;=4.0")&gt;0, "〇", "×")))</f>
        <v>×</v>
      </c>
      <c r="V91" t="str">
        <f>IF(OR($A91="", V$5=""), "", IF(COUNTIFS(【データ】蓄積用!A$2:A$10000, V$5, 【データ】蓄積用!C$2:C$10000, $A91, 【データ】蓄積用!D$2:D$10000, "&gt;=3000", 【データ】蓄積用!E$2:E$10000, "&gt;=1500")&gt;0, "〇", IF(COUNTIFS(【データ】蓄積用!A$2:A$10000, V$5, 【データ】蓄積用!C$2:C$10000, $A91, 【データ】蓄積用!Q$2:Q$10000, 1, 【データ】蓄積用!AC$2:AC$10000, "&gt;=4.0")&gt;0, "〇", "×")))</f>
        <v>×</v>
      </c>
      <c r="W91" t="str">
        <f>IF(OR($A91="", W$5=""), "", IF(COUNTIFS(【データ】蓄積用!A$2:A$10000, W$5, 【データ】蓄積用!C$2:C$10000, $A91, 【データ】蓄積用!D$2:D$10000, "&gt;=3000", 【データ】蓄積用!E$2:E$10000, "&gt;=1500")&gt;0, "〇", IF(COUNTIFS(【データ】蓄積用!A$2:A$10000, W$5, 【データ】蓄積用!C$2:C$10000, $A91, 【データ】蓄積用!Q$2:Q$10000, 1, 【データ】蓄積用!AC$2:AC$10000, "&gt;=4.0")&gt;0, "〇", "×")))</f>
        <v>×</v>
      </c>
      <c r="X91" t="str">
        <f>IF(OR($A91="", X$5=""), "", IF(COUNTIFS(【データ】蓄積用!A$2:A$10000, X$5, 【データ】蓄積用!C$2:C$10000, $A91, 【データ】蓄積用!D$2:D$10000, "&gt;=3000", 【データ】蓄積用!E$2:E$10000, "&gt;=1500")&gt;0, "〇", IF(COUNTIFS(【データ】蓄積用!A$2:A$10000, X$5, 【データ】蓄積用!C$2:C$10000, $A91, 【データ】蓄積用!Q$2:Q$10000, 1, 【データ】蓄積用!AC$2:AC$10000, "&gt;=4.0")&gt;0, "〇", "×")))</f>
        <v>×</v>
      </c>
      <c r="Y91" t="str">
        <f>IF(OR($A91="", Y$5=""), "", IF(COUNTIFS(【データ】蓄積用!A$2:A$10000, Y$5, 【データ】蓄積用!C$2:C$10000, $A91, 【データ】蓄積用!D$2:D$10000, "&gt;=3000", 【データ】蓄積用!E$2:E$10000, "&gt;=1500")&gt;0, "〇", IF(COUNTIFS(【データ】蓄積用!A$2:A$10000, Y$5, 【データ】蓄積用!C$2:C$10000, $A91, 【データ】蓄積用!Q$2:Q$10000, 1, 【データ】蓄積用!AC$2:AC$10000, "&gt;=4.0")&gt;0, "〇", "×")))</f>
        <v>×</v>
      </c>
      <c r="Z91" t="str">
        <f>IF(OR($A91="", Z$5=""), "", IF(COUNTIFS(【データ】蓄積用!A$2:A$10000, Z$5, 【データ】蓄積用!C$2:C$10000, $A91, 【データ】蓄積用!D$2:D$10000, "&gt;=3000", 【データ】蓄積用!E$2:E$10000, "&gt;=1500")&gt;0, "〇", IF(COUNTIFS(【データ】蓄積用!A$2:A$10000, Z$5, 【データ】蓄積用!C$2:C$10000, $A91, 【データ】蓄積用!Q$2:Q$10000, 1, 【データ】蓄積用!AC$2:AC$10000, "&gt;=4.0")&gt;0, "〇", "×")))</f>
        <v>×</v>
      </c>
      <c r="AA91" t="str">
        <f>IF(OR($A91="", AA$5=""), "", IF(COUNTIFS(【データ】蓄積用!A$2:A$10000, AA$5, 【データ】蓄積用!C$2:C$10000, $A91, 【データ】蓄積用!D$2:D$10000, "&gt;=3000", 【データ】蓄積用!E$2:E$10000, "&gt;=1500")&gt;0, "〇", IF(COUNTIFS(【データ】蓄積用!A$2:A$10000, AA$5, 【データ】蓄積用!C$2:C$10000, $A91, 【データ】蓄積用!Q$2:Q$10000, 1, 【データ】蓄積用!AC$2:AC$10000, "&gt;=4.0")&gt;0, "〇", "×")))</f>
        <v>×</v>
      </c>
      <c r="AB91" t="str">
        <f>IF(OR($A91="", AB$5=""), "", IF(COUNTIFS(【データ】蓄積用!A$2:A$10000, AB$5, 【データ】蓄積用!C$2:C$10000, $A91, 【データ】蓄積用!D$2:D$10000, "&gt;=3000", 【データ】蓄積用!E$2:E$10000, "&gt;=1500")&gt;0, "〇", IF(COUNTIFS(【データ】蓄積用!A$2:A$10000, AB$5, 【データ】蓄積用!C$2:C$10000, $A91, 【データ】蓄積用!Q$2:Q$10000, 1, 【データ】蓄積用!AC$2:AC$10000, "&gt;=4.0")&gt;0, "〇", "×")))</f>
        <v>×</v>
      </c>
      <c r="AC91" t="str">
        <f>IF(OR($A91="", AC$5=""), "", IF(COUNTIFS(【データ】蓄積用!A$2:A$10000, AC$5, 【データ】蓄積用!C$2:C$10000, $A91, 【データ】蓄積用!D$2:D$10000, "&gt;=3000", 【データ】蓄積用!E$2:E$10000, "&gt;=1500")&gt;0, "〇", IF(COUNTIFS(【データ】蓄積用!A$2:A$10000, AC$5, 【データ】蓄積用!C$2:C$10000, $A91, 【データ】蓄積用!Q$2:Q$10000, 1, 【データ】蓄積用!AC$2:AC$10000, "&gt;=4.0")&gt;0, "〇", "×")))</f>
        <v>×</v>
      </c>
      <c r="AD91" t="str">
        <f>IF(OR($A91="", AD$5=""), "", IF(COUNTIFS(【データ】蓄積用!A$2:A$10000, AD$5, 【データ】蓄積用!C$2:C$10000, $A91, 【データ】蓄積用!D$2:D$10000, "&gt;=3000", 【データ】蓄積用!E$2:E$10000, "&gt;=1500")&gt;0, "〇", IF(COUNTIFS(【データ】蓄積用!A$2:A$10000, AD$5, 【データ】蓄積用!C$2:C$10000, $A91, 【データ】蓄積用!Q$2:Q$10000, 1, 【データ】蓄積用!AC$2:AC$10000, "&gt;=4.0")&gt;0, "〇", "×")))</f>
        <v>×</v>
      </c>
      <c r="AE91" t="str">
        <f>IF(OR($A91="", AE$5=""), "", IF(COUNTIFS(【データ】蓄積用!A$2:A$10000, AE$5, 【データ】蓄積用!C$2:C$10000, $A91, 【データ】蓄積用!D$2:D$10000, "&gt;=3000", 【データ】蓄積用!E$2:E$10000, "&gt;=1500")&gt;0, "〇", IF(COUNTIFS(【データ】蓄積用!A$2:A$10000, AE$5, 【データ】蓄積用!C$2:C$10000, $A91, 【データ】蓄積用!Q$2:Q$10000, 1, 【データ】蓄積用!AC$2:AC$10000, "&gt;=4.0")&gt;0, "〇", "×")))</f>
        <v>×</v>
      </c>
      <c r="AF91" t="str">
        <f>IF(OR($A91="", AF$5=""), "", IF(COUNTIFS(【データ】蓄積用!A$2:A$10000, AF$5, 【データ】蓄積用!C$2:C$10000, $A91, 【データ】蓄積用!D$2:D$10000, "&gt;=3000", 【データ】蓄積用!E$2:E$10000, "&gt;=1500")&gt;0, "〇", IF(COUNTIFS(【データ】蓄積用!A$2:A$10000, AF$5, 【データ】蓄積用!C$2:C$10000, $A91, 【データ】蓄積用!Q$2:Q$10000, 1, 【データ】蓄積用!AC$2:AC$10000, "&gt;=4.0")&gt;0, "〇", "×")))</f>
        <v>×</v>
      </c>
      <c r="AG91" t="str">
        <f>IF(OR($A91="", AG$5=""), "", IF(COUNTIFS(【データ】蓄積用!A$2:A$10000, AG$5, 【データ】蓄積用!C$2:C$10000, $A91, 【データ】蓄積用!D$2:D$10000, "&gt;=3000", 【データ】蓄積用!E$2:E$10000, "&gt;=1500")&gt;0, "〇", IF(COUNTIFS(【データ】蓄積用!A$2:A$10000, AG$5, 【データ】蓄積用!C$2:C$10000, $A91, 【データ】蓄積用!Q$2:Q$10000, 1, 【データ】蓄積用!AC$2:AC$10000, "&gt;=4.0")&gt;0, "〇", "×")))</f>
        <v>×</v>
      </c>
      <c r="AH91" t="str">
        <f>IF(OR($A91="", AH$5=""), "", IF(COUNTIFS(【データ】蓄積用!A$2:A$10000, AH$5, 【データ】蓄積用!C$2:C$10000, $A91, 【データ】蓄積用!D$2:D$10000, "&gt;=3000", 【データ】蓄積用!E$2:E$10000, "&gt;=1500")&gt;0, "〇", IF(COUNTIFS(【データ】蓄積用!A$2:A$10000, AH$5, 【データ】蓄積用!C$2:C$10000, $A91, 【データ】蓄積用!Q$2:Q$10000, 1, 【データ】蓄積用!AC$2:AC$10000, "&gt;=4.0")&gt;0, "〇", "×")))</f>
        <v>×</v>
      </c>
      <c r="AI91" t="str">
        <f>IF(OR($A91="", AI$5=""), "", IF(COUNTIFS(【データ】蓄積用!A$2:A$10000, AI$5, 【データ】蓄積用!C$2:C$10000, $A91, 【データ】蓄積用!D$2:D$10000, "&gt;=3000", 【データ】蓄積用!E$2:E$10000, "&gt;=1500")&gt;0, "〇", IF(COUNTIFS(【データ】蓄積用!A$2:A$10000, AI$5, 【データ】蓄積用!C$2:C$10000, $A91, 【データ】蓄積用!Q$2:Q$10000, 1, 【データ】蓄積用!AC$2:AC$10000, "&gt;=4.0")&gt;0, "〇", "×")))</f>
        <v>×</v>
      </c>
      <c r="AJ91" t="str">
        <f>IF(OR($A91="", AJ$5=""), "", IF(COUNTIFS(【データ】蓄積用!A$2:A$10000, AJ$5, 【データ】蓄積用!C$2:C$10000, $A91, 【データ】蓄積用!D$2:D$10000, "&gt;=3000", 【データ】蓄積用!E$2:E$10000, "&gt;=1500")&gt;0, "〇", IF(COUNTIFS(【データ】蓄積用!A$2:A$10000, AJ$5, 【データ】蓄積用!C$2:C$10000, $A91, 【データ】蓄積用!Q$2:Q$10000, 1, 【データ】蓄積用!AC$2:AC$10000, "&gt;=4.0")&gt;0, "〇", "×")))</f>
        <v>×</v>
      </c>
      <c r="AK91" t="str">
        <f>IF(OR($A91="", AK$5=""), "", IF(COUNTIFS(【データ】蓄積用!A$2:A$10000, AK$5, 【データ】蓄積用!C$2:C$10000, $A91, 【データ】蓄積用!D$2:D$10000, "&gt;=3000", 【データ】蓄積用!E$2:E$10000, "&gt;=1500")&gt;0, "〇", IF(COUNTIFS(【データ】蓄積用!A$2:A$10000, AK$5, 【データ】蓄積用!C$2:C$10000, $A91, 【データ】蓄積用!Q$2:Q$10000, 1, 【データ】蓄積用!AC$2:AC$10000, "&gt;=4.0")&gt;0, "〇", "×")))</f>
        <v>×</v>
      </c>
      <c r="AL91" t="str">
        <f>IF(OR($A91="", AL$5=""), "", IF(COUNTIFS(【データ】蓄積用!A$2:A$10000, AL$5, 【データ】蓄積用!C$2:C$10000, $A91, 【データ】蓄積用!D$2:D$10000, "&gt;=3000", 【データ】蓄積用!E$2:E$10000, "&gt;=1500")&gt;0, "〇", IF(COUNTIFS(【データ】蓄積用!A$2:A$10000, AL$5, 【データ】蓄積用!C$2:C$10000, $A91, 【データ】蓄積用!Q$2:Q$10000, 1, 【データ】蓄積用!AC$2:AC$10000, "&gt;=4.0")&gt;0, "〇", "×")))</f>
        <v>×</v>
      </c>
      <c r="AM91" t="str">
        <f>IF(OR($A91="", AM$5=""), "", IF(COUNTIFS(【データ】蓄積用!A$2:A$10000, AM$5, 【データ】蓄積用!C$2:C$10000, $A91, 【データ】蓄積用!D$2:D$10000, "&gt;=3000", 【データ】蓄積用!E$2:E$10000, "&gt;=1500")&gt;0, "〇", IF(COUNTIFS(【データ】蓄積用!A$2:A$10000, AM$5, 【データ】蓄積用!C$2:C$10000, $A91, 【データ】蓄積用!Q$2:Q$10000, 1, 【データ】蓄積用!AC$2:AC$10000, "&gt;=4.0")&gt;0, "〇", "×")))</f>
        <v>×</v>
      </c>
      <c r="AN91" t="str">
        <f>IF(OR($A91="", AN$5=""), "", IF(COUNTIFS(【データ】蓄積用!A$2:A$10000, AN$5, 【データ】蓄積用!C$2:C$10000, $A91, 【データ】蓄積用!D$2:D$10000, "&gt;=3000", 【データ】蓄積用!E$2:E$10000, "&gt;=1500")&gt;0, "〇", IF(COUNTIFS(【データ】蓄積用!A$2:A$10000, AN$5, 【データ】蓄積用!C$2:C$10000, $A91, 【データ】蓄積用!Q$2:Q$10000, 1, 【データ】蓄積用!AC$2:AC$10000, "&gt;=4.0")&gt;0, "〇", "×")))</f>
        <v>×</v>
      </c>
      <c r="AO91" t="str">
        <f>IF(OR($A91="", AO$5=""), "", IF(COUNTIFS(【データ】蓄積用!A$2:A$10000, AO$5, 【データ】蓄積用!C$2:C$10000, $A91, 【データ】蓄積用!D$2:D$10000, "&gt;=3000", 【データ】蓄積用!E$2:E$10000, "&gt;=1500")&gt;0, "〇", IF(COUNTIFS(【データ】蓄積用!A$2:A$10000, AO$5, 【データ】蓄積用!C$2:C$10000, $A91, 【データ】蓄積用!Q$2:Q$10000, 1, 【データ】蓄積用!AC$2:AC$10000, "&gt;=4.0")&gt;0, "〇", "×")))</f>
        <v>×</v>
      </c>
      <c r="AP91" t="str">
        <f>IF(OR($A91="", AP$5=""), "", IF(COUNTIFS(【データ】蓄積用!A$2:A$10000, AP$5, 【データ】蓄積用!C$2:C$10000, $A91, 【データ】蓄積用!D$2:D$10000, "&gt;=3000", 【データ】蓄積用!E$2:E$10000, "&gt;=1500")&gt;0, "〇", IF(COUNTIFS(【データ】蓄積用!A$2:A$10000, AP$5, 【データ】蓄積用!C$2:C$10000, $A91, 【データ】蓄積用!Q$2:Q$10000, 1, 【データ】蓄積用!AC$2:AC$10000, "&gt;=4.0")&gt;0, "〇", "×")))</f>
        <v>×</v>
      </c>
      <c r="AQ91" t="str">
        <f>IF(OR($A91="", AQ$5=""), "", IF(COUNTIFS(【データ】蓄積用!A$2:A$10000, AQ$5, 【データ】蓄積用!C$2:C$10000, $A91, 【データ】蓄積用!D$2:D$10000, "&gt;=3000", 【データ】蓄積用!E$2:E$10000, "&gt;=1500")&gt;0, "〇", IF(COUNTIFS(【データ】蓄積用!A$2:A$10000, AQ$5, 【データ】蓄積用!C$2:C$10000, $A91, 【データ】蓄積用!Q$2:Q$10000, 1, 【データ】蓄積用!AC$2:AC$10000, "&gt;=4.0")&gt;0, "〇", "×")))</f>
        <v>×</v>
      </c>
      <c r="AR91" t="str">
        <f>IF(OR($A91="", AR$5=""), "", IF(COUNTIFS(【データ】蓄積用!A$2:A$10000, AR$5, 【データ】蓄積用!C$2:C$10000, $A91, 【データ】蓄積用!D$2:D$10000, "&gt;=3000", 【データ】蓄積用!E$2:E$10000, "&gt;=1500")&gt;0, "〇", IF(COUNTIFS(【データ】蓄積用!A$2:A$10000, AR$5, 【データ】蓄積用!C$2:C$10000, $A91, 【データ】蓄積用!Q$2:Q$10000, 1, 【データ】蓄積用!AC$2:AC$10000, "&gt;=4.0")&gt;0, "〇", "×")))</f>
        <v>×</v>
      </c>
      <c r="AS91" t="str">
        <f>IF(OR($A91="", AS$5=""), "", IF(COUNTIFS(【データ】蓄積用!A$2:A$10000, AS$5, 【データ】蓄積用!C$2:C$10000, $A91, 【データ】蓄積用!D$2:D$10000, "&gt;=3000", 【データ】蓄積用!E$2:E$10000, "&gt;=1500")&gt;0, "〇", IF(COUNTIFS(【データ】蓄積用!A$2:A$10000, AS$5, 【データ】蓄積用!C$2:C$10000, $A91, 【データ】蓄積用!Q$2:Q$10000, 1, 【データ】蓄積用!AC$2:AC$10000, "&gt;=4.0")&gt;0, "〇", "×")))</f>
        <v>×</v>
      </c>
      <c r="AT91" t="str">
        <f>IF(OR($A91="", AT$5=""), "", IF(COUNTIFS(【データ】蓄積用!A$2:A$10000, AT$5, 【データ】蓄積用!C$2:C$10000, $A91, 【データ】蓄積用!D$2:D$10000, "&gt;=3000", 【データ】蓄積用!E$2:E$10000, "&gt;=1500")&gt;0, "〇", IF(COUNTIFS(【データ】蓄積用!A$2:A$10000, AT$5, 【データ】蓄積用!C$2:C$10000, $A91, 【データ】蓄積用!Q$2:Q$10000, 1, 【データ】蓄積用!AC$2:AC$10000, "&gt;=4.0")&gt;0, "〇", "×")))</f>
        <v>×</v>
      </c>
      <c r="AU91" t="str">
        <f>IF(OR($A91="", AU$5=""), "", IF(COUNTIFS(【データ】蓄積用!A$2:A$10000, AU$5, 【データ】蓄積用!C$2:C$10000, $A91, 【データ】蓄積用!D$2:D$10000, "&gt;=3000", 【データ】蓄積用!E$2:E$10000, "&gt;=1500")&gt;0, "〇", IF(COUNTIFS(【データ】蓄積用!A$2:A$10000, AU$5, 【データ】蓄積用!C$2:C$10000, $A91, 【データ】蓄積用!Q$2:Q$10000, 1, 【データ】蓄積用!AC$2:AC$10000, "&gt;=4.0")&gt;0, "〇", "×")))</f>
        <v>×</v>
      </c>
      <c r="AV91" t="str">
        <f>IF(OR($A91="", AV$5=""), "", IF(COUNTIFS(【データ】蓄積用!A$2:A$10000, AV$5, 【データ】蓄積用!C$2:C$10000, $A91, 【データ】蓄積用!D$2:D$10000, "&gt;=3000", 【データ】蓄積用!E$2:E$10000, "&gt;=1500")&gt;0, "〇", IF(COUNTIFS(【データ】蓄積用!A$2:A$10000, AV$5, 【データ】蓄積用!C$2:C$10000, $A91, 【データ】蓄積用!Q$2:Q$10000, 1, 【データ】蓄積用!AC$2:AC$10000, "&gt;=4.0")&gt;0, "〇", "×")))</f>
        <v>×</v>
      </c>
      <c r="AW91" t="str">
        <f>IF(OR($A91="", AW$5=""), "", IF(COUNTIFS(【データ】蓄積用!A$2:A$10000, AW$5, 【データ】蓄積用!C$2:C$10000, $A91, 【データ】蓄積用!D$2:D$10000, "&gt;=3000", 【データ】蓄積用!E$2:E$10000, "&gt;=1500")&gt;0, "〇", IF(COUNTIFS(【データ】蓄積用!A$2:A$10000, AW$5, 【データ】蓄積用!C$2:C$10000, $A91, 【データ】蓄積用!Q$2:Q$10000, 1, 【データ】蓄積用!AC$2:AC$10000, "&gt;=4.0")&gt;0, "〇", "×")))</f>
        <v>×</v>
      </c>
      <c r="AX91" t="str">
        <f>IF(OR($A91="", AX$5=""), "", IF(COUNTIFS(【データ】蓄積用!A$2:A$10000, AX$5, 【データ】蓄積用!C$2:C$10000, $A91, 【データ】蓄積用!D$2:D$10000, "&gt;=3000", 【データ】蓄積用!E$2:E$10000, "&gt;=1500")&gt;0, "〇", IF(COUNTIFS(【データ】蓄積用!A$2:A$10000, AX$5, 【データ】蓄積用!C$2:C$10000, $A91, 【データ】蓄積用!Q$2:Q$10000, 1, 【データ】蓄積用!AC$2:AC$10000, "&gt;=4.0")&gt;0, "〇", "×")))</f>
        <v>×</v>
      </c>
      <c r="AY91" t="str">
        <f>IF(OR($A91="", AY$5=""), "", IF(COUNTIFS(【データ】蓄積用!A$2:A$10000, AY$5, 【データ】蓄積用!C$2:C$10000, $A91, 【データ】蓄積用!D$2:D$10000, "&gt;=3000", 【データ】蓄積用!E$2:E$10000, "&gt;=1500")&gt;0, "〇", IF(COUNTIFS(【データ】蓄積用!A$2:A$10000, AY$5, 【データ】蓄積用!C$2:C$10000, $A91, 【データ】蓄積用!Q$2:Q$10000, 1, 【データ】蓄積用!AC$2:AC$10000, "&gt;=4.0")&gt;0, "〇", "×")))</f>
        <v/>
      </c>
    </row>
    <row r="92" spans="1:51">
      <c r="A92">
        <v>683</v>
      </c>
      <c r="B92" t="str">
        <f>IF(OR($A92="", B$5=""), "", IF(COUNTIFS(【データ】蓄積用!A$2:A$10000, B$5, 【データ】蓄積用!C$2:C$10000, $A92, 【データ】蓄積用!D$2:D$10000, "&gt;=3000", 【データ】蓄積用!E$2:E$10000, "&gt;=1500")&gt;0, "〇", IF(COUNTIFS(【データ】蓄積用!A$2:A$10000, B$5, 【データ】蓄積用!C$2:C$10000, $A92, 【データ】蓄積用!Q$2:Q$10000, 1, 【データ】蓄積用!AC$2:AC$10000, "&gt;=4.0")&gt;0, "〇", "×")))</f>
        <v>×</v>
      </c>
      <c r="C92" t="str">
        <f>IF(OR($A92="", C$5=""), "", IF(COUNTIFS(【データ】蓄積用!A$2:A$10000, C$5, 【データ】蓄積用!C$2:C$10000, $A92, 【データ】蓄積用!D$2:D$10000, "&gt;=3000", 【データ】蓄積用!E$2:E$10000, "&gt;=1500")&gt;0, "〇", IF(COUNTIFS(【データ】蓄積用!A$2:A$10000, C$5, 【データ】蓄積用!C$2:C$10000, $A92, 【データ】蓄積用!Q$2:Q$10000, 1, 【データ】蓄積用!AC$2:AC$10000, "&gt;=4.0")&gt;0, "〇", "×")))</f>
        <v>×</v>
      </c>
      <c r="D92" t="str">
        <f>IF(OR($A92="", D$5=""), "", IF(COUNTIFS(【データ】蓄積用!A$2:A$10000, D$5, 【データ】蓄積用!C$2:C$10000, $A92, 【データ】蓄積用!D$2:D$10000, "&gt;=3000", 【データ】蓄積用!E$2:E$10000, "&gt;=1500")&gt;0, "〇", IF(COUNTIFS(【データ】蓄積用!A$2:A$10000, D$5, 【データ】蓄積用!C$2:C$10000, $A92, 【データ】蓄積用!Q$2:Q$10000, 1, 【データ】蓄積用!AC$2:AC$10000, "&gt;=4.0")&gt;0, "〇", "×")))</f>
        <v>×</v>
      </c>
      <c r="E92" t="str">
        <f>IF(OR($A92="", E$5=""), "", IF(COUNTIFS(【データ】蓄積用!A$2:A$10000, E$5, 【データ】蓄積用!C$2:C$10000, $A92, 【データ】蓄積用!D$2:D$10000, "&gt;=3000", 【データ】蓄積用!E$2:E$10000, "&gt;=1500")&gt;0, "〇", IF(COUNTIFS(【データ】蓄積用!A$2:A$10000, E$5, 【データ】蓄積用!C$2:C$10000, $A92, 【データ】蓄積用!Q$2:Q$10000, 1, 【データ】蓄積用!AC$2:AC$10000, "&gt;=4.0")&gt;0, "〇", "×")))</f>
        <v>×</v>
      </c>
      <c r="F92" t="str">
        <f>IF(OR($A92="", F$5=""), "", IF(COUNTIFS(【データ】蓄積用!A$2:A$10000, F$5, 【データ】蓄積用!C$2:C$10000, $A92, 【データ】蓄積用!D$2:D$10000, "&gt;=3000", 【データ】蓄積用!E$2:E$10000, "&gt;=1500")&gt;0, "〇", IF(COUNTIFS(【データ】蓄積用!A$2:A$10000, F$5, 【データ】蓄積用!C$2:C$10000, $A92, 【データ】蓄積用!Q$2:Q$10000, 1, 【データ】蓄積用!AC$2:AC$10000, "&gt;=4.0")&gt;0, "〇", "×")))</f>
        <v>×</v>
      </c>
      <c r="G92" t="str">
        <f>IF(OR($A92="", G$5=""), "", IF(COUNTIFS(【データ】蓄積用!A$2:A$10000, G$5, 【データ】蓄積用!C$2:C$10000, $A92, 【データ】蓄積用!D$2:D$10000, "&gt;=3000", 【データ】蓄積用!E$2:E$10000, "&gt;=1500")&gt;0, "〇", IF(COUNTIFS(【データ】蓄積用!A$2:A$10000, G$5, 【データ】蓄積用!C$2:C$10000, $A92, 【データ】蓄積用!Q$2:Q$10000, 1, 【データ】蓄積用!AC$2:AC$10000, "&gt;=4.0")&gt;0, "〇", "×")))</f>
        <v>×</v>
      </c>
      <c r="H92" t="str">
        <f>IF(OR($A92="", H$5=""), "", IF(COUNTIFS(【データ】蓄積用!A$2:A$10000, H$5, 【データ】蓄積用!C$2:C$10000, $A92, 【データ】蓄積用!D$2:D$10000, "&gt;=3000", 【データ】蓄積用!E$2:E$10000, "&gt;=1500")&gt;0, "〇", IF(COUNTIFS(【データ】蓄積用!A$2:A$10000, H$5, 【データ】蓄積用!C$2:C$10000, $A92, 【データ】蓄積用!Q$2:Q$10000, 1, 【データ】蓄積用!AC$2:AC$10000, "&gt;=4.0")&gt;0, "〇", "×")))</f>
        <v>×</v>
      </c>
      <c r="I92" t="str">
        <f>IF(OR($A92="", I$5=""), "", IF(COUNTIFS(【データ】蓄積用!A$2:A$10000, I$5, 【データ】蓄積用!C$2:C$10000, $A92, 【データ】蓄積用!D$2:D$10000, "&gt;=3000", 【データ】蓄積用!E$2:E$10000, "&gt;=1500")&gt;0, "〇", IF(COUNTIFS(【データ】蓄積用!A$2:A$10000, I$5, 【データ】蓄積用!C$2:C$10000, $A92, 【データ】蓄積用!Q$2:Q$10000, 1, 【データ】蓄積用!AC$2:AC$10000, "&gt;=4.0")&gt;0, "〇", "×")))</f>
        <v>×</v>
      </c>
      <c r="J92" t="str">
        <f>IF(OR($A92="", J$5=""), "", IF(COUNTIFS(【データ】蓄積用!A$2:A$10000, J$5, 【データ】蓄積用!C$2:C$10000, $A92, 【データ】蓄積用!D$2:D$10000, "&gt;=3000", 【データ】蓄積用!E$2:E$10000, "&gt;=1500")&gt;0, "〇", IF(COUNTIFS(【データ】蓄積用!A$2:A$10000, J$5, 【データ】蓄積用!C$2:C$10000, $A92, 【データ】蓄積用!Q$2:Q$10000, 1, 【データ】蓄積用!AC$2:AC$10000, "&gt;=4.0")&gt;0, "〇", "×")))</f>
        <v>×</v>
      </c>
      <c r="K92" t="str">
        <f>IF(OR($A92="", K$5=""), "", IF(COUNTIFS(【データ】蓄積用!A$2:A$10000, K$5, 【データ】蓄積用!C$2:C$10000, $A92, 【データ】蓄積用!D$2:D$10000, "&gt;=3000", 【データ】蓄積用!E$2:E$10000, "&gt;=1500")&gt;0, "〇", IF(COUNTIFS(【データ】蓄積用!A$2:A$10000, K$5, 【データ】蓄積用!C$2:C$10000, $A92, 【データ】蓄積用!Q$2:Q$10000, 1, 【データ】蓄積用!AC$2:AC$10000, "&gt;=4.0")&gt;0, "〇", "×")))</f>
        <v>×</v>
      </c>
      <c r="L92" t="str">
        <f>IF(OR($A92="", L$5=""), "", IF(COUNTIFS(【データ】蓄積用!A$2:A$10000, L$5, 【データ】蓄積用!C$2:C$10000, $A92, 【データ】蓄積用!D$2:D$10000, "&gt;=3000", 【データ】蓄積用!E$2:E$10000, "&gt;=1500")&gt;0, "〇", IF(COUNTIFS(【データ】蓄積用!A$2:A$10000, L$5, 【データ】蓄積用!C$2:C$10000, $A92, 【データ】蓄積用!Q$2:Q$10000, 1, 【データ】蓄積用!AC$2:AC$10000, "&gt;=4.0")&gt;0, "〇", "×")))</f>
        <v>×</v>
      </c>
      <c r="M92" t="str">
        <f>IF(OR($A92="", M$5=""), "", IF(COUNTIFS(【データ】蓄積用!A$2:A$10000, M$5, 【データ】蓄積用!C$2:C$10000, $A92, 【データ】蓄積用!D$2:D$10000, "&gt;=3000", 【データ】蓄積用!E$2:E$10000, "&gt;=1500")&gt;0, "〇", IF(COUNTIFS(【データ】蓄積用!A$2:A$10000, M$5, 【データ】蓄積用!C$2:C$10000, $A92, 【データ】蓄積用!Q$2:Q$10000, 1, 【データ】蓄積用!AC$2:AC$10000, "&gt;=4.0")&gt;0, "〇", "×")))</f>
        <v>×</v>
      </c>
      <c r="N92" t="str">
        <f>IF(OR($A92="", N$5=""), "", IF(COUNTIFS(【データ】蓄積用!A$2:A$10000, N$5, 【データ】蓄積用!C$2:C$10000, $A92, 【データ】蓄積用!D$2:D$10000, "&gt;=3000", 【データ】蓄積用!E$2:E$10000, "&gt;=1500")&gt;0, "〇", IF(COUNTIFS(【データ】蓄積用!A$2:A$10000, N$5, 【データ】蓄積用!C$2:C$10000, $A92, 【データ】蓄積用!Q$2:Q$10000, 1, 【データ】蓄積用!AC$2:AC$10000, "&gt;=4.0")&gt;0, "〇", "×")))</f>
        <v>×</v>
      </c>
      <c r="O92" t="str">
        <f>IF(OR($A92="", O$5=""), "", IF(COUNTIFS(【データ】蓄積用!A$2:A$10000, O$5, 【データ】蓄積用!C$2:C$10000, $A92, 【データ】蓄積用!D$2:D$10000, "&gt;=3000", 【データ】蓄積用!E$2:E$10000, "&gt;=1500")&gt;0, "〇", IF(COUNTIFS(【データ】蓄積用!A$2:A$10000, O$5, 【データ】蓄積用!C$2:C$10000, $A92, 【データ】蓄積用!Q$2:Q$10000, 1, 【データ】蓄積用!AC$2:AC$10000, "&gt;=4.0")&gt;0, "〇", "×")))</f>
        <v>×</v>
      </c>
      <c r="P92" t="str">
        <f>IF(OR($A92="", P$5=""), "", IF(COUNTIFS(【データ】蓄積用!A$2:A$10000, P$5, 【データ】蓄積用!C$2:C$10000, $A92, 【データ】蓄積用!D$2:D$10000, "&gt;=3000", 【データ】蓄積用!E$2:E$10000, "&gt;=1500")&gt;0, "〇", IF(COUNTIFS(【データ】蓄積用!A$2:A$10000, P$5, 【データ】蓄積用!C$2:C$10000, $A92, 【データ】蓄積用!Q$2:Q$10000, 1, 【データ】蓄積用!AC$2:AC$10000, "&gt;=4.0")&gt;0, "〇", "×")))</f>
        <v>×</v>
      </c>
      <c r="Q92" t="str">
        <f>IF(OR($A92="", Q$5=""), "", IF(COUNTIFS(【データ】蓄積用!A$2:A$10000, Q$5, 【データ】蓄積用!C$2:C$10000, $A92, 【データ】蓄積用!D$2:D$10000, "&gt;=3000", 【データ】蓄積用!E$2:E$10000, "&gt;=1500")&gt;0, "〇", IF(COUNTIFS(【データ】蓄積用!A$2:A$10000, Q$5, 【データ】蓄積用!C$2:C$10000, $A92, 【データ】蓄積用!Q$2:Q$10000, 1, 【データ】蓄積用!AC$2:AC$10000, "&gt;=4.0")&gt;0, "〇", "×")))</f>
        <v>×</v>
      </c>
      <c r="R92" t="str">
        <f>IF(OR($A92="", R$5=""), "", IF(COUNTIFS(【データ】蓄積用!A$2:A$10000, R$5, 【データ】蓄積用!C$2:C$10000, $A92, 【データ】蓄積用!D$2:D$10000, "&gt;=3000", 【データ】蓄積用!E$2:E$10000, "&gt;=1500")&gt;0, "〇", IF(COUNTIFS(【データ】蓄積用!A$2:A$10000, R$5, 【データ】蓄積用!C$2:C$10000, $A92, 【データ】蓄積用!Q$2:Q$10000, 1, 【データ】蓄積用!AC$2:AC$10000, "&gt;=4.0")&gt;0, "〇", "×")))</f>
        <v>×</v>
      </c>
      <c r="S92" t="str">
        <f>IF(OR($A92="", S$5=""), "", IF(COUNTIFS(【データ】蓄積用!A$2:A$10000, S$5, 【データ】蓄積用!C$2:C$10000, $A92, 【データ】蓄積用!D$2:D$10000, "&gt;=3000", 【データ】蓄積用!E$2:E$10000, "&gt;=1500")&gt;0, "〇", IF(COUNTIFS(【データ】蓄積用!A$2:A$10000, S$5, 【データ】蓄積用!C$2:C$10000, $A92, 【データ】蓄積用!Q$2:Q$10000, 1, 【データ】蓄積用!AC$2:AC$10000, "&gt;=4.0")&gt;0, "〇", "×")))</f>
        <v>×</v>
      </c>
      <c r="T92" t="str">
        <f>IF(OR($A92="", T$5=""), "", IF(COUNTIFS(【データ】蓄積用!A$2:A$10000, T$5, 【データ】蓄積用!C$2:C$10000, $A92, 【データ】蓄積用!D$2:D$10000, "&gt;=3000", 【データ】蓄積用!E$2:E$10000, "&gt;=1500")&gt;0, "〇", IF(COUNTIFS(【データ】蓄積用!A$2:A$10000, T$5, 【データ】蓄積用!C$2:C$10000, $A92, 【データ】蓄積用!Q$2:Q$10000, 1, 【データ】蓄積用!AC$2:AC$10000, "&gt;=4.0")&gt;0, "〇", "×")))</f>
        <v>×</v>
      </c>
      <c r="U92" t="str">
        <f>IF(OR($A92="", U$5=""), "", IF(COUNTIFS(【データ】蓄積用!A$2:A$10000, U$5, 【データ】蓄積用!C$2:C$10000, $A92, 【データ】蓄積用!D$2:D$10000, "&gt;=3000", 【データ】蓄積用!E$2:E$10000, "&gt;=1500")&gt;0, "〇", IF(COUNTIFS(【データ】蓄積用!A$2:A$10000, U$5, 【データ】蓄積用!C$2:C$10000, $A92, 【データ】蓄積用!Q$2:Q$10000, 1, 【データ】蓄積用!AC$2:AC$10000, "&gt;=4.0")&gt;0, "〇", "×")))</f>
        <v>×</v>
      </c>
      <c r="V92" t="str">
        <f>IF(OR($A92="", V$5=""), "", IF(COUNTIFS(【データ】蓄積用!A$2:A$10000, V$5, 【データ】蓄積用!C$2:C$10000, $A92, 【データ】蓄積用!D$2:D$10000, "&gt;=3000", 【データ】蓄積用!E$2:E$10000, "&gt;=1500")&gt;0, "〇", IF(COUNTIFS(【データ】蓄積用!A$2:A$10000, V$5, 【データ】蓄積用!C$2:C$10000, $A92, 【データ】蓄積用!Q$2:Q$10000, 1, 【データ】蓄積用!AC$2:AC$10000, "&gt;=4.0")&gt;0, "〇", "×")))</f>
        <v>×</v>
      </c>
      <c r="W92" t="str">
        <f>IF(OR($A92="", W$5=""), "", IF(COUNTIFS(【データ】蓄積用!A$2:A$10000, W$5, 【データ】蓄積用!C$2:C$10000, $A92, 【データ】蓄積用!D$2:D$10000, "&gt;=3000", 【データ】蓄積用!E$2:E$10000, "&gt;=1500")&gt;0, "〇", IF(COUNTIFS(【データ】蓄積用!A$2:A$10000, W$5, 【データ】蓄積用!C$2:C$10000, $A92, 【データ】蓄積用!Q$2:Q$10000, 1, 【データ】蓄積用!AC$2:AC$10000, "&gt;=4.0")&gt;0, "〇", "×")))</f>
        <v>×</v>
      </c>
      <c r="X92" t="str">
        <f>IF(OR($A92="", X$5=""), "", IF(COUNTIFS(【データ】蓄積用!A$2:A$10000, X$5, 【データ】蓄積用!C$2:C$10000, $A92, 【データ】蓄積用!D$2:D$10000, "&gt;=3000", 【データ】蓄積用!E$2:E$10000, "&gt;=1500")&gt;0, "〇", IF(COUNTIFS(【データ】蓄積用!A$2:A$10000, X$5, 【データ】蓄積用!C$2:C$10000, $A92, 【データ】蓄積用!Q$2:Q$10000, 1, 【データ】蓄積用!AC$2:AC$10000, "&gt;=4.0")&gt;0, "〇", "×")))</f>
        <v>×</v>
      </c>
      <c r="Y92" t="str">
        <f>IF(OR($A92="", Y$5=""), "", IF(COUNTIFS(【データ】蓄積用!A$2:A$10000, Y$5, 【データ】蓄積用!C$2:C$10000, $A92, 【データ】蓄積用!D$2:D$10000, "&gt;=3000", 【データ】蓄積用!E$2:E$10000, "&gt;=1500")&gt;0, "〇", IF(COUNTIFS(【データ】蓄積用!A$2:A$10000, Y$5, 【データ】蓄積用!C$2:C$10000, $A92, 【データ】蓄積用!Q$2:Q$10000, 1, 【データ】蓄積用!AC$2:AC$10000, "&gt;=4.0")&gt;0, "〇", "×")))</f>
        <v>×</v>
      </c>
      <c r="Z92" t="str">
        <f>IF(OR($A92="", Z$5=""), "", IF(COUNTIFS(【データ】蓄積用!A$2:A$10000, Z$5, 【データ】蓄積用!C$2:C$10000, $A92, 【データ】蓄積用!D$2:D$10000, "&gt;=3000", 【データ】蓄積用!E$2:E$10000, "&gt;=1500")&gt;0, "〇", IF(COUNTIFS(【データ】蓄積用!A$2:A$10000, Z$5, 【データ】蓄積用!C$2:C$10000, $A92, 【データ】蓄積用!Q$2:Q$10000, 1, 【データ】蓄積用!AC$2:AC$10000, "&gt;=4.0")&gt;0, "〇", "×")))</f>
        <v>×</v>
      </c>
      <c r="AA92" t="str">
        <f>IF(OR($A92="", AA$5=""), "", IF(COUNTIFS(【データ】蓄積用!A$2:A$10000, AA$5, 【データ】蓄積用!C$2:C$10000, $A92, 【データ】蓄積用!D$2:D$10000, "&gt;=3000", 【データ】蓄積用!E$2:E$10000, "&gt;=1500")&gt;0, "〇", IF(COUNTIFS(【データ】蓄積用!A$2:A$10000, AA$5, 【データ】蓄積用!C$2:C$10000, $A92, 【データ】蓄積用!Q$2:Q$10000, 1, 【データ】蓄積用!AC$2:AC$10000, "&gt;=4.0")&gt;0, "〇", "×")))</f>
        <v>×</v>
      </c>
      <c r="AB92" t="str">
        <f>IF(OR($A92="", AB$5=""), "", IF(COUNTIFS(【データ】蓄積用!A$2:A$10000, AB$5, 【データ】蓄積用!C$2:C$10000, $A92, 【データ】蓄積用!D$2:D$10000, "&gt;=3000", 【データ】蓄積用!E$2:E$10000, "&gt;=1500")&gt;0, "〇", IF(COUNTIFS(【データ】蓄積用!A$2:A$10000, AB$5, 【データ】蓄積用!C$2:C$10000, $A92, 【データ】蓄積用!Q$2:Q$10000, 1, 【データ】蓄積用!AC$2:AC$10000, "&gt;=4.0")&gt;0, "〇", "×")))</f>
        <v>×</v>
      </c>
      <c r="AC92" t="str">
        <f>IF(OR($A92="", AC$5=""), "", IF(COUNTIFS(【データ】蓄積用!A$2:A$10000, AC$5, 【データ】蓄積用!C$2:C$10000, $A92, 【データ】蓄積用!D$2:D$10000, "&gt;=3000", 【データ】蓄積用!E$2:E$10000, "&gt;=1500")&gt;0, "〇", IF(COUNTIFS(【データ】蓄積用!A$2:A$10000, AC$5, 【データ】蓄積用!C$2:C$10000, $A92, 【データ】蓄積用!Q$2:Q$10000, 1, 【データ】蓄積用!AC$2:AC$10000, "&gt;=4.0")&gt;0, "〇", "×")))</f>
        <v>×</v>
      </c>
      <c r="AD92" t="str">
        <f>IF(OR($A92="", AD$5=""), "", IF(COUNTIFS(【データ】蓄積用!A$2:A$10000, AD$5, 【データ】蓄積用!C$2:C$10000, $A92, 【データ】蓄積用!D$2:D$10000, "&gt;=3000", 【データ】蓄積用!E$2:E$10000, "&gt;=1500")&gt;0, "〇", IF(COUNTIFS(【データ】蓄積用!A$2:A$10000, AD$5, 【データ】蓄積用!C$2:C$10000, $A92, 【データ】蓄積用!Q$2:Q$10000, 1, 【データ】蓄積用!AC$2:AC$10000, "&gt;=4.0")&gt;0, "〇", "×")))</f>
        <v>×</v>
      </c>
      <c r="AE92" t="str">
        <f>IF(OR($A92="", AE$5=""), "", IF(COUNTIFS(【データ】蓄積用!A$2:A$10000, AE$5, 【データ】蓄積用!C$2:C$10000, $A92, 【データ】蓄積用!D$2:D$10000, "&gt;=3000", 【データ】蓄積用!E$2:E$10000, "&gt;=1500")&gt;0, "〇", IF(COUNTIFS(【データ】蓄積用!A$2:A$10000, AE$5, 【データ】蓄積用!C$2:C$10000, $A92, 【データ】蓄積用!Q$2:Q$10000, 1, 【データ】蓄積用!AC$2:AC$10000, "&gt;=4.0")&gt;0, "〇", "×")))</f>
        <v>×</v>
      </c>
      <c r="AF92" t="str">
        <f>IF(OR($A92="", AF$5=""), "", IF(COUNTIFS(【データ】蓄積用!A$2:A$10000, AF$5, 【データ】蓄積用!C$2:C$10000, $A92, 【データ】蓄積用!D$2:D$10000, "&gt;=3000", 【データ】蓄積用!E$2:E$10000, "&gt;=1500")&gt;0, "〇", IF(COUNTIFS(【データ】蓄積用!A$2:A$10000, AF$5, 【データ】蓄積用!C$2:C$10000, $A92, 【データ】蓄積用!Q$2:Q$10000, 1, 【データ】蓄積用!AC$2:AC$10000, "&gt;=4.0")&gt;0, "〇", "×")))</f>
        <v>×</v>
      </c>
      <c r="AG92" t="str">
        <f>IF(OR($A92="", AG$5=""), "", IF(COUNTIFS(【データ】蓄積用!A$2:A$10000, AG$5, 【データ】蓄積用!C$2:C$10000, $A92, 【データ】蓄積用!D$2:D$10000, "&gt;=3000", 【データ】蓄積用!E$2:E$10000, "&gt;=1500")&gt;0, "〇", IF(COUNTIFS(【データ】蓄積用!A$2:A$10000, AG$5, 【データ】蓄積用!C$2:C$10000, $A92, 【データ】蓄積用!Q$2:Q$10000, 1, 【データ】蓄積用!AC$2:AC$10000, "&gt;=4.0")&gt;0, "〇", "×")))</f>
        <v>×</v>
      </c>
      <c r="AH92" t="str">
        <f>IF(OR($A92="", AH$5=""), "", IF(COUNTIFS(【データ】蓄積用!A$2:A$10000, AH$5, 【データ】蓄積用!C$2:C$10000, $A92, 【データ】蓄積用!D$2:D$10000, "&gt;=3000", 【データ】蓄積用!E$2:E$10000, "&gt;=1500")&gt;0, "〇", IF(COUNTIFS(【データ】蓄積用!A$2:A$10000, AH$5, 【データ】蓄積用!C$2:C$10000, $A92, 【データ】蓄積用!Q$2:Q$10000, 1, 【データ】蓄積用!AC$2:AC$10000, "&gt;=4.0")&gt;0, "〇", "×")))</f>
        <v>×</v>
      </c>
      <c r="AI92" t="str">
        <f>IF(OR($A92="", AI$5=""), "", IF(COUNTIFS(【データ】蓄積用!A$2:A$10000, AI$5, 【データ】蓄積用!C$2:C$10000, $A92, 【データ】蓄積用!D$2:D$10000, "&gt;=3000", 【データ】蓄積用!E$2:E$10000, "&gt;=1500")&gt;0, "〇", IF(COUNTIFS(【データ】蓄積用!A$2:A$10000, AI$5, 【データ】蓄積用!C$2:C$10000, $A92, 【データ】蓄積用!Q$2:Q$10000, 1, 【データ】蓄積用!AC$2:AC$10000, "&gt;=4.0")&gt;0, "〇", "×")))</f>
        <v>×</v>
      </c>
      <c r="AJ92" t="str">
        <f>IF(OR($A92="", AJ$5=""), "", IF(COUNTIFS(【データ】蓄積用!A$2:A$10000, AJ$5, 【データ】蓄積用!C$2:C$10000, $A92, 【データ】蓄積用!D$2:D$10000, "&gt;=3000", 【データ】蓄積用!E$2:E$10000, "&gt;=1500")&gt;0, "〇", IF(COUNTIFS(【データ】蓄積用!A$2:A$10000, AJ$5, 【データ】蓄積用!C$2:C$10000, $A92, 【データ】蓄積用!Q$2:Q$10000, 1, 【データ】蓄積用!AC$2:AC$10000, "&gt;=4.0")&gt;0, "〇", "×")))</f>
        <v>×</v>
      </c>
      <c r="AK92" t="str">
        <f>IF(OR($A92="", AK$5=""), "", IF(COUNTIFS(【データ】蓄積用!A$2:A$10000, AK$5, 【データ】蓄積用!C$2:C$10000, $A92, 【データ】蓄積用!D$2:D$10000, "&gt;=3000", 【データ】蓄積用!E$2:E$10000, "&gt;=1500")&gt;0, "〇", IF(COUNTIFS(【データ】蓄積用!A$2:A$10000, AK$5, 【データ】蓄積用!C$2:C$10000, $A92, 【データ】蓄積用!Q$2:Q$10000, 1, 【データ】蓄積用!AC$2:AC$10000, "&gt;=4.0")&gt;0, "〇", "×")))</f>
        <v>×</v>
      </c>
      <c r="AL92" t="str">
        <f>IF(OR($A92="", AL$5=""), "", IF(COUNTIFS(【データ】蓄積用!A$2:A$10000, AL$5, 【データ】蓄積用!C$2:C$10000, $A92, 【データ】蓄積用!D$2:D$10000, "&gt;=3000", 【データ】蓄積用!E$2:E$10000, "&gt;=1500")&gt;0, "〇", IF(COUNTIFS(【データ】蓄積用!A$2:A$10000, AL$5, 【データ】蓄積用!C$2:C$10000, $A92, 【データ】蓄積用!Q$2:Q$10000, 1, 【データ】蓄積用!AC$2:AC$10000, "&gt;=4.0")&gt;0, "〇", "×")))</f>
        <v>×</v>
      </c>
      <c r="AM92" t="str">
        <f>IF(OR($A92="", AM$5=""), "", IF(COUNTIFS(【データ】蓄積用!A$2:A$10000, AM$5, 【データ】蓄積用!C$2:C$10000, $A92, 【データ】蓄積用!D$2:D$10000, "&gt;=3000", 【データ】蓄積用!E$2:E$10000, "&gt;=1500")&gt;0, "〇", IF(COUNTIFS(【データ】蓄積用!A$2:A$10000, AM$5, 【データ】蓄積用!C$2:C$10000, $A92, 【データ】蓄積用!Q$2:Q$10000, 1, 【データ】蓄積用!AC$2:AC$10000, "&gt;=4.0")&gt;0, "〇", "×")))</f>
        <v>×</v>
      </c>
      <c r="AN92" t="str">
        <f>IF(OR($A92="", AN$5=""), "", IF(COUNTIFS(【データ】蓄積用!A$2:A$10000, AN$5, 【データ】蓄積用!C$2:C$10000, $A92, 【データ】蓄積用!D$2:D$10000, "&gt;=3000", 【データ】蓄積用!E$2:E$10000, "&gt;=1500")&gt;0, "〇", IF(COUNTIFS(【データ】蓄積用!A$2:A$10000, AN$5, 【データ】蓄積用!C$2:C$10000, $A92, 【データ】蓄積用!Q$2:Q$10000, 1, 【データ】蓄積用!AC$2:AC$10000, "&gt;=4.0")&gt;0, "〇", "×")))</f>
        <v>×</v>
      </c>
      <c r="AO92" t="str">
        <f>IF(OR($A92="", AO$5=""), "", IF(COUNTIFS(【データ】蓄積用!A$2:A$10000, AO$5, 【データ】蓄積用!C$2:C$10000, $A92, 【データ】蓄積用!D$2:D$10000, "&gt;=3000", 【データ】蓄積用!E$2:E$10000, "&gt;=1500")&gt;0, "〇", IF(COUNTIFS(【データ】蓄積用!A$2:A$10000, AO$5, 【データ】蓄積用!C$2:C$10000, $A92, 【データ】蓄積用!Q$2:Q$10000, 1, 【データ】蓄積用!AC$2:AC$10000, "&gt;=4.0")&gt;0, "〇", "×")))</f>
        <v>×</v>
      </c>
      <c r="AP92" t="str">
        <f>IF(OR($A92="", AP$5=""), "", IF(COUNTIFS(【データ】蓄積用!A$2:A$10000, AP$5, 【データ】蓄積用!C$2:C$10000, $A92, 【データ】蓄積用!D$2:D$10000, "&gt;=3000", 【データ】蓄積用!E$2:E$10000, "&gt;=1500")&gt;0, "〇", IF(COUNTIFS(【データ】蓄積用!A$2:A$10000, AP$5, 【データ】蓄積用!C$2:C$10000, $A92, 【データ】蓄積用!Q$2:Q$10000, 1, 【データ】蓄積用!AC$2:AC$10000, "&gt;=4.0")&gt;0, "〇", "×")))</f>
        <v>×</v>
      </c>
      <c r="AQ92" t="str">
        <f>IF(OR($A92="", AQ$5=""), "", IF(COUNTIFS(【データ】蓄積用!A$2:A$10000, AQ$5, 【データ】蓄積用!C$2:C$10000, $A92, 【データ】蓄積用!D$2:D$10000, "&gt;=3000", 【データ】蓄積用!E$2:E$10000, "&gt;=1500")&gt;0, "〇", IF(COUNTIFS(【データ】蓄積用!A$2:A$10000, AQ$5, 【データ】蓄積用!C$2:C$10000, $A92, 【データ】蓄積用!Q$2:Q$10000, 1, 【データ】蓄積用!AC$2:AC$10000, "&gt;=4.0")&gt;0, "〇", "×")))</f>
        <v>×</v>
      </c>
      <c r="AR92" t="str">
        <f>IF(OR($A92="", AR$5=""), "", IF(COUNTIFS(【データ】蓄積用!A$2:A$10000, AR$5, 【データ】蓄積用!C$2:C$10000, $A92, 【データ】蓄積用!D$2:D$10000, "&gt;=3000", 【データ】蓄積用!E$2:E$10000, "&gt;=1500")&gt;0, "〇", IF(COUNTIFS(【データ】蓄積用!A$2:A$10000, AR$5, 【データ】蓄積用!C$2:C$10000, $A92, 【データ】蓄積用!Q$2:Q$10000, 1, 【データ】蓄積用!AC$2:AC$10000, "&gt;=4.0")&gt;0, "〇", "×")))</f>
        <v>×</v>
      </c>
      <c r="AS92" t="str">
        <f>IF(OR($A92="", AS$5=""), "", IF(COUNTIFS(【データ】蓄積用!A$2:A$10000, AS$5, 【データ】蓄積用!C$2:C$10000, $A92, 【データ】蓄積用!D$2:D$10000, "&gt;=3000", 【データ】蓄積用!E$2:E$10000, "&gt;=1500")&gt;0, "〇", IF(COUNTIFS(【データ】蓄積用!A$2:A$10000, AS$5, 【データ】蓄積用!C$2:C$10000, $A92, 【データ】蓄積用!Q$2:Q$10000, 1, 【データ】蓄積用!AC$2:AC$10000, "&gt;=4.0")&gt;0, "〇", "×")))</f>
        <v>×</v>
      </c>
      <c r="AT92" t="str">
        <f>IF(OR($A92="", AT$5=""), "", IF(COUNTIFS(【データ】蓄積用!A$2:A$10000, AT$5, 【データ】蓄積用!C$2:C$10000, $A92, 【データ】蓄積用!D$2:D$10000, "&gt;=3000", 【データ】蓄積用!E$2:E$10000, "&gt;=1500")&gt;0, "〇", IF(COUNTIFS(【データ】蓄積用!A$2:A$10000, AT$5, 【データ】蓄積用!C$2:C$10000, $A92, 【データ】蓄積用!Q$2:Q$10000, 1, 【データ】蓄積用!AC$2:AC$10000, "&gt;=4.0")&gt;0, "〇", "×")))</f>
        <v>×</v>
      </c>
      <c r="AU92" t="str">
        <f>IF(OR($A92="", AU$5=""), "", IF(COUNTIFS(【データ】蓄積用!A$2:A$10000, AU$5, 【データ】蓄積用!C$2:C$10000, $A92, 【データ】蓄積用!D$2:D$10000, "&gt;=3000", 【データ】蓄積用!E$2:E$10000, "&gt;=1500")&gt;0, "〇", IF(COUNTIFS(【データ】蓄積用!A$2:A$10000, AU$5, 【データ】蓄積用!C$2:C$10000, $A92, 【データ】蓄積用!Q$2:Q$10000, 1, 【データ】蓄積用!AC$2:AC$10000, "&gt;=4.0")&gt;0, "〇", "×")))</f>
        <v>×</v>
      </c>
      <c r="AV92" t="str">
        <f>IF(OR($A92="", AV$5=""), "", IF(COUNTIFS(【データ】蓄積用!A$2:A$10000, AV$5, 【データ】蓄積用!C$2:C$10000, $A92, 【データ】蓄積用!D$2:D$10000, "&gt;=3000", 【データ】蓄積用!E$2:E$10000, "&gt;=1500")&gt;0, "〇", IF(COUNTIFS(【データ】蓄積用!A$2:A$10000, AV$5, 【データ】蓄積用!C$2:C$10000, $A92, 【データ】蓄積用!Q$2:Q$10000, 1, 【データ】蓄積用!AC$2:AC$10000, "&gt;=4.0")&gt;0, "〇", "×")))</f>
        <v>×</v>
      </c>
      <c r="AW92" t="str">
        <f>IF(OR($A92="", AW$5=""), "", IF(COUNTIFS(【データ】蓄積用!A$2:A$10000, AW$5, 【データ】蓄積用!C$2:C$10000, $A92, 【データ】蓄積用!D$2:D$10000, "&gt;=3000", 【データ】蓄積用!E$2:E$10000, "&gt;=1500")&gt;0, "〇", IF(COUNTIFS(【データ】蓄積用!A$2:A$10000, AW$5, 【データ】蓄積用!C$2:C$10000, $A92, 【データ】蓄積用!Q$2:Q$10000, 1, 【データ】蓄積用!AC$2:AC$10000, "&gt;=4.0")&gt;0, "〇", "×")))</f>
        <v>×</v>
      </c>
      <c r="AX92" t="str">
        <f>IF(OR($A92="", AX$5=""), "", IF(COUNTIFS(【データ】蓄積用!A$2:A$10000, AX$5, 【データ】蓄積用!C$2:C$10000, $A92, 【データ】蓄積用!D$2:D$10000, "&gt;=3000", 【データ】蓄積用!E$2:E$10000, "&gt;=1500")&gt;0, "〇", IF(COUNTIFS(【データ】蓄積用!A$2:A$10000, AX$5, 【データ】蓄積用!C$2:C$10000, $A92, 【データ】蓄積用!Q$2:Q$10000, 1, 【データ】蓄積用!AC$2:AC$10000, "&gt;=4.0")&gt;0, "〇", "×")))</f>
        <v>×</v>
      </c>
      <c r="AY92" t="str">
        <f>IF(OR($A92="", AY$5=""), "", IF(COUNTIFS(【データ】蓄積用!A$2:A$10000, AY$5, 【データ】蓄積用!C$2:C$10000, $A92, 【データ】蓄積用!D$2:D$10000, "&gt;=3000", 【データ】蓄積用!E$2:E$10000, "&gt;=1500")&gt;0, "〇", IF(COUNTIFS(【データ】蓄積用!A$2:A$10000, AY$5, 【データ】蓄積用!C$2:C$10000, $A92, 【データ】蓄積用!Q$2:Q$10000, 1, 【データ】蓄積用!AC$2:AC$10000, "&gt;=4.0")&gt;0, "〇", "×")))</f>
        <v/>
      </c>
    </row>
    <row r="93" spans="1:51">
      <c r="A93">
        <v>685</v>
      </c>
      <c r="B93" t="str">
        <f>IF(OR($A93="", B$5=""), "", IF(COUNTIFS(【データ】蓄積用!A$2:A$10000, B$5, 【データ】蓄積用!C$2:C$10000, $A93, 【データ】蓄積用!D$2:D$10000, "&gt;=3000", 【データ】蓄積用!E$2:E$10000, "&gt;=1500")&gt;0, "〇", IF(COUNTIFS(【データ】蓄積用!A$2:A$10000, B$5, 【データ】蓄積用!C$2:C$10000, $A93, 【データ】蓄積用!Q$2:Q$10000, 1, 【データ】蓄積用!AC$2:AC$10000, "&gt;=4.0")&gt;0, "〇", "×")))</f>
        <v>×</v>
      </c>
      <c r="C93" t="str">
        <f>IF(OR($A93="", C$5=""), "", IF(COUNTIFS(【データ】蓄積用!A$2:A$10000, C$5, 【データ】蓄積用!C$2:C$10000, $A93, 【データ】蓄積用!D$2:D$10000, "&gt;=3000", 【データ】蓄積用!E$2:E$10000, "&gt;=1500")&gt;0, "〇", IF(COUNTIFS(【データ】蓄積用!A$2:A$10000, C$5, 【データ】蓄積用!C$2:C$10000, $A93, 【データ】蓄積用!Q$2:Q$10000, 1, 【データ】蓄積用!AC$2:AC$10000, "&gt;=4.0")&gt;0, "〇", "×")))</f>
        <v>×</v>
      </c>
      <c r="D93" t="str">
        <f>IF(OR($A93="", D$5=""), "", IF(COUNTIFS(【データ】蓄積用!A$2:A$10000, D$5, 【データ】蓄積用!C$2:C$10000, $A93, 【データ】蓄積用!D$2:D$10000, "&gt;=3000", 【データ】蓄積用!E$2:E$10000, "&gt;=1500")&gt;0, "〇", IF(COUNTIFS(【データ】蓄積用!A$2:A$10000, D$5, 【データ】蓄積用!C$2:C$10000, $A93, 【データ】蓄積用!Q$2:Q$10000, 1, 【データ】蓄積用!AC$2:AC$10000, "&gt;=4.0")&gt;0, "〇", "×")))</f>
        <v>×</v>
      </c>
      <c r="E93" t="str">
        <f>IF(OR($A93="", E$5=""), "", IF(COUNTIFS(【データ】蓄積用!A$2:A$10000, E$5, 【データ】蓄積用!C$2:C$10000, $A93, 【データ】蓄積用!D$2:D$10000, "&gt;=3000", 【データ】蓄積用!E$2:E$10000, "&gt;=1500")&gt;0, "〇", IF(COUNTIFS(【データ】蓄積用!A$2:A$10000, E$5, 【データ】蓄積用!C$2:C$10000, $A93, 【データ】蓄積用!Q$2:Q$10000, 1, 【データ】蓄積用!AC$2:AC$10000, "&gt;=4.0")&gt;0, "〇", "×")))</f>
        <v>×</v>
      </c>
      <c r="F93" t="str">
        <f>IF(OR($A93="", F$5=""), "", IF(COUNTIFS(【データ】蓄積用!A$2:A$10000, F$5, 【データ】蓄積用!C$2:C$10000, $A93, 【データ】蓄積用!D$2:D$10000, "&gt;=3000", 【データ】蓄積用!E$2:E$10000, "&gt;=1500")&gt;0, "〇", IF(COUNTIFS(【データ】蓄積用!A$2:A$10000, F$5, 【データ】蓄積用!C$2:C$10000, $A93, 【データ】蓄積用!Q$2:Q$10000, 1, 【データ】蓄積用!AC$2:AC$10000, "&gt;=4.0")&gt;0, "〇", "×")))</f>
        <v>×</v>
      </c>
      <c r="G93" t="str">
        <f>IF(OR($A93="", G$5=""), "", IF(COUNTIFS(【データ】蓄積用!A$2:A$10000, G$5, 【データ】蓄積用!C$2:C$10000, $A93, 【データ】蓄積用!D$2:D$10000, "&gt;=3000", 【データ】蓄積用!E$2:E$10000, "&gt;=1500")&gt;0, "〇", IF(COUNTIFS(【データ】蓄積用!A$2:A$10000, G$5, 【データ】蓄積用!C$2:C$10000, $A93, 【データ】蓄積用!Q$2:Q$10000, 1, 【データ】蓄積用!AC$2:AC$10000, "&gt;=4.0")&gt;0, "〇", "×")))</f>
        <v>×</v>
      </c>
      <c r="H93" t="str">
        <f>IF(OR($A93="", H$5=""), "", IF(COUNTIFS(【データ】蓄積用!A$2:A$10000, H$5, 【データ】蓄積用!C$2:C$10000, $A93, 【データ】蓄積用!D$2:D$10000, "&gt;=3000", 【データ】蓄積用!E$2:E$10000, "&gt;=1500")&gt;0, "〇", IF(COUNTIFS(【データ】蓄積用!A$2:A$10000, H$5, 【データ】蓄積用!C$2:C$10000, $A93, 【データ】蓄積用!Q$2:Q$10000, 1, 【データ】蓄積用!AC$2:AC$10000, "&gt;=4.0")&gt;0, "〇", "×")))</f>
        <v>×</v>
      </c>
      <c r="I93" t="str">
        <f>IF(OR($A93="", I$5=""), "", IF(COUNTIFS(【データ】蓄積用!A$2:A$10000, I$5, 【データ】蓄積用!C$2:C$10000, $A93, 【データ】蓄積用!D$2:D$10000, "&gt;=3000", 【データ】蓄積用!E$2:E$10000, "&gt;=1500")&gt;0, "〇", IF(COUNTIFS(【データ】蓄積用!A$2:A$10000, I$5, 【データ】蓄積用!C$2:C$10000, $A93, 【データ】蓄積用!Q$2:Q$10000, 1, 【データ】蓄積用!AC$2:AC$10000, "&gt;=4.0")&gt;0, "〇", "×")))</f>
        <v>×</v>
      </c>
      <c r="J93" t="str">
        <f>IF(OR($A93="", J$5=""), "", IF(COUNTIFS(【データ】蓄積用!A$2:A$10000, J$5, 【データ】蓄積用!C$2:C$10000, $A93, 【データ】蓄積用!D$2:D$10000, "&gt;=3000", 【データ】蓄積用!E$2:E$10000, "&gt;=1500")&gt;0, "〇", IF(COUNTIFS(【データ】蓄積用!A$2:A$10000, J$5, 【データ】蓄積用!C$2:C$10000, $A93, 【データ】蓄積用!Q$2:Q$10000, 1, 【データ】蓄積用!AC$2:AC$10000, "&gt;=4.0")&gt;0, "〇", "×")))</f>
        <v>×</v>
      </c>
      <c r="K93" t="str">
        <f>IF(OR($A93="", K$5=""), "", IF(COUNTIFS(【データ】蓄積用!A$2:A$10000, K$5, 【データ】蓄積用!C$2:C$10000, $A93, 【データ】蓄積用!D$2:D$10000, "&gt;=3000", 【データ】蓄積用!E$2:E$10000, "&gt;=1500")&gt;0, "〇", IF(COUNTIFS(【データ】蓄積用!A$2:A$10000, K$5, 【データ】蓄積用!C$2:C$10000, $A93, 【データ】蓄積用!Q$2:Q$10000, 1, 【データ】蓄積用!AC$2:AC$10000, "&gt;=4.0")&gt;0, "〇", "×")))</f>
        <v>×</v>
      </c>
      <c r="L93" t="str">
        <f>IF(OR($A93="", L$5=""), "", IF(COUNTIFS(【データ】蓄積用!A$2:A$10000, L$5, 【データ】蓄積用!C$2:C$10000, $A93, 【データ】蓄積用!D$2:D$10000, "&gt;=3000", 【データ】蓄積用!E$2:E$10000, "&gt;=1500")&gt;0, "〇", IF(COUNTIFS(【データ】蓄積用!A$2:A$10000, L$5, 【データ】蓄積用!C$2:C$10000, $A93, 【データ】蓄積用!Q$2:Q$10000, 1, 【データ】蓄積用!AC$2:AC$10000, "&gt;=4.0")&gt;0, "〇", "×")))</f>
        <v>×</v>
      </c>
      <c r="M93" t="str">
        <f>IF(OR($A93="", M$5=""), "", IF(COUNTIFS(【データ】蓄積用!A$2:A$10000, M$5, 【データ】蓄積用!C$2:C$10000, $A93, 【データ】蓄積用!D$2:D$10000, "&gt;=3000", 【データ】蓄積用!E$2:E$10000, "&gt;=1500")&gt;0, "〇", IF(COUNTIFS(【データ】蓄積用!A$2:A$10000, M$5, 【データ】蓄積用!C$2:C$10000, $A93, 【データ】蓄積用!Q$2:Q$10000, 1, 【データ】蓄積用!AC$2:AC$10000, "&gt;=4.0")&gt;0, "〇", "×")))</f>
        <v>×</v>
      </c>
      <c r="N93" t="str">
        <f>IF(OR($A93="", N$5=""), "", IF(COUNTIFS(【データ】蓄積用!A$2:A$10000, N$5, 【データ】蓄積用!C$2:C$10000, $A93, 【データ】蓄積用!D$2:D$10000, "&gt;=3000", 【データ】蓄積用!E$2:E$10000, "&gt;=1500")&gt;0, "〇", IF(COUNTIFS(【データ】蓄積用!A$2:A$10000, N$5, 【データ】蓄積用!C$2:C$10000, $A93, 【データ】蓄積用!Q$2:Q$10000, 1, 【データ】蓄積用!AC$2:AC$10000, "&gt;=4.0")&gt;0, "〇", "×")))</f>
        <v>×</v>
      </c>
      <c r="O93" t="str">
        <f>IF(OR($A93="", O$5=""), "", IF(COUNTIFS(【データ】蓄積用!A$2:A$10000, O$5, 【データ】蓄積用!C$2:C$10000, $A93, 【データ】蓄積用!D$2:D$10000, "&gt;=3000", 【データ】蓄積用!E$2:E$10000, "&gt;=1500")&gt;0, "〇", IF(COUNTIFS(【データ】蓄積用!A$2:A$10000, O$5, 【データ】蓄積用!C$2:C$10000, $A93, 【データ】蓄積用!Q$2:Q$10000, 1, 【データ】蓄積用!AC$2:AC$10000, "&gt;=4.0")&gt;0, "〇", "×")))</f>
        <v>×</v>
      </c>
      <c r="P93" t="str">
        <f>IF(OR($A93="", P$5=""), "", IF(COUNTIFS(【データ】蓄積用!A$2:A$10000, P$5, 【データ】蓄積用!C$2:C$10000, $A93, 【データ】蓄積用!D$2:D$10000, "&gt;=3000", 【データ】蓄積用!E$2:E$10000, "&gt;=1500")&gt;0, "〇", IF(COUNTIFS(【データ】蓄積用!A$2:A$10000, P$5, 【データ】蓄積用!C$2:C$10000, $A93, 【データ】蓄積用!Q$2:Q$10000, 1, 【データ】蓄積用!AC$2:AC$10000, "&gt;=4.0")&gt;0, "〇", "×")))</f>
        <v>×</v>
      </c>
      <c r="Q93" t="str">
        <f>IF(OR($A93="", Q$5=""), "", IF(COUNTIFS(【データ】蓄積用!A$2:A$10000, Q$5, 【データ】蓄積用!C$2:C$10000, $A93, 【データ】蓄積用!D$2:D$10000, "&gt;=3000", 【データ】蓄積用!E$2:E$10000, "&gt;=1500")&gt;0, "〇", IF(COUNTIFS(【データ】蓄積用!A$2:A$10000, Q$5, 【データ】蓄積用!C$2:C$10000, $A93, 【データ】蓄積用!Q$2:Q$10000, 1, 【データ】蓄積用!AC$2:AC$10000, "&gt;=4.0")&gt;0, "〇", "×")))</f>
        <v>×</v>
      </c>
      <c r="R93" t="str">
        <f>IF(OR($A93="", R$5=""), "", IF(COUNTIFS(【データ】蓄積用!A$2:A$10000, R$5, 【データ】蓄積用!C$2:C$10000, $A93, 【データ】蓄積用!D$2:D$10000, "&gt;=3000", 【データ】蓄積用!E$2:E$10000, "&gt;=1500")&gt;0, "〇", IF(COUNTIFS(【データ】蓄積用!A$2:A$10000, R$5, 【データ】蓄積用!C$2:C$10000, $A93, 【データ】蓄積用!Q$2:Q$10000, 1, 【データ】蓄積用!AC$2:AC$10000, "&gt;=4.0")&gt;0, "〇", "×")))</f>
        <v>×</v>
      </c>
      <c r="S93" t="str">
        <f>IF(OR($A93="", S$5=""), "", IF(COUNTIFS(【データ】蓄積用!A$2:A$10000, S$5, 【データ】蓄積用!C$2:C$10000, $A93, 【データ】蓄積用!D$2:D$10000, "&gt;=3000", 【データ】蓄積用!E$2:E$10000, "&gt;=1500")&gt;0, "〇", IF(COUNTIFS(【データ】蓄積用!A$2:A$10000, S$5, 【データ】蓄積用!C$2:C$10000, $A93, 【データ】蓄積用!Q$2:Q$10000, 1, 【データ】蓄積用!AC$2:AC$10000, "&gt;=4.0")&gt;0, "〇", "×")))</f>
        <v>×</v>
      </c>
      <c r="T93" t="str">
        <f>IF(OR($A93="", T$5=""), "", IF(COUNTIFS(【データ】蓄積用!A$2:A$10000, T$5, 【データ】蓄積用!C$2:C$10000, $A93, 【データ】蓄積用!D$2:D$10000, "&gt;=3000", 【データ】蓄積用!E$2:E$10000, "&gt;=1500")&gt;0, "〇", IF(COUNTIFS(【データ】蓄積用!A$2:A$10000, T$5, 【データ】蓄積用!C$2:C$10000, $A93, 【データ】蓄積用!Q$2:Q$10000, 1, 【データ】蓄積用!AC$2:AC$10000, "&gt;=4.0")&gt;0, "〇", "×")))</f>
        <v>×</v>
      </c>
      <c r="U93" t="str">
        <f>IF(OR($A93="", U$5=""), "", IF(COUNTIFS(【データ】蓄積用!A$2:A$10000, U$5, 【データ】蓄積用!C$2:C$10000, $A93, 【データ】蓄積用!D$2:D$10000, "&gt;=3000", 【データ】蓄積用!E$2:E$10000, "&gt;=1500")&gt;0, "〇", IF(COUNTIFS(【データ】蓄積用!A$2:A$10000, U$5, 【データ】蓄積用!C$2:C$10000, $A93, 【データ】蓄積用!Q$2:Q$10000, 1, 【データ】蓄積用!AC$2:AC$10000, "&gt;=4.0")&gt;0, "〇", "×")))</f>
        <v>×</v>
      </c>
      <c r="V93" t="str">
        <f>IF(OR($A93="", V$5=""), "", IF(COUNTIFS(【データ】蓄積用!A$2:A$10000, V$5, 【データ】蓄積用!C$2:C$10000, $A93, 【データ】蓄積用!D$2:D$10000, "&gt;=3000", 【データ】蓄積用!E$2:E$10000, "&gt;=1500")&gt;0, "〇", IF(COUNTIFS(【データ】蓄積用!A$2:A$10000, V$5, 【データ】蓄積用!C$2:C$10000, $A93, 【データ】蓄積用!Q$2:Q$10000, 1, 【データ】蓄積用!AC$2:AC$10000, "&gt;=4.0")&gt;0, "〇", "×")))</f>
        <v>×</v>
      </c>
      <c r="W93" t="str">
        <f>IF(OR($A93="", W$5=""), "", IF(COUNTIFS(【データ】蓄積用!A$2:A$10000, W$5, 【データ】蓄積用!C$2:C$10000, $A93, 【データ】蓄積用!D$2:D$10000, "&gt;=3000", 【データ】蓄積用!E$2:E$10000, "&gt;=1500")&gt;0, "〇", IF(COUNTIFS(【データ】蓄積用!A$2:A$10000, W$5, 【データ】蓄積用!C$2:C$10000, $A93, 【データ】蓄積用!Q$2:Q$10000, 1, 【データ】蓄積用!AC$2:AC$10000, "&gt;=4.0")&gt;0, "〇", "×")))</f>
        <v>×</v>
      </c>
      <c r="X93" t="str">
        <f>IF(OR($A93="", X$5=""), "", IF(COUNTIFS(【データ】蓄積用!A$2:A$10000, X$5, 【データ】蓄積用!C$2:C$10000, $A93, 【データ】蓄積用!D$2:D$10000, "&gt;=3000", 【データ】蓄積用!E$2:E$10000, "&gt;=1500")&gt;0, "〇", IF(COUNTIFS(【データ】蓄積用!A$2:A$10000, X$5, 【データ】蓄積用!C$2:C$10000, $A93, 【データ】蓄積用!Q$2:Q$10000, 1, 【データ】蓄積用!AC$2:AC$10000, "&gt;=4.0")&gt;0, "〇", "×")))</f>
        <v>〇</v>
      </c>
      <c r="Y93" t="str">
        <f>IF(OR($A93="", Y$5=""), "", IF(COUNTIFS(【データ】蓄積用!A$2:A$10000, Y$5, 【データ】蓄積用!C$2:C$10000, $A93, 【データ】蓄積用!D$2:D$10000, "&gt;=3000", 【データ】蓄積用!E$2:E$10000, "&gt;=1500")&gt;0, "〇", IF(COUNTIFS(【データ】蓄積用!A$2:A$10000, Y$5, 【データ】蓄積用!C$2:C$10000, $A93, 【データ】蓄積用!Q$2:Q$10000, 1, 【データ】蓄積用!AC$2:AC$10000, "&gt;=4.0")&gt;0, "〇", "×")))</f>
        <v>×</v>
      </c>
      <c r="Z93" t="str">
        <f>IF(OR($A93="", Z$5=""), "", IF(COUNTIFS(【データ】蓄積用!A$2:A$10000, Z$5, 【データ】蓄積用!C$2:C$10000, $A93, 【データ】蓄積用!D$2:D$10000, "&gt;=3000", 【データ】蓄積用!E$2:E$10000, "&gt;=1500")&gt;0, "〇", IF(COUNTIFS(【データ】蓄積用!A$2:A$10000, Z$5, 【データ】蓄積用!C$2:C$10000, $A93, 【データ】蓄積用!Q$2:Q$10000, 1, 【データ】蓄積用!AC$2:AC$10000, "&gt;=4.0")&gt;0, "〇", "×")))</f>
        <v>×</v>
      </c>
      <c r="AA93" t="str">
        <f>IF(OR($A93="", AA$5=""), "", IF(COUNTIFS(【データ】蓄積用!A$2:A$10000, AA$5, 【データ】蓄積用!C$2:C$10000, $A93, 【データ】蓄積用!D$2:D$10000, "&gt;=3000", 【データ】蓄積用!E$2:E$10000, "&gt;=1500")&gt;0, "〇", IF(COUNTIFS(【データ】蓄積用!A$2:A$10000, AA$5, 【データ】蓄積用!C$2:C$10000, $A93, 【データ】蓄積用!Q$2:Q$10000, 1, 【データ】蓄積用!AC$2:AC$10000, "&gt;=4.0")&gt;0, "〇", "×")))</f>
        <v>×</v>
      </c>
      <c r="AB93" t="str">
        <f>IF(OR($A93="", AB$5=""), "", IF(COUNTIFS(【データ】蓄積用!A$2:A$10000, AB$5, 【データ】蓄積用!C$2:C$10000, $A93, 【データ】蓄積用!D$2:D$10000, "&gt;=3000", 【データ】蓄積用!E$2:E$10000, "&gt;=1500")&gt;0, "〇", IF(COUNTIFS(【データ】蓄積用!A$2:A$10000, AB$5, 【データ】蓄積用!C$2:C$10000, $A93, 【データ】蓄積用!Q$2:Q$10000, 1, 【データ】蓄積用!AC$2:AC$10000, "&gt;=4.0")&gt;0, "〇", "×")))</f>
        <v>×</v>
      </c>
      <c r="AC93" t="str">
        <f>IF(OR($A93="", AC$5=""), "", IF(COUNTIFS(【データ】蓄積用!A$2:A$10000, AC$5, 【データ】蓄積用!C$2:C$10000, $A93, 【データ】蓄積用!D$2:D$10000, "&gt;=3000", 【データ】蓄積用!E$2:E$10000, "&gt;=1500")&gt;0, "〇", IF(COUNTIFS(【データ】蓄積用!A$2:A$10000, AC$5, 【データ】蓄積用!C$2:C$10000, $A93, 【データ】蓄積用!Q$2:Q$10000, 1, 【データ】蓄積用!AC$2:AC$10000, "&gt;=4.0")&gt;0, "〇", "×")))</f>
        <v>×</v>
      </c>
      <c r="AD93" t="str">
        <f>IF(OR($A93="", AD$5=""), "", IF(COUNTIFS(【データ】蓄積用!A$2:A$10000, AD$5, 【データ】蓄積用!C$2:C$10000, $A93, 【データ】蓄積用!D$2:D$10000, "&gt;=3000", 【データ】蓄積用!E$2:E$10000, "&gt;=1500")&gt;0, "〇", IF(COUNTIFS(【データ】蓄積用!A$2:A$10000, AD$5, 【データ】蓄積用!C$2:C$10000, $A93, 【データ】蓄積用!Q$2:Q$10000, 1, 【データ】蓄積用!AC$2:AC$10000, "&gt;=4.0")&gt;0, "〇", "×")))</f>
        <v>×</v>
      </c>
      <c r="AE93" t="str">
        <f>IF(OR($A93="", AE$5=""), "", IF(COUNTIFS(【データ】蓄積用!A$2:A$10000, AE$5, 【データ】蓄積用!C$2:C$10000, $A93, 【データ】蓄積用!D$2:D$10000, "&gt;=3000", 【データ】蓄積用!E$2:E$10000, "&gt;=1500")&gt;0, "〇", IF(COUNTIFS(【データ】蓄積用!A$2:A$10000, AE$5, 【データ】蓄積用!C$2:C$10000, $A93, 【データ】蓄積用!Q$2:Q$10000, 1, 【データ】蓄積用!AC$2:AC$10000, "&gt;=4.0")&gt;0, "〇", "×")))</f>
        <v>×</v>
      </c>
      <c r="AF93" t="str">
        <f>IF(OR($A93="", AF$5=""), "", IF(COUNTIFS(【データ】蓄積用!A$2:A$10000, AF$5, 【データ】蓄積用!C$2:C$10000, $A93, 【データ】蓄積用!D$2:D$10000, "&gt;=3000", 【データ】蓄積用!E$2:E$10000, "&gt;=1500")&gt;0, "〇", IF(COUNTIFS(【データ】蓄積用!A$2:A$10000, AF$5, 【データ】蓄積用!C$2:C$10000, $A93, 【データ】蓄積用!Q$2:Q$10000, 1, 【データ】蓄積用!AC$2:AC$10000, "&gt;=4.0")&gt;0, "〇", "×")))</f>
        <v>×</v>
      </c>
      <c r="AG93" t="str">
        <f>IF(OR($A93="", AG$5=""), "", IF(COUNTIFS(【データ】蓄積用!A$2:A$10000, AG$5, 【データ】蓄積用!C$2:C$10000, $A93, 【データ】蓄積用!D$2:D$10000, "&gt;=3000", 【データ】蓄積用!E$2:E$10000, "&gt;=1500")&gt;0, "〇", IF(COUNTIFS(【データ】蓄積用!A$2:A$10000, AG$5, 【データ】蓄積用!C$2:C$10000, $A93, 【データ】蓄積用!Q$2:Q$10000, 1, 【データ】蓄積用!AC$2:AC$10000, "&gt;=4.0")&gt;0, "〇", "×")))</f>
        <v>×</v>
      </c>
      <c r="AH93" t="str">
        <f>IF(OR($A93="", AH$5=""), "", IF(COUNTIFS(【データ】蓄積用!A$2:A$10000, AH$5, 【データ】蓄積用!C$2:C$10000, $A93, 【データ】蓄積用!D$2:D$10000, "&gt;=3000", 【データ】蓄積用!E$2:E$10000, "&gt;=1500")&gt;0, "〇", IF(COUNTIFS(【データ】蓄積用!A$2:A$10000, AH$5, 【データ】蓄積用!C$2:C$10000, $A93, 【データ】蓄積用!Q$2:Q$10000, 1, 【データ】蓄積用!AC$2:AC$10000, "&gt;=4.0")&gt;0, "〇", "×")))</f>
        <v>×</v>
      </c>
      <c r="AI93" t="str">
        <f>IF(OR($A93="", AI$5=""), "", IF(COUNTIFS(【データ】蓄積用!A$2:A$10000, AI$5, 【データ】蓄積用!C$2:C$10000, $A93, 【データ】蓄積用!D$2:D$10000, "&gt;=3000", 【データ】蓄積用!E$2:E$10000, "&gt;=1500")&gt;0, "〇", IF(COUNTIFS(【データ】蓄積用!A$2:A$10000, AI$5, 【データ】蓄積用!C$2:C$10000, $A93, 【データ】蓄積用!Q$2:Q$10000, 1, 【データ】蓄積用!AC$2:AC$10000, "&gt;=4.0")&gt;0, "〇", "×")))</f>
        <v>×</v>
      </c>
      <c r="AJ93" t="str">
        <f>IF(OR($A93="", AJ$5=""), "", IF(COUNTIFS(【データ】蓄積用!A$2:A$10000, AJ$5, 【データ】蓄積用!C$2:C$10000, $A93, 【データ】蓄積用!D$2:D$10000, "&gt;=3000", 【データ】蓄積用!E$2:E$10000, "&gt;=1500")&gt;0, "〇", IF(COUNTIFS(【データ】蓄積用!A$2:A$10000, AJ$5, 【データ】蓄積用!C$2:C$10000, $A93, 【データ】蓄積用!Q$2:Q$10000, 1, 【データ】蓄積用!AC$2:AC$10000, "&gt;=4.0")&gt;0, "〇", "×")))</f>
        <v>×</v>
      </c>
      <c r="AK93" t="str">
        <f>IF(OR($A93="", AK$5=""), "", IF(COUNTIFS(【データ】蓄積用!A$2:A$10000, AK$5, 【データ】蓄積用!C$2:C$10000, $A93, 【データ】蓄積用!D$2:D$10000, "&gt;=3000", 【データ】蓄積用!E$2:E$10000, "&gt;=1500")&gt;0, "〇", IF(COUNTIFS(【データ】蓄積用!A$2:A$10000, AK$5, 【データ】蓄積用!C$2:C$10000, $A93, 【データ】蓄積用!Q$2:Q$10000, 1, 【データ】蓄積用!AC$2:AC$10000, "&gt;=4.0")&gt;0, "〇", "×")))</f>
        <v>×</v>
      </c>
      <c r="AL93" t="str">
        <f>IF(OR($A93="", AL$5=""), "", IF(COUNTIFS(【データ】蓄積用!A$2:A$10000, AL$5, 【データ】蓄積用!C$2:C$10000, $A93, 【データ】蓄積用!D$2:D$10000, "&gt;=3000", 【データ】蓄積用!E$2:E$10000, "&gt;=1500")&gt;0, "〇", IF(COUNTIFS(【データ】蓄積用!A$2:A$10000, AL$5, 【データ】蓄積用!C$2:C$10000, $A93, 【データ】蓄積用!Q$2:Q$10000, 1, 【データ】蓄積用!AC$2:AC$10000, "&gt;=4.0")&gt;0, "〇", "×")))</f>
        <v>×</v>
      </c>
      <c r="AM93" t="str">
        <f>IF(OR($A93="", AM$5=""), "", IF(COUNTIFS(【データ】蓄積用!A$2:A$10000, AM$5, 【データ】蓄積用!C$2:C$10000, $A93, 【データ】蓄積用!D$2:D$10000, "&gt;=3000", 【データ】蓄積用!E$2:E$10000, "&gt;=1500")&gt;0, "〇", IF(COUNTIFS(【データ】蓄積用!A$2:A$10000, AM$5, 【データ】蓄積用!C$2:C$10000, $A93, 【データ】蓄積用!Q$2:Q$10000, 1, 【データ】蓄積用!AC$2:AC$10000, "&gt;=4.0")&gt;0, "〇", "×")))</f>
        <v>〇</v>
      </c>
      <c r="AN93" t="str">
        <f>IF(OR($A93="", AN$5=""), "", IF(COUNTIFS(【データ】蓄積用!A$2:A$10000, AN$5, 【データ】蓄積用!C$2:C$10000, $A93, 【データ】蓄積用!D$2:D$10000, "&gt;=3000", 【データ】蓄積用!E$2:E$10000, "&gt;=1500")&gt;0, "〇", IF(COUNTIFS(【データ】蓄積用!A$2:A$10000, AN$5, 【データ】蓄積用!C$2:C$10000, $A93, 【データ】蓄積用!Q$2:Q$10000, 1, 【データ】蓄積用!AC$2:AC$10000, "&gt;=4.0")&gt;0, "〇", "×")))</f>
        <v>×</v>
      </c>
      <c r="AO93" t="str">
        <f>IF(OR($A93="", AO$5=""), "", IF(COUNTIFS(【データ】蓄積用!A$2:A$10000, AO$5, 【データ】蓄積用!C$2:C$10000, $A93, 【データ】蓄積用!D$2:D$10000, "&gt;=3000", 【データ】蓄積用!E$2:E$10000, "&gt;=1500")&gt;0, "〇", IF(COUNTIFS(【データ】蓄積用!A$2:A$10000, AO$5, 【データ】蓄積用!C$2:C$10000, $A93, 【データ】蓄積用!Q$2:Q$10000, 1, 【データ】蓄積用!AC$2:AC$10000, "&gt;=4.0")&gt;0, "〇", "×")))</f>
        <v>×</v>
      </c>
      <c r="AP93" t="str">
        <f>IF(OR($A93="", AP$5=""), "", IF(COUNTIFS(【データ】蓄積用!A$2:A$10000, AP$5, 【データ】蓄積用!C$2:C$10000, $A93, 【データ】蓄積用!D$2:D$10000, "&gt;=3000", 【データ】蓄積用!E$2:E$10000, "&gt;=1500")&gt;0, "〇", IF(COUNTIFS(【データ】蓄積用!A$2:A$10000, AP$5, 【データ】蓄積用!C$2:C$10000, $A93, 【データ】蓄積用!Q$2:Q$10000, 1, 【データ】蓄積用!AC$2:AC$10000, "&gt;=4.0")&gt;0, "〇", "×")))</f>
        <v>×</v>
      </c>
      <c r="AQ93" t="str">
        <f>IF(OR($A93="", AQ$5=""), "", IF(COUNTIFS(【データ】蓄積用!A$2:A$10000, AQ$5, 【データ】蓄積用!C$2:C$10000, $A93, 【データ】蓄積用!D$2:D$10000, "&gt;=3000", 【データ】蓄積用!E$2:E$10000, "&gt;=1500")&gt;0, "〇", IF(COUNTIFS(【データ】蓄積用!A$2:A$10000, AQ$5, 【データ】蓄積用!C$2:C$10000, $A93, 【データ】蓄積用!Q$2:Q$10000, 1, 【データ】蓄積用!AC$2:AC$10000, "&gt;=4.0")&gt;0, "〇", "×")))</f>
        <v>×</v>
      </c>
      <c r="AR93" t="str">
        <f>IF(OR($A93="", AR$5=""), "", IF(COUNTIFS(【データ】蓄積用!A$2:A$10000, AR$5, 【データ】蓄積用!C$2:C$10000, $A93, 【データ】蓄積用!D$2:D$10000, "&gt;=3000", 【データ】蓄積用!E$2:E$10000, "&gt;=1500")&gt;0, "〇", IF(COUNTIFS(【データ】蓄積用!A$2:A$10000, AR$5, 【データ】蓄積用!C$2:C$10000, $A93, 【データ】蓄積用!Q$2:Q$10000, 1, 【データ】蓄積用!AC$2:AC$10000, "&gt;=4.0")&gt;0, "〇", "×")))</f>
        <v>×</v>
      </c>
      <c r="AS93" t="str">
        <f>IF(OR($A93="", AS$5=""), "", IF(COUNTIFS(【データ】蓄積用!A$2:A$10000, AS$5, 【データ】蓄積用!C$2:C$10000, $A93, 【データ】蓄積用!D$2:D$10000, "&gt;=3000", 【データ】蓄積用!E$2:E$10000, "&gt;=1500")&gt;0, "〇", IF(COUNTIFS(【データ】蓄積用!A$2:A$10000, AS$5, 【データ】蓄積用!C$2:C$10000, $A93, 【データ】蓄積用!Q$2:Q$10000, 1, 【データ】蓄積用!AC$2:AC$10000, "&gt;=4.0")&gt;0, "〇", "×")))</f>
        <v>×</v>
      </c>
      <c r="AT93" t="str">
        <f>IF(OR($A93="", AT$5=""), "", IF(COUNTIFS(【データ】蓄積用!A$2:A$10000, AT$5, 【データ】蓄積用!C$2:C$10000, $A93, 【データ】蓄積用!D$2:D$10000, "&gt;=3000", 【データ】蓄積用!E$2:E$10000, "&gt;=1500")&gt;0, "〇", IF(COUNTIFS(【データ】蓄積用!A$2:A$10000, AT$5, 【データ】蓄積用!C$2:C$10000, $A93, 【データ】蓄積用!Q$2:Q$10000, 1, 【データ】蓄積用!AC$2:AC$10000, "&gt;=4.0")&gt;0, "〇", "×")))</f>
        <v>×</v>
      </c>
      <c r="AU93" t="str">
        <f>IF(OR($A93="", AU$5=""), "", IF(COUNTIFS(【データ】蓄積用!A$2:A$10000, AU$5, 【データ】蓄積用!C$2:C$10000, $A93, 【データ】蓄積用!D$2:D$10000, "&gt;=3000", 【データ】蓄積用!E$2:E$10000, "&gt;=1500")&gt;0, "〇", IF(COUNTIFS(【データ】蓄積用!A$2:A$10000, AU$5, 【データ】蓄積用!C$2:C$10000, $A93, 【データ】蓄積用!Q$2:Q$10000, 1, 【データ】蓄積用!AC$2:AC$10000, "&gt;=4.0")&gt;0, "〇", "×")))</f>
        <v>×</v>
      </c>
      <c r="AV93" t="str">
        <f>IF(OR($A93="", AV$5=""), "", IF(COUNTIFS(【データ】蓄積用!A$2:A$10000, AV$5, 【データ】蓄積用!C$2:C$10000, $A93, 【データ】蓄積用!D$2:D$10000, "&gt;=3000", 【データ】蓄積用!E$2:E$10000, "&gt;=1500")&gt;0, "〇", IF(COUNTIFS(【データ】蓄積用!A$2:A$10000, AV$5, 【データ】蓄積用!C$2:C$10000, $A93, 【データ】蓄積用!Q$2:Q$10000, 1, 【データ】蓄積用!AC$2:AC$10000, "&gt;=4.0")&gt;0, "〇", "×")))</f>
        <v>×</v>
      </c>
      <c r="AW93" t="str">
        <f>IF(OR($A93="", AW$5=""), "", IF(COUNTIFS(【データ】蓄積用!A$2:A$10000, AW$5, 【データ】蓄積用!C$2:C$10000, $A93, 【データ】蓄積用!D$2:D$10000, "&gt;=3000", 【データ】蓄積用!E$2:E$10000, "&gt;=1500")&gt;0, "〇", IF(COUNTIFS(【データ】蓄積用!A$2:A$10000, AW$5, 【データ】蓄積用!C$2:C$10000, $A93, 【データ】蓄積用!Q$2:Q$10000, 1, 【データ】蓄積用!AC$2:AC$10000, "&gt;=4.0")&gt;0, "〇", "×")))</f>
        <v>×</v>
      </c>
      <c r="AX93" t="str">
        <f>IF(OR($A93="", AX$5=""), "", IF(COUNTIFS(【データ】蓄積用!A$2:A$10000, AX$5, 【データ】蓄積用!C$2:C$10000, $A93, 【データ】蓄積用!D$2:D$10000, "&gt;=3000", 【データ】蓄積用!E$2:E$10000, "&gt;=1500")&gt;0, "〇", IF(COUNTIFS(【データ】蓄積用!A$2:A$10000, AX$5, 【データ】蓄積用!C$2:C$10000, $A93, 【データ】蓄積用!Q$2:Q$10000, 1, 【データ】蓄積用!AC$2:AC$10000, "&gt;=4.0")&gt;0, "〇", "×")))</f>
        <v>×</v>
      </c>
      <c r="AY93" t="str">
        <f>IF(OR($A93="", AY$5=""), "", IF(COUNTIFS(【データ】蓄積用!A$2:A$10000, AY$5, 【データ】蓄積用!C$2:C$10000, $A93, 【データ】蓄積用!D$2:D$10000, "&gt;=3000", 【データ】蓄積用!E$2:E$10000, "&gt;=1500")&gt;0, "〇", IF(COUNTIFS(【データ】蓄積用!A$2:A$10000, AY$5, 【データ】蓄積用!C$2:C$10000, $A93, 【データ】蓄積用!Q$2:Q$10000, 1, 【データ】蓄積用!AC$2:AC$10000, "&gt;=4.0")&gt;0, "〇", "×")))</f>
        <v/>
      </c>
    </row>
    <row r="94" spans="1:51">
      <c r="A94">
        <v>686</v>
      </c>
      <c r="B94" t="str">
        <f>IF(OR($A94="", B$5=""), "", IF(COUNTIFS(【データ】蓄積用!A$2:A$10000, B$5, 【データ】蓄積用!C$2:C$10000, $A94, 【データ】蓄積用!D$2:D$10000, "&gt;=3000", 【データ】蓄積用!E$2:E$10000, "&gt;=1500")&gt;0, "〇", IF(COUNTIFS(【データ】蓄積用!A$2:A$10000, B$5, 【データ】蓄積用!C$2:C$10000, $A94, 【データ】蓄積用!Q$2:Q$10000, 1, 【データ】蓄積用!AC$2:AC$10000, "&gt;=4.0")&gt;0, "〇", "×")))</f>
        <v>×</v>
      </c>
      <c r="C94" t="str">
        <f>IF(OR($A94="", C$5=""), "", IF(COUNTIFS(【データ】蓄積用!A$2:A$10000, C$5, 【データ】蓄積用!C$2:C$10000, $A94, 【データ】蓄積用!D$2:D$10000, "&gt;=3000", 【データ】蓄積用!E$2:E$10000, "&gt;=1500")&gt;0, "〇", IF(COUNTIFS(【データ】蓄積用!A$2:A$10000, C$5, 【データ】蓄積用!C$2:C$10000, $A94, 【データ】蓄積用!Q$2:Q$10000, 1, 【データ】蓄積用!AC$2:AC$10000, "&gt;=4.0")&gt;0, "〇", "×")))</f>
        <v>×</v>
      </c>
      <c r="D94" t="str">
        <f>IF(OR($A94="", D$5=""), "", IF(COUNTIFS(【データ】蓄積用!A$2:A$10000, D$5, 【データ】蓄積用!C$2:C$10000, $A94, 【データ】蓄積用!D$2:D$10000, "&gt;=3000", 【データ】蓄積用!E$2:E$10000, "&gt;=1500")&gt;0, "〇", IF(COUNTIFS(【データ】蓄積用!A$2:A$10000, D$5, 【データ】蓄積用!C$2:C$10000, $A94, 【データ】蓄積用!Q$2:Q$10000, 1, 【データ】蓄積用!AC$2:AC$10000, "&gt;=4.0")&gt;0, "〇", "×")))</f>
        <v>×</v>
      </c>
      <c r="E94" t="str">
        <f>IF(OR($A94="", E$5=""), "", IF(COUNTIFS(【データ】蓄積用!A$2:A$10000, E$5, 【データ】蓄積用!C$2:C$10000, $A94, 【データ】蓄積用!D$2:D$10000, "&gt;=3000", 【データ】蓄積用!E$2:E$10000, "&gt;=1500")&gt;0, "〇", IF(COUNTIFS(【データ】蓄積用!A$2:A$10000, E$5, 【データ】蓄積用!C$2:C$10000, $A94, 【データ】蓄積用!Q$2:Q$10000, 1, 【データ】蓄積用!AC$2:AC$10000, "&gt;=4.0")&gt;0, "〇", "×")))</f>
        <v>×</v>
      </c>
      <c r="F94" t="str">
        <f>IF(OR($A94="", F$5=""), "", IF(COUNTIFS(【データ】蓄積用!A$2:A$10000, F$5, 【データ】蓄積用!C$2:C$10000, $A94, 【データ】蓄積用!D$2:D$10000, "&gt;=3000", 【データ】蓄積用!E$2:E$10000, "&gt;=1500")&gt;0, "〇", IF(COUNTIFS(【データ】蓄積用!A$2:A$10000, F$5, 【データ】蓄積用!C$2:C$10000, $A94, 【データ】蓄積用!Q$2:Q$10000, 1, 【データ】蓄積用!AC$2:AC$10000, "&gt;=4.0")&gt;0, "〇", "×")))</f>
        <v>×</v>
      </c>
      <c r="G94" t="str">
        <f>IF(OR($A94="", G$5=""), "", IF(COUNTIFS(【データ】蓄積用!A$2:A$10000, G$5, 【データ】蓄積用!C$2:C$10000, $A94, 【データ】蓄積用!D$2:D$10000, "&gt;=3000", 【データ】蓄積用!E$2:E$10000, "&gt;=1500")&gt;0, "〇", IF(COUNTIFS(【データ】蓄積用!A$2:A$10000, G$5, 【データ】蓄積用!C$2:C$10000, $A94, 【データ】蓄積用!Q$2:Q$10000, 1, 【データ】蓄積用!AC$2:AC$10000, "&gt;=4.0")&gt;0, "〇", "×")))</f>
        <v>×</v>
      </c>
      <c r="H94" t="str">
        <f>IF(OR($A94="", H$5=""), "", IF(COUNTIFS(【データ】蓄積用!A$2:A$10000, H$5, 【データ】蓄積用!C$2:C$10000, $A94, 【データ】蓄積用!D$2:D$10000, "&gt;=3000", 【データ】蓄積用!E$2:E$10000, "&gt;=1500")&gt;0, "〇", IF(COUNTIFS(【データ】蓄積用!A$2:A$10000, H$5, 【データ】蓄積用!C$2:C$10000, $A94, 【データ】蓄積用!Q$2:Q$10000, 1, 【データ】蓄積用!AC$2:AC$10000, "&gt;=4.0")&gt;0, "〇", "×")))</f>
        <v>×</v>
      </c>
      <c r="I94" t="str">
        <f>IF(OR($A94="", I$5=""), "", IF(COUNTIFS(【データ】蓄積用!A$2:A$10000, I$5, 【データ】蓄積用!C$2:C$10000, $A94, 【データ】蓄積用!D$2:D$10000, "&gt;=3000", 【データ】蓄積用!E$2:E$10000, "&gt;=1500")&gt;0, "〇", IF(COUNTIFS(【データ】蓄積用!A$2:A$10000, I$5, 【データ】蓄積用!C$2:C$10000, $A94, 【データ】蓄積用!Q$2:Q$10000, 1, 【データ】蓄積用!AC$2:AC$10000, "&gt;=4.0")&gt;0, "〇", "×")))</f>
        <v>×</v>
      </c>
      <c r="J94" t="str">
        <f>IF(OR($A94="", J$5=""), "", IF(COUNTIFS(【データ】蓄積用!A$2:A$10000, J$5, 【データ】蓄積用!C$2:C$10000, $A94, 【データ】蓄積用!D$2:D$10000, "&gt;=3000", 【データ】蓄積用!E$2:E$10000, "&gt;=1500")&gt;0, "〇", IF(COUNTIFS(【データ】蓄積用!A$2:A$10000, J$5, 【データ】蓄積用!C$2:C$10000, $A94, 【データ】蓄積用!Q$2:Q$10000, 1, 【データ】蓄積用!AC$2:AC$10000, "&gt;=4.0")&gt;0, "〇", "×")))</f>
        <v>×</v>
      </c>
      <c r="K94" t="str">
        <f>IF(OR($A94="", K$5=""), "", IF(COUNTIFS(【データ】蓄積用!A$2:A$10000, K$5, 【データ】蓄積用!C$2:C$10000, $A94, 【データ】蓄積用!D$2:D$10000, "&gt;=3000", 【データ】蓄積用!E$2:E$10000, "&gt;=1500")&gt;0, "〇", IF(COUNTIFS(【データ】蓄積用!A$2:A$10000, K$5, 【データ】蓄積用!C$2:C$10000, $A94, 【データ】蓄積用!Q$2:Q$10000, 1, 【データ】蓄積用!AC$2:AC$10000, "&gt;=4.0")&gt;0, "〇", "×")))</f>
        <v>×</v>
      </c>
      <c r="L94" t="str">
        <f>IF(OR($A94="", L$5=""), "", IF(COUNTIFS(【データ】蓄積用!A$2:A$10000, L$5, 【データ】蓄積用!C$2:C$10000, $A94, 【データ】蓄積用!D$2:D$10000, "&gt;=3000", 【データ】蓄積用!E$2:E$10000, "&gt;=1500")&gt;0, "〇", IF(COUNTIFS(【データ】蓄積用!A$2:A$10000, L$5, 【データ】蓄積用!C$2:C$10000, $A94, 【データ】蓄積用!Q$2:Q$10000, 1, 【データ】蓄積用!AC$2:AC$10000, "&gt;=4.0")&gt;0, "〇", "×")))</f>
        <v>×</v>
      </c>
      <c r="M94" t="str">
        <f>IF(OR($A94="", M$5=""), "", IF(COUNTIFS(【データ】蓄積用!A$2:A$10000, M$5, 【データ】蓄積用!C$2:C$10000, $A94, 【データ】蓄積用!D$2:D$10000, "&gt;=3000", 【データ】蓄積用!E$2:E$10000, "&gt;=1500")&gt;0, "〇", IF(COUNTIFS(【データ】蓄積用!A$2:A$10000, M$5, 【データ】蓄積用!C$2:C$10000, $A94, 【データ】蓄積用!Q$2:Q$10000, 1, 【データ】蓄積用!AC$2:AC$10000, "&gt;=4.0")&gt;0, "〇", "×")))</f>
        <v>×</v>
      </c>
      <c r="N94" t="str">
        <f>IF(OR($A94="", N$5=""), "", IF(COUNTIFS(【データ】蓄積用!A$2:A$10000, N$5, 【データ】蓄積用!C$2:C$10000, $A94, 【データ】蓄積用!D$2:D$10000, "&gt;=3000", 【データ】蓄積用!E$2:E$10000, "&gt;=1500")&gt;0, "〇", IF(COUNTIFS(【データ】蓄積用!A$2:A$10000, N$5, 【データ】蓄積用!C$2:C$10000, $A94, 【データ】蓄積用!Q$2:Q$10000, 1, 【データ】蓄積用!AC$2:AC$10000, "&gt;=4.0")&gt;0, "〇", "×")))</f>
        <v>×</v>
      </c>
      <c r="O94" t="str">
        <f>IF(OR($A94="", O$5=""), "", IF(COUNTIFS(【データ】蓄積用!A$2:A$10000, O$5, 【データ】蓄積用!C$2:C$10000, $A94, 【データ】蓄積用!D$2:D$10000, "&gt;=3000", 【データ】蓄積用!E$2:E$10000, "&gt;=1500")&gt;0, "〇", IF(COUNTIFS(【データ】蓄積用!A$2:A$10000, O$5, 【データ】蓄積用!C$2:C$10000, $A94, 【データ】蓄積用!Q$2:Q$10000, 1, 【データ】蓄積用!AC$2:AC$10000, "&gt;=4.0")&gt;0, "〇", "×")))</f>
        <v>×</v>
      </c>
      <c r="P94" t="str">
        <f>IF(OR($A94="", P$5=""), "", IF(COUNTIFS(【データ】蓄積用!A$2:A$10000, P$5, 【データ】蓄積用!C$2:C$10000, $A94, 【データ】蓄積用!D$2:D$10000, "&gt;=3000", 【データ】蓄積用!E$2:E$10000, "&gt;=1500")&gt;0, "〇", IF(COUNTIFS(【データ】蓄積用!A$2:A$10000, P$5, 【データ】蓄積用!C$2:C$10000, $A94, 【データ】蓄積用!Q$2:Q$10000, 1, 【データ】蓄積用!AC$2:AC$10000, "&gt;=4.0")&gt;0, "〇", "×")))</f>
        <v>×</v>
      </c>
      <c r="Q94" t="str">
        <f>IF(OR($A94="", Q$5=""), "", IF(COUNTIFS(【データ】蓄積用!A$2:A$10000, Q$5, 【データ】蓄積用!C$2:C$10000, $A94, 【データ】蓄積用!D$2:D$10000, "&gt;=3000", 【データ】蓄積用!E$2:E$10000, "&gt;=1500")&gt;0, "〇", IF(COUNTIFS(【データ】蓄積用!A$2:A$10000, Q$5, 【データ】蓄積用!C$2:C$10000, $A94, 【データ】蓄積用!Q$2:Q$10000, 1, 【データ】蓄積用!AC$2:AC$10000, "&gt;=4.0")&gt;0, "〇", "×")))</f>
        <v>×</v>
      </c>
      <c r="R94" t="str">
        <f>IF(OR($A94="", R$5=""), "", IF(COUNTIFS(【データ】蓄積用!A$2:A$10000, R$5, 【データ】蓄積用!C$2:C$10000, $A94, 【データ】蓄積用!D$2:D$10000, "&gt;=3000", 【データ】蓄積用!E$2:E$10000, "&gt;=1500")&gt;0, "〇", IF(COUNTIFS(【データ】蓄積用!A$2:A$10000, R$5, 【データ】蓄積用!C$2:C$10000, $A94, 【データ】蓄積用!Q$2:Q$10000, 1, 【データ】蓄積用!AC$2:AC$10000, "&gt;=4.0")&gt;0, "〇", "×")))</f>
        <v>×</v>
      </c>
      <c r="S94" t="str">
        <f>IF(OR($A94="", S$5=""), "", IF(COUNTIFS(【データ】蓄積用!A$2:A$10000, S$5, 【データ】蓄積用!C$2:C$10000, $A94, 【データ】蓄積用!D$2:D$10000, "&gt;=3000", 【データ】蓄積用!E$2:E$10000, "&gt;=1500")&gt;0, "〇", IF(COUNTIFS(【データ】蓄積用!A$2:A$10000, S$5, 【データ】蓄積用!C$2:C$10000, $A94, 【データ】蓄積用!Q$2:Q$10000, 1, 【データ】蓄積用!AC$2:AC$10000, "&gt;=4.0")&gt;0, "〇", "×")))</f>
        <v>×</v>
      </c>
      <c r="T94" t="str">
        <f>IF(OR($A94="", T$5=""), "", IF(COUNTIFS(【データ】蓄積用!A$2:A$10000, T$5, 【データ】蓄積用!C$2:C$10000, $A94, 【データ】蓄積用!D$2:D$10000, "&gt;=3000", 【データ】蓄積用!E$2:E$10000, "&gt;=1500")&gt;0, "〇", IF(COUNTIFS(【データ】蓄積用!A$2:A$10000, T$5, 【データ】蓄積用!C$2:C$10000, $A94, 【データ】蓄積用!Q$2:Q$10000, 1, 【データ】蓄積用!AC$2:AC$10000, "&gt;=4.0")&gt;0, "〇", "×")))</f>
        <v>×</v>
      </c>
      <c r="U94" t="str">
        <f>IF(OR($A94="", U$5=""), "", IF(COUNTIFS(【データ】蓄積用!A$2:A$10000, U$5, 【データ】蓄積用!C$2:C$10000, $A94, 【データ】蓄積用!D$2:D$10000, "&gt;=3000", 【データ】蓄積用!E$2:E$10000, "&gt;=1500")&gt;0, "〇", IF(COUNTIFS(【データ】蓄積用!A$2:A$10000, U$5, 【データ】蓄積用!C$2:C$10000, $A94, 【データ】蓄積用!Q$2:Q$10000, 1, 【データ】蓄積用!AC$2:AC$10000, "&gt;=4.0")&gt;0, "〇", "×")))</f>
        <v>×</v>
      </c>
      <c r="V94" t="str">
        <f>IF(OR($A94="", V$5=""), "", IF(COUNTIFS(【データ】蓄積用!A$2:A$10000, V$5, 【データ】蓄積用!C$2:C$10000, $A94, 【データ】蓄積用!D$2:D$10000, "&gt;=3000", 【データ】蓄積用!E$2:E$10000, "&gt;=1500")&gt;0, "〇", IF(COUNTIFS(【データ】蓄積用!A$2:A$10000, V$5, 【データ】蓄積用!C$2:C$10000, $A94, 【データ】蓄積用!Q$2:Q$10000, 1, 【データ】蓄積用!AC$2:AC$10000, "&gt;=4.0")&gt;0, "〇", "×")))</f>
        <v>×</v>
      </c>
      <c r="W94" t="str">
        <f>IF(OR($A94="", W$5=""), "", IF(COUNTIFS(【データ】蓄積用!A$2:A$10000, W$5, 【データ】蓄積用!C$2:C$10000, $A94, 【データ】蓄積用!D$2:D$10000, "&gt;=3000", 【データ】蓄積用!E$2:E$10000, "&gt;=1500")&gt;0, "〇", IF(COUNTIFS(【データ】蓄積用!A$2:A$10000, W$5, 【データ】蓄積用!C$2:C$10000, $A94, 【データ】蓄積用!Q$2:Q$10000, 1, 【データ】蓄積用!AC$2:AC$10000, "&gt;=4.0")&gt;0, "〇", "×")))</f>
        <v>×</v>
      </c>
      <c r="X94" t="str">
        <f>IF(OR($A94="", X$5=""), "", IF(COUNTIFS(【データ】蓄積用!A$2:A$10000, X$5, 【データ】蓄積用!C$2:C$10000, $A94, 【データ】蓄積用!D$2:D$10000, "&gt;=3000", 【データ】蓄積用!E$2:E$10000, "&gt;=1500")&gt;0, "〇", IF(COUNTIFS(【データ】蓄積用!A$2:A$10000, X$5, 【データ】蓄積用!C$2:C$10000, $A94, 【データ】蓄積用!Q$2:Q$10000, 1, 【データ】蓄積用!AC$2:AC$10000, "&gt;=4.0")&gt;0, "〇", "×")))</f>
        <v>×</v>
      </c>
      <c r="Y94" t="str">
        <f>IF(OR($A94="", Y$5=""), "", IF(COUNTIFS(【データ】蓄積用!A$2:A$10000, Y$5, 【データ】蓄積用!C$2:C$10000, $A94, 【データ】蓄積用!D$2:D$10000, "&gt;=3000", 【データ】蓄積用!E$2:E$10000, "&gt;=1500")&gt;0, "〇", IF(COUNTIFS(【データ】蓄積用!A$2:A$10000, Y$5, 【データ】蓄積用!C$2:C$10000, $A94, 【データ】蓄積用!Q$2:Q$10000, 1, 【データ】蓄積用!AC$2:AC$10000, "&gt;=4.0")&gt;0, "〇", "×")))</f>
        <v>×</v>
      </c>
      <c r="Z94" t="str">
        <f>IF(OR($A94="", Z$5=""), "", IF(COUNTIFS(【データ】蓄積用!A$2:A$10000, Z$5, 【データ】蓄積用!C$2:C$10000, $A94, 【データ】蓄積用!D$2:D$10000, "&gt;=3000", 【データ】蓄積用!E$2:E$10000, "&gt;=1500")&gt;0, "〇", IF(COUNTIFS(【データ】蓄積用!A$2:A$10000, Z$5, 【データ】蓄積用!C$2:C$10000, $A94, 【データ】蓄積用!Q$2:Q$10000, 1, 【データ】蓄積用!AC$2:AC$10000, "&gt;=4.0")&gt;0, "〇", "×")))</f>
        <v>×</v>
      </c>
      <c r="AA94" t="str">
        <f>IF(OR($A94="", AA$5=""), "", IF(COUNTIFS(【データ】蓄積用!A$2:A$10000, AA$5, 【データ】蓄積用!C$2:C$10000, $A94, 【データ】蓄積用!D$2:D$10000, "&gt;=3000", 【データ】蓄積用!E$2:E$10000, "&gt;=1500")&gt;0, "〇", IF(COUNTIFS(【データ】蓄積用!A$2:A$10000, AA$5, 【データ】蓄積用!C$2:C$10000, $A94, 【データ】蓄積用!Q$2:Q$10000, 1, 【データ】蓄積用!AC$2:AC$10000, "&gt;=4.0")&gt;0, "〇", "×")))</f>
        <v>×</v>
      </c>
      <c r="AB94" t="str">
        <f>IF(OR($A94="", AB$5=""), "", IF(COUNTIFS(【データ】蓄積用!A$2:A$10000, AB$5, 【データ】蓄積用!C$2:C$10000, $A94, 【データ】蓄積用!D$2:D$10000, "&gt;=3000", 【データ】蓄積用!E$2:E$10000, "&gt;=1500")&gt;0, "〇", IF(COUNTIFS(【データ】蓄積用!A$2:A$10000, AB$5, 【データ】蓄積用!C$2:C$10000, $A94, 【データ】蓄積用!Q$2:Q$10000, 1, 【データ】蓄積用!AC$2:AC$10000, "&gt;=4.0")&gt;0, "〇", "×")))</f>
        <v>×</v>
      </c>
      <c r="AC94" t="str">
        <f>IF(OR($A94="", AC$5=""), "", IF(COUNTIFS(【データ】蓄積用!A$2:A$10000, AC$5, 【データ】蓄積用!C$2:C$10000, $A94, 【データ】蓄積用!D$2:D$10000, "&gt;=3000", 【データ】蓄積用!E$2:E$10000, "&gt;=1500")&gt;0, "〇", IF(COUNTIFS(【データ】蓄積用!A$2:A$10000, AC$5, 【データ】蓄積用!C$2:C$10000, $A94, 【データ】蓄積用!Q$2:Q$10000, 1, 【データ】蓄積用!AC$2:AC$10000, "&gt;=4.0")&gt;0, "〇", "×")))</f>
        <v>×</v>
      </c>
      <c r="AD94" t="str">
        <f>IF(OR($A94="", AD$5=""), "", IF(COUNTIFS(【データ】蓄積用!A$2:A$10000, AD$5, 【データ】蓄積用!C$2:C$10000, $A94, 【データ】蓄積用!D$2:D$10000, "&gt;=3000", 【データ】蓄積用!E$2:E$10000, "&gt;=1500")&gt;0, "〇", IF(COUNTIFS(【データ】蓄積用!A$2:A$10000, AD$5, 【データ】蓄積用!C$2:C$10000, $A94, 【データ】蓄積用!Q$2:Q$10000, 1, 【データ】蓄積用!AC$2:AC$10000, "&gt;=4.0")&gt;0, "〇", "×")))</f>
        <v>×</v>
      </c>
      <c r="AE94" t="str">
        <f>IF(OR($A94="", AE$5=""), "", IF(COUNTIFS(【データ】蓄積用!A$2:A$10000, AE$5, 【データ】蓄積用!C$2:C$10000, $A94, 【データ】蓄積用!D$2:D$10000, "&gt;=3000", 【データ】蓄積用!E$2:E$10000, "&gt;=1500")&gt;0, "〇", IF(COUNTIFS(【データ】蓄積用!A$2:A$10000, AE$5, 【データ】蓄積用!C$2:C$10000, $A94, 【データ】蓄積用!Q$2:Q$10000, 1, 【データ】蓄積用!AC$2:AC$10000, "&gt;=4.0")&gt;0, "〇", "×")))</f>
        <v>×</v>
      </c>
      <c r="AF94" t="str">
        <f>IF(OR($A94="", AF$5=""), "", IF(COUNTIFS(【データ】蓄積用!A$2:A$10000, AF$5, 【データ】蓄積用!C$2:C$10000, $A94, 【データ】蓄積用!D$2:D$10000, "&gt;=3000", 【データ】蓄積用!E$2:E$10000, "&gt;=1500")&gt;0, "〇", IF(COUNTIFS(【データ】蓄積用!A$2:A$10000, AF$5, 【データ】蓄積用!C$2:C$10000, $A94, 【データ】蓄積用!Q$2:Q$10000, 1, 【データ】蓄積用!AC$2:AC$10000, "&gt;=4.0")&gt;0, "〇", "×")))</f>
        <v>×</v>
      </c>
      <c r="AG94" t="str">
        <f>IF(OR($A94="", AG$5=""), "", IF(COUNTIFS(【データ】蓄積用!A$2:A$10000, AG$5, 【データ】蓄積用!C$2:C$10000, $A94, 【データ】蓄積用!D$2:D$10000, "&gt;=3000", 【データ】蓄積用!E$2:E$10000, "&gt;=1500")&gt;0, "〇", IF(COUNTIFS(【データ】蓄積用!A$2:A$10000, AG$5, 【データ】蓄積用!C$2:C$10000, $A94, 【データ】蓄積用!Q$2:Q$10000, 1, 【データ】蓄積用!AC$2:AC$10000, "&gt;=4.0")&gt;0, "〇", "×")))</f>
        <v>×</v>
      </c>
      <c r="AH94" t="str">
        <f>IF(OR($A94="", AH$5=""), "", IF(COUNTIFS(【データ】蓄積用!A$2:A$10000, AH$5, 【データ】蓄積用!C$2:C$10000, $A94, 【データ】蓄積用!D$2:D$10000, "&gt;=3000", 【データ】蓄積用!E$2:E$10000, "&gt;=1500")&gt;0, "〇", IF(COUNTIFS(【データ】蓄積用!A$2:A$10000, AH$5, 【データ】蓄積用!C$2:C$10000, $A94, 【データ】蓄積用!Q$2:Q$10000, 1, 【データ】蓄積用!AC$2:AC$10000, "&gt;=4.0")&gt;0, "〇", "×")))</f>
        <v>×</v>
      </c>
      <c r="AI94" t="str">
        <f>IF(OR($A94="", AI$5=""), "", IF(COUNTIFS(【データ】蓄積用!A$2:A$10000, AI$5, 【データ】蓄積用!C$2:C$10000, $A94, 【データ】蓄積用!D$2:D$10000, "&gt;=3000", 【データ】蓄積用!E$2:E$10000, "&gt;=1500")&gt;0, "〇", IF(COUNTIFS(【データ】蓄積用!A$2:A$10000, AI$5, 【データ】蓄積用!C$2:C$10000, $A94, 【データ】蓄積用!Q$2:Q$10000, 1, 【データ】蓄積用!AC$2:AC$10000, "&gt;=4.0")&gt;0, "〇", "×")))</f>
        <v>×</v>
      </c>
      <c r="AJ94" t="str">
        <f>IF(OR($A94="", AJ$5=""), "", IF(COUNTIFS(【データ】蓄積用!A$2:A$10000, AJ$5, 【データ】蓄積用!C$2:C$10000, $A94, 【データ】蓄積用!D$2:D$10000, "&gt;=3000", 【データ】蓄積用!E$2:E$10000, "&gt;=1500")&gt;0, "〇", IF(COUNTIFS(【データ】蓄積用!A$2:A$10000, AJ$5, 【データ】蓄積用!C$2:C$10000, $A94, 【データ】蓄積用!Q$2:Q$10000, 1, 【データ】蓄積用!AC$2:AC$10000, "&gt;=4.0")&gt;0, "〇", "×")))</f>
        <v>×</v>
      </c>
      <c r="AK94" t="str">
        <f>IF(OR($A94="", AK$5=""), "", IF(COUNTIFS(【データ】蓄積用!A$2:A$10000, AK$5, 【データ】蓄積用!C$2:C$10000, $A94, 【データ】蓄積用!D$2:D$10000, "&gt;=3000", 【データ】蓄積用!E$2:E$10000, "&gt;=1500")&gt;0, "〇", IF(COUNTIFS(【データ】蓄積用!A$2:A$10000, AK$5, 【データ】蓄積用!C$2:C$10000, $A94, 【データ】蓄積用!Q$2:Q$10000, 1, 【データ】蓄積用!AC$2:AC$10000, "&gt;=4.0")&gt;0, "〇", "×")))</f>
        <v>×</v>
      </c>
      <c r="AL94" t="str">
        <f>IF(OR($A94="", AL$5=""), "", IF(COUNTIFS(【データ】蓄積用!A$2:A$10000, AL$5, 【データ】蓄積用!C$2:C$10000, $A94, 【データ】蓄積用!D$2:D$10000, "&gt;=3000", 【データ】蓄積用!E$2:E$10000, "&gt;=1500")&gt;0, "〇", IF(COUNTIFS(【データ】蓄積用!A$2:A$10000, AL$5, 【データ】蓄積用!C$2:C$10000, $A94, 【データ】蓄積用!Q$2:Q$10000, 1, 【データ】蓄積用!AC$2:AC$10000, "&gt;=4.0")&gt;0, "〇", "×")))</f>
        <v>×</v>
      </c>
      <c r="AM94" t="str">
        <f>IF(OR($A94="", AM$5=""), "", IF(COUNTIFS(【データ】蓄積用!A$2:A$10000, AM$5, 【データ】蓄積用!C$2:C$10000, $A94, 【データ】蓄積用!D$2:D$10000, "&gt;=3000", 【データ】蓄積用!E$2:E$10000, "&gt;=1500")&gt;0, "〇", IF(COUNTIFS(【データ】蓄積用!A$2:A$10000, AM$5, 【データ】蓄積用!C$2:C$10000, $A94, 【データ】蓄積用!Q$2:Q$10000, 1, 【データ】蓄積用!AC$2:AC$10000, "&gt;=4.0")&gt;0, "〇", "×")))</f>
        <v>×</v>
      </c>
      <c r="AN94" t="str">
        <f>IF(OR($A94="", AN$5=""), "", IF(COUNTIFS(【データ】蓄積用!A$2:A$10000, AN$5, 【データ】蓄積用!C$2:C$10000, $A94, 【データ】蓄積用!D$2:D$10000, "&gt;=3000", 【データ】蓄積用!E$2:E$10000, "&gt;=1500")&gt;0, "〇", IF(COUNTIFS(【データ】蓄積用!A$2:A$10000, AN$5, 【データ】蓄積用!C$2:C$10000, $A94, 【データ】蓄積用!Q$2:Q$10000, 1, 【データ】蓄積用!AC$2:AC$10000, "&gt;=4.0")&gt;0, "〇", "×")))</f>
        <v>×</v>
      </c>
      <c r="AO94" t="str">
        <f>IF(OR($A94="", AO$5=""), "", IF(COUNTIFS(【データ】蓄積用!A$2:A$10000, AO$5, 【データ】蓄積用!C$2:C$10000, $A94, 【データ】蓄積用!D$2:D$10000, "&gt;=3000", 【データ】蓄積用!E$2:E$10000, "&gt;=1500")&gt;0, "〇", IF(COUNTIFS(【データ】蓄積用!A$2:A$10000, AO$5, 【データ】蓄積用!C$2:C$10000, $A94, 【データ】蓄積用!Q$2:Q$10000, 1, 【データ】蓄積用!AC$2:AC$10000, "&gt;=4.0")&gt;0, "〇", "×")))</f>
        <v>×</v>
      </c>
      <c r="AP94" t="str">
        <f>IF(OR($A94="", AP$5=""), "", IF(COUNTIFS(【データ】蓄積用!A$2:A$10000, AP$5, 【データ】蓄積用!C$2:C$10000, $A94, 【データ】蓄積用!D$2:D$10000, "&gt;=3000", 【データ】蓄積用!E$2:E$10000, "&gt;=1500")&gt;0, "〇", IF(COUNTIFS(【データ】蓄積用!A$2:A$10000, AP$5, 【データ】蓄積用!C$2:C$10000, $A94, 【データ】蓄積用!Q$2:Q$10000, 1, 【データ】蓄積用!AC$2:AC$10000, "&gt;=4.0")&gt;0, "〇", "×")))</f>
        <v>×</v>
      </c>
      <c r="AQ94" t="str">
        <f>IF(OR($A94="", AQ$5=""), "", IF(COUNTIFS(【データ】蓄積用!A$2:A$10000, AQ$5, 【データ】蓄積用!C$2:C$10000, $A94, 【データ】蓄積用!D$2:D$10000, "&gt;=3000", 【データ】蓄積用!E$2:E$10000, "&gt;=1500")&gt;0, "〇", IF(COUNTIFS(【データ】蓄積用!A$2:A$10000, AQ$5, 【データ】蓄積用!C$2:C$10000, $A94, 【データ】蓄積用!Q$2:Q$10000, 1, 【データ】蓄積用!AC$2:AC$10000, "&gt;=4.0")&gt;0, "〇", "×")))</f>
        <v>×</v>
      </c>
      <c r="AR94" t="str">
        <f>IF(OR($A94="", AR$5=""), "", IF(COUNTIFS(【データ】蓄積用!A$2:A$10000, AR$5, 【データ】蓄積用!C$2:C$10000, $A94, 【データ】蓄積用!D$2:D$10000, "&gt;=3000", 【データ】蓄積用!E$2:E$10000, "&gt;=1500")&gt;0, "〇", IF(COUNTIFS(【データ】蓄積用!A$2:A$10000, AR$5, 【データ】蓄積用!C$2:C$10000, $A94, 【データ】蓄積用!Q$2:Q$10000, 1, 【データ】蓄積用!AC$2:AC$10000, "&gt;=4.0")&gt;0, "〇", "×")))</f>
        <v>×</v>
      </c>
      <c r="AS94" t="str">
        <f>IF(OR($A94="", AS$5=""), "", IF(COUNTIFS(【データ】蓄積用!A$2:A$10000, AS$5, 【データ】蓄積用!C$2:C$10000, $A94, 【データ】蓄積用!D$2:D$10000, "&gt;=3000", 【データ】蓄積用!E$2:E$10000, "&gt;=1500")&gt;0, "〇", IF(COUNTIFS(【データ】蓄積用!A$2:A$10000, AS$5, 【データ】蓄積用!C$2:C$10000, $A94, 【データ】蓄積用!Q$2:Q$10000, 1, 【データ】蓄積用!AC$2:AC$10000, "&gt;=4.0")&gt;0, "〇", "×")))</f>
        <v>×</v>
      </c>
      <c r="AT94" t="str">
        <f>IF(OR($A94="", AT$5=""), "", IF(COUNTIFS(【データ】蓄積用!A$2:A$10000, AT$5, 【データ】蓄積用!C$2:C$10000, $A94, 【データ】蓄積用!D$2:D$10000, "&gt;=3000", 【データ】蓄積用!E$2:E$10000, "&gt;=1500")&gt;0, "〇", IF(COUNTIFS(【データ】蓄積用!A$2:A$10000, AT$5, 【データ】蓄積用!C$2:C$10000, $A94, 【データ】蓄積用!Q$2:Q$10000, 1, 【データ】蓄積用!AC$2:AC$10000, "&gt;=4.0")&gt;0, "〇", "×")))</f>
        <v>×</v>
      </c>
      <c r="AU94" t="str">
        <f>IF(OR($A94="", AU$5=""), "", IF(COUNTIFS(【データ】蓄積用!A$2:A$10000, AU$5, 【データ】蓄積用!C$2:C$10000, $A94, 【データ】蓄積用!D$2:D$10000, "&gt;=3000", 【データ】蓄積用!E$2:E$10000, "&gt;=1500")&gt;0, "〇", IF(COUNTIFS(【データ】蓄積用!A$2:A$10000, AU$5, 【データ】蓄積用!C$2:C$10000, $A94, 【データ】蓄積用!Q$2:Q$10000, 1, 【データ】蓄積用!AC$2:AC$10000, "&gt;=4.0")&gt;0, "〇", "×")))</f>
        <v>×</v>
      </c>
      <c r="AV94" t="str">
        <f>IF(OR($A94="", AV$5=""), "", IF(COUNTIFS(【データ】蓄積用!A$2:A$10000, AV$5, 【データ】蓄積用!C$2:C$10000, $A94, 【データ】蓄積用!D$2:D$10000, "&gt;=3000", 【データ】蓄積用!E$2:E$10000, "&gt;=1500")&gt;0, "〇", IF(COUNTIFS(【データ】蓄積用!A$2:A$10000, AV$5, 【データ】蓄積用!C$2:C$10000, $A94, 【データ】蓄積用!Q$2:Q$10000, 1, 【データ】蓄積用!AC$2:AC$10000, "&gt;=4.0")&gt;0, "〇", "×")))</f>
        <v>×</v>
      </c>
      <c r="AW94" t="str">
        <f>IF(OR($A94="", AW$5=""), "", IF(COUNTIFS(【データ】蓄積用!A$2:A$10000, AW$5, 【データ】蓄積用!C$2:C$10000, $A94, 【データ】蓄積用!D$2:D$10000, "&gt;=3000", 【データ】蓄積用!E$2:E$10000, "&gt;=1500")&gt;0, "〇", IF(COUNTIFS(【データ】蓄積用!A$2:A$10000, AW$5, 【データ】蓄積用!C$2:C$10000, $A94, 【データ】蓄積用!Q$2:Q$10000, 1, 【データ】蓄積用!AC$2:AC$10000, "&gt;=4.0")&gt;0, "〇", "×")))</f>
        <v>×</v>
      </c>
      <c r="AX94" t="str">
        <f>IF(OR($A94="", AX$5=""), "", IF(COUNTIFS(【データ】蓄積用!A$2:A$10000, AX$5, 【データ】蓄積用!C$2:C$10000, $A94, 【データ】蓄積用!D$2:D$10000, "&gt;=3000", 【データ】蓄積用!E$2:E$10000, "&gt;=1500")&gt;0, "〇", IF(COUNTIFS(【データ】蓄積用!A$2:A$10000, AX$5, 【データ】蓄積用!C$2:C$10000, $A94, 【データ】蓄積用!Q$2:Q$10000, 1, 【データ】蓄積用!AC$2:AC$10000, "&gt;=4.0")&gt;0, "〇", "×")))</f>
        <v>×</v>
      </c>
      <c r="AY94" t="str">
        <f>IF(OR($A94="", AY$5=""), "", IF(COUNTIFS(【データ】蓄積用!A$2:A$10000, AY$5, 【データ】蓄積用!C$2:C$10000, $A94, 【データ】蓄積用!D$2:D$10000, "&gt;=3000", 【データ】蓄積用!E$2:E$10000, "&gt;=1500")&gt;0, "〇", IF(COUNTIFS(【データ】蓄積用!A$2:A$10000, AY$5, 【データ】蓄積用!C$2:C$10000, $A94, 【データ】蓄積用!Q$2:Q$10000, 1, 【データ】蓄積用!AC$2:AC$10000, "&gt;=4.0")&gt;0, "〇", "×")))</f>
        <v/>
      </c>
    </row>
    <row r="95" spans="1:51">
      <c r="A95">
        <v>687</v>
      </c>
      <c r="B95" t="str">
        <f>IF(OR($A95="", B$5=""), "", IF(COUNTIFS(【データ】蓄積用!A$2:A$10000, B$5, 【データ】蓄積用!C$2:C$10000, $A95, 【データ】蓄積用!D$2:D$10000, "&gt;=3000", 【データ】蓄積用!E$2:E$10000, "&gt;=1500")&gt;0, "〇", IF(COUNTIFS(【データ】蓄積用!A$2:A$10000, B$5, 【データ】蓄積用!C$2:C$10000, $A95, 【データ】蓄積用!Q$2:Q$10000, 1, 【データ】蓄積用!AC$2:AC$10000, "&gt;=4.0")&gt;0, "〇", "×")))</f>
        <v>×</v>
      </c>
      <c r="C95" t="str">
        <f>IF(OR($A95="", C$5=""), "", IF(COUNTIFS(【データ】蓄積用!A$2:A$10000, C$5, 【データ】蓄積用!C$2:C$10000, $A95, 【データ】蓄積用!D$2:D$10000, "&gt;=3000", 【データ】蓄積用!E$2:E$10000, "&gt;=1500")&gt;0, "〇", IF(COUNTIFS(【データ】蓄積用!A$2:A$10000, C$5, 【データ】蓄積用!C$2:C$10000, $A95, 【データ】蓄積用!Q$2:Q$10000, 1, 【データ】蓄積用!AC$2:AC$10000, "&gt;=4.0")&gt;0, "〇", "×")))</f>
        <v>×</v>
      </c>
      <c r="D95" t="str">
        <f>IF(OR($A95="", D$5=""), "", IF(COUNTIFS(【データ】蓄積用!A$2:A$10000, D$5, 【データ】蓄積用!C$2:C$10000, $A95, 【データ】蓄積用!D$2:D$10000, "&gt;=3000", 【データ】蓄積用!E$2:E$10000, "&gt;=1500")&gt;0, "〇", IF(COUNTIFS(【データ】蓄積用!A$2:A$10000, D$5, 【データ】蓄積用!C$2:C$10000, $A95, 【データ】蓄積用!Q$2:Q$10000, 1, 【データ】蓄積用!AC$2:AC$10000, "&gt;=4.0")&gt;0, "〇", "×")))</f>
        <v>×</v>
      </c>
      <c r="E95" t="str">
        <f>IF(OR($A95="", E$5=""), "", IF(COUNTIFS(【データ】蓄積用!A$2:A$10000, E$5, 【データ】蓄積用!C$2:C$10000, $A95, 【データ】蓄積用!D$2:D$10000, "&gt;=3000", 【データ】蓄積用!E$2:E$10000, "&gt;=1500")&gt;0, "〇", IF(COUNTIFS(【データ】蓄積用!A$2:A$10000, E$5, 【データ】蓄積用!C$2:C$10000, $A95, 【データ】蓄積用!Q$2:Q$10000, 1, 【データ】蓄積用!AC$2:AC$10000, "&gt;=4.0")&gt;0, "〇", "×")))</f>
        <v>×</v>
      </c>
      <c r="F95" t="str">
        <f>IF(OR($A95="", F$5=""), "", IF(COUNTIFS(【データ】蓄積用!A$2:A$10000, F$5, 【データ】蓄積用!C$2:C$10000, $A95, 【データ】蓄積用!D$2:D$10000, "&gt;=3000", 【データ】蓄積用!E$2:E$10000, "&gt;=1500")&gt;0, "〇", IF(COUNTIFS(【データ】蓄積用!A$2:A$10000, F$5, 【データ】蓄積用!C$2:C$10000, $A95, 【データ】蓄積用!Q$2:Q$10000, 1, 【データ】蓄積用!AC$2:AC$10000, "&gt;=4.0")&gt;0, "〇", "×")))</f>
        <v>×</v>
      </c>
      <c r="G95" t="str">
        <f>IF(OR($A95="", G$5=""), "", IF(COUNTIFS(【データ】蓄積用!A$2:A$10000, G$5, 【データ】蓄積用!C$2:C$10000, $A95, 【データ】蓄積用!D$2:D$10000, "&gt;=3000", 【データ】蓄積用!E$2:E$10000, "&gt;=1500")&gt;0, "〇", IF(COUNTIFS(【データ】蓄積用!A$2:A$10000, G$5, 【データ】蓄積用!C$2:C$10000, $A95, 【データ】蓄積用!Q$2:Q$10000, 1, 【データ】蓄積用!AC$2:AC$10000, "&gt;=4.0")&gt;0, "〇", "×")))</f>
        <v>×</v>
      </c>
      <c r="H95" t="str">
        <f>IF(OR($A95="", H$5=""), "", IF(COUNTIFS(【データ】蓄積用!A$2:A$10000, H$5, 【データ】蓄積用!C$2:C$10000, $A95, 【データ】蓄積用!D$2:D$10000, "&gt;=3000", 【データ】蓄積用!E$2:E$10000, "&gt;=1500")&gt;0, "〇", IF(COUNTIFS(【データ】蓄積用!A$2:A$10000, H$5, 【データ】蓄積用!C$2:C$10000, $A95, 【データ】蓄積用!Q$2:Q$10000, 1, 【データ】蓄積用!AC$2:AC$10000, "&gt;=4.0")&gt;0, "〇", "×")))</f>
        <v>×</v>
      </c>
      <c r="I95" t="str">
        <f>IF(OR($A95="", I$5=""), "", IF(COUNTIFS(【データ】蓄積用!A$2:A$10000, I$5, 【データ】蓄積用!C$2:C$10000, $A95, 【データ】蓄積用!D$2:D$10000, "&gt;=3000", 【データ】蓄積用!E$2:E$10000, "&gt;=1500")&gt;0, "〇", IF(COUNTIFS(【データ】蓄積用!A$2:A$10000, I$5, 【データ】蓄積用!C$2:C$10000, $A95, 【データ】蓄積用!Q$2:Q$10000, 1, 【データ】蓄積用!AC$2:AC$10000, "&gt;=4.0")&gt;0, "〇", "×")))</f>
        <v>×</v>
      </c>
      <c r="J95" t="str">
        <f>IF(OR($A95="", J$5=""), "", IF(COUNTIFS(【データ】蓄積用!A$2:A$10000, J$5, 【データ】蓄積用!C$2:C$10000, $A95, 【データ】蓄積用!D$2:D$10000, "&gt;=3000", 【データ】蓄積用!E$2:E$10000, "&gt;=1500")&gt;0, "〇", IF(COUNTIFS(【データ】蓄積用!A$2:A$10000, J$5, 【データ】蓄積用!C$2:C$10000, $A95, 【データ】蓄積用!Q$2:Q$10000, 1, 【データ】蓄積用!AC$2:AC$10000, "&gt;=4.0")&gt;0, "〇", "×")))</f>
        <v>×</v>
      </c>
      <c r="K95" t="str">
        <f>IF(OR($A95="", K$5=""), "", IF(COUNTIFS(【データ】蓄積用!A$2:A$10000, K$5, 【データ】蓄積用!C$2:C$10000, $A95, 【データ】蓄積用!D$2:D$10000, "&gt;=3000", 【データ】蓄積用!E$2:E$10000, "&gt;=1500")&gt;0, "〇", IF(COUNTIFS(【データ】蓄積用!A$2:A$10000, K$5, 【データ】蓄積用!C$2:C$10000, $A95, 【データ】蓄積用!Q$2:Q$10000, 1, 【データ】蓄積用!AC$2:AC$10000, "&gt;=4.0")&gt;0, "〇", "×")))</f>
        <v>×</v>
      </c>
      <c r="L95" t="str">
        <f>IF(OR($A95="", L$5=""), "", IF(COUNTIFS(【データ】蓄積用!A$2:A$10000, L$5, 【データ】蓄積用!C$2:C$10000, $A95, 【データ】蓄積用!D$2:D$10000, "&gt;=3000", 【データ】蓄積用!E$2:E$10000, "&gt;=1500")&gt;0, "〇", IF(COUNTIFS(【データ】蓄積用!A$2:A$10000, L$5, 【データ】蓄積用!C$2:C$10000, $A95, 【データ】蓄積用!Q$2:Q$10000, 1, 【データ】蓄積用!AC$2:AC$10000, "&gt;=4.0")&gt;0, "〇", "×")))</f>
        <v>×</v>
      </c>
      <c r="M95" t="str">
        <f>IF(OR($A95="", M$5=""), "", IF(COUNTIFS(【データ】蓄積用!A$2:A$10000, M$5, 【データ】蓄積用!C$2:C$10000, $A95, 【データ】蓄積用!D$2:D$10000, "&gt;=3000", 【データ】蓄積用!E$2:E$10000, "&gt;=1500")&gt;0, "〇", IF(COUNTIFS(【データ】蓄積用!A$2:A$10000, M$5, 【データ】蓄積用!C$2:C$10000, $A95, 【データ】蓄積用!Q$2:Q$10000, 1, 【データ】蓄積用!AC$2:AC$10000, "&gt;=4.0")&gt;0, "〇", "×")))</f>
        <v>×</v>
      </c>
      <c r="N95" t="str">
        <f>IF(OR($A95="", N$5=""), "", IF(COUNTIFS(【データ】蓄積用!A$2:A$10000, N$5, 【データ】蓄積用!C$2:C$10000, $A95, 【データ】蓄積用!D$2:D$10000, "&gt;=3000", 【データ】蓄積用!E$2:E$10000, "&gt;=1500")&gt;0, "〇", IF(COUNTIFS(【データ】蓄積用!A$2:A$10000, N$5, 【データ】蓄積用!C$2:C$10000, $A95, 【データ】蓄積用!Q$2:Q$10000, 1, 【データ】蓄積用!AC$2:AC$10000, "&gt;=4.0")&gt;0, "〇", "×")))</f>
        <v>×</v>
      </c>
      <c r="O95" t="str">
        <f>IF(OR($A95="", O$5=""), "", IF(COUNTIFS(【データ】蓄積用!A$2:A$10000, O$5, 【データ】蓄積用!C$2:C$10000, $A95, 【データ】蓄積用!D$2:D$10000, "&gt;=3000", 【データ】蓄積用!E$2:E$10000, "&gt;=1500")&gt;0, "〇", IF(COUNTIFS(【データ】蓄積用!A$2:A$10000, O$5, 【データ】蓄積用!C$2:C$10000, $A95, 【データ】蓄積用!Q$2:Q$10000, 1, 【データ】蓄積用!AC$2:AC$10000, "&gt;=4.0")&gt;0, "〇", "×")))</f>
        <v>×</v>
      </c>
      <c r="P95" t="str">
        <f>IF(OR($A95="", P$5=""), "", IF(COUNTIFS(【データ】蓄積用!A$2:A$10000, P$5, 【データ】蓄積用!C$2:C$10000, $A95, 【データ】蓄積用!D$2:D$10000, "&gt;=3000", 【データ】蓄積用!E$2:E$10000, "&gt;=1500")&gt;0, "〇", IF(COUNTIFS(【データ】蓄積用!A$2:A$10000, P$5, 【データ】蓄積用!C$2:C$10000, $A95, 【データ】蓄積用!Q$2:Q$10000, 1, 【データ】蓄積用!AC$2:AC$10000, "&gt;=4.0")&gt;0, "〇", "×")))</f>
        <v>×</v>
      </c>
      <c r="Q95" t="str">
        <f>IF(OR($A95="", Q$5=""), "", IF(COUNTIFS(【データ】蓄積用!A$2:A$10000, Q$5, 【データ】蓄積用!C$2:C$10000, $A95, 【データ】蓄積用!D$2:D$10000, "&gt;=3000", 【データ】蓄積用!E$2:E$10000, "&gt;=1500")&gt;0, "〇", IF(COUNTIFS(【データ】蓄積用!A$2:A$10000, Q$5, 【データ】蓄積用!C$2:C$10000, $A95, 【データ】蓄積用!Q$2:Q$10000, 1, 【データ】蓄積用!AC$2:AC$10000, "&gt;=4.0")&gt;0, "〇", "×")))</f>
        <v>×</v>
      </c>
      <c r="R95" t="str">
        <f>IF(OR($A95="", R$5=""), "", IF(COUNTIFS(【データ】蓄積用!A$2:A$10000, R$5, 【データ】蓄積用!C$2:C$10000, $A95, 【データ】蓄積用!D$2:D$10000, "&gt;=3000", 【データ】蓄積用!E$2:E$10000, "&gt;=1500")&gt;0, "〇", IF(COUNTIFS(【データ】蓄積用!A$2:A$10000, R$5, 【データ】蓄積用!C$2:C$10000, $A95, 【データ】蓄積用!Q$2:Q$10000, 1, 【データ】蓄積用!AC$2:AC$10000, "&gt;=4.0")&gt;0, "〇", "×")))</f>
        <v>×</v>
      </c>
      <c r="S95" t="str">
        <f>IF(OR($A95="", S$5=""), "", IF(COUNTIFS(【データ】蓄積用!A$2:A$10000, S$5, 【データ】蓄積用!C$2:C$10000, $A95, 【データ】蓄積用!D$2:D$10000, "&gt;=3000", 【データ】蓄積用!E$2:E$10000, "&gt;=1500")&gt;0, "〇", IF(COUNTIFS(【データ】蓄積用!A$2:A$10000, S$5, 【データ】蓄積用!C$2:C$10000, $A95, 【データ】蓄積用!Q$2:Q$10000, 1, 【データ】蓄積用!AC$2:AC$10000, "&gt;=4.0")&gt;0, "〇", "×")))</f>
        <v>×</v>
      </c>
      <c r="T95" t="str">
        <f>IF(OR($A95="", T$5=""), "", IF(COUNTIFS(【データ】蓄積用!A$2:A$10000, T$5, 【データ】蓄積用!C$2:C$10000, $A95, 【データ】蓄積用!D$2:D$10000, "&gt;=3000", 【データ】蓄積用!E$2:E$10000, "&gt;=1500")&gt;0, "〇", IF(COUNTIFS(【データ】蓄積用!A$2:A$10000, T$5, 【データ】蓄積用!C$2:C$10000, $A95, 【データ】蓄積用!Q$2:Q$10000, 1, 【データ】蓄積用!AC$2:AC$10000, "&gt;=4.0")&gt;0, "〇", "×")))</f>
        <v>×</v>
      </c>
      <c r="U95" t="str">
        <f>IF(OR($A95="", U$5=""), "", IF(COUNTIFS(【データ】蓄積用!A$2:A$10000, U$5, 【データ】蓄積用!C$2:C$10000, $A95, 【データ】蓄積用!D$2:D$10000, "&gt;=3000", 【データ】蓄積用!E$2:E$10000, "&gt;=1500")&gt;0, "〇", IF(COUNTIFS(【データ】蓄積用!A$2:A$10000, U$5, 【データ】蓄積用!C$2:C$10000, $A95, 【データ】蓄積用!Q$2:Q$10000, 1, 【データ】蓄積用!AC$2:AC$10000, "&gt;=4.0")&gt;0, "〇", "×")))</f>
        <v>×</v>
      </c>
      <c r="V95" t="str">
        <f>IF(OR($A95="", V$5=""), "", IF(COUNTIFS(【データ】蓄積用!A$2:A$10000, V$5, 【データ】蓄積用!C$2:C$10000, $A95, 【データ】蓄積用!D$2:D$10000, "&gt;=3000", 【データ】蓄積用!E$2:E$10000, "&gt;=1500")&gt;0, "〇", IF(COUNTIFS(【データ】蓄積用!A$2:A$10000, V$5, 【データ】蓄積用!C$2:C$10000, $A95, 【データ】蓄積用!Q$2:Q$10000, 1, 【データ】蓄積用!AC$2:AC$10000, "&gt;=4.0")&gt;0, "〇", "×")))</f>
        <v>×</v>
      </c>
      <c r="W95" t="str">
        <f>IF(OR($A95="", W$5=""), "", IF(COUNTIFS(【データ】蓄積用!A$2:A$10000, W$5, 【データ】蓄積用!C$2:C$10000, $A95, 【データ】蓄積用!D$2:D$10000, "&gt;=3000", 【データ】蓄積用!E$2:E$10000, "&gt;=1500")&gt;0, "〇", IF(COUNTIFS(【データ】蓄積用!A$2:A$10000, W$5, 【データ】蓄積用!C$2:C$10000, $A95, 【データ】蓄積用!Q$2:Q$10000, 1, 【データ】蓄積用!AC$2:AC$10000, "&gt;=4.0")&gt;0, "〇", "×")))</f>
        <v>×</v>
      </c>
      <c r="X95" t="str">
        <f>IF(OR($A95="", X$5=""), "", IF(COUNTIFS(【データ】蓄積用!A$2:A$10000, X$5, 【データ】蓄積用!C$2:C$10000, $A95, 【データ】蓄積用!D$2:D$10000, "&gt;=3000", 【データ】蓄積用!E$2:E$10000, "&gt;=1500")&gt;0, "〇", IF(COUNTIFS(【データ】蓄積用!A$2:A$10000, X$5, 【データ】蓄積用!C$2:C$10000, $A95, 【データ】蓄積用!Q$2:Q$10000, 1, 【データ】蓄積用!AC$2:AC$10000, "&gt;=4.0")&gt;0, "〇", "×")))</f>
        <v>×</v>
      </c>
      <c r="Y95" t="str">
        <f>IF(OR($A95="", Y$5=""), "", IF(COUNTIFS(【データ】蓄積用!A$2:A$10000, Y$5, 【データ】蓄積用!C$2:C$10000, $A95, 【データ】蓄積用!D$2:D$10000, "&gt;=3000", 【データ】蓄積用!E$2:E$10000, "&gt;=1500")&gt;0, "〇", IF(COUNTIFS(【データ】蓄積用!A$2:A$10000, Y$5, 【データ】蓄積用!C$2:C$10000, $A95, 【データ】蓄積用!Q$2:Q$10000, 1, 【データ】蓄積用!AC$2:AC$10000, "&gt;=4.0")&gt;0, "〇", "×")))</f>
        <v>×</v>
      </c>
      <c r="Z95" t="str">
        <f>IF(OR($A95="", Z$5=""), "", IF(COUNTIFS(【データ】蓄積用!A$2:A$10000, Z$5, 【データ】蓄積用!C$2:C$10000, $A95, 【データ】蓄積用!D$2:D$10000, "&gt;=3000", 【データ】蓄積用!E$2:E$10000, "&gt;=1500")&gt;0, "〇", IF(COUNTIFS(【データ】蓄積用!A$2:A$10000, Z$5, 【データ】蓄積用!C$2:C$10000, $A95, 【データ】蓄積用!Q$2:Q$10000, 1, 【データ】蓄積用!AC$2:AC$10000, "&gt;=4.0")&gt;0, "〇", "×")))</f>
        <v>×</v>
      </c>
      <c r="AA95" t="str">
        <f>IF(OR($A95="", AA$5=""), "", IF(COUNTIFS(【データ】蓄積用!A$2:A$10000, AA$5, 【データ】蓄積用!C$2:C$10000, $A95, 【データ】蓄積用!D$2:D$10000, "&gt;=3000", 【データ】蓄積用!E$2:E$10000, "&gt;=1500")&gt;0, "〇", IF(COUNTIFS(【データ】蓄積用!A$2:A$10000, AA$5, 【データ】蓄積用!C$2:C$10000, $A95, 【データ】蓄積用!Q$2:Q$10000, 1, 【データ】蓄積用!AC$2:AC$10000, "&gt;=4.0")&gt;0, "〇", "×")))</f>
        <v>×</v>
      </c>
      <c r="AB95" t="str">
        <f>IF(OR($A95="", AB$5=""), "", IF(COUNTIFS(【データ】蓄積用!A$2:A$10000, AB$5, 【データ】蓄積用!C$2:C$10000, $A95, 【データ】蓄積用!D$2:D$10000, "&gt;=3000", 【データ】蓄積用!E$2:E$10000, "&gt;=1500")&gt;0, "〇", IF(COUNTIFS(【データ】蓄積用!A$2:A$10000, AB$5, 【データ】蓄積用!C$2:C$10000, $A95, 【データ】蓄積用!Q$2:Q$10000, 1, 【データ】蓄積用!AC$2:AC$10000, "&gt;=4.0")&gt;0, "〇", "×")))</f>
        <v>×</v>
      </c>
      <c r="AC95" t="str">
        <f>IF(OR($A95="", AC$5=""), "", IF(COUNTIFS(【データ】蓄積用!A$2:A$10000, AC$5, 【データ】蓄積用!C$2:C$10000, $A95, 【データ】蓄積用!D$2:D$10000, "&gt;=3000", 【データ】蓄積用!E$2:E$10000, "&gt;=1500")&gt;0, "〇", IF(COUNTIFS(【データ】蓄積用!A$2:A$10000, AC$5, 【データ】蓄積用!C$2:C$10000, $A95, 【データ】蓄積用!Q$2:Q$10000, 1, 【データ】蓄積用!AC$2:AC$10000, "&gt;=4.0")&gt;0, "〇", "×")))</f>
        <v>×</v>
      </c>
      <c r="AD95" t="str">
        <f>IF(OR($A95="", AD$5=""), "", IF(COUNTIFS(【データ】蓄積用!A$2:A$10000, AD$5, 【データ】蓄積用!C$2:C$10000, $A95, 【データ】蓄積用!D$2:D$10000, "&gt;=3000", 【データ】蓄積用!E$2:E$10000, "&gt;=1500")&gt;0, "〇", IF(COUNTIFS(【データ】蓄積用!A$2:A$10000, AD$5, 【データ】蓄積用!C$2:C$10000, $A95, 【データ】蓄積用!Q$2:Q$10000, 1, 【データ】蓄積用!AC$2:AC$10000, "&gt;=4.0")&gt;0, "〇", "×")))</f>
        <v>×</v>
      </c>
      <c r="AE95" t="str">
        <f>IF(OR($A95="", AE$5=""), "", IF(COUNTIFS(【データ】蓄積用!A$2:A$10000, AE$5, 【データ】蓄積用!C$2:C$10000, $A95, 【データ】蓄積用!D$2:D$10000, "&gt;=3000", 【データ】蓄積用!E$2:E$10000, "&gt;=1500")&gt;0, "〇", IF(COUNTIFS(【データ】蓄積用!A$2:A$10000, AE$5, 【データ】蓄積用!C$2:C$10000, $A95, 【データ】蓄積用!Q$2:Q$10000, 1, 【データ】蓄積用!AC$2:AC$10000, "&gt;=4.0")&gt;0, "〇", "×")))</f>
        <v>×</v>
      </c>
      <c r="AF95" t="str">
        <f>IF(OR($A95="", AF$5=""), "", IF(COUNTIFS(【データ】蓄積用!A$2:A$10000, AF$5, 【データ】蓄積用!C$2:C$10000, $A95, 【データ】蓄積用!D$2:D$10000, "&gt;=3000", 【データ】蓄積用!E$2:E$10000, "&gt;=1500")&gt;0, "〇", IF(COUNTIFS(【データ】蓄積用!A$2:A$10000, AF$5, 【データ】蓄積用!C$2:C$10000, $A95, 【データ】蓄積用!Q$2:Q$10000, 1, 【データ】蓄積用!AC$2:AC$10000, "&gt;=4.0")&gt;0, "〇", "×")))</f>
        <v>×</v>
      </c>
      <c r="AG95" t="str">
        <f>IF(OR($A95="", AG$5=""), "", IF(COUNTIFS(【データ】蓄積用!A$2:A$10000, AG$5, 【データ】蓄積用!C$2:C$10000, $A95, 【データ】蓄積用!D$2:D$10000, "&gt;=3000", 【データ】蓄積用!E$2:E$10000, "&gt;=1500")&gt;0, "〇", IF(COUNTIFS(【データ】蓄積用!A$2:A$10000, AG$5, 【データ】蓄積用!C$2:C$10000, $A95, 【データ】蓄積用!Q$2:Q$10000, 1, 【データ】蓄積用!AC$2:AC$10000, "&gt;=4.0")&gt;0, "〇", "×")))</f>
        <v>×</v>
      </c>
      <c r="AH95" t="str">
        <f>IF(OR($A95="", AH$5=""), "", IF(COUNTIFS(【データ】蓄積用!A$2:A$10000, AH$5, 【データ】蓄積用!C$2:C$10000, $A95, 【データ】蓄積用!D$2:D$10000, "&gt;=3000", 【データ】蓄積用!E$2:E$10000, "&gt;=1500")&gt;0, "〇", IF(COUNTIFS(【データ】蓄積用!A$2:A$10000, AH$5, 【データ】蓄積用!C$2:C$10000, $A95, 【データ】蓄積用!Q$2:Q$10000, 1, 【データ】蓄積用!AC$2:AC$10000, "&gt;=4.0")&gt;0, "〇", "×")))</f>
        <v>×</v>
      </c>
      <c r="AI95" t="str">
        <f>IF(OR($A95="", AI$5=""), "", IF(COUNTIFS(【データ】蓄積用!A$2:A$10000, AI$5, 【データ】蓄積用!C$2:C$10000, $A95, 【データ】蓄積用!D$2:D$10000, "&gt;=3000", 【データ】蓄積用!E$2:E$10000, "&gt;=1500")&gt;0, "〇", IF(COUNTIFS(【データ】蓄積用!A$2:A$10000, AI$5, 【データ】蓄積用!C$2:C$10000, $A95, 【データ】蓄積用!Q$2:Q$10000, 1, 【データ】蓄積用!AC$2:AC$10000, "&gt;=4.0")&gt;0, "〇", "×")))</f>
        <v>×</v>
      </c>
      <c r="AJ95" t="str">
        <f>IF(OR($A95="", AJ$5=""), "", IF(COUNTIFS(【データ】蓄積用!A$2:A$10000, AJ$5, 【データ】蓄積用!C$2:C$10000, $A95, 【データ】蓄積用!D$2:D$10000, "&gt;=3000", 【データ】蓄積用!E$2:E$10000, "&gt;=1500")&gt;0, "〇", IF(COUNTIFS(【データ】蓄積用!A$2:A$10000, AJ$5, 【データ】蓄積用!C$2:C$10000, $A95, 【データ】蓄積用!Q$2:Q$10000, 1, 【データ】蓄積用!AC$2:AC$10000, "&gt;=4.0")&gt;0, "〇", "×")))</f>
        <v>×</v>
      </c>
      <c r="AK95" t="str">
        <f>IF(OR($A95="", AK$5=""), "", IF(COUNTIFS(【データ】蓄積用!A$2:A$10000, AK$5, 【データ】蓄積用!C$2:C$10000, $A95, 【データ】蓄積用!D$2:D$10000, "&gt;=3000", 【データ】蓄積用!E$2:E$10000, "&gt;=1500")&gt;0, "〇", IF(COUNTIFS(【データ】蓄積用!A$2:A$10000, AK$5, 【データ】蓄積用!C$2:C$10000, $A95, 【データ】蓄積用!Q$2:Q$10000, 1, 【データ】蓄積用!AC$2:AC$10000, "&gt;=4.0")&gt;0, "〇", "×")))</f>
        <v>×</v>
      </c>
      <c r="AL95" t="str">
        <f>IF(OR($A95="", AL$5=""), "", IF(COUNTIFS(【データ】蓄積用!A$2:A$10000, AL$5, 【データ】蓄積用!C$2:C$10000, $A95, 【データ】蓄積用!D$2:D$10000, "&gt;=3000", 【データ】蓄積用!E$2:E$10000, "&gt;=1500")&gt;0, "〇", IF(COUNTIFS(【データ】蓄積用!A$2:A$10000, AL$5, 【データ】蓄積用!C$2:C$10000, $A95, 【データ】蓄積用!Q$2:Q$10000, 1, 【データ】蓄積用!AC$2:AC$10000, "&gt;=4.0")&gt;0, "〇", "×")))</f>
        <v>〇</v>
      </c>
      <c r="AM95" t="str">
        <f>IF(OR($A95="", AM$5=""), "", IF(COUNTIFS(【データ】蓄積用!A$2:A$10000, AM$5, 【データ】蓄積用!C$2:C$10000, $A95, 【データ】蓄積用!D$2:D$10000, "&gt;=3000", 【データ】蓄積用!E$2:E$10000, "&gt;=1500")&gt;0, "〇", IF(COUNTIFS(【データ】蓄積用!A$2:A$10000, AM$5, 【データ】蓄積用!C$2:C$10000, $A95, 【データ】蓄積用!Q$2:Q$10000, 1, 【データ】蓄積用!AC$2:AC$10000, "&gt;=4.0")&gt;0, "〇", "×")))</f>
        <v>×</v>
      </c>
      <c r="AN95" t="str">
        <f>IF(OR($A95="", AN$5=""), "", IF(COUNTIFS(【データ】蓄積用!A$2:A$10000, AN$5, 【データ】蓄積用!C$2:C$10000, $A95, 【データ】蓄積用!D$2:D$10000, "&gt;=3000", 【データ】蓄積用!E$2:E$10000, "&gt;=1500")&gt;0, "〇", IF(COUNTIFS(【データ】蓄積用!A$2:A$10000, AN$5, 【データ】蓄積用!C$2:C$10000, $A95, 【データ】蓄積用!Q$2:Q$10000, 1, 【データ】蓄積用!AC$2:AC$10000, "&gt;=4.0")&gt;0, "〇", "×")))</f>
        <v>×</v>
      </c>
      <c r="AO95" t="str">
        <f>IF(OR($A95="", AO$5=""), "", IF(COUNTIFS(【データ】蓄積用!A$2:A$10000, AO$5, 【データ】蓄積用!C$2:C$10000, $A95, 【データ】蓄積用!D$2:D$10000, "&gt;=3000", 【データ】蓄積用!E$2:E$10000, "&gt;=1500")&gt;0, "〇", IF(COUNTIFS(【データ】蓄積用!A$2:A$10000, AO$5, 【データ】蓄積用!C$2:C$10000, $A95, 【データ】蓄積用!Q$2:Q$10000, 1, 【データ】蓄積用!AC$2:AC$10000, "&gt;=4.0")&gt;0, "〇", "×")))</f>
        <v>×</v>
      </c>
      <c r="AP95" t="str">
        <f>IF(OR($A95="", AP$5=""), "", IF(COUNTIFS(【データ】蓄積用!A$2:A$10000, AP$5, 【データ】蓄積用!C$2:C$10000, $A95, 【データ】蓄積用!D$2:D$10000, "&gt;=3000", 【データ】蓄積用!E$2:E$10000, "&gt;=1500")&gt;0, "〇", IF(COUNTIFS(【データ】蓄積用!A$2:A$10000, AP$5, 【データ】蓄積用!C$2:C$10000, $A95, 【データ】蓄積用!Q$2:Q$10000, 1, 【データ】蓄積用!AC$2:AC$10000, "&gt;=4.0")&gt;0, "〇", "×")))</f>
        <v>×</v>
      </c>
      <c r="AQ95" t="str">
        <f>IF(OR($A95="", AQ$5=""), "", IF(COUNTIFS(【データ】蓄積用!A$2:A$10000, AQ$5, 【データ】蓄積用!C$2:C$10000, $A95, 【データ】蓄積用!D$2:D$10000, "&gt;=3000", 【データ】蓄積用!E$2:E$10000, "&gt;=1500")&gt;0, "〇", IF(COUNTIFS(【データ】蓄積用!A$2:A$10000, AQ$5, 【データ】蓄積用!C$2:C$10000, $A95, 【データ】蓄積用!Q$2:Q$10000, 1, 【データ】蓄積用!AC$2:AC$10000, "&gt;=4.0")&gt;0, "〇", "×")))</f>
        <v>×</v>
      </c>
      <c r="AR95" t="str">
        <f>IF(OR($A95="", AR$5=""), "", IF(COUNTIFS(【データ】蓄積用!A$2:A$10000, AR$5, 【データ】蓄積用!C$2:C$10000, $A95, 【データ】蓄積用!D$2:D$10000, "&gt;=3000", 【データ】蓄積用!E$2:E$10000, "&gt;=1500")&gt;0, "〇", IF(COUNTIFS(【データ】蓄積用!A$2:A$10000, AR$5, 【データ】蓄積用!C$2:C$10000, $A95, 【データ】蓄積用!Q$2:Q$10000, 1, 【データ】蓄積用!AC$2:AC$10000, "&gt;=4.0")&gt;0, "〇", "×")))</f>
        <v>×</v>
      </c>
      <c r="AS95" t="str">
        <f>IF(OR($A95="", AS$5=""), "", IF(COUNTIFS(【データ】蓄積用!A$2:A$10000, AS$5, 【データ】蓄積用!C$2:C$10000, $A95, 【データ】蓄積用!D$2:D$10000, "&gt;=3000", 【データ】蓄積用!E$2:E$10000, "&gt;=1500")&gt;0, "〇", IF(COUNTIFS(【データ】蓄積用!A$2:A$10000, AS$5, 【データ】蓄積用!C$2:C$10000, $A95, 【データ】蓄積用!Q$2:Q$10000, 1, 【データ】蓄積用!AC$2:AC$10000, "&gt;=4.0")&gt;0, "〇", "×")))</f>
        <v>×</v>
      </c>
      <c r="AT95" t="str">
        <f>IF(OR($A95="", AT$5=""), "", IF(COUNTIFS(【データ】蓄積用!A$2:A$10000, AT$5, 【データ】蓄積用!C$2:C$10000, $A95, 【データ】蓄積用!D$2:D$10000, "&gt;=3000", 【データ】蓄積用!E$2:E$10000, "&gt;=1500")&gt;0, "〇", IF(COUNTIFS(【データ】蓄積用!A$2:A$10000, AT$5, 【データ】蓄積用!C$2:C$10000, $A95, 【データ】蓄積用!Q$2:Q$10000, 1, 【データ】蓄積用!AC$2:AC$10000, "&gt;=4.0")&gt;0, "〇", "×")))</f>
        <v>×</v>
      </c>
      <c r="AU95" t="str">
        <f>IF(OR($A95="", AU$5=""), "", IF(COUNTIFS(【データ】蓄積用!A$2:A$10000, AU$5, 【データ】蓄積用!C$2:C$10000, $A95, 【データ】蓄積用!D$2:D$10000, "&gt;=3000", 【データ】蓄積用!E$2:E$10000, "&gt;=1500")&gt;0, "〇", IF(COUNTIFS(【データ】蓄積用!A$2:A$10000, AU$5, 【データ】蓄積用!C$2:C$10000, $A95, 【データ】蓄積用!Q$2:Q$10000, 1, 【データ】蓄積用!AC$2:AC$10000, "&gt;=4.0")&gt;0, "〇", "×")))</f>
        <v>×</v>
      </c>
      <c r="AV95" t="str">
        <f>IF(OR($A95="", AV$5=""), "", IF(COUNTIFS(【データ】蓄積用!A$2:A$10000, AV$5, 【データ】蓄積用!C$2:C$10000, $A95, 【データ】蓄積用!D$2:D$10000, "&gt;=3000", 【データ】蓄積用!E$2:E$10000, "&gt;=1500")&gt;0, "〇", IF(COUNTIFS(【データ】蓄積用!A$2:A$10000, AV$5, 【データ】蓄積用!C$2:C$10000, $A95, 【データ】蓄積用!Q$2:Q$10000, 1, 【データ】蓄積用!AC$2:AC$10000, "&gt;=4.0")&gt;0, "〇", "×")))</f>
        <v>×</v>
      </c>
      <c r="AW95" t="str">
        <f>IF(OR($A95="", AW$5=""), "", IF(COUNTIFS(【データ】蓄積用!A$2:A$10000, AW$5, 【データ】蓄積用!C$2:C$10000, $A95, 【データ】蓄積用!D$2:D$10000, "&gt;=3000", 【データ】蓄積用!E$2:E$10000, "&gt;=1500")&gt;0, "〇", IF(COUNTIFS(【データ】蓄積用!A$2:A$10000, AW$5, 【データ】蓄積用!C$2:C$10000, $A95, 【データ】蓄積用!Q$2:Q$10000, 1, 【データ】蓄積用!AC$2:AC$10000, "&gt;=4.0")&gt;0, "〇", "×")))</f>
        <v>×</v>
      </c>
      <c r="AX95" t="str">
        <f>IF(OR($A95="", AX$5=""), "", IF(COUNTIFS(【データ】蓄積用!A$2:A$10000, AX$5, 【データ】蓄積用!C$2:C$10000, $A95, 【データ】蓄積用!D$2:D$10000, "&gt;=3000", 【データ】蓄積用!E$2:E$10000, "&gt;=1500")&gt;0, "〇", IF(COUNTIFS(【データ】蓄積用!A$2:A$10000, AX$5, 【データ】蓄積用!C$2:C$10000, $A95, 【データ】蓄積用!Q$2:Q$10000, 1, 【データ】蓄積用!AC$2:AC$10000, "&gt;=4.0")&gt;0, "〇", "×")))</f>
        <v>×</v>
      </c>
      <c r="AY95" t="str">
        <f>IF(OR($A95="", AY$5=""), "", IF(COUNTIFS(【データ】蓄積用!A$2:A$10000, AY$5, 【データ】蓄積用!C$2:C$10000, $A95, 【データ】蓄積用!D$2:D$10000, "&gt;=3000", 【データ】蓄積用!E$2:E$10000, "&gt;=1500")&gt;0, "〇", IF(COUNTIFS(【データ】蓄積用!A$2:A$10000, AY$5, 【データ】蓄積用!C$2:C$10000, $A95, 【データ】蓄積用!Q$2:Q$10000, 1, 【データ】蓄積用!AC$2:AC$10000, "&gt;=4.0")&gt;0, "〇", "×")))</f>
        <v/>
      </c>
    </row>
    <row r="96" spans="1:51">
      <c r="A96">
        <v>688</v>
      </c>
      <c r="B96" t="str">
        <f>IF(OR($A96="", B$5=""), "", IF(COUNTIFS(【データ】蓄積用!A$2:A$10000, B$5, 【データ】蓄積用!C$2:C$10000, $A96, 【データ】蓄積用!D$2:D$10000, "&gt;=3000", 【データ】蓄積用!E$2:E$10000, "&gt;=1500")&gt;0, "〇", IF(COUNTIFS(【データ】蓄積用!A$2:A$10000, B$5, 【データ】蓄積用!C$2:C$10000, $A96, 【データ】蓄積用!Q$2:Q$10000, 1, 【データ】蓄積用!AC$2:AC$10000, "&gt;=4.0")&gt;0, "〇", "×")))</f>
        <v>×</v>
      </c>
      <c r="C96" t="str">
        <f>IF(OR($A96="", C$5=""), "", IF(COUNTIFS(【データ】蓄積用!A$2:A$10000, C$5, 【データ】蓄積用!C$2:C$10000, $A96, 【データ】蓄積用!D$2:D$10000, "&gt;=3000", 【データ】蓄積用!E$2:E$10000, "&gt;=1500")&gt;0, "〇", IF(COUNTIFS(【データ】蓄積用!A$2:A$10000, C$5, 【データ】蓄積用!C$2:C$10000, $A96, 【データ】蓄積用!Q$2:Q$10000, 1, 【データ】蓄積用!AC$2:AC$10000, "&gt;=4.0")&gt;0, "〇", "×")))</f>
        <v>×</v>
      </c>
      <c r="D96" t="str">
        <f>IF(OR($A96="", D$5=""), "", IF(COUNTIFS(【データ】蓄積用!A$2:A$10000, D$5, 【データ】蓄積用!C$2:C$10000, $A96, 【データ】蓄積用!D$2:D$10000, "&gt;=3000", 【データ】蓄積用!E$2:E$10000, "&gt;=1500")&gt;0, "〇", IF(COUNTIFS(【データ】蓄積用!A$2:A$10000, D$5, 【データ】蓄積用!C$2:C$10000, $A96, 【データ】蓄積用!Q$2:Q$10000, 1, 【データ】蓄積用!AC$2:AC$10000, "&gt;=4.0")&gt;0, "〇", "×")))</f>
        <v>×</v>
      </c>
      <c r="E96" t="str">
        <f>IF(OR($A96="", E$5=""), "", IF(COUNTIFS(【データ】蓄積用!A$2:A$10000, E$5, 【データ】蓄積用!C$2:C$10000, $A96, 【データ】蓄積用!D$2:D$10000, "&gt;=3000", 【データ】蓄積用!E$2:E$10000, "&gt;=1500")&gt;0, "〇", IF(COUNTIFS(【データ】蓄積用!A$2:A$10000, E$5, 【データ】蓄積用!C$2:C$10000, $A96, 【データ】蓄積用!Q$2:Q$10000, 1, 【データ】蓄積用!AC$2:AC$10000, "&gt;=4.0")&gt;0, "〇", "×")))</f>
        <v>×</v>
      </c>
      <c r="F96" t="str">
        <f>IF(OR($A96="", F$5=""), "", IF(COUNTIFS(【データ】蓄積用!A$2:A$10000, F$5, 【データ】蓄積用!C$2:C$10000, $A96, 【データ】蓄積用!D$2:D$10000, "&gt;=3000", 【データ】蓄積用!E$2:E$10000, "&gt;=1500")&gt;0, "〇", IF(COUNTIFS(【データ】蓄積用!A$2:A$10000, F$5, 【データ】蓄積用!C$2:C$10000, $A96, 【データ】蓄積用!Q$2:Q$10000, 1, 【データ】蓄積用!AC$2:AC$10000, "&gt;=4.0")&gt;0, "〇", "×")))</f>
        <v>×</v>
      </c>
      <c r="G96" t="str">
        <f>IF(OR($A96="", G$5=""), "", IF(COUNTIFS(【データ】蓄積用!A$2:A$10000, G$5, 【データ】蓄積用!C$2:C$10000, $A96, 【データ】蓄積用!D$2:D$10000, "&gt;=3000", 【データ】蓄積用!E$2:E$10000, "&gt;=1500")&gt;0, "〇", IF(COUNTIFS(【データ】蓄積用!A$2:A$10000, G$5, 【データ】蓄積用!C$2:C$10000, $A96, 【データ】蓄積用!Q$2:Q$10000, 1, 【データ】蓄積用!AC$2:AC$10000, "&gt;=4.0")&gt;0, "〇", "×")))</f>
        <v>×</v>
      </c>
      <c r="H96" t="str">
        <f>IF(OR($A96="", H$5=""), "", IF(COUNTIFS(【データ】蓄積用!A$2:A$10000, H$5, 【データ】蓄積用!C$2:C$10000, $A96, 【データ】蓄積用!D$2:D$10000, "&gt;=3000", 【データ】蓄積用!E$2:E$10000, "&gt;=1500")&gt;0, "〇", IF(COUNTIFS(【データ】蓄積用!A$2:A$10000, H$5, 【データ】蓄積用!C$2:C$10000, $A96, 【データ】蓄積用!Q$2:Q$10000, 1, 【データ】蓄積用!AC$2:AC$10000, "&gt;=4.0")&gt;0, "〇", "×")))</f>
        <v>×</v>
      </c>
      <c r="I96" t="str">
        <f>IF(OR($A96="", I$5=""), "", IF(COUNTIFS(【データ】蓄積用!A$2:A$10000, I$5, 【データ】蓄積用!C$2:C$10000, $A96, 【データ】蓄積用!D$2:D$10000, "&gt;=3000", 【データ】蓄積用!E$2:E$10000, "&gt;=1500")&gt;0, "〇", IF(COUNTIFS(【データ】蓄積用!A$2:A$10000, I$5, 【データ】蓄積用!C$2:C$10000, $A96, 【データ】蓄積用!Q$2:Q$10000, 1, 【データ】蓄積用!AC$2:AC$10000, "&gt;=4.0")&gt;0, "〇", "×")))</f>
        <v>×</v>
      </c>
      <c r="J96" t="str">
        <f>IF(OR($A96="", J$5=""), "", IF(COUNTIFS(【データ】蓄積用!A$2:A$10000, J$5, 【データ】蓄積用!C$2:C$10000, $A96, 【データ】蓄積用!D$2:D$10000, "&gt;=3000", 【データ】蓄積用!E$2:E$10000, "&gt;=1500")&gt;0, "〇", IF(COUNTIFS(【データ】蓄積用!A$2:A$10000, J$5, 【データ】蓄積用!C$2:C$10000, $A96, 【データ】蓄積用!Q$2:Q$10000, 1, 【データ】蓄積用!AC$2:AC$10000, "&gt;=4.0")&gt;0, "〇", "×")))</f>
        <v>〇</v>
      </c>
      <c r="K96" t="str">
        <f>IF(OR($A96="", K$5=""), "", IF(COUNTIFS(【データ】蓄積用!A$2:A$10000, K$5, 【データ】蓄積用!C$2:C$10000, $A96, 【データ】蓄積用!D$2:D$10000, "&gt;=3000", 【データ】蓄積用!E$2:E$10000, "&gt;=1500")&gt;0, "〇", IF(COUNTIFS(【データ】蓄積用!A$2:A$10000, K$5, 【データ】蓄積用!C$2:C$10000, $A96, 【データ】蓄積用!Q$2:Q$10000, 1, 【データ】蓄積用!AC$2:AC$10000, "&gt;=4.0")&gt;0, "〇", "×")))</f>
        <v>×</v>
      </c>
      <c r="L96" t="str">
        <f>IF(OR($A96="", L$5=""), "", IF(COUNTIFS(【データ】蓄積用!A$2:A$10000, L$5, 【データ】蓄積用!C$2:C$10000, $A96, 【データ】蓄積用!D$2:D$10000, "&gt;=3000", 【データ】蓄積用!E$2:E$10000, "&gt;=1500")&gt;0, "〇", IF(COUNTIFS(【データ】蓄積用!A$2:A$10000, L$5, 【データ】蓄積用!C$2:C$10000, $A96, 【データ】蓄積用!Q$2:Q$10000, 1, 【データ】蓄積用!AC$2:AC$10000, "&gt;=4.0")&gt;0, "〇", "×")))</f>
        <v>×</v>
      </c>
      <c r="M96" t="str">
        <f>IF(OR($A96="", M$5=""), "", IF(COUNTIFS(【データ】蓄積用!A$2:A$10000, M$5, 【データ】蓄積用!C$2:C$10000, $A96, 【データ】蓄積用!D$2:D$10000, "&gt;=3000", 【データ】蓄積用!E$2:E$10000, "&gt;=1500")&gt;0, "〇", IF(COUNTIFS(【データ】蓄積用!A$2:A$10000, M$5, 【データ】蓄積用!C$2:C$10000, $A96, 【データ】蓄積用!Q$2:Q$10000, 1, 【データ】蓄積用!AC$2:AC$10000, "&gt;=4.0")&gt;0, "〇", "×")))</f>
        <v>×</v>
      </c>
      <c r="N96" t="str">
        <f>IF(OR($A96="", N$5=""), "", IF(COUNTIFS(【データ】蓄積用!A$2:A$10000, N$5, 【データ】蓄積用!C$2:C$10000, $A96, 【データ】蓄積用!D$2:D$10000, "&gt;=3000", 【データ】蓄積用!E$2:E$10000, "&gt;=1500")&gt;0, "〇", IF(COUNTIFS(【データ】蓄積用!A$2:A$10000, N$5, 【データ】蓄積用!C$2:C$10000, $A96, 【データ】蓄積用!Q$2:Q$10000, 1, 【データ】蓄積用!AC$2:AC$10000, "&gt;=4.0")&gt;0, "〇", "×")))</f>
        <v>×</v>
      </c>
      <c r="O96" t="str">
        <f>IF(OR($A96="", O$5=""), "", IF(COUNTIFS(【データ】蓄積用!A$2:A$10000, O$5, 【データ】蓄積用!C$2:C$10000, $A96, 【データ】蓄積用!D$2:D$10000, "&gt;=3000", 【データ】蓄積用!E$2:E$10000, "&gt;=1500")&gt;0, "〇", IF(COUNTIFS(【データ】蓄積用!A$2:A$10000, O$5, 【データ】蓄積用!C$2:C$10000, $A96, 【データ】蓄積用!Q$2:Q$10000, 1, 【データ】蓄積用!AC$2:AC$10000, "&gt;=4.0")&gt;0, "〇", "×")))</f>
        <v>×</v>
      </c>
      <c r="P96" t="str">
        <f>IF(OR($A96="", P$5=""), "", IF(COUNTIFS(【データ】蓄積用!A$2:A$10000, P$5, 【データ】蓄積用!C$2:C$10000, $A96, 【データ】蓄積用!D$2:D$10000, "&gt;=3000", 【データ】蓄積用!E$2:E$10000, "&gt;=1500")&gt;0, "〇", IF(COUNTIFS(【データ】蓄積用!A$2:A$10000, P$5, 【データ】蓄積用!C$2:C$10000, $A96, 【データ】蓄積用!Q$2:Q$10000, 1, 【データ】蓄積用!AC$2:AC$10000, "&gt;=4.0")&gt;0, "〇", "×")))</f>
        <v>×</v>
      </c>
      <c r="Q96" t="str">
        <f>IF(OR($A96="", Q$5=""), "", IF(COUNTIFS(【データ】蓄積用!A$2:A$10000, Q$5, 【データ】蓄積用!C$2:C$10000, $A96, 【データ】蓄積用!D$2:D$10000, "&gt;=3000", 【データ】蓄積用!E$2:E$10000, "&gt;=1500")&gt;0, "〇", IF(COUNTIFS(【データ】蓄積用!A$2:A$10000, Q$5, 【データ】蓄積用!C$2:C$10000, $A96, 【データ】蓄積用!Q$2:Q$10000, 1, 【データ】蓄積用!AC$2:AC$10000, "&gt;=4.0")&gt;0, "〇", "×")))</f>
        <v>×</v>
      </c>
      <c r="R96" t="str">
        <f>IF(OR($A96="", R$5=""), "", IF(COUNTIFS(【データ】蓄積用!A$2:A$10000, R$5, 【データ】蓄積用!C$2:C$10000, $A96, 【データ】蓄積用!D$2:D$10000, "&gt;=3000", 【データ】蓄積用!E$2:E$10000, "&gt;=1500")&gt;0, "〇", IF(COUNTIFS(【データ】蓄積用!A$2:A$10000, R$5, 【データ】蓄積用!C$2:C$10000, $A96, 【データ】蓄積用!Q$2:Q$10000, 1, 【データ】蓄積用!AC$2:AC$10000, "&gt;=4.0")&gt;0, "〇", "×")))</f>
        <v>×</v>
      </c>
      <c r="S96" t="str">
        <f>IF(OR($A96="", S$5=""), "", IF(COUNTIFS(【データ】蓄積用!A$2:A$10000, S$5, 【データ】蓄積用!C$2:C$10000, $A96, 【データ】蓄積用!D$2:D$10000, "&gt;=3000", 【データ】蓄積用!E$2:E$10000, "&gt;=1500")&gt;0, "〇", IF(COUNTIFS(【データ】蓄積用!A$2:A$10000, S$5, 【データ】蓄積用!C$2:C$10000, $A96, 【データ】蓄積用!Q$2:Q$10000, 1, 【データ】蓄積用!AC$2:AC$10000, "&gt;=4.0")&gt;0, "〇", "×")))</f>
        <v>×</v>
      </c>
      <c r="T96" t="str">
        <f>IF(OR($A96="", T$5=""), "", IF(COUNTIFS(【データ】蓄積用!A$2:A$10000, T$5, 【データ】蓄積用!C$2:C$10000, $A96, 【データ】蓄積用!D$2:D$10000, "&gt;=3000", 【データ】蓄積用!E$2:E$10000, "&gt;=1500")&gt;0, "〇", IF(COUNTIFS(【データ】蓄積用!A$2:A$10000, T$5, 【データ】蓄積用!C$2:C$10000, $A96, 【データ】蓄積用!Q$2:Q$10000, 1, 【データ】蓄積用!AC$2:AC$10000, "&gt;=4.0")&gt;0, "〇", "×")))</f>
        <v>〇</v>
      </c>
      <c r="U96" t="str">
        <f>IF(OR($A96="", U$5=""), "", IF(COUNTIFS(【データ】蓄積用!A$2:A$10000, U$5, 【データ】蓄積用!C$2:C$10000, $A96, 【データ】蓄積用!D$2:D$10000, "&gt;=3000", 【データ】蓄積用!E$2:E$10000, "&gt;=1500")&gt;0, "〇", IF(COUNTIFS(【データ】蓄積用!A$2:A$10000, U$5, 【データ】蓄積用!C$2:C$10000, $A96, 【データ】蓄積用!Q$2:Q$10000, 1, 【データ】蓄積用!AC$2:AC$10000, "&gt;=4.0")&gt;0, "〇", "×")))</f>
        <v>×</v>
      </c>
      <c r="V96" t="str">
        <f>IF(OR($A96="", V$5=""), "", IF(COUNTIFS(【データ】蓄積用!A$2:A$10000, V$5, 【データ】蓄積用!C$2:C$10000, $A96, 【データ】蓄積用!D$2:D$10000, "&gt;=3000", 【データ】蓄積用!E$2:E$10000, "&gt;=1500")&gt;0, "〇", IF(COUNTIFS(【データ】蓄積用!A$2:A$10000, V$5, 【データ】蓄積用!C$2:C$10000, $A96, 【データ】蓄積用!Q$2:Q$10000, 1, 【データ】蓄積用!AC$2:AC$10000, "&gt;=4.0")&gt;0, "〇", "×")))</f>
        <v>×</v>
      </c>
      <c r="W96" t="str">
        <f>IF(OR($A96="", W$5=""), "", IF(COUNTIFS(【データ】蓄積用!A$2:A$10000, W$5, 【データ】蓄積用!C$2:C$10000, $A96, 【データ】蓄積用!D$2:D$10000, "&gt;=3000", 【データ】蓄積用!E$2:E$10000, "&gt;=1500")&gt;0, "〇", IF(COUNTIFS(【データ】蓄積用!A$2:A$10000, W$5, 【データ】蓄積用!C$2:C$10000, $A96, 【データ】蓄積用!Q$2:Q$10000, 1, 【データ】蓄積用!AC$2:AC$10000, "&gt;=4.0")&gt;0, "〇", "×")))</f>
        <v>×</v>
      </c>
      <c r="X96" t="str">
        <f>IF(OR($A96="", X$5=""), "", IF(COUNTIFS(【データ】蓄積用!A$2:A$10000, X$5, 【データ】蓄積用!C$2:C$10000, $A96, 【データ】蓄積用!D$2:D$10000, "&gt;=3000", 【データ】蓄積用!E$2:E$10000, "&gt;=1500")&gt;0, "〇", IF(COUNTIFS(【データ】蓄積用!A$2:A$10000, X$5, 【データ】蓄積用!C$2:C$10000, $A96, 【データ】蓄積用!Q$2:Q$10000, 1, 【データ】蓄積用!AC$2:AC$10000, "&gt;=4.0")&gt;0, "〇", "×")))</f>
        <v>×</v>
      </c>
      <c r="Y96" t="str">
        <f>IF(OR($A96="", Y$5=""), "", IF(COUNTIFS(【データ】蓄積用!A$2:A$10000, Y$5, 【データ】蓄積用!C$2:C$10000, $A96, 【データ】蓄積用!D$2:D$10000, "&gt;=3000", 【データ】蓄積用!E$2:E$10000, "&gt;=1500")&gt;0, "〇", IF(COUNTIFS(【データ】蓄積用!A$2:A$10000, Y$5, 【データ】蓄積用!C$2:C$10000, $A96, 【データ】蓄積用!Q$2:Q$10000, 1, 【データ】蓄積用!AC$2:AC$10000, "&gt;=4.0")&gt;0, "〇", "×")))</f>
        <v>×</v>
      </c>
      <c r="Z96" t="str">
        <f>IF(OR($A96="", Z$5=""), "", IF(COUNTIFS(【データ】蓄積用!A$2:A$10000, Z$5, 【データ】蓄積用!C$2:C$10000, $A96, 【データ】蓄積用!D$2:D$10000, "&gt;=3000", 【データ】蓄積用!E$2:E$10000, "&gt;=1500")&gt;0, "〇", IF(COUNTIFS(【データ】蓄積用!A$2:A$10000, Z$5, 【データ】蓄積用!C$2:C$10000, $A96, 【データ】蓄積用!Q$2:Q$10000, 1, 【データ】蓄積用!AC$2:AC$10000, "&gt;=4.0")&gt;0, "〇", "×")))</f>
        <v>×</v>
      </c>
      <c r="AA96" t="str">
        <f>IF(OR($A96="", AA$5=""), "", IF(COUNTIFS(【データ】蓄積用!A$2:A$10000, AA$5, 【データ】蓄積用!C$2:C$10000, $A96, 【データ】蓄積用!D$2:D$10000, "&gt;=3000", 【データ】蓄積用!E$2:E$10000, "&gt;=1500")&gt;0, "〇", IF(COUNTIFS(【データ】蓄積用!A$2:A$10000, AA$5, 【データ】蓄積用!C$2:C$10000, $A96, 【データ】蓄積用!Q$2:Q$10000, 1, 【データ】蓄積用!AC$2:AC$10000, "&gt;=4.0")&gt;0, "〇", "×")))</f>
        <v>×</v>
      </c>
      <c r="AB96" t="str">
        <f>IF(OR($A96="", AB$5=""), "", IF(COUNTIFS(【データ】蓄積用!A$2:A$10000, AB$5, 【データ】蓄積用!C$2:C$10000, $A96, 【データ】蓄積用!D$2:D$10000, "&gt;=3000", 【データ】蓄積用!E$2:E$10000, "&gt;=1500")&gt;0, "〇", IF(COUNTIFS(【データ】蓄積用!A$2:A$10000, AB$5, 【データ】蓄積用!C$2:C$10000, $A96, 【データ】蓄積用!Q$2:Q$10000, 1, 【データ】蓄積用!AC$2:AC$10000, "&gt;=4.0")&gt;0, "〇", "×")))</f>
        <v>×</v>
      </c>
      <c r="AC96" t="str">
        <f>IF(OR($A96="", AC$5=""), "", IF(COUNTIFS(【データ】蓄積用!A$2:A$10000, AC$5, 【データ】蓄積用!C$2:C$10000, $A96, 【データ】蓄積用!D$2:D$10000, "&gt;=3000", 【データ】蓄積用!E$2:E$10000, "&gt;=1500")&gt;0, "〇", IF(COUNTIFS(【データ】蓄積用!A$2:A$10000, AC$5, 【データ】蓄積用!C$2:C$10000, $A96, 【データ】蓄積用!Q$2:Q$10000, 1, 【データ】蓄積用!AC$2:AC$10000, "&gt;=4.0")&gt;0, "〇", "×")))</f>
        <v>×</v>
      </c>
      <c r="AD96" t="str">
        <f>IF(OR($A96="", AD$5=""), "", IF(COUNTIFS(【データ】蓄積用!A$2:A$10000, AD$5, 【データ】蓄積用!C$2:C$10000, $A96, 【データ】蓄積用!D$2:D$10000, "&gt;=3000", 【データ】蓄積用!E$2:E$10000, "&gt;=1500")&gt;0, "〇", IF(COUNTIFS(【データ】蓄積用!A$2:A$10000, AD$5, 【データ】蓄積用!C$2:C$10000, $A96, 【データ】蓄積用!Q$2:Q$10000, 1, 【データ】蓄積用!AC$2:AC$10000, "&gt;=4.0")&gt;0, "〇", "×")))</f>
        <v>×</v>
      </c>
      <c r="AE96" t="str">
        <f>IF(OR($A96="", AE$5=""), "", IF(COUNTIFS(【データ】蓄積用!A$2:A$10000, AE$5, 【データ】蓄積用!C$2:C$10000, $A96, 【データ】蓄積用!D$2:D$10000, "&gt;=3000", 【データ】蓄積用!E$2:E$10000, "&gt;=1500")&gt;0, "〇", IF(COUNTIFS(【データ】蓄積用!A$2:A$10000, AE$5, 【データ】蓄積用!C$2:C$10000, $A96, 【データ】蓄積用!Q$2:Q$10000, 1, 【データ】蓄積用!AC$2:AC$10000, "&gt;=4.0")&gt;0, "〇", "×")))</f>
        <v>×</v>
      </c>
      <c r="AF96" t="str">
        <f>IF(OR($A96="", AF$5=""), "", IF(COUNTIFS(【データ】蓄積用!A$2:A$10000, AF$5, 【データ】蓄積用!C$2:C$10000, $A96, 【データ】蓄積用!D$2:D$10000, "&gt;=3000", 【データ】蓄積用!E$2:E$10000, "&gt;=1500")&gt;0, "〇", IF(COUNTIFS(【データ】蓄積用!A$2:A$10000, AF$5, 【データ】蓄積用!C$2:C$10000, $A96, 【データ】蓄積用!Q$2:Q$10000, 1, 【データ】蓄積用!AC$2:AC$10000, "&gt;=4.0")&gt;0, "〇", "×")))</f>
        <v>×</v>
      </c>
      <c r="AG96" t="str">
        <f>IF(OR($A96="", AG$5=""), "", IF(COUNTIFS(【データ】蓄積用!A$2:A$10000, AG$5, 【データ】蓄積用!C$2:C$10000, $A96, 【データ】蓄積用!D$2:D$10000, "&gt;=3000", 【データ】蓄積用!E$2:E$10000, "&gt;=1500")&gt;0, "〇", IF(COUNTIFS(【データ】蓄積用!A$2:A$10000, AG$5, 【データ】蓄積用!C$2:C$10000, $A96, 【データ】蓄積用!Q$2:Q$10000, 1, 【データ】蓄積用!AC$2:AC$10000, "&gt;=4.0")&gt;0, "〇", "×")))</f>
        <v>×</v>
      </c>
      <c r="AH96" t="str">
        <f>IF(OR($A96="", AH$5=""), "", IF(COUNTIFS(【データ】蓄積用!A$2:A$10000, AH$5, 【データ】蓄積用!C$2:C$10000, $A96, 【データ】蓄積用!D$2:D$10000, "&gt;=3000", 【データ】蓄積用!E$2:E$10000, "&gt;=1500")&gt;0, "〇", IF(COUNTIFS(【データ】蓄積用!A$2:A$10000, AH$5, 【データ】蓄積用!C$2:C$10000, $A96, 【データ】蓄積用!Q$2:Q$10000, 1, 【データ】蓄積用!AC$2:AC$10000, "&gt;=4.0")&gt;0, "〇", "×")))</f>
        <v>×</v>
      </c>
      <c r="AI96" t="str">
        <f>IF(OR($A96="", AI$5=""), "", IF(COUNTIFS(【データ】蓄積用!A$2:A$10000, AI$5, 【データ】蓄積用!C$2:C$10000, $A96, 【データ】蓄積用!D$2:D$10000, "&gt;=3000", 【データ】蓄積用!E$2:E$10000, "&gt;=1500")&gt;0, "〇", IF(COUNTIFS(【データ】蓄積用!A$2:A$10000, AI$5, 【データ】蓄積用!C$2:C$10000, $A96, 【データ】蓄積用!Q$2:Q$10000, 1, 【データ】蓄積用!AC$2:AC$10000, "&gt;=4.0")&gt;0, "〇", "×")))</f>
        <v>×</v>
      </c>
      <c r="AJ96" t="str">
        <f>IF(OR($A96="", AJ$5=""), "", IF(COUNTIFS(【データ】蓄積用!A$2:A$10000, AJ$5, 【データ】蓄積用!C$2:C$10000, $A96, 【データ】蓄積用!D$2:D$10000, "&gt;=3000", 【データ】蓄積用!E$2:E$10000, "&gt;=1500")&gt;0, "〇", IF(COUNTIFS(【データ】蓄積用!A$2:A$10000, AJ$5, 【データ】蓄積用!C$2:C$10000, $A96, 【データ】蓄積用!Q$2:Q$10000, 1, 【データ】蓄積用!AC$2:AC$10000, "&gt;=4.0")&gt;0, "〇", "×")))</f>
        <v>×</v>
      </c>
      <c r="AK96" t="str">
        <f>IF(OR($A96="", AK$5=""), "", IF(COUNTIFS(【データ】蓄積用!A$2:A$10000, AK$5, 【データ】蓄積用!C$2:C$10000, $A96, 【データ】蓄積用!D$2:D$10000, "&gt;=3000", 【データ】蓄積用!E$2:E$10000, "&gt;=1500")&gt;0, "〇", IF(COUNTIFS(【データ】蓄積用!A$2:A$10000, AK$5, 【データ】蓄積用!C$2:C$10000, $A96, 【データ】蓄積用!Q$2:Q$10000, 1, 【データ】蓄積用!AC$2:AC$10000, "&gt;=4.0")&gt;0, "〇", "×")))</f>
        <v>×</v>
      </c>
      <c r="AL96" t="str">
        <f>IF(OR($A96="", AL$5=""), "", IF(COUNTIFS(【データ】蓄積用!A$2:A$10000, AL$5, 【データ】蓄積用!C$2:C$10000, $A96, 【データ】蓄積用!D$2:D$10000, "&gt;=3000", 【データ】蓄積用!E$2:E$10000, "&gt;=1500")&gt;0, "〇", IF(COUNTIFS(【データ】蓄積用!A$2:A$10000, AL$5, 【データ】蓄積用!C$2:C$10000, $A96, 【データ】蓄積用!Q$2:Q$10000, 1, 【データ】蓄積用!AC$2:AC$10000, "&gt;=4.0")&gt;0, "〇", "×")))</f>
        <v>×</v>
      </c>
      <c r="AM96" t="str">
        <f>IF(OR($A96="", AM$5=""), "", IF(COUNTIFS(【データ】蓄積用!A$2:A$10000, AM$5, 【データ】蓄積用!C$2:C$10000, $A96, 【データ】蓄積用!D$2:D$10000, "&gt;=3000", 【データ】蓄積用!E$2:E$10000, "&gt;=1500")&gt;0, "〇", IF(COUNTIFS(【データ】蓄積用!A$2:A$10000, AM$5, 【データ】蓄積用!C$2:C$10000, $A96, 【データ】蓄積用!Q$2:Q$10000, 1, 【データ】蓄積用!AC$2:AC$10000, "&gt;=4.0")&gt;0, "〇", "×")))</f>
        <v>×</v>
      </c>
      <c r="AN96" t="str">
        <f>IF(OR($A96="", AN$5=""), "", IF(COUNTIFS(【データ】蓄積用!A$2:A$10000, AN$5, 【データ】蓄積用!C$2:C$10000, $A96, 【データ】蓄積用!D$2:D$10000, "&gt;=3000", 【データ】蓄積用!E$2:E$10000, "&gt;=1500")&gt;0, "〇", IF(COUNTIFS(【データ】蓄積用!A$2:A$10000, AN$5, 【データ】蓄積用!C$2:C$10000, $A96, 【データ】蓄積用!Q$2:Q$10000, 1, 【データ】蓄積用!AC$2:AC$10000, "&gt;=4.0")&gt;0, "〇", "×")))</f>
        <v>×</v>
      </c>
      <c r="AO96" t="str">
        <f>IF(OR($A96="", AO$5=""), "", IF(COUNTIFS(【データ】蓄積用!A$2:A$10000, AO$5, 【データ】蓄積用!C$2:C$10000, $A96, 【データ】蓄積用!D$2:D$10000, "&gt;=3000", 【データ】蓄積用!E$2:E$10000, "&gt;=1500")&gt;0, "〇", IF(COUNTIFS(【データ】蓄積用!A$2:A$10000, AO$5, 【データ】蓄積用!C$2:C$10000, $A96, 【データ】蓄積用!Q$2:Q$10000, 1, 【データ】蓄積用!AC$2:AC$10000, "&gt;=4.0")&gt;0, "〇", "×")))</f>
        <v>×</v>
      </c>
      <c r="AP96" t="str">
        <f>IF(OR($A96="", AP$5=""), "", IF(COUNTIFS(【データ】蓄積用!A$2:A$10000, AP$5, 【データ】蓄積用!C$2:C$10000, $A96, 【データ】蓄積用!D$2:D$10000, "&gt;=3000", 【データ】蓄積用!E$2:E$10000, "&gt;=1500")&gt;0, "〇", IF(COUNTIFS(【データ】蓄積用!A$2:A$10000, AP$5, 【データ】蓄積用!C$2:C$10000, $A96, 【データ】蓄積用!Q$2:Q$10000, 1, 【データ】蓄積用!AC$2:AC$10000, "&gt;=4.0")&gt;0, "〇", "×")))</f>
        <v>×</v>
      </c>
      <c r="AQ96" t="str">
        <f>IF(OR($A96="", AQ$5=""), "", IF(COUNTIFS(【データ】蓄積用!A$2:A$10000, AQ$5, 【データ】蓄積用!C$2:C$10000, $A96, 【データ】蓄積用!D$2:D$10000, "&gt;=3000", 【データ】蓄積用!E$2:E$10000, "&gt;=1500")&gt;0, "〇", IF(COUNTIFS(【データ】蓄積用!A$2:A$10000, AQ$5, 【データ】蓄積用!C$2:C$10000, $A96, 【データ】蓄積用!Q$2:Q$10000, 1, 【データ】蓄積用!AC$2:AC$10000, "&gt;=4.0")&gt;0, "〇", "×")))</f>
        <v>×</v>
      </c>
      <c r="AR96" t="str">
        <f>IF(OR($A96="", AR$5=""), "", IF(COUNTIFS(【データ】蓄積用!A$2:A$10000, AR$5, 【データ】蓄積用!C$2:C$10000, $A96, 【データ】蓄積用!D$2:D$10000, "&gt;=3000", 【データ】蓄積用!E$2:E$10000, "&gt;=1500")&gt;0, "〇", IF(COUNTIFS(【データ】蓄積用!A$2:A$10000, AR$5, 【データ】蓄積用!C$2:C$10000, $A96, 【データ】蓄積用!Q$2:Q$10000, 1, 【データ】蓄積用!AC$2:AC$10000, "&gt;=4.0")&gt;0, "〇", "×")))</f>
        <v>×</v>
      </c>
      <c r="AS96" t="str">
        <f>IF(OR($A96="", AS$5=""), "", IF(COUNTIFS(【データ】蓄積用!A$2:A$10000, AS$5, 【データ】蓄積用!C$2:C$10000, $A96, 【データ】蓄積用!D$2:D$10000, "&gt;=3000", 【データ】蓄積用!E$2:E$10000, "&gt;=1500")&gt;0, "〇", IF(COUNTIFS(【データ】蓄積用!A$2:A$10000, AS$5, 【データ】蓄積用!C$2:C$10000, $A96, 【データ】蓄積用!Q$2:Q$10000, 1, 【データ】蓄積用!AC$2:AC$10000, "&gt;=4.0")&gt;0, "〇", "×")))</f>
        <v>×</v>
      </c>
      <c r="AT96" t="str">
        <f>IF(OR($A96="", AT$5=""), "", IF(COUNTIFS(【データ】蓄積用!A$2:A$10000, AT$5, 【データ】蓄積用!C$2:C$10000, $A96, 【データ】蓄積用!D$2:D$10000, "&gt;=3000", 【データ】蓄積用!E$2:E$10000, "&gt;=1500")&gt;0, "〇", IF(COUNTIFS(【データ】蓄積用!A$2:A$10000, AT$5, 【データ】蓄積用!C$2:C$10000, $A96, 【データ】蓄積用!Q$2:Q$10000, 1, 【データ】蓄積用!AC$2:AC$10000, "&gt;=4.0")&gt;0, "〇", "×")))</f>
        <v>×</v>
      </c>
      <c r="AU96" t="str">
        <f>IF(OR($A96="", AU$5=""), "", IF(COUNTIFS(【データ】蓄積用!A$2:A$10000, AU$5, 【データ】蓄積用!C$2:C$10000, $A96, 【データ】蓄積用!D$2:D$10000, "&gt;=3000", 【データ】蓄積用!E$2:E$10000, "&gt;=1500")&gt;0, "〇", IF(COUNTIFS(【データ】蓄積用!A$2:A$10000, AU$5, 【データ】蓄積用!C$2:C$10000, $A96, 【データ】蓄積用!Q$2:Q$10000, 1, 【データ】蓄積用!AC$2:AC$10000, "&gt;=4.0")&gt;0, "〇", "×")))</f>
        <v>×</v>
      </c>
      <c r="AV96" t="str">
        <f>IF(OR($A96="", AV$5=""), "", IF(COUNTIFS(【データ】蓄積用!A$2:A$10000, AV$5, 【データ】蓄積用!C$2:C$10000, $A96, 【データ】蓄積用!D$2:D$10000, "&gt;=3000", 【データ】蓄積用!E$2:E$10000, "&gt;=1500")&gt;0, "〇", IF(COUNTIFS(【データ】蓄積用!A$2:A$10000, AV$5, 【データ】蓄積用!C$2:C$10000, $A96, 【データ】蓄積用!Q$2:Q$10000, 1, 【データ】蓄積用!AC$2:AC$10000, "&gt;=4.0")&gt;0, "〇", "×")))</f>
        <v>×</v>
      </c>
      <c r="AW96" t="str">
        <f>IF(OR($A96="", AW$5=""), "", IF(COUNTIFS(【データ】蓄積用!A$2:A$10000, AW$5, 【データ】蓄積用!C$2:C$10000, $A96, 【データ】蓄積用!D$2:D$10000, "&gt;=3000", 【データ】蓄積用!E$2:E$10000, "&gt;=1500")&gt;0, "〇", IF(COUNTIFS(【データ】蓄積用!A$2:A$10000, AW$5, 【データ】蓄積用!C$2:C$10000, $A96, 【データ】蓄積用!Q$2:Q$10000, 1, 【データ】蓄積用!AC$2:AC$10000, "&gt;=4.0")&gt;0, "〇", "×")))</f>
        <v>×</v>
      </c>
      <c r="AX96" t="str">
        <f>IF(OR($A96="", AX$5=""), "", IF(COUNTIFS(【データ】蓄積用!A$2:A$10000, AX$5, 【データ】蓄積用!C$2:C$10000, $A96, 【データ】蓄積用!D$2:D$10000, "&gt;=3000", 【データ】蓄積用!E$2:E$10000, "&gt;=1500")&gt;0, "〇", IF(COUNTIFS(【データ】蓄積用!A$2:A$10000, AX$5, 【データ】蓄積用!C$2:C$10000, $A96, 【データ】蓄積用!Q$2:Q$10000, 1, 【データ】蓄積用!AC$2:AC$10000, "&gt;=4.0")&gt;0, "〇", "×")))</f>
        <v>〇</v>
      </c>
      <c r="AY96" t="str">
        <f>IF(OR($A96="", AY$5=""), "", IF(COUNTIFS(【データ】蓄積用!A$2:A$10000, AY$5, 【データ】蓄積用!C$2:C$10000, $A96, 【データ】蓄積用!D$2:D$10000, "&gt;=3000", 【データ】蓄積用!E$2:E$10000, "&gt;=1500")&gt;0, "〇", IF(COUNTIFS(【データ】蓄積用!A$2:A$10000, AY$5, 【データ】蓄積用!C$2:C$10000, $A96, 【データ】蓄積用!Q$2:Q$10000, 1, 【データ】蓄積用!AC$2:AC$10000, "&gt;=4.0")&gt;0, "〇", "×")))</f>
        <v/>
      </c>
    </row>
    <row r="97" spans="1:51">
      <c r="A97">
        <v>700</v>
      </c>
      <c r="B97" t="str">
        <f>IF(OR($A97="", B$5=""), "", IF(COUNTIFS(【データ】蓄積用!A$2:A$10000, B$5, 【データ】蓄積用!C$2:C$10000, $A97, 【データ】蓄積用!D$2:D$10000, "&gt;=3000", 【データ】蓄積用!E$2:E$10000, "&gt;=1500")&gt;0, "〇", IF(COUNTIFS(【データ】蓄積用!A$2:A$10000, B$5, 【データ】蓄積用!C$2:C$10000, $A97, 【データ】蓄積用!Q$2:Q$10000, 1, 【データ】蓄積用!AC$2:AC$10000, "&gt;=4.0")&gt;0, "〇", "×")))</f>
        <v>×</v>
      </c>
      <c r="C97" t="str">
        <f>IF(OR($A97="", C$5=""), "", IF(COUNTIFS(【データ】蓄積用!A$2:A$10000, C$5, 【データ】蓄積用!C$2:C$10000, $A97, 【データ】蓄積用!D$2:D$10000, "&gt;=3000", 【データ】蓄積用!E$2:E$10000, "&gt;=1500")&gt;0, "〇", IF(COUNTIFS(【データ】蓄積用!A$2:A$10000, C$5, 【データ】蓄積用!C$2:C$10000, $A97, 【データ】蓄積用!Q$2:Q$10000, 1, 【データ】蓄積用!AC$2:AC$10000, "&gt;=4.0")&gt;0, "〇", "×")))</f>
        <v>×</v>
      </c>
      <c r="D97" t="str">
        <f>IF(OR($A97="", D$5=""), "", IF(COUNTIFS(【データ】蓄積用!A$2:A$10000, D$5, 【データ】蓄積用!C$2:C$10000, $A97, 【データ】蓄積用!D$2:D$10000, "&gt;=3000", 【データ】蓄積用!E$2:E$10000, "&gt;=1500")&gt;0, "〇", IF(COUNTIFS(【データ】蓄積用!A$2:A$10000, D$5, 【データ】蓄積用!C$2:C$10000, $A97, 【データ】蓄積用!Q$2:Q$10000, 1, 【データ】蓄積用!AC$2:AC$10000, "&gt;=4.0")&gt;0, "〇", "×")))</f>
        <v>×</v>
      </c>
      <c r="E97" t="str">
        <f>IF(OR($A97="", E$5=""), "", IF(COUNTIFS(【データ】蓄積用!A$2:A$10000, E$5, 【データ】蓄積用!C$2:C$10000, $A97, 【データ】蓄積用!D$2:D$10000, "&gt;=3000", 【データ】蓄積用!E$2:E$10000, "&gt;=1500")&gt;0, "〇", IF(COUNTIFS(【データ】蓄積用!A$2:A$10000, E$5, 【データ】蓄積用!C$2:C$10000, $A97, 【データ】蓄積用!Q$2:Q$10000, 1, 【データ】蓄積用!AC$2:AC$10000, "&gt;=4.0")&gt;0, "〇", "×")))</f>
        <v>×</v>
      </c>
      <c r="F97" t="str">
        <f>IF(OR($A97="", F$5=""), "", IF(COUNTIFS(【データ】蓄積用!A$2:A$10000, F$5, 【データ】蓄積用!C$2:C$10000, $A97, 【データ】蓄積用!D$2:D$10000, "&gt;=3000", 【データ】蓄積用!E$2:E$10000, "&gt;=1500")&gt;0, "〇", IF(COUNTIFS(【データ】蓄積用!A$2:A$10000, F$5, 【データ】蓄積用!C$2:C$10000, $A97, 【データ】蓄積用!Q$2:Q$10000, 1, 【データ】蓄積用!AC$2:AC$10000, "&gt;=4.0")&gt;0, "〇", "×")))</f>
        <v>×</v>
      </c>
      <c r="G97" t="str">
        <f>IF(OR($A97="", G$5=""), "", IF(COUNTIFS(【データ】蓄積用!A$2:A$10000, G$5, 【データ】蓄積用!C$2:C$10000, $A97, 【データ】蓄積用!D$2:D$10000, "&gt;=3000", 【データ】蓄積用!E$2:E$10000, "&gt;=1500")&gt;0, "〇", IF(COUNTIFS(【データ】蓄積用!A$2:A$10000, G$5, 【データ】蓄積用!C$2:C$10000, $A97, 【データ】蓄積用!Q$2:Q$10000, 1, 【データ】蓄積用!AC$2:AC$10000, "&gt;=4.0")&gt;0, "〇", "×")))</f>
        <v>×</v>
      </c>
      <c r="H97" t="str">
        <f>IF(OR($A97="", H$5=""), "", IF(COUNTIFS(【データ】蓄積用!A$2:A$10000, H$5, 【データ】蓄積用!C$2:C$10000, $A97, 【データ】蓄積用!D$2:D$10000, "&gt;=3000", 【データ】蓄積用!E$2:E$10000, "&gt;=1500")&gt;0, "〇", IF(COUNTIFS(【データ】蓄積用!A$2:A$10000, H$5, 【データ】蓄積用!C$2:C$10000, $A97, 【データ】蓄積用!Q$2:Q$10000, 1, 【データ】蓄積用!AC$2:AC$10000, "&gt;=4.0")&gt;0, "〇", "×")))</f>
        <v>×</v>
      </c>
      <c r="I97" t="str">
        <f>IF(OR($A97="", I$5=""), "", IF(COUNTIFS(【データ】蓄積用!A$2:A$10000, I$5, 【データ】蓄積用!C$2:C$10000, $A97, 【データ】蓄積用!D$2:D$10000, "&gt;=3000", 【データ】蓄積用!E$2:E$10000, "&gt;=1500")&gt;0, "〇", IF(COUNTIFS(【データ】蓄積用!A$2:A$10000, I$5, 【データ】蓄積用!C$2:C$10000, $A97, 【データ】蓄積用!Q$2:Q$10000, 1, 【データ】蓄積用!AC$2:AC$10000, "&gt;=4.0")&gt;0, "〇", "×")))</f>
        <v>×</v>
      </c>
      <c r="J97" t="str">
        <f>IF(OR($A97="", J$5=""), "", IF(COUNTIFS(【データ】蓄積用!A$2:A$10000, J$5, 【データ】蓄積用!C$2:C$10000, $A97, 【データ】蓄積用!D$2:D$10000, "&gt;=3000", 【データ】蓄積用!E$2:E$10000, "&gt;=1500")&gt;0, "〇", IF(COUNTIFS(【データ】蓄積用!A$2:A$10000, J$5, 【データ】蓄積用!C$2:C$10000, $A97, 【データ】蓄積用!Q$2:Q$10000, 1, 【データ】蓄積用!AC$2:AC$10000, "&gt;=4.0")&gt;0, "〇", "×")))</f>
        <v>〇</v>
      </c>
      <c r="K97" t="str">
        <f>IF(OR($A97="", K$5=""), "", IF(COUNTIFS(【データ】蓄積用!A$2:A$10000, K$5, 【データ】蓄積用!C$2:C$10000, $A97, 【データ】蓄積用!D$2:D$10000, "&gt;=3000", 【データ】蓄積用!E$2:E$10000, "&gt;=1500")&gt;0, "〇", IF(COUNTIFS(【データ】蓄積用!A$2:A$10000, K$5, 【データ】蓄積用!C$2:C$10000, $A97, 【データ】蓄積用!Q$2:Q$10000, 1, 【データ】蓄積用!AC$2:AC$10000, "&gt;=4.0")&gt;0, "〇", "×")))</f>
        <v>×</v>
      </c>
      <c r="L97" t="str">
        <f>IF(OR($A97="", L$5=""), "", IF(COUNTIFS(【データ】蓄積用!A$2:A$10000, L$5, 【データ】蓄積用!C$2:C$10000, $A97, 【データ】蓄積用!D$2:D$10000, "&gt;=3000", 【データ】蓄積用!E$2:E$10000, "&gt;=1500")&gt;0, "〇", IF(COUNTIFS(【データ】蓄積用!A$2:A$10000, L$5, 【データ】蓄積用!C$2:C$10000, $A97, 【データ】蓄積用!Q$2:Q$10000, 1, 【データ】蓄積用!AC$2:AC$10000, "&gt;=4.0")&gt;0, "〇", "×")))</f>
        <v>×</v>
      </c>
      <c r="M97" t="str">
        <f>IF(OR($A97="", M$5=""), "", IF(COUNTIFS(【データ】蓄積用!A$2:A$10000, M$5, 【データ】蓄積用!C$2:C$10000, $A97, 【データ】蓄積用!D$2:D$10000, "&gt;=3000", 【データ】蓄積用!E$2:E$10000, "&gt;=1500")&gt;0, "〇", IF(COUNTIFS(【データ】蓄積用!A$2:A$10000, M$5, 【データ】蓄積用!C$2:C$10000, $A97, 【データ】蓄積用!Q$2:Q$10000, 1, 【データ】蓄積用!AC$2:AC$10000, "&gt;=4.0")&gt;0, "〇", "×")))</f>
        <v>×</v>
      </c>
      <c r="N97" t="str">
        <f>IF(OR($A97="", N$5=""), "", IF(COUNTIFS(【データ】蓄積用!A$2:A$10000, N$5, 【データ】蓄積用!C$2:C$10000, $A97, 【データ】蓄積用!D$2:D$10000, "&gt;=3000", 【データ】蓄積用!E$2:E$10000, "&gt;=1500")&gt;0, "〇", IF(COUNTIFS(【データ】蓄積用!A$2:A$10000, N$5, 【データ】蓄積用!C$2:C$10000, $A97, 【データ】蓄積用!Q$2:Q$10000, 1, 【データ】蓄積用!AC$2:AC$10000, "&gt;=4.0")&gt;0, "〇", "×")))</f>
        <v>×</v>
      </c>
      <c r="O97" t="str">
        <f>IF(OR($A97="", O$5=""), "", IF(COUNTIFS(【データ】蓄積用!A$2:A$10000, O$5, 【データ】蓄積用!C$2:C$10000, $A97, 【データ】蓄積用!D$2:D$10000, "&gt;=3000", 【データ】蓄積用!E$2:E$10000, "&gt;=1500")&gt;0, "〇", IF(COUNTIFS(【データ】蓄積用!A$2:A$10000, O$5, 【データ】蓄積用!C$2:C$10000, $A97, 【データ】蓄積用!Q$2:Q$10000, 1, 【データ】蓄積用!AC$2:AC$10000, "&gt;=4.0")&gt;0, "〇", "×")))</f>
        <v>×</v>
      </c>
      <c r="P97" t="str">
        <f>IF(OR($A97="", P$5=""), "", IF(COUNTIFS(【データ】蓄積用!A$2:A$10000, P$5, 【データ】蓄積用!C$2:C$10000, $A97, 【データ】蓄積用!D$2:D$10000, "&gt;=3000", 【データ】蓄積用!E$2:E$10000, "&gt;=1500")&gt;0, "〇", IF(COUNTIFS(【データ】蓄積用!A$2:A$10000, P$5, 【データ】蓄積用!C$2:C$10000, $A97, 【データ】蓄積用!Q$2:Q$10000, 1, 【データ】蓄積用!AC$2:AC$10000, "&gt;=4.0")&gt;0, "〇", "×")))</f>
        <v>×</v>
      </c>
      <c r="Q97" t="str">
        <f>IF(OR($A97="", Q$5=""), "", IF(COUNTIFS(【データ】蓄積用!A$2:A$10000, Q$5, 【データ】蓄積用!C$2:C$10000, $A97, 【データ】蓄積用!D$2:D$10000, "&gt;=3000", 【データ】蓄積用!E$2:E$10000, "&gt;=1500")&gt;0, "〇", IF(COUNTIFS(【データ】蓄積用!A$2:A$10000, Q$5, 【データ】蓄積用!C$2:C$10000, $A97, 【データ】蓄積用!Q$2:Q$10000, 1, 【データ】蓄積用!AC$2:AC$10000, "&gt;=4.0")&gt;0, "〇", "×")))</f>
        <v>×</v>
      </c>
      <c r="R97" t="str">
        <f>IF(OR($A97="", R$5=""), "", IF(COUNTIFS(【データ】蓄積用!A$2:A$10000, R$5, 【データ】蓄積用!C$2:C$10000, $A97, 【データ】蓄積用!D$2:D$10000, "&gt;=3000", 【データ】蓄積用!E$2:E$10000, "&gt;=1500")&gt;0, "〇", IF(COUNTIFS(【データ】蓄積用!A$2:A$10000, R$5, 【データ】蓄積用!C$2:C$10000, $A97, 【データ】蓄積用!Q$2:Q$10000, 1, 【データ】蓄積用!AC$2:AC$10000, "&gt;=4.0")&gt;0, "〇", "×")))</f>
        <v>×</v>
      </c>
      <c r="S97" t="str">
        <f>IF(OR($A97="", S$5=""), "", IF(COUNTIFS(【データ】蓄積用!A$2:A$10000, S$5, 【データ】蓄積用!C$2:C$10000, $A97, 【データ】蓄積用!D$2:D$10000, "&gt;=3000", 【データ】蓄積用!E$2:E$10000, "&gt;=1500")&gt;0, "〇", IF(COUNTIFS(【データ】蓄積用!A$2:A$10000, S$5, 【データ】蓄積用!C$2:C$10000, $A97, 【データ】蓄積用!Q$2:Q$10000, 1, 【データ】蓄積用!AC$2:AC$10000, "&gt;=4.0")&gt;0, "〇", "×")))</f>
        <v>×</v>
      </c>
      <c r="T97" t="str">
        <f>IF(OR($A97="", T$5=""), "", IF(COUNTIFS(【データ】蓄積用!A$2:A$10000, T$5, 【データ】蓄積用!C$2:C$10000, $A97, 【データ】蓄積用!D$2:D$10000, "&gt;=3000", 【データ】蓄積用!E$2:E$10000, "&gt;=1500")&gt;0, "〇", IF(COUNTIFS(【データ】蓄積用!A$2:A$10000, T$5, 【データ】蓄積用!C$2:C$10000, $A97, 【データ】蓄積用!Q$2:Q$10000, 1, 【データ】蓄積用!AC$2:AC$10000, "&gt;=4.0")&gt;0, "〇", "×")))</f>
        <v>×</v>
      </c>
      <c r="U97" t="str">
        <f>IF(OR($A97="", U$5=""), "", IF(COUNTIFS(【データ】蓄積用!A$2:A$10000, U$5, 【データ】蓄積用!C$2:C$10000, $A97, 【データ】蓄積用!D$2:D$10000, "&gt;=3000", 【データ】蓄積用!E$2:E$10000, "&gt;=1500")&gt;0, "〇", IF(COUNTIFS(【データ】蓄積用!A$2:A$10000, U$5, 【データ】蓄積用!C$2:C$10000, $A97, 【データ】蓄積用!Q$2:Q$10000, 1, 【データ】蓄積用!AC$2:AC$10000, "&gt;=4.0")&gt;0, "〇", "×")))</f>
        <v>×</v>
      </c>
      <c r="V97" t="str">
        <f>IF(OR($A97="", V$5=""), "", IF(COUNTIFS(【データ】蓄積用!A$2:A$10000, V$5, 【データ】蓄積用!C$2:C$10000, $A97, 【データ】蓄積用!D$2:D$10000, "&gt;=3000", 【データ】蓄積用!E$2:E$10000, "&gt;=1500")&gt;0, "〇", IF(COUNTIFS(【データ】蓄積用!A$2:A$10000, V$5, 【データ】蓄積用!C$2:C$10000, $A97, 【データ】蓄積用!Q$2:Q$10000, 1, 【データ】蓄積用!AC$2:AC$10000, "&gt;=4.0")&gt;0, "〇", "×")))</f>
        <v>×</v>
      </c>
      <c r="W97" t="str">
        <f>IF(OR($A97="", W$5=""), "", IF(COUNTIFS(【データ】蓄積用!A$2:A$10000, W$5, 【データ】蓄積用!C$2:C$10000, $A97, 【データ】蓄積用!D$2:D$10000, "&gt;=3000", 【データ】蓄積用!E$2:E$10000, "&gt;=1500")&gt;0, "〇", IF(COUNTIFS(【データ】蓄積用!A$2:A$10000, W$5, 【データ】蓄積用!C$2:C$10000, $A97, 【データ】蓄積用!Q$2:Q$10000, 1, 【データ】蓄積用!AC$2:AC$10000, "&gt;=4.0")&gt;0, "〇", "×")))</f>
        <v>×</v>
      </c>
      <c r="X97" t="str">
        <f>IF(OR($A97="", X$5=""), "", IF(COUNTIFS(【データ】蓄積用!A$2:A$10000, X$5, 【データ】蓄積用!C$2:C$10000, $A97, 【データ】蓄積用!D$2:D$10000, "&gt;=3000", 【データ】蓄積用!E$2:E$10000, "&gt;=1500")&gt;0, "〇", IF(COUNTIFS(【データ】蓄積用!A$2:A$10000, X$5, 【データ】蓄積用!C$2:C$10000, $A97, 【データ】蓄積用!Q$2:Q$10000, 1, 【データ】蓄積用!AC$2:AC$10000, "&gt;=4.0")&gt;0, "〇", "×")))</f>
        <v>×</v>
      </c>
      <c r="Y97" t="str">
        <f>IF(OR($A97="", Y$5=""), "", IF(COUNTIFS(【データ】蓄積用!A$2:A$10000, Y$5, 【データ】蓄積用!C$2:C$10000, $A97, 【データ】蓄積用!D$2:D$10000, "&gt;=3000", 【データ】蓄積用!E$2:E$10000, "&gt;=1500")&gt;0, "〇", IF(COUNTIFS(【データ】蓄積用!A$2:A$10000, Y$5, 【データ】蓄積用!C$2:C$10000, $A97, 【データ】蓄積用!Q$2:Q$10000, 1, 【データ】蓄積用!AC$2:AC$10000, "&gt;=4.0")&gt;0, "〇", "×")))</f>
        <v>×</v>
      </c>
      <c r="Z97" t="str">
        <f>IF(OR($A97="", Z$5=""), "", IF(COUNTIFS(【データ】蓄積用!A$2:A$10000, Z$5, 【データ】蓄積用!C$2:C$10000, $A97, 【データ】蓄積用!D$2:D$10000, "&gt;=3000", 【データ】蓄積用!E$2:E$10000, "&gt;=1500")&gt;0, "〇", IF(COUNTIFS(【データ】蓄積用!A$2:A$10000, Z$5, 【データ】蓄積用!C$2:C$10000, $A97, 【データ】蓄積用!Q$2:Q$10000, 1, 【データ】蓄積用!AC$2:AC$10000, "&gt;=4.0")&gt;0, "〇", "×")))</f>
        <v>×</v>
      </c>
      <c r="AA97" t="str">
        <f>IF(OR($A97="", AA$5=""), "", IF(COUNTIFS(【データ】蓄積用!A$2:A$10000, AA$5, 【データ】蓄積用!C$2:C$10000, $A97, 【データ】蓄積用!D$2:D$10000, "&gt;=3000", 【データ】蓄積用!E$2:E$10000, "&gt;=1500")&gt;0, "〇", IF(COUNTIFS(【データ】蓄積用!A$2:A$10000, AA$5, 【データ】蓄積用!C$2:C$10000, $A97, 【データ】蓄積用!Q$2:Q$10000, 1, 【データ】蓄積用!AC$2:AC$10000, "&gt;=4.0")&gt;0, "〇", "×")))</f>
        <v>×</v>
      </c>
      <c r="AB97" t="str">
        <f>IF(OR($A97="", AB$5=""), "", IF(COUNTIFS(【データ】蓄積用!A$2:A$10000, AB$5, 【データ】蓄積用!C$2:C$10000, $A97, 【データ】蓄積用!D$2:D$10000, "&gt;=3000", 【データ】蓄積用!E$2:E$10000, "&gt;=1500")&gt;0, "〇", IF(COUNTIFS(【データ】蓄積用!A$2:A$10000, AB$5, 【データ】蓄積用!C$2:C$10000, $A97, 【データ】蓄積用!Q$2:Q$10000, 1, 【データ】蓄積用!AC$2:AC$10000, "&gt;=4.0")&gt;0, "〇", "×")))</f>
        <v>×</v>
      </c>
      <c r="AC97" t="str">
        <f>IF(OR($A97="", AC$5=""), "", IF(COUNTIFS(【データ】蓄積用!A$2:A$10000, AC$5, 【データ】蓄積用!C$2:C$10000, $A97, 【データ】蓄積用!D$2:D$10000, "&gt;=3000", 【データ】蓄積用!E$2:E$10000, "&gt;=1500")&gt;0, "〇", IF(COUNTIFS(【データ】蓄積用!A$2:A$10000, AC$5, 【データ】蓄積用!C$2:C$10000, $A97, 【データ】蓄積用!Q$2:Q$10000, 1, 【データ】蓄積用!AC$2:AC$10000, "&gt;=4.0")&gt;0, "〇", "×")))</f>
        <v>×</v>
      </c>
      <c r="AD97" t="str">
        <f>IF(OR($A97="", AD$5=""), "", IF(COUNTIFS(【データ】蓄積用!A$2:A$10000, AD$5, 【データ】蓄積用!C$2:C$10000, $A97, 【データ】蓄積用!D$2:D$10000, "&gt;=3000", 【データ】蓄積用!E$2:E$10000, "&gt;=1500")&gt;0, "〇", IF(COUNTIFS(【データ】蓄積用!A$2:A$10000, AD$5, 【データ】蓄積用!C$2:C$10000, $A97, 【データ】蓄積用!Q$2:Q$10000, 1, 【データ】蓄積用!AC$2:AC$10000, "&gt;=4.0")&gt;0, "〇", "×")))</f>
        <v>×</v>
      </c>
      <c r="AE97" t="str">
        <f>IF(OR($A97="", AE$5=""), "", IF(COUNTIFS(【データ】蓄積用!A$2:A$10000, AE$5, 【データ】蓄積用!C$2:C$10000, $A97, 【データ】蓄積用!D$2:D$10000, "&gt;=3000", 【データ】蓄積用!E$2:E$10000, "&gt;=1500")&gt;0, "〇", IF(COUNTIFS(【データ】蓄積用!A$2:A$10000, AE$5, 【データ】蓄積用!C$2:C$10000, $A97, 【データ】蓄積用!Q$2:Q$10000, 1, 【データ】蓄積用!AC$2:AC$10000, "&gt;=4.0")&gt;0, "〇", "×")))</f>
        <v>×</v>
      </c>
      <c r="AF97" t="str">
        <f>IF(OR($A97="", AF$5=""), "", IF(COUNTIFS(【データ】蓄積用!A$2:A$10000, AF$5, 【データ】蓄積用!C$2:C$10000, $A97, 【データ】蓄積用!D$2:D$10000, "&gt;=3000", 【データ】蓄積用!E$2:E$10000, "&gt;=1500")&gt;0, "〇", IF(COUNTIFS(【データ】蓄積用!A$2:A$10000, AF$5, 【データ】蓄積用!C$2:C$10000, $A97, 【データ】蓄積用!Q$2:Q$10000, 1, 【データ】蓄積用!AC$2:AC$10000, "&gt;=4.0")&gt;0, "〇", "×")))</f>
        <v>×</v>
      </c>
      <c r="AG97" t="str">
        <f>IF(OR($A97="", AG$5=""), "", IF(COUNTIFS(【データ】蓄積用!A$2:A$10000, AG$5, 【データ】蓄積用!C$2:C$10000, $A97, 【データ】蓄積用!D$2:D$10000, "&gt;=3000", 【データ】蓄積用!E$2:E$10000, "&gt;=1500")&gt;0, "〇", IF(COUNTIFS(【データ】蓄積用!A$2:A$10000, AG$5, 【データ】蓄積用!C$2:C$10000, $A97, 【データ】蓄積用!Q$2:Q$10000, 1, 【データ】蓄積用!AC$2:AC$10000, "&gt;=4.0")&gt;0, "〇", "×")))</f>
        <v>×</v>
      </c>
      <c r="AH97" t="str">
        <f>IF(OR($A97="", AH$5=""), "", IF(COUNTIFS(【データ】蓄積用!A$2:A$10000, AH$5, 【データ】蓄積用!C$2:C$10000, $A97, 【データ】蓄積用!D$2:D$10000, "&gt;=3000", 【データ】蓄積用!E$2:E$10000, "&gt;=1500")&gt;0, "〇", IF(COUNTIFS(【データ】蓄積用!A$2:A$10000, AH$5, 【データ】蓄積用!C$2:C$10000, $A97, 【データ】蓄積用!Q$2:Q$10000, 1, 【データ】蓄積用!AC$2:AC$10000, "&gt;=4.0")&gt;0, "〇", "×")))</f>
        <v>×</v>
      </c>
      <c r="AI97" t="str">
        <f>IF(OR($A97="", AI$5=""), "", IF(COUNTIFS(【データ】蓄積用!A$2:A$10000, AI$5, 【データ】蓄積用!C$2:C$10000, $A97, 【データ】蓄積用!D$2:D$10000, "&gt;=3000", 【データ】蓄積用!E$2:E$10000, "&gt;=1500")&gt;0, "〇", IF(COUNTIFS(【データ】蓄積用!A$2:A$10000, AI$5, 【データ】蓄積用!C$2:C$10000, $A97, 【データ】蓄積用!Q$2:Q$10000, 1, 【データ】蓄積用!AC$2:AC$10000, "&gt;=4.0")&gt;0, "〇", "×")))</f>
        <v>×</v>
      </c>
      <c r="AJ97" t="str">
        <f>IF(OR($A97="", AJ$5=""), "", IF(COUNTIFS(【データ】蓄積用!A$2:A$10000, AJ$5, 【データ】蓄積用!C$2:C$10000, $A97, 【データ】蓄積用!D$2:D$10000, "&gt;=3000", 【データ】蓄積用!E$2:E$10000, "&gt;=1500")&gt;0, "〇", IF(COUNTIFS(【データ】蓄積用!A$2:A$10000, AJ$5, 【データ】蓄積用!C$2:C$10000, $A97, 【データ】蓄積用!Q$2:Q$10000, 1, 【データ】蓄積用!AC$2:AC$10000, "&gt;=4.0")&gt;0, "〇", "×")))</f>
        <v>×</v>
      </c>
      <c r="AK97" t="str">
        <f>IF(OR($A97="", AK$5=""), "", IF(COUNTIFS(【データ】蓄積用!A$2:A$10000, AK$5, 【データ】蓄積用!C$2:C$10000, $A97, 【データ】蓄積用!D$2:D$10000, "&gt;=3000", 【データ】蓄積用!E$2:E$10000, "&gt;=1500")&gt;0, "〇", IF(COUNTIFS(【データ】蓄積用!A$2:A$10000, AK$5, 【データ】蓄積用!C$2:C$10000, $A97, 【データ】蓄積用!Q$2:Q$10000, 1, 【データ】蓄積用!AC$2:AC$10000, "&gt;=4.0")&gt;0, "〇", "×")))</f>
        <v>×</v>
      </c>
      <c r="AL97" t="str">
        <f>IF(OR($A97="", AL$5=""), "", IF(COUNTIFS(【データ】蓄積用!A$2:A$10000, AL$5, 【データ】蓄積用!C$2:C$10000, $A97, 【データ】蓄積用!D$2:D$10000, "&gt;=3000", 【データ】蓄積用!E$2:E$10000, "&gt;=1500")&gt;0, "〇", IF(COUNTIFS(【データ】蓄積用!A$2:A$10000, AL$5, 【データ】蓄積用!C$2:C$10000, $A97, 【データ】蓄積用!Q$2:Q$10000, 1, 【データ】蓄積用!AC$2:AC$10000, "&gt;=4.0")&gt;0, "〇", "×")))</f>
        <v>×</v>
      </c>
      <c r="AM97" t="str">
        <f>IF(OR($A97="", AM$5=""), "", IF(COUNTIFS(【データ】蓄積用!A$2:A$10000, AM$5, 【データ】蓄積用!C$2:C$10000, $A97, 【データ】蓄積用!D$2:D$10000, "&gt;=3000", 【データ】蓄積用!E$2:E$10000, "&gt;=1500")&gt;0, "〇", IF(COUNTIFS(【データ】蓄積用!A$2:A$10000, AM$5, 【データ】蓄積用!C$2:C$10000, $A97, 【データ】蓄積用!Q$2:Q$10000, 1, 【データ】蓄積用!AC$2:AC$10000, "&gt;=4.0")&gt;0, "〇", "×")))</f>
        <v>×</v>
      </c>
      <c r="AN97" t="str">
        <f>IF(OR($A97="", AN$5=""), "", IF(COUNTIFS(【データ】蓄積用!A$2:A$10000, AN$5, 【データ】蓄積用!C$2:C$10000, $A97, 【データ】蓄積用!D$2:D$10000, "&gt;=3000", 【データ】蓄積用!E$2:E$10000, "&gt;=1500")&gt;0, "〇", IF(COUNTIFS(【データ】蓄積用!A$2:A$10000, AN$5, 【データ】蓄積用!C$2:C$10000, $A97, 【データ】蓄積用!Q$2:Q$10000, 1, 【データ】蓄積用!AC$2:AC$10000, "&gt;=4.0")&gt;0, "〇", "×")))</f>
        <v>×</v>
      </c>
      <c r="AO97" t="str">
        <f>IF(OR($A97="", AO$5=""), "", IF(COUNTIFS(【データ】蓄積用!A$2:A$10000, AO$5, 【データ】蓄積用!C$2:C$10000, $A97, 【データ】蓄積用!D$2:D$10000, "&gt;=3000", 【データ】蓄積用!E$2:E$10000, "&gt;=1500")&gt;0, "〇", IF(COUNTIFS(【データ】蓄積用!A$2:A$10000, AO$5, 【データ】蓄積用!C$2:C$10000, $A97, 【データ】蓄積用!Q$2:Q$10000, 1, 【データ】蓄積用!AC$2:AC$10000, "&gt;=4.0")&gt;0, "〇", "×")))</f>
        <v>〇</v>
      </c>
      <c r="AP97" t="str">
        <f>IF(OR($A97="", AP$5=""), "", IF(COUNTIFS(【データ】蓄積用!A$2:A$10000, AP$5, 【データ】蓄積用!C$2:C$10000, $A97, 【データ】蓄積用!D$2:D$10000, "&gt;=3000", 【データ】蓄積用!E$2:E$10000, "&gt;=1500")&gt;0, "〇", IF(COUNTIFS(【データ】蓄積用!A$2:A$10000, AP$5, 【データ】蓄積用!C$2:C$10000, $A97, 【データ】蓄積用!Q$2:Q$10000, 1, 【データ】蓄積用!AC$2:AC$10000, "&gt;=4.0")&gt;0, "〇", "×")))</f>
        <v>×</v>
      </c>
      <c r="AQ97" t="str">
        <f>IF(OR($A97="", AQ$5=""), "", IF(COUNTIFS(【データ】蓄積用!A$2:A$10000, AQ$5, 【データ】蓄積用!C$2:C$10000, $A97, 【データ】蓄積用!D$2:D$10000, "&gt;=3000", 【データ】蓄積用!E$2:E$10000, "&gt;=1500")&gt;0, "〇", IF(COUNTIFS(【データ】蓄積用!A$2:A$10000, AQ$5, 【データ】蓄積用!C$2:C$10000, $A97, 【データ】蓄積用!Q$2:Q$10000, 1, 【データ】蓄積用!AC$2:AC$10000, "&gt;=4.0")&gt;0, "〇", "×")))</f>
        <v>×</v>
      </c>
      <c r="AR97" t="str">
        <f>IF(OR($A97="", AR$5=""), "", IF(COUNTIFS(【データ】蓄積用!A$2:A$10000, AR$5, 【データ】蓄積用!C$2:C$10000, $A97, 【データ】蓄積用!D$2:D$10000, "&gt;=3000", 【データ】蓄積用!E$2:E$10000, "&gt;=1500")&gt;0, "〇", IF(COUNTIFS(【データ】蓄積用!A$2:A$10000, AR$5, 【データ】蓄積用!C$2:C$10000, $A97, 【データ】蓄積用!Q$2:Q$10000, 1, 【データ】蓄積用!AC$2:AC$10000, "&gt;=4.0")&gt;0, "〇", "×")))</f>
        <v>×</v>
      </c>
      <c r="AS97" t="str">
        <f>IF(OR($A97="", AS$5=""), "", IF(COUNTIFS(【データ】蓄積用!A$2:A$10000, AS$5, 【データ】蓄積用!C$2:C$10000, $A97, 【データ】蓄積用!D$2:D$10000, "&gt;=3000", 【データ】蓄積用!E$2:E$10000, "&gt;=1500")&gt;0, "〇", IF(COUNTIFS(【データ】蓄積用!A$2:A$10000, AS$5, 【データ】蓄積用!C$2:C$10000, $A97, 【データ】蓄積用!Q$2:Q$10000, 1, 【データ】蓄積用!AC$2:AC$10000, "&gt;=4.0")&gt;0, "〇", "×")))</f>
        <v>×</v>
      </c>
      <c r="AT97" t="str">
        <f>IF(OR($A97="", AT$5=""), "", IF(COUNTIFS(【データ】蓄積用!A$2:A$10000, AT$5, 【データ】蓄積用!C$2:C$10000, $A97, 【データ】蓄積用!D$2:D$10000, "&gt;=3000", 【データ】蓄積用!E$2:E$10000, "&gt;=1500")&gt;0, "〇", IF(COUNTIFS(【データ】蓄積用!A$2:A$10000, AT$5, 【データ】蓄積用!C$2:C$10000, $A97, 【データ】蓄積用!Q$2:Q$10000, 1, 【データ】蓄積用!AC$2:AC$10000, "&gt;=4.0")&gt;0, "〇", "×")))</f>
        <v>×</v>
      </c>
      <c r="AU97" t="str">
        <f>IF(OR($A97="", AU$5=""), "", IF(COUNTIFS(【データ】蓄積用!A$2:A$10000, AU$5, 【データ】蓄積用!C$2:C$10000, $A97, 【データ】蓄積用!D$2:D$10000, "&gt;=3000", 【データ】蓄積用!E$2:E$10000, "&gt;=1500")&gt;0, "〇", IF(COUNTIFS(【データ】蓄積用!A$2:A$10000, AU$5, 【データ】蓄積用!C$2:C$10000, $A97, 【データ】蓄積用!Q$2:Q$10000, 1, 【データ】蓄積用!AC$2:AC$10000, "&gt;=4.0")&gt;0, "〇", "×")))</f>
        <v>×</v>
      </c>
      <c r="AV97" t="str">
        <f>IF(OR($A97="", AV$5=""), "", IF(COUNTIFS(【データ】蓄積用!A$2:A$10000, AV$5, 【データ】蓄積用!C$2:C$10000, $A97, 【データ】蓄積用!D$2:D$10000, "&gt;=3000", 【データ】蓄積用!E$2:E$10000, "&gt;=1500")&gt;0, "〇", IF(COUNTIFS(【データ】蓄積用!A$2:A$10000, AV$5, 【データ】蓄積用!C$2:C$10000, $A97, 【データ】蓄積用!Q$2:Q$10000, 1, 【データ】蓄積用!AC$2:AC$10000, "&gt;=4.0")&gt;0, "〇", "×")))</f>
        <v>×</v>
      </c>
      <c r="AW97" t="str">
        <f>IF(OR($A97="", AW$5=""), "", IF(COUNTIFS(【データ】蓄積用!A$2:A$10000, AW$5, 【データ】蓄積用!C$2:C$10000, $A97, 【データ】蓄積用!D$2:D$10000, "&gt;=3000", 【データ】蓄積用!E$2:E$10000, "&gt;=1500")&gt;0, "〇", IF(COUNTIFS(【データ】蓄積用!A$2:A$10000, AW$5, 【データ】蓄積用!C$2:C$10000, $A97, 【データ】蓄積用!Q$2:Q$10000, 1, 【データ】蓄積用!AC$2:AC$10000, "&gt;=4.0")&gt;0, "〇", "×")))</f>
        <v>×</v>
      </c>
      <c r="AX97" t="str">
        <f>IF(OR($A97="", AX$5=""), "", IF(COUNTIFS(【データ】蓄積用!A$2:A$10000, AX$5, 【データ】蓄積用!C$2:C$10000, $A97, 【データ】蓄積用!D$2:D$10000, "&gt;=3000", 【データ】蓄積用!E$2:E$10000, "&gt;=1500")&gt;0, "〇", IF(COUNTIFS(【データ】蓄積用!A$2:A$10000, AX$5, 【データ】蓄積用!C$2:C$10000, $A97, 【データ】蓄積用!Q$2:Q$10000, 1, 【データ】蓄積用!AC$2:AC$10000, "&gt;=4.0")&gt;0, "〇", "×")))</f>
        <v>〇</v>
      </c>
      <c r="AY97" t="str">
        <f>IF(OR($A97="", AY$5=""), "", IF(COUNTIFS(【データ】蓄積用!A$2:A$10000, AY$5, 【データ】蓄積用!C$2:C$10000, $A97, 【データ】蓄積用!D$2:D$10000, "&gt;=3000", 【データ】蓄積用!E$2:E$10000, "&gt;=1500")&gt;0, "〇", IF(COUNTIFS(【データ】蓄積用!A$2:A$10000, AY$5, 【データ】蓄積用!C$2:C$10000, $A97, 【データ】蓄積用!Q$2:Q$10000, 1, 【データ】蓄積用!AC$2:AC$10000, "&gt;=4.0")&gt;0, "〇", "×")))</f>
        <v/>
      </c>
    </row>
    <row r="98" spans="1:51">
      <c r="A98">
        <v>701</v>
      </c>
      <c r="B98" t="str">
        <f>IF(OR($A98="", B$5=""), "", IF(COUNTIFS(【データ】蓄積用!A$2:A$10000, B$5, 【データ】蓄積用!C$2:C$10000, $A98, 【データ】蓄積用!D$2:D$10000, "&gt;=3000", 【データ】蓄積用!E$2:E$10000, "&gt;=1500")&gt;0, "〇", IF(COUNTIFS(【データ】蓄積用!A$2:A$10000, B$5, 【データ】蓄積用!C$2:C$10000, $A98, 【データ】蓄積用!Q$2:Q$10000, 1, 【データ】蓄積用!AC$2:AC$10000, "&gt;=4.0")&gt;0, "〇", "×")))</f>
        <v>×</v>
      </c>
      <c r="C98" t="str">
        <f>IF(OR($A98="", C$5=""), "", IF(COUNTIFS(【データ】蓄積用!A$2:A$10000, C$5, 【データ】蓄積用!C$2:C$10000, $A98, 【データ】蓄積用!D$2:D$10000, "&gt;=3000", 【データ】蓄積用!E$2:E$10000, "&gt;=1500")&gt;0, "〇", IF(COUNTIFS(【データ】蓄積用!A$2:A$10000, C$5, 【データ】蓄積用!C$2:C$10000, $A98, 【データ】蓄積用!Q$2:Q$10000, 1, 【データ】蓄積用!AC$2:AC$10000, "&gt;=4.0")&gt;0, "〇", "×")))</f>
        <v>〇</v>
      </c>
      <c r="D98" t="str">
        <f>IF(OR($A98="", D$5=""), "", IF(COUNTIFS(【データ】蓄積用!A$2:A$10000, D$5, 【データ】蓄積用!C$2:C$10000, $A98, 【データ】蓄積用!D$2:D$10000, "&gt;=3000", 【データ】蓄積用!E$2:E$10000, "&gt;=1500")&gt;0, "〇", IF(COUNTIFS(【データ】蓄積用!A$2:A$10000, D$5, 【データ】蓄積用!C$2:C$10000, $A98, 【データ】蓄積用!Q$2:Q$10000, 1, 【データ】蓄積用!AC$2:AC$10000, "&gt;=4.0")&gt;0, "〇", "×")))</f>
        <v>×</v>
      </c>
      <c r="E98" t="str">
        <f>IF(OR($A98="", E$5=""), "", IF(COUNTIFS(【データ】蓄積用!A$2:A$10000, E$5, 【データ】蓄積用!C$2:C$10000, $A98, 【データ】蓄積用!D$2:D$10000, "&gt;=3000", 【データ】蓄積用!E$2:E$10000, "&gt;=1500")&gt;0, "〇", IF(COUNTIFS(【データ】蓄積用!A$2:A$10000, E$5, 【データ】蓄積用!C$2:C$10000, $A98, 【データ】蓄積用!Q$2:Q$10000, 1, 【データ】蓄積用!AC$2:AC$10000, "&gt;=4.0")&gt;0, "〇", "×")))</f>
        <v>×</v>
      </c>
      <c r="F98" t="str">
        <f>IF(OR($A98="", F$5=""), "", IF(COUNTIFS(【データ】蓄積用!A$2:A$10000, F$5, 【データ】蓄積用!C$2:C$10000, $A98, 【データ】蓄積用!D$2:D$10000, "&gt;=3000", 【データ】蓄積用!E$2:E$10000, "&gt;=1500")&gt;0, "〇", IF(COUNTIFS(【データ】蓄積用!A$2:A$10000, F$5, 【データ】蓄積用!C$2:C$10000, $A98, 【データ】蓄積用!Q$2:Q$10000, 1, 【データ】蓄積用!AC$2:AC$10000, "&gt;=4.0")&gt;0, "〇", "×")))</f>
        <v>×</v>
      </c>
      <c r="G98" t="str">
        <f>IF(OR($A98="", G$5=""), "", IF(COUNTIFS(【データ】蓄積用!A$2:A$10000, G$5, 【データ】蓄積用!C$2:C$10000, $A98, 【データ】蓄積用!D$2:D$10000, "&gt;=3000", 【データ】蓄積用!E$2:E$10000, "&gt;=1500")&gt;0, "〇", IF(COUNTIFS(【データ】蓄積用!A$2:A$10000, G$5, 【データ】蓄積用!C$2:C$10000, $A98, 【データ】蓄積用!Q$2:Q$10000, 1, 【データ】蓄積用!AC$2:AC$10000, "&gt;=4.0")&gt;0, "〇", "×")))</f>
        <v>×</v>
      </c>
      <c r="H98" t="str">
        <f>IF(OR($A98="", H$5=""), "", IF(COUNTIFS(【データ】蓄積用!A$2:A$10000, H$5, 【データ】蓄積用!C$2:C$10000, $A98, 【データ】蓄積用!D$2:D$10000, "&gt;=3000", 【データ】蓄積用!E$2:E$10000, "&gt;=1500")&gt;0, "〇", IF(COUNTIFS(【データ】蓄積用!A$2:A$10000, H$5, 【データ】蓄積用!C$2:C$10000, $A98, 【データ】蓄積用!Q$2:Q$10000, 1, 【データ】蓄積用!AC$2:AC$10000, "&gt;=4.0")&gt;0, "〇", "×")))</f>
        <v>×</v>
      </c>
      <c r="I98" t="str">
        <f>IF(OR($A98="", I$5=""), "", IF(COUNTIFS(【データ】蓄積用!A$2:A$10000, I$5, 【データ】蓄積用!C$2:C$10000, $A98, 【データ】蓄積用!D$2:D$10000, "&gt;=3000", 【データ】蓄積用!E$2:E$10000, "&gt;=1500")&gt;0, "〇", IF(COUNTIFS(【データ】蓄積用!A$2:A$10000, I$5, 【データ】蓄積用!C$2:C$10000, $A98, 【データ】蓄積用!Q$2:Q$10000, 1, 【データ】蓄積用!AC$2:AC$10000, "&gt;=4.0")&gt;0, "〇", "×")))</f>
        <v>×</v>
      </c>
      <c r="J98" t="str">
        <f>IF(OR($A98="", J$5=""), "", IF(COUNTIFS(【データ】蓄積用!A$2:A$10000, J$5, 【データ】蓄積用!C$2:C$10000, $A98, 【データ】蓄積用!D$2:D$10000, "&gt;=3000", 【データ】蓄積用!E$2:E$10000, "&gt;=1500")&gt;0, "〇", IF(COUNTIFS(【データ】蓄積用!A$2:A$10000, J$5, 【データ】蓄積用!C$2:C$10000, $A98, 【データ】蓄積用!Q$2:Q$10000, 1, 【データ】蓄積用!AC$2:AC$10000, "&gt;=4.0")&gt;0, "〇", "×")))</f>
        <v>×</v>
      </c>
      <c r="K98" t="str">
        <f>IF(OR($A98="", K$5=""), "", IF(COUNTIFS(【データ】蓄積用!A$2:A$10000, K$5, 【データ】蓄積用!C$2:C$10000, $A98, 【データ】蓄積用!D$2:D$10000, "&gt;=3000", 【データ】蓄積用!E$2:E$10000, "&gt;=1500")&gt;0, "〇", IF(COUNTIFS(【データ】蓄積用!A$2:A$10000, K$5, 【データ】蓄積用!C$2:C$10000, $A98, 【データ】蓄積用!Q$2:Q$10000, 1, 【データ】蓄積用!AC$2:AC$10000, "&gt;=4.0")&gt;0, "〇", "×")))</f>
        <v>×</v>
      </c>
      <c r="L98" t="str">
        <f>IF(OR($A98="", L$5=""), "", IF(COUNTIFS(【データ】蓄積用!A$2:A$10000, L$5, 【データ】蓄積用!C$2:C$10000, $A98, 【データ】蓄積用!D$2:D$10000, "&gt;=3000", 【データ】蓄積用!E$2:E$10000, "&gt;=1500")&gt;0, "〇", IF(COUNTIFS(【データ】蓄積用!A$2:A$10000, L$5, 【データ】蓄積用!C$2:C$10000, $A98, 【データ】蓄積用!Q$2:Q$10000, 1, 【データ】蓄積用!AC$2:AC$10000, "&gt;=4.0")&gt;0, "〇", "×")))</f>
        <v>×</v>
      </c>
      <c r="M98" t="str">
        <f>IF(OR($A98="", M$5=""), "", IF(COUNTIFS(【データ】蓄積用!A$2:A$10000, M$5, 【データ】蓄積用!C$2:C$10000, $A98, 【データ】蓄積用!D$2:D$10000, "&gt;=3000", 【データ】蓄積用!E$2:E$10000, "&gt;=1500")&gt;0, "〇", IF(COUNTIFS(【データ】蓄積用!A$2:A$10000, M$5, 【データ】蓄積用!C$2:C$10000, $A98, 【データ】蓄積用!Q$2:Q$10000, 1, 【データ】蓄積用!AC$2:AC$10000, "&gt;=4.0")&gt;0, "〇", "×")))</f>
        <v>×</v>
      </c>
      <c r="N98" t="str">
        <f>IF(OR($A98="", N$5=""), "", IF(COUNTIFS(【データ】蓄積用!A$2:A$10000, N$5, 【データ】蓄積用!C$2:C$10000, $A98, 【データ】蓄積用!D$2:D$10000, "&gt;=3000", 【データ】蓄積用!E$2:E$10000, "&gt;=1500")&gt;0, "〇", IF(COUNTIFS(【データ】蓄積用!A$2:A$10000, N$5, 【データ】蓄積用!C$2:C$10000, $A98, 【データ】蓄積用!Q$2:Q$10000, 1, 【データ】蓄積用!AC$2:AC$10000, "&gt;=4.0")&gt;0, "〇", "×")))</f>
        <v>×</v>
      </c>
      <c r="O98" t="str">
        <f>IF(OR($A98="", O$5=""), "", IF(COUNTIFS(【データ】蓄積用!A$2:A$10000, O$5, 【データ】蓄積用!C$2:C$10000, $A98, 【データ】蓄積用!D$2:D$10000, "&gt;=3000", 【データ】蓄積用!E$2:E$10000, "&gt;=1500")&gt;0, "〇", IF(COUNTIFS(【データ】蓄積用!A$2:A$10000, O$5, 【データ】蓄積用!C$2:C$10000, $A98, 【データ】蓄積用!Q$2:Q$10000, 1, 【データ】蓄積用!AC$2:AC$10000, "&gt;=4.0")&gt;0, "〇", "×")))</f>
        <v>×</v>
      </c>
      <c r="P98" t="str">
        <f>IF(OR($A98="", P$5=""), "", IF(COUNTIFS(【データ】蓄積用!A$2:A$10000, P$5, 【データ】蓄積用!C$2:C$10000, $A98, 【データ】蓄積用!D$2:D$10000, "&gt;=3000", 【データ】蓄積用!E$2:E$10000, "&gt;=1500")&gt;0, "〇", IF(COUNTIFS(【データ】蓄積用!A$2:A$10000, P$5, 【データ】蓄積用!C$2:C$10000, $A98, 【データ】蓄積用!Q$2:Q$10000, 1, 【データ】蓄積用!AC$2:AC$10000, "&gt;=4.0")&gt;0, "〇", "×")))</f>
        <v>×</v>
      </c>
      <c r="Q98" t="str">
        <f>IF(OR($A98="", Q$5=""), "", IF(COUNTIFS(【データ】蓄積用!A$2:A$10000, Q$5, 【データ】蓄積用!C$2:C$10000, $A98, 【データ】蓄積用!D$2:D$10000, "&gt;=3000", 【データ】蓄積用!E$2:E$10000, "&gt;=1500")&gt;0, "〇", IF(COUNTIFS(【データ】蓄積用!A$2:A$10000, Q$5, 【データ】蓄積用!C$2:C$10000, $A98, 【データ】蓄積用!Q$2:Q$10000, 1, 【データ】蓄積用!AC$2:AC$10000, "&gt;=4.0")&gt;0, "〇", "×")))</f>
        <v>×</v>
      </c>
      <c r="R98" t="str">
        <f>IF(OR($A98="", R$5=""), "", IF(COUNTIFS(【データ】蓄積用!A$2:A$10000, R$5, 【データ】蓄積用!C$2:C$10000, $A98, 【データ】蓄積用!D$2:D$10000, "&gt;=3000", 【データ】蓄積用!E$2:E$10000, "&gt;=1500")&gt;0, "〇", IF(COUNTIFS(【データ】蓄積用!A$2:A$10000, R$5, 【データ】蓄積用!C$2:C$10000, $A98, 【データ】蓄積用!Q$2:Q$10000, 1, 【データ】蓄積用!AC$2:AC$10000, "&gt;=4.0")&gt;0, "〇", "×")))</f>
        <v>×</v>
      </c>
      <c r="S98" t="str">
        <f>IF(OR($A98="", S$5=""), "", IF(COUNTIFS(【データ】蓄積用!A$2:A$10000, S$5, 【データ】蓄積用!C$2:C$10000, $A98, 【データ】蓄積用!D$2:D$10000, "&gt;=3000", 【データ】蓄積用!E$2:E$10000, "&gt;=1500")&gt;0, "〇", IF(COUNTIFS(【データ】蓄積用!A$2:A$10000, S$5, 【データ】蓄積用!C$2:C$10000, $A98, 【データ】蓄積用!Q$2:Q$10000, 1, 【データ】蓄積用!AC$2:AC$10000, "&gt;=4.0")&gt;0, "〇", "×")))</f>
        <v>×</v>
      </c>
      <c r="T98" t="str">
        <f>IF(OR($A98="", T$5=""), "", IF(COUNTIFS(【データ】蓄積用!A$2:A$10000, T$5, 【データ】蓄積用!C$2:C$10000, $A98, 【データ】蓄積用!D$2:D$10000, "&gt;=3000", 【データ】蓄積用!E$2:E$10000, "&gt;=1500")&gt;0, "〇", IF(COUNTIFS(【データ】蓄積用!A$2:A$10000, T$5, 【データ】蓄積用!C$2:C$10000, $A98, 【データ】蓄積用!Q$2:Q$10000, 1, 【データ】蓄積用!AC$2:AC$10000, "&gt;=4.0")&gt;0, "〇", "×")))</f>
        <v>×</v>
      </c>
      <c r="U98" t="str">
        <f>IF(OR($A98="", U$5=""), "", IF(COUNTIFS(【データ】蓄積用!A$2:A$10000, U$5, 【データ】蓄積用!C$2:C$10000, $A98, 【データ】蓄積用!D$2:D$10000, "&gt;=3000", 【データ】蓄積用!E$2:E$10000, "&gt;=1500")&gt;0, "〇", IF(COUNTIFS(【データ】蓄積用!A$2:A$10000, U$5, 【データ】蓄積用!C$2:C$10000, $A98, 【データ】蓄積用!Q$2:Q$10000, 1, 【データ】蓄積用!AC$2:AC$10000, "&gt;=4.0")&gt;0, "〇", "×")))</f>
        <v>×</v>
      </c>
      <c r="V98" t="str">
        <f>IF(OR($A98="", V$5=""), "", IF(COUNTIFS(【データ】蓄積用!A$2:A$10000, V$5, 【データ】蓄積用!C$2:C$10000, $A98, 【データ】蓄積用!D$2:D$10000, "&gt;=3000", 【データ】蓄積用!E$2:E$10000, "&gt;=1500")&gt;0, "〇", IF(COUNTIFS(【データ】蓄積用!A$2:A$10000, V$5, 【データ】蓄積用!C$2:C$10000, $A98, 【データ】蓄積用!Q$2:Q$10000, 1, 【データ】蓄積用!AC$2:AC$10000, "&gt;=4.0")&gt;0, "〇", "×")))</f>
        <v>×</v>
      </c>
      <c r="W98" t="str">
        <f>IF(OR($A98="", W$5=""), "", IF(COUNTIFS(【データ】蓄積用!A$2:A$10000, W$5, 【データ】蓄積用!C$2:C$10000, $A98, 【データ】蓄積用!D$2:D$10000, "&gt;=3000", 【データ】蓄積用!E$2:E$10000, "&gt;=1500")&gt;0, "〇", IF(COUNTIFS(【データ】蓄積用!A$2:A$10000, W$5, 【データ】蓄積用!C$2:C$10000, $A98, 【データ】蓄積用!Q$2:Q$10000, 1, 【データ】蓄積用!AC$2:AC$10000, "&gt;=4.0")&gt;0, "〇", "×")))</f>
        <v>×</v>
      </c>
      <c r="X98" t="str">
        <f>IF(OR($A98="", X$5=""), "", IF(COUNTIFS(【データ】蓄積用!A$2:A$10000, X$5, 【データ】蓄積用!C$2:C$10000, $A98, 【データ】蓄積用!D$2:D$10000, "&gt;=3000", 【データ】蓄積用!E$2:E$10000, "&gt;=1500")&gt;0, "〇", IF(COUNTIFS(【データ】蓄積用!A$2:A$10000, X$5, 【データ】蓄積用!C$2:C$10000, $A98, 【データ】蓄積用!Q$2:Q$10000, 1, 【データ】蓄積用!AC$2:AC$10000, "&gt;=4.0")&gt;0, "〇", "×")))</f>
        <v>〇</v>
      </c>
      <c r="Y98" t="str">
        <f>IF(OR($A98="", Y$5=""), "", IF(COUNTIFS(【データ】蓄積用!A$2:A$10000, Y$5, 【データ】蓄積用!C$2:C$10000, $A98, 【データ】蓄積用!D$2:D$10000, "&gt;=3000", 【データ】蓄積用!E$2:E$10000, "&gt;=1500")&gt;0, "〇", IF(COUNTIFS(【データ】蓄積用!A$2:A$10000, Y$5, 【データ】蓄積用!C$2:C$10000, $A98, 【データ】蓄積用!Q$2:Q$10000, 1, 【データ】蓄積用!AC$2:AC$10000, "&gt;=4.0")&gt;0, "〇", "×")))</f>
        <v>×</v>
      </c>
      <c r="Z98" t="str">
        <f>IF(OR($A98="", Z$5=""), "", IF(COUNTIFS(【データ】蓄積用!A$2:A$10000, Z$5, 【データ】蓄積用!C$2:C$10000, $A98, 【データ】蓄積用!D$2:D$10000, "&gt;=3000", 【データ】蓄積用!E$2:E$10000, "&gt;=1500")&gt;0, "〇", IF(COUNTIFS(【データ】蓄積用!A$2:A$10000, Z$5, 【データ】蓄積用!C$2:C$10000, $A98, 【データ】蓄積用!Q$2:Q$10000, 1, 【データ】蓄積用!AC$2:AC$10000, "&gt;=4.0")&gt;0, "〇", "×")))</f>
        <v>×</v>
      </c>
      <c r="AA98" t="str">
        <f>IF(OR($A98="", AA$5=""), "", IF(COUNTIFS(【データ】蓄積用!A$2:A$10000, AA$5, 【データ】蓄積用!C$2:C$10000, $A98, 【データ】蓄積用!D$2:D$10000, "&gt;=3000", 【データ】蓄積用!E$2:E$10000, "&gt;=1500")&gt;0, "〇", IF(COUNTIFS(【データ】蓄積用!A$2:A$10000, AA$5, 【データ】蓄積用!C$2:C$10000, $A98, 【データ】蓄積用!Q$2:Q$10000, 1, 【データ】蓄積用!AC$2:AC$10000, "&gt;=4.0")&gt;0, "〇", "×")))</f>
        <v>×</v>
      </c>
      <c r="AB98" t="str">
        <f>IF(OR($A98="", AB$5=""), "", IF(COUNTIFS(【データ】蓄積用!A$2:A$10000, AB$5, 【データ】蓄積用!C$2:C$10000, $A98, 【データ】蓄積用!D$2:D$10000, "&gt;=3000", 【データ】蓄積用!E$2:E$10000, "&gt;=1500")&gt;0, "〇", IF(COUNTIFS(【データ】蓄積用!A$2:A$10000, AB$5, 【データ】蓄積用!C$2:C$10000, $A98, 【データ】蓄積用!Q$2:Q$10000, 1, 【データ】蓄積用!AC$2:AC$10000, "&gt;=4.0")&gt;0, "〇", "×")))</f>
        <v>×</v>
      </c>
      <c r="AC98" t="str">
        <f>IF(OR($A98="", AC$5=""), "", IF(COUNTIFS(【データ】蓄積用!A$2:A$10000, AC$5, 【データ】蓄積用!C$2:C$10000, $A98, 【データ】蓄積用!D$2:D$10000, "&gt;=3000", 【データ】蓄積用!E$2:E$10000, "&gt;=1500")&gt;0, "〇", IF(COUNTIFS(【データ】蓄積用!A$2:A$10000, AC$5, 【データ】蓄積用!C$2:C$10000, $A98, 【データ】蓄積用!Q$2:Q$10000, 1, 【データ】蓄積用!AC$2:AC$10000, "&gt;=4.0")&gt;0, "〇", "×")))</f>
        <v>×</v>
      </c>
      <c r="AD98" t="str">
        <f>IF(OR($A98="", AD$5=""), "", IF(COUNTIFS(【データ】蓄積用!A$2:A$10000, AD$5, 【データ】蓄積用!C$2:C$10000, $A98, 【データ】蓄積用!D$2:D$10000, "&gt;=3000", 【データ】蓄積用!E$2:E$10000, "&gt;=1500")&gt;0, "〇", IF(COUNTIFS(【データ】蓄積用!A$2:A$10000, AD$5, 【データ】蓄積用!C$2:C$10000, $A98, 【データ】蓄積用!Q$2:Q$10000, 1, 【データ】蓄積用!AC$2:AC$10000, "&gt;=4.0")&gt;0, "〇", "×")))</f>
        <v>×</v>
      </c>
      <c r="AE98" t="str">
        <f>IF(OR($A98="", AE$5=""), "", IF(COUNTIFS(【データ】蓄積用!A$2:A$10000, AE$5, 【データ】蓄積用!C$2:C$10000, $A98, 【データ】蓄積用!D$2:D$10000, "&gt;=3000", 【データ】蓄積用!E$2:E$10000, "&gt;=1500")&gt;0, "〇", IF(COUNTIFS(【データ】蓄積用!A$2:A$10000, AE$5, 【データ】蓄積用!C$2:C$10000, $A98, 【データ】蓄積用!Q$2:Q$10000, 1, 【データ】蓄積用!AC$2:AC$10000, "&gt;=4.0")&gt;0, "〇", "×")))</f>
        <v>×</v>
      </c>
      <c r="AF98" t="str">
        <f>IF(OR($A98="", AF$5=""), "", IF(COUNTIFS(【データ】蓄積用!A$2:A$10000, AF$5, 【データ】蓄積用!C$2:C$10000, $A98, 【データ】蓄積用!D$2:D$10000, "&gt;=3000", 【データ】蓄積用!E$2:E$10000, "&gt;=1500")&gt;0, "〇", IF(COUNTIFS(【データ】蓄積用!A$2:A$10000, AF$5, 【データ】蓄積用!C$2:C$10000, $A98, 【データ】蓄積用!Q$2:Q$10000, 1, 【データ】蓄積用!AC$2:AC$10000, "&gt;=4.0")&gt;0, "〇", "×")))</f>
        <v>×</v>
      </c>
      <c r="AG98" t="str">
        <f>IF(OR($A98="", AG$5=""), "", IF(COUNTIFS(【データ】蓄積用!A$2:A$10000, AG$5, 【データ】蓄積用!C$2:C$10000, $A98, 【データ】蓄積用!D$2:D$10000, "&gt;=3000", 【データ】蓄積用!E$2:E$10000, "&gt;=1500")&gt;0, "〇", IF(COUNTIFS(【データ】蓄積用!A$2:A$10000, AG$5, 【データ】蓄積用!C$2:C$10000, $A98, 【データ】蓄積用!Q$2:Q$10000, 1, 【データ】蓄積用!AC$2:AC$10000, "&gt;=4.0")&gt;0, "〇", "×")))</f>
        <v>×</v>
      </c>
      <c r="AH98" t="str">
        <f>IF(OR($A98="", AH$5=""), "", IF(COUNTIFS(【データ】蓄積用!A$2:A$10000, AH$5, 【データ】蓄積用!C$2:C$10000, $A98, 【データ】蓄積用!D$2:D$10000, "&gt;=3000", 【データ】蓄積用!E$2:E$10000, "&gt;=1500")&gt;0, "〇", IF(COUNTIFS(【データ】蓄積用!A$2:A$10000, AH$5, 【データ】蓄積用!C$2:C$10000, $A98, 【データ】蓄積用!Q$2:Q$10000, 1, 【データ】蓄積用!AC$2:AC$10000, "&gt;=4.0")&gt;0, "〇", "×")))</f>
        <v>×</v>
      </c>
      <c r="AI98" t="str">
        <f>IF(OR($A98="", AI$5=""), "", IF(COUNTIFS(【データ】蓄積用!A$2:A$10000, AI$5, 【データ】蓄積用!C$2:C$10000, $A98, 【データ】蓄積用!D$2:D$10000, "&gt;=3000", 【データ】蓄積用!E$2:E$10000, "&gt;=1500")&gt;0, "〇", IF(COUNTIFS(【データ】蓄積用!A$2:A$10000, AI$5, 【データ】蓄積用!C$2:C$10000, $A98, 【データ】蓄積用!Q$2:Q$10000, 1, 【データ】蓄積用!AC$2:AC$10000, "&gt;=4.0")&gt;0, "〇", "×")))</f>
        <v>×</v>
      </c>
      <c r="AJ98" t="str">
        <f>IF(OR($A98="", AJ$5=""), "", IF(COUNTIFS(【データ】蓄積用!A$2:A$10000, AJ$5, 【データ】蓄積用!C$2:C$10000, $A98, 【データ】蓄積用!D$2:D$10000, "&gt;=3000", 【データ】蓄積用!E$2:E$10000, "&gt;=1500")&gt;0, "〇", IF(COUNTIFS(【データ】蓄積用!A$2:A$10000, AJ$5, 【データ】蓄積用!C$2:C$10000, $A98, 【データ】蓄積用!Q$2:Q$10000, 1, 【データ】蓄積用!AC$2:AC$10000, "&gt;=4.0")&gt;0, "〇", "×")))</f>
        <v>×</v>
      </c>
      <c r="AK98" t="str">
        <f>IF(OR($A98="", AK$5=""), "", IF(COUNTIFS(【データ】蓄積用!A$2:A$10000, AK$5, 【データ】蓄積用!C$2:C$10000, $A98, 【データ】蓄積用!D$2:D$10000, "&gt;=3000", 【データ】蓄積用!E$2:E$10000, "&gt;=1500")&gt;0, "〇", IF(COUNTIFS(【データ】蓄積用!A$2:A$10000, AK$5, 【データ】蓄積用!C$2:C$10000, $A98, 【データ】蓄積用!Q$2:Q$10000, 1, 【データ】蓄積用!AC$2:AC$10000, "&gt;=4.0")&gt;0, "〇", "×")))</f>
        <v>×</v>
      </c>
      <c r="AL98" t="str">
        <f>IF(OR($A98="", AL$5=""), "", IF(COUNTIFS(【データ】蓄積用!A$2:A$10000, AL$5, 【データ】蓄積用!C$2:C$10000, $A98, 【データ】蓄積用!D$2:D$10000, "&gt;=3000", 【データ】蓄積用!E$2:E$10000, "&gt;=1500")&gt;0, "〇", IF(COUNTIFS(【データ】蓄積用!A$2:A$10000, AL$5, 【データ】蓄積用!C$2:C$10000, $A98, 【データ】蓄積用!Q$2:Q$10000, 1, 【データ】蓄積用!AC$2:AC$10000, "&gt;=4.0")&gt;0, "〇", "×")))</f>
        <v>×</v>
      </c>
      <c r="AM98" t="str">
        <f>IF(OR($A98="", AM$5=""), "", IF(COUNTIFS(【データ】蓄積用!A$2:A$10000, AM$5, 【データ】蓄積用!C$2:C$10000, $A98, 【データ】蓄積用!D$2:D$10000, "&gt;=3000", 【データ】蓄積用!E$2:E$10000, "&gt;=1500")&gt;0, "〇", IF(COUNTIFS(【データ】蓄積用!A$2:A$10000, AM$5, 【データ】蓄積用!C$2:C$10000, $A98, 【データ】蓄積用!Q$2:Q$10000, 1, 【データ】蓄積用!AC$2:AC$10000, "&gt;=4.0")&gt;0, "〇", "×")))</f>
        <v>×</v>
      </c>
      <c r="AN98" t="str">
        <f>IF(OR($A98="", AN$5=""), "", IF(COUNTIFS(【データ】蓄積用!A$2:A$10000, AN$5, 【データ】蓄積用!C$2:C$10000, $A98, 【データ】蓄積用!D$2:D$10000, "&gt;=3000", 【データ】蓄積用!E$2:E$10000, "&gt;=1500")&gt;0, "〇", IF(COUNTIFS(【データ】蓄積用!A$2:A$10000, AN$5, 【データ】蓄積用!C$2:C$10000, $A98, 【データ】蓄積用!Q$2:Q$10000, 1, 【データ】蓄積用!AC$2:AC$10000, "&gt;=4.0")&gt;0, "〇", "×")))</f>
        <v>×</v>
      </c>
      <c r="AO98" t="str">
        <f>IF(OR($A98="", AO$5=""), "", IF(COUNTIFS(【データ】蓄積用!A$2:A$10000, AO$5, 【データ】蓄積用!C$2:C$10000, $A98, 【データ】蓄積用!D$2:D$10000, "&gt;=3000", 【データ】蓄積用!E$2:E$10000, "&gt;=1500")&gt;0, "〇", IF(COUNTIFS(【データ】蓄積用!A$2:A$10000, AO$5, 【データ】蓄積用!C$2:C$10000, $A98, 【データ】蓄積用!Q$2:Q$10000, 1, 【データ】蓄積用!AC$2:AC$10000, "&gt;=4.0")&gt;0, "〇", "×")))</f>
        <v>×</v>
      </c>
      <c r="AP98" t="str">
        <f>IF(OR($A98="", AP$5=""), "", IF(COUNTIFS(【データ】蓄積用!A$2:A$10000, AP$5, 【データ】蓄積用!C$2:C$10000, $A98, 【データ】蓄積用!D$2:D$10000, "&gt;=3000", 【データ】蓄積用!E$2:E$10000, "&gt;=1500")&gt;0, "〇", IF(COUNTIFS(【データ】蓄積用!A$2:A$10000, AP$5, 【データ】蓄積用!C$2:C$10000, $A98, 【データ】蓄積用!Q$2:Q$10000, 1, 【データ】蓄積用!AC$2:AC$10000, "&gt;=4.0")&gt;0, "〇", "×")))</f>
        <v>×</v>
      </c>
      <c r="AQ98" t="str">
        <f>IF(OR($A98="", AQ$5=""), "", IF(COUNTIFS(【データ】蓄積用!A$2:A$10000, AQ$5, 【データ】蓄積用!C$2:C$10000, $A98, 【データ】蓄積用!D$2:D$10000, "&gt;=3000", 【データ】蓄積用!E$2:E$10000, "&gt;=1500")&gt;0, "〇", IF(COUNTIFS(【データ】蓄積用!A$2:A$10000, AQ$5, 【データ】蓄積用!C$2:C$10000, $A98, 【データ】蓄積用!Q$2:Q$10000, 1, 【データ】蓄積用!AC$2:AC$10000, "&gt;=4.0")&gt;0, "〇", "×")))</f>
        <v>×</v>
      </c>
      <c r="AR98" t="str">
        <f>IF(OR($A98="", AR$5=""), "", IF(COUNTIFS(【データ】蓄積用!A$2:A$10000, AR$5, 【データ】蓄積用!C$2:C$10000, $A98, 【データ】蓄積用!D$2:D$10000, "&gt;=3000", 【データ】蓄積用!E$2:E$10000, "&gt;=1500")&gt;0, "〇", IF(COUNTIFS(【データ】蓄積用!A$2:A$10000, AR$5, 【データ】蓄積用!C$2:C$10000, $A98, 【データ】蓄積用!Q$2:Q$10000, 1, 【データ】蓄積用!AC$2:AC$10000, "&gt;=4.0")&gt;0, "〇", "×")))</f>
        <v>×</v>
      </c>
      <c r="AS98" t="str">
        <f>IF(OR($A98="", AS$5=""), "", IF(COUNTIFS(【データ】蓄積用!A$2:A$10000, AS$5, 【データ】蓄積用!C$2:C$10000, $A98, 【データ】蓄積用!D$2:D$10000, "&gt;=3000", 【データ】蓄積用!E$2:E$10000, "&gt;=1500")&gt;0, "〇", IF(COUNTIFS(【データ】蓄積用!A$2:A$10000, AS$5, 【データ】蓄積用!C$2:C$10000, $A98, 【データ】蓄積用!Q$2:Q$10000, 1, 【データ】蓄積用!AC$2:AC$10000, "&gt;=4.0")&gt;0, "〇", "×")))</f>
        <v>〇</v>
      </c>
      <c r="AT98" t="str">
        <f>IF(OR($A98="", AT$5=""), "", IF(COUNTIFS(【データ】蓄積用!A$2:A$10000, AT$5, 【データ】蓄積用!C$2:C$10000, $A98, 【データ】蓄積用!D$2:D$10000, "&gt;=3000", 【データ】蓄積用!E$2:E$10000, "&gt;=1500")&gt;0, "〇", IF(COUNTIFS(【データ】蓄積用!A$2:A$10000, AT$5, 【データ】蓄積用!C$2:C$10000, $A98, 【データ】蓄積用!Q$2:Q$10000, 1, 【データ】蓄積用!AC$2:AC$10000, "&gt;=4.0")&gt;0, "〇", "×")))</f>
        <v>×</v>
      </c>
      <c r="AU98" t="str">
        <f>IF(OR($A98="", AU$5=""), "", IF(COUNTIFS(【データ】蓄積用!A$2:A$10000, AU$5, 【データ】蓄積用!C$2:C$10000, $A98, 【データ】蓄積用!D$2:D$10000, "&gt;=3000", 【データ】蓄積用!E$2:E$10000, "&gt;=1500")&gt;0, "〇", IF(COUNTIFS(【データ】蓄積用!A$2:A$10000, AU$5, 【データ】蓄積用!C$2:C$10000, $A98, 【データ】蓄積用!Q$2:Q$10000, 1, 【データ】蓄積用!AC$2:AC$10000, "&gt;=4.0")&gt;0, "〇", "×")))</f>
        <v>×</v>
      </c>
      <c r="AV98" t="str">
        <f>IF(OR($A98="", AV$5=""), "", IF(COUNTIFS(【データ】蓄積用!A$2:A$10000, AV$5, 【データ】蓄積用!C$2:C$10000, $A98, 【データ】蓄積用!D$2:D$10000, "&gt;=3000", 【データ】蓄積用!E$2:E$10000, "&gt;=1500")&gt;0, "〇", IF(COUNTIFS(【データ】蓄積用!A$2:A$10000, AV$5, 【データ】蓄積用!C$2:C$10000, $A98, 【データ】蓄積用!Q$2:Q$10000, 1, 【データ】蓄積用!AC$2:AC$10000, "&gt;=4.0")&gt;0, "〇", "×")))</f>
        <v>×</v>
      </c>
      <c r="AW98" t="str">
        <f>IF(OR($A98="", AW$5=""), "", IF(COUNTIFS(【データ】蓄積用!A$2:A$10000, AW$5, 【データ】蓄積用!C$2:C$10000, $A98, 【データ】蓄積用!D$2:D$10000, "&gt;=3000", 【データ】蓄積用!E$2:E$10000, "&gt;=1500")&gt;0, "〇", IF(COUNTIFS(【データ】蓄積用!A$2:A$10000, AW$5, 【データ】蓄積用!C$2:C$10000, $A98, 【データ】蓄積用!Q$2:Q$10000, 1, 【データ】蓄積用!AC$2:AC$10000, "&gt;=4.0")&gt;0, "〇", "×")))</f>
        <v>×</v>
      </c>
      <c r="AX98" t="str">
        <f>IF(OR($A98="", AX$5=""), "", IF(COUNTIFS(【データ】蓄積用!A$2:A$10000, AX$5, 【データ】蓄積用!C$2:C$10000, $A98, 【データ】蓄積用!D$2:D$10000, "&gt;=3000", 【データ】蓄積用!E$2:E$10000, "&gt;=1500")&gt;0, "〇", IF(COUNTIFS(【データ】蓄積用!A$2:A$10000, AX$5, 【データ】蓄積用!C$2:C$10000, $A98, 【データ】蓄積用!Q$2:Q$10000, 1, 【データ】蓄積用!AC$2:AC$10000, "&gt;=4.0")&gt;0, "〇", "×")))</f>
        <v>×</v>
      </c>
      <c r="AY98" t="str">
        <f>IF(OR($A98="", AY$5=""), "", IF(COUNTIFS(【データ】蓄積用!A$2:A$10000, AY$5, 【データ】蓄積用!C$2:C$10000, $A98, 【データ】蓄積用!D$2:D$10000, "&gt;=3000", 【データ】蓄積用!E$2:E$10000, "&gt;=1500")&gt;0, "〇", IF(COUNTIFS(【データ】蓄積用!A$2:A$10000, AY$5, 【データ】蓄積用!C$2:C$10000, $A98, 【データ】蓄積用!Q$2:Q$10000, 1, 【データ】蓄積用!AC$2:AC$10000, "&gt;=4.0")&gt;0, "〇", "×")))</f>
        <v/>
      </c>
    </row>
    <row r="99" spans="1:51">
      <c r="A99">
        <v>702</v>
      </c>
      <c r="B99" t="str">
        <f>IF(OR($A99="", B$5=""), "", IF(COUNTIFS(【データ】蓄積用!A$2:A$10000, B$5, 【データ】蓄積用!C$2:C$10000, $A99, 【データ】蓄積用!D$2:D$10000, "&gt;=3000", 【データ】蓄積用!E$2:E$10000, "&gt;=1500")&gt;0, "〇", IF(COUNTIFS(【データ】蓄積用!A$2:A$10000, B$5, 【データ】蓄積用!C$2:C$10000, $A99, 【データ】蓄積用!Q$2:Q$10000, 1, 【データ】蓄積用!AC$2:AC$10000, "&gt;=4.0")&gt;0, "〇", "×")))</f>
        <v>×</v>
      </c>
      <c r="C99" t="str">
        <f>IF(OR($A99="", C$5=""), "", IF(COUNTIFS(【データ】蓄積用!A$2:A$10000, C$5, 【データ】蓄積用!C$2:C$10000, $A99, 【データ】蓄積用!D$2:D$10000, "&gt;=3000", 【データ】蓄積用!E$2:E$10000, "&gt;=1500")&gt;0, "〇", IF(COUNTIFS(【データ】蓄積用!A$2:A$10000, C$5, 【データ】蓄積用!C$2:C$10000, $A99, 【データ】蓄積用!Q$2:Q$10000, 1, 【データ】蓄積用!AC$2:AC$10000, "&gt;=4.0")&gt;0, "〇", "×")))</f>
        <v>×</v>
      </c>
      <c r="D99" t="str">
        <f>IF(OR($A99="", D$5=""), "", IF(COUNTIFS(【データ】蓄積用!A$2:A$10000, D$5, 【データ】蓄積用!C$2:C$10000, $A99, 【データ】蓄積用!D$2:D$10000, "&gt;=3000", 【データ】蓄積用!E$2:E$10000, "&gt;=1500")&gt;0, "〇", IF(COUNTIFS(【データ】蓄積用!A$2:A$10000, D$5, 【データ】蓄積用!C$2:C$10000, $A99, 【データ】蓄積用!Q$2:Q$10000, 1, 【データ】蓄積用!AC$2:AC$10000, "&gt;=4.0")&gt;0, "〇", "×")))</f>
        <v>×</v>
      </c>
      <c r="E99" t="str">
        <f>IF(OR($A99="", E$5=""), "", IF(COUNTIFS(【データ】蓄積用!A$2:A$10000, E$5, 【データ】蓄積用!C$2:C$10000, $A99, 【データ】蓄積用!D$2:D$10000, "&gt;=3000", 【データ】蓄積用!E$2:E$10000, "&gt;=1500")&gt;0, "〇", IF(COUNTIFS(【データ】蓄積用!A$2:A$10000, E$5, 【データ】蓄積用!C$2:C$10000, $A99, 【データ】蓄積用!Q$2:Q$10000, 1, 【データ】蓄積用!AC$2:AC$10000, "&gt;=4.0")&gt;0, "〇", "×")))</f>
        <v>×</v>
      </c>
      <c r="F99" t="str">
        <f>IF(OR($A99="", F$5=""), "", IF(COUNTIFS(【データ】蓄積用!A$2:A$10000, F$5, 【データ】蓄積用!C$2:C$10000, $A99, 【データ】蓄積用!D$2:D$10000, "&gt;=3000", 【データ】蓄積用!E$2:E$10000, "&gt;=1500")&gt;0, "〇", IF(COUNTIFS(【データ】蓄積用!A$2:A$10000, F$5, 【データ】蓄積用!C$2:C$10000, $A99, 【データ】蓄積用!Q$2:Q$10000, 1, 【データ】蓄積用!AC$2:AC$10000, "&gt;=4.0")&gt;0, "〇", "×")))</f>
        <v>×</v>
      </c>
      <c r="G99" t="str">
        <f>IF(OR($A99="", G$5=""), "", IF(COUNTIFS(【データ】蓄積用!A$2:A$10000, G$5, 【データ】蓄積用!C$2:C$10000, $A99, 【データ】蓄積用!D$2:D$10000, "&gt;=3000", 【データ】蓄積用!E$2:E$10000, "&gt;=1500")&gt;0, "〇", IF(COUNTIFS(【データ】蓄積用!A$2:A$10000, G$5, 【データ】蓄積用!C$2:C$10000, $A99, 【データ】蓄積用!Q$2:Q$10000, 1, 【データ】蓄積用!AC$2:AC$10000, "&gt;=4.0")&gt;0, "〇", "×")))</f>
        <v>×</v>
      </c>
      <c r="H99" t="str">
        <f>IF(OR($A99="", H$5=""), "", IF(COUNTIFS(【データ】蓄積用!A$2:A$10000, H$5, 【データ】蓄積用!C$2:C$10000, $A99, 【データ】蓄積用!D$2:D$10000, "&gt;=3000", 【データ】蓄積用!E$2:E$10000, "&gt;=1500")&gt;0, "〇", IF(COUNTIFS(【データ】蓄積用!A$2:A$10000, H$5, 【データ】蓄積用!C$2:C$10000, $A99, 【データ】蓄積用!Q$2:Q$10000, 1, 【データ】蓄積用!AC$2:AC$10000, "&gt;=4.0")&gt;0, "〇", "×")))</f>
        <v>×</v>
      </c>
      <c r="I99" t="str">
        <f>IF(OR($A99="", I$5=""), "", IF(COUNTIFS(【データ】蓄積用!A$2:A$10000, I$5, 【データ】蓄積用!C$2:C$10000, $A99, 【データ】蓄積用!D$2:D$10000, "&gt;=3000", 【データ】蓄積用!E$2:E$10000, "&gt;=1500")&gt;0, "〇", IF(COUNTIFS(【データ】蓄積用!A$2:A$10000, I$5, 【データ】蓄積用!C$2:C$10000, $A99, 【データ】蓄積用!Q$2:Q$10000, 1, 【データ】蓄積用!AC$2:AC$10000, "&gt;=4.0")&gt;0, "〇", "×")))</f>
        <v>×</v>
      </c>
      <c r="J99" t="str">
        <f>IF(OR($A99="", J$5=""), "", IF(COUNTIFS(【データ】蓄積用!A$2:A$10000, J$5, 【データ】蓄積用!C$2:C$10000, $A99, 【データ】蓄積用!D$2:D$10000, "&gt;=3000", 【データ】蓄積用!E$2:E$10000, "&gt;=1500")&gt;0, "〇", IF(COUNTIFS(【データ】蓄積用!A$2:A$10000, J$5, 【データ】蓄積用!C$2:C$10000, $A99, 【データ】蓄積用!Q$2:Q$10000, 1, 【データ】蓄積用!AC$2:AC$10000, "&gt;=4.0")&gt;0, "〇", "×")))</f>
        <v>×</v>
      </c>
      <c r="K99" t="str">
        <f>IF(OR($A99="", K$5=""), "", IF(COUNTIFS(【データ】蓄積用!A$2:A$10000, K$5, 【データ】蓄積用!C$2:C$10000, $A99, 【データ】蓄積用!D$2:D$10000, "&gt;=3000", 【データ】蓄積用!E$2:E$10000, "&gt;=1500")&gt;0, "〇", IF(COUNTIFS(【データ】蓄積用!A$2:A$10000, K$5, 【データ】蓄積用!C$2:C$10000, $A99, 【データ】蓄積用!Q$2:Q$10000, 1, 【データ】蓄積用!AC$2:AC$10000, "&gt;=4.0")&gt;0, "〇", "×")))</f>
        <v>×</v>
      </c>
      <c r="L99" t="str">
        <f>IF(OR($A99="", L$5=""), "", IF(COUNTIFS(【データ】蓄積用!A$2:A$10000, L$5, 【データ】蓄積用!C$2:C$10000, $A99, 【データ】蓄積用!D$2:D$10000, "&gt;=3000", 【データ】蓄積用!E$2:E$10000, "&gt;=1500")&gt;0, "〇", IF(COUNTIFS(【データ】蓄積用!A$2:A$10000, L$5, 【データ】蓄積用!C$2:C$10000, $A99, 【データ】蓄積用!Q$2:Q$10000, 1, 【データ】蓄積用!AC$2:AC$10000, "&gt;=4.0")&gt;0, "〇", "×")))</f>
        <v>×</v>
      </c>
      <c r="M99" t="str">
        <f>IF(OR($A99="", M$5=""), "", IF(COUNTIFS(【データ】蓄積用!A$2:A$10000, M$5, 【データ】蓄積用!C$2:C$10000, $A99, 【データ】蓄積用!D$2:D$10000, "&gt;=3000", 【データ】蓄積用!E$2:E$10000, "&gt;=1500")&gt;0, "〇", IF(COUNTIFS(【データ】蓄積用!A$2:A$10000, M$5, 【データ】蓄積用!C$2:C$10000, $A99, 【データ】蓄積用!Q$2:Q$10000, 1, 【データ】蓄積用!AC$2:AC$10000, "&gt;=4.0")&gt;0, "〇", "×")))</f>
        <v>〇</v>
      </c>
      <c r="N99" t="str">
        <f>IF(OR($A99="", N$5=""), "", IF(COUNTIFS(【データ】蓄積用!A$2:A$10000, N$5, 【データ】蓄積用!C$2:C$10000, $A99, 【データ】蓄積用!D$2:D$10000, "&gt;=3000", 【データ】蓄積用!E$2:E$10000, "&gt;=1500")&gt;0, "〇", IF(COUNTIFS(【データ】蓄積用!A$2:A$10000, N$5, 【データ】蓄積用!C$2:C$10000, $A99, 【データ】蓄積用!Q$2:Q$10000, 1, 【データ】蓄積用!AC$2:AC$10000, "&gt;=4.0")&gt;0, "〇", "×")))</f>
        <v>×</v>
      </c>
      <c r="O99" t="str">
        <f>IF(OR($A99="", O$5=""), "", IF(COUNTIFS(【データ】蓄積用!A$2:A$10000, O$5, 【データ】蓄積用!C$2:C$10000, $A99, 【データ】蓄積用!D$2:D$10000, "&gt;=3000", 【データ】蓄積用!E$2:E$10000, "&gt;=1500")&gt;0, "〇", IF(COUNTIFS(【データ】蓄積用!A$2:A$10000, O$5, 【データ】蓄積用!C$2:C$10000, $A99, 【データ】蓄積用!Q$2:Q$10000, 1, 【データ】蓄積用!AC$2:AC$10000, "&gt;=4.0")&gt;0, "〇", "×")))</f>
        <v>×</v>
      </c>
      <c r="P99" t="str">
        <f>IF(OR($A99="", P$5=""), "", IF(COUNTIFS(【データ】蓄積用!A$2:A$10000, P$5, 【データ】蓄積用!C$2:C$10000, $A99, 【データ】蓄積用!D$2:D$10000, "&gt;=3000", 【データ】蓄積用!E$2:E$10000, "&gt;=1500")&gt;0, "〇", IF(COUNTIFS(【データ】蓄積用!A$2:A$10000, P$5, 【データ】蓄積用!C$2:C$10000, $A99, 【データ】蓄積用!Q$2:Q$10000, 1, 【データ】蓄積用!AC$2:AC$10000, "&gt;=4.0")&gt;0, "〇", "×")))</f>
        <v>×</v>
      </c>
      <c r="Q99" t="str">
        <f>IF(OR($A99="", Q$5=""), "", IF(COUNTIFS(【データ】蓄積用!A$2:A$10000, Q$5, 【データ】蓄積用!C$2:C$10000, $A99, 【データ】蓄積用!D$2:D$10000, "&gt;=3000", 【データ】蓄積用!E$2:E$10000, "&gt;=1500")&gt;0, "〇", IF(COUNTIFS(【データ】蓄積用!A$2:A$10000, Q$5, 【データ】蓄積用!C$2:C$10000, $A99, 【データ】蓄積用!Q$2:Q$10000, 1, 【データ】蓄積用!AC$2:AC$10000, "&gt;=4.0")&gt;0, "〇", "×")))</f>
        <v>×</v>
      </c>
      <c r="R99" t="str">
        <f>IF(OR($A99="", R$5=""), "", IF(COUNTIFS(【データ】蓄積用!A$2:A$10000, R$5, 【データ】蓄積用!C$2:C$10000, $A99, 【データ】蓄積用!D$2:D$10000, "&gt;=3000", 【データ】蓄積用!E$2:E$10000, "&gt;=1500")&gt;0, "〇", IF(COUNTIFS(【データ】蓄積用!A$2:A$10000, R$5, 【データ】蓄積用!C$2:C$10000, $A99, 【データ】蓄積用!Q$2:Q$10000, 1, 【データ】蓄積用!AC$2:AC$10000, "&gt;=4.0")&gt;0, "〇", "×")))</f>
        <v>×</v>
      </c>
      <c r="S99" t="str">
        <f>IF(OR($A99="", S$5=""), "", IF(COUNTIFS(【データ】蓄積用!A$2:A$10000, S$5, 【データ】蓄積用!C$2:C$10000, $A99, 【データ】蓄積用!D$2:D$10000, "&gt;=3000", 【データ】蓄積用!E$2:E$10000, "&gt;=1500")&gt;0, "〇", IF(COUNTIFS(【データ】蓄積用!A$2:A$10000, S$5, 【データ】蓄積用!C$2:C$10000, $A99, 【データ】蓄積用!Q$2:Q$10000, 1, 【データ】蓄積用!AC$2:AC$10000, "&gt;=4.0")&gt;0, "〇", "×")))</f>
        <v>×</v>
      </c>
      <c r="T99" t="str">
        <f>IF(OR($A99="", T$5=""), "", IF(COUNTIFS(【データ】蓄積用!A$2:A$10000, T$5, 【データ】蓄積用!C$2:C$10000, $A99, 【データ】蓄積用!D$2:D$10000, "&gt;=3000", 【データ】蓄積用!E$2:E$10000, "&gt;=1500")&gt;0, "〇", IF(COUNTIFS(【データ】蓄積用!A$2:A$10000, T$5, 【データ】蓄積用!C$2:C$10000, $A99, 【データ】蓄積用!Q$2:Q$10000, 1, 【データ】蓄積用!AC$2:AC$10000, "&gt;=4.0")&gt;0, "〇", "×")))</f>
        <v>×</v>
      </c>
      <c r="U99" t="str">
        <f>IF(OR($A99="", U$5=""), "", IF(COUNTIFS(【データ】蓄積用!A$2:A$10000, U$5, 【データ】蓄積用!C$2:C$10000, $A99, 【データ】蓄積用!D$2:D$10000, "&gt;=3000", 【データ】蓄積用!E$2:E$10000, "&gt;=1500")&gt;0, "〇", IF(COUNTIFS(【データ】蓄積用!A$2:A$10000, U$5, 【データ】蓄積用!C$2:C$10000, $A99, 【データ】蓄積用!Q$2:Q$10000, 1, 【データ】蓄積用!AC$2:AC$10000, "&gt;=4.0")&gt;0, "〇", "×")))</f>
        <v>×</v>
      </c>
      <c r="V99" t="str">
        <f>IF(OR($A99="", V$5=""), "", IF(COUNTIFS(【データ】蓄積用!A$2:A$10000, V$5, 【データ】蓄積用!C$2:C$10000, $A99, 【データ】蓄積用!D$2:D$10000, "&gt;=3000", 【データ】蓄積用!E$2:E$10000, "&gt;=1500")&gt;0, "〇", IF(COUNTIFS(【データ】蓄積用!A$2:A$10000, V$5, 【データ】蓄積用!C$2:C$10000, $A99, 【データ】蓄積用!Q$2:Q$10000, 1, 【データ】蓄積用!AC$2:AC$10000, "&gt;=4.0")&gt;0, "〇", "×")))</f>
        <v>×</v>
      </c>
      <c r="W99" t="str">
        <f>IF(OR($A99="", W$5=""), "", IF(COUNTIFS(【データ】蓄積用!A$2:A$10000, W$5, 【データ】蓄積用!C$2:C$10000, $A99, 【データ】蓄積用!D$2:D$10000, "&gt;=3000", 【データ】蓄積用!E$2:E$10000, "&gt;=1500")&gt;0, "〇", IF(COUNTIFS(【データ】蓄積用!A$2:A$10000, W$5, 【データ】蓄積用!C$2:C$10000, $A99, 【データ】蓄積用!Q$2:Q$10000, 1, 【データ】蓄積用!AC$2:AC$10000, "&gt;=4.0")&gt;0, "〇", "×")))</f>
        <v>×</v>
      </c>
      <c r="X99" t="str">
        <f>IF(OR($A99="", X$5=""), "", IF(COUNTIFS(【データ】蓄積用!A$2:A$10000, X$5, 【データ】蓄積用!C$2:C$10000, $A99, 【データ】蓄積用!D$2:D$10000, "&gt;=3000", 【データ】蓄積用!E$2:E$10000, "&gt;=1500")&gt;0, "〇", IF(COUNTIFS(【データ】蓄積用!A$2:A$10000, X$5, 【データ】蓄積用!C$2:C$10000, $A99, 【データ】蓄積用!Q$2:Q$10000, 1, 【データ】蓄積用!AC$2:AC$10000, "&gt;=4.0")&gt;0, "〇", "×")))</f>
        <v>×</v>
      </c>
      <c r="Y99" t="str">
        <f>IF(OR($A99="", Y$5=""), "", IF(COUNTIFS(【データ】蓄積用!A$2:A$10000, Y$5, 【データ】蓄積用!C$2:C$10000, $A99, 【データ】蓄積用!D$2:D$10000, "&gt;=3000", 【データ】蓄積用!E$2:E$10000, "&gt;=1500")&gt;0, "〇", IF(COUNTIFS(【データ】蓄積用!A$2:A$10000, Y$5, 【データ】蓄積用!C$2:C$10000, $A99, 【データ】蓄積用!Q$2:Q$10000, 1, 【データ】蓄積用!AC$2:AC$10000, "&gt;=4.0")&gt;0, "〇", "×")))</f>
        <v>×</v>
      </c>
      <c r="Z99" t="str">
        <f>IF(OR($A99="", Z$5=""), "", IF(COUNTIFS(【データ】蓄積用!A$2:A$10000, Z$5, 【データ】蓄積用!C$2:C$10000, $A99, 【データ】蓄積用!D$2:D$10000, "&gt;=3000", 【データ】蓄積用!E$2:E$10000, "&gt;=1500")&gt;0, "〇", IF(COUNTIFS(【データ】蓄積用!A$2:A$10000, Z$5, 【データ】蓄積用!C$2:C$10000, $A99, 【データ】蓄積用!Q$2:Q$10000, 1, 【データ】蓄積用!AC$2:AC$10000, "&gt;=4.0")&gt;0, "〇", "×")))</f>
        <v>×</v>
      </c>
      <c r="AA99" t="str">
        <f>IF(OR($A99="", AA$5=""), "", IF(COUNTIFS(【データ】蓄積用!A$2:A$10000, AA$5, 【データ】蓄積用!C$2:C$10000, $A99, 【データ】蓄積用!D$2:D$10000, "&gt;=3000", 【データ】蓄積用!E$2:E$10000, "&gt;=1500")&gt;0, "〇", IF(COUNTIFS(【データ】蓄積用!A$2:A$10000, AA$5, 【データ】蓄積用!C$2:C$10000, $A99, 【データ】蓄積用!Q$2:Q$10000, 1, 【データ】蓄積用!AC$2:AC$10000, "&gt;=4.0")&gt;0, "〇", "×")))</f>
        <v>×</v>
      </c>
      <c r="AB99" t="str">
        <f>IF(OR($A99="", AB$5=""), "", IF(COUNTIFS(【データ】蓄積用!A$2:A$10000, AB$5, 【データ】蓄積用!C$2:C$10000, $A99, 【データ】蓄積用!D$2:D$10000, "&gt;=3000", 【データ】蓄積用!E$2:E$10000, "&gt;=1500")&gt;0, "〇", IF(COUNTIFS(【データ】蓄積用!A$2:A$10000, AB$5, 【データ】蓄積用!C$2:C$10000, $A99, 【データ】蓄積用!Q$2:Q$10000, 1, 【データ】蓄積用!AC$2:AC$10000, "&gt;=4.0")&gt;0, "〇", "×")))</f>
        <v>×</v>
      </c>
      <c r="AC99" t="str">
        <f>IF(OR($A99="", AC$5=""), "", IF(COUNTIFS(【データ】蓄積用!A$2:A$10000, AC$5, 【データ】蓄積用!C$2:C$10000, $A99, 【データ】蓄積用!D$2:D$10000, "&gt;=3000", 【データ】蓄積用!E$2:E$10000, "&gt;=1500")&gt;0, "〇", IF(COUNTIFS(【データ】蓄積用!A$2:A$10000, AC$5, 【データ】蓄積用!C$2:C$10000, $A99, 【データ】蓄積用!Q$2:Q$10000, 1, 【データ】蓄積用!AC$2:AC$10000, "&gt;=4.0")&gt;0, "〇", "×")))</f>
        <v>×</v>
      </c>
      <c r="AD99" t="str">
        <f>IF(OR($A99="", AD$5=""), "", IF(COUNTIFS(【データ】蓄積用!A$2:A$10000, AD$5, 【データ】蓄積用!C$2:C$10000, $A99, 【データ】蓄積用!D$2:D$10000, "&gt;=3000", 【データ】蓄積用!E$2:E$10000, "&gt;=1500")&gt;0, "〇", IF(COUNTIFS(【データ】蓄積用!A$2:A$10000, AD$5, 【データ】蓄積用!C$2:C$10000, $A99, 【データ】蓄積用!Q$2:Q$10000, 1, 【データ】蓄積用!AC$2:AC$10000, "&gt;=4.0")&gt;0, "〇", "×")))</f>
        <v>×</v>
      </c>
      <c r="AE99" t="str">
        <f>IF(OR($A99="", AE$5=""), "", IF(COUNTIFS(【データ】蓄積用!A$2:A$10000, AE$5, 【データ】蓄積用!C$2:C$10000, $A99, 【データ】蓄積用!D$2:D$10000, "&gt;=3000", 【データ】蓄積用!E$2:E$10000, "&gt;=1500")&gt;0, "〇", IF(COUNTIFS(【データ】蓄積用!A$2:A$10000, AE$5, 【データ】蓄積用!C$2:C$10000, $A99, 【データ】蓄積用!Q$2:Q$10000, 1, 【データ】蓄積用!AC$2:AC$10000, "&gt;=4.0")&gt;0, "〇", "×")))</f>
        <v>×</v>
      </c>
      <c r="AF99" t="str">
        <f>IF(OR($A99="", AF$5=""), "", IF(COUNTIFS(【データ】蓄積用!A$2:A$10000, AF$5, 【データ】蓄積用!C$2:C$10000, $A99, 【データ】蓄積用!D$2:D$10000, "&gt;=3000", 【データ】蓄積用!E$2:E$10000, "&gt;=1500")&gt;0, "〇", IF(COUNTIFS(【データ】蓄積用!A$2:A$10000, AF$5, 【データ】蓄積用!C$2:C$10000, $A99, 【データ】蓄積用!Q$2:Q$10000, 1, 【データ】蓄積用!AC$2:AC$10000, "&gt;=4.0")&gt;0, "〇", "×")))</f>
        <v>×</v>
      </c>
      <c r="AG99" t="str">
        <f>IF(OR($A99="", AG$5=""), "", IF(COUNTIFS(【データ】蓄積用!A$2:A$10000, AG$5, 【データ】蓄積用!C$2:C$10000, $A99, 【データ】蓄積用!D$2:D$10000, "&gt;=3000", 【データ】蓄積用!E$2:E$10000, "&gt;=1500")&gt;0, "〇", IF(COUNTIFS(【データ】蓄積用!A$2:A$10000, AG$5, 【データ】蓄積用!C$2:C$10000, $A99, 【データ】蓄積用!Q$2:Q$10000, 1, 【データ】蓄積用!AC$2:AC$10000, "&gt;=4.0")&gt;0, "〇", "×")))</f>
        <v>×</v>
      </c>
      <c r="AH99" t="str">
        <f>IF(OR($A99="", AH$5=""), "", IF(COUNTIFS(【データ】蓄積用!A$2:A$10000, AH$5, 【データ】蓄積用!C$2:C$10000, $A99, 【データ】蓄積用!D$2:D$10000, "&gt;=3000", 【データ】蓄積用!E$2:E$10000, "&gt;=1500")&gt;0, "〇", IF(COUNTIFS(【データ】蓄積用!A$2:A$10000, AH$5, 【データ】蓄積用!C$2:C$10000, $A99, 【データ】蓄積用!Q$2:Q$10000, 1, 【データ】蓄積用!AC$2:AC$10000, "&gt;=4.0")&gt;0, "〇", "×")))</f>
        <v>×</v>
      </c>
      <c r="AI99" t="str">
        <f>IF(OR($A99="", AI$5=""), "", IF(COUNTIFS(【データ】蓄積用!A$2:A$10000, AI$5, 【データ】蓄積用!C$2:C$10000, $A99, 【データ】蓄積用!D$2:D$10000, "&gt;=3000", 【データ】蓄積用!E$2:E$10000, "&gt;=1500")&gt;0, "〇", IF(COUNTIFS(【データ】蓄積用!A$2:A$10000, AI$5, 【データ】蓄積用!C$2:C$10000, $A99, 【データ】蓄積用!Q$2:Q$10000, 1, 【データ】蓄積用!AC$2:AC$10000, "&gt;=4.0")&gt;0, "〇", "×")))</f>
        <v>×</v>
      </c>
      <c r="AJ99" t="str">
        <f>IF(OR($A99="", AJ$5=""), "", IF(COUNTIFS(【データ】蓄積用!A$2:A$10000, AJ$5, 【データ】蓄積用!C$2:C$10000, $A99, 【データ】蓄積用!D$2:D$10000, "&gt;=3000", 【データ】蓄積用!E$2:E$10000, "&gt;=1500")&gt;0, "〇", IF(COUNTIFS(【データ】蓄積用!A$2:A$10000, AJ$5, 【データ】蓄積用!C$2:C$10000, $A99, 【データ】蓄積用!Q$2:Q$10000, 1, 【データ】蓄積用!AC$2:AC$10000, "&gt;=4.0")&gt;0, "〇", "×")))</f>
        <v>×</v>
      </c>
      <c r="AK99" t="str">
        <f>IF(OR($A99="", AK$5=""), "", IF(COUNTIFS(【データ】蓄積用!A$2:A$10000, AK$5, 【データ】蓄積用!C$2:C$10000, $A99, 【データ】蓄積用!D$2:D$10000, "&gt;=3000", 【データ】蓄積用!E$2:E$10000, "&gt;=1500")&gt;0, "〇", IF(COUNTIFS(【データ】蓄積用!A$2:A$10000, AK$5, 【データ】蓄積用!C$2:C$10000, $A99, 【データ】蓄積用!Q$2:Q$10000, 1, 【データ】蓄積用!AC$2:AC$10000, "&gt;=4.0")&gt;0, "〇", "×")))</f>
        <v>×</v>
      </c>
      <c r="AL99" t="str">
        <f>IF(OR($A99="", AL$5=""), "", IF(COUNTIFS(【データ】蓄積用!A$2:A$10000, AL$5, 【データ】蓄積用!C$2:C$10000, $A99, 【データ】蓄積用!D$2:D$10000, "&gt;=3000", 【データ】蓄積用!E$2:E$10000, "&gt;=1500")&gt;0, "〇", IF(COUNTIFS(【データ】蓄積用!A$2:A$10000, AL$5, 【データ】蓄積用!C$2:C$10000, $A99, 【データ】蓄積用!Q$2:Q$10000, 1, 【データ】蓄積用!AC$2:AC$10000, "&gt;=4.0")&gt;0, "〇", "×")))</f>
        <v>×</v>
      </c>
      <c r="AM99" t="str">
        <f>IF(OR($A99="", AM$5=""), "", IF(COUNTIFS(【データ】蓄積用!A$2:A$10000, AM$5, 【データ】蓄積用!C$2:C$10000, $A99, 【データ】蓄積用!D$2:D$10000, "&gt;=3000", 【データ】蓄積用!E$2:E$10000, "&gt;=1500")&gt;0, "〇", IF(COUNTIFS(【データ】蓄積用!A$2:A$10000, AM$5, 【データ】蓄積用!C$2:C$10000, $A99, 【データ】蓄積用!Q$2:Q$10000, 1, 【データ】蓄積用!AC$2:AC$10000, "&gt;=4.0")&gt;0, "〇", "×")))</f>
        <v>×</v>
      </c>
      <c r="AN99" t="str">
        <f>IF(OR($A99="", AN$5=""), "", IF(COUNTIFS(【データ】蓄積用!A$2:A$10000, AN$5, 【データ】蓄積用!C$2:C$10000, $A99, 【データ】蓄積用!D$2:D$10000, "&gt;=3000", 【データ】蓄積用!E$2:E$10000, "&gt;=1500")&gt;0, "〇", IF(COUNTIFS(【データ】蓄積用!A$2:A$10000, AN$5, 【データ】蓄積用!C$2:C$10000, $A99, 【データ】蓄積用!Q$2:Q$10000, 1, 【データ】蓄積用!AC$2:AC$10000, "&gt;=4.0")&gt;0, "〇", "×")))</f>
        <v>×</v>
      </c>
      <c r="AO99" t="str">
        <f>IF(OR($A99="", AO$5=""), "", IF(COUNTIFS(【データ】蓄積用!A$2:A$10000, AO$5, 【データ】蓄積用!C$2:C$10000, $A99, 【データ】蓄積用!D$2:D$10000, "&gt;=3000", 【データ】蓄積用!E$2:E$10000, "&gt;=1500")&gt;0, "〇", IF(COUNTIFS(【データ】蓄積用!A$2:A$10000, AO$5, 【データ】蓄積用!C$2:C$10000, $A99, 【データ】蓄積用!Q$2:Q$10000, 1, 【データ】蓄積用!AC$2:AC$10000, "&gt;=4.0")&gt;0, "〇", "×")))</f>
        <v>×</v>
      </c>
      <c r="AP99" t="str">
        <f>IF(OR($A99="", AP$5=""), "", IF(COUNTIFS(【データ】蓄積用!A$2:A$10000, AP$5, 【データ】蓄積用!C$2:C$10000, $A99, 【データ】蓄積用!D$2:D$10000, "&gt;=3000", 【データ】蓄積用!E$2:E$10000, "&gt;=1500")&gt;0, "〇", IF(COUNTIFS(【データ】蓄積用!A$2:A$10000, AP$5, 【データ】蓄積用!C$2:C$10000, $A99, 【データ】蓄積用!Q$2:Q$10000, 1, 【データ】蓄積用!AC$2:AC$10000, "&gt;=4.0")&gt;0, "〇", "×")))</f>
        <v>×</v>
      </c>
      <c r="AQ99" t="str">
        <f>IF(OR($A99="", AQ$5=""), "", IF(COUNTIFS(【データ】蓄積用!A$2:A$10000, AQ$5, 【データ】蓄積用!C$2:C$10000, $A99, 【データ】蓄積用!D$2:D$10000, "&gt;=3000", 【データ】蓄積用!E$2:E$10000, "&gt;=1500")&gt;0, "〇", IF(COUNTIFS(【データ】蓄積用!A$2:A$10000, AQ$5, 【データ】蓄積用!C$2:C$10000, $A99, 【データ】蓄積用!Q$2:Q$10000, 1, 【データ】蓄積用!AC$2:AC$10000, "&gt;=4.0")&gt;0, "〇", "×")))</f>
        <v>×</v>
      </c>
      <c r="AR99" t="str">
        <f>IF(OR($A99="", AR$5=""), "", IF(COUNTIFS(【データ】蓄積用!A$2:A$10000, AR$5, 【データ】蓄積用!C$2:C$10000, $A99, 【データ】蓄積用!D$2:D$10000, "&gt;=3000", 【データ】蓄積用!E$2:E$10000, "&gt;=1500")&gt;0, "〇", IF(COUNTIFS(【データ】蓄積用!A$2:A$10000, AR$5, 【データ】蓄積用!C$2:C$10000, $A99, 【データ】蓄積用!Q$2:Q$10000, 1, 【データ】蓄積用!AC$2:AC$10000, "&gt;=4.0")&gt;0, "〇", "×")))</f>
        <v>×</v>
      </c>
      <c r="AS99" t="str">
        <f>IF(OR($A99="", AS$5=""), "", IF(COUNTIFS(【データ】蓄積用!A$2:A$10000, AS$5, 【データ】蓄積用!C$2:C$10000, $A99, 【データ】蓄積用!D$2:D$10000, "&gt;=3000", 【データ】蓄積用!E$2:E$10000, "&gt;=1500")&gt;0, "〇", IF(COUNTIFS(【データ】蓄積用!A$2:A$10000, AS$5, 【データ】蓄積用!C$2:C$10000, $A99, 【データ】蓄積用!Q$2:Q$10000, 1, 【データ】蓄積用!AC$2:AC$10000, "&gt;=4.0")&gt;0, "〇", "×")))</f>
        <v>×</v>
      </c>
      <c r="AT99" t="str">
        <f>IF(OR($A99="", AT$5=""), "", IF(COUNTIFS(【データ】蓄積用!A$2:A$10000, AT$5, 【データ】蓄積用!C$2:C$10000, $A99, 【データ】蓄積用!D$2:D$10000, "&gt;=3000", 【データ】蓄積用!E$2:E$10000, "&gt;=1500")&gt;0, "〇", IF(COUNTIFS(【データ】蓄積用!A$2:A$10000, AT$5, 【データ】蓄積用!C$2:C$10000, $A99, 【データ】蓄積用!Q$2:Q$10000, 1, 【データ】蓄積用!AC$2:AC$10000, "&gt;=4.0")&gt;0, "〇", "×")))</f>
        <v>×</v>
      </c>
      <c r="AU99" t="str">
        <f>IF(OR($A99="", AU$5=""), "", IF(COUNTIFS(【データ】蓄積用!A$2:A$10000, AU$5, 【データ】蓄積用!C$2:C$10000, $A99, 【データ】蓄積用!D$2:D$10000, "&gt;=3000", 【データ】蓄積用!E$2:E$10000, "&gt;=1500")&gt;0, "〇", IF(COUNTIFS(【データ】蓄積用!A$2:A$10000, AU$5, 【データ】蓄積用!C$2:C$10000, $A99, 【データ】蓄積用!Q$2:Q$10000, 1, 【データ】蓄積用!AC$2:AC$10000, "&gt;=4.0")&gt;0, "〇", "×")))</f>
        <v>×</v>
      </c>
      <c r="AV99" t="str">
        <f>IF(OR($A99="", AV$5=""), "", IF(COUNTIFS(【データ】蓄積用!A$2:A$10000, AV$5, 【データ】蓄積用!C$2:C$10000, $A99, 【データ】蓄積用!D$2:D$10000, "&gt;=3000", 【データ】蓄積用!E$2:E$10000, "&gt;=1500")&gt;0, "〇", IF(COUNTIFS(【データ】蓄積用!A$2:A$10000, AV$5, 【データ】蓄積用!C$2:C$10000, $A99, 【データ】蓄積用!Q$2:Q$10000, 1, 【データ】蓄積用!AC$2:AC$10000, "&gt;=4.0")&gt;0, "〇", "×")))</f>
        <v>×</v>
      </c>
      <c r="AW99" t="str">
        <f>IF(OR($A99="", AW$5=""), "", IF(COUNTIFS(【データ】蓄積用!A$2:A$10000, AW$5, 【データ】蓄積用!C$2:C$10000, $A99, 【データ】蓄積用!D$2:D$10000, "&gt;=3000", 【データ】蓄積用!E$2:E$10000, "&gt;=1500")&gt;0, "〇", IF(COUNTIFS(【データ】蓄積用!A$2:A$10000, AW$5, 【データ】蓄積用!C$2:C$10000, $A99, 【データ】蓄積用!Q$2:Q$10000, 1, 【データ】蓄積用!AC$2:AC$10000, "&gt;=4.0")&gt;0, "〇", "×")))</f>
        <v>×</v>
      </c>
      <c r="AX99" t="str">
        <f>IF(OR($A99="", AX$5=""), "", IF(COUNTIFS(【データ】蓄積用!A$2:A$10000, AX$5, 【データ】蓄積用!C$2:C$10000, $A99, 【データ】蓄積用!D$2:D$10000, "&gt;=3000", 【データ】蓄積用!E$2:E$10000, "&gt;=1500")&gt;0, "〇", IF(COUNTIFS(【データ】蓄積用!A$2:A$10000, AX$5, 【データ】蓄積用!C$2:C$10000, $A99, 【データ】蓄積用!Q$2:Q$10000, 1, 【データ】蓄積用!AC$2:AC$10000, "&gt;=4.0")&gt;0, "〇", "×")))</f>
        <v>〇</v>
      </c>
      <c r="AY99" t="str">
        <f>IF(OR($A99="", AY$5=""), "", IF(COUNTIFS(【データ】蓄積用!A$2:A$10000, AY$5, 【データ】蓄積用!C$2:C$10000, $A99, 【データ】蓄積用!D$2:D$10000, "&gt;=3000", 【データ】蓄積用!E$2:E$10000, "&gt;=1500")&gt;0, "〇", IF(COUNTIFS(【データ】蓄積用!A$2:A$10000, AY$5, 【データ】蓄積用!C$2:C$10000, $A99, 【データ】蓄積用!Q$2:Q$10000, 1, 【データ】蓄積用!AC$2:AC$10000, "&gt;=4.0")&gt;0, "〇", "×")))</f>
        <v/>
      </c>
    </row>
    <row r="100" spans="1:51">
      <c r="A100">
        <v>703</v>
      </c>
      <c r="B100" t="str">
        <f>IF(OR($A100="", B$5=""), "", IF(COUNTIFS(【データ】蓄積用!A$2:A$10000, B$5, 【データ】蓄積用!C$2:C$10000, $A100, 【データ】蓄積用!D$2:D$10000, "&gt;=3000", 【データ】蓄積用!E$2:E$10000, "&gt;=1500")&gt;0, "〇", IF(COUNTIFS(【データ】蓄積用!A$2:A$10000, B$5, 【データ】蓄積用!C$2:C$10000, $A100, 【データ】蓄積用!Q$2:Q$10000, 1, 【データ】蓄積用!AC$2:AC$10000, "&gt;=4.0")&gt;0, "〇", "×")))</f>
        <v>×</v>
      </c>
      <c r="C100" t="str">
        <f>IF(OR($A100="", C$5=""), "", IF(COUNTIFS(【データ】蓄積用!A$2:A$10000, C$5, 【データ】蓄積用!C$2:C$10000, $A100, 【データ】蓄積用!D$2:D$10000, "&gt;=3000", 【データ】蓄積用!E$2:E$10000, "&gt;=1500")&gt;0, "〇", IF(COUNTIFS(【データ】蓄積用!A$2:A$10000, C$5, 【データ】蓄積用!C$2:C$10000, $A100, 【データ】蓄積用!Q$2:Q$10000, 1, 【データ】蓄積用!AC$2:AC$10000, "&gt;=4.0")&gt;0, "〇", "×")))</f>
        <v>×</v>
      </c>
      <c r="D100" t="str">
        <f>IF(OR($A100="", D$5=""), "", IF(COUNTIFS(【データ】蓄積用!A$2:A$10000, D$5, 【データ】蓄積用!C$2:C$10000, $A100, 【データ】蓄積用!D$2:D$10000, "&gt;=3000", 【データ】蓄積用!E$2:E$10000, "&gt;=1500")&gt;0, "〇", IF(COUNTIFS(【データ】蓄積用!A$2:A$10000, D$5, 【データ】蓄積用!C$2:C$10000, $A100, 【データ】蓄積用!Q$2:Q$10000, 1, 【データ】蓄積用!AC$2:AC$10000, "&gt;=4.0")&gt;0, "〇", "×")))</f>
        <v>×</v>
      </c>
      <c r="E100" t="str">
        <f>IF(OR($A100="", E$5=""), "", IF(COUNTIFS(【データ】蓄積用!A$2:A$10000, E$5, 【データ】蓄積用!C$2:C$10000, $A100, 【データ】蓄積用!D$2:D$10000, "&gt;=3000", 【データ】蓄積用!E$2:E$10000, "&gt;=1500")&gt;0, "〇", IF(COUNTIFS(【データ】蓄積用!A$2:A$10000, E$5, 【データ】蓄積用!C$2:C$10000, $A100, 【データ】蓄積用!Q$2:Q$10000, 1, 【データ】蓄積用!AC$2:AC$10000, "&gt;=4.0")&gt;0, "〇", "×")))</f>
        <v>×</v>
      </c>
      <c r="F100" t="str">
        <f>IF(OR($A100="", F$5=""), "", IF(COUNTIFS(【データ】蓄積用!A$2:A$10000, F$5, 【データ】蓄積用!C$2:C$10000, $A100, 【データ】蓄積用!D$2:D$10000, "&gt;=3000", 【データ】蓄積用!E$2:E$10000, "&gt;=1500")&gt;0, "〇", IF(COUNTIFS(【データ】蓄積用!A$2:A$10000, F$5, 【データ】蓄積用!C$2:C$10000, $A100, 【データ】蓄積用!Q$2:Q$10000, 1, 【データ】蓄積用!AC$2:AC$10000, "&gt;=4.0")&gt;0, "〇", "×")))</f>
        <v>×</v>
      </c>
      <c r="G100" t="str">
        <f>IF(OR($A100="", G$5=""), "", IF(COUNTIFS(【データ】蓄積用!A$2:A$10000, G$5, 【データ】蓄積用!C$2:C$10000, $A100, 【データ】蓄積用!D$2:D$10000, "&gt;=3000", 【データ】蓄積用!E$2:E$10000, "&gt;=1500")&gt;0, "〇", IF(COUNTIFS(【データ】蓄積用!A$2:A$10000, G$5, 【データ】蓄積用!C$2:C$10000, $A100, 【データ】蓄積用!Q$2:Q$10000, 1, 【データ】蓄積用!AC$2:AC$10000, "&gt;=4.0")&gt;0, "〇", "×")))</f>
        <v>×</v>
      </c>
      <c r="H100" t="str">
        <f>IF(OR($A100="", H$5=""), "", IF(COUNTIFS(【データ】蓄積用!A$2:A$10000, H$5, 【データ】蓄積用!C$2:C$10000, $A100, 【データ】蓄積用!D$2:D$10000, "&gt;=3000", 【データ】蓄積用!E$2:E$10000, "&gt;=1500")&gt;0, "〇", IF(COUNTIFS(【データ】蓄積用!A$2:A$10000, H$5, 【データ】蓄積用!C$2:C$10000, $A100, 【データ】蓄積用!Q$2:Q$10000, 1, 【データ】蓄積用!AC$2:AC$10000, "&gt;=4.0")&gt;0, "〇", "×")))</f>
        <v>×</v>
      </c>
      <c r="I100" t="str">
        <f>IF(OR($A100="", I$5=""), "", IF(COUNTIFS(【データ】蓄積用!A$2:A$10000, I$5, 【データ】蓄積用!C$2:C$10000, $A100, 【データ】蓄積用!D$2:D$10000, "&gt;=3000", 【データ】蓄積用!E$2:E$10000, "&gt;=1500")&gt;0, "〇", IF(COUNTIFS(【データ】蓄積用!A$2:A$10000, I$5, 【データ】蓄積用!C$2:C$10000, $A100, 【データ】蓄積用!Q$2:Q$10000, 1, 【データ】蓄積用!AC$2:AC$10000, "&gt;=4.0")&gt;0, "〇", "×")))</f>
        <v>×</v>
      </c>
      <c r="J100" t="str">
        <f>IF(OR($A100="", J$5=""), "", IF(COUNTIFS(【データ】蓄積用!A$2:A$10000, J$5, 【データ】蓄積用!C$2:C$10000, $A100, 【データ】蓄積用!D$2:D$10000, "&gt;=3000", 【データ】蓄積用!E$2:E$10000, "&gt;=1500")&gt;0, "〇", IF(COUNTIFS(【データ】蓄積用!A$2:A$10000, J$5, 【データ】蓄積用!C$2:C$10000, $A100, 【データ】蓄積用!Q$2:Q$10000, 1, 【データ】蓄積用!AC$2:AC$10000, "&gt;=4.0")&gt;0, "〇", "×")))</f>
        <v>×</v>
      </c>
      <c r="K100" t="str">
        <f>IF(OR($A100="", K$5=""), "", IF(COUNTIFS(【データ】蓄積用!A$2:A$10000, K$5, 【データ】蓄積用!C$2:C$10000, $A100, 【データ】蓄積用!D$2:D$10000, "&gt;=3000", 【データ】蓄積用!E$2:E$10000, "&gt;=1500")&gt;0, "〇", IF(COUNTIFS(【データ】蓄積用!A$2:A$10000, K$5, 【データ】蓄積用!C$2:C$10000, $A100, 【データ】蓄積用!Q$2:Q$10000, 1, 【データ】蓄積用!AC$2:AC$10000, "&gt;=4.0")&gt;0, "〇", "×")))</f>
        <v>×</v>
      </c>
      <c r="L100" t="str">
        <f>IF(OR($A100="", L$5=""), "", IF(COUNTIFS(【データ】蓄積用!A$2:A$10000, L$5, 【データ】蓄積用!C$2:C$10000, $A100, 【データ】蓄積用!D$2:D$10000, "&gt;=3000", 【データ】蓄積用!E$2:E$10000, "&gt;=1500")&gt;0, "〇", IF(COUNTIFS(【データ】蓄積用!A$2:A$10000, L$5, 【データ】蓄積用!C$2:C$10000, $A100, 【データ】蓄積用!Q$2:Q$10000, 1, 【データ】蓄積用!AC$2:AC$10000, "&gt;=4.0")&gt;0, "〇", "×")))</f>
        <v>×</v>
      </c>
      <c r="M100" t="str">
        <f>IF(OR($A100="", M$5=""), "", IF(COUNTIFS(【データ】蓄積用!A$2:A$10000, M$5, 【データ】蓄積用!C$2:C$10000, $A100, 【データ】蓄積用!D$2:D$10000, "&gt;=3000", 【データ】蓄積用!E$2:E$10000, "&gt;=1500")&gt;0, "〇", IF(COUNTIFS(【データ】蓄積用!A$2:A$10000, M$5, 【データ】蓄積用!C$2:C$10000, $A100, 【データ】蓄積用!Q$2:Q$10000, 1, 【データ】蓄積用!AC$2:AC$10000, "&gt;=4.0")&gt;0, "〇", "×")))</f>
        <v>×</v>
      </c>
      <c r="N100" t="str">
        <f>IF(OR($A100="", N$5=""), "", IF(COUNTIFS(【データ】蓄積用!A$2:A$10000, N$5, 【データ】蓄積用!C$2:C$10000, $A100, 【データ】蓄積用!D$2:D$10000, "&gt;=3000", 【データ】蓄積用!E$2:E$10000, "&gt;=1500")&gt;0, "〇", IF(COUNTIFS(【データ】蓄積用!A$2:A$10000, N$5, 【データ】蓄積用!C$2:C$10000, $A100, 【データ】蓄積用!Q$2:Q$10000, 1, 【データ】蓄積用!AC$2:AC$10000, "&gt;=4.0")&gt;0, "〇", "×")))</f>
        <v>×</v>
      </c>
      <c r="O100" t="str">
        <f>IF(OR($A100="", O$5=""), "", IF(COUNTIFS(【データ】蓄積用!A$2:A$10000, O$5, 【データ】蓄積用!C$2:C$10000, $A100, 【データ】蓄積用!D$2:D$10000, "&gt;=3000", 【データ】蓄積用!E$2:E$10000, "&gt;=1500")&gt;0, "〇", IF(COUNTIFS(【データ】蓄積用!A$2:A$10000, O$5, 【データ】蓄積用!C$2:C$10000, $A100, 【データ】蓄積用!Q$2:Q$10000, 1, 【データ】蓄積用!AC$2:AC$10000, "&gt;=4.0")&gt;0, "〇", "×")))</f>
        <v>×</v>
      </c>
      <c r="P100" t="str">
        <f>IF(OR($A100="", P$5=""), "", IF(COUNTIFS(【データ】蓄積用!A$2:A$10000, P$5, 【データ】蓄積用!C$2:C$10000, $A100, 【データ】蓄積用!D$2:D$10000, "&gt;=3000", 【データ】蓄積用!E$2:E$10000, "&gt;=1500")&gt;0, "〇", IF(COUNTIFS(【データ】蓄積用!A$2:A$10000, P$5, 【データ】蓄積用!C$2:C$10000, $A100, 【データ】蓄積用!Q$2:Q$10000, 1, 【データ】蓄積用!AC$2:AC$10000, "&gt;=4.0")&gt;0, "〇", "×")))</f>
        <v>×</v>
      </c>
      <c r="Q100" t="str">
        <f>IF(OR($A100="", Q$5=""), "", IF(COUNTIFS(【データ】蓄積用!A$2:A$10000, Q$5, 【データ】蓄積用!C$2:C$10000, $A100, 【データ】蓄積用!D$2:D$10000, "&gt;=3000", 【データ】蓄積用!E$2:E$10000, "&gt;=1500")&gt;0, "〇", IF(COUNTIFS(【データ】蓄積用!A$2:A$10000, Q$5, 【データ】蓄積用!C$2:C$10000, $A100, 【データ】蓄積用!Q$2:Q$10000, 1, 【データ】蓄積用!AC$2:AC$10000, "&gt;=4.0")&gt;0, "〇", "×")))</f>
        <v>×</v>
      </c>
      <c r="R100" t="str">
        <f>IF(OR($A100="", R$5=""), "", IF(COUNTIFS(【データ】蓄積用!A$2:A$10000, R$5, 【データ】蓄積用!C$2:C$10000, $A100, 【データ】蓄積用!D$2:D$10000, "&gt;=3000", 【データ】蓄積用!E$2:E$10000, "&gt;=1500")&gt;0, "〇", IF(COUNTIFS(【データ】蓄積用!A$2:A$10000, R$5, 【データ】蓄積用!C$2:C$10000, $A100, 【データ】蓄積用!Q$2:Q$10000, 1, 【データ】蓄積用!AC$2:AC$10000, "&gt;=4.0")&gt;0, "〇", "×")))</f>
        <v>×</v>
      </c>
      <c r="S100" t="str">
        <f>IF(OR($A100="", S$5=""), "", IF(COUNTIFS(【データ】蓄積用!A$2:A$10000, S$5, 【データ】蓄積用!C$2:C$10000, $A100, 【データ】蓄積用!D$2:D$10000, "&gt;=3000", 【データ】蓄積用!E$2:E$10000, "&gt;=1500")&gt;0, "〇", IF(COUNTIFS(【データ】蓄積用!A$2:A$10000, S$5, 【データ】蓄積用!C$2:C$10000, $A100, 【データ】蓄積用!Q$2:Q$10000, 1, 【データ】蓄積用!AC$2:AC$10000, "&gt;=4.0")&gt;0, "〇", "×")))</f>
        <v>×</v>
      </c>
      <c r="T100" t="str">
        <f>IF(OR($A100="", T$5=""), "", IF(COUNTIFS(【データ】蓄積用!A$2:A$10000, T$5, 【データ】蓄積用!C$2:C$10000, $A100, 【データ】蓄積用!D$2:D$10000, "&gt;=3000", 【データ】蓄積用!E$2:E$10000, "&gt;=1500")&gt;0, "〇", IF(COUNTIFS(【データ】蓄積用!A$2:A$10000, T$5, 【データ】蓄積用!C$2:C$10000, $A100, 【データ】蓄積用!Q$2:Q$10000, 1, 【データ】蓄積用!AC$2:AC$10000, "&gt;=4.0")&gt;0, "〇", "×")))</f>
        <v>〇</v>
      </c>
      <c r="U100" t="str">
        <f>IF(OR($A100="", U$5=""), "", IF(COUNTIFS(【データ】蓄積用!A$2:A$10000, U$5, 【データ】蓄積用!C$2:C$10000, $A100, 【データ】蓄積用!D$2:D$10000, "&gt;=3000", 【データ】蓄積用!E$2:E$10000, "&gt;=1500")&gt;0, "〇", IF(COUNTIFS(【データ】蓄積用!A$2:A$10000, U$5, 【データ】蓄積用!C$2:C$10000, $A100, 【データ】蓄積用!Q$2:Q$10000, 1, 【データ】蓄積用!AC$2:AC$10000, "&gt;=4.0")&gt;0, "〇", "×")))</f>
        <v>×</v>
      </c>
      <c r="V100" t="str">
        <f>IF(OR($A100="", V$5=""), "", IF(COUNTIFS(【データ】蓄積用!A$2:A$10000, V$5, 【データ】蓄積用!C$2:C$10000, $A100, 【データ】蓄積用!D$2:D$10000, "&gt;=3000", 【データ】蓄積用!E$2:E$10000, "&gt;=1500")&gt;0, "〇", IF(COUNTIFS(【データ】蓄積用!A$2:A$10000, V$5, 【データ】蓄積用!C$2:C$10000, $A100, 【データ】蓄積用!Q$2:Q$10000, 1, 【データ】蓄積用!AC$2:AC$10000, "&gt;=4.0")&gt;0, "〇", "×")))</f>
        <v>×</v>
      </c>
      <c r="W100" t="str">
        <f>IF(OR($A100="", W$5=""), "", IF(COUNTIFS(【データ】蓄積用!A$2:A$10000, W$5, 【データ】蓄積用!C$2:C$10000, $A100, 【データ】蓄積用!D$2:D$10000, "&gt;=3000", 【データ】蓄積用!E$2:E$10000, "&gt;=1500")&gt;0, "〇", IF(COUNTIFS(【データ】蓄積用!A$2:A$10000, W$5, 【データ】蓄積用!C$2:C$10000, $A100, 【データ】蓄積用!Q$2:Q$10000, 1, 【データ】蓄積用!AC$2:AC$10000, "&gt;=4.0")&gt;0, "〇", "×")))</f>
        <v>×</v>
      </c>
      <c r="X100" t="str">
        <f>IF(OR($A100="", X$5=""), "", IF(COUNTIFS(【データ】蓄積用!A$2:A$10000, X$5, 【データ】蓄積用!C$2:C$10000, $A100, 【データ】蓄積用!D$2:D$10000, "&gt;=3000", 【データ】蓄積用!E$2:E$10000, "&gt;=1500")&gt;0, "〇", IF(COUNTIFS(【データ】蓄積用!A$2:A$10000, X$5, 【データ】蓄積用!C$2:C$10000, $A100, 【データ】蓄積用!Q$2:Q$10000, 1, 【データ】蓄積用!AC$2:AC$10000, "&gt;=4.0")&gt;0, "〇", "×")))</f>
        <v>×</v>
      </c>
      <c r="Y100" t="str">
        <f>IF(OR($A100="", Y$5=""), "", IF(COUNTIFS(【データ】蓄積用!A$2:A$10000, Y$5, 【データ】蓄積用!C$2:C$10000, $A100, 【データ】蓄積用!D$2:D$10000, "&gt;=3000", 【データ】蓄積用!E$2:E$10000, "&gt;=1500")&gt;0, "〇", IF(COUNTIFS(【データ】蓄積用!A$2:A$10000, Y$5, 【データ】蓄積用!C$2:C$10000, $A100, 【データ】蓄積用!Q$2:Q$10000, 1, 【データ】蓄積用!AC$2:AC$10000, "&gt;=4.0")&gt;0, "〇", "×")))</f>
        <v>×</v>
      </c>
      <c r="Z100" t="str">
        <f>IF(OR($A100="", Z$5=""), "", IF(COUNTIFS(【データ】蓄積用!A$2:A$10000, Z$5, 【データ】蓄積用!C$2:C$10000, $A100, 【データ】蓄積用!D$2:D$10000, "&gt;=3000", 【データ】蓄積用!E$2:E$10000, "&gt;=1500")&gt;0, "〇", IF(COUNTIFS(【データ】蓄積用!A$2:A$10000, Z$5, 【データ】蓄積用!C$2:C$10000, $A100, 【データ】蓄積用!Q$2:Q$10000, 1, 【データ】蓄積用!AC$2:AC$10000, "&gt;=4.0")&gt;0, "〇", "×")))</f>
        <v>×</v>
      </c>
      <c r="AA100" t="str">
        <f>IF(OR($A100="", AA$5=""), "", IF(COUNTIFS(【データ】蓄積用!A$2:A$10000, AA$5, 【データ】蓄積用!C$2:C$10000, $A100, 【データ】蓄積用!D$2:D$10000, "&gt;=3000", 【データ】蓄積用!E$2:E$10000, "&gt;=1500")&gt;0, "〇", IF(COUNTIFS(【データ】蓄積用!A$2:A$10000, AA$5, 【データ】蓄積用!C$2:C$10000, $A100, 【データ】蓄積用!Q$2:Q$10000, 1, 【データ】蓄積用!AC$2:AC$10000, "&gt;=4.0")&gt;0, "〇", "×")))</f>
        <v>×</v>
      </c>
      <c r="AB100" t="str">
        <f>IF(OR($A100="", AB$5=""), "", IF(COUNTIFS(【データ】蓄積用!A$2:A$10000, AB$5, 【データ】蓄積用!C$2:C$10000, $A100, 【データ】蓄積用!D$2:D$10000, "&gt;=3000", 【データ】蓄積用!E$2:E$10000, "&gt;=1500")&gt;0, "〇", IF(COUNTIFS(【データ】蓄積用!A$2:A$10000, AB$5, 【データ】蓄積用!C$2:C$10000, $A100, 【データ】蓄積用!Q$2:Q$10000, 1, 【データ】蓄積用!AC$2:AC$10000, "&gt;=4.0")&gt;0, "〇", "×")))</f>
        <v>×</v>
      </c>
      <c r="AC100" t="str">
        <f>IF(OR($A100="", AC$5=""), "", IF(COUNTIFS(【データ】蓄積用!A$2:A$10000, AC$5, 【データ】蓄積用!C$2:C$10000, $A100, 【データ】蓄積用!D$2:D$10000, "&gt;=3000", 【データ】蓄積用!E$2:E$10000, "&gt;=1500")&gt;0, "〇", IF(COUNTIFS(【データ】蓄積用!A$2:A$10000, AC$5, 【データ】蓄積用!C$2:C$10000, $A100, 【データ】蓄積用!Q$2:Q$10000, 1, 【データ】蓄積用!AC$2:AC$10000, "&gt;=4.0")&gt;0, "〇", "×")))</f>
        <v>×</v>
      </c>
      <c r="AD100" t="str">
        <f>IF(OR($A100="", AD$5=""), "", IF(COUNTIFS(【データ】蓄積用!A$2:A$10000, AD$5, 【データ】蓄積用!C$2:C$10000, $A100, 【データ】蓄積用!D$2:D$10000, "&gt;=3000", 【データ】蓄積用!E$2:E$10000, "&gt;=1500")&gt;0, "〇", IF(COUNTIFS(【データ】蓄積用!A$2:A$10000, AD$5, 【データ】蓄積用!C$2:C$10000, $A100, 【データ】蓄積用!Q$2:Q$10000, 1, 【データ】蓄積用!AC$2:AC$10000, "&gt;=4.0")&gt;0, "〇", "×")))</f>
        <v>×</v>
      </c>
      <c r="AE100" t="str">
        <f>IF(OR($A100="", AE$5=""), "", IF(COUNTIFS(【データ】蓄積用!A$2:A$10000, AE$5, 【データ】蓄積用!C$2:C$10000, $A100, 【データ】蓄積用!D$2:D$10000, "&gt;=3000", 【データ】蓄積用!E$2:E$10000, "&gt;=1500")&gt;0, "〇", IF(COUNTIFS(【データ】蓄積用!A$2:A$10000, AE$5, 【データ】蓄積用!C$2:C$10000, $A100, 【データ】蓄積用!Q$2:Q$10000, 1, 【データ】蓄積用!AC$2:AC$10000, "&gt;=4.0")&gt;0, "〇", "×")))</f>
        <v>×</v>
      </c>
      <c r="AF100" t="str">
        <f>IF(OR($A100="", AF$5=""), "", IF(COUNTIFS(【データ】蓄積用!A$2:A$10000, AF$5, 【データ】蓄積用!C$2:C$10000, $A100, 【データ】蓄積用!D$2:D$10000, "&gt;=3000", 【データ】蓄積用!E$2:E$10000, "&gt;=1500")&gt;0, "〇", IF(COUNTIFS(【データ】蓄積用!A$2:A$10000, AF$5, 【データ】蓄積用!C$2:C$10000, $A100, 【データ】蓄積用!Q$2:Q$10000, 1, 【データ】蓄積用!AC$2:AC$10000, "&gt;=4.0")&gt;0, "〇", "×")))</f>
        <v>×</v>
      </c>
      <c r="AG100" t="str">
        <f>IF(OR($A100="", AG$5=""), "", IF(COUNTIFS(【データ】蓄積用!A$2:A$10000, AG$5, 【データ】蓄積用!C$2:C$10000, $A100, 【データ】蓄積用!D$2:D$10000, "&gt;=3000", 【データ】蓄積用!E$2:E$10000, "&gt;=1500")&gt;0, "〇", IF(COUNTIFS(【データ】蓄積用!A$2:A$10000, AG$5, 【データ】蓄積用!C$2:C$10000, $A100, 【データ】蓄積用!Q$2:Q$10000, 1, 【データ】蓄積用!AC$2:AC$10000, "&gt;=4.0")&gt;0, "〇", "×")))</f>
        <v>×</v>
      </c>
      <c r="AH100" t="str">
        <f>IF(OR($A100="", AH$5=""), "", IF(COUNTIFS(【データ】蓄積用!A$2:A$10000, AH$5, 【データ】蓄積用!C$2:C$10000, $A100, 【データ】蓄積用!D$2:D$10000, "&gt;=3000", 【データ】蓄積用!E$2:E$10000, "&gt;=1500")&gt;0, "〇", IF(COUNTIFS(【データ】蓄積用!A$2:A$10000, AH$5, 【データ】蓄積用!C$2:C$10000, $A100, 【データ】蓄積用!Q$2:Q$10000, 1, 【データ】蓄積用!AC$2:AC$10000, "&gt;=4.0")&gt;0, "〇", "×")))</f>
        <v>×</v>
      </c>
      <c r="AI100" t="str">
        <f>IF(OR($A100="", AI$5=""), "", IF(COUNTIFS(【データ】蓄積用!A$2:A$10000, AI$5, 【データ】蓄積用!C$2:C$10000, $A100, 【データ】蓄積用!D$2:D$10000, "&gt;=3000", 【データ】蓄積用!E$2:E$10000, "&gt;=1500")&gt;0, "〇", IF(COUNTIFS(【データ】蓄積用!A$2:A$10000, AI$5, 【データ】蓄積用!C$2:C$10000, $A100, 【データ】蓄積用!Q$2:Q$10000, 1, 【データ】蓄積用!AC$2:AC$10000, "&gt;=4.0")&gt;0, "〇", "×")))</f>
        <v>〇</v>
      </c>
      <c r="AJ100" t="str">
        <f>IF(OR($A100="", AJ$5=""), "", IF(COUNTIFS(【データ】蓄積用!A$2:A$10000, AJ$5, 【データ】蓄積用!C$2:C$10000, $A100, 【データ】蓄積用!D$2:D$10000, "&gt;=3000", 【データ】蓄積用!E$2:E$10000, "&gt;=1500")&gt;0, "〇", IF(COUNTIFS(【データ】蓄積用!A$2:A$10000, AJ$5, 【データ】蓄積用!C$2:C$10000, $A100, 【データ】蓄積用!Q$2:Q$10000, 1, 【データ】蓄積用!AC$2:AC$10000, "&gt;=4.0")&gt;0, "〇", "×")))</f>
        <v>×</v>
      </c>
      <c r="AK100" t="str">
        <f>IF(OR($A100="", AK$5=""), "", IF(COUNTIFS(【データ】蓄積用!A$2:A$10000, AK$5, 【データ】蓄積用!C$2:C$10000, $A100, 【データ】蓄積用!D$2:D$10000, "&gt;=3000", 【データ】蓄積用!E$2:E$10000, "&gt;=1500")&gt;0, "〇", IF(COUNTIFS(【データ】蓄積用!A$2:A$10000, AK$5, 【データ】蓄積用!C$2:C$10000, $A100, 【データ】蓄積用!Q$2:Q$10000, 1, 【データ】蓄積用!AC$2:AC$10000, "&gt;=4.0")&gt;0, "〇", "×")))</f>
        <v>×</v>
      </c>
      <c r="AL100" t="str">
        <f>IF(OR($A100="", AL$5=""), "", IF(COUNTIFS(【データ】蓄積用!A$2:A$10000, AL$5, 【データ】蓄積用!C$2:C$10000, $A100, 【データ】蓄積用!D$2:D$10000, "&gt;=3000", 【データ】蓄積用!E$2:E$10000, "&gt;=1500")&gt;0, "〇", IF(COUNTIFS(【データ】蓄積用!A$2:A$10000, AL$5, 【データ】蓄積用!C$2:C$10000, $A100, 【データ】蓄積用!Q$2:Q$10000, 1, 【データ】蓄積用!AC$2:AC$10000, "&gt;=4.0")&gt;0, "〇", "×")))</f>
        <v>×</v>
      </c>
      <c r="AM100" t="str">
        <f>IF(OR($A100="", AM$5=""), "", IF(COUNTIFS(【データ】蓄積用!A$2:A$10000, AM$5, 【データ】蓄積用!C$2:C$10000, $A100, 【データ】蓄積用!D$2:D$10000, "&gt;=3000", 【データ】蓄積用!E$2:E$10000, "&gt;=1500")&gt;0, "〇", IF(COUNTIFS(【データ】蓄積用!A$2:A$10000, AM$5, 【データ】蓄積用!C$2:C$10000, $A100, 【データ】蓄積用!Q$2:Q$10000, 1, 【データ】蓄積用!AC$2:AC$10000, "&gt;=4.0")&gt;0, "〇", "×")))</f>
        <v>×</v>
      </c>
      <c r="AN100" t="str">
        <f>IF(OR($A100="", AN$5=""), "", IF(COUNTIFS(【データ】蓄積用!A$2:A$10000, AN$5, 【データ】蓄積用!C$2:C$10000, $A100, 【データ】蓄積用!D$2:D$10000, "&gt;=3000", 【データ】蓄積用!E$2:E$10000, "&gt;=1500")&gt;0, "〇", IF(COUNTIFS(【データ】蓄積用!A$2:A$10000, AN$5, 【データ】蓄積用!C$2:C$10000, $A100, 【データ】蓄積用!Q$2:Q$10000, 1, 【データ】蓄積用!AC$2:AC$10000, "&gt;=4.0")&gt;0, "〇", "×")))</f>
        <v>×</v>
      </c>
      <c r="AO100" t="str">
        <f>IF(OR($A100="", AO$5=""), "", IF(COUNTIFS(【データ】蓄積用!A$2:A$10000, AO$5, 【データ】蓄積用!C$2:C$10000, $A100, 【データ】蓄積用!D$2:D$10000, "&gt;=3000", 【データ】蓄積用!E$2:E$10000, "&gt;=1500")&gt;0, "〇", IF(COUNTIFS(【データ】蓄積用!A$2:A$10000, AO$5, 【データ】蓄積用!C$2:C$10000, $A100, 【データ】蓄積用!Q$2:Q$10000, 1, 【データ】蓄積用!AC$2:AC$10000, "&gt;=4.0")&gt;0, "〇", "×")))</f>
        <v>×</v>
      </c>
      <c r="AP100" t="str">
        <f>IF(OR($A100="", AP$5=""), "", IF(COUNTIFS(【データ】蓄積用!A$2:A$10000, AP$5, 【データ】蓄積用!C$2:C$10000, $A100, 【データ】蓄積用!D$2:D$10000, "&gt;=3000", 【データ】蓄積用!E$2:E$10000, "&gt;=1500")&gt;0, "〇", IF(COUNTIFS(【データ】蓄積用!A$2:A$10000, AP$5, 【データ】蓄積用!C$2:C$10000, $A100, 【データ】蓄積用!Q$2:Q$10000, 1, 【データ】蓄積用!AC$2:AC$10000, "&gt;=4.0")&gt;0, "〇", "×")))</f>
        <v>×</v>
      </c>
      <c r="AQ100" t="str">
        <f>IF(OR($A100="", AQ$5=""), "", IF(COUNTIFS(【データ】蓄積用!A$2:A$10000, AQ$5, 【データ】蓄積用!C$2:C$10000, $A100, 【データ】蓄積用!D$2:D$10000, "&gt;=3000", 【データ】蓄積用!E$2:E$10000, "&gt;=1500")&gt;0, "〇", IF(COUNTIFS(【データ】蓄積用!A$2:A$10000, AQ$5, 【データ】蓄積用!C$2:C$10000, $A100, 【データ】蓄積用!Q$2:Q$10000, 1, 【データ】蓄積用!AC$2:AC$10000, "&gt;=4.0")&gt;0, "〇", "×")))</f>
        <v>×</v>
      </c>
      <c r="AR100" t="str">
        <f>IF(OR($A100="", AR$5=""), "", IF(COUNTIFS(【データ】蓄積用!A$2:A$10000, AR$5, 【データ】蓄積用!C$2:C$10000, $A100, 【データ】蓄積用!D$2:D$10000, "&gt;=3000", 【データ】蓄積用!E$2:E$10000, "&gt;=1500")&gt;0, "〇", IF(COUNTIFS(【データ】蓄積用!A$2:A$10000, AR$5, 【データ】蓄積用!C$2:C$10000, $A100, 【データ】蓄積用!Q$2:Q$10000, 1, 【データ】蓄積用!AC$2:AC$10000, "&gt;=4.0")&gt;0, "〇", "×")))</f>
        <v>×</v>
      </c>
      <c r="AS100" t="str">
        <f>IF(OR($A100="", AS$5=""), "", IF(COUNTIFS(【データ】蓄積用!A$2:A$10000, AS$5, 【データ】蓄積用!C$2:C$10000, $A100, 【データ】蓄積用!D$2:D$10000, "&gt;=3000", 【データ】蓄積用!E$2:E$10000, "&gt;=1500")&gt;0, "〇", IF(COUNTIFS(【データ】蓄積用!A$2:A$10000, AS$5, 【データ】蓄積用!C$2:C$10000, $A100, 【データ】蓄積用!Q$2:Q$10000, 1, 【データ】蓄積用!AC$2:AC$10000, "&gt;=4.0")&gt;0, "〇", "×")))</f>
        <v>×</v>
      </c>
      <c r="AT100" t="str">
        <f>IF(OR($A100="", AT$5=""), "", IF(COUNTIFS(【データ】蓄積用!A$2:A$10000, AT$5, 【データ】蓄積用!C$2:C$10000, $A100, 【データ】蓄積用!D$2:D$10000, "&gt;=3000", 【データ】蓄積用!E$2:E$10000, "&gt;=1500")&gt;0, "〇", IF(COUNTIFS(【データ】蓄積用!A$2:A$10000, AT$5, 【データ】蓄積用!C$2:C$10000, $A100, 【データ】蓄積用!Q$2:Q$10000, 1, 【データ】蓄積用!AC$2:AC$10000, "&gt;=4.0")&gt;0, "〇", "×")))</f>
        <v>×</v>
      </c>
      <c r="AU100" t="str">
        <f>IF(OR($A100="", AU$5=""), "", IF(COUNTIFS(【データ】蓄積用!A$2:A$10000, AU$5, 【データ】蓄積用!C$2:C$10000, $A100, 【データ】蓄積用!D$2:D$10000, "&gt;=3000", 【データ】蓄積用!E$2:E$10000, "&gt;=1500")&gt;0, "〇", IF(COUNTIFS(【データ】蓄積用!A$2:A$10000, AU$5, 【データ】蓄積用!C$2:C$10000, $A100, 【データ】蓄積用!Q$2:Q$10000, 1, 【データ】蓄積用!AC$2:AC$10000, "&gt;=4.0")&gt;0, "〇", "×")))</f>
        <v>×</v>
      </c>
      <c r="AV100" t="str">
        <f>IF(OR($A100="", AV$5=""), "", IF(COUNTIFS(【データ】蓄積用!A$2:A$10000, AV$5, 【データ】蓄積用!C$2:C$10000, $A100, 【データ】蓄積用!D$2:D$10000, "&gt;=3000", 【データ】蓄積用!E$2:E$10000, "&gt;=1500")&gt;0, "〇", IF(COUNTIFS(【データ】蓄積用!A$2:A$10000, AV$5, 【データ】蓄積用!C$2:C$10000, $A100, 【データ】蓄積用!Q$2:Q$10000, 1, 【データ】蓄積用!AC$2:AC$10000, "&gt;=4.0")&gt;0, "〇", "×")))</f>
        <v>×</v>
      </c>
      <c r="AW100" t="str">
        <f>IF(OR($A100="", AW$5=""), "", IF(COUNTIFS(【データ】蓄積用!A$2:A$10000, AW$5, 【データ】蓄積用!C$2:C$10000, $A100, 【データ】蓄積用!D$2:D$10000, "&gt;=3000", 【データ】蓄積用!E$2:E$10000, "&gt;=1500")&gt;0, "〇", IF(COUNTIFS(【データ】蓄積用!A$2:A$10000, AW$5, 【データ】蓄積用!C$2:C$10000, $A100, 【データ】蓄積用!Q$2:Q$10000, 1, 【データ】蓄積用!AC$2:AC$10000, "&gt;=4.0")&gt;0, "〇", "×")))</f>
        <v>×</v>
      </c>
      <c r="AX100" t="str">
        <f>IF(OR($A100="", AX$5=""), "", IF(COUNTIFS(【データ】蓄積用!A$2:A$10000, AX$5, 【データ】蓄積用!C$2:C$10000, $A100, 【データ】蓄積用!D$2:D$10000, "&gt;=3000", 【データ】蓄積用!E$2:E$10000, "&gt;=1500")&gt;0, "〇", IF(COUNTIFS(【データ】蓄積用!A$2:A$10000, AX$5, 【データ】蓄積用!C$2:C$10000, $A100, 【データ】蓄積用!Q$2:Q$10000, 1, 【データ】蓄積用!AC$2:AC$10000, "&gt;=4.0")&gt;0, "〇", "×")))</f>
        <v>×</v>
      </c>
      <c r="AY100" t="str">
        <f>IF(OR($A100="", AY$5=""), "", IF(COUNTIFS(【データ】蓄積用!A$2:A$10000, AY$5, 【データ】蓄積用!C$2:C$10000, $A100, 【データ】蓄積用!D$2:D$10000, "&gt;=3000", 【データ】蓄積用!E$2:E$10000, "&gt;=1500")&gt;0, "〇", IF(COUNTIFS(【データ】蓄積用!A$2:A$10000, AY$5, 【データ】蓄積用!C$2:C$10000, $A100, 【データ】蓄積用!Q$2:Q$10000, 1, 【データ】蓄積用!AC$2:AC$10000, "&gt;=4.0")&gt;0, "〇", "×")))</f>
        <v/>
      </c>
    </row>
    <row r="101" spans="1:51">
      <c r="A101">
        <v>705</v>
      </c>
      <c r="B101" t="str">
        <f>IF(OR($A101="", B$5=""), "", IF(COUNTIFS(【データ】蓄積用!A$2:A$10000, B$5, 【データ】蓄積用!C$2:C$10000, $A101, 【データ】蓄積用!D$2:D$10000, "&gt;=3000", 【データ】蓄積用!E$2:E$10000, "&gt;=1500")&gt;0, "〇", IF(COUNTIFS(【データ】蓄積用!A$2:A$10000, B$5, 【データ】蓄積用!C$2:C$10000, $A101, 【データ】蓄積用!Q$2:Q$10000, 1, 【データ】蓄積用!AC$2:AC$10000, "&gt;=4.0")&gt;0, "〇", "×")))</f>
        <v>×</v>
      </c>
      <c r="C101" t="str">
        <f>IF(OR($A101="", C$5=""), "", IF(COUNTIFS(【データ】蓄積用!A$2:A$10000, C$5, 【データ】蓄積用!C$2:C$10000, $A101, 【データ】蓄積用!D$2:D$10000, "&gt;=3000", 【データ】蓄積用!E$2:E$10000, "&gt;=1500")&gt;0, "〇", IF(COUNTIFS(【データ】蓄積用!A$2:A$10000, C$5, 【データ】蓄積用!C$2:C$10000, $A101, 【データ】蓄積用!Q$2:Q$10000, 1, 【データ】蓄積用!AC$2:AC$10000, "&gt;=4.0")&gt;0, "〇", "×")))</f>
        <v>×</v>
      </c>
      <c r="D101" t="str">
        <f>IF(OR($A101="", D$5=""), "", IF(COUNTIFS(【データ】蓄積用!A$2:A$10000, D$5, 【データ】蓄積用!C$2:C$10000, $A101, 【データ】蓄積用!D$2:D$10000, "&gt;=3000", 【データ】蓄積用!E$2:E$10000, "&gt;=1500")&gt;0, "〇", IF(COUNTIFS(【データ】蓄積用!A$2:A$10000, D$5, 【データ】蓄積用!C$2:C$10000, $A101, 【データ】蓄積用!Q$2:Q$10000, 1, 【データ】蓄積用!AC$2:AC$10000, "&gt;=4.0")&gt;0, "〇", "×")))</f>
        <v>×</v>
      </c>
      <c r="E101" t="str">
        <f>IF(OR($A101="", E$5=""), "", IF(COUNTIFS(【データ】蓄積用!A$2:A$10000, E$5, 【データ】蓄積用!C$2:C$10000, $A101, 【データ】蓄積用!D$2:D$10000, "&gt;=3000", 【データ】蓄積用!E$2:E$10000, "&gt;=1500")&gt;0, "〇", IF(COUNTIFS(【データ】蓄積用!A$2:A$10000, E$5, 【データ】蓄積用!C$2:C$10000, $A101, 【データ】蓄積用!Q$2:Q$10000, 1, 【データ】蓄積用!AC$2:AC$10000, "&gt;=4.0")&gt;0, "〇", "×")))</f>
        <v>×</v>
      </c>
      <c r="F101" t="str">
        <f>IF(OR($A101="", F$5=""), "", IF(COUNTIFS(【データ】蓄積用!A$2:A$10000, F$5, 【データ】蓄積用!C$2:C$10000, $A101, 【データ】蓄積用!D$2:D$10000, "&gt;=3000", 【データ】蓄積用!E$2:E$10000, "&gt;=1500")&gt;0, "〇", IF(COUNTIFS(【データ】蓄積用!A$2:A$10000, F$5, 【データ】蓄積用!C$2:C$10000, $A101, 【データ】蓄積用!Q$2:Q$10000, 1, 【データ】蓄積用!AC$2:AC$10000, "&gt;=4.0")&gt;0, "〇", "×")))</f>
        <v>×</v>
      </c>
      <c r="G101" t="str">
        <f>IF(OR($A101="", G$5=""), "", IF(COUNTIFS(【データ】蓄積用!A$2:A$10000, G$5, 【データ】蓄積用!C$2:C$10000, $A101, 【データ】蓄積用!D$2:D$10000, "&gt;=3000", 【データ】蓄積用!E$2:E$10000, "&gt;=1500")&gt;0, "〇", IF(COUNTIFS(【データ】蓄積用!A$2:A$10000, G$5, 【データ】蓄積用!C$2:C$10000, $A101, 【データ】蓄積用!Q$2:Q$10000, 1, 【データ】蓄積用!AC$2:AC$10000, "&gt;=4.0")&gt;0, "〇", "×")))</f>
        <v>×</v>
      </c>
      <c r="H101" t="str">
        <f>IF(OR($A101="", H$5=""), "", IF(COUNTIFS(【データ】蓄積用!A$2:A$10000, H$5, 【データ】蓄積用!C$2:C$10000, $A101, 【データ】蓄積用!D$2:D$10000, "&gt;=3000", 【データ】蓄積用!E$2:E$10000, "&gt;=1500")&gt;0, "〇", IF(COUNTIFS(【データ】蓄積用!A$2:A$10000, H$5, 【データ】蓄積用!C$2:C$10000, $A101, 【データ】蓄積用!Q$2:Q$10000, 1, 【データ】蓄積用!AC$2:AC$10000, "&gt;=4.0")&gt;0, "〇", "×")))</f>
        <v>×</v>
      </c>
      <c r="I101" t="str">
        <f>IF(OR($A101="", I$5=""), "", IF(COUNTIFS(【データ】蓄積用!A$2:A$10000, I$5, 【データ】蓄積用!C$2:C$10000, $A101, 【データ】蓄積用!D$2:D$10000, "&gt;=3000", 【データ】蓄積用!E$2:E$10000, "&gt;=1500")&gt;0, "〇", IF(COUNTIFS(【データ】蓄積用!A$2:A$10000, I$5, 【データ】蓄積用!C$2:C$10000, $A101, 【データ】蓄積用!Q$2:Q$10000, 1, 【データ】蓄積用!AC$2:AC$10000, "&gt;=4.0")&gt;0, "〇", "×")))</f>
        <v>×</v>
      </c>
      <c r="J101" t="str">
        <f>IF(OR($A101="", J$5=""), "", IF(COUNTIFS(【データ】蓄積用!A$2:A$10000, J$5, 【データ】蓄積用!C$2:C$10000, $A101, 【データ】蓄積用!D$2:D$10000, "&gt;=3000", 【データ】蓄積用!E$2:E$10000, "&gt;=1500")&gt;0, "〇", IF(COUNTIFS(【データ】蓄積用!A$2:A$10000, J$5, 【データ】蓄積用!C$2:C$10000, $A101, 【データ】蓄積用!Q$2:Q$10000, 1, 【データ】蓄積用!AC$2:AC$10000, "&gt;=4.0")&gt;0, "〇", "×")))</f>
        <v>〇</v>
      </c>
      <c r="K101" t="str">
        <f>IF(OR($A101="", K$5=""), "", IF(COUNTIFS(【データ】蓄積用!A$2:A$10000, K$5, 【データ】蓄積用!C$2:C$10000, $A101, 【データ】蓄積用!D$2:D$10000, "&gt;=3000", 【データ】蓄積用!E$2:E$10000, "&gt;=1500")&gt;0, "〇", IF(COUNTIFS(【データ】蓄積用!A$2:A$10000, K$5, 【データ】蓄積用!C$2:C$10000, $A101, 【データ】蓄積用!Q$2:Q$10000, 1, 【データ】蓄積用!AC$2:AC$10000, "&gt;=4.0")&gt;0, "〇", "×")))</f>
        <v>×</v>
      </c>
      <c r="L101" t="str">
        <f>IF(OR($A101="", L$5=""), "", IF(COUNTIFS(【データ】蓄積用!A$2:A$10000, L$5, 【データ】蓄積用!C$2:C$10000, $A101, 【データ】蓄積用!D$2:D$10000, "&gt;=3000", 【データ】蓄積用!E$2:E$10000, "&gt;=1500")&gt;0, "〇", IF(COUNTIFS(【データ】蓄積用!A$2:A$10000, L$5, 【データ】蓄積用!C$2:C$10000, $A101, 【データ】蓄積用!Q$2:Q$10000, 1, 【データ】蓄積用!AC$2:AC$10000, "&gt;=4.0")&gt;0, "〇", "×")))</f>
        <v>×</v>
      </c>
      <c r="M101" t="str">
        <f>IF(OR($A101="", M$5=""), "", IF(COUNTIFS(【データ】蓄積用!A$2:A$10000, M$5, 【データ】蓄積用!C$2:C$10000, $A101, 【データ】蓄積用!D$2:D$10000, "&gt;=3000", 【データ】蓄積用!E$2:E$10000, "&gt;=1500")&gt;0, "〇", IF(COUNTIFS(【データ】蓄積用!A$2:A$10000, M$5, 【データ】蓄積用!C$2:C$10000, $A101, 【データ】蓄積用!Q$2:Q$10000, 1, 【データ】蓄積用!AC$2:AC$10000, "&gt;=4.0")&gt;0, "〇", "×")))</f>
        <v>×</v>
      </c>
      <c r="N101" t="str">
        <f>IF(OR($A101="", N$5=""), "", IF(COUNTIFS(【データ】蓄積用!A$2:A$10000, N$5, 【データ】蓄積用!C$2:C$10000, $A101, 【データ】蓄積用!D$2:D$10000, "&gt;=3000", 【データ】蓄積用!E$2:E$10000, "&gt;=1500")&gt;0, "〇", IF(COUNTIFS(【データ】蓄積用!A$2:A$10000, N$5, 【データ】蓄積用!C$2:C$10000, $A101, 【データ】蓄積用!Q$2:Q$10000, 1, 【データ】蓄積用!AC$2:AC$10000, "&gt;=4.0")&gt;0, "〇", "×")))</f>
        <v>×</v>
      </c>
      <c r="O101" t="str">
        <f>IF(OR($A101="", O$5=""), "", IF(COUNTIFS(【データ】蓄積用!A$2:A$10000, O$5, 【データ】蓄積用!C$2:C$10000, $A101, 【データ】蓄積用!D$2:D$10000, "&gt;=3000", 【データ】蓄積用!E$2:E$10000, "&gt;=1500")&gt;0, "〇", IF(COUNTIFS(【データ】蓄積用!A$2:A$10000, O$5, 【データ】蓄積用!C$2:C$10000, $A101, 【データ】蓄積用!Q$2:Q$10000, 1, 【データ】蓄積用!AC$2:AC$10000, "&gt;=4.0")&gt;0, "〇", "×")))</f>
        <v>×</v>
      </c>
      <c r="P101" t="str">
        <f>IF(OR($A101="", P$5=""), "", IF(COUNTIFS(【データ】蓄積用!A$2:A$10000, P$5, 【データ】蓄積用!C$2:C$10000, $A101, 【データ】蓄積用!D$2:D$10000, "&gt;=3000", 【データ】蓄積用!E$2:E$10000, "&gt;=1500")&gt;0, "〇", IF(COUNTIFS(【データ】蓄積用!A$2:A$10000, P$5, 【データ】蓄積用!C$2:C$10000, $A101, 【データ】蓄積用!Q$2:Q$10000, 1, 【データ】蓄積用!AC$2:AC$10000, "&gt;=4.0")&gt;0, "〇", "×")))</f>
        <v>×</v>
      </c>
      <c r="Q101" t="str">
        <f>IF(OR($A101="", Q$5=""), "", IF(COUNTIFS(【データ】蓄積用!A$2:A$10000, Q$5, 【データ】蓄積用!C$2:C$10000, $A101, 【データ】蓄積用!D$2:D$10000, "&gt;=3000", 【データ】蓄積用!E$2:E$10000, "&gt;=1500")&gt;0, "〇", IF(COUNTIFS(【データ】蓄積用!A$2:A$10000, Q$5, 【データ】蓄積用!C$2:C$10000, $A101, 【データ】蓄積用!Q$2:Q$10000, 1, 【データ】蓄積用!AC$2:AC$10000, "&gt;=4.0")&gt;0, "〇", "×")))</f>
        <v>×</v>
      </c>
      <c r="R101" t="str">
        <f>IF(OR($A101="", R$5=""), "", IF(COUNTIFS(【データ】蓄積用!A$2:A$10000, R$5, 【データ】蓄積用!C$2:C$10000, $A101, 【データ】蓄積用!D$2:D$10000, "&gt;=3000", 【データ】蓄積用!E$2:E$10000, "&gt;=1500")&gt;0, "〇", IF(COUNTIFS(【データ】蓄積用!A$2:A$10000, R$5, 【データ】蓄積用!C$2:C$10000, $A101, 【データ】蓄積用!Q$2:Q$10000, 1, 【データ】蓄積用!AC$2:AC$10000, "&gt;=4.0")&gt;0, "〇", "×")))</f>
        <v>×</v>
      </c>
      <c r="S101" t="str">
        <f>IF(OR($A101="", S$5=""), "", IF(COUNTIFS(【データ】蓄積用!A$2:A$10000, S$5, 【データ】蓄積用!C$2:C$10000, $A101, 【データ】蓄積用!D$2:D$10000, "&gt;=3000", 【データ】蓄積用!E$2:E$10000, "&gt;=1500")&gt;0, "〇", IF(COUNTIFS(【データ】蓄積用!A$2:A$10000, S$5, 【データ】蓄積用!C$2:C$10000, $A101, 【データ】蓄積用!Q$2:Q$10000, 1, 【データ】蓄積用!AC$2:AC$10000, "&gt;=4.0")&gt;0, "〇", "×")))</f>
        <v>×</v>
      </c>
      <c r="T101" t="str">
        <f>IF(OR($A101="", T$5=""), "", IF(COUNTIFS(【データ】蓄積用!A$2:A$10000, T$5, 【データ】蓄積用!C$2:C$10000, $A101, 【データ】蓄積用!D$2:D$10000, "&gt;=3000", 【データ】蓄積用!E$2:E$10000, "&gt;=1500")&gt;0, "〇", IF(COUNTIFS(【データ】蓄積用!A$2:A$10000, T$5, 【データ】蓄積用!C$2:C$10000, $A101, 【データ】蓄積用!Q$2:Q$10000, 1, 【データ】蓄積用!AC$2:AC$10000, "&gt;=4.0")&gt;0, "〇", "×")))</f>
        <v>×</v>
      </c>
      <c r="U101" t="str">
        <f>IF(OR($A101="", U$5=""), "", IF(COUNTIFS(【データ】蓄積用!A$2:A$10000, U$5, 【データ】蓄積用!C$2:C$10000, $A101, 【データ】蓄積用!D$2:D$10000, "&gt;=3000", 【データ】蓄積用!E$2:E$10000, "&gt;=1500")&gt;0, "〇", IF(COUNTIFS(【データ】蓄積用!A$2:A$10000, U$5, 【データ】蓄積用!C$2:C$10000, $A101, 【データ】蓄積用!Q$2:Q$10000, 1, 【データ】蓄積用!AC$2:AC$10000, "&gt;=4.0")&gt;0, "〇", "×")))</f>
        <v>×</v>
      </c>
      <c r="V101" t="str">
        <f>IF(OR($A101="", V$5=""), "", IF(COUNTIFS(【データ】蓄積用!A$2:A$10000, V$5, 【データ】蓄積用!C$2:C$10000, $A101, 【データ】蓄積用!D$2:D$10000, "&gt;=3000", 【データ】蓄積用!E$2:E$10000, "&gt;=1500")&gt;0, "〇", IF(COUNTIFS(【データ】蓄積用!A$2:A$10000, V$5, 【データ】蓄積用!C$2:C$10000, $A101, 【データ】蓄積用!Q$2:Q$10000, 1, 【データ】蓄積用!AC$2:AC$10000, "&gt;=4.0")&gt;0, "〇", "×")))</f>
        <v>×</v>
      </c>
      <c r="W101" t="str">
        <f>IF(OR($A101="", W$5=""), "", IF(COUNTIFS(【データ】蓄積用!A$2:A$10000, W$5, 【データ】蓄積用!C$2:C$10000, $A101, 【データ】蓄積用!D$2:D$10000, "&gt;=3000", 【データ】蓄積用!E$2:E$10000, "&gt;=1500")&gt;0, "〇", IF(COUNTIFS(【データ】蓄積用!A$2:A$10000, W$5, 【データ】蓄積用!C$2:C$10000, $A101, 【データ】蓄積用!Q$2:Q$10000, 1, 【データ】蓄積用!AC$2:AC$10000, "&gt;=4.0")&gt;0, "〇", "×")))</f>
        <v>×</v>
      </c>
      <c r="X101" t="str">
        <f>IF(OR($A101="", X$5=""), "", IF(COUNTIFS(【データ】蓄積用!A$2:A$10000, X$5, 【データ】蓄積用!C$2:C$10000, $A101, 【データ】蓄積用!D$2:D$10000, "&gt;=3000", 【データ】蓄積用!E$2:E$10000, "&gt;=1500")&gt;0, "〇", IF(COUNTIFS(【データ】蓄積用!A$2:A$10000, X$5, 【データ】蓄積用!C$2:C$10000, $A101, 【データ】蓄積用!Q$2:Q$10000, 1, 【データ】蓄積用!AC$2:AC$10000, "&gt;=4.0")&gt;0, "〇", "×")))</f>
        <v>×</v>
      </c>
      <c r="Y101" t="str">
        <f>IF(OR($A101="", Y$5=""), "", IF(COUNTIFS(【データ】蓄積用!A$2:A$10000, Y$5, 【データ】蓄積用!C$2:C$10000, $A101, 【データ】蓄積用!D$2:D$10000, "&gt;=3000", 【データ】蓄積用!E$2:E$10000, "&gt;=1500")&gt;0, "〇", IF(COUNTIFS(【データ】蓄積用!A$2:A$10000, Y$5, 【データ】蓄積用!C$2:C$10000, $A101, 【データ】蓄積用!Q$2:Q$10000, 1, 【データ】蓄積用!AC$2:AC$10000, "&gt;=4.0")&gt;0, "〇", "×")))</f>
        <v>×</v>
      </c>
      <c r="Z101" t="str">
        <f>IF(OR($A101="", Z$5=""), "", IF(COUNTIFS(【データ】蓄積用!A$2:A$10000, Z$5, 【データ】蓄積用!C$2:C$10000, $A101, 【データ】蓄積用!D$2:D$10000, "&gt;=3000", 【データ】蓄積用!E$2:E$10000, "&gt;=1500")&gt;0, "〇", IF(COUNTIFS(【データ】蓄積用!A$2:A$10000, Z$5, 【データ】蓄積用!C$2:C$10000, $A101, 【データ】蓄積用!Q$2:Q$10000, 1, 【データ】蓄積用!AC$2:AC$10000, "&gt;=4.0")&gt;0, "〇", "×")))</f>
        <v>×</v>
      </c>
      <c r="AA101" t="str">
        <f>IF(OR($A101="", AA$5=""), "", IF(COUNTIFS(【データ】蓄積用!A$2:A$10000, AA$5, 【データ】蓄積用!C$2:C$10000, $A101, 【データ】蓄積用!D$2:D$10000, "&gt;=3000", 【データ】蓄積用!E$2:E$10000, "&gt;=1500")&gt;0, "〇", IF(COUNTIFS(【データ】蓄積用!A$2:A$10000, AA$5, 【データ】蓄積用!C$2:C$10000, $A101, 【データ】蓄積用!Q$2:Q$10000, 1, 【データ】蓄積用!AC$2:AC$10000, "&gt;=4.0")&gt;0, "〇", "×")))</f>
        <v>×</v>
      </c>
      <c r="AB101" t="str">
        <f>IF(OR($A101="", AB$5=""), "", IF(COUNTIFS(【データ】蓄積用!A$2:A$10000, AB$5, 【データ】蓄積用!C$2:C$10000, $A101, 【データ】蓄積用!D$2:D$10000, "&gt;=3000", 【データ】蓄積用!E$2:E$10000, "&gt;=1500")&gt;0, "〇", IF(COUNTIFS(【データ】蓄積用!A$2:A$10000, AB$5, 【データ】蓄積用!C$2:C$10000, $A101, 【データ】蓄積用!Q$2:Q$10000, 1, 【データ】蓄積用!AC$2:AC$10000, "&gt;=4.0")&gt;0, "〇", "×")))</f>
        <v>×</v>
      </c>
      <c r="AC101" t="str">
        <f>IF(OR($A101="", AC$5=""), "", IF(COUNTIFS(【データ】蓄積用!A$2:A$10000, AC$5, 【データ】蓄積用!C$2:C$10000, $A101, 【データ】蓄積用!D$2:D$10000, "&gt;=3000", 【データ】蓄積用!E$2:E$10000, "&gt;=1500")&gt;0, "〇", IF(COUNTIFS(【データ】蓄積用!A$2:A$10000, AC$5, 【データ】蓄積用!C$2:C$10000, $A101, 【データ】蓄積用!Q$2:Q$10000, 1, 【データ】蓄積用!AC$2:AC$10000, "&gt;=4.0")&gt;0, "〇", "×")))</f>
        <v>×</v>
      </c>
      <c r="AD101" t="str">
        <f>IF(OR($A101="", AD$5=""), "", IF(COUNTIFS(【データ】蓄積用!A$2:A$10000, AD$5, 【データ】蓄積用!C$2:C$10000, $A101, 【データ】蓄積用!D$2:D$10000, "&gt;=3000", 【データ】蓄積用!E$2:E$10000, "&gt;=1500")&gt;0, "〇", IF(COUNTIFS(【データ】蓄積用!A$2:A$10000, AD$5, 【データ】蓄積用!C$2:C$10000, $A101, 【データ】蓄積用!Q$2:Q$10000, 1, 【データ】蓄積用!AC$2:AC$10000, "&gt;=4.0")&gt;0, "〇", "×")))</f>
        <v>×</v>
      </c>
      <c r="AE101" t="str">
        <f>IF(OR($A101="", AE$5=""), "", IF(COUNTIFS(【データ】蓄積用!A$2:A$10000, AE$5, 【データ】蓄積用!C$2:C$10000, $A101, 【データ】蓄積用!D$2:D$10000, "&gt;=3000", 【データ】蓄積用!E$2:E$10000, "&gt;=1500")&gt;0, "〇", IF(COUNTIFS(【データ】蓄積用!A$2:A$10000, AE$5, 【データ】蓄積用!C$2:C$10000, $A101, 【データ】蓄積用!Q$2:Q$10000, 1, 【データ】蓄積用!AC$2:AC$10000, "&gt;=4.0")&gt;0, "〇", "×")))</f>
        <v>×</v>
      </c>
      <c r="AF101" t="str">
        <f>IF(OR($A101="", AF$5=""), "", IF(COUNTIFS(【データ】蓄積用!A$2:A$10000, AF$5, 【データ】蓄積用!C$2:C$10000, $A101, 【データ】蓄積用!D$2:D$10000, "&gt;=3000", 【データ】蓄積用!E$2:E$10000, "&gt;=1500")&gt;0, "〇", IF(COUNTIFS(【データ】蓄積用!A$2:A$10000, AF$5, 【データ】蓄積用!C$2:C$10000, $A101, 【データ】蓄積用!Q$2:Q$10000, 1, 【データ】蓄積用!AC$2:AC$10000, "&gt;=4.0")&gt;0, "〇", "×")))</f>
        <v>×</v>
      </c>
      <c r="AG101" t="str">
        <f>IF(OR($A101="", AG$5=""), "", IF(COUNTIFS(【データ】蓄積用!A$2:A$10000, AG$5, 【データ】蓄積用!C$2:C$10000, $A101, 【データ】蓄積用!D$2:D$10000, "&gt;=3000", 【データ】蓄積用!E$2:E$10000, "&gt;=1500")&gt;0, "〇", IF(COUNTIFS(【データ】蓄積用!A$2:A$10000, AG$5, 【データ】蓄積用!C$2:C$10000, $A101, 【データ】蓄積用!Q$2:Q$10000, 1, 【データ】蓄積用!AC$2:AC$10000, "&gt;=4.0")&gt;0, "〇", "×")))</f>
        <v>×</v>
      </c>
      <c r="AH101" t="str">
        <f>IF(OR($A101="", AH$5=""), "", IF(COUNTIFS(【データ】蓄積用!A$2:A$10000, AH$5, 【データ】蓄積用!C$2:C$10000, $A101, 【データ】蓄積用!D$2:D$10000, "&gt;=3000", 【データ】蓄積用!E$2:E$10000, "&gt;=1500")&gt;0, "〇", IF(COUNTIFS(【データ】蓄積用!A$2:A$10000, AH$5, 【データ】蓄積用!C$2:C$10000, $A101, 【データ】蓄積用!Q$2:Q$10000, 1, 【データ】蓄積用!AC$2:AC$10000, "&gt;=4.0")&gt;0, "〇", "×")))</f>
        <v>×</v>
      </c>
      <c r="AI101" t="str">
        <f>IF(OR($A101="", AI$5=""), "", IF(COUNTIFS(【データ】蓄積用!A$2:A$10000, AI$5, 【データ】蓄積用!C$2:C$10000, $A101, 【データ】蓄積用!D$2:D$10000, "&gt;=3000", 【データ】蓄積用!E$2:E$10000, "&gt;=1500")&gt;0, "〇", IF(COUNTIFS(【データ】蓄積用!A$2:A$10000, AI$5, 【データ】蓄積用!C$2:C$10000, $A101, 【データ】蓄積用!Q$2:Q$10000, 1, 【データ】蓄積用!AC$2:AC$10000, "&gt;=4.0")&gt;0, "〇", "×")))</f>
        <v>×</v>
      </c>
      <c r="AJ101" t="str">
        <f>IF(OR($A101="", AJ$5=""), "", IF(COUNTIFS(【データ】蓄積用!A$2:A$10000, AJ$5, 【データ】蓄積用!C$2:C$10000, $A101, 【データ】蓄積用!D$2:D$10000, "&gt;=3000", 【データ】蓄積用!E$2:E$10000, "&gt;=1500")&gt;0, "〇", IF(COUNTIFS(【データ】蓄積用!A$2:A$10000, AJ$5, 【データ】蓄積用!C$2:C$10000, $A101, 【データ】蓄積用!Q$2:Q$10000, 1, 【データ】蓄積用!AC$2:AC$10000, "&gt;=4.0")&gt;0, "〇", "×")))</f>
        <v>×</v>
      </c>
      <c r="AK101" t="str">
        <f>IF(OR($A101="", AK$5=""), "", IF(COUNTIFS(【データ】蓄積用!A$2:A$10000, AK$5, 【データ】蓄積用!C$2:C$10000, $A101, 【データ】蓄積用!D$2:D$10000, "&gt;=3000", 【データ】蓄積用!E$2:E$10000, "&gt;=1500")&gt;0, "〇", IF(COUNTIFS(【データ】蓄積用!A$2:A$10000, AK$5, 【データ】蓄積用!C$2:C$10000, $A101, 【データ】蓄積用!Q$2:Q$10000, 1, 【データ】蓄積用!AC$2:AC$10000, "&gt;=4.0")&gt;0, "〇", "×")))</f>
        <v>×</v>
      </c>
      <c r="AL101" t="str">
        <f>IF(OR($A101="", AL$5=""), "", IF(COUNTIFS(【データ】蓄積用!A$2:A$10000, AL$5, 【データ】蓄積用!C$2:C$10000, $A101, 【データ】蓄積用!D$2:D$10000, "&gt;=3000", 【データ】蓄積用!E$2:E$10000, "&gt;=1500")&gt;0, "〇", IF(COUNTIFS(【データ】蓄積用!A$2:A$10000, AL$5, 【データ】蓄積用!C$2:C$10000, $A101, 【データ】蓄積用!Q$2:Q$10000, 1, 【データ】蓄積用!AC$2:AC$10000, "&gt;=4.0")&gt;0, "〇", "×")))</f>
        <v>×</v>
      </c>
      <c r="AM101" t="str">
        <f>IF(OR($A101="", AM$5=""), "", IF(COUNTIFS(【データ】蓄積用!A$2:A$10000, AM$5, 【データ】蓄積用!C$2:C$10000, $A101, 【データ】蓄積用!D$2:D$10000, "&gt;=3000", 【データ】蓄積用!E$2:E$10000, "&gt;=1500")&gt;0, "〇", IF(COUNTIFS(【データ】蓄積用!A$2:A$10000, AM$5, 【データ】蓄積用!C$2:C$10000, $A101, 【データ】蓄積用!Q$2:Q$10000, 1, 【データ】蓄積用!AC$2:AC$10000, "&gt;=4.0")&gt;0, "〇", "×")))</f>
        <v>×</v>
      </c>
      <c r="AN101" t="str">
        <f>IF(OR($A101="", AN$5=""), "", IF(COUNTIFS(【データ】蓄積用!A$2:A$10000, AN$5, 【データ】蓄積用!C$2:C$10000, $A101, 【データ】蓄積用!D$2:D$10000, "&gt;=3000", 【データ】蓄積用!E$2:E$10000, "&gt;=1500")&gt;0, "〇", IF(COUNTIFS(【データ】蓄積用!A$2:A$10000, AN$5, 【データ】蓄積用!C$2:C$10000, $A101, 【データ】蓄積用!Q$2:Q$10000, 1, 【データ】蓄積用!AC$2:AC$10000, "&gt;=4.0")&gt;0, "〇", "×")))</f>
        <v>〇</v>
      </c>
      <c r="AO101" t="str">
        <f>IF(OR($A101="", AO$5=""), "", IF(COUNTIFS(【データ】蓄積用!A$2:A$10000, AO$5, 【データ】蓄積用!C$2:C$10000, $A101, 【データ】蓄積用!D$2:D$10000, "&gt;=3000", 【データ】蓄積用!E$2:E$10000, "&gt;=1500")&gt;0, "〇", IF(COUNTIFS(【データ】蓄積用!A$2:A$10000, AO$5, 【データ】蓄積用!C$2:C$10000, $A101, 【データ】蓄積用!Q$2:Q$10000, 1, 【データ】蓄積用!AC$2:AC$10000, "&gt;=4.0")&gt;0, "〇", "×")))</f>
        <v>×</v>
      </c>
      <c r="AP101" t="str">
        <f>IF(OR($A101="", AP$5=""), "", IF(COUNTIFS(【データ】蓄積用!A$2:A$10000, AP$5, 【データ】蓄積用!C$2:C$10000, $A101, 【データ】蓄積用!D$2:D$10000, "&gt;=3000", 【データ】蓄積用!E$2:E$10000, "&gt;=1500")&gt;0, "〇", IF(COUNTIFS(【データ】蓄積用!A$2:A$10000, AP$5, 【データ】蓄積用!C$2:C$10000, $A101, 【データ】蓄積用!Q$2:Q$10000, 1, 【データ】蓄積用!AC$2:AC$10000, "&gt;=4.0")&gt;0, "〇", "×")))</f>
        <v>×</v>
      </c>
      <c r="AQ101" t="str">
        <f>IF(OR($A101="", AQ$5=""), "", IF(COUNTIFS(【データ】蓄積用!A$2:A$10000, AQ$5, 【データ】蓄積用!C$2:C$10000, $A101, 【データ】蓄積用!D$2:D$10000, "&gt;=3000", 【データ】蓄積用!E$2:E$10000, "&gt;=1500")&gt;0, "〇", IF(COUNTIFS(【データ】蓄積用!A$2:A$10000, AQ$5, 【データ】蓄積用!C$2:C$10000, $A101, 【データ】蓄積用!Q$2:Q$10000, 1, 【データ】蓄積用!AC$2:AC$10000, "&gt;=4.0")&gt;0, "〇", "×")))</f>
        <v>×</v>
      </c>
      <c r="AR101" t="str">
        <f>IF(OR($A101="", AR$5=""), "", IF(COUNTIFS(【データ】蓄積用!A$2:A$10000, AR$5, 【データ】蓄積用!C$2:C$10000, $A101, 【データ】蓄積用!D$2:D$10000, "&gt;=3000", 【データ】蓄積用!E$2:E$10000, "&gt;=1500")&gt;0, "〇", IF(COUNTIFS(【データ】蓄積用!A$2:A$10000, AR$5, 【データ】蓄積用!C$2:C$10000, $A101, 【データ】蓄積用!Q$2:Q$10000, 1, 【データ】蓄積用!AC$2:AC$10000, "&gt;=4.0")&gt;0, "〇", "×")))</f>
        <v>×</v>
      </c>
      <c r="AS101" t="str">
        <f>IF(OR($A101="", AS$5=""), "", IF(COUNTIFS(【データ】蓄積用!A$2:A$10000, AS$5, 【データ】蓄積用!C$2:C$10000, $A101, 【データ】蓄積用!D$2:D$10000, "&gt;=3000", 【データ】蓄積用!E$2:E$10000, "&gt;=1500")&gt;0, "〇", IF(COUNTIFS(【データ】蓄積用!A$2:A$10000, AS$5, 【データ】蓄積用!C$2:C$10000, $A101, 【データ】蓄積用!Q$2:Q$10000, 1, 【データ】蓄積用!AC$2:AC$10000, "&gt;=4.0")&gt;0, "〇", "×")))</f>
        <v>×</v>
      </c>
      <c r="AT101" t="str">
        <f>IF(OR($A101="", AT$5=""), "", IF(COUNTIFS(【データ】蓄積用!A$2:A$10000, AT$5, 【データ】蓄積用!C$2:C$10000, $A101, 【データ】蓄積用!D$2:D$10000, "&gt;=3000", 【データ】蓄積用!E$2:E$10000, "&gt;=1500")&gt;0, "〇", IF(COUNTIFS(【データ】蓄積用!A$2:A$10000, AT$5, 【データ】蓄積用!C$2:C$10000, $A101, 【データ】蓄積用!Q$2:Q$10000, 1, 【データ】蓄積用!AC$2:AC$10000, "&gt;=4.0")&gt;0, "〇", "×")))</f>
        <v>×</v>
      </c>
      <c r="AU101" t="str">
        <f>IF(OR($A101="", AU$5=""), "", IF(COUNTIFS(【データ】蓄積用!A$2:A$10000, AU$5, 【データ】蓄積用!C$2:C$10000, $A101, 【データ】蓄積用!D$2:D$10000, "&gt;=3000", 【データ】蓄積用!E$2:E$10000, "&gt;=1500")&gt;0, "〇", IF(COUNTIFS(【データ】蓄積用!A$2:A$10000, AU$5, 【データ】蓄積用!C$2:C$10000, $A101, 【データ】蓄積用!Q$2:Q$10000, 1, 【データ】蓄積用!AC$2:AC$10000, "&gt;=4.0")&gt;0, "〇", "×")))</f>
        <v>×</v>
      </c>
      <c r="AV101" t="str">
        <f>IF(OR($A101="", AV$5=""), "", IF(COUNTIFS(【データ】蓄積用!A$2:A$10000, AV$5, 【データ】蓄積用!C$2:C$10000, $A101, 【データ】蓄積用!D$2:D$10000, "&gt;=3000", 【データ】蓄積用!E$2:E$10000, "&gt;=1500")&gt;0, "〇", IF(COUNTIFS(【データ】蓄積用!A$2:A$10000, AV$5, 【データ】蓄積用!C$2:C$10000, $A101, 【データ】蓄積用!Q$2:Q$10000, 1, 【データ】蓄積用!AC$2:AC$10000, "&gt;=4.0")&gt;0, "〇", "×")))</f>
        <v>×</v>
      </c>
      <c r="AW101" t="str">
        <f>IF(OR($A101="", AW$5=""), "", IF(COUNTIFS(【データ】蓄積用!A$2:A$10000, AW$5, 【データ】蓄積用!C$2:C$10000, $A101, 【データ】蓄積用!D$2:D$10000, "&gt;=3000", 【データ】蓄積用!E$2:E$10000, "&gt;=1500")&gt;0, "〇", IF(COUNTIFS(【データ】蓄積用!A$2:A$10000, AW$5, 【データ】蓄積用!C$2:C$10000, $A101, 【データ】蓄積用!Q$2:Q$10000, 1, 【データ】蓄積用!AC$2:AC$10000, "&gt;=4.0")&gt;0, "〇", "×")))</f>
        <v>×</v>
      </c>
      <c r="AX101" t="str">
        <f>IF(OR($A101="", AX$5=""), "", IF(COUNTIFS(【データ】蓄積用!A$2:A$10000, AX$5, 【データ】蓄積用!C$2:C$10000, $A101, 【データ】蓄積用!D$2:D$10000, "&gt;=3000", 【データ】蓄積用!E$2:E$10000, "&gt;=1500")&gt;0, "〇", IF(COUNTIFS(【データ】蓄積用!A$2:A$10000, AX$5, 【データ】蓄積用!C$2:C$10000, $A101, 【データ】蓄積用!Q$2:Q$10000, 1, 【データ】蓄積用!AC$2:AC$10000, "&gt;=4.0")&gt;0, "〇", "×")))</f>
        <v>×</v>
      </c>
      <c r="AY101" t="str">
        <f>IF(OR($A101="", AY$5=""), "", IF(COUNTIFS(【データ】蓄積用!A$2:A$10000, AY$5, 【データ】蓄積用!C$2:C$10000, $A101, 【データ】蓄積用!D$2:D$10000, "&gt;=3000", 【データ】蓄積用!E$2:E$10000, "&gt;=1500")&gt;0, "〇", IF(COUNTIFS(【データ】蓄積用!A$2:A$10000, AY$5, 【データ】蓄積用!C$2:C$10000, $A101, 【データ】蓄積用!Q$2:Q$10000, 1, 【データ】蓄積用!AC$2:AC$10000, "&gt;=4.0")&gt;0, "〇", "×")))</f>
        <v/>
      </c>
    </row>
    <row r="102" spans="1:51">
      <c r="A102">
        <v>706</v>
      </c>
      <c r="B102" t="str">
        <f>IF(OR($A102="", B$5=""), "", IF(COUNTIFS(【データ】蓄積用!A$2:A$10000, B$5, 【データ】蓄積用!C$2:C$10000, $A102, 【データ】蓄積用!D$2:D$10000, "&gt;=3000", 【データ】蓄積用!E$2:E$10000, "&gt;=1500")&gt;0, "〇", IF(COUNTIFS(【データ】蓄積用!A$2:A$10000, B$5, 【データ】蓄積用!C$2:C$10000, $A102, 【データ】蓄積用!Q$2:Q$10000, 1, 【データ】蓄積用!AC$2:AC$10000, "&gt;=4.0")&gt;0, "〇", "×")))</f>
        <v>×</v>
      </c>
      <c r="C102" t="str">
        <f>IF(OR($A102="", C$5=""), "", IF(COUNTIFS(【データ】蓄積用!A$2:A$10000, C$5, 【データ】蓄積用!C$2:C$10000, $A102, 【データ】蓄積用!D$2:D$10000, "&gt;=3000", 【データ】蓄積用!E$2:E$10000, "&gt;=1500")&gt;0, "〇", IF(COUNTIFS(【データ】蓄積用!A$2:A$10000, C$5, 【データ】蓄積用!C$2:C$10000, $A102, 【データ】蓄積用!Q$2:Q$10000, 1, 【データ】蓄積用!AC$2:AC$10000, "&gt;=4.0")&gt;0, "〇", "×")))</f>
        <v>×</v>
      </c>
      <c r="D102" t="str">
        <f>IF(OR($A102="", D$5=""), "", IF(COUNTIFS(【データ】蓄積用!A$2:A$10000, D$5, 【データ】蓄積用!C$2:C$10000, $A102, 【データ】蓄積用!D$2:D$10000, "&gt;=3000", 【データ】蓄積用!E$2:E$10000, "&gt;=1500")&gt;0, "〇", IF(COUNTIFS(【データ】蓄積用!A$2:A$10000, D$5, 【データ】蓄積用!C$2:C$10000, $A102, 【データ】蓄積用!Q$2:Q$10000, 1, 【データ】蓄積用!AC$2:AC$10000, "&gt;=4.0")&gt;0, "〇", "×")))</f>
        <v>×</v>
      </c>
      <c r="E102" t="str">
        <f>IF(OR($A102="", E$5=""), "", IF(COUNTIFS(【データ】蓄積用!A$2:A$10000, E$5, 【データ】蓄積用!C$2:C$10000, $A102, 【データ】蓄積用!D$2:D$10000, "&gt;=3000", 【データ】蓄積用!E$2:E$10000, "&gt;=1500")&gt;0, "〇", IF(COUNTIFS(【データ】蓄積用!A$2:A$10000, E$5, 【データ】蓄積用!C$2:C$10000, $A102, 【データ】蓄積用!Q$2:Q$10000, 1, 【データ】蓄積用!AC$2:AC$10000, "&gt;=4.0")&gt;0, "〇", "×")))</f>
        <v>×</v>
      </c>
      <c r="F102" t="str">
        <f>IF(OR($A102="", F$5=""), "", IF(COUNTIFS(【データ】蓄積用!A$2:A$10000, F$5, 【データ】蓄積用!C$2:C$10000, $A102, 【データ】蓄積用!D$2:D$10000, "&gt;=3000", 【データ】蓄積用!E$2:E$10000, "&gt;=1500")&gt;0, "〇", IF(COUNTIFS(【データ】蓄積用!A$2:A$10000, F$5, 【データ】蓄積用!C$2:C$10000, $A102, 【データ】蓄積用!Q$2:Q$10000, 1, 【データ】蓄積用!AC$2:AC$10000, "&gt;=4.0")&gt;0, "〇", "×")))</f>
        <v>×</v>
      </c>
      <c r="G102" t="str">
        <f>IF(OR($A102="", G$5=""), "", IF(COUNTIFS(【データ】蓄積用!A$2:A$10000, G$5, 【データ】蓄積用!C$2:C$10000, $A102, 【データ】蓄積用!D$2:D$10000, "&gt;=3000", 【データ】蓄積用!E$2:E$10000, "&gt;=1500")&gt;0, "〇", IF(COUNTIFS(【データ】蓄積用!A$2:A$10000, G$5, 【データ】蓄積用!C$2:C$10000, $A102, 【データ】蓄積用!Q$2:Q$10000, 1, 【データ】蓄積用!AC$2:AC$10000, "&gt;=4.0")&gt;0, "〇", "×")))</f>
        <v>×</v>
      </c>
      <c r="H102" t="str">
        <f>IF(OR($A102="", H$5=""), "", IF(COUNTIFS(【データ】蓄積用!A$2:A$10000, H$5, 【データ】蓄積用!C$2:C$10000, $A102, 【データ】蓄積用!D$2:D$10000, "&gt;=3000", 【データ】蓄積用!E$2:E$10000, "&gt;=1500")&gt;0, "〇", IF(COUNTIFS(【データ】蓄積用!A$2:A$10000, H$5, 【データ】蓄積用!C$2:C$10000, $A102, 【データ】蓄積用!Q$2:Q$10000, 1, 【データ】蓄積用!AC$2:AC$10000, "&gt;=4.0")&gt;0, "〇", "×")))</f>
        <v>×</v>
      </c>
      <c r="I102" t="str">
        <f>IF(OR($A102="", I$5=""), "", IF(COUNTIFS(【データ】蓄積用!A$2:A$10000, I$5, 【データ】蓄積用!C$2:C$10000, $A102, 【データ】蓄積用!D$2:D$10000, "&gt;=3000", 【データ】蓄積用!E$2:E$10000, "&gt;=1500")&gt;0, "〇", IF(COUNTIFS(【データ】蓄積用!A$2:A$10000, I$5, 【データ】蓄積用!C$2:C$10000, $A102, 【データ】蓄積用!Q$2:Q$10000, 1, 【データ】蓄積用!AC$2:AC$10000, "&gt;=4.0")&gt;0, "〇", "×")))</f>
        <v>×</v>
      </c>
      <c r="J102" t="str">
        <f>IF(OR($A102="", J$5=""), "", IF(COUNTIFS(【データ】蓄積用!A$2:A$10000, J$5, 【データ】蓄積用!C$2:C$10000, $A102, 【データ】蓄積用!D$2:D$10000, "&gt;=3000", 【データ】蓄積用!E$2:E$10000, "&gt;=1500")&gt;0, "〇", IF(COUNTIFS(【データ】蓄積用!A$2:A$10000, J$5, 【データ】蓄積用!C$2:C$10000, $A102, 【データ】蓄積用!Q$2:Q$10000, 1, 【データ】蓄積用!AC$2:AC$10000, "&gt;=4.0")&gt;0, "〇", "×")))</f>
        <v>〇</v>
      </c>
      <c r="K102" t="str">
        <f>IF(OR($A102="", K$5=""), "", IF(COUNTIFS(【データ】蓄積用!A$2:A$10000, K$5, 【データ】蓄積用!C$2:C$10000, $A102, 【データ】蓄積用!D$2:D$10000, "&gt;=3000", 【データ】蓄積用!E$2:E$10000, "&gt;=1500")&gt;0, "〇", IF(COUNTIFS(【データ】蓄積用!A$2:A$10000, K$5, 【データ】蓄積用!C$2:C$10000, $A102, 【データ】蓄積用!Q$2:Q$10000, 1, 【データ】蓄積用!AC$2:AC$10000, "&gt;=4.0")&gt;0, "〇", "×")))</f>
        <v>×</v>
      </c>
      <c r="L102" t="str">
        <f>IF(OR($A102="", L$5=""), "", IF(COUNTIFS(【データ】蓄積用!A$2:A$10000, L$5, 【データ】蓄積用!C$2:C$10000, $A102, 【データ】蓄積用!D$2:D$10000, "&gt;=3000", 【データ】蓄積用!E$2:E$10000, "&gt;=1500")&gt;0, "〇", IF(COUNTIFS(【データ】蓄積用!A$2:A$10000, L$5, 【データ】蓄積用!C$2:C$10000, $A102, 【データ】蓄積用!Q$2:Q$10000, 1, 【データ】蓄積用!AC$2:AC$10000, "&gt;=4.0")&gt;0, "〇", "×")))</f>
        <v>×</v>
      </c>
      <c r="M102" t="str">
        <f>IF(OR($A102="", M$5=""), "", IF(COUNTIFS(【データ】蓄積用!A$2:A$10000, M$5, 【データ】蓄積用!C$2:C$10000, $A102, 【データ】蓄積用!D$2:D$10000, "&gt;=3000", 【データ】蓄積用!E$2:E$10000, "&gt;=1500")&gt;0, "〇", IF(COUNTIFS(【データ】蓄積用!A$2:A$10000, M$5, 【データ】蓄積用!C$2:C$10000, $A102, 【データ】蓄積用!Q$2:Q$10000, 1, 【データ】蓄積用!AC$2:AC$10000, "&gt;=4.0")&gt;0, "〇", "×")))</f>
        <v>×</v>
      </c>
      <c r="N102" t="str">
        <f>IF(OR($A102="", N$5=""), "", IF(COUNTIFS(【データ】蓄積用!A$2:A$10000, N$5, 【データ】蓄積用!C$2:C$10000, $A102, 【データ】蓄積用!D$2:D$10000, "&gt;=3000", 【データ】蓄積用!E$2:E$10000, "&gt;=1500")&gt;0, "〇", IF(COUNTIFS(【データ】蓄積用!A$2:A$10000, N$5, 【データ】蓄積用!C$2:C$10000, $A102, 【データ】蓄積用!Q$2:Q$10000, 1, 【データ】蓄積用!AC$2:AC$10000, "&gt;=4.0")&gt;0, "〇", "×")))</f>
        <v>×</v>
      </c>
      <c r="O102" t="str">
        <f>IF(OR($A102="", O$5=""), "", IF(COUNTIFS(【データ】蓄積用!A$2:A$10000, O$5, 【データ】蓄積用!C$2:C$10000, $A102, 【データ】蓄積用!D$2:D$10000, "&gt;=3000", 【データ】蓄積用!E$2:E$10000, "&gt;=1500")&gt;0, "〇", IF(COUNTIFS(【データ】蓄積用!A$2:A$10000, O$5, 【データ】蓄積用!C$2:C$10000, $A102, 【データ】蓄積用!Q$2:Q$10000, 1, 【データ】蓄積用!AC$2:AC$10000, "&gt;=4.0")&gt;0, "〇", "×")))</f>
        <v>×</v>
      </c>
      <c r="P102" t="str">
        <f>IF(OR($A102="", P$5=""), "", IF(COUNTIFS(【データ】蓄積用!A$2:A$10000, P$5, 【データ】蓄積用!C$2:C$10000, $A102, 【データ】蓄積用!D$2:D$10000, "&gt;=3000", 【データ】蓄積用!E$2:E$10000, "&gt;=1500")&gt;0, "〇", IF(COUNTIFS(【データ】蓄積用!A$2:A$10000, P$5, 【データ】蓄積用!C$2:C$10000, $A102, 【データ】蓄積用!Q$2:Q$10000, 1, 【データ】蓄積用!AC$2:AC$10000, "&gt;=4.0")&gt;0, "〇", "×")))</f>
        <v>×</v>
      </c>
      <c r="Q102" t="str">
        <f>IF(OR($A102="", Q$5=""), "", IF(COUNTIFS(【データ】蓄積用!A$2:A$10000, Q$5, 【データ】蓄積用!C$2:C$10000, $A102, 【データ】蓄積用!D$2:D$10000, "&gt;=3000", 【データ】蓄積用!E$2:E$10000, "&gt;=1500")&gt;0, "〇", IF(COUNTIFS(【データ】蓄積用!A$2:A$10000, Q$5, 【データ】蓄積用!C$2:C$10000, $A102, 【データ】蓄積用!Q$2:Q$10000, 1, 【データ】蓄積用!AC$2:AC$10000, "&gt;=4.0")&gt;0, "〇", "×")))</f>
        <v>×</v>
      </c>
      <c r="R102" t="str">
        <f>IF(OR($A102="", R$5=""), "", IF(COUNTIFS(【データ】蓄積用!A$2:A$10000, R$5, 【データ】蓄積用!C$2:C$10000, $A102, 【データ】蓄積用!D$2:D$10000, "&gt;=3000", 【データ】蓄積用!E$2:E$10000, "&gt;=1500")&gt;0, "〇", IF(COUNTIFS(【データ】蓄積用!A$2:A$10000, R$5, 【データ】蓄積用!C$2:C$10000, $A102, 【データ】蓄積用!Q$2:Q$10000, 1, 【データ】蓄積用!AC$2:AC$10000, "&gt;=4.0")&gt;0, "〇", "×")))</f>
        <v>×</v>
      </c>
      <c r="S102" t="str">
        <f>IF(OR($A102="", S$5=""), "", IF(COUNTIFS(【データ】蓄積用!A$2:A$10000, S$5, 【データ】蓄積用!C$2:C$10000, $A102, 【データ】蓄積用!D$2:D$10000, "&gt;=3000", 【データ】蓄積用!E$2:E$10000, "&gt;=1500")&gt;0, "〇", IF(COUNTIFS(【データ】蓄積用!A$2:A$10000, S$5, 【データ】蓄積用!C$2:C$10000, $A102, 【データ】蓄積用!Q$2:Q$10000, 1, 【データ】蓄積用!AC$2:AC$10000, "&gt;=4.0")&gt;0, "〇", "×")))</f>
        <v>×</v>
      </c>
      <c r="T102" t="str">
        <f>IF(OR($A102="", T$5=""), "", IF(COUNTIFS(【データ】蓄積用!A$2:A$10000, T$5, 【データ】蓄積用!C$2:C$10000, $A102, 【データ】蓄積用!D$2:D$10000, "&gt;=3000", 【データ】蓄積用!E$2:E$10000, "&gt;=1500")&gt;0, "〇", IF(COUNTIFS(【データ】蓄積用!A$2:A$10000, T$5, 【データ】蓄積用!C$2:C$10000, $A102, 【データ】蓄積用!Q$2:Q$10000, 1, 【データ】蓄積用!AC$2:AC$10000, "&gt;=4.0")&gt;0, "〇", "×")))</f>
        <v>×</v>
      </c>
      <c r="U102" t="str">
        <f>IF(OR($A102="", U$5=""), "", IF(COUNTIFS(【データ】蓄積用!A$2:A$10000, U$5, 【データ】蓄積用!C$2:C$10000, $A102, 【データ】蓄積用!D$2:D$10000, "&gt;=3000", 【データ】蓄積用!E$2:E$10000, "&gt;=1500")&gt;0, "〇", IF(COUNTIFS(【データ】蓄積用!A$2:A$10000, U$5, 【データ】蓄積用!C$2:C$10000, $A102, 【データ】蓄積用!Q$2:Q$10000, 1, 【データ】蓄積用!AC$2:AC$10000, "&gt;=4.0")&gt;0, "〇", "×")))</f>
        <v>×</v>
      </c>
      <c r="V102" t="str">
        <f>IF(OR($A102="", V$5=""), "", IF(COUNTIFS(【データ】蓄積用!A$2:A$10000, V$5, 【データ】蓄積用!C$2:C$10000, $A102, 【データ】蓄積用!D$2:D$10000, "&gt;=3000", 【データ】蓄積用!E$2:E$10000, "&gt;=1500")&gt;0, "〇", IF(COUNTIFS(【データ】蓄積用!A$2:A$10000, V$5, 【データ】蓄積用!C$2:C$10000, $A102, 【データ】蓄積用!Q$2:Q$10000, 1, 【データ】蓄積用!AC$2:AC$10000, "&gt;=4.0")&gt;0, "〇", "×")))</f>
        <v>×</v>
      </c>
      <c r="W102" t="str">
        <f>IF(OR($A102="", W$5=""), "", IF(COUNTIFS(【データ】蓄積用!A$2:A$10000, W$5, 【データ】蓄積用!C$2:C$10000, $A102, 【データ】蓄積用!D$2:D$10000, "&gt;=3000", 【データ】蓄積用!E$2:E$10000, "&gt;=1500")&gt;0, "〇", IF(COUNTIFS(【データ】蓄積用!A$2:A$10000, W$5, 【データ】蓄積用!C$2:C$10000, $A102, 【データ】蓄積用!Q$2:Q$10000, 1, 【データ】蓄積用!AC$2:AC$10000, "&gt;=4.0")&gt;0, "〇", "×")))</f>
        <v>×</v>
      </c>
      <c r="X102" t="str">
        <f>IF(OR($A102="", X$5=""), "", IF(COUNTIFS(【データ】蓄積用!A$2:A$10000, X$5, 【データ】蓄積用!C$2:C$10000, $A102, 【データ】蓄積用!D$2:D$10000, "&gt;=3000", 【データ】蓄積用!E$2:E$10000, "&gt;=1500")&gt;0, "〇", IF(COUNTIFS(【データ】蓄積用!A$2:A$10000, X$5, 【データ】蓄積用!C$2:C$10000, $A102, 【データ】蓄積用!Q$2:Q$10000, 1, 【データ】蓄積用!AC$2:AC$10000, "&gt;=4.0")&gt;0, "〇", "×")))</f>
        <v>×</v>
      </c>
      <c r="Y102" t="str">
        <f>IF(OR($A102="", Y$5=""), "", IF(COUNTIFS(【データ】蓄積用!A$2:A$10000, Y$5, 【データ】蓄積用!C$2:C$10000, $A102, 【データ】蓄積用!D$2:D$10000, "&gt;=3000", 【データ】蓄積用!E$2:E$10000, "&gt;=1500")&gt;0, "〇", IF(COUNTIFS(【データ】蓄積用!A$2:A$10000, Y$5, 【データ】蓄積用!C$2:C$10000, $A102, 【データ】蓄積用!Q$2:Q$10000, 1, 【データ】蓄積用!AC$2:AC$10000, "&gt;=4.0")&gt;0, "〇", "×")))</f>
        <v>×</v>
      </c>
      <c r="Z102" t="str">
        <f>IF(OR($A102="", Z$5=""), "", IF(COUNTIFS(【データ】蓄積用!A$2:A$10000, Z$5, 【データ】蓄積用!C$2:C$10000, $A102, 【データ】蓄積用!D$2:D$10000, "&gt;=3000", 【データ】蓄積用!E$2:E$10000, "&gt;=1500")&gt;0, "〇", IF(COUNTIFS(【データ】蓄積用!A$2:A$10000, Z$5, 【データ】蓄積用!C$2:C$10000, $A102, 【データ】蓄積用!Q$2:Q$10000, 1, 【データ】蓄積用!AC$2:AC$10000, "&gt;=4.0")&gt;0, "〇", "×")))</f>
        <v>×</v>
      </c>
      <c r="AA102" t="str">
        <f>IF(OR($A102="", AA$5=""), "", IF(COUNTIFS(【データ】蓄積用!A$2:A$10000, AA$5, 【データ】蓄積用!C$2:C$10000, $A102, 【データ】蓄積用!D$2:D$10000, "&gt;=3000", 【データ】蓄積用!E$2:E$10000, "&gt;=1500")&gt;0, "〇", IF(COUNTIFS(【データ】蓄積用!A$2:A$10000, AA$5, 【データ】蓄積用!C$2:C$10000, $A102, 【データ】蓄積用!Q$2:Q$10000, 1, 【データ】蓄積用!AC$2:AC$10000, "&gt;=4.0")&gt;0, "〇", "×")))</f>
        <v>×</v>
      </c>
      <c r="AB102" t="str">
        <f>IF(OR($A102="", AB$5=""), "", IF(COUNTIFS(【データ】蓄積用!A$2:A$10000, AB$5, 【データ】蓄積用!C$2:C$10000, $A102, 【データ】蓄積用!D$2:D$10000, "&gt;=3000", 【データ】蓄積用!E$2:E$10000, "&gt;=1500")&gt;0, "〇", IF(COUNTIFS(【データ】蓄積用!A$2:A$10000, AB$5, 【データ】蓄積用!C$2:C$10000, $A102, 【データ】蓄積用!Q$2:Q$10000, 1, 【データ】蓄積用!AC$2:AC$10000, "&gt;=4.0")&gt;0, "〇", "×")))</f>
        <v>×</v>
      </c>
      <c r="AC102" t="str">
        <f>IF(OR($A102="", AC$5=""), "", IF(COUNTIFS(【データ】蓄積用!A$2:A$10000, AC$5, 【データ】蓄積用!C$2:C$10000, $A102, 【データ】蓄積用!D$2:D$10000, "&gt;=3000", 【データ】蓄積用!E$2:E$10000, "&gt;=1500")&gt;0, "〇", IF(COUNTIFS(【データ】蓄積用!A$2:A$10000, AC$5, 【データ】蓄積用!C$2:C$10000, $A102, 【データ】蓄積用!Q$2:Q$10000, 1, 【データ】蓄積用!AC$2:AC$10000, "&gt;=4.0")&gt;0, "〇", "×")))</f>
        <v>×</v>
      </c>
      <c r="AD102" t="str">
        <f>IF(OR($A102="", AD$5=""), "", IF(COUNTIFS(【データ】蓄積用!A$2:A$10000, AD$5, 【データ】蓄積用!C$2:C$10000, $A102, 【データ】蓄積用!D$2:D$10000, "&gt;=3000", 【データ】蓄積用!E$2:E$10000, "&gt;=1500")&gt;0, "〇", IF(COUNTIFS(【データ】蓄積用!A$2:A$10000, AD$5, 【データ】蓄積用!C$2:C$10000, $A102, 【データ】蓄積用!Q$2:Q$10000, 1, 【データ】蓄積用!AC$2:AC$10000, "&gt;=4.0")&gt;0, "〇", "×")))</f>
        <v>〇</v>
      </c>
      <c r="AE102" t="str">
        <f>IF(OR($A102="", AE$5=""), "", IF(COUNTIFS(【データ】蓄積用!A$2:A$10000, AE$5, 【データ】蓄積用!C$2:C$10000, $A102, 【データ】蓄積用!D$2:D$10000, "&gt;=3000", 【データ】蓄積用!E$2:E$10000, "&gt;=1500")&gt;0, "〇", IF(COUNTIFS(【データ】蓄積用!A$2:A$10000, AE$5, 【データ】蓄積用!C$2:C$10000, $A102, 【データ】蓄積用!Q$2:Q$10000, 1, 【データ】蓄積用!AC$2:AC$10000, "&gt;=4.0")&gt;0, "〇", "×")))</f>
        <v>×</v>
      </c>
      <c r="AF102" t="str">
        <f>IF(OR($A102="", AF$5=""), "", IF(COUNTIFS(【データ】蓄積用!A$2:A$10000, AF$5, 【データ】蓄積用!C$2:C$10000, $A102, 【データ】蓄積用!D$2:D$10000, "&gt;=3000", 【データ】蓄積用!E$2:E$10000, "&gt;=1500")&gt;0, "〇", IF(COUNTIFS(【データ】蓄積用!A$2:A$10000, AF$5, 【データ】蓄積用!C$2:C$10000, $A102, 【データ】蓄積用!Q$2:Q$10000, 1, 【データ】蓄積用!AC$2:AC$10000, "&gt;=4.0")&gt;0, "〇", "×")))</f>
        <v>×</v>
      </c>
      <c r="AG102" t="str">
        <f>IF(OR($A102="", AG$5=""), "", IF(COUNTIFS(【データ】蓄積用!A$2:A$10000, AG$5, 【データ】蓄積用!C$2:C$10000, $A102, 【データ】蓄積用!D$2:D$10000, "&gt;=3000", 【データ】蓄積用!E$2:E$10000, "&gt;=1500")&gt;0, "〇", IF(COUNTIFS(【データ】蓄積用!A$2:A$10000, AG$5, 【データ】蓄積用!C$2:C$10000, $A102, 【データ】蓄積用!Q$2:Q$10000, 1, 【データ】蓄積用!AC$2:AC$10000, "&gt;=4.0")&gt;0, "〇", "×")))</f>
        <v>×</v>
      </c>
      <c r="AH102" t="str">
        <f>IF(OR($A102="", AH$5=""), "", IF(COUNTIFS(【データ】蓄積用!A$2:A$10000, AH$5, 【データ】蓄積用!C$2:C$10000, $A102, 【データ】蓄積用!D$2:D$10000, "&gt;=3000", 【データ】蓄積用!E$2:E$10000, "&gt;=1500")&gt;0, "〇", IF(COUNTIFS(【データ】蓄積用!A$2:A$10000, AH$5, 【データ】蓄積用!C$2:C$10000, $A102, 【データ】蓄積用!Q$2:Q$10000, 1, 【データ】蓄積用!AC$2:AC$10000, "&gt;=4.0")&gt;0, "〇", "×")))</f>
        <v>×</v>
      </c>
      <c r="AI102" t="str">
        <f>IF(OR($A102="", AI$5=""), "", IF(COUNTIFS(【データ】蓄積用!A$2:A$10000, AI$5, 【データ】蓄積用!C$2:C$10000, $A102, 【データ】蓄積用!D$2:D$10000, "&gt;=3000", 【データ】蓄積用!E$2:E$10000, "&gt;=1500")&gt;0, "〇", IF(COUNTIFS(【データ】蓄積用!A$2:A$10000, AI$5, 【データ】蓄積用!C$2:C$10000, $A102, 【データ】蓄積用!Q$2:Q$10000, 1, 【データ】蓄積用!AC$2:AC$10000, "&gt;=4.0")&gt;0, "〇", "×")))</f>
        <v>×</v>
      </c>
      <c r="AJ102" t="str">
        <f>IF(OR($A102="", AJ$5=""), "", IF(COUNTIFS(【データ】蓄積用!A$2:A$10000, AJ$5, 【データ】蓄積用!C$2:C$10000, $A102, 【データ】蓄積用!D$2:D$10000, "&gt;=3000", 【データ】蓄積用!E$2:E$10000, "&gt;=1500")&gt;0, "〇", IF(COUNTIFS(【データ】蓄積用!A$2:A$10000, AJ$5, 【データ】蓄積用!C$2:C$10000, $A102, 【データ】蓄積用!Q$2:Q$10000, 1, 【データ】蓄積用!AC$2:AC$10000, "&gt;=4.0")&gt;0, "〇", "×")))</f>
        <v>×</v>
      </c>
      <c r="AK102" t="str">
        <f>IF(OR($A102="", AK$5=""), "", IF(COUNTIFS(【データ】蓄積用!A$2:A$10000, AK$5, 【データ】蓄積用!C$2:C$10000, $A102, 【データ】蓄積用!D$2:D$10000, "&gt;=3000", 【データ】蓄積用!E$2:E$10000, "&gt;=1500")&gt;0, "〇", IF(COUNTIFS(【データ】蓄積用!A$2:A$10000, AK$5, 【データ】蓄積用!C$2:C$10000, $A102, 【データ】蓄積用!Q$2:Q$10000, 1, 【データ】蓄積用!AC$2:AC$10000, "&gt;=4.0")&gt;0, "〇", "×")))</f>
        <v>×</v>
      </c>
      <c r="AL102" t="str">
        <f>IF(OR($A102="", AL$5=""), "", IF(COUNTIFS(【データ】蓄積用!A$2:A$10000, AL$5, 【データ】蓄積用!C$2:C$10000, $A102, 【データ】蓄積用!D$2:D$10000, "&gt;=3000", 【データ】蓄積用!E$2:E$10000, "&gt;=1500")&gt;0, "〇", IF(COUNTIFS(【データ】蓄積用!A$2:A$10000, AL$5, 【データ】蓄積用!C$2:C$10000, $A102, 【データ】蓄積用!Q$2:Q$10000, 1, 【データ】蓄積用!AC$2:AC$10000, "&gt;=4.0")&gt;0, "〇", "×")))</f>
        <v>×</v>
      </c>
      <c r="AM102" t="str">
        <f>IF(OR($A102="", AM$5=""), "", IF(COUNTIFS(【データ】蓄積用!A$2:A$10000, AM$5, 【データ】蓄積用!C$2:C$10000, $A102, 【データ】蓄積用!D$2:D$10000, "&gt;=3000", 【データ】蓄積用!E$2:E$10000, "&gt;=1500")&gt;0, "〇", IF(COUNTIFS(【データ】蓄積用!A$2:A$10000, AM$5, 【データ】蓄積用!C$2:C$10000, $A102, 【データ】蓄積用!Q$2:Q$10000, 1, 【データ】蓄積用!AC$2:AC$10000, "&gt;=4.0")&gt;0, "〇", "×")))</f>
        <v>×</v>
      </c>
      <c r="AN102" t="str">
        <f>IF(OR($A102="", AN$5=""), "", IF(COUNTIFS(【データ】蓄積用!A$2:A$10000, AN$5, 【データ】蓄積用!C$2:C$10000, $A102, 【データ】蓄積用!D$2:D$10000, "&gt;=3000", 【データ】蓄積用!E$2:E$10000, "&gt;=1500")&gt;0, "〇", IF(COUNTIFS(【データ】蓄積用!A$2:A$10000, AN$5, 【データ】蓄積用!C$2:C$10000, $A102, 【データ】蓄積用!Q$2:Q$10000, 1, 【データ】蓄積用!AC$2:AC$10000, "&gt;=4.0")&gt;0, "〇", "×")))</f>
        <v>〇</v>
      </c>
      <c r="AO102" t="str">
        <f>IF(OR($A102="", AO$5=""), "", IF(COUNTIFS(【データ】蓄積用!A$2:A$10000, AO$5, 【データ】蓄積用!C$2:C$10000, $A102, 【データ】蓄積用!D$2:D$10000, "&gt;=3000", 【データ】蓄積用!E$2:E$10000, "&gt;=1500")&gt;0, "〇", IF(COUNTIFS(【データ】蓄積用!A$2:A$10000, AO$5, 【データ】蓄積用!C$2:C$10000, $A102, 【データ】蓄積用!Q$2:Q$10000, 1, 【データ】蓄積用!AC$2:AC$10000, "&gt;=4.0")&gt;0, "〇", "×")))</f>
        <v>×</v>
      </c>
      <c r="AP102" t="str">
        <f>IF(OR($A102="", AP$5=""), "", IF(COUNTIFS(【データ】蓄積用!A$2:A$10000, AP$5, 【データ】蓄積用!C$2:C$10000, $A102, 【データ】蓄積用!D$2:D$10000, "&gt;=3000", 【データ】蓄積用!E$2:E$10000, "&gt;=1500")&gt;0, "〇", IF(COUNTIFS(【データ】蓄積用!A$2:A$10000, AP$5, 【データ】蓄積用!C$2:C$10000, $A102, 【データ】蓄積用!Q$2:Q$10000, 1, 【データ】蓄積用!AC$2:AC$10000, "&gt;=4.0")&gt;0, "〇", "×")))</f>
        <v>×</v>
      </c>
      <c r="AQ102" t="str">
        <f>IF(OR($A102="", AQ$5=""), "", IF(COUNTIFS(【データ】蓄積用!A$2:A$10000, AQ$5, 【データ】蓄積用!C$2:C$10000, $A102, 【データ】蓄積用!D$2:D$10000, "&gt;=3000", 【データ】蓄積用!E$2:E$10000, "&gt;=1500")&gt;0, "〇", IF(COUNTIFS(【データ】蓄積用!A$2:A$10000, AQ$5, 【データ】蓄積用!C$2:C$10000, $A102, 【データ】蓄積用!Q$2:Q$10000, 1, 【データ】蓄積用!AC$2:AC$10000, "&gt;=4.0")&gt;0, "〇", "×")))</f>
        <v>×</v>
      </c>
      <c r="AR102" t="str">
        <f>IF(OR($A102="", AR$5=""), "", IF(COUNTIFS(【データ】蓄積用!A$2:A$10000, AR$5, 【データ】蓄積用!C$2:C$10000, $A102, 【データ】蓄積用!D$2:D$10000, "&gt;=3000", 【データ】蓄積用!E$2:E$10000, "&gt;=1500")&gt;0, "〇", IF(COUNTIFS(【データ】蓄積用!A$2:A$10000, AR$5, 【データ】蓄積用!C$2:C$10000, $A102, 【データ】蓄積用!Q$2:Q$10000, 1, 【データ】蓄積用!AC$2:AC$10000, "&gt;=4.0")&gt;0, "〇", "×")))</f>
        <v>×</v>
      </c>
      <c r="AS102" t="str">
        <f>IF(OR($A102="", AS$5=""), "", IF(COUNTIFS(【データ】蓄積用!A$2:A$10000, AS$5, 【データ】蓄積用!C$2:C$10000, $A102, 【データ】蓄積用!D$2:D$10000, "&gt;=3000", 【データ】蓄積用!E$2:E$10000, "&gt;=1500")&gt;0, "〇", IF(COUNTIFS(【データ】蓄積用!A$2:A$10000, AS$5, 【データ】蓄積用!C$2:C$10000, $A102, 【データ】蓄積用!Q$2:Q$10000, 1, 【データ】蓄積用!AC$2:AC$10000, "&gt;=4.0")&gt;0, "〇", "×")))</f>
        <v>×</v>
      </c>
      <c r="AT102" t="str">
        <f>IF(OR($A102="", AT$5=""), "", IF(COUNTIFS(【データ】蓄積用!A$2:A$10000, AT$5, 【データ】蓄積用!C$2:C$10000, $A102, 【データ】蓄積用!D$2:D$10000, "&gt;=3000", 【データ】蓄積用!E$2:E$10000, "&gt;=1500")&gt;0, "〇", IF(COUNTIFS(【データ】蓄積用!A$2:A$10000, AT$5, 【データ】蓄積用!C$2:C$10000, $A102, 【データ】蓄積用!Q$2:Q$10000, 1, 【データ】蓄積用!AC$2:AC$10000, "&gt;=4.0")&gt;0, "〇", "×")))</f>
        <v>×</v>
      </c>
      <c r="AU102" t="str">
        <f>IF(OR($A102="", AU$5=""), "", IF(COUNTIFS(【データ】蓄積用!A$2:A$10000, AU$5, 【データ】蓄積用!C$2:C$10000, $A102, 【データ】蓄積用!D$2:D$10000, "&gt;=3000", 【データ】蓄積用!E$2:E$10000, "&gt;=1500")&gt;0, "〇", IF(COUNTIFS(【データ】蓄積用!A$2:A$10000, AU$5, 【データ】蓄積用!C$2:C$10000, $A102, 【データ】蓄積用!Q$2:Q$10000, 1, 【データ】蓄積用!AC$2:AC$10000, "&gt;=4.0")&gt;0, "〇", "×")))</f>
        <v>×</v>
      </c>
      <c r="AV102" t="str">
        <f>IF(OR($A102="", AV$5=""), "", IF(COUNTIFS(【データ】蓄積用!A$2:A$10000, AV$5, 【データ】蓄積用!C$2:C$10000, $A102, 【データ】蓄積用!D$2:D$10000, "&gt;=3000", 【データ】蓄積用!E$2:E$10000, "&gt;=1500")&gt;0, "〇", IF(COUNTIFS(【データ】蓄積用!A$2:A$10000, AV$5, 【データ】蓄積用!C$2:C$10000, $A102, 【データ】蓄積用!Q$2:Q$10000, 1, 【データ】蓄積用!AC$2:AC$10000, "&gt;=4.0")&gt;0, "〇", "×")))</f>
        <v>×</v>
      </c>
      <c r="AW102" t="str">
        <f>IF(OR($A102="", AW$5=""), "", IF(COUNTIFS(【データ】蓄積用!A$2:A$10000, AW$5, 【データ】蓄積用!C$2:C$10000, $A102, 【データ】蓄積用!D$2:D$10000, "&gt;=3000", 【データ】蓄積用!E$2:E$10000, "&gt;=1500")&gt;0, "〇", IF(COUNTIFS(【データ】蓄積用!A$2:A$10000, AW$5, 【データ】蓄積用!C$2:C$10000, $A102, 【データ】蓄積用!Q$2:Q$10000, 1, 【データ】蓄積用!AC$2:AC$10000, "&gt;=4.0")&gt;0, "〇", "×")))</f>
        <v>×</v>
      </c>
      <c r="AX102" t="str">
        <f>IF(OR($A102="", AX$5=""), "", IF(COUNTIFS(【データ】蓄積用!A$2:A$10000, AX$5, 【データ】蓄積用!C$2:C$10000, $A102, 【データ】蓄積用!D$2:D$10000, "&gt;=3000", 【データ】蓄積用!E$2:E$10000, "&gt;=1500")&gt;0, "〇", IF(COUNTIFS(【データ】蓄積用!A$2:A$10000, AX$5, 【データ】蓄積用!C$2:C$10000, $A102, 【データ】蓄積用!Q$2:Q$10000, 1, 【データ】蓄積用!AC$2:AC$10000, "&gt;=4.0")&gt;0, "〇", "×")))</f>
        <v>×</v>
      </c>
      <c r="AY102" t="str">
        <f>IF(OR($A102="", AY$5=""), "", IF(COUNTIFS(【データ】蓄積用!A$2:A$10000, AY$5, 【データ】蓄積用!C$2:C$10000, $A102, 【データ】蓄積用!D$2:D$10000, "&gt;=3000", 【データ】蓄積用!E$2:E$10000, "&gt;=1500")&gt;0, "〇", IF(COUNTIFS(【データ】蓄積用!A$2:A$10000, AY$5, 【データ】蓄積用!C$2:C$10000, $A102, 【データ】蓄積用!Q$2:Q$10000, 1, 【データ】蓄積用!AC$2:AC$10000, "&gt;=4.0")&gt;0, "〇", "×")))</f>
        <v/>
      </c>
    </row>
    <row r="103" spans="1:51">
      <c r="A103">
        <v>707</v>
      </c>
      <c r="B103" t="str">
        <f>IF(OR($A103="", B$5=""), "", IF(COUNTIFS(【データ】蓄積用!A$2:A$10000, B$5, 【データ】蓄積用!C$2:C$10000, $A103, 【データ】蓄積用!D$2:D$10000, "&gt;=3000", 【データ】蓄積用!E$2:E$10000, "&gt;=1500")&gt;0, "〇", IF(COUNTIFS(【データ】蓄積用!A$2:A$10000, B$5, 【データ】蓄積用!C$2:C$10000, $A103, 【データ】蓄積用!Q$2:Q$10000, 1, 【データ】蓄積用!AC$2:AC$10000, "&gt;=4.0")&gt;0, "〇", "×")))</f>
        <v>×</v>
      </c>
      <c r="C103" t="str">
        <f>IF(OR($A103="", C$5=""), "", IF(COUNTIFS(【データ】蓄積用!A$2:A$10000, C$5, 【データ】蓄積用!C$2:C$10000, $A103, 【データ】蓄積用!D$2:D$10000, "&gt;=3000", 【データ】蓄積用!E$2:E$10000, "&gt;=1500")&gt;0, "〇", IF(COUNTIFS(【データ】蓄積用!A$2:A$10000, C$5, 【データ】蓄積用!C$2:C$10000, $A103, 【データ】蓄積用!Q$2:Q$10000, 1, 【データ】蓄積用!AC$2:AC$10000, "&gt;=4.0")&gt;0, "〇", "×")))</f>
        <v>×</v>
      </c>
      <c r="D103" t="str">
        <f>IF(OR($A103="", D$5=""), "", IF(COUNTIFS(【データ】蓄積用!A$2:A$10000, D$5, 【データ】蓄積用!C$2:C$10000, $A103, 【データ】蓄積用!D$2:D$10000, "&gt;=3000", 【データ】蓄積用!E$2:E$10000, "&gt;=1500")&gt;0, "〇", IF(COUNTIFS(【データ】蓄積用!A$2:A$10000, D$5, 【データ】蓄積用!C$2:C$10000, $A103, 【データ】蓄積用!Q$2:Q$10000, 1, 【データ】蓄積用!AC$2:AC$10000, "&gt;=4.0")&gt;0, "〇", "×")))</f>
        <v>×</v>
      </c>
      <c r="E103" t="str">
        <f>IF(OR($A103="", E$5=""), "", IF(COUNTIFS(【データ】蓄積用!A$2:A$10000, E$5, 【データ】蓄積用!C$2:C$10000, $A103, 【データ】蓄積用!D$2:D$10000, "&gt;=3000", 【データ】蓄積用!E$2:E$10000, "&gt;=1500")&gt;0, "〇", IF(COUNTIFS(【データ】蓄積用!A$2:A$10000, E$5, 【データ】蓄積用!C$2:C$10000, $A103, 【データ】蓄積用!Q$2:Q$10000, 1, 【データ】蓄積用!AC$2:AC$10000, "&gt;=4.0")&gt;0, "〇", "×")))</f>
        <v>×</v>
      </c>
      <c r="F103" t="str">
        <f>IF(OR($A103="", F$5=""), "", IF(COUNTIFS(【データ】蓄積用!A$2:A$10000, F$5, 【データ】蓄積用!C$2:C$10000, $A103, 【データ】蓄積用!D$2:D$10000, "&gt;=3000", 【データ】蓄積用!E$2:E$10000, "&gt;=1500")&gt;0, "〇", IF(COUNTIFS(【データ】蓄積用!A$2:A$10000, F$5, 【データ】蓄積用!C$2:C$10000, $A103, 【データ】蓄積用!Q$2:Q$10000, 1, 【データ】蓄積用!AC$2:AC$10000, "&gt;=4.0")&gt;0, "〇", "×")))</f>
        <v>×</v>
      </c>
      <c r="G103" t="str">
        <f>IF(OR($A103="", G$5=""), "", IF(COUNTIFS(【データ】蓄積用!A$2:A$10000, G$5, 【データ】蓄積用!C$2:C$10000, $A103, 【データ】蓄積用!D$2:D$10000, "&gt;=3000", 【データ】蓄積用!E$2:E$10000, "&gt;=1500")&gt;0, "〇", IF(COUNTIFS(【データ】蓄積用!A$2:A$10000, G$5, 【データ】蓄積用!C$2:C$10000, $A103, 【データ】蓄積用!Q$2:Q$10000, 1, 【データ】蓄積用!AC$2:AC$10000, "&gt;=4.0")&gt;0, "〇", "×")))</f>
        <v>×</v>
      </c>
      <c r="H103" t="str">
        <f>IF(OR($A103="", H$5=""), "", IF(COUNTIFS(【データ】蓄積用!A$2:A$10000, H$5, 【データ】蓄積用!C$2:C$10000, $A103, 【データ】蓄積用!D$2:D$10000, "&gt;=3000", 【データ】蓄積用!E$2:E$10000, "&gt;=1500")&gt;0, "〇", IF(COUNTIFS(【データ】蓄積用!A$2:A$10000, H$5, 【データ】蓄積用!C$2:C$10000, $A103, 【データ】蓄積用!Q$2:Q$10000, 1, 【データ】蓄積用!AC$2:AC$10000, "&gt;=4.0")&gt;0, "〇", "×")))</f>
        <v>×</v>
      </c>
      <c r="I103" t="str">
        <f>IF(OR($A103="", I$5=""), "", IF(COUNTIFS(【データ】蓄積用!A$2:A$10000, I$5, 【データ】蓄積用!C$2:C$10000, $A103, 【データ】蓄積用!D$2:D$10000, "&gt;=3000", 【データ】蓄積用!E$2:E$10000, "&gt;=1500")&gt;0, "〇", IF(COUNTIFS(【データ】蓄積用!A$2:A$10000, I$5, 【データ】蓄積用!C$2:C$10000, $A103, 【データ】蓄積用!Q$2:Q$10000, 1, 【データ】蓄積用!AC$2:AC$10000, "&gt;=4.0")&gt;0, "〇", "×")))</f>
        <v>×</v>
      </c>
      <c r="J103" t="str">
        <f>IF(OR($A103="", J$5=""), "", IF(COUNTIFS(【データ】蓄積用!A$2:A$10000, J$5, 【データ】蓄積用!C$2:C$10000, $A103, 【データ】蓄積用!D$2:D$10000, "&gt;=3000", 【データ】蓄積用!E$2:E$10000, "&gt;=1500")&gt;0, "〇", IF(COUNTIFS(【データ】蓄積用!A$2:A$10000, J$5, 【データ】蓄積用!C$2:C$10000, $A103, 【データ】蓄積用!Q$2:Q$10000, 1, 【データ】蓄積用!AC$2:AC$10000, "&gt;=4.0")&gt;0, "〇", "×")))</f>
        <v>×</v>
      </c>
      <c r="K103" t="str">
        <f>IF(OR($A103="", K$5=""), "", IF(COUNTIFS(【データ】蓄積用!A$2:A$10000, K$5, 【データ】蓄積用!C$2:C$10000, $A103, 【データ】蓄積用!D$2:D$10000, "&gt;=3000", 【データ】蓄積用!E$2:E$10000, "&gt;=1500")&gt;0, "〇", IF(COUNTIFS(【データ】蓄積用!A$2:A$10000, K$5, 【データ】蓄積用!C$2:C$10000, $A103, 【データ】蓄積用!Q$2:Q$10000, 1, 【データ】蓄積用!AC$2:AC$10000, "&gt;=4.0")&gt;0, "〇", "×")))</f>
        <v>×</v>
      </c>
      <c r="L103" t="str">
        <f>IF(OR($A103="", L$5=""), "", IF(COUNTIFS(【データ】蓄積用!A$2:A$10000, L$5, 【データ】蓄積用!C$2:C$10000, $A103, 【データ】蓄積用!D$2:D$10000, "&gt;=3000", 【データ】蓄積用!E$2:E$10000, "&gt;=1500")&gt;0, "〇", IF(COUNTIFS(【データ】蓄積用!A$2:A$10000, L$5, 【データ】蓄積用!C$2:C$10000, $A103, 【データ】蓄積用!Q$2:Q$10000, 1, 【データ】蓄積用!AC$2:AC$10000, "&gt;=4.0")&gt;0, "〇", "×")))</f>
        <v>×</v>
      </c>
      <c r="M103" t="str">
        <f>IF(OR($A103="", M$5=""), "", IF(COUNTIFS(【データ】蓄積用!A$2:A$10000, M$5, 【データ】蓄積用!C$2:C$10000, $A103, 【データ】蓄積用!D$2:D$10000, "&gt;=3000", 【データ】蓄積用!E$2:E$10000, "&gt;=1500")&gt;0, "〇", IF(COUNTIFS(【データ】蓄積用!A$2:A$10000, M$5, 【データ】蓄積用!C$2:C$10000, $A103, 【データ】蓄積用!Q$2:Q$10000, 1, 【データ】蓄積用!AC$2:AC$10000, "&gt;=4.0")&gt;0, "〇", "×")))</f>
        <v>×</v>
      </c>
      <c r="N103" t="str">
        <f>IF(OR($A103="", N$5=""), "", IF(COUNTIFS(【データ】蓄積用!A$2:A$10000, N$5, 【データ】蓄積用!C$2:C$10000, $A103, 【データ】蓄積用!D$2:D$10000, "&gt;=3000", 【データ】蓄積用!E$2:E$10000, "&gt;=1500")&gt;0, "〇", IF(COUNTIFS(【データ】蓄積用!A$2:A$10000, N$5, 【データ】蓄積用!C$2:C$10000, $A103, 【データ】蓄積用!Q$2:Q$10000, 1, 【データ】蓄積用!AC$2:AC$10000, "&gt;=4.0")&gt;0, "〇", "×")))</f>
        <v>×</v>
      </c>
      <c r="O103" t="str">
        <f>IF(OR($A103="", O$5=""), "", IF(COUNTIFS(【データ】蓄積用!A$2:A$10000, O$5, 【データ】蓄積用!C$2:C$10000, $A103, 【データ】蓄積用!D$2:D$10000, "&gt;=3000", 【データ】蓄積用!E$2:E$10000, "&gt;=1500")&gt;0, "〇", IF(COUNTIFS(【データ】蓄積用!A$2:A$10000, O$5, 【データ】蓄積用!C$2:C$10000, $A103, 【データ】蓄積用!Q$2:Q$10000, 1, 【データ】蓄積用!AC$2:AC$10000, "&gt;=4.0")&gt;0, "〇", "×")))</f>
        <v>×</v>
      </c>
      <c r="P103" t="str">
        <f>IF(OR($A103="", P$5=""), "", IF(COUNTIFS(【データ】蓄積用!A$2:A$10000, P$5, 【データ】蓄積用!C$2:C$10000, $A103, 【データ】蓄積用!D$2:D$10000, "&gt;=3000", 【データ】蓄積用!E$2:E$10000, "&gt;=1500")&gt;0, "〇", IF(COUNTIFS(【データ】蓄積用!A$2:A$10000, P$5, 【データ】蓄積用!C$2:C$10000, $A103, 【データ】蓄積用!Q$2:Q$10000, 1, 【データ】蓄積用!AC$2:AC$10000, "&gt;=4.0")&gt;0, "〇", "×")))</f>
        <v>×</v>
      </c>
      <c r="Q103" t="str">
        <f>IF(OR($A103="", Q$5=""), "", IF(COUNTIFS(【データ】蓄積用!A$2:A$10000, Q$5, 【データ】蓄積用!C$2:C$10000, $A103, 【データ】蓄積用!D$2:D$10000, "&gt;=3000", 【データ】蓄積用!E$2:E$10000, "&gt;=1500")&gt;0, "〇", IF(COUNTIFS(【データ】蓄積用!A$2:A$10000, Q$5, 【データ】蓄積用!C$2:C$10000, $A103, 【データ】蓄積用!Q$2:Q$10000, 1, 【データ】蓄積用!AC$2:AC$10000, "&gt;=4.0")&gt;0, "〇", "×")))</f>
        <v>×</v>
      </c>
      <c r="R103" t="str">
        <f>IF(OR($A103="", R$5=""), "", IF(COUNTIFS(【データ】蓄積用!A$2:A$10000, R$5, 【データ】蓄積用!C$2:C$10000, $A103, 【データ】蓄積用!D$2:D$10000, "&gt;=3000", 【データ】蓄積用!E$2:E$10000, "&gt;=1500")&gt;0, "〇", IF(COUNTIFS(【データ】蓄積用!A$2:A$10000, R$5, 【データ】蓄積用!C$2:C$10000, $A103, 【データ】蓄積用!Q$2:Q$10000, 1, 【データ】蓄積用!AC$2:AC$10000, "&gt;=4.0")&gt;0, "〇", "×")))</f>
        <v>×</v>
      </c>
      <c r="S103" t="str">
        <f>IF(OR($A103="", S$5=""), "", IF(COUNTIFS(【データ】蓄積用!A$2:A$10000, S$5, 【データ】蓄積用!C$2:C$10000, $A103, 【データ】蓄積用!D$2:D$10000, "&gt;=3000", 【データ】蓄積用!E$2:E$10000, "&gt;=1500")&gt;0, "〇", IF(COUNTIFS(【データ】蓄積用!A$2:A$10000, S$5, 【データ】蓄積用!C$2:C$10000, $A103, 【データ】蓄積用!Q$2:Q$10000, 1, 【データ】蓄積用!AC$2:AC$10000, "&gt;=4.0")&gt;0, "〇", "×")))</f>
        <v>×</v>
      </c>
      <c r="T103" t="str">
        <f>IF(OR($A103="", T$5=""), "", IF(COUNTIFS(【データ】蓄積用!A$2:A$10000, T$5, 【データ】蓄積用!C$2:C$10000, $A103, 【データ】蓄積用!D$2:D$10000, "&gt;=3000", 【データ】蓄積用!E$2:E$10000, "&gt;=1500")&gt;0, "〇", IF(COUNTIFS(【データ】蓄積用!A$2:A$10000, T$5, 【データ】蓄積用!C$2:C$10000, $A103, 【データ】蓄積用!Q$2:Q$10000, 1, 【データ】蓄積用!AC$2:AC$10000, "&gt;=4.0")&gt;0, "〇", "×")))</f>
        <v>〇</v>
      </c>
      <c r="U103" t="str">
        <f>IF(OR($A103="", U$5=""), "", IF(COUNTIFS(【データ】蓄積用!A$2:A$10000, U$5, 【データ】蓄積用!C$2:C$10000, $A103, 【データ】蓄積用!D$2:D$10000, "&gt;=3000", 【データ】蓄積用!E$2:E$10000, "&gt;=1500")&gt;0, "〇", IF(COUNTIFS(【データ】蓄積用!A$2:A$10000, U$5, 【データ】蓄積用!C$2:C$10000, $A103, 【データ】蓄積用!Q$2:Q$10000, 1, 【データ】蓄積用!AC$2:AC$10000, "&gt;=4.0")&gt;0, "〇", "×")))</f>
        <v>×</v>
      </c>
      <c r="V103" t="str">
        <f>IF(OR($A103="", V$5=""), "", IF(COUNTIFS(【データ】蓄積用!A$2:A$10000, V$5, 【データ】蓄積用!C$2:C$10000, $A103, 【データ】蓄積用!D$2:D$10000, "&gt;=3000", 【データ】蓄積用!E$2:E$10000, "&gt;=1500")&gt;0, "〇", IF(COUNTIFS(【データ】蓄積用!A$2:A$10000, V$5, 【データ】蓄積用!C$2:C$10000, $A103, 【データ】蓄積用!Q$2:Q$10000, 1, 【データ】蓄積用!AC$2:AC$10000, "&gt;=4.0")&gt;0, "〇", "×")))</f>
        <v>×</v>
      </c>
      <c r="W103" t="str">
        <f>IF(OR($A103="", W$5=""), "", IF(COUNTIFS(【データ】蓄積用!A$2:A$10000, W$5, 【データ】蓄積用!C$2:C$10000, $A103, 【データ】蓄積用!D$2:D$10000, "&gt;=3000", 【データ】蓄積用!E$2:E$10000, "&gt;=1500")&gt;0, "〇", IF(COUNTIFS(【データ】蓄積用!A$2:A$10000, W$5, 【データ】蓄積用!C$2:C$10000, $A103, 【データ】蓄積用!Q$2:Q$10000, 1, 【データ】蓄積用!AC$2:AC$10000, "&gt;=4.0")&gt;0, "〇", "×")))</f>
        <v>×</v>
      </c>
      <c r="X103" t="str">
        <f>IF(OR($A103="", X$5=""), "", IF(COUNTIFS(【データ】蓄積用!A$2:A$10000, X$5, 【データ】蓄積用!C$2:C$10000, $A103, 【データ】蓄積用!D$2:D$10000, "&gt;=3000", 【データ】蓄積用!E$2:E$10000, "&gt;=1500")&gt;0, "〇", IF(COUNTIFS(【データ】蓄積用!A$2:A$10000, X$5, 【データ】蓄積用!C$2:C$10000, $A103, 【データ】蓄積用!Q$2:Q$10000, 1, 【データ】蓄積用!AC$2:AC$10000, "&gt;=4.0")&gt;0, "〇", "×")))</f>
        <v>×</v>
      </c>
      <c r="Y103" t="str">
        <f>IF(OR($A103="", Y$5=""), "", IF(COUNTIFS(【データ】蓄積用!A$2:A$10000, Y$5, 【データ】蓄積用!C$2:C$10000, $A103, 【データ】蓄積用!D$2:D$10000, "&gt;=3000", 【データ】蓄積用!E$2:E$10000, "&gt;=1500")&gt;0, "〇", IF(COUNTIFS(【データ】蓄積用!A$2:A$10000, Y$5, 【データ】蓄積用!C$2:C$10000, $A103, 【データ】蓄積用!Q$2:Q$10000, 1, 【データ】蓄積用!AC$2:AC$10000, "&gt;=4.0")&gt;0, "〇", "×")))</f>
        <v>×</v>
      </c>
      <c r="Z103" t="str">
        <f>IF(OR($A103="", Z$5=""), "", IF(COUNTIFS(【データ】蓄積用!A$2:A$10000, Z$5, 【データ】蓄積用!C$2:C$10000, $A103, 【データ】蓄積用!D$2:D$10000, "&gt;=3000", 【データ】蓄積用!E$2:E$10000, "&gt;=1500")&gt;0, "〇", IF(COUNTIFS(【データ】蓄積用!A$2:A$10000, Z$5, 【データ】蓄積用!C$2:C$10000, $A103, 【データ】蓄積用!Q$2:Q$10000, 1, 【データ】蓄積用!AC$2:AC$10000, "&gt;=4.0")&gt;0, "〇", "×")))</f>
        <v>×</v>
      </c>
      <c r="AA103" t="str">
        <f>IF(OR($A103="", AA$5=""), "", IF(COUNTIFS(【データ】蓄積用!A$2:A$10000, AA$5, 【データ】蓄積用!C$2:C$10000, $A103, 【データ】蓄積用!D$2:D$10000, "&gt;=3000", 【データ】蓄積用!E$2:E$10000, "&gt;=1500")&gt;0, "〇", IF(COUNTIFS(【データ】蓄積用!A$2:A$10000, AA$5, 【データ】蓄積用!C$2:C$10000, $A103, 【データ】蓄積用!Q$2:Q$10000, 1, 【データ】蓄積用!AC$2:AC$10000, "&gt;=4.0")&gt;0, "〇", "×")))</f>
        <v>×</v>
      </c>
      <c r="AB103" t="str">
        <f>IF(OR($A103="", AB$5=""), "", IF(COUNTIFS(【データ】蓄積用!A$2:A$10000, AB$5, 【データ】蓄積用!C$2:C$10000, $A103, 【データ】蓄積用!D$2:D$10000, "&gt;=3000", 【データ】蓄積用!E$2:E$10000, "&gt;=1500")&gt;0, "〇", IF(COUNTIFS(【データ】蓄積用!A$2:A$10000, AB$5, 【データ】蓄積用!C$2:C$10000, $A103, 【データ】蓄積用!Q$2:Q$10000, 1, 【データ】蓄積用!AC$2:AC$10000, "&gt;=4.0")&gt;0, "〇", "×")))</f>
        <v>×</v>
      </c>
      <c r="AC103" t="str">
        <f>IF(OR($A103="", AC$5=""), "", IF(COUNTIFS(【データ】蓄積用!A$2:A$10000, AC$5, 【データ】蓄積用!C$2:C$10000, $A103, 【データ】蓄積用!D$2:D$10000, "&gt;=3000", 【データ】蓄積用!E$2:E$10000, "&gt;=1500")&gt;0, "〇", IF(COUNTIFS(【データ】蓄積用!A$2:A$10000, AC$5, 【データ】蓄積用!C$2:C$10000, $A103, 【データ】蓄積用!Q$2:Q$10000, 1, 【データ】蓄積用!AC$2:AC$10000, "&gt;=4.0")&gt;0, "〇", "×")))</f>
        <v>×</v>
      </c>
      <c r="AD103" t="str">
        <f>IF(OR($A103="", AD$5=""), "", IF(COUNTIFS(【データ】蓄積用!A$2:A$10000, AD$5, 【データ】蓄積用!C$2:C$10000, $A103, 【データ】蓄積用!D$2:D$10000, "&gt;=3000", 【データ】蓄積用!E$2:E$10000, "&gt;=1500")&gt;0, "〇", IF(COUNTIFS(【データ】蓄積用!A$2:A$10000, AD$5, 【データ】蓄積用!C$2:C$10000, $A103, 【データ】蓄積用!Q$2:Q$10000, 1, 【データ】蓄積用!AC$2:AC$10000, "&gt;=4.0")&gt;0, "〇", "×")))</f>
        <v>×</v>
      </c>
      <c r="AE103" t="str">
        <f>IF(OR($A103="", AE$5=""), "", IF(COUNTIFS(【データ】蓄積用!A$2:A$10000, AE$5, 【データ】蓄積用!C$2:C$10000, $A103, 【データ】蓄積用!D$2:D$10000, "&gt;=3000", 【データ】蓄積用!E$2:E$10000, "&gt;=1500")&gt;0, "〇", IF(COUNTIFS(【データ】蓄積用!A$2:A$10000, AE$5, 【データ】蓄積用!C$2:C$10000, $A103, 【データ】蓄積用!Q$2:Q$10000, 1, 【データ】蓄積用!AC$2:AC$10000, "&gt;=4.0")&gt;0, "〇", "×")))</f>
        <v>×</v>
      </c>
      <c r="AF103" t="str">
        <f>IF(OR($A103="", AF$5=""), "", IF(COUNTIFS(【データ】蓄積用!A$2:A$10000, AF$5, 【データ】蓄積用!C$2:C$10000, $A103, 【データ】蓄積用!D$2:D$10000, "&gt;=3000", 【データ】蓄積用!E$2:E$10000, "&gt;=1500")&gt;0, "〇", IF(COUNTIFS(【データ】蓄積用!A$2:A$10000, AF$5, 【データ】蓄積用!C$2:C$10000, $A103, 【データ】蓄積用!Q$2:Q$10000, 1, 【データ】蓄積用!AC$2:AC$10000, "&gt;=4.0")&gt;0, "〇", "×")))</f>
        <v>×</v>
      </c>
      <c r="AG103" t="str">
        <f>IF(OR($A103="", AG$5=""), "", IF(COUNTIFS(【データ】蓄積用!A$2:A$10000, AG$5, 【データ】蓄積用!C$2:C$10000, $A103, 【データ】蓄積用!D$2:D$10000, "&gt;=3000", 【データ】蓄積用!E$2:E$10000, "&gt;=1500")&gt;0, "〇", IF(COUNTIFS(【データ】蓄積用!A$2:A$10000, AG$5, 【データ】蓄積用!C$2:C$10000, $A103, 【データ】蓄積用!Q$2:Q$10000, 1, 【データ】蓄積用!AC$2:AC$10000, "&gt;=4.0")&gt;0, "〇", "×")))</f>
        <v>×</v>
      </c>
      <c r="AH103" t="str">
        <f>IF(OR($A103="", AH$5=""), "", IF(COUNTIFS(【データ】蓄積用!A$2:A$10000, AH$5, 【データ】蓄積用!C$2:C$10000, $A103, 【データ】蓄積用!D$2:D$10000, "&gt;=3000", 【データ】蓄積用!E$2:E$10000, "&gt;=1500")&gt;0, "〇", IF(COUNTIFS(【データ】蓄積用!A$2:A$10000, AH$5, 【データ】蓄積用!C$2:C$10000, $A103, 【データ】蓄積用!Q$2:Q$10000, 1, 【データ】蓄積用!AC$2:AC$10000, "&gt;=4.0")&gt;0, "〇", "×")))</f>
        <v>×</v>
      </c>
      <c r="AI103" t="str">
        <f>IF(OR($A103="", AI$5=""), "", IF(COUNTIFS(【データ】蓄積用!A$2:A$10000, AI$5, 【データ】蓄積用!C$2:C$10000, $A103, 【データ】蓄積用!D$2:D$10000, "&gt;=3000", 【データ】蓄積用!E$2:E$10000, "&gt;=1500")&gt;0, "〇", IF(COUNTIFS(【データ】蓄積用!A$2:A$10000, AI$5, 【データ】蓄積用!C$2:C$10000, $A103, 【データ】蓄積用!Q$2:Q$10000, 1, 【データ】蓄積用!AC$2:AC$10000, "&gt;=4.0")&gt;0, "〇", "×")))</f>
        <v>×</v>
      </c>
      <c r="AJ103" t="str">
        <f>IF(OR($A103="", AJ$5=""), "", IF(COUNTIFS(【データ】蓄積用!A$2:A$10000, AJ$5, 【データ】蓄積用!C$2:C$10000, $A103, 【データ】蓄積用!D$2:D$10000, "&gt;=3000", 【データ】蓄積用!E$2:E$10000, "&gt;=1500")&gt;0, "〇", IF(COUNTIFS(【データ】蓄積用!A$2:A$10000, AJ$5, 【データ】蓄積用!C$2:C$10000, $A103, 【データ】蓄積用!Q$2:Q$10000, 1, 【データ】蓄積用!AC$2:AC$10000, "&gt;=4.0")&gt;0, "〇", "×")))</f>
        <v>×</v>
      </c>
      <c r="AK103" t="str">
        <f>IF(OR($A103="", AK$5=""), "", IF(COUNTIFS(【データ】蓄積用!A$2:A$10000, AK$5, 【データ】蓄積用!C$2:C$10000, $A103, 【データ】蓄積用!D$2:D$10000, "&gt;=3000", 【データ】蓄積用!E$2:E$10000, "&gt;=1500")&gt;0, "〇", IF(COUNTIFS(【データ】蓄積用!A$2:A$10000, AK$5, 【データ】蓄積用!C$2:C$10000, $A103, 【データ】蓄積用!Q$2:Q$10000, 1, 【データ】蓄積用!AC$2:AC$10000, "&gt;=4.0")&gt;0, "〇", "×")))</f>
        <v>×</v>
      </c>
      <c r="AL103" t="str">
        <f>IF(OR($A103="", AL$5=""), "", IF(COUNTIFS(【データ】蓄積用!A$2:A$10000, AL$5, 【データ】蓄積用!C$2:C$10000, $A103, 【データ】蓄積用!D$2:D$10000, "&gt;=3000", 【データ】蓄積用!E$2:E$10000, "&gt;=1500")&gt;0, "〇", IF(COUNTIFS(【データ】蓄積用!A$2:A$10000, AL$5, 【データ】蓄積用!C$2:C$10000, $A103, 【データ】蓄積用!Q$2:Q$10000, 1, 【データ】蓄積用!AC$2:AC$10000, "&gt;=4.0")&gt;0, "〇", "×")))</f>
        <v>〇</v>
      </c>
      <c r="AM103" t="str">
        <f>IF(OR($A103="", AM$5=""), "", IF(COUNTIFS(【データ】蓄積用!A$2:A$10000, AM$5, 【データ】蓄積用!C$2:C$10000, $A103, 【データ】蓄積用!D$2:D$10000, "&gt;=3000", 【データ】蓄積用!E$2:E$10000, "&gt;=1500")&gt;0, "〇", IF(COUNTIFS(【データ】蓄積用!A$2:A$10000, AM$5, 【データ】蓄積用!C$2:C$10000, $A103, 【データ】蓄積用!Q$2:Q$10000, 1, 【データ】蓄積用!AC$2:AC$10000, "&gt;=4.0")&gt;0, "〇", "×")))</f>
        <v>×</v>
      </c>
      <c r="AN103" t="str">
        <f>IF(OR($A103="", AN$5=""), "", IF(COUNTIFS(【データ】蓄積用!A$2:A$10000, AN$5, 【データ】蓄積用!C$2:C$10000, $A103, 【データ】蓄積用!D$2:D$10000, "&gt;=3000", 【データ】蓄積用!E$2:E$10000, "&gt;=1500")&gt;0, "〇", IF(COUNTIFS(【データ】蓄積用!A$2:A$10000, AN$5, 【データ】蓄積用!C$2:C$10000, $A103, 【データ】蓄積用!Q$2:Q$10000, 1, 【データ】蓄積用!AC$2:AC$10000, "&gt;=4.0")&gt;0, "〇", "×")))</f>
        <v>×</v>
      </c>
      <c r="AO103" t="str">
        <f>IF(OR($A103="", AO$5=""), "", IF(COUNTIFS(【データ】蓄積用!A$2:A$10000, AO$5, 【データ】蓄積用!C$2:C$10000, $A103, 【データ】蓄積用!D$2:D$10000, "&gt;=3000", 【データ】蓄積用!E$2:E$10000, "&gt;=1500")&gt;0, "〇", IF(COUNTIFS(【データ】蓄積用!A$2:A$10000, AO$5, 【データ】蓄積用!C$2:C$10000, $A103, 【データ】蓄積用!Q$2:Q$10000, 1, 【データ】蓄積用!AC$2:AC$10000, "&gt;=4.0")&gt;0, "〇", "×")))</f>
        <v>×</v>
      </c>
      <c r="AP103" t="str">
        <f>IF(OR($A103="", AP$5=""), "", IF(COUNTIFS(【データ】蓄積用!A$2:A$10000, AP$5, 【データ】蓄積用!C$2:C$10000, $A103, 【データ】蓄積用!D$2:D$10000, "&gt;=3000", 【データ】蓄積用!E$2:E$10000, "&gt;=1500")&gt;0, "〇", IF(COUNTIFS(【データ】蓄積用!A$2:A$10000, AP$5, 【データ】蓄積用!C$2:C$10000, $A103, 【データ】蓄積用!Q$2:Q$10000, 1, 【データ】蓄積用!AC$2:AC$10000, "&gt;=4.0")&gt;0, "〇", "×")))</f>
        <v>×</v>
      </c>
      <c r="AQ103" t="str">
        <f>IF(OR($A103="", AQ$5=""), "", IF(COUNTIFS(【データ】蓄積用!A$2:A$10000, AQ$5, 【データ】蓄積用!C$2:C$10000, $A103, 【データ】蓄積用!D$2:D$10000, "&gt;=3000", 【データ】蓄積用!E$2:E$10000, "&gt;=1500")&gt;0, "〇", IF(COUNTIFS(【データ】蓄積用!A$2:A$10000, AQ$5, 【データ】蓄積用!C$2:C$10000, $A103, 【データ】蓄積用!Q$2:Q$10000, 1, 【データ】蓄積用!AC$2:AC$10000, "&gt;=4.0")&gt;0, "〇", "×")))</f>
        <v>×</v>
      </c>
      <c r="AR103" t="str">
        <f>IF(OR($A103="", AR$5=""), "", IF(COUNTIFS(【データ】蓄積用!A$2:A$10000, AR$5, 【データ】蓄積用!C$2:C$10000, $A103, 【データ】蓄積用!D$2:D$10000, "&gt;=3000", 【データ】蓄積用!E$2:E$10000, "&gt;=1500")&gt;0, "〇", IF(COUNTIFS(【データ】蓄積用!A$2:A$10000, AR$5, 【データ】蓄積用!C$2:C$10000, $A103, 【データ】蓄積用!Q$2:Q$10000, 1, 【データ】蓄積用!AC$2:AC$10000, "&gt;=4.0")&gt;0, "〇", "×")))</f>
        <v>×</v>
      </c>
      <c r="AS103" t="str">
        <f>IF(OR($A103="", AS$5=""), "", IF(COUNTIFS(【データ】蓄積用!A$2:A$10000, AS$5, 【データ】蓄積用!C$2:C$10000, $A103, 【データ】蓄積用!D$2:D$10000, "&gt;=3000", 【データ】蓄積用!E$2:E$10000, "&gt;=1500")&gt;0, "〇", IF(COUNTIFS(【データ】蓄積用!A$2:A$10000, AS$5, 【データ】蓄積用!C$2:C$10000, $A103, 【データ】蓄積用!Q$2:Q$10000, 1, 【データ】蓄積用!AC$2:AC$10000, "&gt;=4.0")&gt;0, "〇", "×")))</f>
        <v>×</v>
      </c>
      <c r="AT103" t="str">
        <f>IF(OR($A103="", AT$5=""), "", IF(COUNTIFS(【データ】蓄積用!A$2:A$10000, AT$5, 【データ】蓄積用!C$2:C$10000, $A103, 【データ】蓄積用!D$2:D$10000, "&gt;=3000", 【データ】蓄積用!E$2:E$10000, "&gt;=1500")&gt;0, "〇", IF(COUNTIFS(【データ】蓄積用!A$2:A$10000, AT$5, 【データ】蓄積用!C$2:C$10000, $A103, 【データ】蓄積用!Q$2:Q$10000, 1, 【データ】蓄積用!AC$2:AC$10000, "&gt;=4.0")&gt;0, "〇", "×")))</f>
        <v>×</v>
      </c>
      <c r="AU103" t="str">
        <f>IF(OR($A103="", AU$5=""), "", IF(COUNTIFS(【データ】蓄積用!A$2:A$10000, AU$5, 【データ】蓄積用!C$2:C$10000, $A103, 【データ】蓄積用!D$2:D$10000, "&gt;=3000", 【データ】蓄積用!E$2:E$10000, "&gt;=1500")&gt;0, "〇", IF(COUNTIFS(【データ】蓄積用!A$2:A$10000, AU$5, 【データ】蓄積用!C$2:C$10000, $A103, 【データ】蓄積用!Q$2:Q$10000, 1, 【データ】蓄積用!AC$2:AC$10000, "&gt;=4.0")&gt;0, "〇", "×")))</f>
        <v>×</v>
      </c>
      <c r="AV103" t="str">
        <f>IF(OR($A103="", AV$5=""), "", IF(COUNTIFS(【データ】蓄積用!A$2:A$10000, AV$5, 【データ】蓄積用!C$2:C$10000, $A103, 【データ】蓄積用!D$2:D$10000, "&gt;=3000", 【データ】蓄積用!E$2:E$10000, "&gt;=1500")&gt;0, "〇", IF(COUNTIFS(【データ】蓄積用!A$2:A$10000, AV$5, 【データ】蓄積用!C$2:C$10000, $A103, 【データ】蓄積用!Q$2:Q$10000, 1, 【データ】蓄積用!AC$2:AC$10000, "&gt;=4.0")&gt;0, "〇", "×")))</f>
        <v>×</v>
      </c>
      <c r="AW103" t="str">
        <f>IF(OR($A103="", AW$5=""), "", IF(COUNTIFS(【データ】蓄積用!A$2:A$10000, AW$5, 【データ】蓄積用!C$2:C$10000, $A103, 【データ】蓄積用!D$2:D$10000, "&gt;=3000", 【データ】蓄積用!E$2:E$10000, "&gt;=1500")&gt;0, "〇", IF(COUNTIFS(【データ】蓄積用!A$2:A$10000, AW$5, 【データ】蓄積用!C$2:C$10000, $A103, 【データ】蓄積用!Q$2:Q$10000, 1, 【データ】蓄積用!AC$2:AC$10000, "&gt;=4.0")&gt;0, "〇", "×")))</f>
        <v>×</v>
      </c>
      <c r="AX103" t="str">
        <f>IF(OR($A103="", AX$5=""), "", IF(COUNTIFS(【データ】蓄積用!A$2:A$10000, AX$5, 【データ】蓄積用!C$2:C$10000, $A103, 【データ】蓄積用!D$2:D$10000, "&gt;=3000", 【データ】蓄積用!E$2:E$10000, "&gt;=1500")&gt;0, "〇", IF(COUNTIFS(【データ】蓄積用!A$2:A$10000, AX$5, 【データ】蓄積用!C$2:C$10000, $A103, 【データ】蓄積用!Q$2:Q$10000, 1, 【データ】蓄積用!AC$2:AC$10000, "&gt;=4.0")&gt;0, "〇", "×")))</f>
        <v>〇</v>
      </c>
      <c r="AY103" t="str">
        <f>IF(OR($A103="", AY$5=""), "", IF(COUNTIFS(【データ】蓄積用!A$2:A$10000, AY$5, 【データ】蓄積用!C$2:C$10000, $A103, 【データ】蓄積用!D$2:D$10000, "&gt;=3000", 【データ】蓄積用!E$2:E$10000, "&gt;=1500")&gt;0, "〇", IF(COUNTIFS(【データ】蓄積用!A$2:A$10000, AY$5, 【データ】蓄積用!C$2:C$10000, $A103, 【データ】蓄積用!Q$2:Q$10000, 1, 【データ】蓄積用!AC$2:AC$10000, "&gt;=4.0")&gt;0, "〇", "×")))</f>
        <v/>
      </c>
    </row>
    <row r="104" spans="1:51">
      <c r="A104">
        <v>708</v>
      </c>
      <c r="B104" t="str">
        <f>IF(OR($A104="", B$5=""), "", IF(COUNTIFS(【データ】蓄積用!A$2:A$10000, B$5, 【データ】蓄積用!C$2:C$10000, $A104, 【データ】蓄積用!D$2:D$10000, "&gt;=3000", 【データ】蓄積用!E$2:E$10000, "&gt;=1500")&gt;0, "〇", IF(COUNTIFS(【データ】蓄積用!A$2:A$10000, B$5, 【データ】蓄積用!C$2:C$10000, $A104, 【データ】蓄積用!Q$2:Q$10000, 1, 【データ】蓄積用!AC$2:AC$10000, "&gt;=4.0")&gt;0, "〇", "×")))</f>
        <v>×</v>
      </c>
      <c r="C104" t="str">
        <f>IF(OR($A104="", C$5=""), "", IF(COUNTIFS(【データ】蓄積用!A$2:A$10000, C$5, 【データ】蓄積用!C$2:C$10000, $A104, 【データ】蓄積用!D$2:D$10000, "&gt;=3000", 【データ】蓄積用!E$2:E$10000, "&gt;=1500")&gt;0, "〇", IF(COUNTIFS(【データ】蓄積用!A$2:A$10000, C$5, 【データ】蓄積用!C$2:C$10000, $A104, 【データ】蓄積用!Q$2:Q$10000, 1, 【データ】蓄積用!AC$2:AC$10000, "&gt;=4.0")&gt;0, "〇", "×")))</f>
        <v>×</v>
      </c>
      <c r="D104" t="str">
        <f>IF(OR($A104="", D$5=""), "", IF(COUNTIFS(【データ】蓄積用!A$2:A$10000, D$5, 【データ】蓄積用!C$2:C$10000, $A104, 【データ】蓄積用!D$2:D$10000, "&gt;=3000", 【データ】蓄積用!E$2:E$10000, "&gt;=1500")&gt;0, "〇", IF(COUNTIFS(【データ】蓄積用!A$2:A$10000, D$5, 【データ】蓄積用!C$2:C$10000, $A104, 【データ】蓄積用!Q$2:Q$10000, 1, 【データ】蓄積用!AC$2:AC$10000, "&gt;=4.0")&gt;0, "〇", "×")))</f>
        <v>×</v>
      </c>
      <c r="E104" t="str">
        <f>IF(OR($A104="", E$5=""), "", IF(COUNTIFS(【データ】蓄積用!A$2:A$10000, E$5, 【データ】蓄積用!C$2:C$10000, $A104, 【データ】蓄積用!D$2:D$10000, "&gt;=3000", 【データ】蓄積用!E$2:E$10000, "&gt;=1500")&gt;0, "〇", IF(COUNTIFS(【データ】蓄積用!A$2:A$10000, E$5, 【データ】蓄積用!C$2:C$10000, $A104, 【データ】蓄積用!Q$2:Q$10000, 1, 【データ】蓄積用!AC$2:AC$10000, "&gt;=4.0")&gt;0, "〇", "×")))</f>
        <v>×</v>
      </c>
      <c r="F104" t="str">
        <f>IF(OR($A104="", F$5=""), "", IF(COUNTIFS(【データ】蓄積用!A$2:A$10000, F$5, 【データ】蓄積用!C$2:C$10000, $A104, 【データ】蓄積用!D$2:D$10000, "&gt;=3000", 【データ】蓄積用!E$2:E$10000, "&gt;=1500")&gt;0, "〇", IF(COUNTIFS(【データ】蓄積用!A$2:A$10000, F$5, 【データ】蓄積用!C$2:C$10000, $A104, 【データ】蓄積用!Q$2:Q$10000, 1, 【データ】蓄積用!AC$2:AC$10000, "&gt;=4.0")&gt;0, "〇", "×")))</f>
        <v>×</v>
      </c>
      <c r="G104" t="str">
        <f>IF(OR($A104="", G$5=""), "", IF(COUNTIFS(【データ】蓄積用!A$2:A$10000, G$5, 【データ】蓄積用!C$2:C$10000, $A104, 【データ】蓄積用!D$2:D$10000, "&gt;=3000", 【データ】蓄積用!E$2:E$10000, "&gt;=1500")&gt;0, "〇", IF(COUNTIFS(【データ】蓄積用!A$2:A$10000, G$5, 【データ】蓄積用!C$2:C$10000, $A104, 【データ】蓄積用!Q$2:Q$10000, 1, 【データ】蓄積用!AC$2:AC$10000, "&gt;=4.0")&gt;0, "〇", "×")))</f>
        <v>×</v>
      </c>
      <c r="H104" t="str">
        <f>IF(OR($A104="", H$5=""), "", IF(COUNTIFS(【データ】蓄積用!A$2:A$10000, H$5, 【データ】蓄積用!C$2:C$10000, $A104, 【データ】蓄積用!D$2:D$10000, "&gt;=3000", 【データ】蓄積用!E$2:E$10000, "&gt;=1500")&gt;0, "〇", IF(COUNTIFS(【データ】蓄積用!A$2:A$10000, H$5, 【データ】蓄積用!C$2:C$10000, $A104, 【データ】蓄積用!Q$2:Q$10000, 1, 【データ】蓄積用!AC$2:AC$10000, "&gt;=4.0")&gt;0, "〇", "×")))</f>
        <v>×</v>
      </c>
      <c r="I104" t="str">
        <f>IF(OR($A104="", I$5=""), "", IF(COUNTIFS(【データ】蓄積用!A$2:A$10000, I$5, 【データ】蓄積用!C$2:C$10000, $A104, 【データ】蓄積用!D$2:D$10000, "&gt;=3000", 【データ】蓄積用!E$2:E$10000, "&gt;=1500")&gt;0, "〇", IF(COUNTIFS(【データ】蓄積用!A$2:A$10000, I$5, 【データ】蓄積用!C$2:C$10000, $A104, 【データ】蓄積用!Q$2:Q$10000, 1, 【データ】蓄積用!AC$2:AC$10000, "&gt;=4.0")&gt;0, "〇", "×")))</f>
        <v>×</v>
      </c>
      <c r="J104" t="str">
        <f>IF(OR($A104="", J$5=""), "", IF(COUNTIFS(【データ】蓄積用!A$2:A$10000, J$5, 【データ】蓄積用!C$2:C$10000, $A104, 【データ】蓄積用!D$2:D$10000, "&gt;=3000", 【データ】蓄積用!E$2:E$10000, "&gt;=1500")&gt;0, "〇", IF(COUNTIFS(【データ】蓄積用!A$2:A$10000, J$5, 【データ】蓄積用!C$2:C$10000, $A104, 【データ】蓄積用!Q$2:Q$10000, 1, 【データ】蓄積用!AC$2:AC$10000, "&gt;=4.0")&gt;0, "〇", "×")))</f>
        <v>〇</v>
      </c>
      <c r="K104" t="str">
        <f>IF(OR($A104="", K$5=""), "", IF(COUNTIFS(【データ】蓄積用!A$2:A$10000, K$5, 【データ】蓄積用!C$2:C$10000, $A104, 【データ】蓄積用!D$2:D$10000, "&gt;=3000", 【データ】蓄積用!E$2:E$10000, "&gt;=1500")&gt;0, "〇", IF(COUNTIFS(【データ】蓄積用!A$2:A$10000, K$5, 【データ】蓄積用!C$2:C$10000, $A104, 【データ】蓄積用!Q$2:Q$10000, 1, 【データ】蓄積用!AC$2:AC$10000, "&gt;=4.0")&gt;0, "〇", "×")))</f>
        <v>×</v>
      </c>
      <c r="L104" t="str">
        <f>IF(OR($A104="", L$5=""), "", IF(COUNTIFS(【データ】蓄積用!A$2:A$10000, L$5, 【データ】蓄積用!C$2:C$10000, $A104, 【データ】蓄積用!D$2:D$10000, "&gt;=3000", 【データ】蓄積用!E$2:E$10000, "&gt;=1500")&gt;0, "〇", IF(COUNTIFS(【データ】蓄積用!A$2:A$10000, L$5, 【データ】蓄積用!C$2:C$10000, $A104, 【データ】蓄積用!Q$2:Q$10000, 1, 【データ】蓄積用!AC$2:AC$10000, "&gt;=4.0")&gt;0, "〇", "×")))</f>
        <v>×</v>
      </c>
      <c r="M104" t="str">
        <f>IF(OR($A104="", M$5=""), "", IF(COUNTIFS(【データ】蓄積用!A$2:A$10000, M$5, 【データ】蓄積用!C$2:C$10000, $A104, 【データ】蓄積用!D$2:D$10000, "&gt;=3000", 【データ】蓄積用!E$2:E$10000, "&gt;=1500")&gt;0, "〇", IF(COUNTIFS(【データ】蓄積用!A$2:A$10000, M$5, 【データ】蓄積用!C$2:C$10000, $A104, 【データ】蓄積用!Q$2:Q$10000, 1, 【データ】蓄積用!AC$2:AC$10000, "&gt;=4.0")&gt;0, "〇", "×")))</f>
        <v>×</v>
      </c>
      <c r="N104" t="str">
        <f>IF(OR($A104="", N$5=""), "", IF(COUNTIFS(【データ】蓄積用!A$2:A$10000, N$5, 【データ】蓄積用!C$2:C$10000, $A104, 【データ】蓄積用!D$2:D$10000, "&gt;=3000", 【データ】蓄積用!E$2:E$10000, "&gt;=1500")&gt;0, "〇", IF(COUNTIFS(【データ】蓄積用!A$2:A$10000, N$5, 【データ】蓄積用!C$2:C$10000, $A104, 【データ】蓄積用!Q$2:Q$10000, 1, 【データ】蓄積用!AC$2:AC$10000, "&gt;=4.0")&gt;0, "〇", "×")))</f>
        <v>×</v>
      </c>
      <c r="O104" t="str">
        <f>IF(OR($A104="", O$5=""), "", IF(COUNTIFS(【データ】蓄積用!A$2:A$10000, O$5, 【データ】蓄積用!C$2:C$10000, $A104, 【データ】蓄積用!D$2:D$10000, "&gt;=3000", 【データ】蓄積用!E$2:E$10000, "&gt;=1500")&gt;0, "〇", IF(COUNTIFS(【データ】蓄積用!A$2:A$10000, O$5, 【データ】蓄積用!C$2:C$10000, $A104, 【データ】蓄積用!Q$2:Q$10000, 1, 【データ】蓄積用!AC$2:AC$10000, "&gt;=4.0")&gt;0, "〇", "×")))</f>
        <v>×</v>
      </c>
      <c r="P104" t="str">
        <f>IF(OR($A104="", P$5=""), "", IF(COUNTIFS(【データ】蓄積用!A$2:A$10000, P$5, 【データ】蓄積用!C$2:C$10000, $A104, 【データ】蓄積用!D$2:D$10000, "&gt;=3000", 【データ】蓄積用!E$2:E$10000, "&gt;=1500")&gt;0, "〇", IF(COUNTIFS(【データ】蓄積用!A$2:A$10000, P$5, 【データ】蓄積用!C$2:C$10000, $A104, 【データ】蓄積用!Q$2:Q$10000, 1, 【データ】蓄積用!AC$2:AC$10000, "&gt;=4.0")&gt;0, "〇", "×")))</f>
        <v>×</v>
      </c>
      <c r="Q104" t="str">
        <f>IF(OR($A104="", Q$5=""), "", IF(COUNTIFS(【データ】蓄積用!A$2:A$10000, Q$5, 【データ】蓄積用!C$2:C$10000, $A104, 【データ】蓄積用!D$2:D$10000, "&gt;=3000", 【データ】蓄積用!E$2:E$10000, "&gt;=1500")&gt;0, "〇", IF(COUNTIFS(【データ】蓄積用!A$2:A$10000, Q$5, 【データ】蓄積用!C$2:C$10000, $A104, 【データ】蓄積用!Q$2:Q$10000, 1, 【データ】蓄積用!AC$2:AC$10000, "&gt;=4.0")&gt;0, "〇", "×")))</f>
        <v>×</v>
      </c>
      <c r="R104" t="str">
        <f>IF(OR($A104="", R$5=""), "", IF(COUNTIFS(【データ】蓄積用!A$2:A$10000, R$5, 【データ】蓄積用!C$2:C$10000, $A104, 【データ】蓄積用!D$2:D$10000, "&gt;=3000", 【データ】蓄積用!E$2:E$10000, "&gt;=1500")&gt;0, "〇", IF(COUNTIFS(【データ】蓄積用!A$2:A$10000, R$5, 【データ】蓄積用!C$2:C$10000, $A104, 【データ】蓄積用!Q$2:Q$10000, 1, 【データ】蓄積用!AC$2:AC$10000, "&gt;=4.0")&gt;0, "〇", "×")))</f>
        <v>×</v>
      </c>
      <c r="S104" t="str">
        <f>IF(OR($A104="", S$5=""), "", IF(COUNTIFS(【データ】蓄積用!A$2:A$10000, S$5, 【データ】蓄積用!C$2:C$10000, $A104, 【データ】蓄積用!D$2:D$10000, "&gt;=3000", 【データ】蓄積用!E$2:E$10000, "&gt;=1500")&gt;0, "〇", IF(COUNTIFS(【データ】蓄積用!A$2:A$10000, S$5, 【データ】蓄積用!C$2:C$10000, $A104, 【データ】蓄積用!Q$2:Q$10000, 1, 【データ】蓄積用!AC$2:AC$10000, "&gt;=4.0")&gt;0, "〇", "×")))</f>
        <v>×</v>
      </c>
      <c r="T104" t="str">
        <f>IF(OR($A104="", T$5=""), "", IF(COUNTIFS(【データ】蓄積用!A$2:A$10000, T$5, 【データ】蓄積用!C$2:C$10000, $A104, 【データ】蓄積用!D$2:D$10000, "&gt;=3000", 【データ】蓄積用!E$2:E$10000, "&gt;=1500")&gt;0, "〇", IF(COUNTIFS(【データ】蓄積用!A$2:A$10000, T$5, 【データ】蓄積用!C$2:C$10000, $A104, 【データ】蓄積用!Q$2:Q$10000, 1, 【データ】蓄積用!AC$2:AC$10000, "&gt;=4.0")&gt;0, "〇", "×")))</f>
        <v>×</v>
      </c>
      <c r="U104" t="str">
        <f>IF(OR($A104="", U$5=""), "", IF(COUNTIFS(【データ】蓄積用!A$2:A$10000, U$5, 【データ】蓄積用!C$2:C$10000, $A104, 【データ】蓄積用!D$2:D$10000, "&gt;=3000", 【データ】蓄積用!E$2:E$10000, "&gt;=1500")&gt;0, "〇", IF(COUNTIFS(【データ】蓄積用!A$2:A$10000, U$5, 【データ】蓄積用!C$2:C$10000, $A104, 【データ】蓄積用!Q$2:Q$10000, 1, 【データ】蓄積用!AC$2:AC$10000, "&gt;=4.0")&gt;0, "〇", "×")))</f>
        <v>×</v>
      </c>
      <c r="V104" t="str">
        <f>IF(OR($A104="", V$5=""), "", IF(COUNTIFS(【データ】蓄積用!A$2:A$10000, V$5, 【データ】蓄積用!C$2:C$10000, $A104, 【データ】蓄積用!D$2:D$10000, "&gt;=3000", 【データ】蓄積用!E$2:E$10000, "&gt;=1500")&gt;0, "〇", IF(COUNTIFS(【データ】蓄積用!A$2:A$10000, V$5, 【データ】蓄積用!C$2:C$10000, $A104, 【データ】蓄積用!Q$2:Q$10000, 1, 【データ】蓄積用!AC$2:AC$10000, "&gt;=4.0")&gt;0, "〇", "×")))</f>
        <v>×</v>
      </c>
      <c r="W104" t="str">
        <f>IF(OR($A104="", W$5=""), "", IF(COUNTIFS(【データ】蓄積用!A$2:A$10000, W$5, 【データ】蓄積用!C$2:C$10000, $A104, 【データ】蓄積用!D$2:D$10000, "&gt;=3000", 【データ】蓄積用!E$2:E$10000, "&gt;=1500")&gt;0, "〇", IF(COUNTIFS(【データ】蓄積用!A$2:A$10000, W$5, 【データ】蓄積用!C$2:C$10000, $A104, 【データ】蓄積用!Q$2:Q$10000, 1, 【データ】蓄積用!AC$2:AC$10000, "&gt;=4.0")&gt;0, "〇", "×")))</f>
        <v>×</v>
      </c>
      <c r="X104" t="str">
        <f>IF(OR($A104="", X$5=""), "", IF(COUNTIFS(【データ】蓄積用!A$2:A$10000, X$5, 【データ】蓄積用!C$2:C$10000, $A104, 【データ】蓄積用!D$2:D$10000, "&gt;=3000", 【データ】蓄積用!E$2:E$10000, "&gt;=1500")&gt;0, "〇", IF(COUNTIFS(【データ】蓄積用!A$2:A$10000, X$5, 【データ】蓄積用!C$2:C$10000, $A104, 【データ】蓄積用!Q$2:Q$10000, 1, 【データ】蓄積用!AC$2:AC$10000, "&gt;=4.0")&gt;0, "〇", "×")))</f>
        <v>×</v>
      </c>
      <c r="Y104" t="str">
        <f>IF(OR($A104="", Y$5=""), "", IF(COUNTIFS(【データ】蓄積用!A$2:A$10000, Y$5, 【データ】蓄積用!C$2:C$10000, $A104, 【データ】蓄積用!D$2:D$10000, "&gt;=3000", 【データ】蓄積用!E$2:E$10000, "&gt;=1500")&gt;0, "〇", IF(COUNTIFS(【データ】蓄積用!A$2:A$10000, Y$5, 【データ】蓄積用!C$2:C$10000, $A104, 【データ】蓄積用!Q$2:Q$10000, 1, 【データ】蓄積用!AC$2:AC$10000, "&gt;=4.0")&gt;0, "〇", "×")))</f>
        <v>×</v>
      </c>
      <c r="Z104" t="str">
        <f>IF(OR($A104="", Z$5=""), "", IF(COUNTIFS(【データ】蓄積用!A$2:A$10000, Z$5, 【データ】蓄積用!C$2:C$10000, $A104, 【データ】蓄積用!D$2:D$10000, "&gt;=3000", 【データ】蓄積用!E$2:E$10000, "&gt;=1500")&gt;0, "〇", IF(COUNTIFS(【データ】蓄積用!A$2:A$10000, Z$5, 【データ】蓄積用!C$2:C$10000, $A104, 【データ】蓄積用!Q$2:Q$10000, 1, 【データ】蓄積用!AC$2:AC$10000, "&gt;=4.0")&gt;0, "〇", "×")))</f>
        <v>×</v>
      </c>
      <c r="AA104" t="str">
        <f>IF(OR($A104="", AA$5=""), "", IF(COUNTIFS(【データ】蓄積用!A$2:A$10000, AA$5, 【データ】蓄積用!C$2:C$10000, $A104, 【データ】蓄積用!D$2:D$10000, "&gt;=3000", 【データ】蓄積用!E$2:E$10000, "&gt;=1500")&gt;0, "〇", IF(COUNTIFS(【データ】蓄積用!A$2:A$10000, AA$5, 【データ】蓄積用!C$2:C$10000, $A104, 【データ】蓄積用!Q$2:Q$10000, 1, 【データ】蓄積用!AC$2:AC$10000, "&gt;=4.0")&gt;0, "〇", "×")))</f>
        <v>×</v>
      </c>
      <c r="AB104" t="str">
        <f>IF(OR($A104="", AB$5=""), "", IF(COUNTIFS(【データ】蓄積用!A$2:A$10000, AB$5, 【データ】蓄積用!C$2:C$10000, $A104, 【データ】蓄積用!D$2:D$10000, "&gt;=3000", 【データ】蓄積用!E$2:E$10000, "&gt;=1500")&gt;0, "〇", IF(COUNTIFS(【データ】蓄積用!A$2:A$10000, AB$5, 【データ】蓄積用!C$2:C$10000, $A104, 【データ】蓄積用!Q$2:Q$10000, 1, 【データ】蓄積用!AC$2:AC$10000, "&gt;=4.0")&gt;0, "〇", "×")))</f>
        <v>×</v>
      </c>
      <c r="AC104" t="str">
        <f>IF(OR($A104="", AC$5=""), "", IF(COUNTIFS(【データ】蓄積用!A$2:A$10000, AC$5, 【データ】蓄積用!C$2:C$10000, $A104, 【データ】蓄積用!D$2:D$10000, "&gt;=3000", 【データ】蓄積用!E$2:E$10000, "&gt;=1500")&gt;0, "〇", IF(COUNTIFS(【データ】蓄積用!A$2:A$10000, AC$5, 【データ】蓄積用!C$2:C$10000, $A104, 【データ】蓄積用!Q$2:Q$10000, 1, 【データ】蓄積用!AC$2:AC$10000, "&gt;=4.0")&gt;0, "〇", "×")))</f>
        <v>×</v>
      </c>
      <c r="AD104" t="str">
        <f>IF(OR($A104="", AD$5=""), "", IF(COUNTIFS(【データ】蓄積用!A$2:A$10000, AD$5, 【データ】蓄積用!C$2:C$10000, $A104, 【データ】蓄積用!D$2:D$10000, "&gt;=3000", 【データ】蓄積用!E$2:E$10000, "&gt;=1500")&gt;0, "〇", IF(COUNTIFS(【データ】蓄積用!A$2:A$10000, AD$5, 【データ】蓄積用!C$2:C$10000, $A104, 【データ】蓄積用!Q$2:Q$10000, 1, 【データ】蓄積用!AC$2:AC$10000, "&gt;=4.0")&gt;0, "〇", "×")))</f>
        <v>×</v>
      </c>
      <c r="AE104" t="str">
        <f>IF(OR($A104="", AE$5=""), "", IF(COUNTIFS(【データ】蓄積用!A$2:A$10000, AE$5, 【データ】蓄積用!C$2:C$10000, $A104, 【データ】蓄積用!D$2:D$10000, "&gt;=3000", 【データ】蓄積用!E$2:E$10000, "&gt;=1500")&gt;0, "〇", IF(COUNTIFS(【データ】蓄積用!A$2:A$10000, AE$5, 【データ】蓄積用!C$2:C$10000, $A104, 【データ】蓄積用!Q$2:Q$10000, 1, 【データ】蓄積用!AC$2:AC$10000, "&gt;=4.0")&gt;0, "〇", "×")))</f>
        <v>×</v>
      </c>
      <c r="AF104" t="str">
        <f>IF(OR($A104="", AF$5=""), "", IF(COUNTIFS(【データ】蓄積用!A$2:A$10000, AF$5, 【データ】蓄積用!C$2:C$10000, $A104, 【データ】蓄積用!D$2:D$10000, "&gt;=3000", 【データ】蓄積用!E$2:E$10000, "&gt;=1500")&gt;0, "〇", IF(COUNTIFS(【データ】蓄積用!A$2:A$10000, AF$5, 【データ】蓄積用!C$2:C$10000, $A104, 【データ】蓄積用!Q$2:Q$10000, 1, 【データ】蓄積用!AC$2:AC$10000, "&gt;=4.0")&gt;0, "〇", "×")))</f>
        <v>×</v>
      </c>
      <c r="AG104" t="str">
        <f>IF(OR($A104="", AG$5=""), "", IF(COUNTIFS(【データ】蓄積用!A$2:A$10000, AG$5, 【データ】蓄積用!C$2:C$10000, $A104, 【データ】蓄積用!D$2:D$10000, "&gt;=3000", 【データ】蓄積用!E$2:E$10000, "&gt;=1500")&gt;0, "〇", IF(COUNTIFS(【データ】蓄積用!A$2:A$10000, AG$5, 【データ】蓄積用!C$2:C$10000, $A104, 【データ】蓄積用!Q$2:Q$10000, 1, 【データ】蓄積用!AC$2:AC$10000, "&gt;=4.0")&gt;0, "〇", "×")))</f>
        <v>×</v>
      </c>
      <c r="AH104" t="str">
        <f>IF(OR($A104="", AH$5=""), "", IF(COUNTIFS(【データ】蓄積用!A$2:A$10000, AH$5, 【データ】蓄積用!C$2:C$10000, $A104, 【データ】蓄積用!D$2:D$10000, "&gt;=3000", 【データ】蓄積用!E$2:E$10000, "&gt;=1500")&gt;0, "〇", IF(COUNTIFS(【データ】蓄積用!A$2:A$10000, AH$5, 【データ】蓄積用!C$2:C$10000, $A104, 【データ】蓄積用!Q$2:Q$10000, 1, 【データ】蓄積用!AC$2:AC$10000, "&gt;=4.0")&gt;0, "〇", "×")))</f>
        <v>×</v>
      </c>
      <c r="AI104" t="str">
        <f>IF(OR($A104="", AI$5=""), "", IF(COUNTIFS(【データ】蓄積用!A$2:A$10000, AI$5, 【データ】蓄積用!C$2:C$10000, $A104, 【データ】蓄積用!D$2:D$10000, "&gt;=3000", 【データ】蓄積用!E$2:E$10000, "&gt;=1500")&gt;0, "〇", IF(COUNTIFS(【データ】蓄積用!A$2:A$10000, AI$5, 【データ】蓄積用!C$2:C$10000, $A104, 【データ】蓄積用!Q$2:Q$10000, 1, 【データ】蓄積用!AC$2:AC$10000, "&gt;=4.0")&gt;0, "〇", "×")))</f>
        <v>×</v>
      </c>
      <c r="AJ104" t="str">
        <f>IF(OR($A104="", AJ$5=""), "", IF(COUNTIFS(【データ】蓄積用!A$2:A$10000, AJ$5, 【データ】蓄積用!C$2:C$10000, $A104, 【データ】蓄積用!D$2:D$10000, "&gt;=3000", 【データ】蓄積用!E$2:E$10000, "&gt;=1500")&gt;0, "〇", IF(COUNTIFS(【データ】蓄積用!A$2:A$10000, AJ$5, 【データ】蓄積用!C$2:C$10000, $A104, 【データ】蓄積用!Q$2:Q$10000, 1, 【データ】蓄積用!AC$2:AC$10000, "&gt;=4.0")&gt;0, "〇", "×")))</f>
        <v>×</v>
      </c>
      <c r="AK104" t="str">
        <f>IF(OR($A104="", AK$5=""), "", IF(COUNTIFS(【データ】蓄積用!A$2:A$10000, AK$5, 【データ】蓄積用!C$2:C$10000, $A104, 【データ】蓄積用!D$2:D$10000, "&gt;=3000", 【データ】蓄積用!E$2:E$10000, "&gt;=1500")&gt;0, "〇", IF(COUNTIFS(【データ】蓄積用!A$2:A$10000, AK$5, 【データ】蓄積用!C$2:C$10000, $A104, 【データ】蓄積用!Q$2:Q$10000, 1, 【データ】蓄積用!AC$2:AC$10000, "&gt;=4.0")&gt;0, "〇", "×")))</f>
        <v>×</v>
      </c>
      <c r="AL104" t="str">
        <f>IF(OR($A104="", AL$5=""), "", IF(COUNTIFS(【データ】蓄積用!A$2:A$10000, AL$5, 【データ】蓄積用!C$2:C$10000, $A104, 【データ】蓄積用!D$2:D$10000, "&gt;=3000", 【データ】蓄積用!E$2:E$10000, "&gt;=1500")&gt;0, "〇", IF(COUNTIFS(【データ】蓄積用!A$2:A$10000, AL$5, 【データ】蓄積用!C$2:C$10000, $A104, 【データ】蓄積用!Q$2:Q$10000, 1, 【データ】蓄積用!AC$2:AC$10000, "&gt;=4.0")&gt;0, "〇", "×")))</f>
        <v>×</v>
      </c>
      <c r="AM104" t="str">
        <f>IF(OR($A104="", AM$5=""), "", IF(COUNTIFS(【データ】蓄積用!A$2:A$10000, AM$5, 【データ】蓄積用!C$2:C$10000, $A104, 【データ】蓄積用!D$2:D$10000, "&gt;=3000", 【データ】蓄積用!E$2:E$10000, "&gt;=1500")&gt;0, "〇", IF(COUNTIFS(【データ】蓄積用!A$2:A$10000, AM$5, 【データ】蓄積用!C$2:C$10000, $A104, 【データ】蓄積用!Q$2:Q$10000, 1, 【データ】蓄積用!AC$2:AC$10000, "&gt;=4.0")&gt;0, "〇", "×")))</f>
        <v>×</v>
      </c>
      <c r="AN104" t="str">
        <f>IF(OR($A104="", AN$5=""), "", IF(COUNTIFS(【データ】蓄積用!A$2:A$10000, AN$5, 【データ】蓄積用!C$2:C$10000, $A104, 【データ】蓄積用!D$2:D$10000, "&gt;=3000", 【データ】蓄積用!E$2:E$10000, "&gt;=1500")&gt;0, "〇", IF(COUNTIFS(【データ】蓄積用!A$2:A$10000, AN$5, 【データ】蓄積用!C$2:C$10000, $A104, 【データ】蓄積用!Q$2:Q$10000, 1, 【データ】蓄積用!AC$2:AC$10000, "&gt;=4.0")&gt;0, "〇", "×")))</f>
        <v>×</v>
      </c>
      <c r="AO104" t="str">
        <f>IF(OR($A104="", AO$5=""), "", IF(COUNTIFS(【データ】蓄積用!A$2:A$10000, AO$5, 【データ】蓄積用!C$2:C$10000, $A104, 【データ】蓄積用!D$2:D$10000, "&gt;=3000", 【データ】蓄積用!E$2:E$10000, "&gt;=1500")&gt;0, "〇", IF(COUNTIFS(【データ】蓄積用!A$2:A$10000, AO$5, 【データ】蓄積用!C$2:C$10000, $A104, 【データ】蓄積用!Q$2:Q$10000, 1, 【データ】蓄積用!AC$2:AC$10000, "&gt;=4.0")&gt;0, "〇", "×")))</f>
        <v>×</v>
      </c>
      <c r="AP104" t="str">
        <f>IF(OR($A104="", AP$5=""), "", IF(COUNTIFS(【データ】蓄積用!A$2:A$10000, AP$5, 【データ】蓄積用!C$2:C$10000, $A104, 【データ】蓄積用!D$2:D$10000, "&gt;=3000", 【データ】蓄積用!E$2:E$10000, "&gt;=1500")&gt;0, "〇", IF(COUNTIFS(【データ】蓄積用!A$2:A$10000, AP$5, 【データ】蓄積用!C$2:C$10000, $A104, 【データ】蓄積用!Q$2:Q$10000, 1, 【データ】蓄積用!AC$2:AC$10000, "&gt;=4.0")&gt;0, "〇", "×")))</f>
        <v>×</v>
      </c>
      <c r="AQ104" t="str">
        <f>IF(OR($A104="", AQ$5=""), "", IF(COUNTIFS(【データ】蓄積用!A$2:A$10000, AQ$5, 【データ】蓄積用!C$2:C$10000, $A104, 【データ】蓄積用!D$2:D$10000, "&gt;=3000", 【データ】蓄積用!E$2:E$10000, "&gt;=1500")&gt;0, "〇", IF(COUNTIFS(【データ】蓄積用!A$2:A$10000, AQ$5, 【データ】蓄積用!C$2:C$10000, $A104, 【データ】蓄積用!Q$2:Q$10000, 1, 【データ】蓄積用!AC$2:AC$10000, "&gt;=4.0")&gt;0, "〇", "×")))</f>
        <v>×</v>
      </c>
      <c r="AR104" t="str">
        <f>IF(OR($A104="", AR$5=""), "", IF(COUNTIFS(【データ】蓄積用!A$2:A$10000, AR$5, 【データ】蓄積用!C$2:C$10000, $A104, 【データ】蓄積用!D$2:D$10000, "&gt;=3000", 【データ】蓄積用!E$2:E$10000, "&gt;=1500")&gt;0, "〇", IF(COUNTIFS(【データ】蓄積用!A$2:A$10000, AR$5, 【データ】蓄積用!C$2:C$10000, $A104, 【データ】蓄積用!Q$2:Q$10000, 1, 【データ】蓄積用!AC$2:AC$10000, "&gt;=4.0")&gt;0, "〇", "×")))</f>
        <v>×</v>
      </c>
      <c r="AS104" t="str">
        <f>IF(OR($A104="", AS$5=""), "", IF(COUNTIFS(【データ】蓄積用!A$2:A$10000, AS$5, 【データ】蓄積用!C$2:C$10000, $A104, 【データ】蓄積用!D$2:D$10000, "&gt;=3000", 【データ】蓄積用!E$2:E$10000, "&gt;=1500")&gt;0, "〇", IF(COUNTIFS(【データ】蓄積用!A$2:A$10000, AS$5, 【データ】蓄積用!C$2:C$10000, $A104, 【データ】蓄積用!Q$2:Q$10000, 1, 【データ】蓄積用!AC$2:AC$10000, "&gt;=4.0")&gt;0, "〇", "×")))</f>
        <v>×</v>
      </c>
      <c r="AT104" t="str">
        <f>IF(OR($A104="", AT$5=""), "", IF(COUNTIFS(【データ】蓄積用!A$2:A$10000, AT$5, 【データ】蓄積用!C$2:C$10000, $A104, 【データ】蓄積用!D$2:D$10000, "&gt;=3000", 【データ】蓄積用!E$2:E$10000, "&gt;=1500")&gt;0, "〇", IF(COUNTIFS(【データ】蓄積用!A$2:A$10000, AT$5, 【データ】蓄積用!C$2:C$10000, $A104, 【データ】蓄積用!Q$2:Q$10000, 1, 【データ】蓄積用!AC$2:AC$10000, "&gt;=4.0")&gt;0, "〇", "×")))</f>
        <v>×</v>
      </c>
      <c r="AU104" t="str">
        <f>IF(OR($A104="", AU$5=""), "", IF(COUNTIFS(【データ】蓄積用!A$2:A$10000, AU$5, 【データ】蓄積用!C$2:C$10000, $A104, 【データ】蓄積用!D$2:D$10000, "&gt;=3000", 【データ】蓄積用!E$2:E$10000, "&gt;=1500")&gt;0, "〇", IF(COUNTIFS(【データ】蓄積用!A$2:A$10000, AU$5, 【データ】蓄積用!C$2:C$10000, $A104, 【データ】蓄積用!Q$2:Q$10000, 1, 【データ】蓄積用!AC$2:AC$10000, "&gt;=4.0")&gt;0, "〇", "×")))</f>
        <v>×</v>
      </c>
      <c r="AV104" t="str">
        <f>IF(OR($A104="", AV$5=""), "", IF(COUNTIFS(【データ】蓄積用!A$2:A$10000, AV$5, 【データ】蓄積用!C$2:C$10000, $A104, 【データ】蓄積用!D$2:D$10000, "&gt;=3000", 【データ】蓄積用!E$2:E$10000, "&gt;=1500")&gt;0, "〇", IF(COUNTIFS(【データ】蓄積用!A$2:A$10000, AV$5, 【データ】蓄積用!C$2:C$10000, $A104, 【データ】蓄積用!Q$2:Q$10000, 1, 【データ】蓄積用!AC$2:AC$10000, "&gt;=4.0")&gt;0, "〇", "×")))</f>
        <v>×</v>
      </c>
      <c r="AW104" t="str">
        <f>IF(OR($A104="", AW$5=""), "", IF(COUNTIFS(【データ】蓄積用!A$2:A$10000, AW$5, 【データ】蓄積用!C$2:C$10000, $A104, 【データ】蓄積用!D$2:D$10000, "&gt;=3000", 【データ】蓄積用!E$2:E$10000, "&gt;=1500")&gt;0, "〇", IF(COUNTIFS(【データ】蓄積用!A$2:A$10000, AW$5, 【データ】蓄積用!C$2:C$10000, $A104, 【データ】蓄積用!Q$2:Q$10000, 1, 【データ】蓄積用!AC$2:AC$10000, "&gt;=4.0")&gt;0, "〇", "×")))</f>
        <v>×</v>
      </c>
      <c r="AX104" t="str">
        <f>IF(OR($A104="", AX$5=""), "", IF(COUNTIFS(【データ】蓄積用!A$2:A$10000, AX$5, 【データ】蓄積用!C$2:C$10000, $A104, 【データ】蓄積用!D$2:D$10000, "&gt;=3000", 【データ】蓄積用!E$2:E$10000, "&gt;=1500")&gt;0, "〇", IF(COUNTIFS(【データ】蓄積用!A$2:A$10000, AX$5, 【データ】蓄積用!C$2:C$10000, $A104, 【データ】蓄積用!Q$2:Q$10000, 1, 【データ】蓄積用!AC$2:AC$10000, "&gt;=4.0")&gt;0, "〇", "×")))</f>
        <v>×</v>
      </c>
      <c r="AY104" t="str">
        <f>IF(OR($A104="", AY$5=""), "", IF(COUNTIFS(【データ】蓄積用!A$2:A$10000, AY$5, 【データ】蓄積用!C$2:C$10000, $A104, 【データ】蓄積用!D$2:D$10000, "&gt;=3000", 【データ】蓄積用!E$2:E$10000, "&gt;=1500")&gt;0, "〇", IF(COUNTIFS(【データ】蓄積用!A$2:A$10000, AY$5, 【データ】蓄積用!C$2:C$10000, $A104, 【データ】蓄積用!Q$2:Q$10000, 1, 【データ】蓄積用!AC$2:AC$10000, "&gt;=4.0")&gt;0, "〇", "×")))</f>
        <v/>
      </c>
    </row>
    <row r="105" spans="1:51">
      <c r="A105">
        <v>710</v>
      </c>
      <c r="B105" t="str">
        <f>IF(OR($A105="", B$5=""), "", IF(COUNTIFS(【データ】蓄積用!A$2:A$10000, B$5, 【データ】蓄積用!C$2:C$10000, $A105, 【データ】蓄積用!D$2:D$10000, "&gt;=3000", 【データ】蓄積用!E$2:E$10000, "&gt;=1500")&gt;0, "〇", IF(COUNTIFS(【データ】蓄積用!A$2:A$10000, B$5, 【データ】蓄積用!C$2:C$10000, $A105, 【データ】蓄積用!Q$2:Q$10000, 1, 【データ】蓄積用!AC$2:AC$10000, "&gt;=4.0")&gt;0, "〇", "×")))</f>
        <v>×</v>
      </c>
      <c r="C105" t="str">
        <f>IF(OR($A105="", C$5=""), "", IF(COUNTIFS(【データ】蓄積用!A$2:A$10000, C$5, 【データ】蓄積用!C$2:C$10000, $A105, 【データ】蓄積用!D$2:D$10000, "&gt;=3000", 【データ】蓄積用!E$2:E$10000, "&gt;=1500")&gt;0, "〇", IF(COUNTIFS(【データ】蓄積用!A$2:A$10000, C$5, 【データ】蓄積用!C$2:C$10000, $A105, 【データ】蓄積用!Q$2:Q$10000, 1, 【データ】蓄積用!AC$2:AC$10000, "&gt;=4.0")&gt;0, "〇", "×")))</f>
        <v>×</v>
      </c>
      <c r="D105" t="str">
        <f>IF(OR($A105="", D$5=""), "", IF(COUNTIFS(【データ】蓄積用!A$2:A$10000, D$5, 【データ】蓄積用!C$2:C$10000, $A105, 【データ】蓄積用!D$2:D$10000, "&gt;=3000", 【データ】蓄積用!E$2:E$10000, "&gt;=1500")&gt;0, "〇", IF(COUNTIFS(【データ】蓄積用!A$2:A$10000, D$5, 【データ】蓄積用!C$2:C$10000, $A105, 【データ】蓄積用!Q$2:Q$10000, 1, 【データ】蓄積用!AC$2:AC$10000, "&gt;=4.0")&gt;0, "〇", "×")))</f>
        <v>×</v>
      </c>
      <c r="E105" t="str">
        <f>IF(OR($A105="", E$5=""), "", IF(COUNTIFS(【データ】蓄積用!A$2:A$10000, E$5, 【データ】蓄積用!C$2:C$10000, $A105, 【データ】蓄積用!D$2:D$10000, "&gt;=3000", 【データ】蓄積用!E$2:E$10000, "&gt;=1500")&gt;0, "〇", IF(COUNTIFS(【データ】蓄積用!A$2:A$10000, E$5, 【データ】蓄積用!C$2:C$10000, $A105, 【データ】蓄積用!Q$2:Q$10000, 1, 【データ】蓄積用!AC$2:AC$10000, "&gt;=4.0")&gt;0, "〇", "×")))</f>
        <v>×</v>
      </c>
      <c r="F105" t="str">
        <f>IF(OR($A105="", F$5=""), "", IF(COUNTIFS(【データ】蓄積用!A$2:A$10000, F$5, 【データ】蓄積用!C$2:C$10000, $A105, 【データ】蓄積用!D$2:D$10000, "&gt;=3000", 【データ】蓄積用!E$2:E$10000, "&gt;=1500")&gt;0, "〇", IF(COUNTIFS(【データ】蓄積用!A$2:A$10000, F$5, 【データ】蓄積用!C$2:C$10000, $A105, 【データ】蓄積用!Q$2:Q$10000, 1, 【データ】蓄積用!AC$2:AC$10000, "&gt;=4.0")&gt;0, "〇", "×")))</f>
        <v>×</v>
      </c>
      <c r="G105" t="str">
        <f>IF(OR($A105="", G$5=""), "", IF(COUNTIFS(【データ】蓄積用!A$2:A$10000, G$5, 【データ】蓄積用!C$2:C$10000, $A105, 【データ】蓄積用!D$2:D$10000, "&gt;=3000", 【データ】蓄積用!E$2:E$10000, "&gt;=1500")&gt;0, "〇", IF(COUNTIFS(【データ】蓄積用!A$2:A$10000, G$5, 【データ】蓄積用!C$2:C$10000, $A105, 【データ】蓄積用!Q$2:Q$10000, 1, 【データ】蓄積用!AC$2:AC$10000, "&gt;=4.0")&gt;0, "〇", "×")))</f>
        <v>×</v>
      </c>
      <c r="H105" t="str">
        <f>IF(OR($A105="", H$5=""), "", IF(COUNTIFS(【データ】蓄積用!A$2:A$10000, H$5, 【データ】蓄積用!C$2:C$10000, $A105, 【データ】蓄積用!D$2:D$10000, "&gt;=3000", 【データ】蓄積用!E$2:E$10000, "&gt;=1500")&gt;0, "〇", IF(COUNTIFS(【データ】蓄積用!A$2:A$10000, H$5, 【データ】蓄積用!C$2:C$10000, $A105, 【データ】蓄積用!Q$2:Q$10000, 1, 【データ】蓄積用!AC$2:AC$10000, "&gt;=4.0")&gt;0, "〇", "×")))</f>
        <v>×</v>
      </c>
      <c r="I105" t="str">
        <f>IF(OR($A105="", I$5=""), "", IF(COUNTIFS(【データ】蓄積用!A$2:A$10000, I$5, 【データ】蓄積用!C$2:C$10000, $A105, 【データ】蓄積用!D$2:D$10000, "&gt;=3000", 【データ】蓄積用!E$2:E$10000, "&gt;=1500")&gt;0, "〇", IF(COUNTIFS(【データ】蓄積用!A$2:A$10000, I$5, 【データ】蓄積用!C$2:C$10000, $A105, 【データ】蓄積用!Q$2:Q$10000, 1, 【データ】蓄積用!AC$2:AC$10000, "&gt;=4.0")&gt;0, "〇", "×")))</f>
        <v>×</v>
      </c>
      <c r="J105" t="str">
        <f>IF(OR($A105="", J$5=""), "", IF(COUNTIFS(【データ】蓄積用!A$2:A$10000, J$5, 【データ】蓄積用!C$2:C$10000, $A105, 【データ】蓄積用!D$2:D$10000, "&gt;=3000", 【データ】蓄積用!E$2:E$10000, "&gt;=1500")&gt;0, "〇", IF(COUNTIFS(【データ】蓄積用!A$2:A$10000, J$5, 【データ】蓄積用!C$2:C$10000, $A105, 【データ】蓄積用!Q$2:Q$10000, 1, 【データ】蓄積用!AC$2:AC$10000, "&gt;=4.0")&gt;0, "〇", "×")))</f>
        <v>×</v>
      </c>
      <c r="K105" t="str">
        <f>IF(OR($A105="", K$5=""), "", IF(COUNTIFS(【データ】蓄積用!A$2:A$10000, K$5, 【データ】蓄積用!C$2:C$10000, $A105, 【データ】蓄積用!D$2:D$10000, "&gt;=3000", 【データ】蓄積用!E$2:E$10000, "&gt;=1500")&gt;0, "〇", IF(COUNTIFS(【データ】蓄積用!A$2:A$10000, K$5, 【データ】蓄積用!C$2:C$10000, $A105, 【データ】蓄積用!Q$2:Q$10000, 1, 【データ】蓄積用!AC$2:AC$10000, "&gt;=4.0")&gt;0, "〇", "×")))</f>
        <v>×</v>
      </c>
      <c r="L105" t="str">
        <f>IF(OR($A105="", L$5=""), "", IF(COUNTIFS(【データ】蓄積用!A$2:A$10000, L$5, 【データ】蓄積用!C$2:C$10000, $A105, 【データ】蓄積用!D$2:D$10000, "&gt;=3000", 【データ】蓄積用!E$2:E$10000, "&gt;=1500")&gt;0, "〇", IF(COUNTIFS(【データ】蓄積用!A$2:A$10000, L$5, 【データ】蓄積用!C$2:C$10000, $A105, 【データ】蓄積用!Q$2:Q$10000, 1, 【データ】蓄積用!AC$2:AC$10000, "&gt;=4.0")&gt;0, "〇", "×")))</f>
        <v>×</v>
      </c>
      <c r="M105" t="str">
        <f>IF(OR($A105="", M$5=""), "", IF(COUNTIFS(【データ】蓄積用!A$2:A$10000, M$5, 【データ】蓄積用!C$2:C$10000, $A105, 【データ】蓄積用!D$2:D$10000, "&gt;=3000", 【データ】蓄積用!E$2:E$10000, "&gt;=1500")&gt;0, "〇", IF(COUNTIFS(【データ】蓄積用!A$2:A$10000, M$5, 【データ】蓄積用!C$2:C$10000, $A105, 【データ】蓄積用!Q$2:Q$10000, 1, 【データ】蓄積用!AC$2:AC$10000, "&gt;=4.0")&gt;0, "〇", "×")))</f>
        <v>×</v>
      </c>
      <c r="N105" t="str">
        <f>IF(OR($A105="", N$5=""), "", IF(COUNTIFS(【データ】蓄積用!A$2:A$10000, N$5, 【データ】蓄積用!C$2:C$10000, $A105, 【データ】蓄積用!D$2:D$10000, "&gt;=3000", 【データ】蓄積用!E$2:E$10000, "&gt;=1500")&gt;0, "〇", IF(COUNTIFS(【データ】蓄積用!A$2:A$10000, N$5, 【データ】蓄積用!C$2:C$10000, $A105, 【データ】蓄積用!Q$2:Q$10000, 1, 【データ】蓄積用!AC$2:AC$10000, "&gt;=4.0")&gt;0, "〇", "×")))</f>
        <v>×</v>
      </c>
      <c r="O105" t="str">
        <f>IF(OR($A105="", O$5=""), "", IF(COUNTIFS(【データ】蓄積用!A$2:A$10000, O$5, 【データ】蓄積用!C$2:C$10000, $A105, 【データ】蓄積用!D$2:D$10000, "&gt;=3000", 【データ】蓄積用!E$2:E$10000, "&gt;=1500")&gt;0, "〇", IF(COUNTIFS(【データ】蓄積用!A$2:A$10000, O$5, 【データ】蓄積用!C$2:C$10000, $A105, 【データ】蓄積用!Q$2:Q$10000, 1, 【データ】蓄積用!AC$2:AC$10000, "&gt;=4.0")&gt;0, "〇", "×")))</f>
        <v>×</v>
      </c>
      <c r="P105" t="str">
        <f>IF(OR($A105="", P$5=""), "", IF(COUNTIFS(【データ】蓄積用!A$2:A$10000, P$5, 【データ】蓄積用!C$2:C$10000, $A105, 【データ】蓄積用!D$2:D$10000, "&gt;=3000", 【データ】蓄積用!E$2:E$10000, "&gt;=1500")&gt;0, "〇", IF(COUNTIFS(【データ】蓄積用!A$2:A$10000, P$5, 【データ】蓄積用!C$2:C$10000, $A105, 【データ】蓄積用!Q$2:Q$10000, 1, 【データ】蓄積用!AC$2:AC$10000, "&gt;=4.0")&gt;0, "〇", "×")))</f>
        <v>×</v>
      </c>
      <c r="Q105" t="str">
        <f>IF(OR($A105="", Q$5=""), "", IF(COUNTIFS(【データ】蓄積用!A$2:A$10000, Q$5, 【データ】蓄積用!C$2:C$10000, $A105, 【データ】蓄積用!D$2:D$10000, "&gt;=3000", 【データ】蓄積用!E$2:E$10000, "&gt;=1500")&gt;0, "〇", IF(COUNTIFS(【データ】蓄積用!A$2:A$10000, Q$5, 【データ】蓄積用!C$2:C$10000, $A105, 【データ】蓄積用!Q$2:Q$10000, 1, 【データ】蓄積用!AC$2:AC$10000, "&gt;=4.0")&gt;0, "〇", "×")))</f>
        <v>×</v>
      </c>
      <c r="R105" t="str">
        <f>IF(OR($A105="", R$5=""), "", IF(COUNTIFS(【データ】蓄積用!A$2:A$10000, R$5, 【データ】蓄積用!C$2:C$10000, $A105, 【データ】蓄積用!D$2:D$10000, "&gt;=3000", 【データ】蓄積用!E$2:E$10000, "&gt;=1500")&gt;0, "〇", IF(COUNTIFS(【データ】蓄積用!A$2:A$10000, R$5, 【データ】蓄積用!C$2:C$10000, $A105, 【データ】蓄積用!Q$2:Q$10000, 1, 【データ】蓄積用!AC$2:AC$10000, "&gt;=4.0")&gt;0, "〇", "×")))</f>
        <v>×</v>
      </c>
      <c r="S105" t="str">
        <f>IF(OR($A105="", S$5=""), "", IF(COUNTIFS(【データ】蓄積用!A$2:A$10000, S$5, 【データ】蓄積用!C$2:C$10000, $A105, 【データ】蓄積用!D$2:D$10000, "&gt;=3000", 【データ】蓄積用!E$2:E$10000, "&gt;=1500")&gt;0, "〇", IF(COUNTIFS(【データ】蓄積用!A$2:A$10000, S$5, 【データ】蓄積用!C$2:C$10000, $A105, 【データ】蓄積用!Q$2:Q$10000, 1, 【データ】蓄積用!AC$2:AC$10000, "&gt;=4.0")&gt;0, "〇", "×")))</f>
        <v>×</v>
      </c>
      <c r="T105" t="str">
        <f>IF(OR($A105="", T$5=""), "", IF(COUNTIFS(【データ】蓄積用!A$2:A$10000, T$5, 【データ】蓄積用!C$2:C$10000, $A105, 【データ】蓄積用!D$2:D$10000, "&gt;=3000", 【データ】蓄積用!E$2:E$10000, "&gt;=1500")&gt;0, "〇", IF(COUNTIFS(【データ】蓄積用!A$2:A$10000, T$5, 【データ】蓄積用!C$2:C$10000, $A105, 【データ】蓄積用!Q$2:Q$10000, 1, 【データ】蓄積用!AC$2:AC$10000, "&gt;=4.0")&gt;0, "〇", "×")))</f>
        <v>〇</v>
      </c>
      <c r="U105" t="str">
        <f>IF(OR($A105="", U$5=""), "", IF(COUNTIFS(【データ】蓄積用!A$2:A$10000, U$5, 【データ】蓄積用!C$2:C$10000, $A105, 【データ】蓄積用!D$2:D$10000, "&gt;=3000", 【データ】蓄積用!E$2:E$10000, "&gt;=1500")&gt;0, "〇", IF(COUNTIFS(【データ】蓄積用!A$2:A$10000, U$5, 【データ】蓄積用!C$2:C$10000, $A105, 【データ】蓄積用!Q$2:Q$10000, 1, 【データ】蓄積用!AC$2:AC$10000, "&gt;=4.0")&gt;0, "〇", "×")))</f>
        <v>×</v>
      </c>
      <c r="V105" t="str">
        <f>IF(OR($A105="", V$5=""), "", IF(COUNTIFS(【データ】蓄積用!A$2:A$10000, V$5, 【データ】蓄積用!C$2:C$10000, $A105, 【データ】蓄積用!D$2:D$10000, "&gt;=3000", 【データ】蓄積用!E$2:E$10000, "&gt;=1500")&gt;0, "〇", IF(COUNTIFS(【データ】蓄積用!A$2:A$10000, V$5, 【データ】蓄積用!C$2:C$10000, $A105, 【データ】蓄積用!Q$2:Q$10000, 1, 【データ】蓄積用!AC$2:AC$10000, "&gt;=4.0")&gt;0, "〇", "×")))</f>
        <v>×</v>
      </c>
      <c r="W105" t="str">
        <f>IF(OR($A105="", W$5=""), "", IF(COUNTIFS(【データ】蓄積用!A$2:A$10000, W$5, 【データ】蓄積用!C$2:C$10000, $A105, 【データ】蓄積用!D$2:D$10000, "&gt;=3000", 【データ】蓄積用!E$2:E$10000, "&gt;=1500")&gt;0, "〇", IF(COUNTIFS(【データ】蓄積用!A$2:A$10000, W$5, 【データ】蓄積用!C$2:C$10000, $A105, 【データ】蓄積用!Q$2:Q$10000, 1, 【データ】蓄積用!AC$2:AC$10000, "&gt;=4.0")&gt;0, "〇", "×")))</f>
        <v>×</v>
      </c>
      <c r="X105" t="str">
        <f>IF(OR($A105="", X$5=""), "", IF(COUNTIFS(【データ】蓄積用!A$2:A$10000, X$5, 【データ】蓄積用!C$2:C$10000, $A105, 【データ】蓄積用!D$2:D$10000, "&gt;=3000", 【データ】蓄積用!E$2:E$10000, "&gt;=1500")&gt;0, "〇", IF(COUNTIFS(【データ】蓄積用!A$2:A$10000, X$5, 【データ】蓄積用!C$2:C$10000, $A105, 【データ】蓄積用!Q$2:Q$10000, 1, 【データ】蓄積用!AC$2:AC$10000, "&gt;=4.0")&gt;0, "〇", "×")))</f>
        <v>〇</v>
      </c>
      <c r="Y105" t="str">
        <f>IF(OR($A105="", Y$5=""), "", IF(COUNTIFS(【データ】蓄積用!A$2:A$10000, Y$5, 【データ】蓄積用!C$2:C$10000, $A105, 【データ】蓄積用!D$2:D$10000, "&gt;=3000", 【データ】蓄積用!E$2:E$10000, "&gt;=1500")&gt;0, "〇", IF(COUNTIFS(【データ】蓄積用!A$2:A$10000, Y$5, 【データ】蓄積用!C$2:C$10000, $A105, 【データ】蓄積用!Q$2:Q$10000, 1, 【データ】蓄積用!AC$2:AC$10000, "&gt;=4.0")&gt;0, "〇", "×")))</f>
        <v>×</v>
      </c>
      <c r="Z105" t="str">
        <f>IF(OR($A105="", Z$5=""), "", IF(COUNTIFS(【データ】蓄積用!A$2:A$10000, Z$5, 【データ】蓄積用!C$2:C$10000, $A105, 【データ】蓄積用!D$2:D$10000, "&gt;=3000", 【データ】蓄積用!E$2:E$10000, "&gt;=1500")&gt;0, "〇", IF(COUNTIFS(【データ】蓄積用!A$2:A$10000, Z$5, 【データ】蓄積用!C$2:C$10000, $A105, 【データ】蓄積用!Q$2:Q$10000, 1, 【データ】蓄積用!AC$2:AC$10000, "&gt;=4.0")&gt;0, "〇", "×")))</f>
        <v>×</v>
      </c>
      <c r="AA105" t="str">
        <f>IF(OR($A105="", AA$5=""), "", IF(COUNTIFS(【データ】蓄積用!A$2:A$10000, AA$5, 【データ】蓄積用!C$2:C$10000, $A105, 【データ】蓄積用!D$2:D$10000, "&gt;=3000", 【データ】蓄積用!E$2:E$10000, "&gt;=1500")&gt;0, "〇", IF(COUNTIFS(【データ】蓄積用!A$2:A$10000, AA$5, 【データ】蓄積用!C$2:C$10000, $A105, 【データ】蓄積用!Q$2:Q$10000, 1, 【データ】蓄積用!AC$2:AC$10000, "&gt;=4.0")&gt;0, "〇", "×")))</f>
        <v>×</v>
      </c>
      <c r="AB105" t="str">
        <f>IF(OR($A105="", AB$5=""), "", IF(COUNTIFS(【データ】蓄積用!A$2:A$10000, AB$5, 【データ】蓄積用!C$2:C$10000, $A105, 【データ】蓄積用!D$2:D$10000, "&gt;=3000", 【データ】蓄積用!E$2:E$10000, "&gt;=1500")&gt;0, "〇", IF(COUNTIFS(【データ】蓄積用!A$2:A$10000, AB$5, 【データ】蓄積用!C$2:C$10000, $A105, 【データ】蓄積用!Q$2:Q$10000, 1, 【データ】蓄積用!AC$2:AC$10000, "&gt;=4.0")&gt;0, "〇", "×")))</f>
        <v>×</v>
      </c>
      <c r="AC105" t="str">
        <f>IF(OR($A105="", AC$5=""), "", IF(COUNTIFS(【データ】蓄積用!A$2:A$10000, AC$5, 【データ】蓄積用!C$2:C$10000, $A105, 【データ】蓄積用!D$2:D$10000, "&gt;=3000", 【データ】蓄積用!E$2:E$10000, "&gt;=1500")&gt;0, "〇", IF(COUNTIFS(【データ】蓄積用!A$2:A$10000, AC$5, 【データ】蓄積用!C$2:C$10000, $A105, 【データ】蓄積用!Q$2:Q$10000, 1, 【データ】蓄積用!AC$2:AC$10000, "&gt;=4.0")&gt;0, "〇", "×")))</f>
        <v>×</v>
      </c>
      <c r="AD105" t="str">
        <f>IF(OR($A105="", AD$5=""), "", IF(COUNTIFS(【データ】蓄積用!A$2:A$10000, AD$5, 【データ】蓄積用!C$2:C$10000, $A105, 【データ】蓄積用!D$2:D$10000, "&gt;=3000", 【データ】蓄積用!E$2:E$10000, "&gt;=1500")&gt;0, "〇", IF(COUNTIFS(【データ】蓄積用!A$2:A$10000, AD$5, 【データ】蓄積用!C$2:C$10000, $A105, 【データ】蓄積用!Q$2:Q$10000, 1, 【データ】蓄積用!AC$2:AC$10000, "&gt;=4.0")&gt;0, "〇", "×")))</f>
        <v>×</v>
      </c>
      <c r="AE105" t="str">
        <f>IF(OR($A105="", AE$5=""), "", IF(COUNTIFS(【データ】蓄積用!A$2:A$10000, AE$5, 【データ】蓄積用!C$2:C$10000, $A105, 【データ】蓄積用!D$2:D$10000, "&gt;=3000", 【データ】蓄積用!E$2:E$10000, "&gt;=1500")&gt;0, "〇", IF(COUNTIFS(【データ】蓄積用!A$2:A$10000, AE$5, 【データ】蓄積用!C$2:C$10000, $A105, 【データ】蓄積用!Q$2:Q$10000, 1, 【データ】蓄積用!AC$2:AC$10000, "&gt;=4.0")&gt;0, "〇", "×")))</f>
        <v>×</v>
      </c>
      <c r="AF105" t="str">
        <f>IF(OR($A105="", AF$5=""), "", IF(COUNTIFS(【データ】蓄積用!A$2:A$10000, AF$5, 【データ】蓄積用!C$2:C$10000, $A105, 【データ】蓄積用!D$2:D$10000, "&gt;=3000", 【データ】蓄積用!E$2:E$10000, "&gt;=1500")&gt;0, "〇", IF(COUNTIFS(【データ】蓄積用!A$2:A$10000, AF$5, 【データ】蓄積用!C$2:C$10000, $A105, 【データ】蓄積用!Q$2:Q$10000, 1, 【データ】蓄積用!AC$2:AC$10000, "&gt;=4.0")&gt;0, "〇", "×")))</f>
        <v>×</v>
      </c>
      <c r="AG105" t="str">
        <f>IF(OR($A105="", AG$5=""), "", IF(COUNTIFS(【データ】蓄積用!A$2:A$10000, AG$5, 【データ】蓄積用!C$2:C$10000, $A105, 【データ】蓄積用!D$2:D$10000, "&gt;=3000", 【データ】蓄積用!E$2:E$10000, "&gt;=1500")&gt;0, "〇", IF(COUNTIFS(【データ】蓄積用!A$2:A$10000, AG$5, 【データ】蓄積用!C$2:C$10000, $A105, 【データ】蓄積用!Q$2:Q$10000, 1, 【データ】蓄積用!AC$2:AC$10000, "&gt;=4.0")&gt;0, "〇", "×")))</f>
        <v>×</v>
      </c>
      <c r="AH105" t="str">
        <f>IF(OR($A105="", AH$5=""), "", IF(COUNTIFS(【データ】蓄積用!A$2:A$10000, AH$5, 【データ】蓄積用!C$2:C$10000, $A105, 【データ】蓄積用!D$2:D$10000, "&gt;=3000", 【データ】蓄積用!E$2:E$10000, "&gt;=1500")&gt;0, "〇", IF(COUNTIFS(【データ】蓄積用!A$2:A$10000, AH$5, 【データ】蓄積用!C$2:C$10000, $A105, 【データ】蓄積用!Q$2:Q$10000, 1, 【データ】蓄積用!AC$2:AC$10000, "&gt;=4.0")&gt;0, "〇", "×")))</f>
        <v>×</v>
      </c>
      <c r="AI105" t="str">
        <f>IF(OR($A105="", AI$5=""), "", IF(COUNTIFS(【データ】蓄積用!A$2:A$10000, AI$5, 【データ】蓄積用!C$2:C$10000, $A105, 【データ】蓄積用!D$2:D$10000, "&gt;=3000", 【データ】蓄積用!E$2:E$10000, "&gt;=1500")&gt;0, "〇", IF(COUNTIFS(【データ】蓄積用!A$2:A$10000, AI$5, 【データ】蓄積用!C$2:C$10000, $A105, 【データ】蓄積用!Q$2:Q$10000, 1, 【データ】蓄積用!AC$2:AC$10000, "&gt;=4.0")&gt;0, "〇", "×")))</f>
        <v>×</v>
      </c>
      <c r="AJ105" t="str">
        <f>IF(OR($A105="", AJ$5=""), "", IF(COUNTIFS(【データ】蓄積用!A$2:A$10000, AJ$5, 【データ】蓄積用!C$2:C$10000, $A105, 【データ】蓄積用!D$2:D$10000, "&gt;=3000", 【データ】蓄積用!E$2:E$10000, "&gt;=1500")&gt;0, "〇", IF(COUNTIFS(【データ】蓄積用!A$2:A$10000, AJ$5, 【データ】蓄積用!C$2:C$10000, $A105, 【データ】蓄積用!Q$2:Q$10000, 1, 【データ】蓄積用!AC$2:AC$10000, "&gt;=4.0")&gt;0, "〇", "×")))</f>
        <v>×</v>
      </c>
      <c r="AK105" t="str">
        <f>IF(OR($A105="", AK$5=""), "", IF(COUNTIFS(【データ】蓄積用!A$2:A$10000, AK$5, 【データ】蓄積用!C$2:C$10000, $A105, 【データ】蓄積用!D$2:D$10000, "&gt;=3000", 【データ】蓄積用!E$2:E$10000, "&gt;=1500")&gt;0, "〇", IF(COUNTIFS(【データ】蓄積用!A$2:A$10000, AK$5, 【データ】蓄積用!C$2:C$10000, $A105, 【データ】蓄積用!Q$2:Q$10000, 1, 【データ】蓄積用!AC$2:AC$10000, "&gt;=4.0")&gt;0, "〇", "×")))</f>
        <v>×</v>
      </c>
      <c r="AL105" t="str">
        <f>IF(OR($A105="", AL$5=""), "", IF(COUNTIFS(【データ】蓄積用!A$2:A$10000, AL$5, 【データ】蓄積用!C$2:C$10000, $A105, 【データ】蓄積用!D$2:D$10000, "&gt;=3000", 【データ】蓄積用!E$2:E$10000, "&gt;=1500")&gt;0, "〇", IF(COUNTIFS(【データ】蓄積用!A$2:A$10000, AL$5, 【データ】蓄積用!C$2:C$10000, $A105, 【データ】蓄積用!Q$2:Q$10000, 1, 【データ】蓄積用!AC$2:AC$10000, "&gt;=4.0")&gt;0, "〇", "×")))</f>
        <v>×</v>
      </c>
      <c r="AM105" t="str">
        <f>IF(OR($A105="", AM$5=""), "", IF(COUNTIFS(【データ】蓄積用!A$2:A$10000, AM$5, 【データ】蓄積用!C$2:C$10000, $A105, 【データ】蓄積用!D$2:D$10000, "&gt;=3000", 【データ】蓄積用!E$2:E$10000, "&gt;=1500")&gt;0, "〇", IF(COUNTIFS(【データ】蓄積用!A$2:A$10000, AM$5, 【データ】蓄積用!C$2:C$10000, $A105, 【データ】蓄積用!Q$2:Q$10000, 1, 【データ】蓄積用!AC$2:AC$10000, "&gt;=4.0")&gt;0, "〇", "×")))</f>
        <v>×</v>
      </c>
      <c r="AN105" t="str">
        <f>IF(OR($A105="", AN$5=""), "", IF(COUNTIFS(【データ】蓄積用!A$2:A$10000, AN$5, 【データ】蓄積用!C$2:C$10000, $A105, 【データ】蓄積用!D$2:D$10000, "&gt;=3000", 【データ】蓄積用!E$2:E$10000, "&gt;=1500")&gt;0, "〇", IF(COUNTIFS(【データ】蓄積用!A$2:A$10000, AN$5, 【データ】蓄積用!C$2:C$10000, $A105, 【データ】蓄積用!Q$2:Q$10000, 1, 【データ】蓄積用!AC$2:AC$10000, "&gt;=4.0")&gt;0, "〇", "×")))</f>
        <v>×</v>
      </c>
      <c r="AO105" t="str">
        <f>IF(OR($A105="", AO$5=""), "", IF(COUNTIFS(【データ】蓄積用!A$2:A$10000, AO$5, 【データ】蓄積用!C$2:C$10000, $A105, 【データ】蓄積用!D$2:D$10000, "&gt;=3000", 【データ】蓄積用!E$2:E$10000, "&gt;=1500")&gt;0, "〇", IF(COUNTIFS(【データ】蓄積用!A$2:A$10000, AO$5, 【データ】蓄積用!C$2:C$10000, $A105, 【データ】蓄積用!Q$2:Q$10000, 1, 【データ】蓄積用!AC$2:AC$10000, "&gt;=4.0")&gt;0, "〇", "×")))</f>
        <v>×</v>
      </c>
      <c r="AP105" t="str">
        <f>IF(OR($A105="", AP$5=""), "", IF(COUNTIFS(【データ】蓄積用!A$2:A$10000, AP$5, 【データ】蓄積用!C$2:C$10000, $A105, 【データ】蓄積用!D$2:D$10000, "&gt;=3000", 【データ】蓄積用!E$2:E$10000, "&gt;=1500")&gt;0, "〇", IF(COUNTIFS(【データ】蓄積用!A$2:A$10000, AP$5, 【データ】蓄積用!C$2:C$10000, $A105, 【データ】蓄積用!Q$2:Q$10000, 1, 【データ】蓄積用!AC$2:AC$10000, "&gt;=4.0")&gt;0, "〇", "×")))</f>
        <v>×</v>
      </c>
      <c r="AQ105" t="str">
        <f>IF(OR($A105="", AQ$5=""), "", IF(COUNTIFS(【データ】蓄積用!A$2:A$10000, AQ$5, 【データ】蓄積用!C$2:C$10000, $A105, 【データ】蓄積用!D$2:D$10000, "&gt;=3000", 【データ】蓄積用!E$2:E$10000, "&gt;=1500")&gt;0, "〇", IF(COUNTIFS(【データ】蓄積用!A$2:A$10000, AQ$5, 【データ】蓄積用!C$2:C$10000, $A105, 【データ】蓄積用!Q$2:Q$10000, 1, 【データ】蓄積用!AC$2:AC$10000, "&gt;=4.0")&gt;0, "〇", "×")))</f>
        <v>×</v>
      </c>
      <c r="AR105" t="str">
        <f>IF(OR($A105="", AR$5=""), "", IF(COUNTIFS(【データ】蓄積用!A$2:A$10000, AR$5, 【データ】蓄積用!C$2:C$10000, $A105, 【データ】蓄積用!D$2:D$10000, "&gt;=3000", 【データ】蓄積用!E$2:E$10000, "&gt;=1500")&gt;0, "〇", IF(COUNTIFS(【データ】蓄積用!A$2:A$10000, AR$5, 【データ】蓄積用!C$2:C$10000, $A105, 【データ】蓄積用!Q$2:Q$10000, 1, 【データ】蓄積用!AC$2:AC$10000, "&gt;=4.0")&gt;0, "〇", "×")))</f>
        <v>×</v>
      </c>
      <c r="AS105" t="str">
        <f>IF(OR($A105="", AS$5=""), "", IF(COUNTIFS(【データ】蓄積用!A$2:A$10000, AS$5, 【データ】蓄積用!C$2:C$10000, $A105, 【データ】蓄積用!D$2:D$10000, "&gt;=3000", 【データ】蓄積用!E$2:E$10000, "&gt;=1500")&gt;0, "〇", IF(COUNTIFS(【データ】蓄積用!A$2:A$10000, AS$5, 【データ】蓄積用!C$2:C$10000, $A105, 【データ】蓄積用!Q$2:Q$10000, 1, 【データ】蓄積用!AC$2:AC$10000, "&gt;=4.0")&gt;0, "〇", "×")))</f>
        <v>×</v>
      </c>
      <c r="AT105" t="str">
        <f>IF(OR($A105="", AT$5=""), "", IF(COUNTIFS(【データ】蓄積用!A$2:A$10000, AT$5, 【データ】蓄積用!C$2:C$10000, $A105, 【データ】蓄積用!D$2:D$10000, "&gt;=3000", 【データ】蓄積用!E$2:E$10000, "&gt;=1500")&gt;0, "〇", IF(COUNTIFS(【データ】蓄積用!A$2:A$10000, AT$5, 【データ】蓄積用!C$2:C$10000, $A105, 【データ】蓄積用!Q$2:Q$10000, 1, 【データ】蓄積用!AC$2:AC$10000, "&gt;=4.0")&gt;0, "〇", "×")))</f>
        <v>×</v>
      </c>
      <c r="AU105" t="str">
        <f>IF(OR($A105="", AU$5=""), "", IF(COUNTIFS(【データ】蓄積用!A$2:A$10000, AU$5, 【データ】蓄積用!C$2:C$10000, $A105, 【データ】蓄積用!D$2:D$10000, "&gt;=3000", 【データ】蓄積用!E$2:E$10000, "&gt;=1500")&gt;0, "〇", IF(COUNTIFS(【データ】蓄積用!A$2:A$10000, AU$5, 【データ】蓄積用!C$2:C$10000, $A105, 【データ】蓄積用!Q$2:Q$10000, 1, 【データ】蓄積用!AC$2:AC$10000, "&gt;=4.0")&gt;0, "〇", "×")))</f>
        <v>×</v>
      </c>
      <c r="AV105" t="str">
        <f>IF(OR($A105="", AV$5=""), "", IF(COUNTIFS(【データ】蓄積用!A$2:A$10000, AV$5, 【データ】蓄積用!C$2:C$10000, $A105, 【データ】蓄積用!D$2:D$10000, "&gt;=3000", 【データ】蓄積用!E$2:E$10000, "&gt;=1500")&gt;0, "〇", IF(COUNTIFS(【データ】蓄積用!A$2:A$10000, AV$5, 【データ】蓄積用!C$2:C$10000, $A105, 【データ】蓄積用!Q$2:Q$10000, 1, 【データ】蓄積用!AC$2:AC$10000, "&gt;=4.0")&gt;0, "〇", "×")))</f>
        <v>×</v>
      </c>
      <c r="AW105" t="str">
        <f>IF(OR($A105="", AW$5=""), "", IF(COUNTIFS(【データ】蓄積用!A$2:A$10000, AW$5, 【データ】蓄積用!C$2:C$10000, $A105, 【データ】蓄積用!D$2:D$10000, "&gt;=3000", 【データ】蓄積用!E$2:E$10000, "&gt;=1500")&gt;0, "〇", IF(COUNTIFS(【データ】蓄積用!A$2:A$10000, AW$5, 【データ】蓄積用!C$2:C$10000, $A105, 【データ】蓄積用!Q$2:Q$10000, 1, 【データ】蓄積用!AC$2:AC$10000, "&gt;=4.0")&gt;0, "〇", "×")))</f>
        <v>×</v>
      </c>
      <c r="AX105" t="str">
        <f>IF(OR($A105="", AX$5=""), "", IF(COUNTIFS(【データ】蓄積用!A$2:A$10000, AX$5, 【データ】蓄積用!C$2:C$10000, $A105, 【データ】蓄積用!D$2:D$10000, "&gt;=3000", 【データ】蓄積用!E$2:E$10000, "&gt;=1500")&gt;0, "〇", IF(COUNTIFS(【データ】蓄積用!A$2:A$10000, AX$5, 【データ】蓄積用!C$2:C$10000, $A105, 【データ】蓄積用!Q$2:Q$10000, 1, 【データ】蓄積用!AC$2:AC$10000, "&gt;=4.0")&gt;0, "〇", "×")))</f>
        <v>×</v>
      </c>
      <c r="AY105" t="str">
        <f>IF(OR($A105="", AY$5=""), "", IF(COUNTIFS(【データ】蓄積用!A$2:A$10000, AY$5, 【データ】蓄積用!C$2:C$10000, $A105, 【データ】蓄積用!D$2:D$10000, "&gt;=3000", 【データ】蓄積用!E$2:E$10000, "&gt;=1500")&gt;0, "〇", IF(COUNTIFS(【データ】蓄積用!A$2:A$10000, AY$5, 【データ】蓄積用!C$2:C$10000, $A105, 【データ】蓄積用!Q$2:Q$10000, 1, 【データ】蓄積用!AC$2:AC$10000, "&gt;=4.0")&gt;0, "〇", "×")))</f>
        <v/>
      </c>
    </row>
    <row r="106" spans="1:51">
      <c r="A106">
        <v>711</v>
      </c>
      <c r="B106" t="str">
        <f>IF(OR($A106="", B$5=""), "", IF(COUNTIFS(【データ】蓄積用!A$2:A$10000, B$5, 【データ】蓄積用!C$2:C$10000, $A106, 【データ】蓄積用!D$2:D$10000, "&gt;=3000", 【データ】蓄積用!E$2:E$10000, "&gt;=1500")&gt;0, "〇", IF(COUNTIFS(【データ】蓄積用!A$2:A$10000, B$5, 【データ】蓄積用!C$2:C$10000, $A106, 【データ】蓄積用!Q$2:Q$10000, 1, 【データ】蓄積用!AC$2:AC$10000, "&gt;=4.0")&gt;0, "〇", "×")))</f>
        <v>×</v>
      </c>
      <c r="C106" t="str">
        <f>IF(OR($A106="", C$5=""), "", IF(COUNTIFS(【データ】蓄積用!A$2:A$10000, C$5, 【データ】蓄積用!C$2:C$10000, $A106, 【データ】蓄積用!D$2:D$10000, "&gt;=3000", 【データ】蓄積用!E$2:E$10000, "&gt;=1500")&gt;0, "〇", IF(COUNTIFS(【データ】蓄積用!A$2:A$10000, C$5, 【データ】蓄積用!C$2:C$10000, $A106, 【データ】蓄積用!Q$2:Q$10000, 1, 【データ】蓄積用!AC$2:AC$10000, "&gt;=4.0")&gt;0, "〇", "×")))</f>
        <v>×</v>
      </c>
      <c r="D106" t="str">
        <f>IF(OR($A106="", D$5=""), "", IF(COUNTIFS(【データ】蓄積用!A$2:A$10000, D$5, 【データ】蓄積用!C$2:C$10000, $A106, 【データ】蓄積用!D$2:D$10000, "&gt;=3000", 【データ】蓄積用!E$2:E$10000, "&gt;=1500")&gt;0, "〇", IF(COUNTIFS(【データ】蓄積用!A$2:A$10000, D$5, 【データ】蓄積用!C$2:C$10000, $A106, 【データ】蓄積用!Q$2:Q$10000, 1, 【データ】蓄積用!AC$2:AC$10000, "&gt;=4.0")&gt;0, "〇", "×")))</f>
        <v>×</v>
      </c>
      <c r="E106" t="str">
        <f>IF(OR($A106="", E$5=""), "", IF(COUNTIFS(【データ】蓄積用!A$2:A$10000, E$5, 【データ】蓄積用!C$2:C$10000, $A106, 【データ】蓄積用!D$2:D$10000, "&gt;=3000", 【データ】蓄積用!E$2:E$10000, "&gt;=1500")&gt;0, "〇", IF(COUNTIFS(【データ】蓄積用!A$2:A$10000, E$5, 【データ】蓄積用!C$2:C$10000, $A106, 【データ】蓄積用!Q$2:Q$10000, 1, 【データ】蓄積用!AC$2:AC$10000, "&gt;=4.0")&gt;0, "〇", "×")))</f>
        <v>×</v>
      </c>
      <c r="F106" t="str">
        <f>IF(OR($A106="", F$5=""), "", IF(COUNTIFS(【データ】蓄積用!A$2:A$10000, F$5, 【データ】蓄積用!C$2:C$10000, $A106, 【データ】蓄積用!D$2:D$10000, "&gt;=3000", 【データ】蓄積用!E$2:E$10000, "&gt;=1500")&gt;0, "〇", IF(COUNTIFS(【データ】蓄積用!A$2:A$10000, F$5, 【データ】蓄積用!C$2:C$10000, $A106, 【データ】蓄積用!Q$2:Q$10000, 1, 【データ】蓄積用!AC$2:AC$10000, "&gt;=4.0")&gt;0, "〇", "×")))</f>
        <v>×</v>
      </c>
      <c r="G106" t="str">
        <f>IF(OR($A106="", G$5=""), "", IF(COUNTIFS(【データ】蓄積用!A$2:A$10000, G$5, 【データ】蓄積用!C$2:C$10000, $A106, 【データ】蓄積用!D$2:D$10000, "&gt;=3000", 【データ】蓄積用!E$2:E$10000, "&gt;=1500")&gt;0, "〇", IF(COUNTIFS(【データ】蓄積用!A$2:A$10000, G$5, 【データ】蓄積用!C$2:C$10000, $A106, 【データ】蓄積用!Q$2:Q$10000, 1, 【データ】蓄積用!AC$2:AC$10000, "&gt;=4.0")&gt;0, "〇", "×")))</f>
        <v>×</v>
      </c>
      <c r="H106" t="str">
        <f>IF(OR($A106="", H$5=""), "", IF(COUNTIFS(【データ】蓄積用!A$2:A$10000, H$5, 【データ】蓄積用!C$2:C$10000, $A106, 【データ】蓄積用!D$2:D$10000, "&gt;=3000", 【データ】蓄積用!E$2:E$10000, "&gt;=1500")&gt;0, "〇", IF(COUNTIFS(【データ】蓄積用!A$2:A$10000, H$5, 【データ】蓄積用!C$2:C$10000, $A106, 【データ】蓄積用!Q$2:Q$10000, 1, 【データ】蓄積用!AC$2:AC$10000, "&gt;=4.0")&gt;0, "〇", "×")))</f>
        <v>×</v>
      </c>
      <c r="I106" t="str">
        <f>IF(OR($A106="", I$5=""), "", IF(COUNTIFS(【データ】蓄積用!A$2:A$10000, I$5, 【データ】蓄積用!C$2:C$10000, $A106, 【データ】蓄積用!D$2:D$10000, "&gt;=3000", 【データ】蓄積用!E$2:E$10000, "&gt;=1500")&gt;0, "〇", IF(COUNTIFS(【データ】蓄積用!A$2:A$10000, I$5, 【データ】蓄積用!C$2:C$10000, $A106, 【データ】蓄積用!Q$2:Q$10000, 1, 【データ】蓄積用!AC$2:AC$10000, "&gt;=4.0")&gt;0, "〇", "×")))</f>
        <v>×</v>
      </c>
      <c r="J106" t="str">
        <f>IF(OR($A106="", J$5=""), "", IF(COUNTIFS(【データ】蓄積用!A$2:A$10000, J$5, 【データ】蓄積用!C$2:C$10000, $A106, 【データ】蓄積用!D$2:D$10000, "&gt;=3000", 【データ】蓄積用!E$2:E$10000, "&gt;=1500")&gt;0, "〇", IF(COUNTIFS(【データ】蓄積用!A$2:A$10000, J$5, 【データ】蓄積用!C$2:C$10000, $A106, 【データ】蓄積用!Q$2:Q$10000, 1, 【データ】蓄積用!AC$2:AC$10000, "&gt;=4.0")&gt;0, "〇", "×")))</f>
        <v>×</v>
      </c>
      <c r="K106" t="str">
        <f>IF(OR($A106="", K$5=""), "", IF(COUNTIFS(【データ】蓄積用!A$2:A$10000, K$5, 【データ】蓄積用!C$2:C$10000, $A106, 【データ】蓄積用!D$2:D$10000, "&gt;=3000", 【データ】蓄積用!E$2:E$10000, "&gt;=1500")&gt;0, "〇", IF(COUNTIFS(【データ】蓄積用!A$2:A$10000, K$5, 【データ】蓄積用!C$2:C$10000, $A106, 【データ】蓄積用!Q$2:Q$10000, 1, 【データ】蓄積用!AC$2:AC$10000, "&gt;=4.0")&gt;0, "〇", "×")))</f>
        <v>×</v>
      </c>
      <c r="L106" t="str">
        <f>IF(OR($A106="", L$5=""), "", IF(COUNTIFS(【データ】蓄積用!A$2:A$10000, L$5, 【データ】蓄積用!C$2:C$10000, $A106, 【データ】蓄積用!D$2:D$10000, "&gt;=3000", 【データ】蓄積用!E$2:E$10000, "&gt;=1500")&gt;0, "〇", IF(COUNTIFS(【データ】蓄積用!A$2:A$10000, L$5, 【データ】蓄積用!C$2:C$10000, $A106, 【データ】蓄積用!Q$2:Q$10000, 1, 【データ】蓄積用!AC$2:AC$10000, "&gt;=4.0")&gt;0, "〇", "×")))</f>
        <v>×</v>
      </c>
      <c r="M106" t="str">
        <f>IF(OR($A106="", M$5=""), "", IF(COUNTIFS(【データ】蓄積用!A$2:A$10000, M$5, 【データ】蓄積用!C$2:C$10000, $A106, 【データ】蓄積用!D$2:D$10000, "&gt;=3000", 【データ】蓄積用!E$2:E$10000, "&gt;=1500")&gt;0, "〇", IF(COUNTIFS(【データ】蓄積用!A$2:A$10000, M$5, 【データ】蓄積用!C$2:C$10000, $A106, 【データ】蓄積用!Q$2:Q$10000, 1, 【データ】蓄積用!AC$2:AC$10000, "&gt;=4.0")&gt;0, "〇", "×")))</f>
        <v>×</v>
      </c>
      <c r="N106" t="str">
        <f>IF(OR($A106="", N$5=""), "", IF(COUNTIFS(【データ】蓄積用!A$2:A$10000, N$5, 【データ】蓄積用!C$2:C$10000, $A106, 【データ】蓄積用!D$2:D$10000, "&gt;=3000", 【データ】蓄積用!E$2:E$10000, "&gt;=1500")&gt;0, "〇", IF(COUNTIFS(【データ】蓄積用!A$2:A$10000, N$5, 【データ】蓄積用!C$2:C$10000, $A106, 【データ】蓄積用!Q$2:Q$10000, 1, 【データ】蓄積用!AC$2:AC$10000, "&gt;=4.0")&gt;0, "〇", "×")))</f>
        <v>×</v>
      </c>
      <c r="O106" t="str">
        <f>IF(OR($A106="", O$5=""), "", IF(COUNTIFS(【データ】蓄積用!A$2:A$10000, O$5, 【データ】蓄積用!C$2:C$10000, $A106, 【データ】蓄積用!D$2:D$10000, "&gt;=3000", 【データ】蓄積用!E$2:E$10000, "&gt;=1500")&gt;0, "〇", IF(COUNTIFS(【データ】蓄積用!A$2:A$10000, O$5, 【データ】蓄積用!C$2:C$10000, $A106, 【データ】蓄積用!Q$2:Q$10000, 1, 【データ】蓄積用!AC$2:AC$10000, "&gt;=4.0")&gt;0, "〇", "×")))</f>
        <v>×</v>
      </c>
      <c r="P106" t="str">
        <f>IF(OR($A106="", P$5=""), "", IF(COUNTIFS(【データ】蓄積用!A$2:A$10000, P$5, 【データ】蓄積用!C$2:C$10000, $A106, 【データ】蓄積用!D$2:D$10000, "&gt;=3000", 【データ】蓄積用!E$2:E$10000, "&gt;=1500")&gt;0, "〇", IF(COUNTIFS(【データ】蓄積用!A$2:A$10000, P$5, 【データ】蓄積用!C$2:C$10000, $A106, 【データ】蓄積用!Q$2:Q$10000, 1, 【データ】蓄積用!AC$2:AC$10000, "&gt;=4.0")&gt;0, "〇", "×")))</f>
        <v>×</v>
      </c>
      <c r="Q106" t="str">
        <f>IF(OR($A106="", Q$5=""), "", IF(COUNTIFS(【データ】蓄積用!A$2:A$10000, Q$5, 【データ】蓄積用!C$2:C$10000, $A106, 【データ】蓄積用!D$2:D$10000, "&gt;=3000", 【データ】蓄積用!E$2:E$10000, "&gt;=1500")&gt;0, "〇", IF(COUNTIFS(【データ】蓄積用!A$2:A$10000, Q$5, 【データ】蓄積用!C$2:C$10000, $A106, 【データ】蓄積用!Q$2:Q$10000, 1, 【データ】蓄積用!AC$2:AC$10000, "&gt;=4.0")&gt;0, "〇", "×")))</f>
        <v>×</v>
      </c>
      <c r="R106" t="str">
        <f>IF(OR($A106="", R$5=""), "", IF(COUNTIFS(【データ】蓄積用!A$2:A$10000, R$5, 【データ】蓄積用!C$2:C$10000, $A106, 【データ】蓄積用!D$2:D$10000, "&gt;=3000", 【データ】蓄積用!E$2:E$10000, "&gt;=1500")&gt;0, "〇", IF(COUNTIFS(【データ】蓄積用!A$2:A$10000, R$5, 【データ】蓄積用!C$2:C$10000, $A106, 【データ】蓄積用!Q$2:Q$10000, 1, 【データ】蓄積用!AC$2:AC$10000, "&gt;=4.0")&gt;0, "〇", "×")))</f>
        <v>×</v>
      </c>
      <c r="S106" t="str">
        <f>IF(OR($A106="", S$5=""), "", IF(COUNTIFS(【データ】蓄積用!A$2:A$10000, S$5, 【データ】蓄積用!C$2:C$10000, $A106, 【データ】蓄積用!D$2:D$10000, "&gt;=3000", 【データ】蓄積用!E$2:E$10000, "&gt;=1500")&gt;0, "〇", IF(COUNTIFS(【データ】蓄積用!A$2:A$10000, S$5, 【データ】蓄積用!C$2:C$10000, $A106, 【データ】蓄積用!Q$2:Q$10000, 1, 【データ】蓄積用!AC$2:AC$10000, "&gt;=4.0")&gt;0, "〇", "×")))</f>
        <v>×</v>
      </c>
      <c r="T106" t="str">
        <f>IF(OR($A106="", T$5=""), "", IF(COUNTIFS(【データ】蓄積用!A$2:A$10000, T$5, 【データ】蓄積用!C$2:C$10000, $A106, 【データ】蓄積用!D$2:D$10000, "&gt;=3000", 【データ】蓄積用!E$2:E$10000, "&gt;=1500")&gt;0, "〇", IF(COUNTIFS(【データ】蓄積用!A$2:A$10000, T$5, 【データ】蓄積用!C$2:C$10000, $A106, 【データ】蓄積用!Q$2:Q$10000, 1, 【データ】蓄積用!AC$2:AC$10000, "&gt;=4.0")&gt;0, "〇", "×")))</f>
        <v>×</v>
      </c>
      <c r="U106" t="str">
        <f>IF(OR($A106="", U$5=""), "", IF(COUNTIFS(【データ】蓄積用!A$2:A$10000, U$5, 【データ】蓄積用!C$2:C$10000, $A106, 【データ】蓄積用!D$2:D$10000, "&gt;=3000", 【データ】蓄積用!E$2:E$10000, "&gt;=1500")&gt;0, "〇", IF(COUNTIFS(【データ】蓄積用!A$2:A$10000, U$5, 【データ】蓄積用!C$2:C$10000, $A106, 【データ】蓄積用!Q$2:Q$10000, 1, 【データ】蓄積用!AC$2:AC$10000, "&gt;=4.0")&gt;0, "〇", "×")))</f>
        <v>×</v>
      </c>
      <c r="V106" t="str">
        <f>IF(OR($A106="", V$5=""), "", IF(COUNTIFS(【データ】蓄積用!A$2:A$10000, V$5, 【データ】蓄積用!C$2:C$10000, $A106, 【データ】蓄積用!D$2:D$10000, "&gt;=3000", 【データ】蓄積用!E$2:E$10000, "&gt;=1500")&gt;0, "〇", IF(COUNTIFS(【データ】蓄積用!A$2:A$10000, V$5, 【データ】蓄積用!C$2:C$10000, $A106, 【データ】蓄積用!Q$2:Q$10000, 1, 【データ】蓄積用!AC$2:AC$10000, "&gt;=4.0")&gt;0, "〇", "×")))</f>
        <v>×</v>
      </c>
      <c r="W106" t="str">
        <f>IF(OR($A106="", W$5=""), "", IF(COUNTIFS(【データ】蓄積用!A$2:A$10000, W$5, 【データ】蓄積用!C$2:C$10000, $A106, 【データ】蓄積用!D$2:D$10000, "&gt;=3000", 【データ】蓄積用!E$2:E$10000, "&gt;=1500")&gt;0, "〇", IF(COUNTIFS(【データ】蓄積用!A$2:A$10000, W$5, 【データ】蓄積用!C$2:C$10000, $A106, 【データ】蓄積用!Q$2:Q$10000, 1, 【データ】蓄積用!AC$2:AC$10000, "&gt;=4.0")&gt;0, "〇", "×")))</f>
        <v>×</v>
      </c>
      <c r="X106" t="str">
        <f>IF(OR($A106="", X$5=""), "", IF(COUNTIFS(【データ】蓄積用!A$2:A$10000, X$5, 【データ】蓄積用!C$2:C$10000, $A106, 【データ】蓄積用!D$2:D$10000, "&gt;=3000", 【データ】蓄積用!E$2:E$10000, "&gt;=1500")&gt;0, "〇", IF(COUNTIFS(【データ】蓄積用!A$2:A$10000, X$5, 【データ】蓄積用!C$2:C$10000, $A106, 【データ】蓄積用!Q$2:Q$10000, 1, 【データ】蓄積用!AC$2:AC$10000, "&gt;=4.0")&gt;0, "〇", "×")))</f>
        <v>×</v>
      </c>
      <c r="Y106" t="str">
        <f>IF(OR($A106="", Y$5=""), "", IF(COUNTIFS(【データ】蓄積用!A$2:A$10000, Y$5, 【データ】蓄積用!C$2:C$10000, $A106, 【データ】蓄積用!D$2:D$10000, "&gt;=3000", 【データ】蓄積用!E$2:E$10000, "&gt;=1500")&gt;0, "〇", IF(COUNTIFS(【データ】蓄積用!A$2:A$10000, Y$5, 【データ】蓄積用!C$2:C$10000, $A106, 【データ】蓄積用!Q$2:Q$10000, 1, 【データ】蓄積用!AC$2:AC$10000, "&gt;=4.0")&gt;0, "〇", "×")))</f>
        <v>×</v>
      </c>
      <c r="Z106" t="str">
        <f>IF(OR($A106="", Z$5=""), "", IF(COUNTIFS(【データ】蓄積用!A$2:A$10000, Z$5, 【データ】蓄積用!C$2:C$10000, $A106, 【データ】蓄積用!D$2:D$10000, "&gt;=3000", 【データ】蓄積用!E$2:E$10000, "&gt;=1500")&gt;0, "〇", IF(COUNTIFS(【データ】蓄積用!A$2:A$10000, Z$5, 【データ】蓄積用!C$2:C$10000, $A106, 【データ】蓄積用!Q$2:Q$10000, 1, 【データ】蓄積用!AC$2:AC$10000, "&gt;=4.0")&gt;0, "〇", "×")))</f>
        <v>×</v>
      </c>
      <c r="AA106" t="str">
        <f>IF(OR($A106="", AA$5=""), "", IF(COUNTIFS(【データ】蓄積用!A$2:A$10000, AA$5, 【データ】蓄積用!C$2:C$10000, $A106, 【データ】蓄積用!D$2:D$10000, "&gt;=3000", 【データ】蓄積用!E$2:E$10000, "&gt;=1500")&gt;0, "〇", IF(COUNTIFS(【データ】蓄積用!A$2:A$10000, AA$5, 【データ】蓄積用!C$2:C$10000, $A106, 【データ】蓄積用!Q$2:Q$10000, 1, 【データ】蓄積用!AC$2:AC$10000, "&gt;=4.0")&gt;0, "〇", "×")))</f>
        <v>×</v>
      </c>
      <c r="AB106" t="str">
        <f>IF(OR($A106="", AB$5=""), "", IF(COUNTIFS(【データ】蓄積用!A$2:A$10000, AB$5, 【データ】蓄積用!C$2:C$10000, $A106, 【データ】蓄積用!D$2:D$10000, "&gt;=3000", 【データ】蓄積用!E$2:E$10000, "&gt;=1500")&gt;0, "〇", IF(COUNTIFS(【データ】蓄積用!A$2:A$10000, AB$5, 【データ】蓄積用!C$2:C$10000, $A106, 【データ】蓄積用!Q$2:Q$10000, 1, 【データ】蓄積用!AC$2:AC$10000, "&gt;=4.0")&gt;0, "〇", "×")))</f>
        <v>×</v>
      </c>
      <c r="AC106" t="str">
        <f>IF(OR($A106="", AC$5=""), "", IF(COUNTIFS(【データ】蓄積用!A$2:A$10000, AC$5, 【データ】蓄積用!C$2:C$10000, $A106, 【データ】蓄積用!D$2:D$10000, "&gt;=3000", 【データ】蓄積用!E$2:E$10000, "&gt;=1500")&gt;0, "〇", IF(COUNTIFS(【データ】蓄積用!A$2:A$10000, AC$5, 【データ】蓄積用!C$2:C$10000, $A106, 【データ】蓄積用!Q$2:Q$10000, 1, 【データ】蓄積用!AC$2:AC$10000, "&gt;=4.0")&gt;0, "〇", "×")))</f>
        <v>×</v>
      </c>
      <c r="AD106" t="str">
        <f>IF(OR($A106="", AD$5=""), "", IF(COUNTIFS(【データ】蓄積用!A$2:A$10000, AD$5, 【データ】蓄積用!C$2:C$10000, $A106, 【データ】蓄積用!D$2:D$10000, "&gt;=3000", 【データ】蓄積用!E$2:E$10000, "&gt;=1500")&gt;0, "〇", IF(COUNTIFS(【データ】蓄積用!A$2:A$10000, AD$5, 【データ】蓄積用!C$2:C$10000, $A106, 【データ】蓄積用!Q$2:Q$10000, 1, 【データ】蓄積用!AC$2:AC$10000, "&gt;=4.0")&gt;0, "〇", "×")))</f>
        <v>×</v>
      </c>
      <c r="AE106" t="str">
        <f>IF(OR($A106="", AE$5=""), "", IF(COUNTIFS(【データ】蓄積用!A$2:A$10000, AE$5, 【データ】蓄積用!C$2:C$10000, $A106, 【データ】蓄積用!D$2:D$10000, "&gt;=3000", 【データ】蓄積用!E$2:E$10000, "&gt;=1500")&gt;0, "〇", IF(COUNTIFS(【データ】蓄積用!A$2:A$10000, AE$5, 【データ】蓄積用!C$2:C$10000, $A106, 【データ】蓄積用!Q$2:Q$10000, 1, 【データ】蓄積用!AC$2:AC$10000, "&gt;=4.0")&gt;0, "〇", "×")))</f>
        <v>×</v>
      </c>
      <c r="AF106" t="str">
        <f>IF(OR($A106="", AF$5=""), "", IF(COUNTIFS(【データ】蓄積用!A$2:A$10000, AF$5, 【データ】蓄積用!C$2:C$10000, $A106, 【データ】蓄積用!D$2:D$10000, "&gt;=3000", 【データ】蓄積用!E$2:E$10000, "&gt;=1500")&gt;0, "〇", IF(COUNTIFS(【データ】蓄積用!A$2:A$10000, AF$5, 【データ】蓄積用!C$2:C$10000, $A106, 【データ】蓄積用!Q$2:Q$10000, 1, 【データ】蓄積用!AC$2:AC$10000, "&gt;=4.0")&gt;0, "〇", "×")))</f>
        <v>×</v>
      </c>
      <c r="AG106" t="str">
        <f>IF(OR($A106="", AG$5=""), "", IF(COUNTIFS(【データ】蓄積用!A$2:A$10000, AG$5, 【データ】蓄積用!C$2:C$10000, $A106, 【データ】蓄積用!D$2:D$10000, "&gt;=3000", 【データ】蓄積用!E$2:E$10000, "&gt;=1500")&gt;0, "〇", IF(COUNTIFS(【データ】蓄積用!A$2:A$10000, AG$5, 【データ】蓄積用!C$2:C$10000, $A106, 【データ】蓄積用!Q$2:Q$10000, 1, 【データ】蓄積用!AC$2:AC$10000, "&gt;=4.0")&gt;0, "〇", "×")))</f>
        <v>×</v>
      </c>
      <c r="AH106" t="str">
        <f>IF(OR($A106="", AH$5=""), "", IF(COUNTIFS(【データ】蓄積用!A$2:A$10000, AH$5, 【データ】蓄積用!C$2:C$10000, $A106, 【データ】蓄積用!D$2:D$10000, "&gt;=3000", 【データ】蓄積用!E$2:E$10000, "&gt;=1500")&gt;0, "〇", IF(COUNTIFS(【データ】蓄積用!A$2:A$10000, AH$5, 【データ】蓄積用!C$2:C$10000, $A106, 【データ】蓄積用!Q$2:Q$10000, 1, 【データ】蓄積用!AC$2:AC$10000, "&gt;=4.0")&gt;0, "〇", "×")))</f>
        <v>×</v>
      </c>
      <c r="AI106" t="str">
        <f>IF(OR($A106="", AI$5=""), "", IF(COUNTIFS(【データ】蓄積用!A$2:A$10000, AI$5, 【データ】蓄積用!C$2:C$10000, $A106, 【データ】蓄積用!D$2:D$10000, "&gt;=3000", 【データ】蓄積用!E$2:E$10000, "&gt;=1500")&gt;0, "〇", IF(COUNTIFS(【データ】蓄積用!A$2:A$10000, AI$5, 【データ】蓄積用!C$2:C$10000, $A106, 【データ】蓄積用!Q$2:Q$10000, 1, 【データ】蓄積用!AC$2:AC$10000, "&gt;=4.0")&gt;0, "〇", "×")))</f>
        <v>×</v>
      </c>
      <c r="AJ106" t="str">
        <f>IF(OR($A106="", AJ$5=""), "", IF(COUNTIFS(【データ】蓄積用!A$2:A$10000, AJ$5, 【データ】蓄積用!C$2:C$10000, $A106, 【データ】蓄積用!D$2:D$10000, "&gt;=3000", 【データ】蓄積用!E$2:E$10000, "&gt;=1500")&gt;0, "〇", IF(COUNTIFS(【データ】蓄積用!A$2:A$10000, AJ$5, 【データ】蓄積用!C$2:C$10000, $A106, 【データ】蓄積用!Q$2:Q$10000, 1, 【データ】蓄積用!AC$2:AC$10000, "&gt;=4.0")&gt;0, "〇", "×")))</f>
        <v>×</v>
      </c>
      <c r="AK106" t="str">
        <f>IF(OR($A106="", AK$5=""), "", IF(COUNTIFS(【データ】蓄積用!A$2:A$10000, AK$5, 【データ】蓄積用!C$2:C$10000, $A106, 【データ】蓄積用!D$2:D$10000, "&gt;=3000", 【データ】蓄積用!E$2:E$10000, "&gt;=1500")&gt;0, "〇", IF(COUNTIFS(【データ】蓄積用!A$2:A$10000, AK$5, 【データ】蓄積用!C$2:C$10000, $A106, 【データ】蓄積用!Q$2:Q$10000, 1, 【データ】蓄積用!AC$2:AC$10000, "&gt;=4.0")&gt;0, "〇", "×")))</f>
        <v>×</v>
      </c>
      <c r="AL106" t="str">
        <f>IF(OR($A106="", AL$5=""), "", IF(COUNTIFS(【データ】蓄積用!A$2:A$10000, AL$5, 【データ】蓄積用!C$2:C$10000, $A106, 【データ】蓄積用!D$2:D$10000, "&gt;=3000", 【データ】蓄積用!E$2:E$10000, "&gt;=1500")&gt;0, "〇", IF(COUNTIFS(【データ】蓄積用!A$2:A$10000, AL$5, 【データ】蓄積用!C$2:C$10000, $A106, 【データ】蓄積用!Q$2:Q$10000, 1, 【データ】蓄積用!AC$2:AC$10000, "&gt;=4.0")&gt;0, "〇", "×")))</f>
        <v>×</v>
      </c>
      <c r="AM106" t="str">
        <f>IF(OR($A106="", AM$5=""), "", IF(COUNTIFS(【データ】蓄積用!A$2:A$10000, AM$5, 【データ】蓄積用!C$2:C$10000, $A106, 【データ】蓄積用!D$2:D$10000, "&gt;=3000", 【データ】蓄積用!E$2:E$10000, "&gt;=1500")&gt;0, "〇", IF(COUNTIFS(【データ】蓄積用!A$2:A$10000, AM$5, 【データ】蓄積用!C$2:C$10000, $A106, 【データ】蓄積用!Q$2:Q$10000, 1, 【データ】蓄積用!AC$2:AC$10000, "&gt;=4.0")&gt;0, "〇", "×")))</f>
        <v>×</v>
      </c>
      <c r="AN106" t="str">
        <f>IF(OR($A106="", AN$5=""), "", IF(COUNTIFS(【データ】蓄積用!A$2:A$10000, AN$5, 【データ】蓄積用!C$2:C$10000, $A106, 【データ】蓄積用!D$2:D$10000, "&gt;=3000", 【データ】蓄積用!E$2:E$10000, "&gt;=1500")&gt;0, "〇", IF(COUNTIFS(【データ】蓄積用!A$2:A$10000, AN$5, 【データ】蓄積用!C$2:C$10000, $A106, 【データ】蓄積用!Q$2:Q$10000, 1, 【データ】蓄積用!AC$2:AC$10000, "&gt;=4.0")&gt;0, "〇", "×")))</f>
        <v>×</v>
      </c>
      <c r="AO106" t="str">
        <f>IF(OR($A106="", AO$5=""), "", IF(COUNTIFS(【データ】蓄積用!A$2:A$10000, AO$5, 【データ】蓄積用!C$2:C$10000, $A106, 【データ】蓄積用!D$2:D$10000, "&gt;=3000", 【データ】蓄積用!E$2:E$10000, "&gt;=1500")&gt;0, "〇", IF(COUNTIFS(【データ】蓄積用!A$2:A$10000, AO$5, 【データ】蓄積用!C$2:C$10000, $A106, 【データ】蓄積用!Q$2:Q$10000, 1, 【データ】蓄積用!AC$2:AC$10000, "&gt;=4.0")&gt;0, "〇", "×")))</f>
        <v>×</v>
      </c>
      <c r="AP106" t="str">
        <f>IF(OR($A106="", AP$5=""), "", IF(COUNTIFS(【データ】蓄積用!A$2:A$10000, AP$5, 【データ】蓄積用!C$2:C$10000, $A106, 【データ】蓄積用!D$2:D$10000, "&gt;=3000", 【データ】蓄積用!E$2:E$10000, "&gt;=1500")&gt;0, "〇", IF(COUNTIFS(【データ】蓄積用!A$2:A$10000, AP$5, 【データ】蓄積用!C$2:C$10000, $A106, 【データ】蓄積用!Q$2:Q$10000, 1, 【データ】蓄積用!AC$2:AC$10000, "&gt;=4.0")&gt;0, "〇", "×")))</f>
        <v>×</v>
      </c>
      <c r="AQ106" t="str">
        <f>IF(OR($A106="", AQ$5=""), "", IF(COUNTIFS(【データ】蓄積用!A$2:A$10000, AQ$5, 【データ】蓄積用!C$2:C$10000, $A106, 【データ】蓄積用!D$2:D$10000, "&gt;=3000", 【データ】蓄積用!E$2:E$10000, "&gt;=1500")&gt;0, "〇", IF(COUNTIFS(【データ】蓄積用!A$2:A$10000, AQ$5, 【データ】蓄積用!C$2:C$10000, $A106, 【データ】蓄積用!Q$2:Q$10000, 1, 【データ】蓄積用!AC$2:AC$10000, "&gt;=4.0")&gt;0, "〇", "×")))</f>
        <v>×</v>
      </c>
      <c r="AR106" t="str">
        <f>IF(OR($A106="", AR$5=""), "", IF(COUNTIFS(【データ】蓄積用!A$2:A$10000, AR$5, 【データ】蓄積用!C$2:C$10000, $A106, 【データ】蓄積用!D$2:D$10000, "&gt;=3000", 【データ】蓄積用!E$2:E$10000, "&gt;=1500")&gt;0, "〇", IF(COUNTIFS(【データ】蓄積用!A$2:A$10000, AR$5, 【データ】蓄積用!C$2:C$10000, $A106, 【データ】蓄積用!Q$2:Q$10000, 1, 【データ】蓄積用!AC$2:AC$10000, "&gt;=4.0")&gt;0, "〇", "×")))</f>
        <v>×</v>
      </c>
      <c r="AS106" t="str">
        <f>IF(OR($A106="", AS$5=""), "", IF(COUNTIFS(【データ】蓄積用!A$2:A$10000, AS$5, 【データ】蓄積用!C$2:C$10000, $A106, 【データ】蓄積用!D$2:D$10000, "&gt;=3000", 【データ】蓄積用!E$2:E$10000, "&gt;=1500")&gt;0, "〇", IF(COUNTIFS(【データ】蓄積用!A$2:A$10000, AS$5, 【データ】蓄積用!C$2:C$10000, $A106, 【データ】蓄積用!Q$2:Q$10000, 1, 【データ】蓄積用!AC$2:AC$10000, "&gt;=4.0")&gt;0, "〇", "×")))</f>
        <v>×</v>
      </c>
      <c r="AT106" t="str">
        <f>IF(OR($A106="", AT$5=""), "", IF(COUNTIFS(【データ】蓄積用!A$2:A$10000, AT$5, 【データ】蓄積用!C$2:C$10000, $A106, 【データ】蓄積用!D$2:D$10000, "&gt;=3000", 【データ】蓄積用!E$2:E$10000, "&gt;=1500")&gt;0, "〇", IF(COUNTIFS(【データ】蓄積用!A$2:A$10000, AT$5, 【データ】蓄積用!C$2:C$10000, $A106, 【データ】蓄積用!Q$2:Q$10000, 1, 【データ】蓄積用!AC$2:AC$10000, "&gt;=4.0")&gt;0, "〇", "×")))</f>
        <v>×</v>
      </c>
      <c r="AU106" t="str">
        <f>IF(OR($A106="", AU$5=""), "", IF(COUNTIFS(【データ】蓄積用!A$2:A$10000, AU$5, 【データ】蓄積用!C$2:C$10000, $A106, 【データ】蓄積用!D$2:D$10000, "&gt;=3000", 【データ】蓄積用!E$2:E$10000, "&gt;=1500")&gt;0, "〇", IF(COUNTIFS(【データ】蓄積用!A$2:A$10000, AU$5, 【データ】蓄積用!C$2:C$10000, $A106, 【データ】蓄積用!Q$2:Q$10000, 1, 【データ】蓄積用!AC$2:AC$10000, "&gt;=4.0")&gt;0, "〇", "×")))</f>
        <v>×</v>
      </c>
      <c r="AV106" t="str">
        <f>IF(OR($A106="", AV$5=""), "", IF(COUNTIFS(【データ】蓄積用!A$2:A$10000, AV$5, 【データ】蓄積用!C$2:C$10000, $A106, 【データ】蓄積用!D$2:D$10000, "&gt;=3000", 【データ】蓄積用!E$2:E$10000, "&gt;=1500")&gt;0, "〇", IF(COUNTIFS(【データ】蓄積用!A$2:A$10000, AV$5, 【データ】蓄積用!C$2:C$10000, $A106, 【データ】蓄積用!Q$2:Q$10000, 1, 【データ】蓄積用!AC$2:AC$10000, "&gt;=4.0")&gt;0, "〇", "×")))</f>
        <v>×</v>
      </c>
      <c r="AW106" t="str">
        <f>IF(OR($A106="", AW$5=""), "", IF(COUNTIFS(【データ】蓄積用!A$2:A$10000, AW$5, 【データ】蓄積用!C$2:C$10000, $A106, 【データ】蓄積用!D$2:D$10000, "&gt;=3000", 【データ】蓄積用!E$2:E$10000, "&gt;=1500")&gt;0, "〇", IF(COUNTIFS(【データ】蓄積用!A$2:A$10000, AW$5, 【データ】蓄積用!C$2:C$10000, $A106, 【データ】蓄積用!Q$2:Q$10000, 1, 【データ】蓄積用!AC$2:AC$10000, "&gt;=4.0")&gt;0, "〇", "×")))</f>
        <v>×</v>
      </c>
      <c r="AX106" t="str">
        <f>IF(OR($A106="", AX$5=""), "", IF(COUNTIFS(【データ】蓄積用!A$2:A$10000, AX$5, 【データ】蓄積用!C$2:C$10000, $A106, 【データ】蓄積用!D$2:D$10000, "&gt;=3000", 【データ】蓄積用!E$2:E$10000, "&gt;=1500")&gt;0, "〇", IF(COUNTIFS(【データ】蓄積用!A$2:A$10000, AX$5, 【データ】蓄積用!C$2:C$10000, $A106, 【データ】蓄積用!Q$2:Q$10000, 1, 【データ】蓄積用!AC$2:AC$10000, "&gt;=4.0")&gt;0, "〇", "×")))</f>
        <v>×</v>
      </c>
      <c r="AY106" t="str">
        <f>IF(OR($A106="", AY$5=""), "", IF(COUNTIFS(【データ】蓄積用!A$2:A$10000, AY$5, 【データ】蓄積用!C$2:C$10000, $A106, 【データ】蓄積用!D$2:D$10000, "&gt;=3000", 【データ】蓄積用!E$2:E$10000, "&gt;=1500")&gt;0, "〇", IF(COUNTIFS(【データ】蓄積用!A$2:A$10000, AY$5, 【データ】蓄積用!C$2:C$10000, $A106, 【データ】蓄積用!Q$2:Q$10000, 1, 【データ】蓄積用!AC$2:AC$10000, "&gt;=4.0")&gt;0, "〇", "×")))</f>
        <v/>
      </c>
    </row>
    <row r="107" spans="1:51">
      <c r="A107">
        <v>712</v>
      </c>
      <c r="B107" t="str">
        <f>IF(OR($A107="", B$5=""), "", IF(COUNTIFS(【データ】蓄積用!A$2:A$10000, B$5, 【データ】蓄積用!C$2:C$10000, $A107, 【データ】蓄積用!D$2:D$10000, "&gt;=3000", 【データ】蓄積用!E$2:E$10000, "&gt;=1500")&gt;0, "〇", IF(COUNTIFS(【データ】蓄積用!A$2:A$10000, B$5, 【データ】蓄積用!C$2:C$10000, $A107, 【データ】蓄積用!Q$2:Q$10000, 1, 【データ】蓄積用!AC$2:AC$10000, "&gt;=4.0")&gt;0, "〇", "×")))</f>
        <v>×</v>
      </c>
      <c r="C107" t="str">
        <f>IF(OR($A107="", C$5=""), "", IF(COUNTIFS(【データ】蓄積用!A$2:A$10000, C$5, 【データ】蓄積用!C$2:C$10000, $A107, 【データ】蓄積用!D$2:D$10000, "&gt;=3000", 【データ】蓄積用!E$2:E$10000, "&gt;=1500")&gt;0, "〇", IF(COUNTIFS(【データ】蓄積用!A$2:A$10000, C$5, 【データ】蓄積用!C$2:C$10000, $A107, 【データ】蓄積用!Q$2:Q$10000, 1, 【データ】蓄積用!AC$2:AC$10000, "&gt;=4.0")&gt;0, "〇", "×")))</f>
        <v>×</v>
      </c>
      <c r="D107" t="str">
        <f>IF(OR($A107="", D$5=""), "", IF(COUNTIFS(【データ】蓄積用!A$2:A$10000, D$5, 【データ】蓄積用!C$2:C$10000, $A107, 【データ】蓄積用!D$2:D$10000, "&gt;=3000", 【データ】蓄積用!E$2:E$10000, "&gt;=1500")&gt;0, "〇", IF(COUNTIFS(【データ】蓄積用!A$2:A$10000, D$5, 【データ】蓄積用!C$2:C$10000, $A107, 【データ】蓄積用!Q$2:Q$10000, 1, 【データ】蓄積用!AC$2:AC$10000, "&gt;=4.0")&gt;0, "〇", "×")))</f>
        <v>×</v>
      </c>
      <c r="E107" t="str">
        <f>IF(OR($A107="", E$5=""), "", IF(COUNTIFS(【データ】蓄積用!A$2:A$10000, E$5, 【データ】蓄積用!C$2:C$10000, $A107, 【データ】蓄積用!D$2:D$10000, "&gt;=3000", 【データ】蓄積用!E$2:E$10000, "&gt;=1500")&gt;0, "〇", IF(COUNTIFS(【データ】蓄積用!A$2:A$10000, E$5, 【データ】蓄積用!C$2:C$10000, $A107, 【データ】蓄積用!Q$2:Q$10000, 1, 【データ】蓄積用!AC$2:AC$10000, "&gt;=4.0")&gt;0, "〇", "×")))</f>
        <v>×</v>
      </c>
      <c r="F107" t="str">
        <f>IF(OR($A107="", F$5=""), "", IF(COUNTIFS(【データ】蓄積用!A$2:A$10000, F$5, 【データ】蓄積用!C$2:C$10000, $A107, 【データ】蓄積用!D$2:D$10000, "&gt;=3000", 【データ】蓄積用!E$2:E$10000, "&gt;=1500")&gt;0, "〇", IF(COUNTIFS(【データ】蓄積用!A$2:A$10000, F$5, 【データ】蓄積用!C$2:C$10000, $A107, 【データ】蓄積用!Q$2:Q$10000, 1, 【データ】蓄積用!AC$2:AC$10000, "&gt;=4.0")&gt;0, "〇", "×")))</f>
        <v>×</v>
      </c>
      <c r="G107" t="str">
        <f>IF(OR($A107="", G$5=""), "", IF(COUNTIFS(【データ】蓄積用!A$2:A$10000, G$5, 【データ】蓄積用!C$2:C$10000, $A107, 【データ】蓄積用!D$2:D$10000, "&gt;=3000", 【データ】蓄積用!E$2:E$10000, "&gt;=1500")&gt;0, "〇", IF(COUNTIFS(【データ】蓄積用!A$2:A$10000, G$5, 【データ】蓄積用!C$2:C$10000, $A107, 【データ】蓄積用!Q$2:Q$10000, 1, 【データ】蓄積用!AC$2:AC$10000, "&gt;=4.0")&gt;0, "〇", "×")))</f>
        <v>×</v>
      </c>
      <c r="H107" t="str">
        <f>IF(OR($A107="", H$5=""), "", IF(COUNTIFS(【データ】蓄積用!A$2:A$10000, H$5, 【データ】蓄積用!C$2:C$10000, $A107, 【データ】蓄積用!D$2:D$10000, "&gt;=3000", 【データ】蓄積用!E$2:E$10000, "&gt;=1500")&gt;0, "〇", IF(COUNTIFS(【データ】蓄積用!A$2:A$10000, H$5, 【データ】蓄積用!C$2:C$10000, $A107, 【データ】蓄積用!Q$2:Q$10000, 1, 【データ】蓄積用!AC$2:AC$10000, "&gt;=4.0")&gt;0, "〇", "×")))</f>
        <v>×</v>
      </c>
      <c r="I107" t="str">
        <f>IF(OR($A107="", I$5=""), "", IF(COUNTIFS(【データ】蓄積用!A$2:A$10000, I$5, 【データ】蓄積用!C$2:C$10000, $A107, 【データ】蓄積用!D$2:D$10000, "&gt;=3000", 【データ】蓄積用!E$2:E$10000, "&gt;=1500")&gt;0, "〇", IF(COUNTIFS(【データ】蓄積用!A$2:A$10000, I$5, 【データ】蓄積用!C$2:C$10000, $A107, 【データ】蓄積用!Q$2:Q$10000, 1, 【データ】蓄積用!AC$2:AC$10000, "&gt;=4.0")&gt;0, "〇", "×")))</f>
        <v>×</v>
      </c>
      <c r="J107" t="str">
        <f>IF(OR($A107="", J$5=""), "", IF(COUNTIFS(【データ】蓄積用!A$2:A$10000, J$5, 【データ】蓄積用!C$2:C$10000, $A107, 【データ】蓄積用!D$2:D$10000, "&gt;=3000", 【データ】蓄積用!E$2:E$10000, "&gt;=1500")&gt;0, "〇", IF(COUNTIFS(【データ】蓄積用!A$2:A$10000, J$5, 【データ】蓄積用!C$2:C$10000, $A107, 【データ】蓄積用!Q$2:Q$10000, 1, 【データ】蓄積用!AC$2:AC$10000, "&gt;=4.0")&gt;0, "〇", "×")))</f>
        <v>〇</v>
      </c>
      <c r="K107" t="str">
        <f>IF(OR($A107="", K$5=""), "", IF(COUNTIFS(【データ】蓄積用!A$2:A$10000, K$5, 【データ】蓄積用!C$2:C$10000, $A107, 【データ】蓄積用!D$2:D$10000, "&gt;=3000", 【データ】蓄積用!E$2:E$10000, "&gt;=1500")&gt;0, "〇", IF(COUNTIFS(【データ】蓄積用!A$2:A$10000, K$5, 【データ】蓄積用!C$2:C$10000, $A107, 【データ】蓄積用!Q$2:Q$10000, 1, 【データ】蓄積用!AC$2:AC$10000, "&gt;=4.0")&gt;0, "〇", "×")))</f>
        <v>×</v>
      </c>
      <c r="L107" t="str">
        <f>IF(OR($A107="", L$5=""), "", IF(COUNTIFS(【データ】蓄積用!A$2:A$10000, L$5, 【データ】蓄積用!C$2:C$10000, $A107, 【データ】蓄積用!D$2:D$10000, "&gt;=3000", 【データ】蓄積用!E$2:E$10000, "&gt;=1500")&gt;0, "〇", IF(COUNTIFS(【データ】蓄積用!A$2:A$10000, L$5, 【データ】蓄積用!C$2:C$10000, $A107, 【データ】蓄積用!Q$2:Q$10000, 1, 【データ】蓄積用!AC$2:AC$10000, "&gt;=4.0")&gt;0, "〇", "×")))</f>
        <v>×</v>
      </c>
      <c r="M107" t="str">
        <f>IF(OR($A107="", M$5=""), "", IF(COUNTIFS(【データ】蓄積用!A$2:A$10000, M$5, 【データ】蓄積用!C$2:C$10000, $A107, 【データ】蓄積用!D$2:D$10000, "&gt;=3000", 【データ】蓄積用!E$2:E$10000, "&gt;=1500")&gt;0, "〇", IF(COUNTIFS(【データ】蓄積用!A$2:A$10000, M$5, 【データ】蓄積用!C$2:C$10000, $A107, 【データ】蓄積用!Q$2:Q$10000, 1, 【データ】蓄積用!AC$2:AC$10000, "&gt;=4.0")&gt;0, "〇", "×")))</f>
        <v>×</v>
      </c>
      <c r="N107" t="str">
        <f>IF(OR($A107="", N$5=""), "", IF(COUNTIFS(【データ】蓄積用!A$2:A$10000, N$5, 【データ】蓄積用!C$2:C$10000, $A107, 【データ】蓄積用!D$2:D$10000, "&gt;=3000", 【データ】蓄積用!E$2:E$10000, "&gt;=1500")&gt;0, "〇", IF(COUNTIFS(【データ】蓄積用!A$2:A$10000, N$5, 【データ】蓄積用!C$2:C$10000, $A107, 【データ】蓄積用!Q$2:Q$10000, 1, 【データ】蓄積用!AC$2:AC$10000, "&gt;=4.0")&gt;0, "〇", "×")))</f>
        <v>×</v>
      </c>
      <c r="O107" t="str">
        <f>IF(OR($A107="", O$5=""), "", IF(COUNTIFS(【データ】蓄積用!A$2:A$10000, O$5, 【データ】蓄積用!C$2:C$10000, $A107, 【データ】蓄積用!D$2:D$10000, "&gt;=3000", 【データ】蓄積用!E$2:E$10000, "&gt;=1500")&gt;0, "〇", IF(COUNTIFS(【データ】蓄積用!A$2:A$10000, O$5, 【データ】蓄積用!C$2:C$10000, $A107, 【データ】蓄積用!Q$2:Q$10000, 1, 【データ】蓄積用!AC$2:AC$10000, "&gt;=4.0")&gt;0, "〇", "×")))</f>
        <v>×</v>
      </c>
      <c r="P107" t="str">
        <f>IF(OR($A107="", P$5=""), "", IF(COUNTIFS(【データ】蓄積用!A$2:A$10000, P$5, 【データ】蓄積用!C$2:C$10000, $A107, 【データ】蓄積用!D$2:D$10000, "&gt;=3000", 【データ】蓄積用!E$2:E$10000, "&gt;=1500")&gt;0, "〇", IF(COUNTIFS(【データ】蓄積用!A$2:A$10000, P$5, 【データ】蓄積用!C$2:C$10000, $A107, 【データ】蓄積用!Q$2:Q$10000, 1, 【データ】蓄積用!AC$2:AC$10000, "&gt;=4.0")&gt;0, "〇", "×")))</f>
        <v>×</v>
      </c>
      <c r="Q107" t="str">
        <f>IF(OR($A107="", Q$5=""), "", IF(COUNTIFS(【データ】蓄積用!A$2:A$10000, Q$5, 【データ】蓄積用!C$2:C$10000, $A107, 【データ】蓄積用!D$2:D$10000, "&gt;=3000", 【データ】蓄積用!E$2:E$10000, "&gt;=1500")&gt;0, "〇", IF(COUNTIFS(【データ】蓄積用!A$2:A$10000, Q$5, 【データ】蓄積用!C$2:C$10000, $A107, 【データ】蓄積用!Q$2:Q$10000, 1, 【データ】蓄積用!AC$2:AC$10000, "&gt;=4.0")&gt;0, "〇", "×")))</f>
        <v>×</v>
      </c>
      <c r="R107" t="str">
        <f>IF(OR($A107="", R$5=""), "", IF(COUNTIFS(【データ】蓄積用!A$2:A$10000, R$5, 【データ】蓄積用!C$2:C$10000, $A107, 【データ】蓄積用!D$2:D$10000, "&gt;=3000", 【データ】蓄積用!E$2:E$10000, "&gt;=1500")&gt;0, "〇", IF(COUNTIFS(【データ】蓄積用!A$2:A$10000, R$5, 【データ】蓄積用!C$2:C$10000, $A107, 【データ】蓄積用!Q$2:Q$10000, 1, 【データ】蓄積用!AC$2:AC$10000, "&gt;=4.0")&gt;0, "〇", "×")))</f>
        <v>×</v>
      </c>
      <c r="S107" t="str">
        <f>IF(OR($A107="", S$5=""), "", IF(COUNTIFS(【データ】蓄積用!A$2:A$10000, S$5, 【データ】蓄積用!C$2:C$10000, $A107, 【データ】蓄積用!D$2:D$10000, "&gt;=3000", 【データ】蓄積用!E$2:E$10000, "&gt;=1500")&gt;0, "〇", IF(COUNTIFS(【データ】蓄積用!A$2:A$10000, S$5, 【データ】蓄積用!C$2:C$10000, $A107, 【データ】蓄積用!Q$2:Q$10000, 1, 【データ】蓄積用!AC$2:AC$10000, "&gt;=4.0")&gt;0, "〇", "×")))</f>
        <v>×</v>
      </c>
      <c r="T107" t="str">
        <f>IF(OR($A107="", T$5=""), "", IF(COUNTIFS(【データ】蓄積用!A$2:A$10000, T$5, 【データ】蓄積用!C$2:C$10000, $A107, 【データ】蓄積用!D$2:D$10000, "&gt;=3000", 【データ】蓄積用!E$2:E$10000, "&gt;=1500")&gt;0, "〇", IF(COUNTIFS(【データ】蓄積用!A$2:A$10000, T$5, 【データ】蓄積用!C$2:C$10000, $A107, 【データ】蓄積用!Q$2:Q$10000, 1, 【データ】蓄積用!AC$2:AC$10000, "&gt;=4.0")&gt;0, "〇", "×")))</f>
        <v>×</v>
      </c>
      <c r="U107" t="str">
        <f>IF(OR($A107="", U$5=""), "", IF(COUNTIFS(【データ】蓄積用!A$2:A$10000, U$5, 【データ】蓄積用!C$2:C$10000, $A107, 【データ】蓄積用!D$2:D$10000, "&gt;=3000", 【データ】蓄積用!E$2:E$10000, "&gt;=1500")&gt;0, "〇", IF(COUNTIFS(【データ】蓄積用!A$2:A$10000, U$5, 【データ】蓄積用!C$2:C$10000, $A107, 【データ】蓄積用!Q$2:Q$10000, 1, 【データ】蓄積用!AC$2:AC$10000, "&gt;=4.0")&gt;0, "〇", "×")))</f>
        <v>×</v>
      </c>
      <c r="V107" t="str">
        <f>IF(OR($A107="", V$5=""), "", IF(COUNTIFS(【データ】蓄積用!A$2:A$10000, V$5, 【データ】蓄積用!C$2:C$10000, $A107, 【データ】蓄積用!D$2:D$10000, "&gt;=3000", 【データ】蓄積用!E$2:E$10000, "&gt;=1500")&gt;0, "〇", IF(COUNTIFS(【データ】蓄積用!A$2:A$10000, V$5, 【データ】蓄積用!C$2:C$10000, $A107, 【データ】蓄積用!Q$2:Q$10000, 1, 【データ】蓄積用!AC$2:AC$10000, "&gt;=4.0")&gt;0, "〇", "×")))</f>
        <v>×</v>
      </c>
      <c r="W107" t="str">
        <f>IF(OR($A107="", W$5=""), "", IF(COUNTIFS(【データ】蓄積用!A$2:A$10000, W$5, 【データ】蓄積用!C$2:C$10000, $A107, 【データ】蓄積用!D$2:D$10000, "&gt;=3000", 【データ】蓄積用!E$2:E$10000, "&gt;=1500")&gt;0, "〇", IF(COUNTIFS(【データ】蓄積用!A$2:A$10000, W$5, 【データ】蓄積用!C$2:C$10000, $A107, 【データ】蓄積用!Q$2:Q$10000, 1, 【データ】蓄積用!AC$2:AC$10000, "&gt;=4.0")&gt;0, "〇", "×")))</f>
        <v>×</v>
      </c>
      <c r="X107" t="str">
        <f>IF(OR($A107="", X$5=""), "", IF(COUNTIFS(【データ】蓄積用!A$2:A$10000, X$5, 【データ】蓄積用!C$2:C$10000, $A107, 【データ】蓄積用!D$2:D$10000, "&gt;=3000", 【データ】蓄積用!E$2:E$10000, "&gt;=1500")&gt;0, "〇", IF(COUNTIFS(【データ】蓄積用!A$2:A$10000, X$5, 【データ】蓄積用!C$2:C$10000, $A107, 【データ】蓄積用!Q$2:Q$10000, 1, 【データ】蓄積用!AC$2:AC$10000, "&gt;=4.0")&gt;0, "〇", "×")))</f>
        <v>×</v>
      </c>
      <c r="Y107" t="str">
        <f>IF(OR($A107="", Y$5=""), "", IF(COUNTIFS(【データ】蓄積用!A$2:A$10000, Y$5, 【データ】蓄積用!C$2:C$10000, $A107, 【データ】蓄積用!D$2:D$10000, "&gt;=3000", 【データ】蓄積用!E$2:E$10000, "&gt;=1500")&gt;0, "〇", IF(COUNTIFS(【データ】蓄積用!A$2:A$10000, Y$5, 【データ】蓄積用!C$2:C$10000, $A107, 【データ】蓄積用!Q$2:Q$10000, 1, 【データ】蓄積用!AC$2:AC$10000, "&gt;=4.0")&gt;0, "〇", "×")))</f>
        <v>×</v>
      </c>
      <c r="Z107" t="str">
        <f>IF(OR($A107="", Z$5=""), "", IF(COUNTIFS(【データ】蓄積用!A$2:A$10000, Z$5, 【データ】蓄積用!C$2:C$10000, $A107, 【データ】蓄積用!D$2:D$10000, "&gt;=3000", 【データ】蓄積用!E$2:E$10000, "&gt;=1500")&gt;0, "〇", IF(COUNTIFS(【データ】蓄積用!A$2:A$10000, Z$5, 【データ】蓄積用!C$2:C$10000, $A107, 【データ】蓄積用!Q$2:Q$10000, 1, 【データ】蓄積用!AC$2:AC$10000, "&gt;=4.0")&gt;0, "〇", "×")))</f>
        <v>×</v>
      </c>
      <c r="AA107" t="str">
        <f>IF(OR($A107="", AA$5=""), "", IF(COUNTIFS(【データ】蓄積用!A$2:A$10000, AA$5, 【データ】蓄積用!C$2:C$10000, $A107, 【データ】蓄積用!D$2:D$10000, "&gt;=3000", 【データ】蓄積用!E$2:E$10000, "&gt;=1500")&gt;0, "〇", IF(COUNTIFS(【データ】蓄積用!A$2:A$10000, AA$5, 【データ】蓄積用!C$2:C$10000, $A107, 【データ】蓄積用!Q$2:Q$10000, 1, 【データ】蓄積用!AC$2:AC$10000, "&gt;=4.0")&gt;0, "〇", "×")))</f>
        <v>×</v>
      </c>
      <c r="AB107" t="str">
        <f>IF(OR($A107="", AB$5=""), "", IF(COUNTIFS(【データ】蓄積用!A$2:A$10000, AB$5, 【データ】蓄積用!C$2:C$10000, $A107, 【データ】蓄積用!D$2:D$10000, "&gt;=3000", 【データ】蓄積用!E$2:E$10000, "&gt;=1500")&gt;0, "〇", IF(COUNTIFS(【データ】蓄積用!A$2:A$10000, AB$5, 【データ】蓄積用!C$2:C$10000, $A107, 【データ】蓄積用!Q$2:Q$10000, 1, 【データ】蓄積用!AC$2:AC$10000, "&gt;=4.0")&gt;0, "〇", "×")))</f>
        <v>×</v>
      </c>
      <c r="AC107" t="str">
        <f>IF(OR($A107="", AC$5=""), "", IF(COUNTIFS(【データ】蓄積用!A$2:A$10000, AC$5, 【データ】蓄積用!C$2:C$10000, $A107, 【データ】蓄積用!D$2:D$10000, "&gt;=3000", 【データ】蓄積用!E$2:E$10000, "&gt;=1500")&gt;0, "〇", IF(COUNTIFS(【データ】蓄積用!A$2:A$10000, AC$5, 【データ】蓄積用!C$2:C$10000, $A107, 【データ】蓄積用!Q$2:Q$10000, 1, 【データ】蓄積用!AC$2:AC$10000, "&gt;=4.0")&gt;0, "〇", "×")))</f>
        <v>×</v>
      </c>
      <c r="AD107" t="str">
        <f>IF(OR($A107="", AD$5=""), "", IF(COUNTIFS(【データ】蓄積用!A$2:A$10000, AD$5, 【データ】蓄積用!C$2:C$10000, $A107, 【データ】蓄積用!D$2:D$10000, "&gt;=3000", 【データ】蓄積用!E$2:E$10000, "&gt;=1500")&gt;0, "〇", IF(COUNTIFS(【データ】蓄積用!A$2:A$10000, AD$5, 【データ】蓄積用!C$2:C$10000, $A107, 【データ】蓄積用!Q$2:Q$10000, 1, 【データ】蓄積用!AC$2:AC$10000, "&gt;=4.0")&gt;0, "〇", "×")))</f>
        <v>×</v>
      </c>
      <c r="AE107" t="str">
        <f>IF(OR($A107="", AE$5=""), "", IF(COUNTIFS(【データ】蓄積用!A$2:A$10000, AE$5, 【データ】蓄積用!C$2:C$10000, $A107, 【データ】蓄積用!D$2:D$10000, "&gt;=3000", 【データ】蓄積用!E$2:E$10000, "&gt;=1500")&gt;0, "〇", IF(COUNTIFS(【データ】蓄積用!A$2:A$10000, AE$5, 【データ】蓄積用!C$2:C$10000, $A107, 【データ】蓄積用!Q$2:Q$10000, 1, 【データ】蓄積用!AC$2:AC$10000, "&gt;=4.0")&gt;0, "〇", "×")))</f>
        <v>×</v>
      </c>
      <c r="AF107" t="str">
        <f>IF(OR($A107="", AF$5=""), "", IF(COUNTIFS(【データ】蓄積用!A$2:A$10000, AF$5, 【データ】蓄積用!C$2:C$10000, $A107, 【データ】蓄積用!D$2:D$10000, "&gt;=3000", 【データ】蓄積用!E$2:E$10000, "&gt;=1500")&gt;0, "〇", IF(COUNTIFS(【データ】蓄積用!A$2:A$10000, AF$5, 【データ】蓄積用!C$2:C$10000, $A107, 【データ】蓄積用!Q$2:Q$10000, 1, 【データ】蓄積用!AC$2:AC$10000, "&gt;=4.0")&gt;0, "〇", "×")))</f>
        <v>〇</v>
      </c>
      <c r="AG107" t="str">
        <f>IF(OR($A107="", AG$5=""), "", IF(COUNTIFS(【データ】蓄積用!A$2:A$10000, AG$5, 【データ】蓄積用!C$2:C$10000, $A107, 【データ】蓄積用!D$2:D$10000, "&gt;=3000", 【データ】蓄積用!E$2:E$10000, "&gt;=1500")&gt;0, "〇", IF(COUNTIFS(【データ】蓄積用!A$2:A$10000, AG$5, 【データ】蓄積用!C$2:C$10000, $A107, 【データ】蓄積用!Q$2:Q$10000, 1, 【データ】蓄積用!AC$2:AC$10000, "&gt;=4.0")&gt;0, "〇", "×")))</f>
        <v>×</v>
      </c>
      <c r="AH107" t="str">
        <f>IF(OR($A107="", AH$5=""), "", IF(COUNTIFS(【データ】蓄積用!A$2:A$10000, AH$5, 【データ】蓄積用!C$2:C$10000, $A107, 【データ】蓄積用!D$2:D$10000, "&gt;=3000", 【データ】蓄積用!E$2:E$10000, "&gt;=1500")&gt;0, "〇", IF(COUNTIFS(【データ】蓄積用!A$2:A$10000, AH$5, 【データ】蓄積用!C$2:C$10000, $A107, 【データ】蓄積用!Q$2:Q$10000, 1, 【データ】蓄積用!AC$2:AC$10000, "&gt;=4.0")&gt;0, "〇", "×")))</f>
        <v>×</v>
      </c>
      <c r="AI107" t="str">
        <f>IF(OR($A107="", AI$5=""), "", IF(COUNTIFS(【データ】蓄積用!A$2:A$10000, AI$5, 【データ】蓄積用!C$2:C$10000, $A107, 【データ】蓄積用!D$2:D$10000, "&gt;=3000", 【データ】蓄積用!E$2:E$10000, "&gt;=1500")&gt;0, "〇", IF(COUNTIFS(【データ】蓄積用!A$2:A$10000, AI$5, 【データ】蓄積用!C$2:C$10000, $A107, 【データ】蓄積用!Q$2:Q$10000, 1, 【データ】蓄積用!AC$2:AC$10000, "&gt;=4.0")&gt;0, "〇", "×")))</f>
        <v>×</v>
      </c>
      <c r="AJ107" t="str">
        <f>IF(OR($A107="", AJ$5=""), "", IF(COUNTIFS(【データ】蓄積用!A$2:A$10000, AJ$5, 【データ】蓄積用!C$2:C$10000, $A107, 【データ】蓄積用!D$2:D$10000, "&gt;=3000", 【データ】蓄積用!E$2:E$10000, "&gt;=1500")&gt;0, "〇", IF(COUNTIFS(【データ】蓄積用!A$2:A$10000, AJ$5, 【データ】蓄積用!C$2:C$10000, $A107, 【データ】蓄積用!Q$2:Q$10000, 1, 【データ】蓄積用!AC$2:AC$10000, "&gt;=4.0")&gt;0, "〇", "×")))</f>
        <v>×</v>
      </c>
      <c r="AK107" t="str">
        <f>IF(OR($A107="", AK$5=""), "", IF(COUNTIFS(【データ】蓄積用!A$2:A$10000, AK$5, 【データ】蓄積用!C$2:C$10000, $A107, 【データ】蓄積用!D$2:D$10000, "&gt;=3000", 【データ】蓄積用!E$2:E$10000, "&gt;=1500")&gt;0, "〇", IF(COUNTIFS(【データ】蓄積用!A$2:A$10000, AK$5, 【データ】蓄積用!C$2:C$10000, $A107, 【データ】蓄積用!Q$2:Q$10000, 1, 【データ】蓄積用!AC$2:AC$10000, "&gt;=4.0")&gt;0, "〇", "×")))</f>
        <v>×</v>
      </c>
      <c r="AL107" t="str">
        <f>IF(OR($A107="", AL$5=""), "", IF(COUNTIFS(【データ】蓄積用!A$2:A$10000, AL$5, 【データ】蓄積用!C$2:C$10000, $A107, 【データ】蓄積用!D$2:D$10000, "&gt;=3000", 【データ】蓄積用!E$2:E$10000, "&gt;=1500")&gt;0, "〇", IF(COUNTIFS(【データ】蓄積用!A$2:A$10000, AL$5, 【データ】蓄積用!C$2:C$10000, $A107, 【データ】蓄積用!Q$2:Q$10000, 1, 【データ】蓄積用!AC$2:AC$10000, "&gt;=4.0")&gt;0, "〇", "×")))</f>
        <v>×</v>
      </c>
      <c r="AM107" t="str">
        <f>IF(OR($A107="", AM$5=""), "", IF(COUNTIFS(【データ】蓄積用!A$2:A$10000, AM$5, 【データ】蓄積用!C$2:C$10000, $A107, 【データ】蓄積用!D$2:D$10000, "&gt;=3000", 【データ】蓄積用!E$2:E$10000, "&gt;=1500")&gt;0, "〇", IF(COUNTIFS(【データ】蓄積用!A$2:A$10000, AM$5, 【データ】蓄積用!C$2:C$10000, $A107, 【データ】蓄積用!Q$2:Q$10000, 1, 【データ】蓄積用!AC$2:AC$10000, "&gt;=4.0")&gt;0, "〇", "×")))</f>
        <v>×</v>
      </c>
      <c r="AN107" t="str">
        <f>IF(OR($A107="", AN$5=""), "", IF(COUNTIFS(【データ】蓄積用!A$2:A$10000, AN$5, 【データ】蓄積用!C$2:C$10000, $A107, 【データ】蓄積用!D$2:D$10000, "&gt;=3000", 【データ】蓄積用!E$2:E$10000, "&gt;=1500")&gt;0, "〇", IF(COUNTIFS(【データ】蓄積用!A$2:A$10000, AN$5, 【データ】蓄積用!C$2:C$10000, $A107, 【データ】蓄積用!Q$2:Q$10000, 1, 【データ】蓄積用!AC$2:AC$10000, "&gt;=4.0")&gt;0, "〇", "×")))</f>
        <v>×</v>
      </c>
      <c r="AO107" t="str">
        <f>IF(OR($A107="", AO$5=""), "", IF(COUNTIFS(【データ】蓄積用!A$2:A$10000, AO$5, 【データ】蓄積用!C$2:C$10000, $A107, 【データ】蓄積用!D$2:D$10000, "&gt;=3000", 【データ】蓄積用!E$2:E$10000, "&gt;=1500")&gt;0, "〇", IF(COUNTIFS(【データ】蓄積用!A$2:A$10000, AO$5, 【データ】蓄積用!C$2:C$10000, $A107, 【データ】蓄積用!Q$2:Q$10000, 1, 【データ】蓄積用!AC$2:AC$10000, "&gt;=4.0")&gt;0, "〇", "×")))</f>
        <v>×</v>
      </c>
      <c r="AP107" t="str">
        <f>IF(OR($A107="", AP$5=""), "", IF(COUNTIFS(【データ】蓄積用!A$2:A$10000, AP$5, 【データ】蓄積用!C$2:C$10000, $A107, 【データ】蓄積用!D$2:D$10000, "&gt;=3000", 【データ】蓄積用!E$2:E$10000, "&gt;=1500")&gt;0, "〇", IF(COUNTIFS(【データ】蓄積用!A$2:A$10000, AP$5, 【データ】蓄積用!C$2:C$10000, $A107, 【データ】蓄積用!Q$2:Q$10000, 1, 【データ】蓄積用!AC$2:AC$10000, "&gt;=4.0")&gt;0, "〇", "×")))</f>
        <v>×</v>
      </c>
      <c r="AQ107" t="str">
        <f>IF(OR($A107="", AQ$5=""), "", IF(COUNTIFS(【データ】蓄積用!A$2:A$10000, AQ$5, 【データ】蓄積用!C$2:C$10000, $A107, 【データ】蓄積用!D$2:D$10000, "&gt;=3000", 【データ】蓄積用!E$2:E$10000, "&gt;=1500")&gt;0, "〇", IF(COUNTIFS(【データ】蓄積用!A$2:A$10000, AQ$5, 【データ】蓄積用!C$2:C$10000, $A107, 【データ】蓄積用!Q$2:Q$10000, 1, 【データ】蓄積用!AC$2:AC$10000, "&gt;=4.0")&gt;0, "〇", "×")))</f>
        <v>×</v>
      </c>
      <c r="AR107" t="str">
        <f>IF(OR($A107="", AR$5=""), "", IF(COUNTIFS(【データ】蓄積用!A$2:A$10000, AR$5, 【データ】蓄積用!C$2:C$10000, $A107, 【データ】蓄積用!D$2:D$10000, "&gt;=3000", 【データ】蓄積用!E$2:E$10000, "&gt;=1500")&gt;0, "〇", IF(COUNTIFS(【データ】蓄積用!A$2:A$10000, AR$5, 【データ】蓄積用!C$2:C$10000, $A107, 【データ】蓄積用!Q$2:Q$10000, 1, 【データ】蓄積用!AC$2:AC$10000, "&gt;=4.0")&gt;0, "〇", "×")))</f>
        <v>×</v>
      </c>
      <c r="AS107" t="str">
        <f>IF(OR($A107="", AS$5=""), "", IF(COUNTIFS(【データ】蓄積用!A$2:A$10000, AS$5, 【データ】蓄積用!C$2:C$10000, $A107, 【データ】蓄積用!D$2:D$10000, "&gt;=3000", 【データ】蓄積用!E$2:E$10000, "&gt;=1500")&gt;0, "〇", IF(COUNTIFS(【データ】蓄積用!A$2:A$10000, AS$5, 【データ】蓄積用!C$2:C$10000, $A107, 【データ】蓄積用!Q$2:Q$10000, 1, 【データ】蓄積用!AC$2:AC$10000, "&gt;=4.0")&gt;0, "〇", "×")))</f>
        <v>×</v>
      </c>
      <c r="AT107" t="str">
        <f>IF(OR($A107="", AT$5=""), "", IF(COUNTIFS(【データ】蓄積用!A$2:A$10000, AT$5, 【データ】蓄積用!C$2:C$10000, $A107, 【データ】蓄積用!D$2:D$10000, "&gt;=3000", 【データ】蓄積用!E$2:E$10000, "&gt;=1500")&gt;0, "〇", IF(COUNTIFS(【データ】蓄積用!A$2:A$10000, AT$5, 【データ】蓄積用!C$2:C$10000, $A107, 【データ】蓄積用!Q$2:Q$10000, 1, 【データ】蓄積用!AC$2:AC$10000, "&gt;=4.0")&gt;0, "〇", "×")))</f>
        <v>×</v>
      </c>
      <c r="AU107" t="str">
        <f>IF(OR($A107="", AU$5=""), "", IF(COUNTIFS(【データ】蓄積用!A$2:A$10000, AU$5, 【データ】蓄積用!C$2:C$10000, $A107, 【データ】蓄積用!D$2:D$10000, "&gt;=3000", 【データ】蓄積用!E$2:E$10000, "&gt;=1500")&gt;0, "〇", IF(COUNTIFS(【データ】蓄積用!A$2:A$10000, AU$5, 【データ】蓄積用!C$2:C$10000, $A107, 【データ】蓄積用!Q$2:Q$10000, 1, 【データ】蓄積用!AC$2:AC$10000, "&gt;=4.0")&gt;0, "〇", "×")))</f>
        <v>×</v>
      </c>
      <c r="AV107" t="str">
        <f>IF(OR($A107="", AV$5=""), "", IF(COUNTIFS(【データ】蓄積用!A$2:A$10000, AV$5, 【データ】蓄積用!C$2:C$10000, $A107, 【データ】蓄積用!D$2:D$10000, "&gt;=3000", 【データ】蓄積用!E$2:E$10000, "&gt;=1500")&gt;0, "〇", IF(COUNTIFS(【データ】蓄積用!A$2:A$10000, AV$5, 【データ】蓄積用!C$2:C$10000, $A107, 【データ】蓄積用!Q$2:Q$10000, 1, 【データ】蓄積用!AC$2:AC$10000, "&gt;=4.0")&gt;0, "〇", "×")))</f>
        <v>×</v>
      </c>
      <c r="AW107" t="str">
        <f>IF(OR($A107="", AW$5=""), "", IF(COUNTIFS(【データ】蓄積用!A$2:A$10000, AW$5, 【データ】蓄積用!C$2:C$10000, $A107, 【データ】蓄積用!D$2:D$10000, "&gt;=3000", 【データ】蓄積用!E$2:E$10000, "&gt;=1500")&gt;0, "〇", IF(COUNTIFS(【データ】蓄積用!A$2:A$10000, AW$5, 【データ】蓄積用!C$2:C$10000, $A107, 【データ】蓄積用!Q$2:Q$10000, 1, 【データ】蓄積用!AC$2:AC$10000, "&gt;=4.0")&gt;0, "〇", "×")))</f>
        <v>×</v>
      </c>
      <c r="AX107" t="str">
        <f>IF(OR($A107="", AX$5=""), "", IF(COUNTIFS(【データ】蓄積用!A$2:A$10000, AX$5, 【データ】蓄積用!C$2:C$10000, $A107, 【データ】蓄積用!D$2:D$10000, "&gt;=3000", 【データ】蓄積用!E$2:E$10000, "&gt;=1500")&gt;0, "〇", IF(COUNTIFS(【データ】蓄積用!A$2:A$10000, AX$5, 【データ】蓄積用!C$2:C$10000, $A107, 【データ】蓄積用!Q$2:Q$10000, 1, 【データ】蓄積用!AC$2:AC$10000, "&gt;=4.0")&gt;0, "〇", "×")))</f>
        <v>×</v>
      </c>
      <c r="AY107" t="str">
        <f>IF(OR($A107="", AY$5=""), "", IF(COUNTIFS(【データ】蓄積用!A$2:A$10000, AY$5, 【データ】蓄積用!C$2:C$10000, $A107, 【データ】蓄積用!D$2:D$10000, "&gt;=3000", 【データ】蓄積用!E$2:E$10000, "&gt;=1500")&gt;0, "〇", IF(COUNTIFS(【データ】蓄積用!A$2:A$10000, AY$5, 【データ】蓄積用!C$2:C$10000, $A107, 【データ】蓄積用!Q$2:Q$10000, 1, 【データ】蓄積用!AC$2:AC$10000, "&gt;=4.0")&gt;0, "〇", "×")))</f>
        <v/>
      </c>
    </row>
    <row r="108" spans="1:51">
      <c r="A108">
        <v>713</v>
      </c>
      <c r="B108" t="str">
        <f>IF(OR($A108="", B$5=""), "", IF(COUNTIFS(【データ】蓄積用!A$2:A$10000, B$5, 【データ】蓄積用!C$2:C$10000, $A108, 【データ】蓄積用!D$2:D$10000, "&gt;=3000", 【データ】蓄積用!E$2:E$10000, "&gt;=1500")&gt;0, "〇", IF(COUNTIFS(【データ】蓄積用!A$2:A$10000, B$5, 【データ】蓄積用!C$2:C$10000, $A108, 【データ】蓄積用!Q$2:Q$10000, 1, 【データ】蓄積用!AC$2:AC$10000, "&gt;=4.0")&gt;0, "〇", "×")))</f>
        <v>×</v>
      </c>
      <c r="C108" t="str">
        <f>IF(OR($A108="", C$5=""), "", IF(COUNTIFS(【データ】蓄積用!A$2:A$10000, C$5, 【データ】蓄積用!C$2:C$10000, $A108, 【データ】蓄積用!D$2:D$10000, "&gt;=3000", 【データ】蓄積用!E$2:E$10000, "&gt;=1500")&gt;0, "〇", IF(COUNTIFS(【データ】蓄積用!A$2:A$10000, C$5, 【データ】蓄積用!C$2:C$10000, $A108, 【データ】蓄積用!Q$2:Q$10000, 1, 【データ】蓄積用!AC$2:AC$10000, "&gt;=4.0")&gt;0, "〇", "×")))</f>
        <v>×</v>
      </c>
      <c r="D108" t="str">
        <f>IF(OR($A108="", D$5=""), "", IF(COUNTIFS(【データ】蓄積用!A$2:A$10000, D$5, 【データ】蓄積用!C$2:C$10000, $A108, 【データ】蓄積用!D$2:D$10000, "&gt;=3000", 【データ】蓄積用!E$2:E$10000, "&gt;=1500")&gt;0, "〇", IF(COUNTIFS(【データ】蓄積用!A$2:A$10000, D$5, 【データ】蓄積用!C$2:C$10000, $A108, 【データ】蓄積用!Q$2:Q$10000, 1, 【データ】蓄積用!AC$2:AC$10000, "&gt;=4.0")&gt;0, "〇", "×")))</f>
        <v>×</v>
      </c>
      <c r="E108" t="str">
        <f>IF(OR($A108="", E$5=""), "", IF(COUNTIFS(【データ】蓄積用!A$2:A$10000, E$5, 【データ】蓄積用!C$2:C$10000, $A108, 【データ】蓄積用!D$2:D$10000, "&gt;=3000", 【データ】蓄積用!E$2:E$10000, "&gt;=1500")&gt;0, "〇", IF(COUNTIFS(【データ】蓄積用!A$2:A$10000, E$5, 【データ】蓄積用!C$2:C$10000, $A108, 【データ】蓄積用!Q$2:Q$10000, 1, 【データ】蓄積用!AC$2:AC$10000, "&gt;=4.0")&gt;0, "〇", "×")))</f>
        <v>×</v>
      </c>
      <c r="F108" t="str">
        <f>IF(OR($A108="", F$5=""), "", IF(COUNTIFS(【データ】蓄積用!A$2:A$10000, F$5, 【データ】蓄積用!C$2:C$10000, $A108, 【データ】蓄積用!D$2:D$10000, "&gt;=3000", 【データ】蓄積用!E$2:E$10000, "&gt;=1500")&gt;0, "〇", IF(COUNTIFS(【データ】蓄積用!A$2:A$10000, F$5, 【データ】蓄積用!C$2:C$10000, $A108, 【データ】蓄積用!Q$2:Q$10000, 1, 【データ】蓄積用!AC$2:AC$10000, "&gt;=4.0")&gt;0, "〇", "×")))</f>
        <v>〇</v>
      </c>
      <c r="G108" t="str">
        <f>IF(OR($A108="", G$5=""), "", IF(COUNTIFS(【データ】蓄積用!A$2:A$10000, G$5, 【データ】蓄積用!C$2:C$10000, $A108, 【データ】蓄積用!D$2:D$10000, "&gt;=3000", 【データ】蓄積用!E$2:E$10000, "&gt;=1500")&gt;0, "〇", IF(COUNTIFS(【データ】蓄積用!A$2:A$10000, G$5, 【データ】蓄積用!C$2:C$10000, $A108, 【データ】蓄積用!Q$2:Q$10000, 1, 【データ】蓄積用!AC$2:AC$10000, "&gt;=4.0")&gt;0, "〇", "×")))</f>
        <v>×</v>
      </c>
      <c r="H108" t="str">
        <f>IF(OR($A108="", H$5=""), "", IF(COUNTIFS(【データ】蓄積用!A$2:A$10000, H$5, 【データ】蓄積用!C$2:C$10000, $A108, 【データ】蓄積用!D$2:D$10000, "&gt;=3000", 【データ】蓄積用!E$2:E$10000, "&gt;=1500")&gt;0, "〇", IF(COUNTIFS(【データ】蓄積用!A$2:A$10000, H$5, 【データ】蓄積用!C$2:C$10000, $A108, 【データ】蓄積用!Q$2:Q$10000, 1, 【データ】蓄積用!AC$2:AC$10000, "&gt;=4.0")&gt;0, "〇", "×")))</f>
        <v>×</v>
      </c>
      <c r="I108" t="str">
        <f>IF(OR($A108="", I$5=""), "", IF(COUNTIFS(【データ】蓄積用!A$2:A$10000, I$5, 【データ】蓄積用!C$2:C$10000, $A108, 【データ】蓄積用!D$2:D$10000, "&gt;=3000", 【データ】蓄積用!E$2:E$10000, "&gt;=1500")&gt;0, "〇", IF(COUNTIFS(【データ】蓄積用!A$2:A$10000, I$5, 【データ】蓄積用!C$2:C$10000, $A108, 【データ】蓄積用!Q$2:Q$10000, 1, 【データ】蓄積用!AC$2:AC$10000, "&gt;=4.0")&gt;0, "〇", "×")))</f>
        <v>×</v>
      </c>
      <c r="J108" t="str">
        <f>IF(OR($A108="", J$5=""), "", IF(COUNTIFS(【データ】蓄積用!A$2:A$10000, J$5, 【データ】蓄積用!C$2:C$10000, $A108, 【データ】蓄積用!D$2:D$10000, "&gt;=3000", 【データ】蓄積用!E$2:E$10000, "&gt;=1500")&gt;0, "〇", IF(COUNTIFS(【データ】蓄積用!A$2:A$10000, J$5, 【データ】蓄積用!C$2:C$10000, $A108, 【データ】蓄積用!Q$2:Q$10000, 1, 【データ】蓄積用!AC$2:AC$10000, "&gt;=4.0")&gt;0, "〇", "×")))</f>
        <v>〇</v>
      </c>
      <c r="K108" t="str">
        <f>IF(OR($A108="", K$5=""), "", IF(COUNTIFS(【データ】蓄積用!A$2:A$10000, K$5, 【データ】蓄積用!C$2:C$10000, $A108, 【データ】蓄積用!D$2:D$10000, "&gt;=3000", 【データ】蓄積用!E$2:E$10000, "&gt;=1500")&gt;0, "〇", IF(COUNTIFS(【データ】蓄積用!A$2:A$10000, K$5, 【データ】蓄積用!C$2:C$10000, $A108, 【データ】蓄積用!Q$2:Q$10000, 1, 【データ】蓄積用!AC$2:AC$10000, "&gt;=4.0")&gt;0, "〇", "×")))</f>
        <v>×</v>
      </c>
      <c r="L108" t="str">
        <f>IF(OR($A108="", L$5=""), "", IF(COUNTIFS(【データ】蓄積用!A$2:A$10000, L$5, 【データ】蓄積用!C$2:C$10000, $A108, 【データ】蓄積用!D$2:D$10000, "&gt;=3000", 【データ】蓄積用!E$2:E$10000, "&gt;=1500")&gt;0, "〇", IF(COUNTIFS(【データ】蓄積用!A$2:A$10000, L$5, 【データ】蓄積用!C$2:C$10000, $A108, 【データ】蓄積用!Q$2:Q$10000, 1, 【データ】蓄積用!AC$2:AC$10000, "&gt;=4.0")&gt;0, "〇", "×")))</f>
        <v>×</v>
      </c>
      <c r="M108" t="str">
        <f>IF(OR($A108="", M$5=""), "", IF(COUNTIFS(【データ】蓄積用!A$2:A$10000, M$5, 【データ】蓄積用!C$2:C$10000, $A108, 【データ】蓄積用!D$2:D$10000, "&gt;=3000", 【データ】蓄積用!E$2:E$10000, "&gt;=1500")&gt;0, "〇", IF(COUNTIFS(【データ】蓄積用!A$2:A$10000, M$5, 【データ】蓄積用!C$2:C$10000, $A108, 【データ】蓄積用!Q$2:Q$10000, 1, 【データ】蓄積用!AC$2:AC$10000, "&gt;=4.0")&gt;0, "〇", "×")))</f>
        <v>×</v>
      </c>
      <c r="N108" t="str">
        <f>IF(OR($A108="", N$5=""), "", IF(COUNTIFS(【データ】蓄積用!A$2:A$10000, N$5, 【データ】蓄積用!C$2:C$10000, $A108, 【データ】蓄積用!D$2:D$10000, "&gt;=3000", 【データ】蓄積用!E$2:E$10000, "&gt;=1500")&gt;0, "〇", IF(COUNTIFS(【データ】蓄積用!A$2:A$10000, N$5, 【データ】蓄積用!C$2:C$10000, $A108, 【データ】蓄積用!Q$2:Q$10000, 1, 【データ】蓄積用!AC$2:AC$10000, "&gt;=4.0")&gt;0, "〇", "×")))</f>
        <v>×</v>
      </c>
      <c r="O108" t="str">
        <f>IF(OR($A108="", O$5=""), "", IF(COUNTIFS(【データ】蓄積用!A$2:A$10000, O$5, 【データ】蓄積用!C$2:C$10000, $A108, 【データ】蓄積用!D$2:D$10000, "&gt;=3000", 【データ】蓄積用!E$2:E$10000, "&gt;=1500")&gt;0, "〇", IF(COUNTIFS(【データ】蓄積用!A$2:A$10000, O$5, 【データ】蓄積用!C$2:C$10000, $A108, 【データ】蓄積用!Q$2:Q$10000, 1, 【データ】蓄積用!AC$2:AC$10000, "&gt;=4.0")&gt;0, "〇", "×")))</f>
        <v>×</v>
      </c>
      <c r="P108" t="str">
        <f>IF(OR($A108="", P$5=""), "", IF(COUNTIFS(【データ】蓄積用!A$2:A$10000, P$5, 【データ】蓄積用!C$2:C$10000, $A108, 【データ】蓄積用!D$2:D$10000, "&gt;=3000", 【データ】蓄積用!E$2:E$10000, "&gt;=1500")&gt;0, "〇", IF(COUNTIFS(【データ】蓄積用!A$2:A$10000, P$5, 【データ】蓄積用!C$2:C$10000, $A108, 【データ】蓄積用!Q$2:Q$10000, 1, 【データ】蓄積用!AC$2:AC$10000, "&gt;=4.0")&gt;0, "〇", "×")))</f>
        <v>×</v>
      </c>
      <c r="Q108" t="str">
        <f>IF(OR($A108="", Q$5=""), "", IF(COUNTIFS(【データ】蓄積用!A$2:A$10000, Q$5, 【データ】蓄積用!C$2:C$10000, $A108, 【データ】蓄積用!D$2:D$10000, "&gt;=3000", 【データ】蓄積用!E$2:E$10000, "&gt;=1500")&gt;0, "〇", IF(COUNTIFS(【データ】蓄積用!A$2:A$10000, Q$5, 【データ】蓄積用!C$2:C$10000, $A108, 【データ】蓄積用!Q$2:Q$10000, 1, 【データ】蓄積用!AC$2:AC$10000, "&gt;=4.0")&gt;0, "〇", "×")))</f>
        <v>×</v>
      </c>
      <c r="R108" t="str">
        <f>IF(OR($A108="", R$5=""), "", IF(COUNTIFS(【データ】蓄積用!A$2:A$10000, R$5, 【データ】蓄積用!C$2:C$10000, $A108, 【データ】蓄積用!D$2:D$10000, "&gt;=3000", 【データ】蓄積用!E$2:E$10000, "&gt;=1500")&gt;0, "〇", IF(COUNTIFS(【データ】蓄積用!A$2:A$10000, R$5, 【データ】蓄積用!C$2:C$10000, $A108, 【データ】蓄積用!Q$2:Q$10000, 1, 【データ】蓄積用!AC$2:AC$10000, "&gt;=4.0")&gt;0, "〇", "×")))</f>
        <v>×</v>
      </c>
      <c r="S108" t="str">
        <f>IF(OR($A108="", S$5=""), "", IF(COUNTIFS(【データ】蓄積用!A$2:A$10000, S$5, 【データ】蓄積用!C$2:C$10000, $A108, 【データ】蓄積用!D$2:D$10000, "&gt;=3000", 【データ】蓄積用!E$2:E$10000, "&gt;=1500")&gt;0, "〇", IF(COUNTIFS(【データ】蓄積用!A$2:A$10000, S$5, 【データ】蓄積用!C$2:C$10000, $A108, 【データ】蓄積用!Q$2:Q$10000, 1, 【データ】蓄積用!AC$2:AC$10000, "&gt;=4.0")&gt;0, "〇", "×")))</f>
        <v>×</v>
      </c>
      <c r="T108" t="str">
        <f>IF(OR($A108="", T$5=""), "", IF(COUNTIFS(【データ】蓄積用!A$2:A$10000, T$5, 【データ】蓄積用!C$2:C$10000, $A108, 【データ】蓄積用!D$2:D$10000, "&gt;=3000", 【データ】蓄積用!E$2:E$10000, "&gt;=1500")&gt;0, "〇", IF(COUNTIFS(【データ】蓄積用!A$2:A$10000, T$5, 【データ】蓄積用!C$2:C$10000, $A108, 【データ】蓄積用!Q$2:Q$10000, 1, 【データ】蓄積用!AC$2:AC$10000, "&gt;=4.0")&gt;0, "〇", "×")))</f>
        <v>×</v>
      </c>
      <c r="U108" t="str">
        <f>IF(OR($A108="", U$5=""), "", IF(COUNTIFS(【データ】蓄積用!A$2:A$10000, U$5, 【データ】蓄積用!C$2:C$10000, $A108, 【データ】蓄積用!D$2:D$10000, "&gt;=3000", 【データ】蓄積用!E$2:E$10000, "&gt;=1500")&gt;0, "〇", IF(COUNTIFS(【データ】蓄積用!A$2:A$10000, U$5, 【データ】蓄積用!C$2:C$10000, $A108, 【データ】蓄積用!Q$2:Q$10000, 1, 【データ】蓄積用!AC$2:AC$10000, "&gt;=4.0")&gt;0, "〇", "×")))</f>
        <v>×</v>
      </c>
      <c r="V108" t="str">
        <f>IF(OR($A108="", V$5=""), "", IF(COUNTIFS(【データ】蓄積用!A$2:A$10000, V$5, 【データ】蓄積用!C$2:C$10000, $A108, 【データ】蓄積用!D$2:D$10000, "&gt;=3000", 【データ】蓄積用!E$2:E$10000, "&gt;=1500")&gt;0, "〇", IF(COUNTIFS(【データ】蓄積用!A$2:A$10000, V$5, 【データ】蓄積用!C$2:C$10000, $A108, 【データ】蓄積用!Q$2:Q$10000, 1, 【データ】蓄積用!AC$2:AC$10000, "&gt;=4.0")&gt;0, "〇", "×")))</f>
        <v>×</v>
      </c>
      <c r="W108" t="str">
        <f>IF(OR($A108="", W$5=""), "", IF(COUNTIFS(【データ】蓄積用!A$2:A$10000, W$5, 【データ】蓄積用!C$2:C$10000, $A108, 【データ】蓄積用!D$2:D$10000, "&gt;=3000", 【データ】蓄積用!E$2:E$10000, "&gt;=1500")&gt;0, "〇", IF(COUNTIFS(【データ】蓄積用!A$2:A$10000, W$5, 【データ】蓄積用!C$2:C$10000, $A108, 【データ】蓄積用!Q$2:Q$10000, 1, 【データ】蓄積用!AC$2:AC$10000, "&gt;=4.0")&gt;0, "〇", "×")))</f>
        <v>×</v>
      </c>
      <c r="X108" t="str">
        <f>IF(OR($A108="", X$5=""), "", IF(COUNTIFS(【データ】蓄積用!A$2:A$10000, X$5, 【データ】蓄積用!C$2:C$10000, $A108, 【データ】蓄積用!D$2:D$10000, "&gt;=3000", 【データ】蓄積用!E$2:E$10000, "&gt;=1500")&gt;0, "〇", IF(COUNTIFS(【データ】蓄積用!A$2:A$10000, X$5, 【データ】蓄積用!C$2:C$10000, $A108, 【データ】蓄積用!Q$2:Q$10000, 1, 【データ】蓄積用!AC$2:AC$10000, "&gt;=4.0")&gt;0, "〇", "×")))</f>
        <v>×</v>
      </c>
      <c r="Y108" t="str">
        <f>IF(OR($A108="", Y$5=""), "", IF(COUNTIFS(【データ】蓄積用!A$2:A$10000, Y$5, 【データ】蓄積用!C$2:C$10000, $A108, 【データ】蓄積用!D$2:D$10000, "&gt;=3000", 【データ】蓄積用!E$2:E$10000, "&gt;=1500")&gt;0, "〇", IF(COUNTIFS(【データ】蓄積用!A$2:A$10000, Y$5, 【データ】蓄積用!C$2:C$10000, $A108, 【データ】蓄積用!Q$2:Q$10000, 1, 【データ】蓄積用!AC$2:AC$10000, "&gt;=4.0")&gt;0, "〇", "×")))</f>
        <v>×</v>
      </c>
      <c r="Z108" t="str">
        <f>IF(OR($A108="", Z$5=""), "", IF(COUNTIFS(【データ】蓄積用!A$2:A$10000, Z$5, 【データ】蓄積用!C$2:C$10000, $A108, 【データ】蓄積用!D$2:D$10000, "&gt;=3000", 【データ】蓄積用!E$2:E$10000, "&gt;=1500")&gt;0, "〇", IF(COUNTIFS(【データ】蓄積用!A$2:A$10000, Z$5, 【データ】蓄積用!C$2:C$10000, $A108, 【データ】蓄積用!Q$2:Q$10000, 1, 【データ】蓄積用!AC$2:AC$10000, "&gt;=4.0")&gt;0, "〇", "×")))</f>
        <v>×</v>
      </c>
      <c r="AA108" t="str">
        <f>IF(OR($A108="", AA$5=""), "", IF(COUNTIFS(【データ】蓄積用!A$2:A$10000, AA$5, 【データ】蓄積用!C$2:C$10000, $A108, 【データ】蓄積用!D$2:D$10000, "&gt;=3000", 【データ】蓄積用!E$2:E$10000, "&gt;=1500")&gt;0, "〇", IF(COUNTIFS(【データ】蓄積用!A$2:A$10000, AA$5, 【データ】蓄積用!C$2:C$10000, $A108, 【データ】蓄積用!Q$2:Q$10000, 1, 【データ】蓄積用!AC$2:AC$10000, "&gt;=4.0")&gt;0, "〇", "×")))</f>
        <v>×</v>
      </c>
      <c r="AB108" t="str">
        <f>IF(OR($A108="", AB$5=""), "", IF(COUNTIFS(【データ】蓄積用!A$2:A$10000, AB$5, 【データ】蓄積用!C$2:C$10000, $A108, 【データ】蓄積用!D$2:D$10000, "&gt;=3000", 【データ】蓄積用!E$2:E$10000, "&gt;=1500")&gt;0, "〇", IF(COUNTIFS(【データ】蓄積用!A$2:A$10000, AB$5, 【データ】蓄積用!C$2:C$10000, $A108, 【データ】蓄積用!Q$2:Q$10000, 1, 【データ】蓄積用!AC$2:AC$10000, "&gt;=4.0")&gt;0, "〇", "×")))</f>
        <v>×</v>
      </c>
      <c r="AC108" t="str">
        <f>IF(OR($A108="", AC$5=""), "", IF(COUNTIFS(【データ】蓄積用!A$2:A$10000, AC$5, 【データ】蓄積用!C$2:C$10000, $A108, 【データ】蓄積用!D$2:D$10000, "&gt;=3000", 【データ】蓄積用!E$2:E$10000, "&gt;=1500")&gt;0, "〇", IF(COUNTIFS(【データ】蓄積用!A$2:A$10000, AC$5, 【データ】蓄積用!C$2:C$10000, $A108, 【データ】蓄積用!Q$2:Q$10000, 1, 【データ】蓄積用!AC$2:AC$10000, "&gt;=4.0")&gt;0, "〇", "×")))</f>
        <v>×</v>
      </c>
      <c r="AD108" t="str">
        <f>IF(OR($A108="", AD$5=""), "", IF(COUNTIFS(【データ】蓄積用!A$2:A$10000, AD$5, 【データ】蓄積用!C$2:C$10000, $A108, 【データ】蓄積用!D$2:D$10000, "&gt;=3000", 【データ】蓄積用!E$2:E$10000, "&gt;=1500")&gt;0, "〇", IF(COUNTIFS(【データ】蓄積用!A$2:A$10000, AD$5, 【データ】蓄積用!C$2:C$10000, $A108, 【データ】蓄積用!Q$2:Q$10000, 1, 【データ】蓄積用!AC$2:AC$10000, "&gt;=4.0")&gt;0, "〇", "×")))</f>
        <v>×</v>
      </c>
      <c r="AE108" t="str">
        <f>IF(OR($A108="", AE$5=""), "", IF(COUNTIFS(【データ】蓄積用!A$2:A$10000, AE$5, 【データ】蓄積用!C$2:C$10000, $A108, 【データ】蓄積用!D$2:D$10000, "&gt;=3000", 【データ】蓄積用!E$2:E$10000, "&gt;=1500")&gt;0, "〇", IF(COUNTIFS(【データ】蓄積用!A$2:A$10000, AE$5, 【データ】蓄積用!C$2:C$10000, $A108, 【データ】蓄積用!Q$2:Q$10000, 1, 【データ】蓄積用!AC$2:AC$10000, "&gt;=4.0")&gt;0, "〇", "×")))</f>
        <v>×</v>
      </c>
      <c r="AF108" t="str">
        <f>IF(OR($A108="", AF$5=""), "", IF(COUNTIFS(【データ】蓄積用!A$2:A$10000, AF$5, 【データ】蓄積用!C$2:C$10000, $A108, 【データ】蓄積用!D$2:D$10000, "&gt;=3000", 【データ】蓄積用!E$2:E$10000, "&gt;=1500")&gt;0, "〇", IF(COUNTIFS(【データ】蓄積用!A$2:A$10000, AF$5, 【データ】蓄積用!C$2:C$10000, $A108, 【データ】蓄積用!Q$2:Q$10000, 1, 【データ】蓄積用!AC$2:AC$10000, "&gt;=4.0")&gt;0, "〇", "×")))</f>
        <v>×</v>
      </c>
      <c r="AG108" t="str">
        <f>IF(OR($A108="", AG$5=""), "", IF(COUNTIFS(【データ】蓄積用!A$2:A$10000, AG$5, 【データ】蓄積用!C$2:C$10000, $A108, 【データ】蓄積用!D$2:D$10000, "&gt;=3000", 【データ】蓄積用!E$2:E$10000, "&gt;=1500")&gt;0, "〇", IF(COUNTIFS(【データ】蓄積用!A$2:A$10000, AG$5, 【データ】蓄積用!C$2:C$10000, $A108, 【データ】蓄積用!Q$2:Q$10000, 1, 【データ】蓄積用!AC$2:AC$10000, "&gt;=4.0")&gt;0, "〇", "×")))</f>
        <v>×</v>
      </c>
      <c r="AH108" t="str">
        <f>IF(OR($A108="", AH$5=""), "", IF(COUNTIFS(【データ】蓄積用!A$2:A$10000, AH$5, 【データ】蓄積用!C$2:C$10000, $A108, 【データ】蓄積用!D$2:D$10000, "&gt;=3000", 【データ】蓄積用!E$2:E$10000, "&gt;=1500")&gt;0, "〇", IF(COUNTIFS(【データ】蓄積用!A$2:A$10000, AH$5, 【データ】蓄積用!C$2:C$10000, $A108, 【データ】蓄積用!Q$2:Q$10000, 1, 【データ】蓄積用!AC$2:AC$10000, "&gt;=4.0")&gt;0, "〇", "×")))</f>
        <v>×</v>
      </c>
      <c r="AI108" t="str">
        <f>IF(OR($A108="", AI$5=""), "", IF(COUNTIFS(【データ】蓄積用!A$2:A$10000, AI$5, 【データ】蓄積用!C$2:C$10000, $A108, 【データ】蓄積用!D$2:D$10000, "&gt;=3000", 【データ】蓄積用!E$2:E$10000, "&gt;=1500")&gt;0, "〇", IF(COUNTIFS(【データ】蓄積用!A$2:A$10000, AI$5, 【データ】蓄積用!C$2:C$10000, $A108, 【データ】蓄積用!Q$2:Q$10000, 1, 【データ】蓄積用!AC$2:AC$10000, "&gt;=4.0")&gt;0, "〇", "×")))</f>
        <v>×</v>
      </c>
      <c r="AJ108" t="str">
        <f>IF(OR($A108="", AJ$5=""), "", IF(COUNTIFS(【データ】蓄積用!A$2:A$10000, AJ$5, 【データ】蓄積用!C$2:C$10000, $A108, 【データ】蓄積用!D$2:D$10000, "&gt;=3000", 【データ】蓄積用!E$2:E$10000, "&gt;=1500")&gt;0, "〇", IF(COUNTIFS(【データ】蓄積用!A$2:A$10000, AJ$5, 【データ】蓄積用!C$2:C$10000, $A108, 【データ】蓄積用!Q$2:Q$10000, 1, 【データ】蓄積用!AC$2:AC$10000, "&gt;=4.0")&gt;0, "〇", "×")))</f>
        <v>×</v>
      </c>
      <c r="AK108" t="str">
        <f>IF(OR($A108="", AK$5=""), "", IF(COUNTIFS(【データ】蓄積用!A$2:A$10000, AK$5, 【データ】蓄積用!C$2:C$10000, $A108, 【データ】蓄積用!D$2:D$10000, "&gt;=3000", 【データ】蓄積用!E$2:E$10000, "&gt;=1500")&gt;0, "〇", IF(COUNTIFS(【データ】蓄積用!A$2:A$10000, AK$5, 【データ】蓄積用!C$2:C$10000, $A108, 【データ】蓄積用!Q$2:Q$10000, 1, 【データ】蓄積用!AC$2:AC$10000, "&gt;=4.0")&gt;0, "〇", "×")))</f>
        <v>×</v>
      </c>
      <c r="AL108" t="str">
        <f>IF(OR($A108="", AL$5=""), "", IF(COUNTIFS(【データ】蓄積用!A$2:A$10000, AL$5, 【データ】蓄積用!C$2:C$10000, $A108, 【データ】蓄積用!D$2:D$10000, "&gt;=3000", 【データ】蓄積用!E$2:E$10000, "&gt;=1500")&gt;0, "〇", IF(COUNTIFS(【データ】蓄積用!A$2:A$10000, AL$5, 【データ】蓄積用!C$2:C$10000, $A108, 【データ】蓄積用!Q$2:Q$10000, 1, 【データ】蓄積用!AC$2:AC$10000, "&gt;=4.0")&gt;0, "〇", "×")))</f>
        <v>×</v>
      </c>
      <c r="AM108" t="str">
        <f>IF(OR($A108="", AM$5=""), "", IF(COUNTIFS(【データ】蓄積用!A$2:A$10000, AM$5, 【データ】蓄積用!C$2:C$10000, $A108, 【データ】蓄積用!D$2:D$10000, "&gt;=3000", 【データ】蓄積用!E$2:E$10000, "&gt;=1500")&gt;0, "〇", IF(COUNTIFS(【データ】蓄積用!A$2:A$10000, AM$5, 【データ】蓄積用!C$2:C$10000, $A108, 【データ】蓄積用!Q$2:Q$10000, 1, 【データ】蓄積用!AC$2:AC$10000, "&gt;=4.0")&gt;0, "〇", "×")))</f>
        <v>×</v>
      </c>
      <c r="AN108" t="str">
        <f>IF(OR($A108="", AN$5=""), "", IF(COUNTIFS(【データ】蓄積用!A$2:A$10000, AN$5, 【データ】蓄積用!C$2:C$10000, $A108, 【データ】蓄積用!D$2:D$10000, "&gt;=3000", 【データ】蓄積用!E$2:E$10000, "&gt;=1500")&gt;0, "〇", IF(COUNTIFS(【データ】蓄積用!A$2:A$10000, AN$5, 【データ】蓄積用!C$2:C$10000, $A108, 【データ】蓄積用!Q$2:Q$10000, 1, 【データ】蓄積用!AC$2:AC$10000, "&gt;=4.0")&gt;0, "〇", "×")))</f>
        <v>×</v>
      </c>
      <c r="AO108" t="str">
        <f>IF(OR($A108="", AO$5=""), "", IF(COUNTIFS(【データ】蓄積用!A$2:A$10000, AO$5, 【データ】蓄積用!C$2:C$10000, $A108, 【データ】蓄積用!D$2:D$10000, "&gt;=3000", 【データ】蓄積用!E$2:E$10000, "&gt;=1500")&gt;0, "〇", IF(COUNTIFS(【データ】蓄積用!A$2:A$10000, AO$5, 【データ】蓄積用!C$2:C$10000, $A108, 【データ】蓄積用!Q$2:Q$10000, 1, 【データ】蓄積用!AC$2:AC$10000, "&gt;=4.0")&gt;0, "〇", "×")))</f>
        <v>×</v>
      </c>
      <c r="AP108" t="str">
        <f>IF(OR($A108="", AP$5=""), "", IF(COUNTIFS(【データ】蓄積用!A$2:A$10000, AP$5, 【データ】蓄積用!C$2:C$10000, $A108, 【データ】蓄積用!D$2:D$10000, "&gt;=3000", 【データ】蓄積用!E$2:E$10000, "&gt;=1500")&gt;0, "〇", IF(COUNTIFS(【データ】蓄積用!A$2:A$10000, AP$5, 【データ】蓄積用!C$2:C$10000, $A108, 【データ】蓄積用!Q$2:Q$10000, 1, 【データ】蓄積用!AC$2:AC$10000, "&gt;=4.0")&gt;0, "〇", "×")))</f>
        <v>×</v>
      </c>
      <c r="AQ108" t="str">
        <f>IF(OR($A108="", AQ$5=""), "", IF(COUNTIFS(【データ】蓄積用!A$2:A$10000, AQ$5, 【データ】蓄積用!C$2:C$10000, $A108, 【データ】蓄積用!D$2:D$10000, "&gt;=3000", 【データ】蓄積用!E$2:E$10000, "&gt;=1500")&gt;0, "〇", IF(COUNTIFS(【データ】蓄積用!A$2:A$10000, AQ$5, 【データ】蓄積用!C$2:C$10000, $A108, 【データ】蓄積用!Q$2:Q$10000, 1, 【データ】蓄積用!AC$2:AC$10000, "&gt;=4.0")&gt;0, "〇", "×")))</f>
        <v>×</v>
      </c>
      <c r="AR108" t="str">
        <f>IF(OR($A108="", AR$5=""), "", IF(COUNTIFS(【データ】蓄積用!A$2:A$10000, AR$5, 【データ】蓄積用!C$2:C$10000, $A108, 【データ】蓄積用!D$2:D$10000, "&gt;=3000", 【データ】蓄積用!E$2:E$10000, "&gt;=1500")&gt;0, "〇", IF(COUNTIFS(【データ】蓄積用!A$2:A$10000, AR$5, 【データ】蓄積用!C$2:C$10000, $A108, 【データ】蓄積用!Q$2:Q$10000, 1, 【データ】蓄積用!AC$2:AC$10000, "&gt;=4.0")&gt;0, "〇", "×")))</f>
        <v>×</v>
      </c>
      <c r="AS108" t="str">
        <f>IF(OR($A108="", AS$5=""), "", IF(COUNTIFS(【データ】蓄積用!A$2:A$10000, AS$5, 【データ】蓄積用!C$2:C$10000, $A108, 【データ】蓄積用!D$2:D$10000, "&gt;=3000", 【データ】蓄積用!E$2:E$10000, "&gt;=1500")&gt;0, "〇", IF(COUNTIFS(【データ】蓄積用!A$2:A$10000, AS$5, 【データ】蓄積用!C$2:C$10000, $A108, 【データ】蓄積用!Q$2:Q$10000, 1, 【データ】蓄積用!AC$2:AC$10000, "&gt;=4.0")&gt;0, "〇", "×")))</f>
        <v>×</v>
      </c>
      <c r="AT108" t="str">
        <f>IF(OR($A108="", AT$5=""), "", IF(COUNTIFS(【データ】蓄積用!A$2:A$10000, AT$5, 【データ】蓄積用!C$2:C$10000, $A108, 【データ】蓄積用!D$2:D$10000, "&gt;=3000", 【データ】蓄積用!E$2:E$10000, "&gt;=1500")&gt;0, "〇", IF(COUNTIFS(【データ】蓄積用!A$2:A$10000, AT$5, 【データ】蓄積用!C$2:C$10000, $A108, 【データ】蓄積用!Q$2:Q$10000, 1, 【データ】蓄積用!AC$2:AC$10000, "&gt;=4.0")&gt;0, "〇", "×")))</f>
        <v>×</v>
      </c>
      <c r="AU108" t="str">
        <f>IF(OR($A108="", AU$5=""), "", IF(COUNTIFS(【データ】蓄積用!A$2:A$10000, AU$5, 【データ】蓄積用!C$2:C$10000, $A108, 【データ】蓄積用!D$2:D$10000, "&gt;=3000", 【データ】蓄積用!E$2:E$10000, "&gt;=1500")&gt;0, "〇", IF(COUNTIFS(【データ】蓄積用!A$2:A$10000, AU$5, 【データ】蓄積用!C$2:C$10000, $A108, 【データ】蓄積用!Q$2:Q$10000, 1, 【データ】蓄積用!AC$2:AC$10000, "&gt;=4.0")&gt;0, "〇", "×")))</f>
        <v>×</v>
      </c>
      <c r="AV108" t="str">
        <f>IF(OR($A108="", AV$5=""), "", IF(COUNTIFS(【データ】蓄積用!A$2:A$10000, AV$5, 【データ】蓄積用!C$2:C$10000, $A108, 【データ】蓄積用!D$2:D$10000, "&gt;=3000", 【データ】蓄積用!E$2:E$10000, "&gt;=1500")&gt;0, "〇", IF(COUNTIFS(【データ】蓄積用!A$2:A$10000, AV$5, 【データ】蓄積用!C$2:C$10000, $A108, 【データ】蓄積用!Q$2:Q$10000, 1, 【データ】蓄積用!AC$2:AC$10000, "&gt;=4.0")&gt;0, "〇", "×")))</f>
        <v>×</v>
      </c>
      <c r="AW108" t="str">
        <f>IF(OR($A108="", AW$5=""), "", IF(COUNTIFS(【データ】蓄積用!A$2:A$10000, AW$5, 【データ】蓄積用!C$2:C$10000, $A108, 【データ】蓄積用!D$2:D$10000, "&gt;=3000", 【データ】蓄積用!E$2:E$10000, "&gt;=1500")&gt;0, "〇", IF(COUNTIFS(【データ】蓄積用!A$2:A$10000, AW$5, 【データ】蓄積用!C$2:C$10000, $A108, 【データ】蓄積用!Q$2:Q$10000, 1, 【データ】蓄積用!AC$2:AC$10000, "&gt;=4.0")&gt;0, "〇", "×")))</f>
        <v>×</v>
      </c>
      <c r="AX108" t="str">
        <f>IF(OR($A108="", AX$5=""), "", IF(COUNTIFS(【データ】蓄積用!A$2:A$10000, AX$5, 【データ】蓄積用!C$2:C$10000, $A108, 【データ】蓄積用!D$2:D$10000, "&gt;=3000", 【データ】蓄積用!E$2:E$10000, "&gt;=1500")&gt;0, "〇", IF(COUNTIFS(【データ】蓄積用!A$2:A$10000, AX$5, 【データ】蓄積用!C$2:C$10000, $A108, 【データ】蓄積用!Q$2:Q$10000, 1, 【データ】蓄積用!AC$2:AC$10000, "&gt;=4.0")&gt;0, "〇", "×")))</f>
        <v>×</v>
      </c>
      <c r="AY108" t="str">
        <f>IF(OR($A108="", AY$5=""), "", IF(COUNTIFS(【データ】蓄積用!A$2:A$10000, AY$5, 【データ】蓄積用!C$2:C$10000, $A108, 【データ】蓄積用!D$2:D$10000, "&gt;=3000", 【データ】蓄積用!E$2:E$10000, "&gt;=1500")&gt;0, "〇", IF(COUNTIFS(【データ】蓄積用!A$2:A$10000, AY$5, 【データ】蓄積用!C$2:C$10000, $A108, 【データ】蓄積用!Q$2:Q$10000, 1, 【データ】蓄積用!AC$2:AC$10000, "&gt;=4.0")&gt;0, "〇", "×")))</f>
        <v/>
      </c>
    </row>
    <row r="109" spans="1:51">
      <c r="A109">
        <v>715</v>
      </c>
      <c r="B109" t="str">
        <f>IF(OR($A109="", B$5=""), "", IF(COUNTIFS(【データ】蓄積用!A$2:A$10000, B$5, 【データ】蓄積用!C$2:C$10000, $A109, 【データ】蓄積用!D$2:D$10000, "&gt;=3000", 【データ】蓄積用!E$2:E$10000, "&gt;=1500")&gt;0, "〇", IF(COUNTIFS(【データ】蓄積用!A$2:A$10000, B$5, 【データ】蓄積用!C$2:C$10000, $A109, 【データ】蓄積用!Q$2:Q$10000, 1, 【データ】蓄積用!AC$2:AC$10000, "&gt;=4.0")&gt;0, "〇", "×")))</f>
        <v>×</v>
      </c>
      <c r="C109" t="str">
        <f>IF(OR($A109="", C$5=""), "", IF(COUNTIFS(【データ】蓄積用!A$2:A$10000, C$5, 【データ】蓄積用!C$2:C$10000, $A109, 【データ】蓄積用!D$2:D$10000, "&gt;=3000", 【データ】蓄積用!E$2:E$10000, "&gt;=1500")&gt;0, "〇", IF(COUNTIFS(【データ】蓄積用!A$2:A$10000, C$5, 【データ】蓄積用!C$2:C$10000, $A109, 【データ】蓄積用!Q$2:Q$10000, 1, 【データ】蓄積用!AC$2:AC$10000, "&gt;=4.0")&gt;0, "〇", "×")))</f>
        <v>×</v>
      </c>
      <c r="D109" t="str">
        <f>IF(OR($A109="", D$5=""), "", IF(COUNTIFS(【データ】蓄積用!A$2:A$10000, D$5, 【データ】蓄積用!C$2:C$10000, $A109, 【データ】蓄積用!D$2:D$10000, "&gt;=3000", 【データ】蓄積用!E$2:E$10000, "&gt;=1500")&gt;0, "〇", IF(COUNTIFS(【データ】蓄積用!A$2:A$10000, D$5, 【データ】蓄積用!C$2:C$10000, $A109, 【データ】蓄積用!Q$2:Q$10000, 1, 【データ】蓄積用!AC$2:AC$10000, "&gt;=4.0")&gt;0, "〇", "×")))</f>
        <v>×</v>
      </c>
      <c r="E109" t="str">
        <f>IF(OR($A109="", E$5=""), "", IF(COUNTIFS(【データ】蓄積用!A$2:A$10000, E$5, 【データ】蓄積用!C$2:C$10000, $A109, 【データ】蓄積用!D$2:D$10000, "&gt;=3000", 【データ】蓄積用!E$2:E$10000, "&gt;=1500")&gt;0, "〇", IF(COUNTIFS(【データ】蓄積用!A$2:A$10000, E$5, 【データ】蓄積用!C$2:C$10000, $A109, 【データ】蓄積用!Q$2:Q$10000, 1, 【データ】蓄積用!AC$2:AC$10000, "&gt;=4.0")&gt;0, "〇", "×")))</f>
        <v>×</v>
      </c>
      <c r="F109" t="str">
        <f>IF(OR($A109="", F$5=""), "", IF(COUNTIFS(【データ】蓄積用!A$2:A$10000, F$5, 【データ】蓄積用!C$2:C$10000, $A109, 【データ】蓄積用!D$2:D$10000, "&gt;=3000", 【データ】蓄積用!E$2:E$10000, "&gt;=1500")&gt;0, "〇", IF(COUNTIFS(【データ】蓄積用!A$2:A$10000, F$5, 【データ】蓄積用!C$2:C$10000, $A109, 【データ】蓄積用!Q$2:Q$10000, 1, 【データ】蓄積用!AC$2:AC$10000, "&gt;=4.0")&gt;0, "〇", "×")))</f>
        <v>×</v>
      </c>
      <c r="G109" t="str">
        <f>IF(OR($A109="", G$5=""), "", IF(COUNTIFS(【データ】蓄積用!A$2:A$10000, G$5, 【データ】蓄積用!C$2:C$10000, $A109, 【データ】蓄積用!D$2:D$10000, "&gt;=3000", 【データ】蓄積用!E$2:E$10000, "&gt;=1500")&gt;0, "〇", IF(COUNTIFS(【データ】蓄積用!A$2:A$10000, G$5, 【データ】蓄積用!C$2:C$10000, $A109, 【データ】蓄積用!Q$2:Q$10000, 1, 【データ】蓄積用!AC$2:AC$10000, "&gt;=4.0")&gt;0, "〇", "×")))</f>
        <v>×</v>
      </c>
      <c r="H109" t="str">
        <f>IF(OR($A109="", H$5=""), "", IF(COUNTIFS(【データ】蓄積用!A$2:A$10000, H$5, 【データ】蓄積用!C$2:C$10000, $A109, 【データ】蓄積用!D$2:D$10000, "&gt;=3000", 【データ】蓄積用!E$2:E$10000, "&gt;=1500")&gt;0, "〇", IF(COUNTIFS(【データ】蓄積用!A$2:A$10000, H$5, 【データ】蓄積用!C$2:C$10000, $A109, 【データ】蓄積用!Q$2:Q$10000, 1, 【データ】蓄積用!AC$2:AC$10000, "&gt;=4.0")&gt;0, "〇", "×")))</f>
        <v>×</v>
      </c>
      <c r="I109" t="str">
        <f>IF(OR($A109="", I$5=""), "", IF(COUNTIFS(【データ】蓄積用!A$2:A$10000, I$5, 【データ】蓄積用!C$2:C$10000, $A109, 【データ】蓄積用!D$2:D$10000, "&gt;=3000", 【データ】蓄積用!E$2:E$10000, "&gt;=1500")&gt;0, "〇", IF(COUNTIFS(【データ】蓄積用!A$2:A$10000, I$5, 【データ】蓄積用!C$2:C$10000, $A109, 【データ】蓄積用!Q$2:Q$10000, 1, 【データ】蓄積用!AC$2:AC$10000, "&gt;=4.0")&gt;0, "〇", "×")))</f>
        <v>×</v>
      </c>
      <c r="J109" t="str">
        <f>IF(OR($A109="", J$5=""), "", IF(COUNTIFS(【データ】蓄積用!A$2:A$10000, J$5, 【データ】蓄積用!C$2:C$10000, $A109, 【データ】蓄積用!D$2:D$10000, "&gt;=3000", 【データ】蓄積用!E$2:E$10000, "&gt;=1500")&gt;0, "〇", IF(COUNTIFS(【データ】蓄積用!A$2:A$10000, J$5, 【データ】蓄積用!C$2:C$10000, $A109, 【データ】蓄積用!Q$2:Q$10000, 1, 【データ】蓄積用!AC$2:AC$10000, "&gt;=4.0")&gt;0, "〇", "×")))</f>
        <v>×</v>
      </c>
      <c r="K109" t="str">
        <f>IF(OR($A109="", K$5=""), "", IF(COUNTIFS(【データ】蓄積用!A$2:A$10000, K$5, 【データ】蓄積用!C$2:C$10000, $A109, 【データ】蓄積用!D$2:D$10000, "&gt;=3000", 【データ】蓄積用!E$2:E$10000, "&gt;=1500")&gt;0, "〇", IF(COUNTIFS(【データ】蓄積用!A$2:A$10000, K$5, 【データ】蓄積用!C$2:C$10000, $A109, 【データ】蓄積用!Q$2:Q$10000, 1, 【データ】蓄積用!AC$2:AC$10000, "&gt;=4.0")&gt;0, "〇", "×")))</f>
        <v>×</v>
      </c>
      <c r="L109" t="str">
        <f>IF(OR($A109="", L$5=""), "", IF(COUNTIFS(【データ】蓄積用!A$2:A$10000, L$5, 【データ】蓄積用!C$2:C$10000, $A109, 【データ】蓄積用!D$2:D$10000, "&gt;=3000", 【データ】蓄積用!E$2:E$10000, "&gt;=1500")&gt;0, "〇", IF(COUNTIFS(【データ】蓄積用!A$2:A$10000, L$5, 【データ】蓄積用!C$2:C$10000, $A109, 【データ】蓄積用!Q$2:Q$10000, 1, 【データ】蓄積用!AC$2:AC$10000, "&gt;=4.0")&gt;0, "〇", "×")))</f>
        <v>×</v>
      </c>
      <c r="M109" t="str">
        <f>IF(OR($A109="", M$5=""), "", IF(COUNTIFS(【データ】蓄積用!A$2:A$10000, M$5, 【データ】蓄積用!C$2:C$10000, $A109, 【データ】蓄積用!D$2:D$10000, "&gt;=3000", 【データ】蓄積用!E$2:E$10000, "&gt;=1500")&gt;0, "〇", IF(COUNTIFS(【データ】蓄積用!A$2:A$10000, M$5, 【データ】蓄積用!C$2:C$10000, $A109, 【データ】蓄積用!Q$2:Q$10000, 1, 【データ】蓄積用!AC$2:AC$10000, "&gt;=4.0")&gt;0, "〇", "×")))</f>
        <v>×</v>
      </c>
      <c r="N109" t="str">
        <f>IF(OR($A109="", N$5=""), "", IF(COUNTIFS(【データ】蓄積用!A$2:A$10000, N$5, 【データ】蓄積用!C$2:C$10000, $A109, 【データ】蓄積用!D$2:D$10000, "&gt;=3000", 【データ】蓄積用!E$2:E$10000, "&gt;=1500")&gt;0, "〇", IF(COUNTIFS(【データ】蓄積用!A$2:A$10000, N$5, 【データ】蓄積用!C$2:C$10000, $A109, 【データ】蓄積用!Q$2:Q$10000, 1, 【データ】蓄積用!AC$2:AC$10000, "&gt;=4.0")&gt;0, "〇", "×")))</f>
        <v>×</v>
      </c>
      <c r="O109" t="str">
        <f>IF(OR($A109="", O$5=""), "", IF(COUNTIFS(【データ】蓄積用!A$2:A$10000, O$5, 【データ】蓄積用!C$2:C$10000, $A109, 【データ】蓄積用!D$2:D$10000, "&gt;=3000", 【データ】蓄積用!E$2:E$10000, "&gt;=1500")&gt;0, "〇", IF(COUNTIFS(【データ】蓄積用!A$2:A$10000, O$5, 【データ】蓄積用!C$2:C$10000, $A109, 【データ】蓄積用!Q$2:Q$10000, 1, 【データ】蓄積用!AC$2:AC$10000, "&gt;=4.0")&gt;0, "〇", "×")))</f>
        <v>×</v>
      </c>
      <c r="P109" t="str">
        <f>IF(OR($A109="", P$5=""), "", IF(COUNTIFS(【データ】蓄積用!A$2:A$10000, P$5, 【データ】蓄積用!C$2:C$10000, $A109, 【データ】蓄積用!D$2:D$10000, "&gt;=3000", 【データ】蓄積用!E$2:E$10000, "&gt;=1500")&gt;0, "〇", IF(COUNTIFS(【データ】蓄積用!A$2:A$10000, P$5, 【データ】蓄積用!C$2:C$10000, $A109, 【データ】蓄積用!Q$2:Q$10000, 1, 【データ】蓄積用!AC$2:AC$10000, "&gt;=4.0")&gt;0, "〇", "×")))</f>
        <v>×</v>
      </c>
      <c r="Q109" t="str">
        <f>IF(OR($A109="", Q$5=""), "", IF(COUNTIFS(【データ】蓄積用!A$2:A$10000, Q$5, 【データ】蓄積用!C$2:C$10000, $A109, 【データ】蓄積用!D$2:D$10000, "&gt;=3000", 【データ】蓄積用!E$2:E$10000, "&gt;=1500")&gt;0, "〇", IF(COUNTIFS(【データ】蓄積用!A$2:A$10000, Q$5, 【データ】蓄積用!C$2:C$10000, $A109, 【データ】蓄積用!Q$2:Q$10000, 1, 【データ】蓄積用!AC$2:AC$10000, "&gt;=4.0")&gt;0, "〇", "×")))</f>
        <v>×</v>
      </c>
      <c r="R109" t="str">
        <f>IF(OR($A109="", R$5=""), "", IF(COUNTIFS(【データ】蓄積用!A$2:A$10000, R$5, 【データ】蓄積用!C$2:C$10000, $A109, 【データ】蓄積用!D$2:D$10000, "&gt;=3000", 【データ】蓄積用!E$2:E$10000, "&gt;=1500")&gt;0, "〇", IF(COUNTIFS(【データ】蓄積用!A$2:A$10000, R$5, 【データ】蓄積用!C$2:C$10000, $A109, 【データ】蓄積用!Q$2:Q$10000, 1, 【データ】蓄積用!AC$2:AC$10000, "&gt;=4.0")&gt;0, "〇", "×")))</f>
        <v>×</v>
      </c>
      <c r="S109" t="str">
        <f>IF(OR($A109="", S$5=""), "", IF(COUNTIFS(【データ】蓄積用!A$2:A$10000, S$5, 【データ】蓄積用!C$2:C$10000, $A109, 【データ】蓄積用!D$2:D$10000, "&gt;=3000", 【データ】蓄積用!E$2:E$10000, "&gt;=1500")&gt;0, "〇", IF(COUNTIFS(【データ】蓄積用!A$2:A$10000, S$5, 【データ】蓄積用!C$2:C$10000, $A109, 【データ】蓄積用!Q$2:Q$10000, 1, 【データ】蓄積用!AC$2:AC$10000, "&gt;=4.0")&gt;0, "〇", "×")))</f>
        <v>×</v>
      </c>
      <c r="T109" t="str">
        <f>IF(OR($A109="", T$5=""), "", IF(COUNTIFS(【データ】蓄積用!A$2:A$10000, T$5, 【データ】蓄積用!C$2:C$10000, $A109, 【データ】蓄積用!D$2:D$10000, "&gt;=3000", 【データ】蓄積用!E$2:E$10000, "&gt;=1500")&gt;0, "〇", IF(COUNTIFS(【データ】蓄積用!A$2:A$10000, T$5, 【データ】蓄積用!C$2:C$10000, $A109, 【データ】蓄積用!Q$2:Q$10000, 1, 【データ】蓄積用!AC$2:AC$10000, "&gt;=4.0")&gt;0, "〇", "×")))</f>
        <v>×</v>
      </c>
      <c r="U109" t="str">
        <f>IF(OR($A109="", U$5=""), "", IF(COUNTIFS(【データ】蓄積用!A$2:A$10000, U$5, 【データ】蓄積用!C$2:C$10000, $A109, 【データ】蓄積用!D$2:D$10000, "&gt;=3000", 【データ】蓄積用!E$2:E$10000, "&gt;=1500")&gt;0, "〇", IF(COUNTIFS(【データ】蓄積用!A$2:A$10000, U$5, 【データ】蓄積用!C$2:C$10000, $A109, 【データ】蓄積用!Q$2:Q$10000, 1, 【データ】蓄積用!AC$2:AC$10000, "&gt;=4.0")&gt;0, "〇", "×")))</f>
        <v>×</v>
      </c>
      <c r="V109" t="str">
        <f>IF(OR($A109="", V$5=""), "", IF(COUNTIFS(【データ】蓄積用!A$2:A$10000, V$5, 【データ】蓄積用!C$2:C$10000, $A109, 【データ】蓄積用!D$2:D$10000, "&gt;=3000", 【データ】蓄積用!E$2:E$10000, "&gt;=1500")&gt;0, "〇", IF(COUNTIFS(【データ】蓄積用!A$2:A$10000, V$5, 【データ】蓄積用!C$2:C$10000, $A109, 【データ】蓄積用!Q$2:Q$10000, 1, 【データ】蓄積用!AC$2:AC$10000, "&gt;=4.0")&gt;0, "〇", "×")))</f>
        <v>×</v>
      </c>
      <c r="W109" t="str">
        <f>IF(OR($A109="", W$5=""), "", IF(COUNTIFS(【データ】蓄積用!A$2:A$10000, W$5, 【データ】蓄積用!C$2:C$10000, $A109, 【データ】蓄積用!D$2:D$10000, "&gt;=3000", 【データ】蓄積用!E$2:E$10000, "&gt;=1500")&gt;0, "〇", IF(COUNTIFS(【データ】蓄積用!A$2:A$10000, W$5, 【データ】蓄積用!C$2:C$10000, $A109, 【データ】蓄積用!Q$2:Q$10000, 1, 【データ】蓄積用!AC$2:AC$10000, "&gt;=4.0")&gt;0, "〇", "×")))</f>
        <v>×</v>
      </c>
      <c r="X109" t="str">
        <f>IF(OR($A109="", X$5=""), "", IF(COUNTIFS(【データ】蓄積用!A$2:A$10000, X$5, 【データ】蓄積用!C$2:C$10000, $A109, 【データ】蓄積用!D$2:D$10000, "&gt;=3000", 【データ】蓄積用!E$2:E$10000, "&gt;=1500")&gt;0, "〇", IF(COUNTIFS(【データ】蓄積用!A$2:A$10000, X$5, 【データ】蓄積用!C$2:C$10000, $A109, 【データ】蓄積用!Q$2:Q$10000, 1, 【データ】蓄積用!AC$2:AC$10000, "&gt;=4.0")&gt;0, "〇", "×")))</f>
        <v>×</v>
      </c>
      <c r="Y109" t="str">
        <f>IF(OR($A109="", Y$5=""), "", IF(COUNTIFS(【データ】蓄積用!A$2:A$10000, Y$5, 【データ】蓄積用!C$2:C$10000, $A109, 【データ】蓄積用!D$2:D$10000, "&gt;=3000", 【データ】蓄積用!E$2:E$10000, "&gt;=1500")&gt;0, "〇", IF(COUNTIFS(【データ】蓄積用!A$2:A$10000, Y$5, 【データ】蓄積用!C$2:C$10000, $A109, 【データ】蓄積用!Q$2:Q$10000, 1, 【データ】蓄積用!AC$2:AC$10000, "&gt;=4.0")&gt;0, "〇", "×")))</f>
        <v>×</v>
      </c>
      <c r="Z109" t="str">
        <f>IF(OR($A109="", Z$5=""), "", IF(COUNTIFS(【データ】蓄積用!A$2:A$10000, Z$5, 【データ】蓄積用!C$2:C$10000, $A109, 【データ】蓄積用!D$2:D$10000, "&gt;=3000", 【データ】蓄積用!E$2:E$10000, "&gt;=1500")&gt;0, "〇", IF(COUNTIFS(【データ】蓄積用!A$2:A$10000, Z$5, 【データ】蓄積用!C$2:C$10000, $A109, 【データ】蓄積用!Q$2:Q$10000, 1, 【データ】蓄積用!AC$2:AC$10000, "&gt;=4.0")&gt;0, "〇", "×")))</f>
        <v>×</v>
      </c>
      <c r="AA109" t="str">
        <f>IF(OR($A109="", AA$5=""), "", IF(COUNTIFS(【データ】蓄積用!A$2:A$10000, AA$5, 【データ】蓄積用!C$2:C$10000, $A109, 【データ】蓄積用!D$2:D$10000, "&gt;=3000", 【データ】蓄積用!E$2:E$10000, "&gt;=1500")&gt;0, "〇", IF(COUNTIFS(【データ】蓄積用!A$2:A$10000, AA$5, 【データ】蓄積用!C$2:C$10000, $A109, 【データ】蓄積用!Q$2:Q$10000, 1, 【データ】蓄積用!AC$2:AC$10000, "&gt;=4.0")&gt;0, "〇", "×")))</f>
        <v>×</v>
      </c>
      <c r="AB109" t="str">
        <f>IF(OR($A109="", AB$5=""), "", IF(COUNTIFS(【データ】蓄積用!A$2:A$10000, AB$5, 【データ】蓄積用!C$2:C$10000, $A109, 【データ】蓄積用!D$2:D$10000, "&gt;=3000", 【データ】蓄積用!E$2:E$10000, "&gt;=1500")&gt;0, "〇", IF(COUNTIFS(【データ】蓄積用!A$2:A$10000, AB$5, 【データ】蓄積用!C$2:C$10000, $A109, 【データ】蓄積用!Q$2:Q$10000, 1, 【データ】蓄積用!AC$2:AC$10000, "&gt;=4.0")&gt;0, "〇", "×")))</f>
        <v>×</v>
      </c>
      <c r="AC109" t="str">
        <f>IF(OR($A109="", AC$5=""), "", IF(COUNTIFS(【データ】蓄積用!A$2:A$10000, AC$5, 【データ】蓄積用!C$2:C$10000, $A109, 【データ】蓄積用!D$2:D$10000, "&gt;=3000", 【データ】蓄積用!E$2:E$10000, "&gt;=1500")&gt;0, "〇", IF(COUNTIFS(【データ】蓄積用!A$2:A$10000, AC$5, 【データ】蓄積用!C$2:C$10000, $A109, 【データ】蓄積用!Q$2:Q$10000, 1, 【データ】蓄積用!AC$2:AC$10000, "&gt;=4.0")&gt;0, "〇", "×")))</f>
        <v>×</v>
      </c>
      <c r="AD109" t="str">
        <f>IF(OR($A109="", AD$5=""), "", IF(COUNTIFS(【データ】蓄積用!A$2:A$10000, AD$5, 【データ】蓄積用!C$2:C$10000, $A109, 【データ】蓄積用!D$2:D$10000, "&gt;=3000", 【データ】蓄積用!E$2:E$10000, "&gt;=1500")&gt;0, "〇", IF(COUNTIFS(【データ】蓄積用!A$2:A$10000, AD$5, 【データ】蓄積用!C$2:C$10000, $A109, 【データ】蓄積用!Q$2:Q$10000, 1, 【データ】蓄積用!AC$2:AC$10000, "&gt;=4.0")&gt;0, "〇", "×")))</f>
        <v>×</v>
      </c>
      <c r="AE109" t="str">
        <f>IF(OR($A109="", AE$5=""), "", IF(COUNTIFS(【データ】蓄積用!A$2:A$10000, AE$5, 【データ】蓄積用!C$2:C$10000, $A109, 【データ】蓄積用!D$2:D$10000, "&gt;=3000", 【データ】蓄積用!E$2:E$10000, "&gt;=1500")&gt;0, "〇", IF(COUNTIFS(【データ】蓄積用!A$2:A$10000, AE$5, 【データ】蓄積用!C$2:C$10000, $A109, 【データ】蓄積用!Q$2:Q$10000, 1, 【データ】蓄積用!AC$2:AC$10000, "&gt;=4.0")&gt;0, "〇", "×")))</f>
        <v>×</v>
      </c>
      <c r="AF109" t="str">
        <f>IF(OR($A109="", AF$5=""), "", IF(COUNTIFS(【データ】蓄積用!A$2:A$10000, AF$5, 【データ】蓄積用!C$2:C$10000, $A109, 【データ】蓄積用!D$2:D$10000, "&gt;=3000", 【データ】蓄積用!E$2:E$10000, "&gt;=1500")&gt;0, "〇", IF(COUNTIFS(【データ】蓄積用!A$2:A$10000, AF$5, 【データ】蓄積用!C$2:C$10000, $A109, 【データ】蓄積用!Q$2:Q$10000, 1, 【データ】蓄積用!AC$2:AC$10000, "&gt;=4.0")&gt;0, "〇", "×")))</f>
        <v>×</v>
      </c>
      <c r="AG109" t="str">
        <f>IF(OR($A109="", AG$5=""), "", IF(COUNTIFS(【データ】蓄積用!A$2:A$10000, AG$5, 【データ】蓄積用!C$2:C$10000, $A109, 【データ】蓄積用!D$2:D$10000, "&gt;=3000", 【データ】蓄積用!E$2:E$10000, "&gt;=1500")&gt;0, "〇", IF(COUNTIFS(【データ】蓄積用!A$2:A$10000, AG$5, 【データ】蓄積用!C$2:C$10000, $A109, 【データ】蓄積用!Q$2:Q$10000, 1, 【データ】蓄積用!AC$2:AC$10000, "&gt;=4.0")&gt;0, "〇", "×")))</f>
        <v>×</v>
      </c>
      <c r="AH109" t="str">
        <f>IF(OR($A109="", AH$5=""), "", IF(COUNTIFS(【データ】蓄積用!A$2:A$10000, AH$5, 【データ】蓄積用!C$2:C$10000, $A109, 【データ】蓄積用!D$2:D$10000, "&gt;=3000", 【データ】蓄積用!E$2:E$10000, "&gt;=1500")&gt;0, "〇", IF(COUNTIFS(【データ】蓄積用!A$2:A$10000, AH$5, 【データ】蓄積用!C$2:C$10000, $A109, 【データ】蓄積用!Q$2:Q$10000, 1, 【データ】蓄積用!AC$2:AC$10000, "&gt;=4.0")&gt;0, "〇", "×")))</f>
        <v>×</v>
      </c>
      <c r="AI109" t="str">
        <f>IF(OR($A109="", AI$5=""), "", IF(COUNTIFS(【データ】蓄積用!A$2:A$10000, AI$5, 【データ】蓄積用!C$2:C$10000, $A109, 【データ】蓄積用!D$2:D$10000, "&gt;=3000", 【データ】蓄積用!E$2:E$10000, "&gt;=1500")&gt;0, "〇", IF(COUNTIFS(【データ】蓄積用!A$2:A$10000, AI$5, 【データ】蓄積用!C$2:C$10000, $A109, 【データ】蓄積用!Q$2:Q$10000, 1, 【データ】蓄積用!AC$2:AC$10000, "&gt;=4.0")&gt;0, "〇", "×")))</f>
        <v>×</v>
      </c>
      <c r="AJ109" t="str">
        <f>IF(OR($A109="", AJ$5=""), "", IF(COUNTIFS(【データ】蓄積用!A$2:A$10000, AJ$5, 【データ】蓄積用!C$2:C$10000, $A109, 【データ】蓄積用!D$2:D$10000, "&gt;=3000", 【データ】蓄積用!E$2:E$10000, "&gt;=1500")&gt;0, "〇", IF(COUNTIFS(【データ】蓄積用!A$2:A$10000, AJ$5, 【データ】蓄積用!C$2:C$10000, $A109, 【データ】蓄積用!Q$2:Q$10000, 1, 【データ】蓄積用!AC$2:AC$10000, "&gt;=4.0")&gt;0, "〇", "×")))</f>
        <v>×</v>
      </c>
      <c r="AK109" t="str">
        <f>IF(OR($A109="", AK$5=""), "", IF(COUNTIFS(【データ】蓄積用!A$2:A$10000, AK$5, 【データ】蓄積用!C$2:C$10000, $A109, 【データ】蓄積用!D$2:D$10000, "&gt;=3000", 【データ】蓄積用!E$2:E$10000, "&gt;=1500")&gt;0, "〇", IF(COUNTIFS(【データ】蓄積用!A$2:A$10000, AK$5, 【データ】蓄積用!C$2:C$10000, $A109, 【データ】蓄積用!Q$2:Q$10000, 1, 【データ】蓄積用!AC$2:AC$10000, "&gt;=4.0")&gt;0, "〇", "×")))</f>
        <v>×</v>
      </c>
      <c r="AL109" t="str">
        <f>IF(OR($A109="", AL$5=""), "", IF(COUNTIFS(【データ】蓄積用!A$2:A$10000, AL$5, 【データ】蓄積用!C$2:C$10000, $A109, 【データ】蓄積用!D$2:D$10000, "&gt;=3000", 【データ】蓄積用!E$2:E$10000, "&gt;=1500")&gt;0, "〇", IF(COUNTIFS(【データ】蓄積用!A$2:A$10000, AL$5, 【データ】蓄積用!C$2:C$10000, $A109, 【データ】蓄積用!Q$2:Q$10000, 1, 【データ】蓄積用!AC$2:AC$10000, "&gt;=4.0")&gt;0, "〇", "×")))</f>
        <v>×</v>
      </c>
      <c r="AM109" t="str">
        <f>IF(OR($A109="", AM$5=""), "", IF(COUNTIFS(【データ】蓄積用!A$2:A$10000, AM$5, 【データ】蓄積用!C$2:C$10000, $A109, 【データ】蓄積用!D$2:D$10000, "&gt;=3000", 【データ】蓄積用!E$2:E$10000, "&gt;=1500")&gt;0, "〇", IF(COUNTIFS(【データ】蓄積用!A$2:A$10000, AM$5, 【データ】蓄積用!C$2:C$10000, $A109, 【データ】蓄積用!Q$2:Q$10000, 1, 【データ】蓄積用!AC$2:AC$10000, "&gt;=4.0")&gt;0, "〇", "×")))</f>
        <v>×</v>
      </c>
      <c r="AN109" t="str">
        <f>IF(OR($A109="", AN$5=""), "", IF(COUNTIFS(【データ】蓄積用!A$2:A$10000, AN$5, 【データ】蓄積用!C$2:C$10000, $A109, 【データ】蓄積用!D$2:D$10000, "&gt;=3000", 【データ】蓄積用!E$2:E$10000, "&gt;=1500")&gt;0, "〇", IF(COUNTIFS(【データ】蓄積用!A$2:A$10000, AN$5, 【データ】蓄積用!C$2:C$10000, $A109, 【データ】蓄積用!Q$2:Q$10000, 1, 【データ】蓄積用!AC$2:AC$10000, "&gt;=4.0")&gt;0, "〇", "×")))</f>
        <v>×</v>
      </c>
      <c r="AO109" t="str">
        <f>IF(OR($A109="", AO$5=""), "", IF(COUNTIFS(【データ】蓄積用!A$2:A$10000, AO$5, 【データ】蓄積用!C$2:C$10000, $A109, 【データ】蓄積用!D$2:D$10000, "&gt;=3000", 【データ】蓄積用!E$2:E$10000, "&gt;=1500")&gt;0, "〇", IF(COUNTIFS(【データ】蓄積用!A$2:A$10000, AO$5, 【データ】蓄積用!C$2:C$10000, $A109, 【データ】蓄積用!Q$2:Q$10000, 1, 【データ】蓄積用!AC$2:AC$10000, "&gt;=4.0")&gt;0, "〇", "×")))</f>
        <v>×</v>
      </c>
      <c r="AP109" t="str">
        <f>IF(OR($A109="", AP$5=""), "", IF(COUNTIFS(【データ】蓄積用!A$2:A$10000, AP$5, 【データ】蓄積用!C$2:C$10000, $A109, 【データ】蓄積用!D$2:D$10000, "&gt;=3000", 【データ】蓄積用!E$2:E$10000, "&gt;=1500")&gt;0, "〇", IF(COUNTIFS(【データ】蓄積用!A$2:A$10000, AP$5, 【データ】蓄積用!C$2:C$10000, $A109, 【データ】蓄積用!Q$2:Q$10000, 1, 【データ】蓄積用!AC$2:AC$10000, "&gt;=4.0")&gt;0, "〇", "×")))</f>
        <v>×</v>
      </c>
      <c r="AQ109" t="str">
        <f>IF(OR($A109="", AQ$5=""), "", IF(COUNTIFS(【データ】蓄積用!A$2:A$10000, AQ$5, 【データ】蓄積用!C$2:C$10000, $A109, 【データ】蓄積用!D$2:D$10000, "&gt;=3000", 【データ】蓄積用!E$2:E$10000, "&gt;=1500")&gt;0, "〇", IF(COUNTIFS(【データ】蓄積用!A$2:A$10000, AQ$5, 【データ】蓄積用!C$2:C$10000, $A109, 【データ】蓄積用!Q$2:Q$10000, 1, 【データ】蓄積用!AC$2:AC$10000, "&gt;=4.0")&gt;0, "〇", "×")))</f>
        <v>×</v>
      </c>
      <c r="AR109" t="str">
        <f>IF(OR($A109="", AR$5=""), "", IF(COUNTIFS(【データ】蓄積用!A$2:A$10000, AR$5, 【データ】蓄積用!C$2:C$10000, $A109, 【データ】蓄積用!D$2:D$10000, "&gt;=3000", 【データ】蓄積用!E$2:E$10000, "&gt;=1500")&gt;0, "〇", IF(COUNTIFS(【データ】蓄積用!A$2:A$10000, AR$5, 【データ】蓄積用!C$2:C$10000, $A109, 【データ】蓄積用!Q$2:Q$10000, 1, 【データ】蓄積用!AC$2:AC$10000, "&gt;=4.0")&gt;0, "〇", "×")))</f>
        <v>×</v>
      </c>
      <c r="AS109" t="str">
        <f>IF(OR($A109="", AS$5=""), "", IF(COUNTIFS(【データ】蓄積用!A$2:A$10000, AS$5, 【データ】蓄積用!C$2:C$10000, $A109, 【データ】蓄積用!D$2:D$10000, "&gt;=3000", 【データ】蓄積用!E$2:E$10000, "&gt;=1500")&gt;0, "〇", IF(COUNTIFS(【データ】蓄積用!A$2:A$10000, AS$5, 【データ】蓄積用!C$2:C$10000, $A109, 【データ】蓄積用!Q$2:Q$10000, 1, 【データ】蓄積用!AC$2:AC$10000, "&gt;=4.0")&gt;0, "〇", "×")))</f>
        <v>×</v>
      </c>
      <c r="AT109" t="str">
        <f>IF(OR($A109="", AT$5=""), "", IF(COUNTIFS(【データ】蓄積用!A$2:A$10000, AT$5, 【データ】蓄積用!C$2:C$10000, $A109, 【データ】蓄積用!D$2:D$10000, "&gt;=3000", 【データ】蓄積用!E$2:E$10000, "&gt;=1500")&gt;0, "〇", IF(COUNTIFS(【データ】蓄積用!A$2:A$10000, AT$5, 【データ】蓄積用!C$2:C$10000, $A109, 【データ】蓄積用!Q$2:Q$10000, 1, 【データ】蓄積用!AC$2:AC$10000, "&gt;=4.0")&gt;0, "〇", "×")))</f>
        <v>×</v>
      </c>
      <c r="AU109" t="str">
        <f>IF(OR($A109="", AU$5=""), "", IF(COUNTIFS(【データ】蓄積用!A$2:A$10000, AU$5, 【データ】蓄積用!C$2:C$10000, $A109, 【データ】蓄積用!D$2:D$10000, "&gt;=3000", 【データ】蓄積用!E$2:E$10000, "&gt;=1500")&gt;0, "〇", IF(COUNTIFS(【データ】蓄積用!A$2:A$10000, AU$5, 【データ】蓄積用!C$2:C$10000, $A109, 【データ】蓄積用!Q$2:Q$10000, 1, 【データ】蓄積用!AC$2:AC$10000, "&gt;=4.0")&gt;0, "〇", "×")))</f>
        <v>×</v>
      </c>
      <c r="AV109" t="str">
        <f>IF(OR($A109="", AV$5=""), "", IF(COUNTIFS(【データ】蓄積用!A$2:A$10000, AV$5, 【データ】蓄積用!C$2:C$10000, $A109, 【データ】蓄積用!D$2:D$10000, "&gt;=3000", 【データ】蓄積用!E$2:E$10000, "&gt;=1500")&gt;0, "〇", IF(COUNTIFS(【データ】蓄積用!A$2:A$10000, AV$5, 【データ】蓄積用!C$2:C$10000, $A109, 【データ】蓄積用!Q$2:Q$10000, 1, 【データ】蓄積用!AC$2:AC$10000, "&gt;=4.0")&gt;0, "〇", "×")))</f>
        <v>×</v>
      </c>
      <c r="AW109" t="str">
        <f>IF(OR($A109="", AW$5=""), "", IF(COUNTIFS(【データ】蓄積用!A$2:A$10000, AW$5, 【データ】蓄積用!C$2:C$10000, $A109, 【データ】蓄積用!D$2:D$10000, "&gt;=3000", 【データ】蓄積用!E$2:E$10000, "&gt;=1500")&gt;0, "〇", IF(COUNTIFS(【データ】蓄積用!A$2:A$10000, AW$5, 【データ】蓄積用!C$2:C$10000, $A109, 【データ】蓄積用!Q$2:Q$10000, 1, 【データ】蓄積用!AC$2:AC$10000, "&gt;=4.0")&gt;0, "〇", "×")))</f>
        <v>×</v>
      </c>
      <c r="AX109" t="str">
        <f>IF(OR($A109="", AX$5=""), "", IF(COUNTIFS(【データ】蓄積用!A$2:A$10000, AX$5, 【データ】蓄積用!C$2:C$10000, $A109, 【データ】蓄積用!D$2:D$10000, "&gt;=3000", 【データ】蓄積用!E$2:E$10000, "&gt;=1500")&gt;0, "〇", IF(COUNTIFS(【データ】蓄積用!A$2:A$10000, AX$5, 【データ】蓄積用!C$2:C$10000, $A109, 【データ】蓄積用!Q$2:Q$10000, 1, 【データ】蓄積用!AC$2:AC$10000, "&gt;=4.0")&gt;0, "〇", "×")))</f>
        <v>×</v>
      </c>
      <c r="AY109" t="str">
        <f>IF(OR($A109="", AY$5=""), "", IF(COUNTIFS(【データ】蓄積用!A$2:A$10000, AY$5, 【データ】蓄積用!C$2:C$10000, $A109, 【データ】蓄積用!D$2:D$10000, "&gt;=3000", 【データ】蓄積用!E$2:E$10000, "&gt;=1500")&gt;0, "〇", IF(COUNTIFS(【データ】蓄積用!A$2:A$10000, AY$5, 【データ】蓄積用!C$2:C$10000, $A109, 【データ】蓄積用!Q$2:Q$10000, 1, 【データ】蓄積用!AC$2:AC$10000, "&gt;=4.0")&gt;0, "〇", "×")))</f>
        <v/>
      </c>
    </row>
    <row r="110" spans="1:51">
      <c r="A110">
        <v>716</v>
      </c>
      <c r="B110" t="str">
        <f>IF(OR($A110="", B$5=""), "", IF(COUNTIFS(【データ】蓄積用!A$2:A$10000, B$5, 【データ】蓄積用!C$2:C$10000, $A110, 【データ】蓄積用!D$2:D$10000, "&gt;=3000", 【データ】蓄積用!E$2:E$10000, "&gt;=1500")&gt;0, "〇", IF(COUNTIFS(【データ】蓄積用!A$2:A$10000, B$5, 【データ】蓄積用!C$2:C$10000, $A110, 【データ】蓄積用!Q$2:Q$10000, 1, 【データ】蓄積用!AC$2:AC$10000, "&gt;=4.0")&gt;0, "〇", "×")))</f>
        <v>×</v>
      </c>
      <c r="C110" t="str">
        <f>IF(OR($A110="", C$5=""), "", IF(COUNTIFS(【データ】蓄積用!A$2:A$10000, C$5, 【データ】蓄積用!C$2:C$10000, $A110, 【データ】蓄積用!D$2:D$10000, "&gt;=3000", 【データ】蓄積用!E$2:E$10000, "&gt;=1500")&gt;0, "〇", IF(COUNTIFS(【データ】蓄積用!A$2:A$10000, C$5, 【データ】蓄積用!C$2:C$10000, $A110, 【データ】蓄積用!Q$2:Q$10000, 1, 【データ】蓄積用!AC$2:AC$10000, "&gt;=4.0")&gt;0, "〇", "×")))</f>
        <v>×</v>
      </c>
      <c r="D110" t="str">
        <f>IF(OR($A110="", D$5=""), "", IF(COUNTIFS(【データ】蓄積用!A$2:A$10000, D$5, 【データ】蓄積用!C$2:C$10000, $A110, 【データ】蓄積用!D$2:D$10000, "&gt;=3000", 【データ】蓄積用!E$2:E$10000, "&gt;=1500")&gt;0, "〇", IF(COUNTIFS(【データ】蓄積用!A$2:A$10000, D$5, 【データ】蓄積用!C$2:C$10000, $A110, 【データ】蓄積用!Q$2:Q$10000, 1, 【データ】蓄積用!AC$2:AC$10000, "&gt;=4.0")&gt;0, "〇", "×")))</f>
        <v>×</v>
      </c>
      <c r="E110" t="str">
        <f>IF(OR($A110="", E$5=""), "", IF(COUNTIFS(【データ】蓄積用!A$2:A$10000, E$5, 【データ】蓄積用!C$2:C$10000, $A110, 【データ】蓄積用!D$2:D$10000, "&gt;=3000", 【データ】蓄積用!E$2:E$10000, "&gt;=1500")&gt;0, "〇", IF(COUNTIFS(【データ】蓄積用!A$2:A$10000, E$5, 【データ】蓄積用!C$2:C$10000, $A110, 【データ】蓄積用!Q$2:Q$10000, 1, 【データ】蓄積用!AC$2:AC$10000, "&gt;=4.0")&gt;0, "〇", "×")))</f>
        <v>×</v>
      </c>
      <c r="F110" t="str">
        <f>IF(OR($A110="", F$5=""), "", IF(COUNTIFS(【データ】蓄積用!A$2:A$10000, F$5, 【データ】蓄積用!C$2:C$10000, $A110, 【データ】蓄積用!D$2:D$10000, "&gt;=3000", 【データ】蓄積用!E$2:E$10000, "&gt;=1500")&gt;0, "〇", IF(COUNTIFS(【データ】蓄積用!A$2:A$10000, F$5, 【データ】蓄積用!C$2:C$10000, $A110, 【データ】蓄積用!Q$2:Q$10000, 1, 【データ】蓄積用!AC$2:AC$10000, "&gt;=4.0")&gt;0, "〇", "×")))</f>
        <v>×</v>
      </c>
      <c r="G110" t="str">
        <f>IF(OR($A110="", G$5=""), "", IF(COUNTIFS(【データ】蓄積用!A$2:A$10000, G$5, 【データ】蓄積用!C$2:C$10000, $A110, 【データ】蓄積用!D$2:D$10000, "&gt;=3000", 【データ】蓄積用!E$2:E$10000, "&gt;=1500")&gt;0, "〇", IF(COUNTIFS(【データ】蓄積用!A$2:A$10000, G$5, 【データ】蓄積用!C$2:C$10000, $A110, 【データ】蓄積用!Q$2:Q$10000, 1, 【データ】蓄積用!AC$2:AC$10000, "&gt;=4.0")&gt;0, "〇", "×")))</f>
        <v>×</v>
      </c>
      <c r="H110" t="str">
        <f>IF(OR($A110="", H$5=""), "", IF(COUNTIFS(【データ】蓄積用!A$2:A$10000, H$5, 【データ】蓄積用!C$2:C$10000, $A110, 【データ】蓄積用!D$2:D$10000, "&gt;=3000", 【データ】蓄積用!E$2:E$10000, "&gt;=1500")&gt;0, "〇", IF(COUNTIFS(【データ】蓄積用!A$2:A$10000, H$5, 【データ】蓄積用!C$2:C$10000, $A110, 【データ】蓄積用!Q$2:Q$10000, 1, 【データ】蓄積用!AC$2:AC$10000, "&gt;=4.0")&gt;0, "〇", "×")))</f>
        <v>×</v>
      </c>
      <c r="I110" t="str">
        <f>IF(OR($A110="", I$5=""), "", IF(COUNTIFS(【データ】蓄積用!A$2:A$10000, I$5, 【データ】蓄積用!C$2:C$10000, $A110, 【データ】蓄積用!D$2:D$10000, "&gt;=3000", 【データ】蓄積用!E$2:E$10000, "&gt;=1500")&gt;0, "〇", IF(COUNTIFS(【データ】蓄積用!A$2:A$10000, I$5, 【データ】蓄積用!C$2:C$10000, $A110, 【データ】蓄積用!Q$2:Q$10000, 1, 【データ】蓄積用!AC$2:AC$10000, "&gt;=4.0")&gt;0, "〇", "×")))</f>
        <v>×</v>
      </c>
      <c r="J110" t="str">
        <f>IF(OR($A110="", J$5=""), "", IF(COUNTIFS(【データ】蓄積用!A$2:A$10000, J$5, 【データ】蓄積用!C$2:C$10000, $A110, 【データ】蓄積用!D$2:D$10000, "&gt;=3000", 【データ】蓄積用!E$2:E$10000, "&gt;=1500")&gt;0, "〇", IF(COUNTIFS(【データ】蓄積用!A$2:A$10000, J$5, 【データ】蓄積用!C$2:C$10000, $A110, 【データ】蓄積用!Q$2:Q$10000, 1, 【データ】蓄積用!AC$2:AC$10000, "&gt;=4.0")&gt;0, "〇", "×")))</f>
        <v>×</v>
      </c>
      <c r="K110" t="str">
        <f>IF(OR($A110="", K$5=""), "", IF(COUNTIFS(【データ】蓄積用!A$2:A$10000, K$5, 【データ】蓄積用!C$2:C$10000, $A110, 【データ】蓄積用!D$2:D$10000, "&gt;=3000", 【データ】蓄積用!E$2:E$10000, "&gt;=1500")&gt;0, "〇", IF(COUNTIFS(【データ】蓄積用!A$2:A$10000, K$5, 【データ】蓄積用!C$2:C$10000, $A110, 【データ】蓄積用!Q$2:Q$10000, 1, 【データ】蓄積用!AC$2:AC$10000, "&gt;=4.0")&gt;0, "〇", "×")))</f>
        <v>〇</v>
      </c>
      <c r="L110" t="str">
        <f>IF(OR($A110="", L$5=""), "", IF(COUNTIFS(【データ】蓄積用!A$2:A$10000, L$5, 【データ】蓄積用!C$2:C$10000, $A110, 【データ】蓄積用!D$2:D$10000, "&gt;=3000", 【データ】蓄積用!E$2:E$10000, "&gt;=1500")&gt;0, "〇", IF(COUNTIFS(【データ】蓄積用!A$2:A$10000, L$5, 【データ】蓄積用!C$2:C$10000, $A110, 【データ】蓄積用!Q$2:Q$10000, 1, 【データ】蓄積用!AC$2:AC$10000, "&gt;=4.0")&gt;0, "〇", "×")))</f>
        <v>×</v>
      </c>
      <c r="M110" t="str">
        <f>IF(OR($A110="", M$5=""), "", IF(COUNTIFS(【データ】蓄積用!A$2:A$10000, M$5, 【データ】蓄積用!C$2:C$10000, $A110, 【データ】蓄積用!D$2:D$10000, "&gt;=3000", 【データ】蓄積用!E$2:E$10000, "&gt;=1500")&gt;0, "〇", IF(COUNTIFS(【データ】蓄積用!A$2:A$10000, M$5, 【データ】蓄積用!C$2:C$10000, $A110, 【データ】蓄積用!Q$2:Q$10000, 1, 【データ】蓄積用!AC$2:AC$10000, "&gt;=4.0")&gt;0, "〇", "×")))</f>
        <v>×</v>
      </c>
      <c r="N110" t="str">
        <f>IF(OR($A110="", N$5=""), "", IF(COUNTIFS(【データ】蓄積用!A$2:A$10000, N$5, 【データ】蓄積用!C$2:C$10000, $A110, 【データ】蓄積用!D$2:D$10000, "&gt;=3000", 【データ】蓄積用!E$2:E$10000, "&gt;=1500")&gt;0, "〇", IF(COUNTIFS(【データ】蓄積用!A$2:A$10000, N$5, 【データ】蓄積用!C$2:C$10000, $A110, 【データ】蓄積用!Q$2:Q$10000, 1, 【データ】蓄積用!AC$2:AC$10000, "&gt;=4.0")&gt;0, "〇", "×")))</f>
        <v>×</v>
      </c>
      <c r="O110" t="str">
        <f>IF(OR($A110="", O$5=""), "", IF(COUNTIFS(【データ】蓄積用!A$2:A$10000, O$5, 【データ】蓄積用!C$2:C$10000, $A110, 【データ】蓄積用!D$2:D$10000, "&gt;=3000", 【データ】蓄積用!E$2:E$10000, "&gt;=1500")&gt;0, "〇", IF(COUNTIFS(【データ】蓄積用!A$2:A$10000, O$5, 【データ】蓄積用!C$2:C$10000, $A110, 【データ】蓄積用!Q$2:Q$10000, 1, 【データ】蓄積用!AC$2:AC$10000, "&gt;=4.0")&gt;0, "〇", "×")))</f>
        <v>×</v>
      </c>
      <c r="P110" t="str">
        <f>IF(OR($A110="", P$5=""), "", IF(COUNTIFS(【データ】蓄積用!A$2:A$10000, P$5, 【データ】蓄積用!C$2:C$10000, $A110, 【データ】蓄積用!D$2:D$10000, "&gt;=3000", 【データ】蓄積用!E$2:E$10000, "&gt;=1500")&gt;0, "〇", IF(COUNTIFS(【データ】蓄積用!A$2:A$10000, P$5, 【データ】蓄積用!C$2:C$10000, $A110, 【データ】蓄積用!Q$2:Q$10000, 1, 【データ】蓄積用!AC$2:AC$10000, "&gt;=4.0")&gt;0, "〇", "×")))</f>
        <v>×</v>
      </c>
      <c r="Q110" t="str">
        <f>IF(OR($A110="", Q$5=""), "", IF(COUNTIFS(【データ】蓄積用!A$2:A$10000, Q$5, 【データ】蓄積用!C$2:C$10000, $A110, 【データ】蓄積用!D$2:D$10000, "&gt;=3000", 【データ】蓄積用!E$2:E$10000, "&gt;=1500")&gt;0, "〇", IF(COUNTIFS(【データ】蓄積用!A$2:A$10000, Q$5, 【データ】蓄積用!C$2:C$10000, $A110, 【データ】蓄積用!Q$2:Q$10000, 1, 【データ】蓄積用!AC$2:AC$10000, "&gt;=4.0")&gt;0, "〇", "×")))</f>
        <v>×</v>
      </c>
      <c r="R110" t="str">
        <f>IF(OR($A110="", R$5=""), "", IF(COUNTIFS(【データ】蓄積用!A$2:A$10000, R$5, 【データ】蓄積用!C$2:C$10000, $A110, 【データ】蓄積用!D$2:D$10000, "&gt;=3000", 【データ】蓄積用!E$2:E$10000, "&gt;=1500")&gt;0, "〇", IF(COUNTIFS(【データ】蓄積用!A$2:A$10000, R$5, 【データ】蓄積用!C$2:C$10000, $A110, 【データ】蓄積用!Q$2:Q$10000, 1, 【データ】蓄積用!AC$2:AC$10000, "&gt;=4.0")&gt;0, "〇", "×")))</f>
        <v>×</v>
      </c>
      <c r="S110" t="str">
        <f>IF(OR($A110="", S$5=""), "", IF(COUNTIFS(【データ】蓄積用!A$2:A$10000, S$5, 【データ】蓄積用!C$2:C$10000, $A110, 【データ】蓄積用!D$2:D$10000, "&gt;=3000", 【データ】蓄積用!E$2:E$10000, "&gt;=1500")&gt;0, "〇", IF(COUNTIFS(【データ】蓄積用!A$2:A$10000, S$5, 【データ】蓄積用!C$2:C$10000, $A110, 【データ】蓄積用!Q$2:Q$10000, 1, 【データ】蓄積用!AC$2:AC$10000, "&gt;=4.0")&gt;0, "〇", "×")))</f>
        <v>×</v>
      </c>
      <c r="T110" t="str">
        <f>IF(OR($A110="", T$5=""), "", IF(COUNTIFS(【データ】蓄積用!A$2:A$10000, T$5, 【データ】蓄積用!C$2:C$10000, $A110, 【データ】蓄積用!D$2:D$10000, "&gt;=3000", 【データ】蓄積用!E$2:E$10000, "&gt;=1500")&gt;0, "〇", IF(COUNTIFS(【データ】蓄積用!A$2:A$10000, T$5, 【データ】蓄積用!C$2:C$10000, $A110, 【データ】蓄積用!Q$2:Q$10000, 1, 【データ】蓄積用!AC$2:AC$10000, "&gt;=4.0")&gt;0, "〇", "×")))</f>
        <v>×</v>
      </c>
      <c r="U110" t="str">
        <f>IF(OR($A110="", U$5=""), "", IF(COUNTIFS(【データ】蓄積用!A$2:A$10000, U$5, 【データ】蓄積用!C$2:C$10000, $A110, 【データ】蓄積用!D$2:D$10000, "&gt;=3000", 【データ】蓄積用!E$2:E$10000, "&gt;=1500")&gt;0, "〇", IF(COUNTIFS(【データ】蓄積用!A$2:A$10000, U$5, 【データ】蓄積用!C$2:C$10000, $A110, 【データ】蓄積用!Q$2:Q$10000, 1, 【データ】蓄積用!AC$2:AC$10000, "&gt;=4.0")&gt;0, "〇", "×")))</f>
        <v>×</v>
      </c>
      <c r="V110" t="str">
        <f>IF(OR($A110="", V$5=""), "", IF(COUNTIFS(【データ】蓄積用!A$2:A$10000, V$5, 【データ】蓄積用!C$2:C$10000, $A110, 【データ】蓄積用!D$2:D$10000, "&gt;=3000", 【データ】蓄積用!E$2:E$10000, "&gt;=1500")&gt;0, "〇", IF(COUNTIFS(【データ】蓄積用!A$2:A$10000, V$5, 【データ】蓄積用!C$2:C$10000, $A110, 【データ】蓄積用!Q$2:Q$10000, 1, 【データ】蓄積用!AC$2:AC$10000, "&gt;=4.0")&gt;0, "〇", "×")))</f>
        <v>×</v>
      </c>
      <c r="W110" t="str">
        <f>IF(OR($A110="", W$5=""), "", IF(COUNTIFS(【データ】蓄積用!A$2:A$10000, W$5, 【データ】蓄積用!C$2:C$10000, $A110, 【データ】蓄積用!D$2:D$10000, "&gt;=3000", 【データ】蓄積用!E$2:E$10000, "&gt;=1500")&gt;0, "〇", IF(COUNTIFS(【データ】蓄積用!A$2:A$10000, W$5, 【データ】蓄積用!C$2:C$10000, $A110, 【データ】蓄積用!Q$2:Q$10000, 1, 【データ】蓄積用!AC$2:AC$10000, "&gt;=4.0")&gt;0, "〇", "×")))</f>
        <v>×</v>
      </c>
      <c r="X110" t="str">
        <f>IF(OR($A110="", X$5=""), "", IF(COUNTIFS(【データ】蓄積用!A$2:A$10000, X$5, 【データ】蓄積用!C$2:C$10000, $A110, 【データ】蓄積用!D$2:D$10000, "&gt;=3000", 【データ】蓄積用!E$2:E$10000, "&gt;=1500")&gt;0, "〇", IF(COUNTIFS(【データ】蓄積用!A$2:A$10000, X$5, 【データ】蓄積用!C$2:C$10000, $A110, 【データ】蓄積用!Q$2:Q$10000, 1, 【データ】蓄積用!AC$2:AC$10000, "&gt;=4.0")&gt;0, "〇", "×")))</f>
        <v>×</v>
      </c>
      <c r="Y110" t="str">
        <f>IF(OR($A110="", Y$5=""), "", IF(COUNTIFS(【データ】蓄積用!A$2:A$10000, Y$5, 【データ】蓄積用!C$2:C$10000, $A110, 【データ】蓄積用!D$2:D$10000, "&gt;=3000", 【データ】蓄積用!E$2:E$10000, "&gt;=1500")&gt;0, "〇", IF(COUNTIFS(【データ】蓄積用!A$2:A$10000, Y$5, 【データ】蓄積用!C$2:C$10000, $A110, 【データ】蓄積用!Q$2:Q$10000, 1, 【データ】蓄積用!AC$2:AC$10000, "&gt;=4.0")&gt;0, "〇", "×")))</f>
        <v>×</v>
      </c>
      <c r="Z110" t="str">
        <f>IF(OR($A110="", Z$5=""), "", IF(COUNTIFS(【データ】蓄積用!A$2:A$10000, Z$5, 【データ】蓄積用!C$2:C$10000, $A110, 【データ】蓄積用!D$2:D$10000, "&gt;=3000", 【データ】蓄積用!E$2:E$10000, "&gt;=1500")&gt;0, "〇", IF(COUNTIFS(【データ】蓄積用!A$2:A$10000, Z$5, 【データ】蓄積用!C$2:C$10000, $A110, 【データ】蓄積用!Q$2:Q$10000, 1, 【データ】蓄積用!AC$2:AC$10000, "&gt;=4.0")&gt;0, "〇", "×")))</f>
        <v>×</v>
      </c>
      <c r="AA110" t="str">
        <f>IF(OR($A110="", AA$5=""), "", IF(COUNTIFS(【データ】蓄積用!A$2:A$10000, AA$5, 【データ】蓄積用!C$2:C$10000, $A110, 【データ】蓄積用!D$2:D$10000, "&gt;=3000", 【データ】蓄積用!E$2:E$10000, "&gt;=1500")&gt;0, "〇", IF(COUNTIFS(【データ】蓄積用!A$2:A$10000, AA$5, 【データ】蓄積用!C$2:C$10000, $A110, 【データ】蓄積用!Q$2:Q$10000, 1, 【データ】蓄積用!AC$2:AC$10000, "&gt;=4.0")&gt;0, "〇", "×")))</f>
        <v>×</v>
      </c>
      <c r="AB110" t="str">
        <f>IF(OR($A110="", AB$5=""), "", IF(COUNTIFS(【データ】蓄積用!A$2:A$10000, AB$5, 【データ】蓄積用!C$2:C$10000, $A110, 【データ】蓄積用!D$2:D$10000, "&gt;=3000", 【データ】蓄積用!E$2:E$10000, "&gt;=1500")&gt;0, "〇", IF(COUNTIFS(【データ】蓄積用!A$2:A$10000, AB$5, 【データ】蓄積用!C$2:C$10000, $A110, 【データ】蓄積用!Q$2:Q$10000, 1, 【データ】蓄積用!AC$2:AC$10000, "&gt;=4.0")&gt;0, "〇", "×")))</f>
        <v>×</v>
      </c>
      <c r="AC110" t="str">
        <f>IF(OR($A110="", AC$5=""), "", IF(COUNTIFS(【データ】蓄積用!A$2:A$10000, AC$5, 【データ】蓄積用!C$2:C$10000, $A110, 【データ】蓄積用!D$2:D$10000, "&gt;=3000", 【データ】蓄積用!E$2:E$10000, "&gt;=1500")&gt;0, "〇", IF(COUNTIFS(【データ】蓄積用!A$2:A$10000, AC$5, 【データ】蓄積用!C$2:C$10000, $A110, 【データ】蓄積用!Q$2:Q$10000, 1, 【データ】蓄積用!AC$2:AC$10000, "&gt;=4.0")&gt;0, "〇", "×")))</f>
        <v>×</v>
      </c>
      <c r="AD110" t="str">
        <f>IF(OR($A110="", AD$5=""), "", IF(COUNTIFS(【データ】蓄積用!A$2:A$10000, AD$5, 【データ】蓄積用!C$2:C$10000, $A110, 【データ】蓄積用!D$2:D$10000, "&gt;=3000", 【データ】蓄積用!E$2:E$10000, "&gt;=1500")&gt;0, "〇", IF(COUNTIFS(【データ】蓄積用!A$2:A$10000, AD$5, 【データ】蓄積用!C$2:C$10000, $A110, 【データ】蓄積用!Q$2:Q$10000, 1, 【データ】蓄積用!AC$2:AC$10000, "&gt;=4.0")&gt;0, "〇", "×")))</f>
        <v>×</v>
      </c>
      <c r="AE110" t="str">
        <f>IF(OR($A110="", AE$5=""), "", IF(COUNTIFS(【データ】蓄積用!A$2:A$10000, AE$5, 【データ】蓄積用!C$2:C$10000, $A110, 【データ】蓄積用!D$2:D$10000, "&gt;=3000", 【データ】蓄積用!E$2:E$10000, "&gt;=1500")&gt;0, "〇", IF(COUNTIFS(【データ】蓄積用!A$2:A$10000, AE$5, 【データ】蓄積用!C$2:C$10000, $A110, 【データ】蓄積用!Q$2:Q$10000, 1, 【データ】蓄積用!AC$2:AC$10000, "&gt;=4.0")&gt;0, "〇", "×")))</f>
        <v>×</v>
      </c>
      <c r="AF110" t="str">
        <f>IF(OR($A110="", AF$5=""), "", IF(COUNTIFS(【データ】蓄積用!A$2:A$10000, AF$5, 【データ】蓄積用!C$2:C$10000, $A110, 【データ】蓄積用!D$2:D$10000, "&gt;=3000", 【データ】蓄積用!E$2:E$10000, "&gt;=1500")&gt;0, "〇", IF(COUNTIFS(【データ】蓄積用!A$2:A$10000, AF$5, 【データ】蓄積用!C$2:C$10000, $A110, 【データ】蓄積用!Q$2:Q$10000, 1, 【データ】蓄積用!AC$2:AC$10000, "&gt;=4.0")&gt;0, "〇", "×")))</f>
        <v>×</v>
      </c>
      <c r="AG110" t="str">
        <f>IF(OR($A110="", AG$5=""), "", IF(COUNTIFS(【データ】蓄積用!A$2:A$10000, AG$5, 【データ】蓄積用!C$2:C$10000, $A110, 【データ】蓄積用!D$2:D$10000, "&gt;=3000", 【データ】蓄積用!E$2:E$10000, "&gt;=1500")&gt;0, "〇", IF(COUNTIFS(【データ】蓄積用!A$2:A$10000, AG$5, 【データ】蓄積用!C$2:C$10000, $A110, 【データ】蓄積用!Q$2:Q$10000, 1, 【データ】蓄積用!AC$2:AC$10000, "&gt;=4.0")&gt;0, "〇", "×")))</f>
        <v>×</v>
      </c>
      <c r="AH110" t="str">
        <f>IF(OR($A110="", AH$5=""), "", IF(COUNTIFS(【データ】蓄積用!A$2:A$10000, AH$5, 【データ】蓄積用!C$2:C$10000, $A110, 【データ】蓄積用!D$2:D$10000, "&gt;=3000", 【データ】蓄積用!E$2:E$10000, "&gt;=1500")&gt;0, "〇", IF(COUNTIFS(【データ】蓄積用!A$2:A$10000, AH$5, 【データ】蓄積用!C$2:C$10000, $A110, 【データ】蓄積用!Q$2:Q$10000, 1, 【データ】蓄積用!AC$2:AC$10000, "&gt;=4.0")&gt;0, "〇", "×")))</f>
        <v>×</v>
      </c>
      <c r="AI110" t="str">
        <f>IF(OR($A110="", AI$5=""), "", IF(COUNTIFS(【データ】蓄積用!A$2:A$10000, AI$5, 【データ】蓄積用!C$2:C$10000, $A110, 【データ】蓄積用!D$2:D$10000, "&gt;=3000", 【データ】蓄積用!E$2:E$10000, "&gt;=1500")&gt;0, "〇", IF(COUNTIFS(【データ】蓄積用!A$2:A$10000, AI$5, 【データ】蓄積用!C$2:C$10000, $A110, 【データ】蓄積用!Q$2:Q$10000, 1, 【データ】蓄積用!AC$2:AC$10000, "&gt;=4.0")&gt;0, "〇", "×")))</f>
        <v>×</v>
      </c>
      <c r="AJ110" t="str">
        <f>IF(OR($A110="", AJ$5=""), "", IF(COUNTIFS(【データ】蓄積用!A$2:A$10000, AJ$5, 【データ】蓄積用!C$2:C$10000, $A110, 【データ】蓄積用!D$2:D$10000, "&gt;=3000", 【データ】蓄積用!E$2:E$10000, "&gt;=1500")&gt;0, "〇", IF(COUNTIFS(【データ】蓄積用!A$2:A$10000, AJ$5, 【データ】蓄積用!C$2:C$10000, $A110, 【データ】蓄積用!Q$2:Q$10000, 1, 【データ】蓄積用!AC$2:AC$10000, "&gt;=4.0")&gt;0, "〇", "×")))</f>
        <v>×</v>
      </c>
      <c r="AK110" t="str">
        <f>IF(OR($A110="", AK$5=""), "", IF(COUNTIFS(【データ】蓄積用!A$2:A$10000, AK$5, 【データ】蓄積用!C$2:C$10000, $A110, 【データ】蓄積用!D$2:D$10000, "&gt;=3000", 【データ】蓄積用!E$2:E$10000, "&gt;=1500")&gt;0, "〇", IF(COUNTIFS(【データ】蓄積用!A$2:A$10000, AK$5, 【データ】蓄積用!C$2:C$10000, $A110, 【データ】蓄積用!Q$2:Q$10000, 1, 【データ】蓄積用!AC$2:AC$10000, "&gt;=4.0")&gt;0, "〇", "×")))</f>
        <v>×</v>
      </c>
      <c r="AL110" t="str">
        <f>IF(OR($A110="", AL$5=""), "", IF(COUNTIFS(【データ】蓄積用!A$2:A$10000, AL$5, 【データ】蓄積用!C$2:C$10000, $A110, 【データ】蓄積用!D$2:D$10000, "&gt;=3000", 【データ】蓄積用!E$2:E$10000, "&gt;=1500")&gt;0, "〇", IF(COUNTIFS(【データ】蓄積用!A$2:A$10000, AL$5, 【データ】蓄積用!C$2:C$10000, $A110, 【データ】蓄積用!Q$2:Q$10000, 1, 【データ】蓄積用!AC$2:AC$10000, "&gt;=4.0")&gt;0, "〇", "×")))</f>
        <v>×</v>
      </c>
      <c r="AM110" t="str">
        <f>IF(OR($A110="", AM$5=""), "", IF(COUNTIFS(【データ】蓄積用!A$2:A$10000, AM$5, 【データ】蓄積用!C$2:C$10000, $A110, 【データ】蓄積用!D$2:D$10000, "&gt;=3000", 【データ】蓄積用!E$2:E$10000, "&gt;=1500")&gt;0, "〇", IF(COUNTIFS(【データ】蓄積用!A$2:A$10000, AM$5, 【データ】蓄積用!C$2:C$10000, $A110, 【データ】蓄積用!Q$2:Q$10000, 1, 【データ】蓄積用!AC$2:AC$10000, "&gt;=4.0")&gt;0, "〇", "×")))</f>
        <v>×</v>
      </c>
      <c r="AN110" t="str">
        <f>IF(OR($A110="", AN$5=""), "", IF(COUNTIFS(【データ】蓄積用!A$2:A$10000, AN$5, 【データ】蓄積用!C$2:C$10000, $A110, 【データ】蓄積用!D$2:D$10000, "&gt;=3000", 【データ】蓄積用!E$2:E$10000, "&gt;=1500")&gt;0, "〇", IF(COUNTIFS(【データ】蓄積用!A$2:A$10000, AN$5, 【データ】蓄積用!C$2:C$10000, $A110, 【データ】蓄積用!Q$2:Q$10000, 1, 【データ】蓄積用!AC$2:AC$10000, "&gt;=4.0")&gt;0, "〇", "×")))</f>
        <v>×</v>
      </c>
      <c r="AO110" t="str">
        <f>IF(OR($A110="", AO$5=""), "", IF(COUNTIFS(【データ】蓄積用!A$2:A$10000, AO$5, 【データ】蓄積用!C$2:C$10000, $A110, 【データ】蓄積用!D$2:D$10000, "&gt;=3000", 【データ】蓄積用!E$2:E$10000, "&gt;=1500")&gt;0, "〇", IF(COUNTIFS(【データ】蓄積用!A$2:A$10000, AO$5, 【データ】蓄積用!C$2:C$10000, $A110, 【データ】蓄積用!Q$2:Q$10000, 1, 【データ】蓄積用!AC$2:AC$10000, "&gt;=4.0")&gt;0, "〇", "×")))</f>
        <v>×</v>
      </c>
      <c r="AP110" t="str">
        <f>IF(OR($A110="", AP$5=""), "", IF(COUNTIFS(【データ】蓄積用!A$2:A$10000, AP$5, 【データ】蓄積用!C$2:C$10000, $A110, 【データ】蓄積用!D$2:D$10000, "&gt;=3000", 【データ】蓄積用!E$2:E$10000, "&gt;=1500")&gt;0, "〇", IF(COUNTIFS(【データ】蓄積用!A$2:A$10000, AP$5, 【データ】蓄積用!C$2:C$10000, $A110, 【データ】蓄積用!Q$2:Q$10000, 1, 【データ】蓄積用!AC$2:AC$10000, "&gt;=4.0")&gt;0, "〇", "×")))</f>
        <v>×</v>
      </c>
      <c r="AQ110" t="str">
        <f>IF(OR($A110="", AQ$5=""), "", IF(COUNTIFS(【データ】蓄積用!A$2:A$10000, AQ$5, 【データ】蓄積用!C$2:C$10000, $A110, 【データ】蓄積用!D$2:D$10000, "&gt;=3000", 【データ】蓄積用!E$2:E$10000, "&gt;=1500")&gt;0, "〇", IF(COUNTIFS(【データ】蓄積用!A$2:A$10000, AQ$5, 【データ】蓄積用!C$2:C$10000, $A110, 【データ】蓄積用!Q$2:Q$10000, 1, 【データ】蓄積用!AC$2:AC$10000, "&gt;=4.0")&gt;0, "〇", "×")))</f>
        <v>×</v>
      </c>
      <c r="AR110" t="str">
        <f>IF(OR($A110="", AR$5=""), "", IF(COUNTIFS(【データ】蓄積用!A$2:A$10000, AR$5, 【データ】蓄積用!C$2:C$10000, $A110, 【データ】蓄積用!D$2:D$10000, "&gt;=3000", 【データ】蓄積用!E$2:E$10000, "&gt;=1500")&gt;0, "〇", IF(COUNTIFS(【データ】蓄積用!A$2:A$10000, AR$5, 【データ】蓄積用!C$2:C$10000, $A110, 【データ】蓄積用!Q$2:Q$10000, 1, 【データ】蓄積用!AC$2:AC$10000, "&gt;=4.0")&gt;0, "〇", "×")))</f>
        <v>×</v>
      </c>
      <c r="AS110" t="str">
        <f>IF(OR($A110="", AS$5=""), "", IF(COUNTIFS(【データ】蓄積用!A$2:A$10000, AS$5, 【データ】蓄積用!C$2:C$10000, $A110, 【データ】蓄積用!D$2:D$10000, "&gt;=3000", 【データ】蓄積用!E$2:E$10000, "&gt;=1500")&gt;0, "〇", IF(COUNTIFS(【データ】蓄積用!A$2:A$10000, AS$5, 【データ】蓄積用!C$2:C$10000, $A110, 【データ】蓄積用!Q$2:Q$10000, 1, 【データ】蓄積用!AC$2:AC$10000, "&gt;=4.0")&gt;0, "〇", "×")))</f>
        <v>×</v>
      </c>
      <c r="AT110" t="str">
        <f>IF(OR($A110="", AT$5=""), "", IF(COUNTIFS(【データ】蓄積用!A$2:A$10000, AT$5, 【データ】蓄積用!C$2:C$10000, $A110, 【データ】蓄積用!D$2:D$10000, "&gt;=3000", 【データ】蓄積用!E$2:E$10000, "&gt;=1500")&gt;0, "〇", IF(COUNTIFS(【データ】蓄積用!A$2:A$10000, AT$5, 【データ】蓄積用!C$2:C$10000, $A110, 【データ】蓄積用!Q$2:Q$10000, 1, 【データ】蓄積用!AC$2:AC$10000, "&gt;=4.0")&gt;0, "〇", "×")))</f>
        <v>×</v>
      </c>
      <c r="AU110" t="str">
        <f>IF(OR($A110="", AU$5=""), "", IF(COUNTIFS(【データ】蓄積用!A$2:A$10000, AU$5, 【データ】蓄積用!C$2:C$10000, $A110, 【データ】蓄積用!D$2:D$10000, "&gt;=3000", 【データ】蓄積用!E$2:E$10000, "&gt;=1500")&gt;0, "〇", IF(COUNTIFS(【データ】蓄積用!A$2:A$10000, AU$5, 【データ】蓄積用!C$2:C$10000, $A110, 【データ】蓄積用!Q$2:Q$10000, 1, 【データ】蓄積用!AC$2:AC$10000, "&gt;=4.0")&gt;0, "〇", "×")))</f>
        <v>×</v>
      </c>
      <c r="AV110" t="str">
        <f>IF(OR($A110="", AV$5=""), "", IF(COUNTIFS(【データ】蓄積用!A$2:A$10000, AV$5, 【データ】蓄積用!C$2:C$10000, $A110, 【データ】蓄積用!D$2:D$10000, "&gt;=3000", 【データ】蓄積用!E$2:E$10000, "&gt;=1500")&gt;0, "〇", IF(COUNTIFS(【データ】蓄積用!A$2:A$10000, AV$5, 【データ】蓄積用!C$2:C$10000, $A110, 【データ】蓄積用!Q$2:Q$10000, 1, 【データ】蓄積用!AC$2:AC$10000, "&gt;=4.0")&gt;0, "〇", "×")))</f>
        <v>×</v>
      </c>
      <c r="AW110" t="str">
        <f>IF(OR($A110="", AW$5=""), "", IF(COUNTIFS(【データ】蓄積用!A$2:A$10000, AW$5, 【データ】蓄積用!C$2:C$10000, $A110, 【データ】蓄積用!D$2:D$10000, "&gt;=3000", 【データ】蓄積用!E$2:E$10000, "&gt;=1500")&gt;0, "〇", IF(COUNTIFS(【データ】蓄積用!A$2:A$10000, AW$5, 【データ】蓄積用!C$2:C$10000, $A110, 【データ】蓄積用!Q$2:Q$10000, 1, 【データ】蓄積用!AC$2:AC$10000, "&gt;=4.0")&gt;0, "〇", "×")))</f>
        <v>×</v>
      </c>
      <c r="AX110" t="str">
        <f>IF(OR($A110="", AX$5=""), "", IF(COUNTIFS(【データ】蓄積用!A$2:A$10000, AX$5, 【データ】蓄積用!C$2:C$10000, $A110, 【データ】蓄積用!D$2:D$10000, "&gt;=3000", 【データ】蓄積用!E$2:E$10000, "&gt;=1500")&gt;0, "〇", IF(COUNTIFS(【データ】蓄積用!A$2:A$10000, AX$5, 【データ】蓄積用!C$2:C$10000, $A110, 【データ】蓄積用!Q$2:Q$10000, 1, 【データ】蓄積用!AC$2:AC$10000, "&gt;=4.0")&gt;0, "〇", "×")))</f>
        <v>×</v>
      </c>
      <c r="AY110" t="str">
        <f>IF(OR($A110="", AY$5=""), "", IF(COUNTIFS(【データ】蓄積用!A$2:A$10000, AY$5, 【データ】蓄積用!C$2:C$10000, $A110, 【データ】蓄積用!D$2:D$10000, "&gt;=3000", 【データ】蓄積用!E$2:E$10000, "&gt;=1500")&gt;0, "〇", IF(COUNTIFS(【データ】蓄積用!A$2:A$10000, AY$5, 【データ】蓄積用!C$2:C$10000, $A110, 【データ】蓄積用!Q$2:Q$10000, 1, 【データ】蓄積用!AC$2:AC$10000, "&gt;=4.0")&gt;0, "〇", "×")))</f>
        <v/>
      </c>
    </row>
    <row r="111" spans="1:51">
      <c r="A111">
        <v>717</v>
      </c>
      <c r="B111" t="str">
        <f>IF(OR($A111="", B$5=""), "", IF(COUNTIFS(【データ】蓄積用!A$2:A$10000, B$5, 【データ】蓄積用!C$2:C$10000, $A111, 【データ】蓄積用!D$2:D$10000, "&gt;=3000", 【データ】蓄積用!E$2:E$10000, "&gt;=1500")&gt;0, "〇", IF(COUNTIFS(【データ】蓄積用!A$2:A$10000, B$5, 【データ】蓄積用!C$2:C$10000, $A111, 【データ】蓄積用!Q$2:Q$10000, 1, 【データ】蓄積用!AC$2:AC$10000, "&gt;=4.0")&gt;0, "〇", "×")))</f>
        <v>×</v>
      </c>
      <c r="C111" t="str">
        <f>IF(OR($A111="", C$5=""), "", IF(COUNTIFS(【データ】蓄積用!A$2:A$10000, C$5, 【データ】蓄積用!C$2:C$10000, $A111, 【データ】蓄積用!D$2:D$10000, "&gt;=3000", 【データ】蓄積用!E$2:E$10000, "&gt;=1500")&gt;0, "〇", IF(COUNTIFS(【データ】蓄積用!A$2:A$10000, C$5, 【データ】蓄積用!C$2:C$10000, $A111, 【データ】蓄積用!Q$2:Q$10000, 1, 【データ】蓄積用!AC$2:AC$10000, "&gt;=4.0")&gt;0, "〇", "×")))</f>
        <v>×</v>
      </c>
      <c r="D111" t="str">
        <f>IF(OR($A111="", D$5=""), "", IF(COUNTIFS(【データ】蓄積用!A$2:A$10000, D$5, 【データ】蓄積用!C$2:C$10000, $A111, 【データ】蓄積用!D$2:D$10000, "&gt;=3000", 【データ】蓄積用!E$2:E$10000, "&gt;=1500")&gt;0, "〇", IF(COUNTIFS(【データ】蓄積用!A$2:A$10000, D$5, 【データ】蓄積用!C$2:C$10000, $A111, 【データ】蓄積用!Q$2:Q$10000, 1, 【データ】蓄積用!AC$2:AC$10000, "&gt;=4.0")&gt;0, "〇", "×")))</f>
        <v>×</v>
      </c>
      <c r="E111" t="str">
        <f>IF(OR($A111="", E$5=""), "", IF(COUNTIFS(【データ】蓄積用!A$2:A$10000, E$5, 【データ】蓄積用!C$2:C$10000, $A111, 【データ】蓄積用!D$2:D$10000, "&gt;=3000", 【データ】蓄積用!E$2:E$10000, "&gt;=1500")&gt;0, "〇", IF(COUNTIFS(【データ】蓄積用!A$2:A$10000, E$5, 【データ】蓄積用!C$2:C$10000, $A111, 【データ】蓄積用!Q$2:Q$10000, 1, 【データ】蓄積用!AC$2:AC$10000, "&gt;=4.0")&gt;0, "〇", "×")))</f>
        <v>×</v>
      </c>
      <c r="F111" t="str">
        <f>IF(OR($A111="", F$5=""), "", IF(COUNTIFS(【データ】蓄積用!A$2:A$10000, F$5, 【データ】蓄積用!C$2:C$10000, $A111, 【データ】蓄積用!D$2:D$10000, "&gt;=3000", 【データ】蓄積用!E$2:E$10000, "&gt;=1500")&gt;0, "〇", IF(COUNTIFS(【データ】蓄積用!A$2:A$10000, F$5, 【データ】蓄積用!C$2:C$10000, $A111, 【データ】蓄積用!Q$2:Q$10000, 1, 【データ】蓄積用!AC$2:AC$10000, "&gt;=4.0")&gt;0, "〇", "×")))</f>
        <v>×</v>
      </c>
      <c r="G111" t="str">
        <f>IF(OR($A111="", G$5=""), "", IF(COUNTIFS(【データ】蓄積用!A$2:A$10000, G$5, 【データ】蓄積用!C$2:C$10000, $A111, 【データ】蓄積用!D$2:D$10000, "&gt;=3000", 【データ】蓄積用!E$2:E$10000, "&gt;=1500")&gt;0, "〇", IF(COUNTIFS(【データ】蓄積用!A$2:A$10000, G$5, 【データ】蓄積用!C$2:C$10000, $A111, 【データ】蓄積用!Q$2:Q$10000, 1, 【データ】蓄積用!AC$2:AC$10000, "&gt;=4.0")&gt;0, "〇", "×")))</f>
        <v>×</v>
      </c>
      <c r="H111" t="str">
        <f>IF(OR($A111="", H$5=""), "", IF(COUNTIFS(【データ】蓄積用!A$2:A$10000, H$5, 【データ】蓄積用!C$2:C$10000, $A111, 【データ】蓄積用!D$2:D$10000, "&gt;=3000", 【データ】蓄積用!E$2:E$10000, "&gt;=1500")&gt;0, "〇", IF(COUNTIFS(【データ】蓄積用!A$2:A$10000, H$5, 【データ】蓄積用!C$2:C$10000, $A111, 【データ】蓄積用!Q$2:Q$10000, 1, 【データ】蓄積用!AC$2:AC$10000, "&gt;=4.0")&gt;0, "〇", "×")))</f>
        <v>×</v>
      </c>
      <c r="I111" t="str">
        <f>IF(OR($A111="", I$5=""), "", IF(COUNTIFS(【データ】蓄積用!A$2:A$10000, I$5, 【データ】蓄積用!C$2:C$10000, $A111, 【データ】蓄積用!D$2:D$10000, "&gt;=3000", 【データ】蓄積用!E$2:E$10000, "&gt;=1500")&gt;0, "〇", IF(COUNTIFS(【データ】蓄積用!A$2:A$10000, I$5, 【データ】蓄積用!C$2:C$10000, $A111, 【データ】蓄積用!Q$2:Q$10000, 1, 【データ】蓄積用!AC$2:AC$10000, "&gt;=4.0")&gt;0, "〇", "×")))</f>
        <v>×</v>
      </c>
      <c r="J111" t="str">
        <f>IF(OR($A111="", J$5=""), "", IF(COUNTIFS(【データ】蓄積用!A$2:A$10000, J$5, 【データ】蓄積用!C$2:C$10000, $A111, 【データ】蓄積用!D$2:D$10000, "&gt;=3000", 【データ】蓄積用!E$2:E$10000, "&gt;=1500")&gt;0, "〇", IF(COUNTIFS(【データ】蓄積用!A$2:A$10000, J$5, 【データ】蓄積用!C$2:C$10000, $A111, 【データ】蓄積用!Q$2:Q$10000, 1, 【データ】蓄積用!AC$2:AC$10000, "&gt;=4.0")&gt;0, "〇", "×")))</f>
        <v>×</v>
      </c>
      <c r="K111" t="str">
        <f>IF(OR($A111="", K$5=""), "", IF(COUNTIFS(【データ】蓄積用!A$2:A$10000, K$5, 【データ】蓄積用!C$2:C$10000, $A111, 【データ】蓄積用!D$2:D$10000, "&gt;=3000", 【データ】蓄積用!E$2:E$10000, "&gt;=1500")&gt;0, "〇", IF(COUNTIFS(【データ】蓄積用!A$2:A$10000, K$5, 【データ】蓄積用!C$2:C$10000, $A111, 【データ】蓄積用!Q$2:Q$10000, 1, 【データ】蓄積用!AC$2:AC$10000, "&gt;=4.0")&gt;0, "〇", "×")))</f>
        <v>×</v>
      </c>
      <c r="L111" t="str">
        <f>IF(OR($A111="", L$5=""), "", IF(COUNTIFS(【データ】蓄積用!A$2:A$10000, L$5, 【データ】蓄積用!C$2:C$10000, $A111, 【データ】蓄積用!D$2:D$10000, "&gt;=3000", 【データ】蓄積用!E$2:E$10000, "&gt;=1500")&gt;0, "〇", IF(COUNTIFS(【データ】蓄積用!A$2:A$10000, L$5, 【データ】蓄積用!C$2:C$10000, $A111, 【データ】蓄積用!Q$2:Q$10000, 1, 【データ】蓄積用!AC$2:AC$10000, "&gt;=4.0")&gt;0, "〇", "×")))</f>
        <v>×</v>
      </c>
      <c r="M111" t="str">
        <f>IF(OR($A111="", M$5=""), "", IF(COUNTIFS(【データ】蓄積用!A$2:A$10000, M$5, 【データ】蓄積用!C$2:C$10000, $A111, 【データ】蓄積用!D$2:D$10000, "&gt;=3000", 【データ】蓄積用!E$2:E$10000, "&gt;=1500")&gt;0, "〇", IF(COUNTIFS(【データ】蓄積用!A$2:A$10000, M$5, 【データ】蓄積用!C$2:C$10000, $A111, 【データ】蓄積用!Q$2:Q$10000, 1, 【データ】蓄積用!AC$2:AC$10000, "&gt;=4.0")&gt;0, "〇", "×")))</f>
        <v>×</v>
      </c>
      <c r="N111" t="str">
        <f>IF(OR($A111="", N$5=""), "", IF(COUNTIFS(【データ】蓄積用!A$2:A$10000, N$5, 【データ】蓄積用!C$2:C$10000, $A111, 【データ】蓄積用!D$2:D$10000, "&gt;=3000", 【データ】蓄積用!E$2:E$10000, "&gt;=1500")&gt;0, "〇", IF(COUNTIFS(【データ】蓄積用!A$2:A$10000, N$5, 【データ】蓄積用!C$2:C$10000, $A111, 【データ】蓄積用!Q$2:Q$10000, 1, 【データ】蓄積用!AC$2:AC$10000, "&gt;=4.0")&gt;0, "〇", "×")))</f>
        <v>×</v>
      </c>
      <c r="O111" t="str">
        <f>IF(OR($A111="", O$5=""), "", IF(COUNTIFS(【データ】蓄積用!A$2:A$10000, O$5, 【データ】蓄積用!C$2:C$10000, $A111, 【データ】蓄積用!D$2:D$10000, "&gt;=3000", 【データ】蓄積用!E$2:E$10000, "&gt;=1500")&gt;0, "〇", IF(COUNTIFS(【データ】蓄積用!A$2:A$10000, O$5, 【データ】蓄積用!C$2:C$10000, $A111, 【データ】蓄積用!Q$2:Q$10000, 1, 【データ】蓄積用!AC$2:AC$10000, "&gt;=4.0")&gt;0, "〇", "×")))</f>
        <v>×</v>
      </c>
      <c r="P111" t="str">
        <f>IF(OR($A111="", P$5=""), "", IF(COUNTIFS(【データ】蓄積用!A$2:A$10000, P$5, 【データ】蓄積用!C$2:C$10000, $A111, 【データ】蓄積用!D$2:D$10000, "&gt;=3000", 【データ】蓄積用!E$2:E$10000, "&gt;=1500")&gt;0, "〇", IF(COUNTIFS(【データ】蓄積用!A$2:A$10000, P$5, 【データ】蓄積用!C$2:C$10000, $A111, 【データ】蓄積用!Q$2:Q$10000, 1, 【データ】蓄積用!AC$2:AC$10000, "&gt;=4.0")&gt;0, "〇", "×")))</f>
        <v>×</v>
      </c>
      <c r="Q111" t="str">
        <f>IF(OR($A111="", Q$5=""), "", IF(COUNTIFS(【データ】蓄積用!A$2:A$10000, Q$5, 【データ】蓄積用!C$2:C$10000, $A111, 【データ】蓄積用!D$2:D$10000, "&gt;=3000", 【データ】蓄積用!E$2:E$10000, "&gt;=1500")&gt;0, "〇", IF(COUNTIFS(【データ】蓄積用!A$2:A$10000, Q$5, 【データ】蓄積用!C$2:C$10000, $A111, 【データ】蓄積用!Q$2:Q$10000, 1, 【データ】蓄積用!AC$2:AC$10000, "&gt;=4.0")&gt;0, "〇", "×")))</f>
        <v>×</v>
      </c>
      <c r="R111" t="str">
        <f>IF(OR($A111="", R$5=""), "", IF(COUNTIFS(【データ】蓄積用!A$2:A$10000, R$5, 【データ】蓄積用!C$2:C$10000, $A111, 【データ】蓄積用!D$2:D$10000, "&gt;=3000", 【データ】蓄積用!E$2:E$10000, "&gt;=1500")&gt;0, "〇", IF(COUNTIFS(【データ】蓄積用!A$2:A$10000, R$5, 【データ】蓄積用!C$2:C$10000, $A111, 【データ】蓄積用!Q$2:Q$10000, 1, 【データ】蓄積用!AC$2:AC$10000, "&gt;=4.0")&gt;0, "〇", "×")))</f>
        <v>×</v>
      </c>
      <c r="S111" t="str">
        <f>IF(OR($A111="", S$5=""), "", IF(COUNTIFS(【データ】蓄積用!A$2:A$10000, S$5, 【データ】蓄積用!C$2:C$10000, $A111, 【データ】蓄積用!D$2:D$10000, "&gt;=3000", 【データ】蓄積用!E$2:E$10000, "&gt;=1500")&gt;0, "〇", IF(COUNTIFS(【データ】蓄積用!A$2:A$10000, S$5, 【データ】蓄積用!C$2:C$10000, $A111, 【データ】蓄積用!Q$2:Q$10000, 1, 【データ】蓄積用!AC$2:AC$10000, "&gt;=4.0")&gt;0, "〇", "×")))</f>
        <v>×</v>
      </c>
      <c r="T111" t="str">
        <f>IF(OR($A111="", T$5=""), "", IF(COUNTIFS(【データ】蓄積用!A$2:A$10000, T$5, 【データ】蓄積用!C$2:C$10000, $A111, 【データ】蓄積用!D$2:D$10000, "&gt;=3000", 【データ】蓄積用!E$2:E$10000, "&gt;=1500")&gt;0, "〇", IF(COUNTIFS(【データ】蓄積用!A$2:A$10000, T$5, 【データ】蓄積用!C$2:C$10000, $A111, 【データ】蓄積用!Q$2:Q$10000, 1, 【データ】蓄積用!AC$2:AC$10000, "&gt;=4.0")&gt;0, "〇", "×")))</f>
        <v>×</v>
      </c>
      <c r="U111" t="str">
        <f>IF(OR($A111="", U$5=""), "", IF(COUNTIFS(【データ】蓄積用!A$2:A$10000, U$5, 【データ】蓄積用!C$2:C$10000, $A111, 【データ】蓄積用!D$2:D$10000, "&gt;=3000", 【データ】蓄積用!E$2:E$10000, "&gt;=1500")&gt;0, "〇", IF(COUNTIFS(【データ】蓄積用!A$2:A$10000, U$5, 【データ】蓄積用!C$2:C$10000, $A111, 【データ】蓄積用!Q$2:Q$10000, 1, 【データ】蓄積用!AC$2:AC$10000, "&gt;=4.0")&gt;0, "〇", "×")))</f>
        <v>×</v>
      </c>
      <c r="V111" t="str">
        <f>IF(OR($A111="", V$5=""), "", IF(COUNTIFS(【データ】蓄積用!A$2:A$10000, V$5, 【データ】蓄積用!C$2:C$10000, $A111, 【データ】蓄積用!D$2:D$10000, "&gt;=3000", 【データ】蓄積用!E$2:E$10000, "&gt;=1500")&gt;0, "〇", IF(COUNTIFS(【データ】蓄積用!A$2:A$10000, V$5, 【データ】蓄積用!C$2:C$10000, $A111, 【データ】蓄積用!Q$2:Q$10000, 1, 【データ】蓄積用!AC$2:AC$10000, "&gt;=4.0")&gt;0, "〇", "×")))</f>
        <v>×</v>
      </c>
      <c r="W111" t="str">
        <f>IF(OR($A111="", W$5=""), "", IF(COUNTIFS(【データ】蓄積用!A$2:A$10000, W$5, 【データ】蓄積用!C$2:C$10000, $A111, 【データ】蓄積用!D$2:D$10000, "&gt;=3000", 【データ】蓄積用!E$2:E$10000, "&gt;=1500")&gt;0, "〇", IF(COUNTIFS(【データ】蓄積用!A$2:A$10000, W$5, 【データ】蓄積用!C$2:C$10000, $A111, 【データ】蓄積用!Q$2:Q$10000, 1, 【データ】蓄積用!AC$2:AC$10000, "&gt;=4.0")&gt;0, "〇", "×")))</f>
        <v>×</v>
      </c>
      <c r="X111" t="str">
        <f>IF(OR($A111="", X$5=""), "", IF(COUNTIFS(【データ】蓄積用!A$2:A$10000, X$5, 【データ】蓄積用!C$2:C$10000, $A111, 【データ】蓄積用!D$2:D$10000, "&gt;=3000", 【データ】蓄積用!E$2:E$10000, "&gt;=1500")&gt;0, "〇", IF(COUNTIFS(【データ】蓄積用!A$2:A$10000, X$5, 【データ】蓄積用!C$2:C$10000, $A111, 【データ】蓄積用!Q$2:Q$10000, 1, 【データ】蓄積用!AC$2:AC$10000, "&gt;=4.0")&gt;0, "〇", "×")))</f>
        <v>×</v>
      </c>
      <c r="Y111" t="str">
        <f>IF(OR($A111="", Y$5=""), "", IF(COUNTIFS(【データ】蓄積用!A$2:A$10000, Y$5, 【データ】蓄積用!C$2:C$10000, $A111, 【データ】蓄積用!D$2:D$10000, "&gt;=3000", 【データ】蓄積用!E$2:E$10000, "&gt;=1500")&gt;0, "〇", IF(COUNTIFS(【データ】蓄積用!A$2:A$10000, Y$5, 【データ】蓄積用!C$2:C$10000, $A111, 【データ】蓄積用!Q$2:Q$10000, 1, 【データ】蓄積用!AC$2:AC$10000, "&gt;=4.0")&gt;0, "〇", "×")))</f>
        <v>×</v>
      </c>
      <c r="Z111" t="str">
        <f>IF(OR($A111="", Z$5=""), "", IF(COUNTIFS(【データ】蓄積用!A$2:A$10000, Z$5, 【データ】蓄積用!C$2:C$10000, $A111, 【データ】蓄積用!D$2:D$10000, "&gt;=3000", 【データ】蓄積用!E$2:E$10000, "&gt;=1500")&gt;0, "〇", IF(COUNTIFS(【データ】蓄積用!A$2:A$10000, Z$5, 【データ】蓄積用!C$2:C$10000, $A111, 【データ】蓄積用!Q$2:Q$10000, 1, 【データ】蓄積用!AC$2:AC$10000, "&gt;=4.0")&gt;0, "〇", "×")))</f>
        <v>×</v>
      </c>
      <c r="AA111" t="str">
        <f>IF(OR($A111="", AA$5=""), "", IF(COUNTIFS(【データ】蓄積用!A$2:A$10000, AA$5, 【データ】蓄積用!C$2:C$10000, $A111, 【データ】蓄積用!D$2:D$10000, "&gt;=3000", 【データ】蓄積用!E$2:E$10000, "&gt;=1500")&gt;0, "〇", IF(COUNTIFS(【データ】蓄積用!A$2:A$10000, AA$5, 【データ】蓄積用!C$2:C$10000, $A111, 【データ】蓄積用!Q$2:Q$10000, 1, 【データ】蓄積用!AC$2:AC$10000, "&gt;=4.0")&gt;0, "〇", "×")))</f>
        <v>×</v>
      </c>
      <c r="AB111" t="str">
        <f>IF(OR($A111="", AB$5=""), "", IF(COUNTIFS(【データ】蓄積用!A$2:A$10000, AB$5, 【データ】蓄積用!C$2:C$10000, $A111, 【データ】蓄積用!D$2:D$10000, "&gt;=3000", 【データ】蓄積用!E$2:E$10000, "&gt;=1500")&gt;0, "〇", IF(COUNTIFS(【データ】蓄積用!A$2:A$10000, AB$5, 【データ】蓄積用!C$2:C$10000, $A111, 【データ】蓄積用!Q$2:Q$10000, 1, 【データ】蓄積用!AC$2:AC$10000, "&gt;=4.0")&gt;0, "〇", "×")))</f>
        <v>×</v>
      </c>
      <c r="AC111" t="str">
        <f>IF(OR($A111="", AC$5=""), "", IF(COUNTIFS(【データ】蓄積用!A$2:A$10000, AC$5, 【データ】蓄積用!C$2:C$10000, $A111, 【データ】蓄積用!D$2:D$10000, "&gt;=3000", 【データ】蓄積用!E$2:E$10000, "&gt;=1500")&gt;0, "〇", IF(COUNTIFS(【データ】蓄積用!A$2:A$10000, AC$5, 【データ】蓄積用!C$2:C$10000, $A111, 【データ】蓄積用!Q$2:Q$10000, 1, 【データ】蓄積用!AC$2:AC$10000, "&gt;=4.0")&gt;0, "〇", "×")))</f>
        <v>×</v>
      </c>
      <c r="AD111" t="str">
        <f>IF(OR($A111="", AD$5=""), "", IF(COUNTIFS(【データ】蓄積用!A$2:A$10000, AD$5, 【データ】蓄積用!C$2:C$10000, $A111, 【データ】蓄積用!D$2:D$10000, "&gt;=3000", 【データ】蓄積用!E$2:E$10000, "&gt;=1500")&gt;0, "〇", IF(COUNTIFS(【データ】蓄積用!A$2:A$10000, AD$5, 【データ】蓄積用!C$2:C$10000, $A111, 【データ】蓄積用!Q$2:Q$10000, 1, 【データ】蓄積用!AC$2:AC$10000, "&gt;=4.0")&gt;0, "〇", "×")))</f>
        <v>×</v>
      </c>
      <c r="AE111" t="str">
        <f>IF(OR($A111="", AE$5=""), "", IF(COUNTIFS(【データ】蓄積用!A$2:A$10000, AE$5, 【データ】蓄積用!C$2:C$10000, $A111, 【データ】蓄積用!D$2:D$10000, "&gt;=3000", 【データ】蓄積用!E$2:E$10000, "&gt;=1500")&gt;0, "〇", IF(COUNTIFS(【データ】蓄積用!A$2:A$10000, AE$5, 【データ】蓄積用!C$2:C$10000, $A111, 【データ】蓄積用!Q$2:Q$10000, 1, 【データ】蓄積用!AC$2:AC$10000, "&gt;=4.0")&gt;0, "〇", "×")))</f>
        <v>×</v>
      </c>
      <c r="AF111" t="str">
        <f>IF(OR($A111="", AF$5=""), "", IF(COUNTIFS(【データ】蓄積用!A$2:A$10000, AF$5, 【データ】蓄積用!C$2:C$10000, $A111, 【データ】蓄積用!D$2:D$10000, "&gt;=3000", 【データ】蓄積用!E$2:E$10000, "&gt;=1500")&gt;0, "〇", IF(COUNTIFS(【データ】蓄積用!A$2:A$10000, AF$5, 【データ】蓄積用!C$2:C$10000, $A111, 【データ】蓄積用!Q$2:Q$10000, 1, 【データ】蓄積用!AC$2:AC$10000, "&gt;=4.0")&gt;0, "〇", "×")))</f>
        <v>×</v>
      </c>
      <c r="AG111" t="str">
        <f>IF(OR($A111="", AG$5=""), "", IF(COUNTIFS(【データ】蓄積用!A$2:A$10000, AG$5, 【データ】蓄積用!C$2:C$10000, $A111, 【データ】蓄積用!D$2:D$10000, "&gt;=3000", 【データ】蓄積用!E$2:E$10000, "&gt;=1500")&gt;0, "〇", IF(COUNTIFS(【データ】蓄積用!A$2:A$10000, AG$5, 【データ】蓄積用!C$2:C$10000, $A111, 【データ】蓄積用!Q$2:Q$10000, 1, 【データ】蓄積用!AC$2:AC$10000, "&gt;=4.0")&gt;0, "〇", "×")))</f>
        <v>×</v>
      </c>
      <c r="AH111" t="str">
        <f>IF(OR($A111="", AH$5=""), "", IF(COUNTIFS(【データ】蓄積用!A$2:A$10000, AH$5, 【データ】蓄積用!C$2:C$10000, $A111, 【データ】蓄積用!D$2:D$10000, "&gt;=3000", 【データ】蓄積用!E$2:E$10000, "&gt;=1500")&gt;0, "〇", IF(COUNTIFS(【データ】蓄積用!A$2:A$10000, AH$5, 【データ】蓄積用!C$2:C$10000, $A111, 【データ】蓄積用!Q$2:Q$10000, 1, 【データ】蓄積用!AC$2:AC$10000, "&gt;=4.0")&gt;0, "〇", "×")))</f>
        <v>×</v>
      </c>
      <c r="AI111" t="str">
        <f>IF(OR($A111="", AI$5=""), "", IF(COUNTIFS(【データ】蓄積用!A$2:A$10000, AI$5, 【データ】蓄積用!C$2:C$10000, $A111, 【データ】蓄積用!D$2:D$10000, "&gt;=3000", 【データ】蓄積用!E$2:E$10000, "&gt;=1500")&gt;0, "〇", IF(COUNTIFS(【データ】蓄積用!A$2:A$10000, AI$5, 【データ】蓄積用!C$2:C$10000, $A111, 【データ】蓄積用!Q$2:Q$10000, 1, 【データ】蓄積用!AC$2:AC$10000, "&gt;=4.0")&gt;0, "〇", "×")))</f>
        <v>×</v>
      </c>
      <c r="AJ111" t="str">
        <f>IF(OR($A111="", AJ$5=""), "", IF(COUNTIFS(【データ】蓄積用!A$2:A$10000, AJ$5, 【データ】蓄積用!C$2:C$10000, $A111, 【データ】蓄積用!D$2:D$10000, "&gt;=3000", 【データ】蓄積用!E$2:E$10000, "&gt;=1500")&gt;0, "〇", IF(COUNTIFS(【データ】蓄積用!A$2:A$10000, AJ$5, 【データ】蓄積用!C$2:C$10000, $A111, 【データ】蓄積用!Q$2:Q$10000, 1, 【データ】蓄積用!AC$2:AC$10000, "&gt;=4.0")&gt;0, "〇", "×")))</f>
        <v>×</v>
      </c>
      <c r="AK111" t="str">
        <f>IF(OR($A111="", AK$5=""), "", IF(COUNTIFS(【データ】蓄積用!A$2:A$10000, AK$5, 【データ】蓄積用!C$2:C$10000, $A111, 【データ】蓄積用!D$2:D$10000, "&gt;=3000", 【データ】蓄積用!E$2:E$10000, "&gt;=1500")&gt;0, "〇", IF(COUNTIFS(【データ】蓄積用!A$2:A$10000, AK$5, 【データ】蓄積用!C$2:C$10000, $A111, 【データ】蓄積用!Q$2:Q$10000, 1, 【データ】蓄積用!AC$2:AC$10000, "&gt;=4.0")&gt;0, "〇", "×")))</f>
        <v>×</v>
      </c>
      <c r="AL111" t="str">
        <f>IF(OR($A111="", AL$5=""), "", IF(COUNTIFS(【データ】蓄積用!A$2:A$10000, AL$5, 【データ】蓄積用!C$2:C$10000, $A111, 【データ】蓄積用!D$2:D$10000, "&gt;=3000", 【データ】蓄積用!E$2:E$10000, "&gt;=1500")&gt;0, "〇", IF(COUNTIFS(【データ】蓄積用!A$2:A$10000, AL$5, 【データ】蓄積用!C$2:C$10000, $A111, 【データ】蓄積用!Q$2:Q$10000, 1, 【データ】蓄積用!AC$2:AC$10000, "&gt;=4.0")&gt;0, "〇", "×")))</f>
        <v>×</v>
      </c>
      <c r="AM111" t="str">
        <f>IF(OR($A111="", AM$5=""), "", IF(COUNTIFS(【データ】蓄積用!A$2:A$10000, AM$5, 【データ】蓄積用!C$2:C$10000, $A111, 【データ】蓄積用!D$2:D$10000, "&gt;=3000", 【データ】蓄積用!E$2:E$10000, "&gt;=1500")&gt;0, "〇", IF(COUNTIFS(【データ】蓄積用!A$2:A$10000, AM$5, 【データ】蓄積用!C$2:C$10000, $A111, 【データ】蓄積用!Q$2:Q$10000, 1, 【データ】蓄積用!AC$2:AC$10000, "&gt;=4.0")&gt;0, "〇", "×")))</f>
        <v>×</v>
      </c>
      <c r="AN111" t="str">
        <f>IF(OR($A111="", AN$5=""), "", IF(COUNTIFS(【データ】蓄積用!A$2:A$10000, AN$5, 【データ】蓄積用!C$2:C$10000, $A111, 【データ】蓄積用!D$2:D$10000, "&gt;=3000", 【データ】蓄積用!E$2:E$10000, "&gt;=1500")&gt;0, "〇", IF(COUNTIFS(【データ】蓄積用!A$2:A$10000, AN$5, 【データ】蓄積用!C$2:C$10000, $A111, 【データ】蓄積用!Q$2:Q$10000, 1, 【データ】蓄積用!AC$2:AC$10000, "&gt;=4.0")&gt;0, "〇", "×")))</f>
        <v>×</v>
      </c>
      <c r="AO111" t="str">
        <f>IF(OR($A111="", AO$5=""), "", IF(COUNTIFS(【データ】蓄積用!A$2:A$10000, AO$5, 【データ】蓄積用!C$2:C$10000, $A111, 【データ】蓄積用!D$2:D$10000, "&gt;=3000", 【データ】蓄積用!E$2:E$10000, "&gt;=1500")&gt;0, "〇", IF(COUNTIFS(【データ】蓄積用!A$2:A$10000, AO$5, 【データ】蓄積用!C$2:C$10000, $A111, 【データ】蓄積用!Q$2:Q$10000, 1, 【データ】蓄積用!AC$2:AC$10000, "&gt;=4.0")&gt;0, "〇", "×")))</f>
        <v>×</v>
      </c>
      <c r="AP111" t="str">
        <f>IF(OR($A111="", AP$5=""), "", IF(COUNTIFS(【データ】蓄積用!A$2:A$10000, AP$5, 【データ】蓄積用!C$2:C$10000, $A111, 【データ】蓄積用!D$2:D$10000, "&gt;=3000", 【データ】蓄積用!E$2:E$10000, "&gt;=1500")&gt;0, "〇", IF(COUNTIFS(【データ】蓄積用!A$2:A$10000, AP$5, 【データ】蓄積用!C$2:C$10000, $A111, 【データ】蓄積用!Q$2:Q$10000, 1, 【データ】蓄積用!AC$2:AC$10000, "&gt;=4.0")&gt;0, "〇", "×")))</f>
        <v>×</v>
      </c>
      <c r="AQ111" t="str">
        <f>IF(OR($A111="", AQ$5=""), "", IF(COUNTIFS(【データ】蓄積用!A$2:A$10000, AQ$5, 【データ】蓄積用!C$2:C$10000, $A111, 【データ】蓄積用!D$2:D$10000, "&gt;=3000", 【データ】蓄積用!E$2:E$10000, "&gt;=1500")&gt;0, "〇", IF(COUNTIFS(【データ】蓄積用!A$2:A$10000, AQ$5, 【データ】蓄積用!C$2:C$10000, $A111, 【データ】蓄積用!Q$2:Q$10000, 1, 【データ】蓄積用!AC$2:AC$10000, "&gt;=4.0")&gt;0, "〇", "×")))</f>
        <v>×</v>
      </c>
      <c r="AR111" t="str">
        <f>IF(OR($A111="", AR$5=""), "", IF(COUNTIFS(【データ】蓄積用!A$2:A$10000, AR$5, 【データ】蓄積用!C$2:C$10000, $A111, 【データ】蓄積用!D$2:D$10000, "&gt;=3000", 【データ】蓄積用!E$2:E$10000, "&gt;=1500")&gt;0, "〇", IF(COUNTIFS(【データ】蓄積用!A$2:A$10000, AR$5, 【データ】蓄積用!C$2:C$10000, $A111, 【データ】蓄積用!Q$2:Q$10000, 1, 【データ】蓄積用!AC$2:AC$10000, "&gt;=4.0")&gt;0, "〇", "×")))</f>
        <v>×</v>
      </c>
      <c r="AS111" t="str">
        <f>IF(OR($A111="", AS$5=""), "", IF(COUNTIFS(【データ】蓄積用!A$2:A$10000, AS$5, 【データ】蓄積用!C$2:C$10000, $A111, 【データ】蓄積用!D$2:D$10000, "&gt;=3000", 【データ】蓄積用!E$2:E$10000, "&gt;=1500")&gt;0, "〇", IF(COUNTIFS(【データ】蓄積用!A$2:A$10000, AS$5, 【データ】蓄積用!C$2:C$10000, $A111, 【データ】蓄積用!Q$2:Q$10000, 1, 【データ】蓄積用!AC$2:AC$10000, "&gt;=4.0")&gt;0, "〇", "×")))</f>
        <v>×</v>
      </c>
      <c r="AT111" t="str">
        <f>IF(OR($A111="", AT$5=""), "", IF(COUNTIFS(【データ】蓄積用!A$2:A$10000, AT$5, 【データ】蓄積用!C$2:C$10000, $A111, 【データ】蓄積用!D$2:D$10000, "&gt;=3000", 【データ】蓄積用!E$2:E$10000, "&gt;=1500")&gt;0, "〇", IF(COUNTIFS(【データ】蓄積用!A$2:A$10000, AT$5, 【データ】蓄積用!C$2:C$10000, $A111, 【データ】蓄積用!Q$2:Q$10000, 1, 【データ】蓄積用!AC$2:AC$10000, "&gt;=4.0")&gt;0, "〇", "×")))</f>
        <v>×</v>
      </c>
      <c r="AU111" t="str">
        <f>IF(OR($A111="", AU$5=""), "", IF(COUNTIFS(【データ】蓄積用!A$2:A$10000, AU$5, 【データ】蓄積用!C$2:C$10000, $A111, 【データ】蓄積用!D$2:D$10000, "&gt;=3000", 【データ】蓄積用!E$2:E$10000, "&gt;=1500")&gt;0, "〇", IF(COUNTIFS(【データ】蓄積用!A$2:A$10000, AU$5, 【データ】蓄積用!C$2:C$10000, $A111, 【データ】蓄積用!Q$2:Q$10000, 1, 【データ】蓄積用!AC$2:AC$10000, "&gt;=4.0")&gt;0, "〇", "×")))</f>
        <v>×</v>
      </c>
      <c r="AV111" t="str">
        <f>IF(OR($A111="", AV$5=""), "", IF(COUNTIFS(【データ】蓄積用!A$2:A$10000, AV$5, 【データ】蓄積用!C$2:C$10000, $A111, 【データ】蓄積用!D$2:D$10000, "&gt;=3000", 【データ】蓄積用!E$2:E$10000, "&gt;=1500")&gt;0, "〇", IF(COUNTIFS(【データ】蓄積用!A$2:A$10000, AV$5, 【データ】蓄積用!C$2:C$10000, $A111, 【データ】蓄積用!Q$2:Q$10000, 1, 【データ】蓄積用!AC$2:AC$10000, "&gt;=4.0")&gt;0, "〇", "×")))</f>
        <v>×</v>
      </c>
      <c r="AW111" t="str">
        <f>IF(OR($A111="", AW$5=""), "", IF(COUNTIFS(【データ】蓄積用!A$2:A$10000, AW$5, 【データ】蓄積用!C$2:C$10000, $A111, 【データ】蓄積用!D$2:D$10000, "&gt;=3000", 【データ】蓄積用!E$2:E$10000, "&gt;=1500")&gt;0, "〇", IF(COUNTIFS(【データ】蓄積用!A$2:A$10000, AW$5, 【データ】蓄積用!C$2:C$10000, $A111, 【データ】蓄積用!Q$2:Q$10000, 1, 【データ】蓄積用!AC$2:AC$10000, "&gt;=4.0")&gt;0, "〇", "×")))</f>
        <v>×</v>
      </c>
      <c r="AX111" t="str">
        <f>IF(OR($A111="", AX$5=""), "", IF(COUNTIFS(【データ】蓄積用!A$2:A$10000, AX$5, 【データ】蓄積用!C$2:C$10000, $A111, 【データ】蓄積用!D$2:D$10000, "&gt;=3000", 【データ】蓄積用!E$2:E$10000, "&gt;=1500")&gt;0, "〇", IF(COUNTIFS(【データ】蓄積用!A$2:A$10000, AX$5, 【データ】蓄積用!C$2:C$10000, $A111, 【データ】蓄積用!Q$2:Q$10000, 1, 【データ】蓄積用!AC$2:AC$10000, "&gt;=4.0")&gt;0, "〇", "×")))</f>
        <v>×</v>
      </c>
      <c r="AY111" t="str">
        <f>IF(OR($A111="", AY$5=""), "", IF(COUNTIFS(【データ】蓄積用!A$2:A$10000, AY$5, 【データ】蓄積用!C$2:C$10000, $A111, 【データ】蓄積用!D$2:D$10000, "&gt;=3000", 【データ】蓄積用!E$2:E$10000, "&gt;=1500")&gt;0, "〇", IF(COUNTIFS(【データ】蓄積用!A$2:A$10000, AY$5, 【データ】蓄積用!C$2:C$10000, $A111, 【データ】蓄積用!Q$2:Q$10000, 1, 【データ】蓄積用!AC$2:AC$10000, "&gt;=4.0")&gt;0, "〇", "×")))</f>
        <v/>
      </c>
    </row>
    <row r="112" spans="1:51">
      <c r="A112">
        <v>718</v>
      </c>
      <c r="B112" t="str">
        <f>IF(OR($A112="", B$5=""), "", IF(COUNTIFS(【データ】蓄積用!A$2:A$10000, B$5, 【データ】蓄積用!C$2:C$10000, $A112, 【データ】蓄積用!D$2:D$10000, "&gt;=3000", 【データ】蓄積用!E$2:E$10000, "&gt;=1500")&gt;0, "〇", IF(COUNTIFS(【データ】蓄積用!A$2:A$10000, B$5, 【データ】蓄積用!C$2:C$10000, $A112, 【データ】蓄積用!Q$2:Q$10000, 1, 【データ】蓄積用!AC$2:AC$10000, "&gt;=4.0")&gt;0, "〇", "×")))</f>
        <v>×</v>
      </c>
      <c r="C112" t="str">
        <f>IF(OR($A112="", C$5=""), "", IF(COUNTIFS(【データ】蓄積用!A$2:A$10000, C$5, 【データ】蓄積用!C$2:C$10000, $A112, 【データ】蓄積用!D$2:D$10000, "&gt;=3000", 【データ】蓄積用!E$2:E$10000, "&gt;=1500")&gt;0, "〇", IF(COUNTIFS(【データ】蓄積用!A$2:A$10000, C$5, 【データ】蓄積用!C$2:C$10000, $A112, 【データ】蓄積用!Q$2:Q$10000, 1, 【データ】蓄積用!AC$2:AC$10000, "&gt;=4.0")&gt;0, "〇", "×")))</f>
        <v>×</v>
      </c>
      <c r="D112" t="str">
        <f>IF(OR($A112="", D$5=""), "", IF(COUNTIFS(【データ】蓄積用!A$2:A$10000, D$5, 【データ】蓄積用!C$2:C$10000, $A112, 【データ】蓄積用!D$2:D$10000, "&gt;=3000", 【データ】蓄積用!E$2:E$10000, "&gt;=1500")&gt;0, "〇", IF(COUNTIFS(【データ】蓄積用!A$2:A$10000, D$5, 【データ】蓄積用!C$2:C$10000, $A112, 【データ】蓄積用!Q$2:Q$10000, 1, 【データ】蓄積用!AC$2:AC$10000, "&gt;=4.0")&gt;0, "〇", "×")))</f>
        <v>×</v>
      </c>
      <c r="E112" t="str">
        <f>IF(OR($A112="", E$5=""), "", IF(COUNTIFS(【データ】蓄積用!A$2:A$10000, E$5, 【データ】蓄積用!C$2:C$10000, $A112, 【データ】蓄積用!D$2:D$10000, "&gt;=3000", 【データ】蓄積用!E$2:E$10000, "&gt;=1500")&gt;0, "〇", IF(COUNTIFS(【データ】蓄積用!A$2:A$10000, E$5, 【データ】蓄積用!C$2:C$10000, $A112, 【データ】蓄積用!Q$2:Q$10000, 1, 【データ】蓄積用!AC$2:AC$10000, "&gt;=4.0")&gt;0, "〇", "×")))</f>
        <v>×</v>
      </c>
      <c r="F112" t="str">
        <f>IF(OR($A112="", F$5=""), "", IF(COUNTIFS(【データ】蓄積用!A$2:A$10000, F$5, 【データ】蓄積用!C$2:C$10000, $A112, 【データ】蓄積用!D$2:D$10000, "&gt;=3000", 【データ】蓄積用!E$2:E$10000, "&gt;=1500")&gt;0, "〇", IF(COUNTIFS(【データ】蓄積用!A$2:A$10000, F$5, 【データ】蓄積用!C$2:C$10000, $A112, 【データ】蓄積用!Q$2:Q$10000, 1, 【データ】蓄積用!AC$2:AC$10000, "&gt;=4.0")&gt;0, "〇", "×")))</f>
        <v>×</v>
      </c>
      <c r="G112" t="str">
        <f>IF(OR($A112="", G$5=""), "", IF(COUNTIFS(【データ】蓄積用!A$2:A$10000, G$5, 【データ】蓄積用!C$2:C$10000, $A112, 【データ】蓄積用!D$2:D$10000, "&gt;=3000", 【データ】蓄積用!E$2:E$10000, "&gt;=1500")&gt;0, "〇", IF(COUNTIFS(【データ】蓄積用!A$2:A$10000, G$5, 【データ】蓄積用!C$2:C$10000, $A112, 【データ】蓄積用!Q$2:Q$10000, 1, 【データ】蓄積用!AC$2:AC$10000, "&gt;=4.0")&gt;0, "〇", "×")))</f>
        <v>×</v>
      </c>
      <c r="H112" t="str">
        <f>IF(OR($A112="", H$5=""), "", IF(COUNTIFS(【データ】蓄積用!A$2:A$10000, H$5, 【データ】蓄積用!C$2:C$10000, $A112, 【データ】蓄積用!D$2:D$10000, "&gt;=3000", 【データ】蓄積用!E$2:E$10000, "&gt;=1500")&gt;0, "〇", IF(COUNTIFS(【データ】蓄積用!A$2:A$10000, H$5, 【データ】蓄積用!C$2:C$10000, $A112, 【データ】蓄積用!Q$2:Q$10000, 1, 【データ】蓄積用!AC$2:AC$10000, "&gt;=4.0")&gt;0, "〇", "×")))</f>
        <v>×</v>
      </c>
      <c r="I112" t="str">
        <f>IF(OR($A112="", I$5=""), "", IF(COUNTIFS(【データ】蓄積用!A$2:A$10000, I$5, 【データ】蓄積用!C$2:C$10000, $A112, 【データ】蓄積用!D$2:D$10000, "&gt;=3000", 【データ】蓄積用!E$2:E$10000, "&gt;=1500")&gt;0, "〇", IF(COUNTIFS(【データ】蓄積用!A$2:A$10000, I$5, 【データ】蓄積用!C$2:C$10000, $A112, 【データ】蓄積用!Q$2:Q$10000, 1, 【データ】蓄積用!AC$2:AC$10000, "&gt;=4.0")&gt;0, "〇", "×")))</f>
        <v>×</v>
      </c>
      <c r="J112" t="str">
        <f>IF(OR($A112="", J$5=""), "", IF(COUNTIFS(【データ】蓄積用!A$2:A$10000, J$5, 【データ】蓄積用!C$2:C$10000, $A112, 【データ】蓄積用!D$2:D$10000, "&gt;=3000", 【データ】蓄積用!E$2:E$10000, "&gt;=1500")&gt;0, "〇", IF(COUNTIFS(【データ】蓄積用!A$2:A$10000, J$5, 【データ】蓄積用!C$2:C$10000, $A112, 【データ】蓄積用!Q$2:Q$10000, 1, 【データ】蓄積用!AC$2:AC$10000, "&gt;=4.0")&gt;0, "〇", "×")))</f>
        <v>×</v>
      </c>
      <c r="K112" t="str">
        <f>IF(OR($A112="", K$5=""), "", IF(COUNTIFS(【データ】蓄積用!A$2:A$10000, K$5, 【データ】蓄積用!C$2:C$10000, $A112, 【データ】蓄積用!D$2:D$10000, "&gt;=3000", 【データ】蓄積用!E$2:E$10000, "&gt;=1500")&gt;0, "〇", IF(COUNTIFS(【データ】蓄積用!A$2:A$10000, K$5, 【データ】蓄積用!C$2:C$10000, $A112, 【データ】蓄積用!Q$2:Q$10000, 1, 【データ】蓄積用!AC$2:AC$10000, "&gt;=4.0")&gt;0, "〇", "×")))</f>
        <v>×</v>
      </c>
      <c r="L112" t="str">
        <f>IF(OR($A112="", L$5=""), "", IF(COUNTIFS(【データ】蓄積用!A$2:A$10000, L$5, 【データ】蓄積用!C$2:C$10000, $A112, 【データ】蓄積用!D$2:D$10000, "&gt;=3000", 【データ】蓄積用!E$2:E$10000, "&gt;=1500")&gt;0, "〇", IF(COUNTIFS(【データ】蓄積用!A$2:A$10000, L$5, 【データ】蓄積用!C$2:C$10000, $A112, 【データ】蓄積用!Q$2:Q$10000, 1, 【データ】蓄積用!AC$2:AC$10000, "&gt;=4.0")&gt;0, "〇", "×")))</f>
        <v>×</v>
      </c>
      <c r="M112" t="str">
        <f>IF(OR($A112="", M$5=""), "", IF(COUNTIFS(【データ】蓄積用!A$2:A$10000, M$5, 【データ】蓄積用!C$2:C$10000, $A112, 【データ】蓄積用!D$2:D$10000, "&gt;=3000", 【データ】蓄積用!E$2:E$10000, "&gt;=1500")&gt;0, "〇", IF(COUNTIFS(【データ】蓄積用!A$2:A$10000, M$5, 【データ】蓄積用!C$2:C$10000, $A112, 【データ】蓄積用!Q$2:Q$10000, 1, 【データ】蓄積用!AC$2:AC$10000, "&gt;=4.0")&gt;0, "〇", "×")))</f>
        <v>×</v>
      </c>
      <c r="N112" t="str">
        <f>IF(OR($A112="", N$5=""), "", IF(COUNTIFS(【データ】蓄積用!A$2:A$10000, N$5, 【データ】蓄積用!C$2:C$10000, $A112, 【データ】蓄積用!D$2:D$10000, "&gt;=3000", 【データ】蓄積用!E$2:E$10000, "&gt;=1500")&gt;0, "〇", IF(COUNTIFS(【データ】蓄積用!A$2:A$10000, N$5, 【データ】蓄積用!C$2:C$10000, $A112, 【データ】蓄積用!Q$2:Q$10000, 1, 【データ】蓄積用!AC$2:AC$10000, "&gt;=4.0")&gt;0, "〇", "×")))</f>
        <v>×</v>
      </c>
      <c r="O112" t="str">
        <f>IF(OR($A112="", O$5=""), "", IF(COUNTIFS(【データ】蓄積用!A$2:A$10000, O$5, 【データ】蓄積用!C$2:C$10000, $A112, 【データ】蓄積用!D$2:D$10000, "&gt;=3000", 【データ】蓄積用!E$2:E$10000, "&gt;=1500")&gt;0, "〇", IF(COUNTIFS(【データ】蓄積用!A$2:A$10000, O$5, 【データ】蓄積用!C$2:C$10000, $A112, 【データ】蓄積用!Q$2:Q$10000, 1, 【データ】蓄積用!AC$2:AC$10000, "&gt;=4.0")&gt;0, "〇", "×")))</f>
        <v>×</v>
      </c>
      <c r="P112" t="str">
        <f>IF(OR($A112="", P$5=""), "", IF(COUNTIFS(【データ】蓄積用!A$2:A$10000, P$5, 【データ】蓄積用!C$2:C$10000, $A112, 【データ】蓄積用!D$2:D$10000, "&gt;=3000", 【データ】蓄積用!E$2:E$10000, "&gt;=1500")&gt;0, "〇", IF(COUNTIFS(【データ】蓄積用!A$2:A$10000, P$5, 【データ】蓄積用!C$2:C$10000, $A112, 【データ】蓄積用!Q$2:Q$10000, 1, 【データ】蓄積用!AC$2:AC$10000, "&gt;=4.0")&gt;0, "〇", "×")))</f>
        <v>×</v>
      </c>
      <c r="Q112" t="str">
        <f>IF(OR($A112="", Q$5=""), "", IF(COUNTIFS(【データ】蓄積用!A$2:A$10000, Q$5, 【データ】蓄積用!C$2:C$10000, $A112, 【データ】蓄積用!D$2:D$10000, "&gt;=3000", 【データ】蓄積用!E$2:E$10000, "&gt;=1500")&gt;0, "〇", IF(COUNTIFS(【データ】蓄積用!A$2:A$10000, Q$5, 【データ】蓄積用!C$2:C$10000, $A112, 【データ】蓄積用!Q$2:Q$10000, 1, 【データ】蓄積用!AC$2:AC$10000, "&gt;=4.0")&gt;0, "〇", "×")))</f>
        <v>×</v>
      </c>
      <c r="R112" t="str">
        <f>IF(OR($A112="", R$5=""), "", IF(COUNTIFS(【データ】蓄積用!A$2:A$10000, R$5, 【データ】蓄積用!C$2:C$10000, $A112, 【データ】蓄積用!D$2:D$10000, "&gt;=3000", 【データ】蓄積用!E$2:E$10000, "&gt;=1500")&gt;0, "〇", IF(COUNTIFS(【データ】蓄積用!A$2:A$10000, R$5, 【データ】蓄積用!C$2:C$10000, $A112, 【データ】蓄積用!Q$2:Q$10000, 1, 【データ】蓄積用!AC$2:AC$10000, "&gt;=4.0")&gt;0, "〇", "×")))</f>
        <v>×</v>
      </c>
      <c r="S112" t="str">
        <f>IF(OR($A112="", S$5=""), "", IF(COUNTIFS(【データ】蓄積用!A$2:A$10000, S$5, 【データ】蓄積用!C$2:C$10000, $A112, 【データ】蓄積用!D$2:D$10000, "&gt;=3000", 【データ】蓄積用!E$2:E$10000, "&gt;=1500")&gt;0, "〇", IF(COUNTIFS(【データ】蓄積用!A$2:A$10000, S$5, 【データ】蓄積用!C$2:C$10000, $A112, 【データ】蓄積用!Q$2:Q$10000, 1, 【データ】蓄積用!AC$2:AC$10000, "&gt;=4.0")&gt;0, "〇", "×")))</f>
        <v>×</v>
      </c>
      <c r="T112" t="str">
        <f>IF(OR($A112="", T$5=""), "", IF(COUNTIFS(【データ】蓄積用!A$2:A$10000, T$5, 【データ】蓄積用!C$2:C$10000, $A112, 【データ】蓄積用!D$2:D$10000, "&gt;=3000", 【データ】蓄積用!E$2:E$10000, "&gt;=1500")&gt;0, "〇", IF(COUNTIFS(【データ】蓄積用!A$2:A$10000, T$5, 【データ】蓄積用!C$2:C$10000, $A112, 【データ】蓄積用!Q$2:Q$10000, 1, 【データ】蓄積用!AC$2:AC$10000, "&gt;=4.0")&gt;0, "〇", "×")))</f>
        <v>×</v>
      </c>
      <c r="U112" t="str">
        <f>IF(OR($A112="", U$5=""), "", IF(COUNTIFS(【データ】蓄積用!A$2:A$10000, U$5, 【データ】蓄積用!C$2:C$10000, $A112, 【データ】蓄積用!D$2:D$10000, "&gt;=3000", 【データ】蓄積用!E$2:E$10000, "&gt;=1500")&gt;0, "〇", IF(COUNTIFS(【データ】蓄積用!A$2:A$10000, U$5, 【データ】蓄積用!C$2:C$10000, $A112, 【データ】蓄積用!Q$2:Q$10000, 1, 【データ】蓄積用!AC$2:AC$10000, "&gt;=4.0")&gt;0, "〇", "×")))</f>
        <v>×</v>
      </c>
      <c r="V112" t="str">
        <f>IF(OR($A112="", V$5=""), "", IF(COUNTIFS(【データ】蓄積用!A$2:A$10000, V$5, 【データ】蓄積用!C$2:C$10000, $A112, 【データ】蓄積用!D$2:D$10000, "&gt;=3000", 【データ】蓄積用!E$2:E$10000, "&gt;=1500")&gt;0, "〇", IF(COUNTIFS(【データ】蓄積用!A$2:A$10000, V$5, 【データ】蓄積用!C$2:C$10000, $A112, 【データ】蓄積用!Q$2:Q$10000, 1, 【データ】蓄積用!AC$2:AC$10000, "&gt;=4.0")&gt;0, "〇", "×")))</f>
        <v>×</v>
      </c>
      <c r="W112" t="str">
        <f>IF(OR($A112="", W$5=""), "", IF(COUNTIFS(【データ】蓄積用!A$2:A$10000, W$5, 【データ】蓄積用!C$2:C$10000, $A112, 【データ】蓄積用!D$2:D$10000, "&gt;=3000", 【データ】蓄積用!E$2:E$10000, "&gt;=1500")&gt;0, "〇", IF(COUNTIFS(【データ】蓄積用!A$2:A$10000, W$5, 【データ】蓄積用!C$2:C$10000, $A112, 【データ】蓄積用!Q$2:Q$10000, 1, 【データ】蓄積用!AC$2:AC$10000, "&gt;=4.0")&gt;0, "〇", "×")))</f>
        <v>×</v>
      </c>
      <c r="X112" t="str">
        <f>IF(OR($A112="", X$5=""), "", IF(COUNTIFS(【データ】蓄積用!A$2:A$10000, X$5, 【データ】蓄積用!C$2:C$10000, $A112, 【データ】蓄積用!D$2:D$10000, "&gt;=3000", 【データ】蓄積用!E$2:E$10000, "&gt;=1500")&gt;0, "〇", IF(COUNTIFS(【データ】蓄積用!A$2:A$10000, X$5, 【データ】蓄積用!C$2:C$10000, $A112, 【データ】蓄積用!Q$2:Q$10000, 1, 【データ】蓄積用!AC$2:AC$10000, "&gt;=4.0")&gt;0, "〇", "×")))</f>
        <v>×</v>
      </c>
      <c r="Y112" t="str">
        <f>IF(OR($A112="", Y$5=""), "", IF(COUNTIFS(【データ】蓄積用!A$2:A$10000, Y$5, 【データ】蓄積用!C$2:C$10000, $A112, 【データ】蓄積用!D$2:D$10000, "&gt;=3000", 【データ】蓄積用!E$2:E$10000, "&gt;=1500")&gt;0, "〇", IF(COUNTIFS(【データ】蓄積用!A$2:A$10000, Y$5, 【データ】蓄積用!C$2:C$10000, $A112, 【データ】蓄積用!Q$2:Q$10000, 1, 【データ】蓄積用!AC$2:AC$10000, "&gt;=4.0")&gt;0, "〇", "×")))</f>
        <v>×</v>
      </c>
      <c r="Z112" t="str">
        <f>IF(OR($A112="", Z$5=""), "", IF(COUNTIFS(【データ】蓄積用!A$2:A$10000, Z$5, 【データ】蓄積用!C$2:C$10000, $A112, 【データ】蓄積用!D$2:D$10000, "&gt;=3000", 【データ】蓄積用!E$2:E$10000, "&gt;=1500")&gt;0, "〇", IF(COUNTIFS(【データ】蓄積用!A$2:A$10000, Z$5, 【データ】蓄積用!C$2:C$10000, $A112, 【データ】蓄積用!Q$2:Q$10000, 1, 【データ】蓄積用!AC$2:AC$10000, "&gt;=4.0")&gt;0, "〇", "×")))</f>
        <v>×</v>
      </c>
      <c r="AA112" t="str">
        <f>IF(OR($A112="", AA$5=""), "", IF(COUNTIFS(【データ】蓄積用!A$2:A$10000, AA$5, 【データ】蓄積用!C$2:C$10000, $A112, 【データ】蓄積用!D$2:D$10000, "&gt;=3000", 【データ】蓄積用!E$2:E$10000, "&gt;=1500")&gt;0, "〇", IF(COUNTIFS(【データ】蓄積用!A$2:A$10000, AA$5, 【データ】蓄積用!C$2:C$10000, $A112, 【データ】蓄積用!Q$2:Q$10000, 1, 【データ】蓄積用!AC$2:AC$10000, "&gt;=4.0")&gt;0, "〇", "×")))</f>
        <v>×</v>
      </c>
      <c r="AB112" t="str">
        <f>IF(OR($A112="", AB$5=""), "", IF(COUNTIFS(【データ】蓄積用!A$2:A$10000, AB$5, 【データ】蓄積用!C$2:C$10000, $A112, 【データ】蓄積用!D$2:D$10000, "&gt;=3000", 【データ】蓄積用!E$2:E$10000, "&gt;=1500")&gt;0, "〇", IF(COUNTIFS(【データ】蓄積用!A$2:A$10000, AB$5, 【データ】蓄積用!C$2:C$10000, $A112, 【データ】蓄積用!Q$2:Q$10000, 1, 【データ】蓄積用!AC$2:AC$10000, "&gt;=4.0")&gt;0, "〇", "×")))</f>
        <v>×</v>
      </c>
      <c r="AC112" t="str">
        <f>IF(OR($A112="", AC$5=""), "", IF(COUNTIFS(【データ】蓄積用!A$2:A$10000, AC$5, 【データ】蓄積用!C$2:C$10000, $A112, 【データ】蓄積用!D$2:D$10000, "&gt;=3000", 【データ】蓄積用!E$2:E$10000, "&gt;=1500")&gt;0, "〇", IF(COUNTIFS(【データ】蓄積用!A$2:A$10000, AC$5, 【データ】蓄積用!C$2:C$10000, $A112, 【データ】蓄積用!Q$2:Q$10000, 1, 【データ】蓄積用!AC$2:AC$10000, "&gt;=4.0")&gt;0, "〇", "×")))</f>
        <v>×</v>
      </c>
      <c r="AD112" t="str">
        <f>IF(OR($A112="", AD$5=""), "", IF(COUNTIFS(【データ】蓄積用!A$2:A$10000, AD$5, 【データ】蓄積用!C$2:C$10000, $A112, 【データ】蓄積用!D$2:D$10000, "&gt;=3000", 【データ】蓄積用!E$2:E$10000, "&gt;=1500")&gt;0, "〇", IF(COUNTIFS(【データ】蓄積用!A$2:A$10000, AD$5, 【データ】蓄積用!C$2:C$10000, $A112, 【データ】蓄積用!Q$2:Q$10000, 1, 【データ】蓄積用!AC$2:AC$10000, "&gt;=4.0")&gt;0, "〇", "×")))</f>
        <v>×</v>
      </c>
      <c r="AE112" t="str">
        <f>IF(OR($A112="", AE$5=""), "", IF(COUNTIFS(【データ】蓄積用!A$2:A$10000, AE$5, 【データ】蓄積用!C$2:C$10000, $A112, 【データ】蓄積用!D$2:D$10000, "&gt;=3000", 【データ】蓄積用!E$2:E$10000, "&gt;=1500")&gt;0, "〇", IF(COUNTIFS(【データ】蓄積用!A$2:A$10000, AE$5, 【データ】蓄積用!C$2:C$10000, $A112, 【データ】蓄積用!Q$2:Q$10000, 1, 【データ】蓄積用!AC$2:AC$10000, "&gt;=4.0")&gt;0, "〇", "×")))</f>
        <v>×</v>
      </c>
      <c r="AF112" t="str">
        <f>IF(OR($A112="", AF$5=""), "", IF(COUNTIFS(【データ】蓄積用!A$2:A$10000, AF$5, 【データ】蓄積用!C$2:C$10000, $A112, 【データ】蓄積用!D$2:D$10000, "&gt;=3000", 【データ】蓄積用!E$2:E$10000, "&gt;=1500")&gt;0, "〇", IF(COUNTIFS(【データ】蓄積用!A$2:A$10000, AF$5, 【データ】蓄積用!C$2:C$10000, $A112, 【データ】蓄積用!Q$2:Q$10000, 1, 【データ】蓄積用!AC$2:AC$10000, "&gt;=4.0")&gt;0, "〇", "×")))</f>
        <v>×</v>
      </c>
      <c r="AG112" t="str">
        <f>IF(OR($A112="", AG$5=""), "", IF(COUNTIFS(【データ】蓄積用!A$2:A$10000, AG$5, 【データ】蓄積用!C$2:C$10000, $A112, 【データ】蓄積用!D$2:D$10000, "&gt;=3000", 【データ】蓄積用!E$2:E$10000, "&gt;=1500")&gt;0, "〇", IF(COUNTIFS(【データ】蓄積用!A$2:A$10000, AG$5, 【データ】蓄積用!C$2:C$10000, $A112, 【データ】蓄積用!Q$2:Q$10000, 1, 【データ】蓄積用!AC$2:AC$10000, "&gt;=4.0")&gt;0, "〇", "×")))</f>
        <v>×</v>
      </c>
      <c r="AH112" t="str">
        <f>IF(OR($A112="", AH$5=""), "", IF(COUNTIFS(【データ】蓄積用!A$2:A$10000, AH$5, 【データ】蓄積用!C$2:C$10000, $A112, 【データ】蓄積用!D$2:D$10000, "&gt;=3000", 【データ】蓄積用!E$2:E$10000, "&gt;=1500")&gt;0, "〇", IF(COUNTIFS(【データ】蓄積用!A$2:A$10000, AH$5, 【データ】蓄積用!C$2:C$10000, $A112, 【データ】蓄積用!Q$2:Q$10000, 1, 【データ】蓄積用!AC$2:AC$10000, "&gt;=4.0")&gt;0, "〇", "×")))</f>
        <v>×</v>
      </c>
      <c r="AI112" t="str">
        <f>IF(OR($A112="", AI$5=""), "", IF(COUNTIFS(【データ】蓄積用!A$2:A$10000, AI$5, 【データ】蓄積用!C$2:C$10000, $A112, 【データ】蓄積用!D$2:D$10000, "&gt;=3000", 【データ】蓄積用!E$2:E$10000, "&gt;=1500")&gt;0, "〇", IF(COUNTIFS(【データ】蓄積用!A$2:A$10000, AI$5, 【データ】蓄積用!C$2:C$10000, $A112, 【データ】蓄積用!Q$2:Q$10000, 1, 【データ】蓄積用!AC$2:AC$10000, "&gt;=4.0")&gt;0, "〇", "×")))</f>
        <v>×</v>
      </c>
      <c r="AJ112" t="str">
        <f>IF(OR($A112="", AJ$5=""), "", IF(COUNTIFS(【データ】蓄積用!A$2:A$10000, AJ$5, 【データ】蓄積用!C$2:C$10000, $A112, 【データ】蓄積用!D$2:D$10000, "&gt;=3000", 【データ】蓄積用!E$2:E$10000, "&gt;=1500")&gt;0, "〇", IF(COUNTIFS(【データ】蓄積用!A$2:A$10000, AJ$5, 【データ】蓄積用!C$2:C$10000, $A112, 【データ】蓄積用!Q$2:Q$10000, 1, 【データ】蓄積用!AC$2:AC$10000, "&gt;=4.0")&gt;0, "〇", "×")))</f>
        <v>×</v>
      </c>
      <c r="AK112" t="str">
        <f>IF(OR($A112="", AK$5=""), "", IF(COUNTIFS(【データ】蓄積用!A$2:A$10000, AK$5, 【データ】蓄積用!C$2:C$10000, $A112, 【データ】蓄積用!D$2:D$10000, "&gt;=3000", 【データ】蓄積用!E$2:E$10000, "&gt;=1500")&gt;0, "〇", IF(COUNTIFS(【データ】蓄積用!A$2:A$10000, AK$5, 【データ】蓄積用!C$2:C$10000, $A112, 【データ】蓄積用!Q$2:Q$10000, 1, 【データ】蓄積用!AC$2:AC$10000, "&gt;=4.0")&gt;0, "〇", "×")))</f>
        <v>×</v>
      </c>
      <c r="AL112" t="str">
        <f>IF(OR($A112="", AL$5=""), "", IF(COUNTIFS(【データ】蓄積用!A$2:A$10000, AL$5, 【データ】蓄積用!C$2:C$10000, $A112, 【データ】蓄積用!D$2:D$10000, "&gt;=3000", 【データ】蓄積用!E$2:E$10000, "&gt;=1500")&gt;0, "〇", IF(COUNTIFS(【データ】蓄積用!A$2:A$10000, AL$5, 【データ】蓄積用!C$2:C$10000, $A112, 【データ】蓄積用!Q$2:Q$10000, 1, 【データ】蓄積用!AC$2:AC$10000, "&gt;=4.0")&gt;0, "〇", "×")))</f>
        <v>×</v>
      </c>
      <c r="AM112" t="str">
        <f>IF(OR($A112="", AM$5=""), "", IF(COUNTIFS(【データ】蓄積用!A$2:A$10000, AM$5, 【データ】蓄積用!C$2:C$10000, $A112, 【データ】蓄積用!D$2:D$10000, "&gt;=3000", 【データ】蓄積用!E$2:E$10000, "&gt;=1500")&gt;0, "〇", IF(COUNTIFS(【データ】蓄積用!A$2:A$10000, AM$5, 【データ】蓄積用!C$2:C$10000, $A112, 【データ】蓄積用!Q$2:Q$10000, 1, 【データ】蓄積用!AC$2:AC$10000, "&gt;=4.0")&gt;0, "〇", "×")))</f>
        <v>×</v>
      </c>
      <c r="AN112" t="str">
        <f>IF(OR($A112="", AN$5=""), "", IF(COUNTIFS(【データ】蓄積用!A$2:A$10000, AN$5, 【データ】蓄積用!C$2:C$10000, $A112, 【データ】蓄積用!D$2:D$10000, "&gt;=3000", 【データ】蓄積用!E$2:E$10000, "&gt;=1500")&gt;0, "〇", IF(COUNTIFS(【データ】蓄積用!A$2:A$10000, AN$5, 【データ】蓄積用!C$2:C$10000, $A112, 【データ】蓄積用!Q$2:Q$10000, 1, 【データ】蓄積用!AC$2:AC$10000, "&gt;=4.0")&gt;0, "〇", "×")))</f>
        <v>〇</v>
      </c>
      <c r="AO112" t="str">
        <f>IF(OR($A112="", AO$5=""), "", IF(COUNTIFS(【データ】蓄積用!A$2:A$10000, AO$5, 【データ】蓄積用!C$2:C$10000, $A112, 【データ】蓄積用!D$2:D$10000, "&gt;=3000", 【データ】蓄積用!E$2:E$10000, "&gt;=1500")&gt;0, "〇", IF(COUNTIFS(【データ】蓄積用!A$2:A$10000, AO$5, 【データ】蓄積用!C$2:C$10000, $A112, 【データ】蓄積用!Q$2:Q$10000, 1, 【データ】蓄積用!AC$2:AC$10000, "&gt;=4.0")&gt;0, "〇", "×")))</f>
        <v>×</v>
      </c>
      <c r="AP112" t="str">
        <f>IF(OR($A112="", AP$5=""), "", IF(COUNTIFS(【データ】蓄積用!A$2:A$10000, AP$5, 【データ】蓄積用!C$2:C$10000, $A112, 【データ】蓄積用!D$2:D$10000, "&gt;=3000", 【データ】蓄積用!E$2:E$10000, "&gt;=1500")&gt;0, "〇", IF(COUNTIFS(【データ】蓄積用!A$2:A$10000, AP$5, 【データ】蓄積用!C$2:C$10000, $A112, 【データ】蓄積用!Q$2:Q$10000, 1, 【データ】蓄積用!AC$2:AC$10000, "&gt;=4.0")&gt;0, "〇", "×")))</f>
        <v>×</v>
      </c>
      <c r="AQ112" t="str">
        <f>IF(OR($A112="", AQ$5=""), "", IF(COUNTIFS(【データ】蓄積用!A$2:A$10000, AQ$5, 【データ】蓄積用!C$2:C$10000, $A112, 【データ】蓄積用!D$2:D$10000, "&gt;=3000", 【データ】蓄積用!E$2:E$10000, "&gt;=1500")&gt;0, "〇", IF(COUNTIFS(【データ】蓄積用!A$2:A$10000, AQ$5, 【データ】蓄積用!C$2:C$10000, $A112, 【データ】蓄積用!Q$2:Q$10000, 1, 【データ】蓄積用!AC$2:AC$10000, "&gt;=4.0")&gt;0, "〇", "×")))</f>
        <v>×</v>
      </c>
      <c r="AR112" t="str">
        <f>IF(OR($A112="", AR$5=""), "", IF(COUNTIFS(【データ】蓄積用!A$2:A$10000, AR$5, 【データ】蓄積用!C$2:C$10000, $A112, 【データ】蓄積用!D$2:D$10000, "&gt;=3000", 【データ】蓄積用!E$2:E$10000, "&gt;=1500")&gt;0, "〇", IF(COUNTIFS(【データ】蓄積用!A$2:A$10000, AR$5, 【データ】蓄積用!C$2:C$10000, $A112, 【データ】蓄積用!Q$2:Q$10000, 1, 【データ】蓄積用!AC$2:AC$10000, "&gt;=4.0")&gt;0, "〇", "×")))</f>
        <v>×</v>
      </c>
      <c r="AS112" t="str">
        <f>IF(OR($A112="", AS$5=""), "", IF(COUNTIFS(【データ】蓄積用!A$2:A$10000, AS$5, 【データ】蓄積用!C$2:C$10000, $A112, 【データ】蓄積用!D$2:D$10000, "&gt;=3000", 【データ】蓄積用!E$2:E$10000, "&gt;=1500")&gt;0, "〇", IF(COUNTIFS(【データ】蓄積用!A$2:A$10000, AS$5, 【データ】蓄積用!C$2:C$10000, $A112, 【データ】蓄積用!Q$2:Q$10000, 1, 【データ】蓄積用!AC$2:AC$10000, "&gt;=4.0")&gt;0, "〇", "×")))</f>
        <v>×</v>
      </c>
      <c r="AT112" t="str">
        <f>IF(OR($A112="", AT$5=""), "", IF(COUNTIFS(【データ】蓄積用!A$2:A$10000, AT$5, 【データ】蓄積用!C$2:C$10000, $A112, 【データ】蓄積用!D$2:D$10000, "&gt;=3000", 【データ】蓄積用!E$2:E$10000, "&gt;=1500")&gt;0, "〇", IF(COUNTIFS(【データ】蓄積用!A$2:A$10000, AT$5, 【データ】蓄積用!C$2:C$10000, $A112, 【データ】蓄積用!Q$2:Q$10000, 1, 【データ】蓄積用!AC$2:AC$10000, "&gt;=4.0")&gt;0, "〇", "×")))</f>
        <v>×</v>
      </c>
      <c r="AU112" t="str">
        <f>IF(OR($A112="", AU$5=""), "", IF(COUNTIFS(【データ】蓄積用!A$2:A$10000, AU$5, 【データ】蓄積用!C$2:C$10000, $A112, 【データ】蓄積用!D$2:D$10000, "&gt;=3000", 【データ】蓄積用!E$2:E$10000, "&gt;=1500")&gt;0, "〇", IF(COUNTIFS(【データ】蓄積用!A$2:A$10000, AU$5, 【データ】蓄積用!C$2:C$10000, $A112, 【データ】蓄積用!Q$2:Q$10000, 1, 【データ】蓄積用!AC$2:AC$10000, "&gt;=4.0")&gt;0, "〇", "×")))</f>
        <v>×</v>
      </c>
      <c r="AV112" t="str">
        <f>IF(OR($A112="", AV$5=""), "", IF(COUNTIFS(【データ】蓄積用!A$2:A$10000, AV$5, 【データ】蓄積用!C$2:C$10000, $A112, 【データ】蓄積用!D$2:D$10000, "&gt;=3000", 【データ】蓄積用!E$2:E$10000, "&gt;=1500")&gt;0, "〇", IF(COUNTIFS(【データ】蓄積用!A$2:A$10000, AV$5, 【データ】蓄積用!C$2:C$10000, $A112, 【データ】蓄積用!Q$2:Q$10000, 1, 【データ】蓄積用!AC$2:AC$10000, "&gt;=4.0")&gt;0, "〇", "×")))</f>
        <v>×</v>
      </c>
      <c r="AW112" t="str">
        <f>IF(OR($A112="", AW$5=""), "", IF(COUNTIFS(【データ】蓄積用!A$2:A$10000, AW$5, 【データ】蓄積用!C$2:C$10000, $A112, 【データ】蓄積用!D$2:D$10000, "&gt;=3000", 【データ】蓄積用!E$2:E$10000, "&gt;=1500")&gt;0, "〇", IF(COUNTIFS(【データ】蓄積用!A$2:A$10000, AW$5, 【データ】蓄積用!C$2:C$10000, $A112, 【データ】蓄積用!Q$2:Q$10000, 1, 【データ】蓄積用!AC$2:AC$10000, "&gt;=4.0")&gt;0, "〇", "×")))</f>
        <v>×</v>
      </c>
      <c r="AX112" t="str">
        <f>IF(OR($A112="", AX$5=""), "", IF(COUNTIFS(【データ】蓄積用!A$2:A$10000, AX$5, 【データ】蓄積用!C$2:C$10000, $A112, 【データ】蓄積用!D$2:D$10000, "&gt;=3000", 【データ】蓄積用!E$2:E$10000, "&gt;=1500")&gt;0, "〇", IF(COUNTIFS(【データ】蓄積用!A$2:A$10000, AX$5, 【データ】蓄積用!C$2:C$10000, $A112, 【データ】蓄積用!Q$2:Q$10000, 1, 【データ】蓄積用!AC$2:AC$10000, "&gt;=4.0")&gt;0, "〇", "×")))</f>
        <v>×</v>
      </c>
      <c r="AY112" t="str">
        <f>IF(OR($A112="", AY$5=""), "", IF(COUNTIFS(【データ】蓄積用!A$2:A$10000, AY$5, 【データ】蓄積用!C$2:C$10000, $A112, 【データ】蓄積用!D$2:D$10000, "&gt;=3000", 【データ】蓄積用!E$2:E$10000, "&gt;=1500")&gt;0, "〇", IF(COUNTIFS(【データ】蓄積用!A$2:A$10000, AY$5, 【データ】蓄積用!C$2:C$10000, $A112, 【データ】蓄積用!Q$2:Q$10000, 1, 【データ】蓄積用!AC$2:AC$10000, "&gt;=4.0")&gt;0, "〇", "×")))</f>
        <v/>
      </c>
    </row>
    <row r="113" spans="1:51">
      <c r="A113">
        <v>720</v>
      </c>
      <c r="B113" t="str">
        <f>IF(OR($A113="", B$5=""), "", IF(COUNTIFS(【データ】蓄積用!A$2:A$10000, B$5, 【データ】蓄積用!C$2:C$10000, $A113, 【データ】蓄積用!D$2:D$10000, "&gt;=3000", 【データ】蓄積用!E$2:E$10000, "&gt;=1500")&gt;0, "〇", IF(COUNTIFS(【データ】蓄積用!A$2:A$10000, B$5, 【データ】蓄積用!C$2:C$10000, $A113, 【データ】蓄積用!Q$2:Q$10000, 1, 【データ】蓄積用!AC$2:AC$10000, "&gt;=4.0")&gt;0, "〇", "×")))</f>
        <v>×</v>
      </c>
      <c r="C113" t="str">
        <f>IF(OR($A113="", C$5=""), "", IF(COUNTIFS(【データ】蓄積用!A$2:A$10000, C$5, 【データ】蓄積用!C$2:C$10000, $A113, 【データ】蓄積用!D$2:D$10000, "&gt;=3000", 【データ】蓄積用!E$2:E$10000, "&gt;=1500")&gt;0, "〇", IF(COUNTIFS(【データ】蓄積用!A$2:A$10000, C$5, 【データ】蓄積用!C$2:C$10000, $A113, 【データ】蓄積用!Q$2:Q$10000, 1, 【データ】蓄積用!AC$2:AC$10000, "&gt;=4.0")&gt;0, "〇", "×")))</f>
        <v>×</v>
      </c>
      <c r="D113" t="str">
        <f>IF(OR($A113="", D$5=""), "", IF(COUNTIFS(【データ】蓄積用!A$2:A$10000, D$5, 【データ】蓄積用!C$2:C$10000, $A113, 【データ】蓄積用!D$2:D$10000, "&gt;=3000", 【データ】蓄積用!E$2:E$10000, "&gt;=1500")&gt;0, "〇", IF(COUNTIFS(【データ】蓄積用!A$2:A$10000, D$5, 【データ】蓄積用!C$2:C$10000, $A113, 【データ】蓄積用!Q$2:Q$10000, 1, 【データ】蓄積用!AC$2:AC$10000, "&gt;=4.0")&gt;0, "〇", "×")))</f>
        <v>×</v>
      </c>
      <c r="E113" t="str">
        <f>IF(OR($A113="", E$5=""), "", IF(COUNTIFS(【データ】蓄積用!A$2:A$10000, E$5, 【データ】蓄積用!C$2:C$10000, $A113, 【データ】蓄積用!D$2:D$10000, "&gt;=3000", 【データ】蓄積用!E$2:E$10000, "&gt;=1500")&gt;0, "〇", IF(COUNTIFS(【データ】蓄積用!A$2:A$10000, E$5, 【データ】蓄積用!C$2:C$10000, $A113, 【データ】蓄積用!Q$2:Q$10000, 1, 【データ】蓄積用!AC$2:AC$10000, "&gt;=4.0")&gt;0, "〇", "×")))</f>
        <v>×</v>
      </c>
      <c r="F113" t="str">
        <f>IF(OR($A113="", F$5=""), "", IF(COUNTIFS(【データ】蓄積用!A$2:A$10000, F$5, 【データ】蓄積用!C$2:C$10000, $A113, 【データ】蓄積用!D$2:D$10000, "&gt;=3000", 【データ】蓄積用!E$2:E$10000, "&gt;=1500")&gt;0, "〇", IF(COUNTIFS(【データ】蓄積用!A$2:A$10000, F$5, 【データ】蓄積用!C$2:C$10000, $A113, 【データ】蓄積用!Q$2:Q$10000, 1, 【データ】蓄積用!AC$2:AC$10000, "&gt;=4.0")&gt;0, "〇", "×")))</f>
        <v>×</v>
      </c>
      <c r="G113" t="str">
        <f>IF(OR($A113="", G$5=""), "", IF(COUNTIFS(【データ】蓄積用!A$2:A$10000, G$5, 【データ】蓄積用!C$2:C$10000, $A113, 【データ】蓄積用!D$2:D$10000, "&gt;=3000", 【データ】蓄積用!E$2:E$10000, "&gt;=1500")&gt;0, "〇", IF(COUNTIFS(【データ】蓄積用!A$2:A$10000, G$5, 【データ】蓄積用!C$2:C$10000, $A113, 【データ】蓄積用!Q$2:Q$10000, 1, 【データ】蓄積用!AC$2:AC$10000, "&gt;=4.0")&gt;0, "〇", "×")))</f>
        <v>×</v>
      </c>
      <c r="H113" t="str">
        <f>IF(OR($A113="", H$5=""), "", IF(COUNTIFS(【データ】蓄積用!A$2:A$10000, H$5, 【データ】蓄積用!C$2:C$10000, $A113, 【データ】蓄積用!D$2:D$10000, "&gt;=3000", 【データ】蓄積用!E$2:E$10000, "&gt;=1500")&gt;0, "〇", IF(COUNTIFS(【データ】蓄積用!A$2:A$10000, H$5, 【データ】蓄積用!C$2:C$10000, $A113, 【データ】蓄積用!Q$2:Q$10000, 1, 【データ】蓄積用!AC$2:AC$10000, "&gt;=4.0")&gt;0, "〇", "×")))</f>
        <v>×</v>
      </c>
      <c r="I113" t="str">
        <f>IF(OR($A113="", I$5=""), "", IF(COUNTIFS(【データ】蓄積用!A$2:A$10000, I$5, 【データ】蓄積用!C$2:C$10000, $A113, 【データ】蓄積用!D$2:D$10000, "&gt;=3000", 【データ】蓄積用!E$2:E$10000, "&gt;=1500")&gt;0, "〇", IF(COUNTIFS(【データ】蓄積用!A$2:A$10000, I$5, 【データ】蓄積用!C$2:C$10000, $A113, 【データ】蓄積用!Q$2:Q$10000, 1, 【データ】蓄積用!AC$2:AC$10000, "&gt;=4.0")&gt;0, "〇", "×")))</f>
        <v>×</v>
      </c>
      <c r="J113" t="str">
        <f>IF(OR($A113="", J$5=""), "", IF(COUNTIFS(【データ】蓄積用!A$2:A$10000, J$5, 【データ】蓄積用!C$2:C$10000, $A113, 【データ】蓄積用!D$2:D$10000, "&gt;=3000", 【データ】蓄積用!E$2:E$10000, "&gt;=1500")&gt;0, "〇", IF(COUNTIFS(【データ】蓄積用!A$2:A$10000, J$5, 【データ】蓄積用!C$2:C$10000, $A113, 【データ】蓄積用!Q$2:Q$10000, 1, 【データ】蓄積用!AC$2:AC$10000, "&gt;=4.0")&gt;0, "〇", "×")))</f>
        <v>〇</v>
      </c>
      <c r="K113" t="str">
        <f>IF(OR($A113="", K$5=""), "", IF(COUNTIFS(【データ】蓄積用!A$2:A$10000, K$5, 【データ】蓄積用!C$2:C$10000, $A113, 【データ】蓄積用!D$2:D$10000, "&gt;=3000", 【データ】蓄積用!E$2:E$10000, "&gt;=1500")&gt;0, "〇", IF(COUNTIFS(【データ】蓄積用!A$2:A$10000, K$5, 【データ】蓄積用!C$2:C$10000, $A113, 【データ】蓄積用!Q$2:Q$10000, 1, 【データ】蓄積用!AC$2:AC$10000, "&gt;=4.0")&gt;0, "〇", "×")))</f>
        <v>×</v>
      </c>
      <c r="L113" t="str">
        <f>IF(OR($A113="", L$5=""), "", IF(COUNTIFS(【データ】蓄積用!A$2:A$10000, L$5, 【データ】蓄積用!C$2:C$10000, $A113, 【データ】蓄積用!D$2:D$10000, "&gt;=3000", 【データ】蓄積用!E$2:E$10000, "&gt;=1500")&gt;0, "〇", IF(COUNTIFS(【データ】蓄積用!A$2:A$10000, L$5, 【データ】蓄積用!C$2:C$10000, $A113, 【データ】蓄積用!Q$2:Q$10000, 1, 【データ】蓄積用!AC$2:AC$10000, "&gt;=4.0")&gt;0, "〇", "×")))</f>
        <v>×</v>
      </c>
      <c r="M113" t="str">
        <f>IF(OR($A113="", M$5=""), "", IF(COUNTIFS(【データ】蓄積用!A$2:A$10000, M$5, 【データ】蓄積用!C$2:C$10000, $A113, 【データ】蓄積用!D$2:D$10000, "&gt;=3000", 【データ】蓄積用!E$2:E$10000, "&gt;=1500")&gt;0, "〇", IF(COUNTIFS(【データ】蓄積用!A$2:A$10000, M$5, 【データ】蓄積用!C$2:C$10000, $A113, 【データ】蓄積用!Q$2:Q$10000, 1, 【データ】蓄積用!AC$2:AC$10000, "&gt;=4.0")&gt;0, "〇", "×")))</f>
        <v>×</v>
      </c>
      <c r="N113" t="str">
        <f>IF(OR($A113="", N$5=""), "", IF(COUNTIFS(【データ】蓄積用!A$2:A$10000, N$5, 【データ】蓄積用!C$2:C$10000, $A113, 【データ】蓄積用!D$2:D$10000, "&gt;=3000", 【データ】蓄積用!E$2:E$10000, "&gt;=1500")&gt;0, "〇", IF(COUNTIFS(【データ】蓄積用!A$2:A$10000, N$5, 【データ】蓄積用!C$2:C$10000, $A113, 【データ】蓄積用!Q$2:Q$10000, 1, 【データ】蓄積用!AC$2:AC$10000, "&gt;=4.0")&gt;0, "〇", "×")))</f>
        <v>×</v>
      </c>
      <c r="O113" t="str">
        <f>IF(OR($A113="", O$5=""), "", IF(COUNTIFS(【データ】蓄積用!A$2:A$10000, O$5, 【データ】蓄積用!C$2:C$10000, $A113, 【データ】蓄積用!D$2:D$10000, "&gt;=3000", 【データ】蓄積用!E$2:E$10000, "&gt;=1500")&gt;0, "〇", IF(COUNTIFS(【データ】蓄積用!A$2:A$10000, O$5, 【データ】蓄積用!C$2:C$10000, $A113, 【データ】蓄積用!Q$2:Q$10000, 1, 【データ】蓄積用!AC$2:AC$10000, "&gt;=4.0")&gt;0, "〇", "×")))</f>
        <v>×</v>
      </c>
      <c r="P113" t="str">
        <f>IF(OR($A113="", P$5=""), "", IF(COUNTIFS(【データ】蓄積用!A$2:A$10000, P$5, 【データ】蓄積用!C$2:C$10000, $A113, 【データ】蓄積用!D$2:D$10000, "&gt;=3000", 【データ】蓄積用!E$2:E$10000, "&gt;=1500")&gt;0, "〇", IF(COUNTIFS(【データ】蓄積用!A$2:A$10000, P$5, 【データ】蓄積用!C$2:C$10000, $A113, 【データ】蓄積用!Q$2:Q$10000, 1, 【データ】蓄積用!AC$2:AC$10000, "&gt;=4.0")&gt;0, "〇", "×")))</f>
        <v>×</v>
      </c>
      <c r="Q113" t="str">
        <f>IF(OR($A113="", Q$5=""), "", IF(COUNTIFS(【データ】蓄積用!A$2:A$10000, Q$5, 【データ】蓄積用!C$2:C$10000, $A113, 【データ】蓄積用!D$2:D$10000, "&gt;=3000", 【データ】蓄積用!E$2:E$10000, "&gt;=1500")&gt;0, "〇", IF(COUNTIFS(【データ】蓄積用!A$2:A$10000, Q$5, 【データ】蓄積用!C$2:C$10000, $A113, 【データ】蓄積用!Q$2:Q$10000, 1, 【データ】蓄積用!AC$2:AC$10000, "&gt;=4.0")&gt;0, "〇", "×")))</f>
        <v>×</v>
      </c>
      <c r="R113" t="str">
        <f>IF(OR($A113="", R$5=""), "", IF(COUNTIFS(【データ】蓄積用!A$2:A$10000, R$5, 【データ】蓄積用!C$2:C$10000, $A113, 【データ】蓄積用!D$2:D$10000, "&gt;=3000", 【データ】蓄積用!E$2:E$10000, "&gt;=1500")&gt;0, "〇", IF(COUNTIFS(【データ】蓄積用!A$2:A$10000, R$5, 【データ】蓄積用!C$2:C$10000, $A113, 【データ】蓄積用!Q$2:Q$10000, 1, 【データ】蓄積用!AC$2:AC$10000, "&gt;=4.0")&gt;0, "〇", "×")))</f>
        <v>×</v>
      </c>
      <c r="S113" t="str">
        <f>IF(OR($A113="", S$5=""), "", IF(COUNTIFS(【データ】蓄積用!A$2:A$10000, S$5, 【データ】蓄積用!C$2:C$10000, $A113, 【データ】蓄積用!D$2:D$10000, "&gt;=3000", 【データ】蓄積用!E$2:E$10000, "&gt;=1500")&gt;0, "〇", IF(COUNTIFS(【データ】蓄積用!A$2:A$10000, S$5, 【データ】蓄積用!C$2:C$10000, $A113, 【データ】蓄積用!Q$2:Q$10000, 1, 【データ】蓄積用!AC$2:AC$10000, "&gt;=4.0")&gt;0, "〇", "×")))</f>
        <v>×</v>
      </c>
      <c r="T113" t="str">
        <f>IF(OR($A113="", T$5=""), "", IF(COUNTIFS(【データ】蓄積用!A$2:A$10000, T$5, 【データ】蓄積用!C$2:C$10000, $A113, 【データ】蓄積用!D$2:D$10000, "&gt;=3000", 【データ】蓄積用!E$2:E$10000, "&gt;=1500")&gt;0, "〇", IF(COUNTIFS(【データ】蓄積用!A$2:A$10000, T$5, 【データ】蓄積用!C$2:C$10000, $A113, 【データ】蓄積用!Q$2:Q$10000, 1, 【データ】蓄積用!AC$2:AC$10000, "&gt;=4.0")&gt;0, "〇", "×")))</f>
        <v>×</v>
      </c>
      <c r="U113" t="str">
        <f>IF(OR($A113="", U$5=""), "", IF(COUNTIFS(【データ】蓄積用!A$2:A$10000, U$5, 【データ】蓄積用!C$2:C$10000, $A113, 【データ】蓄積用!D$2:D$10000, "&gt;=3000", 【データ】蓄積用!E$2:E$10000, "&gt;=1500")&gt;0, "〇", IF(COUNTIFS(【データ】蓄積用!A$2:A$10000, U$5, 【データ】蓄積用!C$2:C$10000, $A113, 【データ】蓄積用!Q$2:Q$10000, 1, 【データ】蓄積用!AC$2:AC$10000, "&gt;=4.0")&gt;0, "〇", "×")))</f>
        <v>×</v>
      </c>
      <c r="V113" t="str">
        <f>IF(OR($A113="", V$5=""), "", IF(COUNTIFS(【データ】蓄積用!A$2:A$10000, V$5, 【データ】蓄積用!C$2:C$10000, $A113, 【データ】蓄積用!D$2:D$10000, "&gt;=3000", 【データ】蓄積用!E$2:E$10000, "&gt;=1500")&gt;0, "〇", IF(COUNTIFS(【データ】蓄積用!A$2:A$10000, V$5, 【データ】蓄積用!C$2:C$10000, $A113, 【データ】蓄積用!Q$2:Q$10000, 1, 【データ】蓄積用!AC$2:AC$10000, "&gt;=4.0")&gt;0, "〇", "×")))</f>
        <v>×</v>
      </c>
      <c r="W113" t="str">
        <f>IF(OR($A113="", W$5=""), "", IF(COUNTIFS(【データ】蓄積用!A$2:A$10000, W$5, 【データ】蓄積用!C$2:C$10000, $A113, 【データ】蓄積用!D$2:D$10000, "&gt;=3000", 【データ】蓄積用!E$2:E$10000, "&gt;=1500")&gt;0, "〇", IF(COUNTIFS(【データ】蓄積用!A$2:A$10000, W$5, 【データ】蓄積用!C$2:C$10000, $A113, 【データ】蓄積用!Q$2:Q$10000, 1, 【データ】蓄積用!AC$2:AC$10000, "&gt;=4.0")&gt;0, "〇", "×")))</f>
        <v>×</v>
      </c>
      <c r="X113" t="str">
        <f>IF(OR($A113="", X$5=""), "", IF(COUNTIFS(【データ】蓄積用!A$2:A$10000, X$5, 【データ】蓄積用!C$2:C$10000, $A113, 【データ】蓄積用!D$2:D$10000, "&gt;=3000", 【データ】蓄積用!E$2:E$10000, "&gt;=1500")&gt;0, "〇", IF(COUNTIFS(【データ】蓄積用!A$2:A$10000, X$5, 【データ】蓄積用!C$2:C$10000, $A113, 【データ】蓄積用!Q$2:Q$10000, 1, 【データ】蓄積用!AC$2:AC$10000, "&gt;=4.0")&gt;0, "〇", "×")))</f>
        <v>×</v>
      </c>
      <c r="Y113" t="str">
        <f>IF(OR($A113="", Y$5=""), "", IF(COUNTIFS(【データ】蓄積用!A$2:A$10000, Y$5, 【データ】蓄積用!C$2:C$10000, $A113, 【データ】蓄積用!D$2:D$10000, "&gt;=3000", 【データ】蓄積用!E$2:E$10000, "&gt;=1500")&gt;0, "〇", IF(COUNTIFS(【データ】蓄積用!A$2:A$10000, Y$5, 【データ】蓄積用!C$2:C$10000, $A113, 【データ】蓄積用!Q$2:Q$10000, 1, 【データ】蓄積用!AC$2:AC$10000, "&gt;=4.0")&gt;0, "〇", "×")))</f>
        <v>×</v>
      </c>
      <c r="Z113" t="str">
        <f>IF(OR($A113="", Z$5=""), "", IF(COUNTIFS(【データ】蓄積用!A$2:A$10000, Z$5, 【データ】蓄積用!C$2:C$10000, $A113, 【データ】蓄積用!D$2:D$10000, "&gt;=3000", 【データ】蓄積用!E$2:E$10000, "&gt;=1500")&gt;0, "〇", IF(COUNTIFS(【データ】蓄積用!A$2:A$10000, Z$5, 【データ】蓄積用!C$2:C$10000, $A113, 【データ】蓄積用!Q$2:Q$10000, 1, 【データ】蓄積用!AC$2:AC$10000, "&gt;=4.0")&gt;0, "〇", "×")))</f>
        <v>×</v>
      </c>
      <c r="AA113" t="str">
        <f>IF(OR($A113="", AA$5=""), "", IF(COUNTIFS(【データ】蓄積用!A$2:A$10000, AA$5, 【データ】蓄積用!C$2:C$10000, $A113, 【データ】蓄積用!D$2:D$10000, "&gt;=3000", 【データ】蓄積用!E$2:E$10000, "&gt;=1500")&gt;0, "〇", IF(COUNTIFS(【データ】蓄積用!A$2:A$10000, AA$5, 【データ】蓄積用!C$2:C$10000, $A113, 【データ】蓄積用!Q$2:Q$10000, 1, 【データ】蓄積用!AC$2:AC$10000, "&gt;=4.0")&gt;0, "〇", "×")))</f>
        <v>×</v>
      </c>
      <c r="AB113" t="str">
        <f>IF(OR($A113="", AB$5=""), "", IF(COUNTIFS(【データ】蓄積用!A$2:A$10000, AB$5, 【データ】蓄積用!C$2:C$10000, $A113, 【データ】蓄積用!D$2:D$10000, "&gt;=3000", 【データ】蓄積用!E$2:E$10000, "&gt;=1500")&gt;0, "〇", IF(COUNTIFS(【データ】蓄積用!A$2:A$10000, AB$5, 【データ】蓄積用!C$2:C$10000, $A113, 【データ】蓄積用!Q$2:Q$10000, 1, 【データ】蓄積用!AC$2:AC$10000, "&gt;=4.0")&gt;0, "〇", "×")))</f>
        <v>×</v>
      </c>
      <c r="AC113" t="str">
        <f>IF(OR($A113="", AC$5=""), "", IF(COUNTIFS(【データ】蓄積用!A$2:A$10000, AC$5, 【データ】蓄積用!C$2:C$10000, $A113, 【データ】蓄積用!D$2:D$10000, "&gt;=3000", 【データ】蓄積用!E$2:E$10000, "&gt;=1500")&gt;0, "〇", IF(COUNTIFS(【データ】蓄積用!A$2:A$10000, AC$5, 【データ】蓄積用!C$2:C$10000, $A113, 【データ】蓄積用!Q$2:Q$10000, 1, 【データ】蓄積用!AC$2:AC$10000, "&gt;=4.0")&gt;0, "〇", "×")))</f>
        <v>×</v>
      </c>
      <c r="AD113" t="str">
        <f>IF(OR($A113="", AD$5=""), "", IF(COUNTIFS(【データ】蓄積用!A$2:A$10000, AD$5, 【データ】蓄積用!C$2:C$10000, $A113, 【データ】蓄積用!D$2:D$10000, "&gt;=3000", 【データ】蓄積用!E$2:E$10000, "&gt;=1500")&gt;0, "〇", IF(COUNTIFS(【データ】蓄積用!A$2:A$10000, AD$5, 【データ】蓄積用!C$2:C$10000, $A113, 【データ】蓄積用!Q$2:Q$10000, 1, 【データ】蓄積用!AC$2:AC$10000, "&gt;=4.0")&gt;0, "〇", "×")))</f>
        <v>×</v>
      </c>
      <c r="AE113" t="str">
        <f>IF(OR($A113="", AE$5=""), "", IF(COUNTIFS(【データ】蓄積用!A$2:A$10000, AE$5, 【データ】蓄積用!C$2:C$10000, $A113, 【データ】蓄積用!D$2:D$10000, "&gt;=3000", 【データ】蓄積用!E$2:E$10000, "&gt;=1500")&gt;0, "〇", IF(COUNTIFS(【データ】蓄積用!A$2:A$10000, AE$5, 【データ】蓄積用!C$2:C$10000, $A113, 【データ】蓄積用!Q$2:Q$10000, 1, 【データ】蓄積用!AC$2:AC$10000, "&gt;=4.0")&gt;0, "〇", "×")))</f>
        <v>×</v>
      </c>
      <c r="AF113" t="str">
        <f>IF(OR($A113="", AF$5=""), "", IF(COUNTIFS(【データ】蓄積用!A$2:A$10000, AF$5, 【データ】蓄積用!C$2:C$10000, $A113, 【データ】蓄積用!D$2:D$10000, "&gt;=3000", 【データ】蓄積用!E$2:E$10000, "&gt;=1500")&gt;0, "〇", IF(COUNTIFS(【データ】蓄積用!A$2:A$10000, AF$5, 【データ】蓄積用!C$2:C$10000, $A113, 【データ】蓄積用!Q$2:Q$10000, 1, 【データ】蓄積用!AC$2:AC$10000, "&gt;=4.0")&gt;0, "〇", "×")))</f>
        <v>×</v>
      </c>
      <c r="AG113" t="str">
        <f>IF(OR($A113="", AG$5=""), "", IF(COUNTIFS(【データ】蓄積用!A$2:A$10000, AG$5, 【データ】蓄積用!C$2:C$10000, $A113, 【データ】蓄積用!D$2:D$10000, "&gt;=3000", 【データ】蓄積用!E$2:E$10000, "&gt;=1500")&gt;0, "〇", IF(COUNTIFS(【データ】蓄積用!A$2:A$10000, AG$5, 【データ】蓄積用!C$2:C$10000, $A113, 【データ】蓄積用!Q$2:Q$10000, 1, 【データ】蓄積用!AC$2:AC$10000, "&gt;=4.0")&gt;0, "〇", "×")))</f>
        <v>×</v>
      </c>
      <c r="AH113" t="str">
        <f>IF(OR($A113="", AH$5=""), "", IF(COUNTIFS(【データ】蓄積用!A$2:A$10000, AH$5, 【データ】蓄積用!C$2:C$10000, $A113, 【データ】蓄積用!D$2:D$10000, "&gt;=3000", 【データ】蓄積用!E$2:E$10000, "&gt;=1500")&gt;0, "〇", IF(COUNTIFS(【データ】蓄積用!A$2:A$10000, AH$5, 【データ】蓄積用!C$2:C$10000, $A113, 【データ】蓄積用!Q$2:Q$10000, 1, 【データ】蓄積用!AC$2:AC$10000, "&gt;=4.0")&gt;0, "〇", "×")))</f>
        <v>×</v>
      </c>
      <c r="AI113" t="str">
        <f>IF(OR($A113="", AI$5=""), "", IF(COUNTIFS(【データ】蓄積用!A$2:A$10000, AI$5, 【データ】蓄積用!C$2:C$10000, $A113, 【データ】蓄積用!D$2:D$10000, "&gt;=3000", 【データ】蓄積用!E$2:E$10000, "&gt;=1500")&gt;0, "〇", IF(COUNTIFS(【データ】蓄積用!A$2:A$10000, AI$5, 【データ】蓄積用!C$2:C$10000, $A113, 【データ】蓄積用!Q$2:Q$10000, 1, 【データ】蓄積用!AC$2:AC$10000, "&gt;=4.0")&gt;0, "〇", "×")))</f>
        <v>×</v>
      </c>
      <c r="AJ113" t="str">
        <f>IF(OR($A113="", AJ$5=""), "", IF(COUNTIFS(【データ】蓄積用!A$2:A$10000, AJ$5, 【データ】蓄積用!C$2:C$10000, $A113, 【データ】蓄積用!D$2:D$10000, "&gt;=3000", 【データ】蓄積用!E$2:E$10000, "&gt;=1500")&gt;0, "〇", IF(COUNTIFS(【データ】蓄積用!A$2:A$10000, AJ$5, 【データ】蓄積用!C$2:C$10000, $A113, 【データ】蓄積用!Q$2:Q$10000, 1, 【データ】蓄積用!AC$2:AC$10000, "&gt;=4.0")&gt;0, "〇", "×")))</f>
        <v>×</v>
      </c>
      <c r="AK113" t="str">
        <f>IF(OR($A113="", AK$5=""), "", IF(COUNTIFS(【データ】蓄積用!A$2:A$10000, AK$5, 【データ】蓄積用!C$2:C$10000, $A113, 【データ】蓄積用!D$2:D$10000, "&gt;=3000", 【データ】蓄積用!E$2:E$10000, "&gt;=1500")&gt;0, "〇", IF(COUNTIFS(【データ】蓄積用!A$2:A$10000, AK$5, 【データ】蓄積用!C$2:C$10000, $A113, 【データ】蓄積用!Q$2:Q$10000, 1, 【データ】蓄積用!AC$2:AC$10000, "&gt;=4.0")&gt;0, "〇", "×")))</f>
        <v>×</v>
      </c>
      <c r="AL113" t="str">
        <f>IF(OR($A113="", AL$5=""), "", IF(COUNTIFS(【データ】蓄積用!A$2:A$10000, AL$5, 【データ】蓄積用!C$2:C$10000, $A113, 【データ】蓄積用!D$2:D$10000, "&gt;=3000", 【データ】蓄積用!E$2:E$10000, "&gt;=1500")&gt;0, "〇", IF(COUNTIFS(【データ】蓄積用!A$2:A$10000, AL$5, 【データ】蓄積用!C$2:C$10000, $A113, 【データ】蓄積用!Q$2:Q$10000, 1, 【データ】蓄積用!AC$2:AC$10000, "&gt;=4.0")&gt;0, "〇", "×")))</f>
        <v>〇</v>
      </c>
      <c r="AM113" t="str">
        <f>IF(OR($A113="", AM$5=""), "", IF(COUNTIFS(【データ】蓄積用!A$2:A$10000, AM$5, 【データ】蓄積用!C$2:C$10000, $A113, 【データ】蓄積用!D$2:D$10000, "&gt;=3000", 【データ】蓄積用!E$2:E$10000, "&gt;=1500")&gt;0, "〇", IF(COUNTIFS(【データ】蓄積用!A$2:A$10000, AM$5, 【データ】蓄積用!C$2:C$10000, $A113, 【データ】蓄積用!Q$2:Q$10000, 1, 【データ】蓄積用!AC$2:AC$10000, "&gt;=4.0")&gt;0, "〇", "×")))</f>
        <v>×</v>
      </c>
      <c r="AN113" t="str">
        <f>IF(OR($A113="", AN$5=""), "", IF(COUNTIFS(【データ】蓄積用!A$2:A$10000, AN$5, 【データ】蓄積用!C$2:C$10000, $A113, 【データ】蓄積用!D$2:D$10000, "&gt;=3000", 【データ】蓄積用!E$2:E$10000, "&gt;=1500")&gt;0, "〇", IF(COUNTIFS(【データ】蓄積用!A$2:A$10000, AN$5, 【データ】蓄積用!C$2:C$10000, $A113, 【データ】蓄積用!Q$2:Q$10000, 1, 【データ】蓄積用!AC$2:AC$10000, "&gt;=4.0")&gt;0, "〇", "×")))</f>
        <v>×</v>
      </c>
      <c r="AO113" t="str">
        <f>IF(OR($A113="", AO$5=""), "", IF(COUNTIFS(【データ】蓄積用!A$2:A$10000, AO$5, 【データ】蓄積用!C$2:C$10000, $A113, 【データ】蓄積用!D$2:D$10000, "&gt;=3000", 【データ】蓄積用!E$2:E$10000, "&gt;=1500")&gt;0, "〇", IF(COUNTIFS(【データ】蓄積用!A$2:A$10000, AO$5, 【データ】蓄積用!C$2:C$10000, $A113, 【データ】蓄積用!Q$2:Q$10000, 1, 【データ】蓄積用!AC$2:AC$10000, "&gt;=4.0")&gt;0, "〇", "×")))</f>
        <v>×</v>
      </c>
      <c r="AP113" t="str">
        <f>IF(OR($A113="", AP$5=""), "", IF(COUNTIFS(【データ】蓄積用!A$2:A$10000, AP$5, 【データ】蓄積用!C$2:C$10000, $A113, 【データ】蓄積用!D$2:D$10000, "&gt;=3000", 【データ】蓄積用!E$2:E$10000, "&gt;=1500")&gt;0, "〇", IF(COUNTIFS(【データ】蓄積用!A$2:A$10000, AP$5, 【データ】蓄積用!C$2:C$10000, $A113, 【データ】蓄積用!Q$2:Q$10000, 1, 【データ】蓄積用!AC$2:AC$10000, "&gt;=4.0")&gt;0, "〇", "×")))</f>
        <v>×</v>
      </c>
      <c r="AQ113" t="str">
        <f>IF(OR($A113="", AQ$5=""), "", IF(COUNTIFS(【データ】蓄積用!A$2:A$10000, AQ$5, 【データ】蓄積用!C$2:C$10000, $A113, 【データ】蓄積用!D$2:D$10000, "&gt;=3000", 【データ】蓄積用!E$2:E$10000, "&gt;=1500")&gt;0, "〇", IF(COUNTIFS(【データ】蓄積用!A$2:A$10000, AQ$5, 【データ】蓄積用!C$2:C$10000, $A113, 【データ】蓄積用!Q$2:Q$10000, 1, 【データ】蓄積用!AC$2:AC$10000, "&gt;=4.0")&gt;0, "〇", "×")))</f>
        <v>×</v>
      </c>
      <c r="AR113" t="str">
        <f>IF(OR($A113="", AR$5=""), "", IF(COUNTIFS(【データ】蓄積用!A$2:A$10000, AR$5, 【データ】蓄積用!C$2:C$10000, $A113, 【データ】蓄積用!D$2:D$10000, "&gt;=3000", 【データ】蓄積用!E$2:E$10000, "&gt;=1500")&gt;0, "〇", IF(COUNTIFS(【データ】蓄積用!A$2:A$10000, AR$5, 【データ】蓄積用!C$2:C$10000, $A113, 【データ】蓄積用!Q$2:Q$10000, 1, 【データ】蓄積用!AC$2:AC$10000, "&gt;=4.0")&gt;0, "〇", "×")))</f>
        <v>×</v>
      </c>
      <c r="AS113" t="str">
        <f>IF(OR($A113="", AS$5=""), "", IF(COUNTIFS(【データ】蓄積用!A$2:A$10000, AS$5, 【データ】蓄積用!C$2:C$10000, $A113, 【データ】蓄積用!D$2:D$10000, "&gt;=3000", 【データ】蓄積用!E$2:E$10000, "&gt;=1500")&gt;0, "〇", IF(COUNTIFS(【データ】蓄積用!A$2:A$10000, AS$5, 【データ】蓄積用!C$2:C$10000, $A113, 【データ】蓄積用!Q$2:Q$10000, 1, 【データ】蓄積用!AC$2:AC$10000, "&gt;=4.0")&gt;0, "〇", "×")))</f>
        <v>×</v>
      </c>
      <c r="AT113" t="str">
        <f>IF(OR($A113="", AT$5=""), "", IF(COUNTIFS(【データ】蓄積用!A$2:A$10000, AT$5, 【データ】蓄積用!C$2:C$10000, $A113, 【データ】蓄積用!D$2:D$10000, "&gt;=3000", 【データ】蓄積用!E$2:E$10000, "&gt;=1500")&gt;0, "〇", IF(COUNTIFS(【データ】蓄積用!A$2:A$10000, AT$5, 【データ】蓄積用!C$2:C$10000, $A113, 【データ】蓄積用!Q$2:Q$10000, 1, 【データ】蓄積用!AC$2:AC$10000, "&gt;=4.0")&gt;0, "〇", "×")))</f>
        <v>×</v>
      </c>
      <c r="AU113" t="str">
        <f>IF(OR($A113="", AU$5=""), "", IF(COUNTIFS(【データ】蓄積用!A$2:A$10000, AU$5, 【データ】蓄積用!C$2:C$10000, $A113, 【データ】蓄積用!D$2:D$10000, "&gt;=3000", 【データ】蓄積用!E$2:E$10000, "&gt;=1500")&gt;0, "〇", IF(COUNTIFS(【データ】蓄積用!A$2:A$10000, AU$5, 【データ】蓄積用!C$2:C$10000, $A113, 【データ】蓄積用!Q$2:Q$10000, 1, 【データ】蓄積用!AC$2:AC$10000, "&gt;=4.0")&gt;0, "〇", "×")))</f>
        <v>×</v>
      </c>
      <c r="AV113" t="str">
        <f>IF(OR($A113="", AV$5=""), "", IF(COUNTIFS(【データ】蓄積用!A$2:A$10000, AV$5, 【データ】蓄積用!C$2:C$10000, $A113, 【データ】蓄積用!D$2:D$10000, "&gt;=3000", 【データ】蓄積用!E$2:E$10000, "&gt;=1500")&gt;0, "〇", IF(COUNTIFS(【データ】蓄積用!A$2:A$10000, AV$5, 【データ】蓄積用!C$2:C$10000, $A113, 【データ】蓄積用!Q$2:Q$10000, 1, 【データ】蓄積用!AC$2:AC$10000, "&gt;=4.0")&gt;0, "〇", "×")))</f>
        <v>×</v>
      </c>
      <c r="AW113" t="str">
        <f>IF(OR($A113="", AW$5=""), "", IF(COUNTIFS(【データ】蓄積用!A$2:A$10000, AW$5, 【データ】蓄積用!C$2:C$10000, $A113, 【データ】蓄積用!D$2:D$10000, "&gt;=3000", 【データ】蓄積用!E$2:E$10000, "&gt;=1500")&gt;0, "〇", IF(COUNTIFS(【データ】蓄積用!A$2:A$10000, AW$5, 【データ】蓄積用!C$2:C$10000, $A113, 【データ】蓄積用!Q$2:Q$10000, 1, 【データ】蓄積用!AC$2:AC$10000, "&gt;=4.0")&gt;0, "〇", "×")))</f>
        <v>×</v>
      </c>
      <c r="AX113" t="str">
        <f>IF(OR($A113="", AX$5=""), "", IF(COUNTIFS(【データ】蓄積用!A$2:A$10000, AX$5, 【データ】蓄積用!C$2:C$10000, $A113, 【データ】蓄積用!D$2:D$10000, "&gt;=3000", 【データ】蓄積用!E$2:E$10000, "&gt;=1500")&gt;0, "〇", IF(COUNTIFS(【データ】蓄積用!A$2:A$10000, AX$5, 【データ】蓄積用!C$2:C$10000, $A113, 【データ】蓄積用!Q$2:Q$10000, 1, 【データ】蓄積用!AC$2:AC$10000, "&gt;=4.0")&gt;0, "〇", "×")))</f>
        <v>×</v>
      </c>
      <c r="AY113" t="str">
        <f>IF(OR($A113="", AY$5=""), "", IF(COUNTIFS(【データ】蓄積用!A$2:A$10000, AY$5, 【データ】蓄積用!C$2:C$10000, $A113, 【データ】蓄積用!D$2:D$10000, "&gt;=3000", 【データ】蓄積用!E$2:E$10000, "&gt;=1500")&gt;0, "〇", IF(COUNTIFS(【データ】蓄積用!A$2:A$10000, AY$5, 【データ】蓄積用!C$2:C$10000, $A113, 【データ】蓄積用!Q$2:Q$10000, 1, 【データ】蓄積用!AC$2:AC$10000, "&gt;=4.0")&gt;0, "〇", "×")))</f>
        <v/>
      </c>
    </row>
    <row r="114" spans="1:51">
      <c r="A114">
        <v>721</v>
      </c>
      <c r="B114" t="str">
        <f>IF(OR($A114="", B$5=""), "", IF(COUNTIFS(【データ】蓄積用!A$2:A$10000, B$5, 【データ】蓄積用!C$2:C$10000, $A114, 【データ】蓄積用!D$2:D$10000, "&gt;=3000", 【データ】蓄積用!E$2:E$10000, "&gt;=1500")&gt;0, "〇", IF(COUNTIFS(【データ】蓄積用!A$2:A$10000, B$5, 【データ】蓄積用!C$2:C$10000, $A114, 【データ】蓄積用!Q$2:Q$10000, 1, 【データ】蓄積用!AC$2:AC$10000, "&gt;=4.0")&gt;0, "〇", "×")))</f>
        <v>×</v>
      </c>
      <c r="C114" t="str">
        <f>IF(OR($A114="", C$5=""), "", IF(COUNTIFS(【データ】蓄積用!A$2:A$10000, C$5, 【データ】蓄積用!C$2:C$10000, $A114, 【データ】蓄積用!D$2:D$10000, "&gt;=3000", 【データ】蓄積用!E$2:E$10000, "&gt;=1500")&gt;0, "〇", IF(COUNTIFS(【データ】蓄積用!A$2:A$10000, C$5, 【データ】蓄積用!C$2:C$10000, $A114, 【データ】蓄積用!Q$2:Q$10000, 1, 【データ】蓄積用!AC$2:AC$10000, "&gt;=4.0")&gt;0, "〇", "×")))</f>
        <v>×</v>
      </c>
      <c r="D114" t="str">
        <f>IF(OR($A114="", D$5=""), "", IF(COUNTIFS(【データ】蓄積用!A$2:A$10000, D$5, 【データ】蓄積用!C$2:C$10000, $A114, 【データ】蓄積用!D$2:D$10000, "&gt;=3000", 【データ】蓄積用!E$2:E$10000, "&gt;=1500")&gt;0, "〇", IF(COUNTIFS(【データ】蓄積用!A$2:A$10000, D$5, 【データ】蓄積用!C$2:C$10000, $A114, 【データ】蓄積用!Q$2:Q$10000, 1, 【データ】蓄積用!AC$2:AC$10000, "&gt;=4.0")&gt;0, "〇", "×")))</f>
        <v>×</v>
      </c>
      <c r="E114" t="str">
        <f>IF(OR($A114="", E$5=""), "", IF(COUNTIFS(【データ】蓄積用!A$2:A$10000, E$5, 【データ】蓄積用!C$2:C$10000, $A114, 【データ】蓄積用!D$2:D$10000, "&gt;=3000", 【データ】蓄積用!E$2:E$10000, "&gt;=1500")&gt;0, "〇", IF(COUNTIFS(【データ】蓄積用!A$2:A$10000, E$5, 【データ】蓄積用!C$2:C$10000, $A114, 【データ】蓄積用!Q$2:Q$10000, 1, 【データ】蓄積用!AC$2:AC$10000, "&gt;=4.0")&gt;0, "〇", "×")))</f>
        <v>×</v>
      </c>
      <c r="F114" t="str">
        <f>IF(OR($A114="", F$5=""), "", IF(COUNTIFS(【データ】蓄積用!A$2:A$10000, F$5, 【データ】蓄積用!C$2:C$10000, $A114, 【データ】蓄積用!D$2:D$10000, "&gt;=3000", 【データ】蓄積用!E$2:E$10000, "&gt;=1500")&gt;0, "〇", IF(COUNTIFS(【データ】蓄積用!A$2:A$10000, F$5, 【データ】蓄積用!C$2:C$10000, $A114, 【データ】蓄積用!Q$2:Q$10000, 1, 【データ】蓄積用!AC$2:AC$10000, "&gt;=4.0")&gt;0, "〇", "×")))</f>
        <v>×</v>
      </c>
      <c r="G114" t="str">
        <f>IF(OR($A114="", G$5=""), "", IF(COUNTIFS(【データ】蓄積用!A$2:A$10000, G$5, 【データ】蓄積用!C$2:C$10000, $A114, 【データ】蓄積用!D$2:D$10000, "&gt;=3000", 【データ】蓄積用!E$2:E$10000, "&gt;=1500")&gt;0, "〇", IF(COUNTIFS(【データ】蓄積用!A$2:A$10000, G$5, 【データ】蓄積用!C$2:C$10000, $A114, 【データ】蓄積用!Q$2:Q$10000, 1, 【データ】蓄積用!AC$2:AC$10000, "&gt;=4.0")&gt;0, "〇", "×")))</f>
        <v>×</v>
      </c>
      <c r="H114" t="str">
        <f>IF(OR($A114="", H$5=""), "", IF(COUNTIFS(【データ】蓄積用!A$2:A$10000, H$5, 【データ】蓄積用!C$2:C$10000, $A114, 【データ】蓄積用!D$2:D$10000, "&gt;=3000", 【データ】蓄積用!E$2:E$10000, "&gt;=1500")&gt;0, "〇", IF(COUNTIFS(【データ】蓄積用!A$2:A$10000, H$5, 【データ】蓄積用!C$2:C$10000, $A114, 【データ】蓄積用!Q$2:Q$10000, 1, 【データ】蓄積用!AC$2:AC$10000, "&gt;=4.0")&gt;0, "〇", "×")))</f>
        <v>×</v>
      </c>
      <c r="I114" t="str">
        <f>IF(OR($A114="", I$5=""), "", IF(COUNTIFS(【データ】蓄積用!A$2:A$10000, I$5, 【データ】蓄積用!C$2:C$10000, $A114, 【データ】蓄積用!D$2:D$10000, "&gt;=3000", 【データ】蓄積用!E$2:E$10000, "&gt;=1500")&gt;0, "〇", IF(COUNTIFS(【データ】蓄積用!A$2:A$10000, I$5, 【データ】蓄積用!C$2:C$10000, $A114, 【データ】蓄積用!Q$2:Q$10000, 1, 【データ】蓄積用!AC$2:AC$10000, "&gt;=4.0")&gt;0, "〇", "×")))</f>
        <v>×</v>
      </c>
      <c r="J114" t="str">
        <f>IF(OR($A114="", J$5=""), "", IF(COUNTIFS(【データ】蓄積用!A$2:A$10000, J$5, 【データ】蓄積用!C$2:C$10000, $A114, 【データ】蓄積用!D$2:D$10000, "&gt;=3000", 【データ】蓄積用!E$2:E$10000, "&gt;=1500")&gt;0, "〇", IF(COUNTIFS(【データ】蓄積用!A$2:A$10000, J$5, 【データ】蓄積用!C$2:C$10000, $A114, 【データ】蓄積用!Q$2:Q$10000, 1, 【データ】蓄積用!AC$2:AC$10000, "&gt;=4.0")&gt;0, "〇", "×")))</f>
        <v>×</v>
      </c>
      <c r="K114" t="str">
        <f>IF(OR($A114="", K$5=""), "", IF(COUNTIFS(【データ】蓄積用!A$2:A$10000, K$5, 【データ】蓄積用!C$2:C$10000, $A114, 【データ】蓄積用!D$2:D$10000, "&gt;=3000", 【データ】蓄積用!E$2:E$10000, "&gt;=1500")&gt;0, "〇", IF(COUNTIFS(【データ】蓄積用!A$2:A$10000, K$5, 【データ】蓄積用!C$2:C$10000, $A114, 【データ】蓄積用!Q$2:Q$10000, 1, 【データ】蓄積用!AC$2:AC$10000, "&gt;=4.0")&gt;0, "〇", "×")))</f>
        <v>×</v>
      </c>
      <c r="L114" t="str">
        <f>IF(OR($A114="", L$5=""), "", IF(COUNTIFS(【データ】蓄積用!A$2:A$10000, L$5, 【データ】蓄積用!C$2:C$10000, $A114, 【データ】蓄積用!D$2:D$10000, "&gt;=3000", 【データ】蓄積用!E$2:E$10000, "&gt;=1500")&gt;0, "〇", IF(COUNTIFS(【データ】蓄積用!A$2:A$10000, L$5, 【データ】蓄積用!C$2:C$10000, $A114, 【データ】蓄積用!Q$2:Q$10000, 1, 【データ】蓄積用!AC$2:AC$10000, "&gt;=4.0")&gt;0, "〇", "×")))</f>
        <v>×</v>
      </c>
      <c r="M114" t="str">
        <f>IF(OR($A114="", M$5=""), "", IF(COUNTIFS(【データ】蓄積用!A$2:A$10000, M$5, 【データ】蓄積用!C$2:C$10000, $A114, 【データ】蓄積用!D$2:D$10000, "&gt;=3000", 【データ】蓄積用!E$2:E$10000, "&gt;=1500")&gt;0, "〇", IF(COUNTIFS(【データ】蓄積用!A$2:A$10000, M$5, 【データ】蓄積用!C$2:C$10000, $A114, 【データ】蓄積用!Q$2:Q$10000, 1, 【データ】蓄積用!AC$2:AC$10000, "&gt;=4.0")&gt;0, "〇", "×")))</f>
        <v>×</v>
      </c>
      <c r="N114" t="str">
        <f>IF(OR($A114="", N$5=""), "", IF(COUNTIFS(【データ】蓄積用!A$2:A$10000, N$5, 【データ】蓄積用!C$2:C$10000, $A114, 【データ】蓄積用!D$2:D$10000, "&gt;=3000", 【データ】蓄積用!E$2:E$10000, "&gt;=1500")&gt;0, "〇", IF(COUNTIFS(【データ】蓄積用!A$2:A$10000, N$5, 【データ】蓄積用!C$2:C$10000, $A114, 【データ】蓄積用!Q$2:Q$10000, 1, 【データ】蓄積用!AC$2:AC$10000, "&gt;=4.0")&gt;0, "〇", "×")))</f>
        <v>×</v>
      </c>
      <c r="O114" t="str">
        <f>IF(OR($A114="", O$5=""), "", IF(COUNTIFS(【データ】蓄積用!A$2:A$10000, O$5, 【データ】蓄積用!C$2:C$10000, $A114, 【データ】蓄積用!D$2:D$10000, "&gt;=3000", 【データ】蓄積用!E$2:E$10000, "&gt;=1500")&gt;0, "〇", IF(COUNTIFS(【データ】蓄積用!A$2:A$10000, O$5, 【データ】蓄積用!C$2:C$10000, $A114, 【データ】蓄積用!Q$2:Q$10000, 1, 【データ】蓄積用!AC$2:AC$10000, "&gt;=4.0")&gt;0, "〇", "×")))</f>
        <v>×</v>
      </c>
      <c r="P114" t="str">
        <f>IF(OR($A114="", P$5=""), "", IF(COUNTIFS(【データ】蓄積用!A$2:A$10000, P$5, 【データ】蓄積用!C$2:C$10000, $A114, 【データ】蓄積用!D$2:D$10000, "&gt;=3000", 【データ】蓄積用!E$2:E$10000, "&gt;=1500")&gt;0, "〇", IF(COUNTIFS(【データ】蓄積用!A$2:A$10000, P$5, 【データ】蓄積用!C$2:C$10000, $A114, 【データ】蓄積用!Q$2:Q$10000, 1, 【データ】蓄積用!AC$2:AC$10000, "&gt;=4.0")&gt;0, "〇", "×")))</f>
        <v>×</v>
      </c>
      <c r="Q114" t="str">
        <f>IF(OR($A114="", Q$5=""), "", IF(COUNTIFS(【データ】蓄積用!A$2:A$10000, Q$5, 【データ】蓄積用!C$2:C$10000, $A114, 【データ】蓄積用!D$2:D$10000, "&gt;=3000", 【データ】蓄積用!E$2:E$10000, "&gt;=1500")&gt;0, "〇", IF(COUNTIFS(【データ】蓄積用!A$2:A$10000, Q$5, 【データ】蓄積用!C$2:C$10000, $A114, 【データ】蓄積用!Q$2:Q$10000, 1, 【データ】蓄積用!AC$2:AC$10000, "&gt;=4.0")&gt;0, "〇", "×")))</f>
        <v>×</v>
      </c>
      <c r="R114" t="str">
        <f>IF(OR($A114="", R$5=""), "", IF(COUNTIFS(【データ】蓄積用!A$2:A$10000, R$5, 【データ】蓄積用!C$2:C$10000, $A114, 【データ】蓄積用!D$2:D$10000, "&gt;=3000", 【データ】蓄積用!E$2:E$10000, "&gt;=1500")&gt;0, "〇", IF(COUNTIFS(【データ】蓄積用!A$2:A$10000, R$5, 【データ】蓄積用!C$2:C$10000, $A114, 【データ】蓄積用!Q$2:Q$10000, 1, 【データ】蓄積用!AC$2:AC$10000, "&gt;=4.0")&gt;0, "〇", "×")))</f>
        <v>×</v>
      </c>
      <c r="S114" t="str">
        <f>IF(OR($A114="", S$5=""), "", IF(COUNTIFS(【データ】蓄積用!A$2:A$10000, S$5, 【データ】蓄積用!C$2:C$10000, $A114, 【データ】蓄積用!D$2:D$10000, "&gt;=3000", 【データ】蓄積用!E$2:E$10000, "&gt;=1500")&gt;0, "〇", IF(COUNTIFS(【データ】蓄積用!A$2:A$10000, S$5, 【データ】蓄積用!C$2:C$10000, $A114, 【データ】蓄積用!Q$2:Q$10000, 1, 【データ】蓄積用!AC$2:AC$10000, "&gt;=4.0")&gt;0, "〇", "×")))</f>
        <v>×</v>
      </c>
      <c r="T114" t="str">
        <f>IF(OR($A114="", T$5=""), "", IF(COUNTIFS(【データ】蓄積用!A$2:A$10000, T$5, 【データ】蓄積用!C$2:C$10000, $A114, 【データ】蓄積用!D$2:D$10000, "&gt;=3000", 【データ】蓄積用!E$2:E$10000, "&gt;=1500")&gt;0, "〇", IF(COUNTIFS(【データ】蓄積用!A$2:A$10000, T$5, 【データ】蓄積用!C$2:C$10000, $A114, 【データ】蓄積用!Q$2:Q$10000, 1, 【データ】蓄積用!AC$2:AC$10000, "&gt;=4.0")&gt;0, "〇", "×")))</f>
        <v>×</v>
      </c>
      <c r="U114" t="str">
        <f>IF(OR($A114="", U$5=""), "", IF(COUNTIFS(【データ】蓄積用!A$2:A$10000, U$5, 【データ】蓄積用!C$2:C$10000, $A114, 【データ】蓄積用!D$2:D$10000, "&gt;=3000", 【データ】蓄積用!E$2:E$10000, "&gt;=1500")&gt;0, "〇", IF(COUNTIFS(【データ】蓄積用!A$2:A$10000, U$5, 【データ】蓄積用!C$2:C$10000, $A114, 【データ】蓄積用!Q$2:Q$10000, 1, 【データ】蓄積用!AC$2:AC$10000, "&gt;=4.0")&gt;0, "〇", "×")))</f>
        <v>×</v>
      </c>
      <c r="V114" t="str">
        <f>IF(OR($A114="", V$5=""), "", IF(COUNTIFS(【データ】蓄積用!A$2:A$10000, V$5, 【データ】蓄積用!C$2:C$10000, $A114, 【データ】蓄積用!D$2:D$10000, "&gt;=3000", 【データ】蓄積用!E$2:E$10000, "&gt;=1500")&gt;0, "〇", IF(COUNTIFS(【データ】蓄積用!A$2:A$10000, V$5, 【データ】蓄積用!C$2:C$10000, $A114, 【データ】蓄積用!Q$2:Q$10000, 1, 【データ】蓄積用!AC$2:AC$10000, "&gt;=4.0")&gt;0, "〇", "×")))</f>
        <v>×</v>
      </c>
      <c r="W114" t="str">
        <f>IF(OR($A114="", W$5=""), "", IF(COUNTIFS(【データ】蓄積用!A$2:A$10000, W$5, 【データ】蓄積用!C$2:C$10000, $A114, 【データ】蓄積用!D$2:D$10000, "&gt;=3000", 【データ】蓄積用!E$2:E$10000, "&gt;=1500")&gt;0, "〇", IF(COUNTIFS(【データ】蓄積用!A$2:A$10000, W$5, 【データ】蓄積用!C$2:C$10000, $A114, 【データ】蓄積用!Q$2:Q$10000, 1, 【データ】蓄積用!AC$2:AC$10000, "&gt;=4.0")&gt;0, "〇", "×")))</f>
        <v>×</v>
      </c>
      <c r="X114" t="str">
        <f>IF(OR($A114="", X$5=""), "", IF(COUNTIFS(【データ】蓄積用!A$2:A$10000, X$5, 【データ】蓄積用!C$2:C$10000, $A114, 【データ】蓄積用!D$2:D$10000, "&gt;=3000", 【データ】蓄積用!E$2:E$10000, "&gt;=1500")&gt;0, "〇", IF(COUNTIFS(【データ】蓄積用!A$2:A$10000, X$5, 【データ】蓄積用!C$2:C$10000, $A114, 【データ】蓄積用!Q$2:Q$10000, 1, 【データ】蓄積用!AC$2:AC$10000, "&gt;=4.0")&gt;0, "〇", "×")))</f>
        <v>×</v>
      </c>
      <c r="Y114" t="str">
        <f>IF(OR($A114="", Y$5=""), "", IF(COUNTIFS(【データ】蓄積用!A$2:A$10000, Y$5, 【データ】蓄積用!C$2:C$10000, $A114, 【データ】蓄積用!D$2:D$10000, "&gt;=3000", 【データ】蓄積用!E$2:E$10000, "&gt;=1500")&gt;0, "〇", IF(COUNTIFS(【データ】蓄積用!A$2:A$10000, Y$5, 【データ】蓄積用!C$2:C$10000, $A114, 【データ】蓄積用!Q$2:Q$10000, 1, 【データ】蓄積用!AC$2:AC$10000, "&gt;=4.0")&gt;0, "〇", "×")))</f>
        <v>×</v>
      </c>
      <c r="Z114" t="str">
        <f>IF(OR($A114="", Z$5=""), "", IF(COUNTIFS(【データ】蓄積用!A$2:A$10000, Z$5, 【データ】蓄積用!C$2:C$10000, $A114, 【データ】蓄積用!D$2:D$10000, "&gt;=3000", 【データ】蓄積用!E$2:E$10000, "&gt;=1500")&gt;0, "〇", IF(COUNTIFS(【データ】蓄積用!A$2:A$10000, Z$5, 【データ】蓄積用!C$2:C$10000, $A114, 【データ】蓄積用!Q$2:Q$10000, 1, 【データ】蓄積用!AC$2:AC$10000, "&gt;=4.0")&gt;0, "〇", "×")))</f>
        <v>×</v>
      </c>
      <c r="AA114" t="str">
        <f>IF(OR($A114="", AA$5=""), "", IF(COUNTIFS(【データ】蓄積用!A$2:A$10000, AA$5, 【データ】蓄積用!C$2:C$10000, $A114, 【データ】蓄積用!D$2:D$10000, "&gt;=3000", 【データ】蓄積用!E$2:E$10000, "&gt;=1500")&gt;0, "〇", IF(COUNTIFS(【データ】蓄積用!A$2:A$10000, AA$5, 【データ】蓄積用!C$2:C$10000, $A114, 【データ】蓄積用!Q$2:Q$10000, 1, 【データ】蓄積用!AC$2:AC$10000, "&gt;=4.0")&gt;0, "〇", "×")))</f>
        <v>×</v>
      </c>
      <c r="AB114" t="str">
        <f>IF(OR($A114="", AB$5=""), "", IF(COUNTIFS(【データ】蓄積用!A$2:A$10000, AB$5, 【データ】蓄積用!C$2:C$10000, $A114, 【データ】蓄積用!D$2:D$10000, "&gt;=3000", 【データ】蓄積用!E$2:E$10000, "&gt;=1500")&gt;0, "〇", IF(COUNTIFS(【データ】蓄積用!A$2:A$10000, AB$5, 【データ】蓄積用!C$2:C$10000, $A114, 【データ】蓄積用!Q$2:Q$10000, 1, 【データ】蓄積用!AC$2:AC$10000, "&gt;=4.0")&gt;0, "〇", "×")))</f>
        <v>×</v>
      </c>
      <c r="AC114" t="str">
        <f>IF(OR($A114="", AC$5=""), "", IF(COUNTIFS(【データ】蓄積用!A$2:A$10000, AC$5, 【データ】蓄積用!C$2:C$10000, $A114, 【データ】蓄積用!D$2:D$10000, "&gt;=3000", 【データ】蓄積用!E$2:E$10000, "&gt;=1500")&gt;0, "〇", IF(COUNTIFS(【データ】蓄積用!A$2:A$10000, AC$5, 【データ】蓄積用!C$2:C$10000, $A114, 【データ】蓄積用!Q$2:Q$10000, 1, 【データ】蓄積用!AC$2:AC$10000, "&gt;=4.0")&gt;0, "〇", "×")))</f>
        <v>×</v>
      </c>
      <c r="AD114" t="str">
        <f>IF(OR($A114="", AD$5=""), "", IF(COUNTIFS(【データ】蓄積用!A$2:A$10000, AD$5, 【データ】蓄積用!C$2:C$10000, $A114, 【データ】蓄積用!D$2:D$10000, "&gt;=3000", 【データ】蓄積用!E$2:E$10000, "&gt;=1500")&gt;0, "〇", IF(COUNTIFS(【データ】蓄積用!A$2:A$10000, AD$5, 【データ】蓄積用!C$2:C$10000, $A114, 【データ】蓄積用!Q$2:Q$10000, 1, 【データ】蓄積用!AC$2:AC$10000, "&gt;=4.0")&gt;0, "〇", "×")))</f>
        <v>〇</v>
      </c>
      <c r="AE114" t="str">
        <f>IF(OR($A114="", AE$5=""), "", IF(COUNTIFS(【データ】蓄積用!A$2:A$10000, AE$5, 【データ】蓄積用!C$2:C$10000, $A114, 【データ】蓄積用!D$2:D$10000, "&gt;=3000", 【データ】蓄積用!E$2:E$10000, "&gt;=1500")&gt;0, "〇", IF(COUNTIFS(【データ】蓄積用!A$2:A$10000, AE$5, 【データ】蓄積用!C$2:C$10000, $A114, 【データ】蓄積用!Q$2:Q$10000, 1, 【データ】蓄積用!AC$2:AC$10000, "&gt;=4.0")&gt;0, "〇", "×")))</f>
        <v>×</v>
      </c>
      <c r="AF114" t="str">
        <f>IF(OR($A114="", AF$5=""), "", IF(COUNTIFS(【データ】蓄積用!A$2:A$10000, AF$5, 【データ】蓄積用!C$2:C$10000, $A114, 【データ】蓄積用!D$2:D$10000, "&gt;=3000", 【データ】蓄積用!E$2:E$10000, "&gt;=1500")&gt;0, "〇", IF(COUNTIFS(【データ】蓄積用!A$2:A$10000, AF$5, 【データ】蓄積用!C$2:C$10000, $A114, 【データ】蓄積用!Q$2:Q$10000, 1, 【データ】蓄積用!AC$2:AC$10000, "&gt;=4.0")&gt;0, "〇", "×")))</f>
        <v>〇</v>
      </c>
      <c r="AG114" t="str">
        <f>IF(OR($A114="", AG$5=""), "", IF(COUNTIFS(【データ】蓄積用!A$2:A$10000, AG$5, 【データ】蓄積用!C$2:C$10000, $A114, 【データ】蓄積用!D$2:D$10000, "&gt;=3000", 【データ】蓄積用!E$2:E$10000, "&gt;=1500")&gt;0, "〇", IF(COUNTIFS(【データ】蓄積用!A$2:A$10000, AG$5, 【データ】蓄積用!C$2:C$10000, $A114, 【データ】蓄積用!Q$2:Q$10000, 1, 【データ】蓄積用!AC$2:AC$10000, "&gt;=4.0")&gt;0, "〇", "×")))</f>
        <v>×</v>
      </c>
      <c r="AH114" t="str">
        <f>IF(OR($A114="", AH$5=""), "", IF(COUNTIFS(【データ】蓄積用!A$2:A$10000, AH$5, 【データ】蓄積用!C$2:C$10000, $A114, 【データ】蓄積用!D$2:D$10000, "&gt;=3000", 【データ】蓄積用!E$2:E$10000, "&gt;=1500")&gt;0, "〇", IF(COUNTIFS(【データ】蓄積用!A$2:A$10000, AH$5, 【データ】蓄積用!C$2:C$10000, $A114, 【データ】蓄積用!Q$2:Q$10000, 1, 【データ】蓄積用!AC$2:AC$10000, "&gt;=4.0")&gt;0, "〇", "×")))</f>
        <v>×</v>
      </c>
      <c r="AI114" t="str">
        <f>IF(OR($A114="", AI$5=""), "", IF(COUNTIFS(【データ】蓄積用!A$2:A$10000, AI$5, 【データ】蓄積用!C$2:C$10000, $A114, 【データ】蓄積用!D$2:D$10000, "&gt;=3000", 【データ】蓄積用!E$2:E$10000, "&gt;=1500")&gt;0, "〇", IF(COUNTIFS(【データ】蓄積用!A$2:A$10000, AI$5, 【データ】蓄積用!C$2:C$10000, $A114, 【データ】蓄積用!Q$2:Q$10000, 1, 【データ】蓄積用!AC$2:AC$10000, "&gt;=4.0")&gt;0, "〇", "×")))</f>
        <v>×</v>
      </c>
      <c r="AJ114" t="str">
        <f>IF(OR($A114="", AJ$5=""), "", IF(COUNTIFS(【データ】蓄積用!A$2:A$10000, AJ$5, 【データ】蓄積用!C$2:C$10000, $A114, 【データ】蓄積用!D$2:D$10000, "&gt;=3000", 【データ】蓄積用!E$2:E$10000, "&gt;=1500")&gt;0, "〇", IF(COUNTIFS(【データ】蓄積用!A$2:A$10000, AJ$5, 【データ】蓄積用!C$2:C$10000, $A114, 【データ】蓄積用!Q$2:Q$10000, 1, 【データ】蓄積用!AC$2:AC$10000, "&gt;=4.0")&gt;0, "〇", "×")))</f>
        <v>×</v>
      </c>
      <c r="AK114" t="str">
        <f>IF(OR($A114="", AK$5=""), "", IF(COUNTIFS(【データ】蓄積用!A$2:A$10000, AK$5, 【データ】蓄積用!C$2:C$10000, $A114, 【データ】蓄積用!D$2:D$10000, "&gt;=3000", 【データ】蓄積用!E$2:E$10000, "&gt;=1500")&gt;0, "〇", IF(COUNTIFS(【データ】蓄積用!A$2:A$10000, AK$5, 【データ】蓄積用!C$2:C$10000, $A114, 【データ】蓄積用!Q$2:Q$10000, 1, 【データ】蓄積用!AC$2:AC$10000, "&gt;=4.0")&gt;0, "〇", "×")))</f>
        <v>×</v>
      </c>
      <c r="AL114" t="str">
        <f>IF(OR($A114="", AL$5=""), "", IF(COUNTIFS(【データ】蓄積用!A$2:A$10000, AL$5, 【データ】蓄積用!C$2:C$10000, $A114, 【データ】蓄積用!D$2:D$10000, "&gt;=3000", 【データ】蓄積用!E$2:E$10000, "&gt;=1500")&gt;0, "〇", IF(COUNTIFS(【データ】蓄積用!A$2:A$10000, AL$5, 【データ】蓄積用!C$2:C$10000, $A114, 【データ】蓄積用!Q$2:Q$10000, 1, 【データ】蓄積用!AC$2:AC$10000, "&gt;=4.0")&gt;0, "〇", "×")))</f>
        <v>×</v>
      </c>
      <c r="AM114" t="str">
        <f>IF(OR($A114="", AM$5=""), "", IF(COUNTIFS(【データ】蓄積用!A$2:A$10000, AM$5, 【データ】蓄積用!C$2:C$10000, $A114, 【データ】蓄積用!D$2:D$10000, "&gt;=3000", 【データ】蓄積用!E$2:E$10000, "&gt;=1500")&gt;0, "〇", IF(COUNTIFS(【データ】蓄積用!A$2:A$10000, AM$5, 【データ】蓄積用!C$2:C$10000, $A114, 【データ】蓄積用!Q$2:Q$10000, 1, 【データ】蓄積用!AC$2:AC$10000, "&gt;=4.0")&gt;0, "〇", "×")))</f>
        <v>×</v>
      </c>
      <c r="AN114" t="str">
        <f>IF(OR($A114="", AN$5=""), "", IF(COUNTIFS(【データ】蓄積用!A$2:A$10000, AN$5, 【データ】蓄積用!C$2:C$10000, $A114, 【データ】蓄積用!D$2:D$10000, "&gt;=3000", 【データ】蓄積用!E$2:E$10000, "&gt;=1500")&gt;0, "〇", IF(COUNTIFS(【データ】蓄積用!A$2:A$10000, AN$5, 【データ】蓄積用!C$2:C$10000, $A114, 【データ】蓄積用!Q$2:Q$10000, 1, 【データ】蓄積用!AC$2:AC$10000, "&gt;=4.0")&gt;0, "〇", "×")))</f>
        <v>×</v>
      </c>
      <c r="AO114" t="str">
        <f>IF(OR($A114="", AO$5=""), "", IF(COUNTIFS(【データ】蓄積用!A$2:A$10000, AO$5, 【データ】蓄積用!C$2:C$10000, $A114, 【データ】蓄積用!D$2:D$10000, "&gt;=3000", 【データ】蓄積用!E$2:E$10000, "&gt;=1500")&gt;0, "〇", IF(COUNTIFS(【データ】蓄積用!A$2:A$10000, AO$5, 【データ】蓄積用!C$2:C$10000, $A114, 【データ】蓄積用!Q$2:Q$10000, 1, 【データ】蓄積用!AC$2:AC$10000, "&gt;=4.0")&gt;0, "〇", "×")))</f>
        <v>×</v>
      </c>
      <c r="AP114" t="str">
        <f>IF(OR($A114="", AP$5=""), "", IF(COUNTIFS(【データ】蓄積用!A$2:A$10000, AP$5, 【データ】蓄積用!C$2:C$10000, $A114, 【データ】蓄積用!D$2:D$10000, "&gt;=3000", 【データ】蓄積用!E$2:E$10000, "&gt;=1500")&gt;0, "〇", IF(COUNTIFS(【データ】蓄積用!A$2:A$10000, AP$5, 【データ】蓄積用!C$2:C$10000, $A114, 【データ】蓄積用!Q$2:Q$10000, 1, 【データ】蓄積用!AC$2:AC$10000, "&gt;=4.0")&gt;0, "〇", "×")))</f>
        <v>〇</v>
      </c>
      <c r="AQ114" t="str">
        <f>IF(OR($A114="", AQ$5=""), "", IF(COUNTIFS(【データ】蓄積用!A$2:A$10000, AQ$5, 【データ】蓄積用!C$2:C$10000, $A114, 【データ】蓄積用!D$2:D$10000, "&gt;=3000", 【データ】蓄積用!E$2:E$10000, "&gt;=1500")&gt;0, "〇", IF(COUNTIFS(【データ】蓄積用!A$2:A$10000, AQ$5, 【データ】蓄積用!C$2:C$10000, $A114, 【データ】蓄積用!Q$2:Q$10000, 1, 【データ】蓄積用!AC$2:AC$10000, "&gt;=4.0")&gt;0, "〇", "×")))</f>
        <v>×</v>
      </c>
      <c r="AR114" t="str">
        <f>IF(OR($A114="", AR$5=""), "", IF(COUNTIFS(【データ】蓄積用!A$2:A$10000, AR$5, 【データ】蓄積用!C$2:C$10000, $A114, 【データ】蓄積用!D$2:D$10000, "&gt;=3000", 【データ】蓄積用!E$2:E$10000, "&gt;=1500")&gt;0, "〇", IF(COUNTIFS(【データ】蓄積用!A$2:A$10000, AR$5, 【データ】蓄積用!C$2:C$10000, $A114, 【データ】蓄積用!Q$2:Q$10000, 1, 【データ】蓄積用!AC$2:AC$10000, "&gt;=4.0")&gt;0, "〇", "×")))</f>
        <v>×</v>
      </c>
      <c r="AS114" t="str">
        <f>IF(OR($A114="", AS$5=""), "", IF(COUNTIFS(【データ】蓄積用!A$2:A$10000, AS$5, 【データ】蓄積用!C$2:C$10000, $A114, 【データ】蓄積用!D$2:D$10000, "&gt;=3000", 【データ】蓄積用!E$2:E$10000, "&gt;=1500")&gt;0, "〇", IF(COUNTIFS(【データ】蓄積用!A$2:A$10000, AS$5, 【データ】蓄積用!C$2:C$10000, $A114, 【データ】蓄積用!Q$2:Q$10000, 1, 【データ】蓄積用!AC$2:AC$10000, "&gt;=4.0")&gt;0, "〇", "×")))</f>
        <v>〇</v>
      </c>
      <c r="AT114" t="str">
        <f>IF(OR($A114="", AT$5=""), "", IF(COUNTIFS(【データ】蓄積用!A$2:A$10000, AT$5, 【データ】蓄積用!C$2:C$10000, $A114, 【データ】蓄積用!D$2:D$10000, "&gt;=3000", 【データ】蓄積用!E$2:E$10000, "&gt;=1500")&gt;0, "〇", IF(COUNTIFS(【データ】蓄積用!A$2:A$10000, AT$5, 【データ】蓄積用!C$2:C$10000, $A114, 【データ】蓄積用!Q$2:Q$10000, 1, 【データ】蓄積用!AC$2:AC$10000, "&gt;=4.0")&gt;0, "〇", "×")))</f>
        <v>×</v>
      </c>
      <c r="AU114" t="str">
        <f>IF(OR($A114="", AU$5=""), "", IF(COUNTIFS(【データ】蓄積用!A$2:A$10000, AU$5, 【データ】蓄積用!C$2:C$10000, $A114, 【データ】蓄積用!D$2:D$10000, "&gt;=3000", 【データ】蓄積用!E$2:E$10000, "&gt;=1500")&gt;0, "〇", IF(COUNTIFS(【データ】蓄積用!A$2:A$10000, AU$5, 【データ】蓄積用!C$2:C$10000, $A114, 【データ】蓄積用!Q$2:Q$10000, 1, 【データ】蓄積用!AC$2:AC$10000, "&gt;=4.0")&gt;0, "〇", "×")))</f>
        <v>〇</v>
      </c>
      <c r="AV114" t="str">
        <f>IF(OR($A114="", AV$5=""), "", IF(COUNTIFS(【データ】蓄積用!A$2:A$10000, AV$5, 【データ】蓄積用!C$2:C$10000, $A114, 【データ】蓄積用!D$2:D$10000, "&gt;=3000", 【データ】蓄積用!E$2:E$10000, "&gt;=1500")&gt;0, "〇", IF(COUNTIFS(【データ】蓄積用!A$2:A$10000, AV$5, 【データ】蓄積用!C$2:C$10000, $A114, 【データ】蓄積用!Q$2:Q$10000, 1, 【データ】蓄積用!AC$2:AC$10000, "&gt;=4.0")&gt;0, "〇", "×")))</f>
        <v>×</v>
      </c>
      <c r="AW114" t="str">
        <f>IF(OR($A114="", AW$5=""), "", IF(COUNTIFS(【データ】蓄積用!A$2:A$10000, AW$5, 【データ】蓄積用!C$2:C$10000, $A114, 【データ】蓄積用!D$2:D$10000, "&gt;=3000", 【データ】蓄積用!E$2:E$10000, "&gt;=1500")&gt;0, "〇", IF(COUNTIFS(【データ】蓄積用!A$2:A$10000, AW$5, 【データ】蓄積用!C$2:C$10000, $A114, 【データ】蓄積用!Q$2:Q$10000, 1, 【データ】蓄積用!AC$2:AC$10000, "&gt;=4.0")&gt;0, "〇", "×")))</f>
        <v>×</v>
      </c>
      <c r="AX114" t="str">
        <f>IF(OR($A114="", AX$5=""), "", IF(COUNTIFS(【データ】蓄積用!A$2:A$10000, AX$5, 【データ】蓄積用!C$2:C$10000, $A114, 【データ】蓄積用!D$2:D$10000, "&gt;=3000", 【データ】蓄積用!E$2:E$10000, "&gt;=1500")&gt;0, "〇", IF(COUNTIFS(【データ】蓄積用!A$2:A$10000, AX$5, 【データ】蓄積用!C$2:C$10000, $A114, 【データ】蓄積用!Q$2:Q$10000, 1, 【データ】蓄積用!AC$2:AC$10000, "&gt;=4.0")&gt;0, "〇", "×")))</f>
        <v>×</v>
      </c>
      <c r="AY114" t="str">
        <f>IF(OR($A114="", AY$5=""), "", IF(COUNTIFS(【データ】蓄積用!A$2:A$10000, AY$5, 【データ】蓄積用!C$2:C$10000, $A114, 【データ】蓄積用!D$2:D$10000, "&gt;=3000", 【データ】蓄積用!E$2:E$10000, "&gt;=1500")&gt;0, "〇", IF(COUNTIFS(【データ】蓄積用!A$2:A$10000, AY$5, 【データ】蓄積用!C$2:C$10000, $A114, 【データ】蓄積用!Q$2:Q$10000, 1, 【データ】蓄積用!AC$2:AC$10000, "&gt;=4.0")&gt;0, "〇", "×")))</f>
        <v/>
      </c>
    </row>
    <row r="115" spans="1:51">
      <c r="A115">
        <v>722</v>
      </c>
      <c r="B115" t="str">
        <f>IF(OR($A115="", B$5=""), "", IF(COUNTIFS(【データ】蓄積用!A$2:A$10000, B$5, 【データ】蓄積用!C$2:C$10000, $A115, 【データ】蓄積用!D$2:D$10000, "&gt;=3000", 【データ】蓄積用!E$2:E$10000, "&gt;=1500")&gt;0, "〇", IF(COUNTIFS(【データ】蓄積用!A$2:A$10000, B$5, 【データ】蓄積用!C$2:C$10000, $A115, 【データ】蓄積用!Q$2:Q$10000, 1, 【データ】蓄積用!AC$2:AC$10000, "&gt;=4.0")&gt;0, "〇", "×")))</f>
        <v>×</v>
      </c>
      <c r="C115" t="str">
        <f>IF(OR($A115="", C$5=""), "", IF(COUNTIFS(【データ】蓄積用!A$2:A$10000, C$5, 【データ】蓄積用!C$2:C$10000, $A115, 【データ】蓄積用!D$2:D$10000, "&gt;=3000", 【データ】蓄積用!E$2:E$10000, "&gt;=1500")&gt;0, "〇", IF(COUNTIFS(【データ】蓄積用!A$2:A$10000, C$5, 【データ】蓄積用!C$2:C$10000, $A115, 【データ】蓄積用!Q$2:Q$10000, 1, 【データ】蓄積用!AC$2:AC$10000, "&gt;=4.0")&gt;0, "〇", "×")))</f>
        <v>×</v>
      </c>
      <c r="D115" t="str">
        <f>IF(OR($A115="", D$5=""), "", IF(COUNTIFS(【データ】蓄積用!A$2:A$10000, D$5, 【データ】蓄積用!C$2:C$10000, $A115, 【データ】蓄積用!D$2:D$10000, "&gt;=3000", 【データ】蓄積用!E$2:E$10000, "&gt;=1500")&gt;0, "〇", IF(COUNTIFS(【データ】蓄積用!A$2:A$10000, D$5, 【データ】蓄積用!C$2:C$10000, $A115, 【データ】蓄積用!Q$2:Q$10000, 1, 【データ】蓄積用!AC$2:AC$10000, "&gt;=4.0")&gt;0, "〇", "×")))</f>
        <v>×</v>
      </c>
      <c r="E115" t="str">
        <f>IF(OR($A115="", E$5=""), "", IF(COUNTIFS(【データ】蓄積用!A$2:A$10000, E$5, 【データ】蓄積用!C$2:C$10000, $A115, 【データ】蓄積用!D$2:D$10000, "&gt;=3000", 【データ】蓄積用!E$2:E$10000, "&gt;=1500")&gt;0, "〇", IF(COUNTIFS(【データ】蓄積用!A$2:A$10000, E$5, 【データ】蓄積用!C$2:C$10000, $A115, 【データ】蓄積用!Q$2:Q$10000, 1, 【データ】蓄積用!AC$2:AC$10000, "&gt;=4.0")&gt;0, "〇", "×")))</f>
        <v>×</v>
      </c>
      <c r="F115" t="str">
        <f>IF(OR($A115="", F$5=""), "", IF(COUNTIFS(【データ】蓄積用!A$2:A$10000, F$5, 【データ】蓄積用!C$2:C$10000, $A115, 【データ】蓄積用!D$2:D$10000, "&gt;=3000", 【データ】蓄積用!E$2:E$10000, "&gt;=1500")&gt;0, "〇", IF(COUNTIFS(【データ】蓄積用!A$2:A$10000, F$5, 【データ】蓄積用!C$2:C$10000, $A115, 【データ】蓄積用!Q$2:Q$10000, 1, 【データ】蓄積用!AC$2:AC$10000, "&gt;=4.0")&gt;0, "〇", "×")))</f>
        <v>×</v>
      </c>
      <c r="G115" t="str">
        <f>IF(OR($A115="", G$5=""), "", IF(COUNTIFS(【データ】蓄積用!A$2:A$10000, G$5, 【データ】蓄積用!C$2:C$10000, $A115, 【データ】蓄積用!D$2:D$10000, "&gt;=3000", 【データ】蓄積用!E$2:E$10000, "&gt;=1500")&gt;0, "〇", IF(COUNTIFS(【データ】蓄積用!A$2:A$10000, G$5, 【データ】蓄積用!C$2:C$10000, $A115, 【データ】蓄積用!Q$2:Q$10000, 1, 【データ】蓄積用!AC$2:AC$10000, "&gt;=4.0")&gt;0, "〇", "×")))</f>
        <v>×</v>
      </c>
      <c r="H115" t="str">
        <f>IF(OR($A115="", H$5=""), "", IF(COUNTIFS(【データ】蓄積用!A$2:A$10000, H$5, 【データ】蓄積用!C$2:C$10000, $A115, 【データ】蓄積用!D$2:D$10000, "&gt;=3000", 【データ】蓄積用!E$2:E$10000, "&gt;=1500")&gt;0, "〇", IF(COUNTIFS(【データ】蓄積用!A$2:A$10000, H$5, 【データ】蓄積用!C$2:C$10000, $A115, 【データ】蓄積用!Q$2:Q$10000, 1, 【データ】蓄積用!AC$2:AC$10000, "&gt;=4.0")&gt;0, "〇", "×")))</f>
        <v>×</v>
      </c>
      <c r="I115" t="str">
        <f>IF(OR($A115="", I$5=""), "", IF(COUNTIFS(【データ】蓄積用!A$2:A$10000, I$5, 【データ】蓄積用!C$2:C$10000, $A115, 【データ】蓄積用!D$2:D$10000, "&gt;=3000", 【データ】蓄積用!E$2:E$10000, "&gt;=1500")&gt;0, "〇", IF(COUNTIFS(【データ】蓄積用!A$2:A$10000, I$5, 【データ】蓄積用!C$2:C$10000, $A115, 【データ】蓄積用!Q$2:Q$10000, 1, 【データ】蓄積用!AC$2:AC$10000, "&gt;=4.0")&gt;0, "〇", "×")))</f>
        <v>×</v>
      </c>
      <c r="J115" t="str">
        <f>IF(OR($A115="", J$5=""), "", IF(COUNTIFS(【データ】蓄積用!A$2:A$10000, J$5, 【データ】蓄積用!C$2:C$10000, $A115, 【データ】蓄積用!D$2:D$10000, "&gt;=3000", 【データ】蓄積用!E$2:E$10000, "&gt;=1500")&gt;0, "〇", IF(COUNTIFS(【データ】蓄積用!A$2:A$10000, J$5, 【データ】蓄積用!C$2:C$10000, $A115, 【データ】蓄積用!Q$2:Q$10000, 1, 【データ】蓄積用!AC$2:AC$10000, "&gt;=4.0")&gt;0, "〇", "×")))</f>
        <v>〇</v>
      </c>
      <c r="K115" t="str">
        <f>IF(OR($A115="", K$5=""), "", IF(COUNTIFS(【データ】蓄積用!A$2:A$10000, K$5, 【データ】蓄積用!C$2:C$10000, $A115, 【データ】蓄積用!D$2:D$10000, "&gt;=3000", 【データ】蓄積用!E$2:E$10000, "&gt;=1500")&gt;0, "〇", IF(COUNTIFS(【データ】蓄積用!A$2:A$10000, K$5, 【データ】蓄積用!C$2:C$10000, $A115, 【データ】蓄積用!Q$2:Q$10000, 1, 【データ】蓄積用!AC$2:AC$10000, "&gt;=4.0")&gt;0, "〇", "×")))</f>
        <v>×</v>
      </c>
      <c r="L115" t="str">
        <f>IF(OR($A115="", L$5=""), "", IF(COUNTIFS(【データ】蓄積用!A$2:A$10000, L$5, 【データ】蓄積用!C$2:C$10000, $A115, 【データ】蓄積用!D$2:D$10000, "&gt;=3000", 【データ】蓄積用!E$2:E$10000, "&gt;=1500")&gt;0, "〇", IF(COUNTIFS(【データ】蓄積用!A$2:A$10000, L$5, 【データ】蓄積用!C$2:C$10000, $A115, 【データ】蓄積用!Q$2:Q$10000, 1, 【データ】蓄積用!AC$2:AC$10000, "&gt;=4.0")&gt;0, "〇", "×")))</f>
        <v>×</v>
      </c>
      <c r="M115" t="str">
        <f>IF(OR($A115="", M$5=""), "", IF(COUNTIFS(【データ】蓄積用!A$2:A$10000, M$5, 【データ】蓄積用!C$2:C$10000, $A115, 【データ】蓄積用!D$2:D$10000, "&gt;=3000", 【データ】蓄積用!E$2:E$10000, "&gt;=1500")&gt;0, "〇", IF(COUNTIFS(【データ】蓄積用!A$2:A$10000, M$5, 【データ】蓄積用!C$2:C$10000, $A115, 【データ】蓄積用!Q$2:Q$10000, 1, 【データ】蓄積用!AC$2:AC$10000, "&gt;=4.0")&gt;0, "〇", "×")))</f>
        <v>×</v>
      </c>
      <c r="N115" t="str">
        <f>IF(OR($A115="", N$5=""), "", IF(COUNTIFS(【データ】蓄積用!A$2:A$10000, N$5, 【データ】蓄積用!C$2:C$10000, $A115, 【データ】蓄積用!D$2:D$10000, "&gt;=3000", 【データ】蓄積用!E$2:E$10000, "&gt;=1500")&gt;0, "〇", IF(COUNTIFS(【データ】蓄積用!A$2:A$10000, N$5, 【データ】蓄積用!C$2:C$10000, $A115, 【データ】蓄積用!Q$2:Q$10000, 1, 【データ】蓄積用!AC$2:AC$10000, "&gt;=4.0")&gt;0, "〇", "×")))</f>
        <v>×</v>
      </c>
      <c r="O115" t="str">
        <f>IF(OR($A115="", O$5=""), "", IF(COUNTIFS(【データ】蓄積用!A$2:A$10000, O$5, 【データ】蓄積用!C$2:C$10000, $A115, 【データ】蓄積用!D$2:D$10000, "&gt;=3000", 【データ】蓄積用!E$2:E$10000, "&gt;=1500")&gt;0, "〇", IF(COUNTIFS(【データ】蓄積用!A$2:A$10000, O$5, 【データ】蓄積用!C$2:C$10000, $A115, 【データ】蓄積用!Q$2:Q$10000, 1, 【データ】蓄積用!AC$2:AC$10000, "&gt;=4.0")&gt;0, "〇", "×")))</f>
        <v>×</v>
      </c>
      <c r="P115" t="str">
        <f>IF(OR($A115="", P$5=""), "", IF(COUNTIFS(【データ】蓄積用!A$2:A$10000, P$5, 【データ】蓄積用!C$2:C$10000, $A115, 【データ】蓄積用!D$2:D$10000, "&gt;=3000", 【データ】蓄積用!E$2:E$10000, "&gt;=1500")&gt;0, "〇", IF(COUNTIFS(【データ】蓄積用!A$2:A$10000, P$5, 【データ】蓄積用!C$2:C$10000, $A115, 【データ】蓄積用!Q$2:Q$10000, 1, 【データ】蓄積用!AC$2:AC$10000, "&gt;=4.0")&gt;0, "〇", "×")))</f>
        <v>×</v>
      </c>
      <c r="Q115" t="str">
        <f>IF(OR($A115="", Q$5=""), "", IF(COUNTIFS(【データ】蓄積用!A$2:A$10000, Q$5, 【データ】蓄積用!C$2:C$10000, $A115, 【データ】蓄積用!D$2:D$10000, "&gt;=3000", 【データ】蓄積用!E$2:E$10000, "&gt;=1500")&gt;0, "〇", IF(COUNTIFS(【データ】蓄積用!A$2:A$10000, Q$5, 【データ】蓄積用!C$2:C$10000, $A115, 【データ】蓄積用!Q$2:Q$10000, 1, 【データ】蓄積用!AC$2:AC$10000, "&gt;=4.0")&gt;0, "〇", "×")))</f>
        <v>×</v>
      </c>
      <c r="R115" t="str">
        <f>IF(OR($A115="", R$5=""), "", IF(COUNTIFS(【データ】蓄積用!A$2:A$10000, R$5, 【データ】蓄積用!C$2:C$10000, $A115, 【データ】蓄積用!D$2:D$10000, "&gt;=3000", 【データ】蓄積用!E$2:E$10000, "&gt;=1500")&gt;0, "〇", IF(COUNTIFS(【データ】蓄積用!A$2:A$10000, R$5, 【データ】蓄積用!C$2:C$10000, $A115, 【データ】蓄積用!Q$2:Q$10000, 1, 【データ】蓄積用!AC$2:AC$10000, "&gt;=4.0")&gt;0, "〇", "×")))</f>
        <v>×</v>
      </c>
      <c r="S115" t="str">
        <f>IF(OR($A115="", S$5=""), "", IF(COUNTIFS(【データ】蓄積用!A$2:A$10000, S$5, 【データ】蓄積用!C$2:C$10000, $A115, 【データ】蓄積用!D$2:D$10000, "&gt;=3000", 【データ】蓄積用!E$2:E$10000, "&gt;=1500")&gt;0, "〇", IF(COUNTIFS(【データ】蓄積用!A$2:A$10000, S$5, 【データ】蓄積用!C$2:C$10000, $A115, 【データ】蓄積用!Q$2:Q$10000, 1, 【データ】蓄積用!AC$2:AC$10000, "&gt;=4.0")&gt;0, "〇", "×")))</f>
        <v>×</v>
      </c>
      <c r="T115" t="str">
        <f>IF(OR($A115="", T$5=""), "", IF(COUNTIFS(【データ】蓄積用!A$2:A$10000, T$5, 【データ】蓄積用!C$2:C$10000, $A115, 【データ】蓄積用!D$2:D$10000, "&gt;=3000", 【データ】蓄積用!E$2:E$10000, "&gt;=1500")&gt;0, "〇", IF(COUNTIFS(【データ】蓄積用!A$2:A$10000, T$5, 【データ】蓄積用!C$2:C$10000, $A115, 【データ】蓄積用!Q$2:Q$10000, 1, 【データ】蓄積用!AC$2:AC$10000, "&gt;=4.0")&gt;0, "〇", "×")))</f>
        <v>×</v>
      </c>
      <c r="U115" t="str">
        <f>IF(OR($A115="", U$5=""), "", IF(COUNTIFS(【データ】蓄積用!A$2:A$10000, U$5, 【データ】蓄積用!C$2:C$10000, $A115, 【データ】蓄積用!D$2:D$10000, "&gt;=3000", 【データ】蓄積用!E$2:E$10000, "&gt;=1500")&gt;0, "〇", IF(COUNTIFS(【データ】蓄積用!A$2:A$10000, U$5, 【データ】蓄積用!C$2:C$10000, $A115, 【データ】蓄積用!Q$2:Q$10000, 1, 【データ】蓄積用!AC$2:AC$10000, "&gt;=4.0")&gt;0, "〇", "×")))</f>
        <v>×</v>
      </c>
      <c r="V115" t="str">
        <f>IF(OR($A115="", V$5=""), "", IF(COUNTIFS(【データ】蓄積用!A$2:A$10000, V$5, 【データ】蓄積用!C$2:C$10000, $A115, 【データ】蓄積用!D$2:D$10000, "&gt;=3000", 【データ】蓄積用!E$2:E$10000, "&gt;=1500")&gt;0, "〇", IF(COUNTIFS(【データ】蓄積用!A$2:A$10000, V$5, 【データ】蓄積用!C$2:C$10000, $A115, 【データ】蓄積用!Q$2:Q$10000, 1, 【データ】蓄積用!AC$2:AC$10000, "&gt;=4.0")&gt;0, "〇", "×")))</f>
        <v>×</v>
      </c>
      <c r="W115" t="str">
        <f>IF(OR($A115="", W$5=""), "", IF(COUNTIFS(【データ】蓄積用!A$2:A$10000, W$5, 【データ】蓄積用!C$2:C$10000, $A115, 【データ】蓄積用!D$2:D$10000, "&gt;=3000", 【データ】蓄積用!E$2:E$10000, "&gt;=1500")&gt;0, "〇", IF(COUNTIFS(【データ】蓄積用!A$2:A$10000, W$5, 【データ】蓄積用!C$2:C$10000, $A115, 【データ】蓄積用!Q$2:Q$10000, 1, 【データ】蓄積用!AC$2:AC$10000, "&gt;=4.0")&gt;0, "〇", "×")))</f>
        <v>×</v>
      </c>
      <c r="X115" t="str">
        <f>IF(OR($A115="", X$5=""), "", IF(COUNTIFS(【データ】蓄積用!A$2:A$10000, X$5, 【データ】蓄積用!C$2:C$10000, $A115, 【データ】蓄積用!D$2:D$10000, "&gt;=3000", 【データ】蓄積用!E$2:E$10000, "&gt;=1500")&gt;0, "〇", IF(COUNTIFS(【データ】蓄積用!A$2:A$10000, X$5, 【データ】蓄積用!C$2:C$10000, $A115, 【データ】蓄積用!Q$2:Q$10000, 1, 【データ】蓄積用!AC$2:AC$10000, "&gt;=4.0")&gt;0, "〇", "×")))</f>
        <v>×</v>
      </c>
      <c r="Y115" t="str">
        <f>IF(OR($A115="", Y$5=""), "", IF(COUNTIFS(【データ】蓄積用!A$2:A$10000, Y$5, 【データ】蓄積用!C$2:C$10000, $A115, 【データ】蓄積用!D$2:D$10000, "&gt;=3000", 【データ】蓄積用!E$2:E$10000, "&gt;=1500")&gt;0, "〇", IF(COUNTIFS(【データ】蓄積用!A$2:A$10000, Y$5, 【データ】蓄積用!C$2:C$10000, $A115, 【データ】蓄積用!Q$2:Q$10000, 1, 【データ】蓄積用!AC$2:AC$10000, "&gt;=4.0")&gt;0, "〇", "×")))</f>
        <v>×</v>
      </c>
      <c r="Z115" t="str">
        <f>IF(OR($A115="", Z$5=""), "", IF(COUNTIFS(【データ】蓄積用!A$2:A$10000, Z$5, 【データ】蓄積用!C$2:C$10000, $A115, 【データ】蓄積用!D$2:D$10000, "&gt;=3000", 【データ】蓄積用!E$2:E$10000, "&gt;=1500")&gt;0, "〇", IF(COUNTIFS(【データ】蓄積用!A$2:A$10000, Z$5, 【データ】蓄積用!C$2:C$10000, $A115, 【データ】蓄積用!Q$2:Q$10000, 1, 【データ】蓄積用!AC$2:AC$10000, "&gt;=4.0")&gt;0, "〇", "×")))</f>
        <v>×</v>
      </c>
      <c r="AA115" t="str">
        <f>IF(OR($A115="", AA$5=""), "", IF(COUNTIFS(【データ】蓄積用!A$2:A$10000, AA$5, 【データ】蓄積用!C$2:C$10000, $A115, 【データ】蓄積用!D$2:D$10000, "&gt;=3000", 【データ】蓄積用!E$2:E$10000, "&gt;=1500")&gt;0, "〇", IF(COUNTIFS(【データ】蓄積用!A$2:A$10000, AA$5, 【データ】蓄積用!C$2:C$10000, $A115, 【データ】蓄積用!Q$2:Q$10000, 1, 【データ】蓄積用!AC$2:AC$10000, "&gt;=4.0")&gt;0, "〇", "×")))</f>
        <v>×</v>
      </c>
      <c r="AB115" t="str">
        <f>IF(OR($A115="", AB$5=""), "", IF(COUNTIFS(【データ】蓄積用!A$2:A$10000, AB$5, 【データ】蓄積用!C$2:C$10000, $A115, 【データ】蓄積用!D$2:D$10000, "&gt;=3000", 【データ】蓄積用!E$2:E$10000, "&gt;=1500")&gt;0, "〇", IF(COUNTIFS(【データ】蓄積用!A$2:A$10000, AB$5, 【データ】蓄積用!C$2:C$10000, $A115, 【データ】蓄積用!Q$2:Q$10000, 1, 【データ】蓄積用!AC$2:AC$10000, "&gt;=4.0")&gt;0, "〇", "×")))</f>
        <v>×</v>
      </c>
      <c r="AC115" t="str">
        <f>IF(OR($A115="", AC$5=""), "", IF(COUNTIFS(【データ】蓄積用!A$2:A$10000, AC$5, 【データ】蓄積用!C$2:C$10000, $A115, 【データ】蓄積用!D$2:D$10000, "&gt;=3000", 【データ】蓄積用!E$2:E$10000, "&gt;=1500")&gt;0, "〇", IF(COUNTIFS(【データ】蓄積用!A$2:A$10000, AC$5, 【データ】蓄積用!C$2:C$10000, $A115, 【データ】蓄積用!Q$2:Q$10000, 1, 【データ】蓄積用!AC$2:AC$10000, "&gt;=4.0")&gt;0, "〇", "×")))</f>
        <v>×</v>
      </c>
      <c r="AD115" t="str">
        <f>IF(OR($A115="", AD$5=""), "", IF(COUNTIFS(【データ】蓄積用!A$2:A$10000, AD$5, 【データ】蓄積用!C$2:C$10000, $A115, 【データ】蓄積用!D$2:D$10000, "&gt;=3000", 【データ】蓄積用!E$2:E$10000, "&gt;=1500")&gt;0, "〇", IF(COUNTIFS(【データ】蓄積用!A$2:A$10000, AD$5, 【データ】蓄積用!C$2:C$10000, $A115, 【データ】蓄積用!Q$2:Q$10000, 1, 【データ】蓄積用!AC$2:AC$10000, "&gt;=4.0")&gt;0, "〇", "×")))</f>
        <v>〇</v>
      </c>
      <c r="AE115" t="str">
        <f>IF(OR($A115="", AE$5=""), "", IF(COUNTIFS(【データ】蓄積用!A$2:A$10000, AE$5, 【データ】蓄積用!C$2:C$10000, $A115, 【データ】蓄積用!D$2:D$10000, "&gt;=3000", 【データ】蓄積用!E$2:E$10000, "&gt;=1500")&gt;0, "〇", IF(COUNTIFS(【データ】蓄積用!A$2:A$10000, AE$5, 【データ】蓄積用!C$2:C$10000, $A115, 【データ】蓄積用!Q$2:Q$10000, 1, 【データ】蓄積用!AC$2:AC$10000, "&gt;=4.0")&gt;0, "〇", "×")))</f>
        <v>×</v>
      </c>
      <c r="AF115" t="str">
        <f>IF(OR($A115="", AF$5=""), "", IF(COUNTIFS(【データ】蓄積用!A$2:A$10000, AF$5, 【データ】蓄積用!C$2:C$10000, $A115, 【データ】蓄積用!D$2:D$10000, "&gt;=3000", 【データ】蓄積用!E$2:E$10000, "&gt;=1500")&gt;0, "〇", IF(COUNTIFS(【データ】蓄積用!A$2:A$10000, AF$5, 【データ】蓄積用!C$2:C$10000, $A115, 【データ】蓄積用!Q$2:Q$10000, 1, 【データ】蓄積用!AC$2:AC$10000, "&gt;=4.0")&gt;0, "〇", "×")))</f>
        <v>×</v>
      </c>
      <c r="AG115" t="str">
        <f>IF(OR($A115="", AG$5=""), "", IF(COUNTIFS(【データ】蓄積用!A$2:A$10000, AG$5, 【データ】蓄積用!C$2:C$10000, $A115, 【データ】蓄積用!D$2:D$10000, "&gt;=3000", 【データ】蓄積用!E$2:E$10000, "&gt;=1500")&gt;0, "〇", IF(COUNTIFS(【データ】蓄積用!A$2:A$10000, AG$5, 【データ】蓄積用!C$2:C$10000, $A115, 【データ】蓄積用!Q$2:Q$10000, 1, 【データ】蓄積用!AC$2:AC$10000, "&gt;=4.0")&gt;0, "〇", "×")))</f>
        <v>×</v>
      </c>
      <c r="AH115" t="str">
        <f>IF(OR($A115="", AH$5=""), "", IF(COUNTIFS(【データ】蓄積用!A$2:A$10000, AH$5, 【データ】蓄積用!C$2:C$10000, $A115, 【データ】蓄積用!D$2:D$10000, "&gt;=3000", 【データ】蓄積用!E$2:E$10000, "&gt;=1500")&gt;0, "〇", IF(COUNTIFS(【データ】蓄積用!A$2:A$10000, AH$5, 【データ】蓄積用!C$2:C$10000, $A115, 【データ】蓄積用!Q$2:Q$10000, 1, 【データ】蓄積用!AC$2:AC$10000, "&gt;=4.0")&gt;0, "〇", "×")))</f>
        <v>×</v>
      </c>
      <c r="AI115" t="str">
        <f>IF(OR($A115="", AI$5=""), "", IF(COUNTIFS(【データ】蓄積用!A$2:A$10000, AI$5, 【データ】蓄積用!C$2:C$10000, $A115, 【データ】蓄積用!D$2:D$10000, "&gt;=3000", 【データ】蓄積用!E$2:E$10000, "&gt;=1500")&gt;0, "〇", IF(COUNTIFS(【データ】蓄積用!A$2:A$10000, AI$5, 【データ】蓄積用!C$2:C$10000, $A115, 【データ】蓄積用!Q$2:Q$10000, 1, 【データ】蓄積用!AC$2:AC$10000, "&gt;=4.0")&gt;0, "〇", "×")))</f>
        <v>×</v>
      </c>
      <c r="AJ115" t="str">
        <f>IF(OR($A115="", AJ$5=""), "", IF(COUNTIFS(【データ】蓄積用!A$2:A$10000, AJ$5, 【データ】蓄積用!C$2:C$10000, $A115, 【データ】蓄積用!D$2:D$10000, "&gt;=3000", 【データ】蓄積用!E$2:E$10000, "&gt;=1500")&gt;0, "〇", IF(COUNTIFS(【データ】蓄積用!A$2:A$10000, AJ$5, 【データ】蓄積用!C$2:C$10000, $A115, 【データ】蓄積用!Q$2:Q$10000, 1, 【データ】蓄積用!AC$2:AC$10000, "&gt;=4.0")&gt;0, "〇", "×")))</f>
        <v>×</v>
      </c>
      <c r="AK115" t="str">
        <f>IF(OR($A115="", AK$5=""), "", IF(COUNTIFS(【データ】蓄積用!A$2:A$10000, AK$5, 【データ】蓄積用!C$2:C$10000, $A115, 【データ】蓄積用!D$2:D$10000, "&gt;=3000", 【データ】蓄積用!E$2:E$10000, "&gt;=1500")&gt;0, "〇", IF(COUNTIFS(【データ】蓄積用!A$2:A$10000, AK$5, 【データ】蓄積用!C$2:C$10000, $A115, 【データ】蓄積用!Q$2:Q$10000, 1, 【データ】蓄積用!AC$2:AC$10000, "&gt;=4.0")&gt;0, "〇", "×")))</f>
        <v>×</v>
      </c>
      <c r="AL115" t="str">
        <f>IF(OR($A115="", AL$5=""), "", IF(COUNTIFS(【データ】蓄積用!A$2:A$10000, AL$5, 【データ】蓄積用!C$2:C$10000, $A115, 【データ】蓄積用!D$2:D$10000, "&gt;=3000", 【データ】蓄積用!E$2:E$10000, "&gt;=1500")&gt;0, "〇", IF(COUNTIFS(【データ】蓄積用!A$2:A$10000, AL$5, 【データ】蓄積用!C$2:C$10000, $A115, 【データ】蓄積用!Q$2:Q$10000, 1, 【データ】蓄積用!AC$2:AC$10000, "&gt;=4.0")&gt;0, "〇", "×")))</f>
        <v>×</v>
      </c>
      <c r="AM115" t="str">
        <f>IF(OR($A115="", AM$5=""), "", IF(COUNTIFS(【データ】蓄積用!A$2:A$10000, AM$5, 【データ】蓄積用!C$2:C$10000, $A115, 【データ】蓄積用!D$2:D$10000, "&gt;=3000", 【データ】蓄積用!E$2:E$10000, "&gt;=1500")&gt;0, "〇", IF(COUNTIFS(【データ】蓄積用!A$2:A$10000, AM$5, 【データ】蓄積用!C$2:C$10000, $A115, 【データ】蓄積用!Q$2:Q$10000, 1, 【データ】蓄積用!AC$2:AC$10000, "&gt;=4.0")&gt;0, "〇", "×")))</f>
        <v>×</v>
      </c>
      <c r="AN115" t="str">
        <f>IF(OR($A115="", AN$5=""), "", IF(COUNTIFS(【データ】蓄積用!A$2:A$10000, AN$5, 【データ】蓄積用!C$2:C$10000, $A115, 【データ】蓄積用!D$2:D$10000, "&gt;=3000", 【データ】蓄積用!E$2:E$10000, "&gt;=1500")&gt;0, "〇", IF(COUNTIFS(【データ】蓄積用!A$2:A$10000, AN$5, 【データ】蓄積用!C$2:C$10000, $A115, 【データ】蓄積用!Q$2:Q$10000, 1, 【データ】蓄積用!AC$2:AC$10000, "&gt;=4.0")&gt;0, "〇", "×")))</f>
        <v>×</v>
      </c>
      <c r="AO115" t="str">
        <f>IF(OR($A115="", AO$5=""), "", IF(COUNTIFS(【データ】蓄積用!A$2:A$10000, AO$5, 【データ】蓄積用!C$2:C$10000, $A115, 【データ】蓄積用!D$2:D$10000, "&gt;=3000", 【データ】蓄積用!E$2:E$10000, "&gt;=1500")&gt;0, "〇", IF(COUNTIFS(【データ】蓄積用!A$2:A$10000, AO$5, 【データ】蓄積用!C$2:C$10000, $A115, 【データ】蓄積用!Q$2:Q$10000, 1, 【データ】蓄積用!AC$2:AC$10000, "&gt;=4.0")&gt;0, "〇", "×")))</f>
        <v>×</v>
      </c>
      <c r="AP115" t="str">
        <f>IF(OR($A115="", AP$5=""), "", IF(COUNTIFS(【データ】蓄積用!A$2:A$10000, AP$5, 【データ】蓄積用!C$2:C$10000, $A115, 【データ】蓄積用!D$2:D$10000, "&gt;=3000", 【データ】蓄積用!E$2:E$10000, "&gt;=1500")&gt;0, "〇", IF(COUNTIFS(【データ】蓄積用!A$2:A$10000, AP$5, 【データ】蓄積用!C$2:C$10000, $A115, 【データ】蓄積用!Q$2:Q$10000, 1, 【データ】蓄積用!AC$2:AC$10000, "&gt;=4.0")&gt;0, "〇", "×")))</f>
        <v>×</v>
      </c>
      <c r="AQ115" t="str">
        <f>IF(OR($A115="", AQ$5=""), "", IF(COUNTIFS(【データ】蓄積用!A$2:A$10000, AQ$5, 【データ】蓄積用!C$2:C$10000, $A115, 【データ】蓄積用!D$2:D$10000, "&gt;=3000", 【データ】蓄積用!E$2:E$10000, "&gt;=1500")&gt;0, "〇", IF(COUNTIFS(【データ】蓄積用!A$2:A$10000, AQ$5, 【データ】蓄積用!C$2:C$10000, $A115, 【データ】蓄積用!Q$2:Q$10000, 1, 【データ】蓄積用!AC$2:AC$10000, "&gt;=4.0")&gt;0, "〇", "×")))</f>
        <v>×</v>
      </c>
      <c r="AR115" t="str">
        <f>IF(OR($A115="", AR$5=""), "", IF(COUNTIFS(【データ】蓄積用!A$2:A$10000, AR$5, 【データ】蓄積用!C$2:C$10000, $A115, 【データ】蓄積用!D$2:D$10000, "&gt;=3000", 【データ】蓄積用!E$2:E$10000, "&gt;=1500")&gt;0, "〇", IF(COUNTIFS(【データ】蓄積用!A$2:A$10000, AR$5, 【データ】蓄積用!C$2:C$10000, $A115, 【データ】蓄積用!Q$2:Q$10000, 1, 【データ】蓄積用!AC$2:AC$10000, "&gt;=4.0")&gt;0, "〇", "×")))</f>
        <v>×</v>
      </c>
      <c r="AS115" t="str">
        <f>IF(OR($A115="", AS$5=""), "", IF(COUNTIFS(【データ】蓄積用!A$2:A$10000, AS$5, 【データ】蓄積用!C$2:C$10000, $A115, 【データ】蓄積用!D$2:D$10000, "&gt;=3000", 【データ】蓄積用!E$2:E$10000, "&gt;=1500")&gt;0, "〇", IF(COUNTIFS(【データ】蓄積用!A$2:A$10000, AS$5, 【データ】蓄積用!C$2:C$10000, $A115, 【データ】蓄積用!Q$2:Q$10000, 1, 【データ】蓄積用!AC$2:AC$10000, "&gt;=4.0")&gt;0, "〇", "×")))</f>
        <v>×</v>
      </c>
      <c r="AT115" t="str">
        <f>IF(OR($A115="", AT$5=""), "", IF(COUNTIFS(【データ】蓄積用!A$2:A$10000, AT$5, 【データ】蓄積用!C$2:C$10000, $A115, 【データ】蓄積用!D$2:D$10000, "&gt;=3000", 【データ】蓄積用!E$2:E$10000, "&gt;=1500")&gt;0, "〇", IF(COUNTIFS(【データ】蓄積用!A$2:A$10000, AT$5, 【データ】蓄積用!C$2:C$10000, $A115, 【データ】蓄積用!Q$2:Q$10000, 1, 【データ】蓄積用!AC$2:AC$10000, "&gt;=4.0")&gt;0, "〇", "×")))</f>
        <v>×</v>
      </c>
      <c r="AU115" t="str">
        <f>IF(OR($A115="", AU$5=""), "", IF(COUNTIFS(【データ】蓄積用!A$2:A$10000, AU$5, 【データ】蓄積用!C$2:C$10000, $A115, 【データ】蓄積用!D$2:D$10000, "&gt;=3000", 【データ】蓄積用!E$2:E$10000, "&gt;=1500")&gt;0, "〇", IF(COUNTIFS(【データ】蓄積用!A$2:A$10000, AU$5, 【データ】蓄積用!C$2:C$10000, $A115, 【データ】蓄積用!Q$2:Q$10000, 1, 【データ】蓄積用!AC$2:AC$10000, "&gt;=4.0")&gt;0, "〇", "×")))</f>
        <v>×</v>
      </c>
      <c r="AV115" t="str">
        <f>IF(OR($A115="", AV$5=""), "", IF(COUNTIFS(【データ】蓄積用!A$2:A$10000, AV$5, 【データ】蓄積用!C$2:C$10000, $A115, 【データ】蓄積用!D$2:D$10000, "&gt;=3000", 【データ】蓄積用!E$2:E$10000, "&gt;=1500")&gt;0, "〇", IF(COUNTIFS(【データ】蓄積用!A$2:A$10000, AV$5, 【データ】蓄積用!C$2:C$10000, $A115, 【データ】蓄積用!Q$2:Q$10000, 1, 【データ】蓄積用!AC$2:AC$10000, "&gt;=4.0")&gt;0, "〇", "×")))</f>
        <v>×</v>
      </c>
      <c r="AW115" t="str">
        <f>IF(OR($A115="", AW$5=""), "", IF(COUNTIFS(【データ】蓄積用!A$2:A$10000, AW$5, 【データ】蓄積用!C$2:C$10000, $A115, 【データ】蓄積用!D$2:D$10000, "&gt;=3000", 【データ】蓄積用!E$2:E$10000, "&gt;=1500")&gt;0, "〇", IF(COUNTIFS(【データ】蓄積用!A$2:A$10000, AW$5, 【データ】蓄積用!C$2:C$10000, $A115, 【データ】蓄積用!Q$2:Q$10000, 1, 【データ】蓄積用!AC$2:AC$10000, "&gt;=4.0")&gt;0, "〇", "×")))</f>
        <v>×</v>
      </c>
      <c r="AX115" t="str">
        <f>IF(OR($A115="", AX$5=""), "", IF(COUNTIFS(【データ】蓄積用!A$2:A$10000, AX$5, 【データ】蓄積用!C$2:C$10000, $A115, 【データ】蓄積用!D$2:D$10000, "&gt;=3000", 【データ】蓄積用!E$2:E$10000, "&gt;=1500")&gt;0, "〇", IF(COUNTIFS(【データ】蓄積用!A$2:A$10000, AX$5, 【データ】蓄積用!C$2:C$10000, $A115, 【データ】蓄積用!Q$2:Q$10000, 1, 【データ】蓄積用!AC$2:AC$10000, "&gt;=4.0")&gt;0, "〇", "×")))</f>
        <v>×</v>
      </c>
      <c r="AY115" t="str">
        <f>IF(OR($A115="", AY$5=""), "", IF(COUNTIFS(【データ】蓄積用!A$2:A$10000, AY$5, 【データ】蓄積用!C$2:C$10000, $A115, 【データ】蓄積用!D$2:D$10000, "&gt;=3000", 【データ】蓄積用!E$2:E$10000, "&gt;=1500")&gt;0, "〇", IF(COUNTIFS(【データ】蓄積用!A$2:A$10000, AY$5, 【データ】蓄積用!C$2:C$10000, $A115, 【データ】蓄積用!Q$2:Q$10000, 1, 【データ】蓄積用!AC$2:AC$10000, "&gt;=4.0")&gt;0, "〇", "×")))</f>
        <v/>
      </c>
    </row>
    <row r="116" spans="1:51">
      <c r="A116">
        <v>723</v>
      </c>
      <c r="B116" t="str">
        <f>IF(OR($A116="", B$5=""), "", IF(COUNTIFS(【データ】蓄積用!A$2:A$10000, B$5, 【データ】蓄積用!C$2:C$10000, $A116, 【データ】蓄積用!D$2:D$10000, "&gt;=3000", 【データ】蓄積用!E$2:E$10000, "&gt;=1500")&gt;0, "〇", IF(COUNTIFS(【データ】蓄積用!A$2:A$10000, B$5, 【データ】蓄積用!C$2:C$10000, $A116, 【データ】蓄積用!Q$2:Q$10000, 1, 【データ】蓄積用!AC$2:AC$10000, "&gt;=4.0")&gt;0, "〇", "×")))</f>
        <v>×</v>
      </c>
      <c r="C116" t="str">
        <f>IF(OR($A116="", C$5=""), "", IF(COUNTIFS(【データ】蓄積用!A$2:A$10000, C$5, 【データ】蓄積用!C$2:C$10000, $A116, 【データ】蓄積用!D$2:D$10000, "&gt;=3000", 【データ】蓄積用!E$2:E$10000, "&gt;=1500")&gt;0, "〇", IF(COUNTIFS(【データ】蓄積用!A$2:A$10000, C$5, 【データ】蓄積用!C$2:C$10000, $A116, 【データ】蓄積用!Q$2:Q$10000, 1, 【データ】蓄積用!AC$2:AC$10000, "&gt;=4.0")&gt;0, "〇", "×")))</f>
        <v>〇</v>
      </c>
      <c r="D116" t="str">
        <f>IF(OR($A116="", D$5=""), "", IF(COUNTIFS(【データ】蓄積用!A$2:A$10000, D$5, 【データ】蓄積用!C$2:C$10000, $A116, 【データ】蓄積用!D$2:D$10000, "&gt;=3000", 【データ】蓄積用!E$2:E$10000, "&gt;=1500")&gt;0, "〇", IF(COUNTIFS(【データ】蓄積用!A$2:A$10000, D$5, 【データ】蓄積用!C$2:C$10000, $A116, 【データ】蓄積用!Q$2:Q$10000, 1, 【データ】蓄積用!AC$2:AC$10000, "&gt;=4.0")&gt;0, "〇", "×")))</f>
        <v>×</v>
      </c>
      <c r="E116" t="str">
        <f>IF(OR($A116="", E$5=""), "", IF(COUNTIFS(【データ】蓄積用!A$2:A$10000, E$5, 【データ】蓄積用!C$2:C$10000, $A116, 【データ】蓄積用!D$2:D$10000, "&gt;=3000", 【データ】蓄積用!E$2:E$10000, "&gt;=1500")&gt;0, "〇", IF(COUNTIFS(【データ】蓄積用!A$2:A$10000, E$5, 【データ】蓄積用!C$2:C$10000, $A116, 【データ】蓄積用!Q$2:Q$10000, 1, 【データ】蓄積用!AC$2:AC$10000, "&gt;=4.0")&gt;0, "〇", "×")))</f>
        <v>×</v>
      </c>
      <c r="F116" t="str">
        <f>IF(OR($A116="", F$5=""), "", IF(COUNTIFS(【データ】蓄積用!A$2:A$10000, F$5, 【データ】蓄積用!C$2:C$10000, $A116, 【データ】蓄積用!D$2:D$10000, "&gt;=3000", 【データ】蓄積用!E$2:E$10000, "&gt;=1500")&gt;0, "〇", IF(COUNTIFS(【データ】蓄積用!A$2:A$10000, F$5, 【データ】蓄積用!C$2:C$10000, $A116, 【データ】蓄積用!Q$2:Q$10000, 1, 【データ】蓄積用!AC$2:AC$10000, "&gt;=4.0")&gt;0, "〇", "×")))</f>
        <v>×</v>
      </c>
      <c r="G116" t="str">
        <f>IF(OR($A116="", G$5=""), "", IF(COUNTIFS(【データ】蓄積用!A$2:A$10000, G$5, 【データ】蓄積用!C$2:C$10000, $A116, 【データ】蓄積用!D$2:D$10000, "&gt;=3000", 【データ】蓄積用!E$2:E$10000, "&gt;=1500")&gt;0, "〇", IF(COUNTIFS(【データ】蓄積用!A$2:A$10000, G$5, 【データ】蓄積用!C$2:C$10000, $A116, 【データ】蓄積用!Q$2:Q$10000, 1, 【データ】蓄積用!AC$2:AC$10000, "&gt;=4.0")&gt;0, "〇", "×")))</f>
        <v>×</v>
      </c>
      <c r="H116" t="str">
        <f>IF(OR($A116="", H$5=""), "", IF(COUNTIFS(【データ】蓄積用!A$2:A$10000, H$5, 【データ】蓄積用!C$2:C$10000, $A116, 【データ】蓄積用!D$2:D$10000, "&gt;=3000", 【データ】蓄積用!E$2:E$10000, "&gt;=1500")&gt;0, "〇", IF(COUNTIFS(【データ】蓄積用!A$2:A$10000, H$5, 【データ】蓄積用!C$2:C$10000, $A116, 【データ】蓄積用!Q$2:Q$10000, 1, 【データ】蓄積用!AC$2:AC$10000, "&gt;=4.0")&gt;0, "〇", "×")))</f>
        <v>×</v>
      </c>
      <c r="I116" t="str">
        <f>IF(OR($A116="", I$5=""), "", IF(COUNTIFS(【データ】蓄積用!A$2:A$10000, I$5, 【データ】蓄積用!C$2:C$10000, $A116, 【データ】蓄積用!D$2:D$10000, "&gt;=3000", 【データ】蓄積用!E$2:E$10000, "&gt;=1500")&gt;0, "〇", IF(COUNTIFS(【データ】蓄積用!A$2:A$10000, I$5, 【データ】蓄積用!C$2:C$10000, $A116, 【データ】蓄積用!Q$2:Q$10000, 1, 【データ】蓄積用!AC$2:AC$10000, "&gt;=4.0")&gt;0, "〇", "×")))</f>
        <v>×</v>
      </c>
      <c r="J116" t="str">
        <f>IF(OR($A116="", J$5=""), "", IF(COUNTIFS(【データ】蓄積用!A$2:A$10000, J$5, 【データ】蓄積用!C$2:C$10000, $A116, 【データ】蓄積用!D$2:D$10000, "&gt;=3000", 【データ】蓄積用!E$2:E$10000, "&gt;=1500")&gt;0, "〇", IF(COUNTIFS(【データ】蓄積用!A$2:A$10000, J$5, 【データ】蓄積用!C$2:C$10000, $A116, 【データ】蓄積用!Q$2:Q$10000, 1, 【データ】蓄積用!AC$2:AC$10000, "&gt;=4.0")&gt;0, "〇", "×")))</f>
        <v>〇</v>
      </c>
      <c r="K116" t="str">
        <f>IF(OR($A116="", K$5=""), "", IF(COUNTIFS(【データ】蓄積用!A$2:A$10000, K$5, 【データ】蓄積用!C$2:C$10000, $A116, 【データ】蓄積用!D$2:D$10000, "&gt;=3000", 【データ】蓄積用!E$2:E$10000, "&gt;=1500")&gt;0, "〇", IF(COUNTIFS(【データ】蓄積用!A$2:A$10000, K$5, 【データ】蓄積用!C$2:C$10000, $A116, 【データ】蓄積用!Q$2:Q$10000, 1, 【データ】蓄積用!AC$2:AC$10000, "&gt;=4.0")&gt;0, "〇", "×")))</f>
        <v>×</v>
      </c>
      <c r="L116" t="str">
        <f>IF(OR($A116="", L$5=""), "", IF(COUNTIFS(【データ】蓄積用!A$2:A$10000, L$5, 【データ】蓄積用!C$2:C$10000, $A116, 【データ】蓄積用!D$2:D$10000, "&gt;=3000", 【データ】蓄積用!E$2:E$10000, "&gt;=1500")&gt;0, "〇", IF(COUNTIFS(【データ】蓄積用!A$2:A$10000, L$5, 【データ】蓄積用!C$2:C$10000, $A116, 【データ】蓄積用!Q$2:Q$10000, 1, 【データ】蓄積用!AC$2:AC$10000, "&gt;=4.0")&gt;0, "〇", "×")))</f>
        <v>×</v>
      </c>
      <c r="M116" t="str">
        <f>IF(OR($A116="", M$5=""), "", IF(COUNTIFS(【データ】蓄積用!A$2:A$10000, M$5, 【データ】蓄積用!C$2:C$10000, $A116, 【データ】蓄積用!D$2:D$10000, "&gt;=3000", 【データ】蓄積用!E$2:E$10000, "&gt;=1500")&gt;0, "〇", IF(COUNTIFS(【データ】蓄積用!A$2:A$10000, M$5, 【データ】蓄積用!C$2:C$10000, $A116, 【データ】蓄積用!Q$2:Q$10000, 1, 【データ】蓄積用!AC$2:AC$10000, "&gt;=4.0")&gt;0, "〇", "×")))</f>
        <v>×</v>
      </c>
      <c r="N116" t="str">
        <f>IF(OR($A116="", N$5=""), "", IF(COUNTIFS(【データ】蓄積用!A$2:A$10000, N$5, 【データ】蓄積用!C$2:C$10000, $A116, 【データ】蓄積用!D$2:D$10000, "&gt;=3000", 【データ】蓄積用!E$2:E$10000, "&gt;=1500")&gt;0, "〇", IF(COUNTIFS(【データ】蓄積用!A$2:A$10000, N$5, 【データ】蓄積用!C$2:C$10000, $A116, 【データ】蓄積用!Q$2:Q$10000, 1, 【データ】蓄積用!AC$2:AC$10000, "&gt;=4.0")&gt;0, "〇", "×")))</f>
        <v>×</v>
      </c>
      <c r="O116" t="str">
        <f>IF(OR($A116="", O$5=""), "", IF(COUNTIFS(【データ】蓄積用!A$2:A$10000, O$5, 【データ】蓄積用!C$2:C$10000, $A116, 【データ】蓄積用!D$2:D$10000, "&gt;=3000", 【データ】蓄積用!E$2:E$10000, "&gt;=1500")&gt;0, "〇", IF(COUNTIFS(【データ】蓄積用!A$2:A$10000, O$5, 【データ】蓄積用!C$2:C$10000, $A116, 【データ】蓄積用!Q$2:Q$10000, 1, 【データ】蓄積用!AC$2:AC$10000, "&gt;=4.0")&gt;0, "〇", "×")))</f>
        <v>×</v>
      </c>
      <c r="P116" t="str">
        <f>IF(OR($A116="", P$5=""), "", IF(COUNTIFS(【データ】蓄積用!A$2:A$10000, P$5, 【データ】蓄積用!C$2:C$10000, $A116, 【データ】蓄積用!D$2:D$10000, "&gt;=3000", 【データ】蓄積用!E$2:E$10000, "&gt;=1500")&gt;0, "〇", IF(COUNTIFS(【データ】蓄積用!A$2:A$10000, P$5, 【データ】蓄積用!C$2:C$10000, $A116, 【データ】蓄積用!Q$2:Q$10000, 1, 【データ】蓄積用!AC$2:AC$10000, "&gt;=4.0")&gt;0, "〇", "×")))</f>
        <v>×</v>
      </c>
      <c r="Q116" t="str">
        <f>IF(OR($A116="", Q$5=""), "", IF(COUNTIFS(【データ】蓄積用!A$2:A$10000, Q$5, 【データ】蓄積用!C$2:C$10000, $A116, 【データ】蓄積用!D$2:D$10000, "&gt;=3000", 【データ】蓄積用!E$2:E$10000, "&gt;=1500")&gt;0, "〇", IF(COUNTIFS(【データ】蓄積用!A$2:A$10000, Q$5, 【データ】蓄積用!C$2:C$10000, $A116, 【データ】蓄積用!Q$2:Q$10000, 1, 【データ】蓄積用!AC$2:AC$10000, "&gt;=4.0")&gt;0, "〇", "×")))</f>
        <v>×</v>
      </c>
      <c r="R116" t="str">
        <f>IF(OR($A116="", R$5=""), "", IF(COUNTIFS(【データ】蓄積用!A$2:A$10000, R$5, 【データ】蓄積用!C$2:C$10000, $A116, 【データ】蓄積用!D$2:D$10000, "&gt;=3000", 【データ】蓄積用!E$2:E$10000, "&gt;=1500")&gt;0, "〇", IF(COUNTIFS(【データ】蓄積用!A$2:A$10000, R$5, 【データ】蓄積用!C$2:C$10000, $A116, 【データ】蓄積用!Q$2:Q$10000, 1, 【データ】蓄積用!AC$2:AC$10000, "&gt;=4.0")&gt;0, "〇", "×")))</f>
        <v>×</v>
      </c>
      <c r="S116" t="str">
        <f>IF(OR($A116="", S$5=""), "", IF(COUNTIFS(【データ】蓄積用!A$2:A$10000, S$5, 【データ】蓄積用!C$2:C$10000, $A116, 【データ】蓄積用!D$2:D$10000, "&gt;=3000", 【データ】蓄積用!E$2:E$10000, "&gt;=1500")&gt;0, "〇", IF(COUNTIFS(【データ】蓄積用!A$2:A$10000, S$5, 【データ】蓄積用!C$2:C$10000, $A116, 【データ】蓄積用!Q$2:Q$10000, 1, 【データ】蓄積用!AC$2:AC$10000, "&gt;=4.0")&gt;0, "〇", "×")))</f>
        <v>×</v>
      </c>
      <c r="T116" t="str">
        <f>IF(OR($A116="", T$5=""), "", IF(COUNTIFS(【データ】蓄積用!A$2:A$10000, T$5, 【データ】蓄積用!C$2:C$10000, $A116, 【データ】蓄積用!D$2:D$10000, "&gt;=3000", 【データ】蓄積用!E$2:E$10000, "&gt;=1500")&gt;0, "〇", IF(COUNTIFS(【データ】蓄積用!A$2:A$10000, T$5, 【データ】蓄積用!C$2:C$10000, $A116, 【データ】蓄積用!Q$2:Q$10000, 1, 【データ】蓄積用!AC$2:AC$10000, "&gt;=4.0")&gt;0, "〇", "×")))</f>
        <v>×</v>
      </c>
      <c r="U116" t="str">
        <f>IF(OR($A116="", U$5=""), "", IF(COUNTIFS(【データ】蓄積用!A$2:A$10000, U$5, 【データ】蓄積用!C$2:C$10000, $A116, 【データ】蓄積用!D$2:D$10000, "&gt;=3000", 【データ】蓄積用!E$2:E$10000, "&gt;=1500")&gt;0, "〇", IF(COUNTIFS(【データ】蓄積用!A$2:A$10000, U$5, 【データ】蓄積用!C$2:C$10000, $A116, 【データ】蓄積用!Q$2:Q$10000, 1, 【データ】蓄積用!AC$2:AC$10000, "&gt;=4.0")&gt;0, "〇", "×")))</f>
        <v>×</v>
      </c>
      <c r="V116" t="str">
        <f>IF(OR($A116="", V$5=""), "", IF(COUNTIFS(【データ】蓄積用!A$2:A$10000, V$5, 【データ】蓄積用!C$2:C$10000, $A116, 【データ】蓄積用!D$2:D$10000, "&gt;=3000", 【データ】蓄積用!E$2:E$10000, "&gt;=1500")&gt;0, "〇", IF(COUNTIFS(【データ】蓄積用!A$2:A$10000, V$5, 【データ】蓄積用!C$2:C$10000, $A116, 【データ】蓄積用!Q$2:Q$10000, 1, 【データ】蓄積用!AC$2:AC$10000, "&gt;=4.0")&gt;0, "〇", "×")))</f>
        <v>×</v>
      </c>
      <c r="W116" t="str">
        <f>IF(OR($A116="", W$5=""), "", IF(COUNTIFS(【データ】蓄積用!A$2:A$10000, W$5, 【データ】蓄積用!C$2:C$10000, $A116, 【データ】蓄積用!D$2:D$10000, "&gt;=3000", 【データ】蓄積用!E$2:E$10000, "&gt;=1500")&gt;0, "〇", IF(COUNTIFS(【データ】蓄積用!A$2:A$10000, W$5, 【データ】蓄積用!C$2:C$10000, $A116, 【データ】蓄積用!Q$2:Q$10000, 1, 【データ】蓄積用!AC$2:AC$10000, "&gt;=4.0")&gt;0, "〇", "×")))</f>
        <v>×</v>
      </c>
      <c r="X116" t="str">
        <f>IF(OR($A116="", X$5=""), "", IF(COUNTIFS(【データ】蓄積用!A$2:A$10000, X$5, 【データ】蓄積用!C$2:C$10000, $A116, 【データ】蓄積用!D$2:D$10000, "&gt;=3000", 【データ】蓄積用!E$2:E$10000, "&gt;=1500")&gt;0, "〇", IF(COUNTIFS(【データ】蓄積用!A$2:A$10000, X$5, 【データ】蓄積用!C$2:C$10000, $A116, 【データ】蓄積用!Q$2:Q$10000, 1, 【データ】蓄積用!AC$2:AC$10000, "&gt;=4.0")&gt;0, "〇", "×")))</f>
        <v>×</v>
      </c>
      <c r="Y116" t="str">
        <f>IF(OR($A116="", Y$5=""), "", IF(COUNTIFS(【データ】蓄積用!A$2:A$10000, Y$5, 【データ】蓄積用!C$2:C$10000, $A116, 【データ】蓄積用!D$2:D$10000, "&gt;=3000", 【データ】蓄積用!E$2:E$10000, "&gt;=1500")&gt;0, "〇", IF(COUNTIFS(【データ】蓄積用!A$2:A$10000, Y$5, 【データ】蓄積用!C$2:C$10000, $A116, 【データ】蓄積用!Q$2:Q$10000, 1, 【データ】蓄積用!AC$2:AC$10000, "&gt;=4.0")&gt;0, "〇", "×")))</f>
        <v>×</v>
      </c>
      <c r="Z116" t="str">
        <f>IF(OR($A116="", Z$5=""), "", IF(COUNTIFS(【データ】蓄積用!A$2:A$10000, Z$5, 【データ】蓄積用!C$2:C$10000, $A116, 【データ】蓄積用!D$2:D$10000, "&gt;=3000", 【データ】蓄積用!E$2:E$10000, "&gt;=1500")&gt;0, "〇", IF(COUNTIFS(【データ】蓄積用!A$2:A$10000, Z$5, 【データ】蓄積用!C$2:C$10000, $A116, 【データ】蓄積用!Q$2:Q$10000, 1, 【データ】蓄積用!AC$2:AC$10000, "&gt;=4.0")&gt;0, "〇", "×")))</f>
        <v>×</v>
      </c>
      <c r="AA116" t="str">
        <f>IF(OR($A116="", AA$5=""), "", IF(COUNTIFS(【データ】蓄積用!A$2:A$10000, AA$5, 【データ】蓄積用!C$2:C$10000, $A116, 【データ】蓄積用!D$2:D$10000, "&gt;=3000", 【データ】蓄積用!E$2:E$10000, "&gt;=1500")&gt;0, "〇", IF(COUNTIFS(【データ】蓄積用!A$2:A$10000, AA$5, 【データ】蓄積用!C$2:C$10000, $A116, 【データ】蓄積用!Q$2:Q$10000, 1, 【データ】蓄積用!AC$2:AC$10000, "&gt;=4.0")&gt;0, "〇", "×")))</f>
        <v>×</v>
      </c>
      <c r="AB116" t="str">
        <f>IF(OR($A116="", AB$5=""), "", IF(COUNTIFS(【データ】蓄積用!A$2:A$10000, AB$5, 【データ】蓄積用!C$2:C$10000, $A116, 【データ】蓄積用!D$2:D$10000, "&gt;=3000", 【データ】蓄積用!E$2:E$10000, "&gt;=1500")&gt;0, "〇", IF(COUNTIFS(【データ】蓄積用!A$2:A$10000, AB$5, 【データ】蓄積用!C$2:C$10000, $A116, 【データ】蓄積用!Q$2:Q$10000, 1, 【データ】蓄積用!AC$2:AC$10000, "&gt;=4.0")&gt;0, "〇", "×")))</f>
        <v>×</v>
      </c>
      <c r="AC116" t="str">
        <f>IF(OR($A116="", AC$5=""), "", IF(COUNTIFS(【データ】蓄積用!A$2:A$10000, AC$5, 【データ】蓄積用!C$2:C$10000, $A116, 【データ】蓄積用!D$2:D$10000, "&gt;=3000", 【データ】蓄積用!E$2:E$10000, "&gt;=1500")&gt;0, "〇", IF(COUNTIFS(【データ】蓄積用!A$2:A$10000, AC$5, 【データ】蓄積用!C$2:C$10000, $A116, 【データ】蓄積用!Q$2:Q$10000, 1, 【データ】蓄積用!AC$2:AC$10000, "&gt;=4.0")&gt;0, "〇", "×")))</f>
        <v>×</v>
      </c>
      <c r="AD116" t="str">
        <f>IF(OR($A116="", AD$5=""), "", IF(COUNTIFS(【データ】蓄積用!A$2:A$10000, AD$5, 【データ】蓄積用!C$2:C$10000, $A116, 【データ】蓄積用!D$2:D$10000, "&gt;=3000", 【データ】蓄積用!E$2:E$10000, "&gt;=1500")&gt;0, "〇", IF(COUNTIFS(【データ】蓄積用!A$2:A$10000, AD$5, 【データ】蓄積用!C$2:C$10000, $A116, 【データ】蓄積用!Q$2:Q$10000, 1, 【データ】蓄積用!AC$2:AC$10000, "&gt;=4.0")&gt;0, "〇", "×")))</f>
        <v>〇</v>
      </c>
      <c r="AE116" t="str">
        <f>IF(OR($A116="", AE$5=""), "", IF(COUNTIFS(【データ】蓄積用!A$2:A$10000, AE$5, 【データ】蓄積用!C$2:C$10000, $A116, 【データ】蓄積用!D$2:D$10000, "&gt;=3000", 【データ】蓄積用!E$2:E$10000, "&gt;=1500")&gt;0, "〇", IF(COUNTIFS(【データ】蓄積用!A$2:A$10000, AE$5, 【データ】蓄積用!C$2:C$10000, $A116, 【データ】蓄積用!Q$2:Q$10000, 1, 【データ】蓄積用!AC$2:AC$10000, "&gt;=4.0")&gt;0, "〇", "×")))</f>
        <v>×</v>
      </c>
      <c r="AF116" t="str">
        <f>IF(OR($A116="", AF$5=""), "", IF(COUNTIFS(【データ】蓄積用!A$2:A$10000, AF$5, 【データ】蓄積用!C$2:C$10000, $A116, 【データ】蓄積用!D$2:D$10000, "&gt;=3000", 【データ】蓄積用!E$2:E$10000, "&gt;=1500")&gt;0, "〇", IF(COUNTIFS(【データ】蓄積用!A$2:A$10000, AF$5, 【データ】蓄積用!C$2:C$10000, $A116, 【データ】蓄積用!Q$2:Q$10000, 1, 【データ】蓄積用!AC$2:AC$10000, "&gt;=4.0")&gt;0, "〇", "×")))</f>
        <v>×</v>
      </c>
      <c r="AG116" t="str">
        <f>IF(OR($A116="", AG$5=""), "", IF(COUNTIFS(【データ】蓄積用!A$2:A$10000, AG$5, 【データ】蓄積用!C$2:C$10000, $A116, 【データ】蓄積用!D$2:D$10000, "&gt;=3000", 【データ】蓄積用!E$2:E$10000, "&gt;=1500")&gt;0, "〇", IF(COUNTIFS(【データ】蓄積用!A$2:A$10000, AG$5, 【データ】蓄積用!C$2:C$10000, $A116, 【データ】蓄積用!Q$2:Q$10000, 1, 【データ】蓄積用!AC$2:AC$10000, "&gt;=4.0")&gt;0, "〇", "×")))</f>
        <v>×</v>
      </c>
      <c r="AH116" t="str">
        <f>IF(OR($A116="", AH$5=""), "", IF(COUNTIFS(【データ】蓄積用!A$2:A$10000, AH$5, 【データ】蓄積用!C$2:C$10000, $A116, 【データ】蓄積用!D$2:D$10000, "&gt;=3000", 【データ】蓄積用!E$2:E$10000, "&gt;=1500")&gt;0, "〇", IF(COUNTIFS(【データ】蓄積用!A$2:A$10000, AH$5, 【データ】蓄積用!C$2:C$10000, $A116, 【データ】蓄積用!Q$2:Q$10000, 1, 【データ】蓄積用!AC$2:AC$10000, "&gt;=4.0")&gt;0, "〇", "×")))</f>
        <v>×</v>
      </c>
      <c r="AI116" t="str">
        <f>IF(OR($A116="", AI$5=""), "", IF(COUNTIFS(【データ】蓄積用!A$2:A$10000, AI$5, 【データ】蓄積用!C$2:C$10000, $A116, 【データ】蓄積用!D$2:D$10000, "&gt;=3000", 【データ】蓄積用!E$2:E$10000, "&gt;=1500")&gt;0, "〇", IF(COUNTIFS(【データ】蓄積用!A$2:A$10000, AI$5, 【データ】蓄積用!C$2:C$10000, $A116, 【データ】蓄積用!Q$2:Q$10000, 1, 【データ】蓄積用!AC$2:AC$10000, "&gt;=4.0")&gt;0, "〇", "×")))</f>
        <v>×</v>
      </c>
      <c r="AJ116" t="str">
        <f>IF(OR($A116="", AJ$5=""), "", IF(COUNTIFS(【データ】蓄積用!A$2:A$10000, AJ$5, 【データ】蓄積用!C$2:C$10000, $A116, 【データ】蓄積用!D$2:D$10000, "&gt;=3000", 【データ】蓄積用!E$2:E$10000, "&gt;=1500")&gt;0, "〇", IF(COUNTIFS(【データ】蓄積用!A$2:A$10000, AJ$5, 【データ】蓄積用!C$2:C$10000, $A116, 【データ】蓄積用!Q$2:Q$10000, 1, 【データ】蓄積用!AC$2:AC$10000, "&gt;=4.0")&gt;0, "〇", "×")))</f>
        <v>×</v>
      </c>
      <c r="AK116" t="str">
        <f>IF(OR($A116="", AK$5=""), "", IF(COUNTIFS(【データ】蓄積用!A$2:A$10000, AK$5, 【データ】蓄積用!C$2:C$10000, $A116, 【データ】蓄積用!D$2:D$10000, "&gt;=3000", 【データ】蓄積用!E$2:E$10000, "&gt;=1500")&gt;0, "〇", IF(COUNTIFS(【データ】蓄積用!A$2:A$10000, AK$5, 【データ】蓄積用!C$2:C$10000, $A116, 【データ】蓄積用!Q$2:Q$10000, 1, 【データ】蓄積用!AC$2:AC$10000, "&gt;=4.0")&gt;0, "〇", "×")))</f>
        <v>×</v>
      </c>
      <c r="AL116" t="str">
        <f>IF(OR($A116="", AL$5=""), "", IF(COUNTIFS(【データ】蓄積用!A$2:A$10000, AL$5, 【データ】蓄積用!C$2:C$10000, $A116, 【データ】蓄積用!D$2:D$10000, "&gt;=3000", 【データ】蓄積用!E$2:E$10000, "&gt;=1500")&gt;0, "〇", IF(COUNTIFS(【データ】蓄積用!A$2:A$10000, AL$5, 【データ】蓄積用!C$2:C$10000, $A116, 【データ】蓄積用!Q$2:Q$10000, 1, 【データ】蓄積用!AC$2:AC$10000, "&gt;=4.0")&gt;0, "〇", "×")))</f>
        <v>×</v>
      </c>
      <c r="AM116" t="str">
        <f>IF(OR($A116="", AM$5=""), "", IF(COUNTIFS(【データ】蓄積用!A$2:A$10000, AM$5, 【データ】蓄積用!C$2:C$10000, $A116, 【データ】蓄積用!D$2:D$10000, "&gt;=3000", 【データ】蓄積用!E$2:E$10000, "&gt;=1500")&gt;0, "〇", IF(COUNTIFS(【データ】蓄積用!A$2:A$10000, AM$5, 【データ】蓄積用!C$2:C$10000, $A116, 【データ】蓄積用!Q$2:Q$10000, 1, 【データ】蓄積用!AC$2:AC$10000, "&gt;=4.0")&gt;0, "〇", "×")))</f>
        <v>×</v>
      </c>
      <c r="AN116" t="str">
        <f>IF(OR($A116="", AN$5=""), "", IF(COUNTIFS(【データ】蓄積用!A$2:A$10000, AN$5, 【データ】蓄積用!C$2:C$10000, $A116, 【データ】蓄積用!D$2:D$10000, "&gt;=3000", 【データ】蓄積用!E$2:E$10000, "&gt;=1500")&gt;0, "〇", IF(COUNTIFS(【データ】蓄積用!A$2:A$10000, AN$5, 【データ】蓄積用!C$2:C$10000, $A116, 【データ】蓄積用!Q$2:Q$10000, 1, 【データ】蓄積用!AC$2:AC$10000, "&gt;=4.0")&gt;0, "〇", "×")))</f>
        <v>×</v>
      </c>
      <c r="AO116" t="str">
        <f>IF(OR($A116="", AO$5=""), "", IF(COUNTIFS(【データ】蓄積用!A$2:A$10000, AO$5, 【データ】蓄積用!C$2:C$10000, $A116, 【データ】蓄積用!D$2:D$10000, "&gt;=3000", 【データ】蓄積用!E$2:E$10000, "&gt;=1500")&gt;0, "〇", IF(COUNTIFS(【データ】蓄積用!A$2:A$10000, AO$5, 【データ】蓄積用!C$2:C$10000, $A116, 【データ】蓄積用!Q$2:Q$10000, 1, 【データ】蓄積用!AC$2:AC$10000, "&gt;=4.0")&gt;0, "〇", "×")))</f>
        <v>×</v>
      </c>
      <c r="AP116" t="str">
        <f>IF(OR($A116="", AP$5=""), "", IF(COUNTIFS(【データ】蓄積用!A$2:A$10000, AP$5, 【データ】蓄積用!C$2:C$10000, $A116, 【データ】蓄積用!D$2:D$10000, "&gt;=3000", 【データ】蓄積用!E$2:E$10000, "&gt;=1500")&gt;0, "〇", IF(COUNTIFS(【データ】蓄積用!A$2:A$10000, AP$5, 【データ】蓄積用!C$2:C$10000, $A116, 【データ】蓄積用!Q$2:Q$10000, 1, 【データ】蓄積用!AC$2:AC$10000, "&gt;=4.0")&gt;0, "〇", "×")))</f>
        <v>×</v>
      </c>
      <c r="AQ116" t="str">
        <f>IF(OR($A116="", AQ$5=""), "", IF(COUNTIFS(【データ】蓄積用!A$2:A$10000, AQ$5, 【データ】蓄積用!C$2:C$10000, $A116, 【データ】蓄積用!D$2:D$10000, "&gt;=3000", 【データ】蓄積用!E$2:E$10000, "&gt;=1500")&gt;0, "〇", IF(COUNTIFS(【データ】蓄積用!A$2:A$10000, AQ$5, 【データ】蓄積用!C$2:C$10000, $A116, 【データ】蓄積用!Q$2:Q$10000, 1, 【データ】蓄積用!AC$2:AC$10000, "&gt;=4.0")&gt;0, "〇", "×")))</f>
        <v>×</v>
      </c>
      <c r="AR116" t="str">
        <f>IF(OR($A116="", AR$5=""), "", IF(COUNTIFS(【データ】蓄積用!A$2:A$10000, AR$5, 【データ】蓄積用!C$2:C$10000, $A116, 【データ】蓄積用!D$2:D$10000, "&gt;=3000", 【データ】蓄積用!E$2:E$10000, "&gt;=1500")&gt;0, "〇", IF(COUNTIFS(【データ】蓄積用!A$2:A$10000, AR$5, 【データ】蓄積用!C$2:C$10000, $A116, 【データ】蓄積用!Q$2:Q$10000, 1, 【データ】蓄積用!AC$2:AC$10000, "&gt;=4.0")&gt;0, "〇", "×")))</f>
        <v>×</v>
      </c>
      <c r="AS116" t="str">
        <f>IF(OR($A116="", AS$5=""), "", IF(COUNTIFS(【データ】蓄積用!A$2:A$10000, AS$5, 【データ】蓄積用!C$2:C$10000, $A116, 【データ】蓄積用!D$2:D$10000, "&gt;=3000", 【データ】蓄積用!E$2:E$10000, "&gt;=1500")&gt;0, "〇", IF(COUNTIFS(【データ】蓄積用!A$2:A$10000, AS$5, 【データ】蓄積用!C$2:C$10000, $A116, 【データ】蓄積用!Q$2:Q$10000, 1, 【データ】蓄積用!AC$2:AC$10000, "&gt;=4.0")&gt;0, "〇", "×")))</f>
        <v>×</v>
      </c>
      <c r="AT116" t="str">
        <f>IF(OR($A116="", AT$5=""), "", IF(COUNTIFS(【データ】蓄積用!A$2:A$10000, AT$5, 【データ】蓄積用!C$2:C$10000, $A116, 【データ】蓄積用!D$2:D$10000, "&gt;=3000", 【データ】蓄積用!E$2:E$10000, "&gt;=1500")&gt;0, "〇", IF(COUNTIFS(【データ】蓄積用!A$2:A$10000, AT$5, 【データ】蓄積用!C$2:C$10000, $A116, 【データ】蓄積用!Q$2:Q$10000, 1, 【データ】蓄積用!AC$2:AC$10000, "&gt;=4.0")&gt;0, "〇", "×")))</f>
        <v>〇</v>
      </c>
      <c r="AU116" t="str">
        <f>IF(OR($A116="", AU$5=""), "", IF(COUNTIFS(【データ】蓄積用!A$2:A$10000, AU$5, 【データ】蓄積用!C$2:C$10000, $A116, 【データ】蓄積用!D$2:D$10000, "&gt;=3000", 【データ】蓄積用!E$2:E$10000, "&gt;=1500")&gt;0, "〇", IF(COUNTIFS(【データ】蓄積用!A$2:A$10000, AU$5, 【データ】蓄積用!C$2:C$10000, $A116, 【データ】蓄積用!Q$2:Q$10000, 1, 【データ】蓄積用!AC$2:AC$10000, "&gt;=4.0")&gt;0, "〇", "×")))</f>
        <v>×</v>
      </c>
      <c r="AV116" t="str">
        <f>IF(OR($A116="", AV$5=""), "", IF(COUNTIFS(【データ】蓄積用!A$2:A$10000, AV$5, 【データ】蓄積用!C$2:C$10000, $A116, 【データ】蓄積用!D$2:D$10000, "&gt;=3000", 【データ】蓄積用!E$2:E$10000, "&gt;=1500")&gt;0, "〇", IF(COUNTIFS(【データ】蓄積用!A$2:A$10000, AV$5, 【データ】蓄積用!C$2:C$10000, $A116, 【データ】蓄積用!Q$2:Q$10000, 1, 【データ】蓄積用!AC$2:AC$10000, "&gt;=4.0")&gt;0, "〇", "×")))</f>
        <v>×</v>
      </c>
      <c r="AW116" t="str">
        <f>IF(OR($A116="", AW$5=""), "", IF(COUNTIFS(【データ】蓄積用!A$2:A$10000, AW$5, 【データ】蓄積用!C$2:C$10000, $A116, 【データ】蓄積用!D$2:D$10000, "&gt;=3000", 【データ】蓄積用!E$2:E$10000, "&gt;=1500")&gt;0, "〇", IF(COUNTIFS(【データ】蓄積用!A$2:A$10000, AW$5, 【データ】蓄積用!C$2:C$10000, $A116, 【データ】蓄積用!Q$2:Q$10000, 1, 【データ】蓄積用!AC$2:AC$10000, "&gt;=4.0")&gt;0, "〇", "×")))</f>
        <v>×</v>
      </c>
      <c r="AX116" t="str">
        <f>IF(OR($A116="", AX$5=""), "", IF(COUNTIFS(【データ】蓄積用!A$2:A$10000, AX$5, 【データ】蓄積用!C$2:C$10000, $A116, 【データ】蓄積用!D$2:D$10000, "&gt;=3000", 【データ】蓄積用!E$2:E$10000, "&gt;=1500")&gt;0, "〇", IF(COUNTIFS(【データ】蓄積用!A$2:A$10000, AX$5, 【データ】蓄積用!C$2:C$10000, $A116, 【データ】蓄積用!Q$2:Q$10000, 1, 【データ】蓄積用!AC$2:AC$10000, "&gt;=4.0")&gt;0, "〇", "×")))</f>
        <v>×</v>
      </c>
      <c r="AY116" t="str">
        <f>IF(OR($A116="", AY$5=""), "", IF(COUNTIFS(【データ】蓄積用!A$2:A$10000, AY$5, 【データ】蓄積用!C$2:C$10000, $A116, 【データ】蓄積用!D$2:D$10000, "&gt;=3000", 【データ】蓄積用!E$2:E$10000, "&gt;=1500")&gt;0, "〇", IF(COUNTIFS(【データ】蓄積用!A$2:A$10000, AY$5, 【データ】蓄積用!C$2:C$10000, $A116, 【データ】蓄積用!Q$2:Q$10000, 1, 【データ】蓄積用!AC$2:AC$10000, "&gt;=4.0")&gt;0, "〇", "×")))</f>
        <v/>
      </c>
    </row>
    <row r="117" spans="1:51">
      <c r="A117">
        <v>725</v>
      </c>
      <c r="B117" t="str">
        <f>IF(OR($A117="", B$5=""), "", IF(COUNTIFS(【データ】蓄積用!A$2:A$10000, B$5, 【データ】蓄積用!C$2:C$10000, $A117, 【データ】蓄積用!D$2:D$10000, "&gt;=3000", 【データ】蓄積用!E$2:E$10000, "&gt;=1500")&gt;0, "〇", IF(COUNTIFS(【データ】蓄積用!A$2:A$10000, B$5, 【データ】蓄積用!C$2:C$10000, $A117, 【データ】蓄積用!Q$2:Q$10000, 1, 【データ】蓄積用!AC$2:AC$10000, "&gt;=4.0")&gt;0, "〇", "×")))</f>
        <v>〇</v>
      </c>
      <c r="C117" t="str">
        <f>IF(OR($A117="", C$5=""), "", IF(COUNTIFS(【データ】蓄積用!A$2:A$10000, C$5, 【データ】蓄積用!C$2:C$10000, $A117, 【データ】蓄積用!D$2:D$10000, "&gt;=3000", 【データ】蓄積用!E$2:E$10000, "&gt;=1500")&gt;0, "〇", IF(COUNTIFS(【データ】蓄積用!A$2:A$10000, C$5, 【データ】蓄積用!C$2:C$10000, $A117, 【データ】蓄積用!Q$2:Q$10000, 1, 【データ】蓄積用!AC$2:AC$10000, "&gt;=4.0")&gt;0, "〇", "×")))</f>
        <v>×</v>
      </c>
      <c r="D117" t="str">
        <f>IF(OR($A117="", D$5=""), "", IF(COUNTIFS(【データ】蓄積用!A$2:A$10000, D$5, 【データ】蓄積用!C$2:C$10000, $A117, 【データ】蓄積用!D$2:D$10000, "&gt;=3000", 【データ】蓄積用!E$2:E$10000, "&gt;=1500")&gt;0, "〇", IF(COUNTIFS(【データ】蓄積用!A$2:A$10000, D$5, 【データ】蓄積用!C$2:C$10000, $A117, 【データ】蓄積用!Q$2:Q$10000, 1, 【データ】蓄積用!AC$2:AC$10000, "&gt;=4.0")&gt;0, "〇", "×")))</f>
        <v>〇</v>
      </c>
      <c r="E117" t="str">
        <f>IF(OR($A117="", E$5=""), "", IF(COUNTIFS(【データ】蓄積用!A$2:A$10000, E$5, 【データ】蓄積用!C$2:C$10000, $A117, 【データ】蓄積用!D$2:D$10000, "&gt;=3000", 【データ】蓄積用!E$2:E$10000, "&gt;=1500")&gt;0, "〇", IF(COUNTIFS(【データ】蓄積用!A$2:A$10000, E$5, 【データ】蓄積用!C$2:C$10000, $A117, 【データ】蓄積用!Q$2:Q$10000, 1, 【データ】蓄積用!AC$2:AC$10000, "&gt;=4.0")&gt;0, "〇", "×")))</f>
        <v>×</v>
      </c>
      <c r="F117" t="str">
        <f>IF(OR($A117="", F$5=""), "", IF(COUNTIFS(【データ】蓄積用!A$2:A$10000, F$5, 【データ】蓄積用!C$2:C$10000, $A117, 【データ】蓄積用!D$2:D$10000, "&gt;=3000", 【データ】蓄積用!E$2:E$10000, "&gt;=1500")&gt;0, "〇", IF(COUNTIFS(【データ】蓄積用!A$2:A$10000, F$5, 【データ】蓄積用!C$2:C$10000, $A117, 【データ】蓄積用!Q$2:Q$10000, 1, 【データ】蓄積用!AC$2:AC$10000, "&gt;=4.0")&gt;0, "〇", "×")))</f>
        <v>〇</v>
      </c>
      <c r="G117" t="str">
        <f>IF(OR($A117="", G$5=""), "", IF(COUNTIFS(【データ】蓄積用!A$2:A$10000, G$5, 【データ】蓄積用!C$2:C$10000, $A117, 【データ】蓄積用!D$2:D$10000, "&gt;=3000", 【データ】蓄積用!E$2:E$10000, "&gt;=1500")&gt;0, "〇", IF(COUNTIFS(【データ】蓄積用!A$2:A$10000, G$5, 【データ】蓄積用!C$2:C$10000, $A117, 【データ】蓄積用!Q$2:Q$10000, 1, 【データ】蓄積用!AC$2:AC$10000, "&gt;=4.0")&gt;0, "〇", "×")))</f>
        <v>〇</v>
      </c>
      <c r="H117" t="str">
        <f>IF(OR($A117="", H$5=""), "", IF(COUNTIFS(【データ】蓄積用!A$2:A$10000, H$5, 【データ】蓄積用!C$2:C$10000, $A117, 【データ】蓄積用!D$2:D$10000, "&gt;=3000", 【データ】蓄積用!E$2:E$10000, "&gt;=1500")&gt;0, "〇", IF(COUNTIFS(【データ】蓄積用!A$2:A$10000, H$5, 【データ】蓄積用!C$2:C$10000, $A117, 【データ】蓄積用!Q$2:Q$10000, 1, 【データ】蓄積用!AC$2:AC$10000, "&gt;=4.0")&gt;0, "〇", "×")))</f>
        <v>×</v>
      </c>
      <c r="I117" t="str">
        <f>IF(OR($A117="", I$5=""), "", IF(COUNTIFS(【データ】蓄積用!A$2:A$10000, I$5, 【データ】蓄積用!C$2:C$10000, $A117, 【データ】蓄積用!D$2:D$10000, "&gt;=3000", 【データ】蓄積用!E$2:E$10000, "&gt;=1500")&gt;0, "〇", IF(COUNTIFS(【データ】蓄積用!A$2:A$10000, I$5, 【データ】蓄積用!C$2:C$10000, $A117, 【データ】蓄積用!Q$2:Q$10000, 1, 【データ】蓄積用!AC$2:AC$10000, "&gt;=4.0")&gt;0, "〇", "×")))</f>
        <v>×</v>
      </c>
      <c r="J117" t="str">
        <f>IF(OR($A117="", J$5=""), "", IF(COUNTIFS(【データ】蓄積用!A$2:A$10000, J$5, 【データ】蓄積用!C$2:C$10000, $A117, 【データ】蓄積用!D$2:D$10000, "&gt;=3000", 【データ】蓄積用!E$2:E$10000, "&gt;=1500")&gt;0, "〇", IF(COUNTIFS(【データ】蓄積用!A$2:A$10000, J$5, 【データ】蓄積用!C$2:C$10000, $A117, 【データ】蓄積用!Q$2:Q$10000, 1, 【データ】蓄積用!AC$2:AC$10000, "&gt;=4.0")&gt;0, "〇", "×")))</f>
        <v>×</v>
      </c>
      <c r="K117" t="str">
        <f>IF(OR($A117="", K$5=""), "", IF(COUNTIFS(【データ】蓄積用!A$2:A$10000, K$5, 【データ】蓄積用!C$2:C$10000, $A117, 【データ】蓄積用!D$2:D$10000, "&gt;=3000", 【データ】蓄積用!E$2:E$10000, "&gt;=1500")&gt;0, "〇", IF(COUNTIFS(【データ】蓄積用!A$2:A$10000, K$5, 【データ】蓄積用!C$2:C$10000, $A117, 【データ】蓄積用!Q$2:Q$10000, 1, 【データ】蓄積用!AC$2:AC$10000, "&gt;=4.0")&gt;0, "〇", "×")))</f>
        <v>×</v>
      </c>
      <c r="L117" t="str">
        <f>IF(OR($A117="", L$5=""), "", IF(COUNTIFS(【データ】蓄積用!A$2:A$10000, L$5, 【データ】蓄積用!C$2:C$10000, $A117, 【データ】蓄積用!D$2:D$10000, "&gt;=3000", 【データ】蓄積用!E$2:E$10000, "&gt;=1500")&gt;0, "〇", IF(COUNTIFS(【データ】蓄積用!A$2:A$10000, L$5, 【データ】蓄積用!C$2:C$10000, $A117, 【データ】蓄積用!Q$2:Q$10000, 1, 【データ】蓄積用!AC$2:AC$10000, "&gt;=4.0")&gt;0, "〇", "×")))</f>
        <v>×</v>
      </c>
      <c r="M117" t="str">
        <f>IF(OR($A117="", M$5=""), "", IF(COUNTIFS(【データ】蓄積用!A$2:A$10000, M$5, 【データ】蓄積用!C$2:C$10000, $A117, 【データ】蓄積用!D$2:D$10000, "&gt;=3000", 【データ】蓄積用!E$2:E$10000, "&gt;=1500")&gt;0, "〇", IF(COUNTIFS(【データ】蓄積用!A$2:A$10000, M$5, 【データ】蓄積用!C$2:C$10000, $A117, 【データ】蓄積用!Q$2:Q$10000, 1, 【データ】蓄積用!AC$2:AC$10000, "&gt;=4.0")&gt;0, "〇", "×")))</f>
        <v>×</v>
      </c>
      <c r="N117" t="str">
        <f>IF(OR($A117="", N$5=""), "", IF(COUNTIFS(【データ】蓄積用!A$2:A$10000, N$5, 【データ】蓄積用!C$2:C$10000, $A117, 【データ】蓄積用!D$2:D$10000, "&gt;=3000", 【データ】蓄積用!E$2:E$10000, "&gt;=1500")&gt;0, "〇", IF(COUNTIFS(【データ】蓄積用!A$2:A$10000, N$5, 【データ】蓄積用!C$2:C$10000, $A117, 【データ】蓄積用!Q$2:Q$10000, 1, 【データ】蓄積用!AC$2:AC$10000, "&gt;=4.0")&gt;0, "〇", "×")))</f>
        <v>×</v>
      </c>
      <c r="O117" t="str">
        <f>IF(OR($A117="", O$5=""), "", IF(COUNTIFS(【データ】蓄積用!A$2:A$10000, O$5, 【データ】蓄積用!C$2:C$10000, $A117, 【データ】蓄積用!D$2:D$10000, "&gt;=3000", 【データ】蓄積用!E$2:E$10000, "&gt;=1500")&gt;0, "〇", IF(COUNTIFS(【データ】蓄積用!A$2:A$10000, O$5, 【データ】蓄積用!C$2:C$10000, $A117, 【データ】蓄積用!Q$2:Q$10000, 1, 【データ】蓄積用!AC$2:AC$10000, "&gt;=4.0")&gt;0, "〇", "×")))</f>
        <v>×</v>
      </c>
      <c r="P117" t="str">
        <f>IF(OR($A117="", P$5=""), "", IF(COUNTIFS(【データ】蓄積用!A$2:A$10000, P$5, 【データ】蓄積用!C$2:C$10000, $A117, 【データ】蓄積用!D$2:D$10000, "&gt;=3000", 【データ】蓄積用!E$2:E$10000, "&gt;=1500")&gt;0, "〇", IF(COUNTIFS(【データ】蓄積用!A$2:A$10000, P$5, 【データ】蓄積用!C$2:C$10000, $A117, 【データ】蓄積用!Q$2:Q$10000, 1, 【データ】蓄積用!AC$2:AC$10000, "&gt;=4.0")&gt;0, "〇", "×")))</f>
        <v>×</v>
      </c>
      <c r="Q117" t="str">
        <f>IF(OR($A117="", Q$5=""), "", IF(COUNTIFS(【データ】蓄積用!A$2:A$10000, Q$5, 【データ】蓄積用!C$2:C$10000, $A117, 【データ】蓄積用!D$2:D$10000, "&gt;=3000", 【データ】蓄積用!E$2:E$10000, "&gt;=1500")&gt;0, "〇", IF(COUNTIFS(【データ】蓄積用!A$2:A$10000, Q$5, 【データ】蓄積用!C$2:C$10000, $A117, 【データ】蓄積用!Q$2:Q$10000, 1, 【データ】蓄積用!AC$2:AC$10000, "&gt;=4.0")&gt;0, "〇", "×")))</f>
        <v>×</v>
      </c>
      <c r="R117" t="str">
        <f>IF(OR($A117="", R$5=""), "", IF(COUNTIFS(【データ】蓄積用!A$2:A$10000, R$5, 【データ】蓄積用!C$2:C$10000, $A117, 【データ】蓄積用!D$2:D$10000, "&gt;=3000", 【データ】蓄積用!E$2:E$10000, "&gt;=1500")&gt;0, "〇", IF(COUNTIFS(【データ】蓄積用!A$2:A$10000, R$5, 【データ】蓄積用!C$2:C$10000, $A117, 【データ】蓄積用!Q$2:Q$10000, 1, 【データ】蓄積用!AC$2:AC$10000, "&gt;=4.0")&gt;0, "〇", "×")))</f>
        <v>×</v>
      </c>
      <c r="S117" t="str">
        <f>IF(OR($A117="", S$5=""), "", IF(COUNTIFS(【データ】蓄積用!A$2:A$10000, S$5, 【データ】蓄積用!C$2:C$10000, $A117, 【データ】蓄積用!D$2:D$10000, "&gt;=3000", 【データ】蓄積用!E$2:E$10000, "&gt;=1500")&gt;0, "〇", IF(COUNTIFS(【データ】蓄積用!A$2:A$10000, S$5, 【データ】蓄積用!C$2:C$10000, $A117, 【データ】蓄積用!Q$2:Q$10000, 1, 【データ】蓄積用!AC$2:AC$10000, "&gt;=4.0")&gt;0, "〇", "×")))</f>
        <v>×</v>
      </c>
      <c r="T117" t="str">
        <f>IF(OR($A117="", T$5=""), "", IF(COUNTIFS(【データ】蓄積用!A$2:A$10000, T$5, 【データ】蓄積用!C$2:C$10000, $A117, 【データ】蓄積用!D$2:D$10000, "&gt;=3000", 【データ】蓄積用!E$2:E$10000, "&gt;=1500")&gt;0, "〇", IF(COUNTIFS(【データ】蓄積用!A$2:A$10000, T$5, 【データ】蓄積用!C$2:C$10000, $A117, 【データ】蓄積用!Q$2:Q$10000, 1, 【データ】蓄積用!AC$2:AC$10000, "&gt;=4.0")&gt;0, "〇", "×")))</f>
        <v>×</v>
      </c>
      <c r="U117" t="str">
        <f>IF(OR($A117="", U$5=""), "", IF(COUNTIFS(【データ】蓄積用!A$2:A$10000, U$5, 【データ】蓄積用!C$2:C$10000, $A117, 【データ】蓄積用!D$2:D$10000, "&gt;=3000", 【データ】蓄積用!E$2:E$10000, "&gt;=1500")&gt;0, "〇", IF(COUNTIFS(【データ】蓄積用!A$2:A$10000, U$5, 【データ】蓄積用!C$2:C$10000, $A117, 【データ】蓄積用!Q$2:Q$10000, 1, 【データ】蓄積用!AC$2:AC$10000, "&gt;=4.0")&gt;0, "〇", "×")))</f>
        <v>×</v>
      </c>
      <c r="V117" t="str">
        <f>IF(OR($A117="", V$5=""), "", IF(COUNTIFS(【データ】蓄積用!A$2:A$10000, V$5, 【データ】蓄積用!C$2:C$10000, $A117, 【データ】蓄積用!D$2:D$10000, "&gt;=3000", 【データ】蓄積用!E$2:E$10000, "&gt;=1500")&gt;0, "〇", IF(COUNTIFS(【データ】蓄積用!A$2:A$10000, V$5, 【データ】蓄積用!C$2:C$10000, $A117, 【データ】蓄積用!Q$2:Q$10000, 1, 【データ】蓄積用!AC$2:AC$10000, "&gt;=4.0")&gt;0, "〇", "×")))</f>
        <v>×</v>
      </c>
      <c r="W117" t="str">
        <f>IF(OR($A117="", W$5=""), "", IF(COUNTIFS(【データ】蓄積用!A$2:A$10000, W$5, 【データ】蓄積用!C$2:C$10000, $A117, 【データ】蓄積用!D$2:D$10000, "&gt;=3000", 【データ】蓄積用!E$2:E$10000, "&gt;=1500")&gt;0, "〇", IF(COUNTIFS(【データ】蓄積用!A$2:A$10000, W$5, 【データ】蓄積用!C$2:C$10000, $A117, 【データ】蓄積用!Q$2:Q$10000, 1, 【データ】蓄積用!AC$2:AC$10000, "&gt;=4.0")&gt;0, "〇", "×")))</f>
        <v>×</v>
      </c>
      <c r="X117" t="str">
        <f>IF(OR($A117="", X$5=""), "", IF(COUNTIFS(【データ】蓄積用!A$2:A$10000, X$5, 【データ】蓄積用!C$2:C$10000, $A117, 【データ】蓄積用!D$2:D$10000, "&gt;=3000", 【データ】蓄積用!E$2:E$10000, "&gt;=1500")&gt;0, "〇", IF(COUNTIFS(【データ】蓄積用!A$2:A$10000, X$5, 【データ】蓄積用!C$2:C$10000, $A117, 【データ】蓄積用!Q$2:Q$10000, 1, 【データ】蓄積用!AC$2:AC$10000, "&gt;=4.0")&gt;0, "〇", "×")))</f>
        <v>×</v>
      </c>
      <c r="Y117" t="str">
        <f>IF(OR($A117="", Y$5=""), "", IF(COUNTIFS(【データ】蓄積用!A$2:A$10000, Y$5, 【データ】蓄積用!C$2:C$10000, $A117, 【データ】蓄積用!D$2:D$10000, "&gt;=3000", 【データ】蓄積用!E$2:E$10000, "&gt;=1500")&gt;0, "〇", IF(COUNTIFS(【データ】蓄積用!A$2:A$10000, Y$5, 【データ】蓄積用!C$2:C$10000, $A117, 【データ】蓄積用!Q$2:Q$10000, 1, 【データ】蓄積用!AC$2:AC$10000, "&gt;=4.0")&gt;0, "〇", "×")))</f>
        <v>×</v>
      </c>
      <c r="Z117" t="str">
        <f>IF(OR($A117="", Z$5=""), "", IF(COUNTIFS(【データ】蓄積用!A$2:A$10000, Z$5, 【データ】蓄積用!C$2:C$10000, $A117, 【データ】蓄積用!D$2:D$10000, "&gt;=3000", 【データ】蓄積用!E$2:E$10000, "&gt;=1500")&gt;0, "〇", IF(COUNTIFS(【データ】蓄積用!A$2:A$10000, Z$5, 【データ】蓄積用!C$2:C$10000, $A117, 【データ】蓄積用!Q$2:Q$10000, 1, 【データ】蓄積用!AC$2:AC$10000, "&gt;=4.0")&gt;0, "〇", "×")))</f>
        <v>×</v>
      </c>
      <c r="AA117" t="str">
        <f>IF(OR($A117="", AA$5=""), "", IF(COUNTIFS(【データ】蓄積用!A$2:A$10000, AA$5, 【データ】蓄積用!C$2:C$10000, $A117, 【データ】蓄積用!D$2:D$10000, "&gt;=3000", 【データ】蓄積用!E$2:E$10000, "&gt;=1500")&gt;0, "〇", IF(COUNTIFS(【データ】蓄積用!A$2:A$10000, AA$5, 【データ】蓄積用!C$2:C$10000, $A117, 【データ】蓄積用!Q$2:Q$10000, 1, 【データ】蓄積用!AC$2:AC$10000, "&gt;=4.0")&gt;0, "〇", "×")))</f>
        <v>×</v>
      </c>
      <c r="AB117" t="str">
        <f>IF(OR($A117="", AB$5=""), "", IF(COUNTIFS(【データ】蓄積用!A$2:A$10000, AB$5, 【データ】蓄積用!C$2:C$10000, $A117, 【データ】蓄積用!D$2:D$10000, "&gt;=3000", 【データ】蓄積用!E$2:E$10000, "&gt;=1500")&gt;0, "〇", IF(COUNTIFS(【データ】蓄積用!A$2:A$10000, AB$5, 【データ】蓄積用!C$2:C$10000, $A117, 【データ】蓄積用!Q$2:Q$10000, 1, 【データ】蓄積用!AC$2:AC$10000, "&gt;=4.0")&gt;0, "〇", "×")))</f>
        <v>×</v>
      </c>
      <c r="AC117" t="str">
        <f>IF(OR($A117="", AC$5=""), "", IF(COUNTIFS(【データ】蓄積用!A$2:A$10000, AC$5, 【データ】蓄積用!C$2:C$10000, $A117, 【データ】蓄積用!D$2:D$10000, "&gt;=3000", 【データ】蓄積用!E$2:E$10000, "&gt;=1500")&gt;0, "〇", IF(COUNTIFS(【データ】蓄積用!A$2:A$10000, AC$5, 【データ】蓄積用!C$2:C$10000, $A117, 【データ】蓄積用!Q$2:Q$10000, 1, 【データ】蓄積用!AC$2:AC$10000, "&gt;=4.0")&gt;0, "〇", "×")))</f>
        <v>〇</v>
      </c>
      <c r="AD117" t="str">
        <f>IF(OR($A117="", AD$5=""), "", IF(COUNTIFS(【データ】蓄積用!A$2:A$10000, AD$5, 【データ】蓄積用!C$2:C$10000, $A117, 【データ】蓄積用!D$2:D$10000, "&gt;=3000", 【データ】蓄積用!E$2:E$10000, "&gt;=1500")&gt;0, "〇", IF(COUNTIFS(【データ】蓄積用!A$2:A$10000, AD$5, 【データ】蓄積用!C$2:C$10000, $A117, 【データ】蓄積用!Q$2:Q$10000, 1, 【データ】蓄積用!AC$2:AC$10000, "&gt;=4.0")&gt;0, "〇", "×")))</f>
        <v>×</v>
      </c>
      <c r="AE117" t="str">
        <f>IF(OR($A117="", AE$5=""), "", IF(COUNTIFS(【データ】蓄積用!A$2:A$10000, AE$5, 【データ】蓄積用!C$2:C$10000, $A117, 【データ】蓄積用!D$2:D$10000, "&gt;=3000", 【データ】蓄積用!E$2:E$10000, "&gt;=1500")&gt;0, "〇", IF(COUNTIFS(【データ】蓄積用!A$2:A$10000, AE$5, 【データ】蓄積用!C$2:C$10000, $A117, 【データ】蓄積用!Q$2:Q$10000, 1, 【データ】蓄積用!AC$2:AC$10000, "&gt;=4.0")&gt;0, "〇", "×")))</f>
        <v>×</v>
      </c>
      <c r="AF117" t="str">
        <f>IF(OR($A117="", AF$5=""), "", IF(COUNTIFS(【データ】蓄積用!A$2:A$10000, AF$5, 【データ】蓄積用!C$2:C$10000, $A117, 【データ】蓄積用!D$2:D$10000, "&gt;=3000", 【データ】蓄積用!E$2:E$10000, "&gt;=1500")&gt;0, "〇", IF(COUNTIFS(【データ】蓄積用!A$2:A$10000, AF$5, 【データ】蓄積用!C$2:C$10000, $A117, 【データ】蓄積用!Q$2:Q$10000, 1, 【データ】蓄積用!AC$2:AC$10000, "&gt;=4.0")&gt;0, "〇", "×")))</f>
        <v>×</v>
      </c>
      <c r="AG117" t="str">
        <f>IF(OR($A117="", AG$5=""), "", IF(COUNTIFS(【データ】蓄積用!A$2:A$10000, AG$5, 【データ】蓄積用!C$2:C$10000, $A117, 【データ】蓄積用!D$2:D$10000, "&gt;=3000", 【データ】蓄積用!E$2:E$10000, "&gt;=1500")&gt;0, "〇", IF(COUNTIFS(【データ】蓄積用!A$2:A$10000, AG$5, 【データ】蓄積用!C$2:C$10000, $A117, 【データ】蓄積用!Q$2:Q$10000, 1, 【データ】蓄積用!AC$2:AC$10000, "&gt;=4.0")&gt;0, "〇", "×")))</f>
        <v>×</v>
      </c>
      <c r="AH117" t="str">
        <f>IF(OR($A117="", AH$5=""), "", IF(COUNTIFS(【データ】蓄積用!A$2:A$10000, AH$5, 【データ】蓄積用!C$2:C$10000, $A117, 【データ】蓄積用!D$2:D$10000, "&gt;=3000", 【データ】蓄積用!E$2:E$10000, "&gt;=1500")&gt;0, "〇", IF(COUNTIFS(【データ】蓄積用!A$2:A$10000, AH$5, 【データ】蓄積用!C$2:C$10000, $A117, 【データ】蓄積用!Q$2:Q$10000, 1, 【データ】蓄積用!AC$2:AC$10000, "&gt;=4.0")&gt;0, "〇", "×")))</f>
        <v>×</v>
      </c>
      <c r="AI117" t="str">
        <f>IF(OR($A117="", AI$5=""), "", IF(COUNTIFS(【データ】蓄積用!A$2:A$10000, AI$5, 【データ】蓄積用!C$2:C$10000, $A117, 【データ】蓄積用!D$2:D$10000, "&gt;=3000", 【データ】蓄積用!E$2:E$10000, "&gt;=1500")&gt;0, "〇", IF(COUNTIFS(【データ】蓄積用!A$2:A$10000, AI$5, 【データ】蓄積用!C$2:C$10000, $A117, 【データ】蓄積用!Q$2:Q$10000, 1, 【データ】蓄積用!AC$2:AC$10000, "&gt;=4.0")&gt;0, "〇", "×")))</f>
        <v>〇</v>
      </c>
      <c r="AJ117" t="str">
        <f>IF(OR($A117="", AJ$5=""), "", IF(COUNTIFS(【データ】蓄積用!A$2:A$10000, AJ$5, 【データ】蓄積用!C$2:C$10000, $A117, 【データ】蓄積用!D$2:D$10000, "&gt;=3000", 【データ】蓄積用!E$2:E$10000, "&gt;=1500")&gt;0, "〇", IF(COUNTIFS(【データ】蓄積用!A$2:A$10000, AJ$5, 【データ】蓄積用!C$2:C$10000, $A117, 【データ】蓄積用!Q$2:Q$10000, 1, 【データ】蓄積用!AC$2:AC$10000, "&gt;=4.0")&gt;0, "〇", "×")))</f>
        <v>×</v>
      </c>
      <c r="AK117" t="str">
        <f>IF(OR($A117="", AK$5=""), "", IF(COUNTIFS(【データ】蓄積用!A$2:A$10000, AK$5, 【データ】蓄積用!C$2:C$10000, $A117, 【データ】蓄積用!D$2:D$10000, "&gt;=3000", 【データ】蓄積用!E$2:E$10000, "&gt;=1500")&gt;0, "〇", IF(COUNTIFS(【データ】蓄積用!A$2:A$10000, AK$5, 【データ】蓄積用!C$2:C$10000, $A117, 【データ】蓄積用!Q$2:Q$10000, 1, 【データ】蓄積用!AC$2:AC$10000, "&gt;=4.0")&gt;0, "〇", "×")))</f>
        <v>×</v>
      </c>
      <c r="AL117" t="str">
        <f>IF(OR($A117="", AL$5=""), "", IF(COUNTIFS(【データ】蓄積用!A$2:A$10000, AL$5, 【データ】蓄積用!C$2:C$10000, $A117, 【データ】蓄積用!D$2:D$10000, "&gt;=3000", 【データ】蓄積用!E$2:E$10000, "&gt;=1500")&gt;0, "〇", IF(COUNTIFS(【データ】蓄積用!A$2:A$10000, AL$5, 【データ】蓄積用!C$2:C$10000, $A117, 【データ】蓄積用!Q$2:Q$10000, 1, 【データ】蓄積用!AC$2:AC$10000, "&gt;=4.0")&gt;0, "〇", "×")))</f>
        <v>×</v>
      </c>
      <c r="AM117" t="str">
        <f>IF(OR($A117="", AM$5=""), "", IF(COUNTIFS(【データ】蓄積用!A$2:A$10000, AM$5, 【データ】蓄積用!C$2:C$10000, $A117, 【データ】蓄積用!D$2:D$10000, "&gt;=3000", 【データ】蓄積用!E$2:E$10000, "&gt;=1500")&gt;0, "〇", IF(COUNTIFS(【データ】蓄積用!A$2:A$10000, AM$5, 【データ】蓄積用!C$2:C$10000, $A117, 【データ】蓄積用!Q$2:Q$10000, 1, 【データ】蓄積用!AC$2:AC$10000, "&gt;=4.0")&gt;0, "〇", "×")))</f>
        <v>×</v>
      </c>
      <c r="AN117" t="str">
        <f>IF(OR($A117="", AN$5=""), "", IF(COUNTIFS(【データ】蓄積用!A$2:A$10000, AN$5, 【データ】蓄積用!C$2:C$10000, $A117, 【データ】蓄積用!D$2:D$10000, "&gt;=3000", 【データ】蓄積用!E$2:E$10000, "&gt;=1500")&gt;0, "〇", IF(COUNTIFS(【データ】蓄積用!A$2:A$10000, AN$5, 【データ】蓄積用!C$2:C$10000, $A117, 【データ】蓄積用!Q$2:Q$10000, 1, 【データ】蓄積用!AC$2:AC$10000, "&gt;=4.0")&gt;0, "〇", "×")))</f>
        <v>×</v>
      </c>
      <c r="AO117" t="str">
        <f>IF(OR($A117="", AO$5=""), "", IF(COUNTIFS(【データ】蓄積用!A$2:A$10000, AO$5, 【データ】蓄積用!C$2:C$10000, $A117, 【データ】蓄積用!D$2:D$10000, "&gt;=3000", 【データ】蓄積用!E$2:E$10000, "&gt;=1500")&gt;0, "〇", IF(COUNTIFS(【データ】蓄積用!A$2:A$10000, AO$5, 【データ】蓄積用!C$2:C$10000, $A117, 【データ】蓄積用!Q$2:Q$10000, 1, 【データ】蓄積用!AC$2:AC$10000, "&gt;=4.0")&gt;0, "〇", "×")))</f>
        <v>〇</v>
      </c>
      <c r="AP117" t="str">
        <f>IF(OR($A117="", AP$5=""), "", IF(COUNTIFS(【データ】蓄積用!A$2:A$10000, AP$5, 【データ】蓄積用!C$2:C$10000, $A117, 【データ】蓄積用!D$2:D$10000, "&gt;=3000", 【データ】蓄積用!E$2:E$10000, "&gt;=1500")&gt;0, "〇", IF(COUNTIFS(【データ】蓄積用!A$2:A$10000, AP$5, 【データ】蓄積用!C$2:C$10000, $A117, 【データ】蓄積用!Q$2:Q$10000, 1, 【データ】蓄積用!AC$2:AC$10000, "&gt;=4.0")&gt;0, "〇", "×")))</f>
        <v>×</v>
      </c>
      <c r="AQ117" t="str">
        <f>IF(OR($A117="", AQ$5=""), "", IF(COUNTIFS(【データ】蓄積用!A$2:A$10000, AQ$5, 【データ】蓄積用!C$2:C$10000, $A117, 【データ】蓄積用!D$2:D$10000, "&gt;=3000", 【データ】蓄積用!E$2:E$10000, "&gt;=1500")&gt;0, "〇", IF(COUNTIFS(【データ】蓄積用!A$2:A$10000, AQ$5, 【データ】蓄積用!C$2:C$10000, $A117, 【データ】蓄積用!Q$2:Q$10000, 1, 【データ】蓄積用!AC$2:AC$10000, "&gt;=4.0")&gt;0, "〇", "×")))</f>
        <v>〇</v>
      </c>
      <c r="AR117" t="str">
        <f>IF(OR($A117="", AR$5=""), "", IF(COUNTIFS(【データ】蓄積用!A$2:A$10000, AR$5, 【データ】蓄積用!C$2:C$10000, $A117, 【データ】蓄積用!D$2:D$10000, "&gt;=3000", 【データ】蓄積用!E$2:E$10000, "&gt;=1500")&gt;0, "〇", IF(COUNTIFS(【データ】蓄積用!A$2:A$10000, AR$5, 【データ】蓄積用!C$2:C$10000, $A117, 【データ】蓄積用!Q$2:Q$10000, 1, 【データ】蓄積用!AC$2:AC$10000, "&gt;=4.0")&gt;0, "〇", "×")))</f>
        <v>×</v>
      </c>
      <c r="AS117" t="str">
        <f>IF(OR($A117="", AS$5=""), "", IF(COUNTIFS(【データ】蓄積用!A$2:A$10000, AS$5, 【データ】蓄積用!C$2:C$10000, $A117, 【データ】蓄積用!D$2:D$10000, "&gt;=3000", 【データ】蓄積用!E$2:E$10000, "&gt;=1500")&gt;0, "〇", IF(COUNTIFS(【データ】蓄積用!A$2:A$10000, AS$5, 【データ】蓄積用!C$2:C$10000, $A117, 【データ】蓄積用!Q$2:Q$10000, 1, 【データ】蓄積用!AC$2:AC$10000, "&gt;=4.0")&gt;0, "〇", "×")))</f>
        <v>×</v>
      </c>
      <c r="AT117" t="str">
        <f>IF(OR($A117="", AT$5=""), "", IF(COUNTIFS(【データ】蓄積用!A$2:A$10000, AT$5, 【データ】蓄積用!C$2:C$10000, $A117, 【データ】蓄積用!D$2:D$10000, "&gt;=3000", 【データ】蓄積用!E$2:E$10000, "&gt;=1500")&gt;0, "〇", IF(COUNTIFS(【データ】蓄積用!A$2:A$10000, AT$5, 【データ】蓄積用!C$2:C$10000, $A117, 【データ】蓄積用!Q$2:Q$10000, 1, 【データ】蓄積用!AC$2:AC$10000, "&gt;=4.0")&gt;0, "〇", "×")))</f>
        <v>〇</v>
      </c>
      <c r="AU117" t="str">
        <f>IF(OR($A117="", AU$5=""), "", IF(COUNTIFS(【データ】蓄積用!A$2:A$10000, AU$5, 【データ】蓄積用!C$2:C$10000, $A117, 【データ】蓄積用!D$2:D$10000, "&gt;=3000", 【データ】蓄積用!E$2:E$10000, "&gt;=1500")&gt;0, "〇", IF(COUNTIFS(【データ】蓄積用!A$2:A$10000, AU$5, 【データ】蓄積用!C$2:C$10000, $A117, 【データ】蓄積用!Q$2:Q$10000, 1, 【データ】蓄積用!AC$2:AC$10000, "&gt;=4.0")&gt;0, "〇", "×")))</f>
        <v>×</v>
      </c>
      <c r="AV117" t="str">
        <f>IF(OR($A117="", AV$5=""), "", IF(COUNTIFS(【データ】蓄積用!A$2:A$10000, AV$5, 【データ】蓄積用!C$2:C$10000, $A117, 【データ】蓄積用!D$2:D$10000, "&gt;=3000", 【データ】蓄積用!E$2:E$10000, "&gt;=1500")&gt;0, "〇", IF(COUNTIFS(【データ】蓄積用!A$2:A$10000, AV$5, 【データ】蓄積用!C$2:C$10000, $A117, 【データ】蓄積用!Q$2:Q$10000, 1, 【データ】蓄積用!AC$2:AC$10000, "&gt;=4.0")&gt;0, "〇", "×")))</f>
        <v>〇</v>
      </c>
      <c r="AW117" t="str">
        <f>IF(OR($A117="", AW$5=""), "", IF(COUNTIFS(【データ】蓄積用!A$2:A$10000, AW$5, 【データ】蓄積用!C$2:C$10000, $A117, 【データ】蓄積用!D$2:D$10000, "&gt;=3000", 【データ】蓄積用!E$2:E$10000, "&gt;=1500")&gt;0, "〇", IF(COUNTIFS(【データ】蓄積用!A$2:A$10000, AW$5, 【データ】蓄積用!C$2:C$10000, $A117, 【データ】蓄積用!Q$2:Q$10000, 1, 【データ】蓄積用!AC$2:AC$10000, "&gt;=4.0")&gt;0, "〇", "×")))</f>
        <v>×</v>
      </c>
      <c r="AX117" t="str">
        <f>IF(OR($A117="", AX$5=""), "", IF(COUNTIFS(【データ】蓄積用!A$2:A$10000, AX$5, 【データ】蓄積用!C$2:C$10000, $A117, 【データ】蓄積用!D$2:D$10000, "&gt;=3000", 【データ】蓄積用!E$2:E$10000, "&gt;=1500")&gt;0, "〇", IF(COUNTIFS(【データ】蓄積用!A$2:A$10000, AX$5, 【データ】蓄積用!C$2:C$10000, $A117, 【データ】蓄積用!Q$2:Q$10000, 1, 【データ】蓄積用!AC$2:AC$10000, "&gt;=4.0")&gt;0, "〇", "×")))</f>
        <v>×</v>
      </c>
      <c r="AY117" t="str">
        <f>IF(OR($A117="", AY$5=""), "", IF(COUNTIFS(【データ】蓄積用!A$2:A$10000, AY$5, 【データ】蓄積用!C$2:C$10000, $A117, 【データ】蓄積用!D$2:D$10000, "&gt;=3000", 【データ】蓄積用!E$2:E$10000, "&gt;=1500")&gt;0, "〇", IF(COUNTIFS(【データ】蓄積用!A$2:A$10000, AY$5, 【データ】蓄積用!C$2:C$10000, $A117, 【データ】蓄積用!Q$2:Q$10000, 1, 【データ】蓄積用!AC$2:AC$10000, "&gt;=4.0")&gt;0, "〇", "×")))</f>
        <v/>
      </c>
    </row>
    <row r="118" spans="1:51">
      <c r="A118">
        <v>726</v>
      </c>
      <c r="B118" t="str">
        <f>IF(OR($A118="", B$5=""), "", IF(COUNTIFS(【データ】蓄積用!A$2:A$10000, B$5, 【データ】蓄積用!C$2:C$10000, $A118, 【データ】蓄積用!D$2:D$10000, "&gt;=3000", 【データ】蓄積用!E$2:E$10000, "&gt;=1500")&gt;0, "〇", IF(COUNTIFS(【データ】蓄積用!A$2:A$10000, B$5, 【データ】蓄積用!C$2:C$10000, $A118, 【データ】蓄積用!Q$2:Q$10000, 1, 【データ】蓄積用!AC$2:AC$10000, "&gt;=4.0")&gt;0, "〇", "×")))</f>
        <v>×</v>
      </c>
      <c r="C118" t="str">
        <f>IF(OR($A118="", C$5=""), "", IF(COUNTIFS(【データ】蓄積用!A$2:A$10000, C$5, 【データ】蓄積用!C$2:C$10000, $A118, 【データ】蓄積用!D$2:D$10000, "&gt;=3000", 【データ】蓄積用!E$2:E$10000, "&gt;=1500")&gt;0, "〇", IF(COUNTIFS(【データ】蓄積用!A$2:A$10000, C$5, 【データ】蓄積用!C$2:C$10000, $A118, 【データ】蓄積用!Q$2:Q$10000, 1, 【データ】蓄積用!AC$2:AC$10000, "&gt;=4.0")&gt;0, "〇", "×")))</f>
        <v>×</v>
      </c>
      <c r="D118" t="str">
        <f>IF(OR($A118="", D$5=""), "", IF(COUNTIFS(【データ】蓄積用!A$2:A$10000, D$5, 【データ】蓄積用!C$2:C$10000, $A118, 【データ】蓄積用!D$2:D$10000, "&gt;=3000", 【データ】蓄積用!E$2:E$10000, "&gt;=1500")&gt;0, "〇", IF(COUNTIFS(【データ】蓄積用!A$2:A$10000, D$5, 【データ】蓄積用!C$2:C$10000, $A118, 【データ】蓄積用!Q$2:Q$10000, 1, 【データ】蓄積用!AC$2:AC$10000, "&gt;=4.0")&gt;0, "〇", "×")))</f>
        <v>×</v>
      </c>
      <c r="E118" t="str">
        <f>IF(OR($A118="", E$5=""), "", IF(COUNTIFS(【データ】蓄積用!A$2:A$10000, E$5, 【データ】蓄積用!C$2:C$10000, $A118, 【データ】蓄積用!D$2:D$10000, "&gt;=3000", 【データ】蓄積用!E$2:E$10000, "&gt;=1500")&gt;0, "〇", IF(COUNTIFS(【データ】蓄積用!A$2:A$10000, E$5, 【データ】蓄積用!C$2:C$10000, $A118, 【データ】蓄積用!Q$2:Q$10000, 1, 【データ】蓄積用!AC$2:AC$10000, "&gt;=4.0")&gt;0, "〇", "×")))</f>
        <v>×</v>
      </c>
      <c r="F118" t="str">
        <f>IF(OR($A118="", F$5=""), "", IF(COUNTIFS(【データ】蓄積用!A$2:A$10000, F$5, 【データ】蓄積用!C$2:C$10000, $A118, 【データ】蓄積用!D$2:D$10000, "&gt;=3000", 【データ】蓄積用!E$2:E$10000, "&gt;=1500")&gt;0, "〇", IF(COUNTIFS(【データ】蓄積用!A$2:A$10000, F$5, 【データ】蓄積用!C$2:C$10000, $A118, 【データ】蓄積用!Q$2:Q$10000, 1, 【データ】蓄積用!AC$2:AC$10000, "&gt;=4.0")&gt;0, "〇", "×")))</f>
        <v>×</v>
      </c>
      <c r="G118" t="str">
        <f>IF(OR($A118="", G$5=""), "", IF(COUNTIFS(【データ】蓄積用!A$2:A$10000, G$5, 【データ】蓄積用!C$2:C$10000, $A118, 【データ】蓄積用!D$2:D$10000, "&gt;=3000", 【データ】蓄積用!E$2:E$10000, "&gt;=1500")&gt;0, "〇", IF(COUNTIFS(【データ】蓄積用!A$2:A$10000, G$5, 【データ】蓄積用!C$2:C$10000, $A118, 【データ】蓄積用!Q$2:Q$10000, 1, 【データ】蓄積用!AC$2:AC$10000, "&gt;=4.0")&gt;0, "〇", "×")))</f>
        <v>×</v>
      </c>
      <c r="H118" t="str">
        <f>IF(OR($A118="", H$5=""), "", IF(COUNTIFS(【データ】蓄積用!A$2:A$10000, H$5, 【データ】蓄積用!C$2:C$10000, $A118, 【データ】蓄積用!D$2:D$10000, "&gt;=3000", 【データ】蓄積用!E$2:E$10000, "&gt;=1500")&gt;0, "〇", IF(COUNTIFS(【データ】蓄積用!A$2:A$10000, H$5, 【データ】蓄積用!C$2:C$10000, $A118, 【データ】蓄積用!Q$2:Q$10000, 1, 【データ】蓄積用!AC$2:AC$10000, "&gt;=4.0")&gt;0, "〇", "×")))</f>
        <v>×</v>
      </c>
      <c r="I118" t="str">
        <f>IF(OR($A118="", I$5=""), "", IF(COUNTIFS(【データ】蓄積用!A$2:A$10000, I$5, 【データ】蓄積用!C$2:C$10000, $A118, 【データ】蓄積用!D$2:D$10000, "&gt;=3000", 【データ】蓄積用!E$2:E$10000, "&gt;=1500")&gt;0, "〇", IF(COUNTIFS(【データ】蓄積用!A$2:A$10000, I$5, 【データ】蓄積用!C$2:C$10000, $A118, 【データ】蓄積用!Q$2:Q$10000, 1, 【データ】蓄積用!AC$2:AC$10000, "&gt;=4.0")&gt;0, "〇", "×")))</f>
        <v>×</v>
      </c>
      <c r="J118" t="str">
        <f>IF(OR($A118="", J$5=""), "", IF(COUNTIFS(【データ】蓄積用!A$2:A$10000, J$5, 【データ】蓄積用!C$2:C$10000, $A118, 【データ】蓄積用!D$2:D$10000, "&gt;=3000", 【データ】蓄積用!E$2:E$10000, "&gt;=1500")&gt;0, "〇", IF(COUNTIFS(【データ】蓄積用!A$2:A$10000, J$5, 【データ】蓄積用!C$2:C$10000, $A118, 【データ】蓄積用!Q$2:Q$10000, 1, 【データ】蓄積用!AC$2:AC$10000, "&gt;=4.0")&gt;0, "〇", "×")))</f>
        <v>×</v>
      </c>
      <c r="K118" t="str">
        <f>IF(OR($A118="", K$5=""), "", IF(COUNTIFS(【データ】蓄積用!A$2:A$10000, K$5, 【データ】蓄積用!C$2:C$10000, $A118, 【データ】蓄積用!D$2:D$10000, "&gt;=3000", 【データ】蓄積用!E$2:E$10000, "&gt;=1500")&gt;0, "〇", IF(COUNTIFS(【データ】蓄積用!A$2:A$10000, K$5, 【データ】蓄積用!C$2:C$10000, $A118, 【データ】蓄積用!Q$2:Q$10000, 1, 【データ】蓄積用!AC$2:AC$10000, "&gt;=4.0")&gt;0, "〇", "×")))</f>
        <v>×</v>
      </c>
      <c r="L118" t="str">
        <f>IF(OR($A118="", L$5=""), "", IF(COUNTIFS(【データ】蓄積用!A$2:A$10000, L$5, 【データ】蓄積用!C$2:C$10000, $A118, 【データ】蓄積用!D$2:D$10000, "&gt;=3000", 【データ】蓄積用!E$2:E$10000, "&gt;=1500")&gt;0, "〇", IF(COUNTIFS(【データ】蓄積用!A$2:A$10000, L$5, 【データ】蓄積用!C$2:C$10000, $A118, 【データ】蓄積用!Q$2:Q$10000, 1, 【データ】蓄積用!AC$2:AC$10000, "&gt;=4.0")&gt;0, "〇", "×")))</f>
        <v>×</v>
      </c>
      <c r="M118" t="str">
        <f>IF(OR($A118="", M$5=""), "", IF(COUNTIFS(【データ】蓄積用!A$2:A$10000, M$5, 【データ】蓄積用!C$2:C$10000, $A118, 【データ】蓄積用!D$2:D$10000, "&gt;=3000", 【データ】蓄積用!E$2:E$10000, "&gt;=1500")&gt;0, "〇", IF(COUNTIFS(【データ】蓄積用!A$2:A$10000, M$5, 【データ】蓄積用!C$2:C$10000, $A118, 【データ】蓄積用!Q$2:Q$10000, 1, 【データ】蓄積用!AC$2:AC$10000, "&gt;=4.0")&gt;0, "〇", "×")))</f>
        <v>〇</v>
      </c>
      <c r="N118" t="str">
        <f>IF(OR($A118="", N$5=""), "", IF(COUNTIFS(【データ】蓄積用!A$2:A$10000, N$5, 【データ】蓄積用!C$2:C$10000, $A118, 【データ】蓄積用!D$2:D$10000, "&gt;=3000", 【データ】蓄積用!E$2:E$10000, "&gt;=1500")&gt;0, "〇", IF(COUNTIFS(【データ】蓄積用!A$2:A$10000, N$5, 【データ】蓄積用!C$2:C$10000, $A118, 【データ】蓄積用!Q$2:Q$10000, 1, 【データ】蓄積用!AC$2:AC$10000, "&gt;=4.0")&gt;0, "〇", "×")))</f>
        <v>×</v>
      </c>
      <c r="O118" t="str">
        <f>IF(OR($A118="", O$5=""), "", IF(COUNTIFS(【データ】蓄積用!A$2:A$10000, O$5, 【データ】蓄積用!C$2:C$10000, $A118, 【データ】蓄積用!D$2:D$10000, "&gt;=3000", 【データ】蓄積用!E$2:E$10000, "&gt;=1500")&gt;0, "〇", IF(COUNTIFS(【データ】蓄積用!A$2:A$10000, O$5, 【データ】蓄積用!C$2:C$10000, $A118, 【データ】蓄積用!Q$2:Q$10000, 1, 【データ】蓄積用!AC$2:AC$10000, "&gt;=4.0")&gt;0, "〇", "×")))</f>
        <v>×</v>
      </c>
      <c r="P118" t="str">
        <f>IF(OR($A118="", P$5=""), "", IF(COUNTIFS(【データ】蓄積用!A$2:A$10000, P$5, 【データ】蓄積用!C$2:C$10000, $A118, 【データ】蓄積用!D$2:D$10000, "&gt;=3000", 【データ】蓄積用!E$2:E$10000, "&gt;=1500")&gt;0, "〇", IF(COUNTIFS(【データ】蓄積用!A$2:A$10000, P$5, 【データ】蓄積用!C$2:C$10000, $A118, 【データ】蓄積用!Q$2:Q$10000, 1, 【データ】蓄積用!AC$2:AC$10000, "&gt;=4.0")&gt;0, "〇", "×")))</f>
        <v>〇</v>
      </c>
      <c r="Q118" t="str">
        <f>IF(OR($A118="", Q$5=""), "", IF(COUNTIFS(【データ】蓄積用!A$2:A$10000, Q$5, 【データ】蓄積用!C$2:C$10000, $A118, 【データ】蓄積用!D$2:D$10000, "&gt;=3000", 【データ】蓄積用!E$2:E$10000, "&gt;=1500")&gt;0, "〇", IF(COUNTIFS(【データ】蓄積用!A$2:A$10000, Q$5, 【データ】蓄積用!C$2:C$10000, $A118, 【データ】蓄積用!Q$2:Q$10000, 1, 【データ】蓄積用!AC$2:AC$10000, "&gt;=4.0")&gt;0, "〇", "×")))</f>
        <v>×</v>
      </c>
      <c r="R118" t="str">
        <f>IF(OR($A118="", R$5=""), "", IF(COUNTIFS(【データ】蓄積用!A$2:A$10000, R$5, 【データ】蓄積用!C$2:C$10000, $A118, 【データ】蓄積用!D$2:D$10000, "&gt;=3000", 【データ】蓄積用!E$2:E$10000, "&gt;=1500")&gt;0, "〇", IF(COUNTIFS(【データ】蓄積用!A$2:A$10000, R$5, 【データ】蓄積用!C$2:C$10000, $A118, 【データ】蓄積用!Q$2:Q$10000, 1, 【データ】蓄積用!AC$2:AC$10000, "&gt;=4.0")&gt;0, "〇", "×")))</f>
        <v>×</v>
      </c>
      <c r="S118" t="str">
        <f>IF(OR($A118="", S$5=""), "", IF(COUNTIFS(【データ】蓄積用!A$2:A$10000, S$5, 【データ】蓄積用!C$2:C$10000, $A118, 【データ】蓄積用!D$2:D$10000, "&gt;=3000", 【データ】蓄積用!E$2:E$10000, "&gt;=1500")&gt;0, "〇", IF(COUNTIFS(【データ】蓄積用!A$2:A$10000, S$5, 【データ】蓄積用!C$2:C$10000, $A118, 【データ】蓄積用!Q$2:Q$10000, 1, 【データ】蓄積用!AC$2:AC$10000, "&gt;=4.0")&gt;0, "〇", "×")))</f>
        <v>×</v>
      </c>
      <c r="T118" t="str">
        <f>IF(OR($A118="", T$5=""), "", IF(COUNTIFS(【データ】蓄積用!A$2:A$10000, T$5, 【データ】蓄積用!C$2:C$10000, $A118, 【データ】蓄積用!D$2:D$10000, "&gt;=3000", 【データ】蓄積用!E$2:E$10000, "&gt;=1500")&gt;0, "〇", IF(COUNTIFS(【データ】蓄積用!A$2:A$10000, T$5, 【データ】蓄積用!C$2:C$10000, $A118, 【データ】蓄積用!Q$2:Q$10000, 1, 【データ】蓄積用!AC$2:AC$10000, "&gt;=4.0")&gt;0, "〇", "×")))</f>
        <v>×</v>
      </c>
      <c r="U118" t="str">
        <f>IF(OR($A118="", U$5=""), "", IF(COUNTIFS(【データ】蓄積用!A$2:A$10000, U$5, 【データ】蓄積用!C$2:C$10000, $A118, 【データ】蓄積用!D$2:D$10000, "&gt;=3000", 【データ】蓄積用!E$2:E$10000, "&gt;=1500")&gt;0, "〇", IF(COUNTIFS(【データ】蓄積用!A$2:A$10000, U$5, 【データ】蓄積用!C$2:C$10000, $A118, 【データ】蓄積用!Q$2:Q$10000, 1, 【データ】蓄積用!AC$2:AC$10000, "&gt;=4.0")&gt;0, "〇", "×")))</f>
        <v>×</v>
      </c>
      <c r="V118" t="str">
        <f>IF(OR($A118="", V$5=""), "", IF(COUNTIFS(【データ】蓄積用!A$2:A$10000, V$5, 【データ】蓄積用!C$2:C$10000, $A118, 【データ】蓄積用!D$2:D$10000, "&gt;=3000", 【データ】蓄積用!E$2:E$10000, "&gt;=1500")&gt;0, "〇", IF(COUNTIFS(【データ】蓄積用!A$2:A$10000, V$5, 【データ】蓄積用!C$2:C$10000, $A118, 【データ】蓄積用!Q$2:Q$10000, 1, 【データ】蓄積用!AC$2:AC$10000, "&gt;=4.0")&gt;0, "〇", "×")))</f>
        <v>×</v>
      </c>
      <c r="W118" t="str">
        <f>IF(OR($A118="", W$5=""), "", IF(COUNTIFS(【データ】蓄積用!A$2:A$10000, W$5, 【データ】蓄積用!C$2:C$10000, $A118, 【データ】蓄積用!D$2:D$10000, "&gt;=3000", 【データ】蓄積用!E$2:E$10000, "&gt;=1500")&gt;0, "〇", IF(COUNTIFS(【データ】蓄積用!A$2:A$10000, W$5, 【データ】蓄積用!C$2:C$10000, $A118, 【データ】蓄積用!Q$2:Q$10000, 1, 【データ】蓄積用!AC$2:AC$10000, "&gt;=4.0")&gt;0, "〇", "×")))</f>
        <v>×</v>
      </c>
      <c r="X118" t="str">
        <f>IF(OR($A118="", X$5=""), "", IF(COUNTIFS(【データ】蓄積用!A$2:A$10000, X$5, 【データ】蓄積用!C$2:C$10000, $A118, 【データ】蓄積用!D$2:D$10000, "&gt;=3000", 【データ】蓄積用!E$2:E$10000, "&gt;=1500")&gt;0, "〇", IF(COUNTIFS(【データ】蓄積用!A$2:A$10000, X$5, 【データ】蓄積用!C$2:C$10000, $A118, 【データ】蓄積用!Q$2:Q$10000, 1, 【データ】蓄積用!AC$2:AC$10000, "&gt;=4.0")&gt;0, "〇", "×")))</f>
        <v>×</v>
      </c>
      <c r="Y118" t="str">
        <f>IF(OR($A118="", Y$5=""), "", IF(COUNTIFS(【データ】蓄積用!A$2:A$10000, Y$5, 【データ】蓄積用!C$2:C$10000, $A118, 【データ】蓄積用!D$2:D$10000, "&gt;=3000", 【データ】蓄積用!E$2:E$10000, "&gt;=1500")&gt;0, "〇", IF(COUNTIFS(【データ】蓄積用!A$2:A$10000, Y$5, 【データ】蓄積用!C$2:C$10000, $A118, 【データ】蓄積用!Q$2:Q$10000, 1, 【データ】蓄積用!AC$2:AC$10000, "&gt;=4.0")&gt;0, "〇", "×")))</f>
        <v>×</v>
      </c>
      <c r="Z118" t="str">
        <f>IF(OR($A118="", Z$5=""), "", IF(COUNTIFS(【データ】蓄積用!A$2:A$10000, Z$5, 【データ】蓄積用!C$2:C$10000, $A118, 【データ】蓄積用!D$2:D$10000, "&gt;=3000", 【データ】蓄積用!E$2:E$10000, "&gt;=1500")&gt;0, "〇", IF(COUNTIFS(【データ】蓄積用!A$2:A$10000, Z$5, 【データ】蓄積用!C$2:C$10000, $A118, 【データ】蓄積用!Q$2:Q$10000, 1, 【データ】蓄積用!AC$2:AC$10000, "&gt;=4.0")&gt;0, "〇", "×")))</f>
        <v>×</v>
      </c>
      <c r="AA118" t="str">
        <f>IF(OR($A118="", AA$5=""), "", IF(COUNTIFS(【データ】蓄積用!A$2:A$10000, AA$5, 【データ】蓄積用!C$2:C$10000, $A118, 【データ】蓄積用!D$2:D$10000, "&gt;=3000", 【データ】蓄積用!E$2:E$10000, "&gt;=1500")&gt;0, "〇", IF(COUNTIFS(【データ】蓄積用!A$2:A$10000, AA$5, 【データ】蓄積用!C$2:C$10000, $A118, 【データ】蓄積用!Q$2:Q$10000, 1, 【データ】蓄積用!AC$2:AC$10000, "&gt;=4.0")&gt;0, "〇", "×")))</f>
        <v>×</v>
      </c>
      <c r="AB118" t="str">
        <f>IF(OR($A118="", AB$5=""), "", IF(COUNTIFS(【データ】蓄積用!A$2:A$10000, AB$5, 【データ】蓄積用!C$2:C$10000, $A118, 【データ】蓄積用!D$2:D$10000, "&gt;=3000", 【データ】蓄積用!E$2:E$10000, "&gt;=1500")&gt;0, "〇", IF(COUNTIFS(【データ】蓄積用!A$2:A$10000, AB$5, 【データ】蓄積用!C$2:C$10000, $A118, 【データ】蓄積用!Q$2:Q$10000, 1, 【データ】蓄積用!AC$2:AC$10000, "&gt;=4.0")&gt;0, "〇", "×")))</f>
        <v>×</v>
      </c>
      <c r="AC118" t="str">
        <f>IF(OR($A118="", AC$5=""), "", IF(COUNTIFS(【データ】蓄積用!A$2:A$10000, AC$5, 【データ】蓄積用!C$2:C$10000, $A118, 【データ】蓄積用!D$2:D$10000, "&gt;=3000", 【データ】蓄積用!E$2:E$10000, "&gt;=1500")&gt;0, "〇", IF(COUNTIFS(【データ】蓄積用!A$2:A$10000, AC$5, 【データ】蓄積用!C$2:C$10000, $A118, 【データ】蓄積用!Q$2:Q$10000, 1, 【データ】蓄積用!AC$2:AC$10000, "&gt;=4.0")&gt;0, "〇", "×")))</f>
        <v>×</v>
      </c>
      <c r="AD118" t="str">
        <f>IF(OR($A118="", AD$5=""), "", IF(COUNTIFS(【データ】蓄積用!A$2:A$10000, AD$5, 【データ】蓄積用!C$2:C$10000, $A118, 【データ】蓄積用!D$2:D$10000, "&gt;=3000", 【データ】蓄積用!E$2:E$10000, "&gt;=1500")&gt;0, "〇", IF(COUNTIFS(【データ】蓄積用!A$2:A$10000, AD$5, 【データ】蓄積用!C$2:C$10000, $A118, 【データ】蓄積用!Q$2:Q$10000, 1, 【データ】蓄積用!AC$2:AC$10000, "&gt;=4.0")&gt;0, "〇", "×")))</f>
        <v>×</v>
      </c>
      <c r="AE118" t="str">
        <f>IF(OR($A118="", AE$5=""), "", IF(COUNTIFS(【データ】蓄積用!A$2:A$10000, AE$5, 【データ】蓄積用!C$2:C$10000, $A118, 【データ】蓄積用!D$2:D$10000, "&gt;=3000", 【データ】蓄積用!E$2:E$10000, "&gt;=1500")&gt;0, "〇", IF(COUNTIFS(【データ】蓄積用!A$2:A$10000, AE$5, 【データ】蓄積用!C$2:C$10000, $A118, 【データ】蓄積用!Q$2:Q$10000, 1, 【データ】蓄積用!AC$2:AC$10000, "&gt;=4.0")&gt;0, "〇", "×")))</f>
        <v>×</v>
      </c>
      <c r="AF118" t="str">
        <f>IF(OR($A118="", AF$5=""), "", IF(COUNTIFS(【データ】蓄積用!A$2:A$10000, AF$5, 【データ】蓄積用!C$2:C$10000, $A118, 【データ】蓄積用!D$2:D$10000, "&gt;=3000", 【データ】蓄積用!E$2:E$10000, "&gt;=1500")&gt;0, "〇", IF(COUNTIFS(【データ】蓄積用!A$2:A$10000, AF$5, 【データ】蓄積用!C$2:C$10000, $A118, 【データ】蓄積用!Q$2:Q$10000, 1, 【データ】蓄積用!AC$2:AC$10000, "&gt;=4.0")&gt;0, "〇", "×")))</f>
        <v>×</v>
      </c>
      <c r="AG118" t="str">
        <f>IF(OR($A118="", AG$5=""), "", IF(COUNTIFS(【データ】蓄積用!A$2:A$10000, AG$5, 【データ】蓄積用!C$2:C$10000, $A118, 【データ】蓄積用!D$2:D$10000, "&gt;=3000", 【データ】蓄積用!E$2:E$10000, "&gt;=1500")&gt;0, "〇", IF(COUNTIFS(【データ】蓄積用!A$2:A$10000, AG$5, 【データ】蓄積用!C$2:C$10000, $A118, 【データ】蓄積用!Q$2:Q$10000, 1, 【データ】蓄積用!AC$2:AC$10000, "&gt;=4.0")&gt;0, "〇", "×")))</f>
        <v>×</v>
      </c>
      <c r="AH118" t="str">
        <f>IF(OR($A118="", AH$5=""), "", IF(COUNTIFS(【データ】蓄積用!A$2:A$10000, AH$5, 【データ】蓄積用!C$2:C$10000, $A118, 【データ】蓄積用!D$2:D$10000, "&gt;=3000", 【データ】蓄積用!E$2:E$10000, "&gt;=1500")&gt;0, "〇", IF(COUNTIFS(【データ】蓄積用!A$2:A$10000, AH$5, 【データ】蓄積用!C$2:C$10000, $A118, 【データ】蓄積用!Q$2:Q$10000, 1, 【データ】蓄積用!AC$2:AC$10000, "&gt;=4.0")&gt;0, "〇", "×")))</f>
        <v>×</v>
      </c>
      <c r="AI118" t="str">
        <f>IF(OR($A118="", AI$5=""), "", IF(COUNTIFS(【データ】蓄積用!A$2:A$10000, AI$5, 【データ】蓄積用!C$2:C$10000, $A118, 【データ】蓄積用!D$2:D$10000, "&gt;=3000", 【データ】蓄積用!E$2:E$10000, "&gt;=1500")&gt;0, "〇", IF(COUNTIFS(【データ】蓄積用!A$2:A$10000, AI$5, 【データ】蓄積用!C$2:C$10000, $A118, 【データ】蓄積用!Q$2:Q$10000, 1, 【データ】蓄積用!AC$2:AC$10000, "&gt;=4.0")&gt;0, "〇", "×")))</f>
        <v>×</v>
      </c>
      <c r="AJ118" t="str">
        <f>IF(OR($A118="", AJ$5=""), "", IF(COUNTIFS(【データ】蓄積用!A$2:A$10000, AJ$5, 【データ】蓄積用!C$2:C$10000, $A118, 【データ】蓄積用!D$2:D$10000, "&gt;=3000", 【データ】蓄積用!E$2:E$10000, "&gt;=1500")&gt;0, "〇", IF(COUNTIFS(【データ】蓄積用!A$2:A$10000, AJ$5, 【データ】蓄積用!C$2:C$10000, $A118, 【データ】蓄積用!Q$2:Q$10000, 1, 【データ】蓄積用!AC$2:AC$10000, "&gt;=4.0")&gt;0, "〇", "×")))</f>
        <v>×</v>
      </c>
      <c r="AK118" t="str">
        <f>IF(OR($A118="", AK$5=""), "", IF(COUNTIFS(【データ】蓄積用!A$2:A$10000, AK$5, 【データ】蓄積用!C$2:C$10000, $A118, 【データ】蓄積用!D$2:D$10000, "&gt;=3000", 【データ】蓄積用!E$2:E$10000, "&gt;=1500")&gt;0, "〇", IF(COUNTIFS(【データ】蓄積用!A$2:A$10000, AK$5, 【データ】蓄積用!C$2:C$10000, $A118, 【データ】蓄積用!Q$2:Q$10000, 1, 【データ】蓄積用!AC$2:AC$10000, "&gt;=4.0")&gt;0, "〇", "×")))</f>
        <v>×</v>
      </c>
      <c r="AL118" t="str">
        <f>IF(OR($A118="", AL$5=""), "", IF(COUNTIFS(【データ】蓄積用!A$2:A$10000, AL$5, 【データ】蓄積用!C$2:C$10000, $A118, 【データ】蓄積用!D$2:D$10000, "&gt;=3000", 【データ】蓄積用!E$2:E$10000, "&gt;=1500")&gt;0, "〇", IF(COUNTIFS(【データ】蓄積用!A$2:A$10000, AL$5, 【データ】蓄積用!C$2:C$10000, $A118, 【データ】蓄積用!Q$2:Q$10000, 1, 【データ】蓄積用!AC$2:AC$10000, "&gt;=4.0")&gt;0, "〇", "×")))</f>
        <v>×</v>
      </c>
      <c r="AM118" t="str">
        <f>IF(OR($A118="", AM$5=""), "", IF(COUNTIFS(【データ】蓄積用!A$2:A$10000, AM$5, 【データ】蓄積用!C$2:C$10000, $A118, 【データ】蓄積用!D$2:D$10000, "&gt;=3000", 【データ】蓄積用!E$2:E$10000, "&gt;=1500")&gt;0, "〇", IF(COUNTIFS(【データ】蓄積用!A$2:A$10000, AM$5, 【データ】蓄積用!C$2:C$10000, $A118, 【データ】蓄積用!Q$2:Q$10000, 1, 【データ】蓄積用!AC$2:AC$10000, "&gt;=4.0")&gt;0, "〇", "×")))</f>
        <v>×</v>
      </c>
      <c r="AN118" t="str">
        <f>IF(OR($A118="", AN$5=""), "", IF(COUNTIFS(【データ】蓄積用!A$2:A$10000, AN$5, 【データ】蓄積用!C$2:C$10000, $A118, 【データ】蓄積用!D$2:D$10000, "&gt;=3000", 【データ】蓄積用!E$2:E$10000, "&gt;=1500")&gt;0, "〇", IF(COUNTIFS(【データ】蓄積用!A$2:A$10000, AN$5, 【データ】蓄積用!C$2:C$10000, $A118, 【データ】蓄積用!Q$2:Q$10000, 1, 【データ】蓄積用!AC$2:AC$10000, "&gt;=4.0")&gt;0, "〇", "×")))</f>
        <v>×</v>
      </c>
      <c r="AO118" t="str">
        <f>IF(OR($A118="", AO$5=""), "", IF(COUNTIFS(【データ】蓄積用!A$2:A$10000, AO$5, 【データ】蓄積用!C$2:C$10000, $A118, 【データ】蓄積用!D$2:D$10000, "&gt;=3000", 【データ】蓄積用!E$2:E$10000, "&gt;=1500")&gt;0, "〇", IF(COUNTIFS(【データ】蓄積用!A$2:A$10000, AO$5, 【データ】蓄積用!C$2:C$10000, $A118, 【データ】蓄積用!Q$2:Q$10000, 1, 【データ】蓄積用!AC$2:AC$10000, "&gt;=4.0")&gt;0, "〇", "×")))</f>
        <v>×</v>
      </c>
      <c r="AP118" t="str">
        <f>IF(OR($A118="", AP$5=""), "", IF(COUNTIFS(【データ】蓄積用!A$2:A$10000, AP$5, 【データ】蓄積用!C$2:C$10000, $A118, 【データ】蓄積用!D$2:D$10000, "&gt;=3000", 【データ】蓄積用!E$2:E$10000, "&gt;=1500")&gt;0, "〇", IF(COUNTIFS(【データ】蓄積用!A$2:A$10000, AP$5, 【データ】蓄積用!C$2:C$10000, $A118, 【データ】蓄積用!Q$2:Q$10000, 1, 【データ】蓄積用!AC$2:AC$10000, "&gt;=4.0")&gt;0, "〇", "×")))</f>
        <v>×</v>
      </c>
      <c r="AQ118" t="str">
        <f>IF(OR($A118="", AQ$5=""), "", IF(COUNTIFS(【データ】蓄積用!A$2:A$10000, AQ$5, 【データ】蓄積用!C$2:C$10000, $A118, 【データ】蓄積用!D$2:D$10000, "&gt;=3000", 【データ】蓄積用!E$2:E$10000, "&gt;=1500")&gt;0, "〇", IF(COUNTIFS(【データ】蓄積用!A$2:A$10000, AQ$5, 【データ】蓄積用!C$2:C$10000, $A118, 【データ】蓄積用!Q$2:Q$10000, 1, 【データ】蓄積用!AC$2:AC$10000, "&gt;=4.0")&gt;0, "〇", "×")))</f>
        <v>×</v>
      </c>
      <c r="AR118" t="str">
        <f>IF(OR($A118="", AR$5=""), "", IF(COUNTIFS(【データ】蓄積用!A$2:A$10000, AR$5, 【データ】蓄積用!C$2:C$10000, $A118, 【データ】蓄積用!D$2:D$10000, "&gt;=3000", 【データ】蓄積用!E$2:E$10000, "&gt;=1500")&gt;0, "〇", IF(COUNTIFS(【データ】蓄積用!A$2:A$10000, AR$5, 【データ】蓄積用!C$2:C$10000, $A118, 【データ】蓄積用!Q$2:Q$10000, 1, 【データ】蓄積用!AC$2:AC$10000, "&gt;=4.0")&gt;0, "〇", "×")))</f>
        <v>×</v>
      </c>
      <c r="AS118" t="str">
        <f>IF(OR($A118="", AS$5=""), "", IF(COUNTIFS(【データ】蓄積用!A$2:A$10000, AS$5, 【データ】蓄積用!C$2:C$10000, $A118, 【データ】蓄積用!D$2:D$10000, "&gt;=3000", 【データ】蓄積用!E$2:E$10000, "&gt;=1500")&gt;0, "〇", IF(COUNTIFS(【データ】蓄積用!A$2:A$10000, AS$5, 【データ】蓄積用!C$2:C$10000, $A118, 【データ】蓄積用!Q$2:Q$10000, 1, 【データ】蓄積用!AC$2:AC$10000, "&gt;=4.0")&gt;0, "〇", "×")))</f>
        <v>×</v>
      </c>
      <c r="AT118" t="str">
        <f>IF(OR($A118="", AT$5=""), "", IF(COUNTIFS(【データ】蓄積用!A$2:A$10000, AT$5, 【データ】蓄積用!C$2:C$10000, $A118, 【データ】蓄積用!D$2:D$10000, "&gt;=3000", 【データ】蓄積用!E$2:E$10000, "&gt;=1500")&gt;0, "〇", IF(COUNTIFS(【データ】蓄積用!A$2:A$10000, AT$5, 【データ】蓄積用!C$2:C$10000, $A118, 【データ】蓄積用!Q$2:Q$10000, 1, 【データ】蓄積用!AC$2:AC$10000, "&gt;=4.0")&gt;0, "〇", "×")))</f>
        <v>×</v>
      </c>
      <c r="AU118" t="str">
        <f>IF(OR($A118="", AU$5=""), "", IF(COUNTIFS(【データ】蓄積用!A$2:A$10000, AU$5, 【データ】蓄積用!C$2:C$10000, $A118, 【データ】蓄積用!D$2:D$10000, "&gt;=3000", 【データ】蓄積用!E$2:E$10000, "&gt;=1500")&gt;0, "〇", IF(COUNTIFS(【データ】蓄積用!A$2:A$10000, AU$5, 【データ】蓄積用!C$2:C$10000, $A118, 【データ】蓄積用!Q$2:Q$10000, 1, 【データ】蓄積用!AC$2:AC$10000, "&gt;=4.0")&gt;0, "〇", "×")))</f>
        <v>×</v>
      </c>
      <c r="AV118" t="str">
        <f>IF(OR($A118="", AV$5=""), "", IF(COUNTIFS(【データ】蓄積用!A$2:A$10000, AV$5, 【データ】蓄積用!C$2:C$10000, $A118, 【データ】蓄積用!D$2:D$10000, "&gt;=3000", 【データ】蓄積用!E$2:E$10000, "&gt;=1500")&gt;0, "〇", IF(COUNTIFS(【データ】蓄積用!A$2:A$10000, AV$5, 【データ】蓄積用!C$2:C$10000, $A118, 【データ】蓄積用!Q$2:Q$10000, 1, 【データ】蓄積用!AC$2:AC$10000, "&gt;=4.0")&gt;0, "〇", "×")))</f>
        <v>×</v>
      </c>
      <c r="AW118" t="str">
        <f>IF(OR($A118="", AW$5=""), "", IF(COUNTIFS(【データ】蓄積用!A$2:A$10000, AW$5, 【データ】蓄積用!C$2:C$10000, $A118, 【データ】蓄積用!D$2:D$10000, "&gt;=3000", 【データ】蓄積用!E$2:E$10000, "&gt;=1500")&gt;0, "〇", IF(COUNTIFS(【データ】蓄積用!A$2:A$10000, AW$5, 【データ】蓄積用!C$2:C$10000, $A118, 【データ】蓄積用!Q$2:Q$10000, 1, 【データ】蓄積用!AC$2:AC$10000, "&gt;=4.0")&gt;0, "〇", "×")))</f>
        <v>〇</v>
      </c>
      <c r="AX118" t="str">
        <f>IF(OR($A118="", AX$5=""), "", IF(COUNTIFS(【データ】蓄積用!A$2:A$10000, AX$5, 【データ】蓄積用!C$2:C$10000, $A118, 【データ】蓄積用!D$2:D$10000, "&gt;=3000", 【データ】蓄積用!E$2:E$10000, "&gt;=1500")&gt;0, "〇", IF(COUNTIFS(【データ】蓄積用!A$2:A$10000, AX$5, 【データ】蓄積用!C$2:C$10000, $A118, 【データ】蓄積用!Q$2:Q$10000, 1, 【データ】蓄積用!AC$2:AC$10000, "&gt;=4.0")&gt;0, "〇", "×")))</f>
        <v>×</v>
      </c>
      <c r="AY118" t="str">
        <f>IF(OR($A118="", AY$5=""), "", IF(COUNTIFS(【データ】蓄積用!A$2:A$10000, AY$5, 【データ】蓄積用!C$2:C$10000, $A118, 【データ】蓄積用!D$2:D$10000, "&gt;=3000", 【データ】蓄積用!E$2:E$10000, "&gt;=1500")&gt;0, "〇", IF(COUNTIFS(【データ】蓄積用!A$2:A$10000, AY$5, 【データ】蓄積用!C$2:C$10000, $A118, 【データ】蓄積用!Q$2:Q$10000, 1, 【データ】蓄積用!AC$2:AC$10000, "&gt;=4.0")&gt;0, "〇", "×")))</f>
        <v/>
      </c>
    </row>
    <row r="119" spans="1:51">
      <c r="A119">
        <v>727</v>
      </c>
      <c r="B119" t="str">
        <f>IF(OR($A119="", B$5=""), "", IF(COUNTIFS(【データ】蓄積用!A$2:A$10000, B$5, 【データ】蓄積用!C$2:C$10000, $A119, 【データ】蓄積用!D$2:D$10000, "&gt;=3000", 【データ】蓄積用!E$2:E$10000, "&gt;=1500")&gt;0, "〇", IF(COUNTIFS(【データ】蓄積用!A$2:A$10000, B$5, 【データ】蓄積用!C$2:C$10000, $A119, 【データ】蓄積用!Q$2:Q$10000, 1, 【データ】蓄積用!AC$2:AC$10000, "&gt;=4.0")&gt;0, "〇", "×")))</f>
        <v>×</v>
      </c>
      <c r="C119" t="str">
        <f>IF(OR($A119="", C$5=""), "", IF(COUNTIFS(【データ】蓄積用!A$2:A$10000, C$5, 【データ】蓄積用!C$2:C$10000, $A119, 【データ】蓄積用!D$2:D$10000, "&gt;=3000", 【データ】蓄積用!E$2:E$10000, "&gt;=1500")&gt;0, "〇", IF(COUNTIFS(【データ】蓄積用!A$2:A$10000, C$5, 【データ】蓄積用!C$2:C$10000, $A119, 【データ】蓄積用!Q$2:Q$10000, 1, 【データ】蓄積用!AC$2:AC$10000, "&gt;=4.0")&gt;0, "〇", "×")))</f>
        <v>×</v>
      </c>
      <c r="D119" t="str">
        <f>IF(OR($A119="", D$5=""), "", IF(COUNTIFS(【データ】蓄積用!A$2:A$10000, D$5, 【データ】蓄積用!C$2:C$10000, $A119, 【データ】蓄積用!D$2:D$10000, "&gt;=3000", 【データ】蓄積用!E$2:E$10000, "&gt;=1500")&gt;0, "〇", IF(COUNTIFS(【データ】蓄積用!A$2:A$10000, D$5, 【データ】蓄積用!C$2:C$10000, $A119, 【データ】蓄積用!Q$2:Q$10000, 1, 【データ】蓄積用!AC$2:AC$10000, "&gt;=4.0")&gt;0, "〇", "×")))</f>
        <v>×</v>
      </c>
      <c r="E119" t="str">
        <f>IF(OR($A119="", E$5=""), "", IF(COUNTIFS(【データ】蓄積用!A$2:A$10000, E$5, 【データ】蓄積用!C$2:C$10000, $A119, 【データ】蓄積用!D$2:D$10000, "&gt;=3000", 【データ】蓄積用!E$2:E$10000, "&gt;=1500")&gt;0, "〇", IF(COUNTIFS(【データ】蓄積用!A$2:A$10000, E$5, 【データ】蓄積用!C$2:C$10000, $A119, 【データ】蓄積用!Q$2:Q$10000, 1, 【データ】蓄積用!AC$2:AC$10000, "&gt;=4.0")&gt;0, "〇", "×")))</f>
        <v>×</v>
      </c>
      <c r="F119" t="str">
        <f>IF(OR($A119="", F$5=""), "", IF(COUNTIFS(【データ】蓄積用!A$2:A$10000, F$5, 【データ】蓄積用!C$2:C$10000, $A119, 【データ】蓄積用!D$2:D$10000, "&gt;=3000", 【データ】蓄積用!E$2:E$10000, "&gt;=1500")&gt;0, "〇", IF(COUNTIFS(【データ】蓄積用!A$2:A$10000, F$5, 【データ】蓄積用!C$2:C$10000, $A119, 【データ】蓄積用!Q$2:Q$10000, 1, 【データ】蓄積用!AC$2:AC$10000, "&gt;=4.0")&gt;0, "〇", "×")))</f>
        <v>×</v>
      </c>
      <c r="G119" t="str">
        <f>IF(OR($A119="", G$5=""), "", IF(COUNTIFS(【データ】蓄積用!A$2:A$10000, G$5, 【データ】蓄積用!C$2:C$10000, $A119, 【データ】蓄積用!D$2:D$10000, "&gt;=3000", 【データ】蓄積用!E$2:E$10000, "&gt;=1500")&gt;0, "〇", IF(COUNTIFS(【データ】蓄積用!A$2:A$10000, G$5, 【データ】蓄積用!C$2:C$10000, $A119, 【データ】蓄積用!Q$2:Q$10000, 1, 【データ】蓄積用!AC$2:AC$10000, "&gt;=4.0")&gt;0, "〇", "×")))</f>
        <v>×</v>
      </c>
      <c r="H119" t="str">
        <f>IF(OR($A119="", H$5=""), "", IF(COUNTIFS(【データ】蓄積用!A$2:A$10000, H$5, 【データ】蓄積用!C$2:C$10000, $A119, 【データ】蓄積用!D$2:D$10000, "&gt;=3000", 【データ】蓄積用!E$2:E$10000, "&gt;=1500")&gt;0, "〇", IF(COUNTIFS(【データ】蓄積用!A$2:A$10000, H$5, 【データ】蓄積用!C$2:C$10000, $A119, 【データ】蓄積用!Q$2:Q$10000, 1, 【データ】蓄積用!AC$2:AC$10000, "&gt;=4.0")&gt;0, "〇", "×")))</f>
        <v>×</v>
      </c>
      <c r="I119" t="str">
        <f>IF(OR($A119="", I$5=""), "", IF(COUNTIFS(【データ】蓄積用!A$2:A$10000, I$5, 【データ】蓄積用!C$2:C$10000, $A119, 【データ】蓄積用!D$2:D$10000, "&gt;=3000", 【データ】蓄積用!E$2:E$10000, "&gt;=1500")&gt;0, "〇", IF(COUNTIFS(【データ】蓄積用!A$2:A$10000, I$5, 【データ】蓄積用!C$2:C$10000, $A119, 【データ】蓄積用!Q$2:Q$10000, 1, 【データ】蓄積用!AC$2:AC$10000, "&gt;=4.0")&gt;0, "〇", "×")))</f>
        <v>×</v>
      </c>
      <c r="J119" t="str">
        <f>IF(OR($A119="", J$5=""), "", IF(COUNTIFS(【データ】蓄積用!A$2:A$10000, J$5, 【データ】蓄積用!C$2:C$10000, $A119, 【データ】蓄積用!D$2:D$10000, "&gt;=3000", 【データ】蓄積用!E$2:E$10000, "&gt;=1500")&gt;0, "〇", IF(COUNTIFS(【データ】蓄積用!A$2:A$10000, J$5, 【データ】蓄積用!C$2:C$10000, $A119, 【データ】蓄積用!Q$2:Q$10000, 1, 【データ】蓄積用!AC$2:AC$10000, "&gt;=4.0")&gt;0, "〇", "×")))</f>
        <v>×</v>
      </c>
      <c r="K119" t="str">
        <f>IF(OR($A119="", K$5=""), "", IF(COUNTIFS(【データ】蓄積用!A$2:A$10000, K$5, 【データ】蓄積用!C$2:C$10000, $A119, 【データ】蓄積用!D$2:D$10000, "&gt;=3000", 【データ】蓄積用!E$2:E$10000, "&gt;=1500")&gt;0, "〇", IF(COUNTIFS(【データ】蓄積用!A$2:A$10000, K$5, 【データ】蓄積用!C$2:C$10000, $A119, 【データ】蓄積用!Q$2:Q$10000, 1, 【データ】蓄積用!AC$2:AC$10000, "&gt;=4.0")&gt;0, "〇", "×")))</f>
        <v>×</v>
      </c>
      <c r="L119" t="str">
        <f>IF(OR($A119="", L$5=""), "", IF(COUNTIFS(【データ】蓄積用!A$2:A$10000, L$5, 【データ】蓄積用!C$2:C$10000, $A119, 【データ】蓄積用!D$2:D$10000, "&gt;=3000", 【データ】蓄積用!E$2:E$10000, "&gt;=1500")&gt;0, "〇", IF(COUNTIFS(【データ】蓄積用!A$2:A$10000, L$5, 【データ】蓄積用!C$2:C$10000, $A119, 【データ】蓄積用!Q$2:Q$10000, 1, 【データ】蓄積用!AC$2:AC$10000, "&gt;=4.0")&gt;0, "〇", "×")))</f>
        <v>〇</v>
      </c>
      <c r="M119" t="str">
        <f>IF(OR($A119="", M$5=""), "", IF(COUNTIFS(【データ】蓄積用!A$2:A$10000, M$5, 【データ】蓄積用!C$2:C$10000, $A119, 【データ】蓄積用!D$2:D$10000, "&gt;=3000", 【データ】蓄積用!E$2:E$10000, "&gt;=1500")&gt;0, "〇", IF(COUNTIFS(【データ】蓄積用!A$2:A$10000, M$5, 【データ】蓄積用!C$2:C$10000, $A119, 【データ】蓄積用!Q$2:Q$10000, 1, 【データ】蓄積用!AC$2:AC$10000, "&gt;=4.0")&gt;0, "〇", "×")))</f>
        <v>×</v>
      </c>
      <c r="N119" t="str">
        <f>IF(OR($A119="", N$5=""), "", IF(COUNTIFS(【データ】蓄積用!A$2:A$10000, N$5, 【データ】蓄積用!C$2:C$10000, $A119, 【データ】蓄積用!D$2:D$10000, "&gt;=3000", 【データ】蓄積用!E$2:E$10000, "&gt;=1500")&gt;0, "〇", IF(COUNTIFS(【データ】蓄積用!A$2:A$10000, N$5, 【データ】蓄積用!C$2:C$10000, $A119, 【データ】蓄積用!Q$2:Q$10000, 1, 【データ】蓄積用!AC$2:AC$10000, "&gt;=4.0")&gt;0, "〇", "×")))</f>
        <v>×</v>
      </c>
      <c r="O119" t="str">
        <f>IF(OR($A119="", O$5=""), "", IF(COUNTIFS(【データ】蓄積用!A$2:A$10000, O$5, 【データ】蓄積用!C$2:C$10000, $A119, 【データ】蓄積用!D$2:D$10000, "&gt;=3000", 【データ】蓄積用!E$2:E$10000, "&gt;=1500")&gt;0, "〇", IF(COUNTIFS(【データ】蓄積用!A$2:A$10000, O$5, 【データ】蓄積用!C$2:C$10000, $A119, 【データ】蓄積用!Q$2:Q$10000, 1, 【データ】蓄積用!AC$2:AC$10000, "&gt;=4.0")&gt;0, "〇", "×")))</f>
        <v>×</v>
      </c>
      <c r="P119" t="str">
        <f>IF(OR($A119="", P$5=""), "", IF(COUNTIFS(【データ】蓄積用!A$2:A$10000, P$5, 【データ】蓄積用!C$2:C$10000, $A119, 【データ】蓄積用!D$2:D$10000, "&gt;=3000", 【データ】蓄積用!E$2:E$10000, "&gt;=1500")&gt;0, "〇", IF(COUNTIFS(【データ】蓄積用!A$2:A$10000, P$5, 【データ】蓄積用!C$2:C$10000, $A119, 【データ】蓄積用!Q$2:Q$10000, 1, 【データ】蓄積用!AC$2:AC$10000, "&gt;=4.0")&gt;0, "〇", "×")))</f>
        <v>×</v>
      </c>
      <c r="Q119" t="str">
        <f>IF(OR($A119="", Q$5=""), "", IF(COUNTIFS(【データ】蓄積用!A$2:A$10000, Q$5, 【データ】蓄積用!C$2:C$10000, $A119, 【データ】蓄積用!D$2:D$10000, "&gt;=3000", 【データ】蓄積用!E$2:E$10000, "&gt;=1500")&gt;0, "〇", IF(COUNTIFS(【データ】蓄積用!A$2:A$10000, Q$5, 【データ】蓄積用!C$2:C$10000, $A119, 【データ】蓄積用!Q$2:Q$10000, 1, 【データ】蓄積用!AC$2:AC$10000, "&gt;=4.0")&gt;0, "〇", "×")))</f>
        <v>×</v>
      </c>
      <c r="R119" t="str">
        <f>IF(OR($A119="", R$5=""), "", IF(COUNTIFS(【データ】蓄積用!A$2:A$10000, R$5, 【データ】蓄積用!C$2:C$10000, $A119, 【データ】蓄積用!D$2:D$10000, "&gt;=3000", 【データ】蓄積用!E$2:E$10000, "&gt;=1500")&gt;0, "〇", IF(COUNTIFS(【データ】蓄積用!A$2:A$10000, R$5, 【データ】蓄積用!C$2:C$10000, $A119, 【データ】蓄積用!Q$2:Q$10000, 1, 【データ】蓄積用!AC$2:AC$10000, "&gt;=4.0")&gt;0, "〇", "×")))</f>
        <v>×</v>
      </c>
      <c r="S119" t="str">
        <f>IF(OR($A119="", S$5=""), "", IF(COUNTIFS(【データ】蓄積用!A$2:A$10000, S$5, 【データ】蓄積用!C$2:C$10000, $A119, 【データ】蓄積用!D$2:D$10000, "&gt;=3000", 【データ】蓄積用!E$2:E$10000, "&gt;=1500")&gt;0, "〇", IF(COUNTIFS(【データ】蓄積用!A$2:A$10000, S$5, 【データ】蓄積用!C$2:C$10000, $A119, 【データ】蓄積用!Q$2:Q$10000, 1, 【データ】蓄積用!AC$2:AC$10000, "&gt;=4.0")&gt;0, "〇", "×")))</f>
        <v>×</v>
      </c>
      <c r="T119" t="str">
        <f>IF(OR($A119="", T$5=""), "", IF(COUNTIFS(【データ】蓄積用!A$2:A$10000, T$5, 【データ】蓄積用!C$2:C$10000, $A119, 【データ】蓄積用!D$2:D$10000, "&gt;=3000", 【データ】蓄積用!E$2:E$10000, "&gt;=1500")&gt;0, "〇", IF(COUNTIFS(【データ】蓄積用!A$2:A$10000, T$5, 【データ】蓄積用!C$2:C$10000, $A119, 【データ】蓄積用!Q$2:Q$10000, 1, 【データ】蓄積用!AC$2:AC$10000, "&gt;=4.0")&gt;0, "〇", "×")))</f>
        <v>×</v>
      </c>
      <c r="U119" t="str">
        <f>IF(OR($A119="", U$5=""), "", IF(COUNTIFS(【データ】蓄積用!A$2:A$10000, U$5, 【データ】蓄積用!C$2:C$10000, $A119, 【データ】蓄積用!D$2:D$10000, "&gt;=3000", 【データ】蓄積用!E$2:E$10000, "&gt;=1500")&gt;0, "〇", IF(COUNTIFS(【データ】蓄積用!A$2:A$10000, U$5, 【データ】蓄積用!C$2:C$10000, $A119, 【データ】蓄積用!Q$2:Q$10000, 1, 【データ】蓄積用!AC$2:AC$10000, "&gt;=4.0")&gt;0, "〇", "×")))</f>
        <v>×</v>
      </c>
      <c r="V119" t="str">
        <f>IF(OR($A119="", V$5=""), "", IF(COUNTIFS(【データ】蓄積用!A$2:A$10000, V$5, 【データ】蓄積用!C$2:C$10000, $A119, 【データ】蓄積用!D$2:D$10000, "&gt;=3000", 【データ】蓄積用!E$2:E$10000, "&gt;=1500")&gt;0, "〇", IF(COUNTIFS(【データ】蓄積用!A$2:A$10000, V$5, 【データ】蓄積用!C$2:C$10000, $A119, 【データ】蓄積用!Q$2:Q$10000, 1, 【データ】蓄積用!AC$2:AC$10000, "&gt;=4.0")&gt;0, "〇", "×")))</f>
        <v>×</v>
      </c>
      <c r="W119" t="str">
        <f>IF(OR($A119="", W$5=""), "", IF(COUNTIFS(【データ】蓄積用!A$2:A$10000, W$5, 【データ】蓄積用!C$2:C$10000, $A119, 【データ】蓄積用!D$2:D$10000, "&gt;=3000", 【データ】蓄積用!E$2:E$10000, "&gt;=1500")&gt;0, "〇", IF(COUNTIFS(【データ】蓄積用!A$2:A$10000, W$5, 【データ】蓄積用!C$2:C$10000, $A119, 【データ】蓄積用!Q$2:Q$10000, 1, 【データ】蓄積用!AC$2:AC$10000, "&gt;=4.0")&gt;0, "〇", "×")))</f>
        <v>×</v>
      </c>
      <c r="X119" t="str">
        <f>IF(OR($A119="", X$5=""), "", IF(COUNTIFS(【データ】蓄積用!A$2:A$10000, X$5, 【データ】蓄積用!C$2:C$10000, $A119, 【データ】蓄積用!D$2:D$10000, "&gt;=3000", 【データ】蓄積用!E$2:E$10000, "&gt;=1500")&gt;0, "〇", IF(COUNTIFS(【データ】蓄積用!A$2:A$10000, X$5, 【データ】蓄積用!C$2:C$10000, $A119, 【データ】蓄積用!Q$2:Q$10000, 1, 【データ】蓄積用!AC$2:AC$10000, "&gt;=4.0")&gt;0, "〇", "×")))</f>
        <v>×</v>
      </c>
      <c r="Y119" t="str">
        <f>IF(OR($A119="", Y$5=""), "", IF(COUNTIFS(【データ】蓄積用!A$2:A$10000, Y$5, 【データ】蓄積用!C$2:C$10000, $A119, 【データ】蓄積用!D$2:D$10000, "&gt;=3000", 【データ】蓄積用!E$2:E$10000, "&gt;=1500")&gt;0, "〇", IF(COUNTIFS(【データ】蓄積用!A$2:A$10000, Y$5, 【データ】蓄積用!C$2:C$10000, $A119, 【データ】蓄積用!Q$2:Q$10000, 1, 【データ】蓄積用!AC$2:AC$10000, "&gt;=4.0")&gt;0, "〇", "×")))</f>
        <v>×</v>
      </c>
      <c r="Z119" t="str">
        <f>IF(OR($A119="", Z$5=""), "", IF(COUNTIFS(【データ】蓄積用!A$2:A$10000, Z$5, 【データ】蓄積用!C$2:C$10000, $A119, 【データ】蓄積用!D$2:D$10000, "&gt;=3000", 【データ】蓄積用!E$2:E$10000, "&gt;=1500")&gt;0, "〇", IF(COUNTIFS(【データ】蓄積用!A$2:A$10000, Z$5, 【データ】蓄積用!C$2:C$10000, $A119, 【データ】蓄積用!Q$2:Q$10000, 1, 【データ】蓄積用!AC$2:AC$10000, "&gt;=4.0")&gt;0, "〇", "×")))</f>
        <v>×</v>
      </c>
      <c r="AA119" t="str">
        <f>IF(OR($A119="", AA$5=""), "", IF(COUNTIFS(【データ】蓄積用!A$2:A$10000, AA$5, 【データ】蓄積用!C$2:C$10000, $A119, 【データ】蓄積用!D$2:D$10000, "&gt;=3000", 【データ】蓄積用!E$2:E$10000, "&gt;=1500")&gt;0, "〇", IF(COUNTIFS(【データ】蓄積用!A$2:A$10000, AA$5, 【データ】蓄積用!C$2:C$10000, $A119, 【データ】蓄積用!Q$2:Q$10000, 1, 【データ】蓄積用!AC$2:AC$10000, "&gt;=4.0")&gt;0, "〇", "×")))</f>
        <v>×</v>
      </c>
      <c r="AB119" t="str">
        <f>IF(OR($A119="", AB$5=""), "", IF(COUNTIFS(【データ】蓄積用!A$2:A$10000, AB$5, 【データ】蓄積用!C$2:C$10000, $A119, 【データ】蓄積用!D$2:D$10000, "&gt;=3000", 【データ】蓄積用!E$2:E$10000, "&gt;=1500")&gt;0, "〇", IF(COUNTIFS(【データ】蓄積用!A$2:A$10000, AB$5, 【データ】蓄積用!C$2:C$10000, $A119, 【データ】蓄積用!Q$2:Q$10000, 1, 【データ】蓄積用!AC$2:AC$10000, "&gt;=4.0")&gt;0, "〇", "×")))</f>
        <v>×</v>
      </c>
      <c r="AC119" t="str">
        <f>IF(OR($A119="", AC$5=""), "", IF(COUNTIFS(【データ】蓄積用!A$2:A$10000, AC$5, 【データ】蓄積用!C$2:C$10000, $A119, 【データ】蓄積用!D$2:D$10000, "&gt;=3000", 【データ】蓄積用!E$2:E$10000, "&gt;=1500")&gt;0, "〇", IF(COUNTIFS(【データ】蓄積用!A$2:A$10000, AC$5, 【データ】蓄積用!C$2:C$10000, $A119, 【データ】蓄積用!Q$2:Q$10000, 1, 【データ】蓄積用!AC$2:AC$10000, "&gt;=4.0")&gt;0, "〇", "×")))</f>
        <v>×</v>
      </c>
      <c r="AD119" t="str">
        <f>IF(OR($A119="", AD$5=""), "", IF(COUNTIFS(【データ】蓄積用!A$2:A$10000, AD$5, 【データ】蓄積用!C$2:C$10000, $A119, 【データ】蓄積用!D$2:D$10000, "&gt;=3000", 【データ】蓄積用!E$2:E$10000, "&gt;=1500")&gt;0, "〇", IF(COUNTIFS(【データ】蓄積用!A$2:A$10000, AD$5, 【データ】蓄積用!C$2:C$10000, $A119, 【データ】蓄積用!Q$2:Q$10000, 1, 【データ】蓄積用!AC$2:AC$10000, "&gt;=4.0")&gt;0, "〇", "×")))</f>
        <v>×</v>
      </c>
      <c r="AE119" t="str">
        <f>IF(OR($A119="", AE$5=""), "", IF(COUNTIFS(【データ】蓄積用!A$2:A$10000, AE$5, 【データ】蓄積用!C$2:C$10000, $A119, 【データ】蓄積用!D$2:D$10000, "&gt;=3000", 【データ】蓄積用!E$2:E$10000, "&gt;=1500")&gt;0, "〇", IF(COUNTIFS(【データ】蓄積用!A$2:A$10000, AE$5, 【データ】蓄積用!C$2:C$10000, $A119, 【データ】蓄積用!Q$2:Q$10000, 1, 【データ】蓄積用!AC$2:AC$10000, "&gt;=4.0")&gt;0, "〇", "×")))</f>
        <v>×</v>
      </c>
      <c r="AF119" t="str">
        <f>IF(OR($A119="", AF$5=""), "", IF(COUNTIFS(【データ】蓄積用!A$2:A$10000, AF$5, 【データ】蓄積用!C$2:C$10000, $A119, 【データ】蓄積用!D$2:D$10000, "&gt;=3000", 【データ】蓄積用!E$2:E$10000, "&gt;=1500")&gt;0, "〇", IF(COUNTIFS(【データ】蓄積用!A$2:A$10000, AF$5, 【データ】蓄積用!C$2:C$10000, $A119, 【データ】蓄積用!Q$2:Q$10000, 1, 【データ】蓄積用!AC$2:AC$10000, "&gt;=4.0")&gt;0, "〇", "×")))</f>
        <v>〇</v>
      </c>
      <c r="AG119" t="str">
        <f>IF(OR($A119="", AG$5=""), "", IF(COUNTIFS(【データ】蓄積用!A$2:A$10000, AG$5, 【データ】蓄積用!C$2:C$10000, $A119, 【データ】蓄積用!D$2:D$10000, "&gt;=3000", 【データ】蓄積用!E$2:E$10000, "&gt;=1500")&gt;0, "〇", IF(COUNTIFS(【データ】蓄積用!A$2:A$10000, AG$5, 【データ】蓄積用!C$2:C$10000, $A119, 【データ】蓄積用!Q$2:Q$10000, 1, 【データ】蓄積用!AC$2:AC$10000, "&gt;=4.0")&gt;0, "〇", "×")))</f>
        <v>×</v>
      </c>
      <c r="AH119" t="str">
        <f>IF(OR($A119="", AH$5=""), "", IF(COUNTIFS(【データ】蓄積用!A$2:A$10000, AH$5, 【データ】蓄積用!C$2:C$10000, $A119, 【データ】蓄積用!D$2:D$10000, "&gt;=3000", 【データ】蓄積用!E$2:E$10000, "&gt;=1500")&gt;0, "〇", IF(COUNTIFS(【データ】蓄積用!A$2:A$10000, AH$5, 【データ】蓄積用!C$2:C$10000, $A119, 【データ】蓄積用!Q$2:Q$10000, 1, 【データ】蓄積用!AC$2:AC$10000, "&gt;=4.0")&gt;0, "〇", "×")))</f>
        <v>×</v>
      </c>
      <c r="AI119" t="str">
        <f>IF(OR($A119="", AI$5=""), "", IF(COUNTIFS(【データ】蓄積用!A$2:A$10000, AI$5, 【データ】蓄積用!C$2:C$10000, $A119, 【データ】蓄積用!D$2:D$10000, "&gt;=3000", 【データ】蓄積用!E$2:E$10000, "&gt;=1500")&gt;0, "〇", IF(COUNTIFS(【データ】蓄積用!A$2:A$10000, AI$5, 【データ】蓄積用!C$2:C$10000, $A119, 【データ】蓄積用!Q$2:Q$10000, 1, 【データ】蓄積用!AC$2:AC$10000, "&gt;=4.0")&gt;0, "〇", "×")))</f>
        <v>×</v>
      </c>
      <c r="AJ119" t="str">
        <f>IF(OR($A119="", AJ$5=""), "", IF(COUNTIFS(【データ】蓄積用!A$2:A$10000, AJ$5, 【データ】蓄積用!C$2:C$10000, $A119, 【データ】蓄積用!D$2:D$10000, "&gt;=3000", 【データ】蓄積用!E$2:E$10000, "&gt;=1500")&gt;0, "〇", IF(COUNTIFS(【データ】蓄積用!A$2:A$10000, AJ$5, 【データ】蓄積用!C$2:C$10000, $A119, 【データ】蓄積用!Q$2:Q$10000, 1, 【データ】蓄積用!AC$2:AC$10000, "&gt;=4.0")&gt;0, "〇", "×")))</f>
        <v>×</v>
      </c>
      <c r="AK119" t="str">
        <f>IF(OR($A119="", AK$5=""), "", IF(COUNTIFS(【データ】蓄積用!A$2:A$10000, AK$5, 【データ】蓄積用!C$2:C$10000, $A119, 【データ】蓄積用!D$2:D$10000, "&gt;=3000", 【データ】蓄積用!E$2:E$10000, "&gt;=1500")&gt;0, "〇", IF(COUNTIFS(【データ】蓄積用!A$2:A$10000, AK$5, 【データ】蓄積用!C$2:C$10000, $A119, 【データ】蓄積用!Q$2:Q$10000, 1, 【データ】蓄積用!AC$2:AC$10000, "&gt;=4.0")&gt;0, "〇", "×")))</f>
        <v>×</v>
      </c>
      <c r="AL119" t="str">
        <f>IF(OR($A119="", AL$5=""), "", IF(COUNTIFS(【データ】蓄積用!A$2:A$10000, AL$5, 【データ】蓄積用!C$2:C$10000, $A119, 【データ】蓄積用!D$2:D$10000, "&gt;=3000", 【データ】蓄積用!E$2:E$10000, "&gt;=1500")&gt;0, "〇", IF(COUNTIFS(【データ】蓄積用!A$2:A$10000, AL$5, 【データ】蓄積用!C$2:C$10000, $A119, 【データ】蓄積用!Q$2:Q$10000, 1, 【データ】蓄積用!AC$2:AC$10000, "&gt;=4.0")&gt;0, "〇", "×")))</f>
        <v>〇</v>
      </c>
      <c r="AM119" t="str">
        <f>IF(OR($A119="", AM$5=""), "", IF(COUNTIFS(【データ】蓄積用!A$2:A$10000, AM$5, 【データ】蓄積用!C$2:C$10000, $A119, 【データ】蓄積用!D$2:D$10000, "&gt;=3000", 【データ】蓄積用!E$2:E$10000, "&gt;=1500")&gt;0, "〇", IF(COUNTIFS(【データ】蓄積用!A$2:A$10000, AM$5, 【データ】蓄積用!C$2:C$10000, $A119, 【データ】蓄積用!Q$2:Q$10000, 1, 【データ】蓄積用!AC$2:AC$10000, "&gt;=4.0")&gt;0, "〇", "×")))</f>
        <v>×</v>
      </c>
      <c r="AN119" t="str">
        <f>IF(OR($A119="", AN$5=""), "", IF(COUNTIFS(【データ】蓄積用!A$2:A$10000, AN$5, 【データ】蓄積用!C$2:C$10000, $A119, 【データ】蓄積用!D$2:D$10000, "&gt;=3000", 【データ】蓄積用!E$2:E$10000, "&gt;=1500")&gt;0, "〇", IF(COUNTIFS(【データ】蓄積用!A$2:A$10000, AN$5, 【データ】蓄積用!C$2:C$10000, $A119, 【データ】蓄積用!Q$2:Q$10000, 1, 【データ】蓄積用!AC$2:AC$10000, "&gt;=4.0")&gt;0, "〇", "×")))</f>
        <v>×</v>
      </c>
      <c r="AO119" t="str">
        <f>IF(OR($A119="", AO$5=""), "", IF(COUNTIFS(【データ】蓄積用!A$2:A$10000, AO$5, 【データ】蓄積用!C$2:C$10000, $A119, 【データ】蓄積用!D$2:D$10000, "&gt;=3000", 【データ】蓄積用!E$2:E$10000, "&gt;=1500")&gt;0, "〇", IF(COUNTIFS(【データ】蓄積用!A$2:A$10000, AO$5, 【データ】蓄積用!C$2:C$10000, $A119, 【データ】蓄積用!Q$2:Q$10000, 1, 【データ】蓄積用!AC$2:AC$10000, "&gt;=4.0")&gt;0, "〇", "×")))</f>
        <v>×</v>
      </c>
      <c r="AP119" t="str">
        <f>IF(OR($A119="", AP$5=""), "", IF(COUNTIFS(【データ】蓄積用!A$2:A$10000, AP$5, 【データ】蓄積用!C$2:C$10000, $A119, 【データ】蓄積用!D$2:D$10000, "&gt;=3000", 【データ】蓄積用!E$2:E$10000, "&gt;=1500")&gt;0, "〇", IF(COUNTIFS(【データ】蓄積用!A$2:A$10000, AP$5, 【データ】蓄積用!C$2:C$10000, $A119, 【データ】蓄積用!Q$2:Q$10000, 1, 【データ】蓄積用!AC$2:AC$10000, "&gt;=4.0")&gt;0, "〇", "×")))</f>
        <v>×</v>
      </c>
      <c r="AQ119" t="str">
        <f>IF(OR($A119="", AQ$5=""), "", IF(COUNTIFS(【データ】蓄積用!A$2:A$10000, AQ$5, 【データ】蓄積用!C$2:C$10000, $A119, 【データ】蓄積用!D$2:D$10000, "&gt;=3000", 【データ】蓄積用!E$2:E$10000, "&gt;=1500")&gt;0, "〇", IF(COUNTIFS(【データ】蓄積用!A$2:A$10000, AQ$5, 【データ】蓄積用!C$2:C$10000, $A119, 【データ】蓄積用!Q$2:Q$10000, 1, 【データ】蓄積用!AC$2:AC$10000, "&gt;=4.0")&gt;0, "〇", "×")))</f>
        <v>×</v>
      </c>
      <c r="AR119" t="str">
        <f>IF(OR($A119="", AR$5=""), "", IF(COUNTIFS(【データ】蓄積用!A$2:A$10000, AR$5, 【データ】蓄積用!C$2:C$10000, $A119, 【データ】蓄積用!D$2:D$10000, "&gt;=3000", 【データ】蓄積用!E$2:E$10000, "&gt;=1500")&gt;0, "〇", IF(COUNTIFS(【データ】蓄積用!A$2:A$10000, AR$5, 【データ】蓄積用!C$2:C$10000, $A119, 【データ】蓄積用!Q$2:Q$10000, 1, 【データ】蓄積用!AC$2:AC$10000, "&gt;=4.0")&gt;0, "〇", "×")))</f>
        <v>×</v>
      </c>
      <c r="AS119" t="str">
        <f>IF(OR($A119="", AS$5=""), "", IF(COUNTIFS(【データ】蓄積用!A$2:A$10000, AS$5, 【データ】蓄積用!C$2:C$10000, $A119, 【データ】蓄積用!D$2:D$10000, "&gt;=3000", 【データ】蓄積用!E$2:E$10000, "&gt;=1500")&gt;0, "〇", IF(COUNTIFS(【データ】蓄積用!A$2:A$10000, AS$5, 【データ】蓄積用!C$2:C$10000, $A119, 【データ】蓄積用!Q$2:Q$10000, 1, 【データ】蓄積用!AC$2:AC$10000, "&gt;=4.0")&gt;0, "〇", "×")))</f>
        <v>×</v>
      </c>
      <c r="AT119" t="str">
        <f>IF(OR($A119="", AT$5=""), "", IF(COUNTIFS(【データ】蓄積用!A$2:A$10000, AT$5, 【データ】蓄積用!C$2:C$10000, $A119, 【データ】蓄積用!D$2:D$10000, "&gt;=3000", 【データ】蓄積用!E$2:E$10000, "&gt;=1500")&gt;0, "〇", IF(COUNTIFS(【データ】蓄積用!A$2:A$10000, AT$5, 【データ】蓄積用!C$2:C$10000, $A119, 【データ】蓄積用!Q$2:Q$10000, 1, 【データ】蓄積用!AC$2:AC$10000, "&gt;=4.0")&gt;0, "〇", "×")))</f>
        <v>×</v>
      </c>
      <c r="AU119" t="str">
        <f>IF(OR($A119="", AU$5=""), "", IF(COUNTIFS(【データ】蓄積用!A$2:A$10000, AU$5, 【データ】蓄積用!C$2:C$10000, $A119, 【データ】蓄積用!D$2:D$10000, "&gt;=3000", 【データ】蓄積用!E$2:E$10000, "&gt;=1500")&gt;0, "〇", IF(COUNTIFS(【データ】蓄積用!A$2:A$10000, AU$5, 【データ】蓄積用!C$2:C$10000, $A119, 【データ】蓄積用!Q$2:Q$10000, 1, 【データ】蓄積用!AC$2:AC$10000, "&gt;=4.0")&gt;0, "〇", "×")))</f>
        <v>×</v>
      </c>
      <c r="AV119" t="str">
        <f>IF(OR($A119="", AV$5=""), "", IF(COUNTIFS(【データ】蓄積用!A$2:A$10000, AV$5, 【データ】蓄積用!C$2:C$10000, $A119, 【データ】蓄積用!D$2:D$10000, "&gt;=3000", 【データ】蓄積用!E$2:E$10000, "&gt;=1500")&gt;0, "〇", IF(COUNTIFS(【データ】蓄積用!A$2:A$10000, AV$5, 【データ】蓄積用!C$2:C$10000, $A119, 【データ】蓄積用!Q$2:Q$10000, 1, 【データ】蓄積用!AC$2:AC$10000, "&gt;=4.0")&gt;0, "〇", "×")))</f>
        <v>×</v>
      </c>
      <c r="AW119" t="str">
        <f>IF(OR($A119="", AW$5=""), "", IF(COUNTIFS(【データ】蓄積用!A$2:A$10000, AW$5, 【データ】蓄積用!C$2:C$10000, $A119, 【データ】蓄積用!D$2:D$10000, "&gt;=3000", 【データ】蓄積用!E$2:E$10000, "&gt;=1500")&gt;0, "〇", IF(COUNTIFS(【データ】蓄積用!A$2:A$10000, AW$5, 【データ】蓄積用!C$2:C$10000, $A119, 【データ】蓄積用!Q$2:Q$10000, 1, 【データ】蓄積用!AC$2:AC$10000, "&gt;=4.0")&gt;0, "〇", "×")))</f>
        <v>×</v>
      </c>
      <c r="AX119" t="str">
        <f>IF(OR($A119="", AX$5=""), "", IF(COUNTIFS(【データ】蓄積用!A$2:A$10000, AX$5, 【データ】蓄積用!C$2:C$10000, $A119, 【データ】蓄積用!D$2:D$10000, "&gt;=3000", 【データ】蓄積用!E$2:E$10000, "&gt;=1500")&gt;0, "〇", IF(COUNTIFS(【データ】蓄積用!A$2:A$10000, AX$5, 【データ】蓄積用!C$2:C$10000, $A119, 【データ】蓄積用!Q$2:Q$10000, 1, 【データ】蓄積用!AC$2:AC$10000, "&gt;=4.0")&gt;0, "〇", "×")))</f>
        <v>×</v>
      </c>
      <c r="AY119" t="str">
        <f>IF(OR($A119="", AY$5=""), "", IF(COUNTIFS(【データ】蓄積用!A$2:A$10000, AY$5, 【データ】蓄積用!C$2:C$10000, $A119, 【データ】蓄積用!D$2:D$10000, "&gt;=3000", 【データ】蓄積用!E$2:E$10000, "&gt;=1500")&gt;0, "〇", IF(COUNTIFS(【データ】蓄積用!A$2:A$10000, AY$5, 【データ】蓄積用!C$2:C$10000, $A119, 【データ】蓄積用!Q$2:Q$10000, 1, 【データ】蓄積用!AC$2:AC$10000, "&gt;=4.0")&gt;0, "〇", "×")))</f>
        <v/>
      </c>
    </row>
    <row r="120" spans="1:51">
      <c r="A120">
        <v>728</v>
      </c>
      <c r="B120" t="str">
        <f>IF(OR($A120="", B$5=""), "", IF(COUNTIFS(【データ】蓄積用!A$2:A$10000, B$5, 【データ】蓄積用!C$2:C$10000, $A120, 【データ】蓄積用!D$2:D$10000, "&gt;=3000", 【データ】蓄積用!E$2:E$10000, "&gt;=1500")&gt;0, "〇", IF(COUNTIFS(【データ】蓄積用!A$2:A$10000, B$5, 【データ】蓄積用!C$2:C$10000, $A120, 【データ】蓄積用!Q$2:Q$10000, 1, 【データ】蓄積用!AC$2:AC$10000, "&gt;=4.0")&gt;0, "〇", "×")))</f>
        <v>×</v>
      </c>
      <c r="C120" t="str">
        <f>IF(OR($A120="", C$5=""), "", IF(COUNTIFS(【データ】蓄積用!A$2:A$10000, C$5, 【データ】蓄積用!C$2:C$10000, $A120, 【データ】蓄積用!D$2:D$10000, "&gt;=3000", 【データ】蓄積用!E$2:E$10000, "&gt;=1500")&gt;0, "〇", IF(COUNTIFS(【データ】蓄積用!A$2:A$10000, C$5, 【データ】蓄積用!C$2:C$10000, $A120, 【データ】蓄積用!Q$2:Q$10000, 1, 【データ】蓄積用!AC$2:AC$10000, "&gt;=4.0")&gt;0, "〇", "×")))</f>
        <v>×</v>
      </c>
      <c r="D120" t="str">
        <f>IF(OR($A120="", D$5=""), "", IF(COUNTIFS(【データ】蓄積用!A$2:A$10000, D$5, 【データ】蓄積用!C$2:C$10000, $A120, 【データ】蓄積用!D$2:D$10000, "&gt;=3000", 【データ】蓄積用!E$2:E$10000, "&gt;=1500")&gt;0, "〇", IF(COUNTIFS(【データ】蓄積用!A$2:A$10000, D$5, 【データ】蓄積用!C$2:C$10000, $A120, 【データ】蓄積用!Q$2:Q$10000, 1, 【データ】蓄積用!AC$2:AC$10000, "&gt;=4.0")&gt;0, "〇", "×")))</f>
        <v>×</v>
      </c>
      <c r="E120" t="str">
        <f>IF(OR($A120="", E$5=""), "", IF(COUNTIFS(【データ】蓄積用!A$2:A$10000, E$5, 【データ】蓄積用!C$2:C$10000, $A120, 【データ】蓄積用!D$2:D$10000, "&gt;=3000", 【データ】蓄積用!E$2:E$10000, "&gt;=1500")&gt;0, "〇", IF(COUNTIFS(【データ】蓄積用!A$2:A$10000, E$5, 【データ】蓄積用!C$2:C$10000, $A120, 【データ】蓄積用!Q$2:Q$10000, 1, 【データ】蓄積用!AC$2:AC$10000, "&gt;=4.0")&gt;0, "〇", "×")))</f>
        <v>×</v>
      </c>
      <c r="F120" t="str">
        <f>IF(OR($A120="", F$5=""), "", IF(COUNTIFS(【データ】蓄積用!A$2:A$10000, F$5, 【データ】蓄積用!C$2:C$10000, $A120, 【データ】蓄積用!D$2:D$10000, "&gt;=3000", 【データ】蓄積用!E$2:E$10000, "&gt;=1500")&gt;0, "〇", IF(COUNTIFS(【データ】蓄積用!A$2:A$10000, F$5, 【データ】蓄積用!C$2:C$10000, $A120, 【データ】蓄積用!Q$2:Q$10000, 1, 【データ】蓄積用!AC$2:AC$10000, "&gt;=4.0")&gt;0, "〇", "×")))</f>
        <v>×</v>
      </c>
      <c r="G120" t="str">
        <f>IF(OR($A120="", G$5=""), "", IF(COUNTIFS(【データ】蓄積用!A$2:A$10000, G$5, 【データ】蓄積用!C$2:C$10000, $A120, 【データ】蓄積用!D$2:D$10000, "&gt;=3000", 【データ】蓄積用!E$2:E$10000, "&gt;=1500")&gt;0, "〇", IF(COUNTIFS(【データ】蓄積用!A$2:A$10000, G$5, 【データ】蓄積用!C$2:C$10000, $A120, 【データ】蓄積用!Q$2:Q$10000, 1, 【データ】蓄積用!AC$2:AC$10000, "&gt;=4.0")&gt;0, "〇", "×")))</f>
        <v>×</v>
      </c>
      <c r="H120" t="str">
        <f>IF(OR($A120="", H$5=""), "", IF(COUNTIFS(【データ】蓄積用!A$2:A$10000, H$5, 【データ】蓄積用!C$2:C$10000, $A120, 【データ】蓄積用!D$2:D$10000, "&gt;=3000", 【データ】蓄積用!E$2:E$10000, "&gt;=1500")&gt;0, "〇", IF(COUNTIFS(【データ】蓄積用!A$2:A$10000, H$5, 【データ】蓄積用!C$2:C$10000, $A120, 【データ】蓄積用!Q$2:Q$10000, 1, 【データ】蓄積用!AC$2:AC$10000, "&gt;=4.0")&gt;0, "〇", "×")))</f>
        <v>×</v>
      </c>
      <c r="I120" t="str">
        <f>IF(OR($A120="", I$5=""), "", IF(COUNTIFS(【データ】蓄積用!A$2:A$10000, I$5, 【データ】蓄積用!C$2:C$10000, $A120, 【データ】蓄積用!D$2:D$10000, "&gt;=3000", 【データ】蓄積用!E$2:E$10000, "&gt;=1500")&gt;0, "〇", IF(COUNTIFS(【データ】蓄積用!A$2:A$10000, I$5, 【データ】蓄積用!C$2:C$10000, $A120, 【データ】蓄積用!Q$2:Q$10000, 1, 【データ】蓄積用!AC$2:AC$10000, "&gt;=4.0")&gt;0, "〇", "×")))</f>
        <v>×</v>
      </c>
      <c r="J120" t="str">
        <f>IF(OR($A120="", J$5=""), "", IF(COUNTIFS(【データ】蓄積用!A$2:A$10000, J$5, 【データ】蓄積用!C$2:C$10000, $A120, 【データ】蓄積用!D$2:D$10000, "&gt;=3000", 【データ】蓄積用!E$2:E$10000, "&gt;=1500")&gt;0, "〇", IF(COUNTIFS(【データ】蓄積用!A$2:A$10000, J$5, 【データ】蓄積用!C$2:C$10000, $A120, 【データ】蓄積用!Q$2:Q$10000, 1, 【データ】蓄積用!AC$2:AC$10000, "&gt;=4.0")&gt;0, "〇", "×")))</f>
        <v>×</v>
      </c>
      <c r="K120" t="str">
        <f>IF(OR($A120="", K$5=""), "", IF(COUNTIFS(【データ】蓄積用!A$2:A$10000, K$5, 【データ】蓄積用!C$2:C$10000, $A120, 【データ】蓄積用!D$2:D$10000, "&gt;=3000", 【データ】蓄積用!E$2:E$10000, "&gt;=1500")&gt;0, "〇", IF(COUNTIFS(【データ】蓄積用!A$2:A$10000, K$5, 【データ】蓄積用!C$2:C$10000, $A120, 【データ】蓄積用!Q$2:Q$10000, 1, 【データ】蓄積用!AC$2:AC$10000, "&gt;=4.0")&gt;0, "〇", "×")))</f>
        <v>×</v>
      </c>
      <c r="L120" t="str">
        <f>IF(OR($A120="", L$5=""), "", IF(COUNTIFS(【データ】蓄積用!A$2:A$10000, L$5, 【データ】蓄積用!C$2:C$10000, $A120, 【データ】蓄積用!D$2:D$10000, "&gt;=3000", 【データ】蓄積用!E$2:E$10000, "&gt;=1500")&gt;0, "〇", IF(COUNTIFS(【データ】蓄積用!A$2:A$10000, L$5, 【データ】蓄積用!C$2:C$10000, $A120, 【データ】蓄積用!Q$2:Q$10000, 1, 【データ】蓄積用!AC$2:AC$10000, "&gt;=4.0")&gt;0, "〇", "×")))</f>
        <v>×</v>
      </c>
      <c r="M120" t="str">
        <f>IF(OR($A120="", M$5=""), "", IF(COUNTIFS(【データ】蓄積用!A$2:A$10000, M$5, 【データ】蓄積用!C$2:C$10000, $A120, 【データ】蓄積用!D$2:D$10000, "&gt;=3000", 【データ】蓄積用!E$2:E$10000, "&gt;=1500")&gt;0, "〇", IF(COUNTIFS(【データ】蓄積用!A$2:A$10000, M$5, 【データ】蓄積用!C$2:C$10000, $A120, 【データ】蓄積用!Q$2:Q$10000, 1, 【データ】蓄積用!AC$2:AC$10000, "&gt;=4.0")&gt;0, "〇", "×")))</f>
        <v>×</v>
      </c>
      <c r="N120" t="str">
        <f>IF(OR($A120="", N$5=""), "", IF(COUNTIFS(【データ】蓄積用!A$2:A$10000, N$5, 【データ】蓄積用!C$2:C$10000, $A120, 【データ】蓄積用!D$2:D$10000, "&gt;=3000", 【データ】蓄積用!E$2:E$10000, "&gt;=1500")&gt;0, "〇", IF(COUNTIFS(【データ】蓄積用!A$2:A$10000, N$5, 【データ】蓄積用!C$2:C$10000, $A120, 【データ】蓄積用!Q$2:Q$10000, 1, 【データ】蓄積用!AC$2:AC$10000, "&gt;=4.0")&gt;0, "〇", "×")))</f>
        <v>×</v>
      </c>
      <c r="O120" t="str">
        <f>IF(OR($A120="", O$5=""), "", IF(COUNTIFS(【データ】蓄積用!A$2:A$10000, O$5, 【データ】蓄積用!C$2:C$10000, $A120, 【データ】蓄積用!D$2:D$10000, "&gt;=3000", 【データ】蓄積用!E$2:E$10000, "&gt;=1500")&gt;0, "〇", IF(COUNTIFS(【データ】蓄積用!A$2:A$10000, O$5, 【データ】蓄積用!C$2:C$10000, $A120, 【データ】蓄積用!Q$2:Q$10000, 1, 【データ】蓄積用!AC$2:AC$10000, "&gt;=4.0")&gt;0, "〇", "×")))</f>
        <v>×</v>
      </c>
      <c r="P120" t="str">
        <f>IF(OR($A120="", P$5=""), "", IF(COUNTIFS(【データ】蓄積用!A$2:A$10000, P$5, 【データ】蓄積用!C$2:C$10000, $A120, 【データ】蓄積用!D$2:D$10000, "&gt;=3000", 【データ】蓄積用!E$2:E$10000, "&gt;=1500")&gt;0, "〇", IF(COUNTIFS(【データ】蓄積用!A$2:A$10000, P$5, 【データ】蓄積用!C$2:C$10000, $A120, 【データ】蓄積用!Q$2:Q$10000, 1, 【データ】蓄積用!AC$2:AC$10000, "&gt;=4.0")&gt;0, "〇", "×")))</f>
        <v>×</v>
      </c>
      <c r="Q120" t="str">
        <f>IF(OR($A120="", Q$5=""), "", IF(COUNTIFS(【データ】蓄積用!A$2:A$10000, Q$5, 【データ】蓄積用!C$2:C$10000, $A120, 【データ】蓄積用!D$2:D$10000, "&gt;=3000", 【データ】蓄積用!E$2:E$10000, "&gt;=1500")&gt;0, "〇", IF(COUNTIFS(【データ】蓄積用!A$2:A$10000, Q$5, 【データ】蓄積用!C$2:C$10000, $A120, 【データ】蓄積用!Q$2:Q$10000, 1, 【データ】蓄積用!AC$2:AC$10000, "&gt;=4.0")&gt;0, "〇", "×")))</f>
        <v>×</v>
      </c>
      <c r="R120" t="str">
        <f>IF(OR($A120="", R$5=""), "", IF(COUNTIFS(【データ】蓄積用!A$2:A$10000, R$5, 【データ】蓄積用!C$2:C$10000, $A120, 【データ】蓄積用!D$2:D$10000, "&gt;=3000", 【データ】蓄積用!E$2:E$10000, "&gt;=1500")&gt;0, "〇", IF(COUNTIFS(【データ】蓄積用!A$2:A$10000, R$5, 【データ】蓄積用!C$2:C$10000, $A120, 【データ】蓄積用!Q$2:Q$10000, 1, 【データ】蓄積用!AC$2:AC$10000, "&gt;=4.0")&gt;0, "〇", "×")))</f>
        <v>×</v>
      </c>
      <c r="S120" t="str">
        <f>IF(OR($A120="", S$5=""), "", IF(COUNTIFS(【データ】蓄積用!A$2:A$10000, S$5, 【データ】蓄積用!C$2:C$10000, $A120, 【データ】蓄積用!D$2:D$10000, "&gt;=3000", 【データ】蓄積用!E$2:E$10000, "&gt;=1500")&gt;0, "〇", IF(COUNTIFS(【データ】蓄積用!A$2:A$10000, S$5, 【データ】蓄積用!C$2:C$10000, $A120, 【データ】蓄積用!Q$2:Q$10000, 1, 【データ】蓄積用!AC$2:AC$10000, "&gt;=4.0")&gt;0, "〇", "×")))</f>
        <v>×</v>
      </c>
      <c r="T120" t="str">
        <f>IF(OR($A120="", T$5=""), "", IF(COUNTIFS(【データ】蓄積用!A$2:A$10000, T$5, 【データ】蓄積用!C$2:C$10000, $A120, 【データ】蓄積用!D$2:D$10000, "&gt;=3000", 【データ】蓄積用!E$2:E$10000, "&gt;=1500")&gt;0, "〇", IF(COUNTIFS(【データ】蓄積用!A$2:A$10000, T$5, 【データ】蓄積用!C$2:C$10000, $A120, 【データ】蓄積用!Q$2:Q$10000, 1, 【データ】蓄積用!AC$2:AC$10000, "&gt;=4.0")&gt;0, "〇", "×")))</f>
        <v>×</v>
      </c>
      <c r="U120" t="str">
        <f>IF(OR($A120="", U$5=""), "", IF(COUNTIFS(【データ】蓄積用!A$2:A$10000, U$5, 【データ】蓄積用!C$2:C$10000, $A120, 【データ】蓄積用!D$2:D$10000, "&gt;=3000", 【データ】蓄積用!E$2:E$10000, "&gt;=1500")&gt;0, "〇", IF(COUNTIFS(【データ】蓄積用!A$2:A$10000, U$5, 【データ】蓄積用!C$2:C$10000, $A120, 【データ】蓄積用!Q$2:Q$10000, 1, 【データ】蓄積用!AC$2:AC$10000, "&gt;=4.0")&gt;0, "〇", "×")))</f>
        <v>×</v>
      </c>
      <c r="V120" t="str">
        <f>IF(OR($A120="", V$5=""), "", IF(COUNTIFS(【データ】蓄積用!A$2:A$10000, V$5, 【データ】蓄積用!C$2:C$10000, $A120, 【データ】蓄積用!D$2:D$10000, "&gt;=3000", 【データ】蓄積用!E$2:E$10000, "&gt;=1500")&gt;0, "〇", IF(COUNTIFS(【データ】蓄積用!A$2:A$10000, V$5, 【データ】蓄積用!C$2:C$10000, $A120, 【データ】蓄積用!Q$2:Q$10000, 1, 【データ】蓄積用!AC$2:AC$10000, "&gt;=4.0")&gt;0, "〇", "×")))</f>
        <v>〇</v>
      </c>
      <c r="W120" t="str">
        <f>IF(OR($A120="", W$5=""), "", IF(COUNTIFS(【データ】蓄積用!A$2:A$10000, W$5, 【データ】蓄積用!C$2:C$10000, $A120, 【データ】蓄積用!D$2:D$10000, "&gt;=3000", 【データ】蓄積用!E$2:E$10000, "&gt;=1500")&gt;0, "〇", IF(COUNTIFS(【データ】蓄積用!A$2:A$10000, W$5, 【データ】蓄積用!C$2:C$10000, $A120, 【データ】蓄積用!Q$2:Q$10000, 1, 【データ】蓄積用!AC$2:AC$10000, "&gt;=4.0")&gt;0, "〇", "×")))</f>
        <v>×</v>
      </c>
      <c r="X120" t="str">
        <f>IF(OR($A120="", X$5=""), "", IF(COUNTIFS(【データ】蓄積用!A$2:A$10000, X$5, 【データ】蓄積用!C$2:C$10000, $A120, 【データ】蓄積用!D$2:D$10000, "&gt;=3000", 【データ】蓄積用!E$2:E$10000, "&gt;=1500")&gt;0, "〇", IF(COUNTIFS(【データ】蓄積用!A$2:A$10000, X$5, 【データ】蓄積用!C$2:C$10000, $A120, 【データ】蓄積用!Q$2:Q$10000, 1, 【データ】蓄積用!AC$2:AC$10000, "&gt;=4.0")&gt;0, "〇", "×")))</f>
        <v>×</v>
      </c>
      <c r="Y120" t="str">
        <f>IF(OR($A120="", Y$5=""), "", IF(COUNTIFS(【データ】蓄積用!A$2:A$10000, Y$5, 【データ】蓄積用!C$2:C$10000, $A120, 【データ】蓄積用!D$2:D$10000, "&gt;=3000", 【データ】蓄積用!E$2:E$10000, "&gt;=1500")&gt;0, "〇", IF(COUNTIFS(【データ】蓄積用!A$2:A$10000, Y$5, 【データ】蓄積用!C$2:C$10000, $A120, 【データ】蓄積用!Q$2:Q$10000, 1, 【データ】蓄積用!AC$2:AC$10000, "&gt;=4.0")&gt;0, "〇", "×")))</f>
        <v>×</v>
      </c>
      <c r="Z120" t="str">
        <f>IF(OR($A120="", Z$5=""), "", IF(COUNTIFS(【データ】蓄積用!A$2:A$10000, Z$5, 【データ】蓄積用!C$2:C$10000, $A120, 【データ】蓄積用!D$2:D$10000, "&gt;=3000", 【データ】蓄積用!E$2:E$10000, "&gt;=1500")&gt;0, "〇", IF(COUNTIFS(【データ】蓄積用!A$2:A$10000, Z$5, 【データ】蓄積用!C$2:C$10000, $A120, 【データ】蓄積用!Q$2:Q$10000, 1, 【データ】蓄積用!AC$2:AC$10000, "&gt;=4.0")&gt;0, "〇", "×")))</f>
        <v>×</v>
      </c>
      <c r="AA120" t="str">
        <f>IF(OR($A120="", AA$5=""), "", IF(COUNTIFS(【データ】蓄積用!A$2:A$10000, AA$5, 【データ】蓄積用!C$2:C$10000, $A120, 【データ】蓄積用!D$2:D$10000, "&gt;=3000", 【データ】蓄積用!E$2:E$10000, "&gt;=1500")&gt;0, "〇", IF(COUNTIFS(【データ】蓄積用!A$2:A$10000, AA$5, 【データ】蓄積用!C$2:C$10000, $A120, 【データ】蓄積用!Q$2:Q$10000, 1, 【データ】蓄積用!AC$2:AC$10000, "&gt;=4.0")&gt;0, "〇", "×")))</f>
        <v>×</v>
      </c>
      <c r="AB120" t="str">
        <f>IF(OR($A120="", AB$5=""), "", IF(COUNTIFS(【データ】蓄積用!A$2:A$10000, AB$5, 【データ】蓄積用!C$2:C$10000, $A120, 【データ】蓄積用!D$2:D$10000, "&gt;=3000", 【データ】蓄積用!E$2:E$10000, "&gt;=1500")&gt;0, "〇", IF(COUNTIFS(【データ】蓄積用!A$2:A$10000, AB$5, 【データ】蓄積用!C$2:C$10000, $A120, 【データ】蓄積用!Q$2:Q$10000, 1, 【データ】蓄積用!AC$2:AC$10000, "&gt;=4.0")&gt;0, "〇", "×")))</f>
        <v>×</v>
      </c>
      <c r="AC120" t="str">
        <f>IF(OR($A120="", AC$5=""), "", IF(COUNTIFS(【データ】蓄積用!A$2:A$10000, AC$5, 【データ】蓄積用!C$2:C$10000, $A120, 【データ】蓄積用!D$2:D$10000, "&gt;=3000", 【データ】蓄積用!E$2:E$10000, "&gt;=1500")&gt;0, "〇", IF(COUNTIFS(【データ】蓄積用!A$2:A$10000, AC$5, 【データ】蓄積用!C$2:C$10000, $A120, 【データ】蓄積用!Q$2:Q$10000, 1, 【データ】蓄積用!AC$2:AC$10000, "&gt;=4.0")&gt;0, "〇", "×")))</f>
        <v>×</v>
      </c>
      <c r="AD120" t="str">
        <f>IF(OR($A120="", AD$5=""), "", IF(COUNTIFS(【データ】蓄積用!A$2:A$10000, AD$5, 【データ】蓄積用!C$2:C$10000, $A120, 【データ】蓄積用!D$2:D$10000, "&gt;=3000", 【データ】蓄積用!E$2:E$10000, "&gt;=1500")&gt;0, "〇", IF(COUNTIFS(【データ】蓄積用!A$2:A$10000, AD$5, 【データ】蓄積用!C$2:C$10000, $A120, 【データ】蓄積用!Q$2:Q$10000, 1, 【データ】蓄積用!AC$2:AC$10000, "&gt;=4.0")&gt;0, "〇", "×")))</f>
        <v>×</v>
      </c>
      <c r="AE120" t="str">
        <f>IF(OR($A120="", AE$5=""), "", IF(COUNTIFS(【データ】蓄積用!A$2:A$10000, AE$5, 【データ】蓄積用!C$2:C$10000, $A120, 【データ】蓄積用!D$2:D$10000, "&gt;=3000", 【データ】蓄積用!E$2:E$10000, "&gt;=1500")&gt;0, "〇", IF(COUNTIFS(【データ】蓄積用!A$2:A$10000, AE$5, 【データ】蓄積用!C$2:C$10000, $A120, 【データ】蓄積用!Q$2:Q$10000, 1, 【データ】蓄積用!AC$2:AC$10000, "&gt;=4.0")&gt;0, "〇", "×")))</f>
        <v>×</v>
      </c>
      <c r="AF120" t="str">
        <f>IF(OR($A120="", AF$5=""), "", IF(COUNTIFS(【データ】蓄積用!A$2:A$10000, AF$5, 【データ】蓄積用!C$2:C$10000, $A120, 【データ】蓄積用!D$2:D$10000, "&gt;=3000", 【データ】蓄積用!E$2:E$10000, "&gt;=1500")&gt;0, "〇", IF(COUNTIFS(【データ】蓄積用!A$2:A$10000, AF$5, 【データ】蓄積用!C$2:C$10000, $A120, 【データ】蓄積用!Q$2:Q$10000, 1, 【データ】蓄積用!AC$2:AC$10000, "&gt;=4.0")&gt;0, "〇", "×")))</f>
        <v>×</v>
      </c>
      <c r="AG120" t="str">
        <f>IF(OR($A120="", AG$5=""), "", IF(COUNTIFS(【データ】蓄積用!A$2:A$10000, AG$5, 【データ】蓄積用!C$2:C$10000, $A120, 【データ】蓄積用!D$2:D$10000, "&gt;=3000", 【データ】蓄積用!E$2:E$10000, "&gt;=1500")&gt;0, "〇", IF(COUNTIFS(【データ】蓄積用!A$2:A$10000, AG$5, 【データ】蓄積用!C$2:C$10000, $A120, 【データ】蓄積用!Q$2:Q$10000, 1, 【データ】蓄積用!AC$2:AC$10000, "&gt;=4.0")&gt;0, "〇", "×")))</f>
        <v>×</v>
      </c>
      <c r="AH120" t="str">
        <f>IF(OR($A120="", AH$5=""), "", IF(COUNTIFS(【データ】蓄積用!A$2:A$10000, AH$5, 【データ】蓄積用!C$2:C$10000, $A120, 【データ】蓄積用!D$2:D$10000, "&gt;=3000", 【データ】蓄積用!E$2:E$10000, "&gt;=1500")&gt;0, "〇", IF(COUNTIFS(【データ】蓄積用!A$2:A$10000, AH$5, 【データ】蓄積用!C$2:C$10000, $A120, 【データ】蓄積用!Q$2:Q$10000, 1, 【データ】蓄積用!AC$2:AC$10000, "&gt;=4.0")&gt;0, "〇", "×")))</f>
        <v>×</v>
      </c>
      <c r="AI120" t="str">
        <f>IF(OR($A120="", AI$5=""), "", IF(COUNTIFS(【データ】蓄積用!A$2:A$10000, AI$5, 【データ】蓄積用!C$2:C$10000, $A120, 【データ】蓄積用!D$2:D$10000, "&gt;=3000", 【データ】蓄積用!E$2:E$10000, "&gt;=1500")&gt;0, "〇", IF(COUNTIFS(【データ】蓄積用!A$2:A$10000, AI$5, 【データ】蓄積用!C$2:C$10000, $A120, 【データ】蓄積用!Q$2:Q$10000, 1, 【データ】蓄積用!AC$2:AC$10000, "&gt;=4.0")&gt;0, "〇", "×")))</f>
        <v>×</v>
      </c>
      <c r="AJ120" t="str">
        <f>IF(OR($A120="", AJ$5=""), "", IF(COUNTIFS(【データ】蓄積用!A$2:A$10000, AJ$5, 【データ】蓄積用!C$2:C$10000, $A120, 【データ】蓄積用!D$2:D$10000, "&gt;=3000", 【データ】蓄積用!E$2:E$10000, "&gt;=1500")&gt;0, "〇", IF(COUNTIFS(【データ】蓄積用!A$2:A$10000, AJ$5, 【データ】蓄積用!C$2:C$10000, $A120, 【データ】蓄積用!Q$2:Q$10000, 1, 【データ】蓄積用!AC$2:AC$10000, "&gt;=4.0")&gt;0, "〇", "×")))</f>
        <v>×</v>
      </c>
      <c r="AK120" t="str">
        <f>IF(OR($A120="", AK$5=""), "", IF(COUNTIFS(【データ】蓄積用!A$2:A$10000, AK$5, 【データ】蓄積用!C$2:C$10000, $A120, 【データ】蓄積用!D$2:D$10000, "&gt;=3000", 【データ】蓄積用!E$2:E$10000, "&gt;=1500")&gt;0, "〇", IF(COUNTIFS(【データ】蓄積用!A$2:A$10000, AK$5, 【データ】蓄積用!C$2:C$10000, $A120, 【データ】蓄積用!Q$2:Q$10000, 1, 【データ】蓄積用!AC$2:AC$10000, "&gt;=4.0")&gt;0, "〇", "×")))</f>
        <v>×</v>
      </c>
      <c r="AL120" t="str">
        <f>IF(OR($A120="", AL$5=""), "", IF(COUNTIFS(【データ】蓄積用!A$2:A$10000, AL$5, 【データ】蓄積用!C$2:C$10000, $A120, 【データ】蓄積用!D$2:D$10000, "&gt;=3000", 【データ】蓄積用!E$2:E$10000, "&gt;=1500")&gt;0, "〇", IF(COUNTIFS(【データ】蓄積用!A$2:A$10000, AL$5, 【データ】蓄積用!C$2:C$10000, $A120, 【データ】蓄積用!Q$2:Q$10000, 1, 【データ】蓄積用!AC$2:AC$10000, "&gt;=4.0")&gt;0, "〇", "×")))</f>
        <v>×</v>
      </c>
      <c r="AM120" t="str">
        <f>IF(OR($A120="", AM$5=""), "", IF(COUNTIFS(【データ】蓄積用!A$2:A$10000, AM$5, 【データ】蓄積用!C$2:C$10000, $A120, 【データ】蓄積用!D$2:D$10000, "&gt;=3000", 【データ】蓄積用!E$2:E$10000, "&gt;=1500")&gt;0, "〇", IF(COUNTIFS(【データ】蓄積用!A$2:A$10000, AM$5, 【データ】蓄積用!C$2:C$10000, $A120, 【データ】蓄積用!Q$2:Q$10000, 1, 【データ】蓄積用!AC$2:AC$10000, "&gt;=4.0")&gt;0, "〇", "×")))</f>
        <v>×</v>
      </c>
      <c r="AN120" t="str">
        <f>IF(OR($A120="", AN$5=""), "", IF(COUNTIFS(【データ】蓄積用!A$2:A$10000, AN$5, 【データ】蓄積用!C$2:C$10000, $A120, 【データ】蓄積用!D$2:D$10000, "&gt;=3000", 【データ】蓄積用!E$2:E$10000, "&gt;=1500")&gt;0, "〇", IF(COUNTIFS(【データ】蓄積用!A$2:A$10000, AN$5, 【データ】蓄積用!C$2:C$10000, $A120, 【データ】蓄積用!Q$2:Q$10000, 1, 【データ】蓄積用!AC$2:AC$10000, "&gt;=4.0")&gt;0, "〇", "×")))</f>
        <v>×</v>
      </c>
      <c r="AO120" t="str">
        <f>IF(OR($A120="", AO$5=""), "", IF(COUNTIFS(【データ】蓄積用!A$2:A$10000, AO$5, 【データ】蓄積用!C$2:C$10000, $A120, 【データ】蓄積用!D$2:D$10000, "&gt;=3000", 【データ】蓄積用!E$2:E$10000, "&gt;=1500")&gt;0, "〇", IF(COUNTIFS(【データ】蓄積用!A$2:A$10000, AO$5, 【データ】蓄積用!C$2:C$10000, $A120, 【データ】蓄積用!Q$2:Q$10000, 1, 【データ】蓄積用!AC$2:AC$10000, "&gt;=4.0")&gt;0, "〇", "×")))</f>
        <v>×</v>
      </c>
      <c r="AP120" t="str">
        <f>IF(OR($A120="", AP$5=""), "", IF(COUNTIFS(【データ】蓄積用!A$2:A$10000, AP$5, 【データ】蓄積用!C$2:C$10000, $A120, 【データ】蓄積用!D$2:D$10000, "&gt;=3000", 【データ】蓄積用!E$2:E$10000, "&gt;=1500")&gt;0, "〇", IF(COUNTIFS(【データ】蓄積用!A$2:A$10000, AP$5, 【データ】蓄積用!C$2:C$10000, $A120, 【データ】蓄積用!Q$2:Q$10000, 1, 【データ】蓄積用!AC$2:AC$10000, "&gt;=4.0")&gt;0, "〇", "×")))</f>
        <v>×</v>
      </c>
      <c r="AQ120" t="str">
        <f>IF(OR($A120="", AQ$5=""), "", IF(COUNTIFS(【データ】蓄積用!A$2:A$10000, AQ$5, 【データ】蓄積用!C$2:C$10000, $A120, 【データ】蓄積用!D$2:D$10000, "&gt;=3000", 【データ】蓄積用!E$2:E$10000, "&gt;=1500")&gt;0, "〇", IF(COUNTIFS(【データ】蓄積用!A$2:A$10000, AQ$5, 【データ】蓄積用!C$2:C$10000, $A120, 【データ】蓄積用!Q$2:Q$10000, 1, 【データ】蓄積用!AC$2:AC$10000, "&gt;=4.0")&gt;0, "〇", "×")))</f>
        <v>×</v>
      </c>
      <c r="AR120" t="str">
        <f>IF(OR($A120="", AR$5=""), "", IF(COUNTIFS(【データ】蓄積用!A$2:A$10000, AR$5, 【データ】蓄積用!C$2:C$10000, $A120, 【データ】蓄積用!D$2:D$10000, "&gt;=3000", 【データ】蓄積用!E$2:E$10000, "&gt;=1500")&gt;0, "〇", IF(COUNTIFS(【データ】蓄積用!A$2:A$10000, AR$5, 【データ】蓄積用!C$2:C$10000, $A120, 【データ】蓄積用!Q$2:Q$10000, 1, 【データ】蓄積用!AC$2:AC$10000, "&gt;=4.0")&gt;0, "〇", "×")))</f>
        <v>×</v>
      </c>
      <c r="AS120" t="str">
        <f>IF(OR($A120="", AS$5=""), "", IF(COUNTIFS(【データ】蓄積用!A$2:A$10000, AS$5, 【データ】蓄積用!C$2:C$10000, $A120, 【データ】蓄積用!D$2:D$10000, "&gt;=3000", 【データ】蓄積用!E$2:E$10000, "&gt;=1500")&gt;0, "〇", IF(COUNTIFS(【データ】蓄積用!A$2:A$10000, AS$5, 【データ】蓄積用!C$2:C$10000, $A120, 【データ】蓄積用!Q$2:Q$10000, 1, 【データ】蓄積用!AC$2:AC$10000, "&gt;=4.0")&gt;0, "〇", "×")))</f>
        <v>×</v>
      </c>
      <c r="AT120" t="str">
        <f>IF(OR($A120="", AT$5=""), "", IF(COUNTIFS(【データ】蓄積用!A$2:A$10000, AT$5, 【データ】蓄積用!C$2:C$10000, $A120, 【データ】蓄積用!D$2:D$10000, "&gt;=3000", 【データ】蓄積用!E$2:E$10000, "&gt;=1500")&gt;0, "〇", IF(COUNTIFS(【データ】蓄積用!A$2:A$10000, AT$5, 【データ】蓄積用!C$2:C$10000, $A120, 【データ】蓄積用!Q$2:Q$10000, 1, 【データ】蓄積用!AC$2:AC$10000, "&gt;=4.0")&gt;0, "〇", "×")))</f>
        <v>×</v>
      </c>
      <c r="AU120" t="str">
        <f>IF(OR($A120="", AU$5=""), "", IF(COUNTIFS(【データ】蓄積用!A$2:A$10000, AU$5, 【データ】蓄積用!C$2:C$10000, $A120, 【データ】蓄積用!D$2:D$10000, "&gt;=3000", 【データ】蓄積用!E$2:E$10000, "&gt;=1500")&gt;0, "〇", IF(COUNTIFS(【データ】蓄積用!A$2:A$10000, AU$5, 【データ】蓄積用!C$2:C$10000, $A120, 【データ】蓄積用!Q$2:Q$10000, 1, 【データ】蓄積用!AC$2:AC$10000, "&gt;=4.0")&gt;0, "〇", "×")))</f>
        <v>×</v>
      </c>
      <c r="AV120" t="str">
        <f>IF(OR($A120="", AV$5=""), "", IF(COUNTIFS(【データ】蓄積用!A$2:A$10000, AV$5, 【データ】蓄積用!C$2:C$10000, $A120, 【データ】蓄積用!D$2:D$10000, "&gt;=3000", 【データ】蓄積用!E$2:E$10000, "&gt;=1500")&gt;0, "〇", IF(COUNTIFS(【データ】蓄積用!A$2:A$10000, AV$5, 【データ】蓄積用!C$2:C$10000, $A120, 【データ】蓄積用!Q$2:Q$10000, 1, 【データ】蓄積用!AC$2:AC$10000, "&gt;=4.0")&gt;0, "〇", "×")))</f>
        <v>×</v>
      </c>
      <c r="AW120" t="str">
        <f>IF(OR($A120="", AW$5=""), "", IF(COUNTIFS(【データ】蓄積用!A$2:A$10000, AW$5, 【データ】蓄積用!C$2:C$10000, $A120, 【データ】蓄積用!D$2:D$10000, "&gt;=3000", 【データ】蓄積用!E$2:E$10000, "&gt;=1500")&gt;0, "〇", IF(COUNTIFS(【データ】蓄積用!A$2:A$10000, AW$5, 【データ】蓄積用!C$2:C$10000, $A120, 【データ】蓄積用!Q$2:Q$10000, 1, 【データ】蓄積用!AC$2:AC$10000, "&gt;=4.0")&gt;0, "〇", "×")))</f>
        <v>×</v>
      </c>
      <c r="AX120" t="str">
        <f>IF(OR($A120="", AX$5=""), "", IF(COUNTIFS(【データ】蓄積用!A$2:A$10000, AX$5, 【データ】蓄積用!C$2:C$10000, $A120, 【データ】蓄積用!D$2:D$10000, "&gt;=3000", 【データ】蓄積用!E$2:E$10000, "&gt;=1500")&gt;0, "〇", IF(COUNTIFS(【データ】蓄積用!A$2:A$10000, AX$5, 【データ】蓄積用!C$2:C$10000, $A120, 【データ】蓄積用!Q$2:Q$10000, 1, 【データ】蓄積用!AC$2:AC$10000, "&gt;=4.0")&gt;0, "〇", "×")))</f>
        <v>×</v>
      </c>
      <c r="AY120" t="str">
        <f>IF(OR($A120="", AY$5=""), "", IF(COUNTIFS(【データ】蓄積用!A$2:A$10000, AY$5, 【データ】蓄積用!C$2:C$10000, $A120, 【データ】蓄積用!D$2:D$10000, "&gt;=3000", 【データ】蓄積用!E$2:E$10000, "&gt;=1500")&gt;0, "〇", IF(COUNTIFS(【データ】蓄積用!A$2:A$10000, AY$5, 【データ】蓄積用!C$2:C$10000, $A120, 【データ】蓄積用!Q$2:Q$10000, 1, 【データ】蓄積用!AC$2:AC$10000, "&gt;=4.0")&gt;0, "〇", "×")))</f>
        <v/>
      </c>
    </row>
    <row r="121" spans="1:51">
      <c r="A121">
        <v>730</v>
      </c>
      <c r="B121" t="str">
        <f>IF(OR($A121="", B$5=""), "", IF(COUNTIFS(【データ】蓄積用!A$2:A$10000, B$5, 【データ】蓄積用!C$2:C$10000, $A121, 【データ】蓄積用!D$2:D$10000, "&gt;=3000", 【データ】蓄積用!E$2:E$10000, "&gt;=1500")&gt;0, "〇", IF(COUNTIFS(【データ】蓄積用!A$2:A$10000, B$5, 【データ】蓄積用!C$2:C$10000, $A121, 【データ】蓄積用!Q$2:Q$10000, 1, 【データ】蓄積用!AC$2:AC$10000, "&gt;=4.0")&gt;0, "〇", "×")))</f>
        <v>×</v>
      </c>
      <c r="C121" t="str">
        <f>IF(OR($A121="", C$5=""), "", IF(COUNTIFS(【データ】蓄積用!A$2:A$10000, C$5, 【データ】蓄積用!C$2:C$10000, $A121, 【データ】蓄積用!D$2:D$10000, "&gt;=3000", 【データ】蓄積用!E$2:E$10000, "&gt;=1500")&gt;0, "〇", IF(COUNTIFS(【データ】蓄積用!A$2:A$10000, C$5, 【データ】蓄積用!C$2:C$10000, $A121, 【データ】蓄積用!Q$2:Q$10000, 1, 【データ】蓄積用!AC$2:AC$10000, "&gt;=4.0")&gt;0, "〇", "×")))</f>
        <v>×</v>
      </c>
      <c r="D121" t="str">
        <f>IF(OR($A121="", D$5=""), "", IF(COUNTIFS(【データ】蓄積用!A$2:A$10000, D$5, 【データ】蓄積用!C$2:C$10000, $A121, 【データ】蓄積用!D$2:D$10000, "&gt;=3000", 【データ】蓄積用!E$2:E$10000, "&gt;=1500")&gt;0, "〇", IF(COUNTIFS(【データ】蓄積用!A$2:A$10000, D$5, 【データ】蓄積用!C$2:C$10000, $A121, 【データ】蓄積用!Q$2:Q$10000, 1, 【データ】蓄積用!AC$2:AC$10000, "&gt;=4.0")&gt;0, "〇", "×")))</f>
        <v>×</v>
      </c>
      <c r="E121" t="str">
        <f>IF(OR($A121="", E$5=""), "", IF(COUNTIFS(【データ】蓄積用!A$2:A$10000, E$5, 【データ】蓄積用!C$2:C$10000, $A121, 【データ】蓄積用!D$2:D$10000, "&gt;=3000", 【データ】蓄積用!E$2:E$10000, "&gt;=1500")&gt;0, "〇", IF(COUNTIFS(【データ】蓄積用!A$2:A$10000, E$5, 【データ】蓄積用!C$2:C$10000, $A121, 【データ】蓄積用!Q$2:Q$10000, 1, 【データ】蓄積用!AC$2:AC$10000, "&gt;=4.0")&gt;0, "〇", "×")))</f>
        <v>×</v>
      </c>
      <c r="F121" t="str">
        <f>IF(OR($A121="", F$5=""), "", IF(COUNTIFS(【データ】蓄積用!A$2:A$10000, F$5, 【データ】蓄積用!C$2:C$10000, $A121, 【データ】蓄積用!D$2:D$10000, "&gt;=3000", 【データ】蓄積用!E$2:E$10000, "&gt;=1500")&gt;0, "〇", IF(COUNTIFS(【データ】蓄積用!A$2:A$10000, F$5, 【データ】蓄積用!C$2:C$10000, $A121, 【データ】蓄積用!Q$2:Q$10000, 1, 【データ】蓄積用!AC$2:AC$10000, "&gt;=4.0")&gt;0, "〇", "×")))</f>
        <v>×</v>
      </c>
      <c r="G121" t="str">
        <f>IF(OR($A121="", G$5=""), "", IF(COUNTIFS(【データ】蓄積用!A$2:A$10000, G$5, 【データ】蓄積用!C$2:C$10000, $A121, 【データ】蓄積用!D$2:D$10000, "&gt;=3000", 【データ】蓄積用!E$2:E$10000, "&gt;=1500")&gt;0, "〇", IF(COUNTIFS(【データ】蓄積用!A$2:A$10000, G$5, 【データ】蓄積用!C$2:C$10000, $A121, 【データ】蓄積用!Q$2:Q$10000, 1, 【データ】蓄積用!AC$2:AC$10000, "&gt;=4.0")&gt;0, "〇", "×")))</f>
        <v>×</v>
      </c>
      <c r="H121" t="str">
        <f>IF(OR($A121="", H$5=""), "", IF(COUNTIFS(【データ】蓄積用!A$2:A$10000, H$5, 【データ】蓄積用!C$2:C$10000, $A121, 【データ】蓄積用!D$2:D$10000, "&gt;=3000", 【データ】蓄積用!E$2:E$10000, "&gt;=1500")&gt;0, "〇", IF(COUNTIFS(【データ】蓄積用!A$2:A$10000, H$5, 【データ】蓄積用!C$2:C$10000, $A121, 【データ】蓄積用!Q$2:Q$10000, 1, 【データ】蓄積用!AC$2:AC$10000, "&gt;=4.0")&gt;0, "〇", "×")))</f>
        <v>×</v>
      </c>
      <c r="I121" t="str">
        <f>IF(OR($A121="", I$5=""), "", IF(COUNTIFS(【データ】蓄積用!A$2:A$10000, I$5, 【データ】蓄積用!C$2:C$10000, $A121, 【データ】蓄積用!D$2:D$10000, "&gt;=3000", 【データ】蓄積用!E$2:E$10000, "&gt;=1500")&gt;0, "〇", IF(COUNTIFS(【データ】蓄積用!A$2:A$10000, I$5, 【データ】蓄積用!C$2:C$10000, $A121, 【データ】蓄積用!Q$2:Q$10000, 1, 【データ】蓄積用!AC$2:AC$10000, "&gt;=4.0")&gt;0, "〇", "×")))</f>
        <v>×</v>
      </c>
      <c r="J121" t="str">
        <f>IF(OR($A121="", J$5=""), "", IF(COUNTIFS(【データ】蓄積用!A$2:A$10000, J$5, 【データ】蓄積用!C$2:C$10000, $A121, 【データ】蓄積用!D$2:D$10000, "&gt;=3000", 【データ】蓄積用!E$2:E$10000, "&gt;=1500")&gt;0, "〇", IF(COUNTIFS(【データ】蓄積用!A$2:A$10000, J$5, 【データ】蓄積用!C$2:C$10000, $A121, 【データ】蓄積用!Q$2:Q$10000, 1, 【データ】蓄積用!AC$2:AC$10000, "&gt;=4.0")&gt;0, "〇", "×")))</f>
        <v>×</v>
      </c>
      <c r="K121" t="str">
        <f>IF(OR($A121="", K$5=""), "", IF(COUNTIFS(【データ】蓄積用!A$2:A$10000, K$5, 【データ】蓄積用!C$2:C$10000, $A121, 【データ】蓄積用!D$2:D$10000, "&gt;=3000", 【データ】蓄積用!E$2:E$10000, "&gt;=1500")&gt;0, "〇", IF(COUNTIFS(【データ】蓄積用!A$2:A$10000, K$5, 【データ】蓄積用!C$2:C$10000, $A121, 【データ】蓄積用!Q$2:Q$10000, 1, 【データ】蓄積用!AC$2:AC$10000, "&gt;=4.0")&gt;0, "〇", "×")))</f>
        <v>×</v>
      </c>
      <c r="L121" t="str">
        <f>IF(OR($A121="", L$5=""), "", IF(COUNTIFS(【データ】蓄積用!A$2:A$10000, L$5, 【データ】蓄積用!C$2:C$10000, $A121, 【データ】蓄積用!D$2:D$10000, "&gt;=3000", 【データ】蓄積用!E$2:E$10000, "&gt;=1500")&gt;0, "〇", IF(COUNTIFS(【データ】蓄積用!A$2:A$10000, L$5, 【データ】蓄積用!C$2:C$10000, $A121, 【データ】蓄積用!Q$2:Q$10000, 1, 【データ】蓄積用!AC$2:AC$10000, "&gt;=4.0")&gt;0, "〇", "×")))</f>
        <v>×</v>
      </c>
      <c r="M121" t="str">
        <f>IF(OR($A121="", M$5=""), "", IF(COUNTIFS(【データ】蓄積用!A$2:A$10000, M$5, 【データ】蓄積用!C$2:C$10000, $A121, 【データ】蓄積用!D$2:D$10000, "&gt;=3000", 【データ】蓄積用!E$2:E$10000, "&gt;=1500")&gt;0, "〇", IF(COUNTIFS(【データ】蓄積用!A$2:A$10000, M$5, 【データ】蓄積用!C$2:C$10000, $A121, 【データ】蓄積用!Q$2:Q$10000, 1, 【データ】蓄積用!AC$2:AC$10000, "&gt;=4.0")&gt;0, "〇", "×")))</f>
        <v>×</v>
      </c>
      <c r="N121" t="str">
        <f>IF(OR($A121="", N$5=""), "", IF(COUNTIFS(【データ】蓄積用!A$2:A$10000, N$5, 【データ】蓄積用!C$2:C$10000, $A121, 【データ】蓄積用!D$2:D$10000, "&gt;=3000", 【データ】蓄積用!E$2:E$10000, "&gt;=1500")&gt;0, "〇", IF(COUNTIFS(【データ】蓄積用!A$2:A$10000, N$5, 【データ】蓄積用!C$2:C$10000, $A121, 【データ】蓄積用!Q$2:Q$10000, 1, 【データ】蓄積用!AC$2:AC$10000, "&gt;=4.0")&gt;0, "〇", "×")))</f>
        <v>×</v>
      </c>
      <c r="O121" t="str">
        <f>IF(OR($A121="", O$5=""), "", IF(COUNTIFS(【データ】蓄積用!A$2:A$10000, O$5, 【データ】蓄積用!C$2:C$10000, $A121, 【データ】蓄積用!D$2:D$10000, "&gt;=3000", 【データ】蓄積用!E$2:E$10000, "&gt;=1500")&gt;0, "〇", IF(COUNTIFS(【データ】蓄積用!A$2:A$10000, O$5, 【データ】蓄積用!C$2:C$10000, $A121, 【データ】蓄積用!Q$2:Q$10000, 1, 【データ】蓄積用!AC$2:AC$10000, "&gt;=4.0")&gt;0, "〇", "×")))</f>
        <v>×</v>
      </c>
      <c r="P121" t="str">
        <f>IF(OR($A121="", P$5=""), "", IF(COUNTIFS(【データ】蓄積用!A$2:A$10000, P$5, 【データ】蓄積用!C$2:C$10000, $A121, 【データ】蓄積用!D$2:D$10000, "&gt;=3000", 【データ】蓄積用!E$2:E$10000, "&gt;=1500")&gt;0, "〇", IF(COUNTIFS(【データ】蓄積用!A$2:A$10000, P$5, 【データ】蓄積用!C$2:C$10000, $A121, 【データ】蓄積用!Q$2:Q$10000, 1, 【データ】蓄積用!AC$2:AC$10000, "&gt;=4.0")&gt;0, "〇", "×")))</f>
        <v>×</v>
      </c>
      <c r="Q121" t="str">
        <f>IF(OR($A121="", Q$5=""), "", IF(COUNTIFS(【データ】蓄積用!A$2:A$10000, Q$5, 【データ】蓄積用!C$2:C$10000, $A121, 【データ】蓄積用!D$2:D$10000, "&gt;=3000", 【データ】蓄積用!E$2:E$10000, "&gt;=1500")&gt;0, "〇", IF(COUNTIFS(【データ】蓄積用!A$2:A$10000, Q$5, 【データ】蓄積用!C$2:C$10000, $A121, 【データ】蓄積用!Q$2:Q$10000, 1, 【データ】蓄積用!AC$2:AC$10000, "&gt;=4.0")&gt;0, "〇", "×")))</f>
        <v>×</v>
      </c>
      <c r="R121" t="str">
        <f>IF(OR($A121="", R$5=""), "", IF(COUNTIFS(【データ】蓄積用!A$2:A$10000, R$5, 【データ】蓄積用!C$2:C$10000, $A121, 【データ】蓄積用!D$2:D$10000, "&gt;=3000", 【データ】蓄積用!E$2:E$10000, "&gt;=1500")&gt;0, "〇", IF(COUNTIFS(【データ】蓄積用!A$2:A$10000, R$5, 【データ】蓄積用!C$2:C$10000, $A121, 【データ】蓄積用!Q$2:Q$10000, 1, 【データ】蓄積用!AC$2:AC$10000, "&gt;=4.0")&gt;0, "〇", "×")))</f>
        <v>×</v>
      </c>
      <c r="S121" t="str">
        <f>IF(OR($A121="", S$5=""), "", IF(COUNTIFS(【データ】蓄積用!A$2:A$10000, S$5, 【データ】蓄積用!C$2:C$10000, $A121, 【データ】蓄積用!D$2:D$10000, "&gt;=3000", 【データ】蓄積用!E$2:E$10000, "&gt;=1500")&gt;0, "〇", IF(COUNTIFS(【データ】蓄積用!A$2:A$10000, S$5, 【データ】蓄積用!C$2:C$10000, $A121, 【データ】蓄積用!Q$2:Q$10000, 1, 【データ】蓄積用!AC$2:AC$10000, "&gt;=4.0")&gt;0, "〇", "×")))</f>
        <v>×</v>
      </c>
      <c r="T121" t="str">
        <f>IF(OR($A121="", T$5=""), "", IF(COUNTIFS(【データ】蓄積用!A$2:A$10000, T$5, 【データ】蓄積用!C$2:C$10000, $A121, 【データ】蓄積用!D$2:D$10000, "&gt;=3000", 【データ】蓄積用!E$2:E$10000, "&gt;=1500")&gt;0, "〇", IF(COUNTIFS(【データ】蓄積用!A$2:A$10000, T$5, 【データ】蓄積用!C$2:C$10000, $A121, 【データ】蓄積用!Q$2:Q$10000, 1, 【データ】蓄積用!AC$2:AC$10000, "&gt;=4.0")&gt;0, "〇", "×")))</f>
        <v>〇</v>
      </c>
      <c r="U121" t="str">
        <f>IF(OR($A121="", U$5=""), "", IF(COUNTIFS(【データ】蓄積用!A$2:A$10000, U$5, 【データ】蓄積用!C$2:C$10000, $A121, 【データ】蓄積用!D$2:D$10000, "&gt;=3000", 【データ】蓄積用!E$2:E$10000, "&gt;=1500")&gt;0, "〇", IF(COUNTIFS(【データ】蓄積用!A$2:A$10000, U$5, 【データ】蓄積用!C$2:C$10000, $A121, 【データ】蓄積用!Q$2:Q$10000, 1, 【データ】蓄積用!AC$2:AC$10000, "&gt;=4.0")&gt;0, "〇", "×")))</f>
        <v>×</v>
      </c>
      <c r="V121" t="str">
        <f>IF(OR($A121="", V$5=""), "", IF(COUNTIFS(【データ】蓄積用!A$2:A$10000, V$5, 【データ】蓄積用!C$2:C$10000, $A121, 【データ】蓄積用!D$2:D$10000, "&gt;=3000", 【データ】蓄積用!E$2:E$10000, "&gt;=1500")&gt;0, "〇", IF(COUNTIFS(【データ】蓄積用!A$2:A$10000, V$5, 【データ】蓄積用!C$2:C$10000, $A121, 【データ】蓄積用!Q$2:Q$10000, 1, 【データ】蓄積用!AC$2:AC$10000, "&gt;=4.0")&gt;0, "〇", "×")))</f>
        <v>×</v>
      </c>
      <c r="W121" t="str">
        <f>IF(OR($A121="", W$5=""), "", IF(COUNTIFS(【データ】蓄積用!A$2:A$10000, W$5, 【データ】蓄積用!C$2:C$10000, $A121, 【データ】蓄積用!D$2:D$10000, "&gt;=3000", 【データ】蓄積用!E$2:E$10000, "&gt;=1500")&gt;0, "〇", IF(COUNTIFS(【データ】蓄積用!A$2:A$10000, W$5, 【データ】蓄積用!C$2:C$10000, $A121, 【データ】蓄積用!Q$2:Q$10000, 1, 【データ】蓄積用!AC$2:AC$10000, "&gt;=4.0")&gt;0, "〇", "×")))</f>
        <v>×</v>
      </c>
      <c r="X121" t="str">
        <f>IF(OR($A121="", X$5=""), "", IF(COUNTIFS(【データ】蓄積用!A$2:A$10000, X$5, 【データ】蓄積用!C$2:C$10000, $A121, 【データ】蓄積用!D$2:D$10000, "&gt;=3000", 【データ】蓄積用!E$2:E$10000, "&gt;=1500")&gt;0, "〇", IF(COUNTIFS(【データ】蓄積用!A$2:A$10000, X$5, 【データ】蓄積用!C$2:C$10000, $A121, 【データ】蓄積用!Q$2:Q$10000, 1, 【データ】蓄積用!AC$2:AC$10000, "&gt;=4.0")&gt;0, "〇", "×")))</f>
        <v>×</v>
      </c>
      <c r="Y121" t="str">
        <f>IF(OR($A121="", Y$5=""), "", IF(COUNTIFS(【データ】蓄積用!A$2:A$10000, Y$5, 【データ】蓄積用!C$2:C$10000, $A121, 【データ】蓄積用!D$2:D$10000, "&gt;=3000", 【データ】蓄積用!E$2:E$10000, "&gt;=1500")&gt;0, "〇", IF(COUNTIFS(【データ】蓄積用!A$2:A$10000, Y$5, 【データ】蓄積用!C$2:C$10000, $A121, 【データ】蓄積用!Q$2:Q$10000, 1, 【データ】蓄積用!AC$2:AC$10000, "&gt;=4.0")&gt;0, "〇", "×")))</f>
        <v>×</v>
      </c>
      <c r="Z121" t="str">
        <f>IF(OR($A121="", Z$5=""), "", IF(COUNTIFS(【データ】蓄積用!A$2:A$10000, Z$5, 【データ】蓄積用!C$2:C$10000, $A121, 【データ】蓄積用!D$2:D$10000, "&gt;=3000", 【データ】蓄積用!E$2:E$10000, "&gt;=1500")&gt;0, "〇", IF(COUNTIFS(【データ】蓄積用!A$2:A$10000, Z$5, 【データ】蓄積用!C$2:C$10000, $A121, 【データ】蓄積用!Q$2:Q$10000, 1, 【データ】蓄積用!AC$2:AC$10000, "&gt;=4.0")&gt;0, "〇", "×")))</f>
        <v>×</v>
      </c>
      <c r="AA121" t="str">
        <f>IF(OR($A121="", AA$5=""), "", IF(COUNTIFS(【データ】蓄積用!A$2:A$10000, AA$5, 【データ】蓄積用!C$2:C$10000, $A121, 【データ】蓄積用!D$2:D$10000, "&gt;=3000", 【データ】蓄積用!E$2:E$10000, "&gt;=1500")&gt;0, "〇", IF(COUNTIFS(【データ】蓄積用!A$2:A$10000, AA$5, 【データ】蓄積用!C$2:C$10000, $A121, 【データ】蓄積用!Q$2:Q$10000, 1, 【データ】蓄積用!AC$2:AC$10000, "&gt;=4.0")&gt;0, "〇", "×")))</f>
        <v>×</v>
      </c>
      <c r="AB121" t="str">
        <f>IF(OR($A121="", AB$5=""), "", IF(COUNTIFS(【データ】蓄積用!A$2:A$10000, AB$5, 【データ】蓄積用!C$2:C$10000, $A121, 【データ】蓄積用!D$2:D$10000, "&gt;=3000", 【データ】蓄積用!E$2:E$10000, "&gt;=1500")&gt;0, "〇", IF(COUNTIFS(【データ】蓄積用!A$2:A$10000, AB$5, 【データ】蓄積用!C$2:C$10000, $A121, 【データ】蓄積用!Q$2:Q$10000, 1, 【データ】蓄積用!AC$2:AC$10000, "&gt;=4.0")&gt;0, "〇", "×")))</f>
        <v>×</v>
      </c>
      <c r="AC121" t="str">
        <f>IF(OR($A121="", AC$5=""), "", IF(COUNTIFS(【データ】蓄積用!A$2:A$10000, AC$5, 【データ】蓄積用!C$2:C$10000, $A121, 【データ】蓄積用!D$2:D$10000, "&gt;=3000", 【データ】蓄積用!E$2:E$10000, "&gt;=1500")&gt;0, "〇", IF(COUNTIFS(【データ】蓄積用!A$2:A$10000, AC$5, 【データ】蓄積用!C$2:C$10000, $A121, 【データ】蓄積用!Q$2:Q$10000, 1, 【データ】蓄積用!AC$2:AC$10000, "&gt;=4.0")&gt;0, "〇", "×")))</f>
        <v>×</v>
      </c>
      <c r="AD121" t="str">
        <f>IF(OR($A121="", AD$5=""), "", IF(COUNTIFS(【データ】蓄積用!A$2:A$10000, AD$5, 【データ】蓄積用!C$2:C$10000, $A121, 【データ】蓄積用!D$2:D$10000, "&gt;=3000", 【データ】蓄積用!E$2:E$10000, "&gt;=1500")&gt;0, "〇", IF(COUNTIFS(【データ】蓄積用!A$2:A$10000, AD$5, 【データ】蓄積用!C$2:C$10000, $A121, 【データ】蓄積用!Q$2:Q$10000, 1, 【データ】蓄積用!AC$2:AC$10000, "&gt;=4.0")&gt;0, "〇", "×")))</f>
        <v>×</v>
      </c>
      <c r="AE121" t="str">
        <f>IF(OR($A121="", AE$5=""), "", IF(COUNTIFS(【データ】蓄積用!A$2:A$10000, AE$5, 【データ】蓄積用!C$2:C$10000, $A121, 【データ】蓄積用!D$2:D$10000, "&gt;=3000", 【データ】蓄積用!E$2:E$10000, "&gt;=1500")&gt;0, "〇", IF(COUNTIFS(【データ】蓄積用!A$2:A$10000, AE$5, 【データ】蓄積用!C$2:C$10000, $A121, 【データ】蓄積用!Q$2:Q$10000, 1, 【データ】蓄積用!AC$2:AC$10000, "&gt;=4.0")&gt;0, "〇", "×")))</f>
        <v>×</v>
      </c>
      <c r="AF121" t="str">
        <f>IF(OR($A121="", AF$5=""), "", IF(COUNTIFS(【データ】蓄積用!A$2:A$10000, AF$5, 【データ】蓄積用!C$2:C$10000, $A121, 【データ】蓄積用!D$2:D$10000, "&gt;=3000", 【データ】蓄積用!E$2:E$10000, "&gt;=1500")&gt;0, "〇", IF(COUNTIFS(【データ】蓄積用!A$2:A$10000, AF$5, 【データ】蓄積用!C$2:C$10000, $A121, 【データ】蓄積用!Q$2:Q$10000, 1, 【データ】蓄積用!AC$2:AC$10000, "&gt;=4.0")&gt;0, "〇", "×")))</f>
        <v>×</v>
      </c>
      <c r="AG121" t="str">
        <f>IF(OR($A121="", AG$5=""), "", IF(COUNTIFS(【データ】蓄積用!A$2:A$10000, AG$5, 【データ】蓄積用!C$2:C$10000, $A121, 【データ】蓄積用!D$2:D$10000, "&gt;=3000", 【データ】蓄積用!E$2:E$10000, "&gt;=1500")&gt;0, "〇", IF(COUNTIFS(【データ】蓄積用!A$2:A$10000, AG$5, 【データ】蓄積用!C$2:C$10000, $A121, 【データ】蓄積用!Q$2:Q$10000, 1, 【データ】蓄積用!AC$2:AC$10000, "&gt;=4.0")&gt;0, "〇", "×")))</f>
        <v>×</v>
      </c>
      <c r="AH121" t="str">
        <f>IF(OR($A121="", AH$5=""), "", IF(COUNTIFS(【データ】蓄積用!A$2:A$10000, AH$5, 【データ】蓄積用!C$2:C$10000, $A121, 【データ】蓄積用!D$2:D$10000, "&gt;=3000", 【データ】蓄積用!E$2:E$10000, "&gt;=1500")&gt;0, "〇", IF(COUNTIFS(【データ】蓄積用!A$2:A$10000, AH$5, 【データ】蓄積用!C$2:C$10000, $A121, 【データ】蓄積用!Q$2:Q$10000, 1, 【データ】蓄積用!AC$2:AC$10000, "&gt;=4.0")&gt;0, "〇", "×")))</f>
        <v>×</v>
      </c>
      <c r="AI121" t="str">
        <f>IF(OR($A121="", AI$5=""), "", IF(COUNTIFS(【データ】蓄積用!A$2:A$10000, AI$5, 【データ】蓄積用!C$2:C$10000, $A121, 【データ】蓄積用!D$2:D$10000, "&gt;=3000", 【データ】蓄積用!E$2:E$10000, "&gt;=1500")&gt;0, "〇", IF(COUNTIFS(【データ】蓄積用!A$2:A$10000, AI$5, 【データ】蓄積用!C$2:C$10000, $A121, 【データ】蓄積用!Q$2:Q$10000, 1, 【データ】蓄積用!AC$2:AC$10000, "&gt;=4.0")&gt;0, "〇", "×")))</f>
        <v>×</v>
      </c>
      <c r="AJ121" t="str">
        <f>IF(OR($A121="", AJ$5=""), "", IF(COUNTIFS(【データ】蓄積用!A$2:A$10000, AJ$5, 【データ】蓄積用!C$2:C$10000, $A121, 【データ】蓄積用!D$2:D$10000, "&gt;=3000", 【データ】蓄積用!E$2:E$10000, "&gt;=1500")&gt;0, "〇", IF(COUNTIFS(【データ】蓄積用!A$2:A$10000, AJ$5, 【データ】蓄積用!C$2:C$10000, $A121, 【データ】蓄積用!Q$2:Q$10000, 1, 【データ】蓄積用!AC$2:AC$10000, "&gt;=4.0")&gt;0, "〇", "×")))</f>
        <v>×</v>
      </c>
      <c r="AK121" t="str">
        <f>IF(OR($A121="", AK$5=""), "", IF(COUNTIFS(【データ】蓄積用!A$2:A$10000, AK$5, 【データ】蓄積用!C$2:C$10000, $A121, 【データ】蓄積用!D$2:D$10000, "&gt;=3000", 【データ】蓄積用!E$2:E$10000, "&gt;=1500")&gt;0, "〇", IF(COUNTIFS(【データ】蓄積用!A$2:A$10000, AK$5, 【データ】蓄積用!C$2:C$10000, $A121, 【データ】蓄積用!Q$2:Q$10000, 1, 【データ】蓄積用!AC$2:AC$10000, "&gt;=4.0")&gt;0, "〇", "×")))</f>
        <v>×</v>
      </c>
      <c r="AL121" t="str">
        <f>IF(OR($A121="", AL$5=""), "", IF(COUNTIFS(【データ】蓄積用!A$2:A$10000, AL$5, 【データ】蓄積用!C$2:C$10000, $A121, 【データ】蓄積用!D$2:D$10000, "&gt;=3000", 【データ】蓄積用!E$2:E$10000, "&gt;=1500")&gt;0, "〇", IF(COUNTIFS(【データ】蓄積用!A$2:A$10000, AL$5, 【データ】蓄積用!C$2:C$10000, $A121, 【データ】蓄積用!Q$2:Q$10000, 1, 【データ】蓄積用!AC$2:AC$10000, "&gt;=4.0")&gt;0, "〇", "×")))</f>
        <v>×</v>
      </c>
      <c r="AM121" t="str">
        <f>IF(OR($A121="", AM$5=""), "", IF(COUNTIFS(【データ】蓄積用!A$2:A$10000, AM$5, 【データ】蓄積用!C$2:C$10000, $A121, 【データ】蓄積用!D$2:D$10000, "&gt;=3000", 【データ】蓄積用!E$2:E$10000, "&gt;=1500")&gt;0, "〇", IF(COUNTIFS(【データ】蓄積用!A$2:A$10000, AM$5, 【データ】蓄積用!C$2:C$10000, $A121, 【データ】蓄積用!Q$2:Q$10000, 1, 【データ】蓄積用!AC$2:AC$10000, "&gt;=4.0")&gt;0, "〇", "×")))</f>
        <v>×</v>
      </c>
      <c r="AN121" t="str">
        <f>IF(OR($A121="", AN$5=""), "", IF(COUNTIFS(【データ】蓄積用!A$2:A$10000, AN$5, 【データ】蓄積用!C$2:C$10000, $A121, 【データ】蓄積用!D$2:D$10000, "&gt;=3000", 【データ】蓄積用!E$2:E$10000, "&gt;=1500")&gt;0, "〇", IF(COUNTIFS(【データ】蓄積用!A$2:A$10000, AN$5, 【データ】蓄積用!C$2:C$10000, $A121, 【データ】蓄積用!Q$2:Q$10000, 1, 【データ】蓄積用!AC$2:AC$10000, "&gt;=4.0")&gt;0, "〇", "×")))</f>
        <v>〇</v>
      </c>
      <c r="AO121" t="str">
        <f>IF(OR($A121="", AO$5=""), "", IF(COUNTIFS(【データ】蓄積用!A$2:A$10000, AO$5, 【データ】蓄積用!C$2:C$10000, $A121, 【データ】蓄積用!D$2:D$10000, "&gt;=3000", 【データ】蓄積用!E$2:E$10000, "&gt;=1500")&gt;0, "〇", IF(COUNTIFS(【データ】蓄積用!A$2:A$10000, AO$5, 【データ】蓄積用!C$2:C$10000, $A121, 【データ】蓄積用!Q$2:Q$10000, 1, 【データ】蓄積用!AC$2:AC$10000, "&gt;=4.0")&gt;0, "〇", "×")))</f>
        <v>×</v>
      </c>
      <c r="AP121" t="str">
        <f>IF(OR($A121="", AP$5=""), "", IF(COUNTIFS(【データ】蓄積用!A$2:A$10000, AP$5, 【データ】蓄積用!C$2:C$10000, $A121, 【データ】蓄積用!D$2:D$10000, "&gt;=3000", 【データ】蓄積用!E$2:E$10000, "&gt;=1500")&gt;0, "〇", IF(COUNTIFS(【データ】蓄積用!A$2:A$10000, AP$5, 【データ】蓄積用!C$2:C$10000, $A121, 【データ】蓄積用!Q$2:Q$10000, 1, 【データ】蓄積用!AC$2:AC$10000, "&gt;=4.0")&gt;0, "〇", "×")))</f>
        <v>×</v>
      </c>
      <c r="AQ121" t="str">
        <f>IF(OR($A121="", AQ$5=""), "", IF(COUNTIFS(【データ】蓄積用!A$2:A$10000, AQ$5, 【データ】蓄積用!C$2:C$10000, $A121, 【データ】蓄積用!D$2:D$10000, "&gt;=3000", 【データ】蓄積用!E$2:E$10000, "&gt;=1500")&gt;0, "〇", IF(COUNTIFS(【データ】蓄積用!A$2:A$10000, AQ$5, 【データ】蓄積用!C$2:C$10000, $A121, 【データ】蓄積用!Q$2:Q$10000, 1, 【データ】蓄積用!AC$2:AC$10000, "&gt;=4.0")&gt;0, "〇", "×")))</f>
        <v>×</v>
      </c>
      <c r="AR121" t="str">
        <f>IF(OR($A121="", AR$5=""), "", IF(COUNTIFS(【データ】蓄積用!A$2:A$10000, AR$5, 【データ】蓄積用!C$2:C$10000, $A121, 【データ】蓄積用!D$2:D$10000, "&gt;=3000", 【データ】蓄積用!E$2:E$10000, "&gt;=1500")&gt;0, "〇", IF(COUNTIFS(【データ】蓄積用!A$2:A$10000, AR$5, 【データ】蓄積用!C$2:C$10000, $A121, 【データ】蓄積用!Q$2:Q$10000, 1, 【データ】蓄積用!AC$2:AC$10000, "&gt;=4.0")&gt;0, "〇", "×")))</f>
        <v>×</v>
      </c>
      <c r="AS121" t="str">
        <f>IF(OR($A121="", AS$5=""), "", IF(COUNTIFS(【データ】蓄積用!A$2:A$10000, AS$5, 【データ】蓄積用!C$2:C$10000, $A121, 【データ】蓄積用!D$2:D$10000, "&gt;=3000", 【データ】蓄積用!E$2:E$10000, "&gt;=1500")&gt;0, "〇", IF(COUNTIFS(【データ】蓄積用!A$2:A$10000, AS$5, 【データ】蓄積用!C$2:C$10000, $A121, 【データ】蓄積用!Q$2:Q$10000, 1, 【データ】蓄積用!AC$2:AC$10000, "&gt;=4.0")&gt;0, "〇", "×")))</f>
        <v>×</v>
      </c>
      <c r="AT121" t="str">
        <f>IF(OR($A121="", AT$5=""), "", IF(COUNTIFS(【データ】蓄積用!A$2:A$10000, AT$5, 【データ】蓄積用!C$2:C$10000, $A121, 【データ】蓄積用!D$2:D$10000, "&gt;=3000", 【データ】蓄積用!E$2:E$10000, "&gt;=1500")&gt;0, "〇", IF(COUNTIFS(【データ】蓄積用!A$2:A$10000, AT$5, 【データ】蓄積用!C$2:C$10000, $A121, 【データ】蓄積用!Q$2:Q$10000, 1, 【データ】蓄積用!AC$2:AC$10000, "&gt;=4.0")&gt;0, "〇", "×")))</f>
        <v>〇</v>
      </c>
      <c r="AU121" t="str">
        <f>IF(OR($A121="", AU$5=""), "", IF(COUNTIFS(【データ】蓄積用!A$2:A$10000, AU$5, 【データ】蓄積用!C$2:C$10000, $A121, 【データ】蓄積用!D$2:D$10000, "&gt;=3000", 【データ】蓄積用!E$2:E$10000, "&gt;=1500")&gt;0, "〇", IF(COUNTIFS(【データ】蓄積用!A$2:A$10000, AU$5, 【データ】蓄積用!C$2:C$10000, $A121, 【データ】蓄積用!Q$2:Q$10000, 1, 【データ】蓄積用!AC$2:AC$10000, "&gt;=4.0")&gt;0, "〇", "×")))</f>
        <v>×</v>
      </c>
      <c r="AV121" t="str">
        <f>IF(OR($A121="", AV$5=""), "", IF(COUNTIFS(【データ】蓄積用!A$2:A$10000, AV$5, 【データ】蓄積用!C$2:C$10000, $A121, 【データ】蓄積用!D$2:D$10000, "&gt;=3000", 【データ】蓄積用!E$2:E$10000, "&gt;=1500")&gt;0, "〇", IF(COUNTIFS(【データ】蓄積用!A$2:A$10000, AV$5, 【データ】蓄積用!C$2:C$10000, $A121, 【データ】蓄積用!Q$2:Q$10000, 1, 【データ】蓄積用!AC$2:AC$10000, "&gt;=4.0")&gt;0, "〇", "×")))</f>
        <v>×</v>
      </c>
      <c r="AW121" t="str">
        <f>IF(OR($A121="", AW$5=""), "", IF(COUNTIFS(【データ】蓄積用!A$2:A$10000, AW$5, 【データ】蓄積用!C$2:C$10000, $A121, 【データ】蓄積用!D$2:D$10000, "&gt;=3000", 【データ】蓄積用!E$2:E$10000, "&gt;=1500")&gt;0, "〇", IF(COUNTIFS(【データ】蓄積用!A$2:A$10000, AW$5, 【データ】蓄積用!C$2:C$10000, $A121, 【データ】蓄積用!Q$2:Q$10000, 1, 【データ】蓄積用!AC$2:AC$10000, "&gt;=4.0")&gt;0, "〇", "×")))</f>
        <v>×</v>
      </c>
      <c r="AX121" t="str">
        <f>IF(OR($A121="", AX$5=""), "", IF(COUNTIFS(【データ】蓄積用!A$2:A$10000, AX$5, 【データ】蓄積用!C$2:C$10000, $A121, 【データ】蓄積用!D$2:D$10000, "&gt;=3000", 【データ】蓄積用!E$2:E$10000, "&gt;=1500")&gt;0, "〇", IF(COUNTIFS(【データ】蓄積用!A$2:A$10000, AX$5, 【データ】蓄積用!C$2:C$10000, $A121, 【データ】蓄積用!Q$2:Q$10000, 1, 【データ】蓄積用!AC$2:AC$10000, "&gt;=4.0")&gt;0, "〇", "×")))</f>
        <v>×</v>
      </c>
      <c r="AY121" t="str">
        <f>IF(OR($A121="", AY$5=""), "", IF(COUNTIFS(【データ】蓄積用!A$2:A$10000, AY$5, 【データ】蓄積用!C$2:C$10000, $A121, 【データ】蓄積用!D$2:D$10000, "&gt;=3000", 【データ】蓄積用!E$2:E$10000, "&gt;=1500")&gt;0, "〇", IF(COUNTIFS(【データ】蓄積用!A$2:A$10000, AY$5, 【データ】蓄積用!C$2:C$10000, $A121, 【データ】蓄積用!Q$2:Q$10000, 1, 【データ】蓄積用!AC$2:AC$10000, "&gt;=4.0")&gt;0, "〇", "×")))</f>
        <v/>
      </c>
    </row>
    <row r="122" spans="1:51">
      <c r="A122">
        <v>731</v>
      </c>
      <c r="B122" t="str">
        <f>IF(OR($A122="", B$5=""), "", IF(COUNTIFS(【データ】蓄積用!A$2:A$10000, B$5, 【データ】蓄積用!C$2:C$10000, $A122, 【データ】蓄積用!D$2:D$10000, "&gt;=3000", 【データ】蓄積用!E$2:E$10000, "&gt;=1500")&gt;0, "〇", IF(COUNTIFS(【データ】蓄積用!A$2:A$10000, B$5, 【データ】蓄積用!C$2:C$10000, $A122, 【データ】蓄積用!Q$2:Q$10000, 1, 【データ】蓄積用!AC$2:AC$10000, "&gt;=4.0")&gt;0, "〇", "×")))</f>
        <v>×</v>
      </c>
      <c r="C122" t="str">
        <f>IF(OR($A122="", C$5=""), "", IF(COUNTIFS(【データ】蓄積用!A$2:A$10000, C$5, 【データ】蓄積用!C$2:C$10000, $A122, 【データ】蓄積用!D$2:D$10000, "&gt;=3000", 【データ】蓄積用!E$2:E$10000, "&gt;=1500")&gt;0, "〇", IF(COUNTIFS(【データ】蓄積用!A$2:A$10000, C$5, 【データ】蓄積用!C$2:C$10000, $A122, 【データ】蓄積用!Q$2:Q$10000, 1, 【データ】蓄積用!AC$2:AC$10000, "&gt;=4.0")&gt;0, "〇", "×")))</f>
        <v>×</v>
      </c>
      <c r="D122" t="str">
        <f>IF(OR($A122="", D$5=""), "", IF(COUNTIFS(【データ】蓄積用!A$2:A$10000, D$5, 【データ】蓄積用!C$2:C$10000, $A122, 【データ】蓄積用!D$2:D$10000, "&gt;=3000", 【データ】蓄積用!E$2:E$10000, "&gt;=1500")&gt;0, "〇", IF(COUNTIFS(【データ】蓄積用!A$2:A$10000, D$5, 【データ】蓄積用!C$2:C$10000, $A122, 【データ】蓄積用!Q$2:Q$10000, 1, 【データ】蓄積用!AC$2:AC$10000, "&gt;=4.0")&gt;0, "〇", "×")))</f>
        <v>×</v>
      </c>
      <c r="E122" t="str">
        <f>IF(OR($A122="", E$5=""), "", IF(COUNTIFS(【データ】蓄積用!A$2:A$10000, E$5, 【データ】蓄積用!C$2:C$10000, $A122, 【データ】蓄積用!D$2:D$10000, "&gt;=3000", 【データ】蓄積用!E$2:E$10000, "&gt;=1500")&gt;0, "〇", IF(COUNTIFS(【データ】蓄積用!A$2:A$10000, E$5, 【データ】蓄積用!C$2:C$10000, $A122, 【データ】蓄積用!Q$2:Q$10000, 1, 【データ】蓄積用!AC$2:AC$10000, "&gt;=4.0")&gt;0, "〇", "×")))</f>
        <v>×</v>
      </c>
      <c r="F122" t="str">
        <f>IF(OR($A122="", F$5=""), "", IF(COUNTIFS(【データ】蓄積用!A$2:A$10000, F$5, 【データ】蓄積用!C$2:C$10000, $A122, 【データ】蓄積用!D$2:D$10000, "&gt;=3000", 【データ】蓄積用!E$2:E$10000, "&gt;=1500")&gt;0, "〇", IF(COUNTIFS(【データ】蓄積用!A$2:A$10000, F$5, 【データ】蓄積用!C$2:C$10000, $A122, 【データ】蓄積用!Q$2:Q$10000, 1, 【データ】蓄積用!AC$2:AC$10000, "&gt;=4.0")&gt;0, "〇", "×")))</f>
        <v>×</v>
      </c>
      <c r="G122" t="str">
        <f>IF(OR($A122="", G$5=""), "", IF(COUNTIFS(【データ】蓄積用!A$2:A$10000, G$5, 【データ】蓄積用!C$2:C$10000, $A122, 【データ】蓄積用!D$2:D$10000, "&gt;=3000", 【データ】蓄積用!E$2:E$10000, "&gt;=1500")&gt;0, "〇", IF(COUNTIFS(【データ】蓄積用!A$2:A$10000, G$5, 【データ】蓄積用!C$2:C$10000, $A122, 【データ】蓄積用!Q$2:Q$10000, 1, 【データ】蓄積用!AC$2:AC$10000, "&gt;=4.0")&gt;0, "〇", "×")))</f>
        <v>×</v>
      </c>
      <c r="H122" t="str">
        <f>IF(OR($A122="", H$5=""), "", IF(COUNTIFS(【データ】蓄積用!A$2:A$10000, H$5, 【データ】蓄積用!C$2:C$10000, $A122, 【データ】蓄積用!D$2:D$10000, "&gt;=3000", 【データ】蓄積用!E$2:E$10000, "&gt;=1500")&gt;0, "〇", IF(COUNTIFS(【データ】蓄積用!A$2:A$10000, H$5, 【データ】蓄積用!C$2:C$10000, $A122, 【データ】蓄積用!Q$2:Q$10000, 1, 【データ】蓄積用!AC$2:AC$10000, "&gt;=4.0")&gt;0, "〇", "×")))</f>
        <v>×</v>
      </c>
      <c r="I122" t="str">
        <f>IF(OR($A122="", I$5=""), "", IF(COUNTIFS(【データ】蓄積用!A$2:A$10000, I$5, 【データ】蓄積用!C$2:C$10000, $A122, 【データ】蓄積用!D$2:D$10000, "&gt;=3000", 【データ】蓄積用!E$2:E$10000, "&gt;=1500")&gt;0, "〇", IF(COUNTIFS(【データ】蓄積用!A$2:A$10000, I$5, 【データ】蓄積用!C$2:C$10000, $A122, 【データ】蓄積用!Q$2:Q$10000, 1, 【データ】蓄積用!AC$2:AC$10000, "&gt;=4.0")&gt;0, "〇", "×")))</f>
        <v>×</v>
      </c>
      <c r="J122" t="str">
        <f>IF(OR($A122="", J$5=""), "", IF(COUNTIFS(【データ】蓄積用!A$2:A$10000, J$5, 【データ】蓄積用!C$2:C$10000, $A122, 【データ】蓄積用!D$2:D$10000, "&gt;=3000", 【データ】蓄積用!E$2:E$10000, "&gt;=1500")&gt;0, "〇", IF(COUNTIFS(【データ】蓄積用!A$2:A$10000, J$5, 【データ】蓄積用!C$2:C$10000, $A122, 【データ】蓄積用!Q$2:Q$10000, 1, 【データ】蓄積用!AC$2:AC$10000, "&gt;=4.0")&gt;0, "〇", "×")))</f>
        <v>×</v>
      </c>
      <c r="K122" t="str">
        <f>IF(OR($A122="", K$5=""), "", IF(COUNTIFS(【データ】蓄積用!A$2:A$10000, K$5, 【データ】蓄積用!C$2:C$10000, $A122, 【データ】蓄積用!D$2:D$10000, "&gt;=3000", 【データ】蓄積用!E$2:E$10000, "&gt;=1500")&gt;0, "〇", IF(COUNTIFS(【データ】蓄積用!A$2:A$10000, K$5, 【データ】蓄積用!C$2:C$10000, $A122, 【データ】蓄積用!Q$2:Q$10000, 1, 【データ】蓄積用!AC$2:AC$10000, "&gt;=4.0")&gt;0, "〇", "×")))</f>
        <v>×</v>
      </c>
      <c r="L122" t="str">
        <f>IF(OR($A122="", L$5=""), "", IF(COUNTIFS(【データ】蓄積用!A$2:A$10000, L$5, 【データ】蓄積用!C$2:C$10000, $A122, 【データ】蓄積用!D$2:D$10000, "&gt;=3000", 【データ】蓄積用!E$2:E$10000, "&gt;=1500")&gt;0, "〇", IF(COUNTIFS(【データ】蓄積用!A$2:A$10000, L$5, 【データ】蓄積用!C$2:C$10000, $A122, 【データ】蓄積用!Q$2:Q$10000, 1, 【データ】蓄積用!AC$2:AC$10000, "&gt;=4.0")&gt;0, "〇", "×")))</f>
        <v>×</v>
      </c>
      <c r="M122" t="str">
        <f>IF(OR($A122="", M$5=""), "", IF(COUNTIFS(【データ】蓄積用!A$2:A$10000, M$5, 【データ】蓄積用!C$2:C$10000, $A122, 【データ】蓄積用!D$2:D$10000, "&gt;=3000", 【データ】蓄積用!E$2:E$10000, "&gt;=1500")&gt;0, "〇", IF(COUNTIFS(【データ】蓄積用!A$2:A$10000, M$5, 【データ】蓄積用!C$2:C$10000, $A122, 【データ】蓄積用!Q$2:Q$10000, 1, 【データ】蓄積用!AC$2:AC$10000, "&gt;=4.0")&gt;0, "〇", "×")))</f>
        <v>×</v>
      </c>
      <c r="N122" t="str">
        <f>IF(OR($A122="", N$5=""), "", IF(COUNTIFS(【データ】蓄積用!A$2:A$10000, N$5, 【データ】蓄積用!C$2:C$10000, $A122, 【データ】蓄積用!D$2:D$10000, "&gt;=3000", 【データ】蓄積用!E$2:E$10000, "&gt;=1500")&gt;0, "〇", IF(COUNTIFS(【データ】蓄積用!A$2:A$10000, N$5, 【データ】蓄積用!C$2:C$10000, $A122, 【データ】蓄積用!Q$2:Q$10000, 1, 【データ】蓄積用!AC$2:AC$10000, "&gt;=4.0")&gt;0, "〇", "×")))</f>
        <v>×</v>
      </c>
      <c r="O122" t="str">
        <f>IF(OR($A122="", O$5=""), "", IF(COUNTIFS(【データ】蓄積用!A$2:A$10000, O$5, 【データ】蓄積用!C$2:C$10000, $A122, 【データ】蓄積用!D$2:D$10000, "&gt;=3000", 【データ】蓄積用!E$2:E$10000, "&gt;=1500")&gt;0, "〇", IF(COUNTIFS(【データ】蓄積用!A$2:A$10000, O$5, 【データ】蓄積用!C$2:C$10000, $A122, 【データ】蓄積用!Q$2:Q$10000, 1, 【データ】蓄積用!AC$2:AC$10000, "&gt;=4.0")&gt;0, "〇", "×")))</f>
        <v>×</v>
      </c>
      <c r="P122" t="str">
        <f>IF(OR($A122="", P$5=""), "", IF(COUNTIFS(【データ】蓄積用!A$2:A$10000, P$5, 【データ】蓄積用!C$2:C$10000, $A122, 【データ】蓄積用!D$2:D$10000, "&gt;=3000", 【データ】蓄積用!E$2:E$10000, "&gt;=1500")&gt;0, "〇", IF(COUNTIFS(【データ】蓄積用!A$2:A$10000, P$5, 【データ】蓄積用!C$2:C$10000, $A122, 【データ】蓄積用!Q$2:Q$10000, 1, 【データ】蓄積用!AC$2:AC$10000, "&gt;=4.0")&gt;0, "〇", "×")))</f>
        <v>×</v>
      </c>
      <c r="Q122" t="str">
        <f>IF(OR($A122="", Q$5=""), "", IF(COUNTIFS(【データ】蓄積用!A$2:A$10000, Q$5, 【データ】蓄積用!C$2:C$10000, $A122, 【データ】蓄積用!D$2:D$10000, "&gt;=3000", 【データ】蓄積用!E$2:E$10000, "&gt;=1500")&gt;0, "〇", IF(COUNTIFS(【データ】蓄積用!A$2:A$10000, Q$5, 【データ】蓄積用!C$2:C$10000, $A122, 【データ】蓄積用!Q$2:Q$10000, 1, 【データ】蓄積用!AC$2:AC$10000, "&gt;=4.0")&gt;0, "〇", "×")))</f>
        <v>×</v>
      </c>
      <c r="R122" t="str">
        <f>IF(OR($A122="", R$5=""), "", IF(COUNTIFS(【データ】蓄積用!A$2:A$10000, R$5, 【データ】蓄積用!C$2:C$10000, $A122, 【データ】蓄積用!D$2:D$10000, "&gt;=3000", 【データ】蓄積用!E$2:E$10000, "&gt;=1500")&gt;0, "〇", IF(COUNTIFS(【データ】蓄積用!A$2:A$10000, R$5, 【データ】蓄積用!C$2:C$10000, $A122, 【データ】蓄積用!Q$2:Q$10000, 1, 【データ】蓄積用!AC$2:AC$10000, "&gt;=4.0")&gt;0, "〇", "×")))</f>
        <v>×</v>
      </c>
      <c r="S122" t="str">
        <f>IF(OR($A122="", S$5=""), "", IF(COUNTIFS(【データ】蓄積用!A$2:A$10000, S$5, 【データ】蓄積用!C$2:C$10000, $A122, 【データ】蓄積用!D$2:D$10000, "&gt;=3000", 【データ】蓄積用!E$2:E$10000, "&gt;=1500")&gt;0, "〇", IF(COUNTIFS(【データ】蓄積用!A$2:A$10000, S$5, 【データ】蓄積用!C$2:C$10000, $A122, 【データ】蓄積用!Q$2:Q$10000, 1, 【データ】蓄積用!AC$2:AC$10000, "&gt;=4.0")&gt;0, "〇", "×")))</f>
        <v>×</v>
      </c>
      <c r="T122" t="str">
        <f>IF(OR($A122="", T$5=""), "", IF(COUNTIFS(【データ】蓄積用!A$2:A$10000, T$5, 【データ】蓄積用!C$2:C$10000, $A122, 【データ】蓄積用!D$2:D$10000, "&gt;=3000", 【データ】蓄積用!E$2:E$10000, "&gt;=1500")&gt;0, "〇", IF(COUNTIFS(【データ】蓄積用!A$2:A$10000, T$5, 【データ】蓄積用!C$2:C$10000, $A122, 【データ】蓄積用!Q$2:Q$10000, 1, 【データ】蓄積用!AC$2:AC$10000, "&gt;=4.0")&gt;0, "〇", "×")))</f>
        <v>×</v>
      </c>
      <c r="U122" t="str">
        <f>IF(OR($A122="", U$5=""), "", IF(COUNTIFS(【データ】蓄積用!A$2:A$10000, U$5, 【データ】蓄積用!C$2:C$10000, $A122, 【データ】蓄積用!D$2:D$10000, "&gt;=3000", 【データ】蓄積用!E$2:E$10000, "&gt;=1500")&gt;0, "〇", IF(COUNTIFS(【データ】蓄積用!A$2:A$10000, U$5, 【データ】蓄積用!C$2:C$10000, $A122, 【データ】蓄積用!Q$2:Q$10000, 1, 【データ】蓄積用!AC$2:AC$10000, "&gt;=4.0")&gt;0, "〇", "×")))</f>
        <v>×</v>
      </c>
      <c r="V122" t="str">
        <f>IF(OR($A122="", V$5=""), "", IF(COUNTIFS(【データ】蓄積用!A$2:A$10000, V$5, 【データ】蓄積用!C$2:C$10000, $A122, 【データ】蓄積用!D$2:D$10000, "&gt;=3000", 【データ】蓄積用!E$2:E$10000, "&gt;=1500")&gt;0, "〇", IF(COUNTIFS(【データ】蓄積用!A$2:A$10000, V$5, 【データ】蓄積用!C$2:C$10000, $A122, 【データ】蓄積用!Q$2:Q$10000, 1, 【データ】蓄積用!AC$2:AC$10000, "&gt;=4.0")&gt;0, "〇", "×")))</f>
        <v>×</v>
      </c>
      <c r="W122" t="str">
        <f>IF(OR($A122="", W$5=""), "", IF(COUNTIFS(【データ】蓄積用!A$2:A$10000, W$5, 【データ】蓄積用!C$2:C$10000, $A122, 【データ】蓄積用!D$2:D$10000, "&gt;=3000", 【データ】蓄積用!E$2:E$10000, "&gt;=1500")&gt;0, "〇", IF(COUNTIFS(【データ】蓄積用!A$2:A$10000, W$5, 【データ】蓄積用!C$2:C$10000, $A122, 【データ】蓄積用!Q$2:Q$10000, 1, 【データ】蓄積用!AC$2:AC$10000, "&gt;=4.0")&gt;0, "〇", "×")))</f>
        <v>×</v>
      </c>
      <c r="X122" t="str">
        <f>IF(OR($A122="", X$5=""), "", IF(COUNTIFS(【データ】蓄積用!A$2:A$10000, X$5, 【データ】蓄積用!C$2:C$10000, $A122, 【データ】蓄積用!D$2:D$10000, "&gt;=3000", 【データ】蓄積用!E$2:E$10000, "&gt;=1500")&gt;0, "〇", IF(COUNTIFS(【データ】蓄積用!A$2:A$10000, X$5, 【データ】蓄積用!C$2:C$10000, $A122, 【データ】蓄積用!Q$2:Q$10000, 1, 【データ】蓄積用!AC$2:AC$10000, "&gt;=4.0")&gt;0, "〇", "×")))</f>
        <v>×</v>
      </c>
      <c r="Y122" t="str">
        <f>IF(OR($A122="", Y$5=""), "", IF(COUNTIFS(【データ】蓄積用!A$2:A$10000, Y$5, 【データ】蓄積用!C$2:C$10000, $A122, 【データ】蓄積用!D$2:D$10000, "&gt;=3000", 【データ】蓄積用!E$2:E$10000, "&gt;=1500")&gt;0, "〇", IF(COUNTIFS(【データ】蓄積用!A$2:A$10000, Y$5, 【データ】蓄積用!C$2:C$10000, $A122, 【データ】蓄積用!Q$2:Q$10000, 1, 【データ】蓄積用!AC$2:AC$10000, "&gt;=4.0")&gt;0, "〇", "×")))</f>
        <v>×</v>
      </c>
      <c r="Z122" t="str">
        <f>IF(OR($A122="", Z$5=""), "", IF(COUNTIFS(【データ】蓄積用!A$2:A$10000, Z$5, 【データ】蓄積用!C$2:C$10000, $A122, 【データ】蓄積用!D$2:D$10000, "&gt;=3000", 【データ】蓄積用!E$2:E$10000, "&gt;=1500")&gt;0, "〇", IF(COUNTIFS(【データ】蓄積用!A$2:A$10000, Z$5, 【データ】蓄積用!C$2:C$10000, $A122, 【データ】蓄積用!Q$2:Q$10000, 1, 【データ】蓄積用!AC$2:AC$10000, "&gt;=4.0")&gt;0, "〇", "×")))</f>
        <v>×</v>
      </c>
      <c r="AA122" t="str">
        <f>IF(OR($A122="", AA$5=""), "", IF(COUNTIFS(【データ】蓄積用!A$2:A$10000, AA$5, 【データ】蓄積用!C$2:C$10000, $A122, 【データ】蓄積用!D$2:D$10000, "&gt;=3000", 【データ】蓄積用!E$2:E$10000, "&gt;=1500")&gt;0, "〇", IF(COUNTIFS(【データ】蓄積用!A$2:A$10000, AA$5, 【データ】蓄積用!C$2:C$10000, $A122, 【データ】蓄積用!Q$2:Q$10000, 1, 【データ】蓄積用!AC$2:AC$10000, "&gt;=4.0")&gt;0, "〇", "×")))</f>
        <v>×</v>
      </c>
      <c r="AB122" t="str">
        <f>IF(OR($A122="", AB$5=""), "", IF(COUNTIFS(【データ】蓄積用!A$2:A$10000, AB$5, 【データ】蓄積用!C$2:C$10000, $A122, 【データ】蓄積用!D$2:D$10000, "&gt;=3000", 【データ】蓄積用!E$2:E$10000, "&gt;=1500")&gt;0, "〇", IF(COUNTIFS(【データ】蓄積用!A$2:A$10000, AB$5, 【データ】蓄積用!C$2:C$10000, $A122, 【データ】蓄積用!Q$2:Q$10000, 1, 【データ】蓄積用!AC$2:AC$10000, "&gt;=4.0")&gt;0, "〇", "×")))</f>
        <v>×</v>
      </c>
      <c r="AC122" t="str">
        <f>IF(OR($A122="", AC$5=""), "", IF(COUNTIFS(【データ】蓄積用!A$2:A$10000, AC$5, 【データ】蓄積用!C$2:C$10000, $A122, 【データ】蓄積用!D$2:D$10000, "&gt;=3000", 【データ】蓄積用!E$2:E$10000, "&gt;=1500")&gt;0, "〇", IF(COUNTIFS(【データ】蓄積用!A$2:A$10000, AC$5, 【データ】蓄積用!C$2:C$10000, $A122, 【データ】蓄積用!Q$2:Q$10000, 1, 【データ】蓄積用!AC$2:AC$10000, "&gt;=4.0")&gt;0, "〇", "×")))</f>
        <v>×</v>
      </c>
      <c r="AD122" t="str">
        <f>IF(OR($A122="", AD$5=""), "", IF(COUNTIFS(【データ】蓄積用!A$2:A$10000, AD$5, 【データ】蓄積用!C$2:C$10000, $A122, 【データ】蓄積用!D$2:D$10000, "&gt;=3000", 【データ】蓄積用!E$2:E$10000, "&gt;=1500")&gt;0, "〇", IF(COUNTIFS(【データ】蓄積用!A$2:A$10000, AD$5, 【データ】蓄積用!C$2:C$10000, $A122, 【データ】蓄積用!Q$2:Q$10000, 1, 【データ】蓄積用!AC$2:AC$10000, "&gt;=4.0")&gt;0, "〇", "×")))</f>
        <v>×</v>
      </c>
      <c r="AE122" t="str">
        <f>IF(OR($A122="", AE$5=""), "", IF(COUNTIFS(【データ】蓄積用!A$2:A$10000, AE$5, 【データ】蓄積用!C$2:C$10000, $A122, 【データ】蓄積用!D$2:D$10000, "&gt;=3000", 【データ】蓄積用!E$2:E$10000, "&gt;=1500")&gt;0, "〇", IF(COUNTIFS(【データ】蓄積用!A$2:A$10000, AE$5, 【データ】蓄積用!C$2:C$10000, $A122, 【データ】蓄積用!Q$2:Q$10000, 1, 【データ】蓄積用!AC$2:AC$10000, "&gt;=4.0")&gt;0, "〇", "×")))</f>
        <v>×</v>
      </c>
      <c r="AF122" t="str">
        <f>IF(OR($A122="", AF$5=""), "", IF(COUNTIFS(【データ】蓄積用!A$2:A$10000, AF$5, 【データ】蓄積用!C$2:C$10000, $A122, 【データ】蓄積用!D$2:D$10000, "&gt;=3000", 【データ】蓄積用!E$2:E$10000, "&gt;=1500")&gt;0, "〇", IF(COUNTIFS(【データ】蓄積用!A$2:A$10000, AF$5, 【データ】蓄積用!C$2:C$10000, $A122, 【データ】蓄積用!Q$2:Q$10000, 1, 【データ】蓄積用!AC$2:AC$10000, "&gt;=4.0")&gt;0, "〇", "×")))</f>
        <v>×</v>
      </c>
      <c r="AG122" t="str">
        <f>IF(OR($A122="", AG$5=""), "", IF(COUNTIFS(【データ】蓄積用!A$2:A$10000, AG$5, 【データ】蓄積用!C$2:C$10000, $A122, 【データ】蓄積用!D$2:D$10000, "&gt;=3000", 【データ】蓄積用!E$2:E$10000, "&gt;=1500")&gt;0, "〇", IF(COUNTIFS(【データ】蓄積用!A$2:A$10000, AG$5, 【データ】蓄積用!C$2:C$10000, $A122, 【データ】蓄積用!Q$2:Q$10000, 1, 【データ】蓄積用!AC$2:AC$10000, "&gt;=4.0")&gt;0, "〇", "×")))</f>
        <v>×</v>
      </c>
      <c r="AH122" t="str">
        <f>IF(OR($A122="", AH$5=""), "", IF(COUNTIFS(【データ】蓄積用!A$2:A$10000, AH$5, 【データ】蓄積用!C$2:C$10000, $A122, 【データ】蓄積用!D$2:D$10000, "&gt;=3000", 【データ】蓄積用!E$2:E$10000, "&gt;=1500")&gt;0, "〇", IF(COUNTIFS(【データ】蓄積用!A$2:A$10000, AH$5, 【データ】蓄積用!C$2:C$10000, $A122, 【データ】蓄積用!Q$2:Q$10000, 1, 【データ】蓄積用!AC$2:AC$10000, "&gt;=4.0")&gt;0, "〇", "×")))</f>
        <v>×</v>
      </c>
      <c r="AI122" t="str">
        <f>IF(OR($A122="", AI$5=""), "", IF(COUNTIFS(【データ】蓄積用!A$2:A$10000, AI$5, 【データ】蓄積用!C$2:C$10000, $A122, 【データ】蓄積用!D$2:D$10000, "&gt;=3000", 【データ】蓄積用!E$2:E$10000, "&gt;=1500")&gt;0, "〇", IF(COUNTIFS(【データ】蓄積用!A$2:A$10000, AI$5, 【データ】蓄積用!C$2:C$10000, $A122, 【データ】蓄積用!Q$2:Q$10000, 1, 【データ】蓄積用!AC$2:AC$10000, "&gt;=4.0")&gt;0, "〇", "×")))</f>
        <v>×</v>
      </c>
      <c r="AJ122" t="str">
        <f>IF(OR($A122="", AJ$5=""), "", IF(COUNTIFS(【データ】蓄積用!A$2:A$10000, AJ$5, 【データ】蓄積用!C$2:C$10000, $A122, 【データ】蓄積用!D$2:D$10000, "&gt;=3000", 【データ】蓄積用!E$2:E$10000, "&gt;=1500")&gt;0, "〇", IF(COUNTIFS(【データ】蓄積用!A$2:A$10000, AJ$5, 【データ】蓄積用!C$2:C$10000, $A122, 【データ】蓄積用!Q$2:Q$10000, 1, 【データ】蓄積用!AC$2:AC$10000, "&gt;=4.0")&gt;0, "〇", "×")))</f>
        <v>×</v>
      </c>
      <c r="AK122" t="str">
        <f>IF(OR($A122="", AK$5=""), "", IF(COUNTIFS(【データ】蓄積用!A$2:A$10000, AK$5, 【データ】蓄積用!C$2:C$10000, $A122, 【データ】蓄積用!D$2:D$10000, "&gt;=3000", 【データ】蓄積用!E$2:E$10000, "&gt;=1500")&gt;0, "〇", IF(COUNTIFS(【データ】蓄積用!A$2:A$10000, AK$5, 【データ】蓄積用!C$2:C$10000, $A122, 【データ】蓄積用!Q$2:Q$10000, 1, 【データ】蓄積用!AC$2:AC$10000, "&gt;=4.0")&gt;0, "〇", "×")))</f>
        <v>×</v>
      </c>
      <c r="AL122" t="str">
        <f>IF(OR($A122="", AL$5=""), "", IF(COUNTIFS(【データ】蓄積用!A$2:A$10000, AL$5, 【データ】蓄積用!C$2:C$10000, $A122, 【データ】蓄積用!D$2:D$10000, "&gt;=3000", 【データ】蓄積用!E$2:E$10000, "&gt;=1500")&gt;0, "〇", IF(COUNTIFS(【データ】蓄積用!A$2:A$10000, AL$5, 【データ】蓄積用!C$2:C$10000, $A122, 【データ】蓄積用!Q$2:Q$10000, 1, 【データ】蓄積用!AC$2:AC$10000, "&gt;=4.0")&gt;0, "〇", "×")))</f>
        <v>×</v>
      </c>
      <c r="AM122" t="str">
        <f>IF(OR($A122="", AM$5=""), "", IF(COUNTIFS(【データ】蓄積用!A$2:A$10000, AM$5, 【データ】蓄積用!C$2:C$10000, $A122, 【データ】蓄積用!D$2:D$10000, "&gt;=3000", 【データ】蓄積用!E$2:E$10000, "&gt;=1500")&gt;0, "〇", IF(COUNTIFS(【データ】蓄積用!A$2:A$10000, AM$5, 【データ】蓄積用!C$2:C$10000, $A122, 【データ】蓄積用!Q$2:Q$10000, 1, 【データ】蓄積用!AC$2:AC$10000, "&gt;=4.0")&gt;0, "〇", "×")))</f>
        <v>×</v>
      </c>
      <c r="AN122" t="str">
        <f>IF(OR($A122="", AN$5=""), "", IF(COUNTIFS(【データ】蓄積用!A$2:A$10000, AN$5, 【データ】蓄積用!C$2:C$10000, $A122, 【データ】蓄積用!D$2:D$10000, "&gt;=3000", 【データ】蓄積用!E$2:E$10000, "&gt;=1500")&gt;0, "〇", IF(COUNTIFS(【データ】蓄積用!A$2:A$10000, AN$5, 【データ】蓄積用!C$2:C$10000, $A122, 【データ】蓄積用!Q$2:Q$10000, 1, 【データ】蓄積用!AC$2:AC$10000, "&gt;=4.0")&gt;0, "〇", "×")))</f>
        <v>×</v>
      </c>
      <c r="AO122" t="str">
        <f>IF(OR($A122="", AO$5=""), "", IF(COUNTIFS(【データ】蓄積用!A$2:A$10000, AO$5, 【データ】蓄積用!C$2:C$10000, $A122, 【データ】蓄積用!D$2:D$10000, "&gt;=3000", 【データ】蓄積用!E$2:E$10000, "&gt;=1500")&gt;0, "〇", IF(COUNTIFS(【データ】蓄積用!A$2:A$10000, AO$5, 【データ】蓄積用!C$2:C$10000, $A122, 【データ】蓄積用!Q$2:Q$10000, 1, 【データ】蓄積用!AC$2:AC$10000, "&gt;=4.0")&gt;0, "〇", "×")))</f>
        <v>×</v>
      </c>
      <c r="AP122" t="str">
        <f>IF(OR($A122="", AP$5=""), "", IF(COUNTIFS(【データ】蓄積用!A$2:A$10000, AP$5, 【データ】蓄積用!C$2:C$10000, $A122, 【データ】蓄積用!D$2:D$10000, "&gt;=3000", 【データ】蓄積用!E$2:E$10000, "&gt;=1500")&gt;0, "〇", IF(COUNTIFS(【データ】蓄積用!A$2:A$10000, AP$5, 【データ】蓄積用!C$2:C$10000, $A122, 【データ】蓄積用!Q$2:Q$10000, 1, 【データ】蓄積用!AC$2:AC$10000, "&gt;=4.0")&gt;0, "〇", "×")))</f>
        <v>×</v>
      </c>
      <c r="AQ122" t="str">
        <f>IF(OR($A122="", AQ$5=""), "", IF(COUNTIFS(【データ】蓄積用!A$2:A$10000, AQ$5, 【データ】蓄積用!C$2:C$10000, $A122, 【データ】蓄積用!D$2:D$10000, "&gt;=3000", 【データ】蓄積用!E$2:E$10000, "&gt;=1500")&gt;0, "〇", IF(COUNTIFS(【データ】蓄積用!A$2:A$10000, AQ$5, 【データ】蓄積用!C$2:C$10000, $A122, 【データ】蓄積用!Q$2:Q$10000, 1, 【データ】蓄積用!AC$2:AC$10000, "&gt;=4.0")&gt;0, "〇", "×")))</f>
        <v>〇</v>
      </c>
      <c r="AR122" t="str">
        <f>IF(OR($A122="", AR$5=""), "", IF(COUNTIFS(【データ】蓄積用!A$2:A$10000, AR$5, 【データ】蓄積用!C$2:C$10000, $A122, 【データ】蓄積用!D$2:D$10000, "&gt;=3000", 【データ】蓄積用!E$2:E$10000, "&gt;=1500")&gt;0, "〇", IF(COUNTIFS(【データ】蓄積用!A$2:A$10000, AR$5, 【データ】蓄積用!C$2:C$10000, $A122, 【データ】蓄積用!Q$2:Q$10000, 1, 【データ】蓄積用!AC$2:AC$10000, "&gt;=4.0")&gt;0, "〇", "×")))</f>
        <v>×</v>
      </c>
      <c r="AS122" t="str">
        <f>IF(OR($A122="", AS$5=""), "", IF(COUNTIFS(【データ】蓄積用!A$2:A$10000, AS$5, 【データ】蓄積用!C$2:C$10000, $A122, 【データ】蓄積用!D$2:D$10000, "&gt;=3000", 【データ】蓄積用!E$2:E$10000, "&gt;=1500")&gt;0, "〇", IF(COUNTIFS(【データ】蓄積用!A$2:A$10000, AS$5, 【データ】蓄積用!C$2:C$10000, $A122, 【データ】蓄積用!Q$2:Q$10000, 1, 【データ】蓄積用!AC$2:AC$10000, "&gt;=4.0")&gt;0, "〇", "×")))</f>
        <v>×</v>
      </c>
      <c r="AT122" t="str">
        <f>IF(OR($A122="", AT$5=""), "", IF(COUNTIFS(【データ】蓄積用!A$2:A$10000, AT$5, 【データ】蓄積用!C$2:C$10000, $A122, 【データ】蓄積用!D$2:D$10000, "&gt;=3000", 【データ】蓄積用!E$2:E$10000, "&gt;=1500")&gt;0, "〇", IF(COUNTIFS(【データ】蓄積用!A$2:A$10000, AT$5, 【データ】蓄積用!C$2:C$10000, $A122, 【データ】蓄積用!Q$2:Q$10000, 1, 【データ】蓄積用!AC$2:AC$10000, "&gt;=4.0")&gt;0, "〇", "×")))</f>
        <v>×</v>
      </c>
      <c r="AU122" t="str">
        <f>IF(OR($A122="", AU$5=""), "", IF(COUNTIFS(【データ】蓄積用!A$2:A$10000, AU$5, 【データ】蓄積用!C$2:C$10000, $A122, 【データ】蓄積用!D$2:D$10000, "&gt;=3000", 【データ】蓄積用!E$2:E$10000, "&gt;=1500")&gt;0, "〇", IF(COUNTIFS(【データ】蓄積用!A$2:A$10000, AU$5, 【データ】蓄積用!C$2:C$10000, $A122, 【データ】蓄積用!Q$2:Q$10000, 1, 【データ】蓄積用!AC$2:AC$10000, "&gt;=4.0")&gt;0, "〇", "×")))</f>
        <v>×</v>
      </c>
      <c r="AV122" t="str">
        <f>IF(OR($A122="", AV$5=""), "", IF(COUNTIFS(【データ】蓄積用!A$2:A$10000, AV$5, 【データ】蓄積用!C$2:C$10000, $A122, 【データ】蓄積用!D$2:D$10000, "&gt;=3000", 【データ】蓄積用!E$2:E$10000, "&gt;=1500")&gt;0, "〇", IF(COUNTIFS(【データ】蓄積用!A$2:A$10000, AV$5, 【データ】蓄積用!C$2:C$10000, $A122, 【データ】蓄積用!Q$2:Q$10000, 1, 【データ】蓄積用!AC$2:AC$10000, "&gt;=4.0")&gt;0, "〇", "×")))</f>
        <v>×</v>
      </c>
      <c r="AW122" t="str">
        <f>IF(OR($A122="", AW$5=""), "", IF(COUNTIFS(【データ】蓄積用!A$2:A$10000, AW$5, 【データ】蓄積用!C$2:C$10000, $A122, 【データ】蓄積用!D$2:D$10000, "&gt;=3000", 【データ】蓄積用!E$2:E$10000, "&gt;=1500")&gt;0, "〇", IF(COUNTIFS(【データ】蓄積用!A$2:A$10000, AW$5, 【データ】蓄積用!C$2:C$10000, $A122, 【データ】蓄積用!Q$2:Q$10000, 1, 【データ】蓄積用!AC$2:AC$10000, "&gt;=4.0")&gt;0, "〇", "×")))</f>
        <v>×</v>
      </c>
      <c r="AX122" t="str">
        <f>IF(OR($A122="", AX$5=""), "", IF(COUNTIFS(【データ】蓄積用!A$2:A$10000, AX$5, 【データ】蓄積用!C$2:C$10000, $A122, 【データ】蓄積用!D$2:D$10000, "&gt;=3000", 【データ】蓄積用!E$2:E$10000, "&gt;=1500")&gt;0, "〇", IF(COUNTIFS(【データ】蓄積用!A$2:A$10000, AX$5, 【データ】蓄積用!C$2:C$10000, $A122, 【データ】蓄積用!Q$2:Q$10000, 1, 【データ】蓄積用!AC$2:AC$10000, "&gt;=4.0")&gt;0, "〇", "×")))</f>
        <v>×</v>
      </c>
      <c r="AY122" t="str">
        <f>IF(OR($A122="", AY$5=""), "", IF(COUNTIFS(【データ】蓄積用!A$2:A$10000, AY$5, 【データ】蓄積用!C$2:C$10000, $A122, 【データ】蓄積用!D$2:D$10000, "&gt;=3000", 【データ】蓄積用!E$2:E$10000, "&gt;=1500")&gt;0, "〇", IF(COUNTIFS(【データ】蓄積用!A$2:A$10000, AY$5, 【データ】蓄積用!C$2:C$10000, $A122, 【データ】蓄積用!Q$2:Q$10000, 1, 【データ】蓄積用!AC$2:AC$10000, "&gt;=4.0")&gt;0, "〇", "×")))</f>
        <v/>
      </c>
    </row>
    <row r="123" spans="1:51">
      <c r="A123">
        <v>732</v>
      </c>
      <c r="B123" t="str">
        <f>IF(OR($A123="", B$5=""), "", IF(COUNTIFS(【データ】蓄積用!A$2:A$10000, B$5, 【データ】蓄積用!C$2:C$10000, $A123, 【データ】蓄積用!D$2:D$10000, "&gt;=3000", 【データ】蓄積用!E$2:E$10000, "&gt;=1500")&gt;0, "〇", IF(COUNTIFS(【データ】蓄積用!A$2:A$10000, B$5, 【データ】蓄積用!C$2:C$10000, $A123, 【データ】蓄積用!Q$2:Q$10000, 1, 【データ】蓄積用!AC$2:AC$10000, "&gt;=4.0")&gt;0, "〇", "×")))</f>
        <v>×</v>
      </c>
      <c r="C123" t="str">
        <f>IF(OR($A123="", C$5=""), "", IF(COUNTIFS(【データ】蓄積用!A$2:A$10000, C$5, 【データ】蓄積用!C$2:C$10000, $A123, 【データ】蓄積用!D$2:D$10000, "&gt;=3000", 【データ】蓄積用!E$2:E$10000, "&gt;=1500")&gt;0, "〇", IF(COUNTIFS(【データ】蓄積用!A$2:A$10000, C$5, 【データ】蓄積用!C$2:C$10000, $A123, 【データ】蓄積用!Q$2:Q$10000, 1, 【データ】蓄積用!AC$2:AC$10000, "&gt;=4.0")&gt;0, "〇", "×")))</f>
        <v>×</v>
      </c>
      <c r="D123" t="str">
        <f>IF(OR($A123="", D$5=""), "", IF(COUNTIFS(【データ】蓄積用!A$2:A$10000, D$5, 【データ】蓄積用!C$2:C$10000, $A123, 【データ】蓄積用!D$2:D$10000, "&gt;=3000", 【データ】蓄積用!E$2:E$10000, "&gt;=1500")&gt;0, "〇", IF(COUNTIFS(【データ】蓄積用!A$2:A$10000, D$5, 【データ】蓄積用!C$2:C$10000, $A123, 【データ】蓄積用!Q$2:Q$10000, 1, 【データ】蓄積用!AC$2:AC$10000, "&gt;=4.0")&gt;0, "〇", "×")))</f>
        <v>×</v>
      </c>
      <c r="E123" t="str">
        <f>IF(OR($A123="", E$5=""), "", IF(COUNTIFS(【データ】蓄積用!A$2:A$10000, E$5, 【データ】蓄積用!C$2:C$10000, $A123, 【データ】蓄積用!D$2:D$10000, "&gt;=3000", 【データ】蓄積用!E$2:E$10000, "&gt;=1500")&gt;0, "〇", IF(COUNTIFS(【データ】蓄積用!A$2:A$10000, E$5, 【データ】蓄積用!C$2:C$10000, $A123, 【データ】蓄積用!Q$2:Q$10000, 1, 【データ】蓄積用!AC$2:AC$10000, "&gt;=4.0")&gt;0, "〇", "×")))</f>
        <v>×</v>
      </c>
      <c r="F123" t="str">
        <f>IF(OR($A123="", F$5=""), "", IF(COUNTIFS(【データ】蓄積用!A$2:A$10000, F$5, 【データ】蓄積用!C$2:C$10000, $A123, 【データ】蓄積用!D$2:D$10000, "&gt;=3000", 【データ】蓄積用!E$2:E$10000, "&gt;=1500")&gt;0, "〇", IF(COUNTIFS(【データ】蓄積用!A$2:A$10000, F$5, 【データ】蓄積用!C$2:C$10000, $A123, 【データ】蓄積用!Q$2:Q$10000, 1, 【データ】蓄積用!AC$2:AC$10000, "&gt;=4.0")&gt;0, "〇", "×")))</f>
        <v>×</v>
      </c>
      <c r="G123" t="str">
        <f>IF(OR($A123="", G$5=""), "", IF(COUNTIFS(【データ】蓄積用!A$2:A$10000, G$5, 【データ】蓄積用!C$2:C$10000, $A123, 【データ】蓄積用!D$2:D$10000, "&gt;=3000", 【データ】蓄積用!E$2:E$10000, "&gt;=1500")&gt;0, "〇", IF(COUNTIFS(【データ】蓄積用!A$2:A$10000, G$5, 【データ】蓄積用!C$2:C$10000, $A123, 【データ】蓄積用!Q$2:Q$10000, 1, 【データ】蓄積用!AC$2:AC$10000, "&gt;=4.0")&gt;0, "〇", "×")))</f>
        <v>×</v>
      </c>
      <c r="H123" t="str">
        <f>IF(OR($A123="", H$5=""), "", IF(COUNTIFS(【データ】蓄積用!A$2:A$10000, H$5, 【データ】蓄積用!C$2:C$10000, $A123, 【データ】蓄積用!D$2:D$10000, "&gt;=3000", 【データ】蓄積用!E$2:E$10000, "&gt;=1500")&gt;0, "〇", IF(COUNTIFS(【データ】蓄積用!A$2:A$10000, H$5, 【データ】蓄積用!C$2:C$10000, $A123, 【データ】蓄積用!Q$2:Q$10000, 1, 【データ】蓄積用!AC$2:AC$10000, "&gt;=4.0")&gt;0, "〇", "×")))</f>
        <v>×</v>
      </c>
      <c r="I123" t="str">
        <f>IF(OR($A123="", I$5=""), "", IF(COUNTIFS(【データ】蓄積用!A$2:A$10000, I$5, 【データ】蓄積用!C$2:C$10000, $A123, 【データ】蓄積用!D$2:D$10000, "&gt;=3000", 【データ】蓄積用!E$2:E$10000, "&gt;=1500")&gt;0, "〇", IF(COUNTIFS(【データ】蓄積用!A$2:A$10000, I$5, 【データ】蓄積用!C$2:C$10000, $A123, 【データ】蓄積用!Q$2:Q$10000, 1, 【データ】蓄積用!AC$2:AC$10000, "&gt;=4.0")&gt;0, "〇", "×")))</f>
        <v>×</v>
      </c>
      <c r="J123" t="str">
        <f>IF(OR($A123="", J$5=""), "", IF(COUNTIFS(【データ】蓄積用!A$2:A$10000, J$5, 【データ】蓄積用!C$2:C$10000, $A123, 【データ】蓄積用!D$2:D$10000, "&gt;=3000", 【データ】蓄積用!E$2:E$10000, "&gt;=1500")&gt;0, "〇", IF(COUNTIFS(【データ】蓄積用!A$2:A$10000, J$5, 【データ】蓄積用!C$2:C$10000, $A123, 【データ】蓄積用!Q$2:Q$10000, 1, 【データ】蓄積用!AC$2:AC$10000, "&gt;=4.0")&gt;0, "〇", "×")))</f>
        <v>×</v>
      </c>
      <c r="K123" t="str">
        <f>IF(OR($A123="", K$5=""), "", IF(COUNTIFS(【データ】蓄積用!A$2:A$10000, K$5, 【データ】蓄積用!C$2:C$10000, $A123, 【データ】蓄積用!D$2:D$10000, "&gt;=3000", 【データ】蓄積用!E$2:E$10000, "&gt;=1500")&gt;0, "〇", IF(COUNTIFS(【データ】蓄積用!A$2:A$10000, K$5, 【データ】蓄積用!C$2:C$10000, $A123, 【データ】蓄積用!Q$2:Q$10000, 1, 【データ】蓄積用!AC$2:AC$10000, "&gt;=4.0")&gt;0, "〇", "×")))</f>
        <v>×</v>
      </c>
      <c r="L123" t="str">
        <f>IF(OR($A123="", L$5=""), "", IF(COUNTIFS(【データ】蓄積用!A$2:A$10000, L$5, 【データ】蓄積用!C$2:C$10000, $A123, 【データ】蓄積用!D$2:D$10000, "&gt;=3000", 【データ】蓄積用!E$2:E$10000, "&gt;=1500")&gt;0, "〇", IF(COUNTIFS(【データ】蓄積用!A$2:A$10000, L$5, 【データ】蓄積用!C$2:C$10000, $A123, 【データ】蓄積用!Q$2:Q$10000, 1, 【データ】蓄積用!AC$2:AC$10000, "&gt;=4.0")&gt;0, "〇", "×")))</f>
        <v>×</v>
      </c>
      <c r="M123" t="str">
        <f>IF(OR($A123="", M$5=""), "", IF(COUNTIFS(【データ】蓄積用!A$2:A$10000, M$5, 【データ】蓄積用!C$2:C$10000, $A123, 【データ】蓄積用!D$2:D$10000, "&gt;=3000", 【データ】蓄積用!E$2:E$10000, "&gt;=1500")&gt;0, "〇", IF(COUNTIFS(【データ】蓄積用!A$2:A$10000, M$5, 【データ】蓄積用!C$2:C$10000, $A123, 【データ】蓄積用!Q$2:Q$10000, 1, 【データ】蓄積用!AC$2:AC$10000, "&gt;=4.0")&gt;0, "〇", "×")))</f>
        <v>×</v>
      </c>
      <c r="N123" t="str">
        <f>IF(OR($A123="", N$5=""), "", IF(COUNTIFS(【データ】蓄積用!A$2:A$10000, N$5, 【データ】蓄積用!C$2:C$10000, $A123, 【データ】蓄積用!D$2:D$10000, "&gt;=3000", 【データ】蓄積用!E$2:E$10000, "&gt;=1500")&gt;0, "〇", IF(COUNTIFS(【データ】蓄積用!A$2:A$10000, N$5, 【データ】蓄積用!C$2:C$10000, $A123, 【データ】蓄積用!Q$2:Q$10000, 1, 【データ】蓄積用!AC$2:AC$10000, "&gt;=4.0")&gt;0, "〇", "×")))</f>
        <v>×</v>
      </c>
      <c r="O123" t="str">
        <f>IF(OR($A123="", O$5=""), "", IF(COUNTIFS(【データ】蓄積用!A$2:A$10000, O$5, 【データ】蓄積用!C$2:C$10000, $A123, 【データ】蓄積用!D$2:D$10000, "&gt;=3000", 【データ】蓄積用!E$2:E$10000, "&gt;=1500")&gt;0, "〇", IF(COUNTIFS(【データ】蓄積用!A$2:A$10000, O$5, 【データ】蓄積用!C$2:C$10000, $A123, 【データ】蓄積用!Q$2:Q$10000, 1, 【データ】蓄積用!AC$2:AC$10000, "&gt;=4.0")&gt;0, "〇", "×")))</f>
        <v>×</v>
      </c>
      <c r="P123" t="str">
        <f>IF(OR($A123="", P$5=""), "", IF(COUNTIFS(【データ】蓄積用!A$2:A$10000, P$5, 【データ】蓄積用!C$2:C$10000, $A123, 【データ】蓄積用!D$2:D$10000, "&gt;=3000", 【データ】蓄積用!E$2:E$10000, "&gt;=1500")&gt;0, "〇", IF(COUNTIFS(【データ】蓄積用!A$2:A$10000, P$5, 【データ】蓄積用!C$2:C$10000, $A123, 【データ】蓄積用!Q$2:Q$10000, 1, 【データ】蓄積用!AC$2:AC$10000, "&gt;=4.0")&gt;0, "〇", "×")))</f>
        <v>×</v>
      </c>
      <c r="Q123" t="str">
        <f>IF(OR($A123="", Q$5=""), "", IF(COUNTIFS(【データ】蓄積用!A$2:A$10000, Q$5, 【データ】蓄積用!C$2:C$10000, $A123, 【データ】蓄積用!D$2:D$10000, "&gt;=3000", 【データ】蓄積用!E$2:E$10000, "&gt;=1500")&gt;0, "〇", IF(COUNTIFS(【データ】蓄積用!A$2:A$10000, Q$5, 【データ】蓄積用!C$2:C$10000, $A123, 【データ】蓄積用!Q$2:Q$10000, 1, 【データ】蓄積用!AC$2:AC$10000, "&gt;=4.0")&gt;0, "〇", "×")))</f>
        <v>×</v>
      </c>
      <c r="R123" t="str">
        <f>IF(OR($A123="", R$5=""), "", IF(COUNTIFS(【データ】蓄積用!A$2:A$10000, R$5, 【データ】蓄積用!C$2:C$10000, $A123, 【データ】蓄積用!D$2:D$10000, "&gt;=3000", 【データ】蓄積用!E$2:E$10000, "&gt;=1500")&gt;0, "〇", IF(COUNTIFS(【データ】蓄積用!A$2:A$10000, R$5, 【データ】蓄積用!C$2:C$10000, $A123, 【データ】蓄積用!Q$2:Q$10000, 1, 【データ】蓄積用!AC$2:AC$10000, "&gt;=4.0")&gt;0, "〇", "×")))</f>
        <v>×</v>
      </c>
      <c r="S123" t="str">
        <f>IF(OR($A123="", S$5=""), "", IF(COUNTIFS(【データ】蓄積用!A$2:A$10000, S$5, 【データ】蓄積用!C$2:C$10000, $A123, 【データ】蓄積用!D$2:D$10000, "&gt;=3000", 【データ】蓄積用!E$2:E$10000, "&gt;=1500")&gt;0, "〇", IF(COUNTIFS(【データ】蓄積用!A$2:A$10000, S$5, 【データ】蓄積用!C$2:C$10000, $A123, 【データ】蓄積用!Q$2:Q$10000, 1, 【データ】蓄積用!AC$2:AC$10000, "&gt;=4.0")&gt;0, "〇", "×")))</f>
        <v>×</v>
      </c>
      <c r="T123" t="str">
        <f>IF(OR($A123="", T$5=""), "", IF(COUNTIFS(【データ】蓄積用!A$2:A$10000, T$5, 【データ】蓄積用!C$2:C$10000, $A123, 【データ】蓄積用!D$2:D$10000, "&gt;=3000", 【データ】蓄積用!E$2:E$10000, "&gt;=1500")&gt;0, "〇", IF(COUNTIFS(【データ】蓄積用!A$2:A$10000, T$5, 【データ】蓄積用!C$2:C$10000, $A123, 【データ】蓄積用!Q$2:Q$10000, 1, 【データ】蓄積用!AC$2:AC$10000, "&gt;=4.0")&gt;0, "〇", "×")))</f>
        <v>×</v>
      </c>
      <c r="U123" t="str">
        <f>IF(OR($A123="", U$5=""), "", IF(COUNTIFS(【データ】蓄積用!A$2:A$10000, U$5, 【データ】蓄積用!C$2:C$10000, $A123, 【データ】蓄積用!D$2:D$10000, "&gt;=3000", 【データ】蓄積用!E$2:E$10000, "&gt;=1500")&gt;0, "〇", IF(COUNTIFS(【データ】蓄積用!A$2:A$10000, U$5, 【データ】蓄積用!C$2:C$10000, $A123, 【データ】蓄積用!Q$2:Q$10000, 1, 【データ】蓄積用!AC$2:AC$10000, "&gt;=4.0")&gt;0, "〇", "×")))</f>
        <v>×</v>
      </c>
      <c r="V123" t="str">
        <f>IF(OR($A123="", V$5=""), "", IF(COUNTIFS(【データ】蓄積用!A$2:A$10000, V$5, 【データ】蓄積用!C$2:C$10000, $A123, 【データ】蓄積用!D$2:D$10000, "&gt;=3000", 【データ】蓄積用!E$2:E$10000, "&gt;=1500")&gt;0, "〇", IF(COUNTIFS(【データ】蓄積用!A$2:A$10000, V$5, 【データ】蓄積用!C$2:C$10000, $A123, 【データ】蓄積用!Q$2:Q$10000, 1, 【データ】蓄積用!AC$2:AC$10000, "&gt;=4.0")&gt;0, "〇", "×")))</f>
        <v>×</v>
      </c>
      <c r="W123" t="str">
        <f>IF(OR($A123="", W$5=""), "", IF(COUNTIFS(【データ】蓄積用!A$2:A$10000, W$5, 【データ】蓄積用!C$2:C$10000, $A123, 【データ】蓄積用!D$2:D$10000, "&gt;=3000", 【データ】蓄積用!E$2:E$10000, "&gt;=1500")&gt;0, "〇", IF(COUNTIFS(【データ】蓄積用!A$2:A$10000, W$5, 【データ】蓄積用!C$2:C$10000, $A123, 【データ】蓄積用!Q$2:Q$10000, 1, 【データ】蓄積用!AC$2:AC$10000, "&gt;=4.0")&gt;0, "〇", "×")))</f>
        <v>×</v>
      </c>
      <c r="X123" t="str">
        <f>IF(OR($A123="", X$5=""), "", IF(COUNTIFS(【データ】蓄積用!A$2:A$10000, X$5, 【データ】蓄積用!C$2:C$10000, $A123, 【データ】蓄積用!D$2:D$10000, "&gt;=3000", 【データ】蓄積用!E$2:E$10000, "&gt;=1500")&gt;0, "〇", IF(COUNTIFS(【データ】蓄積用!A$2:A$10000, X$5, 【データ】蓄積用!C$2:C$10000, $A123, 【データ】蓄積用!Q$2:Q$10000, 1, 【データ】蓄積用!AC$2:AC$10000, "&gt;=4.0")&gt;0, "〇", "×")))</f>
        <v>×</v>
      </c>
      <c r="Y123" t="str">
        <f>IF(OR($A123="", Y$5=""), "", IF(COUNTIFS(【データ】蓄積用!A$2:A$10000, Y$5, 【データ】蓄積用!C$2:C$10000, $A123, 【データ】蓄積用!D$2:D$10000, "&gt;=3000", 【データ】蓄積用!E$2:E$10000, "&gt;=1500")&gt;0, "〇", IF(COUNTIFS(【データ】蓄積用!A$2:A$10000, Y$5, 【データ】蓄積用!C$2:C$10000, $A123, 【データ】蓄積用!Q$2:Q$10000, 1, 【データ】蓄積用!AC$2:AC$10000, "&gt;=4.0")&gt;0, "〇", "×")))</f>
        <v>×</v>
      </c>
      <c r="Z123" t="str">
        <f>IF(OR($A123="", Z$5=""), "", IF(COUNTIFS(【データ】蓄積用!A$2:A$10000, Z$5, 【データ】蓄積用!C$2:C$10000, $A123, 【データ】蓄積用!D$2:D$10000, "&gt;=3000", 【データ】蓄積用!E$2:E$10000, "&gt;=1500")&gt;0, "〇", IF(COUNTIFS(【データ】蓄積用!A$2:A$10000, Z$5, 【データ】蓄積用!C$2:C$10000, $A123, 【データ】蓄積用!Q$2:Q$10000, 1, 【データ】蓄積用!AC$2:AC$10000, "&gt;=4.0")&gt;0, "〇", "×")))</f>
        <v>×</v>
      </c>
      <c r="AA123" t="str">
        <f>IF(OR($A123="", AA$5=""), "", IF(COUNTIFS(【データ】蓄積用!A$2:A$10000, AA$5, 【データ】蓄積用!C$2:C$10000, $A123, 【データ】蓄積用!D$2:D$10000, "&gt;=3000", 【データ】蓄積用!E$2:E$10000, "&gt;=1500")&gt;0, "〇", IF(COUNTIFS(【データ】蓄積用!A$2:A$10000, AA$5, 【データ】蓄積用!C$2:C$10000, $A123, 【データ】蓄積用!Q$2:Q$10000, 1, 【データ】蓄積用!AC$2:AC$10000, "&gt;=4.0")&gt;0, "〇", "×")))</f>
        <v>×</v>
      </c>
      <c r="AB123" t="str">
        <f>IF(OR($A123="", AB$5=""), "", IF(COUNTIFS(【データ】蓄積用!A$2:A$10000, AB$5, 【データ】蓄積用!C$2:C$10000, $A123, 【データ】蓄積用!D$2:D$10000, "&gt;=3000", 【データ】蓄積用!E$2:E$10000, "&gt;=1500")&gt;0, "〇", IF(COUNTIFS(【データ】蓄積用!A$2:A$10000, AB$5, 【データ】蓄積用!C$2:C$10000, $A123, 【データ】蓄積用!Q$2:Q$10000, 1, 【データ】蓄積用!AC$2:AC$10000, "&gt;=4.0")&gt;0, "〇", "×")))</f>
        <v>×</v>
      </c>
      <c r="AC123" t="str">
        <f>IF(OR($A123="", AC$5=""), "", IF(COUNTIFS(【データ】蓄積用!A$2:A$10000, AC$5, 【データ】蓄積用!C$2:C$10000, $A123, 【データ】蓄積用!D$2:D$10000, "&gt;=3000", 【データ】蓄積用!E$2:E$10000, "&gt;=1500")&gt;0, "〇", IF(COUNTIFS(【データ】蓄積用!A$2:A$10000, AC$5, 【データ】蓄積用!C$2:C$10000, $A123, 【データ】蓄積用!Q$2:Q$10000, 1, 【データ】蓄積用!AC$2:AC$10000, "&gt;=4.0")&gt;0, "〇", "×")))</f>
        <v>×</v>
      </c>
      <c r="AD123" t="str">
        <f>IF(OR($A123="", AD$5=""), "", IF(COUNTIFS(【データ】蓄積用!A$2:A$10000, AD$5, 【データ】蓄積用!C$2:C$10000, $A123, 【データ】蓄積用!D$2:D$10000, "&gt;=3000", 【データ】蓄積用!E$2:E$10000, "&gt;=1500")&gt;0, "〇", IF(COUNTIFS(【データ】蓄積用!A$2:A$10000, AD$5, 【データ】蓄積用!C$2:C$10000, $A123, 【データ】蓄積用!Q$2:Q$10000, 1, 【データ】蓄積用!AC$2:AC$10000, "&gt;=4.0")&gt;0, "〇", "×")))</f>
        <v>×</v>
      </c>
      <c r="AE123" t="str">
        <f>IF(OR($A123="", AE$5=""), "", IF(COUNTIFS(【データ】蓄積用!A$2:A$10000, AE$5, 【データ】蓄積用!C$2:C$10000, $A123, 【データ】蓄積用!D$2:D$10000, "&gt;=3000", 【データ】蓄積用!E$2:E$10000, "&gt;=1500")&gt;0, "〇", IF(COUNTIFS(【データ】蓄積用!A$2:A$10000, AE$5, 【データ】蓄積用!C$2:C$10000, $A123, 【データ】蓄積用!Q$2:Q$10000, 1, 【データ】蓄積用!AC$2:AC$10000, "&gt;=4.0")&gt;0, "〇", "×")))</f>
        <v>×</v>
      </c>
      <c r="AF123" t="str">
        <f>IF(OR($A123="", AF$5=""), "", IF(COUNTIFS(【データ】蓄積用!A$2:A$10000, AF$5, 【データ】蓄積用!C$2:C$10000, $A123, 【データ】蓄積用!D$2:D$10000, "&gt;=3000", 【データ】蓄積用!E$2:E$10000, "&gt;=1500")&gt;0, "〇", IF(COUNTIFS(【データ】蓄積用!A$2:A$10000, AF$5, 【データ】蓄積用!C$2:C$10000, $A123, 【データ】蓄積用!Q$2:Q$10000, 1, 【データ】蓄積用!AC$2:AC$10000, "&gt;=4.0")&gt;0, "〇", "×")))</f>
        <v>×</v>
      </c>
      <c r="AG123" t="str">
        <f>IF(OR($A123="", AG$5=""), "", IF(COUNTIFS(【データ】蓄積用!A$2:A$10000, AG$5, 【データ】蓄積用!C$2:C$10000, $A123, 【データ】蓄積用!D$2:D$10000, "&gt;=3000", 【データ】蓄積用!E$2:E$10000, "&gt;=1500")&gt;0, "〇", IF(COUNTIFS(【データ】蓄積用!A$2:A$10000, AG$5, 【データ】蓄積用!C$2:C$10000, $A123, 【データ】蓄積用!Q$2:Q$10000, 1, 【データ】蓄積用!AC$2:AC$10000, "&gt;=4.0")&gt;0, "〇", "×")))</f>
        <v>×</v>
      </c>
      <c r="AH123" t="str">
        <f>IF(OR($A123="", AH$5=""), "", IF(COUNTIFS(【データ】蓄積用!A$2:A$10000, AH$5, 【データ】蓄積用!C$2:C$10000, $A123, 【データ】蓄積用!D$2:D$10000, "&gt;=3000", 【データ】蓄積用!E$2:E$10000, "&gt;=1500")&gt;0, "〇", IF(COUNTIFS(【データ】蓄積用!A$2:A$10000, AH$5, 【データ】蓄積用!C$2:C$10000, $A123, 【データ】蓄積用!Q$2:Q$10000, 1, 【データ】蓄積用!AC$2:AC$10000, "&gt;=4.0")&gt;0, "〇", "×")))</f>
        <v>×</v>
      </c>
      <c r="AI123" t="str">
        <f>IF(OR($A123="", AI$5=""), "", IF(COUNTIFS(【データ】蓄積用!A$2:A$10000, AI$5, 【データ】蓄積用!C$2:C$10000, $A123, 【データ】蓄積用!D$2:D$10000, "&gt;=3000", 【データ】蓄積用!E$2:E$10000, "&gt;=1500")&gt;0, "〇", IF(COUNTIFS(【データ】蓄積用!A$2:A$10000, AI$5, 【データ】蓄積用!C$2:C$10000, $A123, 【データ】蓄積用!Q$2:Q$10000, 1, 【データ】蓄積用!AC$2:AC$10000, "&gt;=4.0")&gt;0, "〇", "×")))</f>
        <v>×</v>
      </c>
      <c r="AJ123" t="str">
        <f>IF(OR($A123="", AJ$5=""), "", IF(COUNTIFS(【データ】蓄積用!A$2:A$10000, AJ$5, 【データ】蓄積用!C$2:C$10000, $A123, 【データ】蓄積用!D$2:D$10000, "&gt;=3000", 【データ】蓄積用!E$2:E$10000, "&gt;=1500")&gt;0, "〇", IF(COUNTIFS(【データ】蓄積用!A$2:A$10000, AJ$5, 【データ】蓄積用!C$2:C$10000, $A123, 【データ】蓄積用!Q$2:Q$10000, 1, 【データ】蓄積用!AC$2:AC$10000, "&gt;=4.0")&gt;0, "〇", "×")))</f>
        <v>×</v>
      </c>
      <c r="AK123" t="str">
        <f>IF(OR($A123="", AK$5=""), "", IF(COUNTIFS(【データ】蓄積用!A$2:A$10000, AK$5, 【データ】蓄積用!C$2:C$10000, $A123, 【データ】蓄積用!D$2:D$10000, "&gt;=3000", 【データ】蓄積用!E$2:E$10000, "&gt;=1500")&gt;0, "〇", IF(COUNTIFS(【データ】蓄積用!A$2:A$10000, AK$5, 【データ】蓄積用!C$2:C$10000, $A123, 【データ】蓄積用!Q$2:Q$10000, 1, 【データ】蓄積用!AC$2:AC$10000, "&gt;=4.0")&gt;0, "〇", "×")))</f>
        <v>×</v>
      </c>
      <c r="AL123" t="str">
        <f>IF(OR($A123="", AL$5=""), "", IF(COUNTIFS(【データ】蓄積用!A$2:A$10000, AL$5, 【データ】蓄積用!C$2:C$10000, $A123, 【データ】蓄積用!D$2:D$10000, "&gt;=3000", 【データ】蓄積用!E$2:E$10000, "&gt;=1500")&gt;0, "〇", IF(COUNTIFS(【データ】蓄積用!A$2:A$10000, AL$5, 【データ】蓄積用!C$2:C$10000, $A123, 【データ】蓄積用!Q$2:Q$10000, 1, 【データ】蓄積用!AC$2:AC$10000, "&gt;=4.0")&gt;0, "〇", "×")))</f>
        <v>×</v>
      </c>
      <c r="AM123" t="str">
        <f>IF(OR($A123="", AM$5=""), "", IF(COUNTIFS(【データ】蓄積用!A$2:A$10000, AM$5, 【データ】蓄積用!C$2:C$10000, $A123, 【データ】蓄積用!D$2:D$10000, "&gt;=3000", 【データ】蓄積用!E$2:E$10000, "&gt;=1500")&gt;0, "〇", IF(COUNTIFS(【データ】蓄積用!A$2:A$10000, AM$5, 【データ】蓄積用!C$2:C$10000, $A123, 【データ】蓄積用!Q$2:Q$10000, 1, 【データ】蓄積用!AC$2:AC$10000, "&gt;=4.0")&gt;0, "〇", "×")))</f>
        <v>×</v>
      </c>
      <c r="AN123" t="str">
        <f>IF(OR($A123="", AN$5=""), "", IF(COUNTIFS(【データ】蓄積用!A$2:A$10000, AN$5, 【データ】蓄積用!C$2:C$10000, $A123, 【データ】蓄積用!D$2:D$10000, "&gt;=3000", 【データ】蓄積用!E$2:E$10000, "&gt;=1500")&gt;0, "〇", IF(COUNTIFS(【データ】蓄積用!A$2:A$10000, AN$5, 【データ】蓄積用!C$2:C$10000, $A123, 【データ】蓄積用!Q$2:Q$10000, 1, 【データ】蓄積用!AC$2:AC$10000, "&gt;=4.0")&gt;0, "〇", "×")))</f>
        <v>×</v>
      </c>
      <c r="AO123" t="str">
        <f>IF(OR($A123="", AO$5=""), "", IF(COUNTIFS(【データ】蓄積用!A$2:A$10000, AO$5, 【データ】蓄積用!C$2:C$10000, $A123, 【データ】蓄積用!D$2:D$10000, "&gt;=3000", 【データ】蓄積用!E$2:E$10000, "&gt;=1500")&gt;0, "〇", IF(COUNTIFS(【データ】蓄積用!A$2:A$10000, AO$5, 【データ】蓄積用!C$2:C$10000, $A123, 【データ】蓄積用!Q$2:Q$10000, 1, 【データ】蓄積用!AC$2:AC$10000, "&gt;=4.0")&gt;0, "〇", "×")))</f>
        <v>×</v>
      </c>
      <c r="AP123" t="str">
        <f>IF(OR($A123="", AP$5=""), "", IF(COUNTIFS(【データ】蓄積用!A$2:A$10000, AP$5, 【データ】蓄積用!C$2:C$10000, $A123, 【データ】蓄積用!D$2:D$10000, "&gt;=3000", 【データ】蓄積用!E$2:E$10000, "&gt;=1500")&gt;0, "〇", IF(COUNTIFS(【データ】蓄積用!A$2:A$10000, AP$5, 【データ】蓄積用!C$2:C$10000, $A123, 【データ】蓄積用!Q$2:Q$10000, 1, 【データ】蓄積用!AC$2:AC$10000, "&gt;=4.0")&gt;0, "〇", "×")))</f>
        <v>×</v>
      </c>
      <c r="AQ123" t="str">
        <f>IF(OR($A123="", AQ$5=""), "", IF(COUNTIFS(【データ】蓄積用!A$2:A$10000, AQ$5, 【データ】蓄積用!C$2:C$10000, $A123, 【データ】蓄積用!D$2:D$10000, "&gt;=3000", 【データ】蓄積用!E$2:E$10000, "&gt;=1500")&gt;0, "〇", IF(COUNTIFS(【データ】蓄積用!A$2:A$10000, AQ$5, 【データ】蓄積用!C$2:C$10000, $A123, 【データ】蓄積用!Q$2:Q$10000, 1, 【データ】蓄積用!AC$2:AC$10000, "&gt;=4.0")&gt;0, "〇", "×")))</f>
        <v>×</v>
      </c>
      <c r="AR123" t="str">
        <f>IF(OR($A123="", AR$5=""), "", IF(COUNTIFS(【データ】蓄積用!A$2:A$10000, AR$5, 【データ】蓄積用!C$2:C$10000, $A123, 【データ】蓄積用!D$2:D$10000, "&gt;=3000", 【データ】蓄積用!E$2:E$10000, "&gt;=1500")&gt;0, "〇", IF(COUNTIFS(【データ】蓄積用!A$2:A$10000, AR$5, 【データ】蓄積用!C$2:C$10000, $A123, 【データ】蓄積用!Q$2:Q$10000, 1, 【データ】蓄積用!AC$2:AC$10000, "&gt;=4.0")&gt;0, "〇", "×")))</f>
        <v>×</v>
      </c>
      <c r="AS123" t="str">
        <f>IF(OR($A123="", AS$5=""), "", IF(COUNTIFS(【データ】蓄積用!A$2:A$10000, AS$5, 【データ】蓄積用!C$2:C$10000, $A123, 【データ】蓄積用!D$2:D$10000, "&gt;=3000", 【データ】蓄積用!E$2:E$10000, "&gt;=1500")&gt;0, "〇", IF(COUNTIFS(【データ】蓄積用!A$2:A$10000, AS$5, 【データ】蓄積用!C$2:C$10000, $A123, 【データ】蓄積用!Q$2:Q$10000, 1, 【データ】蓄積用!AC$2:AC$10000, "&gt;=4.0")&gt;0, "〇", "×")))</f>
        <v>×</v>
      </c>
      <c r="AT123" t="str">
        <f>IF(OR($A123="", AT$5=""), "", IF(COUNTIFS(【データ】蓄積用!A$2:A$10000, AT$5, 【データ】蓄積用!C$2:C$10000, $A123, 【データ】蓄積用!D$2:D$10000, "&gt;=3000", 【データ】蓄積用!E$2:E$10000, "&gt;=1500")&gt;0, "〇", IF(COUNTIFS(【データ】蓄積用!A$2:A$10000, AT$5, 【データ】蓄積用!C$2:C$10000, $A123, 【データ】蓄積用!Q$2:Q$10000, 1, 【データ】蓄積用!AC$2:AC$10000, "&gt;=4.0")&gt;0, "〇", "×")))</f>
        <v>×</v>
      </c>
      <c r="AU123" t="str">
        <f>IF(OR($A123="", AU$5=""), "", IF(COUNTIFS(【データ】蓄積用!A$2:A$10000, AU$5, 【データ】蓄積用!C$2:C$10000, $A123, 【データ】蓄積用!D$2:D$10000, "&gt;=3000", 【データ】蓄積用!E$2:E$10000, "&gt;=1500")&gt;0, "〇", IF(COUNTIFS(【データ】蓄積用!A$2:A$10000, AU$5, 【データ】蓄積用!C$2:C$10000, $A123, 【データ】蓄積用!Q$2:Q$10000, 1, 【データ】蓄積用!AC$2:AC$10000, "&gt;=4.0")&gt;0, "〇", "×")))</f>
        <v>×</v>
      </c>
      <c r="AV123" t="str">
        <f>IF(OR($A123="", AV$5=""), "", IF(COUNTIFS(【データ】蓄積用!A$2:A$10000, AV$5, 【データ】蓄積用!C$2:C$10000, $A123, 【データ】蓄積用!D$2:D$10000, "&gt;=3000", 【データ】蓄積用!E$2:E$10000, "&gt;=1500")&gt;0, "〇", IF(COUNTIFS(【データ】蓄積用!A$2:A$10000, AV$5, 【データ】蓄積用!C$2:C$10000, $A123, 【データ】蓄積用!Q$2:Q$10000, 1, 【データ】蓄積用!AC$2:AC$10000, "&gt;=4.0")&gt;0, "〇", "×")))</f>
        <v>×</v>
      </c>
      <c r="AW123" t="str">
        <f>IF(OR($A123="", AW$5=""), "", IF(COUNTIFS(【データ】蓄積用!A$2:A$10000, AW$5, 【データ】蓄積用!C$2:C$10000, $A123, 【データ】蓄積用!D$2:D$10000, "&gt;=3000", 【データ】蓄積用!E$2:E$10000, "&gt;=1500")&gt;0, "〇", IF(COUNTIFS(【データ】蓄積用!A$2:A$10000, AW$5, 【データ】蓄積用!C$2:C$10000, $A123, 【データ】蓄積用!Q$2:Q$10000, 1, 【データ】蓄積用!AC$2:AC$10000, "&gt;=4.0")&gt;0, "〇", "×")))</f>
        <v>×</v>
      </c>
      <c r="AX123" t="str">
        <f>IF(OR($A123="", AX$5=""), "", IF(COUNTIFS(【データ】蓄積用!A$2:A$10000, AX$5, 【データ】蓄積用!C$2:C$10000, $A123, 【データ】蓄積用!D$2:D$10000, "&gt;=3000", 【データ】蓄積用!E$2:E$10000, "&gt;=1500")&gt;0, "〇", IF(COUNTIFS(【データ】蓄積用!A$2:A$10000, AX$5, 【データ】蓄積用!C$2:C$10000, $A123, 【データ】蓄積用!Q$2:Q$10000, 1, 【データ】蓄積用!AC$2:AC$10000, "&gt;=4.0")&gt;0, "〇", "×")))</f>
        <v>×</v>
      </c>
      <c r="AY123" t="str">
        <f>IF(OR($A123="", AY$5=""), "", IF(COUNTIFS(【データ】蓄積用!A$2:A$10000, AY$5, 【データ】蓄積用!C$2:C$10000, $A123, 【データ】蓄積用!D$2:D$10000, "&gt;=3000", 【データ】蓄積用!E$2:E$10000, "&gt;=1500")&gt;0, "〇", IF(COUNTIFS(【データ】蓄積用!A$2:A$10000, AY$5, 【データ】蓄積用!C$2:C$10000, $A123, 【データ】蓄積用!Q$2:Q$10000, 1, 【データ】蓄積用!AC$2:AC$10000, "&gt;=4.0")&gt;0, "〇", "×")))</f>
        <v/>
      </c>
    </row>
    <row r="124" spans="1:51">
      <c r="A124">
        <v>733</v>
      </c>
      <c r="B124" t="str">
        <f>IF(OR($A124="", B$5=""), "", IF(COUNTIFS(【データ】蓄積用!A$2:A$10000, B$5, 【データ】蓄積用!C$2:C$10000, $A124, 【データ】蓄積用!D$2:D$10000, "&gt;=3000", 【データ】蓄積用!E$2:E$10000, "&gt;=1500")&gt;0, "〇", IF(COUNTIFS(【データ】蓄積用!A$2:A$10000, B$5, 【データ】蓄積用!C$2:C$10000, $A124, 【データ】蓄積用!Q$2:Q$10000, 1, 【データ】蓄積用!AC$2:AC$10000, "&gt;=4.0")&gt;0, "〇", "×")))</f>
        <v>×</v>
      </c>
      <c r="C124" t="str">
        <f>IF(OR($A124="", C$5=""), "", IF(COUNTIFS(【データ】蓄積用!A$2:A$10000, C$5, 【データ】蓄積用!C$2:C$10000, $A124, 【データ】蓄積用!D$2:D$10000, "&gt;=3000", 【データ】蓄積用!E$2:E$10000, "&gt;=1500")&gt;0, "〇", IF(COUNTIFS(【データ】蓄積用!A$2:A$10000, C$5, 【データ】蓄積用!C$2:C$10000, $A124, 【データ】蓄積用!Q$2:Q$10000, 1, 【データ】蓄積用!AC$2:AC$10000, "&gt;=4.0")&gt;0, "〇", "×")))</f>
        <v>×</v>
      </c>
      <c r="D124" t="str">
        <f>IF(OR($A124="", D$5=""), "", IF(COUNTIFS(【データ】蓄積用!A$2:A$10000, D$5, 【データ】蓄積用!C$2:C$10000, $A124, 【データ】蓄積用!D$2:D$10000, "&gt;=3000", 【データ】蓄積用!E$2:E$10000, "&gt;=1500")&gt;0, "〇", IF(COUNTIFS(【データ】蓄積用!A$2:A$10000, D$5, 【データ】蓄積用!C$2:C$10000, $A124, 【データ】蓄積用!Q$2:Q$10000, 1, 【データ】蓄積用!AC$2:AC$10000, "&gt;=4.0")&gt;0, "〇", "×")))</f>
        <v>×</v>
      </c>
      <c r="E124" t="str">
        <f>IF(OR($A124="", E$5=""), "", IF(COUNTIFS(【データ】蓄積用!A$2:A$10000, E$5, 【データ】蓄積用!C$2:C$10000, $A124, 【データ】蓄積用!D$2:D$10000, "&gt;=3000", 【データ】蓄積用!E$2:E$10000, "&gt;=1500")&gt;0, "〇", IF(COUNTIFS(【データ】蓄積用!A$2:A$10000, E$5, 【データ】蓄積用!C$2:C$10000, $A124, 【データ】蓄積用!Q$2:Q$10000, 1, 【データ】蓄積用!AC$2:AC$10000, "&gt;=4.0")&gt;0, "〇", "×")))</f>
        <v>×</v>
      </c>
      <c r="F124" t="str">
        <f>IF(OR($A124="", F$5=""), "", IF(COUNTIFS(【データ】蓄積用!A$2:A$10000, F$5, 【データ】蓄積用!C$2:C$10000, $A124, 【データ】蓄積用!D$2:D$10000, "&gt;=3000", 【データ】蓄積用!E$2:E$10000, "&gt;=1500")&gt;0, "〇", IF(COUNTIFS(【データ】蓄積用!A$2:A$10000, F$5, 【データ】蓄積用!C$2:C$10000, $A124, 【データ】蓄積用!Q$2:Q$10000, 1, 【データ】蓄積用!AC$2:AC$10000, "&gt;=4.0")&gt;0, "〇", "×")))</f>
        <v>×</v>
      </c>
      <c r="G124" t="str">
        <f>IF(OR($A124="", G$5=""), "", IF(COUNTIFS(【データ】蓄積用!A$2:A$10000, G$5, 【データ】蓄積用!C$2:C$10000, $A124, 【データ】蓄積用!D$2:D$10000, "&gt;=3000", 【データ】蓄積用!E$2:E$10000, "&gt;=1500")&gt;0, "〇", IF(COUNTIFS(【データ】蓄積用!A$2:A$10000, G$5, 【データ】蓄積用!C$2:C$10000, $A124, 【データ】蓄積用!Q$2:Q$10000, 1, 【データ】蓄積用!AC$2:AC$10000, "&gt;=4.0")&gt;0, "〇", "×")))</f>
        <v>×</v>
      </c>
      <c r="H124" t="str">
        <f>IF(OR($A124="", H$5=""), "", IF(COUNTIFS(【データ】蓄積用!A$2:A$10000, H$5, 【データ】蓄積用!C$2:C$10000, $A124, 【データ】蓄積用!D$2:D$10000, "&gt;=3000", 【データ】蓄積用!E$2:E$10000, "&gt;=1500")&gt;0, "〇", IF(COUNTIFS(【データ】蓄積用!A$2:A$10000, H$5, 【データ】蓄積用!C$2:C$10000, $A124, 【データ】蓄積用!Q$2:Q$10000, 1, 【データ】蓄積用!AC$2:AC$10000, "&gt;=4.0")&gt;0, "〇", "×")))</f>
        <v>×</v>
      </c>
      <c r="I124" t="str">
        <f>IF(OR($A124="", I$5=""), "", IF(COUNTIFS(【データ】蓄積用!A$2:A$10000, I$5, 【データ】蓄積用!C$2:C$10000, $A124, 【データ】蓄積用!D$2:D$10000, "&gt;=3000", 【データ】蓄積用!E$2:E$10000, "&gt;=1500")&gt;0, "〇", IF(COUNTIFS(【データ】蓄積用!A$2:A$10000, I$5, 【データ】蓄積用!C$2:C$10000, $A124, 【データ】蓄積用!Q$2:Q$10000, 1, 【データ】蓄積用!AC$2:AC$10000, "&gt;=4.0")&gt;0, "〇", "×")))</f>
        <v>×</v>
      </c>
      <c r="J124" t="str">
        <f>IF(OR($A124="", J$5=""), "", IF(COUNTIFS(【データ】蓄積用!A$2:A$10000, J$5, 【データ】蓄積用!C$2:C$10000, $A124, 【データ】蓄積用!D$2:D$10000, "&gt;=3000", 【データ】蓄積用!E$2:E$10000, "&gt;=1500")&gt;0, "〇", IF(COUNTIFS(【データ】蓄積用!A$2:A$10000, J$5, 【データ】蓄積用!C$2:C$10000, $A124, 【データ】蓄積用!Q$2:Q$10000, 1, 【データ】蓄積用!AC$2:AC$10000, "&gt;=4.0")&gt;0, "〇", "×")))</f>
        <v>×</v>
      </c>
      <c r="K124" t="str">
        <f>IF(OR($A124="", K$5=""), "", IF(COUNTIFS(【データ】蓄積用!A$2:A$10000, K$5, 【データ】蓄積用!C$2:C$10000, $A124, 【データ】蓄積用!D$2:D$10000, "&gt;=3000", 【データ】蓄積用!E$2:E$10000, "&gt;=1500")&gt;0, "〇", IF(COUNTIFS(【データ】蓄積用!A$2:A$10000, K$5, 【データ】蓄積用!C$2:C$10000, $A124, 【データ】蓄積用!Q$2:Q$10000, 1, 【データ】蓄積用!AC$2:AC$10000, "&gt;=4.0")&gt;0, "〇", "×")))</f>
        <v>×</v>
      </c>
      <c r="L124" t="str">
        <f>IF(OR($A124="", L$5=""), "", IF(COUNTIFS(【データ】蓄積用!A$2:A$10000, L$5, 【データ】蓄積用!C$2:C$10000, $A124, 【データ】蓄積用!D$2:D$10000, "&gt;=3000", 【データ】蓄積用!E$2:E$10000, "&gt;=1500")&gt;0, "〇", IF(COUNTIFS(【データ】蓄積用!A$2:A$10000, L$5, 【データ】蓄積用!C$2:C$10000, $A124, 【データ】蓄積用!Q$2:Q$10000, 1, 【データ】蓄積用!AC$2:AC$10000, "&gt;=4.0")&gt;0, "〇", "×")))</f>
        <v>×</v>
      </c>
      <c r="M124" t="str">
        <f>IF(OR($A124="", M$5=""), "", IF(COUNTIFS(【データ】蓄積用!A$2:A$10000, M$5, 【データ】蓄積用!C$2:C$10000, $A124, 【データ】蓄積用!D$2:D$10000, "&gt;=3000", 【データ】蓄積用!E$2:E$10000, "&gt;=1500")&gt;0, "〇", IF(COUNTIFS(【データ】蓄積用!A$2:A$10000, M$5, 【データ】蓄積用!C$2:C$10000, $A124, 【データ】蓄積用!Q$2:Q$10000, 1, 【データ】蓄積用!AC$2:AC$10000, "&gt;=4.0")&gt;0, "〇", "×")))</f>
        <v>×</v>
      </c>
      <c r="N124" t="str">
        <f>IF(OR($A124="", N$5=""), "", IF(COUNTIFS(【データ】蓄積用!A$2:A$10000, N$5, 【データ】蓄積用!C$2:C$10000, $A124, 【データ】蓄積用!D$2:D$10000, "&gt;=3000", 【データ】蓄積用!E$2:E$10000, "&gt;=1500")&gt;0, "〇", IF(COUNTIFS(【データ】蓄積用!A$2:A$10000, N$5, 【データ】蓄積用!C$2:C$10000, $A124, 【データ】蓄積用!Q$2:Q$10000, 1, 【データ】蓄積用!AC$2:AC$10000, "&gt;=4.0")&gt;0, "〇", "×")))</f>
        <v>×</v>
      </c>
      <c r="O124" t="str">
        <f>IF(OR($A124="", O$5=""), "", IF(COUNTIFS(【データ】蓄積用!A$2:A$10000, O$5, 【データ】蓄積用!C$2:C$10000, $A124, 【データ】蓄積用!D$2:D$10000, "&gt;=3000", 【データ】蓄積用!E$2:E$10000, "&gt;=1500")&gt;0, "〇", IF(COUNTIFS(【データ】蓄積用!A$2:A$10000, O$5, 【データ】蓄積用!C$2:C$10000, $A124, 【データ】蓄積用!Q$2:Q$10000, 1, 【データ】蓄積用!AC$2:AC$10000, "&gt;=4.0")&gt;0, "〇", "×")))</f>
        <v>×</v>
      </c>
      <c r="P124" t="str">
        <f>IF(OR($A124="", P$5=""), "", IF(COUNTIFS(【データ】蓄積用!A$2:A$10000, P$5, 【データ】蓄積用!C$2:C$10000, $A124, 【データ】蓄積用!D$2:D$10000, "&gt;=3000", 【データ】蓄積用!E$2:E$10000, "&gt;=1500")&gt;0, "〇", IF(COUNTIFS(【データ】蓄積用!A$2:A$10000, P$5, 【データ】蓄積用!C$2:C$10000, $A124, 【データ】蓄積用!Q$2:Q$10000, 1, 【データ】蓄積用!AC$2:AC$10000, "&gt;=4.0")&gt;0, "〇", "×")))</f>
        <v>×</v>
      </c>
      <c r="Q124" t="str">
        <f>IF(OR($A124="", Q$5=""), "", IF(COUNTIFS(【データ】蓄積用!A$2:A$10000, Q$5, 【データ】蓄積用!C$2:C$10000, $A124, 【データ】蓄積用!D$2:D$10000, "&gt;=3000", 【データ】蓄積用!E$2:E$10000, "&gt;=1500")&gt;0, "〇", IF(COUNTIFS(【データ】蓄積用!A$2:A$10000, Q$5, 【データ】蓄積用!C$2:C$10000, $A124, 【データ】蓄積用!Q$2:Q$10000, 1, 【データ】蓄積用!AC$2:AC$10000, "&gt;=4.0")&gt;0, "〇", "×")))</f>
        <v>×</v>
      </c>
      <c r="R124" t="str">
        <f>IF(OR($A124="", R$5=""), "", IF(COUNTIFS(【データ】蓄積用!A$2:A$10000, R$5, 【データ】蓄積用!C$2:C$10000, $A124, 【データ】蓄積用!D$2:D$10000, "&gt;=3000", 【データ】蓄積用!E$2:E$10000, "&gt;=1500")&gt;0, "〇", IF(COUNTIFS(【データ】蓄積用!A$2:A$10000, R$5, 【データ】蓄積用!C$2:C$10000, $A124, 【データ】蓄積用!Q$2:Q$10000, 1, 【データ】蓄積用!AC$2:AC$10000, "&gt;=4.0")&gt;0, "〇", "×")))</f>
        <v>×</v>
      </c>
      <c r="S124" t="str">
        <f>IF(OR($A124="", S$5=""), "", IF(COUNTIFS(【データ】蓄積用!A$2:A$10000, S$5, 【データ】蓄積用!C$2:C$10000, $A124, 【データ】蓄積用!D$2:D$10000, "&gt;=3000", 【データ】蓄積用!E$2:E$10000, "&gt;=1500")&gt;0, "〇", IF(COUNTIFS(【データ】蓄積用!A$2:A$10000, S$5, 【データ】蓄積用!C$2:C$10000, $A124, 【データ】蓄積用!Q$2:Q$10000, 1, 【データ】蓄積用!AC$2:AC$10000, "&gt;=4.0")&gt;0, "〇", "×")))</f>
        <v>×</v>
      </c>
      <c r="T124" t="str">
        <f>IF(OR($A124="", T$5=""), "", IF(COUNTIFS(【データ】蓄積用!A$2:A$10000, T$5, 【データ】蓄積用!C$2:C$10000, $A124, 【データ】蓄積用!D$2:D$10000, "&gt;=3000", 【データ】蓄積用!E$2:E$10000, "&gt;=1500")&gt;0, "〇", IF(COUNTIFS(【データ】蓄積用!A$2:A$10000, T$5, 【データ】蓄積用!C$2:C$10000, $A124, 【データ】蓄積用!Q$2:Q$10000, 1, 【データ】蓄積用!AC$2:AC$10000, "&gt;=4.0")&gt;0, "〇", "×")))</f>
        <v>×</v>
      </c>
      <c r="U124" t="str">
        <f>IF(OR($A124="", U$5=""), "", IF(COUNTIFS(【データ】蓄積用!A$2:A$10000, U$5, 【データ】蓄積用!C$2:C$10000, $A124, 【データ】蓄積用!D$2:D$10000, "&gt;=3000", 【データ】蓄積用!E$2:E$10000, "&gt;=1500")&gt;0, "〇", IF(COUNTIFS(【データ】蓄積用!A$2:A$10000, U$5, 【データ】蓄積用!C$2:C$10000, $A124, 【データ】蓄積用!Q$2:Q$10000, 1, 【データ】蓄積用!AC$2:AC$10000, "&gt;=4.0")&gt;0, "〇", "×")))</f>
        <v>×</v>
      </c>
      <c r="V124" t="str">
        <f>IF(OR($A124="", V$5=""), "", IF(COUNTIFS(【データ】蓄積用!A$2:A$10000, V$5, 【データ】蓄積用!C$2:C$10000, $A124, 【データ】蓄積用!D$2:D$10000, "&gt;=3000", 【データ】蓄積用!E$2:E$10000, "&gt;=1500")&gt;0, "〇", IF(COUNTIFS(【データ】蓄積用!A$2:A$10000, V$5, 【データ】蓄積用!C$2:C$10000, $A124, 【データ】蓄積用!Q$2:Q$10000, 1, 【データ】蓄積用!AC$2:AC$10000, "&gt;=4.0")&gt;0, "〇", "×")))</f>
        <v>×</v>
      </c>
      <c r="W124" t="str">
        <f>IF(OR($A124="", W$5=""), "", IF(COUNTIFS(【データ】蓄積用!A$2:A$10000, W$5, 【データ】蓄積用!C$2:C$10000, $A124, 【データ】蓄積用!D$2:D$10000, "&gt;=3000", 【データ】蓄積用!E$2:E$10000, "&gt;=1500")&gt;0, "〇", IF(COUNTIFS(【データ】蓄積用!A$2:A$10000, W$5, 【データ】蓄積用!C$2:C$10000, $A124, 【データ】蓄積用!Q$2:Q$10000, 1, 【データ】蓄積用!AC$2:AC$10000, "&gt;=4.0")&gt;0, "〇", "×")))</f>
        <v>×</v>
      </c>
      <c r="X124" t="str">
        <f>IF(OR($A124="", X$5=""), "", IF(COUNTIFS(【データ】蓄積用!A$2:A$10000, X$5, 【データ】蓄積用!C$2:C$10000, $A124, 【データ】蓄積用!D$2:D$10000, "&gt;=3000", 【データ】蓄積用!E$2:E$10000, "&gt;=1500")&gt;0, "〇", IF(COUNTIFS(【データ】蓄積用!A$2:A$10000, X$5, 【データ】蓄積用!C$2:C$10000, $A124, 【データ】蓄積用!Q$2:Q$10000, 1, 【データ】蓄積用!AC$2:AC$10000, "&gt;=4.0")&gt;0, "〇", "×")))</f>
        <v>×</v>
      </c>
      <c r="Y124" t="str">
        <f>IF(OR($A124="", Y$5=""), "", IF(COUNTIFS(【データ】蓄積用!A$2:A$10000, Y$5, 【データ】蓄積用!C$2:C$10000, $A124, 【データ】蓄積用!D$2:D$10000, "&gt;=3000", 【データ】蓄積用!E$2:E$10000, "&gt;=1500")&gt;0, "〇", IF(COUNTIFS(【データ】蓄積用!A$2:A$10000, Y$5, 【データ】蓄積用!C$2:C$10000, $A124, 【データ】蓄積用!Q$2:Q$10000, 1, 【データ】蓄積用!AC$2:AC$10000, "&gt;=4.0")&gt;0, "〇", "×")))</f>
        <v>×</v>
      </c>
      <c r="Z124" t="str">
        <f>IF(OR($A124="", Z$5=""), "", IF(COUNTIFS(【データ】蓄積用!A$2:A$10000, Z$5, 【データ】蓄積用!C$2:C$10000, $A124, 【データ】蓄積用!D$2:D$10000, "&gt;=3000", 【データ】蓄積用!E$2:E$10000, "&gt;=1500")&gt;0, "〇", IF(COUNTIFS(【データ】蓄積用!A$2:A$10000, Z$5, 【データ】蓄積用!C$2:C$10000, $A124, 【データ】蓄積用!Q$2:Q$10000, 1, 【データ】蓄積用!AC$2:AC$10000, "&gt;=4.0")&gt;0, "〇", "×")))</f>
        <v>×</v>
      </c>
      <c r="AA124" t="str">
        <f>IF(OR($A124="", AA$5=""), "", IF(COUNTIFS(【データ】蓄積用!A$2:A$10000, AA$5, 【データ】蓄積用!C$2:C$10000, $A124, 【データ】蓄積用!D$2:D$10000, "&gt;=3000", 【データ】蓄積用!E$2:E$10000, "&gt;=1500")&gt;0, "〇", IF(COUNTIFS(【データ】蓄積用!A$2:A$10000, AA$5, 【データ】蓄積用!C$2:C$10000, $A124, 【データ】蓄積用!Q$2:Q$10000, 1, 【データ】蓄積用!AC$2:AC$10000, "&gt;=4.0")&gt;0, "〇", "×")))</f>
        <v>×</v>
      </c>
      <c r="AB124" t="str">
        <f>IF(OR($A124="", AB$5=""), "", IF(COUNTIFS(【データ】蓄積用!A$2:A$10000, AB$5, 【データ】蓄積用!C$2:C$10000, $A124, 【データ】蓄積用!D$2:D$10000, "&gt;=3000", 【データ】蓄積用!E$2:E$10000, "&gt;=1500")&gt;0, "〇", IF(COUNTIFS(【データ】蓄積用!A$2:A$10000, AB$5, 【データ】蓄積用!C$2:C$10000, $A124, 【データ】蓄積用!Q$2:Q$10000, 1, 【データ】蓄積用!AC$2:AC$10000, "&gt;=4.0")&gt;0, "〇", "×")))</f>
        <v>×</v>
      </c>
      <c r="AC124" t="str">
        <f>IF(OR($A124="", AC$5=""), "", IF(COUNTIFS(【データ】蓄積用!A$2:A$10000, AC$5, 【データ】蓄積用!C$2:C$10000, $A124, 【データ】蓄積用!D$2:D$10000, "&gt;=3000", 【データ】蓄積用!E$2:E$10000, "&gt;=1500")&gt;0, "〇", IF(COUNTIFS(【データ】蓄積用!A$2:A$10000, AC$5, 【データ】蓄積用!C$2:C$10000, $A124, 【データ】蓄積用!Q$2:Q$10000, 1, 【データ】蓄積用!AC$2:AC$10000, "&gt;=4.0")&gt;0, "〇", "×")))</f>
        <v>×</v>
      </c>
      <c r="AD124" t="str">
        <f>IF(OR($A124="", AD$5=""), "", IF(COUNTIFS(【データ】蓄積用!A$2:A$10000, AD$5, 【データ】蓄積用!C$2:C$10000, $A124, 【データ】蓄積用!D$2:D$10000, "&gt;=3000", 【データ】蓄積用!E$2:E$10000, "&gt;=1500")&gt;0, "〇", IF(COUNTIFS(【データ】蓄積用!A$2:A$10000, AD$5, 【データ】蓄積用!C$2:C$10000, $A124, 【データ】蓄積用!Q$2:Q$10000, 1, 【データ】蓄積用!AC$2:AC$10000, "&gt;=4.0")&gt;0, "〇", "×")))</f>
        <v>×</v>
      </c>
      <c r="AE124" t="str">
        <f>IF(OR($A124="", AE$5=""), "", IF(COUNTIFS(【データ】蓄積用!A$2:A$10000, AE$5, 【データ】蓄積用!C$2:C$10000, $A124, 【データ】蓄積用!D$2:D$10000, "&gt;=3000", 【データ】蓄積用!E$2:E$10000, "&gt;=1500")&gt;0, "〇", IF(COUNTIFS(【データ】蓄積用!A$2:A$10000, AE$5, 【データ】蓄積用!C$2:C$10000, $A124, 【データ】蓄積用!Q$2:Q$10000, 1, 【データ】蓄積用!AC$2:AC$10000, "&gt;=4.0")&gt;0, "〇", "×")))</f>
        <v>×</v>
      </c>
      <c r="AF124" t="str">
        <f>IF(OR($A124="", AF$5=""), "", IF(COUNTIFS(【データ】蓄積用!A$2:A$10000, AF$5, 【データ】蓄積用!C$2:C$10000, $A124, 【データ】蓄積用!D$2:D$10000, "&gt;=3000", 【データ】蓄積用!E$2:E$10000, "&gt;=1500")&gt;0, "〇", IF(COUNTIFS(【データ】蓄積用!A$2:A$10000, AF$5, 【データ】蓄積用!C$2:C$10000, $A124, 【データ】蓄積用!Q$2:Q$10000, 1, 【データ】蓄積用!AC$2:AC$10000, "&gt;=4.0")&gt;0, "〇", "×")))</f>
        <v>×</v>
      </c>
      <c r="AG124" t="str">
        <f>IF(OR($A124="", AG$5=""), "", IF(COUNTIFS(【データ】蓄積用!A$2:A$10000, AG$5, 【データ】蓄積用!C$2:C$10000, $A124, 【データ】蓄積用!D$2:D$10000, "&gt;=3000", 【データ】蓄積用!E$2:E$10000, "&gt;=1500")&gt;0, "〇", IF(COUNTIFS(【データ】蓄積用!A$2:A$10000, AG$5, 【データ】蓄積用!C$2:C$10000, $A124, 【データ】蓄積用!Q$2:Q$10000, 1, 【データ】蓄積用!AC$2:AC$10000, "&gt;=4.0")&gt;0, "〇", "×")))</f>
        <v>×</v>
      </c>
      <c r="AH124" t="str">
        <f>IF(OR($A124="", AH$5=""), "", IF(COUNTIFS(【データ】蓄積用!A$2:A$10000, AH$5, 【データ】蓄積用!C$2:C$10000, $A124, 【データ】蓄積用!D$2:D$10000, "&gt;=3000", 【データ】蓄積用!E$2:E$10000, "&gt;=1500")&gt;0, "〇", IF(COUNTIFS(【データ】蓄積用!A$2:A$10000, AH$5, 【データ】蓄積用!C$2:C$10000, $A124, 【データ】蓄積用!Q$2:Q$10000, 1, 【データ】蓄積用!AC$2:AC$10000, "&gt;=4.0")&gt;0, "〇", "×")))</f>
        <v>×</v>
      </c>
      <c r="AI124" t="str">
        <f>IF(OR($A124="", AI$5=""), "", IF(COUNTIFS(【データ】蓄積用!A$2:A$10000, AI$5, 【データ】蓄積用!C$2:C$10000, $A124, 【データ】蓄積用!D$2:D$10000, "&gt;=3000", 【データ】蓄積用!E$2:E$10000, "&gt;=1500")&gt;0, "〇", IF(COUNTIFS(【データ】蓄積用!A$2:A$10000, AI$5, 【データ】蓄積用!C$2:C$10000, $A124, 【データ】蓄積用!Q$2:Q$10000, 1, 【データ】蓄積用!AC$2:AC$10000, "&gt;=4.0")&gt;0, "〇", "×")))</f>
        <v>×</v>
      </c>
      <c r="AJ124" t="str">
        <f>IF(OR($A124="", AJ$5=""), "", IF(COUNTIFS(【データ】蓄積用!A$2:A$10000, AJ$5, 【データ】蓄積用!C$2:C$10000, $A124, 【データ】蓄積用!D$2:D$10000, "&gt;=3000", 【データ】蓄積用!E$2:E$10000, "&gt;=1500")&gt;0, "〇", IF(COUNTIFS(【データ】蓄積用!A$2:A$10000, AJ$5, 【データ】蓄積用!C$2:C$10000, $A124, 【データ】蓄積用!Q$2:Q$10000, 1, 【データ】蓄積用!AC$2:AC$10000, "&gt;=4.0")&gt;0, "〇", "×")))</f>
        <v>×</v>
      </c>
      <c r="AK124" t="str">
        <f>IF(OR($A124="", AK$5=""), "", IF(COUNTIFS(【データ】蓄積用!A$2:A$10000, AK$5, 【データ】蓄積用!C$2:C$10000, $A124, 【データ】蓄積用!D$2:D$10000, "&gt;=3000", 【データ】蓄積用!E$2:E$10000, "&gt;=1500")&gt;0, "〇", IF(COUNTIFS(【データ】蓄積用!A$2:A$10000, AK$5, 【データ】蓄積用!C$2:C$10000, $A124, 【データ】蓄積用!Q$2:Q$10000, 1, 【データ】蓄積用!AC$2:AC$10000, "&gt;=4.0")&gt;0, "〇", "×")))</f>
        <v>×</v>
      </c>
      <c r="AL124" t="str">
        <f>IF(OR($A124="", AL$5=""), "", IF(COUNTIFS(【データ】蓄積用!A$2:A$10000, AL$5, 【データ】蓄積用!C$2:C$10000, $A124, 【データ】蓄積用!D$2:D$10000, "&gt;=3000", 【データ】蓄積用!E$2:E$10000, "&gt;=1500")&gt;0, "〇", IF(COUNTIFS(【データ】蓄積用!A$2:A$10000, AL$5, 【データ】蓄積用!C$2:C$10000, $A124, 【データ】蓄積用!Q$2:Q$10000, 1, 【データ】蓄積用!AC$2:AC$10000, "&gt;=4.0")&gt;0, "〇", "×")))</f>
        <v>×</v>
      </c>
      <c r="AM124" t="str">
        <f>IF(OR($A124="", AM$5=""), "", IF(COUNTIFS(【データ】蓄積用!A$2:A$10000, AM$5, 【データ】蓄積用!C$2:C$10000, $A124, 【データ】蓄積用!D$2:D$10000, "&gt;=3000", 【データ】蓄積用!E$2:E$10000, "&gt;=1500")&gt;0, "〇", IF(COUNTIFS(【データ】蓄積用!A$2:A$10000, AM$5, 【データ】蓄積用!C$2:C$10000, $A124, 【データ】蓄積用!Q$2:Q$10000, 1, 【データ】蓄積用!AC$2:AC$10000, "&gt;=4.0")&gt;0, "〇", "×")))</f>
        <v>×</v>
      </c>
      <c r="AN124" t="str">
        <f>IF(OR($A124="", AN$5=""), "", IF(COUNTIFS(【データ】蓄積用!A$2:A$10000, AN$5, 【データ】蓄積用!C$2:C$10000, $A124, 【データ】蓄積用!D$2:D$10000, "&gt;=3000", 【データ】蓄積用!E$2:E$10000, "&gt;=1500")&gt;0, "〇", IF(COUNTIFS(【データ】蓄積用!A$2:A$10000, AN$5, 【データ】蓄積用!C$2:C$10000, $A124, 【データ】蓄積用!Q$2:Q$10000, 1, 【データ】蓄積用!AC$2:AC$10000, "&gt;=4.0")&gt;0, "〇", "×")))</f>
        <v>×</v>
      </c>
      <c r="AO124" t="str">
        <f>IF(OR($A124="", AO$5=""), "", IF(COUNTIFS(【データ】蓄積用!A$2:A$10000, AO$5, 【データ】蓄積用!C$2:C$10000, $A124, 【データ】蓄積用!D$2:D$10000, "&gt;=3000", 【データ】蓄積用!E$2:E$10000, "&gt;=1500")&gt;0, "〇", IF(COUNTIFS(【データ】蓄積用!A$2:A$10000, AO$5, 【データ】蓄積用!C$2:C$10000, $A124, 【データ】蓄積用!Q$2:Q$10000, 1, 【データ】蓄積用!AC$2:AC$10000, "&gt;=4.0")&gt;0, "〇", "×")))</f>
        <v>×</v>
      </c>
      <c r="AP124" t="str">
        <f>IF(OR($A124="", AP$5=""), "", IF(COUNTIFS(【データ】蓄積用!A$2:A$10000, AP$5, 【データ】蓄積用!C$2:C$10000, $A124, 【データ】蓄積用!D$2:D$10000, "&gt;=3000", 【データ】蓄積用!E$2:E$10000, "&gt;=1500")&gt;0, "〇", IF(COUNTIFS(【データ】蓄積用!A$2:A$10000, AP$5, 【データ】蓄積用!C$2:C$10000, $A124, 【データ】蓄積用!Q$2:Q$10000, 1, 【データ】蓄積用!AC$2:AC$10000, "&gt;=4.0")&gt;0, "〇", "×")))</f>
        <v>×</v>
      </c>
      <c r="AQ124" t="str">
        <f>IF(OR($A124="", AQ$5=""), "", IF(COUNTIFS(【データ】蓄積用!A$2:A$10000, AQ$5, 【データ】蓄積用!C$2:C$10000, $A124, 【データ】蓄積用!D$2:D$10000, "&gt;=3000", 【データ】蓄積用!E$2:E$10000, "&gt;=1500")&gt;0, "〇", IF(COUNTIFS(【データ】蓄積用!A$2:A$10000, AQ$5, 【データ】蓄積用!C$2:C$10000, $A124, 【データ】蓄積用!Q$2:Q$10000, 1, 【データ】蓄積用!AC$2:AC$10000, "&gt;=4.0")&gt;0, "〇", "×")))</f>
        <v>×</v>
      </c>
      <c r="AR124" t="str">
        <f>IF(OR($A124="", AR$5=""), "", IF(COUNTIFS(【データ】蓄積用!A$2:A$10000, AR$5, 【データ】蓄積用!C$2:C$10000, $A124, 【データ】蓄積用!D$2:D$10000, "&gt;=3000", 【データ】蓄積用!E$2:E$10000, "&gt;=1500")&gt;0, "〇", IF(COUNTIFS(【データ】蓄積用!A$2:A$10000, AR$5, 【データ】蓄積用!C$2:C$10000, $A124, 【データ】蓄積用!Q$2:Q$10000, 1, 【データ】蓄積用!AC$2:AC$10000, "&gt;=4.0")&gt;0, "〇", "×")))</f>
        <v>×</v>
      </c>
      <c r="AS124" t="str">
        <f>IF(OR($A124="", AS$5=""), "", IF(COUNTIFS(【データ】蓄積用!A$2:A$10000, AS$5, 【データ】蓄積用!C$2:C$10000, $A124, 【データ】蓄積用!D$2:D$10000, "&gt;=3000", 【データ】蓄積用!E$2:E$10000, "&gt;=1500")&gt;0, "〇", IF(COUNTIFS(【データ】蓄積用!A$2:A$10000, AS$5, 【データ】蓄積用!C$2:C$10000, $A124, 【データ】蓄積用!Q$2:Q$10000, 1, 【データ】蓄積用!AC$2:AC$10000, "&gt;=4.0")&gt;0, "〇", "×")))</f>
        <v>×</v>
      </c>
      <c r="AT124" t="str">
        <f>IF(OR($A124="", AT$5=""), "", IF(COUNTIFS(【データ】蓄積用!A$2:A$10000, AT$5, 【データ】蓄積用!C$2:C$10000, $A124, 【データ】蓄積用!D$2:D$10000, "&gt;=3000", 【データ】蓄積用!E$2:E$10000, "&gt;=1500")&gt;0, "〇", IF(COUNTIFS(【データ】蓄積用!A$2:A$10000, AT$5, 【データ】蓄積用!C$2:C$10000, $A124, 【データ】蓄積用!Q$2:Q$10000, 1, 【データ】蓄積用!AC$2:AC$10000, "&gt;=4.0")&gt;0, "〇", "×")))</f>
        <v>〇</v>
      </c>
      <c r="AU124" t="str">
        <f>IF(OR($A124="", AU$5=""), "", IF(COUNTIFS(【データ】蓄積用!A$2:A$10000, AU$5, 【データ】蓄積用!C$2:C$10000, $A124, 【データ】蓄積用!D$2:D$10000, "&gt;=3000", 【データ】蓄積用!E$2:E$10000, "&gt;=1500")&gt;0, "〇", IF(COUNTIFS(【データ】蓄積用!A$2:A$10000, AU$5, 【データ】蓄積用!C$2:C$10000, $A124, 【データ】蓄積用!Q$2:Q$10000, 1, 【データ】蓄積用!AC$2:AC$10000, "&gt;=4.0")&gt;0, "〇", "×")))</f>
        <v>×</v>
      </c>
      <c r="AV124" t="str">
        <f>IF(OR($A124="", AV$5=""), "", IF(COUNTIFS(【データ】蓄積用!A$2:A$10000, AV$5, 【データ】蓄積用!C$2:C$10000, $A124, 【データ】蓄積用!D$2:D$10000, "&gt;=3000", 【データ】蓄積用!E$2:E$10000, "&gt;=1500")&gt;0, "〇", IF(COUNTIFS(【データ】蓄積用!A$2:A$10000, AV$5, 【データ】蓄積用!C$2:C$10000, $A124, 【データ】蓄積用!Q$2:Q$10000, 1, 【データ】蓄積用!AC$2:AC$10000, "&gt;=4.0")&gt;0, "〇", "×")))</f>
        <v>×</v>
      </c>
      <c r="AW124" t="str">
        <f>IF(OR($A124="", AW$5=""), "", IF(COUNTIFS(【データ】蓄積用!A$2:A$10000, AW$5, 【データ】蓄積用!C$2:C$10000, $A124, 【データ】蓄積用!D$2:D$10000, "&gt;=3000", 【データ】蓄積用!E$2:E$10000, "&gt;=1500")&gt;0, "〇", IF(COUNTIFS(【データ】蓄積用!A$2:A$10000, AW$5, 【データ】蓄積用!C$2:C$10000, $A124, 【データ】蓄積用!Q$2:Q$10000, 1, 【データ】蓄積用!AC$2:AC$10000, "&gt;=4.0")&gt;0, "〇", "×")))</f>
        <v>×</v>
      </c>
      <c r="AX124" t="str">
        <f>IF(OR($A124="", AX$5=""), "", IF(COUNTIFS(【データ】蓄積用!A$2:A$10000, AX$5, 【データ】蓄積用!C$2:C$10000, $A124, 【データ】蓄積用!D$2:D$10000, "&gt;=3000", 【データ】蓄積用!E$2:E$10000, "&gt;=1500")&gt;0, "〇", IF(COUNTIFS(【データ】蓄積用!A$2:A$10000, AX$5, 【データ】蓄積用!C$2:C$10000, $A124, 【データ】蓄積用!Q$2:Q$10000, 1, 【データ】蓄積用!AC$2:AC$10000, "&gt;=4.0")&gt;0, "〇", "×")))</f>
        <v>×</v>
      </c>
      <c r="AY124" t="str">
        <f>IF(OR($A124="", AY$5=""), "", IF(COUNTIFS(【データ】蓄積用!A$2:A$10000, AY$5, 【データ】蓄積用!C$2:C$10000, $A124, 【データ】蓄積用!D$2:D$10000, "&gt;=3000", 【データ】蓄積用!E$2:E$10000, "&gt;=1500")&gt;0, "〇", IF(COUNTIFS(【データ】蓄積用!A$2:A$10000, AY$5, 【データ】蓄積用!C$2:C$10000, $A124, 【データ】蓄積用!Q$2:Q$10000, 1, 【データ】蓄積用!AC$2:AC$10000, "&gt;=4.0")&gt;0, "〇", "×")))</f>
        <v/>
      </c>
    </row>
    <row r="125" spans="1:51">
      <c r="A125">
        <v>735</v>
      </c>
      <c r="B125" t="str">
        <f>IF(OR($A125="", B$5=""), "", IF(COUNTIFS(【データ】蓄積用!A$2:A$10000, B$5, 【データ】蓄積用!C$2:C$10000, $A125, 【データ】蓄積用!D$2:D$10000, "&gt;=3000", 【データ】蓄積用!E$2:E$10000, "&gt;=1500")&gt;0, "〇", IF(COUNTIFS(【データ】蓄積用!A$2:A$10000, B$5, 【データ】蓄積用!C$2:C$10000, $A125, 【データ】蓄積用!Q$2:Q$10000, 1, 【データ】蓄積用!AC$2:AC$10000, "&gt;=4.0")&gt;0, "〇", "×")))</f>
        <v>×</v>
      </c>
      <c r="C125" t="str">
        <f>IF(OR($A125="", C$5=""), "", IF(COUNTIFS(【データ】蓄積用!A$2:A$10000, C$5, 【データ】蓄積用!C$2:C$10000, $A125, 【データ】蓄積用!D$2:D$10000, "&gt;=3000", 【データ】蓄積用!E$2:E$10000, "&gt;=1500")&gt;0, "〇", IF(COUNTIFS(【データ】蓄積用!A$2:A$10000, C$5, 【データ】蓄積用!C$2:C$10000, $A125, 【データ】蓄積用!Q$2:Q$10000, 1, 【データ】蓄積用!AC$2:AC$10000, "&gt;=4.0")&gt;0, "〇", "×")))</f>
        <v>×</v>
      </c>
      <c r="D125" t="str">
        <f>IF(OR($A125="", D$5=""), "", IF(COUNTIFS(【データ】蓄積用!A$2:A$10000, D$5, 【データ】蓄積用!C$2:C$10000, $A125, 【データ】蓄積用!D$2:D$10000, "&gt;=3000", 【データ】蓄積用!E$2:E$10000, "&gt;=1500")&gt;0, "〇", IF(COUNTIFS(【データ】蓄積用!A$2:A$10000, D$5, 【データ】蓄積用!C$2:C$10000, $A125, 【データ】蓄積用!Q$2:Q$10000, 1, 【データ】蓄積用!AC$2:AC$10000, "&gt;=4.0")&gt;0, "〇", "×")))</f>
        <v>×</v>
      </c>
      <c r="E125" t="str">
        <f>IF(OR($A125="", E$5=""), "", IF(COUNTIFS(【データ】蓄積用!A$2:A$10000, E$5, 【データ】蓄積用!C$2:C$10000, $A125, 【データ】蓄積用!D$2:D$10000, "&gt;=3000", 【データ】蓄積用!E$2:E$10000, "&gt;=1500")&gt;0, "〇", IF(COUNTIFS(【データ】蓄積用!A$2:A$10000, E$5, 【データ】蓄積用!C$2:C$10000, $A125, 【データ】蓄積用!Q$2:Q$10000, 1, 【データ】蓄積用!AC$2:AC$10000, "&gt;=4.0")&gt;0, "〇", "×")))</f>
        <v>×</v>
      </c>
      <c r="F125" t="str">
        <f>IF(OR($A125="", F$5=""), "", IF(COUNTIFS(【データ】蓄積用!A$2:A$10000, F$5, 【データ】蓄積用!C$2:C$10000, $A125, 【データ】蓄積用!D$2:D$10000, "&gt;=3000", 【データ】蓄積用!E$2:E$10000, "&gt;=1500")&gt;0, "〇", IF(COUNTIFS(【データ】蓄積用!A$2:A$10000, F$5, 【データ】蓄積用!C$2:C$10000, $A125, 【データ】蓄積用!Q$2:Q$10000, 1, 【データ】蓄積用!AC$2:AC$10000, "&gt;=4.0")&gt;0, "〇", "×")))</f>
        <v>×</v>
      </c>
      <c r="G125" t="str">
        <f>IF(OR($A125="", G$5=""), "", IF(COUNTIFS(【データ】蓄積用!A$2:A$10000, G$5, 【データ】蓄積用!C$2:C$10000, $A125, 【データ】蓄積用!D$2:D$10000, "&gt;=3000", 【データ】蓄積用!E$2:E$10000, "&gt;=1500")&gt;0, "〇", IF(COUNTIFS(【データ】蓄積用!A$2:A$10000, G$5, 【データ】蓄積用!C$2:C$10000, $A125, 【データ】蓄積用!Q$2:Q$10000, 1, 【データ】蓄積用!AC$2:AC$10000, "&gt;=4.0")&gt;0, "〇", "×")))</f>
        <v>×</v>
      </c>
      <c r="H125" t="str">
        <f>IF(OR($A125="", H$5=""), "", IF(COUNTIFS(【データ】蓄積用!A$2:A$10000, H$5, 【データ】蓄積用!C$2:C$10000, $A125, 【データ】蓄積用!D$2:D$10000, "&gt;=3000", 【データ】蓄積用!E$2:E$10000, "&gt;=1500")&gt;0, "〇", IF(COUNTIFS(【データ】蓄積用!A$2:A$10000, H$5, 【データ】蓄積用!C$2:C$10000, $A125, 【データ】蓄積用!Q$2:Q$10000, 1, 【データ】蓄積用!AC$2:AC$10000, "&gt;=4.0")&gt;0, "〇", "×")))</f>
        <v>×</v>
      </c>
      <c r="I125" t="str">
        <f>IF(OR($A125="", I$5=""), "", IF(COUNTIFS(【データ】蓄積用!A$2:A$10000, I$5, 【データ】蓄積用!C$2:C$10000, $A125, 【データ】蓄積用!D$2:D$10000, "&gt;=3000", 【データ】蓄積用!E$2:E$10000, "&gt;=1500")&gt;0, "〇", IF(COUNTIFS(【データ】蓄積用!A$2:A$10000, I$5, 【データ】蓄積用!C$2:C$10000, $A125, 【データ】蓄積用!Q$2:Q$10000, 1, 【データ】蓄積用!AC$2:AC$10000, "&gt;=4.0")&gt;0, "〇", "×")))</f>
        <v>×</v>
      </c>
      <c r="J125" t="str">
        <f>IF(OR($A125="", J$5=""), "", IF(COUNTIFS(【データ】蓄積用!A$2:A$10000, J$5, 【データ】蓄積用!C$2:C$10000, $A125, 【データ】蓄積用!D$2:D$10000, "&gt;=3000", 【データ】蓄積用!E$2:E$10000, "&gt;=1500")&gt;0, "〇", IF(COUNTIFS(【データ】蓄積用!A$2:A$10000, J$5, 【データ】蓄積用!C$2:C$10000, $A125, 【データ】蓄積用!Q$2:Q$10000, 1, 【データ】蓄積用!AC$2:AC$10000, "&gt;=4.0")&gt;0, "〇", "×")))</f>
        <v>×</v>
      </c>
      <c r="K125" t="str">
        <f>IF(OR($A125="", K$5=""), "", IF(COUNTIFS(【データ】蓄積用!A$2:A$10000, K$5, 【データ】蓄積用!C$2:C$10000, $A125, 【データ】蓄積用!D$2:D$10000, "&gt;=3000", 【データ】蓄積用!E$2:E$10000, "&gt;=1500")&gt;0, "〇", IF(COUNTIFS(【データ】蓄積用!A$2:A$10000, K$5, 【データ】蓄積用!C$2:C$10000, $A125, 【データ】蓄積用!Q$2:Q$10000, 1, 【データ】蓄積用!AC$2:AC$10000, "&gt;=4.0")&gt;0, "〇", "×")))</f>
        <v>×</v>
      </c>
      <c r="L125" t="str">
        <f>IF(OR($A125="", L$5=""), "", IF(COUNTIFS(【データ】蓄積用!A$2:A$10000, L$5, 【データ】蓄積用!C$2:C$10000, $A125, 【データ】蓄積用!D$2:D$10000, "&gt;=3000", 【データ】蓄積用!E$2:E$10000, "&gt;=1500")&gt;0, "〇", IF(COUNTIFS(【データ】蓄積用!A$2:A$10000, L$5, 【データ】蓄積用!C$2:C$10000, $A125, 【データ】蓄積用!Q$2:Q$10000, 1, 【データ】蓄積用!AC$2:AC$10000, "&gt;=4.0")&gt;0, "〇", "×")))</f>
        <v>×</v>
      </c>
      <c r="M125" t="str">
        <f>IF(OR($A125="", M$5=""), "", IF(COUNTIFS(【データ】蓄積用!A$2:A$10000, M$5, 【データ】蓄積用!C$2:C$10000, $A125, 【データ】蓄積用!D$2:D$10000, "&gt;=3000", 【データ】蓄積用!E$2:E$10000, "&gt;=1500")&gt;0, "〇", IF(COUNTIFS(【データ】蓄積用!A$2:A$10000, M$5, 【データ】蓄積用!C$2:C$10000, $A125, 【データ】蓄積用!Q$2:Q$10000, 1, 【データ】蓄積用!AC$2:AC$10000, "&gt;=4.0")&gt;0, "〇", "×")))</f>
        <v>×</v>
      </c>
      <c r="N125" t="str">
        <f>IF(OR($A125="", N$5=""), "", IF(COUNTIFS(【データ】蓄積用!A$2:A$10000, N$5, 【データ】蓄積用!C$2:C$10000, $A125, 【データ】蓄積用!D$2:D$10000, "&gt;=3000", 【データ】蓄積用!E$2:E$10000, "&gt;=1500")&gt;0, "〇", IF(COUNTIFS(【データ】蓄積用!A$2:A$10000, N$5, 【データ】蓄積用!C$2:C$10000, $A125, 【データ】蓄積用!Q$2:Q$10000, 1, 【データ】蓄積用!AC$2:AC$10000, "&gt;=4.0")&gt;0, "〇", "×")))</f>
        <v>×</v>
      </c>
      <c r="O125" t="str">
        <f>IF(OR($A125="", O$5=""), "", IF(COUNTIFS(【データ】蓄積用!A$2:A$10000, O$5, 【データ】蓄積用!C$2:C$10000, $A125, 【データ】蓄積用!D$2:D$10000, "&gt;=3000", 【データ】蓄積用!E$2:E$10000, "&gt;=1500")&gt;0, "〇", IF(COUNTIFS(【データ】蓄積用!A$2:A$10000, O$5, 【データ】蓄積用!C$2:C$10000, $A125, 【データ】蓄積用!Q$2:Q$10000, 1, 【データ】蓄積用!AC$2:AC$10000, "&gt;=4.0")&gt;0, "〇", "×")))</f>
        <v>×</v>
      </c>
      <c r="P125" t="str">
        <f>IF(OR($A125="", P$5=""), "", IF(COUNTIFS(【データ】蓄積用!A$2:A$10000, P$5, 【データ】蓄積用!C$2:C$10000, $A125, 【データ】蓄積用!D$2:D$10000, "&gt;=3000", 【データ】蓄積用!E$2:E$10000, "&gt;=1500")&gt;0, "〇", IF(COUNTIFS(【データ】蓄積用!A$2:A$10000, P$5, 【データ】蓄積用!C$2:C$10000, $A125, 【データ】蓄積用!Q$2:Q$10000, 1, 【データ】蓄積用!AC$2:AC$10000, "&gt;=4.0")&gt;0, "〇", "×")))</f>
        <v>×</v>
      </c>
      <c r="Q125" t="str">
        <f>IF(OR($A125="", Q$5=""), "", IF(COUNTIFS(【データ】蓄積用!A$2:A$10000, Q$5, 【データ】蓄積用!C$2:C$10000, $A125, 【データ】蓄積用!D$2:D$10000, "&gt;=3000", 【データ】蓄積用!E$2:E$10000, "&gt;=1500")&gt;0, "〇", IF(COUNTIFS(【データ】蓄積用!A$2:A$10000, Q$5, 【データ】蓄積用!C$2:C$10000, $A125, 【データ】蓄積用!Q$2:Q$10000, 1, 【データ】蓄積用!AC$2:AC$10000, "&gt;=4.0")&gt;0, "〇", "×")))</f>
        <v>×</v>
      </c>
      <c r="R125" t="str">
        <f>IF(OR($A125="", R$5=""), "", IF(COUNTIFS(【データ】蓄積用!A$2:A$10000, R$5, 【データ】蓄積用!C$2:C$10000, $A125, 【データ】蓄積用!D$2:D$10000, "&gt;=3000", 【データ】蓄積用!E$2:E$10000, "&gt;=1500")&gt;0, "〇", IF(COUNTIFS(【データ】蓄積用!A$2:A$10000, R$5, 【データ】蓄積用!C$2:C$10000, $A125, 【データ】蓄積用!Q$2:Q$10000, 1, 【データ】蓄積用!AC$2:AC$10000, "&gt;=4.0")&gt;0, "〇", "×")))</f>
        <v>×</v>
      </c>
      <c r="S125" t="str">
        <f>IF(OR($A125="", S$5=""), "", IF(COUNTIFS(【データ】蓄積用!A$2:A$10000, S$5, 【データ】蓄積用!C$2:C$10000, $A125, 【データ】蓄積用!D$2:D$10000, "&gt;=3000", 【データ】蓄積用!E$2:E$10000, "&gt;=1500")&gt;0, "〇", IF(COUNTIFS(【データ】蓄積用!A$2:A$10000, S$5, 【データ】蓄積用!C$2:C$10000, $A125, 【データ】蓄積用!Q$2:Q$10000, 1, 【データ】蓄積用!AC$2:AC$10000, "&gt;=4.0")&gt;0, "〇", "×")))</f>
        <v>×</v>
      </c>
      <c r="T125" t="str">
        <f>IF(OR($A125="", T$5=""), "", IF(COUNTIFS(【データ】蓄積用!A$2:A$10000, T$5, 【データ】蓄積用!C$2:C$10000, $A125, 【データ】蓄積用!D$2:D$10000, "&gt;=3000", 【データ】蓄積用!E$2:E$10000, "&gt;=1500")&gt;0, "〇", IF(COUNTIFS(【データ】蓄積用!A$2:A$10000, T$5, 【データ】蓄積用!C$2:C$10000, $A125, 【データ】蓄積用!Q$2:Q$10000, 1, 【データ】蓄積用!AC$2:AC$10000, "&gt;=4.0")&gt;0, "〇", "×")))</f>
        <v>×</v>
      </c>
      <c r="U125" t="str">
        <f>IF(OR($A125="", U$5=""), "", IF(COUNTIFS(【データ】蓄積用!A$2:A$10000, U$5, 【データ】蓄積用!C$2:C$10000, $A125, 【データ】蓄積用!D$2:D$10000, "&gt;=3000", 【データ】蓄積用!E$2:E$10000, "&gt;=1500")&gt;0, "〇", IF(COUNTIFS(【データ】蓄積用!A$2:A$10000, U$5, 【データ】蓄積用!C$2:C$10000, $A125, 【データ】蓄積用!Q$2:Q$10000, 1, 【データ】蓄積用!AC$2:AC$10000, "&gt;=4.0")&gt;0, "〇", "×")))</f>
        <v>×</v>
      </c>
      <c r="V125" t="str">
        <f>IF(OR($A125="", V$5=""), "", IF(COUNTIFS(【データ】蓄積用!A$2:A$10000, V$5, 【データ】蓄積用!C$2:C$10000, $A125, 【データ】蓄積用!D$2:D$10000, "&gt;=3000", 【データ】蓄積用!E$2:E$10000, "&gt;=1500")&gt;0, "〇", IF(COUNTIFS(【データ】蓄積用!A$2:A$10000, V$5, 【データ】蓄積用!C$2:C$10000, $A125, 【データ】蓄積用!Q$2:Q$10000, 1, 【データ】蓄積用!AC$2:AC$10000, "&gt;=4.0")&gt;0, "〇", "×")))</f>
        <v>×</v>
      </c>
      <c r="W125" t="str">
        <f>IF(OR($A125="", W$5=""), "", IF(COUNTIFS(【データ】蓄積用!A$2:A$10000, W$5, 【データ】蓄積用!C$2:C$10000, $A125, 【データ】蓄積用!D$2:D$10000, "&gt;=3000", 【データ】蓄積用!E$2:E$10000, "&gt;=1500")&gt;0, "〇", IF(COUNTIFS(【データ】蓄積用!A$2:A$10000, W$5, 【データ】蓄積用!C$2:C$10000, $A125, 【データ】蓄積用!Q$2:Q$10000, 1, 【データ】蓄積用!AC$2:AC$10000, "&gt;=4.0")&gt;0, "〇", "×")))</f>
        <v>×</v>
      </c>
      <c r="X125" t="str">
        <f>IF(OR($A125="", X$5=""), "", IF(COUNTIFS(【データ】蓄積用!A$2:A$10000, X$5, 【データ】蓄積用!C$2:C$10000, $A125, 【データ】蓄積用!D$2:D$10000, "&gt;=3000", 【データ】蓄積用!E$2:E$10000, "&gt;=1500")&gt;0, "〇", IF(COUNTIFS(【データ】蓄積用!A$2:A$10000, X$5, 【データ】蓄積用!C$2:C$10000, $A125, 【データ】蓄積用!Q$2:Q$10000, 1, 【データ】蓄積用!AC$2:AC$10000, "&gt;=4.0")&gt;0, "〇", "×")))</f>
        <v>×</v>
      </c>
      <c r="Y125" t="str">
        <f>IF(OR($A125="", Y$5=""), "", IF(COUNTIFS(【データ】蓄積用!A$2:A$10000, Y$5, 【データ】蓄積用!C$2:C$10000, $A125, 【データ】蓄積用!D$2:D$10000, "&gt;=3000", 【データ】蓄積用!E$2:E$10000, "&gt;=1500")&gt;0, "〇", IF(COUNTIFS(【データ】蓄積用!A$2:A$10000, Y$5, 【データ】蓄積用!C$2:C$10000, $A125, 【データ】蓄積用!Q$2:Q$10000, 1, 【データ】蓄積用!AC$2:AC$10000, "&gt;=4.0")&gt;0, "〇", "×")))</f>
        <v>×</v>
      </c>
      <c r="Z125" t="str">
        <f>IF(OR($A125="", Z$5=""), "", IF(COUNTIFS(【データ】蓄積用!A$2:A$10000, Z$5, 【データ】蓄積用!C$2:C$10000, $A125, 【データ】蓄積用!D$2:D$10000, "&gt;=3000", 【データ】蓄積用!E$2:E$10000, "&gt;=1500")&gt;0, "〇", IF(COUNTIFS(【データ】蓄積用!A$2:A$10000, Z$5, 【データ】蓄積用!C$2:C$10000, $A125, 【データ】蓄積用!Q$2:Q$10000, 1, 【データ】蓄積用!AC$2:AC$10000, "&gt;=4.0")&gt;0, "〇", "×")))</f>
        <v>×</v>
      </c>
      <c r="AA125" t="str">
        <f>IF(OR($A125="", AA$5=""), "", IF(COUNTIFS(【データ】蓄積用!A$2:A$10000, AA$5, 【データ】蓄積用!C$2:C$10000, $A125, 【データ】蓄積用!D$2:D$10000, "&gt;=3000", 【データ】蓄積用!E$2:E$10000, "&gt;=1500")&gt;0, "〇", IF(COUNTIFS(【データ】蓄積用!A$2:A$10000, AA$5, 【データ】蓄積用!C$2:C$10000, $A125, 【データ】蓄積用!Q$2:Q$10000, 1, 【データ】蓄積用!AC$2:AC$10000, "&gt;=4.0")&gt;0, "〇", "×")))</f>
        <v>×</v>
      </c>
      <c r="AB125" t="str">
        <f>IF(OR($A125="", AB$5=""), "", IF(COUNTIFS(【データ】蓄積用!A$2:A$10000, AB$5, 【データ】蓄積用!C$2:C$10000, $A125, 【データ】蓄積用!D$2:D$10000, "&gt;=3000", 【データ】蓄積用!E$2:E$10000, "&gt;=1500")&gt;0, "〇", IF(COUNTIFS(【データ】蓄積用!A$2:A$10000, AB$5, 【データ】蓄積用!C$2:C$10000, $A125, 【データ】蓄積用!Q$2:Q$10000, 1, 【データ】蓄積用!AC$2:AC$10000, "&gt;=4.0")&gt;0, "〇", "×")))</f>
        <v>×</v>
      </c>
      <c r="AC125" t="str">
        <f>IF(OR($A125="", AC$5=""), "", IF(COUNTIFS(【データ】蓄積用!A$2:A$10000, AC$5, 【データ】蓄積用!C$2:C$10000, $A125, 【データ】蓄積用!D$2:D$10000, "&gt;=3000", 【データ】蓄積用!E$2:E$10000, "&gt;=1500")&gt;0, "〇", IF(COUNTIFS(【データ】蓄積用!A$2:A$10000, AC$5, 【データ】蓄積用!C$2:C$10000, $A125, 【データ】蓄積用!Q$2:Q$10000, 1, 【データ】蓄積用!AC$2:AC$10000, "&gt;=4.0")&gt;0, "〇", "×")))</f>
        <v>×</v>
      </c>
      <c r="AD125" t="str">
        <f>IF(OR($A125="", AD$5=""), "", IF(COUNTIFS(【データ】蓄積用!A$2:A$10000, AD$5, 【データ】蓄積用!C$2:C$10000, $A125, 【データ】蓄積用!D$2:D$10000, "&gt;=3000", 【データ】蓄積用!E$2:E$10000, "&gt;=1500")&gt;0, "〇", IF(COUNTIFS(【データ】蓄積用!A$2:A$10000, AD$5, 【データ】蓄積用!C$2:C$10000, $A125, 【データ】蓄積用!Q$2:Q$10000, 1, 【データ】蓄積用!AC$2:AC$10000, "&gt;=4.0")&gt;0, "〇", "×")))</f>
        <v>×</v>
      </c>
      <c r="AE125" t="str">
        <f>IF(OR($A125="", AE$5=""), "", IF(COUNTIFS(【データ】蓄積用!A$2:A$10000, AE$5, 【データ】蓄積用!C$2:C$10000, $A125, 【データ】蓄積用!D$2:D$10000, "&gt;=3000", 【データ】蓄積用!E$2:E$10000, "&gt;=1500")&gt;0, "〇", IF(COUNTIFS(【データ】蓄積用!A$2:A$10000, AE$5, 【データ】蓄積用!C$2:C$10000, $A125, 【データ】蓄積用!Q$2:Q$10000, 1, 【データ】蓄積用!AC$2:AC$10000, "&gt;=4.0")&gt;0, "〇", "×")))</f>
        <v>×</v>
      </c>
      <c r="AF125" t="str">
        <f>IF(OR($A125="", AF$5=""), "", IF(COUNTIFS(【データ】蓄積用!A$2:A$10000, AF$5, 【データ】蓄積用!C$2:C$10000, $A125, 【データ】蓄積用!D$2:D$10000, "&gt;=3000", 【データ】蓄積用!E$2:E$10000, "&gt;=1500")&gt;0, "〇", IF(COUNTIFS(【データ】蓄積用!A$2:A$10000, AF$5, 【データ】蓄積用!C$2:C$10000, $A125, 【データ】蓄積用!Q$2:Q$10000, 1, 【データ】蓄積用!AC$2:AC$10000, "&gt;=4.0")&gt;0, "〇", "×")))</f>
        <v>×</v>
      </c>
      <c r="AG125" t="str">
        <f>IF(OR($A125="", AG$5=""), "", IF(COUNTIFS(【データ】蓄積用!A$2:A$10000, AG$5, 【データ】蓄積用!C$2:C$10000, $A125, 【データ】蓄積用!D$2:D$10000, "&gt;=3000", 【データ】蓄積用!E$2:E$10000, "&gt;=1500")&gt;0, "〇", IF(COUNTIFS(【データ】蓄積用!A$2:A$10000, AG$5, 【データ】蓄積用!C$2:C$10000, $A125, 【データ】蓄積用!Q$2:Q$10000, 1, 【データ】蓄積用!AC$2:AC$10000, "&gt;=4.0")&gt;0, "〇", "×")))</f>
        <v>×</v>
      </c>
      <c r="AH125" t="str">
        <f>IF(OR($A125="", AH$5=""), "", IF(COUNTIFS(【データ】蓄積用!A$2:A$10000, AH$5, 【データ】蓄積用!C$2:C$10000, $A125, 【データ】蓄積用!D$2:D$10000, "&gt;=3000", 【データ】蓄積用!E$2:E$10000, "&gt;=1500")&gt;0, "〇", IF(COUNTIFS(【データ】蓄積用!A$2:A$10000, AH$5, 【データ】蓄積用!C$2:C$10000, $A125, 【データ】蓄積用!Q$2:Q$10000, 1, 【データ】蓄積用!AC$2:AC$10000, "&gt;=4.0")&gt;0, "〇", "×")))</f>
        <v>×</v>
      </c>
      <c r="AI125" t="str">
        <f>IF(OR($A125="", AI$5=""), "", IF(COUNTIFS(【データ】蓄積用!A$2:A$10000, AI$5, 【データ】蓄積用!C$2:C$10000, $A125, 【データ】蓄積用!D$2:D$10000, "&gt;=3000", 【データ】蓄積用!E$2:E$10000, "&gt;=1500")&gt;0, "〇", IF(COUNTIFS(【データ】蓄積用!A$2:A$10000, AI$5, 【データ】蓄積用!C$2:C$10000, $A125, 【データ】蓄積用!Q$2:Q$10000, 1, 【データ】蓄積用!AC$2:AC$10000, "&gt;=4.0")&gt;0, "〇", "×")))</f>
        <v>×</v>
      </c>
      <c r="AJ125" t="str">
        <f>IF(OR($A125="", AJ$5=""), "", IF(COUNTIFS(【データ】蓄積用!A$2:A$10000, AJ$5, 【データ】蓄積用!C$2:C$10000, $A125, 【データ】蓄積用!D$2:D$10000, "&gt;=3000", 【データ】蓄積用!E$2:E$10000, "&gt;=1500")&gt;0, "〇", IF(COUNTIFS(【データ】蓄積用!A$2:A$10000, AJ$5, 【データ】蓄積用!C$2:C$10000, $A125, 【データ】蓄積用!Q$2:Q$10000, 1, 【データ】蓄積用!AC$2:AC$10000, "&gt;=4.0")&gt;0, "〇", "×")))</f>
        <v>×</v>
      </c>
      <c r="AK125" t="str">
        <f>IF(OR($A125="", AK$5=""), "", IF(COUNTIFS(【データ】蓄積用!A$2:A$10000, AK$5, 【データ】蓄積用!C$2:C$10000, $A125, 【データ】蓄積用!D$2:D$10000, "&gt;=3000", 【データ】蓄積用!E$2:E$10000, "&gt;=1500")&gt;0, "〇", IF(COUNTIFS(【データ】蓄積用!A$2:A$10000, AK$5, 【データ】蓄積用!C$2:C$10000, $A125, 【データ】蓄積用!Q$2:Q$10000, 1, 【データ】蓄積用!AC$2:AC$10000, "&gt;=4.0")&gt;0, "〇", "×")))</f>
        <v>×</v>
      </c>
      <c r="AL125" t="str">
        <f>IF(OR($A125="", AL$5=""), "", IF(COUNTIFS(【データ】蓄積用!A$2:A$10000, AL$5, 【データ】蓄積用!C$2:C$10000, $A125, 【データ】蓄積用!D$2:D$10000, "&gt;=3000", 【データ】蓄積用!E$2:E$10000, "&gt;=1500")&gt;0, "〇", IF(COUNTIFS(【データ】蓄積用!A$2:A$10000, AL$5, 【データ】蓄積用!C$2:C$10000, $A125, 【データ】蓄積用!Q$2:Q$10000, 1, 【データ】蓄積用!AC$2:AC$10000, "&gt;=4.0")&gt;0, "〇", "×")))</f>
        <v>×</v>
      </c>
      <c r="AM125" t="str">
        <f>IF(OR($A125="", AM$5=""), "", IF(COUNTIFS(【データ】蓄積用!A$2:A$10000, AM$5, 【データ】蓄積用!C$2:C$10000, $A125, 【データ】蓄積用!D$2:D$10000, "&gt;=3000", 【データ】蓄積用!E$2:E$10000, "&gt;=1500")&gt;0, "〇", IF(COUNTIFS(【データ】蓄積用!A$2:A$10000, AM$5, 【データ】蓄積用!C$2:C$10000, $A125, 【データ】蓄積用!Q$2:Q$10000, 1, 【データ】蓄積用!AC$2:AC$10000, "&gt;=4.0")&gt;0, "〇", "×")))</f>
        <v>×</v>
      </c>
      <c r="AN125" t="str">
        <f>IF(OR($A125="", AN$5=""), "", IF(COUNTIFS(【データ】蓄積用!A$2:A$10000, AN$5, 【データ】蓄積用!C$2:C$10000, $A125, 【データ】蓄積用!D$2:D$10000, "&gt;=3000", 【データ】蓄積用!E$2:E$10000, "&gt;=1500")&gt;0, "〇", IF(COUNTIFS(【データ】蓄積用!A$2:A$10000, AN$5, 【データ】蓄積用!C$2:C$10000, $A125, 【データ】蓄積用!Q$2:Q$10000, 1, 【データ】蓄積用!AC$2:AC$10000, "&gt;=4.0")&gt;0, "〇", "×")))</f>
        <v>×</v>
      </c>
      <c r="AO125" t="str">
        <f>IF(OR($A125="", AO$5=""), "", IF(COUNTIFS(【データ】蓄積用!A$2:A$10000, AO$5, 【データ】蓄積用!C$2:C$10000, $A125, 【データ】蓄積用!D$2:D$10000, "&gt;=3000", 【データ】蓄積用!E$2:E$10000, "&gt;=1500")&gt;0, "〇", IF(COUNTIFS(【データ】蓄積用!A$2:A$10000, AO$5, 【データ】蓄積用!C$2:C$10000, $A125, 【データ】蓄積用!Q$2:Q$10000, 1, 【データ】蓄積用!AC$2:AC$10000, "&gt;=4.0")&gt;0, "〇", "×")))</f>
        <v>×</v>
      </c>
      <c r="AP125" t="str">
        <f>IF(OR($A125="", AP$5=""), "", IF(COUNTIFS(【データ】蓄積用!A$2:A$10000, AP$5, 【データ】蓄積用!C$2:C$10000, $A125, 【データ】蓄積用!D$2:D$10000, "&gt;=3000", 【データ】蓄積用!E$2:E$10000, "&gt;=1500")&gt;0, "〇", IF(COUNTIFS(【データ】蓄積用!A$2:A$10000, AP$5, 【データ】蓄積用!C$2:C$10000, $A125, 【データ】蓄積用!Q$2:Q$10000, 1, 【データ】蓄積用!AC$2:AC$10000, "&gt;=4.0")&gt;0, "〇", "×")))</f>
        <v>×</v>
      </c>
      <c r="AQ125" t="str">
        <f>IF(OR($A125="", AQ$5=""), "", IF(COUNTIFS(【データ】蓄積用!A$2:A$10000, AQ$5, 【データ】蓄積用!C$2:C$10000, $A125, 【データ】蓄積用!D$2:D$10000, "&gt;=3000", 【データ】蓄積用!E$2:E$10000, "&gt;=1500")&gt;0, "〇", IF(COUNTIFS(【データ】蓄積用!A$2:A$10000, AQ$5, 【データ】蓄積用!C$2:C$10000, $A125, 【データ】蓄積用!Q$2:Q$10000, 1, 【データ】蓄積用!AC$2:AC$10000, "&gt;=4.0")&gt;0, "〇", "×")))</f>
        <v>×</v>
      </c>
      <c r="AR125" t="str">
        <f>IF(OR($A125="", AR$5=""), "", IF(COUNTIFS(【データ】蓄積用!A$2:A$10000, AR$5, 【データ】蓄積用!C$2:C$10000, $A125, 【データ】蓄積用!D$2:D$10000, "&gt;=3000", 【データ】蓄積用!E$2:E$10000, "&gt;=1500")&gt;0, "〇", IF(COUNTIFS(【データ】蓄積用!A$2:A$10000, AR$5, 【データ】蓄積用!C$2:C$10000, $A125, 【データ】蓄積用!Q$2:Q$10000, 1, 【データ】蓄積用!AC$2:AC$10000, "&gt;=4.0")&gt;0, "〇", "×")))</f>
        <v>×</v>
      </c>
      <c r="AS125" t="str">
        <f>IF(OR($A125="", AS$5=""), "", IF(COUNTIFS(【データ】蓄積用!A$2:A$10000, AS$5, 【データ】蓄積用!C$2:C$10000, $A125, 【データ】蓄積用!D$2:D$10000, "&gt;=3000", 【データ】蓄積用!E$2:E$10000, "&gt;=1500")&gt;0, "〇", IF(COUNTIFS(【データ】蓄積用!A$2:A$10000, AS$5, 【データ】蓄積用!C$2:C$10000, $A125, 【データ】蓄積用!Q$2:Q$10000, 1, 【データ】蓄積用!AC$2:AC$10000, "&gt;=4.0")&gt;0, "〇", "×")))</f>
        <v>×</v>
      </c>
      <c r="AT125" t="str">
        <f>IF(OR($A125="", AT$5=""), "", IF(COUNTIFS(【データ】蓄積用!A$2:A$10000, AT$5, 【データ】蓄積用!C$2:C$10000, $A125, 【データ】蓄積用!D$2:D$10000, "&gt;=3000", 【データ】蓄積用!E$2:E$10000, "&gt;=1500")&gt;0, "〇", IF(COUNTIFS(【データ】蓄積用!A$2:A$10000, AT$5, 【データ】蓄積用!C$2:C$10000, $A125, 【データ】蓄積用!Q$2:Q$10000, 1, 【データ】蓄積用!AC$2:AC$10000, "&gt;=4.0")&gt;0, "〇", "×")))</f>
        <v>〇</v>
      </c>
      <c r="AU125" t="str">
        <f>IF(OR($A125="", AU$5=""), "", IF(COUNTIFS(【データ】蓄積用!A$2:A$10000, AU$5, 【データ】蓄積用!C$2:C$10000, $A125, 【データ】蓄積用!D$2:D$10000, "&gt;=3000", 【データ】蓄積用!E$2:E$10000, "&gt;=1500")&gt;0, "〇", IF(COUNTIFS(【データ】蓄積用!A$2:A$10000, AU$5, 【データ】蓄積用!C$2:C$10000, $A125, 【データ】蓄積用!Q$2:Q$10000, 1, 【データ】蓄積用!AC$2:AC$10000, "&gt;=4.0")&gt;0, "〇", "×")))</f>
        <v>×</v>
      </c>
      <c r="AV125" t="str">
        <f>IF(OR($A125="", AV$5=""), "", IF(COUNTIFS(【データ】蓄積用!A$2:A$10000, AV$5, 【データ】蓄積用!C$2:C$10000, $A125, 【データ】蓄積用!D$2:D$10000, "&gt;=3000", 【データ】蓄積用!E$2:E$10000, "&gt;=1500")&gt;0, "〇", IF(COUNTIFS(【データ】蓄積用!A$2:A$10000, AV$5, 【データ】蓄積用!C$2:C$10000, $A125, 【データ】蓄積用!Q$2:Q$10000, 1, 【データ】蓄積用!AC$2:AC$10000, "&gt;=4.0")&gt;0, "〇", "×")))</f>
        <v>×</v>
      </c>
      <c r="AW125" t="str">
        <f>IF(OR($A125="", AW$5=""), "", IF(COUNTIFS(【データ】蓄積用!A$2:A$10000, AW$5, 【データ】蓄積用!C$2:C$10000, $A125, 【データ】蓄積用!D$2:D$10000, "&gt;=3000", 【データ】蓄積用!E$2:E$10000, "&gt;=1500")&gt;0, "〇", IF(COUNTIFS(【データ】蓄積用!A$2:A$10000, AW$5, 【データ】蓄積用!C$2:C$10000, $A125, 【データ】蓄積用!Q$2:Q$10000, 1, 【データ】蓄積用!AC$2:AC$10000, "&gt;=4.0")&gt;0, "〇", "×")))</f>
        <v>×</v>
      </c>
      <c r="AX125" t="str">
        <f>IF(OR($A125="", AX$5=""), "", IF(COUNTIFS(【データ】蓄積用!A$2:A$10000, AX$5, 【データ】蓄積用!C$2:C$10000, $A125, 【データ】蓄積用!D$2:D$10000, "&gt;=3000", 【データ】蓄積用!E$2:E$10000, "&gt;=1500")&gt;0, "〇", IF(COUNTIFS(【データ】蓄積用!A$2:A$10000, AX$5, 【データ】蓄積用!C$2:C$10000, $A125, 【データ】蓄積用!Q$2:Q$10000, 1, 【データ】蓄積用!AC$2:AC$10000, "&gt;=4.0")&gt;0, "〇", "×")))</f>
        <v>×</v>
      </c>
      <c r="AY125" t="str">
        <f>IF(OR($A125="", AY$5=""), "", IF(COUNTIFS(【データ】蓄積用!A$2:A$10000, AY$5, 【データ】蓄積用!C$2:C$10000, $A125, 【データ】蓄積用!D$2:D$10000, "&gt;=3000", 【データ】蓄積用!E$2:E$10000, "&gt;=1500")&gt;0, "〇", IF(COUNTIFS(【データ】蓄積用!A$2:A$10000, AY$5, 【データ】蓄積用!C$2:C$10000, $A125, 【データ】蓄積用!Q$2:Q$10000, 1, 【データ】蓄積用!AC$2:AC$10000, "&gt;=4.0")&gt;0, "〇", "×")))</f>
        <v/>
      </c>
    </row>
    <row r="126" spans="1:51">
      <c r="A126">
        <v>736</v>
      </c>
      <c r="B126" t="str">
        <f>IF(OR($A126="", B$5=""), "", IF(COUNTIFS(【データ】蓄積用!A$2:A$10000, B$5, 【データ】蓄積用!C$2:C$10000, $A126, 【データ】蓄積用!D$2:D$10000, "&gt;=3000", 【データ】蓄積用!E$2:E$10000, "&gt;=1500")&gt;0, "〇", IF(COUNTIFS(【データ】蓄積用!A$2:A$10000, B$5, 【データ】蓄積用!C$2:C$10000, $A126, 【データ】蓄積用!Q$2:Q$10000, 1, 【データ】蓄積用!AC$2:AC$10000, "&gt;=4.0")&gt;0, "〇", "×")))</f>
        <v>×</v>
      </c>
      <c r="C126" t="str">
        <f>IF(OR($A126="", C$5=""), "", IF(COUNTIFS(【データ】蓄積用!A$2:A$10000, C$5, 【データ】蓄積用!C$2:C$10000, $A126, 【データ】蓄積用!D$2:D$10000, "&gt;=3000", 【データ】蓄積用!E$2:E$10000, "&gt;=1500")&gt;0, "〇", IF(COUNTIFS(【データ】蓄積用!A$2:A$10000, C$5, 【データ】蓄積用!C$2:C$10000, $A126, 【データ】蓄積用!Q$2:Q$10000, 1, 【データ】蓄積用!AC$2:AC$10000, "&gt;=4.0")&gt;0, "〇", "×")))</f>
        <v>×</v>
      </c>
      <c r="D126" t="str">
        <f>IF(OR($A126="", D$5=""), "", IF(COUNTIFS(【データ】蓄積用!A$2:A$10000, D$5, 【データ】蓄積用!C$2:C$10000, $A126, 【データ】蓄積用!D$2:D$10000, "&gt;=3000", 【データ】蓄積用!E$2:E$10000, "&gt;=1500")&gt;0, "〇", IF(COUNTIFS(【データ】蓄積用!A$2:A$10000, D$5, 【データ】蓄積用!C$2:C$10000, $A126, 【データ】蓄積用!Q$2:Q$10000, 1, 【データ】蓄積用!AC$2:AC$10000, "&gt;=4.0")&gt;0, "〇", "×")))</f>
        <v>×</v>
      </c>
      <c r="E126" t="str">
        <f>IF(OR($A126="", E$5=""), "", IF(COUNTIFS(【データ】蓄積用!A$2:A$10000, E$5, 【データ】蓄積用!C$2:C$10000, $A126, 【データ】蓄積用!D$2:D$10000, "&gt;=3000", 【データ】蓄積用!E$2:E$10000, "&gt;=1500")&gt;0, "〇", IF(COUNTIFS(【データ】蓄積用!A$2:A$10000, E$5, 【データ】蓄積用!C$2:C$10000, $A126, 【データ】蓄積用!Q$2:Q$10000, 1, 【データ】蓄積用!AC$2:AC$10000, "&gt;=4.0")&gt;0, "〇", "×")))</f>
        <v>〇</v>
      </c>
      <c r="F126" t="str">
        <f>IF(OR($A126="", F$5=""), "", IF(COUNTIFS(【データ】蓄積用!A$2:A$10000, F$5, 【データ】蓄積用!C$2:C$10000, $A126, 【データ】蓄積用!D$2:D$10000, "&gt;=3000", 【データ】蓄積用!E$2:E$10000, "&gt;=1500")&gt;0, "〇", IF(COUNTIFS(【データ】蓄積用!A$2:A$10000, F$5, 【データ】蓄積用!C$2:C$10000, $A126, 【データ】蓄積用!Q$2:Q$10000, 1, 【データ】蓄積用!AC$2:AC$10000, "&gt;=4.0")&gt;0, "〇", "×")))</f>
        <v>×</v>
      </c>
      <c r="G126" t="str">
        <f>IF(OR($A126="", G$5=""), "", IF(COUNTIFS(【データ】蓄積用!A$2:A$10000, G$5, 【データ】蓄積用!C$2:C$10000, $A126, 【データ】蓄積用!D$2:D$10000, "&gt;=3000", 【データ】蓄積用!E$2:E$10000, "&gt;=1500")&gt;0, "〇", IF(COUNTIFS(【データ】蓄積用!A$2:A$10000, G$5, 【データ】蓄積用!C$2:C$10000, $A126, 【データ】蓄積用!Q$2:Q$10000, 1, 【データ】蓄積用!AC$2:AC$10000, "&gt;=4.0")&gt;0, "〇", "×")))</f>
        <v>×</v>
      </c>
      <c r="H126" t="str">
        <f>IF(OR($A126="", H$5=""), "", IF(COUNTIFS(【データ】蓄積用!A$2:A$10000, H$5, 【データ】蓄積用!C$2:C$10000, $A126, 【データ】蓄積用!D$2:D$10000, "&gt;=3000", 【データ】蓄積用!E$2:E$10000, "&gt;=1500")&gt;0, "〇", IF(COUNTIFS(【データ】蓄積用!A$2:A$10000, H$5, 【データ】蓄積用!C$2:C$10000, $A126, 【データ】蓄積用!Q$2:Q$10000, 1, 【データ】蓄積用!AC$2:AC$10000, "&gt;=4.0")&gt;0, "〇", "×")))</f>
        <v>×</v>
      </c>
      <c r="I126" t="str">
        <f>IF(OR($A126="", I$5=""), "", IF(COUNTIFS(【データ】蓄積用!A$2:A$10000, I$5, 【データ】蓄積用!C$2:C$10000, $A126, 【データ】蓄積用!D$2:D$10000, "&gt;=3000", 【データ】蓄積用!E$2:E$10000, "&gt;=1500")&gt;0, "〇", IF(COUNTIFS(【データ】蓄積用!A$2:A$10000, I$5, 【データ】蓄積用!C$2:C$10000, $A126, 【データ】蓄積用!Q$2:Q$10000, 1, 【データ】蓄積用!AC$2:AC$10000, "&gt;=4.0")&gt;0, "〇", "×")))</f>
        <v>×</v>
      </c>
      <c r="J126" t="str">
        <f>IF(OR($A126="", J$5=""), "", IF(COUNTIFS(【データ】蓄積用!A$2:A$10000, J$5, 【データ】蓄積用!C$2:C$10000, $A126, 【データ】蓄積用!D$2:D$10000, "&gt;=3000", 【データ】蓄積用!E$2:E$10000, "&gt;=1500")&gt;0, "〇", IF(COUNTIFS(【データ】蓄積用!A$2:A$10000, J$5, 【データ】蓄積用!C$2:C$10000, $A126, 【データ】蓄積用!Q$2:Q$10000, 1, 【データ】蓄積用!AC$2:AC$10000, "&gt;=4.0")&gt;0, "〇", "×")))</f>
        <v>〇</v>
      </c>
      <c r="K126" t="str">
        <f>IF(OR($A126="", K$5=""), "", IF(COUNTIFS(【データ】蓄積用!A$2:A$10000, K$5, 【データ】蓄積用!C$2:C$10000, $A126, 【データ】蓄積用!D$2:D$10000, "&gt;=3000", 【データ】蓄積用!E$2:E$10000, "&gt;=1500")&gt;0, "〇", IF(COUNTIFS(【データ】蓄積用!A$2:A$10000, K$5, 【データ】蓄積用!C$2:C$10000, $A126, 【データ】蓄積用!Q$2:Q$10000, 1, 【データ】蓄積用!AC$2:AC$10000, "&gt;=4.0")&gt;0, "〇", "×")))</f>
        <v>×</v>
      </c>
      <c r="L126" t="str">
        <f>IF(OR($A126="", L$5=""), "", IF(COUNTIFS(【データ】蓄積用!A$2:A$10000, L$5, 【データ】蓄積用!C$2:C$10000, $A126, 【データ】蓄積用!D$2:D$10000, "&gt;=3000", 【データ】蓄積用!E$2:E$10000, "&gt;=1500")&gt;0, "〇", IF(COUNTIFS(【データ】蓄積用!A$2:A$10000, L$5, 【データ】蓄積用!C$2:C$10000, $A126, 【データ】蓄積用!Q$2:Q$10000, 1, 【データ】蓄積用!AC$2:AC$10000, "&gt;=4.0")&gt;0, "〇", "×")))</f>
        <v>×</v>
      </c>
      <c r="M126" t="str">
        <f>IF(OR($A126="", M$5=""), "", IF(COUNTIFS(【データ】蓄積用!A$2:A$10000, M$5, 【データ】蓄積用!C$2:C$10000, $A126, 【データ】蓄積用!D$2:D$10000, "&gt;=3000", 【データ】蓄積用!E$2:E$10000, "&gt;=1500")&gt;0, "〇", IF(COUNTIFS(【データ】蓄積用!A$2:A$10000, M$5, 【データ】蓄積用!C$2:C$10000, $A126, 【データ】蓄積用!Q$2:Q$10000, 1, 【データ】蓄積用!AC$2:AC$10000, "&gt;=4.0")&gt;0, "〇", "×")))</f>
        <v>×</v>
      </c>
      <c r="N126" t="str">
        <f>IF(OR($A126="", N$5=""), "", IF(COUNTIFS(【データ】蓄積用!A$2:A$10000, N$5, 【データ】蓄積用!C$2:C$10000, $A126, 【データ】蓄積用!D$2:D$10000, "&gt;=3000", 【データ】蓄積用!E$2:E$10000, "&gt;=1500")&gt;0, "〇", IF(COUNTIFS(【データ】蓄積用!A$2:A$10000, N$5, 【データ】蓄積用!C$2:C$10000, $A126, 【データ】蓄積用!Q$2:Q$10000, 1, 【データ】蓄積用!AC$2:AC$10000, "&gt;=4.0")&gt;0, "〇", "×")))</f>
        <v>×</v>
      </c>
      <c r="O126" t="str">
        <f>IF(OR($A126="", O$5=""), "", IF(COUNTIFS(【データ】蓄積用!A$2:A$10000, O$5, 【データ】蓄積用!C$2:C$10000, $A126, 【データ】蓄積用!D$2:D$10000, "&gt;=3000", 【データ】蓄積用!E$2:E$10000, "&gt;=1500")&gt;0, "〇", IF(COUNTIFS(【データ】蓄積用!A$2:A$10000, O$5, 【データ】蓄積用!C$2:C$10000, $A126, 【データ】蓄積用!Q$2:Q$10000, 1, 【データ】蓄積用!AC$2:AC$10000, "&gt;=4.0")&gt;0, "〇", "×")))</f>
        <v>×</v>
      </c>
      <c r="P126" t="str">
        <f>IF(OR($A126="", P$5=""), "", IF(COUNTIFS(【データ】蓄積用!A$2:A$10000, P$5, 【データ】蓄積用!C$2:C$10000, $A126, 【データ】蓄積用!D$2:D$10000, "&gt;=3000", 【データ】蓄積用!E$2:E$10000, "&gt;=1500")&gt;0, "〇", IF(COUNTIFS(【データ】蓄積用!A$2:A$10000, P$5, 【データ】蓄積用!C$2:C$10000, $A126, 【データ】蓄積用!Q$2:Q$10000, 1, 【データ】蓄積用!AC$2:AC$10000, "&gt;=4.0")&gt;0, "〇", "×")))</f>
        <v>×</v>
      </c>
      <c r="Q126" t="str">
        <f>IF(OR($A126="", Q$5=""), "", IF(COUNTIFS(【データ】蓄積用!A$2:A$10000, Q$5, 【データ】蓄積用!C$2:C$10000, $A126, 【データ】蓄積用!D$2:D$10000, "&gt;=3000", 【データ】蓄積用!E$2:E$10000, "&gt;=1500")&gt;0, "〇", IF(COUNTIFS(【データ】蓄積用!A$2:A$10000, Q$5, 【データ】蓄積用!C$2:C$10000, $A126, 【データ】蓄積用!Q$2:Q$10000, 1, 【データ】蓄積用!AC$2:AC$10000, "&gt;=4.0")&gt;0, "〇", "×")))</f>
        <v>×</v>
      </c>
      <c r="R126" t="str">
        <f>IF(OR($A126="", R$5=""), "", IF(COUNTIFS(【データ】蓄積用!A$2:A$10000, R$5, 【データ】蓄積用!C$2:C$10000, $A126, 【データ】蓄積用!D$2:D$10000, "&gt;=3000", 【データ】蓄積用!E$2:E$10000, "&gt;=1500")&gt;0, "〇", IF(COUNTIFS(【データ】蓄積用!A$2:A$10000, R$5, 【データ】蓄積用!C$2:C$10000, $A126, 【データ】蓄積用!Q$2:Q$10000, 1, 【データ】蓄積用!AC$2:AC$10000, "&gt;=4.0")&gt;0, "〇", "×")))</f>
        <v>×</v>
      </c>
      <c r="S126" t="str">
        <f>IF(OR($A126="", S$5=""), "", IF(COUNTIFS(【データ】蓄積用!A$2:A$10000, S$5, 【データ】蓄積用!C$2:C$10000, $A126, 【データ】蓄積用!D$2:D$10000, "&gt;=3000", 【データ】蓄積用!E$2:E$10000, "&gt;=1500")&gt;0, "〇", IF(COUNTIFS(【データ】蓄積用!A$2:A$10000, S$5, 【データ】蓄積用!C$2:C$10000, $A126, 【データ】蓄積用!Q$2:Q$10000, 1, 【データ】蓄積用!AC$2:AC$10000, "&gt;=4.0")&gt;0, "〇", "×")))</f>
        <v>×</v>
      </c>
      <c r="T126" t="str">
        <f>IF(OR($A126="", T$5=""), "", IF(COUNTIFS(【データ】蓄積用!A$2:A$10000, T$5, 【データ】蓄積用!C$2:C$10000, $A126, 【データ】蓄積用!D$2:D$10000, "&gt;=3000", 【データ】蓄積用!E$2:E$10000, "&gt;=1500")&gt;0, "〇", IF(COUNTIFS(【データ】蓄積用!A$2:A$10000, T$5, 【データ】蓄積用!C$2:C$10000, $A126, 【データ】蓄積用!Q$2:Q$10000, 1, 【データ】蓄積用!AC$2:AC$10000, "&gt;=4.0")&gt;0, "〇", "×")))</f>
        <v>×</v>
      </c>
      <c r="U126" t="str">
        <f>IF(OR($A126="", U$5=""), "", IF(COUNTIFS(【データ】蓄積用!A$2:A$10000, U$5, 【データ】蓄積用!C$2:C$10000, $A126, 【データ】蓄積用!D$2:D$10000, "&gt;=3000", 【データ】蓄積用!E$2:E$10000, "&gt;=1500")&gt;0, "〇", IF(COUNTIFS(【データ】蓄積用!A$2:A$10000, U$5, 【データ】蓄積用!C$2:C$10000, $A126, 【データ】蓄積用!Q$2:Q$10000, 1, 【データ】蓄積用!AC$2:AC$10000, "&gt;=4.0")&gt;0, "〇", "×")))</f>
        <v>×</v>
      </c>
      <c r="V126" t="str">
        <f>IF(OR($A126="", V$5=""), "", IF(COUNTIFS(【データ】蓄積用!A$2:A$10000, V$5, 【データ】蓄積用!C$2:C$10000, $A126, 【データ】蓄積用!D$2:D$10000, "&gt;=3000", 【データ】蓄積用!E$2:E$10000, "&gt;=1500")&gt;0, "〇", IF(COUNTIFS(【データ】蓄積用!A$2:A$10000, V$5, 【データ】蓄積用!C$2:C$10000, $A126, 【データ】蓄積用!Q$2:Q$10000, 1, 【データ】蓄積用!AC$2:AC$10000, "&gt;=4.0")&gt;0, "〇", "×")))</f>
        <v>×</v>
      </c>
      <c r="W126" t="str">
        <f>IF(OR($A126="", W$5=""), "", IF(COUNTIFS(【データ】蓄積用!A$2:A$10000, W$5, 【データ】蓄積用!C$2:C$10000, $A126, 【データ】蓄積用!D$2:D$10000, "&gt;=3000", 【データ】蓄積用!E$2:E$10000, "&gt;=1500")&gt;0, "〇", IF(COUNTIFS(【データ】蓄積用!A$2:A$10000, W$5, 【データ】蓄積用!C$2:C$10000, $A126, 【データ】蓄積用!Q$2:Q$10000, 1, 【データ】蓄積用!AC$2:AC$10000, "&gt;=4.0")&gt;0, "〇", "×")))</f>
        <v>×</v>
      </c>
      <c r="X126" t="str">
        <f>IF(OR($A126="", X$5=""), "", IF(COUNTIFS(【データ】蓄積用!A$2:A$10000, X$5, 【データ】蓄積用!C$2:C$10000, $A126, 【データ】蓄積用!D$2:D$10000, "&gt;=3000", 【データ】蓄積用!E$2:E$10000, "&gt;=1500")&gt;0, "〇", IF(COUNTIFS(【データ】蓄積用!A$2:A$10000, X$5, 【データ】蓄積用!C$2:C$10000, $A126, 【データ】蓄積用!Q$2:Q$10000, 1, 【データ】蓄積用!AC$2:AC$10000, "&gt;=4.0")&gt;0, "〇", "×")))</f>
        <v>×</v>
      </c>
      <c r="Y126" t="str">
        <f>IF(OR($A126="", Y$5=""), "", IF(COUNTIFS(【データ】蓄積用!A$2:A$10000, Y$5, 【データ】蓄積用!C$2:C$10000, $A126, 【データ】蓄積用!D$2:D$10000, "&gt;=3000", 【データ】蓄積用!E$2:E$10000, "&gt;=1500")&gt;0, "〇", IF(COUNTIFS(【データ】蓄積用!A$2:A$10000, Y$5, 【データ】蓄積用!C$2:C$10000, $A126, 【データ】蓄積用!Q$2:Q$10000, 1, 【データ】蓄積用!AC$2:AC$10000, "&gt;=4.0")&gt;0, "〇", "×")))</f>
        <v>×</v>
      </c>
      <c r="Z126" t="str">
        <f>IF(OR($A126="", Z$5=""), "", IF(COUNTIFS(【データ】蓄積用!A$2:A$10000, Z$5, 【データ】蓄積用!C$2:C$10000, $A126, 【データ】蓄積用!D$2:D$10000, "&gt;=3000", 【データ】蓄積用!E$2:E$10000, "&gt;=1500")&gt;0, "〇", IF(COUNTIFS(【データ】蓄積用!A$2:A$10000, Z$5, 【データ】蓄積用!C$2:C$10000, $A126, 【データ】蓄積用!Q$2:Q$10000, 1, 【データ】蓄積用!AC$2:AC$10000, "&gt;=4.0")&gt;0, "〇", "×")))</f>
        <v>×</v>
      </c>
      <c r="AA126" t="str">
        <f>IF(OR($A126="", AA$5=""), "", IF(COUNTIFS(【データ】蓄積用!A$2:A$10000, AA$5, 【データ】蓄積用!C$2:C$10000, $A126, 【データ】蓄積用!D$2:D$10000, "&gt;=3000", 【データ】蓄積用!E$2:E$10000, "&gt;=1500")&gt;0, "〇", IF(COUNTIFS(【データ】蓄積用!A$2:A$10000, AA$5, 【データ】蓄積用!C$2:C$10000, $A126, 【データ】蓄積用!Q$2:Q$10000, 1, 【データ】蓄積用!AC$2:AC$10000, "&gt;=4.0")&gt;0, "〇", "×")))</f>
        <v>×</v>
      </c>
      <c r="AB126" t="str">
        <f>IF(OR($A126="", AB$5=""), "", IF(COUNTIFS(【データ】蓄積用!A$2:A$10000, AB$5, 【データ】蓄積用!C$2:C$10000, $A126, 【データ】蓄積用!D$2:D$10000, "&gt;=3000", 【データ】蓄積用!E$2:E$10000, "&gt;=1500")&gt;0, "〇", IF(COUNTIFS(【データ】蓄積用!A$2:A$10000, AB$5, 【データ】蓄積用!C$2:C$10000, $A126, 【データ】蓄積用!Q$2:Q$10000, 1, 【データ】蓄積用!AC$2:AC$10000, "&gt;=4.0")&gt;0, "〇", "×")))</f>
        <v>×</v>
      </c>
      <c r="AC126" t="str">
        <f>IF(OR($A126="", AC$5=""), "", IF(COUNTIFS(【データ】蓄積用!A$2:A$10000, AC$5, 【データ】蓄積用!C$2:C$10000, $A126, 【データ】蓄積用!D$2:D$10000, "&gt;=3000", 【データ】蓄積用!E$2:E$10000, "&gt;=1500")&gt;0, "〇", IF(COUNTIFS(【データ】蓄積用!A$2:A$10000, AC$5, 【データ】蓄積用!C$2:C$10000, $A126, 【データ】蓄積用!Q$2:Q$10000, 1, 【データ】蓄積用!AC$2:AC$10000, "&gt;=4.0")&gt;0, "〇", "×")))</f>
        <v>×</v>
      </c>
      <c r="AD126" t="str">
        <f>IF(OR($A126="", AD$5=""), "", IF(COUNTIFS(【データ】蓄積用!A$2:A$10000, AD$5, 【データ】蓄積用!C$2:C$10000, $A126, 【データ】蓄積用!D$2:D$10000, "&gt;=3000", 【データ】蓄積用!E$2:E$10000, "&gt;=1500")&gt;0, "〇", IF(COUNTIFS(【データ】蓄積用!A$2:A$10000, AD$5, 【データ】蓄積用!C$2:C$10000, $A126, 【データ】蓄積用!Q$2:Q$10000, 1, 【データ】蓄積用!AC$2:AC$10000, "&gt;=4.0")&gt;0, "〇", "×")))</f>
        <v>×</v>
      </c>
      <c r="AE126" t="str">
        <f>IF(OR($A126="", AE$5=""), "", IF(COUNTIFS(【データ】蓄積用!A$2:A$10000, AE$5, 【データ】蓄積用!C$2:C$10000, $A126, 【データ】蓄積用!D$2:D$10000, "&gt;=3000", 【データ】蓄積用!E$2:E$10000, "&gt;=1500")&gt;0, "〇", IF(COUNTIFS(【データ】蓄積用!A$2:A$10000, AE$5, 【データ】蓄積用!C$2:C$10000, $A126, 【データ】蓄積用!Q$2:Q$10000, 1, 【データ】蓄積用!AC$2:AC$10000, "&gt;=4.0")&gt;0, "〇", "×")))</f>
        <v>×</v>
      </c>
      <c r="AF126" t="str">
        <f>IF(OR($A126="", AF$5=""), "", IF(COUNTIFS(【データ】蓄積用!A$2:A$10000, AF$5, 【データ】蓄積用!C$2:C$10000, $A126, 【データ】蓄積用!D$2:D$10000, "&gt;=3000", 【データ】蓄積用!E$2:E$10000, "&gt;=1500")&gt;0, "〇", IF(COUNTIFS(【データ】蓄積用!A$2:A$10000, AF$5, 【データ】蓄積用!C$2:C$10000, $A126, 【データ】蓄積用!Q$2:Q$10000, 1, 【データ】蓄積用!AC$2:AC$10000, "&gt;=4.0")&gt;0, "〇", "×")))</f>
        <v>×</v>
      </c>
      <c r="AG126" t="str">
        <f>IF(OR($A126="", AG$5=""), "", IF(COUNTIFS(【データ】蓄積用!A$2:A$10000, AG$5, 【データ】蓄積用!C$2:C$10000, $A126, 【データ】蓄積用!D$2:D$10000, "&gt;=3000", 【データ】蓄積用!E$2:E$10000, "&gt;=1500")&gt;0, "〇", IF(COUNTIFS(【データ】蓄積用!A$2:A$10000, AG$5, 【データ】蓄積用!C$2:C$10000, $A126, 【データ】蓄積用!Q$2:Q$10000, 1, 【データ】蓄積用!AC$2:AC$10000, "&gt;=4.0")&gt;0, "〇", "×")))</f>
        <v>×</v>
      </c>
      <c r="AH126" t="str">
        <f>IF(OR($A126="", AH$5=""), "", IF(COUNTIFS(【データ】蓄積用!A$2:A$10000, AH$5, 【データ】蓄積用!C$2:C$10000, $A126, 【データ】蓄積用!D$2:D$10000, "&gt;=3000", 【データ】蓄積用!E$2:E$10000, "&gt;=1500")&gt;0, "〇", IF(COUNTIFS(【データ】蓄積用!A$2:A$10000, AH$5, 【データ】蓄積用!C$2:C$10000, $A126, 【データ】蓄積用!Q$2:Q$10000, 1, 【データ】蓄積用!AC$2:AC$10000, "&gt;=4.0")&gt;0, "〇", "×")))</f>
        <v>×</v>
      </c>
      <c r="AI126" t="str">
        <f>IF(OR($A126="", AI$5=""), "", IF(COUNTIFS(【データ】蓄積用!A$2:A$10000, AI$5, 【データ】蓄積用!C$2:C$10000, $A126, 【データ】蓄積用!D$2:D$10000, "&gt;=3000", 【データ】蓄積用!E$2:E$10000, "&gt;=1500")&gt;0, "〇", IF(COUNTIFS(【データ】蓄積用!A$2:A$10000, AI$5, 【データ】蓄積用!C$2:C$10000, $A126, 【データ】蓄積用!Q$2:Q$10000, 1, 【データ】蓄積用!AC$2:AC$10000, "&gt;=4.0")&gt;0, "〇", "×")))</f>
        <v>×</v>
      </c>
      <c r="AJ126" t="str">
        <f>IF(OR($A126="", AJ$5=""), "", IF(COUNTIFS(【データ】蓄積用!A$2:A$10000, AJ$5, 【データ】蓄積用!C$2:C$10000, $A126, 【データ】蓄積用!D$2:D$10000, "&gt;=3000", 【データ】蓄積用!E$2:E$10000, "&gt;=1500")&gt;0, "〇", IF(COUNTIFS(【データ】蓄積用!A$2:A$10000, AJ$5, 【データ】蓄積用!C$2:C$10000, $A126, 【データ】蓄積用!Q$2:Q$10000, 1, 【データ】蓄積用!AC$2:AC$10000, "&gt;=4.0")&gt;0, "〇", "×")))</f>
        <v>×</v>
      </c>
      <c r="AK126" t="str">
        <f>IF(OR($A126="", AK$5=""), "", IF(COUNTIFS(【データ】蓄積用!A$2:A$10000, AK$5, 【データ】蓄積用!C$2:C$10000, $A126, 【データ】蓄積用!D$2:D$10000, "&gt;=3000", 【データ】蓄積用!E$2:E$10000, "&gt;=1500")&gt;0, "〇", IF(COUNTIFS(【データ】蓄積用!A$2:A$10000, AK$5, 【データ】蓄積用!C$2:C$10000, $A126, 【データ】蓄積用!Q$2:Q$10000, 1, 【データ】蓄積用!AC$2:AC$10000, "&gt;=4.0")&gt;0, "〇", "×")))</f>
        <v>×</v>
      </c>
      <c r="AL126" t="str">
        <f>IF(OR($A126="", AL$5=""), "", IF(COUNTIFS(【データ】蓄積用!A$2:A$10000, AL$5, 【データ】蓄積用!C$2:C$10000, $A126, 【データ】蓄積用!D$2:D$10000, "&gt;=3000", 【データ】蓄積用!E$2:E$10000, "&gt;=1500")&gt;0, "〇", IF(COUNTIFS(【データ】蓄積用!A$2:A$10000, AL$5, 【データ】蓄積用!C$2:C$10000, $A126, 【データ】蓄積用!Q$2:Q$10000, 1, 【データ】蓄積用!AC$2:AC$10000, "&gt;=4.0")&gt;0, "〇", "×")))</f>
        <v>×</v>
      </c>
      <c r="AM126" t="str">
        <f>IF(OR($A126="", AM$5=""), "", IF(COUNTIFS(【データ】蓄積用!A$2:A$10000, AM$5, 【データ】蓄積用!C$2:C$10000, $A126, 【データ】蓄積用!D$2:D$10000, "&gt;=3000", 【データ】蓄積用!E$2:E$10000, "&gt;=1500")&gt;0, "〇", IF(COUNTIFS(【データ】蓄積用!A$2:A$10000, AM$5, 【データ】蓄積用!C$2:C$10000, $A126, 【データ】蓄積用!Q$2:Q$10000, 1, 【データ】蓄積用!AC$2:AC$10000, "&gt;=4.0")&gt;0, "〇", "×")))</f>
        <v>〇</v>
      </c>
      <c r="AN126" t="str">
        <f>IF(OR($A126="", AN$5=""), "", IF(COUNTIFS(【データ】蓄積用!A$2:A$10000, AN$5, 【データ】蓄積用!C$2:C$10000, $A126, 【データ】蓄積用!D$2:D$10000, "&gt;=3000", 【データ】蓄積用!E$2:E$10000, "&gt;=1500")&gt;0, "〇", IF(COUNTIFS(【データ】蓄積用!A$2:A$10000, AN$5, 【データ】蓄積用!C$2:C$10000, $A126, 【データ】蓄積用!Q$2:Q$10000, 1, 【データ】蓄積用!AC$2:AC$10000, "&gt;=4.0")&gt;0, "〇", "×")))</f>
        <v>×</v>
      </c>
      <c r="AO126" t="str">
        <f>IF(OR($A126="", AO$5=""), "", IF(COUNTIFS(【データ】蓄積用!A$2:A$10000, AO$5, 【データ】蓄積用!C$2:C$10000, $A126, 【データ】蓄積用!D$2:D$10000, "&gt;=3000", 【データ】蓄積用!E$2:E$10000, "&gt;=1500")&gt;0, "〇", IF(COUNTIFS(【データ】蓄積用!A$2:A$10000, AO$5, 【データ】蓄積用!C$2:C$10000, $A126, 【データ】蓄積用!Q$2:Q$10000, 1, 【データ】蓄積用!AC$2:AC$10000, "&gt;=4.0")&gt;0, "〇", "×")))</f>
        <v>×</v>
      </c>
      <c r="AP126" t="str">
        <f>IF(OR($A126="", AP$5=""), "", IF(COUNTIFS(【データ】蓄積用!A$2:A$10000, AP$5, 【データ】蓄積用!C$2:C$10000, $A126, 【データ】蓄積用!D$2:D$10000, "&gt;=3000", 【データ】蓄積用!E$2:E$10000, "&gt;=1500")&gt;0, "〇", IF(COUNTIFS(【データ】蓄積用!A$2:A$10000, AP$5, 【データ】蓄積用!C$2:C$10000, $A126, 【データ】蓄積用!Q$2:Q$10000, 1, 【データ】蓄積用!AC$2:AC$10000, "&gt;=4.0")&gt;0, "〇", "×")))</f>
        <v>×</v>
      </c>
      <c r="AQ126" t="str">
        <f>IF(OR($A126="", AQ$5=""), "", IF(COUNTIFS(【データ】蓄積用!A$2:A$10000, AQ$5, 【データ】蓄積用!C$2:C$10000, $A126, 【データ】蓄積用!D$2:D$10000, "&gt;=3000", 【データ】蓄積用!E$2:E$10000, "&gt;=1500")&gt;0, "〇", IF(COUNTIFS(【データ】蓄積用!A$2:A$10000, AQ$5, 【データ】蓄積用!C$2:C$10000, $A126, 【データ】蓄積用!Q$2:Q$10000, 1, 【データ】蓄積用!AC$2:AC$10000, "&gt;=4.0")&gt;0, "〇", "×")))</f>
        <v>×</v>
      </c>
      <c r="AR126" t="str">
        <f>IF(OR($A126="", AR$5=""), "", IF(COUNTIFS(【データ】蓄積用!A$2:A$10000, AR$5, 【データ】蓄積用!C$2:C$10000, $A126, 【データ】蓄積用!D$2:D$10000, "&gt;=3000", 【データ】蓄積用!E$2:E$10000, "&gt;=1500")&gt;0, "〇", IF(COUNTIFS(【データ】蓄積用!A$2:A$10000, AR$5, 【データ】蓄積用!C$2:C$10000, $A126, 【データ】蓄積用!Q$2:Q$10000, 1, 【データ】蓄積用!AC$2:AC$10000, "&gt;=4.0")&gt;0, "〇", "×")))</f>
        <v>×</v>
      </c>
      <c r="AS126" t="str">
        <f>IF(OR($A126="", AS$5=""), "", IF(COUNTIFS(【データ】蓄積用!A$2:A$10000, AS$5, 【データ】蓄積用!C$2:C$10000, $A126, 【データ】蓄積用!D$2:D$10000, "&gt;=3000", 【データ】蓄積用!E$2:E$10000, "&gt;=1500")&gt;0, "〇", IF(COUNTIFS(【データ】蓄積用!A$2:A$10000, AS$5, 【データ】蓄積用!C$2:C$10000, $A126, 【データ】蓄積用!Q$2:Q$10000, 1, 【データ】蓄積用!AC$2:AC$10000, "&gt;=4.0")&gt;0, "〇", "×")))</f>
        <v>〇</v>
      </c>
      <c r="AT126" t="str">
        <f>IF(OR($A126="", AT$5=""), "", IF(COUNTIFS(【データ】蓄積用!A$2:A$10000, AT$5, 【データ】蓄積用!C$2:C$10000, $A126, 【データ】蓄積用!D$2:D$10000, "&gt;=3000", 【データ】蓄積用!E$2:E$10000, "&gt;=1500")&gt;0, "〇", IF(COUNTIFS(【データ】蓄積用!A$2:A$10000, AT$5, 【データ】蓄積用!C$2:C$10000, $A126, 【データ】蓄積用!Q$2:Q$10000, 1, 【データ】蓄積用!AC$2:AC$10000, "&gt;=4.0")&gt;0, "〇", "×")))</f>
        <v>×</v>
      </c>
      <c r="AU126" t="str">
        <f>IF(OR($A126="", AU$5=""), "", IF(COUNTIFS(【データ】蓄積用!A$2:A$10000, AU$5, 【データ】蓄積用!C$2:C$10000, $A126, 【データ】蓄積用!D$2:D$10000, "&gt;=3000", 【データ】蓄積用!E$2:E$10000, "&gt;=1500")&gt;0, "〇", IF(COUNTIFS(【データ】蓄積用!A$2:A$10000, AU$5, 【データ】蓄積用!C$2:C$10000, $A126, 【データ】蓄積用!Q$2:Q$10000, 1, 【データ】蓄積用!AC$2:AC$10000, "&gt;=4.0")&gt;0, "〇", "×")))</f>
        <v>×</v>
      </c>
      <c r="AV126" t="str">
        <f>IF(OR($A126="", AV$5=""), "", IF(COUNTIFS(【データ】蓄積用!A$2:A$10000, AV$5, 【データ】蓄積用!C$2:C$10000, $A126, 【データ】蓄積用!D$2:D$10000, "&gt;=3000", 【データ】蓄積用!E$2:E$10000, "&gt;=1500")&gt;0, "〇", IF(COUNTIFS(【データ】蓄積用!A$2:A$10000, AV$5, 【データ】蓄積用!C$2:C$10000, $A126, 【データ】蓄積用!Q$2:Q$10000, 1, 【データ】蓄積用!AC$2:AC$10000, "&gt;=4.0")&gt;0, "〇", "×")))</f>
        <v>×</v>
      </c>
      <c r="AW126" t="str">
        <f>IF(OR($A126="", AW$5=""), "", IF(COUNTIFS(【データ】蓄積用!A$2:A$10000, AW$5, 【データ】蓄積用!C$2:C$10000, $A126, 【データ】蓄積用!D$2:D$10000, "&gt;=3000", 【データ】蓄積用!E$2:E$10000, "&gt;=1500")&gt;0, "〇", IF(COUNTIFS(【データ】蓄積用!A$2:A$10000, AW$5, 【データ】蓄積用!C$2:C$10000, $A126, 【データ】蓄積用!Q$2:Q$10000, 1, 【データ】蓄積用!AC$2:AC$10000, "&gt;=4.0")&gt;0, "〇", "×")))</f>
        <v>×</v>
      </c>
      <c r="AX126" t="str">
        <f>IF(OR($A126="", AX$5=""), "", IF(COUNTIFS(【データ】蓄積用!A$2:A$10000, AX$5, 【データ】蓄積用!C$2:C$10000, $A126, 【データ】蓄積用!D$2:D$10000, "&gt;=3000", 【データ】蓄積用!E$2:E$10000, "&gt;=1500")&gt;0, "〇", IF(COUNTIFS(【データ】蓄積用!A$2:A$10000, AX$5, 【データ】蓄積用!C$2:C$10000, $A126, 【データ】蓄積用!Q$2:Q$10000, 1, 【データ】蓄積用!AC$2:AC$10000, "&gt;=4.0")&gt;0, "〇", "×")))</f>
        <v>×</v>
      </c>
      <c r="AY126" t="str">
        <f>IF(OR($A126="", AY$5=""), "", IF(COUNTIFS(【データ】蓄積用!A$2:A$10000, AY$5, 【データ】蓄積用!C$2:C$10000, $A126, 【データ】蓄積用!D$2:D$10000, "&gt;=3000", 【データ】蓄積用!E$2:E$10000, "&gt;=1500")&gt;0, "〇", IF(COUNTIFS(【データ】蓄積用!A$2:A$10000, AY$5, 【データ】蓄積用!C$2:C$10000, $A126, 【データ】蓄積用!Q$2:Q$10000, 1, 【データ】蓄積用!AC$2:AC$10000, "&gt;=4.0")&gt;0, "〇", "×")))</f>
        <v/>
      </c>
    </row>
    <row r="127" spans="1:51">
      <c r="A127">
        <v>737</v>
      </c>
      <c r="B127" t="str">
        <f>IF(OR($A127="", B$5=""), "", IF(COUNTIFS(【データ】蓄積用!A$2:A$10000, B$5, 【データ】蓄積用!C$2:C$10000, $A127, 【データ】蓄積用!D$2:D$10000, "&gt;=3000", 【データ】蓄積用!E$2:E$10000, "&gt;=1500")&gt;0, "〇", IF(COUNTIFS(【データ】蓄積用!A$2:A$10000, B$5, 【データ】蓄積用!C$2:C$10000, $A127, 【データ】蓄積用!Q$2:Q$10000, 1, 【データ】蓄積用!AC$2:AC$10000, "&gt;=4.0")&gt;0, "〇", "×")))</f>
        <v>×</v>
      </c>
      <c r="C127" t="str">
        <f>IF(OR($A127="", C$5=""), "", IF(COUNTIFS(【データ】蓄積用!A$2:A$10000, C$5, 【データ】蓄積用!C$2:C$10000, $A127, 【データ】蓄積用!D$2:D$10000, "&gt;=3000", 【データ】蓄積用!E$2:E$10000, "&gt;=1500")&gt;0, "〇", IF(COUNTIFS(【データ】蓄積用!A$2:A$10000, C$5, 【データ】蓄積用!C$2:C$10000, $A127, 【データ】蓄積用!Q$2:Q$10000, 1, 【データ】蓄積用!AC$2:AC$10000, "&gt;=4.0")&gt;0, "〇", "×")))</f>
        <v>×</v>
      </c>
      <c r="D127" t="str">
        <f>IF(OR($A127="", D$5=""), "", IF(COUNTIFS(【データ】蓄積用!A$2:A$10000, D$5, 【データ】蓄積用!C$2:C$10000, $A127, 【データ】蓄積用!D$2:D$10000, "&gt;=3000", 【データ】蓄積用!E$2:E$10000, "&gt;=1500")&gt;0, "〇", IF(COUNTIFS(【データ】蓄積用!A$2:A$10000, D$5, 【データ】蓄積用!C$2:C$10000, $A127, 【データ】蓄積用!Q$2:Q$10000, 1, 【データ】蓄積用!AC$2:AC$10000, "&gt;=4.0")&gt;0, "〇", "×")))</f>
        <v>×</v>
      </c>
      <c r="E127" t="str">
        <f>IF(OR($A127="", E$5=""), "", IF(COUNTIFS(【データ】蓄積用!A$2:A$10000, E$5, 【データ】蓄積用!C$2:C$10000, $A127, 【データ】蓄積用!D$2:D$10000, "&gt;=3000", 【データ】蓄積用!E$2:E$10000, "&gt;=1500")&gt;0, "〇", IF(COUNTIFS(【データ】蓄積用!A$2:A$10000, E$5, 【データ】蓄積用!C$2:C$10000, $A127, 【データ】蓄積用!Q$2:Q$10000, 1, 【データ】蓄積用!AC$2:AC$10000, "&gt;=4.0")&gt;0, "〇", "×")))</f>
        <v>×</v>
      </c>
      <c r="F127" t="str">
        <f>IF(OR($A127="", F$5=""), "", IF(COUNTIFS(【データ】蓄積用!A$2:A$10000, F$5, 【データ】蓄積用!C$2:C$10000, $A127, 【データ】蓄積用!D$2:D$10000, "&gt;=3000", 【データ】蓄積用!E$2:E$10000, "&gt;=1500")&gt;0, "〇", IF(COUNTIFS(【データ】蓄積用!A$2:A$10000, F$5, 【データ】蓄積用!C$2:C$10000, $A127, 【データ】蓄積用!Q$2:Q$10000, 1, 【データ】蓄積用!AC$2:AC$10000, "&gt;=4.0")&gt;0, "〇", "×")))</f>
        <v>×</v>
      </c>
      <c r="G127" t="str">
        <f>IF(OR($A127="", G$5=""), "", IF(COUNTIFS(【データ】蓄積用!A$2:A$10000, G$5, 【データ】蓄積用!C$2:C$10000, $A127, 【データ】蓄積用!D$2:D$10000, "&gt;=3000", 【データ】蓄積用!E$2:E$10000, "&gt;=1500")&gt;0, "〇", IF(COUNTIFS(【データ】蓄積用!A$2:A$10000, G$5, 【データ】蓄積用!C$2:C$10000, $A127, 【データ】蓄積用!Q$2:Q$10000, 1, 【データ】蓄積用!AC$2:AC$10000, "&gt;=4.0")&gt;0, "〇", "×")))</f>
        <v>×</v>
      </c>
      <c r="H127" t="str">
        <f>IF(OR($A127="", H$5=""), "", IF(COUNTIFS(【データ】蓄積用!A$2:A$10000, H$5, 【データ】蓄積用!C$2:C$10000, $A127, 【データ】蓄積用!D$2:D$10000, "&gt;=3000", 【データ】蓄積用!E$2:E$10000, "&gt;=1500")&gt;0, "〇", IF(COUNTIFS(【データ】蓄積用!A$2:A$10000, H$5, 【データ】蓄積用!C$2:C$10000, $A127, 【データ】蓄積用!Q$2:Q$10000, 1, 【データ】蓄積用!AC$2:AC$10000, "&gt;=4.0")&gt;0, "〇", "×")))</f>
        <v>×</v>
      </c>
      <c r="I127" t="str">
        <f>IF(OR($A127="", I$5=""), "", IF(COUNTIFS(【データ】蓄積用!A$2:A$10000, I$5, 【データ】蓄積用!C$2:C$10000, $A127, 【データ】蓄積用!D$2:D$10000, "&gt;=3000", 【データ】蓄積用!E$2:E$10000, "&gt;=1500")&gt;0, "〇", IF(COUNTIFS(【データ】蓄積用!A$2:A$10000, I$5, 【データ】蓄積用!C$2:C$10000, $A127, 【データ】蓄積用!Q$2:Q$10000, 1, 【データ】蓄積用!AC$2:AC$10000, "&gt;=4.0")&gt;0, "〇", "×")))</f>
        <v>×</v>
      </c>
      <c r="J127" t="str">
        <f>IF(OR($A127="", J$5=""), "", IF(COUNTIFS(【データ】蓄積用!A$2:A$10000, J$5, 【データ】蓄積用!C$2:C$10000, $A127, 【データ】蓄積用!D$2:D$10000, "&gt;=3000", 【データ】蓄積用!E$2:E$10000, "&gt;=1500")&gt;0, "〇", IF(COUNTIFS(【データ】蓄積用!A$2:A$10000, J$5, 【データ】蓄積用!C$2:C$10000, $A127, 【データ】蓄積用!Q$2:Q$10000, 1, 【データ】蓄積用!AC$2:AC$10000, "&gt;=4.0")&gt;0, "〇", "×")))</f>
        <v>×</v>
      </c>
      <c r="K127" t="str">
        <f>IF(OR($A127="", K$5=""), "", IF(COUNTIFS(【データ】蓄積用!A$2:A$10000, K$5, 【データ】蓄積用!C$2:C$10000, $A127, 【データ】蓄積用!D$2:D$10000, "&gt;=3000", 【データ】蓄積用!E$2:E$10000, "&gt;=1500")&gt;0, "〇", IF(COUNTIFS(【データ】蓄積用!A$2:A$10000, K$5, 【データ】蓄積用!C$2:C$10000, $A127, 【データ】蓄積用!Q$2:Q$10000, 1, 【データ】蓄積用!AC$2:AC$10000, "&gt;=4.0")&gt;0, "〇", "×")))</f>
        <v>×</v>
      </c>
      <c r="L127" t="str">
        <f>IF(OR($A127="", L$5=""), "", IF(COUNTIFS(【データ】蓄積用!A$2:A$10000, L$5, 【データ】蓄積用!C$2:C$10000, $A127, 【データ】蓄積用!D$2:D$10000, "&gt;=3000", 【データ】蓄積用!E$2:E$10000, "&gt;=1500")&gt;0, "〇", IF(COUNTIFS(【データ】蓄積用!A$2:A$10000, L$5, 【データ】蓄積用!C$2:C$10000, $A127, 【データ】蓄積用!Q$2:Q$10000, 1, 【データ】蓄積用!AC$2:AC$10000, "&gt;=4.0")&gt;0, "〇", "×")))</f>
        <v>×</v>
      </c>
      <c r="M127" t="str">
        <f>IF(OR($A127="", M$5=""), "", IF(COUNTIFS(【データ】蓄積用!A$2:A$10000, M$5, 【データ】蓄積用!C$2:C$10000, $A127, 【データ】蓄積用!D$2:D$10000, "&gt;=3000", 【データ】蓄積用!E$2:E$10000, "&gt;=1500")&gt;0, "〇", IF(COUNTIFS(【データ】蓄積用!A$2:A$10000, M$5, 【データ】蓄積用!C$2:C$10000, $A127, 【データ】蓄積用!Q$2:Q$10000, 1, 【データ】蓄積用!AC$2:AC$10000, "&gt;=4.0")&gt;0, "〇", "×")))</f>
        <v>×</v>
      </c>
      <c r="N127" t="str">
        <f>IF(OR($A127="", N$5=""), "", IF(COUNTIFS(【データ】蓄積用!A$2:A$10000, N$5, 【データ】蓄積用!C$2:C$10000, $A127, 【データ】蓄積用!D$2:D$10000, "&gt;=3000", 【データ】蓄積用!E$2:E$10000, "&gt;=1500")&gt;0, "〇", IF(COUNTIFS(【データ】蓄積用!A$2:A$10000, N$5, 【データ】蓄積用!C$2:C$10000, $A127, 【データ】蓄積用!Q$2:Q$10000, 1, 【データ】蓄積用!AC$2:AC$10000, "&gt;=4.0")&gt;0, "〇", "×")))</f>
        <v>〇</v>
      </c>
      <c r="O127" t="str">
        <f>IF(OR($A127="", O$5=""), "", IF(COUNTIFS(【データ】蓄積用!A$2:A$10000, O$5, 【データ】蓄積用!C$2:C$10000, $A127, 【データ】蓄積用!D$2:D$10000, "&gt;=3000", 【データ】蓄積用!E$2:E$10000, "&gt;=1500")&gt;0, "〇", IF(COUNTIFS(【データ】蓄積用!A$2:A$10000, O$5, 【データ】蓄積用!C$2:C$10000, $A127, 【データ】蓄積用!Q$2:Q$10000, 1, 【データ】蓄積用!AC$2:AC$10000, "&gt;=4.0")&gt;0, "〇", "×")))</f>
        <v>×</v>
      </c>
      <c r="P127" t="str">
        <f>IF(OR($A127="", P$5=""), "", IF(COUNTIFS(【データ】蓄積用!A$2:A$10000, P$5, 【データ】蓄積用!C$2:C$10000, $A127, 【データ】蓄積用!D$2:D$10000, "&gt;=3000", 【データ】蓄積用!E$2:E$10000, "&gt;=1500")&gt;0, "〇", IF(COUNTIFS(【データ】蓄積用!A$2:A$10000, P$5, 【データ】蓄積用!C$2:C$10000, $A127, 【データ】蓄積用!Q$2:Q$10000, 1, 【データ】蓄積用!AC$2:AC$10000, "&gt;=4.0")&gt;0, "〇", "×")))</f>
        <v>×</v>
      </c>
      <c r="Q127" t="str">
        <f>IF(OR($A127="", Q$5=""), "", IF(COUNTIFS(【データ】蓄積用!A$2:A$10000, Q$5, 【データ】蓄積用!C$2:C$10000, $A127, 【データ】蓄積用!D$2:D$10000, "&gt;=3000", 【データ】蓄積用!E$2:E$10000, "&gt;=1500")&gt;0, "〇", IF(COUNTIFS(【データ】蓄積用!A$2:A$10000, Q$5, 【データ】蓄積用!C$2:C$10000, $A127, 【データ】蓄積用!Q$2:Q$10000, 1, 【データ】蓄積用!AC$2:AC$10000, "&gt;=4.0")&gt;0, "〇", "×")))</f>
        <v>×</v>
      </c>
      <c r="R127" t="str">
        <f>IF(OR($A127="", R$5=""), "", IF(COUNTIFS(【データ】蓄積用!A$2:A$10000, R$5, 【データ】蓄積用!C$2:C$10000, $A127, 【データ】蓄積用!D$2:D$10000, "&gt;=3000", 【データ】蓄積用!E$2:E$10000, "&gt;=1500")&gt;0, "〇", IF(COUNTIFS(【データ】蓄積用!A$2:A$10000, R$5, 【データ】蓄積用!C$2:C$10000, $A127, 【データ】蓄積用!Q$2:Q$10000, 1, 【データ】蓄積用!AC$2:AC$10000, "&gt;=4.0")&gt;0, "〇", "×")))</f>
        <v>×</v>
      </c>
      <c r="S127" t="str">
        <f>IF(OR($A127="", S$5=""), "", IF(COUNTIFS(【データ】蓄積用!A$2:A$10000, S$5, 【データ】蓄積用!C$2:C$10000, $A127, 【データ】蓄積用!D$2:D$10000, "&gt;=3000", 【データ】蓄積用!E$2:E$10000, "&gt;=1500")&gt;0, "〇", IF(COUNTIFS(【データ】蓄積用!A$2:A$10000, S$5, 【データ】蓄積用!C$2:C$10000, $A127, 【データ】蓄積用!Q$2:Q$10000, 1, 【データ】蓄積用!AC$2:AC$10000, "&gt;=4.0")&gt;0, "〇", "×")))</f>
        <v>×</v>
      </c>
      <c r="T127" t="str">
        <f>IF(OR($A127="", T$5=""), "", IF(COUNTIFS(【データ】蓄積用!A$2:A$10000, T$5, 【データ】蓄積用!C$2:C$10000, $A127, 【データ】蓄積用!D$2:D$10000, "&gt;=3000", 【データ】蓄積用!E$2:E$10000, "&gt;=1500")&gt;0, "〇", IF(COUNTIFS(【データ】蓄積用!A$2:A$10000, T$5, 【データ】蓄積用!C$2:C$10000, $A127, 【データ】蓄積用!Q$2:Q$10000, 1, 【データ】蓄積用!AC$2:AC$10000, "&gt;=4.0")&gt;0, "〇", "×")))</f>
        <v>×</v>
      </c>
      <c r="U127" t="str">
        <f>IF(OR($A127="", U$5=""), "", IF(COUNTIFS(【データ】蓄積用!A$2:A$10000, U$5, 【データ】蓄積用!C$2:C$10000, $A127, 【データ】蓄積用!D$2:D$10000, "&gt;=3000", 【データ】蓄積用!E$2:E$10000, "&gt;=1500")&gt;0, "〇", IF(COUNTIFS(【データ】蓄積用!A$2:A$10000, U$5, 【データ】蓄積用!C$2:C$10000, $A127, 【データ】蓄積用!Q$2:Q$10000, 1, 【データ】蓄積用!AC$2:AC$10000, "&gt;=4.0")&gt;0, "〇", "×")))</f>
        <v>×</v>
      </c>
      <c r="V127" t="str">
        <f>IF(OR($A127="", V$5=""), "", IF(COUNTIFS(【データ】蓄積用!A$2:A$10000, V$5, 【データ】蓄積用!C$2:C$10000, $A127, 【データ】蓄積用!D$2:D$10000, "&gt;=3000", 【データ】蓄積用!E$2:E$10000, "&gt;=1500")&gt;0, "〇", IF(COUNTIFS(【データ】蓄積用!A$2:A$10000, V$5, 【データ】蓄積用!C$2:C$10000, $A127, 【データ】蓄積用!Q$2:Q$10000, 1, 【データ】蓄積用!AC$2:AC$10000, "&gt;=4.0")&gt;0, "〇", "×")))</f>
        <v>×</v>
      </c>
      <c r="W127" t="str">
        <f>IF(OR($A127="", W$5=""), "", IF(COUNTIFS(【データ】蓄積用!A$2:A$10000, W$5, 【データ】蓄積用!C$2:C$10000, $A127, 【データ】蓄積用!D$2:D$10000, "&gt;=3000", 【データ】蓄積用!E$2:E$10000, "&gt;=1500")&gt;0, "〇", IF(COUNTIFS(【データ】蓄積用!A$2:A$10000, W$5, 【データ】蓄積用!C$2:C$10000, $A127, 【データ】蓄積用!Q$2:Q$10000, 1, 【データ】蓄積用!AC$2:AC$10000, "&gt;=4.0")&gt;0, "〇", "×")))</f>
        <v>×</v>
      </c>
      <c r="X127" t="str">
        <f>IF(OR($A127="", X$5=""), "", IF(COUNTIFS(【データ】蓄積用!A$2:A$10000, X$5, 【データ】蓄積用!C$2:C$10000, $A127, 【データ】蓄積用!D$2:D$10000, "&gt;=3000", 【データ】蓄積用!E$2:E$10000, "&gt;=1500")&gt;0, "〇", IF(COUNTIFS(【データ】蓄積用!A$2:A$10000, X$5, 【データ】蓄積用!C$2:C$10000, $A127, 【データ】蓄積用!Q$2:Q$10000, 1, 【データ】蓄積用!AC$2:AC$10000, "&gt;=4.0")&gt;0, "〇", "×")))</f>
        <v>〇</v>
      </c>
      <c r="Y127" t="str">
        <f>IF(OR($A127="", Y$5=""), "", IF(COUNTIFS(【データ】蓄積用!A$2:A$10000, Y$5, 【データ】蓄積用!C$2:C$10000, $A127, 【データ】蓄積用!D$2:D$10000, "&gt;=3000", 【データ】蓄積用!E$2:E$10000, "&gt;=1500")&gt;0, "〇", IF(COUNTIFS(【データ】蓄積用!A$2:A$10000, Y$5, 【データ】蓄積用!C$2:C$10000, $A127, 【データ】蓄積用!Q$2:Q$10000, 1, 【データ】蓄積用!AC$2:AC$10000, "&gt;=4.0")&gt;0, "〇", "×")))</f>
        <v>×</v>
      </c>
      <c r="Z127" t="str">
        <f>IF(OR($A127="", Z$5=""), "", IF(COUNTIFS(【データ】蓄積用!A$2:A$10000, Z$5, 【データ】蓄積用!C$2:C$10000, $A127, 【データ】蓄積用!D$2:D$10000, "&gt;=3000", 【データ】蓄積用!E$2:E$10000, "&gt;=1500")&gt;0, "〇", IF(COUNTIFS(【データ】蓄積用!A$2:A$10000, Z$5, 【データ】蓄積用!C$2:C$10000, $A127, 【データ】蓄積用!Q$2:Q$10000, 1, 【データ】蓄積用!AC$2:AC$10000, "&gt;=4.0")&gt;0, "〇", "×")))</f>
        <v>×</v>
      </c>
      <c r="AA127" t="str">
        <f>IF(OR($A127="", AA$5=""), "", IF(COUNTIFS(【データ】蓄積用!A$2:A$10000, AA$5, 【データ】蓄積用!C$2:C$10000, $A127, 【データ】蓄積用!D$2:D$10000, "&gt;=3000", 【データ】蓄積用!E$2:E$10000, "&gt;=1500")&gt;0, "〇", IF(COUNTIFS(【データ】蓄積用!A$2:A$10000, AA$5, 【データ】蓄積用!C$2:C$10000, $A127, 【データ】蓄積用!Q$2:Q$10000, 1, 【データ】蓄積用!AC$2:AC$10000, "&gt;=4.0")&gt;0, "〇", "×")))</f>
        <v>×</v>
      </c>
      <c r="AB127" t="str">
        <f>IF(OR($A127="", AB$5=""), "", IF(COUNTIFS(【データ】蓄積用!A$2:A$10000, AB$5, 【データ】蓄積用!C$2:C$10000, $A127, 【データ】蓄積用!D$2:D$10000, "&gt;=3000", 【データ】蓄積用!E$2:E$10000, "&gt;=1500")&gt;0, "〇", IF(COUNTIFS(【データ】蓄積用!A$2:A$10000, AB$5, 【データ】蓄積用!C$2:C$10000, $A127, 【データ】蓄積用!Q$2:Q$10000, 1, 【データ】蓄積用!AC$2:AC$10000, "&gt;=4.0")&gt;0, "〇", "×")))</f>
        <v>×</v>
      </c>
      <c r="AC127" t="str">
        <f>IF(OR($A127="", AC$5=""), "", IF(COUNTIFS(【データ】蓄積用!A$2:A$10000, AC$5, 【データ】蓄積用!C$2:C$10000, $A127, 【データ】蓄積用!D$2:D$10000, "&gt;=3000", 【データ】蓄積用!E$2:E$10000, "&gt;=1500")&gt;0, "〇", IF(COUNTIFS(【データ】蓄積用!A$2:A$10000, AC$5, 【データ】蓄積用!C$2:C$10000, $A127, 【データ】蓄積用!Q$2:Q$10000, 1, 【データ】蓄積用!AC$2:AC$10000, "&gt;=4.0")&gt;0, "〇", "×")))</f>
        <v>〇</v>
      </c>
      <c r="AD127" t="str">
        <f>IF(OR($A127="", AD$5=""), "", IF(COUNTIFS(【データ】蓄積用!A$2:A$10000, AD$5, 【データ】蓄積用!C$2:C$10000, $A127, 【データ】蓄積用!D$2:D$10000, "&gt;=3000", 【データ】蓄積用!E$2:E$10000, "&gt;=1500")&gt;0, "〇", IF(COUNTIFS(【データ】蓄積用!A$2:A$10000, AD$5, 【データ】蓄積用!C$2:C$10000, $A127, 【データ】蓄積用!Q$2:Q$10000, 1, 【データ】蓄積用!AC$2:AC$10000, "&gt;=4.0")&gt;0, "〇", "×")))</f>
        <v>×</v>
      </c>
      <c r="AE127" t="str">
        <f>IF(OR($A127="", AE$5=""), "", IF(COUNTIFS(【データ】蓄積用!A$2:A$10000, AE$5, 【データ】蓄積用!C$2:C$10000, $A127, 【データ】蓄積用!D$2:D$10000, "&gt;=3000", 【データ】蓄積用!E$2:E$10000, "&gt;=1500")&gt;0, "〇", IF(COUNTIFS(【データ】蓄積用!A$2:A$10000, AE$5, 【データ】蓄積用!C$2:C$10000, $A127, 【データ】蓄積用!Q$2:Q$10000, 1, 【データ】蓄積用!AC$2:AC$10000, "&gt;=4.0")&gt;0, "〇", "×")))</f>
        <v>×</v>
      </c>
      <c r="AF127" t="str">
        <f>IF(OR($A127="", AF$5=""), "", IF(COUNTIFS(【データ】蓄積用!A$2:A$10000, AF$5, 【データ】蓄積用!C$2:C$10000, $A127, 【データ】蓄積用!D$2:D$10000, "&gt;=3000", 【データ】蓄積用!E$2:E$10000, "&gt;=1500")&gt;0, "〇", IF(COUNTIFS(【データ】蓄積用!A$2:A$10000, AF$5, 【データ】蓄積用!C$2:C$10000, $A127, 【データ】蓄積用!Q$2:Q$10000, 1, 【データ】蓄積用!AC$2:AC$10000, "&gt;=4.0")&gt;0, "〇", "×")))</f>
        <v>×</v>
      </c>
      <c r="AG127" t="str">
        <f>IF(OR($A127="", AG$5=""), "", IF(COUNTIFS(【データ】蓄積用!A$2:A$10000, AG$5, 【データ】蓄積用!C$2:C$10000, $A127, 【データ】蓄積用!D$2:D$10000, "&gt;=3000", 【データ】蓄積用!E$2:E$10000, "&gt;=1500")&gt;0, "〇", IF(COUNTIFS(【データ】蓄積用!A$2:A$10000, AG$5, 【データ】蓄積用!C$2:C$10000, $A127, 【データ】蓄積用!Q$2:Q$10000, 1, 【データ】蓄積用!AC$2:AC$10000, "&gt;=4.0")&gt;0, "〇", "×")))</f>
        <v>×</v>
      </c>
      <c r="AH127" t="str">
        <f>IF(OR($A127="", AH$5=""), "", IF(COUNTIFS(【データ】蓄積用!A$2:A$10000, AH$5, 【データ】蓄積用!C$2:C$10000, $A127, 【データ】蓄積用!D$2:D$10000, "&gt;=3000", 【データ】蓄積用!E$2:E$10000, "&gt;=1500")&gt;0, "〇", IF(COUNTIFS(【データ】蓄積用!A$2:A$10000, AH$5, 【データ】蓄積用!C$2:C$10000, $A127, 【データ】蓄積用!Q$2:Q$10000, 1, 【データ】蓄積用!AC$2:AC$10000, "&gt;=4.0")&gt;0, "〇", "×")))</f>
        <v>×</v>
      </c>
      <c r="AI127" t="str">
        <f>IF(OR($A127="", AI$5=""), "", IF(COUNTIFS(【データ】蓄積用!A$2:A$10000, AI$5, 【データ】蓄積用!C$2:C$10000, $A127, 【データ】蓄積用!D$2:D$10000, "&gt;=3000", 【データ】蓄積用!E$2:E$10000, "&gt;=1500")&gt;0, "〇", IF(COUNTIFS(【データ】蓄積用!A$2:A$10000, AI$5, 【データ】蓄積用!C$2:C$10000, $A127, 【データ】蓄積用!Q$2:Q$10000, 1, 【データ】蓄積用!AC$2:AC$10000, "&gt;=4.0")&gt;0, "〇", "×")))</f>
        <v>×</v>
      </c>
      <c r="AJ127" t="str">
        <f>IF(OR($A127="", AJ$5=""), "", IF(COUNTIFS(【データ】蓄積用!A$2:A$10000, AJ$5, 【データ】蓄積用!C$2:C$10000, $A127, 【データ】蓄積用!D$2:D$10000, "&gt;=3000", 【データ】蓄積用!E$2:E$10000, "&gt;=1500")&gt;0, "〇", IF(COUNTIFS(【データ】蓄積用!A$2:A$10000, AJ$5, 【データ】蓄積用!C$2:C$10000, $A127, 【データ】蓄積用!Q$2:Q$10000, 1, 【データ】蓄積用!AC$2:AC$10000, "&gt;=4.0")&gt;0, "〇", "×")))</f>
        <v>×</v>
      </c>
      <c r="AK127" t="str">
        <f>IF(OR($A127="", AK$5=""), "", IF(COUNTIFS(【データ】蓄積用!A$2:A$10000, AK$5, 【データ】蓄積用!C$2:C$10000, $A127, 【データ】蓄積用!D$2:D$10000, "&gt;=3000", 【データ】蓄積用!E$2:E$10000, "&gt;=1500")&gt;0, "〇", IF(COUNTIFS(【データ】蓄積用!A$2:A$10000, AK$5, 【データ】蓄積用!C$2:C$10000, $A127, 【データ】蓄積用!Q$2:Q$10000, 1, 【データ】蓄積用!AC$2:AC$10000, "&gt;=4.0")&gt;0, "〇", "×")))</f>
        <v>×</v>
      </c>
      <c r="AL127" t="str">
        <f>IF(OR($A127="", AL$5=""), "", IF(COUNTIFS(【データ】蓄積用!A$2:A$10000, AL$5, 【データ】蓄積用!C$2:C$10000, $A127, 【データ】蓄積用!D$2:D$10000, "&gt;=3000", 【データ】蓄積用!E$2:E$10000, "&gt;=1500")&gt;0, "〇", IF(COUNTIFS(【データ】蓄積用!A$2:A$10000, AL$5, 【データ】蓄積用!C$2:C$10000, $A127, 【データ】蓄積用!Q$2:Q$10000, 1, 【データ】蓄積用!AC$2:AC$10000, "&gt;=4.0")&gt;0, "〇", "×")))</f>
        <v>×</v>
      </c>
      <c r="AM127" t="str">
        <f>IF(OR($A127="", AM$5=""), "", IF(COUNTIFS(【データ】蓄積用!A$2:A$10000, AM$5, 【データ】蓄積用!C$2:C$10000, $A127, 【データ】蓄積用!D$2:D$10000, "&gt;=3000", 【データ】蓄積用!E$2:E$10000, "&gt;=1500")&gt;0, "〇", IF(COUNTIFS(【データ】蓄積用!A$2:A$10000, AM$5, 【データ】蓄積用!C$2:C$10000, $A127, 【データ】蓄積用!Q$2:Q$10000, 1, 【データ】蓄積用!AC$2:AC$10000, "&gt;=4.0")&gt;0, "〇", "×")))</f>
        <v>×</v>
      </c>
      <c r="AN127" t="str">
        <f>IF(OR($A127="", AN$5=""), "", IF(COUNTIFS(【データ】蓄積用!A$2:A$10000, AN$5, 【データ】蓄積用!C$2:C$10000, $A127, 【データ】蓄積用!D$2:D$10000, "&gt;=3000", 【データ】蓄積用!E$2:E$10000, "&gt;=1500")&gt;0, "〇", IF(COUNTIFS(【データ】蓄積用!A$2:A$10000, AN$5, 【データ】蓄積用!C$2:C$10000, $A127, 【データ】蓄積用!Q$2:Q$10000, 1, 【データ】蓄積用!AC$2:AC$10000, "&gt;=4.0")&gt;0, "〇", "×")))</f>
        <v>×</v>
      </c>
      <c r="AO127" t="str">
        <f>IF(OR($A127="", AO$5=""), "", IF(COUNTIFS(【データ】蓄積用!A$2:A$10000, AO$5, 【データ】蓄積用!C$2:C$10000, $A127, 【データ】蓄積用!D$2:D$10000, "&gt;=3000", 【データ】蓄積用!E$2:E$10000, "&gt;=1500")&gt;0, "〇", IF(COUNTIFS(【データ】蓄積用!A$2:A$10000, AO$5, 【データ】蓄積用!C$2:C$10000, $A127, 【データ】蓄積用!Q$2:Q$10000, 1, 【データ】蓄積用!AC$2:AC$10000, "&gt;=4.0")&gt;0, "〇", "×")))</f>
        <v>×</v>
      </c>
      <c r="AP127" t="str">
        <f>IF(OR($A127="", AP$5=""), "", IF(COUNTIFS(【データ】蓄積用!A$2:A$10000, AP$5, 【データ】蓄積用!C$2:C$10000, $A127, 【データ】蓄積用!D$2:D$10000, "&gt;=3000", 【データ】蓄積用!E$2:E$10000, "&gt;=1500")&gt;0, "〇", IF(COUNTIFS(【データ】蓄積用!A$2:A$10000, AP$5, 【データ】蓄積用!C$2:C$10000, $A127, 【データ】蓄積用!Q$2:Q$10000, 1, 【データ】蓄積用!AC$2:AC$10000, "&gt;=4.0")&gt;0, "〇", "×")))</f>
        <v>×</v>
      </c>
      <c r="AQ127" t="str">
        <f>IF(OR($A127="", AQ$5=""), "", IF(COUNTIFS(【データ】蓄積用!A$2:A$10000, AQ$5, 【データ】蓄積用!C$2:C$10000, $A127, 【データ】蓄積用!D$2:D$10000, "&gt;=3000", 【データ】蓄積用!E$2:E$10000, "&gt;=1500")&gt;0, "〇", IF(COUNTIFS(【データ】蓄積用!A$2:A$10000, AQ$5, 【データ】蓄積用!C$2:C$10000, $A127, 【データ】蓄積用!Q$2:Q$10000, 1, 【データ】蓄積用!AC$2:AC$10000, "&gt;=4.0")&gt;0, "〇", "×")))</f>
        <v>×</v>
      </c>
      <c r="AR127" t="str">
        <f>IF(OR($A127="", AR$5=""), "", IF(COUNTIFS(【データ】蓄積用!A$2:A$10000, AR$5, 【データ】蓄積用!C$2:C$10000, $A127, 【データ】蓄積用!D$2:D$10000, "&gt;=3000", 【データ】蓄積用!E$2:E$10000, "&gt;=1500")&gt;0, "〇", IF(COUNTIFS(【データ】蓄積用!A$2:A$10000, AR$5, 【データ】蓄積用!C$2:C$10000, $A127, 【データ】蓄積用!Q$2:Q$10000, 1, 【データ】蓄積用!AC$2:AC$10000, "&gt;=4.0")&gt;0, "〇", "×")))</f>
        <v>×</v>
      </c>
      <c r="AS127" t="str">
        <f>IF(OR($A127="", AS$5=""), "", IF(COUNTIFS(【データ】蓄積用!A$2:A$10000, AS$5, 【データ】蓄積用!C$2:C$10000, $A127, 【データ】蓄積用!D$2:D$10000, "&gt;=3000", 【データ】蓄積用!E$2:E$10000, "&gt;=1500")&gt;0, "〇", IF(COUNTIFS(【データ】蓄積用!A$2:A$10000, AS$5, 【データ】蓄積用!C$2:C$10000, $A127, 【データ】蓄積用!Q$2:Q$10000, 1, 【データ】蓄積用!AC$2:AC$10000, "&gt;=4.0")&gt;0, "〇", "×")))</f>
        <v>×</v>
      </c>
      <c r="AT127" t="str">
        <f>IF(OR($A127="", AT$5=""), "", IF(COUNTIFS(【データ】蓄積用!A$2:A$10000, AT$5, 【データ】蓄積用!C$2:C$10000, $A127, 【データ】蓄積用!D$2:D$10000, "&gt;=3000", 【データ】蓄積用!E$2:E$10000, "&gt;=1500")&gt;0, "〇", IF(COUNTIFS(【データ】蓄積用!A$2:A$10000, AT$5, 【データ】蓄積用!C$2:C$10000, $A127, 【データ】蓄積用!Q$2:Q$10000, 1, 【データ】蓄積用!AC$2:AC$10000, "&gt;=4.0")&gt;0, "〇", "×")))</f>
        <v>×</v>
      </c>
      <c r="AU127" t="str">
        <f>IF(OR($A127="", AU$5=""), "", IF(COUNTIFS(【データ】蓄積用!A$2:A$10000, AU$5, 【データ】蓄積用!C$2:C$10000, $A127, 【データ】蓄積用!D$2:D$10000, "&gt;=3000", 【データ】蓄積用!E$2:E$10000, "&gt;=1500")&gt;0, "〇", IF(COUNTIFS(【データ】蓄積用!A$2:A$10000, AU$5, 【データ】蓄積用!C$2:C$10000, $A127, 【データ】蓄積用!Q$2:Q$10000, 1, 【データ】蓄積用!AC$2:AC$10000, "&gt;=4.0")&gt;0, "〇", "×")))</f>
        <v>×</v>
      </c>
      <c r="AV127" t="str">
        <f>IF(OR($A127="", AV$5=""), "", IF(COUNTIFS(【データ】蓄積用!A$2:A$10000, AV$5, 【データ】蓄積用!C$2:C$10000, $A127, 【データ】蓄積用!D$2:D$10000, "&gt;=3000", 【データ】蓄積用!E$2:E$10000, "&gt;=1500")&gt;0, "〇", IF(COUNTIFS(【データ】蓄積用!A$2:A$10000, AV$5, 【データ】蓄積用!C$2:C$10000, $A127, 【データ】蓄積用!Q$2:Q$10000, 1, 【データ】蓄積用!AC$2:AC$10000, "&gt;=4.0")&gt;0, "〇", "×")))</f>
        <v>×</v>
      </c>
      <c r="AW127" t="str">
        <f>IF(OR($A127="", AW$5=""), "", IF(COUNTIFS(【データ】蓄積用!A$2:A$10000, AW$5, 【データ】蓄積用!C$2:C$10000, $A127, 【データ】蓄積用!D$2:D$10000, "&gt;=3000", 【データ】蓄積用!E$2:E$10000, "&gt;=1500")&gt;0, "〇", IF(COUNTIFS(【データ】蓄積用!A$2:A$10000, AW$5, 【データ】蓄積用!C$2:C$10000, $A127, 【データ】蓄積用!Q$2:Q$10000, 1, 【データ】蓄積用!AC$2:AC$10000, "&gt;=4.0")&gt;0, "〇", "×")))</f>
        <v>×</v>
      </c>
      <c r="AX127" t="str">
        <f>IF(OR($A127="", AX$5=""), "", IF(COUNTIFS(【データ】蓄積用!A$2:A$10000, AX$5, 【データ】蓄積用!C$2:C$10000, $A127, 【データ】蓄積用!D$2:D$10000, "&gt;=3000", 【データ】蓄積用!E$2:E$10000, "&gt;=1500")&gt;0, "〇", IF(COUNTIFS(【データ】蓄積用!A$2:A$10000, AX$5, 【データ】蓄積用!C$2:C$10000, $A127, 【データ】蓄積用!Q$2:Q$10000, 1, 【データ】蓄積用!AC$2:AC$10000, "&gt;=4.0")&gt;0, "〇", "×")))</f>
        <v>×</v>
      </c>
      <c r="AY127" t="str">
        <f>IF(OR($A127="", AY$5=""), "", IF(COUNTIFS(【データ】蓄積用!A$2:A$10000, AY$5, 【データ】蓄積用!C$2:C$10000, $A127, 【データ】蓄積用!D$2:D$10000, "&gt;=3000", 【データ】蓄積用!E$2:E$10000, "&gt;=1500")&gt;0, "〇", IF(COUNTIFS(【データ】蓄積用!A$2:A$10000, AY$5, 【データ】蓄積用!C$2:C$10000, $A127, 【データ】蓄積用!Q$2:Q$10000, 1, 【データ】蓄積用!AC$2:AC$10000, "&gt;=4.0")&gt;0, "〇", "×")))</f>
        <v/>
      </c>
    </row>
    <row r="128" spans="1:51">
      <c r="A128">
        <v>738</v>
      </c>
      <c r="B128" t="str">
        <f>IF(OR($A128="", B$5=""), "", IF(COUNTIFS(【データ】蓄積用!A$2:A$10000, B$5, 【データ】蓄積用!C$2:C$10000, $A128, 【データ】蓄積用!D$2:D$10000, "&gt;=3000", 【データ】蓄積用!E$2:E$10000, "&gt;=1500")&gt;0, "〇", IF(COUNTIFS(【データ】蓄積用!A$2:A$10000, B$5, 【データ】蓄積用!C$2:C$10000, $A128, 【データ】蓄積用!Q$2:Q$10000, 1, 【データ】蓄積用!AC$2:AC$10000, "&gt;=4.0")&gt;0, "〇", "×")))</f>
        <v>×</v>
      </c>
      <c r="C128" t="str">
        <f>IF(OR($A128="", C$5=""), "", IF(COUNTIFS(【データ】蓄積用!A$2:A$10000, C$5, 【データ】蓄積用!C$2:C$10000, $A128, 【データ】蓄積用!D$2:D$10000, "&gt;=3000", 【データ】蓄積用!E$2:E$10000, "&gt;=1500")&gt;0, "〇", IF(COUNTIFS(【データ】蓄積用!A$2:A$10000, C$5, 【データ】蓄積用!C$2:C$10000, $A128, 【データ】蓄積用!Q$2:Q$10000, 1, 【データ】蓄積用!AC$2:AC$10000, "&gt;=4.0")&gt;0, "〇", "×")))</f>
        <v>×</v>
      </c>
      <c r="D128" t="str">
        <f>IF(OR($A128="", D$5=""), "", IF(COUNTIFS(【データ】蓄積用!A$2:A$10000, D$5, 【データ】蓄積用!C$2:C$10000, $A128, 【データ】蓄積用!D$2:D$10000, "&gt;=3000", 【データ】蓄積用!E$2:E$10000, "&gt;=1500")&gt;0, "〇", IF(COUNTIFS(【データ】蓄積用!A$2:A$10000, D$5, 【データ】蓄積用!C$2:C$10000, $A128, 【データ】蓄積用!Q$2:Q$10000, 1, 【データ】蓄積用!AC$2:AC$10000, "&gt;=4.0")&gt;0, "〇", "×")))</f>
        <v>×</v>
      </c>
      <c r="E128" t="str">
        <f>IF(OR($A128="", E$5=""), "", IF(COUNTIFS(【データ】蓄積用!A$2:A$10000, E$5, 【データ】蓄積用!C$2:C$10000, $A128, 【データ】蓄積用!D$2:D$10000, "&gt;=3000", 【データ】蓄積用!E$2:E$10000, "&gt;=1500")&gt;0, "〇", IF(COUNTIFS(【データ】蓄積用!A$2:A$10000, E$5, 【データ】蓄積用!C$2:C$10000, $A128, 【データ】蓄積用!Q$2:Q$10000, 1, 【データ】蓄積用!AC$2:AC$10000, "&gt;=4.0")&gt;0, "〇", "×")))</f>
        <v>×</v>
      </c>
      <c r="F128" t="str">
        <f>IF(OR($A128="", F$5=""), "", IF(COUNTIFS(【データ】蓄積用!A$2:A$10000, F$5, 【データ】蓄積用!C$2:C$10000, $A128, 【データ】蓄積用!D$2:D$10000, "&gt;=3000", 【データ】蓄積用!E$2:E$10000, "&gt;=1500")&gt;0, "〇", IF(COUNTIFS(【データ】蓄積用!A$2:A$10000, F$5, 【データ】蓄積用!C$2:C$10000, $A128, 【データ】蓄積用!Q$2:Q$10000, 1, 【データ】蓄積用!AC$2:AC$10000, "&gt;=4.0")&gt;0, "〇", "×")))</f>
        <v>×</v>
      </c>
      <c r="G128" t="str">
        <f>IF(OR($A128="", G$5=""), "", IF(COUNTIFS(【データ】蓄積用!A$2:A$10000, G$5, 【データ】蓄積用!C$2:C$10000, $A128, 【データ】蓄積用!D$2:D$10000, "&gt;=3000", 【データ】蓄積用!E$2:E$10000, "&gt;=1500")&gt;0, "〇", IF(COUNTIFS(【データ】蓄積用!A$2:A$10000, G$5, 【データ】蓄積用!C$2:C$10000, $A128, 【データ】蓄積用!Q$2:Q$10000, 1, 【データ】蓄積用!AC$2:AC$10000, "&gt;=4.0")&gt;0, "〇", "×")))</f>
        <v>×</v>
      </c>
      <c r="H128" t="str">
        <f>IF(OR($A128="", H$5=""), "", IF(COUNTIFS(【データ】蓄積用!A$2:A$10000, H$5, 【データ】蓄積用!C$2:C$10000, $A128, 【データ】蓄積用!D$2:D$10000, "&gt;=3000", 【データ】蓄積用!E$2:E$10000, "&gt;=1500")&gt;0, "〇", IF(COUNTIFS(【データ】蓄積用!A$2:A$10000, H$5, 【データ】蓄積用!C$2:C$10000, $A128, 【データ】蓄積用!Q$2:Q$10000, 1, 【データ】蓄積用!AC$2:AC$10000, "&gt;=4.0")&gt;0, "〇", "×")))</f>
        <v>×</v>
      </c>
      <c r="I128" t="str">
        <f>IF(OR($A128="", I$5=""), "", IF(COUNTIFS(【データ】蓄積用!A$2:A$10000, I$5, 【データ】蓄積用!C$2:C$10000, $A128, 【データ】蓄積用!D$2:D$10000, "&gt;=3000", 【データ】蓄積用!E$2:E$10000, "&gt;=1500")&gt;0, "〇", IF(COUNTIFS(【データ】蓄積用!A$2:A$10000, I$5, 【データ】蓄積用!C$2:C$10000, $A128, 【データ】蓄積用!Q$2:Q$10000, 1, 【データ】蓄積用!AC$2:AC$10000, "&gt;=4.0")&gt;0, "〇", "×")))</f>
        <v>×</v>
      </c>
      <c r="J128" t="str">
        <f>IF(OR($A128="", J$5=""), "", IF(COUNTIFS(【データ】蓄積用!A$2:A$10000, J$5, 【データ】蓄積用!C$2:C$10000, $A128, 【データ】蓄積用!D$2:D$10000, "&gt;=3000", 【データ】蓄積用!E$2:E$10000, "&gt;=1500")&gt;0, "〇", IF(COUNTIFS(【データ】蓄積用!A$2:A$10000, J$5, 【データ】蓄積用!C$2:C$10000, $A128, 【データ】蓄積用!Q$2:Q$10000, 1, 【データ】蓄積用!AC$2:AC$10000, "&gt;=4.0")&gt;0, "〇", "×")))</f>
        <v>×</v>
      </c>
      <c r="K128" t="str">
        <f>IF(OR($A128="", K$5=""), "", IF(COUNTIFS(【データ】蓄積用!A$2:A$10000, K$5, 【データ】蓄積用!C$2:C$10000, $A128, 【データ】蓄積用!D$2:D$10000, "&gt;=3000", 【データ】蓄積用!E$2:E$10000, "&gt;=1500")&gt;0, "〇", IF(COUNTIFS(【データ】蓄積用!A$2:A$10000, K$5, 【データ】蓄積用!C$2:C$10000, $A128, 【データ】蓄積用!Q$2:Q$10000, 1, 【データ】蓄積用!AC$2:AC$10000, "&gt;=4.0")&gt;0, "〇", "×")))</f>
        <v>×</v>
      </c>
      <c r="L128" t="str">
        <f>IF(OR($A128="", L$5=""), "", IF(COUNTIFS(【データ】蓄積用!A$2:A$10000, L$5, 【データ】蓄積用!C$2:C$10000, $A128, 【データ】蓄積用!D$2:D$10000, "&gt;=3000", 【データ】蓄積用!E$2:E$10000, "&gt;=1500")&gt;0, "〇", IF(COUNTIFS(【データ】蓄積用!A$2:A$10000, L$5, 【データ】蓄積用!C$2:C$10000, $A128, 【データ】蓄積用!Q$2:Q$10000, 1, 【データ】蓄積用!AC$2:AC$10000, "&gt;=4.0")&gt;0, "〇", "×")))</f>
        <v>×</v>
      </c>
      <c r="M128" t="str">
        <f>IF(OR($A128="", M$5=""), "", IF(COUNTIFS(【データ】蓄積用!A$2:A$10000, M$5, 【データ】蓄積用!C$2:C$10000, $A128, 【データ】蓄積用!D$2:D$10000, "&gt;=3000", 【データ】蓄積用!E$2:E$10000, "&gt;=1500")&gt;0, "〇", IF(COUNTIFS(【データ】蓄積用!A$2:A$10000, M$5, 【データ】蓄積用!C$2:C$10000, $A128, 【データ】蓄積用!Q$2:Q$10000, 1, 【データ】蓄積用!AC$2:AC$10000, "&gt;=4.0")&gt;0, "〇", "×")))</f>
        <v>×</v>
      </c>
      <c r="N128" t="str">
        <f>IF(OR($A128="", N$5=""), "", IF(COUNTIFS(【データ】蓄積用!A$2:A$10000, N$5, 【データ】蓄積用!C$2:C$10000, $A128, 【データ】蓄積用!D$2:D$10000, "&gt;=3000", 【データ】蓄積用!E$2:E$10000, "&gt;=1500")&gt;0, "〇", IF(COUNTIFS(【データ】蓄積用!A$2:A$10000, N$5, 【データ】蓄積用!C$2:C$10000, $A128, 【データ】蓄積用!Q$2:Q$10000, 1, 【データ】蓄積用!AC$2:AC$10000, "&gt;=4.0")&gt;0, "〇", "×")))</f>
        <v>×</v>
      </c>
      <c r="O128" t="str">
        <f>IF(OR($A128="", O$5=""), "", IF(COUNTIFS(【データ】蓄積用!A$2:A$10000, O$5, 【データ】蓄積用!C$2:C$10000, $A128, 【データ】蓄積用!D$2:D$10000, "&gt;=3000", 【データ】蓄積用!E$2:E$10000, "&gt;=1500")&gt;0, "〇", IF(COUNTIFS(【データ】蓄積用!A$2:A$10000, O$5, 【データ】蓄積用!C$2:C$10000, $A128, 【データ】蓄積用!Q$2:Q$10000, 1, 【データ】蓄積用!AC$2:AC$10000, "&gt;=4.0")&gt;0, "〇", "×")))</f>
        <v>×</v>
      </c>
      <c r="P128" t="str">
        <f>IF(OR($A128="", P$5=""), "", IF(COUNTIFS(【データ】蓄積用!A$2:A$10000, P$5, 【データ】蓄積用!C$2:C$10000, $A128, 【データ】蓄積用!D$2:D$10000, "&gt;=3000", 【データ】蓄積用!E$2:E$10000, "&gt;=1500")&gt;0, "〇", IF(COUNTIFS(【データ】蓄積用!A$2:A$10000, P$5, 【データ】蓄積用!C$2:C$10000, $A128, 【データ】蓄積用!Q$2:Q$10000, 1, 【データ】蓄積用!AC$2:AC$10000, "&gt;=4.0")&gt;0, "〇", "×")))</f>
        <v>×</v>
      </c>
      <c r="Q128" t="str">
        <f>IF(OR($A128="", Q$5=""), "", IF(COUNTIFS(【データ】蓄積用!A$2:A$10000, Q$5, 【データ】蓄積用!C$2:C$10000, $A128, 【データ】蓄積用!D$2:D$10000, "&gt;=3000", 【データ】蓄積用!E$2:E$10000, "&gt;=1500")&gt;0, "〇", IF(COUNTIFS(【データ】蓄積用!A$2:A$10000, Q$5, 【データ】蓄積用!C$2:C$10000, $A128, 【データ】蓄積用!Q$2:Q$10000, 1, 【データ】蓄積用!AC$2:AC$10000, "&gt;=4.0")&gt;0, "〇", "×")))</f>
        <v>×</v>
      </c>
      <c r="R128" t="str">
        <f>IF(OR($A128="", R$5=""), "", IF(COUNTIFS(【データ】蓄積用!A$2:A$10000, R$5, 【データ】蓄積用!C$2:C$10000, $A128, 【データ】蓄積用!D$2:D$10000, "&gt;=3000", 【データ】蓄積用!E$2:E$10000, "&gt;=1500")&gt;0, "〇", IF(COUNTIFS(【データ】蓄積用!A$2:A$10000, R$5, 【データ】蓄積用!C$2:C$10000, $A128, 【データ】蓄積用!Q$2:Q$10000, 1, 【データ】蓄積用!AC$2:AC$10000, "&gt;=4.0")&gt;0, "〇", "×")))</f>
        <v>×</v>
      </c>
      <c r="S128" t="str">
        <f>IF(OR($A128="", S$5=""), "", IF(COUNTIFS(【データ】蓄積用!A$2:A$10000, S$5, 【データ】蓄積用!C$2:C$10000, $A128, 【データ】蓄積用!D$2:D$10000, "&gt;=3000", 【データ】蓄積用!E$2:E$10000, "&gt;=1500")&gt;0, "〇", IF(COUNTIFS(【データ】蓄積用!A$2:A$10000, S$5, 【データ】蓄積用!C$2:C$10000, $A128, 【データ】蓄積用!Q$2:Q$10000, 1, 【データ】蓄積用!AC$2:AC$10000, "&gt;=4.0")&gt;0, "〇", "×")))</f>
        <v>×</v>
      </c>
      <c r="T128" t="str">
        <f>IF(OR($A128="", T$5=""), "", IF(COUNTIFS(【データ】蓄積用!A$2:A$10000, T$5, 【データ】蓄積用!C$2:C$10000, $A128, 【データ】蓄積用!D$2:D$10000, "&gt;=3000", 【データ】蓄積用!E$2:E$10000, "&gt;=1500")&gt;0, "〇", IF(COUNTIFS(【データ】蓄積用!A$2:A$10000, T$5, 【データ】蓄積用!C$2:C$10000, $A128, 【データ】蓄積用!Q$2:Q$10000, 1, 【データ】蓄積用!AC$2:AC$10000, "&gt;=4.0")&gt;0, "〇", "×")))</f>
        <v>×</v>
      </c>
      <c r="U128" t="str">
        <f>IF(OR($A128="", U$5=""), "", IF(COUNTIFS(【データ】蓄積用!A$2:A$10000, U$5, 【データ】蓄積用!C$2:C$10000, $A128, 【データ】蓄積用!D$2:D$10000, "&gt;=3000", 【データ】蓄積用!E$2:E$10000, "&gt;=1500")&gt;0, "〇", IF(COUNTIFS(【データ】蓄積用!A$2:A$10000, U$5, 【データ】蓄積用!C$2:C$10000, $A128, 【データ】蓄積用!Q$2:Q$10000, 1, 【データ】蓄積用!AC$2:AC$10000, "&gt;=4.0")&gt;0, "〇", "×")))</f>
        <v>×</v>
      </c>
      <c r="V128" t="str">
        <f>IF(OR($A128="", V$5=""), "", IF(COUNTIFS(【データ】蓄積用!A$2:A$10000, V$5, 【データ】蓄積用!C$2:C$10000, $A128, 【データ】蓄積用!D$2:D$10000, "&gt;=3000", 【データ】蓄積用!E$2:E$10000, "&gt;=1500")&gt;0, "〇", IF(COUNTIFS(【データ】蓄積用!A$2:A$10000, V$5, 【データ】蓄積用!C$2:C$10000, $A128, 【データ】蓄積用!Q$2:Q$10000, 1, 【データ】蓄積用!AC$2:AC$10000, "&gt;=4.0")&gt;0, "〇", "×")))</f>
        <v>×</v>
      </c>
      <c r="W128" t="str">
        <f>IF(OR($A128="", W$5=""), "", IF(COUNTIFS(【データ】蓄積用!A$2:A$10000, W$5, 【データ】蓄積用!C$2:C$10000, $A128, 【データ】蓄積用!D$2:D$10000, "&gt;=3000", 【データ】蓄積用!E$2:E$10000, "&gt;=1500")&gt;0, "〇", IF(COUNTIFS(【データ】蓄積用!A$2:A$10000, W$5, 【データ】蓄積用!C$2:C$10000, $A128, 【データ】蓄積用!Q$2:Q$10000, 1, 【データ】蓄積用!AC$2:AC$10000, "&gt;=4.0")&gt;0, "〇", "×")))</f>
        <v>×</v>
      </c>
      <c r="X128" t="str">
        <f>IF(OR($A128="", X$5=""), "", IF(COUNTIFS(【データ】蓄積用!A$2:A$10000, X$5, 【データ】蓄積用!C$2:C$10000, $A128, 【データ】蓄積用!D$2:D$10000, "&gt;=3000", 【データ】蓄積用!E$2:E$10000, "&gt;=1500")&gt;0, "〇", IF(COUNTIFS(【データ】蓄積用!A$2:A$10000, X$5, 【データ】蓄積用!C$2:C$10000, $A128, 【データ】蓄積用!Q$2:Q$10000, 1, 【データ】蓄積用!AC$2:AC$10000, "&gt;=4.0")&gt;0, "〇", "×")))</f>
        <v>×</v>
      </c>
      <c r="Y128" t="str">
        <f>IF(OR($A128="", Y$5=""), "", IF(COUNTIFS(【データ】蓄積用!A$2:A$10000, Y$5, 【データ】蓄積用!C$2:C$10000, $A128, 【データ】蓄積用!D$2:D$10000, "&gt;=3000", 【データ】蓄積用!E$2:E$10000, "&gt;=1500")&gt;0, "〇", IF(COUNTIFS(【データ】蓄積用!A$2:A$10000, Y$5, 【データ】蓄積用!C$2:C$10000, $A128, 【データ】蓄積用!Q$2:Q$10000, 1, 【データ】蓄積用!AC$2:AC$10000, "&gt;=4.0")&gt;0, "〇", "×")))</f>
        <v>×</v>
      </c>
      <c r="Z128" t="str">
        <f>IF(OR($A128="", Z$5=""), "", IF(COUNTIFS(【データ】蓄積用!A$2:A$10000, Z$5, 【データ】蓄積用!C$2:C$10000, $A128, 【データ】蓄積用!D$2:D$10000, "&gt;=3000", 【データ】蓄積用!E$2:E$10000, "&gt;=1500")&gt;0, "〇", IF(COUNTIFS(【データ】蓄積用!A$2:A$10000, Z$5, 【データ】蓄積用!C$2:C$10000, $A128, 【データ】蓄積用!Q$2:Q$10000, 1, 【データ】蓄積用!AC$2:AC$10000, "&gt;=4.0")&gt;0, "〇", "×")))</f>
        <v>×</v>
      </c>
      <c r="AA128" t="str">
        <f>IF(OR($A128="", AA$5=""), "", IF(COUNTIFS(【データ】蓄積用!A$2:A$10000, AA$5, 【データ】蓄積用!C$2:C$10000, $A128, 【データ】蓄積用!D$2:D$10000, "&gt;=3000", 【データ】蓄積用!E$2:E$10000, "&gt;=1500")&gt;0, "〇", IF(COUNTIFS(【データ】蓄積用!A$2:A$10000, AA$5, 【データ】蓄積用!C$2:C$10000, $A128, 【データ】蓄積用!Q$2:Q$10000, 1, 【データ】蓄積用!AC$2:AC$10000, "&gt;=4.0")&gt;0, "〇", "×")))</f>
        <v>×</v>
      </c>
      <c r="AB128" t="str">
        <f>IF(OR($A128="", AB$5=""), "", IF(COUNTIFS(【データ】蓄積用!A$2:A$10000, AB$5, 【データ】蓄積用!C$2:C$10000, $A128, 【データ】蓄積用!D$2:D$10000, "&gt;=3000", 【データ】蓄積用!E$2:E$10000, "&gt;=1500")&gt;0, "〇", IF(COUNTIFS(【データ】蓄積用!A$2:A$10000, AB$5, 【データ】蓄積用!C$2:C$10000, $A128, 【データ】蓄積用!Q$2:Q$10000, 1, 【データ】蓄積用!AC$2:AC$10000, "&gt;=4.0")&gt;0, "〇", "×")))</f>
        <v>×</v>
      </c>
      <c r="AC128" t="str">
        <f>IF(OR($A128="", AC$5=""), "", IF(COUNTIFS(【データ】蓄積用!A$2:A$10000, AC$5, 【データ】蓄積用!C$2:C$10000, $A128, 【データ】蓄積用!D$2:D$10000, "&gt;=3000", 【データ】蓄積用!E$2:E$10000, "&gt;=1500")&gt;0, "〇", IF(COUNTIFS(【データ】蓄積用!A$2:A$10000, AC$5, 【データ】蓄積用!C$2:C$10000, $A128, 【データ】蓄積用!Q$2:Q$10000, 1, 【データ】蓄積用!AC$2:AC$10000, "&gt;=4.0")&gt;0, "〇", "×")))</f>
        <v>×</v>
      </c>
      <c r="AD128" t="str">
        <f>IF(OR($A128="", AD$5=""), "", IF(COUNTIFS(【データ】蓄積用!A$2:A$10000, AD$5, 【データ】蓄積用!C$2:C$10000, $A128, 【データ】蓄積用!D$2:D$10000, "&gt;=3000", 【データ】蓄積用!E$2:E$10000, "&gt;=1500")&gt;0, "〇", IF(COUNTIFS(【データ】蓄積用!A$2:A$10000, AD$5, 【データ】蓄積用!C$2:C$10000, $A128, 【データ】蓄積用!Q$2:Q$10000, 1, 【データ】蓄積用!AC$2:AC$10000, "&gt;=4.0")&gt;0, "〇", "×")))</f>
        <v>×</v>
      </c>
      <c r="AE128" t="str">
        <f>IF(OR($A128="", AE$5=""), "", IF(COUNTIFS(【データ】蓄積用!A$2:A$10000, AE$5, 【データ】蓄積用!C$2:C$10000, $A128, 【データ】蓄積用!D$2:D$10000, "&gt;=3000", 【データ】蓄積用!E$2:E$10000, "&gt;=1500")&gt;0, "〇", IF(COUNTIFS(【データ】蓄積用!A$2:A$10000, AE$5, 【データ】蓄積用!C$2:C$10000, $A128, 【データ】蓄積用!Q$2:Q$10000, 1, 【データ】蓄積用!AC$2:AC$10000, "&gt;=4.0")&gt;0, "〇", "×")))</f>
        <v>×</v>
      </c>
      <c r="AF128" t="str">
        <f>IF(OR($A128="", AF$5=""), "", IF(COUNTIFS(【データ】蓄積用!A$2:A$10000, AF$5, 【データ】蓄積用!C$2:C$10000, $A128, 【データ】蓄積用!D$2:D$10000, "&gt;=3000", 【データ】蓄積用!E$2:E$10000, "&gt;=1500")&gt;0, "〇", IF(COUNTIFS(【データ】蓄積用!A$2:A$10000, AF$5, 【データ】蓄積用!C$2:C$10000, $A128, 【データ】蓄積用!Q$2:Q$10000, 1, 【データ】蓄積用!AC$2:AC$10000, "&gt;=4.0")&gt;0, "〇", "×")))</f>
        <v>×</v>
      </c>
      <c r="AG128" t="str">
        <f>IF(OR($A128="", AG$5=""), "", IF(COUNTIFS(【データ】蓄積用!A$2:A$10000, AG$5, 【データ】蓄積用!C$2:C$10000, $A128, 【データ】蓄積用!D$2:D$10000, "&gt;=3000", 【データ】蓄積用!E$2:E$10000, "&gt;=1500")&gt;0, "〇", IF(COUNTIFS(【データ】蓄積用!A$2:A$10000, AG$5, 【データ】蓄積用!C$2:C$10000, $A128, 【データ】蓄積用!Q$2:Q$10000, 1, 【データ】蓄積用!AC$2:AC$10000, "&gt;=4.0")&gt;0, "〇", "×")))</f>
        <v>×</v>
      </c>
      <c r="AH128" t="str">
        <f>IF(OR($A128="", AH$5=""), "", IF(COUNTIFS(【データ】蓄積用!A$2:A$10000, AH$5, 【データ】蓄積用!C$2:C$10000, $A128, 【データ】蓄積用!D$2:D$10000, "&gt;=3000", 【データ】蓄積用!E$2:E$10000, "&gt;=1500")&gt;0, "〇", IF(COUNTIFS(【データ】蓄積用!A$2:A$10000, AH$5, 【データ】蓄積用!C$2:C$10000, $A128, 【データ】蓄積用!Q$2:Q$10000, 1, 【データ】蓄積用!AC$2:AC$10000, "&gt;=4.0")&gt;0, "〇", "×")))</f>
        <v>×</v>
      </c>
      <c r="AI128" t="str">
        <f>IF(OR($A128="", AI$5=""), "", IF(COUNTIFS(【データ】蓄積用!A$2:A$10000, AI$5, 【データ】蓄積用!C$2:C$10000, $A128, 【データ】蓄積用!D$2:D$10000, "&gt;=3000", 【データ】蓄積用!E$2:E$10000, "&gt;=1500")&gt;0, "〇", IF(COUNTIFS(【データ】蓄積用!A$2:A$10000, AI$5, 【データ】蓄積用!C$2:C$10000, $A128, 【データ】蓄積用!Q$2:Q$10000, 1, 【データ】蓄積用!AC$2:AC$10000, "&gt;=4.0")&gt;0, "〇", "×")))</f>
        <v>×</v>
      </c>
      <c r="AJ128" t="str">
        <f>IF(OR($A128="", AJ$5=""), "", IF(COUNTIFS(【データ】蓄積用!A$2:A$10000, AJ$5, 【データ】蓄積用!C$2:C$10000, $A128, 【データ】蓄積用!D$2:D$10000, "&gt;=3000", 【データ】蓄積用!E$2:E$10000, "&gt;=1500")&gt;0, "〇", IF(COUNTIFS(【データ】蓄積用!A$2:A$10000, AJ$5, 【データ】蓄積用!C$2:C$10000, $A128, 【データ】蓄積用!Q$2:Q$10000, 1, 【データ】蓄積用!AC$2:AC$10000, "&gt;=4.0")&gt;0, "〇", "×")))</f>
        <v>×</v>
      </c>
      <c r="AK128" t="str">
        <f>IF(OR($A128="", AK$5=""), "", IF(COUNTIFS(【データ】蓄積用!A$2:A$10000, AK$5, 【データ】蓄積用!C$2:C$10000, $A128, 【データ】蓄積用!D$2:D$10000, "&gt;=3000", 【データ】蓄積用!E$2:E$10000, "&gt;=1500")&gt;0, "〇", IF(COUNTIFS(【データ】蓄積用!A$2:A$10000, AK$5, 【データ】蓄積用!C$2:C$10000, $A128, 【データ】蓄積用!Q$2:Q$10000, 1, 【データ】蓄積用!AC$2:AC$10000, "&gt;=4.0")&gt;0, "〇", "×")))</f>
        <v>×</v>
      </c>
      <c r="AL128" t="str">
        <f>IF(OR($A128="", AL$5=""), "", IF(COUNTIFS(【データ】蓄積用!A$2:A$10000, AL$5, 【データ】蓄積用!C$2:C$10000, $A128, 【データ】蓄積用!D$2:D$10000, "&gt;=3000", 【データ】蓄積用!E$2:E$10000, "&gt;=1500")&gt;0, "〇", IF(COUNTIFS(【データ】蓄積用!A$2:A$10000, AL$5, 【データ】蓄積用!C$2:C$10000, $A128, 【データ】蓄積用!Q$2:Q$10000, 1, 【データ】蓄積用!AC$2:AC$10000, "&gt;=4.0")&gt;0, "〇", "×")))</f>
        <v>×</v>
      </c>
      <c r="AM128" t="str">
        <f>IF(OR($A128="", AM$5=""), "", IF(COUNTIFS(【データ】蓄積用!A$2:A$10000, AM$5, 【データ】蓄積用!C$2:C$10000, $A128, 【データ】蓄積用!D$2:D$10000, "&gt;=3000", 【データ】蓄積用!E$2:E$10000, "&gt;=1500")&gt;0, "〇", IF(COUNTIFS(【データ】蓄積用!A$2:A$10000, AM$5, 【データ】蓄積用!C$2:C$10000, $A128, 【データ】蓄積用!Q$2:Q$10000, 1, 【データ】蓄積用!AC$2:AC$10000, "&gt;=4.0")&gt;0, "〇", "×")))</f>
        <v>×</v>
      </c>
      <c r="AN128" t="str">
        <f>IF(OR($A128="", AN$5=""), "", IF(COUNTIFS(【データ】蓄積用!A$2:A$10000, AN$5, 【データ】蓄積用!C$2:C$10000, $A128, 【データ】蓄積用!D$2:D$10000, "&gt;=3000", 【データ】蓄積用!E$2:E$10000, "&gt;=1500")&gt;0, "〇", IF(COUNTIFS(【データ】蓄積用!A$2:A$10000, AN$5, 【データ】蓄積用!C$2:C$10000, $A128, 【データ】蓄積用!Q$2:Q$10000, 1, 【データ】蓄積用!AC$2:AC$10000, "&gt;=4.0")&gt;0, "〇", "×")))</f>
        <v>×</v>
      </c>
      <c r="AO128" t="str">
        <f>IF(OR($A128="", AO$5=""), "", IF(COUNTIFS(【データ】蓄積用!A$2:A$10000, AO$5, 【データ】蓄積用!C$2:C$10000, $A128, 【データ】蓄積用!D$2:D$10000, "&gt;=3000", 【データ】蓄積用!E$2:E$10000, "&gt;=1500")&gt;0, "〇", IF(COUNTIFS(【データ】蓄積用!A$2:A$10000, AO$5, 【データ】蓄積用!C$2:C$10000, $A128, 【データ】蓄積用!Q$2:Q$10000, 1, 【データ】蓄積用!AC$2:AC$10000, "&gt;=4.0")&gt;0, "〇", "×")))</f>
        <v>〇</v>
      </c>
      <c r="AP128" t="str">
        <f>IF(OR($A128="", AP$5=""), "", IF(COUNTIFS(【データ】蓄積用!A$2:A$10000, AP$5, 【データ】蓄積用!C$2:C$10000, $A128, 【データ】蓄積用!D$2:D$10000, "&gt;=3000", 【データ】蓄積用!E$2:E$10000, "&gt;=1500")&gt;0, "〇", IF(COUNTIFS(【データ】蓄積用!A$2:A$10000, AP$5, 【データ】蓄積用!C$2:C$10000, $A128, 【データ】蓄積用!Q$2:Q$10000, 1, 【データ】蓄積用!AC$2:AC$10000, "&gt;=4.0")&gt;0, "〇", "×")))</f>
        <v>×</v>
      </c>
      <c r="AQ128" t="str">
        <f>IF(OR($A128="", AQ$5=""), "", IF(COUNTIFS(【データ】蓄積用!A$2:A$10000, AQ$5, 【データ】蓄積用!C$2:C$10000, $A128, 【データ】蓄積用!D$2:D$10000, "&gt;=3000", 【データ】蓄積用!E$2:E$10000, "&gt;=1500")&gt;0, "〇", IF(COUNTIFS(【データ】蓄積用!A$2:A$10000, AQ$5, 【データ】蓄積用!C$2:C$10000, $A128, 【データ】蓄積用!Q$2:Q$10000, 1, 【データ】蓄積用!AC$2:AC$10000, "&gt;=4.0")&gt;0, "〇", "×")))</f>
        <v>×</v>
      </c>
      <c r="AR128" t="str">
        <f>IF(OR($A128="", AR$5=""), "", IF(COUNTIFS(【データ】蓄積用!A$2:A$10000, AR$5, 【データ】蓄積用!C$2:C$10000, $A128, 【データ】蓄積用!D$2:D$10000, "&gt;=3000", 【データ】蓄積用!E$2:E$10000, "&gt;=1500")&gt;0, "〇", IF(COUNTIFS(【データ】蓄積用!A$2:A$10000, AR$5, 【データ】蓄積用!C$2:C$10000, $A128, 【データ】蓄積用!Q$2:Q$10000, 1, 【データ】蓄積用!AC$2:AC$10000, "&gt;=4.0")&gt;0, "〇", "×")))</f>
        <v>〇</v>
      </c>
      <c r="AS128" t="str">
        <f>IF(OR($A128="", AS$5=""), "", IF(COUNTIFS(【データ】蓄積用!A$2:A$10000, AS$5, 【データ】蓄積用!C$2:C$10000, $A128, 【データ】蓄積用!D$2:D$10000, "&gt;=3000", 【データ】蓄積用!E$2:E$10000, "&gt;=1500")&gt;0, "〇", IF(COUNTIFS(【データ】蓄積用!A$2:A$10000, AS$5, 【データ】蓄積用!C$2:C$10000, $A128, 【データ】蓄積用!Q$2:Q$10000, 1, 【データ】蓄積用!AC$2:AC$10000, "&gt;=4.0")&gt;0, "〇", "×")))</f>
        <v>〇</v>
      </c>
      <c r="AT128" t="str">
        <f>IF(OR($A128="", AT$5=""), "", IF(COUNTIFS(【データ】蓄積用!A$2:A$10000, AT$5, 【データ】蓄積用!C$2:C$10000, $A128, 【データ】蓄積用!D$2:D$10000, "&gt;=3000", 【データ】蓄積用!E$2:E$10000, "&gt;=1500")&gt;0, "〇", IF(COUNTIFS(【データ】蓄積用!A$2:A$10000, AT$5, 【データ】蓄積用!C$2:C$10000, $A128, 【データ】蓄積用!Q$2:Q$10000, 1, 【データ】蓄積用!AC$2:AC$10000, "&gt;=4.0")&gt;0, "〇", "×")))</f>
        <v>〇</v>
      </c>
      <c r="AU128" t="str">
        <f>IF(OR($A128="", AU$5=""), "", IF(COUNTIFS(【データ】蓄積用!A$2:A$10000, AU$5, 【データ】蓄積用!C$2:C$10000, $A128, 【データ】蓄積用!D$2:D$10000, "&gt;=3000", 【データ】蓄積用!E$2:E$10000, "&gt;=1500")&gt;0, "〇", IF(COUNTIFS(【データ】蓄積用!A$2:A$10000, AU$5, 【データ】蓄積用!C$2:C$10000, $A128, 【データ】蓄積用!Q$2:Q$10000, 1, 【データ】蓄積用!AC$2:AC$10000, "&gt;=4.0")&gt;0, "〇", "×")))</f>
        <v>×</v>
      </c>
      <c r="AV128" t="str">
        <f>IF(OR($A128="", AV$5=""), "", IF(COUNTIFS(【データ】蓄積用!A$2:A$10000, AV$5, 【データ】蓄積用!C$2:C$10000, $A128, 【データ】蓄積用!D$2:D$10000, "&gt;=3000", 【データ】蓄積用!E$2:E$10000, "&gt;=1500")&gt;0, "〇", IF(COUNTIFS(【データ】蓄積用!A$2:A$10000, AV$5, 【データ】蓄積用!C$2:C$10000, $A128, 【データ】蓄積用!Q$2:Q$10000, 1, 【データ】蓄積用!AC$2:AC$10000, "&gt;=4.0")&gt;0, "〇", "×")))</f>
        <v>×</v>
      </c>
      <c r="AW128" t="str">
        <f>IF(OR($A128="", AW$5=""), "", IF(COUNTIFS(【データ】蓄積用!A$2:A$10000, AW$5, 【データ】蓄積用!C$2:C$10000, $A128, 【データ】蓄積用!D$2:D$10000, "&gt;=3000", 【データ】蓄積用!E$2:E$10000, "&gt;=1500")&gt;0, "〇", IF(COUNTIFS(【データ】蓄積用!A$2:A$10000, AW$5, 【データ】蓄積用!C$2:C$10000, $A128, 【データ】蓄積用!Q$2:Q$10000, 1, 【データ】蓄積用!AC$2:AC$10000, "&gt;=4.0")&gt;0, "〇", "×")))</f>
        <v>×</v>
      </c>
      <c r="AX128" t="str">
        <f>IF(OR($A128="", AX$5=""), "", IF(COUNTIFS(【データ】蓄積用!A$2:A$10000, AX$5, 【データ】蓄積用!C$2:C$10000, $A128, 【データ】蓄積用!D$2:D$10000, "&gt;=3000", 【データ】蓄積用!E$2:E$10000, "&gt;=1500")&gt;0, "〇", IF(COUNTIFS(【データ】蓄積用!A$2:A$10000, AX$5, 【データ】蓄積用!C$2:C$10000, $A128, 【データ】蓄積用!Q$2:Q$10000, 1, 【データ】蓄積用!AC$2:AC$10000, "&gt;=4.0")&gt;0, "〇", "×")))</f>
        <v>〇</v>
      </c>
      <c r="AY128" t="str">
        <f>IF(OR($A128="", AY$5=""), "", IF(COUNTIFS(【データ】蓄積用!A$2:A$10000, AY$5, 【データ】蓄積用!C$2:C$10000, $A128, 【データ】蓄積用!D$2:D$10000, "&gt;=3000", 【データ】蓄積用!E$2:E$10000, "&gt;=1500")&gt;0, "〇", IF(COUNTIFS(【データ】蓄積用!A$2:A$10000, AY$5, 【データ】蓄積用!C$2:C$10000, $A128, 【データ】蓄積用!Q$2:Q$10000, 1, 【データ】蓄積用!AC$2:AC$10000, "&gt;=4.0")&gt;0, "〇", "×")))</f>
        <v/>
      </c>
    </row>
    <row r="129" spans="1:51">
      <c r="A129">
        <v>750</v>
      </c>
      <c r="B129" t="str">
        <f>IF(OR($A129="", B$5=""), "", IF(COUNTIFS(【データ】蓄積用!A$2:A$10000, B$5, 【データ】蓄積用!C$2:C$10000, $A129, 【データ】蓄積用!D$2:D$10000, "&gt;=3000", 【データ】蓄積用!E$2:E$10000, "&gt;=1500")&gt;0, "〇", IF(COUNTIFS(【データ】蓄積用!A$2:A$10000, B$5, 【データ】蓄積用!C$2:C$10000, $A129, 【データ】蓄積用!Q$2:Q$10000, 1, 【データ】蓄積用!AC$2:AC$10000, "&gt;=4.0")&gt;0, "〇", "×")))</f>
        <v>×</v>
      </c>
      <c r="C129" t="str">
        <f>IF(OR($A129="", C$5=""), "", IF(COUNTIFS(【データ】蓄積用!A$2:A$10000, C$5, 【データ】蓄積用!C$2:C$10000, $A129, 【データ】蓄積用!D$2:D$10000, "&gt;=3000", 【データ】蓄積用!E$2:E$10000, "&gt;=1500")&gt;0, "〇", IF(COUNTIFS(【データ】蓄積用!A$2:A$10000, C$5, 【データ】蓄積用!C$2:C$10000, $A129, 【データ】蓄積用!Q$2:Q$10000, 1, 【データ】蓄積用!AC$2:AC$10000, "&gt;=4.0")&gt;0, "〇", "×")))</f>
        <v>×</v>
      </c>
      <c r="D129" t="str">
        <f>IF(OR($A129="", D$5=""), "", IF(COUNTIFS(【データ】蓄積用!A$2:A$10000, D$5, 【データ】蓄積用!C$2:C$10000, $A129, 【データ】蓄積用!D$2:D$10000, "&gt;=3000", 【データ】蓄積用!E$2:E$10000, "&gt;=1500")&gt;0, "〇", IF(COUNTIFS(【データ】蓄積用!A$2:A$10000, D$5, 【データ】蓄積用!C$2:C$10000, $A129, 【データ】蓄積用!Q$2:Q$10000, 1, 【データ】蓄積用!AC$2:AC$10000, "&gt;=4.0")&gt;0, "〇", "×")))</f>
        <v>×</v>
      </c>
      <c r="E129" t="str">
        <f>IF(OR($A129="", E$5=""), "", IF(COUNTIFS(【データ】蓄積用!A$2:A$10000, E$5, 【データ】蓄積用!C$2:C$10000, $A129, 【データ】蓄積用!D$2:D$10000, "&gt;=3000", 【データ】蓄積用!E$2:E$10000, "&gt;=1500")&gt;0, "〇", IF(COUNTIFS(【データ】蓄積用!A$2:A$10000, E$5, 【データ】蓄積用!C$2:C$10000, $A129, 【データ】蓄積用!Q$2:Q$10000, 1, 【データ】蓄積用!AC$2:AC$10000, "&gt;=4.0")&gt;0, "〇", "×")))</f>
        <v>×</v>
      </c>
      <c r="F129" t="str">
        <f>IF(OR($A129="", F$5=""), "", IF(COUNTIFS(【データ】蓄積用!A$2:A$10000, F$5, 【データ】蓄積用!C$2:C$10000, $A129, 【データ】蓄積用!D$2:D$10000, "&gt;=3000", 【データ】蓄積用!E$2:E$10000, "&gt;=1500")&gt;0, "〇", IF(COUNTIFS(【データ】蓄積用!A$2:A$10000, F$5, 【データ】蓄積用!C$2:C$10000, $A129, 【データ】蓄積用!Q$2:Q$10000, 1, 【データ】蓄積用!AC$2:AC$10000, "&gt;=4.0")&gt;0, "〇", "×")))</f>
        <v>×</v>
      </c>
      <c r="G129" t="str">
        <f>IF(OR($A129="", G$5=""), "", IF(COUNTIFS(【データ】蓄積用!A$2:A$10000, G$5, 【データ】蓄積用!C$2:C$10000, $A129, 【データ】蓄積用!D$2:D$10000, "&gt;=3000", 【データ】蓄積用!E$2:E$10000, "&gt;=1500")&gt;0, "〇", IF(COUNTIFS(【データ】蓄積用!A$2:A$10000, G$5, 【データ】蓄積用!C$2:C$10000, $A129, 【データ】蓄積用!Q$2:Q$10000, 1, 【データ】蓄積用!AC$2:AC$10000, "&gt;=4.0")&gt;0, "〇", "×")))</f>
        <v>〇</v>
      </c>
      <c r="H129" t="str">
        <f>IF(OR($A129="", H$5=""), "", IF(COUNTIFS(【データ】蓄積用!A$2:A$10000, H$5, 【データ】蓄積用!C$2:C$10000, $A129, 【データ】蓄積用!D$2:D$10000, "&gt;=3000", 【データ】蓄積用!E$2:E$10000, "&gt;=1500")&gt;0, "〇", IF(COUNTIFS(【データ】蓄積用!A$2:A$10000, H$5, 【データ】蓄積用!C$2:C$10000, $A129, 【データ】蓄積用!Q$2:Q$10000, 1, 【データ】蓄積用!AC$2:AC$10000, "&gt;=4.0")&gt;0, "〇", "×")))</f>
        <v>×</v>
      </c>
      <c r="I129" t="str">
        <f>IF(OR($A129="", I$5=""), "", IF(COUNTIFS(【データ】蓄積用!A$2:A$10000, I$5, 【データ】蓄積用!C$2:C$10000, $A129, 【データ】蓄積用!D$2:D$10000, "&gt;=3000", 【データ】蓄積用!E$2:E$10000, "&gt;=1500")&gt;0, "〇", IF(COUNTIFS(【データ】蓄積用!A$2:A$10000, I$5, 【データ】蓄積用!C$2:C$10000, $A129, 【データ】蓄積用!Q$2:Q$10000, 1, 【データ】蓄積用!AC$2:AC$10000, "&gt;=4.0")&gt;0, "〇", "×")))</f>
        <v>〇</v>
      </c>
      <c r="J129" t="str">
        <f>IF(OR($A129="", J$5=""), "", IF(COUNTIFS(【データ】蓄積用!A$2:A$10000, J$5, 【データ】蓄積用!C$2:C$10000, $A129, 【データ】蓄積用!D$2:D$10000, "&gt;=3000", 【データ】蓄積用!E$2:E$10000, "&gt;=1500")&gt;0, "〇", IF(COUNTIFS(【データ】蓄積用!A$2:A$10000, J$5, 【データ】蓄積用!C$2:C$10000, $A129, 【データ】蓄積用!Q$2:Q$10000, 1, 【データ】蓄積用!AC$2:AC$10000, "&gt;=4.0")&gt;0, "〇", "×")))</f>
        <v>×</v>
      </c>
      <c r="K129" t="str">
        <f>IF(OR($A129="", K$5=""), "", IF(COUNTIFS(【データ】蓄積用!A$2:A$10000, K$5, 【データ】蓄積用!C$2:C$10000, $A129, 【データ】蓄積用!D$2:D$10000, "&gt;=3000", 【データ】蓄積用!E$2:E$10000, "&gt;=1500")&gt;0, "〇", IF(COUNTIFS(【データ】蓄積用!A$2:A$10000, K$5, 【データ】蓄積用!C$2:C$10000, $A129, 【データ】蓄積用!Q$2:Q$10000, 1, 【データ】蓄積用!AC$2:AC$10000, "&gt;=4.0")&gt;0, "〇", "×")))</f>
        <v>×</v>
      </c>
      <c r="L129" t="str">
        <f>IF(OR($A129="", L$5=""), "", IF(COUNTIFS(【データ】蓄積用!A$2:A$10000, L$5, 【データ】蓄積用!C$2:C$10000, $A129, 【データ】蓄積用!D$2:D$10000, "&gt;=3000", 【データ】蓄積用!E$2:E$10000, "&gt;=1500")&gt;0, "〇", IF(COUNTIFS(【データ】蓄積用!A$2:A$10000, L$5, 【データ】蓄積用!C$2:C$10000, $A129, 【データ】蓄積用!Q$2:Q$10000, 1, 【データ】蓄積用!AC$2:AC$10000, "&gt;=4.0")&gt;0, "〇", "×")))</f>
        <v>×</v>
      </c>
      <c r="M129" t="str">
        <f>IF(OR($A129="", M$5=""), "", IF(COUNTIFS(【データ】蓄積用!A$2:A$10000, M$5, 【データ】蓄積用!C$2:C$10000, $A129, 【データ】蓄積用!D$2:D$10000, "&gt;=3000", 【データ】蓄積用!E$2:E$10000, "&gt;=1500")&gt;0, "〇", IF(COUNTIFS(【データ】蓄積用!A$2:A$10000, M$5, 【データ】蓄積用!C$2:C$10000, $A129, 【データ】蓄積用!Q$2:Q$10000, 1, 【データ】蓄積用!AC$2:AC$10000, "&gt;=4.0")&gt;0, "〇", "×")))</f>
        <v>×</v>
      </c>
      <c r="N129" t="str">
        <f>IF(OR($A129="", N$5=""), "", IF(COUNTIFS(【データ】蓄積用!A$2:A$10000, N$5, 【データ】蓄積用!C$2:C$10000, $A129, 【データ】蓄積用!D$2:D$10000, "&gt;=3000", 【データ】蓄積用!E$2:E$10000, "&gt;=1500")&gt;0, "〇", IF(COUNTIFS(【データ】蓄積用!A$2:A$10000, N$5, 【データ】蓄積用!C$2:C$10000, $A129, 【データ】蓄積用!Q$2:Q$10000, 1, 【データ】蓄積用!AC$2:AC$10000, "&gt;=4.0")&gt;0, "〇", "×")))</f>
        <v>×</v>
      </c>
      <c r="O129" t="str">
        <f>IF(OR($A129="", O$5=""), "", IF(COUNTIFS(【データ】蓄積用!A$2:A$10000, O$5, 【データ】蓄積用!C$2:C$10000, $A129, 【データ】蓄積用!D$2:D$10000, "&gt;=3000", 【データ】蓄積用!E$2:E$10000, "&gt;=1500")&gt;0, "〇", IF(COUNTIFS(【データ】蓄積用!A$2:A$10000, O$5, 【データ】蓄積用!C$2:C$10000, $A129, 【データ】蓄積用!Q$2:Q$10000, 1, 【データ】蓄積用!AC$2:AC$10000, "&gt;=4.0")&gt;0, "〇", "×")))</f>
        <v>×</v>
      </c>
      <c r="P129" t="str">
        <f>IF(OR($A129="", P$5=""), "", IF(COUNTIFS(【データ】蓄積用!A$2:A$10000, P$5, 【データ】蓄積用!C$2:C$10000, $A129, 【データ】蓄積用!D$2:D$10000, "&gt;=3000", 【データ】蓄積用!E$2:E$10000, "&gt;=1500")&gt;0, "〇", IF(COUNTIFS(【データ】蓄積用!A$2:A$10000, P$5, 【データ】蓄積用!C$2:C$10000, $A129, 【データ】蓄積用!Q$2:Q$10000, 1, 【データ】蓄積用!AC$2:AC$10000, "&gt;=4.0")&gt;0, "〇", "×")))</f>
        <v>×</v>
      </c>
      <c r="Q129" t="str">
        <f>IF(OR($A129="", Q$5=""), "", IF(COUNTIFS(【データ】蓄積用!A$2:A$10000, Q$5, 【データ】蓄積用!C$2:C$10000, $A129, 【データ】蓄積用!D$2:D$10000, "&gt;=3000", 【データ】蓄積用!E$2:E$10000, "&gt;=1500")&gt;0, "〇", IF(COUNTIFS(【データ】蓄積用!A$2:A$10000, Q$5, 【データ】蓄積用!C$2:C$10000, $A129, 【データ】蓄積用!Q$2:Q$10000, 1, 【データ】蓄積用!AC$2:AC$10000, "&gt;=4.0")&gt;0, "〇", "×")))</f>
        <v>×</v>
      </c>
      <c r="R129" t="str">
        <f>IF(OR($A129="", R$5=""), "", IF(COUNTIFS(【データ】蓄積用!A$2:A$10000, R$5, 【データ】蓄積用!C$2:C$10000, $A129, 【データ】蓄積用!D$2:D$10000, "&gt;=3000", 【データ】蓄積用!E$2:E$10000, "&gt;=1500")&gt;0, "〇", IF(COUNTIFS(【データ】蓄積用!A$2:A$10000, R$5, 【データ】蓄積用!C$2:C$10000, $A129, 【データ】蓄積用!Q$2:Q$10000, 1, 【データ】蓄積用!AC$2:AC$10000, "&gt;=4.0")&gt;0, "〇", "×")))</f>
        <v>×</v>
      </c>
      <c r="S129" t="str">
        <f>IF(OR($A129="", S$5=""), "", IF(COUNTIFS(【データ】蓄積用!A$2:A$10000, S$5, 【データ】蓄積用!C$2:C$10000, $A129, 【データ】蓄積用!D$2:D$10000, "&gt;=3000", 【データ】蓄積用!E$2:E$10000, "&gt;=1500")&gt;0, "〇", IF(COUNTIFS(【データ】蓄積用!A$2:A$10000, S$5, 【データ】蓄積用!C$2:C$10000, $A129, 【データ】蓄積用!Q$2:Q$10000, 1, 【データ】蓄積用!AC$2:AC$10000, "&gt;=4.0")&gt;0, "〇", "×")))</f>
        <v>×</v>
      </c>
      <c r="T129" t="str">
        <f>IF(OR($A129="", T$5=""), "", IF(COUNTIFS(【データ】蓄積用!A$2:A$10000, T$5, 【データ】蓄積用!C$2:C$10000, $A129, 【データ】蓄積用!D$2:D$10000, "&gt;=3000", 【データ】蓄積用!E$2:E$10000, "&gt;=1500")&gt;0, "〇", IF(COUNTIFS(【データ】蓄積用!A$2:A$10000, T$5, 【データ】蓄積用!C$2:C$10000, $A129, 【データ】蓄積用!Q$2:Q$10000, 1, 【データ】蓄積用!AC$2:AC$10000, "&gt;=4.0")&gt;0, "〇", "×")))</f>
        <v>×</v>
      </c>
      <c r="U129" t="str">
        <f>IF(OR($A129="", U$5=""), "", IF(COUNTIFS(【データ】蓄積用!A$2:A$10000, U$5, 【データ】蓄積用!C$2:C$10000, $A129, 【データ】蓄積用!D$2:D$10000, "&gt;=3000", 【データ】蓄積用!E$2:E$10000, "&gt;=1500")&gt;0, "〇", IF(COUNTIFS(【データ】蓄積用!A$2:A$10000, U$5, 【データ】蓄積用!C$2:C$10000, $A129, 【データ】蓄積用!Q$2:Q$10000, 1, 【データ】蓄積用!AC$2:AC$10000, "&gt;=4.0")&gt;0, "〇", "×")))</f>
        <v>×</v>
      </c>
      <c r="V129" t="str">
        <f>IF(OR($A129="", V$5=""), "", IF(COUNTIFS(【データ】蓄積用!A$2:A$10000, V$5, 【データ】蓄積用!C$2:C$10000, $A129, 【データ】蓄積用!D$2:D$10000, "&gt;=3000", 【データ】蓄積用!E$2:E$10000, "&gt;=1500")&gt;0, "〇", IF(COUNTIFS(【データ】蓄積用!A$2:A$10000, V$5, 【データ】蓄積用!C$2:C$10000, $A129, 【データ】蓄積用!Q$2:Q$10000, 1, 【データ】蓄積用!AC$2:AC$10000, "&gt;=4.0")&gt;0, "〇", "×")))</f>
        <v>〇</v>
      </c>
      <c r="W129" t="str">
        <f>IF(OR($A129="", W$5=""), "", IF(COUNTIFS(【データ】蓄積用!A$2:A$10000, W$5, 【データ】蓄積用!C$2:C$10000, $A129, 【データ】蓄積用!D$2:D$10000, "&gt;=3000", 【データ】蓄積用!E$2:E$10000, "&gt;=1500")&gt;0, "〇", IF(COUNTIFS(【データ】蓄積用!A$2:A$10000, W$5, 【データ】蓄積用!C$2:C$10000, $A129, 【データ】蓄積用!Q$2:Q$10000, 1, 【データ】蓄積用!AC$2:AC$10000, "&gt;=4.0")&gt;0, "〇", "×")))</f>
        <v>×</v>
      </c>
      <c r="X129" t="str">
        <f>IF(OR($A129="", X$5=""), "", IF(COUNTIFS(【データ】蓄積用!A$2:A$10000, X$5, 【データ】蓄積用!C$2:C$10000, $A129, 【データ】蓄積用!D$2:D$10000, "&gt;=3000", 【データ】蓄積用!E$2:E$10000, "&gt;=1500")&gt;0, "〇", IF(COUNTIFS(【データ】蓄積用!A$2:A$10000, X$5, 【データ】蓄積用!C$2:C$10000, $A129, 【データ】蓄積用!Q$2:Q$10000, 1, 【データ】蓄積用!AC$2:AC$10000, "&gt;=4.0")&gt;0, "〇", "×")))</f>
        <v>×</v>
      </c>
      <c r="Y129" t="str">
        <f>IF(OR($A129="", Y$5=""), "", IF(COUNTIFS(【データ】蓄積用!A$2:A$10000, Y$5, 【データ】蓄積用!C$2:C$10000, $A129, 【データ】蓄積用!D$2:D$10000, "&gt;=3000", 【データ】蓄積用!E$2:E$10000, "&gt;=1500")&gt;0, "〇", IF(COUNTIFS(【データ】蓄積用!A$2:A$10000, Y$5, 【データ】蓄積用!C$2:C$10000, $A129, 【データ】蓄積用!Q$2:Q$10000, 1, 【データ】蓄積用!AC$2:AC$10000, "&gt;=4.0")&gt;0, "〇", "×")))</f>
        <v>×</v>
      </c>
      <c r="Z129" t="str">
        <f>IF(OR($A129="", Z$5=""), "", IF(COUNTIFS(【データ】蓄積用!A$2:A$10000, Z$5, 【データ】蓄積用!C$2:C$10000, $A129, 【データ】蓄積用!D$2:D$10000, "&gt;=3000", 【データ】蓄積用!E$2:E$10000, "&gt;=1500")&gt;0, "〇", IF(COUNTIFS(【データ】蓄積用!A$2:A$10000, Z$5, 【データ】蓄積用!C$2:C$10000, $A129, 【データ】蓄積用!Q$2:Q$10000, 1, 【データ】蓄積用!AC$2:AC$10000, "&gt;=4.0")&gt;0, "〇", "×")))</f>
        <v>×</v>
      </c>
      <c r="AA129" t="str">
        <f>IF(OR($A129="", AA$5=""), "", IF(COUNTIFS(【データ】蓄積用!A$2:A$10000, AA$5, 【データ】蓄積用!C$2:C$10000, $A129, 【データ】蓄積用!D$2:D$10000, "&gt;=3000", 【データ】蓄積用!E$2:E$10000, "&gt;=1500")&gt;0, "〇", IF(COUNTIFS(【データ】蓄積用!A$2:A$10000, AA$5, 【データ】蓄積用!C$2:C$10000, $A129, 【データ】蓄積用!Q$2:Q$10000, 1, 【データ】蓄積用!AC$2:AC$10000, "&gt;=4.0")&gt;0, "〇", "×")))</f>
        <v>×</v>
      </c>
      <c r="AB129" t="str">
        <f>IF(OR($A129="", AB$5=""), "", IF(COUNTIFS(【データ】蓄積用!A$2:A$10000, AB$5, 【データ】蓄積用!C$2:C$10000, $A129, 【データ】蓄積用!D$2:D$10000, "&gt;=3000", 【データ】蓄積用!E$2:E$10000, "&gt;=1500")&gt;0, "〇", IF(COUNTIFS(【データ】蓄積用!A$2:A$10000, AB$5, 【データ】蓄積用!C$2:C$10000, $A129, 【データ】蓄積用!Q$2:Q$10000, 1, 【データ】蓄積用!AC$2:AC$10000, "&gt;=4.0")&gt;0, "〇", "×")))</f>
        <v>×</v>
      </c>
      <c r="AC129" t="str">
        <f>IF(OR($A129="", AC$5=""), "", IF(COUNTIFS(【データ】蓄積用!A$2:A$10000, AC$5, 【データ】蓄積用!C$2:C$10000, $A129, 【データ】蓄積用!D$2:D$10000, "&gt;=3000", 【データ】蓄積用!E$2:E$10000, "&gt;=1500")&gt;0, "〇", IF(COUNTIFS(【データ】蓄積用!A$2:A$10000, AC$5, 【データ】蓄積用!C$2:C$10000, $A129, 【データ】蓄積用!Q$2:Q$10000, 1, 【データ】蓄積用!AC$2:AC$10000, "&gt;=4.0")&gt;0, "〇", "×")))</f>
        <v>×</v>
      </c>
      <c r="AD129" t="str">
        <f>IF(OR($A129="", AD$5=""), "", IF(COUNTIFS(【データ】蓄積用!A$2:A$10000, AD$5, 【データ】蓄積用!C$2:C$10000, $A129, 【データ】蓄積用!D$2:D$10000, "&gt;=3000", 【データ】蓄積用!E$2:E$10000, "&gt;=1500")&gt;0, "〇", IF(COUNTIFS(【データ】蓄積用!A$2:A$10000, AD$5, 【データ】蓄積用!C$2:C$10000, $A129, 【データ】蓄積用!Q$2:Q$10000, 1, 【データ】蓄積用!AC$2:AC$10000, "&gt;=4.0")&gt;0, "〇", "×")))</f>
        <v>×</v>
      </c>
      <c r="AE129" t="str">
        <f>IF(OR($A129="", AE$5=""), "", IF(COUNTIFS(【データ】蓄積用!A$2:A$10000, AE$5, 【データ】蓄積用!C$2:C$10000, $A129, 【データ】蓄積用!D$2:D$10000, "&gt;=3000", 【データ】蓄積用!E$2:E$10000, "&gt;=1500")&gt;0, "〇", IF(COUNTIFS(【データ】蓄積用!A$2:A$10000, AE$5, 【データ】蓄積用!C$2:C$10000, $A129, 【データ】蓄積用!Q$2:Q$10000, 1, 【データ】蓄積用!AC$2:AC$10000, "&gt;=4.0")&gt;0, "〇", "×")))</f>
        <v>〇</v>
      </c>
      <c r="AF129" t="str">
        <f>IF(OR($A129="", AF$5=""), "", IF(COUNTIFS(【データ】蓄積用!A$2:A$10000, AF$5, 【データ】蓄積用!C$2:C$10000, $A129, 【データ】蓄積用!D$2:D$10000, "&gt;=3000", 【データ】蓄積用!E$2:E$10000, "&gt;=1500")&gt;0, "〇", IF(COUNTIFS(【データ】蓄積用!A$2:A$10000, AF$5, 【データ】蓄積用!C$2:C$10000, $A129, 【データ】蓄積用!Q$2:Q$10000, 1, 【データ】蓄積用!AC$2:AC$10000, "&gt;=4.0")&gt;0, "〇", "×")))</f>
        <v>×</v>
      </c>
      <c r="AG129" t="str">
        <f>IF(OR($A129="", AG$5=""), "", IF(COUNTIFS(【データ】蓄積用!A$2:A$10000, AG$5, 【データ】蓄積用!C$2:C$10000, $A129, 【データ】蓄積用!D$2:D$10000, "&gt;=3000", 【データ】蓄積用!E$2:E$10000, "&gt;=1500")&gt;0, "〇", IF(COUNTIFS(【データ】蓄積用!A$2:A$10000, AG$5, 【データ】蓄積用!C$2:C$10000, $A129, 【データ】蓄積用!Q$2:Q$10000, 1, 【データ】蓄積用!AC$2:AC$10000, "&gt;=4.0")&gt;0, "〇", "×")))</f>
        <v>×</v>
      </c>
      <c r="AH129" t="str">
        <f>IF(OR($A129="", AH$5=""), "", IF(COUNTIFS(【データ】蓄積用!A$2:A$10000, AH$5, 【データ】蓄積用!C$2:C$10000, $A129, 【データ】蓄積用!D$2:D$10000, "&gt;=3000", 【データ】蓄積用!E$2:E$10000, "&gt;=1500")&gt;0, "〇", IF(COUNTIFS(【データ】蓄積用!A$2:A$10000, AH$5, 【データ】蓄積用!C$2:C$10000, $A129, 【データ】蓄積用!Q$2:Q$10000, 1, 【データ】蓄積用!AC$2:AC$10000, "&gt;=4.0")&gt;0, "〇", "×")))</f>
        <v>×</v>
      </c>
      <c r="AI129" t="str">
        <f>IF(OR($A129="", AI$5=""), "", IF(COUNTIFS(【データ】蓄積用!A$2:A$10000, AI$5, 【データ】蓄積用!C$2:C$10000, $A129, 【データ】蓄積用!D$2:D$10000, "&gt;=3000", 【データ】蓄積用!E$2:E$10000, "&gt;=1500")&gt;0, "〇", IF(COUNTIFS(【データ】蓄積用!A$2:A$10000, AI$5, 【データ】蓄積用!C$2:C$10000, $A129, 【データ】蓄積用!Q$2:Q$10000, 1, 【データ】蓄積用!AC$2:AC$10000, "&gt;=4.0")&gt;0, "〇", "×")))</f>
        <v>×</v>
      </c>
      <c r="AJ129" t="str">
        <f>IF(OR($A129="", AJ$5=""), "", IF(COUNTIFS(【データ】蓄積用!A$2:A$10000, AJ$5, 【データ】蓄積用!C$2:C$10000, $A129, 【データ】蓄積用!D$2:D$10000, "&gt;=3000", 【データ】蓄積用!E$2:E$10000, "&gt;=1500")&gt;0, "〇", IF(COUNTIFS(【データ】蓄積用!A$2:A$10000, AJ$5, 【データ】蓄積用!C$2:C$10000, $A129, 【データ】蓄積用!Q$2:Q$10000, 1, 【データ】蓄積用!AC$2:AC$10000, "&gt;=4.0")&gt;0, "〇", "×")))</f>
        <v>〇</v>
      </c>
      <c r="AK129" t="str">
        <f>IF(OR($A129="", AK$5=""), "", IF(COUNTIFS(【データ】蓄積用!A$2:A$10000, AK$5, 【データ】蓄積用!C$2:C$10000, $A129, 【データ】蓄積用!D$2:D$10000, "&gt;=3000", 【データ】蓄積用!E$2:E$10000, "&gt;=1500")&gt;0, "〇", IF(COUNTIFS(【データ】蓄積用!A$2:A$10000, AK$5, 【データ】蓄積用!C$2:C$10000, $A129, 【データ】蓄積用!Q$2:Q$10000, 1, 【データ】蓄積用!AC$2:AC$10000, "&gt;=4.0")&gt;0, "〇", "×")))</f>
        <v>〇</v>
      </c>
      <c r="AL129" t="str">
        <f>IF(OR($A129="", AL$5=""), "", IF(COUNTIFS(【データ】蓄積用!A$2:A$10000, AL$5, 【データ】蓄積用!C$2:C$10000, $A129, 【データ】蓄積用!D$2:D$10000, "&gt;=3000", 【データ】蓄積用!E$2:E$10000, "&gt;=1500")&gt;0, "〇", IF(COUNTIFS(【データ】蓄積用!A$2:A$10000, AL$5, 【データ】蓄積用!C$2:C$10000, $A129, 【データ】蓄積用!Q$2:Q$10000, 1, 【データ】蓄積用!AC$2:AC$10000, "&gt;=4.0")&gt;0, "〇", "×")))</f>
        <v>〇</v>
      </c>
      <c r="AM129" t="str">
        <f>IF(OR($A129="", AM$5=""), "", IF(COUNTIFS(【データ】蓄積用!A$2:A$10000, AM$5, 【データ】蓄積用!C$2:C$10000, $A129, 【データ】蓄積用!D$2:D$10000, "&gt;=3000", 【データ】蓄積用!E$2:E$10000, "&gt;=1500")&gt;0, "〇", IF(COUNTIFS(【データ】蓄積用!A$2:A$10000, AM$5, 【データ】蓄積用!C$2:C$10000, $A129, 【データ】蓄積用!Q$2:Q$10000, 1, 【データ】蓄積用!AC$2:AC$10000, "&gt;=4.0")&gt;0, "〇", "×")))</f>
        <v>〇</v>
      </c>
      <c r="AN129" t="str">
        <f>IF(OR($A129="", AN$5=""), "", IF(COUNTIFS(【データ】蓄積用!A$2:A$10000, AN$5, 【データ】蓄積用!C$2:C$10000, $A129, 【データ】蓄積用!D$2:D$10000, "&gt;=3000", 【データ】蓄積用!E$2:E$10000, "&gt;=1500")&gt;0, "〇", IF(COUNTIFS(【データ】蓄積用!A$2:A$10000, AN$5, 【データ】蓄積用!C$2:C$10000, $A129, 【データ】蓄積用!Q$2:Q$10000, 1, 【データ】蓄積用!AC$2:AC$10000, "&gt;=4.0")&gt;0, "〇", "×")))</f>
        <v>×</v>
      </c>
      <c r="AO129" t="str">
        <f>IF(OR($A129="", AO$5=""), "", IF(COUNTIFS(【データ】蓄積用!A$2:A$10000, AO$5, 【データ】蓄積用!C$2:C$10000, $A129, 【データ】蓄積用!D$2:D$10000, "&gt;=3000", 【データ】蓄積用!E$2:E$10000, "&gt;=1500")&gt;0, "〇", IF(COUNTIFS(【データ】蓄積用!A$2:A$10000, AO$5, 【データ】蓄積用!C$2:C$10000, $A129, 【データ】蓄積用!Q$2:Q$10000, 1, 【データ】蓄積用!AC$2:AC$10000, "&gt;=4.0")&gt;0, "〇", "×")))</f>
        <v>×</v>
      </c>
      <c r="AP129" t="str">
        <f>IF(OR($A129="", AP$5=""), "", IF(COUNTIFS(【データ】蓄積用!A$2:A$10000, AP$5, 【データ】蓄積用!C$2:C$10000, $A129, 【データ】蓄積用!D$2:D$10000, "&gt;=3000", 【データ】蓄積用!E$2:E$10000, "&gt;=1500")&gt;0, "〇", IF(COUNTIFS(【データ】蓄積用!A$2:A$10000, AP$5, 【データ】蓄積用!C$2:C$10000, $A129, 【データ】蓄積用!Q$2:Q$10000, 1, 【データ】蓄積用!AC$2:AC$10000, "&gt;=4.0")&gt;0, "〇", "×")))</f>
        <v>×</v>
      </c>
      <c r="AQ129" t="str">
        <f>IF(OR($A129="", AQ$5=""), "", IF(COUNTIFS(【データ】蓄積用!A$2:A$10000, AQ$5, 【データ】蓄積用!C$2:C$10000, $A129, 【データ】蓄積用!D$2:D$10000, "&gt;=3000", 【データ】蓄積用!E$2:E$10000, "&gt;=1500")&gt;0, "〇", IF(COUNTIFS(【データ】蓄積用!A$2:A$10000, AQ$5, 【データ】蓄積用!C$2:C$10000, $A129, 【データ】蓄積用!Q$2:Q$10000, 1, 【データ】蓄積用!AC$2:AC$10000, "&gt;=4.0")&gt;0, "〇", "×")))</f>
        <v>×</v>
      </c>
      <c r="AR129" t="str">
        <f>IF(OR($A129="", AR$5=""), "", IF(COUNTIFS(【データ】蓄積用!A$2:A$10000, AR$5, 【データ】蓄積用!C$2:C$10000, $A129, 【データ】蓄積用!D$2:D$10000, "&gt;=3000", 【データ】蓄積用!E$2:E$10000, "&gt;=1500")&gt;0, "〇", IF(COUNTIFS(【データ】蓄積用!A$2:A$10000, AR$5, 【データ】蓄積用!C$2:C$10000, $A129, 【データ】蓄積用!Q$2:Q$10000, 1, 【データ】蓄積用!AC$2:AC$10000, "&gt;=4.0")&gt;0, "〇", "×")))</f>
        <v>〇</v>
      </c>
      <c r="AS129" t="str">
        <f>IF(OR($A129="", AS$5=""), "", IF(COUNTIFS(【データ】蓄積用!A$2:A$10000, AS$5, 【データ】蓄積用!C$2:C$10000, $A129, 【データ】蓄積用!D$2:D$10000, "&gt;=3000", 【データ】蓄積用!E$2:E$10000, "&gt;=1500")&gt;0, "〇", IF(COUNTIFS(【データ】蓄積用!A$2:A$10000, AS$5, 【データ】蓄積用!C$2:C$10000, $A129, 【データ】蓄積用!Q$2:Q$10000, 1, 【データ】蓄積用!AC$2:AC$10000, "&gt;=4.0")&gt;0, "〇", "×")))</f>
        <v>×</v>
      </c>
      <c r="AT129" t="str">
        <f>IF(OR($A129="", AT$5=""), "", IF(COUNTIFS(【データ】蓄積用!A$2:A$10000, AT$5, 【データ】蓄積用!C$2:C$10000, $A129, 【データ】蓄積用!D$2:D$10000, "&gt;=3000", 【データ】蓄積用!E$2:E$10000, "&gt;=1500")&gt;0, "〇", IF(COUNTIFS(【データ】蓄積用!A$2:A$10000, AT$5, 【データ】蓄積用!C$2:C$10000, $A129, 【データ】蓄積用!Q$2:Q$10000, 1, 【データ】蓄積用!AC$2:AC$10000, "&gt;=4.0")&gt;0, "〇", "×")))</f>
        <v>〇</v>
      </c>
      <c r="AU129" t="str">
        <f>IF(OR($A129="", AU$5=""), "", IF(COUNTIFS(【データ】蓄積用!A$2:A$10000, AU$5, 【データ】蓄積用!C$2:C$10000, $A129, 【データ】蓄積用!D$2:D$10000, "&gt;=3000", 【データ】蓄積用!E$2:E$10000, "&gt;=1500")&gt;0, "〇", IF(COUNTIFS(【データ】蓄積用!A$2:A$10000, AU$5, 【データ】蓄積用!C$2:C$10000, $A129, 【データ】蓄積用!Q$2:Q$10000, 1, 【データ】蓄積用!AC$2:AC$10000, "&gt;=4.0")&gt;0, "〇", "×")))</f>
        <v>×</v>
      </c>
      <c r="AV129" t="str">
        <f>IF(OR($A129="", AV$5=""), "", IF(COUNTIFS(【データ】蓄積用!A$2:A$10000, AV$5, 【データ】蓄積用!C$2:C$10000, $A129, 【データ】蓄積用!D$2:D$10000, "&gt;=3000", 【データ】蓄積用!E$2:E$10000, "&gt;=1500")&gt;0, "〇", IF(COUNTIFS(【データ】蓄積用!A$2:A$10000, AV$5, 【データ】蓄積用!C$2:C$10000, $A129, 【データ】蓄積用!Q$2:Q$10000, 1, 【データ】蓄積用!AC$2:AC$10000, "&gt;=4.0")&gt;0, "〇", "×")))</f>
        <v>×</v>
      </c>
      <c r="AW129" t="str">
        <f>IF(OR($A129="", AW$5=""), "", IF(COUNTIFS(【データ】蓄積用!A$2:A$10000, AW$5, 【データ】蓄積用!C$2:C$10000, $A129, 【データ】蓄積用!D$2:D$10000, "&gt;=3000", 【データ】蓄積用!E$2:E$10000, "&gt;=1500")&gt;0, "〇", IF(COUNTIFS(【データ】蓄積用!A$2:A$10000, AW$5, 【データ】蓄積用!C$2:C$10000, $A129, 【データ】蓄積用!Q$2:Q$10000, 1, 【データ】蓄積用!AC$2:AC$10000, "&gt;=4.0")&gt;0, "〇", "×")))</f>
        <v>×</v>
      </c>
      <c r="AX129" t="str">
        <f>IF(OR($A129="", AX$5=""), "", IF(COUNTIFS(【データ】蓄積用!A$2:A$10000, AX$5, 【データ】蓄積用!C$2:C$10000, $A129, 【データ】蓄積用!D$2:D$10000, "&gt;=3000", 【データ】蓄積用!E$2:E$10000, "&gt;=1500")&gt;0, "〇", IF(COUNTIFS(【データ】蓄積用!A$2:A$10000, AX$5, 【データ】蓄積用!C$2:C$10000, $A129, 【データ】蓄積用!Q$2:Q$10000, 1, 【データ】蓄積用!AC$2:AC$10000, "&gt;=4.0")&gt;0, "〇", "×")))</f>
        <v>×</v>
      </c>
      <c r="AY129" t="str">
        <f>IF(OR($A129="", AY$5=""), "", IF(COUNTIFS(【データ】蓄積用!A$2:A$10000, AY$5, 【データ】蓄積用!C$2:C$10000, $A129, 【データ】蓄積用!D$2:D$10000, "&gt;=3000", 【データ】蓄積用!E$2:E$10000, "&gt;=1500")&gt;0, "〇", IF(COUNTIFS(【データ】蓄積用!A$2:A$10000, AY$5, 【データ】蓄積用!C$2:C$10000, $A129, 【データ】蓄積用!Q$2:Q$10000, 1, 【データ】蓄積用!AC$2:AC$10000, "&gt;=4.0")&gt;0, "〇", "×")))</f>
        <v/>
      </c>
    </row>
    <row r="130" spans="1:51">
      <c r="A130">
        <v>751</v>
      </c>
      <c r="B130" t="str">
        <f>IF(OR($A130="", B$5=""), "", IF(COUNTIFS(【データ】蓄積用!A$2:A$10000, B$5, 【データ】蓄積用!C$2:C$10000, $A130, 【データ】蓄積用!D$2:D$10000, "&gt;=3000", 【データ】蓄積用!E$2:E$10000, "&gt;=1500")&gt;0, "〇", IF(COUNTIFS(【データ】蓄積用!A$2:A$10000, B$5, 【データ】蓄積用!C$2:C$10000, $A130, 【データ】蓄積用!Q$2:Q$10000, 1, 【データ】蓄積用!AC$2:AC$10000, "&gt;=4.0")&gt;0, "〇", "×")))</f>
        <v>×</v>
      </c>
      <c r="C130" t="str">
        <f>IF(OR($A130="", C$5=""), "", IF(COUNTIFS(【データ】蓄積用!A$2:A$10000, C$5, 【データ】蓄積用!C$2:C$10000, $A130, 【データ】蓄積用!D$2:D$10000, "&gt;=3000", 【データ】蓄積用!E$2:E$10000, "&gt;=1500")&gt;0, "〇", IF(COUNTIFS(【データ】蓄積用!A$2:A$10000, C$5, 【データ】蓄積用!C$2:C$10000, $A130, 【データ】蓄積用!Q$2:Q$10000, 1, 【データ】蓄積用!AC$2:AC$10000, "&gt;=4.0")&gt;0, "〇", "×")))</f>
        <v>×</v>
      </c>
      <c r="D130" t="str">
        <f>IF(OR($A130="", D$5=""), "", IF(COUNTIFS(【データ】蓄積用!A$2:A$10000, D$5, 【データ】蓄積用!C$2:C$10000, $A130, 【データ】蓄積用!D$2:D$10000, "&gt;=3000", 【データ】蓄積用!E$2:E$10000, "&gt;=1500")&gt;0, "〇", IF(COUNTIFS(【データ】蓄積用!A$2:A$10000, D$5, 【データ】蓄積用!C$2:C$10000, $A130, 【データ】蓄積用!Q$2:Q$10000, 1, 【データ】蓄積用!AC$2:AC$10000, "&gt;=4.0")&gt;0, "〇", "×")))</f>
        <v>×</v>
      </c>
      <c r="E130" t="str">
        <f>IF(OR($A130="", E$5=""), "", IF(COUNTIFS(【データ】蓄積用!A$2:A$10000, E$5, 【データ】蓄積用!C$2:C$10000, $A130, 【データ】蓄積用!D$2:D$10000, "&gt;=3000", 【データ】蓄積用!E$2:E$10000, "&gt;=1500")&gt;0, "〇", IF(COUNTIFS(【データ】蓄積用!A$2:A$10000, E$5, 【データ】蓄積用!C$2:C$10000, $A130, 【データ】蓄積用!Q$2:Q$10000, 1, 【データ】蓄積用!AC$2:AC$10000, "&gt;=4.0")&gt;0, "〇", "×")))</f>
        <v>×</v>
      </c>
      <c r="F130" t="str">
        <f>IF(OR($A130="", F$5=""), "", IF(COUNTIFS(【データ】蓄積用!A$2:A$10000, F$5, 【データ】蓄積用!C$2:C$10000, $A130, 【データ】蓄積用!D$2:D$10000, "&gt;=3000", 【データ】蓄積用!E$2:E$10000, "&gt;=1500")&gt;0, "〇", IF(COUNTIFS(【データ】蓄積用!A$2:A$10000, F$5, 【データ】蓄積用!C$2:C$10000, $A130, 【データ】蓄積用!Q$2:Q$10000, 1, 【データ】蓄積用!AC$2:AC$10000, "&gt;=4.0")&gt;0, "〇", "×")))</f>
        <v>×</v>
      </c>
      <c r="G130" t="str">
        <f>IF(OR($A130="", G$5=""), "", IF(COUNTIFS(【データ】蓄積用!A$2:A$10000, G$5, 【データ】蓄積用!C$2:C$10000, $A130, 【データ】蓄積用!D$2:D$10000, "&gt;=3000", 【データ】蓄積用!E$2:E$10000, "&gt;=1500")&gt;0, "〇", IF(COUNTIFS(【データ】蓄積用!A$2:A$10000, G$5, 【データ】蓄積用!C$2:C$10000, $A130, 【データ】蓄積用!Q$2:Q$10000, 1, 【データ】蓄積用!AC$2:AC$10000, "&gt;=4.0")&gt;0, "〇", "×")))</f>
        <v>×</v>
      </c>
      <c r="H130" t="str">
        <f>IF(OR($A130="", H$5=""), "", IF(COUNTIFS(【データ】蓄積用!A$2:A$10000, H$5, 【データ】蓄積用!C$2:C$10000, $A130, 【データ】蓄積用!D$2:D$10000, "&gt;=3000", 【データ】蓄積用!E$2:E$10000, "&gt;=1500")&gt;0, "〇", IF(COUNTIFS(【データ】蓄積用!A$2:A$10000, H$5, 【データ】蓄積用!C$2:C$10000, $A130, 【データ】蓄積用!Q$2:Q$10000, 1, 【データ】蓄積用!AC$2:AC$10000, "&gt;=4.0")&gt;0, "〇", "×")))</f>
        <v>×</v>
      </c>
      <c r="I130" t="str">
        <f>IF(OR($A130="", I$5=""), "", IF(COUNTIFS(【データ】蓄積用!A$2:A$10000, I$5, 【データ】蓄積用!C$2:C$10000, $A130, 【データ】蓄積用!D$2:D$10000, "&gt;=3000", 【データ】蓄積用!E$2:E$10000, "&gt;=1500")&gt;0, "〇", IF(COUNTIFS(【データ】蓄積用!A$2:A$10000, I$5, 【データ】蓄積用!C$2:C$10000, $A130, 【データ】蓄積用!Q$2:Q$10000, 1, 【データ】蓄積用!AC$2:AC$10000, "&gt;=4.0")&gt;0, "〇", "×")))</f>
        <v>×</v>
      </c>
      <c r="J130" t="str">
        <f>IF(OR($A130="", J$5=""), "", IF(COUNTIFS(【データ】蓄積用!A$2:A$10000, J$5, 【データ】蓄積用!C$2:C$10000, $A130, 【データ】蓄積用!D$2:D$10000, "&gt;=3000", 【データ】蓄積用!E$2:E$10000, "&gt;=1500")&gt;0, "〇", IF(COUNTIFS(【データ】蓄積用!A$2:A$10000, J$5, 【データ】蓄積用!C$2:C$10000, $A130, 【データ】蓄積用!Q$2:Q$10000, 1, 【データ】蓄積用!AC$2:AC$10000, "&gt;=4.0")&gt;0, "〇", "×")))</f>
        <v>×</v>
      </c>
      <c r="K130" t="str">
        <f>IF(OR($A130="", K$5=""), "", IF(COUNTIFS(【データ】蓄積用!A$2:A$10000, K$5, 【データ】蓄積用!C$2:C$10000, $A130, 【データ】蓄積用!D$2:D$10000, "&gt;=3000", 【データ】蓄積用!E$2:E$10000, "&gt;=1500")&gt;0, "〇", IF(COUNTIFS(【データ】蓄積用!A$2:A$10000, K$5, 【データ】蓄積用!C$2:C$10000, $A130, 【データ】蓄積用!Q$2:Q$10000, 1, 【データ】蓄積用!AC$2:AC$10000, "&gt;=4.0")&gt;0, "〇", "×")))</f>
        <v>×</v>
      </c>
      <c r="L130" t="str">
        <f>IF(OR($A130="", L$5=""), "", IF(COUNTIFS(【データ】蓄積用!A$2:A$10000, L$5, 【データ】蓄積用!C$2:C$10000, $A130, 【データ】蓄積用!D$2:D$10000, "&gt;=3000", 【データ】蓄積用!E$2:E$10000, "&gt;=1500")&gt;0, "〇", IF(COUNTIFS(【データ】蓄積用!A$2:A$10000, L$5, 【データ】蓄積用!C$2:C$10000, $A130, 【データ】蓄積用!Q$2:Q$10000, 1, 【データ】蓄積用!AC$2:AC$10000, "&gt;=4.0")&gt;0, "〇", "×")))</f>
        <v>〇</v>
      </c>
      <c r="M130" t="str">
        <f>IF(OR($A130="", M$5=""), "", IF(COUNTIFS(【データ】蓄積用!A$2:A$10000, M$5, 【データ】蓄積用!C$2:C$10000, $A130, 【データ】蓄積用!D$2:D$10000, "&gt;=3000", 【データ】蓄積用!E$2:E$10000, "&gt;=1500")&gt;0, "〇", IF(COUNTIFS(【データ】蓄積用!A$2:A$10000, M$5, 【データ】蓄積用!C$2:C$10000, $A130, 【データ】蓄積用!Q$2:Q$10000, 1, 【データ】蓄積用!AC$2:AC$10000, "&gt;=4.0")&gt;0, "〇", "×")))</f>
        <v>×</v>
      </c>
      <c r="N130" t="str">
        <f>IF(OR($A130="", N$5=""), "", IF(COUNTIFS(【データ】蓄積用!A$2:A$10000, N$5, 【データ】蓄積用!C$2:C$10000, $A130, 【データ】蓄積用!D$2:D$10000, "&gt;=3000", 【データ】蓄積用!E$2:E$10000, "&gt;=1500")&gt;0, "〇", IF(COUNTIFS(【データ】蓄積用!A$2:A$10000, N$5, 【データ】蓄積用!C$2:C$10000, $A130, 【データ】蓄積用!Q$2:Q$10000, 1, 【データ】蓄積用!AC$2:AC$10000, "&gt;=4.0")&gt;0, "〇", "×")))</f>
        <v>×</v>
      </c>
      <c r="O130" t="str">
        <f>IF(OR($A130="", O$5=""), "", IF(COUNTIFS(【データ】蓄積用!A$2:A$10000, O$5, 【データ】蓄積用!C$2:C$10000, $A130, 【データ】蓄積用!D$2:D$10000, "&gt;=3000", 【データ】蓄積用!E$2:E$10000, "&gt;=1500")&gt;0, "〇", IF(COUNTIFS(【データ】蓄積用!A$2:A$10000, O$5, 【データ】蓄積用!C$2:C$10000, $A130, 【データ】蓄積用!Q$2:Q$10000, 1, 【データ】蓄積用!AC$2:AC$10000, "&gt;=4.0")&gt;0, "〇", "×")))</f>
        <v>〇</v>
      </c>
      <c r="P130" t="str">
        <f>IF(OR($A130="", P$5=""), "", IF(COUNTIFS(【データ】蓄積用!A$2:A$10000, P$5, 【データ】蓄積用!C$2:C$10000, $A130, 【データ】蓄積用!D$2:D$10000, "&gt;=3000", 【データ】蓄積用!E$2:E$10000, "&gt;=1500")&gt;0, "〇", IF(COUNTIFS(【データ】蓄積用!A$2:A$10000, P$5, 【データ】蓄積用!C$2:C$10000, $A130, 【データ】蓄積用!Q$2:Q$10000, 1, 【データ】蓄積用!AC$2:AC$10000, "&gt;=4.0")&gt;0, "〇", "×")))</f>
        <v>×</v>
      </c>
      <c r="Q130" t="str">
        <f>IF(OR($A130="", Q$5=""), "", IF(COUNTIFS(【データ】蓄積用!A$2:A$10000, Q$5, 【データ】蓄積用!C$2:C$10000, $A130, 【データ】蓄積用!D$2:D$10000, "&gt;=3000", 【データ】蓄積用!E$2:E$10000, "&gt;=1500")&gt;0, "〇", IF(COUNTIFS(【データ】蓄積用!A$2:A$10000, Q$5, 【データ】蓄積用!C$2:C$10000, $A130, 【データ】蓄積用!Q$2:Q$10000, 1, 【データ】蓄積用!AC$2:AC$10000, "&gt;=4.0")&gt;0, "〇", "×")))</f>
        <v>〇</v>
      </c>
      <c r="R130" t="str">
        <f>IF(OR($A130="", R$5=""), "", IF(COUNTIFS(【データ】蓄積用!A$2:A$10000, R$5, 【データ】蓄積用!C$2:C$10000, $A130, 【データ】蓄積用!D$2:D$10000, "&gt;=3000", 【データ】蓄積用!E$2:E$10000, "&gt;=1500")&gt;0, "〇", IF(COUNTIFS(【データ】蓄積用!A$2:A$10000, R$5, 【データ】蓄積用!C$2:C$10000, $A130, 【データ】蓄積用!Q$2:Q$10000, 1, 【データ】蓄積用!AC$2:AC$10000, "&gt;=4.0")&gt;0, "〇", "×")))</f>
        <v>〇</v>
      </c>
      <c r="S130" t="str">
        <f>IF(OR($A130="", S$5=""), "", IF(COUNTIFS(【データ】蓄積用!A$2:A$10000, S$5, 【データ】蓄積用!C$2:C$10000, $A130, 【データ】蓄積用!D$2:D$10000, "&gt;=3000", 【データ】蓄積用!E$2:E$10000, "&gt;=1500")&gt;0, "〇", IF(COUNTIFS(【データ】蓄積用!A$2:A$10000, S$5, 【データ】蓄積用!C$2:C$10000, $A130, 【データ】蓄積用!Q$2:Q$10000, 1, 【データ】蓄積用!AC$2:AC$10000, "&gt;=4.0")&gt;0, "〇", "×")))</f>
        <v>×</v>
      </c>
      <c r="T130" t="str">
        <f>IF(OR($A130="", T$5=""), "", IF(COUNTIFS(【データ】蓄積用!A$2:A$10000, T$5, 【データ】蓄積用!C$2:C$10000, $A130, 【データ】蓄積用!D$2:D$10000, "&gt;=3000", 【データ】蓄積用!E$2:E$10000, "&gt;=1500")&gt;0, "〇", IF(COUNTIFS(【データ】蓄積用!A$2:A$10000, T$5, 【データ】蓄積用!C$2:C$10000, $A130, 【データ】蓄積用!Q$2:Q$10000, 1, 【データ】蓄積用!AC$2:AC$10000, "&gt;=4.0")&gt;0, "〇", "×")))</f>
        <v>×</v>
      </c>
      <c r="U130" t="str">
        <f>IF(OR($A130="", U$5=""), "", IF(COUNTIFS(【データ】蓄積用!A$2:A$10000, U$5, 【データ】蓄積用!C$2:C$10000, $A130, 【データ】蓄積用!D$2:D$10000, "&gt;=3000", 【データ】蓄積用!E$2:E$10000, "&gt;=1500")&gt;0, "〇", IF(COUNTIFS(【データ】蓄積用!A$2:A$10000, U$5, 【データ】蓄積用!C$2:C$10000, $A130, 【データ】蓄積用!Q$2:Q$10000, 1, 【データ】蓄積用!AC$2:AC$10000, "&gt;=4.0")&gt;0, "〇", "×")))</f>
        <v>×</v>
      </c>
      <c r="V130" t="str">
        <f>IF(OR($A130="", V$5=""), "", IF(COUNTIFS(【データ】蓄積用!A$2:A$10000, V$5, 【データ】蓄積用!C$2:C$10000, $A130, 【データ】蓄積用!D$2:D$10000, "&gt;=3000", 【データ】蓄積用!E$2:E$10000, "&gt;=1500")&gt;0, "〇", IF(COUNTIFS(【データ】蓄積用!A$2:A$10000, V$5, 【データ】蓄積用!C$2:C$10000, $A130, 【データ】蓄積用!Q$2:Q$10000, 1, 【データ】蓄積用!AC$2:AC$10000, "&gt;=4.0")&gt;0, "〇", "×")))</f>
        <v>×</v>
      </c>
      <c r="W130" t="str">
        <f>IF(OR($A130="", W$5=""), "", IF(COUNTIFS(【データ】蓄積用!A$2:A$10000, W$5, 【データ】蓄積用!C$2:C$10000, $A130, 【データ】蓄積用!D$2:D$10000, "&gt;=3000", 【データ】蓄積用!E$2:E$10000, "&gt;=1500")&gt;0, "〇", IF(COUNTIFS(【データ】蓄積用!A$2:A$10000, W$5, 【データ】蓄積用!C$2:C$10000, $A130, 【データ】蓄積用!Q$2:Q$10000, 1, 【データ】蓄積用!AC$2:AC$10000, "&gt;=4.0")&gt;0, "〇", "×")))</f>
        <v>×</v>
      </c>
      <c r="X130" t="str">
        <f>IF(OR($A130="", X$5=""), "", IF(COUNTIFS(【データ】蓄積用!A$2:A$10000, X$5, 【データ】蓄積用!C$2:C$10000, $A130, 【データ】蓄積用!D$2:D$10000, "&gt;=3000", 【データ】蓄積用!E$2:E$10000, "&gt;=1500")&gt;0, "〇", IF(COUNTIFS(【データ】蓄積用!A$2:A$10000, X$5, 【データ】蓄積用!C$2:C$10000, $A130, 【データ】蓄積用!Q$2:Q$10000, 1, 【データ】蓄積用!AC$2:AC$10000, "&gt;=4.0")&gt;0, "〇", "×")))</f>
        <v>×</v>
      </c>
      <c r="Y130" t="str">
        <f>IF(OR($A130="", Y$5=""), "", IF(COUNTIFS(【データ】蓄積用!A$2:A$10000, Y$5, 【データ】蓄積用!C$2:C$10000, $A130, 【データ】蓄積用!D$2:D$10000, "&gt;=3000", 【データ】蓄積用!E$2:E$10000, "&gt;=1500")&gt;0, "〇", IF(COUNTIFS(【データ】蓄積用!A$2:A$10000, Y$5, 【データ】蓄積用!C$2:C$10000, $A130, 【データ】蓄積用!Q$2:Q$10000, 1, 【データ】蓄積用!AC$2:AC$10000, "&gt;=4.0")&gt;0, "〇", "×")))</f>
        <v>×</v>
      </c>
      <c r="Z130" t="str">
        <f>IF(OR($A130="", Z$5=""), "", IF(COUNTIFS(【データ】蓄積用!A$2:A$10000, Z$5, 【データ】蓄積用!C$2:C$10000, $A130, 【データ】蓄積用!D$2:D$10000, "&gt;=3000", 【データ】蓄積用!E$2:E$10000, "&gt;=1500")&gt;0, "〇", IF(COUNTIFS(【データ】蓄積用!A$2:A$10000, Z$5, 【データ】蓄積用!C$2:C$10000, $A130, 【データ】蓄積用!Q$2:Q$10000, 1, 【データ】蓄積用!AC$2:AC$10000, "&gt;=4.0")&gt;0, "〇", "×")))</f>
        <v>×</v>
      </c>
      <c r="AA130" t="str">
        <f>IF(OR($A130="", AA$5=""), "", IF(COUNTIFS(【データ】蓄積用!A$2:A$10000, AA$5, 【データ】蓄積用!C$2:C$10000, $A130, 【データ】蓄積用!D$2:D$10000, "&gt;=3000", 【データ】蓄積用!E$2:E$10000, "&gt;=1500")&gt;0, "〇", IF(COUNTIFS(【データ】蓄積用!A$2:A$10000, AA$5, 【データ】蓄積用!C$2:C$10000, $A130, 【データ】蓄積用!Q$2:Q$10000, 1, 【データ】蓄積用!AC$2:AC$10000, "&gt;=4.0")&gt;0, "〇", "×")))</f>
        <v>〇</v>
      </c>
      <c r="AB130" t="str">
        <f>IF(OR($A130="", AB$5=""), "", IF(COUNTIFS(【データ】蓄積用!A$2:A$10000, AB$5, 【データ】蓄積用!C$2:C$10000, $A130, 【データ】蓄積用!D$2:D$10000, "&gt;=3000", 【データ】蓄積用!E$2:E$10000, "&gt;=1500")&gt;0, "〇", IF(COUNTIFS(【データ】蓄積用!A$2:A$10000, AB$5, 【データ】蓄積用!C$2:C$10000, $A130, 【データ】蓄積用!Q$2:Q$10000, 1, 【データ】蓄積用!AC$2:AC$10000, "&gt;=4.0")&gt;0, "〇", "×")))</f>
        <v>×</v>
      </c>
      <c r="AC130" t="str">
        <f>IF(OR($A130="", AC$5=""), "", IF(COUNTIFS(【データ】蓄積用!A$2:A$10000, AC$5, 【データ】蓄積用!C$2:C$10000, $A130, 【データ】蓄積用!D$2:D$10000, "&gt;=3000", 【データ】蓄積用!E$2:E$10000, "&gt;=1500")&gt;0, "〇", IF(COUNTIFS(【データ】蓄積用!A$2:A$10000, AC$5, 【データ】蓄積用!C$2:C$10000, $A130, 【データ】蓄積用!Q$2:Q$10000, 1, 【データ】蓄積用!AC$2:AC$10000, "&gt;=4.0")&gt;0, "〇", "×")))</f>
        <v>×</v>
      </c>
      <c r="AD130" t="str">
        <f>IF(OR($A130="", AD$5=""), "", IF(COUNTIFS(【データ】蓄積用!A$2:A$10000, AD$5, 【データ】蓄積用!C$2:C$10000, $A130, 【データ】蓄積用!D$2:D$10000, "&gt;=3000", 【データ】蓄積用!E$2:E$10000, "&gt;=1500")&gt;0, "〇", IF(COUNTIFS(【データ】蓄積用!A$2:A$10000, AD$5, 【データ】蓄積用!C$2:C$10000, $A130, 【データ】蓄積用!Q$2:Q$10000, 1, 【データ】蓄積用!AC$2:AC$10000, "&gt;=4.0")&gt;0, "〇", "×")))</f>
        <v>×</v>
      </c>
      <c r="AE130" t="str">
        <f>IF(OR($A130="", AE$5=""), "", IF(COUNTIFS(【データ】蓄積用!A$2:A$10000, AE$5, 【データ】蓄積用!C$2:C$10000, $A130, 【データ】蓄積用!D$2:D$10000, "&gt;=3000", 【データ】蓄積用!E$2:E$10000, "&gt;=1500")&gt;0, "〇", IF(COUNTIFS(【データ】蓄積用!A$2:A$10000, AE$5, 【データ】蓄積用!C$2:C$10000, $A130, 【データ】蓄積用!Q$2:Q$10000, 1, 【データ】蓄積用!AC$2:AC$10000, "&gt;=4.0")&gt;0, "〇", "×")))</f>
        <v>×</v>
      </c>
      <c r="AF130" t="str">
        <f>IF(OR($A130="", AF$5=""), "", IF(COUNTIFS(【データ】蓄積用!A$2:A$10000, AF$5, 【データ】蓄積用!C$2:C$10000, $A130, 【データ】蓄積用!D$2:D$10000, "&gt;=3000", 【データ】蓄積用!E$2:E$10000, "&gt;=1500")&gt;0, "〇", IF(COUNTIFS(【データ】蓄積用!A$2:A$10000, AF$5, 【データ】蓄積用!C$2:C$10000, $A130, 【データ】蓄積用!Q$2:Q$10000, 1, 【データ】蓄積用!AC$2:AC$10000, "&gt;=4.0")&gt;0, "〇", "×")))</f>
        <v>×</v>
      </c>
      <c r="AG130" t="str">
        <f>IF(OR($A130="", AG$5=""), "", IF(COUNTIFS(【データ】蓄積用!A$2:A$10000, AG$5, 【データ】蓄積用!C$2:C$10000, $A130, 【データ】蓄積用!D$2:D$10000, "&gt;=3000", 【データ】蓄積用!E$2:E$10000, "&gt;=1500")&gt;0, "〇", IF(COUNTIFS(【データ】蓄積用!A$2:A$10000, AG$5, 【データ】蓄積用!C$2:C$10000, $A130, 【データ】蓄積用!Q$2:Q$10000, 1, 【データ】蓄積用!AC$2:AC$10000, "&gt;=4.0")&gt;0, "〇", "×")))</f>
        <v>×</v>
      </c>
      <c r="AH130" t="str">
        <f>IF(OR($A130="", AH$5=""), "", IF(COUNTIFS(【データ】蓄積用!A$2:A$10000, AH$5, 【データ】蓄積用!C$2:C$10000, $A130, 【データ】蓄積用!D$2:D$10000, "&gt;=3000", 【データ】蓄積用!E$2:E$10000, "&gt;=1500")&gt;0, "〇", IF(COUNTIFS(【データ】蓄積用!A$2:A$10000, AH$5, 【データ】蓄積用!C$2:C$10000, $A130, 【データ】蓄積用!Q$2:Q$10000, 1, 【データ】蓄積用!AC$2:AC$10000, "&gt;=4.0")&gt;0, "〇", "×")))</f>
        <v>×</v>
      </c>
      <c r="AI130" t="str">
        <f>IF(OR($A130="", AI$5=""), "", IF(COUNTIFS(【データ】蓄積用!A$2:A$10000, AI$5, 【データ】蓄積用!C$2:C$10000, $A130, 【データ】蓄積用!D$2:D$10000, "&gt;=3000", 【データ】蓄積用!E$2:E$10000, "&gt;=1500")&gt;0, "〇", IF(COUNTIFS(【データ】蓄積用!A$2:A$10000, AI$5, 【データ】蓄積用!C$2:C$10000, $A130, 【データ】蓄積用!Q$2:Q$10000, 1, 【データ】蓄積用!AC$2:AC$10000, "&gt;=4.0")&gt;0, "〇", "×")))</f>
        <v>×</v>
      </c>
      <c r="AJ130" t="str">
        <f>IF(OR($A130="", AJ$5=""), "", IF(COUNTIFS(【データ】蓄積用!A$2:A$10000, AJ$5, 【データ】蓄積用!C$2:C$10000, $A130, 【データ】蓄積用!D$2:D$10000, "&gt;=3000", 【データ】蓄積用!E$2:E$10000, "&gt;=1500")&gt;0, "〇", IF(COUNTIFS(【データ】蓄積用!A$2:A$10000, AJ$5, 【データ】蓄積用!C$2:C$10000, $A130, 【データ】蓄積用!Q$2:Q$10000, 1, 【データ】蓄積用!AC$2:AC$10000, "&gt;=4.0")&gt;0, "〇", "×")))</f>
        <v>×</v>
      </c>
      <c r="AK130" t="str">
        <f>IF(OR($A130="", AK$5=""), "", IF(COUNTIFS(【データ】蓄積用!A$2:A$10000, AK$5, 【データ】蓄積用!C$2:C$10000, $A130, 【データ】蓄積用!D$2:D$10000, "&gt;=3000", 【データ】蓄積用!E$2:E$10000, "&gt;=1500")&gt;0, "〇", IF(COUNTIFS(【データ】蓄積用!A$2:A$10000, AK$5, 【データ】蓄積用!C$2:C$10000, $A130, 【データ】蓄積用!Q$2:Q$10000, 1, 【データ】蓄積用!AC$2:AC$10000, "&gt;=4.0")&gt;0, "〇", "×")))</f>
        <v>×</v>
      </c>
      <c r="AL130" t="str">
        <f>IF(OR($A130="", AL$5=""), "", IF(COUNTIFS(【データ】蓄積用!A$2:A$10000, AL$5, 【データ】蓄積用!C$2:C$10000, $A130, 【データ】蓄積用!D$2:D$10000, "&gt;=3000", 【データ】蓄積用!E$2:E$10000, "&gt;=1500")&gt;0, "〇", IF(COUNTIFS(【データ】蓄積用!A$2:A$10000, AL$5, 【データ】蓄積用!C$2:C$10000, $A130, 【データ】蓄積用!Q$2:Q$10000, 1, 【データ】蓄積用!AC$2:AC$10000, "&gt;=4.0")&gt;0, "〇", "×")))</f>
        <v>〇</v>
      </c>
      <c r="AM130" t="str">
        <f>IF(OR($A130="", AM$5=""), "", IF(COUNTIFS(【データ】蓄積用!A$2:A$10000, AM$5, 【データ】蓄積用!C$2:C$10000, $A130, 【データ】蓄積用!D$2:D$10000, "&gt;=3000", 【データ】蓄積用!E$2:E$10000, "&gt;=1500")&gt;0, "〇", IF(COUNTIFS(【データ】蓄積用!A$2:A$10000, AM$5, 【データ】蓄積用!C$2:C$10000, $A130, 【データ】蓄積用!Q$2:Q$10000, 1, 【データ】蓄積用!AC$2:AC$10000, "&gt;=4.0")&gt;0, "〇", "×")))</f>
        <v>×</v>
      </c>
      <c r="AN130" t="str">
        <f>IF(OR($A130="", AN$5=""), "", IF(COUNTIFS(【データ】蓄積用!A$2:A$10000, AN$5, 【データ】蓄積用!C$2:C$10000, $A130, 【データ】蓄積用!D$2:D$10000, "&gt;=3000", 【データ】蓄積用!E$2:E$10000, "&gt;=1500")&gt;0, "〇", IF(COUNTIFS(【データ】蓄積用!A$2:A$10000, AN$5, 【データ】蓄積用!C$2:C$10000, $A130, 【データ】蓄積用!Q$2:Q$10000, 1, 【データ】蓄積用!AC$2:AC$10000, "&gt;=4.0")&gt;0, "〇", "×")))</f>
        <v>×</v>
      </c>
      <c r="AO130" t="str">
        <f>IF(OR($A130="", AO$5=""), "", IF(COUNTIFS(【データ】蓄積用!A$2:A$10000, AO$5, 【データ】蓄積用!C$2:C$10000, $A130, 【データ】蓄積用!D$2:D$10000, "&gt;=3000", 【データ】蓄積用!E$2:E$10000, "&gt;=1500")&gt;0, "〇", IF(COUNTIFS(【データ】蓄積用!A$2:A$10000, AO$5, 【データ】蓄積用!C$2:C$10000, $A130, 【データ】蓄積用!Q$2:Q$10000, 1, 【データ】蓄積用!AC$2:AC$10000, "&gt;=4.0")&gt;0, "〇", "×")))</f>
        <v>×</v>
      </c>
      <c r="AP130" t="str">
        <f>IF(OR($A130="", AP$5=""), "", IF(COUNTIFS(【データ】蓄積用!A$2:A$10000, AP$5, 【データ】蓄積用!C$2:C$10000, $A130, 【データ】蓄積用!D$2:D$10000, "&gt;=3000", 【データ】蓄積用!E$2:E$10000, "&gt;=1500")&gt;0, "〇", IF(COUNTIFS(【データ】蓄積用!A$2:A$10000, AP$5, 【データ】蓄積用!C$2:C$10000, $A130, 【データ】蓄積用!Q$2:Q$10000, 1, 【データ】蓄積用!AC$2:AC$10000, "&gt;=4.0")&gt;0, "〇", "×")))</f>
        <v>〇</v>
      </c>
      <c r="AQ130" t="str">
        <f>IF(OR($A130="", AQ$5=""), "", IF(COUNTIFS(【データ】蓄積用!A$2:A$10000, AQ$5, 【データ】蓄積用!C$2:C$10000, $A130, 【データ】蓄積用!D$2:D$10000, "&gt;=3000", 【データ】蓄積用!E$2:E$10000, "&gt;=1500")&gt;0, "〇", IF(COUNTIFS(【データ】蓄積用!A$2:A$10000, AQ$5, 【データ】蓄積用!C$2:C$10000, $A130, 【データ】蓄積用!Q$2:Q$10000, 1, 【データ】蓄積用!AC$2:AC$10000, "&gt;=4.0")&gt;0, "〇", "×")))</f>
        <v>×</v>
      </c>
      <c r="AR130" t="str">
        <f>IF(OR($A130="", AR$5=""), "", IF(COUNTIFS(【データ】蓄積用!A$2:A$10000, AR$5, 【データ】蓄積用!C$2:C$10000, $A130, 【データ】蓄積用!D$2:D$10000, "&gt;=3000", 【データ】蓄積用!E$2:E$10000, "&gt;=1500")&gt;0, "〇", IF(COUNTIFS(【データ】蓄積用!A$2:A$10000, AR$5, 【データ】蓄積用!C$2:C$10000, $A130, 【データ】蓄積用!Q$2:Q$10000, 1, 【データ】蓄積用!AC$2:AC$10000, "&gt;=4.0")&gt;0, "〇", "×")))</f>
        <v>×</v>
      </c>
      <c r="AS130" t="str">
        <f>IF(OR($A130="", AS$5=""), "", IF(COUNTIFS(【データ】蓄積用!A$2:A$10000, AS$5, 【データ】蓄積用!C$2:C$10000, $A130, 【データ】蓄積用!D$2:D$10000, "&gt;=3000", 【データ】蓄積用!E$2:E$10000, "&gt;=1500")&gt;0, "〇", IF(COUNTIFS(【データ】蓄積用!A$2:A$10000, AS$5, 【データ】蓄積用!C$2:C$10000, $A130, 【データ】蓄積用!Q$2:Q$10000, 1, 【データ】蓄積用!AC$2:AC$10000, "&gt;=4.0")&gt;0, "〇", "×")))</f>
        <v>×</v>
      </c>
      <c r="AT130" t="str">
        <f>IF(OR($A130="", AT$5=""), "", IF(COUNTIFS(【データ】蓄積用!A$2:A$10000, AT$5, 【データ】蓄積用!C$2:C$10000, $A130, 【データ】蓄積用!D$2:D$10000, "&gt;=3000", 【データ】蓄積用!E$2:E$10000, "&gt;=1500")&gt;0, "〇", IF(COUNTIFS(【データ】蓄積用!A$2:A$10000, AT$5, 【データ】蓄積用!C$2:C$10000, $A130, 【データ】蓄積用!Q$2:Q$10000, 1, 【データ】蓄積用!AC$2:AC$10000, "&gt;=4.0")&gt;0, "〇", "×")))</f>
        <v>〇</v>
      </c>
      <c r="AU130" t="str">
        <f>IF(OR($A130="", AU$5=""), "", IF(COUNTIFS(【データ】蓄積用!A$2:A$10000, AU$5, 【データ】蓄積用!C$2:C$10000, $A130, 【データ】蓄積用!D$2:D$10000, "&gt;=3000", 【データ】蓄積用!E$2:E$10000, "&gt;=1500")&gt;0, "〇", IF(COUNTIFS(【データ】蓄積用!A$2:A$10000, AU$5, 【データ】蓄積用!C$2:C$10000, $A130, 【データ】蓄積用!Q$2:Q$10000, 1, 【データ】蓄積用!AC$2:AC$10000, "&gt;=4.0")&gt;0, "〇", "×")))</f>
        <v>×</v>
      </c>
      <c r="AV130" t="str">
        <f>IF(OR($A130="", AV$5=""), "", IF(COUNTIFS(【データ】蓄積用!A$2:A$10000, AV$5, 【データ】蓄積用!C$2:C$10000, $A130, 【データ】蓄積用!D$2:D$10000, "&gt;=3000", 【データ】蓄積用!E$2:E$10000, "&gt;=1500")&gt;0, "〇", IF(COUNTIFS(【データ】蓄積用!A$2:A$10000, AV$5, 【データ】蓄積用!C$2:C$10000, $A130, 【データ】蓄積用!Q$2:Q$10000, 1, 【データ】蓄積用!AC$2:AC$10000, "&gt;=4.0")&gt;0, "〇", "×")))</f>
        <v>×</v>
      </c>
      <c r="AW130" t="str">
        <f>IF(OR($A130="", AW$5=""), "", IF(COUNTIFS(【データ】蓄積用!A$2:A$10000, AW$5, 【データ】蓄積用!C$2:C$10000, $A130, 【データ】蓄積用!D$2:D$10000, "&gt;=3000", 【データ】蓄積用!E$2:E$10000, "&gt;=1500")&gt;0, "〇", IF(COUNTIFS(【データ】蓄積用!A$2:A$10000, AW$5, 【データ】蓄積用!C$2:C$10000, $A130, 【データ】蓄積用!Q$2:Q$10000, 1, 【データ】蓄積用!AC$2:AC$10000, "&gt;=4.0")&gt;0, "〇", "×")))</f>
        <v>×</v>
      </c>
      <c r="AX130" t="str">
        <f>IF(OR($A130="", AX$5=""), "", IF(COUNTIFS(【データ】蓄積用!A$2:A$10000, AX$5, 【データ】蓄積用!C$2:C$10000, $A130, 【データ】蓄積用!D$2:D$10000, "&gt;=3000", 【データ】蓄積用!E$2:E$10000, "&gt;=1500")&gt;0, "〇", IF(COUNTIFS(【データ】蓄積用!A$2:A$10000, AX$5, 【データ】蓄積用!C$2:C$10000, $A130, 【データ】蓄積用!Q$2:Q$10000, 1, 【データ】蓄積用!AC$2:AC$10000, "&gt;=4.0")&gt;0, "〇", "×")))</f>
        <v>〇</v>
      </c>
      <c r="AY130" t="str">
        <f>IF(OR($A130="", AY$5=""), "", IF(COUNTIFS(【データ】蓄積用!A$2:A$10000, AY$5, 【データ】蓄積用!C$2:C$10000, $A130, 【データ】蓄積用!D$2:D$10000, "&gt;=3000", 【データ】蓄積用!E$2:E$10000, "&gt;=1500")&gt;0, "〇", IF(COUNTIFS(【データ】蓄積用!A$2:A$10000, AY$5, 【データ】蓄積用!C$2:C$10000, $A130, 【データ】蓄積用!Q$2:Q$10000, 1, 【データ】蓄積用!AC$2:AC$10000, "&gt;=4.0")&gt;0, "〇", "×")))</f>
        <v/>
      </c>
    </row>
    <row r="131" spans="1:51">
      <c r="A131">
        <v>752</v>
      </c>
      <c r="B131" t="str">
        <f>IF(OR($A131="", B$5=""), "", IF(COUNTIFS(【データ】蓄積用!A$2:A$10000, B$5, 【データ】蓄積用!C$2:C$10000, $A131, 【データ】蓄積用!D$2:D$10000, "&gt;=3000", 【データ】蓄積用!E$2:E$10000, "&gt;=1500")&gt;0, "〇", IF(COUNTIFS(【データ】蓄積用!A$2:A$10000, B$5, 【データ】蓄積用!C$2:C$10000, $A131, 【データ】蓄積用!Q$2:Q$10000, 1, 【データ】蓄積用!AC$2:AC$10000, "&gt;=4.0")&gt;0, "〇", "×")))</f>
        <v>×</v>
      </c>
      <c r="C131" t="str">
        <f>IF(OR($A131="", C$5=""), "", IF(COUNTIFS(【データ】蓄積用!A$2:A$10000, C$5, 【データ】蓄積用!C$2:C$10000, $A131, 【データ】蓄積用!D$2:D$10000, "&gt;=3000", 【データ】蓄積用!E$2:E$10000, "&gt;=1500")&gt;0, "〇", IF(COUNTIFS(【データ】蓄積用!A$2:A$10000, C$5, 【データ】蓄積用!C$2:C$10000, $A131, 【データ】蓄積用!Q$2:Q$10000, 1, 【データ】蓄積用!AC$2:AC$10000, "&gt;=4.0")&gt;0, "〇", "×")))</f>
        <v>×</v>
      </c>
      <c r="D131" t="str">
        <f>IF(OR($A131="", D$5=""), "", IF(COUNTIFS(【データ】蓄積用!A$2:A$10000, D$5, 【データ】蓄積用!C$2:C$10000, $A131, 【データ】蓄積用!D$2:D$10000, "&gt;=3000", 【データ】蓄積用!E$2:E$10000, "&gt;=1500")&gt;0, "〇", IF(COUNTIFS(【データ】蓄積用!A$2:A$10000, D$5, 【データ】蓄積用!C$2:C$10000, $A131, 【データ】蓄積用!Q$2:Q$10000, 1, 【データ】蓄積用!AC$2:AC$10000, "&gt;=4.0")&gt;0, "〇", "×")))</f>
        <v>×</v>
      </c>
      <c r="E131" t="str">
        <f>IF(OR($A131="", E$5=""), "", IF(COUNTIFS(【データ】蓄積用!A$2:A$10000, E$5, 【データ】蓄積用!C$2:C$10000, $A131, 【データ】蓄積用!D$2:D$10000, "&gt;=3000", 【データ】蓄積用!E$2:E$10000, "&gt;=1500")&gt;0, "〇", IF(COUNTIFS(【データ】蓄積用!A$2:A$10000, E$5, 【データ】蓄積用!C$2:C$10000, $A131, 【データ】蓄積用!Q$2:Q$10000, 1, 【データ】蓄積用!AC$2:AC$10000, "&gt;=4.0")&gt;0, "〇", "×")))</f>
        <v>×</v>
      </c>
      <c r="F131" t="str">
        <f>IF(OR($A131="", F$5=""), "", IF(COUNTIFS(【データ】蓄積用!A$2:A$10000, F$5, 【データ】蓄積用!C$2:C$10000, $A131, 【データ】蓄積用!D$2:D$10000, "&gt;=3000", 【データ】蓄積用!E$2:E$10000, "&gt;=1500")&gt;0, "〇", IF(COUNTIFS(【データ】蓄積用!A$2:A$10000, F$5, 【データ】蓄積用!C$2:C$10000, $A131, 【データ】蓄積用!Q$2:Q$10000, 1, 【データ】蓄積用!AC$2:AC$10000, "&gt;=4.0")&gt;0, "〇", "×")))</f>
        <v>×</v>
      </c>
      <c r="G131" t="str">
        <f>IF(OR($A131="", G$5=""), "", IF(COUNTIFS(【データ】蓄積用!A$2:A$10000, G$5, 【データ】蓄積用!C$2:C$10000, $A131, 【データ】蓄積用!D$2:D$10000, "&gt;=3000", 【データ】蓄積用!E$2:E$10000, "&gt;=1500")&gt;0, "〇", IF(COUNTIFS(【データ】蓄積用!A$2:A$10000, G$5, 【データ】蓄積用!C$2:C$10000, $A131, 【データ】蓄積用!Q$2:Q$10000, 1, 【データ】蓄積用!AC$2:AC$10000, "&gt;=4.0")&gt;0, "〇", "×")))</f>
        <v>〇</v>
      </c>
      <c r="H131" t="str">
        <f>IF(OR($A131="", H$5=""), "", IF(COUNTIFS(【データ】蓄積用!A$2:A$10000, H$5, 【データ】蓄積用!C$2:C$10000, $A131, 【データ】蓄積用!D$2:D$10000, "&gt;=3000", 【データ】蓄積用!E$2:E$10000, "&gt;=1500")&gt;0, "〇", IF(COUNTIFS(【データ】蓄積用!A$2:A$10000, H$5, 【データ】蓄積用!C$2:C$10000, $A131, 【データ】蓄積用!Q$2:Q$10000, 1, 【データ】蓄積用!AC$2:AC$10000, "&gt;=4.0")&gt;0, "〇", "×")))</f>
        <v>×</v>
      </c>
      <c r="I131" t="str">
        <f>IF(OR($A131="", I$5=""), "", IF(COUNTIFS(【データ】蓄積用!A$2:A$10000, I$5, 【データ】蓄積用!C$2:C$10000, $A131, 【データ】蓄積用!D$2:D$10000, "&gt;=3000", 【データ】蓄積用!E$2:E$10000, "&gt;=1500")&gt;0, "〇", IF(COUNTIFS(【データ】蓄積用!A$2:A$10000, I$5, 【データ】蓄積用!C$2:C$10000, $A131, 【データ】蓄積用!Q$2:Q$10000, 1, 【データ】蓄積用!AC$2:AC$10000, "&gt;=4.0")&gt;0, "〇", "×")))</f>
        <v>×</v>
      </c>
      <c r="J131" t="str">
        <f>IF(OR($A131="", J$5=""), "", IF(COUNTIFS(【データ】蓄積用!A$2:A$10000, J$5, 【データ】蓄積用!C$2:C$10000, $A131, 【データ】蓄積用!D$2:D$10000, "&gt;=3000", 【データ】蓄積用!E$2:E$10000, "&gt;=1500")&gt;0, "〇", IF(COUNTIFS(【データ】蓄積用!A$2:A$10000, J$5, 【データ】蓄積用!C$2:C$10000, $A131, 【データ】蓄積用!Q$2:Q$10000, 1, 【データ】蓄積用!AC$2:AC$10000, "&gt;=4.0")&gt;0, "〇", "×")))</f>
        <v>×</v>
      </c>
      <c r="K131" t="str">
        <f>IF(OR($A131="", K$5=""), "", IF(COUNTIFS(【データ】蓄積用!A$2:A$10000, K$5, 【データ】蓄積用!C$2:C$10000, $A131, 【データ】蓄積用!D$2:D$10000, "&gt;=3000", 【データ】蓄積用!E$2:E$10000, "&gt;=1500")&gt;0, "〇", IF(COUNTIFS(【データ】蓄積用!A$2:A$10000, K$5, 【データ】蓄積用!C$2:C$10000, $A131, 【データ】蓄積用!Q$2:Q$10000, 1, 【データ】蓄積用!AC$2:AC$10000, "&gt;=4.0")&gt;0, "〇", "×")))</f>
        <v>×</v>
      </c>
      <c r="L131" t="str">
        <f>IF(OR($A131="", L$5=""), "", IF(COUNTIFS(【データ】蓄積用!A$2:A$10000, L$5, 【データ】蓄積用!C$2:C$10000, $A131, 【データ】蓄積用!D$2:D$10000, "&gt;=3000", 【データ】蓄積用!E$2:E$10000, "&gt;=1500")&gt;0, "〇", IF(COUNTIFS(【データ】蓄積用!A$2:A$10000, L$5, 【データ】蓄積用!C$2:C$10000, $A131, 【データ】蓄積用!Q$2:Q$10000, 1, 【データ】蓄積用!AC$2:AC$10000, "&gt;=4.0")&gt;0, "〇", "×")))</f>
        <v>×</v>
      </c>
      <c r="M131" t="str">
        <f>IF(OR($A131="", M$5=""), "", IF(COUNTIFS(【データ】蓄積用!A$2:A$10000, M$5, 【データ】蓄積用!C$2:C$10000, $A131, 【データ】蓄積用!D$2:D$10000, "&gt;=3000", 【データ】蓄積用!E$2:E$10000, "&gt;=1500")&gt;0, "〇", IF(COUNTIFS(【データ】蓄積用!A$2:A$10000, M$5, 【データ】蓄積用!C$2:C$10000, $A131, 【データ】蓄積用!Q$2:Q$10000, 1, 【データ】蓄積用!AC$2:AC$10000, "&gt;=4.0")&gt;0, "〇", "×")))</f>
        <v>〇</v>
      </c>
      <c r="N131" t="str">
        <f>IF(OR($A131="", N$5=""), "", IF(COUNTIFS(【データ】蓄積用!A$2:A$10000, N$5, 【データ】蓄積用!C$2:C$10000, $A131, 【データ】蓄積用!D$2:D$10000, "&gt;=3000", 【データ】蓄積用!E$2:E$10000, "&gt;=1500")&gt;0, "〇", IF(COUNTIFS(【データ】蓄積用!A$2:A$10000, N$5, 【データ】蓄積用!C$2:C$10000, $A131, 【データ】蓄積用!Q$2:Q$10000, 1, 【データ】蓄積用!AC$2:AC$10000, "&gt;=4.0")&gt;0, "〇", "×")))</f>
        <v>×</v>
      </c>
      <c r="O131" t="str">
        <f>IF(OR($A131="", O$5=""), "", IF(COUNTIFS(【データ】蓄積用!A$2:A$10000, O$5, 【データ】蓄積用!C$2:C$10000, $A131, 【データ】蓄積用!D$2:D$10000, "&gt;=3000", 【データ】蓄積用!E$2:E$10000, "&gt;=1500")&gt;0, "〇", IF(COUNTIFS(【データ】蓄積用!A$2:A$10000, O$5, 【データ】蓄積用!C$2:C$10000, $A131, 【データ】蓄積用!Q$2:Q$10000, 1, 【データ】蓄積用!AC$2:AC$10000, "&gt;=4.0")&gt;0, "〇", "×")))</f>
        <v>×</v>
      </c>
      <c r="P131" t="str">
        <f>IF(OR($A131="", P$5=""), "", IF(COUNTIFS(【データ】蓄積用!A$2:A$10000, P$5, 【データ】蓄積用!C$2:C$10000, $A131, 【データ】蓄積用!D$2:D$10000, "&gt;=3000", 【データ】蓄積用!E$2:E$10000, "&gt;=1500")&gt;0, "〇", IF(COUNTIFS(【データ】蓄積用!A$2:A$10000, P$5, 【データ】蓄積用!C$2:C$10000, $A131, 【データ】蓄積用!Q$2:Q$10000, 1, 【データ】蓄積用!AC$2:AC$10000, "&gt;=4.0")&gt;0, "〇", "×")))</f>
        <v>×</v>
      </c>
      <c r="Q131" t="str">
        <f>IF(OR($A131="", Q$5=""), "", IF(COUNTIFS(【データ】蓄積用!A$2:A$10000, Q$5, 【データ】蓄積用!C$2:C$10000, $A131, 【データ】蓄積用!D$2:D$10000, "&gt;=3000", 【データ】蓄積用!E$2:E$10000, "&gt;=1500")&gt;0, "〇", IF(COUNTIFS(【データ】蓄積用!A$2:A$10000, Q$5, 【データ】蓄積用!C$2:C$10000, $A131, 【データ】蓄積用!Q$2:Q$10000, 1, 【データ】蓄積用!AC$2:AC$10000, "&gt;=4.0")&gt;0, "〇", "×")))</f>
        <v>×</v>
      </c>
      <c r="R131" t="str">
        <f>IF(OR($A131="", R$5=""), "", IF(COUNTIFS(【データ】蓄積用!A$2:A$10000, R$5, 【データ】蓄積用!C$2:C$10000, $A131, 【データ】蓄積用!D$2:D$10000, "&gt;=3000", 【データ】蓄積用!E$2:E$10000, "&gt;=1500")&gt;0, "〇", IF(COUNTIFS(【データ】蓄積用!A$2:A$10000, R$5, 【データ】蓄積用!C$2:C$10000, $A131, 【データ】蓄積用!Q$2:Q$10000, 1, 【データ】蓄積用!AC$2:AC$10000, "&gt;=4.0")&gt;0, "〇", "×")))</f>
        <v>×</v>
      </c>
      <c r="S131" t="str">
        <f>IF(OR($A131="", S$5=""), "", IF(COUNTIFS(【データ】蓄積用!A$2:A$10000, S$5, 【データ】蓄積用!C$2:C$10000, $A131, 【データ】蓄積用!D$2:D$10000, "&gt;=3000", 【データ】蓄積用!E$2:E$10000, "&gt;=1500")&gt;0, "〇", IF(COUNTIFS(【データ】蓄積用!A$2:A$10000, S$5, 【データ】蓄積用!C$2:C$10000, $A131, 【データ】蓄積用!Q$2:Q$10000, 1, 【データ】蓄積用!AC$2:AC$10000, "&gt;=4.0")&gt;0, "〇", "×")))</f>
        <v>×</v>
      </c>
      <c r="T131" t="str">
        <f>IF(OR($A131="", T$5=""), "", IF(COUNTIFS(【データ】蓄積用!A$2:A$10000, T$5, 【データ】蓄積用!C$2:C$10000, $A131, 【データ】蓄積用!D$2:D$10000, "&gt;=3000", 【データ】蓄積用!E$2:E$10000, "&gt;=1500")&gt;0, "〇", IF(COUNTIFS(【データ】蓄積用!A$2:A$10000, T$5, 【データ】蓄積用!C$2:C$10000, $A131, 【データ】蓄積用!Q$2:Q$10000, 1, 【データ】蓄積用!AC$2:AC$10000, "&gt;=4.0")&gt;0, "〇", "×")))</f>
        <v>〇</v>
      </c>
      <c r="U131" t="str">
        <f>IF(OR($A131="", U$5=""), "", IF(COUNTIFS(【データ】蓄積用!A$2:A$10000, U$5, 【データ】蓄積用!C$2:C$10000, $A131, 【データ】蓄積用!D$2:D$10000, "&gt;=3000", 【データ】蓄積用!E$2:E$10000, "&gt;=1500")&gt;0, "〇", IF(COUNTIFS(【データ】蓄積用!A$2:A$10000, U$5, 【データ】蓄積用!C$2:C$10000, $A131, 【データ】蓄積用!Q$2:Q$10000, 1, 【データ】蓄積用!AC$2:AC$10000, "&gt;=4.0")&gt;0, "〇", "×")))</f>
        <v>×</v>
      </c>
      <c r="V131" t="str">
        <f>IF(OR($A131="", V$5=""), "", IF(COUNTIFS(【データ】蓄積用!A$2:A$10000, V$5, 【データ】蓄積用!C$2:C$10000, $A131, 【データ】蓄積用!D$2:D$10000, "&gt;=3000", 【データ】蓄積用!E$2:E$10000, "&gt;=1500")&gt;0, "〇", IF(COUNTIFS(【データ】蓄積用!A$2:A$10000, V$5, 【データ】蓄積用!C$2:C$10000, $A131, 【データ】蓄積用!Q$2:Q$10000, 1, 【データ】蓄積用!AC$2:AC$10000, "&gt;=4.0")&gt;0, "〇", "×")))</f>
        <v>〇</v>
      </c>
      <c r="W131" t="str">
        <f>IF(OR($A131="", W$5=""), "", IF(COUNTIFS(【データ】蓄積用!A$2:A$10000, W$5, 【データ】蓄積用!C$2:C$10000, $A131, 【データ】蓄積用!D$2:D$10000, "&gt;=3000", 【データ】蓄積用!E$2:E$10000, "&gt;=1500")&gt;0, "〇", IF(COUNTIFS(【データ】蓄積用!A$2:A$10000, W$5, 【データ】蓄積用!C$2:C$10000, $A131, 【データ】蓄積用!Q$2:Q$10000, 1, 【データ】蓄積用!AC$2:AC$10000, "&gt;=4.0")&gt;0, "〇", "×")))</f>
        <v>×</v>
      </c>
      <c r="X131" t="str">
        <f>IF(OR($A131="", X$5=""), "", IF(COUNTIFS(【データ】蓄積用!A$2:A$10000, X$5, 【データ】蓄積用!C$2:C$10000, $A131, 【データ】蓄積用!D$2:D$10000, "&gt;=3000", 【データ】蓄積用!E$2:E$10000, "&gt;=1500")&gt;0, "〇", IF(COUNTIFS(【データ】蓄積用!A$2:A$10000, X$5, 【データ】蓄積用!C$2:C$10000, $A131, 【データ】蓄積用!Q$2:Q$10000, 1, 【データ】蓄積用!AC$2:AC$10000, "&gt;=4.0")&gt;0, "〇", "×")))</f>
        <v>×</v>
      </c>
      <c r="Y131" t="str">
        <f>IF(OR($A131="", Y$5=""), "", IF(COUNTIFS(【データ】蓄積用!A$2:A$10000, Y$5, 【データ】蓄積用!C$2:C$10000, $A131, 【データ】蓄積用!D$2:D$10000, "&gt;=3000", 【データ】蓄積用!E$2:E$10000, "&gt;=1500")&gt;0, "〇", IF(COUNTIFS(【データ】蓄積用!A$2:A$10000, Y$5, 【データ】蓄積用!C$2:C$10000, $A131, 【データ】蓄積用!Q$2:Q$10000, 1, 【データ】蓄積用!AC$2:AC$10000, "&gt;=4.0")&gt;0, "〇", "×")))</f>
        <v>×</v>
      </c>
      <c r="Z131" t="str">
        <f>IF(OR($A131="", Z$5=""), "", IF(COUNTIFS(【データ】蓄積用!A$2:A$10000, Z$5, 【データ】蓄積用!C$2:C$10000, $A131, 【データ】蓄積用!D$2:D$10000, "&gt;=3000", 【データ】蓄積用!E$2:E$10000, "&gt;=1500")&gt;0, "〇", IF(COUNTIFS(【データ】蓄積用!A$2:A$10000, Z$5, 【データ】蓄積用!C$2:C$10000, $A131, 【データ】蓄積用!Q$2:Q$10000, 1, 【データ】蓄積用!AC$2:AC$10000, "&gt;=4.0")&gt;0, "〇", "×")))</f>
        <v>×</v>
      </c>
      <c r="AA131" t="str">
        <f>IF(OR($A131="", AA$5=""), "", IF(COUNTIFS(【データ】蓄積用!A$2:A$10000, AA$5, 【データ】蓄積用!C$2:C$10000, $A131, 【データ】蓄積用!D$2:D$10000, "&gt;=3000", 【データ】蓄積用!E$2:E$10000, "&gt;=1500")&gt;0, "〇", IF(COUNTIFS(【データ】蓄積用!A$2:A$10000, AA$5, 【データ】蓄積用!C$2:C$10000, $A131, 【データ】蓄積用!Q$2:Q$10000, 1, 【データ】蓄積用!AC$2:AC$10000, "&gt;=4.0")&gt;0, "〇", "×")))</f>
        <v>×</v>
      </c>
      <c r="AB131" t="str">
        <f>IF(OR($A131="", AB$5=""), "", IF(COUNTIFS(【データ】蓄積用!A$2:A$10000, AB$5, 【データ】蓄積用!C$2:C$10000, $A131, 【データ】蓄積用!D$2:D$10000, "&gt;=3000", 【データ】蓄積用!E$2:E$10000, "&gt;=1500")&gt;0, "〇", IF(COUNTIFS(【データ】蓄積用!A$2:A$10000, AB$5, 【データ】蓄積用!C$2:C$10000, $A131, 【データ】蓄積用!Q$2:Q$10000, 1, 【データ】蓄積用!AC$2:AC$10000, "&gt;=4.0")&gt;0, "〇", "×")))</f>
        <v>×</v>
      </c>
      <c r="AC131" t="str">
        <f>IF(OR($A131="", AC$5=""), "", IF(COUNTIFS(【データ】蓄積用!A$2:A$10000, AC$5, 【データ】蓄積用!C$2:C$10000, $A131, 【データ】蓄積用!D$2:D$10000, "&gt;=3000", 【データ】蓄積用!E$2:E$10000, "&gt;=1500")&gt;0, "〇", IF(COUNTIFS(【データ】蓄積用!A$2:A$10000, AC$5, 【データ】蓄積用!C$2:C$10000, $A131, 【データ】蓄積用!Q$2:Q$10000, 1, 【データ】蓄積用!AC$2:AC$10000, "&gt;=4.0")&gt;0, "〇", "×")))</f>
        <v>×</v>
      </c>
      <c r="AD131" t="str">
        <f>IF(OR($A131="", AD$5=""), "", IF(COUNTIFS(【データ】蓄積用!A$2:A$10000, AD$5, 【データ】蓄積用!C$2:C$10000, $A131, 【データ】蓄積用!D$2:D$10000, "&gt;=3000", 【データ】蓄積用!E$2:E$10000, "&gt;=1500")&gt;0, "〇", IF(COUNTIFS(【データ】蓄積用!A$2:A$10000, AD$5, 【データ】蓄積用!C$2:C$10000, $A131, 【データ】蓄積用!Q$2:Q$10000, 1, 【データ】蓄積用!AC$2:AC$10000, "&gt;=4.0")&gt;0, "〇", "×")))</f>
        <v>×</v>
      </c>
      <c r="AE131" t="str">
        <f>IF(OR($A131="", AE$5=""), "", IF(COUNTIFS(【データ】蓄積用!A$2:A$10000, AE$5, 【データ】蓄積用!C$2:C$10000, $A131, 【データ】蓄積用!D$2:D$10000, "&gt;=3000", 【データ】蓄積用!E$2:E$10000, "&gt;=1500")&gt;0, "〇", IF(COUNTIFS(【データ】蓄積用!A$2:A$10000, AE$5, 【データ】蓄積用!C$2:C$10000, $A131, 【データ】蓄積用!Q$2:Q$10000, 1, 【データ】蓄積用!AC$2:AC$10000, "&gt;=4.0")&gt;0, "〇", "×")))</f>
        <v>×</v>
      </c>
      <c r="AF131" t="str">
        <f>IF(OR($A131="", AF$5=""), "", IF(COUNTIFS(【データ】蓄積用!A$2:A$10000, AF$5, 【データ】蓄積用!C$2:C$10000, $A131, 【データ】蓄積用!D$2:D$10000, "&gt;=3000", 【データ】蓄積用!E$2:E$10000, "&gt;=1500")&gt;0, "〇", IF(COUNTIFS(【データ】蓄積用!A$2:A$10000, AF$5, 【データ】蓄積用!C$2:C$10000, $A131, 【データ】蓄積用!Q$2:Q$10000, 1, 【データ】蓄積用!AC$2:AC$10000, "&gt;=4.0")&gt;0, "〇", "×")))</f>
        <v>×</v>
      </c>
      <c r="AG131" t="str">
        <f>IF(OR($A131="", AG$5=""), "", IF(COUNTIFS(【データ】蓄積用!A$2:A$10000, AG$5, 【データ】蓄積用!C$2:C$10000, $A131, 【データ】蓄積用!D$2:D$10000, "&gt;=3000", 【データ】蓄積用!E$2:E$10000, "&gt;=1500")&gt;0, "〇", IF(COUNTIFS(【データ】蓄積用!A$2:A$10000, AG$5, 【データ】蓄積用!C$2:C$10000, $A131, 【データ】蓄積用!Q$2:Q$10000, 1, 【データ】蓄積用!AC$2:AC$10000, "&gt;=4.0")&gt;0, "〇", "×")))</f>
        <v>×</v>
      </c>
      <c r="AH131" t="str">
        <f>IF(OR($A131="", AH$5=""), "", IF(COUNTIFS(【データ】蓄積用!A$2:A$10000, AH$5, 【データ】蓄積用!C$2:C$10000, $A131, 【データ】蓄積用!D$2:D$10000, "&gt;=3000", 【データ】蓄積用!E$2:E$10000, "&gt;=1500")&gt;0, "〇", IF(COUNTIFS(【データ】蓄積用!A$2:A$10000, AH$5, 【データ】蓄積用!C$2:C$10000, $A131, 【データ】蓄積用!Q$2:Q$10000, 1, 【データ】蓄積用!AC$2:AC$10000, "&gt;=4.0")&gt;0, "〇", "×")))</f>
        <v>×</v>
      </c>
      <c r="AI131" t="str">
        <f>IF(OR($A131="", AI$5=""), "", IF(COUNTIFS(【データ】蓄積用!A$2:A$10000, AI$5, 【データ】蓄積用!C$2:C$10000, $A131, 【データ】蓄積用!D$2:D$10000, "&gt;=3000", 【データ】蓄積用!E$2:E$10000, "&gt;=1500")&gt;0, "〇", IF(COUNTIFS(【データ】蓄積用!A$2:A$10000, AI$5, 【データ】蓄積用!C$2:C$10000, $A131, 【データ】蓄積用!Q$2:Q$10000, 1, 【データ】蓄積用!AC$2:AC$10000, "&gt;=4.0")&gt;0, "〇", "×")))</f>
        <v>×</v>
      </c>
      <c r="AJ131" t="str">
        <f>IF(OR($A131="", AJ$5=""), "", IF(COUNTIFS(【データ】蓄積用!A$2:A$10000, AJ$5, 【データ】蓄積用!C$2:C$10000, $A131, 【データ】蓄積用!D$2:D$10000, "&gt;=3000", 【データ】蓄積用!E$2:E$10000, "&gt;=1500")&gt;0, "〇", IF(COUNTIFS(【データ】蓄積用!A$2:A$10000, AJ$5, 【データ】蓄積用!C$2:C$10000, $A131, 【データ】蓄積用!Q$2:Q$10000, 1, 【データ】蓄積用!AC$2:AC$10000, "&gt;=4.0")&gt;0, "〇", "×")))</f>
        <v>×</v>
      </c>
      <c r="AK131" t="str">
        <f>IF(OR($A131="", AK$5=""), "", IF(COUNTIFS(【データ】蓄積用!A$2:A$10000, AK$5, 【データ】蓄積用!C$2:C$10000, $A131, 【データ】蓄積用!D$2:D$10000, "&gt;=3000", 【データ】蓄積用!E$2:E$10000, "&gt;=1500")&gt;0, "〇", IF(COUNTIFS(【データ】蓄積用!A$2:A$10000, AK$5, 【データ】蓄積用!C$2:C$10000, $A131, 【データ】蓄積用!Q$2:Q$10000, 1, 【データ】蓄積用!AC$2:AC$10000, "&gt;=4.0")&gt;0, "〇", "×")))</f>
        <v>×</v>
      </c>
      <c r="AL131" t="str">
        <f>IF(OR($A131="", AL$5=""), "", IF(COUNTIFS(【データ】蓄積用!A$2:A$10000, AL$5, 【データ】蓄積用!C$2:C$10000, $A131, 【データ】蓄積用!D$2:D$10000, "&gt;=3000", 【データ】蓄積用!E$2:E$10000, "&gt;=1500")&gt;0, "〇", IF(COUNTIFS(【データ】蓄積用!A$2:A$10000, AL$5, 【データ】蓄積用!C$2:C$10000, $A131, 【データ】蓄積用!Q$2:Q$10000, 1, 【データ】蓄積用!AC$2:AC$10000, "&gt;=4.0")&gt;0, "〇", "×")))</f>
        <v>×</v>
      </c>
      <c r="AM131" t="str">
        <f>IF(OR($A131="", AM$5=""), "", IF(COUNTIFS(【データ】蓄積用!A$2:A$10000, AM$5, 【データ】蓄積用!C$2:C$10000, $A131, 【データ】蓄積用!D$2:D$10000, "&gt;=3000", 【データ】蓄積用!E$2:E$10000, "&gt;=1500")&gt;0, "〇", IF(COUNTIFS(【データ】蓄積用!A$2:A$10000, AM$5, 【データ】蓄積用!C$2:C$10000, $A131, 【データ】蓄積用!Q$2:Q$10000, 1, 【データ】蓄積用!AC$2:AC$10000, "&gt;=4.0")&gt;0, "〇", "×")))</f>
        <v>〇</v>
      </c>
      <c r="AN131" t="str">
        <f>IF(OR($A131="", AN$5=""), "", IF(COUNTIFS(【データ】蓄積用!A$2:A$10000, AN$5, 【データ】蓄積用!C$2:C$10000, $A131, 【データ】蓄積用!D$2:D$10000, "&gt;=3000", 【データ】蓄積用!E$2:E$10000, "&gt;=1500")&gt;0, "〇", IF(COUNTIFS(【データ】蓄積用!A$2:A$10000, AN$5, 【データ】蓄積用!C$2:C$10000, $A131, 【データ】蓄積用!Q$2:Q$10000, 1, 【データ】蓄積用!AC$2:AC$10000, "&gt;=4.0")&gt;0, "〇", "×")))</f>
        <v>×</v>
      </c>
      <c r="AO131" t="str">
        <f>IF(OR($A131="", AO$5=""), "", IF(COUNTIFS(【データ】蓄積用!A$2:A$10000, AO$5, 【データ】蓄積用!C$2:C$10000, $A131, 【データ】蓄積用!D$2:D$10000, "&gt;=3000", 【データ】蓄積用!E$2:E$10000, "&gt;=1500")&gt;0, "〇", IF(COUNTIFS(【データ】蓄積用!A$2:A$10000, AO$5, 【データ】蓄積用!C$2:C$10000, $A131, 【データ】蓄積用!Q$2:Q$10000, 1, 【データ】蓄積用!AC$2:AC$10000, "&gt;=4.0")&gt;0, "〇", "×")))</f>
        <v>×</v>
      </c>
      <c r="AP131" t="str">
        <f>IF(OR($A131="", AP$5=""), "", IF(COUNTIFS(【データ】蓄積用!A$2:A$10000, AP$5, 【データ】蓄積用!C$2:C$10000, $A131, 【データ】蓄積用!D$2:D$10000, "&gt;=3000", 【データ】蓄積用!E$2:E$10000, "&gt;=1500")&gt;0, "〇", IF(COUNTIFS(【データ】蓄積用!A$2:A$10000, AP$5, 【データ】蓄積用!C$2:C$10000, $A131, 【データ】蓄積用!Q$2:Q$10000, 1, 【データ】蓄積用!AC$2:AC$10000, "&gt;=4.0")&gt;0, "〇", "×")))</f>
        <v>×</v>
      </c>
      <c r="AQ131" t="str">
        <f>IF(OR($A131="", AQ$5=""), "", IF(COUNTIFS(【データ】蓄積用!A$2:A$10000, AQ$5, 【データ】蓄積用!C$2:C$10000, $A131, 【データ】蓄積用!D$2:D$10000, "&gt;=3000", 【データ】蓄積用!E$2:E$10000, "&gt;=1500")&gt;0, "〇", IF(COUNTIFS(【データ】蓄積用!A$2:A$10000, AQ$5, 【データ】蓄積用!C$2:C$10000, $A131, 【データ】蓄積用!Q$2:Q$10000, 1, 【データ】蓄積用!AC$2:AC$10000, "&gt;=4.0")&gt;0, "〇", "×")))</f>
        <v>×</v>
      </c>
      <c r="AR131" t="str">
        <f>IF(OR($A131="", AR$5=""), "", IF(COUNTIFS(【データ】蓄積用!A$2:A$10000, AR$5, 【データ】蓄積用!C$2:C$10000, $A131, 【データ】蓄積用!D$2:D$10000, "&gt;=3000", 【データ】蓄積用!E$2:E$10000, "&gt;=1500")&gt;0, "〇", IF(COUNTIFS(【データ】蓄積用!A$2:A$10000, AR$5, 【データ】蓄積用!C$2:C$10000, $A131, 【データ】蓄積用!Q$2:Q$10000, 1, 【データ】蓄積用!AC$2:AC$10000, "&gt;=4.0")&gt;0, "〇", "×")))</f>
        <v>×</v>
      </c>
      <c r="AS131" t="str">
        <f>IF(OR($A131="", AS$5=""), "", IF(COUNTIFS(【データ】蓄積用!A$2:A$10000, AS$5, 【データ】蓄積用!C$2:C$10000, $A131, 【データ】蓄積用!D$2:D$10000, "&gt;=3000", 【データ】蓄積用!E$2:E$10000, "&gt;=1500")&gt;0, "〇", IF(COUNTIFS(【データ】蓄積用!A$2:A$10000, AS$5, 【データ】蓄積用!C$2:C$10000, $A131, 【データ】蓄積用!Q$2:Q$10000, 1, 【データ】蓄積用!AC$2:AC$10000, "&gt;=4.0")&gt;0, "〇", "×")))</f>
        <v>×</v>
      </c>
      <c r="AT131" t="str">
        <f>IF(OR($A131="", AT$5=""), "", IF(COUNTIFS(【データ】蓄積用!A$2:A$10000, AT$5, 【データ】蓄積用!C$2:C$10000, $A131, 【データ】蓄積用!D$2:D$10000, "&gt;=3000", 【データ】蓄積用!E$2:E$10000, "&gt;=1500")&gt;0, "〇", IF(COUNTIFS(【データ】蓄積用!A$2:A$10000, AT$5, 【データ】蓄積用!C$2:C$10000, $A131, 【データ】蓄積用!Q$2:Q$10000, 1, 【データ】蓄積用!AC$2:AC$10000, "&gt;=4.0")&gt;0, "〇", "×")))</f>
        <v>×</v>
      </c>
      <c r="AU131" t="str">
        <f>IF(OR($A131="", AU$5=""), "", IF(COUNTIFS(【データ】蓄積用!A$2:A$10000, AU$5, 【データ】蓄積用!C$2:C$10000, $A131, 【データ】蓄積用!D$2:D$10000, "&gt;=3000", 【データ】蓄積用!E$2:E$10000, "&gt;=1500")&gt;0, "〇", IF(COUNTIFS(【データ】蓄積用!A$2:A$10000, AU$5, 【データ】蓄積用!C$2:C$10000, $A131, 【データ】蓄積用!Q$2:Q$10000, 1, 【データ】蓄積用!AC$2:AC$10000, "&gt;=4.0")&gt;0, "〇", "×")))</f>
        <v>×</v>
      </c>
      <c r="AV131" t="str">
        <f>IF(OR($A131="", AV$5=""), "", IF(COUNTIFS(【データ】蓄積用!A$2:A$10000, AV$5, 【データ】蓄積用!C$2:C$10000, $A131, 【データ】蓄積用!D$2:D$10000, "&gt;=3000", 【データ】蓄積用!E$2:E$10000, "&gt;=1500")&gt;0, "〇", IF(COUNTIFS(【データ】蓄積用!A$2:A$10000, AV$5, 【データ】蓄積用!C$2:C$10000, $A131, 【データ】蓄積用!Q$2:Q$10000, 1, 【データ】蓄積用!AC$2:AC$10000, "&gt;=4.0")&gt;0, "〇", "×")))</f>
        <v>〇</v>
      </c>
      <c r="AW131" t="str">
        <f>IF(OR($A131="", AW$5=""), "", IF(COUNTIFS(【データ】蓄積用!A$2:A$10000, AW$5, 【データ】蓄積用!C$2:C$10000, $A131, 【データ】蓄積用!D$2:D$10000, "&gt;=3000", 【データ】蓄積用!E$2:E$10000, "&gt;=1500")&gt;0, "〇", IF(COUNTIFS(【データ】蓄積用!A$2:A$10000, AW$5, 【データ】蓄積用!C$2:C$10000, $A131, 【データ】蓄積用!Q$2:Q$10000, 1, 【データ】蓄積用!AC$2:AC$10000, "&gt;=4.0")&gt;0, "〇", "×")))</f>
        <v>〇</v>
      </c>
      <c r="AX131" t="str">
        <f>IF(OR($A131="", AX$5=""), "", IF(COUNTIFS(【データ】蓄積用!A$2:A$10000, AX$5, 【データ】蓄積用!C$2:C$10000, $A131, 【データ】蓄積用!D$2:D$10000, "&gt;=3000", 【データ】蓄積用!E$2:E$10000, "&gt;=1500")&gt;0, "〇", IF(COUNTIFS(【データ】蓄積用!A$2:A$10000, AX$5, 【データ】蓄積用!C$2:C$10000, $A131, 【データ】蓄積用!Q$2:Q$10000, 1, 【データ】蓄積用!AC$2:AC$10000, "&gt;=4.0")&gt;0, "〇", "×")))</f>
        <v>×</v>
      </c>
      <c r="AY131" t="str">
        <f>IF(OR($A131="", AY$5=""), "", IF(COUNTIFS(【データ】蓄積用!A$2:A$10000, AY$5, 【データ】蓄積用!C$2:C$10000, $A131, 【データ】蓄積用!D$2:D$10000, "&gt;=3000", 【データ】蓄積用!E$2:E$10000, "&gt;=1500")&gt;0, "〇", IF(COUNTIFS(【データ】蓄積用!A$2:A$10000, AY$5, 【データ】蓄積用!C$2:C$10000, $A131, 【データ】蓄積用!Q$2:Q$10000, 1, 【データ】蓄積用!AC$2:AC$10000, "&gt;=4.0")&gt;0, "〇", "×")))</f>
        <v/>
      </c>
    </row>
    <row r="132" spans="1:51">
      <c r="A132">
        <v>753</v>
      </c>
      <c r="B132" t="str">
        <f>IF(OR($A132="", B$5=""), "", IF(COUNTIFS(【データ】蓄積用!A$2:A$10000, B$5, 【データ】蓄積用!C$2:C$10000, $A132, 【データ】蓄積用!D$2:D$10000, "&gt;=3000", 【データ】蓄積用!E$2:E$10000, "&gt;=1500")&gt;0, "〇", IF(COUNTIFS(【データ】蓄積用!A$2:A$10000, B$5, 【データ】蓄積用!C$2:C$10000, $A132, 【データ】蓄積用!Q$2:Q$10000, 1, 【データ】蓄積用!AC$2:AC$10000, "&gt;=4.0")&gt;0, "〇", "×")))</f>
        <v>×</v>
      </c>
      <c r="C132" t="str">
        <f>IF(OR($A132="", C$5=""), "", IF(COUNTIFS(【データ】蓄積用!A$2:A$10000, C$5, 【データ】蓄積用!C$2:C$10000, $A132, 【データ】蓄積用!D$2:D$10000, "&gt;=3000", 【データ】蓄積用!E$2:E$10000, "&gt;=1500")&gt;0, "〇", IF(COUNTIFS(【データ】蓄積用!A$2:A$10000, C$5, 【データ】蓄積用!C$2:C$10000, $A132, 【データ】蓄積用!Q$2:Q$10000, 1, 【データ】蓄積用!AC$2:AC$10000, "&gt;=4.0")&gt;0, "〇", "×")))</f>
        <v>×</v>
      </c>
      <c r="D132" t="str">
        <f>IF(OR($A132="", D$5=""), "", IF(COUNTIFS(【データ】蓄積用!A$2:A$10000, D$5, 【データ】蓄積用!C$2:C$10000, $A132, 【データ】蓄積用!D$2:D$10000, "&gt;=3000", 【データ】蓄積用!E$2:E$10000, "&gt;=1500")&gt;0, "〇", IF(COUNTIFS(【データ】蓄積用!A$2:A$10000, D$5, 【データ】蓄積用!C$2:C$10000, $A132, 【データ】蓄積用!Q$2:Q$10000, 1, 【データ】蓄積用!AC$2:AC$10000, "&gt;=4.0")&gt;0, "〇", "×")))</f>
        <v>×</v>
      </c>
      <c r="E132" t="str">
        <f>IF(OR($A132="", E$5=""), "", IF(COUNTIFS(【データ】蓄積用!A$2:A$10000, E$5, 【データ】蓄積用!C$2:C$10000, $A132, 【データ】蓄積用!D$2:D$10000, "&gt;=3000", 【データ】蓄積用!E$2:E$10000, "&gt;=1500")&gt;0, "〇", IF(COUNTIFS(【データ】蓄積用!A$2:A$10000, E$5, 【データ】蓄積用!C$2:C$10000, $A132, 【データ】蓄積用!Q$2:Q$10000, 1, 【データ】蓄積用!AC$2:AC$10000, "&gt;=4.0")&gt;0, "〇", "×")))</f>
        <v>×</v>
      </c>
      <c r="F132" t="str">
        <f>IF(OR($A132="", F$5=""), "", IF(COUNTIFS(【データ】蓄積用!A$2:A$10000, F$5, 【データ】蓄積用!C$2:C$10000, $A132, 【データ】蓄積用!D$2:D$10000, "&gt;=3000", 【データ】蓄積用!E$2:E$10000, "&gt;=1500")&gt;0, "〇", IF(COUNTIFS(【データ】蓄積用!A$2:A$10000, F$5, 【データ】蓄積用!C$2:C$10000, $A132, 【データ】蓄積用!Q$2:Q$10000, 1, 【データ】蓄積用!AC$2:AC$10000, "&gt;=4.0")&gt;0, "〇", "×")))</f>
        <v>×</v>
      </c>
      <c r="G132" t="str">
        <f>IF(OR($A132="", G$5=""), "", IF(COUNTIFS(【データ】蓄積用!A$2:A$10000, G$5, 【データ】蓄積用!C$2:C$10000, $A132, 【データ】蓄積用!D$2:D$10000, "&gt;=3000", 【データ】蓄積用!E$2:E$10000, "&gt;=1500")&gt;0, "〇", IF(COUNTIFS(【データ】蓄積用!A$2:A$10000, G$5, 【データ】蓄積用!C$2:C$10000, $A132, 【データ】蓄積用!Q$2:Q$10000, 1, 【データ】蓄積用!AC$2:AC$10000, "&gt;=4.0")&gt;0, "〇", "×")))</f>
        <v>×</v>
      </c>
      <c r="H132" t="str">
        <f>IF(OR($A132="", H$5=""), "", IF(COUNTIFS(【データ】蓄積用!A$2:A$10000, H$5, 【データ】蓄積用!C$2:C$10000, $A132, 【データ】蓄積用!D$2:D$10000, "&gt;=3000", 【データ】蓄積用!E$2:E$10000, "&gt;=1500")&gt;0, "〇", IF(COUNTIFS(【データ】蓄積用!A$2:A$10000, H$5, 【データ】蓄積用!C$2:C$10000, $A132, 【データ】蓄積用!Q$2:Q$10000, 1, 【データ】蓄積用!AC$2:AC$10000, "&gt;=4.0")&gt;0, "〇", "×")))</f>
        <v>×</v>
      </c>
      <c r="I132" t="str">
        <f>IF(OR($A132="", I$5=""), "", IF(COUNTIFS(【データ】蓄積用!A$2:A$10000, I$5, 【データ】蓄積用!C$2:C$10000, $A132, 【データ】蓄積用!D$2:D$10000, "&gt;=3000", 【データ】蓄積用!E$2:E$10000, "&gt;=1500")&gt;0, "〇", IF(COUNTIFS(【データ】蓄積用!A$2:A$10000, I$5, 【データ】蓄積用!C$2:C$10000, $A132, 【データ】蓄積用!Q$2:Q$10000, 1, 【データ】蓄積用!AC$2:AC$10000, "&gt;=4.0")&gt;0, "〇", "×")))</f>
        <v>×</v>
      </c>
      <c r="J132" t="str">
        <f>IF(OR($A132="", J$5=""), "", IF(COUNTIFS(【データ】蓄積用!A$2:A$10000, J$5, 【データ】蓄積用!C$2:C$10000, $A132, 【データ】蓄積用!D$2:D$10000, "&gt;=3000", 【データ】蓄積用!E$2:E$10000, "&gt;=1500")&gt;0, "〇", IF(COUNTIFS(【データ】蓄積用!A$2:A$10000, J$5, 【データ】蓄積用!C$2:C$10000, $A132, 【データ】蓄積用!Q$2:Q$10000, 1, 【データ】蓄積用!AC$2:AC$10000, "&gt;=4.0")&gt;0, "〇", "×")))</f>
        <v>×</v>
      </c>
      <c r="K132" t="str">
        <f>IF(OR($A132="", K$5=""), "", IF(COUNTIFS(【データ】蓄積用!A$2:A$10000, K$5, 【データ】蓄積用!C$2:C$10000, $A132, 【データ】蓄積用!D$2:D$10000, "&gt;=3000", 【データ】蓄積用!E$2:E$10000, "&gt;=1500")&gt;0, "〇", IF(COUNTIFS(【データ】蓄積用!A$2:A$10000, K$5, 【データ】蓄積用!C$2:C$10000, $A132, 【データ】蓄積用!Q$2:Q$10000, 1, 【データ】蓄積用!AC$2:AC$10000, "&gt;=4.0")&gt;0, "〇", "×")))</f>
        <v>×</v>
      </c>
      <c r="L132" t="str">
        <f>IF(OR($A132="", L$5=""), "", IF(COUNTIFS(【データ】蓄積用!A$2:A$10000, L$5, 【データ】蓄積用!C$2:C$10000, $A132, 【データ】蓄積用!D$2:D$10000, "&gt;=3000", 【データ】蓄積用!E$2:E$10000, "&gt;=1500")&gt;0, "〇", IF(COUNTIFS(【データ】蓄積用!A$2:A$10000, L$5, 【データ】蓄積用!C$2:C$10000, $A132, 【データ】蓄積用!Q$2:Q$10000, 1, 【データ】蓄積用!AC$2:AC$10000, "&gt;=4.0")&gt;0, "〇", "×")))</f>
        <v>×</v>
      </c>
      <c r="M132" t="str">
        <f>IF(OR($A132="", M$5=""), "", IF(COUNTIFS(【データ】蓄積用!A$2:A$10000, M$5, 【データ】蓄積用!C$2:C$10000, $A132, 【データ】蓄積用!D$2:D$10000, "&gt;=3000", 【データ】蓄積用!E$2:E$10000, "&gt;=1500")&gt;0, "〇", IF(COUNTIFS(【データ】蓄積用!A$2:A$10000, M$5, 【データ】蓄積用!C$2:C$10000, $A132, 【データ】蓄積用!Q$2:Q$10000, 1, 【データ】蓄積用!AC$2:AC$10000, "&gt;=4.0")&gt;0, "〇", "×")))</f>
        <v>×</v>
      </c>
      <c r="N132" t="str">
        <f>IF(OR($A132="", N$5=""), "", IF(COUNTIFS(【データ】蓄積用!A$2:A$10000, N$5, 【データ】蓄積用!C$2:C$10000, $A132, 【データ】蓄積用!D$2:D$10000, "&gt;=3000", 【データ】蓄積用!E$2:E$10000, "&gt;=1500")&gt;0, "〇", IF(COUNTIFS(【データ】蓄積用!A$2:A$10000, N$5, 【データ】蓄積用!C$2:C$10000, $A132, 【データ】蓄積用!Q$2:Q$10000, 1, 【データ】蓄積用!AC$2:AC$10000, "&gt;=4.0")&gt;0, "〇", "×")))</f>
        <v>×</v>
      </c>
      <c r="O132" t="str">
        <f>IF(OR($A132="", O$5=""), "", IF(COUNTIFS(【データ】蓄積用!A$2:A$10000, O$5, 【データ】蓄積用!C$2:C$10000, $A132, 【データ】蓄積用!D$2:D$10000, "&gt;=3000", 【データ】蓄積用!E$2:E$10000, "&gt;=1500")&gt;0, "〇", IF(COUNTIFS(【データ】蓄積用!A$2:A$10000, O$5, 【データ】蓄積用!C$2:C$10000, $A132, 【データ】蓄積用!Q$2:Q$10000, 1, 【データ】蓄積用!AC$2:AC$10000, "&gt;=4.0")&gt;0, "〇", "×")))</f>
        <v>×</v>
      </c>
      <c r="P132" t="str">
        <f>IF(OR($A132="", P$5=""), "", IF(COUNTIFS(【データ】蓄積用!A$2:A$10000, P$5, 【データ】蓄積用!C$2:C$10000, $A132, 【データ】蓄積用!D$2:D$10000, "&gt;=3000", 【データ】蓄積用!E$2:E$10000, "&gt;=1500")&gt;0, "〇", IF(COUNTIFS(【データ】蓄積用!A$2:A$10000, P$5, 【データ】蓄積用!C$2:C$10000, $A132, 【データ】蓄積用!Q$2:Q$10000, 1, 【データ】蓄積用!AC$2:AC$10000, "&gt;=4.0")&gt;0, "〇", "×")))</f>
        <v>×</v>
      </c>
      <c r="Q132" t="str">
        <f>IF(OR($A132="", Q$5=""), "", IF(COUNTIFS(【データ】蓄積用!A$2:A$10000, Q$5, 【データ】蓄積用!C$2:C$10000, $A132, 【データ】蓄積用!D$2:D$10000, "&gt;=3000", 【データ】蓄積用!E$2:E$10000, "&gt;=1500")&gt;0, "〇", IF(COUNTIFS(【データ】蓄積用!A$2:A$10000, Q$5, 【データ】蓄積用!C$2:C$10000, $A132, 【データ】蓄積用!Q$2:Q$10000, 1, 【データ】蓄積用!AC$2:AC$10000, "&gt;=4.0")&gt;0, "〇", "×")))</f>
        <v>×</v>
      </c>
      <c r="R132" t="str">
        <f>IF(OR($A132="", R$5=""), "", IF(COUNTIFS(【データ】蓄積用!A$2:A$10000, R$5, 【データ】蓄積用!C$2:C$10000, $A132, 【データ】蓄積用!D$2:D$10000, "&gt;=3000", 【データ】蓄積用!E$2:E$10000, "&gt;=1500")&gt;0, "〇", IF(COUNTIFS(【データ】蓄積用!A$2:A$10000, R$5, 【データ】蓄積用!C$2:C$10000, $A132, 【データ】蓄積用!Q$2:Q$10000, 1, 【データ】蓄積用!AC$2:AC$10000, "&gt;=4.0")&gt;0, "〇", "×")))</f>
        <v>〇</v>
      </c>
      <c r="S132" t="str">
        <f>IF(OR($A132="", S$5=""), "", IF(COUNTIFS(【データ】蓄積用!A$2:A$10000, S$5, 【データ】蓄積用!C$2:C$10000, $A132, 【データ】蓄積用!D$2:D$10000, "&gt;=3000", 【データ】蓄積用!E$2:E$10000, "&gt;=1500")&gt;0, "〇", IF(COUNTIFS(【データ】蓄積用!A$2:A$10000, S$5, 【データ】蓄積用!C$2:C$10000, $A132, 【データ】蓄積用!Q$2:Q$10000, 1, 【データ】蓄積用!AC$2:AC$10000, "&gt;=4.0")&gt;0, "〇", "×")))</f>
        <v>×</v>
      </c>
      <c r="T132" t="str">
        <f>IF(OR($A132="", T$5=""), "", IF(COUNTIFS(【データ】蓄積用!A$2:A$10000, T$5, 【データ】蓄積用!C$2:C$10000, $A132, 【データ】蓄積用!D$2:D$10000, "&gt;=3000", 【データ】蓄積用!E$2:E$10000, "&gt;=1500")&gt;0, "〇", IF(COUNTIFS(【データ】蓄積用!A$2:A$10000, T$5, 【データ】蓄積用!C$2:C$10000, $A132, 【データ】蓄積用!Q$2:Q$10000, 1, 【データ】蓄積用!AC$2:AC$10000, "&gt;=4.0")&gt;0, "〇", "×")))</f>
        <v>×</v>
      </c>
      <c r="U132" t="str">
        <f>IF(OR($A132="", U$5=""), "", IF(COUNTIFS(【データ】蓄積用!A$2:A$10000, U$5, 【データ】蓄積用!C$2:C$10000, $A132, 【データ】蓄積用!D$2:D$10000, "&gt;=3000", 【データ】蓄積用!E$2:E$10000, "&gt;=1500")&gt;0, "〇", IF(COUNTIFS(【データ】蓄積用!A$2:A$10000, U$5, 【データ】蓄積用!C$2:C$10000, $A132, 【データ】蓄積用!Q$2:Q$10000, 1, 【データ】蓄積用!AC$2:AC$10000, "&gt;=4.0")&gt;0, "〇", "×")))</f>
        <v>×</v>
      </c>
      <c r="V132" t="str">
        <f>IF(OR($A132="", V$5=""), "", IF(COUNTIFS(【データ】蓄積用!A$2:A$10000, V$5, 【データ】蓄積用!C$2:C$10000, $A132, 【データ】蓄積用!D$2:D$10000, "&gt;=3000", 【データ】蓄積用!E$2:E$10000, "&gt;=1500")&gt;0, "〇", IF(COUNTIFS(【データ】蓄積用!A$2:A$10000, V$5, 【データ】蓄積用!C$2:C$10000, $A132, 【データ】蓄積用!Q$2:Q$10000, 1, 【データ】蓄積用!AC$2:AC$10000, "&gt;=4.0")&gt;0, "〇", "×")))</f>
        <v>×</v>
      </c>
      <c r="W132" t="str">
        <f>IF(OR($A132="", W$5=""), "", IF(COUNTIFS(【データ】蓄積用!A$2:A$10000, W$5, 【データ】蓄積用!C$2:C$10000, $A132, 【データ】蓄積用!D$2:D$10000, "&gt;=3000", 【データ】蓄積用!E$2:E$10000, "&gt;=1500")&gt;0, "〇", IF(COUNTIFS(【データ】蓄積用!A$2:A$10000, W$5, 【データ】蓄積用!C$2:C$10000, $A132, 【データ】蓄積用!Q$2:Q$10000, 1, 【データ】蓄積用!AC$2:AC$10000, "&gt;=4.0")&gt;0, "〇", "×")))</f>
        <v>×</v>
      </c>
      <c r="X132" t="str">
        <f>IF(OR($A132="", X$5=""), "", IF(COUNTIFS(【データ】蓄積用!A$2:A$10000, X$5, 【データ】蓄積用!C$2:C$10000, $A132, 【データ】蓄積用!D$2:D$10000, "&gt;=3000", 【データ】蓄積用!E$2:E$10000, "&gt;=1500")&gt;0, "〇", IF(COUNTIFS(【データ】蓄積用!A$2:A$10000, X$5, 【データ】蓄積用!C$2:C$10000, $A132, 【データ】蓄積用!Q$2:Q$10000, 1, 【データ】蓄積用!AC$2:AC$10000, "&gt;=4.0")&gt;0, "〇", "×")))</f>
        <v>×</v>
      </c>
      <c r="Y132" t="str">
        <f>IF(OR($A132="", Y$5=""), "", IF(COUNTIFS(【データ】蓄積用!A$2:A$10000, Y$5, 【データ】蓄積用!C$2:C$10000, $A132, 【データ】蓄積用!D$2:D$10000, "&gt;=3000", 【データ】蓄積用!E$2:E$10000, "&gt;=1500")&gt;0, "〇", IF(COUNTIFS(【データ】蓄積用!A$2:A$10000, Y$5, 【データ】蓄積用!C$2:C$10000, $A132, 【データ】蓄積用!Q$2:Q$10000, 1, 【データ】蓄積用!AC$2:AC$10000, "&gt;=4.0")&gt;0, "〇", "×")))</f>
        <v>×</v>
      </c>
      <c r="Z132" t="str">
        <f>IF(OR($A132="", Z$5=""), "", IF(COUNTIFS(【データ】蓄積用!A$2:A$10000, Z$5, 【データ】蓄積用!C$2:C$10000, $A132, 【データ】蓄積用!D$2:D$10000, "&gt;=3000", 【データ】蓄積用!E$2:E$10000, "&gt;=1500")&gt;0, "〇", IF(COUNTIFS(【データ】蓄積用!A$2:A$10000, Z$5, 【データ】蓄積用!C$2:C$10000, $A132, 【データ】蓄積用!Q$2:Q$10000, 1, 【データ】蓄積用!AC$2:AC$10000, "&gt;=4.0")&gt;0, "〇", "×")))</f>
        <v>〇</v>
      </c>
      <c r="AA132" t="str">
        <f>IF(OR($A132="", AA$5=""), "", IF(COUNTIFS(【データ】蓄積用!A$2:A$10000, AA$5, 【データ】蓄積用!C$2:C$10000, $A132, 【データ】蓄積用!D$2:D$10000, "&gt;=3000", 【データ】蓄積用!E$2:E$10000, "&gt;=1500")&gt;0, "〇", IF(COUNTIFS(【データ】蓄積用!A$2:A$10000, AA$5, 【データ】蓄積用!C$2:C$10000, $A132, 【データ】蓄積用!Q$2:Q$10000, 1, 【データ】蓄積用!AC$2:AC$10000, "&gt;=4.0")&gt;0, "〇", "×")))</f>
        <v>×</v>
      </c>
      <c r="AB132" t="str">
        <f>IF(OR($A132="", AB$5=""), "", IF(COUNTIFS(【データ】蓄積用!A$2:A$10000, AB$5, 【データ】蓄積用!C$2:C$10000, $A132, 【データ】蓄積用!D$2:D$10000, "&gt;=3000", 【データ】蓄積用!E$2:E$10000, "&gt;=1500")&gt;0, "〇", IF(COUNTIFS(【データ】蓄積用!A$2:A$10000, AB$5, 【データ】蓄積用!C$2:C$10000, $A132, 【データ】蓄積用!Q$2:Q$10000, 1, 【データ】蓄積用!AC$2:AC$10000, "&gt;=4.0")&gt;0, "〇", "×")))</f>
        <v>×</v>
      </c>
      <c r="AC132" t="str">
        <f>IF(OR($A132="", AC$5=""), "", IF(COUNTIFS(【データ】蓄積用!A$2:A$10000, AC$5, 【データ】蓄積用!C$2:C$10000, $A132, 【データ】蓄積用!D$2:D$10000, "&gt;=3000", 【データ】蓄積用!E$2:E$10000, "&gt;=1500")&gt;0, "〇", IF(COUNTIFS(【データ】蓄積用!A$2:A$10000, AC$5, 【データ】蓄積用!C$2:C$10000, $A132, 【データ】蓄積用!Q$2:Q$10000, 1, 【データ】蓄積用!AC$2:AC$10000, "&gt;=4.0")&gt;0, "〇", "×")))</f>
        <v>×</v>
      </c>
      <c r="AD132" t="str">
        <f>IF(OR($A132="", AD$5=""), "", IF(COUNTIFS(【データ】蓄積用!A$2:A$10000, AD$5, 【データ】蓄積用!C$2:C$10000, $A132, 【データ】蓄積用!D$2:D$10000, "&gt;=3000", 【データ】蓄積用!E$2:E$10000, "&gt;=1500")&gt;0, "〇", IF(COUNTIFS(【データ】蓄積用!A$2:A$10000, AD$5, 【データ】蓄積用!C$2:C$10000, $A132, 【データ】蓄積用!Q$2:Q$10000, 1, 【データ】蓄積用!AC$2:AC$10000, "&gt;=4.0")&gt;0, "〇", "×")))</f>
        <v>×</v>
      </c>
      <c r="AE132" t="str">
        <f>IF(OR($A132="", AE$5=""), "", IF(COUNTIFS(【データ】蓄積用!A$2:A$10000, AE$5, 【データ】蓄積用!C$2:C$10000, $A132, 【データ】蓄積用!D$2:D$10000, "&gt;=3000", 【データ】蓄積用!E$2:E$10000, "&gt;=1500")&gt;0, "〇", IF(COUNTIFS(【データ】蓄積用!A$2:A$10000, AE$5, 【データ】蓄積用!C$2:C$10000, $A132, 【データ】蓄積用!Q$2:Q$10000, 1, 【データ】蓄積用!AC$2:AC$10000, "&gt;=4.0")&gt;0, "〇", "×")))</f>
        <v>×</v>
      </c>
      <c r="AF132" t="str">
        <f>IF(OR($A132="", AF$5=""), "", IF(COUNTIFS(【データ】蓄積用!A$2:A$10000, AF$5, 【データ】蓄積用!C$2:C$10000, $A132, 【データ】蓄積用!D$2:D$10000, "&gt;=3000", 【データ】蓄積用!E$2:E$10000, "&gt;=1500")&gt;0, "〇", IF(COUNTIFS(【データ】蓄積用!A$2:A$10000, AF$5, 【データ】蓄積用!C$2:C$10000, $A132, 【データ】蓄積用!Q$2:Q$10000, 1, 【データ】蓄積用!AC$2:AC$10000, "&gt;=4.0")&gt;0, "〇", "×")))</f>
        <v>×</v>
      </c>
      <c r="AG132" t="str">
        <f>IF(OR($A132="", AG$5=""), "", IF(COUNTIFS(【データ】蓄積用!A$2:A$10000, AG$5, 【データ】蓄積用!C$2:C$10000, $A132, 【データ】蓄積用!D$2:D$10000, "&gt;=3000", 【データ】蓄積用!E$2:E$10000, "&gt;=1500")&gt;0, "〇", IF(COUNTIFS(【データ】蓄積用!A$2:A$10000, AG$5, 【データ】蓄積用!C$2:C$10000, $A132, 【データ】蓄積用!Q$2:Q$10000, 1, 【データ】蓄積用!AC$2:AC$10000, "&gt;=4.0")&gt;0, "〇", "×")))</f>
        <v>×</v>
      </c>
      <c r="AH132" t="str">
        <f>IF(OR($A132="", AH$5=""), "", IF(COUNTIFS(【データ】蓄積用!A$2:A$10000, AH$5, 【データ】蓄積用!C$2:C$10000, $A132, 【データ】蓄積用!D$2:D$10000, "&gt;=3000", 【データ】蓄積用!E$2:E$10000, "&gt;=1500")&gt;0, "〇", IF(COUNTIFS(【データ】蓄積用!A$2:A$10000, AH$5, 【データ】蓄積用!C$2:C$10000, $A132, 【データ】蓄積用!Q$2:Q$10000, 1, 【データ】蓄積用!AC$2:AC$10000, "&gt;=4.0")&gt;0, "〇", "×")))</f>
        <v>×</v>
      </c>
      <c r="AI132" t="str">
        <f>IF(OR($A132="", AI$5=""), "", IF(COUNTIFS(【データ】蓄積用!A$2:A$10000, AI$5, 【データ】蓄積用!C$2:C$10000, $A132, 【データ】蓄積用!D$2:D$10000, "&gt;=3000", 【データ】蓄積用!E$2:E$10000, "&gt;=1500")&gt;0, "〇", IF(COUNTIFS(【データ】蓄積用!A$2:A$10000, AI$5, 【データ】蓄積用!C$2:C$10000, $A132, 【データ】蓄積用!Q$2:Q$10000, 1, 【データ】蓄積用!AC$2:AC$10000, "&gt;=4.0")&gt;0, "〇", "×")))</f>
        <v>×</v>
      </c>
      <c r="AJ132" t="str">
        <f>IF(OR($A132="", AJ$5=""), "", IF(COUNTIFS(【データ】蓄積用!A$2:A$10000, AJ$5, 【データ】蓄積用!C$2:C$10000, $A132, 【データ】蓄積用!D$2:D$10000, "&gt;=3000", 【データ】蓄積用!E$2:E$10000, "&gt;=1500")&gt;0, "〇", IF(COUNTIFS(【データ】蓄積用!A$2:A$10000, AJ$5, 【データ】蓄積用!C$2:C$10000, $A132, 【データ】蓄積用!Q$2:Q$10000, 1, 【データ】蓄積用!AC$2:AC$10000, "&gt;=4.0")&gt;0, "〇", "×")))</f>
        <v>×</v>
      </c>
      <c r="AK132" t="str">
        <f>IF(OR($A132="", AK$5=""), "", IF(COUNTIFS(【データ】蓄積用!A$2:A$10000, AK$5, 【データ】蓄積用!C$2:C$10000, $A132, 【データ】蓄積用!D$2:D$10000, "&gt;=3000", 【データ】蓄積用!E$2:E$10000, "&gt;=1500")&gt;0, "〇", IF(COUNTIFS(【データ】蓄積用!A$2:A$10000, AK$5, 【データ】蓄積用!C$2:C$10000, $A132, 【データ】蓄積用!Q$2:Q$10000, 1, 【データ】蓄積用!AC$2:AC$10000, "&gt;=4.0")&gt;0, "〇", "×")))</f>
        <v>〇</v>
      </c>
      <c r="AL132" t="str">
        <f>IF(OR($A132="", AL$5=""), "", IF(COUNTIFS(【データ】蓄積用!A$2:A$10000, AL$5, 【データ】蓄積用!C$2:C$10000, $A132, 【データ】蓄積用!D$2:D$10000, "&gt;=3000", 【データ】蓄積用!E$2:E$10000, "&gt;=1500")&gt;0, "〇", IF(COUNTIFS(【データ】蓄積用!A$2:A$10000, AL$5, 【データ】蓄積用!C$2:C$10000, $A132, 【データ】蓄積用!Q$2:Q$10000, 1, 【データ】蓄積用!AC$2:AC$10000, "&gt;=4.0")&gt;0, "〇", "×")))</f>
        <v>×</v>
      </c>
      <c r="AM132" t="str">
        <f>IF(OR($A132="", AM$5=""), "", IF(COUNTIFS(【データ】蓄積用!A$2:A$10000, AM$5, 【データ】蓄積用!C$2:C$10000, $A132, 【データ】蓄積用!D$2:D$10000, "&gt;=3000", 【データ】蓄積用!E$2:E$10000, "&gt;=1500")&gt;0, "〇", IF(COUNTIFS(【データ】蓄積用!A$2:A$10000, AM$5, 【データ】蓄積用!C$2:C$10000, $A132, 【データ】蓄積用!Q$2:Q$10000, 1, 【データ】蓄積用!AC$2:AC$10000, "&gt;=4.0")&gt;0, "〇", "×")))</f>
        <v>×</v>
      </c>
      <c r="AN132" t="str">
        <f>IF(OR($A132="", AN$5=""), "", IF(COUNTIFS(【データ】蓄積用!A$2:A$10000, AN$5, 【データ】蓄積用!C$2:C$10000, $A132, 【データ】蓄積用!D$2:D$10000, "&gt;=3000", 【データ】蓄積用!E$2:E$10000, "&gt;=1500")&gt;0, "〇", IF(COUNTIFS(【データ】蓄積用!A$2:A$10000, AN$5, 【データ】蓄積用!C$2:C$10000, $A132, 【データ】蓄積用!Q$2:Q$10000, 1, 【データ】蓄積用!AC$2:AC$10000, "&gt;=4.0")&gt;0, "〇", "×")))</f>
        <v>×</v>
      </c>
      <c r="AO132" t="str">
        <f>IF(OR($A132="", AO$5=""), "", IF(COUNTIFS(【データ】蓄積用!A$2:A$10000, AO$5, 【データ】蓄積用!C$2:C$10000, $A132, 【データ】蓄積用!D$2:D$10000, "&gt;=3000", 【データ】蓄積用!E$2:E$10000, "&gt;=1500")&gt;0, "〇", IF(COUNTIFS(【データ】蓄積用!A$2:A$10000, AO$5, 【データ】蓄積用!C$2:C$10000, $A132, 【データ】蓄積用!Q$2:Q$10000, 1, 【データ】蓄積用!AC$2:AC$10000, "&gt;=4.0")&gt;0, "〇", "×")))</f>
        <v>×</v>
      </c>
      <c r="AP132" t="str">
        <f>IF(OR($A132="", AP$5=""), "", IF(COUNTIFS(【データ】蓄積用!A$2:A$10000, AP$5, 【データ】蓄積用!C$2:C$10000, $A132, 【データ】蓄積用!D$2:D$10000, "&gt;=3000", 【データ】蓄積用!E$2:E$10000, "&gt;=1500")&gt;0, "〇", IF(COUNTIFS(【データ】蓄積用!A$2:A$10000, AP$5, 【データ】蓄積用!C$2:C$10000, $A132, 【データ】蓄積用!Q$2:Q$10000, 1, 【データ】蓄積用!AC$2:AC$10000, "&gt;=4.0")&gt;0, "〇", "×")))</f>
        <v>×</v>
      </c>
      <c r="AQ132" t="str">
        <f>IF(OR($A132="", AQ$5=""), "", IF(COUNTIFS(【データ】蓄積用!A$2:A$10000, AQ$5, 【データ】蓄積用!C$2:C$10000, $A132, 【データ】蓄積用!D$2:D$10000, "&gt;=3000", 【データ】蓄積用!E$2:E$10000, "&gt;=1500")&gt;0, "〇", IF(COUNTIFS(【データ】蓄積用!A$2:A$10000, AQ$5, 【データ】蓄積用!C$2:C$10000, $A132, 【データ】蓄積用!Q$2:Q$10000, 1, 【データ】蓄積用!AC$2:AC$10000, "&gt;=4.0")&gt;0, "〇", "×")))</f>
        <v>×</v>
      </c>
      <c r="AR132" t="str">
        <f>IF(OR($A132="", AR$5=""), "", IF(COUNTIFS(【データ】蓄積用!A$2:A$10000, AR$5, 【データ】蓄積用!C$2:C$10000, $A132, 【データ】蓄積用!D$2:D$10000, "&gt;=3000", 【データ】蓄積用!E$2:E$10000, "&gt;=1500")&gt;0, "〇", IF(COUNTIFS(【データ】蓄積用!A$2:A$10000, AR$5, 【データ】蓄積用!C$2:C$10000, $A132, 【データ】蓄積用!Q$2:Q$10000, 1, 【データ】蓄積用!AC$2:AC$10000, "&gt;=4.0")&gt;0, "〇", "×")))</f>
        <v>×</v>
      </c>
      <c r="AS132" t="str">
        <f>IF(OR($A132="", AS$5=""), "", IF(COUNTIFS(【データ】蓄積用!A$2:A$10000, AS$5, 【データ】蓄積用!C$2:C$10000, $A132, 【データ】蓄積用!D$2:D$10000, "&gt;=3000", 【データ】蓄積用!E$2:E$10000, "&gt;=1500")&gt;0, "〇", IF(COUNTIFS(【データ】蓄積用!A$2:A$10000, AS$5, 【データ】蓄積用!C$2:C$10000, $A132, 【データ】蓄積用!Q$2:Q$10000, 1, 【データ】蓄積用!AC$2:AC$10000, "&gt;=4.0")&gt;0, "〇", "×")))</f>
        <v>×</v>
      </c>
      <c r="AT132" t="str">
        <f>IF(OR($A132="", AT$5=""), "", IF(COUNTIFS(【データ】蓄積用!A$2:A$10000, AT$5, 【データ】蓄積用!C$2:C$10000, $A132, 【データ】蓄積用!D$2:D$10000, "&gt;=3000", 【データ】蓄積用!E$2:E$10000, "&gt;=1500")&gt;0, "〇", IF(COUNTIFS(【データ】蓄積用!A$2:A$10000, AT$5, 【データ】蓄積用!C$2:C$10000, $A132, 【データ】蓄積用!Q$2:Q$10000, 1, 【データ】蓄積用!AC$2:AC$10000, "&gt;=4.0")&gt;0, "〇", "×")))</f>
        <v>×</v>
      </c>
      <c r="AU132" t="str">
        <f>IF(OR($A132="", AU$5=""), "", IF(COUNTIFS(【データ】蓄積用!A$2:A$10000, AU$5, 【データ】蓄積用!C$2:C$10000, $A132, 【データ】蓄積用!D$2:D$10000, "&gt;=3000", 【データ】蓄積用!E$2:E$10000, "&gt;=1500")&gt;0, "〇", IF(COUNTIFS(【データ】蓄積用!A$2:A$10000, AU$5, 【データ】蓄積用!C$2:C$10000, $A132, 【データ】蓄積用!Q$2:Q$10000, 1, 【データ】蓄積用!AC$2:AC$10000, "&gt;=4.0")&gt;0, "〇", "×")))</f>
        <v>×</v>
      </c>
      <c r="AV132" t="str">
        <f>IF(OR($A132="", AV$5=""), "", IF(COUNTIFS(【データ】蓄積用!A$2:A$10000, AV$5, 【データ】蓄積用!C$2:C$10000, $A132, 【データ】蓄積用!D$2:D$10000, "&gt;=3000", 【データ】蓄積用!E$2:E$10000, "&gt;=1500")&gt;0, "〇", IF(COUNTIFS(【データ】蓄積用!A$2:A$10000, AV$5, 【データ】蓄積用!C$2:C$10000, $A132, 【データ】蓄積用!Q$2:Q$10000, 1, 【データ】蓄積用!AC$2:AC$10000, "&gt;=4.0")&gt;0, "〇", "×")))</f>
        <v>×</v>
      </c>
      <c r="AW132" t="str">
        <f>IF(OR($A132="", AW$5=""), "", IF(COUNTIFS(【データ】蓄積用!A$2:A$10000, AW$5, 【データ】蓄積用!C$2:C$10000, $A132, 【データ】蓄積用!D$2:D$10000, "&gt;=3000", 【データ】蓄積用!E$2:E$10000, "&gt;=1500")&gt;0, "〇", IF(COUNTIFS(【データ】蓄積用!A$2:A$10000, AW$5, 【データ】蓄積用!C$2:C$10000, $A132, 【データ】蓄積用!Q$2:Q$10000, 1, 【データ】蓄積用!AC$2:AC$10000, "&gt;=4.0")&gt;0, "〇", "×")))</f>
        <v>×</v>
      </c>
      <c r="AX132" t="str">
        <f>IF(OR($A132="", AX$5=""), "", IF(COUNTIFS(【データ】蓄積用!A$2:A$10000, AX$5, 【データ】蓄積用!C$2:C$10000, $A132, 【データ】蓄積用!D$2:D$10000, "&gt;=3000", 【データ】蓄積用!E$2:E$10000, "&gt;=1500")&gt;0, "〇", IF(COUNTIFS(【データ】蓄積用!A$2:A$10000, AX$5, 【データ】蓄積用!C$2:C$10000, $A132, 【データ】蓄積用!Q$2:Q$10000, 1, 【データ】蓄積用!AC$2:AC$10000, "&gt;=4.0")&gt;0, "〇", "×")))</f>
        <v>〇</v>
      </c>
      <c r="AY132" t="str">
        <f>IF(OR($A132="", AY$5=""), "", IF(COUNTIFS(【データ】蓄積用!A$2:A$10000, AY$5, 【データ】蓄積用!C$2:C$10000, $A132, 【データ】蓄積用!D$2:D$10000, "&gt;=3000", 【データ】蓄積用!E$2:E$10000, "&gt;=1500")&gt;0, "〇", IF(COUNTIFS(【データ】蓄積用!A$2:A$10000, AY$5, 【データ】蓄積用!C$2:C$10000, $A132, 【データ】蓄積用!Q$2:Q$10000, 1, 【データ】蓄積用!AC$2:AC$10000, "&gt;=4.0")&gt;0, "〇", "×")))</f>
        <v/>
      </c>
    </row>
    <row r="133" spans="1:51">
      <c r="A133">
        <v>755</v>
      </c>
      <c r="B133" t="str">
        <f>IF(OR($A133="", B$5=""), "", IF(COUNTIFS(【データ】蓄積用!A$2:A$10000, B$5, 【データ】蓄積用!C$2:C$10000, $A133, 【データ】蓄積用!D$2:D$10000, "&gt;=3000", 【データ】蓄積用!E$2:E$10000, "&gt;=1500")&gt;0, "〇", IF(COUNTIFS(【データ】蓄積用!A$2:A$10000, B$5, 【データ】蓄積用!C$2:C$10000, $A133, 【データ】蓄積用!Q$2:Q$10000, 1, 【データ】蓄積用!AC$2:AC$10000, "&gt;=4.0")&gt;0, "〇", "×")))</f>
        <v>×</v>
      </c>
      <c r="C133" t="str">
        <f>IF(OR($A133="", C$5=""), "", IF(COUNTIFS(【データ】蓄積用!A$2:A$10000, C$5, 【データ】蓄積用!C$2:C$10000, $A133, 【データ】蓄積用!D$2:D$10000, "&gt;=3000", 【データ】蓄積用!E$2:E$10000, "&gt;=1500")&gt;0, "〇", IF(COUNTIFS(【データ】蓄積用!A$2:A$10000, C$5, 【データ】蓄積用!C$2:C$10000, $A133, 【データ】蓄積用!Q$2:Q$10000, 1, 【データ】蓄積用!AC$2:AC$10000, "&gt;=4.0")&gt;0, "〇", "×")))</f>
        <v>×</v>
      </c>
      <c r="D133" t="str">
        <f>IF(OR($A133="", D$5=""), "", IF(COUNTIFS(【データ】蓄積用!A$2:A$10000, D$5, 【データ】蓄積用!C$2:C$10000, $A133, 【データ】蓄積用!D$2:D$10000, "&gt;=3000", 【データ】蓄積用!E$2:E$10000, "&gt;=1500")&gt;0, "〇", IF(COUNTIFS(【データ】蓄積用!A$2:A$10000, D$5, 【データ】蓄積用!C$2:C$10000, $A133, 【データ】蓄積用!Q$2:Q$10000, 1, 【データ】蓄積用!AC$2:AC$10000, "&gt;=4.0")&gt;0, "〇", "×")))</f>
        <v>×</v>
      </c>
      <c r="E133" t="str">
        <f>IF(OR($A133="", E$5=""), "", IF(COUNTIFS(【データ】蓄積用!A$2:A$10000, E$5, 【データ】蓄積用!C$2:C$10000, $A133, 【データ】蓄積用!D$2:D$10000, "&gt;=3000", 【データ】蓄積用!E$2:E$10000, "&gt;=1500")&gt;0, "〇", IF(COUNTIFS(【データ】蓄積用!A$2:A$10000, E$5, 【データ】蓄積用!C$2:C$10000, $A133, 【データ】蓄積用!Q$2:Q$10000, 1, 【データ】蓄積用!AC$2:AC$10000, "&gt;=4.0")&gt;0, "〇", "×")))</f>
        <v>×</v>
      </c>
      <c r="F133" t="str">
        <f>IF(OR($A133="", F$5=""), "", IF(COUNTIFS(【データ】蓄積用!A$2:A$10000, F$5, 【データ】蓄積用!C$2:C$10000, $A133, 【データ】蓄積用!D$2:D$10000, "&gt;=3000", 【データ】蓄積用!E$2:E$10000, "&gt;=1500")&gt;0, "〇", IF(COUNTIFS(【データ】蓄積用!A$2:A$10000, F$5, 【データ】蓄積用!C$2:C$10000, $A133, 【データ】蓄積用!Q$2:Q$10000, 1, 【データ】蓄積用!AC$2:AC$10000, "&gt;=4.0")&gt;0, "〇", "×")))</f>
        <v>×</v>
      </c>
      <c r="G133" t="str">
        <f>IF(OR($A133="", G$5=""), "", IF(COUNTIFS(【データ】蓄積用!A$2:A$10000, G$5, 【データ】蓄積用!C$2:C$10000, $A133, 【データ】蓄積用!D$2:D$10000, "&gt;=3000", 【データ】蓄積用!E$2:E$10000, "&gt;=1500")&gt;0, "〇", IF(COUNTIFS(【データ】蓄積用!A$2:A$10000, G$5, 【データ】蓄積用!C$2:C$10000, $A133, 【データ】蓄積用!Q$2:Q$10000, 1, 【データ】蓄積用!AC$2:AC$10000, "&gt;=4.0")&gt;0, "〇", "×")))</f>
        <v>×</v>
      </c>
      <c r="H133" t="str">
        <f>IF(OR($A133="", H$5=""), "", IF(COUNTIFS(【データ】蓄積用!A$2:A$10000, H$5, 【データ】蓄積用!C$2:C$10000, $A133, 【データ】蓄積用!D$2:D$10000, "&gt;=3000", 【データ】蓄積用!E$2:E$10000, "&gt;=1500")&gt;0, "〇", IF(COUNTIFS(【データ】蓄積用!A$2:A$10000, H$5, 【データ】蓄積用!C$2:C$10000, $A133, 【データ】蓄積用!Q$2:Q$10000, 1, 【データ】蓄積用!AC$2:AC$10000, "&gt;=4.0")&gt;0, "〇", "×")))</f>
        <v>×</v>
      </c>
      <c r="I133" t="str">
        <f>IF(OR($A133="", I$5=""), "", IF(COUNTIFS(【データ】蓄積用!A$2:A$10000, I$5, 【データ】蓄積用!C$2:C$10000, $A133, 【データ】蓄積用!D$2:D$10000, "&gt;=3000", 【データ】蓄積用!E$2:E$10000, "&gt;=1500")&gt;0, "〇", IF(COUNTIFS(【データ】蓄積用!A$2:A$10000, I$5, 【データ】蓄積用!C$2:C$10000, $A133, 【データ】蓄積用!Q$2:Q$10000, 1, 【データ】蓄積用!AC$2:AC$10000, "&gt;=4.0")&gt;0, "〇", "×")))</f>
        <v>×</v>
      </c>
      <c r="J133" t="str">
        <f>IF(OR($A133="", J$5=""), "", IF(COUNTIFS(【データ】蓄積用!A$2:A$10000, J$5, 【データ】蓄積用!C$2:C$10000, $A133, 【データ】蓄積用!D$2:D$10000, "&gt;=3000", 【データ】蓄積用!E$2:E$10000, "&gt;=1500")&gt;0, "〇", IF(COUNTIFS(【データ】蓄積用!A$2:A$10000, J$5, 【データ】蓄積用!C$2:C$10000, $A133, 【データ】蓄積用!Q$2:Q$10000, 1, 【データ】蓄積用!AC$2:AC$10000, "&gt;=4.0")&gt;0, "〇", "×")))</f>
        <v>〇</v>
      </c>
      <c r="K133" t="str">
        <f>IF(OR($A133="", K$5=""), "", IF(COUNTIFS(【データ】蓄積用!A$2:A$10000, K$5, 【データ】蓄積用!C$2:C$10000, $A133, 【データ】蓄積用!D$2:D$10000, "&gt;=3000", 【データ】蓄積用!E$2:E$10000, "&gt;=1500")&gt;0, "〇", IF(COUNTIFS(【データ】蓄積用!A$2:A$10000, K$5, 【データ】蓄積用!C$2:C$10000, $A133, 【データ】蓄積用!Q$2:Q$10000, 1, 【データ】蓄積用!AC$2:AC$10000, "&gt;=4.0")&gt;0, "〇", "×")))</f>
        <v>×</v>
      </c>
      <c r="L133" t="str">
        <f>IF(OR($A133="", L$5=""), "", IF(COUNTIFS(【データ】蓄積用!A$2:A$10000, L$5, 【データ】蓄積用!C$2:C$10000, $A133, 【データ】蓄積用!D$2:D$10000, "&gt;=3000", 【データ】蓄積用!E$2:E$10000, "&gt;=1500")&gt;0, "〇", IF(COUNTIFS(【データ】蓄積用!A$2:A$10000, L$5, 【データ】蓄積用!C$2:C$10000, $A133, 【データ】蓄積用!Q$2:Q$10000, 1, 【データ】蓄積用!AC$2:AC$10000, "&gt;=4.0")&gt;0, "〇", "×")))</f>
        <v>〇</v>
      </c>
      <c r="M133" t="str">
        <f>IF(OR($A133="", M$5=""), "", IF(COUNTIFS(【データ】蓄積用!A$2:A$10000, M$5, 【データ】蓄積用!C$2:C$10000, $A133, 【データ】蓄積用!D$2:D$10000, "&gt;=3000", 【データ】蓄積用!E$2:E$10000, "&gt;=1500")&gt;0, "〇", IF(COUNTIFS(【データ】蓄積用!A$2:A$10000, M$5, 【データ】蓄積用!C$2:C$10000, $A133, 【データ】蓄積用!Q$2:Q$10000, 1, 【データ】蓄積用!AC$2:AC$10000, "&gt;=4.0")&gt;0, "〇", "×")))</f>
        <v>〇</v>
      </c>
      <c r="N133" t="str">
        <f>IF(OR($A133="", N$5=""), "", IF(COUNTIFS(【データ】蓄積用!A$2:A$10000, N$5, 【データ】蓄積用!C$2:C$10000, $A133, 【データ】蓄積用!D$2:D$10000, "&gt;=3000", 【データ】蓄積用!E$2:E$10000, "&gt;=1500")&gt;0, "〇", IF(COUNTIFS(【データ】蓄積用!A$2:A$10000, N$5, 【データ】蓄積用!C$2:C$10000, $A133, 【データ】蓄積用!Q$2:Q$10000, 1, 【データ】蓄積用!AC$2:AC$10000, "&gt;=4.0")&gt;0, "〇", "×")))</f>
        <v>×</v>
      </c>
      <c r="O133" t="str">
        <f>IF(OR($A133="", O$5=""), "", IF(COUNTIFS(【データ】蓄積用!A$2:A$10000, O$5, 【データ】蓄積用!C$2:C$10000, $A133, 【データ】蓄積用!D$2:D$10000, "&gt;=3000", 【データ】蓄積用!E$2:E$10000, "&gt;=1500")&gt;0, "〇", IF(COUNTIFS(【データ】蓄積用!A$2:A$10000, O$5, 【データ】蓄積用!C$2:C$10000, $A133, 【データ】蓄積用!Q$2:Q$10000, 1, 【データ】蓄積用!AC$2:AC$10000, "&gt;=4.0")&gt;0, "〇", "×")))</f>
        <v>×</v>
      </c>
      <c r="P133" t="str">
        <f>IF(OR($A133="", P$5=""), "", IF(COUNTIFS(【データ】蓄積用!A$2:A$10000, P$5, 【データ】蓄積用!C$2:C$10000, $A133, 【データ】蓄積用!D$2:D$10000, "&gt;=3000", 【データ】蓄積用!E$2:E$10000, "&gt;=1500")&gt;0, "〇", IF(COUNTIFS(【データ】蓄積用!A$2:A$10000, P$5, 【データ】蓄積用!C$2:C$10000, $A133, 【データ】蓄積用!Q$2:Q$10000, 1, 【データ】蓄積用!AC$2:AC$10000, "&gt;=4.0")&gt;0, "〇", "×")))</f>
        <v>×</v>
      </c>
      <c r="Q133" t="str">
        <f>IF(OR($A133="", Q$5=""), "", IF(COUNTIFS(【データ】蓄積用!A$2:A$10000, Q$5, 【データ】蓄積用!C$2:C$10000, $A133, 【データ】蓄積用!D$2:D$10000, "&gt;=3000", 【データ】蓄積用!E$2:E$10000, "&gt;=1500")&gt;0, "〇", IF(COUNTIFS(【データ】蓄積用!A$2:A$10000, Q$5, 【データ】蓄積用!C$2:C$10000, $A133, 【データ】蓄積用!Q$2:Q$10000, 1, 【データ】蓄積用!AC$2:AC$10000, "&gt;=4.0")&gt;0, "〇", "×")))</f>
        <v>×</v>
      </c>
      <c r="R133" t="str">
        <f>IF(OR($A133="", R$5=""), "", IF(COUNTIFS(【データ】蓄積用!A$2:A$10000, R$5, 【データ】蓄積用!C$2:C$10000, $A133, 【データ】蓄積用!D$2:D$10000, "&gt;=3000", 【データ】蓄積用!E$2:E$10000, "&gt;=1500")&gt;0, "〇", IF(COUNTIFS(【データ】蓄積用!A$2:A$10000, R$5, 【データ】蓄積用!C$2:C$10000, $A133, 【データ】蓄積用!Q$2:Q$10000, 1, 【データ】蓄積用!AC$2:AC$10000, "&gt;=4.0")&gt;0, "〇", "×")))</f>
        <v>×</v>
      </c>
      <c r="S133" t="str">
        <f>IF(OR($A133="", S$5=""), "", IF(COUNTIFS(【データ】蓄積用!A$2:A$10000, S$5, 【データ】蓄積用!C$2:C$10000, $A133, 【データ】蓄積用!D$2:D$10000, "&gt;=3000", 【データ】蓄積用!E$2:E$10000, "&gt;=1500")&gt;0, "〇", IF(COUNTIFS(【データ】蓄積用!A$2:A$10000, S$5, 【データ】蓄積用!C$2:C$10000, $A133, 【データ】蓄積用!Q$2:Q$10000, 1, 【データ】蓄積用!AC$2:AC$10000, "&gt;=4.0")&gt;0, "〇", "×")))</f>
        <v>×</v>
      </c>
      <c r="T133" t="str">
        <f>IF(OR($A133="", T$5=""), "", IF(COUNTIFS(【データ】蓄積用!A$2:A$10000, T$5, 【データ】蓄積用!C$2:C$10000, $A133, 【データ】蓄積用!D$2:D$10000, "&gt;=3000", 【データ】蓄積用!E$2:E$10000, "&gt;=1500")&gt;0, "〇", IF(COUNTIFS(【データ】蓄積用!A$2:A$10000, T$5, 【データ】蓄積用!C$2:C$10000, $A133, 【データ】蓄積用!Q$2:Q$10000, 1, 【データ】蓄積用!AC$2:AC$10000, "&gt;=4.0")&gt;0, "〇", "×")))</f>
        <v>×</v>
      </c>
      <c r="U133" t="str">
        <f>IF(OR($A133="", U$5=""), "", IF(COUNTIFS(【データ】蓄積用!A$2:A$10000, U$5, 【データ】蓄積用!C$2:C$10000, $A133, 【データ】蓄積用!D$2:D$10000, "&gt;=3000", 【データ】蓄積用!E$2:E$10000, "&gt;=1500")&gt;0, "〇", IF(COUNTIFS(【データ】蓄積用!A$2:A$10000, U$5, 【データ】蓄積用!C$2:C$10000, $A133, 【データ】蓄積用!Q$2:Q$10000, 1, 【データ】蓄積用!AC$2:AC$10000, "&gt;=4.0")&gt;0, "〇", "×")))</f>
        <v>×</v>
      </c>
      <c r="V133" t="str">
        <f>IF(OR($A133="", V$5=""), "", IF(COUNTIFS(【データ】蓄積用!A$2:A$10000, V$5, 【データ】蓄積用!C$2:C$10000, $A133, 【データ】蓄積用!D$2:D$10000, "&gt;=3000", 【データ】蓄積用!E$2:E$10000, "&gt;=1500")&gt;0, "〇", IF(COUNTIFS(【データ】蓄積用!A$2:A$10000, V$5, 【データ】蓄積用!C$2:C$10000, $A133, 【データ】蓄積用!Q$2:Q$10000, 1, 【データ】蓄積用!AC$2:AC$10000, "&gt;=4.0")&gt;0, "〇", "×")))</f>
        <v>×</v>
      </c>
      <c r="W133" t="str">
        <f>IF(OR($A133="", W$5=""), "", IF(COUNTIFS(【データ】蓄積用!A$2:A$10000, W$5, 【データ】蓄積用!C$2:C$10000, $A133, 【データ】蓄積用!D$2:D$10000, "&gt;=3000", 【データ】蓄積用!E$2:E$10000, "&gt;=1500")&gt;0, "〇", IF(COUNTIFS(【データ】蓄積用!A$2:A$10000, W$5, 【データ】蓄積用!C$2:C$10000, $A133, 【データ】蓄積用!Q$2:Q$10000, 1, 【データ】蓄積用!AC$2:AC$10000, "&gt;=4.0")&gt;0, "〇", "×")))</f>
        <v>×</v>
      </c>
      <c r="X133" t="str">
        <f>IF(OR($A133="", X$5=""), "", IF(COUNTIFS(【データ】蓄積用!A$2:A$10000, X$5, 【データ】蓄積用!C$2:C$10000, $A133, 【データ】蓄積用!D$2:D$10000, "&gt;=3000", 【データ】蓄積用!E$2:E$10000, "&gt;=1500")&gt;0, "〇", IF(COUNTIFS(【データ】蓄積用!A$2:A$10000, X$5, 【データ】蓄積用!C$2:C$10000, $A133, 【データ】蓄積用!Q$2:Q$10000, 1, 【データ】蓄積用!AC$2:AC$10000, "&gt;=4.0")&gt;0, "〇", "×")))</f>
        <v>×</v>
      </c>
      <c r="Y133" t="str">
        <f>IF(OR($A133="", Y$5=""), "", IF(COUNTIFS(【データ】蓄積用!A$2:A$10000, Y$5, 【データ】蓄積用!C$2:C$10000, $A133, 【データ】蓄積用!D$2:D$10000, "&gt;=3000", 【データ】蓄積用!E$2:E$10000, "&gt;=1500")&gt;0, "〇", IF(COUNTIFS(【データ】蓄積用!A$2:A$10000, Y$5, 【データ】蓄積用!C$2:C$10000, $A133, 【データ】蓄積用!Q$2:Q$10000, 1, 【データ】蓄積用!AC$2:AC$10000, "&gt;=4.0")&gt;0, "〇", "×")))</f>
        <v>×</v>
      </c>
      <c r="Z133" t="str">
        <f>IF(OR($A133="", Z$5=""), "", IF(COUNTIFS(【データ】蓄積用!A$2:A$10000, Z$5, 【データ】蓄積用!C$2:C$10000, $A133, 【データ】蓄積用!D$2:D$10000, "&gt;=3000", 【データ】蓄積用!E$2:E$10000, "&gt;=1500")&gt;0, "〇", IF(COUNTIFS(【データ】蓄積用!A$2:A$10000, Z$5, 【データ】蓄積用!C$2:C$10000, $A133, 【データ】蓄積用!Q$2:Q$10000, 1, 【データ】蓄積用!AC$2:AC$10000, "&gt;=4.0")&gt;0, "〇", "×")))</f>
        <v>×</v>
      </c>
      <c r="AA133" t="str">
        <f>IF(OR($A133="", AA$5=""), "", IF(COUNTIFS(【データ】蓄積用!A$2:A$10000, AA$5, 【データ】蓄積用!C$2:C$10000, $A133, 【データ】蓄積用!D$2:D$10000, "&gt;=3000", 【データ】蓄積用!E$2:E$10000, "&gt;=1500")&gt;0, "〇", IF(COUNTIFS(【データ】蓄積用!A$2:A$10000, AA$5, 【データ】蓄積用!C$2:C$10000, $A133, 【データ】蓄積用!Q$2:Q$10000, 1, 【データ】蓄積用!AC$2:AC$10000, "&gt;=4.0")&gt;0, "〇", "×")))</f>
        <v>×</v>
      </c>
      <c r="AB133" t="str">
        <f>IF(OR($A133="", AB$5=""), "", IF(COUNTIFS(【データ】蓄積用!A$2:A$10000, AB$5, 【データ】蓄積用!C$2:C$10000, $A133, 【データ】蓄積用!D$2:D$10000, "&gt;=3000", 【データ】蓄積用!E$2:E$10000, "&gt;=1500")&gt;0, "〇", IF(COUNTIFS(【データ】蓄積用!A$2:A$10000, AB$5, 【データ】蓄積用!C$2:C$10000, $A133, 【データ】蓄積用!Q$2:Q$10000, 1, 【データ】蓄積用!AC$2:AC$10000, "&gt;=4.0")&gt;0, "〇", "×")))</f>
        <v>×</v>
      </c>
      <c r="AC133" t="str">
        <f>IF(OR($A133="", AC$5=""), "", IF(COUNTIFS(【データ】蓄積用!A$2:A$10000, AC$5, 【データ】蓄積用!C$2:C$10000, $A133, 【データ】蓄積用!D$2:D$10000, "&gt;=3000", 【データ】蓄積用!E$2:E$10000, "&gt;=1500")&gt;0, "〇", IF(COUNTIFS(【データ】蓄積用!A$2:A$10000, AC$5, 【データ】蓄積用!C$2:C$10000, $A133, 【データ】蓄積用!Q$2:Q$10000, 1, 【データ】蓄積用!AC$2:AC$10000, "&gt;=4.0")&gt;0, "〇", "×")))</f>
        <v>×</v>
      </c>
      <c r="AD133" t="str">
        <f>IF(OR($A133="", AD$5=""), "", IF(COUNTIFS(【データ】蓄積用!A$2:A$10000, AD$5, 【データ】蓄積用!C$2:C$10000, $A133, 【データ】蓄積用!D$2:D$10000, "&gt;=3000", 【データ】蓄積用!E$2:E$10000, "&gt;=1500")&gt;0, "〇", IF(COUNTIFS(【データ】蓄積用!A$2:A$10000, AD$5, 【データ】蓄積用!C$2:C$10000, $A133, 【データ】蓄積用!Q$2:Q$10000, 1, 【データ】蓄積用!AC$2:AC$10000, "&gt;=4.0")&gt;0, "〇", "×")))</f>
        <v>×</v>
      </c>
      <c r="AE133" t="str">
        <f>IF(OR($A133="", AE$5=""), "", IF(COUNTIFS(【データ】蓄積用!A$2:A$10000, AE$5, 【データ】蓄積用!C$2:C$10000, $A133, 【データ】蓄積用!D$2:D$10000, "&gt;=3000", 【データ】蓄積用!E$2:E$10000, "&gt;=1500")&gt;0, "〇", IF(COUNTIFS(【データ】蓄積用!A$2:A$10000, AE$5, 【データ】蓄積用!C$2:C$10000, $A133, 【データ】蓄積用!Q$2:Q$10000, 1, 【データ】蓄積用!AC$2:AC$10000, "&gt;=4.0")&gt;0, "〇", "×")))</f>
        <v>×</v>
      </c>
      <c r="AF133" t="str">
        <f>IF(OR($A133="", AF$5=""), "", IF(COUNTIFS(【データ】蓄積用!A$2:A$10000, AF$5, 【データ】蓄積用!C$2:C$10000, $A133, 【データ】蓄積用!D$2:D$10000, "&gt;=3000", 【データ】蓄積用!E$2:E$10000, "&gt;=1500")&gt;0, "〇", IF(COUNTIFS(【データ】蓄積用!A$2:A$10000, AF$5, 【データ】蓄積用!C$2:C$10000, $A133, 【データ】蓄積用!Q$2:Q$10000, 1, 【データ】蓄積用!AC$2:AC$10000, "&gt;=4.0")&gt;0, "〇", "×")))</f>
        <v>×</v>
      </c>
      <c r="AG133" t="str">
        <f>IF(OR($A133="", AG$5=""), "", IF(COUNTIFS(【データ】蓄積用!A$2:A$10000, AG$5, 【データ】蓄積用!C$2:C$10000, $A133, 【データ】蓄積用!D$2:D$10000, "&gt;=3000", 【データ】蓄積用!E$2:E$10000, "&gt;=1500")&gt;0, "〇", IF(COUNTIFS(【データ】蓄積用!A$2:A$10000, AG$5, 【データ】蓄積用!C$2:C$10000, $A133, 【データ】蓄積用!Q$2:Q$10000, 1, 【データ】蓄積用!AC$2:AC$10000, "&gt;=4.0")&gt;0, "〇", "×")))</f>
        <v>×</v>
      </c>
      <c r="AH133" t="str">
        <f>IF(OR($A133="", AH$5=""), "", IF(COUNTIFS(【データ】蓄積用!A$2:A$10000, AH$5, 【データ】蓄積用!C$2:C$10000, $A133, 【データ】蓄積用!D$2:D$10000, "&gt;=3000", 【データ】蓄積用!E$2:E$10000, "&gt;=1500")&gt;0, "〇", IF(COUNTIFS(【データ】蓄積用!A$2:A$10000, AH$5, 【データ】蓄積用!C$2:C$10000, $A133, 【データ】蓄積用!Q$2:Q$10000, 1, 【データ】蓄積用!AC$2:AC$10000, "&gt;=4.0")&gt;0, "〇", "×")))</f>
        <v>×</v>
      </c>
      <c r="AI133" t="str">
        <f>IF(OR($A133="", AI$5=""), "", IF(COUNTIFS(【データ】蓄積用!A$2:A$10000, AI$5, 【データ】蓄積用!C$2:C$10000, $A133, 【データ】蓄積用!D$2:D$10000, "&gt;=3000", 【データ】蓄積用!E$2:E$10000, "&gt;=1500")&gt;0, "〇", IF(COUNTIFS(【データ】蓄積用!A$2:A$10000, AI$5, 【データ】蓄積用!C$2:C$10000, $A133, 【データ】蓄積用!Q$2:Q$10000, 1, 【データ】蓄積用!AC$2:AC$10000, "&gt;=4.0")&gt;0, "〇", "×")))</f>
        <v>×</v>
      </c>
      <c r="AJ133" t="str">
        <f>IF(OR($A133="", AJ$5=""), "", IF(COUNTIFS(【データ】蓄積用!A$2:A$10000, AJ$5, 【データ】蓄積用!C$2:C$10000, $A133, 【データ】蓄積用!D$2:D$10000, "&gt;=3000", 【データ】蓄積用!E$2:E$10000, "&gt;=1500")&gt;0, "〇", IF(COUNTIFS(【データ】蓄積用!A$2:A$10000, AJ$5, 【データ】蓄積用!C$2:C$10000, $A133, 【データ】蓄積用!Q$2:Q$10000, 1, 【データ】蓄積用!AC$2:AC$10000, "&gt;=4.0")&gt;0, "〇", "×")))</f>
        <v>×</v>
      </c>
      <c r="AK133" t="str">
        <f>IF(OR($A133="", AK$5=""), "", IF(COUNTIFS(【データ】蓄積用!A$2:A$10000, AK$5, 【データ】蓄積用!C$2:C$10000, $A133, 【データ】蓄積用!D$2:D$10000, "&gt;=3000", 【データ】蓄積用!E$2:E$10000, "&gt;=1500")&gt;0, "〇", IF(COUNTIFS(【データ】蓄積用!A$2:A$10000, AK$5, 【データ】蓄積用!C$2:C$10000, $A133, 【データ】蓄積用!Q$2:Q$10000, 1, 【データ】蓄積用!AC$2:AC$10000, "&gt;=4.0")&gt;0, "〇", "×")))</f>
        <v>×</v>
      </c>
      <c r="AL133" t="str">
        <f>IF(OR($A133="", AL$5=""), "", IF(COUNTIFS(【データ】蓄積用!A$2:A$10000, AL$5, 【データ】蓄積用!C$2:C$10000, $A133, 【データ】蓄積用!D$2:D$10000, "&gt;=3000", 【データ】蓄積用!E$2:E$10000, "&gt;=1500")&gt;0, "〇", IF(COUNTIFS(【データ】蓄積用!A$2:A$10000, AL$5, 【データ】蓄積用!C$2:C$10000, $A133, 【データ】蓄積用!Q$2:Q$10000, 1, 【データ】蓄積用!AC$2:AC$10000, "&gt;=4.0")&gt;0, "〇", "×")))</f>
        <v>×</v>
      </c>
      <c r="AM133" t="str">
        <f>IF(OR($A133="", AM$5=""), "", IF(COUNTIFS(【データ】蓄積用!A$2:A$10000, AM$5, 【データ】蓄積用!C$2:C$10000, $A133, 【データ】蓄積用!D$2:D$10000, "&gt;=3000", 【データ】蓄積用!E$2:E$10000, "&gt;=1500")&gt;0, "〇", IF(COUNTIFS(【データ】蓄積用!A$2:A$10000, AM$5, 【データ】蓄積用!C$2:C$10000, $A133, 【データ】蓄積用!Q$2:Q$10000, 1, 【データ】蓄積用!AC$2:AC$10000, "&gt;=4.0")&gt;0, "〇", "×")))</f>
        <v>×</v>
      </c>
      <c r="AN133" t="str">
        <f>IF(OR($A133="", AN$5=""), "", IF(COUNTIFS(【データ】蓄積用!A$2:A$10000, AN$5, 【データ】蓄積用!C$2:C$10000, $A133, 【データ】蓄積用!D$2:D$10000, "&gt;=3000", 【データ】蓄積用!E$2:E$10000, "&gt;=1500")&gt;0, "〇", IF(COUNTIFS(【データ】蓄積用!A$2:A$10000, AN$5, 【データ】蓄積用!C$2:C$10000, $A133, 【データ】蓄積用!Q$2:Q$10000, 1, 【データ】蓄積用!AC$2:AC$10000, "&gt;=4.0")&gt;0, "〇", "×")))</f>
        <v>×</v>
      </c>
      <c r="AO133" t="str">
        <f>IF(OR($A133="", AO$5=""), "", IF(COUNTIFS(【データ】蓄積用!A$2:A$10000, AO$5, 【データ】蓄積用!C$2:C$10000, $A133, 【データ】蓄積用!D$2:D$10000, "&gt;=3000", 【データ】蓄積用!E$2:E$10000, "&gt;=1500")&gt;0, "〇", IF(COUNTIFS(【データ】蓄積用!A$2:A$10000, AO$5, 【データ】蓄積用!C$2:C$10000, $A133, 【データ】蓄積用!Q$2:Q$10000, 1, 【データ】蓄積用!AC$2:AC$10000, "&gt;=4.0")&gt;0, "〇", "×")))</f>
        <v>×</v>
      </c>
      <c r="AP133" t="str">
        <f>IF(OR($A133="", AP$5=""), "", IF(COUNTIFS(【データ】蓄積用!A$2:A$10000, AP$5, 【データ】蓄積用!C$2:C$10000, $A133, 【データ】蓄積用!D$2:D$10000, "&gt;=3000", 【データ】蓄積用!E$2:E$10000, "&gt;=1500")&gt;0, "〇", IF(COUNTIFS(【データ】蓄積用!A$2:A$10000, AP$5, 【データ】蓄積用!C$2:C$10000, $A133, 【データ】蓄積用!Q$2:Q$10000, 1, 【データ】蓄積用!AC$2:AC$10000, "&gt;=4.0")&gt;0, "〇", "×")))</f>
        <v>×</v>
      </c>
      <c r="AQ133" t="str">
        <f>IF(OR($A133="", AQ$5=""), "", IF(COUNTIFS(【データ】蓄積用!A$2:A$10000, AQ$5, 【データ】蓄積用!C$2:C$10000, $A133, 【データ】蓄積用!D$2:D$10000, "&gt;=3000", 【データ】蓄積用!E$2:E$10000, "&gt;=1500")&gt;0, "〇", IF(COUNTIFS(【データ】蓄積用!A$2:A$10000, AQ$5, 【データ】蓄積用!C$2:C$10000, $A133, 【データ】蓄積用!Q$2:Q$10000, 1, 【データ】蓄積用!AC$2:AC$10000, "&gt;=4.0")&gt;0, "〇", "×")))</f>
        <v>×</v>
      </c>
      <c r="AR133" t="str">
        <f>IF(OR($A133="", AR$5=""), "", IF(COUNTIFS(【データ】蓄積用!A$2:A$10000, AR$5, 【データ】蓄積用!C$2:C$10000, $A133, 【データ】蓄積用!D$2:D$10000, "&gt;=3000", 【データ】蓄積用!E$2:E$10000, "&gt;=1500")&gt;0, "〇", IF(COUNTIFS(【データ】蓄積用!A$2:A$10000, AR$5, 【データ】蓄積用!C$2:C$10000, $A133, 【データ】蓄積用!Q$2:Q$10000, 1, 【データ】蓄積用!AC$2:AC$10000, "&gt;=4.0")&gt;0, "〇", "×")))</f>
        <v>×</v>
      </c>
      <c r="AS133" t="str">
        <f>IF(OR($A133="", AS$5=""), "", IF(COUNTIFS(【データ】蓄積用!A$2:A$10000, AS$5, 【データ】蓄積用!C$2:C$10000, $A133, 【データ】蓄積用!D$2:D$10000, "&gt;=3000", 【データ】蓄積用!E$2:E$10000, "&gt;=1500")&gt;0, "〇", IF(COUNTIFS(【データ】蓄積用!A$2:A$10000, AS$5, 【データ】蓄積用!C$2:C$10000, $A133, 【データ】蓄積用!Q$2:Q$10000, 1, 【データ】蓄積用!AC$2:AC$10000, "&gt;=4.0")&gt;0, "〇", "×")))</f>
        <v>×</v>
      </c>
      <c r="AT133" t="str">
        <f>IF(OR($A133="", AT$5=""), "", IF(COUNTIFS(【データ】蓄積用!A$2:A$10000, AT$5, 【データ】蓄積用!C$2:C$10000, $A133, 【データ】蓄積用!D$2:D$10000, "&gt;=3000", 【データ】蓄積用!E$2:E$10000, "&gt;=1500")&gt;0, "〇", IF(COUNTIFS(【データ】蓄積用!A$2:A$10000, AT$5, 【データ】蓄積用!C$2:C$10000, $A133, 【データ】蓄積用!Q$2:Q$10000, 1, 【データ】蓄積用!AC$2:AC$10000, "&gt;=4.0")&gt;0, "〇", "×")))</f>
        <v>×</v>
      </c>
      <c r="AU133" t="str">
        <f>IF(OR($A133="", AU$5=""), "", IF(COUNTIFS(【データ】蓄積用!A$2:A$10000, AU$5, 【データ】蓄積用!C$2:C$10000, $A133, 【データ】蓄積用!D$2:D$10000, "&gt;=3000", 【データ】蓄積用!E$2:E$10000, "&gt;=1500")&gt;0, "〇", IF(COUNTIFS(【データ】蓄積用!A$2:A$10000, AU$5, 【データ】蓄積用!C$2:C$10000, $A133, 【データ】蓄積用!Q$2:Q$10000, 1, 【データ】蓄積用!AC$2:AC$10000, "&gt;=4.0")&gt;0, "〇", "×")))</f>
        <v>×</v>
      </c>
      <c r="AV133" t="str">
        <f>IF(OR($A133="", AV$5=""), "", IF(COUNTIFS(【データ】蓄積用!A$2:A$10000, AV$5, 【データ】蓄積用!C$2:C$10000, $A133, 【データ】蓄積用!D$2:D$10000, "&gt;=3000", 【データ】蓄積用!E$2:E$10000, "&gt;=1500")&gt;0, "〇", IF(COUNTIFS(【データ】蓄積用!A$2:A$10000, AV$5, 【データ】蓄積用!C$2:C$10000, $A133, 【データ】蓄積用!Q$2:Q$10000, 1, 【データ】蓄積用!AC$2:AC$10000, "&gt;=4.0")&gt;0, "〇", "×")))</f>
        <v>×</v>
      </c>
      <c r="AW133" t="str">
        <f>IF(OR($A133="", AW$5=""), "", IF(COUNTIFS(【データ】蓄積用!A$2:A$10000, AW$5, 【データ】蓄積用!C$2:C$10000, $A133, 【データ】蓄積用!D$2:D$10000, "&gt;=3000", 【データ】蓄積用!E$2:E$10000, "&gt;=1500")&gt;0, "〇", IF(COUNTIFS(【データ】蓄積用!A$2:A$10000, AW$5, 【データ】蓄積用!C$2:C$10000, $A133, 【データ】蓄積用!Q$2:Q$10000, 1, 【データ】蓄積用!AC$2:AC$10000, "&gt;=4.0")&gt;0, "〇", "×")))</f>
        <v>×</v>
      </c>
      <c r="AX133" t="str">
        <f>IF(OR($A133="", AX$5=""), "", IF(COUNTIFS(【データ】蓄積用!A$2:A$10000, AX$5, 【データ】蓄積用!C$2:C$10000, $A133, 【データ】蓄積用!D$2:D$10000, "&gt;=3000", 【データ】蓄積用!E$2:E$10000, "&gt;=1500")&gt;0, "〇", IF(COUNTIFS(【データ】蓄積用!A$2:A$10000, AX$5, 【データ】蓄積用!C$2:C$10000, $A133, 【データ】蓄積用!Q$2:Q$10000, 1, 【データ】蓄積用!AC$2:AC$10000, "&gt;=4.0")&gt;0, "〇", "×")))</f>
        <v>×</v>
      </c>
      <c r="AY133" t="str">
        <f>IF(OR($A133="", AY$5=""), "", IF(COUNTIFS(【データ】蓄積用!A$2:A$10000, AY$5, 【データ】蓄積用!C$2:C$10000, $A133, 【データ】蓄積用!D$2:D$10000, "&gt;=3000", 【データ】蓄積用!E$2:E$10000, "&gt;=1500")&gt;0, "〇", IF(COUNTIFS(【データ】蓄積用!A$2:A$10000, AY$5, 【データ】蓄積用!C$2:C$10000, $A133, 【データ】蓄積用!Q$2:Q$10000, 1, 【データ】蓄積用!AC$2:AC$10000, "&gt;=4.0")&gt;0, "〇", "×")))</f>
        <v/>
      </c>
    </row>
    <row r="134" spans="1:51">
      <c r="A134">
        <v>756</v>
      </c>
      <c r="B134" t="str">
        <f>IF(OR($A134="", B$5=""), "", IF(COUNTIFS(【データ】蓄積用!A$2:A$10000, B$5, 【データ】蓄積用!C$2:C$10000, $A134, 【データ】蓄積用!D$2:D$10000, "&gt;=3000", 【データ】蓄積用!E$2:E$10000, "&gt;=1500")&gt;0, "〇", IF(COUNTIFS(【データ】蓄積用!A$2:A$10000, B$5, 【データ】蓄積用!C$2:C$10000, $A134, 【データ】蓄積用!Q$2:Q$10000, 1, 【データ】蓄積用!AC$2:AC$10000, "&gt;=4.0")&gt;0, "〇", "×")))</f>
        <v>×</v>
      </c>
      <c r="C134" t="str">
        <f>IF(OR($A134="", C$5=""), "", IF(COUNTIFS(【データ】蓄積用!A$2:A$10000, C$5, 【データ】蓄積用!C$2:C$10000, $A134, 【データ】蓄積用!D$2:D$10000, "&gt;=3000", 【データ】蓄積用!E$2:E$10000, "&gt;=1500")&gt;0, "〇", IF(COUNTIFS(【データ】蓄積用!A$2:A$10000, C$5, 【データ】蓄積用!C$2:C$10000, $A134, 【データ】蓄積用!Q$2:Q$10000, 1, 【データ】蓄積用!AC$2:AC$10000, "&gt;=4.0")&gt;0, "〇", "×")))</f>
        <v>×</v>
      </c>
      <c r="D134" t="str">
        <f>IF(OR($A134="", D$5=""), "", IF(COUNTIFS(【データ】蓄積用!A$2:A$10000, D$5, 【データ】蓄積用!C$2:C$10000, $A134, 【データ】蓄積用!D$2:D$10000, "&gt;=3000", 【データ】蓄積用!E$2:E$10000, "&gt;=1500")&gt;0, "〇", IF(COUNTIFS(【データ】蓄積用!A$2:A$10000, D$5, 【データ】蓄積用!C$2:C$10000, $A134, 【データ】蓄積用!Q$2:Q$10000, 1, 【データ】蓄積用!AC$2:AC$10000, "&gt;=4.0")&gt;0, "〇", "×")))</f>
        <v>×</v>
      </c>
      <c r="E134" t="str">
        <f>IF(OR($A134="", E$5=""), "", IF(COUNTIFS(【データ】蓄積用!A$2:A$10000, E$5, 【データ】蓄積用!C$2:C$10000, $A134, 【データ】蓄積用!D$2:D$10000, "&gt;=3000", 【データ】蓄積用!E$2:E$10000, "&gt;=1500")&gt;0, "〇", IF(COUNTIFS(【データ】蓄積用!A$2:A$10000, E$5, 【データ】蓄積用!C$2:C$10000, $A134, 【データ】蓄積用!Q$2:Q$10000, 1, 【データ】蓄積用!AC$2:AC$10000, "&gt;=4.0")&gt;0, "〇", "×")))</f>
        <v>×</v>
      </c>
      <c r="F134" t="str">
        <f>IF(OR($A134="", F$5=""), "", IF(COUNTIFS(【データ】蓄積用!A$2:A$10000, F$5, 【データ】蓄積用!C$2:C$10000, $A134, 【データ】蓄積用!D$2:D$10000, "&gt;=3000", 【データ】蓄積用!E$2:E$10000, "&gt;=1500")&gt;0, "〇", IF(COUNTIFS(【データ】蓄積用!A$2:A$10000, F$5, 【データ】蓄積用!C$2:C$10000, $A134, 【データ】蓄積用!Q$2:Q$10000, 1, 【データ】蓄積用!AC$2:AC$10000, "&gt;=4.0")&gt;0, "〇", "×")))</f>
        <v>×</v>
      </c>
      <c r="G134" t="str">
        <f>IF(OR($A134="", G$5=""), "", IF(COUNTIFS(【データ】蓄積用!A$2:A$10000, G$5, 【データ】蓄積用!C$2:C$10000, $A134, 【データ】蓄積用!D$2:D$10000, "&gt;=3000", 【データ】蓄積用!E$2:E$10000, "&gt;=1500")&gt;0, "〇", IF(COUNTIFS(【データ】蓄積用!A$2:A$10000, G$5, 【データ】蓄積用!C$2:C$10000, $A134, 【データ】蓄積用!Q$2:Q$10000, 1, 【データ】蓄積用!AC$2:AC$10000, "&gt;=4.0")&gt;0, "〇", "×")))</f>
        <v>×</v>
      </c>
      <c r="H134" t="str">
        <f>IF(OR($A134="", H$5=""), "", IF(COUNTIFS(【データ】蓄積用!A$2:A$10000, H$5, 【データ】蓄積用!C$2:C$10000, $A134, 【データ】蓄積用!D$2:D$10000, "&gt;=3000", 【データ】蓄積用!E$2:E$10000, "&gt;=1500")&gt;0, "〇", IF(COUNTIFS(【データ】蓄積用!A$2:A$10000, H$5, 【データ】蓄積用!C$2:C$10000, $A134, 【データ】蓄積用!Q$2:Q$10000, 1, 【データ】蓄積用!AC$2:AC$10000, "&gt;=4.0")&gt;0, "〇", "×")))</f>
        <v>〇</v>
      </c>
      <c r="I134" t="str">
        <f>IF(OR($A134="", I$5=""), "", IF(COUNTIFS(【データ】蓄積用!A$2:A$10000, I$5, 【データ】蓄積用!C$2:C$10000, $A134, 【データ】蓄積用!D$2:D$10000, "&gt;=3000", 【データ】蓄積用!E$2:E$10000, "&gt;=1500")&gt;0, "〇", IF(COUNTIFS(【データ】蓄積用!A$2:A$10000, I$5, 【データ】蓄積用!C$2:C$10000, $A134, 【データ】蓄積用!Q$2:Q$10000, 1, 【データ】蓄積用!AC$2:AC$10000, "&gt;=4.0")&gt;0, "〇", "×")))</f>
        <v>×</v>
      </c>
      <c r="J134" t="str">
        <f>IF(OR($A134="", J$5=""), "", IF(COUNTIFS(【データ】蓄積用!A$2:A$10000, J$5, 【データ】蓄積用!C$2:C$10000, $A134, 【データ】蓄積用!D$2:D$10000, "&gt;=3000", 【データ】蓄積用!E$2:E$10000, "&gt;=1500")&gt;0, "〇", IF(COUNTIFS(【データ】蓄積用!A$2:A$10000, J$5, 【データ】蓄積用!C$2:C$10000, $A134, 【データ】蓄積用!Q$2:Q$10000, 1, 【データ】蓄積用!AC$2:AC$10000, "&gt;=4.0")&gt;0, "〇", "×")))</f>
        <v>×</v>
      </c>
      <c r="K134" t="str">
        <f>IF(OR($A134="", K$5=""), "", IF(COUNTIFS(【データ】蓄積用!A$2:A$10000, K$5, 【データ】蓄積用!C$2:C$10000, $A134, 【データ】蓄積用!D$2:D$10000, "&gt;=3000", 【データ】蓄積用!E$2:E$10000, "&gt;=1500")&gt;0, "〇", IF(COUNTIFS(【データ】蓄積用!A$2:A$10000, K$5, 【データ】蓄積用!C$2:C$10000, $A134, 【データ】蓄積用!Q$2:Q$10000, 1, 【データ】蓄積用!AC$2:AC$10000, "&gt;=4.0")&gt;0, "〇", "×")))</f>
        <v>×</v>
      </c>
      <c r="L134" t="str">
        <f>IF(OR($A134="", L$5=""), "", IF(COUNTIFS(【データ】蓄積用!A$2:A$10000, L$5, 【データ】蓄積用!C$2:C$10000, $A134, 【データ】蓄積用!D$2:D$10000, "&gt;=3000", 【データ】蓄積用!E$2:E$10000, "&gt;=1500")&gt;0, "〇", IF(COUNTIFS(【データ】蓄積用!A$2:A$10000, L$5, 【データ】蓄積用!C$2:C$10000, $A134, 【データ】蓄積用!Q$2:Q$10000, 1, 【データ】蓄積用!AC$2:AC$10000, "&gt;=4.0")&gt;0, "〇", "×")))</f>
        <v>×</v>
      </c>
      <c r="M134" t="str">
        <f>IF(OR($A134="", M$5=""), "", IF(COUNTIFS(【データ】蓄積用!A$2:A$10000, M$5, 【データ】蓄積用!C$2:C$10000, $A134, 【データ】蓄積用!D$2:D$10000, "&gt;=3000", 【データ】蓄積用!E$2:E$10000, "&gt;=1500")&gt;0, "〇", IF(COUNTIFS(【データ】蓄積用!A$2:A$10000, M$5, 【データ】蓄積用!C$2:C$10000, $A134, 【データ】蓄積用!Q$2:Q$10000, 1, 【データ】蓄積用!AC$2:AC$10000, "&gt;=4.0")&gt;0, "〇", "×")))</f>
        <v>×</v>
      </c>
      <c r="N134" t="str">
        <f>IF(OR($A134="", N$5=""), "", IF(COUNTIFS(【データ】蓄積用!A$2:A$10000, N$5, 【データ】蓄積用!C$2:C$10000, $A134, 【データ】蓄積用!D$2:D$10000, "&gt;=3000", 【データ】蓄積用!E$2:E$10000, "&gt;=1500")&gt;0, "〇", IF(COUNTIFS(【データ】蓄積用!A$2:A$10000, N$5, 【データ】蓄積用!C$2:C$10000, $A134, 【データ】蓄積用!Q$2:Q$10000, 1, 【データ】蓄積用!AC$2:AC$10000, "&gt;=4.0")&gt;0, "〇", "×")))</f>
        <v>×</v>
      </c>
      <c r="O134" t="str">
        <f>IF(OR($A134="", O$5=""), "", IF(COUNTIFS(【データ】蓄積用!A$2:A$10000, O$5, 【データ】蓄積用!C$2:C$10000, $A134, 【データ】蓄積用!D$2:D$10000, "&gt;=3000", 【データ】蓄積用!E$2:E$10000, "&gt;=1500")&gt;0, "〇", IF(COUNTIFS(【データ】蓄積用!A$2:A$10000, O$5, 【データ】蓄積用!C$2:C$10000, $A134, 【データ】蓄積用!Q$2:Q$10000, 1, 【データ】蓄積用!AC$2:AC$10000, "&gt;=4.0")&gt;0, "〇", "×")))</f>
        <v>×</v>
      </c>
      <c r="P134" t="str">
        <f>IF(OR($A134="", P$5=""), "", IF(COUNTIFS(【データ】蓄積用!A$2:A$10000, P$5, 【データ】蓄積用!C$2:C$10000, $A134, 【データ】蓄積用!D$2:D$10000, "&gt;=3000", 【データ】蓄積用!E$2:E$10000, "&gt;=1500")&gt;0, "〇", IF(COUNTIFS(【データ】蓄積用!A$2:A$10000, P$5, 【データ】蓄積用!C$2:C$10000, $A134, 【データ】蓄積用!Q$2:Q$10000, 1, 【データ】蓄積用!AC$2:AC$10000, "&gt;=4.0")&gt;0, "〇", "×")))</f>
        <v>×</v>
      </c>
      <c r="Q134" t="str">
        <f>IF(OR($A134="", Q$5=""), "", IF(COUNTIFS(【データ】蓄積用!A$2:A$10000, Q$5, 【データ】蓄積用!C$2:C$10000, $A134, 【データ】蓄積用!D$2:D$10000, "&gt;=3000", 【データ】蓄積用!E$2:E$10000, "&gt;=1500")&gt;0, "〇", IF(COUNTIFS(【データ】蓄積用!A$2:A$10000, Q$5, 【データ】蓄積用!C$2:C$10000, $A134, 【データ】蓄積用!Q$2:Q$10000, 1, 【データ】蓄積用!AC$2:AC$10000, "&gt;=4.0")&gt;0, "〇", "×")))</f>
        <v>×</v>
      </c>
      <c r="R134" t="str">
        <f>IF(OR($A134="", R$5=""), "", IF(COUNTIFS(【データ】蓄積用!A$2:A$10000, R$5, 【データ】蓄積用!C$2:C$10000, $A134, 【データ】蓄積用!D$2:D$10000, "&gt;=3000", 【データ】蓄積用!E$2:E$10000, "&gt;=1500")&gt;0, "〇", IF(COUNTIFS(【データ】蓄積用!A$2:A$10000, R$5, 【データ】蓄積用!C$2:C$10000, $A134, 【データ】蓄積用!Q$2:Q$10000, 1, 【データ】蓄積用!AC$2:AC$10000, "&gt;=4.0")&gt;0, "〇", "×")))</f>
        <v>×</v>
      </c>
      <c r="S134" t="str">
        <f>IF(OR($A134="", S$5=""), "", IF(COUNTIFS(【データ】蓄積用!A$2:A$10000, S$5, 【データ】蓄積用!C$2:C$10000, $A134, 【データ】蓄積用!D$2:D$10000, "&gt;=3000", 【データ】蓄積用!E$2:E$10000, "&gt;=1500")&gt;0, "〇", IF(COUNTIFS(【データ】蓄積用!A$2:A$10000, S$5, 【データ】蓄積用!C$2:C$10000, $A134, 【データ】蓄積用!Q$2:Q$10000, 1, 【データ】蓄積用!AC$2:AC$10000, "&gt;=4.0")&gt;0, "〇", "×")))</f>
        <v>×</v>
      </c>
      <c r="T134" t="str">
        <f>IF(OR($A134="", T$5=""), "", IF(COUNTIFS(【データ】蓄積用!A$2:A$10000, T$5, 【データ】蓄積用!C$2:C$10000, $A134, 【データ】蓄積用!D$2:D$10000, "&gt;=3000", 【データ】蓄積用!E$2:E$10000, "&gt;=1500")&gt;0, "〇", IF(COUNTIFS(【データ】蓄積用!A$2:A$10000, T$5, 【データ】蓄積用!C$2:C$10000, $A134, 【データ】蓄積用!Q$2:Q$10000, 1, 【データ】蓄積用!AC$2:AC$10000, "&gt;=4.0")&gt;0, "〇", "×")))</f>
        <v>×</v>
      </c>
      <c r="U134" t="str">
        <f>IF(OR($A134="", U$5=""), "", IF(COUNTIFS(【データ】蓄積用!A$2:A$10000, U$5, 【データ】蓄積用!C$2:C$10000, $A134, 【データ】蓄積用!D$2:D$10000, "&gt;=3000", 【データ】蓄積用!E$2:E$10000, "&gt;=1500")&gt;0, "〇", IF(COUNTIFS(【データ】蓄積用!A$2:A$10000, U$5, 【データ】蓄積用!C$2:C$10000, $A134, 【データ】蓄積用!Q$2:Q$10000, 1, 【データ】蓄積用!AC$2:AC$10000, "&gt;=4.0")&gt;0, "〇", "×")))</f>
        <v>×</v>
      </c>
      <c r="V134" t="str">
        <f>IF(OR($A134="", V$5=""), "", IF(COUNTIFS(【データ】蓄積用!A$2:A$10000, V$5, 【データ】蓄積用!C$2:C$10000, $A134, 【データ】蓄積用!D$2:D$10000, "&gt;=3000", 【データ】蓄積用!E$2:E$10000, "&gt;=1500")&gt;0, "〇", IF(COUNTIFS(【データ】蓄積用!A$2:A$10000, V$5, 【データ】蓄積用!C$2:C$10000, $A134, 【データ】蓄積用!Q$2:Q$10000, 1, 【データ】蓄積用!AC$2:AC$10000, "&gt;=4.0")&gt;0, "〇", "×")))</f>
        <v>×</v>
      </c>
      <c r="W134" t="str">
        <f>IF(OR($A134="", W$5=""), "", IF(COUNTIFS(【データ】蓄積用!A$2:A$10000, W$5, 【データ】蓄積用!C$2:C$10000, $A134, 【データ】蓄積用!D$2:D$10000, "&gt;=3000", 【データ】蓄積用!E$2:E$10000, "&gt;=1500")&gt;0, "〇", IF(COUNTIFS(【データ】蓄積用!A$2:A$10000, W$5, 【データ】蓄積用!C$2:C$10000, $A134, 【データ】蓄積用!Q$2:Q$10000, 1, 【データ】蓄積用!AC$2:AC$10000, "&gt;=4.0")&gt;0, "〇", "×")))</f>
        <v>×</v>
      </c>
      <c r="X134" t="str">
        <f>IF(OR($A134="", X$5=""), "", IF(COUNTIFS(【データ】蓄積用!A$2:A$10000, X$5, 【データ】蓄積用!C$2:C$10000, $A134, 【データ】蓄積用!D$2:D$10000, "&gt;=3000", 【データ】蓄積用!E$2:E$10000, "&gt;=1500")&gt;0, "〇", IF(COUNTIFS(【データ】蓄積用!A$2:A$10000, X$5, 【データ】蓄積用!C$2:C$10000, $A134, 【データ】蓄積用!Q$2:Q$10000, 1, 【データ】蓄積用!AC$2:AC$10000, "&gt;=4.0")&gt;0, "〇", "×")))</f>
        <v>×</v>
      </c>
      <c r="Y134" t="str">
        <f>IF(OR($A134="", Y$5=""), "", IF(COUNTIFS(【データ】蓄積用!A$2:A$10000, Y$5, 【データ】蓄積用!C$2:C$10000, $A134, 【データ】蓄積用!D$2:D$10000, "&gt;=3000", 【データ】蓄積用!E$2:E$10000, "&gt;=1500")&gt;0, "〇", IF(COUNTIFS(【データ】蓄積用!A$2:A$10000, Y$5, 【データ】蓄積用!C$2:C$10000, $A134, 【データ】蓄積用!Q$2:Q$10000, 1, 【データ】蓄積用!AC$2:AC$10000, "&gt;=4.0")&gt;0, "〇", "×")))</f>
        <v>×</v>
      </c>
      <c r="Z134" t="str">
        <f>IF(OR($A134="", Z$5=""), "", IF(COUNTIFS(【データ】蓄積用!A$2:A$10000, Z$5, 【データ】蓄積用!C$2:C$10000, $A134, 【データ】蓄積用!D$2:D$10000, "&gt;=3000", 【データ】蓄積用!E$2:E$10000, "&gt;=1500")&gt;0, "〇", IF(COUNTIFS(【データ】蓄積用!A$2:A$10000, Z$5, 【データ】蓄積用!C$2:C$10000, $A134, 【データ】蓄積用!Q$2:Q$10000, 1, 【データ】蓄積用!AC$2:AC$10000, "&gt;=4.0")&gt;0, "〇", "×")))</f>
        <v>×</v>
      </c>
      <c r="AA134" t="str">
        <f>IF(OR($A134="", AA$5=""), "", IF(COUNTIFS(【データ】蓄積用!A$2:A$10000, AA$5, 【データ】蓄積用!C$2:C$10000, $A134, 【データ】蓄積用!D$2:D$10000, "&gt;=3000", 【データ】蓄積用!E$2:E$10000, "&gt;=1500")&gt;0, "〇", IF(COUNTIFS(【データ】蓄積用!A$2:A$10000, AA$5, 【データ】蓄積用!C$2:C$10000, $A134, 【データ】蓄積用!Q$2:Q$10000, 1, 【データ】蓄積用!AC$2:AC$10000, "&gt;=4.0")&gt;0, "〇", "×")))</f>
        <v>×</v>
      </c>
      <c r="AB134" t="str">
        <f>IF(OR($A134="", AB$5=""), "", IF(COUNTIFS(【データ】蓄積用!A$2:A$10000, AB$5, 【データ】蓄積用!C$2:C$10000, $A134, 【データ】蓄積用!D$2:D$10000, "&gt;=3000", 【データ】蓄積用!E$2:E$10000, "&gt;=1500")&gt;0, "〇", IF(COUNTIFS(【データ】蓄積用!A$2:A$10000, AB$5, 【データ】蓄積用!C$2:C$10000, $A134, 【データ】蓄積用!Q$2:Q$10000, 1, 【データ】蓄積用!AC$2:AC$10000, "&gt;=4.0")&gt;0, "〇", "×")))</f>
        <v>×</v>
      </c>
      <c r="AC134" t="str">
        <f>IF(OR($A134="", AC$5=""), "", IF(COUNTIFS(【データ】蓄積用!A$2:A$10000, AC$5, 【データ】蓄積用!C$2:C$10000, $A134, 【データ】蓄積用!D$2:D$10000, "&gt;=3000", 【データ】蓄積用!E$2:E$10000, "&gt;=1500")&gt;0, "〇", IF(COUNTIFS(【データ】蓄積用!A$2:A$10000, AC$5, 【データ】蓄積用!C$2:C$10000, $A134, 【データ】蓄積用!Q$2:Q$10000, 1, 【データ】蓄積用!AC$2:AC$10000, "&gt;=4.0")&gt;0, "〇", "×")))</f>
        <v>×</v>
      </c>
      <c r="AD134" t="str">
        <f>IF(OR($A134="", AD$5=""), "", IF(COUNTIFS(【データ】蓄積用!A$2:A$10000, AD$5, 【データ】蓄積用!C$2:C$10000, $A134, 【データ】蓄積用!D$2:D$10000, "&gt;=3000", 【データ】蓄積用!E$2:E$10000, "&gt;=1500")&gt;0, "〇", IF(COUNTIFS(【データ】蓄積用!A$2:A$10000, AD$5, 【データ】蓄積用!C$2:C$10000, $A134, 【データ】蓄積用!Q$2:Q$10000, 1, 【データ】蓄積用!AC$2:AC$10000, "&gt;=4.0")&gt;0, "〇", "×")))</f>
        <v>〇</v>
      </c>
      <c r="AE134" t="str">
        <f>IF(OR($A134="", AE$5=""), "", IF(COUNTIFS(【データ】蓄積用!A$2:A$10000, AE$5, 【データ】蓄積用!C$2:C$10000, $A134, 【データ】蓄積用!D$2:D$10000, "&gt;=3000", 【データ】蓄積用!E$2:E$10000, "&gt;=1500")&gt;0, "〇", IF(COUNTIFS(【データ】蓄積用!A$2:A$10000, AE$5, 【データ】蓄積用!C$2:C$10000, $A134, 【データ】蓄積用!Q$2:Q$10000, 1, 【データ】蓄積用!AC$2:AC$10000, "&gt;=4.0")&gt;0, "〇", "×")))</f>
        <v>×</v>
      </c>
      <c r="AF134" t="str">
        <f>IF(OR($A134="", AF$5=""), "", IF(COUNTIFS(【データ】蓄積用!A$2:A$10000, AF$5, 【データ】蓄積用!C$2:C$10000, $A134, 【データ】蓄積用!D$2:D$10000, "&gt;=3000", 【データ】蓄積用!E$2:E$10000, "&gt;=1500")&gt;0, "〇", IF(COUNTIFS(【データ】蓄積用!A$2:A$10000, AF$5, 【データ】蓄積用!C$2:C$10000, $A134, 【データ】蓄積用!Q$2:Q$10000, 1, 【データ】蓄積用!AC$2:AC$10000, "&gt;=4.0")&gt;0, "〇", "×")))</f>
        <v>×</v>
      </c>
      <c r="AG134" t="str">
        <f>IF(OR($A134="", AG$5=""), "", IF(COUNTIFS(【データ】蓄積用!A$2:A$10000, AG$5, 【データ】蓄積用!C$2:C$10000, $A134, 【データ】蓄積用!D$2:D$10000, "&gt;=3000", 【データ】蓄積用!E$2:E$10000, "&gt;=1500")&gt;0, "〇", IF(COUNTIFS(【データ】蓄積用!A$2:A$10000, AG$5, 【データ】蓄積用!C$2:C$10000, $A134, 【データ】蓄積用!Q$2:Q$10000, 1, 【データ】蓄積用!AC$2:AC$10000, "&gt;=4.0")&gt;0, "〇", "×")))</f>
        <v>×</v>
      </c>
      <c r="AH134" t="str">
        <f>IF(OR($A134="", AH$5=""), "", IF(COUNTIFS(【データ】蓄積用!A$2:A$10000, AH$5, 【データ】蓄積用!C$2:C$10000, $A134, 【データ】蓄積用!D$2:D$10000, "&gt;=3000", 【データ】蓄積用!E$2:E$10000, "&gt;=1500")&gt;0, "〇", IF(COUNTIFS(【データ】蓄積用!A$2:A$10000, AH$5, 【データ】蓄積用!C$2:C$10000, $A134, 【データ】蓄積用!Q$2:Q$10000, 1, 【データ】蓄積用!AC$2:AC$10000, "&gt;=4.0")&gt;0, "〇", "×")))</f>
        <v>×</v>
      </c>
      <c r="AI134" t="str">
        <f>IF(OR($A134="", AI$5=""), "", IF(COUNTIFS(【データ】蓄積用!A$2:A$10000, AI$5, 【データ】蓄積用!C$2:C$10000, $A134, 【データ】蓄積用!D$2:D$10000, "&gt;=3000", 【データ】蓄積用!E$2:E$10000, "&gt;=1500")&gt;0, "〇", IF(COUNTIFS(【データ】蓄積用!A$2:A$10000, AI$5, 【データ】蓄積用!C$2:C$10000, $A134, 【データ】蓄積用!Q$2:Q$10000, 1, 【データ】蓄積用!AC$2:AC$10000, "&gt;=4.0")&gt;0, "〇", "×")))</f>
        <v>×</v>
      </c>
      <c r="AJ134" t="str">
        <f>IF(OR($A134="", AJ$5=""), "", IF(COUNTIFS(【データ】蓄積用!A$2:A$10000, AJ$5, 【データ】蓄積用!C$2:C$10000, $A134, 【データ】蓄積用!D$2:D$10000, "&gt;=3000", 【データ】蓄積用!E$2:E$10000, "&gt;=1500")&gt;0, "〇", IF(COUNTIFS(【データ】蓄積用!A$2:A$10000, AJ$5, 【データ】蓄積用!C$2:C$10000, $A134, 【データ】蓄積用!Q$2:Q$10000, 1, 【データ】蓄積用!AC$2:AC$10000, "&gt;=4.0")&gt;0, "〇", "×")))</f>
        <v>×</v>
      </c>
      <c r="AK134" t="str">
        <f>IF(OR($A134="", AK$5=""), "", IF(COUNTIFS(【データ】蓄積用!A$2:A$10000, AK$5, 【データ】蓄積用!C$2:C$10000, $A134, 【データ】蓄積用!D$2:D$10000, "&gt;=3000", 【データ】蓄積用!E$2:E$10000, "&gt;=1500")&gt;0, "〇", IF(COUNTIFS(【データ】蓄積用!A$2:A$10000, AK$5, 【データ】蓄積用!C$2:C$10000, $A134, 【データ】蓄積用!Q$2:Q$10000, 1, 【データ】蓄積用!AC$2:AC$10000, "&gt;=4.0")&gt;0, "〇", "×")))</f>
        <v>×</v>
      </c>
      <c r="AL134" t="str">
        <f>IF(OR($A134="", AL$5=""), "", IF(COUNTIFS(【データ】蓄積用!A$2:A$10000, AL$5, 【データ】蓄積用!C$2:C$10000, $A134, 【データ】蓄積用!D$2:D$10000, "&gt;=3000", 【データ】蓄積用!E$2:E$10000, "&gt;=1500")&gt;0, "〇", IF(COUNTIFS(【データ】蓄積用!A$2:A$10000, AL$5, 【データ】蓄積用!C$2:C$10000, $A134, 【データ】蓄積用!Q$2:Q$10000, 1, 【データ】蓄積用!AC$2:AC$10000, "&gt;=4.0")&gt;0, "〇", "×")))</f>
        <v>×</v>
      </c>
      <c r="AM134" t="str">
        <f>IF(OR($A134="", AM$5=""), "", IF(COUNTIFS(【データ】蓄積用!A$2:A$10000, AM$5, 【データ】蓄積用!C$2:C$10000, $A134, 【データ】蓄積用!D$2:D$10000, "&gt;=3000", 【データ】蓄積用!E$2:E$10000, "&gt;=1500")&gt;0, "〇", IF(COUNTIFS(【データ】蓄積用!A$2:A$10000, AM$5, 【データ】蓄積用!C$2:C$10000, $A134, 【データ】蓄積用!Q$2:Q$10000, 1, 【データ】蓄積用!AC$2:AC$10000, "&gt;=4.0")&gt;0, "〇", "×")))</f>
        <v>×</v>
      </c>
      <c r="AN134" t="str">
        <f>IF(OR($A134="", AN$5=""), "", IF(COUNTIFS(【データ】蓄積用!A$2:A$10000, AN$5, 【データ】蓄積用!C$2:C$10000, $A134, 【データ】蓄積用!D$2:D$10000, "&gt;=3000", 【データ】蓄積用!E$2:E$10000, "&gt;=1500")&gt;0, "〇", IF(COUNTIFS(【データ】蓄積用!A$2:A$10000, AN$5, 【データ】蓄積用!C$2:C$10000, $A134, 【データ】蓄積用!Q$2:Q$10000, 1, 【データ】蓄積用!AC$2:AC$10000, "&gt;=4.0")&gt;0, "〇", "×")))</f>
        <v>〇</v>
      </c>
      <c r="AO134" t="str">
        <f>IF(OR($A134="", AO$5=""), "", IF(COUNTIFS(【データ】蓄積用!A$2:A$10000, AO$5, 【データ】蓄積用!C$2:C$10000, $A134, 【データ】蓄積用!D$2:D$10000, "&gt;=3000", 【データ】蓄積用!E$2:E$10000, "&gt;=1500")&gt;0, "〇", IF(COUNTIFS(【データ】蓄積用!A$2:A$10000, AO$5, 【データ】蓄積用!C$2:C$10000, $A134, 【データ】蓄積用!Q$2:Q$10000, 1, 【データ】蓄積用!AC$2:AC$10000, "&gt;=4.0")&gt;0, "〇", "×")))</f>
        <v>×</v>
      </c>
      <c r="AP134" t="str">
        <f>IF(OR($A134="", AP$5=""), "", IF(COUNTIFS(【データ】蓄積用!A$2:A$10000, AP$5, 【データ】蓄積用!C$2:C$10000, $A134, 【データ】蓄積用!D$2:D$10000, "&gt;=3000", 【データ】蓄積用!E$2:E$10000, "&gt;=1500")&gt;0, "〇", IF(COUNTIFS(【データ】蓄積用!A$2:A$10000, AP$5, 【データ】蓄積用!C$2:C$10000, $A134, 【データ】蓄積用!Q$2:Q$10000, 1, 【データ】蓄積用!AC$2:AC$10000, "&gt;=4.0")&gt;0, "〇", "×")))</f>
        <v>×</v>
      </c>
      <c r="AQ134" t="str">
        <f>IF(OR($A134="", AQ$5=""), "", IF(COUNTIFS(【データ】蓄積用!A$2:A$10000, AQ$5, 【データ】蓄積用!C$2:C$10000, $A134, 【データ】蓄積用!D$2:D$10000, "&gt;=3000", 【データ】蓄積用!E$2:E$10000, "&gt;=1500")&gt;0, "〇", IF(COUNTIFS(【データ】蓄積用!A$2:A$10000, AQ$5, 【データ】蓄積用!C$2:C$10000, $A134, 【データ】蓄積用!Q$2:Q$10000, 1, 【データ】蓄積用!AC$2:AC$10000, "&gt;=4.0")&gt;0, "〇", "×")))</f>
        <v>×</v>
      </c>
      <c r="AR134" t="str">
        <f>IF(OR($A134="", AR$5=""), "", IF(COUNTIFS(【データ】蓄積用!A$2:A$10000, AR$5, 【データ】蓄積用!C$2:C$10000, $A134, 【データ】蓄積用!D$2:D$10000, "&gt;=3000", 【データ】蓄積用!E$2:E$10000, "&gt;=1500")&gt;0, "〇", IF(COUNTIFS(【データ】蓄積用!A$2:A$10000, AR$5, 【データ】蓄積用!C$2:C$10000, $A134, 【データ】蓄積用!Q$2:Q$10000, 1, 【データ】蓄積用!AC$2:AC$10000, "&gt;=4.0")&gt;0, "〇", "×")))</f>
        <v>×</v>
      </c>
      <c r="AS134" t="str">
        <f>IF(OR($A134="", AS$5=""), "", IF(COUNTIFS(【データ】蓄積用!A$2:A$10000, AS$5, 【データ】蓄積用!C$2:C$10000, $A134, 【データ】蓄積用!D$2:D$10000, "&gt;=3000", 【データ】蓄積用!E$2:E$10000, "&gt;=1500")&gt;0, "〇", IF(COUNTIFS(【データ】蓄積用!A$2:A$10000, AS$5, 【データ】蓄積用!C$2:C$10000, $A134, 【データ】蓄積用!Q$2:Q$10000, 1, 【データ】蓄積用!AC$2:AC$10000, "&gt;=4.0")&gt;0, "〇", "×")))</f>
        <v>〇</v>
      </c>
      <c r="AT134" t="str">
        <f>IF(OR($A134="", AT$5=""), "", IF(COUNTIFS(【データ】蓄積用!A$2:A$10000, AT$5, 【データ】蓄積用!C$2:C$10000, $A134, 【データ】蓄積用!D$2:D$10000, "&gt;=3000", 【データ】蓄積用!E$2:E$10000, "&gt;=1500")&gt;0, "〇", IF(COUNTIFS(【データ】蓄積用!A$2:A$10000, AT$5, 【データ】蓄積用!C$2:C$10000, $A134, 【データ】蓄積用!Q$2:Q$10000, 1, 【データ】蓄積用!AC$2:AC$10000, "&gt;=4.0")&gt;0, "〇", "×")))</f>
        <v>×</v>
      </c>
      <c r="AU134" t="str">
        <f>IF(OR($A134="", AU$5=""), "", IF(COUNTIFS(【データ】蓄積用!A$2:A$10000, AU$5, 【データ】蓄積用!C$2:C$10000, $A134, 【データ】蓄積用!D$2:D$10000, "&gt;=3000", 【データ】蓄積用!E$2:E$10000, "&gt;=1500")&gt;0, "〇", IF(COUNTIFS(【データ】蓄積用!A$2:A$10000, AU$5, 【データ】蓄積用!C$2:C$10000, $A134, 【データ】蓄積用!Q$2:Q$10000, 1, 【データ】蓄積用!AC$2:AC$10000, "&gt;=4.0")&gt;0, "〇", "×")))</f>
        <v>×</v>
      </c>
      <c r="AV134" t="str">
        <f>IF(OR($A134="", AV$5=""), "", IF(COUNTIFS(【データ】蓄積用!A$2:A$10000, AV$5, 【データ】蓄積用!C$2:C$10000, $A134, 【データ】蓄積用!D$2:D$10000, "&gt;=3000", 【データ】蓄積用!E$2:E$10000, "&gt;=1500")&gt;0, "〇", IF(COUNTIFS(【データ】蓄積用!A$2:A$10000, AV$5, 【データ】蓄積用!C$2:C$10000, $A134, 【データ】蓄積用!Q$2:Q$10000, 1, 【データ】蓄積用!AC$2:AC$10000, "&gt;=4.0")&gt;0, "〇", "×")))</f>
        <v>×</v>
      </c>
      <c r="AW134" t="str">
        <f>IF(OR($A134="", AW$5=""), "", IF(COUNTIFS(【データ】蓄積用!A$2:A$10000, AW$5, 【データ】蓄積用!C$2:C$10000, $A134, 【データ】蓄積用!D$2:D$10000, "&gt;=3000", 【データ】蓄積用!E$2:E$10000, "&gt;=1500")&gt;0, "〇", IF(COUNTIFS(【データ】蓄積用!A$2:A$10000, AW$5, 【データ】蓄積用!C$2:C$10000, $A134, 【データ】蓄積用!Q$2:Q$10000, 1, 【データ】蓄積用!AC$2:AC$10000, "&gt;=4.0")&gt;0, "〇", "×")))</f>
        <v>×</v>
      </c>
      <c r="AX134" t="str">
        <f>IF(OR($A134="", AX$5=""), "", IF(COUNTIFS(【データ】蓄積用!A$2:A$10000, AX$5, 【データ】蓄積用!C$2:C$10000, $A134, 【データ】蓄積用!D$2:D$10000, "&gt;=3000", 【データ】蓄積用!E$2:E$10000, "&gt;=1500")&gt;0, "〇", IF(COUNTIFS(【データ】蓄積用!A$2:A$10000, AX$5, 【データ】蓄積用!C$2:C$10000, $A134, 【データ】蓄積用!Q$2:Q$10000, 1, 【データ】蓄積用!AC$2:AC$10000, "&gt;=4.0")&gt;0, "〇", "×")))</f>
        <v>〇</v>
      </c>
      <c r="AY134" t="str">
        <f>IF(OR($A134="", AY$5=""), "", IF(COUNTIFS(【データ】蓄積用!A$2:A$10000, AY$5, 【データ】蓄積用!C$2:C$10000, $A134, 【データ】蓄積用!D$2:D$10000, "&gt;=3000", 【データ】蓄積用!E$2:E$10000, "&gt;=1500")&gt;0, "〇", IF(COUNTIFS(【データ】蓄積用!A$2:A$10000, AY$5, 【データ】蓄積用!C$2:C$10000, $A134, 【データ】蓄積用!Q$2:Q$10000, 1, 【データ】蓄積用!AC$2:AC$10000, "&gt;=4.0")&gt;0, "〇", "×")))</f>
        <v/>
      </c>
    </row>
    <row r="135" spans="1:51">
      <c r="A135">
        <v>757</v>
      </c>
      <c r="B135" t="str">
        <f>IF(OR($A135="", B$5=""), "", IF(COUNTIFS(【データ】蓄積用!A$2:A$10000, B$5, 【データ】蓄積用!C$2:C$10000, $A135, 【データ】蓄積用!D$2:D$10000, "&gt;=3000", 【データ】蓄積用!E$2:E$10000, "&gt;=1500")&gt;0, "〇", IF(COUNTIFS(【データ】蓄積用!A$2:A$10000, B$5, 【データ】蓄積用!C$2:C$10000, $A135, 【データ】蓄積用!Q$2:Q$10000, 1, 【データ】蓄積用!AC$2:AC$10000, "&gt;=4.0")&gt;0, "〇", "×")))</f>
        <v>×</v>
      </c>
      <c r="C135" t="str">
        <f>IF(OR($A135="", C$5=""), "", IF(COUNTIFS(【データ】蓄積用!A$2:A$10000, C$5, 【データ】蓄積用!C$2:C$10000, $A135, 【データ】蓄積用!D$2:D$10000, "&gt;=3000", 【データ】蓄積用!E$2:E$10000, "&gt;=1500")&gt;0, "〇", IF(COUNTIFS(【データ】蓄積用!A$2:A$10000, C$5, 【データ】蓄積用!C$2:C$10000, $A135, 【データ】蓄積用!Q$2:Q$10000, 1, 【データ】蓄積用!AC$2:AC$10000, "&gt;=4.0")&gt;0, "〇", "×")))</f>
        <v>×</v>
      </c>
      <c r="D135" t="str">
        <f>IF(OR($A135="", D$5=""), "", IF(COUNTIFS(【データ】蓄積用!A$2:A$10000, D$5, 【データ】蓄積用!C$2:C$10000, $A135, 【データ】蓄積用!D$2:D$10000, "&gt;=3000", 【データ】蓄積用!E$2:E$10000, "&gt;=1500")&gt;0, "〇", IF(COUNTIFS(【データ】蓄積用!A$2:A$10000, D$5, 【データ】蓄積用!C$2:C$10000, $A135, 【データ】蓄積用!Q$2:Q$10000, 1, 【データ】蓄積用!AC$2:AC$10000, "&gt;=4.0")&gt;0, "〇", "×")))</f>
        <v>×</v>
      </c>
      <c r="E135" t="str">
        <f>IF(OR($A135="", E$5=""), "", IF(COUNTIFS(【データ】蓄積用!A$2:A$10000, E$5, 【データ】蓄積用!C$2:C$10000, $A135, 【データ】蓄積用!D$2:D$10000, "&gt;=3000", 【データ】蓄積用!E$2:E$10000, "&gt;=1500")&gt;0, "〇", IF(COUNTIFS(【データ】蓄積用!A$2:A$10000, E$5, 【データ】蓄積用!C$2:C$10000, $A135, 【データ】蓄積用!Q$2:Q$10000, 1, 【データ】蓄積用!AC$2:AC$10000, "&gt;=4.0")&gt;0, "〇", "×")))</f>
        <v>×</v>
      </c>
      <c r="F135" t="str">
        <f>IF(OR($A135="", F$5=""), "", IF(COUNTIFS(【データ】蓄積用!A$2:A$10000, F$5, 【データ】蓄積用!C$2:C$10000, $A135, 【データ】蓄積用!D$2:D$10000, "&gt;=3000", 【データ】蓄積用!E$2:E$10000, "&gt;=1500")&gt;0, "〇", IF(COUNTIFS(【データ】蓄積用!A$2:A$10000, F$5, 【データ】蓄積用!C$2:C$10000, $A135, 【データ】蓄積用!Q$2:Q$10000, 1, 【データ】蓄積用!AC$2:AC$10000, "&gt;=4.0")&gt;0, "〇", "×")))</f>
        <v>×</v>
      </c>
      <c r="G135" t="str">
        <f>IF(OR($A135="", G$5=""), "", IF(COUNTIFS(【データ】蓄積用!A$2:A$10000, G$5, 【データ】蓄積用!C$2:C$10000, $A135, 【データ】蓄積用!D$2:D$10000, "&gt;=3000", 【データ】蓄積用!E$2:E$10000, "&gt;=1500")&gt;0, "〇", IF(COUNTIFS(【データ】蓄積用!A$2:A$10000, G$5, 【データ】蓄積用!C$2:C$10000, $A135, 【データ】蓄積用!Q$2:Q$10000, 1, 【データ】蓄積用!AC$2:AC$10000, "&gt;=4.0")&gt;0, "〇", "×")))</f>
        <v>×</v>
      </c>
      <c r="H135" t="str">
        <f>IF(OR($A135="", H$5=""), "", IF(COUNTIFS(【データ】蓄積用!A$2:A$10000, H$5, 【データ】蓄積用!C$2:C$10000, $A135, 【データ】蓄積用!D$2:D$10000, "&gt;=3000", 【データ】蓄積用!E$2:E$10000, "&gt;=1500")&gt;0, "〇", IF(COUNTIFS(【データ】蓄積用!A$2:A$10000, H$5, 【データ】蓄積用!C$2:C$10000, $A135, 【データ】蓄積用!Q$2:Q$10000, 1, 【データ】蓄積用!AC$2:AC$10000, "&gt;=4.0")&gt;0, "〇", "×")))</f>
        <v>×</v>
      </c>
      <c r="I135" t="str">
        <f>IF(OR($A135="", I$5=""), "", IF(COUNTIFS(【データ】蓄積用!A$2:A$10000, I$5, 【データ】蓄積用!C$2:C$10000, $A135, 【データ】蓄積用!D$2:D$10000, "&gt;=3000", 【データ】蓄積用!E$2:E$10000, "&gt;=1500")&gt;0, "〇", IF(COUNTIFS(【データ】蓄積用!A$2:A$10000, I$5, 【データ】蓄積用!C$2:C$10000, $A135, 【データ】蓄積用!Q$2:Q$10000, 1, 【データ】蓄積用!AC$2:AC$10000, "&gt;=4.0")&gt;0, "〇", "×")))</f>
        <v>×</v>
      </c>
      <c r="J135" t="str">
        <f>IF(OR($A135="", J$5=""), "", IF(COUNTIFS(【データ】蓄積用!A$2:A$10000, J$5, 【データ】蓄積用!C$2:C$10000, $A135, 【データ】蓄積用!D$2:D$10000, "&gt;=3000", 【データ】蓄積用!E$2:E$10000, "&gt;=1500")&gt;0, "〇", IF(COUNTIFS(【データ】蓄積用!A$2:A$10000, J$5, 【データ】蓄積用!C$2:C$10000, $A135, 【データ】蓄積用!Q$2:Q$10000, 1, 【データ】蓄積用!AC$2:AC$10000, "&gt;=4.0")&gt;0, "〇", "×")))</f>
        <v>×</v>
      </c>
      <c r="K135" t="str">
        <f>IF(OR($A135="", K$5=""), "", IF(COUNTIFS(【データ】蓄積用!A$2:A$10000, K$5, 【データ】蓄積用!C$2:C$10000, $A135, 【データ】蓄積用!D$2:D$10000, "&gt;=3000", 【データ】蓄積用!E$2:E$10000, "&gt;=1500")&gt;0, "〇", IF(COUNTIFS(【データ】蓄積用!A$2:A$10000, K$5, 【データ】蓄積用!C$2:C$10000, $A135, 【データ】蓄積用!Q$2:Q$10000, 1, 【データ】蓄積用!AC$2:AC$10000, "&gt;=4.0")&gt;0, "〇", "×")))</f>
        <v>×</v>
      </c>
      <c r="L135" t="str">
        <f>IF(OR($A135="", L$5=""), "", IF(COUNTIFS(【データ】蓄積用!A$2:A$10000, L$5, 【データ】蓄積用!C$2:C$10000, $A135, 【データ】蓄積用!D$2:D$10000, "&gt;=3000", 【データ】蓄積用!E$2:E$10000, "&gt;=1500")&gt;0, "〇", IF(COUNTIFS(【データ】蓄積用!A$2:A$10000, L$5, 【データ】蓄積用!C$2:C$10000, $A135, 【データ】蓄積用!Q$2:Q$10000, 1, 【データ】蓄積用!AC$2:AC$10000, "&gt;=4.0")&gt;0, "〇", "×")))</f>
        <v>×</v>
      </c>
      <c r="M135" t="str">
        <f>IF(OR($A135="", M$5=""), "", IF(COUNTIFS(【データ】蓄積用!A$2:A$10000, M$5, 【データ】蓄積用!C$2:C$10000, $A135, 【データ】蓄積用!D$2:D$10000, "&gt;=3000", 【データ】蓄積用!E$2:E$10000, "&gt;=1500")&gt;0, "〇", IF(COUNTIFS(【データ】蓄積用!A$2:A$10000, M$5, 【データ】蓄積用!C$2:C$10000, $A135, 【データ】蓄積用!Q$2:Q$10000, 1, 【データ】蓄積用!AC$2:AC$10000, "&gt;=4.0")&gt;0, "〇", "×")))</f>
        <v>〇</v>
      </c>
      <c r="N135" t="str">
        <f>IF(OR($A135="", N$5=""), "", IF(COUNTIFS(【データ】蓄積用!A$2:A$10000, N$5, 【データ】蓄積用!C$2:C$10000, $A135, 【データ】蓄積用!D$2:D$10000, "&gt;=3000", 【データ】蓄積用!E$2:E$10000, "&gt;=1500")&gt;0, "〇", IF(COUNTIFS(【データ】蓄積用!A$2:A$10000, N$5, 【データ】蓄積用!C$2:C$10000, $A135, 【データ】蓄積用!Q$2:Q$10000, 1, 【データ】蓄積用!AC$2:AC$10000, "&gt;=4.0")&gt;0, "〇", "×")))</f>
        <v>×</v>
      </c>
      <c r="O135" t="str">
        <f>IF(OR($A135="", O$5=""), "", IF(COUNTIFS(【データ】蓄積用!A$2:A$10000, O$5, 【データ】蓄積用!C$2:C$10000, $A135, 【データ】蓄積用!D$2:D$10000, "&gt;=3000", 【データ】蓄積用!E$2:E$10000, "&gt;=1500")&gt;0, "〇", IF(COUNTIFS(【データ】蓄積用!A$2:A$10000, O$5, 【データ】蓄積用!C$2:C$10000, $A135, 【データ】蓄積用!Q$2:Q$10000, 1, 【データ】蓄積用!AC$2:AC$10000, "&gt;=4.0")&gt;0, "〇", "×")))</f>
        <v>×</v>
      </c>
      <c r="P135" t="str">
        <f>IF(OR($A135="", P$5=""), "", IF(COUNTIFS(【データ】蓄積用!A$2:A$10000, P$5, 【データ】蓄積用!C$2:C$10000, $A135, 【データ】蓄積用!D$2:D$10000, "&gt;=3000", 【データ】蓄積用!E$2:E$10000, "&gt;=1500")&gt;0, "〇", IF(COUNTIFS(【データ】蓄積用!A$2:A$10000, P$5, 【データ】蓄積用!C$2:C$10000, $A135, 【データ】蓄積用!Q$2:Q$10000, 1, 【データ】蓄積用!AC$2:AC$10000, "&gt;=4.0")&gt;0, "〇", "×")))</f>
        <v>×</v>
      </c>
      <c r="Q135" t="str">
        <f>IF(OR($A135="", Q$5=""), "", IF(COUNTIFS(【データ】蓄積用!A$2:A$10000, Q$5, 【データ】蓄積用!C$2:C$10000, $A135, 【データ】蓄積用!D$2:D$10000, "&gt;=3000", 【データ】蓄積用!E$2:E$10000, "&gt;=1500")&gt;0, "〇", IF(COUNTIFS(【データ】蓄積用!A$2:A$10000, Q$5, 【データ】蓄積用!C$2:C$10000, $A135, 【データ】蓄積用!Q$2:Q$10000, 1, 【データ】蓄積用!AC$2:AC$10000, "&gt;=4.0")&gt;0, "〇", "×")))</f>
        <v>×</v>
      </c>
      <c r="R135" t="str">
        <f>IF(OR($A135="", R$5=""), "", IF(COUNTIFS(【データ】蓄積用!A$2:A$10000, R$5, 【データ】蓄積用!C$2:C$10000, $A135, 【データ】蓄積用!D$2:D$10000, "&gt;=3000", 【データ】蓄積用!E$2:E$10000, "&gt;=1500")&gt;0, "〇", IF(COUNTIFS(【データ】蓄積用!A$2:A$10000, R$5, 【データ】蓄積用!C$2:C$10000, $A135, 【データ】蓄積用!Q$2:Q$10000, 1, 【データ】蓄積用!AC$2:AC$10000, "&gt;=4.0")&gt;0, "〇", "×")))</f>
        <v>×</v>
      </c>
      <c r="S135" t="str">
        <f>IF(OR($A135="", S$5=""), "", IF(COUNTIFS(【データ】蓄積用!A$2:A$10000, S$5, 【データ】蓄積用!C$2:C$10000, $A135, 【データ】蓄積用!D$2:D$10000, "&gt;=3000", 【データ】蓄積用!E$2:E$10000, "&gt;=1500")&gt;0, "〇", IF(COUNTIFS(【データ】蓄積用!A$2:A$10000, S$5, 【データ】蓄積用!C$2:C$10000, $A135, 【データ】蓄積用!Q$2:Q$10000, 1, 【データ】蓄積用!AC$2:AC$10000, "&gt;=4.0")&gt;0, "〇", "×")))</f>
        <v>×</v>
      </c>
      <c r="T135" t="str">
        <f>IF(OR($A135="", T$5=""), "", IF(COUNTIFS(【データ】蓄積用!A$2:A$10000, T$5, 【データ】蓄積用!C$2:C$10000, $A135, 【データ】蓄積用!D$2:D$10000, "&gt;=3000", 【データ】蓄積用!E$2:E$10000, "&gt;=1500")&gt;0, "〇", IF(COUNTIFS(【データ】蓄積用!A$2:A$10000, T$5, 【データ】蓄積用!C$2:C$10000, $A135, 【データ】蓄積用!Q$2:Q$10000, 1, 【データ】蓄積用!AC$2:AC$10000, "&gt;=4.0")&gt;0, "〇", "×")))</f>
        <v>×</v>
      </c>
      <c r="U135" t="str">
        <f>IF(OR($A135="", U$5=""), "", IF(COUNTIFS(【データ】蓄積用!A$2:A$10000, U$5, 【データ】蓄積用!C$2:C$10000, $A135, 【データ】蓄積用!D$2:D$10000, "&gt;=3000", 【データ】蓄積用!E$2:E$10000, "&gt;=1500")&gt;0, "〇", IF(COUNTIFS(【データ】蓄積用!A$2:A$10000, U$5, 【データ】蓄積用!C$2:C$10000, $A135, 【データ】蓄積用!Q$2:Q$10000, 1, 【データ】蓄積用!AC$2:AC$10000, "&gt;=4.0")&gt;0, "〇", "×")))</f>
        <v>×</v>
      </c>
      <c r="V135" t="str">
        <f>IF(OR($A135="", V$5=""), "", IF(COUNTIFS(【データ】蓄積用!A$2:A$10000, V$5, 【データ】蓄積用!C$2:C$10000, $A135, 【データ】蓄積用!D$2:D$10000, "&gt;=3000", 【データ】蓄積用!E$2:E$10000, "&gt;=1500")&gt;0, "〇", IF(COUNTIFS(【データ】蓄積用!A$2:A$10000, V$5, 【データ】蓄積用!C$2:C$10000, $A135, 【データ】蓄積用!Q$2:Q$10000, 1, 【データ】蓄積用!AC$2:AC$10000, "&gt;=4.0")&gt;0, "〇", "×")))</f>
        <v>×</v>
      </c>
      <c r="W135" t="str">
        <f>IF(OR($A135="", W$5=""), "", IF(COUNTIFS(【データ】蓄積用!A$2:A$10000, W$5, 【データ】蓄積用!C$2:C$10000, $A135, 【データ】蓄積用!D$2:D$10000, "&gt;=3000", 【データ】蓄積用!E$2:E$10000, "&gt;=1500")&gt;0, "〇", IF(COUNTIFS(【データ】蓄積用!A$2:A$10000, W$5, 【データ】蓄積用!C$2:C$10000, $A135, 【データ】蓄積用!Q$2:Q$10000, 1, 【データ】蓄積用!AC$2:AC$10000, "&gt;=4.0")&gt;0, "〇", "×")))</f>
        <v>×</v>
      </c>
      <c r="X135" t="str">
        <f>IF(OR($A135="", X$5=""), "", IF(COUNTIFS(【データ】蓄積用!A$2:A$10000, X$5, 【データ】蓄積用!C$2:C$10000, $A135, 【データ】蓄積用!D$2:D$10000, "&gt;=3000", 【データ】蓄積用!E$2:E$10000, "&gt;=1500")&gt;0, "〇", IF(COUNTIFS(【データ】蓄積用!A$2:A$10000, X$5, 【データ】蓄積用!C$2:C$10000, $A135, 【データ】蓄積用!Q$2:Q$10000, 1, 【データ】蓄積用!AC$2:AC$10000, "&gt;=4.0")&gt;0, "〇", "×")))</f>
        <v>×</v>
      </c>
      <c r="Y135" t="str">
        <f>IF(OR($A135="", Y$5=""), "", IF(COUNTIFS(【データ】蓄積用!A$2:A$10000, Y$5, 【データ】蓄積用!C$2:C$10000, $A135, 【データ】蓄積用!D$2:D$10000, "&gt;=3000", 【データ】蓄積用!E$2:E$10000, "&gt;=1500")&gt;0, "〇", IF(COUNTIFS(【データ】蓄積用!A$2:A$10000, Y$5, 【データ】蓄積用!C$2:C$10000, $A135, 【データ】蓄積用!Q$2:Q$10000, 1, 【データ】蓄積用!AC$2:AC$10000, "&gt;=4.0")&gt;0, "〇", "×")))</f>
        <v>×</v>
      </c>
      <c r="Z135" t="str">
        <f>IF(OR($A135="", Z$5=""), "", IF(COUNTIFS(【データ】蓄積用!A$2:A$10000, Z$5, 【データ】蓄積用!C$2:C$10000, $A135, 【データ】蓄積用!D$2:D$10000, "&gt;=3000", 【データ】蓄積用!E$2:E$10000, "&gt;=1500")&gt;0, "〇", IF(COUNTIFS(【データ】蓄積用!A$2:A$10000, Z$5, 【データ】蓄積用!C$2:C$10000, $A135, 【データ】蓄積用!Q$2:Q$10000, 1, 【データ】蓄積用!AC$2:AC$10000, "&gt;=4.0")&gt;0, "〇", "×")))</f>
        <v>×</v>
      </c>
      <c r="AA135" t="str">
        <f>IF(OR($A135="", AA$5=""), "", IF(COUNTIFS(【データ】蓄積用!A$2:A$10000, AA$5, 【データ】蓄積用!C$2:C$10000, $A135, 【データ】蓄積用!D$2:D$10000, "&gt;=3000", 【データ】蓄積用!E$2:E$10000, "&gt;=1500")&gt;0, "〇", IF(COUNTIFS(【データ】蓄積用!A$2:A$10000, AA$5, 【データ】蓄積用!C$2:C$10000, $A135, 【データ】蓄積用!Q$2:Q$10000, 1, 【データ】蓄積用!AC$2:AC$10000, "&gt;=4.0")&gt;0, "〇", "×")))</f>
        <v>×</v>
      </c>
      <c r="AB135" t="str">
        <f>IF(OR($A135="", AB$5=""), "", IF(COUNTIFS(【データ】蓄積用!A$2:A$10000, AB$5, 【データ】蓄積用!C$2:C$10000, $A135, 【データ】蓄積用!D$2:D$10000, "&gt;=3000", 【データ】蓄積用!E$2:E$10000, "&gt;=1500")&gt;0, "〇", IF(COUNTIFS(【データ】蓄積用!A$2:A$10000, AB$5, 【データ】蓄積用!C$2:C$10000, $A135, 【データ】蓄積用!Q$2:Q$10000, 1, 【データ】蓄積用!AC$2:AC$10000, "&gt;=4.0")&gt;0, "〇", "×")))</f>
        <v>×</v>
      </c>
      <c r="AC135" t="str">
        <f>IF(OR($A135="", AC$5=""), "", IF(COUNTIFS(【データ】蓄積用!A$2:A$10000, AC$5, 【データ】蓄積用!C$2:C$10000, $A135, 【データ】蓄積用!D$2:D$10000, "&gt;=3000", 【データ】蓄積用!E$2:E$10000, "&gt;=1500")&gt;0, "〇", IF(COUNTIFS(【データ】蓄積用!A$2:A$10000, AC$5, 【データ】蓄積用!C$2:C$10000, $A135, 【データ】蓄積用!Q$2:Q$10000, 1, 【データ】蓄積用!AC$2:AC$10000, "&gt;=4.0")&gt;0, "〇", "×")))</f>
        <v>×</v>
      </c>
      <c r="AD135" t="str">
        <f>IF(OR($A135="", AD$5=""), "", IF(COUNTIFS(【データ】蓄積用!A$2:A$10000, AD$5, 【データ】蓄積用!C$2:C$10000, $A135, 【データ】蓄積用!D$2:D$10000, "&gt;=3000", 【データ】蓄積用!E$2:E$10000, "&gt;=1500")&gt;0, "〇", IF(COUNTIFS(【データ】蓄積用!A$2:A$10000, AD$5, 【データ】蓄積用!C$2:C$10000, $A135, 【データ】蓄積用!Q$2:Q$10000, 1, 【データ】蓄積用!AC$2:AC$10000, "&gt;=4.0")&gt;0, "〇", "×")))</f>
        <v>×</v>
      </c>
      <c r="AE135" t="str">
        <f>IF(OR($A135="", AE$5=""), "", IF(COUNTIFS(【データ】蓄積用!A$2:A$10000, AE$5, 【データ】蓄積用!C$2:C$10000, $A135, 【データ】蓄積用!D$2:D$10000, "&gt;=3000", 【データ】蓄積用!E$2:E$10000, "&gt;=1500")&gt;0, "〇", IF(COUNTIFS(【データ】蓄積用!A$2:A$10000, AE$5, 【データ】蓄積用!C$2:C$10000, $A135, 【データ】蓄積用!Q$2:Q$10000, 1, 【データ】蓄積用!AC$2:AC$10000, "&gt;=4.0")&gt;0, "〇", "×")))</f>
        <v>×</v>
      </c>
      <c r="AF135" t="str">
        <f>IF(OR($A135="", AF$5=""), "", IF(COUNTIFS(【データ】蓄積用!A$2:A$10000, AF$5, 【データ】蓄積用!C$2:C$10000, $A135, 【データ】蓄積用!D$2:D$10000, "&gt;=3000", 【データ】蓄積用!E$2:E$10000, "&gt;=1500")&gt;0, "〇", IF(COUNTIFS(【データ】蓄積用!A$2:A$10000, AF$5, 【データ】蓄積用!C$2:C$10000, $A135, 【データ】蓄積用!Q$2:Q$10000, 1, 【データ】蓄積用!AC$2:AC$10000, "&gt;=4.0")&gt;0, "〇", "×")))</f>
        <v>×</v>
      </c>
      <c r="AG135" t="str">
        <f>IF(OR($A135="", AG$5=""), "", IF(COUNTIFS(【データ】蓄積用!A$2:A$10000, AG$5, 【データ】蓄積用!C$2:C$10000, $A135, 【データ】蓄積用!D$2:D$10000, "&gt;=3000", 【データ】蓄積用!E$2:E$10000, "&gt;=1500")&gt;0, "〇", IF(COUNTIFS(【データ】蓄積用!A$2:A$10000, AG$5, 【データ】蓄積用!C$2:C$10000, $A135, 【データ】蓄積用!Q$2:Q$10000, 1, 【データ】蓄積用!AC$2:AC$10000, "&gt;=4.0")&gt;0, "〇", "×")))</f>
        <v>×</v>
      </c>
      <c r="AH135" t="str">
        <f>IF(OR($A135="", AH$5=""), "", IF(COUNTIFS(【データ】蓄積用!A$2:A$10000, AH$5, 【データ】蓄積用!C$2:C$10000, $A135, 【データ】蓄積用!D$2:D$10000, "&gt;=3000", 【データ】蓄積用!E$2:E$10000, "&gt;=1500")&gt;0, "〇", IF(COUNTIFS(【データ】蓄積用!A$2:A$10000, AH$5, 【データ】蓄積用!C$2:C$10000, $A135, 【データ】蓄積用!Q$2:Q$10000, 1, 【データ】蓄積用!AC$2:AC$10000, "&gt;=4.0")&gt;0, "〇", "×")))</f>
        <v>×</v>
      </c>
      <c r="AI135" t="str">
        <f>IF(OR($A135="", AI$5=""), "", IF(COUNTIFS(【データ】蓄積用!A$2:A$10000, AI$5, 【データ】蓄積用!C$2:C$10000, $A135, 【データ】蓄積用!D$2:D$10000, "&gt;=3000", 【データ】蓄積用!E$2:E$10000, "&gt;=1500")&gt;0, "〇", IF(COUNTIFS(【データ】蓄積用!A$2:A$10000, AI$5, 【データ】蓄積用!C$2:C$10000, $A135, 【データ】蓄積用!Q$2:Q$10000, 1, 【データ】蓄積用!AC$2:AC$10000, "&gt;=4.0")&gt;0, "〇", "×")))</f>
        <v>×</v>
      </c>
      <c r="AJ135" t="str">
        <f>IF(OR($A135="", AJ$5=""), "", IF(COUNTIFS(【データ】蓄積用!A$2:A$10000, AJ$5, 【データ】蓄積用!C$2:C$10000, $A135, 【データ】蓄積用!D$2:D$10000, "&gt;=3000", 【データ】蓄積用!E$2:E$10000, "&gt;=1500")&gt;0, "〇", IF(COUNTIFS(【データ】蓄積用!A$2:A$10000, AJ$5, 【データ】蓄積用!C$2:C$10000, $A135, 【データ】蓄積用!Q$2:Q$10000, 1, 【データ】蓄積用!AC$2:AC$10000, "&gt;=4.0")&gt;0, "〇", "×")))</f>
        <v>×</v>
      </c>
      <c r="AK135" t="str">
        <f>IF(OR($A135="", AK$5=""), "", IF(COUNTIFS(【データ】蓄積用!A$2:A$10000, AK$5, 【データ】蓄積用!C$2:C$10000, $A135, 【データ】蓄積用!D$2:D$10000, "&gt;=3000", 【データ】蓄積用!E$2:E$10000, "&gt;=1500")&gt;0, "〇", IF(COUNTIFS(【データ】蓄積用!A$2:A$10000, AK$5, 【データ】蓄積用!C$2:C$10000, $A135, 【データ】蓄積用!Q$2:Q$10000, 1, 【データ】蓄積用!AC$2:AC$10000, "&gt;=4.0")&gt;0, "〇", "×")))</f>
        <v>×</v>
      </c>
      <c r="AL135" t="str">
        <f>IF(OR($A135="", AL$5=""), "", IF(COUNTIFS(【データ】蓄積用!A$2:A$10000, AL$5, 【データ】蓄積用!C$2:C$10000, $A135, 【データ】蓄積用!D$2:D$10000, "&gt;=3000", 【データ】蓄積用!E$2:E$10000, "&gt;=1500")&gt;0, "〇", IF(COUNTIFS(【データ】蓄積用!A$2:A$10000, AL$5, 【データ】蓄積用!C$2:C$10000, $A135, 【データ】蓄積用!Q$2:Q$10000, 1, 【データ】蓄積用!AC$2:AC$10000, "&gt;=4.0")&gt;0, "〇", "×")))</f>
        <v>×</v>
      </c>
      <c r="AM135" t="str">
        <f>IF(OR($A135="", AM$5=""), "", IF(COUNTIFS(【データ】蓄積用!A$2:A$10000, AM$5, 【データ】蓄積用!C$2:C$10000, $A135, 【データ】蓄積用!D$2:D$10000, "&gt;=3000", 【データ】蓄積用!E$2:E$10000, "&gt;=1500")&gt;0, "〇", IF(COUNTIFS(【データ】蓄積用!A$2:A$10000, AM$5, 【データ】蓄積用!C$2:C$10000, $A135, 【データ】蓄積用!Q$2:Q$10000, 1, 【データ】蓄積用!AC$2:AC$10000, "&gt;=4.0")&gt;0, "〇", "×")))</f>
        <v>×</v>
      </c>
      <c r="AN135" t="str">
        <f>IF(OR($A135="", AN$5=""), "", IF(COUNTIFS(【データ】蓄積用!A$2:A$10000, AN$5, 【データ】蓄積用!C$2:C$10000, $A135, 【データ】蓄積用!D$2:D$10000, "&gt;=3000", 【データ】蓄積用!E$2:E$10000, "&gt;=1500")&gt;0, "〇", IF(COUNTIFS(【データ】蓄積用!A$2:A$10000, AN$5, 【データ】蓄積用!C$2:C$10000, $A135, 【データ】蓄積用!Q$2:Q$10000, 1, 【データ】蓄積用!AC$2:AC$10000, "&gt;=4.0")&gt;0, "〇", "×")))</f>
        <v>×</v>
      </c>
      <c r="AO135" t="str">
        <f>IF(OR($A135="", AO$5=""), "", IF(COUNTIFS(【データ】蓄積用!A$2:A$10000, AO$5, 【データ】蓄積用!C$2:C$10000, $A135, 【データ】蓄積用!D$2:D$10000, "&gt;=3000", 【データ】蓄積用!E$2:E$10000, "&gt;=1500")&gt;0, "〇", IF(COUNTIFS(【データ】蓄積用!A$2:A$10000, AO$5, 【データ】蓄積用!C$2:C$10000, $A135, 【データ】蓄積用!Q$2:Q$10000, 1, 【データ】蓄積用!AC$2:AC$10000, "&gt;=4.0")&gt;0, "〇", "×")))</f>
        <v>×</v>
      </c>
      <c r="AP135" t="str">
        <f>IF(OR($A135="", AP$5=""), "", IF(COUNTIFS(【データ】蓄積用!A$2:A$10000, AP$5, 【データ】蓄積用!C$2:C$10000, $A135, 【データ】蓄積用!D$2:D$10000, "&gt;=3000", 【データ】蓄積用!E$2:E$10000, "&gt;=1500")&gt;0, "〇", IF(COUNTIFS(【データ】蓄積用!A$2:A$10000, AP$5, 【データ】蓄積用!C$2:C$10000, $A135, 【データ】蓄積用!Q$2:Q$10000, 1, 【データ】蓄積用!AC$2:AC$10000, "&gt;=4.0")&gt;0, "〇", "×")))</f>
        <v>×</v>
      </c>
      <c r="AQ135" t="str">
        <f>IF(OR($A135="", AQ$5=""), "", IF(COUNTIFS(【データ】蓄積用!A$2:A$10000, AQ$5, 【データ】蓄積用!C$2:C$10000, $A135, 【データ】蓄積用!D$2:D$10000, "&gt;=3000", 【データ】蓄積用!E$2:E$10000, "&gt;=1500")&gt;0, "〇", IF(COUNTIFS(【データ】蓄積用!A$2:A$10000, AQ$5, 【データ】蓄積用!C$2:C$10000, $A135, 【データ】蓄積用!Q$2:Q$10000, 1, 【データ】蓄積用!AC$2:AC$10000, "&gt;=4.0")&gt;0, "〇", "×")))</f>
        <v>×</v>
      </c>
      <c r="AR135" t="str">
        <f>IF(OR($A135="", AR$5=""), "", IF(COUNTIFS(【データ】蓄積用!A$2:A$10000, AR$5, 【データ】蓄積用!C$2:C$10000, $A135, 【データ】蓄積用!D$2:D$10000, "&gt;=3000", 【データ】蓄積用!E$2:E$10000, "&gt;=1500")&gt;0, "〇", IF(COUNTIFS(【データ】蓄積用!A$2:A$10000, AR$5, 【データ】蓄積用!C$2:C$10000, $A135, 【データ】蓄積用!Q$2:Q$10000, 1, 【データ】蓄積用!AC$2:AC$10000, "&gt;=4.0")&gt;0, "〇", "×")))</f>
        <v>×</v>
      </c>
      <c r="AS135" t="str">
        <f>IF(OR($A135="", AS$5=""), "", IF(COUNTIFS(【データ】蓄積用!A$2:A$10000, AS$5, 【データ】蓄積用!C$2:C$10000, $A135, 【データ】蓄積用!D$2:D$10000, "&gt;=3000", 【データ】蓄積用!E$2:E$10000, "&gt;=1500")&gt;0, "〇", IF(COUNTIFS(【データ】蓄積用!A$2:A$10000, AS$5, 【データ】蓄積用!C$2:C$10000, $A135, 【データ】蓄積用!Q$2:Q$10000, 1, 【データ】蓄積用!AC$2:AC$10000, "&gt;=4.0")&gt;0, "〇", "×")))</f>
        <v>×</v>
      </c>
      <c r="AT135" t="str">
        <f>IF(OR($A135="", AT$5=""), "", IF(COUNTIFS(【データ】蓄積用!A$2:A$10000, AT$5, 【データ】蓄積用!C$2:C$10000, $A135, 【データ】蓄積用!D$2:D$10000, "&gt;=3000", 【データ】蓄積用!E$2:E$10000, "&gt;=1500")&gt;0, "〇", IF(COUNTIFS(【データ】蓄積用!A$2:A$10000, AT$5, 【データ】蓄積用!C$2:C$10000, $A135, 【データ】蓄積用!Q$2:Q$10000, 1, 【データ】蓄積用!AC$2:AC$10000, "&gt;=4.0")&gt;0, "〇", "×")))</f>
        <v>×</v>
      </c>
      <c r="AU135" t="str">
        <f>IF(OR($A135="", AU$5=""), "", IF(COUNTIFS(【データ】蓄積用!A$2:A$10000, AU$5, 【データ】蓄積用!C$2:C$10000, $A135, 【データ】蓄積用!D$2:D$10000, "&gt;=3000", 【データ】蓄積用!E$2:E$10000, "&gt;=1500")&gt;0, "〇", IF(COUNTIFS(【データ】蓄積用!A$2:A$10000, AU$5, 【データ】蓄積用!C$2:C$10000, $A135, 【データ】蓄積用!Q$2:Q$10000, 1, 【データ】蓄積用!AC$2:AC$10000, "&gt;=4.0")&gt;0, "〇", "×")))</f>
        <v>×</v>
      </c>
      <c r="AV135" t="str">
        <f>IF(OR($A135="", AV$5=""), "", IF(COUNTIFS(【データ】蓄積用!A$2:A$10000, AV$5, 【データ】蓄積用!C$2:C$10000, $A135, 【データ】蓄積用!D$2:D$10000, "&gt;=3000", 【データ】蓄積用!E$2:E$10000, "&gt;=1500")&gt;0, "〇", IF(COUNTIFS(【データ】蓄積用!A$2:A$10000, AV$5, 【データ】蓄積用!C$2:C$10000, $A135, 【データ】蓄積用!Q$2:Q$10000, 1, 【データ】蓄積用!AC$2:AC$10000, "&gt;=4.0")&gt;0, "〇", "×")))</f>
        <v>×</v>
      </c>
      <c r="AW135" t="str">
        <f>IF(OR($A135="", AW$5=""), "", IF(COUNTIFS(【データ】蓄積用!A$2:A$10000, AW$5, 【データ】蓄積用!C$2:C$10000, $A135, 【データ】蓄積用!D$2:D$10000, "&gt;=3000", 【データ】蓄積用!E$2:E$10000, "&gt;=1500")&gt;0, "〇", IF(COUNTIFS(【データ】蓄積用!A$2:A$10000, AW$5, 【データ】蓄積用!C$2:C$10000, $A135, 【データ】蓄積用!Q$2:Q$10000, 1, 【データ】蓄積用!AC$2:AC$10000, "&gt;=4.0")&gt;0, "〇", "×")))</f>
        <v>×</v>
      </c>
      <c r="AX135" t="str">
        <f>IF(OR($A135="", AX$5=""), "", IF(COUNTIFS(【データ】蓄積用!A$2:A$10000, AX$5, 【データ】蓄積用!C$2:C$10000, $A135, 【データ】蓄積用!D$2:D$10000, "&gt;=3000", 【データ】蓄積用!E$2:E$10000, "&gt;=1500")&gt;0, "〇", IF(COUNTIFS(【データ】蓄積用!A$2:A$10000, AX$5, 【データ】蓄積用!C$2:C$10000, $A135, 【データ】蓄積用!Q$2:Q$10000, 1, 【データ】蓄積用!AC$2:AC$10000, "&gt;=4.0")&gt;0, "〇", "×")))</f>
        <v>×</v>
      </c>
      <c r="AY135" t="str">
        <f>IF(OR($A135="", AY$5=""), "", IF(COUNTIFS(【データ】蓄積用!A$2:A$10000, AY$5, 【データ】蓄積用!C$2:C$10000, $A135, 【データ】蓄積用!D$2:D$10000, "&gt;=3000", 【データ】蓄積用!E$2:E$10000, "&gt;=1500")&gt;0, "〇", IF(COUNTIFS(【データ】蓄積用!A$2:A$10000, AY$5, 【データ】蓄積用!C$2:C$10000, $A135, 【データ】蓄積用!Q$2:Q$10000, 1, 【データ】蓄積用!AC$2:AC$10000, "&gt;=4.0")&gt;0, "〇", "×")))</f>
        <v/>
      </c>
    </row>
    <row r="136" spans="1:51">
      <c r="A136">
        <v>758</v>
      </c>
      <c r="B136" t="str">
        <f>IF(OR($A136="", B$5=""), "", IF(COUNTIFS(【データ】蓄積用!A$2:A$10000, B$5, 【データ】蓄積用!C$2:C$10000, $A136, 【データ】蓄積用!D$2:D$10000, "&gt;=3000", 【データ】蓄積用!E$2:E$10000, "&gt;=1500")&gt;0, "〇", IF(COUNTIFS(【データ】蓄積用!A$2:A$10000, B$5, 【データ】蓄積用!C$2:C$10000, $A136, 【データ】蓄積用!Q$2:Q$10000, 1, 【データ】蓄積用!AC$2:AC$10000, "&gt;=4.0")&gt;0, "〇", "×")))</f>
        <v>×</v>
      </c>
      <c r="C136" t="str">
        <f>IF(OR($A136="", C$5=""), "", IF(COUNTIFS(【データ】蓄積用!A$2:A$10000, C$5, 【データ】蓄積用!C$2:C$10000, $A136, 【データ】蓄積用!D$2:D$10000, "&gt;=3000", 【データ】蓄積用!E$2:E$10000, "&gt;=1500")&gt;0, "〇", IF(COUNTIFS(【データ】蓄積用!A$2:A$10000, C$5, 【データ】蓄積用!C$2:C$10000, $A136, 【データ】蓄積用!Q$2:Q$10000, 1, 【データ】蓄積用!AC$2:AC$10000, "&gt;=4.0")&gt;0, "〇", "×")))</f>
        <v>×</v>
      </c>
      <c r="D136" t="str">
        <f>IF(OR($A136="", D$5=""), "", IF(COUNTIFS(【データ】蓄積用!A$2:A$10000, D$5, 【データ】蓄積用!C$2:C$10000, $A136, 【データ】蓄積用!D$2:D$10000, "&gt;=3000", 【データ】蓄積用!E$2:E$10000, "&gt;=1500")&gt;0, "〇", IF(COUNTIFS(【データ】蓄積用!A$2:A$10000, D$5, 【データ】蓄積用!C$2:C$10000, $A136, 【データ】蓄積用!Q$2:Q$10000, 1, 【データ】蓄積用!AC$2:AC$10000, "&gt;=4.0")&gt;0, "〇", "×")))</f>
        <v>×</v>
      </c>
      <c r="E136" t="str">
        <f>IF(OR($A136="", E$5=""), "", IF(COUNTIFS(【データ】蓄積用!A$2:A$10000, E$5, 【データ】蓄積用!C$2:C$10000, $A136, 【データ】蓄積用!D$2:D$10000, "&gt;=3000", 【データ】蓄積用!E$2:E$10000, "&gt;=1500")&gt;0, "〇", IF(COUNTIFS(【データ】蓄積用!A$2:A$10000, E$5, 【データ】蓄積用!C$2:C$10000, $A136, 【データ】蓄積用!Q$2:Q$10000, 1, 【データ】蓄積用!AC$2:AC$10000, "&gt;=4.0")&gt;0, "〇", "×")))</f>
        <v>×</v>
      </c>
      <c r="F136" t="str">
        <f>IF(OR($A136="", F$5=""), "", IF(COUNTIFS(【データ】蓄積用!A$2:A$10000, F$5, 【データ】蓄積用!C$2:C$10000, $A136, 【データ】蓄積用!D$2:D$10000, "&gt;=3000", 【データ】蓄積用!E$2:E$10000, "&gt;=1500")&gt;0, "〇", IF(COUNTIFS(【データ】蓄積用!A$2:A$10000, F$5, 【データ】蓄積用!C$2:C$10000, $A136, 【データ】蓄積用!Q$2:Q$10000, 1, 【データ】蓄積用!AC$2:AC$10000, "&gt;=4.0")&gt;0, "〇", "×")))</f>
        <v>×</v>
      </c>
      <c r="G136" t="str">
        <f>IF(OR($A136="", G$5=""), "", IF(COUNTIFS(【データ】蓄積用!A$2:A$10000, G$5, 【データ】蓄積用!C$2:C$10000, $A136, 【データ】蓄積用!D$2:D$10000, "&gt;=3000", 【データ】蓄積用!E$2:E$10000, "&gt;=1500")&gt;0, "〇", IF(COUNTIFS(【データ】蓄積用!A$2:A$10000, G$5, 【データ】蓄積用!C$2:C$10000, $A136, 【データ】蓄積用!Q$2:Q$10000, 1, 【データ】蓄積用!AC$2:AC$10000, "&gt;=4.0")&gt;0, "〇", "×")))</f>
        <v>×</v>
      </c>
      <c r="H136" t="str">
        <f>IF(OR($A136="", H$5=""), "", IF(COUNTIFS(【データ】蓄積用!A$2:A$10000, H$5, 【データ】蓄積用!C$2:C$10000, $A136, 【データ】蓄積用!D$2:D$10000, "&gt;=3000", 【データ】蓄積用!E$2:E$10000, "&gt;=1500")&gt;0, "〇", IF(COUNTIFS(【データ】蓄積用!A$2:A$10000, H$5, 【データ】蓄積用!C$2:C$10000, $A136, 【データ】蓄積用!Q$2:Q$10000, 1, 【データ】蓄積用!AC$2:AC$10000, "&gt;=4.0")&gt;0, "〇", "×")))</f>
        <v>×</v>
      </c>
      <c r="I136" t="str">
        <f>IF(OR($A136="", I$5=""), "", IF(COUNTIFS(【データ】蓄積用!A$2:A$10000, I$5, 【データ】蓄積用!C$2:C$10000, $A136, 【データ】蓄積用!D$2:D$10000, "&gt;=3000", 【データ】蓄積用!E$2:E$10000, "&gt;=1500")&gt;0, "〇", IF(COUNTIFS(【データ】蓄積用!A$2:A$10000, I$5, 【データ】蓄積用!C$2:C$10000, $A136, 【データ】蓄積用!Q$2:Q$10000, 1, 【データ】蓄積用!AC$2:AC$10000, "&gt;=4.0")&gt;0, "〇", "×")))</f>
        <v>×</v>
      </c>
      <c r="J136" t="str">
        <f>IF(OR($A136="", J$5=""), "", IF(COUNTIFS(【データ】蓄積用!A$2:A$10000, J$5, 【データ】蓄積用!C$2:C$10000, $A136, 【データ】蓄積用!D$2:D$10000, "&gt;=3000", 【データ】蓄積用!E$2:E$10000, "&gt;=1500")&gt;0, "〇", IF(COUNTIFS(【データ】蓄積用!A$2:A$10000, J$5, 【データ】蓄積用!C$2:C$10000, $A136, 【データ】蓄積用!Q$2:Q$10000, 1, 【データ】蓄積用!AC$2:AC$10000, "&gt;=4.0")&gt;0, "〇", "×")))</f>
        <v>×</v>
      </c>
      <c r="K136" t="str">
        <f>IF(OR($A136="", K$5=""), "", IF(COUNTIFS(【データ】蓄積用!A$2:A$10000, K$5, 【データ】蓄積用!C$2:C$10000, $A136, 【データ】蓄積用!D$2:D$10000, "&gt;=3000", 【データ】蓄積用!E$2:E$10000, "&gt;=1500")&gt;0, "〇", IF(COUNTIFS(【データ】蓄積用!A$2:A$10000, K$5, 【データ】蓄積用!C$2:C$10000, $A136, 【データ】蓄積用!Q$2:Q$10000, 1, 【データ】蓄積用!AC$2:AC$10000, "&gt;=4.0")&gt;0, "〇", "×")))</f>
        <v>×</v>
      </c>
      <c r="L136" t="str">
        <f>IF(OR($A136="", L$5=""), "", IF(COUNTIFS(【データ】蓄積用!A$2:A$10000, L$5, 【データ】蓄積用!C$2:C$10000, $A136, 【データ】蓄積用!D$2:D$10000, "&gt;=3000", 【データ】蓄積用!E$2:E$10000, "&gt;=1500")&gt;0, "〇", IF(COUNTIFS(【データ】蓄積用!A$2:A$10000, L$5, 【データ】蓄積用!C$2:C$10000, $A136, 【データ】蓄積用!Q$2:Q$10000, 1, 【データ】蓄積用!AC$2:AC$10000, "&gt;=4.0")&gt;0, "〇", "×")))</f>
        <v>×</v>
      </c>
      <c r="M136" t="str">
        <f>IF(OR($A136="", M$5=""), "", IF(COUNTIFS(【データ】蓄積用!A$2:A$10000, M$5, 【データ】蓄積用!C$2:C$10000, $A136, 【データ】蓄積用!D$2:D$10000, "&gt;=3000", 【データ】蓄積用!E$2:E$10000, "&gt;=1500")&gt;0, "〇", IF(COUNTIFS(【データ】蓄積用!A$2:A$10000, M$5, 【データ】蓄積用!C$2:C$10000, $A136, 【データ】蓄積用!Q$2:Q$10000, 1, 【データ】蓄積用!AC$2:AC$10000, "&gt;=4.0")&gt;0, "〇", "×")))</f>
        <v>×</v>
      </c>
      <c r="N136" t="str">
        <f>IF(OR($A136="", N$5=""), "", IF(COUNTIFS(【データ】蓄積用!A$2:A$10000, N$5, 【データ】蓄積用!C$2:C$10000, $A136, 【データ】蓄積用!D$2:D$10000, "&gt;=3000", 【データ】蓄積用!E$2:E$10000, "&gt;=1500")&gt;0, "〇", IF(COUNTIFS(【データ】蓄積用!A$2:A$10000, N$5, 【データ】蓄積用!C$2:C$10000, $A136, 【データ】蓄積用!Q$2:Q$10000, 1, 【データ】蓄積用!AC$2:AC$10000, "&gt;=4.0")&gt;0, "〇", "×")))</f>
        <v>×</v>
      </c>
      <c r="O136" t="str">
        <f>IF(OR($A136="", O$5=""), "", IF(COUNTIFS(【データ】蓄積用!A$2:A$10000, O$5, 【データ】蓄積用!C$2:C$10000, $A136, 【データ】蓄積用!D$2:D$10000, "&gt;=3000", 【データ】蓄積用!E$2:E$10000, "&gt;=1500")&gt;0, "〇", IF(COUNTIFS(【データ】蓄積用!A$2:A$10000, O$5, 【データ】蓄積用!C$2:C$10000, $A136, 【データ】蓄積用!Q$2:Q$10000, 1, 【データ】蓄積用!AC$2:AC$10000, "&gt;=4.0")&gt;0, "〇", "×")))</f>
        <v>×</v>
      </c>
      <c r="P136" t="str">
        <f>IF(OR($A136="", P$5=""), "", IF(COUNTIFS(【データ】蓄積用!A$2:A$10000, P$5, 【データ】蓄積用!C$2:C$10000, $A136, 【データ】蓄積用!D$2:D$10000, "&gt;=3000", 【データ】蓄積用!E$2:E$10000, "&gt;=1500")&gt;0, "〇", IF(COUNTIFS(【データ】蓄積用!A$2:A$10000, P$5, 【データ】蓄積用!C$2:C$10000, $A136, 【データ】蓄積用!Q$2:Q$10000, 1, 【データ】蓄積用!AC$2:AC$10000, "&gt;=4.0")&gt;0, "〇", "×")))</f>
        <v>×</v>
      </c>
      <c r="Q136" t="str">
        <f>IF(OR($A136="", Q$5=""), "", IF(COUNTIFS(【データ】蓄積用!A$2:A$10000, Q$5, 【データ】蓄積用!C$2:C$10000, $A136, 【データ】蓄積用!D$2:D$10000, "&gt;=3000", 【データ】蓄積用!E$2:E$10000, "&gt;=1500")&gt;0, "〇", IF(COUNTIFS(【データ】蓄積用!A$2:A$10000, Q$5, 【データ】蓄積用!C$2:C$10000, $A136, 【データ】蓄積用!Q$2:Q$10000, 1, 【データ】蓄積用!AC$2:AC$10000, "&gt;=4.0")&gt;0, "〇", "×")))</f>
        <v>×</v>
      </c>
      <c r="R136" t="str">
        <f>IF(OR($A136="", R$5=""), "", IF(COUNTIFS(【データ】蓄積用!A$2:A$10000, R$5, 【データ】蓄積用!C$2:C$10000, $A136, 【データ】蓄積用!D$2:D$10000, "&gt;=3000", 【データ】蓄積用!E$2:E$10000, "&gt;=1500")&gt;0, "〇", IF(COUNTIFS(【データ】蓄積用!A$2:A$10000, R$5, 【データ】蓄積用!C$2:C$10000, $A136, 【データ】蓄積用!Q$2:Q$10000, 1, 【データ】蓄積用!AC$2:AC$10000, "&gt;=4.0")&gt;0, "〇", "×")))</f>
        <v>×</v>
      </c>
      <c r="S136" t="str">
        <f>IF(OR($A136="", S$5=""), "", IF(COUNTIFS(【データ】蓄積用!A$2:A$10000, S$5, 【データ】蓄積用!C$2:C$10000, $A136, 【データ】蓄積用!D$2:D$10000, "&gt;=3000", 【データ】蓄積用!E$2:E$10000, "&gt;=1500")&gt;0, "〇", IF(COUNTIFS(【データ】蓄積用!A$2:A$10000, S$5, 【データ】蓄積用!C$2:C$10000, $A136, 【データ】蓄積用!Q$2:Q$10000, 1, 【データ】蓄積用!AC$2:AC$10000, "&gt;=4.0")&gt;0, "〇", "×")))</f>
        <v>×</v>
      </c>
      <c r="T136" t="str">
        <f>IF(OR($A136="", T$5=""), "", IF(COUNTIFS(【データ】蓄積用!A$2:A$10000, T$5, 【データ】蓄積用!C$2:C$10000, $A136, 【データ】蓄積用!D$2:D$10000, "&gt;=3000", 【データ】蓄積用!E$2:E$10000, "&gt;=1500")&gt;0, "〇", IF(COUNTIFS(【データ】蓄積用!A$2:A$10000, T$5, 【データ】蓄積用!C$2:C$10000, $A136, 【データ】蓄積用!Q$2:Q$10000, 1, 【データ】蓄積用!AC$2:AC$10000, "&gt;=4.0")&gt;0, "〇", "×")))</f>
        <v>〇</v>
      </c>
      <c r="U136" t="str">
        <f>IF(OR($A136="", U$5=""), "", IF(COUNTIFS(【データ】蓄積用!A$2:A$10000, U$5, 【データ】蓄積用!C$2:C$10000, $A136, 【データ】蓄積用!D$2:D$10000, "&gt;=3000", 【データ】蓄積用!E$2:E$10000, "&gt;=1500")&gt;0, "〇", IF(COUNTIFS(【データ】蓄積用!A$2:A$10000, U$5, 【データ】蓄積用!C$2:C$10000, $A136, 【データ】蓄積用!Q$2:Q$10000, 1, 【データ】蓄積用!AC$2:AC$10000, "&gt;=4.0")&gt;0, "〇", "×")))</f>
        <v>×</v>
      </c>
      <c r="V136" t="str">
        <f>IF(OR($A136="", V$5=""), "", IF(COUNTIFS(【データ】蓄積用!A$2:A$10000, V$5, 【データ】蓄積用!C$2:C$10000, $A136, 【データ】蓄積用!D$2:D$10000, "&gt;=3000", 【データ】蓄積用!E$2:E$10000, "&gt;=1500")&gt;0, "〇", IF(COUNTIFS(【データ】蓄積用!A$2:A$10000, V$5, 【データ】蓄積用!C$2:C$10000, $A136, 【データ】蓄積用!Q$2:Q$10000, 1, 【データ】蓄積用!AC$2:AC$10000, "&gt;=4.0")&gt;0, "〇", "×")))</f>
        <v>×</v>
      </c>
      <c r="W136" t="str">
        <f>IF(OR($A136="", W$5=""), "", IF(COUNTIFS(【データ】蓄積用!A$2:A$10000, W$5, 【データ】蓄積用!C$2:C$10000, $A136, 【データ】蓄積用!D$2:D$10000, "&gt;=3000", 【データ】蓄積用!E$2:E$10000, "&gt;=1500")&gt;0, "〇", IF(COUNTIFS(【データ】蓄積用!A$2:A$10000, W$5, 【データ】蓄積用!C$2:C$10000, $A136, 【データ】蓄積用!Q$2:Q$10000, 1, 【データ】蓄積用!AC$2:AC$10000, "&gt;=4.0")&gt;0, "〇", "×")))</f>
        <v>×</v>
      </c>
      <c r="X136" t="str">
        <f>IF(OR($A136="", X$5=""), "", IF(COUNTIFS(【データ】蓄積用!A$2:A$10000, X$5, 【データ】蓄積用!C$2:C$10000, $A136, 【データ】蓄積用!D$2:D$10000, "&gt;=3000", 【データ】蓄積用!E$2:E$10000, "&gt;=1500")&gt;0, "〇", IF(COUNTIFS(【データ】蓄積用!A$2:A$10000, X$5, 【データ】蓄積用!C$2:C$10000, $A136, 【データ】蓄積用!Q$2:Q$10000, 1, 【データ】蓄積用!AC$2:AC$10000, "&gt;=4.0")&gt;0, "〇", "×")))</f>
        <v>×</v>
      </c>
      <c r="Y136" t="str">
        <f>IF(OR($A136="", Y$5=""), "", IF(COUNTIFS(【データ】蓄積用!A$2:A$10000, Y$5, 【データ】蓄積用!C$2:C$10000, $A136, 【データ】蓄積用!D$2:D$10000, "&gt;=3000", 【データ】蓄積用!E$2:E$10000, "&gt;=1500")&gt;0, "〇", IF(COUNTIFS(【データ】蓄積用!A$2:A$10000, Y$5, 【データ】蓄積用!C$2:C$10000, $A136, 【データ】蓄積用!Q$2:Q$10000, 1, 【データ】蓄積用!AC$2:AC$10000, "&gt;=4.0")&gt;0, "〇", "×")))</f>
        <v>×</v>
      </c>
      <c r="Z136" t="str">
        <f>IF(OR($A136="", Z$5=""), "", IF(COUNTIFS(【データ】蓄積用!A$2:A$10000, Z$5, 【データ】蓄積用!C$2:C$10000, $A136, 【データ】蓄積用!D$2:D$10000, "&gt;=3000", 【データ】蓄積用!E$2:E$10000, "&gt;=1500")&gt;0, "〇", IF(COUNTIFS(【データ】蓄積用!A$2:A$10000, Z$5, 【データ】蓄積用!C$2:C$10000, $A136, 【データ】蓄積用!Q$2:Q$10000, 1, 【データ】蓄積用!AC$2:AC$10000, "&gt;=4.0")&gt;0, "〇", "×")))</f>
        <v>×</v>
      </c>
      <c r="AA136" t="str">
        <f>IF(OR($A136="", AA$5=""), "", IF(COUNTIFS(【データ】蓄積用!A$2:A$10000, AA$5, 【データ】蓄積用!C$2:C$10000, $A136, 【データ】蓄積用!D$2:D$10000, "&gt;=3000", 【データ】蓄積用!E$2:E$10000, "&gt;=1500")&gt;0, "〇", IF(COUNTIFS(【データ】蓄積用!A$2:A$10000, AA$5, 【データ】蓄積用!C$2:C$10000, $A136, 【データ】蓄積用!Q$2:Q$10000, 1, 【データ】蓄積用!AC$2:AC$10000, "&gt;=4.0")&gt;0, "〇", "×")))</f>
        <v>×</v>
      </c>
      <c r="AB136" t="str">
        <f>IF(OR($A136="", AB$5=""), "", IF(COUNTIFS(【データ】蓄積用!A$2:A$10000, AB$5, 【データ】蓄積用!C$2:C$10000, $A136, 【データ】蓄積用!D$2:D$10000, "&gt;=3000", 【データ】蓄積用!E$2:E$10000, "&gt;=1500")&gt;0, "〇", IF(COUNTIFS(【データ】蓄積用!A$2:A$10000, AB$5, 【データ】蓄積用!C$2:C$10000, $A136, 【データ】蓄積用!Q$2:Q$10000, 1, 【データ】蓄積用!AC$2:AC$10000, "&gt;=4.0")&gt;0, "〇", "×")))</f>
        <v>×</v>
      </c>
      <c r="AC136" t="str">
        <f>IF(OR($A136="", AC$5=""), "", IF(COUNTIFS(【データ】蓄積用!A$2:A$10000, AC$5, 【データ】蓄積用!C$2:C$10000, $A136, 【データ】蓄積用!D$2:D$10000, "&gt;=3000", 【データ】蓄積用!E$2:E$10000, "&gt;=1500")&gt;0, "〇", IF(COUNTIFS(【データ】蓄積用!A$2:A$10000, AC$5, 【データ】蓄積用!C$2:C$10000, $A136, 【データ】蓄積用!Q$2:Q$10000, 1, 【データ】蓄積用!AC$2:AC$10000, "&gt;=4.0")&gt;0, "〇", "×")))</f>
        <v>×</v>
      </c>
      <c r="AD136" t="str">
        <f>IF(OR($A136="", AD$5=""), "", IF(COUNTIFS(【データ】蓄積用!A$2:A$10000, AD$5, 【データ】蓄積用!C$2:C$10000, $A136, 【データ】蓄積用!D$2:D$10000, "&gt;=3000", 【データ】蓄積用!E$2:E$10000, "&gt;=1500")&gt;0, "〇", IF(COUNTIFS(【データ】蓄積用!A$2:A$10000, AD$5, 【データ】蓄積用!C$2:C$10000, $A136, 【データ】蓄積用!Q$2:Q$10000, 1, 【データ】蓄積用!AC$2:AC$10000, "&gt;=4.0")&gt;0, "〇", "×")))</f>
        <v>×</v>
      </c>
      <c r="AE136" t="str">
        <f>IF(OR($A136="", AE$5=""), "", IF(COUNTIFS(【データ】蓄積用!A$2:A$10000, AE$5, 【データ】蓄積用!C$2:C$10000, $A136, 【データ】蓄積用!D$2:D$10000, "&gt;=3000", 【データ】蓄積用!E$2:E$10000, "&gt;=1500")&gt;0, "〇", IF(COUNTIFS(【データ】蓄積用!A$2:A$10000, AE$5, 【データ】蓄積用!C$2:C$10000, $A136, 【データ】蓄積用!Q$2:Q$10000, 1, 【データ】蓄積用!AC$2:AC$10000, "&gt;=4.0")&gt;0, "〇", "×")))</f>
        <v>×</v>
      </c>
      <c r="AF136" t="str">
        <f>IF(OR($A136="", AF$5=""), "", IF(COUNTIFS(【データ】蓄積用!A$2:A$10000, AF$5, 【データ】蓄積用!C$2:C$10000, $A136, 【データ】蓄積用!D$2:D$10000, "&gt;=3000", 【データ】蓄積用!E$2:E$10000, "&gt;=1500")&gt;0, "〇", IF(COUNTIFS(【データ】蓄積用!A$2:A$10000, AF$5, 【データ】蓄積用!C$2:C$10000, $A136, 【データ】蓄積用!Q$2:Q$10000, 1, 【データ】蓄積用!AC$2:AC$10000, "&gt;=4.0")&gt;0, "〇", "×")))</f>
        <v>×</v>
      </c>
      <c r="AG136" t="str">
        <f>IF(OR($A136="", AG$5=""), "", IF(COUNTIFS(【データ】蓄積用!A$2:A$10000, AG$5, 【データ】蓄積用!C$2:C$10000, $A136, 【データ】蓄積用!D$2:D$10000, "&gt;=3000", 【データ】蓄積用!E$2:E$10000, "&gt;=1500")&gt;0, "〇", IF(COUNTIFS(【データ】蓄積用!A$2:A$10000, AG$5, 【データ】蓄積用!C$2:C$10000, $A136, 【データ】蓄積用!Q$2:Q$10000, 1, 【データ】蓄積用!AC$2:AC$10000, "&gt;=4.0")&gt;0, "〇", "×")))</f>
        <v>〇</v>
      </c>
      <c r="AH136" t="str">
        <f>IF(OR($A136="", AH$5=""), "", IF(COUNTIFS(【データ】蓄積用!A$2:A$10000, AH$5, 【データ】蓄積用!C$2:C$10000, $A136, 【データ】蓄積用!D$2:D$10000, "&gt;=3000", 【データ】蓄積用!E$2:E$10000, "&gt;=1500")&gt;0, "〇", IF(COUNTIFS(【データ】蓄積用!A$2:A$10000, AH$5, 【データ】蓄積用!C$2:C$10000, $A136, 【データ】蓄積用!Q$2:Q$10000, 1, 【データ】蓄積用!AC$2:AC$10000, "&gt;=4.0")&gt;0, "〇", "×")))</f>
        <v>×</v>
      </c>
      <c r="AI136" t="str">
        <f>IF(OR($A136="", AI$5=""), "", IF(COUNTIFS(【データ】蓄積用!A$2:A$10000, AI$5, 【データ】蓄積用!C$2:C$10000, $A136, 【データ】蓄積用!D$2:D$10000, "&gt;=3000", 【データ】蓄積用!E$2:E$10000, "&gt;=1500")&gt;0, "〇", IF(COUNTIFS(【データ】蓄積用!A$2:A$10000, AI$5, 【データ】蓄積用!C$2:C$10000, $A136, 【データ】蓄積用!Q$2:Q$10000, 1, 【データ】蓄積用!AC$2:AC$10000, "&gt;=4.0")&gt;0, "〇", "×")))</f>
        <v>×</v>
      </c>
      <c r="AJ136" t="str">
        <f>IF(OR($A136="", AJ$5=""), "", IF(COUNTIFS(【データ】蓄積用!A$2:A$10000, AJ$5, 【データ】蓄積用!C$2:C$10000, $A136, 【データ】蓄積用!D$2:D$10000, "&gt;=3000", 【データ】蓄積用!E$2:E$10000, "&gt;=1500")&gt;0, "〇", IF(COUNTIFS(【データ】蓄積用!A$2:A$10000, AJ$5, 【データ】蓄積用!C$2:C$10000, $A136, 【データ】蓄積用!Q$2:Q$10000, 1, 【データ】蓄積用!AC$2:AC$10000, "&gt;=4.0")&gt;0, "〇", "×")))</f>
        <v>×</v>
      </c>
      <c r="AK136" t="str">
        <f>IF(OR($A136="", AK$5=""), "", IF(COUNTIFS(【データ】蓄積用!A$2:A$10000, AK$5, 【データ】蓄積用!C$2:C$10000, $A136, 【データ】蓄積用!D$2:D$10000, "&gt;=3000", 【データ】蓄積用!E$2:E$10000, "&gt;=1500")&gt;0, "〇", IF(COUNTIFS(【データ】蓄積用!A$2:A$10000, AK$5, 【データ】蓄積用!C$2:C$10000, $A136, 【データ】蓄積用!Q$2:Q$10000, 1, 【データ】蓄積用!AC$2:AC$10000, "&gt;=4.0")&gt;0, "〇", "×")))</f>
        <v>×</v>
      </c>
      <c r="AL136" t="str">
        <f>IF(OR($A136="", AL$5=""), "", IF(COUNTIFS(【データ】蓄積用!A$2:A$10000, AL$5, 【データ】蓄積用!C$2:C$10000, $A136, 【データ】蓄積用!D$2:D$10000, "&gt;=3000", 【データ】蓄積用!E$2:E$10000, "&gt;=1500")&gt;0, "〇", IF(COUNTIFS(【データ】蓄積用!A$2:A$10000, AL$5, 【データ】蓄積用!C$2:C$10000, $A136, 【データ】蓄積用!Q$2:Q$10000, 1, 【データ】蓄積用!AC$2:AC$10000, "&gt;=4.0")&gt;0, "〇", "×")))</f>
        <v>×</v>
      </c>
      <c r="AM136" t="str">
        <f>IF(OR($A136="", AM$5=""), "", IF(COUNTIFS(【データ】蓄積用!A$2:A$10000, AM$5, 【データ】蓄積用!C$2:C$10000, $A136, 【データ】蓄積用!D$2:D$10000, "&gt;=3000", 【データ】蓄積用!E$2:E$10000, "&gt;=1500")&gt;0, "〇", IF(COUNTIFS(【データ】蓄積用!A$2:A$10000, AM$5, 【データ】蓄積用!C$2:C$10000, $A136, 【データ】蓄積用!Q$2:Q$10000, 1, 【データ】蓄積用!AC$2:AC$10000, "&gt;=4.0")&gt;0, "〇", "×")))</f>
        <v>×</v>
      </c>
      <c r="AN136" t="str">
        <f>IF(OR($A136="", AN$5=""), "", IF(COUNTIFS(【データ】蓄積用!A$2:A$10000, AN$5, 【データ】蓄積用!C$2:C$10000, $A136, 【データ】蓄積用!D$2:D$10000, "&gt;=3000", 【データ】蓄積用!E$2:E$10000, "&gt;=1500")&gt;0, "〇", IF(COUNTIFS(【データ】蓄積用!A$2:A$10000, AN$5, 【データ】蓄積用!C$2:C$10000, $A136, 【データ】蓄積用!Q$2:Q$10000, 1, 【データ】蓄積用!AC$2:AC$10000, "&gt;=4.0")&gt;0, "〇", "×")))</f>
        <v>×</v>
      </c>
      <c r="AO136" t="str">
        <f>IF(OR($A136="", AO$5=""), "", IF(COUNTIFS(【データ】蓄積用!A$2:A$10000, AO$5, 【データ】蓄積用!C$2:C$10000, $A136, 【データ】蓄積用!D$2:D$10000, "&gt;=3000", 【データ】蓄積用!E$2:E$10000, "&gt;=1500")&gt;0, "〇", IF(COUNTIFS(【データ】蓄積用!A$2:A$10000, AO$5, 【データ】蓄積用!C$2:C$10000, $A136, 【データ】蓄積用!Q$2:Q$10000, 1, 【データ】蓄積用!AC$2:AC$10000, "&gt;=4.0")&gt;0, "〇", "×")))</f>
        <v>×</v>
      </c>
      <c r="AP136" t="str">
        <f>IF(OR($A136="", AP$5=""), "", IF(COUNTIFS(【データ】蓄積用!A$2:A$10000, AP$5, 【データ】蓄積用!C$2:C$10000, $A136, 【データ】蓄積用!D$2:D$10000, "&gt;=3000", 【データ】蓄積用!E$2:E$10000, "&gt;=1500")&gt;0, "〇", IF(COUNTIFS(【データ】蓄積用!A$2:A$10000, AP$5, 【データ】蓄積用!C$2:C$10000, $A136, 【データ】蓄積用!Q$2:Q$10000, 1, 【データ】蓄積用!AC$2:AC$10000, "&gt;=4.0")&gt;0, "〇", "×")))</f>
        <v>×</v>
      </c>
      <c r="AQ136" t="str">
        <f>IF(OR($A136="", AQ$5=""), "", IF(COUNTIFS(【データ】蓄積用!A$2:A$10000, AQ$5, 【データ】蓄積用!C$2:C$10000, $A136, 【データ】蓄積用!D$2:D$10000, "&gt;=3000", 【データ】蓄積用!E$2:E$10000, "&gt;=1500")&gt;0, "〇", IF(COUNTIFS(【データ】蓄積用!A$2:A$10000, AQ$5, 【データ】蓄積用!C$2:C$10000, $A136, 【データ】蓄積用!Q$2:Q$10000, 1, 【データ】蓄積用!AC$2:AC$10000, "&gt;=4.0")&gt;0, "〇", "×")))</f>
        <v>×</v>
      </c>
      <c r="AR136" t="str">
        <f>IF(OR($A136="", AR$5=""), "", IF(COUNTIFS(【データ】蓄積用!A$2:A$10000, AR$5, 【データ】蓄積用!C$2:C$10000, $A136, 【データ】蓄積用!D$2:D$10000, "&gt;=3000", 【データ】蓄積用!E$2:E$10000, "&gt;=1500")&gt;0, "〇", IF(COUNTIFS(【データ】蓄積用!A$2:A$10000, AR$5, 【データ】蓄積用!C$2:C$10000, $A136, 【データ】蓄積用!Q$2:Q$10000, 1, 【データ】蓄積用!AC$2:AC$10000, "&gt;=4.0")&gt;0, "〇", "×")))</f>
        <v>×</v>
      </c>
      <c r="AS136" t="str">
        <f>IF(OR($A136="", AS$5=""), "", IF(COUNTIFS(【データ】蓄積用!A$2:A$10000, AS$5, 【データ】蓄積用!C$2:C$10000, $A136, 【データ】蓄積用!D$2:D$10000, "&gt;=3000", 【データ】蓄積用!E$2:E$10000, "&gt;=1500")&gt;0, "〇", IF(COUNTIFS(【データ】蓄積用!A$2:A$10000, AS$5, 【データ】蓄積用!C$2:C$10000, $A136, 【データ】蓄積用!Q$2:Q$10000, 1, 【データ】蓄積用!AC$2:AC$10000, "&gt;=4.0")&gt;0, "〇", "×")))</f>
        <v>×</v>
      </c>
      <c r="AT136" t="str">
        <f>IF(OR($A136="", AT$5=""), "", IF(COUNTIFS(【データ】蓄積用!A$2:A$10000, AT$5, 【データ】蓄積用!C$2:C$10000, $A136, 【データ】蓄積用!D$2:D$10000, "&gt;=3000", 【データ】蓄積用!E$2:E$10000, "&gt;=1500")&gt;0, "〇", IF(COUNTIFS(【データ】蓄積用!A$2:A$10000, AT$5, 【データ】蓄積用!C$2:C$10000, $A136, 【データ】蓄積用!Q$2:Q$10000, 1, 【データ】蓄積用!AC$2:AC$10000, "&gt;=4.0")&gt;0, "〇", "×")))</f>
        <v>×</v>
      </c>
      <c r="AU136" t="str">
        <f>IF(OR($A136="", AU$5=""), "", IF(COUNTIFS(【データ】蓄積用!A$2:A$10000, AU$5, 【データ】蓄積用!C$2:C$10000, $A136, 【データ】蓄積用!D$2:D$10000, "&gt;=3000", 【データ】蓄積用!E$2:E$10000, "&gt;=1500")&gt;0, "〇", IF(COUNTIFS(【データ】蓄積用!A$2:A$10000, AU$5, 【データ】蓄積用!C$2:C$10000, $A136, 【データ】蓄積用!Q$2:Q$10000, 1, 【データ】蓄積用!AC$2:AC$10000, "&gt;=4.0")&gt;0, "〇", "×")))</f>
        <v>×</v>
      </c>
      <c r="AV136" t="str">
        <f>IF(OR($A136="", AV$5=""), "", IF(COUNTIFS(【データ】蓄積用!A$2:A$10000, AV$5, 【データ】蓄積用!C$2:C$10000, $A136, 【データ】蓄積用!D$2:D$10000, "&gt;=3000", 【データ】蓄積用!E$2:E$10000, "&gt;=1500")&gt;0, "〇", IF(COUNTIFS(【データ】蓄積用!A$2:A$10000, AV$5, 【データ】蓄積用!C$2:C$10000, $A136, 【データ】蓄積用!Q$2:Q$10000, 1, 【データ】蓄積用!AC$2:AC$10000, "&gt;=4.0")&gt;0, "〇", "×")))</f>
        <v>×</v>
      </c>
      <c r="AW136" t="str">
        <f>IF(OR($A136="", AW$5=""), "", IF(COUNTIFS(【データ】蓄積用!A$2:A$10000, AW$5, 【データ】蓄積用!C$2:C$10000, $A136, 【データ】蓄積用!D$2:D$10000, "&gt;=3000", 【データ】蓄積用!E$2:E$10000, "&gt;=1500")&gt;0, "〇", IF(COUNTIFS(【データ】蓄積用!A$2:A$10000, AW$5, 【データ】蓄積用!C$2:C$10000, $A136, 【データ】蓄積用!Q$2:Q$10000, 1, 【データ】蓄積用!AC$2:AC$10000, "&gt;=4.0")&gt;0, "〇", "×")))</f>
        <v>×</v>
      </c>
      <c r="AX136" t="str">
        <f>IF(OR($A136="", AX$5=""), "", IF(COUNTIFS(【データ】蓄積用!A$2:A$10000, AX$5, 【データ】蓄積用!C$2:C$10000, $A136, 【データ】蓄積用!D$2:D$10000, "&gt;=3000", 【データ】蓄積用!E$2:E$10000, "&gt;=1500")&gt;0, "〇", IF(COUNTIFS(【データ】蓄積用!A$2:A$10000, AX$5, 【データ】蓄積用!C$2:C$10000, $A136, 【データ】蓄積用!Q$2:Q$10000, 1, 【データ】蓄積用!AC$2:AC$10000, "&gt;=4.0")&gt;0, "〇", "×")))</f>
        <v>×</v>
      </c>
      <c r="AY136" t="str">
        <f>IF(OR($A136="", AY$5=""), "", IF(COUNTIFS(【データ】蓄積用!A$2:A$10000, AY$5, 【データ】蓄積用!C$2:C$10000, $A136, 【データ】蓄積用!D$2:D$10000, "&gt;=3000", 【データ】蓄積用!E$2:E$10000, "&gt;=1500")&gt;0, "〇", IF(COUNTIFS(【データ】蓄積用!A$2:A$10000, AY$5, 【データ】蓄積用!C$2:C$10000, $A136, 【データ】蓄積用!Q$2:Q$10000, 1, 【データ】蓄積用!AC$2:AC$10000, "&gt;=4.0")&gt;0, "〇", "×")))</f>
        <v/>
      </c>
    </row>
    <row r="137" spans="1:51">
      <c r="A137">
        <v>760</v>
      </c>
      <c r="B137" t="str">
        <f>IF(OR($A137="", B$5=""), "", IF(COUNTIFS(【データ】蓄積用!A$2:A$10000, B$5, 【データ】蓄積用!C$2:C$10000, $A137, 【データ】蓄積用!D$2:D$10000, "&gt;=3000", 【データ】蓄積用!E$2:E$10000, "&gt;=1500")&gt;0, "〇", IF(COUNTIFS(【データ】蓄積用!A$2:A$10000, B$5, 【データ】蓄積用!C$2:C$10000, $A137, 【データ】蓄積用!Q$2:Q$10000, 1, 【データ】蓄積用!AC$2:AC$10000, "&gt;=4.0")&gt;0, "〇", "×")))</f>
        <v>×</v>
      </c>
      <c r="C137" t="str">
        <f>IF(OR($A137="", C$5=""), "", IF(COUNTIFS(【データ】蓄積用!A$2:A$10000, C$5, 【データ】蓄積用!C$2:C$10000, $A137, 【データ】蓄積用!D$2:D$10000, "&gt;=3000", 【データ】蓄積用!E$2:E$10000, "&gt;=1500")&gt;0, "〇", IF(COUNTIFS(【データ】蓄積用!A$2:A$10000, C$5, 【データ】蓄積用!C$2:C$10000, $A137, 【データ】蓄積用!Q$2:Q$10000, 1, 【データ】蓄積用!AC$2:AC$10000, "&gt;=4.0")&gt;0, "〇", "×")))</f>
        <v>×</v>
      </c>
      <c r="D137" t="str">
        <f>IF(OR($A137="", D$5=""), "", IF(COUNTIFS(【データ】蓄積用!A$2:A$10000, D$5, 【データ】蓄積用!C$2:C$10000, $A137, 【データ】蓄積用!D$2:D$10000, "&gt;=3000", 【データ】蓄積用!E$2:E$10000, "&gt;=1500")&gt;0, "〇", IF(COUNTIFS(【データ】蓄積用!A$2:A$10000, D$5, 【データ】蓄積用!C$2:C$10000, $A137, 【データ】蓄積用!Q$2:Q$10000, 1, 【データ】蓄積用!AC$2:AC$10000, "&gt;=4.0")&gt;0, "〇", "×")))</f>
        <v>×</v>
      </c>
      <c r="E137" t="str">
        <f>IF(OR($A137="", E$5=""), "", IF(COUNTIFS(【データ】蓄積用!A$2:A$10000, E$5, 【データ】蓄積用!C$2:C$10000, $A137, 【データ】蓄積用!D$2:D$10000, "&gt;=3000", 【データ】蓄積用!E$2:E$10000, "&gt;=1500")&gt;0, "〇", IF(COUNTIFS(【データ】蓄積用!A$2:A$10000, E$5, 【データ】蓄積用!C$2:C$10000, $A137, 【データ】蓄積用!Q$2:Q$10000, 1, 【データ】蓄積用!AC$2:AC$10000, "&gt;=4.0")&gt;0, "〇", "×")))</f>
        <v>×</v>
      </c>
      <c r="F137" t="str">
        <f>IF(OR($A137="", F$5=""), "", IF(COUNTIFS(【データ】蓄積用!A$2:A$10000, F$5, 【データ】蓄積用!C$2:C$10000, $A137, 【データ】蓄積用!D$2:D$10000, "&gt;=3000", 【データ】蓄積用!E$2:E$10000, "&gt;=1500")&gt;0, "〇", IF(COUNTIFS(【データ】蓄積用!A$2:A$10000, F$5, 【データ】蓄積用!C$2:C$10000, $A137, 【データ】蓄積用!Q$2:Q$10000, 1, 【データ】蓄積用!AC$2:AC$10000, "&gt;=4.0")&gt;0, "〇", "×")))</f>
        <v>×</v>
      </c>
      <c r="G137" t="str">
        <f>IF(OR($A137="", G$5=""), "", IF(COUNTIFS(【データ】蓄積用!A$2:A$10000, G$5, 【データ】蓄積用!C$2:C$10000, $A137, 【データ】蓄積用!D$2:D$10000, "&gt;=3000", 【データ】蓄積用!E$2:E$10000, "&gt;=1500")&gt;0, "〇", IF(COUNTIFS(【データ】蓄積用!A$2:A$10000, G$5, 【データ】蓄積用!C$2:C$10000, $A137, 【データ】蓄積用!Q$2:Q$10000, 1, 【データ】蓄積用!AC$2:AC$10000, "&gt;=4.0")&gt;0, "〇", "×")))</f>
        <v>×</v>
      </c>
      <c r="H137" t="str">
        <f>IF(OR($A137="", H$5=""), "", IF(COUNTIFS(【データ】蓄積用!A$2:A$10000, H$5, 【データ】蓄積用!C$2:C$10000, $A137, 【データ】蓄積用!D$2:D$10000, "&gt;=3000", 【データ】蓄積用!E$2:E$10000, "&gt;=1500")&gt;0, "〇", IF(COUNTIFS(【データ】蓄積用!A$2:A$10000, H$5, 【データ】蓄積用!C$2:C$10000, $A137, 【データ】蓄積用!Q$2:Q$10000, 1, 【データ】蓄積用!AC$2:AC$10000, "&gt;=4.0")&gt;0, "〇", "×")))</f>
        <v>×</v>
      </c>
      <c r="I137" t="str">
        <f>IF(OR($A137="", I$5=""), "", IF(COUNTIFS(【データ】蓄積用!A$2:A$10000, I$5, 【データ】蓄積用!C$2:C$10000, $A137, 【データ】蓄積用!D$2:D$10000, "&gt;=3000", 【データ】蓄積用!E$2:E$10000, "&gt;=1500")&gt;0, "〇", IF(COUNTIFS(【データ】蓄積用!A$2:A$10000, I$5, 【データ】蓄積用!C$2:C$10000, $A137, 【データ】蓄積用!Q$2:Q$10000, 1, 【データ】蓄積用!AC$2:AC$10000, "&gt;=4.0")&gt;0, "〇", "×")))</f>
        <v>×</v>
      </c>
      <c r="J137" t="str">
        <f>IF(OR($A137="", J$5=""), "", IF(COUNTIFS(【データ】蓄積用!A$2:A$10000, J$5, 【データ】蓄積用!C$2:C$10000, $A137, 【データ】蓄積用!D$2:D$10000, "&gt;=3000", 【データ】蓄積用!E$2:E$10000, "&gt;=1500")&gt;0, "〇", IF(COUNTIFS(【データ】蓄積用!A$2:A$10000, J$5, 【データ】蓄積用!C$2:C$10000, $A137, 【データ】蓄積用!Q$2:Q$10000, 1, 【データ】蓄積用!AC$2:AC$10000, "&gt;=4.0")&gt;0, "〇", "×")))</f>
        <v>×</v>
      </c>
      <c r="K137" t="str">
        <f>IF(OR($A137="", K$5=""), "", IF(COUNTIFS(【データ】蓄積用!A$2:A$10000, K$5, 【データ】蓄積用!C$2:C$10000, $A137, 【データ】蓄積用!D$2:D$10000, "&gt;=3000", 【データ】蓄積用!E$2:E$10000, "&gt;=1500")&gt;0, "〇", IF(COUNTIFS(【データ】蓄積用!A$2:A$10000, K$5, 【データ】蓄積用!C$2:C$10000, $A137, 【データ】蓄積用!Q$2:Q$10000, 1, 【データ】蓄積用!AC$2:AC$10000, "&gt;=4.0")&gt;0, "〇", "×")))</f>
        <v>×</v>
      </c>
      <c r="L137" t="str">
        <f>IF(OR($A137="", L$5=""), "", IF(COUNTIFS(【データ】蓄積用!A$2:A$10000, L$5, 【データ】蓄積用!C$2:C$10000, $A137, 【データ】蓄積用!D$2:D$10000, "&gt;=3000", 【データ】蓄積用!E$2:E$10000, "&gt;=1500")&gt;0, "〇", IF(COUNTIFS(【データ】蓄積用!A$2:A$10000, L$5, 【データ】蓄積用!C$2:C$10000, $A137, 【データ】蓄積用!Q$2:Q$10000, 1, 【データ】蓄積用!AC$2:AC$10000, "&gt;=4.0")&gt;0, "〇", "×")))</f>
        <v>×</v>
      </c>
      <c r="M137" t="str">
        <f>IF(OR($A137="", M$5=""), "", IF(COUNTIFS(【データ】蓄積用!A$2:A$10000, M$5, 【データ】蓄積用!C$2:C$10000, $A137, 【データ】蓄積用!D$2:D$10000, "&gt;=3000", 【データ】蓄積用!E$2:E$10000, "&gt;=1500")&gt;0, "〇", IF(COUNTIFS(【データ】蓄積用!A$2:A$10000, M$5, 【データ】蓄積用!C$2:C$10000, $A137, 【データ】蓄積用!Q$2:Q$10000, 1, 【データ】蓄積用!AC$2:AC$10000, "&gt;=4.0")&gt;0, "〇", "×")))</f>
        <v>×</v>
      </c>
      <c r="N137" t="str">
        <f>IF(OR($A137="", N$5=""), "", IF(COUNTIFS(【データ】蓄積用!A$2:A$10000, N$5, 【データ】蓄積用!C$2:C$10000, $A137, 【データ】蓄積用!D$2:D$10000, "&gt;=3000", 【データ】蓄積用!E$2:E$10000, "&gt;=1500")&gt;0, "〇", IF(COUNTIFS(【データ】蓄積用!A$2:A$10000, N$5, 【データ】蓄積用!C$2:C$10000, $A137, 【データ】蓄積用!Q$2:Q$10000, 1, 【データ】蓄積用!AC$2:AC$10000, "&gt;=4.0")&gt;0, "〇", "×")))</f>
        <v>×</v>
      </c>
      <c r="O137" t="str">
        <f>IF(OR($A137="", O$5=""), "", IF(COUNTIFS(【データ】蓄積用!A$2:A$10000, O$5, 【データ】蓄積用!C$2:C$10000, $A137, 【データ】蓄積用!D$2:D$10000, "&gt;=3000", 【データ】蓄積用!E$2:E$10000, "&gt;=1500")&gt;0, "〇", IF(COUNTIFS(【データ】蓄積用!A$2:A$10000, O$5, 【データ】蓄積用!C$2:C$10000, $A137, 【データ】蓄積用!Q$2:Q$10000, 1, 【データ】蓄積用!AC$2:AC$10000, "&gt;=4.0")&gt;0, "〇", "×")))</f>
        <v>×</v>
      </c>
      <c r="P137" t="str">
        <f>IF(OR($A137="", P$5=""), "", IF(COUNTIFS(【データ】蓄積用!A$2:A$10000, P$5, 【データ】蓄積用!C$2:C$10000, $A137, 【データ】蓄積用!D$2:D$10000, "&gt;=3000", 【データ】蓄積用!E$2:E$10000, "&gt;=1500")&gt;0, "〇", IF(COUNTIFS(【データ】蓄積用!A$2:A$10000, P$5, 【データ】蓄積用!C$2:C$10000, $A137, 【データ】蓄積用!Q$2:Q$10000, 1, 【データ】蓄積用!AC$2:AC$10000, "&gt;=4.0")&gt;0, "〇", "×")))</f>
        <v>×</v>
      </c>
      <c r="Q137" t="str">
        <f>IF(OR($A137="", Q$5=""), "", IF(COUNTIFS(【データ】蓄積用!A$2:A$10000, Q$5, 【データ】蓄積用!C$2:C$10000, $A137, 【データ】蓄積用!D$2:D$10000, "&gt;=3000", 【データ】蓄積用!E$2:E$10000, "&gt;=1500")&gt;0, "〇", IF(COUNTIFS(【データ】蓄積用!A$2:A$10000, Q$5, 【データ】蓄積用!C$2:C$10000, $A137, 【データ】蓄積用!Q$2:Q$10000, 1, 【データ】蓄積用!AC$2:AC$10000, "&gt;=4.0")&gt;0, "〇", "×")))</f>
        <v>×</v>
      </c>
      <c r="R137" t="str">
        <f>IF(OR($A137="", R$5=""), "", IF(COUNTIFS(【データ】蓄積用!A$2:A$10000, R$5, 【データ】蓄積用!C$2:C$10000, $A137, 【データ】蓄積用!D$2:D$10000, "&gt;=3000", 【データ】蓄積用!E$2:E$10000, "&gt;=1500")&gt;0, "〇", IF(COUNTIFS(【データ】蓄積用!A$2:A$10000, R$5, 【データ】蓄積用!C$2:C$10000, $A137, 【データ】蓄積用!Q$2:Q$10000, 1, 【データ】蓄積用!AC$2:AC$10000, "&gt;=4.0")&gt;0, "〇", "×")))</f>
        <v>×</v>
      </c>
      <c r="S137" t="str">
        <f>IF(OR($A137="", S$5=""), "", IF(COUNTIFS(【データ】蓄積用!A$2:A$10000, S$5, 【データ】蓄積用!C$2:C$10000, $A137, 【データ】蓄積用!D$2:D$10000, "&gt;=3000", 【データ】蓄積用!E$2:E$10000, "&gt;=1500")&gt;0, "〇", IF(COUNTIFS(【データ】蓄積用!A$2:A$10000, S$5, 【データ】蓄積用!C$2:C$10000, $A137, 【データ】蓄積用!Q$2:Q$10000, 1, 【データ】蓄積用!AC$2:AC$10000, "&gt;=4.0")&gt;0, "〇", "×")))</f>
        <v>×</v>
      </c>
      <c r="T137" t="str">
        <f>IF(OR($A137="", T$5=""), "", IF(COUNTIFS(【データ】蓄積用!A$2:A$10000, T$5, 【データ】蓄積用!C$2:C$10000, $A137, 【データ】蓄積用!D$2:D$10000, "&gt;=3000", 【データ】蓄積用!E$2:E$10000, "&gt;=1500")&gt;0, "〇", IF(COUNTIFS(【データ】蓄積用!A$2:A$10000, T$5, 【データ】蓄積用!C$2:C$10000, $A137, 【データ】蓄積用!Q$2:Q$10000, 1, 【データ】蓄積用!AC$2:AC$10000, "&gt;=4.0")&gt;0, "〇", "×")))</f>
        <v>×</v>
      </c>
      <c r="U137" t="str">
        <f>IF(OR($A137="", U$5=""), "", IF(COUNTIFS(【データ】蓄積用!A$2:A$10000, U$5, 【データ】蓄積用!C$2:C$10000, $A137, 【データ】蓄積用!D$2:D$10000, "&gt;=3000", 【データ】蓄積用!E$2:E$10000, "&gt;=1500")&gt;0, "〇", IF(COUNTIFS(【データ】蓄積用!A$2:A$10000, U$5, 【データ】蓄積用!C$2:C$10000, $A137, 【データ】蓄積用!Q$2:Q$10000, 1, 【データ】蓄積用!AC$2:AC$10000, "&gt;=4.0")&gt;0, "〇", "×")))</f>
        <v>×</v>
      </c>
      <c r="V137" t="str">
        <f>IF(OR($A137="", V$5=""), "", IF(COUNTIFS(【データ】蓄積用!A$2:A$10000, V$5, 【データ】蓄積用!C$2:C$10000, $A137, 【データ】蓄積用!D$2:D$10000, "&gt;=3000", 【データ】蓄積用!E$2:E$10000, "&gt;=1500")&gt;0, "〇", IF(COUNTIFS(【データ】蓄積用!A$2:A$10000, V$5, 【データ】蓄積用!C$2:C$10000, $A137, 【データ】蓄積用!Q$2:Q$10000, 1, 【データ】蓄積用!AC$2:AC$10000, "&gt;=4.0")&gt;0, "〇", "×")))</f>
        <v>×</v>
      </c>
      <c r="W137" t="str">
        <f>IF(OR($A137="", W$5=""), "", IF(COUNTIFS(【データ】蓄積用!A$2:A$10000, W$5, 【データ】蓄積用!C$2:C$10000, $A137, 【データ】蓄積用!D$2:D$10000, "&gt;=3000", 【データ】蓄積用!E$2:E$10000, "&gt;=1500")&gt;0, "〇", IF(COUNTIFS(【データ】蓄積用!A$2:A$10000, W$5, 【データ】蓄積用!C$2:C$10000, $A137, 【データ】蓄積用!Q$2:Q$10000, 1, 【データ】蓄積用!AC$2:AC$10000, "&gt;=4.0")&gt;0, "〇", "×")))</f>
        <v>×</v>
      </c>
      <c r="X137" t="str">
        <f>IF(OR($A137="", X$5=""), "", IF(COUNTIFS(【データ】蓄積用!A$2:A$10000, X$5, 【データ】蓄積用!C$2:C$10000, $A137, 【データ】蓄積用!D$2:D$10000, "&gt;=3000", 【データ】蓄積用!E$2:E$10000, "&gt;=1500")&gt;0, "〇", IF(COUNTIFS(【データ】蓄積用!A$2:A$10000, X$5, 【データ】蓄積用!C$2:C$10000, $A137, 【データ】蓄積用!Q$2:Q$10000, 1, 【データ】蓄積用!AC$2:AC$10000, "&gt;=4.0")&gt;0, "〇", "×")))</f>
        <v>×</v>
      </c>
      <c r="Y137" t="str">
        <f>IF(OR($A137="", Y$5=""), "", IF(COUNTIFS(【データ】蓄積用!A$2:A$10000, Y$5, 【データ】蓄積用!C$2:C$10000, $A137, 【データ】蓄積用!D$2:D$10000, "&gt;=3000", 【データ】蓄積用!E$2:E$10000, "&gt;=1500")&gt;0, "〇", IF(COUNTIFS(【データ】蓄積用!A$2:A$10000, Y$5, 【データ】蓄積用!C$2:C$10000, $A137, 【データ】蓄積用!Q$2:Q$10000, 1, 【データ】蓄積用!AC$2:AC$10000, "&gt;=4.0")&gt;0, "〇", "×")))</f>
        <v>×</v>
      </c>
      <c r="Z137" t="str">
        <f>IF(OR($A137="", Z$5=""), "", IF(COUNTIFS(【データ】蓄積用!A$2:A$10000, Z$5, 【データ】蓄積用!C$2:C$10000, $A137, 【データ】蓄積用!D$2:D$10000, "&gt;=3000", 【データ】蓄積用!E$2:E$10000, "&gt;=1500")&gt;0, "〇", IF(COUNTIFS(【データ】蓄積用!A$2:A$10000, Z$5, 【データ】蓄積用!C$2:C$10000, $A137, 【データ】蓄積用!Q$2:Q$10000, 1, 【データ】蓄積用!AC$2:AC$10000, "&gt;=4.0")&gt;0, "〇", "×")))</f>
        <v>×</v>
      </c>
      <c r="AA137" t="str">
        <f>IF(OR($A137="", AA$5=""), "", IF(COUNTIFS(【データ】蓄積用!A$2:A$10000, AA$5, 【データ】蓄積用!C$2:C$10000, $A137, 【データ】蓄積用!D$2:D$10000, "&gt;=3000", 【データ】蓄積用!E$2:E$10000, "&gt;=1500")&gt;0, "〇", IF(COUNTIFS(【データ】蓄積用!A$2:A$10000, AA$5, 【データ】蓄積用!C$2:C$10000, $A137, 【データ】蓄積用!Q$2:Q$10000, 1, 【データ】蓄積用!AC$2:AC$10000, "&gt;=4.0")&gt;0, "〇", "×")))</f>
        <v>×</v>
      </c>
      <c r="AB137" t="str">
        <f>IF(OR($A137="", AB$5=""), "", IF(COUNTIFS(【データ】蓄積用!A$2:A$10000, AB$5, 【データ】蓄積用!C$2:C$10000, $A137, 【データ】蓄積用!D$2:D$10000, "&gt;=3000", 【データ】蓄積用!E$2:E$10000, "&gt;=1500")&gt;0, "〇", IF(COUNTIFS(【データ】蓄積用!A$2:A$10000, AB$5, 【データ】蓄積用!C$2:C$10000, $A137, 【データ】蓄積用!Q$2:Q$10000, 1, 【データ】蓄積用!AC$2:AC$10000, "&gt;=4.0")&gt;0, "〇", "×")))</f>
        <v>×</v>
      </c>
      <c r="AC137" t="str">
        <f>IF(OR($A137="", AC$5=""), "", IF(COUNTIFS(【データ】蓄積用!A$2:A$10000, AC$5, 【データ】蓄積用!C$2:C$10000, $A137, 【データ】蓄積用!D$2:D$10000, "&gt;=3000", 【データ】蓄積用!E$2:E$10000, "&gt;=1500")&gt;0, "〇", IF(COUNTIFS(【データ】蓄積用!A$2:A$10000, AC$5, 【データ】蓄積用!C$2:C$10000, $A137, 【データ】蓄積用!Q$2:Q$10000, 1, 【データ】蓄積用!AC$2:AC$10000, "&gt;=4.0")&gt;0, "〇", "×")))</f>
        <v>×</v>
      </c>
      <c r="AD137" t="str">
        <f>IF(OR($A137="", AD$5=""), "", IF(COUNTIFS(【データ】蓄積用!A$2:A$10000, AD$5, 【データ】蓄積用!C$2:C$10000, $A137, 【データ】蓄積用!D$2:D$10000, "&gt;=3000", 【データ】蓄積用!E$2:E$10000, "&gt;=1500")&gt;0, "〇", IF(COUNTIFS(【データ】蓄積用!A$2:A$10000, AD$5, 【データ】蓄積用!C$2:C$10000, $A137, 【データ】蓄積用!Q$2:Q$10000, 1, 【データ】蓄積用!AC$2:AC$10000, "&gt;=4.0")&gt;0, "〇", "×")))</f>
        <v>×</v>
      </c>
      <c r="AE137" t="str">
        <f>IF(OR($A137="", AE$5=""), "", IF(COUNTIFS(【データ】蓄積用!A$2:A$10000, AE$5, 【データ】蓄積用!C$2:C$10000, $A137, 【データ】蓄積用!D$2:D$10000, "&gt;=3000", 【データ】蓄積用!E$2:E$10000, "&gt;=1500")&gt;0, "〇", IF(COUNTIFS(【データ】蓄積用!A$2:A$10000, AE$5, 【データ】蓄積用!C$2:C$10000, $A137, 【データ】蓄積用!Q$2:Q$10000, 1, 【データ】蓄積用!AC$2:AC$10000, "&gt;=4.0")&gt;0, "〇", "×")))</f>
        <v>×</v>
      </c>
      <c r="AF137" t="str">
        <f>IF(OR($A137="", AF$5=""), "", IF(COUNTIFS(【データ】蓄積用!A$2:A$10000, AF$5, 【データ】蓄積用!C$2:C$10000, $A137, 【データ】蓄積用!D$2:D$10000, "&gt;=3000", 【データ】蓄積用!E$2:E$10000, "&gt;=1500")&gt;0, "〇", IF(COUNTIFS(【データ】蓄積用!A$2:A$10000, AF$5, 【データ】蓄積用!C$2:C$10000, $A137, 【データ】蓄積用!Q$2:Q$10000, 1, 【データ】蓄積用!AC$2:AC$10000, "&gt;=4.0")&gt;0, "〇", "×")))</f>
        <v>×</v>
      </c>
      <c r="AG137" t="str">
        <f>IF(OR($A137="", AG$5=""), "", IF(COUNTIFS(【データ】蓄積用!A$2:A$10000, AG$5, 【データ】蓄積用!C$2:C$10000, $A137, 【データ】蓄積用!D$2:D$10000, "&gt;=3000", 【データ】蓄積用!E$2:E$10000, "&gt;=1500")&gt;0, "〇", IF(COUNTIFS(【データ】蓄積用!A$2:A$10000, AG$5, 【データ】蓄積用!C$2:C$10000, $A137, 【データ】蓄積用!Q$2:Q$10000, 1, 【データ】蓄積用!AC$2:AC$10000, "&gt;=4.0")&gt;0, "〇", "×")))</f>
        <v>×</v>
      </c>
      <c r="AH137" t="str">
        <f>IF(OR($A137="", AH$5=""), "", IF(COUNTIFS(【データ】蓄積用!A$2:A$10000, AH$5, 【データ】蓄積用!C$2:C$10000, $A137, 【データ】蓄積用!D$2:D$10000, "&gt;=3000", 【データ】蓄積用!E$2:E$10000, "&gt;=1500")&gt;0, "〇", IF(COUNTIFS(【データ】蓄積用!A$2:A$10000, AH$5, 【データ】蓄積用!C$2:C$10000, $A137, 【データ】蓄積用!Q$2:Q$10000, 1, 【データ】蓄積用!AC$2:AC$10000, "&gt;=4.0")&gt;0, "〇", "×")))</f>
        <v>×</v>
      </c>
      <c r="AI137" t="str">
        <f>IF(OR($A137="", AI$5=""), "", IF(COUNTIFS(【データ】蓄積用!A$2:A$10000, AI$5, 【データ】蓄積用!C$2:C$10000, $A137, 【データ】蓄積用!D$2:D$10000, "&gt;=3000", 【データ】蓄積用!E$2:E$10000, "&gt;=1500")&gt;0, "〇", IF(COUNTIFS(【データ】蓄積用!A$2:A$10000, AI$5, 【データ】蓄積用!C$2:C$10000, $A137, 【データ】蓄積用!Q$2:Q$10000, 1, 【データ】蓄積用!AC$2:AC$10000, "&gt;=4.0")&gt;0, "〇", "×")))</f>
        <v>×</v>
      </c>
      <c r="AJ137" t="str">
        <f>IF(OR($A137="", AJ$5=""), "", IF(COUNTIFS(【データ】蓄積用!A$2:A$10000, AJ$5, 【データ】蓄積用!C$2:C$10000, $A137, 【データ】蓄積用!D$2:D$10000, "&gt;=3000", 【データ】蓄積用!E$2:E$10000, "&gt;=1500")&gt;0, "〇", IF(COUNTIFS(【データ】蓄積用!A$2:A$10000, AJ$5, 【データ】蓄積用!C$2:C$10000, $A137, 【データ】蓄積用!Q$2:Q$10000, 1, 【データ】蓄積用!AC$2:AC$10000, "&gt;=4.0")&gt;0, "〇", "×")))</f>
        <v>×</v>
      </c>
      <c r="AK137" t="str">
        <f>IF(OR($A137="", AK$5=""), "", IF(COUNTIFS(【データ】蓄積用!A$2:A$10000, AK$5, 【データ】蓄積用!C$2:C$10000, $A137, 【データ】蓄積用!D$2:D$10000, "&gt;=3000", 【データ】蓄積用!E$2:E$10000, "&gt;=1500")&gt;0, "〇", IF(COUNTIFS(【データ】蓄積用!A$2:A$10000, AK$5, 【データ】蓄積用!C$2:C$10000, $A137, 【データ】蓄積用!Q$2:Q$10000, 1, 【データ】蓄積用!AC$2:AC$10000, "&gt;=4.0")&gt;0, "〇", "×")))</f>
        <v>×</v>
      </c>
      <c r="AL137" t="str">
        <f>IF(OR($A137="", AL$5=""), "", IF(COUNTIFS(【データ】蓄積用!A$2:A$10000, AL$5, 【データ】蓄積用!C$2:C$10000, $A137, 【データ】蓄積用!D$2:D$10000, "&gt;=3000", 【データ】蓄積用!E$2:E$10000, "&gt;=1500")&gt;0, "〇", IF(COUNTIFS(【データ】蓄積用!A$2:A$10000, AL$5, 【データ】蓄積用!C$2:C$10000, $A137, 【データ】蓄積用!Q$2:Q$10000, 1, 【データ】蓄積用!AC$2:AC$10000, "&gt;=4.0")&gt;0, "〇", "×")))</f>
        <v>×</v>
      </c>
      <c r="AM137" t="str">
        <f>IF(OR($A137="", AM$5=""), "", IF(COUNTIFS(【データ】蓄積用!A$2:A$10000, AM$5, 【データ】蓄積用!C$2:C$10000, $A137, 【データ】蓄積用!D$2:D$10000, "&gt;=3000", 【データ】蓄積用!E$2:E$10000, "&gt;=1500")&gt;0, "〇", IF(COUNTIFS(【データ】蓄積用!A$2:A$10000, AM$5, 【データ】蓄積用!C$2:C$10000, $A137, 【データ】蓄積用!Q$2:Q$10000, 1, 【データ】蓄積用!AC$2:AC$10000, "&gt;=4.0")&gt;0, "〇", "×")))</f>
        <v>×</v>
      </c>
      <c r="AN137" t="str">
        <f>IF(OR($A137="", AN$5=""), "", IF(COUNTIFS(【データ】蓄積用!A$2:A$10000, AN$5, 【データ】蓄積用!C$2:C$10000, $A137, 【データ】蓄積用!D$2:D$10000, "&gt;=3000", 【データ】蓄積用!E$2:E$10000, "&gt;=1500")&gt;0, "〇", IF(COUNTIFS(【データ】蓄積用!A$2:A$10000, AN$5, 【データ】蓄積用!C$2:C$10000, $A137, 【データ】蓄積用!Q$2:Q$10000, 1, 【データ】蓄積用!AC$2:AC$10000, "&gt;=4.0")&gt;0, "〇", "×")))</f>
        <v>×</v>
      </c>
      <c r="AO137" t="str">
        <f>IF(OR($A137="", AO$5=""), "", IF(COUNTIFS(【データ】蓄積用!A$2:A$10000, AO$5, 【データ】蓄積用!C$2:C$10000, $A137, 【データ】蓄積用!D$2:D$10000, "&gt;=3000", 【データ】蓄積用!E$2:E$10000, "&gt;=1500")&gt;0, "〇", IF(COUNTIFS(【データ】蓄積用!A$2:A$10000, AO$5, 【データ】蓄積用!C$2:C$10000, $A137, 【データ】蓄積用!Q$2:Q$10000, 1, 【データ】蓄積用!AC$2:AC$10000, "&gt;=4.0")&gt;0, "〇", "×")))</f>
        <v>×</v>
      </c>
      <c r="AP137" t="str">
        <f>IF(OR($A137="", AP$5=""), "", IF(COUNTIFS(【データ】蓄積用!A$2:A$10000, AP$5, 【データ】蓄積用!C$2:C$10000, $A137, 【データ】蓄積用!D$2:D$10000, "&gt;=3000", 【データ】蓄積用!E$2:E$10000, "&gt;=1500")&gt;0, "〇", IF(COUNTIFS(【データ】蓄積用!A$2:A$10000, AP$5, 【データ】蓄積用!C$2:C$10000, $A137, 【データ】蓄積用!Q$2:Q$10000, 1, 【データ】蓄積用!AC$2:AC$10000, "&gt;=4.0")&gt;0, "〇", "×")))</f>
        <v>×</v>
      </c>
      <c r="AQ137" t="str">
        <f>IF(OR($A137="", AQ$5=""), "", IF(COUNTIFS(【データ】蓄積用!A$2:A$10000, AQ$5, 【データ】蓄積用!C$2:C$10000, $A137, 【データ】蓄積用!D$2:D$10000, "&gt;=3000", 【データ】蓄積用!E$2:E$10000, "&gt;=1500")&gt;0, "〇", IF(COUNTIFS(【データ】蓄積用!A$2:A$10000, AQ$5, 【データ】蓄積用!C$2:C$10000, $A137, 【データ】蓄積用!Q$2:Q$10000, 1, 【データ】蓄積用!AC$2:AC$10000, "&gt;=4.0")&gt;0, "〇", "×")))</f>
        <v>×</v>
      </c>
      <c r="AR137" t="str">
        <f>IF(OR($A137="", AR$5=""), "", IF(COUNTIFS(【データ】蓄積用!A$2:A$10000, AR$5, 【データ】蓄積用!C$2:C$10000, $A137, 【データ】蓄積用!D$2:D$10000, "&gt;=3000", 【データ】蓄積用!E$2:E$10000, "&gt;=1500")&gt;0, "〇", IF(COUNTIFS(【データ】蓄積用!A$2:A$10000, AR$5, 【データ】蓄積用!C$2:C$10000, $A137, 【データ】蓄積用!Q$2:Q$10000, 1, 【データ】蓄積用!AC$2:AC$10000, "&gt;=4.0")&gt;0, "〇", "×")))</f>
        <v>×</v>
      </c>
      <c r="AS137" t="str">
        <f>IF(OR($A137="", AS$5=""), "", IF(COUNTIFS(【データ】蓄積用!A$2:A$10000, AS$5, 【データ】蓄積用!C$2:C$10000, $A137, 【データ】蓄積用!D$2:D$10000, "&gt;=3000", 【データ】蓄積用!E$2:E$10000, "&gt;=1500")&gt;0, "〇", IF(COUNTIFS(【データ】蓄積用!A$2:A$10000, AS$5, 【データ】蓄積用!C$2:C$10000, $A137, 【データ】蓄積用!Q$2:Q$10000, 1, 【データ】蓄積用!AC$2:AC$10000, "&gt;=4.0")&gt;0, "〇", "×")))</f>
        <v>〇</v>
      </c>
      <c r="AT137" t="str">
        <f>IF(OR($A137="", AT$5=""), "", IF(COUNTIFS(【データ】蓄積用!A$2:A$10000, AT$5, 【データ】蓄積用!C$2:C$10000, $A137, 【データ】蓄積用!D$2:D$10000, "&gt;=3000", 【データ】蓄積用!E$2:E$10000, "&gt;=1500")&gt;0, "〇", IF(COUNTIFS(【データ】蓄積用!A$2:A$10000, AT$5, 【データ】蓄積用!C$2:C$10000, $A137, 【データ】蓄積用!Q$2:Q$10000, 1, 【データ】蓄積用!AC$2:AC$10000, "&gt;=4.0")&gt;0, "〇", "×")))</f>
        <v>×</v>
      </c>
      <c r="AU137" t="str">
        <f>IF(OR($A137="", AU$5=""), "", IF(COUNTIFS(【データ】蓄積用!A$2:A$10000, AU$5, 【データ】蓄積用!C$2:C$10000, $A137, 【データ】蓄積用!D$2:D$10000, "&gt;=3000", 【データ】蓄積用!E$2:E$10000, "&gt;=1500")&gt;0, "〇", IF(COUNTIFS(【データ】蓄積用!A$2:A$10000, AU$5, 【データ】蓄積用!C$2:C$10000, $A137, 【データ】蓄積用!Q$2:Q$10000, 1, 【データ】蓄積用!AC$2:AC$10000, "&gt;=4.0")&gt;0, "〇", "×")))</f>
        <v>×</v>
      </c>
      <c r="AV137" t="str">
        <f>IF(OR($A137="", AV$5=""), "", IF(COUNTIFS(【データ】蓄積用!A$2:A$10000, AV$5, 【データ】蓄積用!C$2:C$10000, $A137, 【データ】蓄積用!D$2:D$10000, "&gt;=3000", 【データ】蓄積用!E$2:E$10000, "&gt;=1500")&gt;0, "〇", IF(COUNTIFS(【データ】蓄積用!A$2:A$10000, AV$5, 【データ】蓄積用!C$2:C$10000, $A137, 【データ】蓄積用!Q$2:Q$10000, 1, 【データ】蓄積用!AC$2:AC$10000, "&gt;=4.0")&gt;0, "〇", "×")))</f>
        <v>×</v>
      </c>
      <c r="AW137" t="str">
        <f>IF(OR($A137="", AW$5=""), "", IF(COUNTIFS(【データ】蓄積用!A$2:A$10000, AW$5, 【データ】蓄積用!C$2:C$10000, $A137, 【データ】蓄積用!D$2:D$10000, "&gt;=3000", 【データ】蓄積用!E$2:E$10000, "&gt;=1500")&gt;0, "〇", IF(COUNTIFS(【データ】蓄積用!A$2:A$10000, AW$5, 【データ】蓄積用!C$2:C$10000, $A137, 【データ】蓄積用!Q$2:Q$10000, 1, 【データ】蓄積用!AC$2:AC$10000, "&gt;=4.0")&gt;0, "〇", "×")))</f>
        <v>×</v>
      </c>
      <c r="AX137" t="str">
        <f>IF(OR($A137="", AX$5=""), "", IF(COUNTIFS(【データ】蓄積用!A$2:A$10000, AX$5, 【データ】蓄積用!C$2:C$10000, $A137, 【データ】蓄積用!D$2:D$10000, "&gt;=3000", 【データ】蓄積用!E$2:E$10000, "&gt;=1500")&gt;0, "〇", IF(COUNTIFS(【データ】蓄積用!A$2:A$10000, AX$5, 【データ】蓄積用!C$2:C$10000, $A137, 【データ】蓄積用!Q$2:Q$10000, 1, 【データ】蓄積用!AC$2:AC$10000, "&gt;=4.0")&gt;0, "〇", "×")))</f>
        <v>×</v>
      </c>
      <c r="AY137" t="str">
        <f>IF(OR($A137="", AY$5=""), "", IF(COUNTIFS(【データ】蓄積用!A$2:A$10000, AY$5, 【データ】蓄積用!C$2:C$10000, $A137, 【データ】蓄積用!D$2:D$10000, "&gt;=3000", 【データ】蓄積用!E$2:E$10000, "&gt;=1500")&gt;0, "〇", IF(COUNTIFS(【データ】蓄積用!A$2:A$10000, AY$5, 【データ】蓄積用!C$2:C$10000, $A137, 【データ】蓄積用!Q$2:Q$10000, 1, 【データ】蓄積用!AC$2:AC$10000, "&gt;=4.0")&gt;0, "〇", "×")))</f>
        <v/>
      </c>
    </row>
    <row r="138" spans="1:51">
      <c r="A138">
        <v>761</v>
      </c>
      <c r="B138" t="str">
        <f>IF(OR($A138="", B$5=""), "", IF(COUNTIFS(【データ】蓄積用!A$2:A$10000, B$5, 【データ】蓄積用!C$2:C$10000, $A138, 【データ】蓄積用!D$2:D$10000, "&gt;=3000", 【データ】蓄積用!E$2:E$10000, "&gt;=1500")&gt;0, "〇", IF(COUNTIFS(【データ】蓄積用!A$2:A$10000, B$5, 【データ】蓄積用!C$2:C$10000, $A138, 【データ】蓄積用!Q$2:Q$10000, 1, 【データ】蓄積用!AC$2:AC$10000, "&gt;=4.0")&gt;0, "〇", "×")))</f>
        <v>×</v>
      </c>
      <c r="C138" t="str">
        <f>IF(OR($A138="", C$5=""), "", IF(COUNTIFS(【データ】蓄積用!A$2:A$10000, C$5, 【データ】蓄積用!C$2:C$10000, $A138, 【データ】蓄積用!D$2:D$10000, "&gt;=3000", 【データ】蓄積用!E$2:E$10000, "&gt;=1500")&gt;0, "〇", IF(COUNTIFS(【データ】蓄積用!A$2:A$10000, C$5, 【データ】蓄積用!C$2:C$10000, $A138, 【データ】蓄積用!Q$2:Q$10000, 1, 【データ】蓄積用!AC$2:AC$10000, "&gt;=4.0")&gt;0, "〇", "×")))</f>
        <v>×</v>
      </c>
      <c r="D138" t="str">
        <f>IF(OR($A138="", D$5=""), "", IF(COUNTIFS(【データ】蓄積用!A$2:A$10000, D$5, 【データ】蓄積用!C$2:C$10000, $A138, 【データ】蓄積用!D$2:D$10000, "&gt;=3000", 【データ】蓄積用!E$2:E$10000, "&gt;=1500")&gt;0, "〇", IF(COUNTIFS(【データ】蓄積用!A$2:A$10000, D$5, 【データ】蓄積用!C$2:C$10000, $A138, 【データ】蓄積用!Q$2:Q$10000, 1, 【データ】蓄積用!AC$2:AC$10000, "&gt;=4.0")&gt;0, "〇", "×")))</f>
        <v>×</v>
      </c>
      <c r="E138" t="str">
        <f>IF(OR($A138="", E$5=""), "", IF(COUNTIFS(【データ】蓄積用!A$2:A$10000, E$5, 【データ】蓄積用!C$2:C$10000, $A138, 【データ】蓄積用!D$2:D$10000, "&gt;=3000", 【データ】蓄積用!E$2:E$10000, "&gt;=1500")&gt;0, "〇", IF(COUNTIFS(【データ】蓄積用!A$2:A$10000, E$5, 【データ】蓄積用!C$2:C$10000, $A138, 【データ】蓄積用!Q$2:Q$10000, 1, 【データ】蓄積用!AC$2:AC$10000, "&gt;=4.0")&gt;0, "〇", "×")))</f>
        <v>×</v>
      </c>
      <c r="F138" t="str">
        <f>IF(OR($A138="", F$5=""), "", IF(COUNTIFS(【データ】蓄積用!A$2:A$10000, F$5, 【データ】蓄積用!C$2:C$10000, $A138, 【データ】蓄積用!D$2:D$10000, "&gt;=3000", 【データ】蓄積用!E$2:E$10000, "&gt;=1500")&gt;0, "〇", IF(COUNTIFS(【データ】蓄積用!A$2:A$10000, F$5, 【データ】蓄積用!C$2:C$10000, $A138, 【データ】蓄積用!Q$2:Q$10000, 1, 【データ】蓄積用!AC$2:AC$10000, "&gt;=4.0")&gt;0, "〇", "×")))</f>
        <v>×</v>
      </c>
      <c r="G138" t="str">
        <f>IF(OR($A138="", G$5=""), "", IF(COUNTIFS(【データ】蓄積用!A$2:A$10000, G$5, 【データ】蓄積用!C$2:C$10000, $A138, 【データ】蓄積用!D$2:D$10000, "&gt;=3000", 【データ】蓄積用!E$2:E$10000, "&gt;=1500")&gt;0, "〇", IF(COUNTIFS(【データ】蓄積用!A$2:A$10000, G$5, 【データ】蓄積用!C$2:C$10000, $A138, 【データ】蓄積用!Q$2:Q$10000, 1, 【データ】蓄積用!AC$2:AC$10000, "&gt;=4.0")&gt;0, "〇", "×")))</f>
        <v>×</v>
      </c>
      <c r="H138" t="str">
        <f>IF(OR($A138="", H$5=""), "", IF(COUNTIFS(【データ】蓄積用!A$2:A$10000, H$5, 【データ】蓄積用!C$2:C$10000, $A138, 【データ】蓄積用!D$2:D$10000, "&gt;=3000", 【データ】蓄積用!E$2:E$10000, "&gt;=1500")&gt;0, "〇", IF(COUNTIFS(【データ】蓄積用!A$2:A$10000, H$5, 【データ】蓄積用!C$2:C$10000, $A138, 【データ】蓄積用!Q$2:Q$10000, 1, 【データ】蓄積用!AC$2:AC$10000, "&gt;=4.0")&gt;0, "〇", "×")))</f>
        <v>×</v>
      </c>
      <c r="I138" t="str">
        <f>IF(OR($A138="", I$5=""), "", IF(COUNTIFS(【データ】蓄積用!A$2:A$10000, I$5, 【データ】蓄積用!C$2:C$10000, $A138, 【データ】蓄積用!D$2:D$10000, "&gt;=3000", 【データ】蓄積用!E$2:E$10000, "&gt;=1500")&gt;0, "〇", IF(COUNTIFS(【データ】蓄積用!A$2:A$10000, I$5, 【データ】蓄積用!C$2:C$10000, $A138, 【データ】蓄積用!Q$2:Q$10000, 1, 【データ】蓄積用!AC$2:AC$10000, "&gt;=4.0")&gt;0, "〇", "×")))</f>
        <v>×</v>
      </c>
      <c r="J138" t="str">
        <f>IF(OR($A138="", J$5=""), "", IF(COUNTIFS(【データ】蓄積用!A$2:A$10000, J$5, 【データ】蓄積用!C$2:C$10000, $A138, 【データ】蓄積用!D$2:D$10000, "&gt;=3000", 【データ】蓄積用!E$2:E$10000, "&gt;=1500")&gt;0, "〇", IF(COUNTIFS(【データ】蓄積用!A$2:A$10000, J$5, 【データ】蓄積用!C$2:C$10000, $A138, 【データ】蓄積用!Q$2:Q$10000, 1, 【データ】蓄積用!AC$2:AC$10000, "&gt;=4.0")&gt;0, "〇", "×")))</f>
        <v>×</v>
      </c>
      <c r="K138" t="str">
        <f>IF(OR($A138="", K$5=""), "", IF(COUNTIFS(【データ】蓄積用!A$2:A$10000, K$5, 【データ】蓄積用!C$2:C$10000, $A138, 【データ】蓄積用!D$2:D$10000, "&gt;=3000", 【データ】蓄積用!E$2:E$10000, "&gt;=1500")&gt;0, "〇", IF(COUNTIFS(【データ】蓄積用!A$2:A$10000, K$5, 【データ】蓄積用!C$2:C$10000, $A138, 【データ】蓄積用!Q$2:Q$10000, 1, 【データ】蓄積用!AC$2:AC$10000, "&gt;=4.0")&gt;0, "〇", "×")))</f>
        <v>×</v>
      </c>
      <c r="L138" t="str">
        <f>IF(OR($A138="", L$5=""), "", IF(COUNTIFS(【データ】蓄積用!A$2:A$10000, L$5, 【データ】蓄積用!C$2:C$10000, $A138, 【データ】蓄積用!D$2:D$10000, "&gt;=3000", 【データ】蓄積用!E$2:E$10000, "&gt;=1500")&gt;0, "〇", IF(COUNTIFS(【データ】蓄積用!A$2:A$10000, L$5, 【データ】蓄積用!C$2:C$10000, $A138, 【データ】蓄積用!Q$2:Q$10000, 1, 【データ】蓄積用!AC$2:AC$10000, "&gt;=4.0")&gt;0, "〇", "×")))</f>
        <v>×</v>
      </c>
      <c r="M138" t="str">
        <f>IF(OR($A138="", M$5=""), "", IF(COUNTIFS(【データ】蓄積用!A$2:A$10000, M$5, 【データ】蓄積用!C$2:C$10000, $A138, 【データ】蓄積用!D$2:D$10000, "&gt;=3000", 【データ】蓄積用!E$2:E$10000, "&gt;=1500")&gt;0, "〇", IF(COUNTIFS(【データ】蓄積用!A$2:A$10000, M$5, 【データ】蓄積用!C$2:C$10000, $A138, 【データ】蓄積用!Q$2:Q$10000, 1, 【データ】蓄積用!AC$2:AC$10000, "&gt;=4.0")&gt;0, "〇", "×")))</f>
        <v>×</v>
      </c>
      <c r="N138" t="str">
        <f>IF(OR($A138="", N$5=""), "", IF(COUNTIFS(【データ】蓄積用!A$2:A$10000, N$5, 【データ】蓄積用!C$2:C$10000, $A138, 【データ】蓄積用!D$2:D$10000, "&gt;=3000", 【データ】蓄積用!E$2:E$10000, "&gt;=1500")&gt;0, "〇", IF(COUNTIFS(【データ】蓄積用!A$2:A$10000, N$5, 【データ】蓄積用!C$2:C$10000, $A138, 【データ】蓄積用!Q$2:Q$10000, 1, 【データ】蓄積用!AC$2:AC$10000, "&gt;=4.0")&gt;0, "〇", "×")))</f>
        <v>×</v>
      </c>
      <c r="O138" t="str">
        <f>IF(OR($A138="", O$5=""), "", IF(COUNTIFS(【データ】蓄積用!A$2:A$10000, O$5, 【データ】蓄積用!C$2:C$10000, $A138, 【データ】蓄積用!D$2:D$10000, "&gt;=3000", 【データ】蓄積用!E$2:E$10000, "&gt;=1500")&gt;0, "〇", IF(COUNTIFS(【データ】蓄積用!A$2:A$10000, O$5, 【データ】蓄積用!C$2:C$10000, $A138, 【データ】蓄積用!Q$2:Q$10000, 1, 【データ】蓄積用!AC$2:AC$10000, "&gt;=4.0")&gt;0, "〇", "×")))</f>
        <v>×</v>
      </c>
      <c r="P138" t="str">
        <f>IF(OR($A138="", P$5=""), "", IF(COUNTIFS(【データ】蓄積用!A$2:A$10000, P$5, 【データ】蓄積用!C$2:C$10000, $A138, 【データ】蓄積用!D$2:D$10000, "&gt;=3000", 【データ】蓄積用!E$2:E$10000, "&gt;=1500")&gt;0, "〇", IF(COUNTIFS(【データ】蓄積用!A$2:A$10000, P$5, 【データ】蓄積用!C$2:C$10000, $A138, 【データ】蓄積用!Q$2:Q$10000, 1, 【データ】蓄積用!AC$2:AC$10000, "&gt;=4.0")&gt;0, "〇", "×")))</f>
        <v>×</v>
      </c>
      <c r="Q138" t="str">
        <f>IF(OR($A138="", Q$5=""), "", IF(COUNTIFS(【データ】蓄積用!A$2:A$10000, Q$5, 【データ】蓄積用!C$2:C$10000, $A138, 【データ】蓄積用!D$2:D$10000, "&gt;=3000", 【データ】蓄積用!E$2:E$10000, "&gt;=1500")&gt;0, "〇", IF(COUNTIFS(【データ】蓄積用!A$2:A$10000, Q$5, 【データ】蓄積用!C$2:C$10000, $A138, 【データ】蓄積用!Q$2:Q$10000, 1, 【データ】蓄積用!AC$2:AC$10000, "&gt;=4.0")&gt;0, "〇", "×")))</f>
        <v>×</v>
      </c>
      <c r="R138" t="str">
        <f>IF(OR($A138="", R$5=""), "", IF(COUNTIFS(【データ】蓄積用!A$2:A$10000, R$5, 【データ】蓄積用!C$2:C$10000, $A138, 【データ】蓄積用!D$2:D$10000, "&gt;=3000", 【データ】蓄積用!E$2:E$10000, "&gt;=1500")&gt;0, "〇", IF(COUNTIFS(【データ】蓄積用!A$2:A$10000, R$5, 【データ】蓄積用!C$2:C$10000, $A138, 【データ】蓄積用!Q$2:Q$10000, 1, 【データ】蓄積用!AC$2:AC$10000, "&gt;=4.0")&gt;0, "〇", "×")))</f>
        <v>×</v>
      </c>
      <c r="S138" t="str">
        <f>IF(OR($A138="", S$5=""), "", IF(COUNTIFS(【データ】蓄積用!A$2:A$10000, S$5, 【データ】蓄積用!C$2:C$10000, $A138, 【データ】蓄積用!D$2:D$10000, "&gt;=3000", 【データ】蓄積用!E$2:E$10000, "&gt;=1500")&gt;0, "〇", IF(COUNTIFS(【データ】蓄積用!A$2:A$10000, S$5, 【データ】蓄積用!C$2:C$10000, $A138, 【データ】蓄積用!Q$2:Q$10000, 1, 【データ】蓄積用!AC$2:AC$10000, "&gt;=4.0")&gt;0, "〇", "×")))</f>
        <v>×</v>
      </c>
      <c r="T138" t="str">
        <f>IF(OR($A138="", T$5=""), "", IF(COUNTIFS(【データ】蓄積用!A$2:A$10000, T$5, 【データ】蓄積用!C$2:C$10000, $A138, 【データ】蓄積用!D$2:D$10000, "&gt;=3000", 【データ】蓄積用!E$2:E$10000, "&gt;=1500")&gt;0, "〇", IF(COUNTIFS(【データ】蓄積用!A$2:A$10000, T$5, 【データ】蓄積用!C$2:C$10000, $A138, 【データ】蓄積用!Q$2:Q$10000, 1, 【データ】蓄積用!AC$2:AC$10000, "&gt;=4.0")&gt;0, "〇", "×")))</f>
        <v>×</v>
      </c>
      <c r="U138" t="str">
        <f>IF(OR($A138="", U$5=""), "", IF(COUNTIFS(【データ】蓄積用!A$2:A$10000, U$5, 【データ】蓄積用!C$2:C$10000, $A138, 【データ】蓄積用!D$2:D$10000, "&gt;=3000", 【データ】蓄積用!E$2:E$10000, "&gt;=1500")&gt;0, "〇", IF(COUNTIFS(【データ】蓄積用!A$2:A$10000, U$5, 【データ】蓄積用!C$2:C$10000, $A138, 【データ】蓄積用!Q$2:Q$10000, 1, 【データ】蓄積用!AC$2:AC$10000, "&gt;=4.0")&gt;0, "〇", "×")))</f>
        <v>×</v>
      </c>
      <c r="V138" t="str">
        <f>IF(OR($A138="", V$5=""), "", IF(COUNTIFS(【データ】蓄積用!A$2:A$10000, V$5, 【データ】蓄積用!C$2:C$10000, $A138, 【データ】蓄積用!D$2:D$10000, "&gt;=3000", 【データ】蓄積用!E$2:E$10000, "&gt;=1500")&gt;0, "〇", IF(COUNTIFS(【データ】蓄積用!A$2:A$10000, V$5, 【データ】蓄積用!C$2:C$10000, $A138, 【データ】蓄積用!Q$2:Q$10000, 1, 【データ】蓄積用!AC$2:AC$10000, "&gt;=4.0")&gt;0, "〇", "×")))</f>
        <v>×</v>
      </c>
      <c r="W138" t="str">
        <f>IF(OR($A138="", W$5=""), "", IF(COUNTIFS(【データ】蓄積用!A$2:A$10000, W$5, 【データ】蓄積用!C$2:C$10000, $A138, 【データ】蓄積用!D$2:D$10000, "&gt;=3000", 【データ】蓄積用!E$2:E$10000, "&gt;=1500")&gt;0, "〇", IF(COUNTIFS(【データ】蓄積用!A$2:A$10000, W$5, 【データ】蓄積用!C$2:C$10000, $A138, 【データ】蓄積用!Q$2:Q$10000, 1, 【データ】蓄積用!AC$2:AC$10000, "&gt;=4.0")&gt;0, "〇", "×")))</f>
        <v>×</v>
      </c>
      <c r="X138" t="str">
        <f>IF(OR($A138="", X$5=""), "", IF(COUNTIFS(【データ】蓄積用!A$2:A$10000, X$5, 【データ】蓄積用!C$2:C$10000, $A138, 【データ】蓄積用!D$2:D$10000, "&gt;=3000", 【データ】蓄積用!E$2:E$10000, "&gt;=1500")&gt;0, "〇", IF(COUNTIFS(【データ】蓄積用!A$2:A$10000, X$5, 【データ】蓄積用!C$2:C$10000, $A138, 【データ】蓄積用!Q$2:Q$10000, 1, 【データ】蓄積用!AC$2:AC$10000, "&gt;=4.0")&gt;0, "〇", "×")))</f>
        <v>×</v>
      </c>
      <c r="Y138" t="str">
        <f>IF(OR($A138="", Y$5=""), "", IF(COUNTIFS(【データ】蓄積用!A$2:A$10000, Y$5, 【データ】蓄積用!C$2:C$10000, $A138, 【データ】蓄積用!D$2:D$10000, "&gt;=3000", 【データ】蓄積用!E$2:E$10000, "&gt;=1500")&gt;0, "〇", IF(COUNTIFS(【データ】蓄積用!A$2:A$10000, Y$5, 【データ】蓄積用!C$2:C$10000, $A138, 【データ】蓄積用!Q$2:Q$10000, 1, 【データ】蓄積用!AC$2:AC$10000, "&gt;=4.0")&gt;0, "〇", "×")))</f>
        <v>×</v>
      </c>
      <c r="Z138" t="str">
        <f>IF(OR($A138="", Z$5=""), "", IF(COUNTIFS(【データ】蓄積用!A$2:A$10000, Z$5, 【データ】蓄積用!C$2:C$10000, $A138, 【データ】蓄積用!D$2:D$10000, "&gt;=3000", 【データ】蓄積用!E$2:E$10000, "&gt;=1500")&gt;0, "〇", IF(COUNTIFS(【データ】蓄積用!A$2:A$10000, Z$5, 【データ】蓄積用!C$2:C$10000, $A138, 【データ】蓄積用!Q$2:Q$10000, 1, 【データ】蓄積用!AC$2:AC$10000, "&gt;=4.0")&gt;0, "〇", "×")))</f>
        <v>×</v>
      </c>
      <c r="AA138" t="str">
        <f>IF(OR($A138="", AA$5=""), "", IF(COUNTIFS(【データ】蓄積用!A$2:A$10000, AA$5, 【データ】蓄積用!C$2:C$10000, $A138, 【データ】蓄積用!D$2:D$10000, "&gt;=3000", 【データ】蓄積用!E$2:E$10000, "&gt;=1500")&gt;0, "〇", IF(COUNTIFS(【データ】蓄積用!A$2:A$10000, AA$5, 【データ】蓄積用!C$2:C$10000, $A138, 【データ】蓄積用!Q$2:Q$10000, 1, 【データ】蓄積用!AC$2:AC$10000, "&gt;=4.0")&gt;0, "〇", "×")))</f>
        <v>×</v>
      </c>
      <c r="AB138" t="str">
        <f>IF(OR($A138="", AB$5=""), "", IF(COUNTIFS(【データ】蓄積用!A$2:A$10000, AB$5, 【データ】蓄積用!C$2:C$10000, $A138, 【データ】蓄積用!D$2:D$10000, "&gt;=3000", 【データ】蓄積用!E$2:E$10000, "&gt;=1500")&gt;0, "〇", IF(COUNTIFS(【データ】蓄積用!A$2:A$10000, AB$5, 【データ】蓄積用!C$2:C$10000, $A138, 【データ】蓄積用!Q$2:Q$10000, 1, 【データ】蓄積用!AC$2:AC$10000, "&gt;=4.0")&gt;0, "〇", "×")))</f>
        <v>×</v>
      </c>
      <c r="AC138" t="str">
        <f>IF(OR($A138="", AC$5=""), "", IF(COUNTIFS(【データ】蓄積用!A$2:A$10000, AC$5, 【データ】蓄積用!C$2:C$10000, $A138, 【データ】蓄積用!D$2:D$10000, "&gt;=3000", 【データ】蓄積用!E$2:E$10000, "&gt;=1500")&gt;0, "〇", IF(COUNTIFS(【データ】蓄積用!A$2:A$10000, AC$5, 【データ】蓄積用!C$2:C$10000, $A138, 【データ】蓄積用!Q$2:Q$10000, 1, 【データ】蓄積用!AC$2:AC$10000, "&gt;=4.0")&gt;0, "〇", "×")))</f>
        <v>×</v>
      </c>
      <c r="AD138" t="str">
        <f>IF(OR($A138="", AD$5=""), "", IF(COUNTIFS(【データ】蓄積用!A$2:A$10000, AD$5, 【データ】蓄積用!C$2:C$10000, $A138, 【データ】蓄積用!D$2:D$10000, "&gt;=3000", 【データ】蓄積用!E$2:E$10000, "&gt;=1500")&gt;0, "〇", IF(COUNTIFS(【データ】蓄積用!A$2:A$10000, AD$5, 【データ】蓄積用!C$2:C$10000, $A138, 【データ】蓄積用!Q$2:Q$10000, 1, 【データ】蓄積用!AC$2:AC$10000, "&gt;=4.0")&gt;0, "〇", "×")))</f>
        <v>×</v>
      </c>
      <c r="AE138" t="str">
        <f>IF(OR($A138="", AE$5=""), "", IF(COUNTIFS(【データ】蓄積用!A$2:A$10000, AE$5, 【データ】蓄積用!C$2:C$10000, $A138, 【データ】蓄積用!D$2:D$10000, "&gt;=3000", 【データ】蓄積用!E$2:E$10000, "&gt;=1500")&gt;0, "〇", IF(COUNTIFS(【データ】蓄積用!A$2:A$10000, AE$5, 【データ】蓄積用!C$2:C$10000, $A138, 【データ】蓄積用!Q$2:Q$10000, 1, 【データ】蓄積用!AC$2:AC$10000, "&gt;=4.0")&gt;0, "〇", "×")))</f>
        <v>×</v>
      </c>
      <c r="AF138" t="str">
        <f>IF(OR($A138="", AF$5=""), "", IF(COUNTIFS(【データ】蓄積用!A$2:A$10000, AF$5, 【データ】蓄積用!C$2:C$10000, $A138, 【データ】蓄積用!D$2:D$10000, "&gt;=3000", 【データ】蓄積用!E$2:E$10000, "&gt;=1500")&gt;0, "〇", IF(COUNTIFS(【データ】蓄積用!A$2:A$10000, AF$5, 【データ】蓄積用!C$2:C$10000, $A138, 【データ】蓄積用!Q$2:Q$10000, 1, 【データ】蓄積用!AC$2:AC$10000, "&gt;=4.0")&gt;0, "〇", "×")))</f>
        <v>×</v>
      </c>
      <c r="AG138" t="str">
        <f>IF(OR($A138="", AG$5=""), "", IF(COUNTIFS(【データ】蓄積用!A$2:A$10000, AG$5, 【データ】蓄積用!C$2:C$10000, $A138, 【データ】蓄積用!D$2:D$10000, "&gt;=3000", 【データ】蓄積用!E$2:E$10000, "&gt;=1500")&gt;0, "〇", IF(COUNTIFS(【データ】蓄積用!A$2:A$10000, AG$5, 【データ】蓄積用!C$2:C$10000, $A138, 【データ】蓄積用!Q$2:Q$10000, 1, 【データ】蓄積用!AC$2:AC$10000, "&gt;=4.0")&gt;0, "〇", "×")))</f>
        <v>×</v>
      </c>
      <c r="AH138" t="str">
        <f>IF(OR($A138="", AH$5=""), "", IF(COUNTIFS(【データ】蓄積用!A$2:A$10000, AH$5, 【データ】蓄積用!C$2:C$10000, $A138, 【データ】蓄積用!D$2:D$10000, "&gt;=3000", 【データ】蓄積用!E$2:E$10000, "&gt;=1500")&gt;0, "〇", IF(COUNTIFS(【データ】蓄積用!A$2:A$10000, AH$5, 【データ】蓄積用!C$2:C$10000, $A138, 【データ】蓄積用!Q$2:Q$10000, 1, 【データ】蓄積用!AC$2:AC$10000, "&gt;=4.0")&gt;0, "〇", "×")))</f>
        <v>×</v>
      </c>
      <c r="AI138" t="str">
        <f>IF(OR($A138="", AI$5=""), "", IF(COUNTIFS(【データ】蓄積用!A$2:A$10000, AI$5, 【データ】蓄積用!C$2:C$10000, $A138, 【データ】蓄積用!D$2:D$10000, "&gt;=3000", 【データ】蓄積用!E$2:E$10000, "&gt;=1500")&gt;0, "〇", IF(COUNTIFS(【データ】蓄積用!A$2:A$10000, AI$5, 【データ】蓄積用!C$2:C$10000, $A138, 【データ】蓄積用!Q$2:Q$10000, 1, 【データ】蓄積用!AC$2:AC$10000, "&gt;=4.0")&gt;0, "〇", "×")))</f>
        <v>×</v>
      </c>
      <c r="AJ138" t="str">
        <f>IF(OR($A138="", AJ$5=""), "", IF(COUNTIFS(【データ】蓄積用!A$2:A$10000, AJ$5, 【データ】蓄積用!C$2:C$10000, $A138, 【データ】蓄積用!D$2:D$10000, "&gt;=3000", 【データ】蓄積用!E$2:E$10000, "&gt;=1500")&gt;0, "〇", IF(COUNTIFS(【データ】蓄積用!A$2:A$10000, AJ$5, 【データ】蓄積用!C$2:C$10000, $A138, 【データ】蓄積用!Q$2:Q$10000, 1, 【データ】蓄積用!AC$2:AC$10000, "&gt;=4.0")&gt;0, "〇", "×")))</f>
        <v>×</v>
      </c>
      <c r="AK138" t="str">
        <f>IF(OR($A138="", AK$5=""), "", IF(COUNTIFS(【データ】蓄積用!A$2:A$10000, AK$5, 【データ】蓄積用!C$2:C$10000, $A138, 【データ】蓄積用!D$2:D$10000, "&gt;=3000", 【データ】蓄積用!E$2:E$10000, "&gt;=1500")&gt;0, "〇", IF(COUNTIFS(【データ】蓄積用!A$2:A$10000, AK$5, 【データ】蓄積用!C$2:C$10000, $A138, 【データ】蓄積用!Q$2:Q$10000, 1, 【データ】蓄積用!AC$2:AC$10000, "&gt;=4.0")&gt;0, "〇", "×")))</f>
        <v>×</v>
      </c>
      <c r="AL138" t="str">
        <f>IF(OR($A138="", AL$5=""), "", IF(COUNTIFS(【データ】蓄積用!A$2:A$10000, AL$5, 【データ】蓄積用!C$2:C$10000, $A138, 【データ】蓄積用!D$2:D$10000, "&gt;=3000", 【データ】蓄積用!E$2:E$10000, "&gt;=1500")&gt;0, "〇", IF(COUNTIFS(【データ】蓄積用!A$2:A$10000, AL$5, 【データ】蓄積用!C$2:C$10000, $A138, 【データ】蓄積用!Q$2:Q$10000, 1, 【データ】蓄積用!AC$2:AC$10000, "&gt;=4.0")&gt;0, "〇", "×")))</f>
        <v>×</v>
      </c>
      <c r="AM138" t="str">
        <f>IF(OR($A138="", AM$5=""), "", IF(COUNTIFS(【データ】蓄積用!A$2:A$10000, AM$5, 【データ】蓄積用!C$2:C$10000, $A138, 【データ】蓄積用!D$2:D$10000, "&gt;=3000", 【データ】蓄積用!E$2:E$10000, "&gt;=1500")&gt;0, "〇", IF(COUNTIFS(【データ】蓄積用!A$2:A$10000, AM$5, 【データ】蓄積用!C$2:C$10000, $A138, 【データ】蓄積用!Q$2:Q$10000, 1, 【データ】蓄積用!AC$2:AC$10000, "&gt;=4.0")&gt;0, "〇", "×")))</f>
        <v>×</v>
      </c>
      <c r="AN138" t="str">
        <f>IF(OR($A138="", AN$5=""), "", IF(COUNTIFS(【データ】蓄積用!A$2:A$10000, AN$5, 【データ】蓄積用!C$2:C$10000, $A138, 【データ】蓄積用!D$2:D$10000, "&gt;=3000", 【データ】蓄積用!E$2:E$10000, "&gt;=1500")&gt;0, "〇", IF(COUNTIFS(【データ】蓄積用!A$2:A$10000, AN$5, 【データ】蓄積用!C$2:C$10000, $A138, 【データ】蓄積用!Q$2:Q$10000, 1, 【データ】蓄積用!AC$2:AC$10000, "&gt;=4.0")&gt;0, "〇", "×")))</f>
        <v>×</v>
      </c>
      <c r="AO138" t="str">
        <f>IF(OR($A138="", AO$5=""), "", IF(COUNTIFS(【データ】蓄積用!A$2:A$10000, AO$5, 【データ】蓄積用!C$2:C$10000, $A138, 【データ】蓄積用!D$2:D$10000, "&gt;=3000", 【データ】蓄積用!E$2:E$10000, "&gt;=1500")&gt;0, "〇", IF(COUNTIFS(【データ】蓄積用!A$2:A$10000, AO$5, 【データ】蓄積用!C$2:C$10000, $A138, 【データ】蓄積用!Q$2:Q$10000, 1, 【データ】蓄積用!AC$2:AC$10000, "&gt;=4.0")&gt;0, "〇", "×")))</f>
        <v>〇</v>
      </c>
      <c r="AP138" t="str">
        <f>IF(OR($A138="", AP$5=""), "", IF(COUNTIFS(【データ】蓄積用!A$2:A$10000, AP$5, 【データ】蓄積用!C$2:C$10000, $A138, 【データ】蓄積用!D$2:D$10000, "&gt;=3000", 【データ】蓄積用!E$2:E$10000, "&gt;=1500")&gt;0, "〇", IF(COUNTIFS(【データ】蓄積用!A$2:A$10000, AP$5, 【データ】蓄積用!C$2:C$10000, $A138, 【データ】蓄積用!Q$2:Q$10000, 1, 【データ】蓄積用!AC$2:AC$10000, "&gt;=4.0")&gt;0, "〇", "×")))</f>
        <v>×</v>
      </c>
      <c r="AQ138" t="str">
        <f>IF(OR($A138="", AQ$5=""), "", IF(COUNTIFS(【データ】蓄積用!A$2:A$10000, AQ$5, 【データ】蓄積用!C$2:C$10000, $A138, 【データ】蓄積用!D$2:D$10000, "&gt;=3000", 【データ】蓄積用!E$2:E$10000, "&gt;=1500")&gt;0, "〇", IF(COUNTIFS(【データ】蓄積用!A$2:A$10000, AQ$5, 【データ】蓄積用!C$2:C$10000, $A138, 【データ】蓄積用!Q$2:Q$10000, 1, 【データ】蓄積用!AC$2:AC$10000, "&gt;=4.0")&gt;0, "〇", "×")))</f>
        <v>×</v>
      </c>
      <c r="AR138" t="str">
        <f>IF(OR($A138="", AR$5=""), "", IF(COUNTIFS(【データ】蓄積用!A$2:A$10000, AR$5, 【データ】蓄積用!C$2:C$10000, $A138, 【データ】蓄積用!D$2:D$10000, "&gt;=3000", 【データ】蓄積用!E$2:E$10000, "&gt;=1500")&gt;0, "〇", IF(COUNTIFS(【データ】蓄積用!A$2:A$10000, AR$5, 【データ】蓄積用!C$2:C$10000, $A138, 【データ】蓄積用!Q$2:Q$10000, 1, 【データ】蓄積用!AC$2:AC$10000, "&gt;=4.0")&gt;0, "〇", "×")))</f>
        <v>×</v>
      </c>
      <c r="AS138" t="str">
        <f>IF(OR($A138="", AS$5=""), "", IF(COUNTIFS(【データ】蓄積用!A$2:A$10000, AS$5, 【データ】蓄積用!C$2:C$10000, $A138, 【データ】蓄積用!D$2:D$10000, "&gt;=3000", 【データ】蓄積用!E$2:E$10000, "&gt;=1500")&gt;0, "〇", IF(COUNTIFS(【データ】蓄積用!A$2:A$10000, AS$5, 【データ】蓄積用!C$2:C$10000, $A138, 【データ】蓄積用!Q$2:Q$10000, 1, 【データ】蓄積用!AC$2:AC$10000, "&gt;=4.0")&gt;0, "〇", "×")))</f>
        <v>×</v>
      </c>
      <c r="AT138" t="str">
        <f>IF(OR($A138="", AT$5=""), "", IF(COUNTIFS(【データ】蓄積用!A$2:A$10000, AT$5, 【データ】蓄積用!C$2:C$10000, $A138, 【データ】蓄積用!D$2:D$10000, "&gt;=3000", 【データ】蓄積用!E$2:E$10000, "&gt;=1500")&gt;0, "〇", IF(COUNTIFS(【データ】蓄積用!A$2:A$10000, AT$5, 【データ】蓄積用!C$2:C$10000, $A138, 【データ】蓄積用!Q$2:Q$10000, 1, 【データ】蓄積用!AC$2:AC$10000, "&gt;=4.0")&gt;0, "〇", "×")))</f>
        <v>×</v>
      </c>
      <c r="AU138" t="str">
        <f>IF(OR($A138="", AU$5=""), "", IF(COUNTIFS(【データ】蓄積用!A$2:A$10000, AU$5, 【データ】蓄積用!C$2:C$10000, $A138, 【データ】蓄積用!D$2:D$10000, "&gt;=3000", 【データ】蓄積用!E$2:E$10000, "&gt;=1500")&gt;0, "〇", IF(COUNTIFS(【データ】蓄積用!A$2:A$10000, AU$5, 【データ】蓄積用!C$2:C$10000, $A138, 【データ】蓄積用!Q$2:Q$10000, 1, 【データ】蓄積用!AC$2:AC$10000, "&gt;=4.0")&gt;0, "〇", "×")))</f>
        <v>×</v>
      </c>
      <c r="AV138" t="str">
        <f>IF(OR($A138="", AV$5=""), "", IF(COUNTIFS(【データ】蓄積用!A$2:A$10000, AV$5, 【データ】蓄積用!C$2:C$10000, $A138, 【データ】蓄積用!D$2:D$10000, "&gt;=3000", 【データ】蓄積用!E$2:E$10000, "&gt;=1500")&gt;0, "〇", IF(COUNTIFS(【データ】蓄積用!A$2:A$10000, AV$5, 【データ】蓄積用!C$2:C$10000, $A138, 【データ】蓄積用!Q$2:Q$10000, 1, 【データ】蓄積用!AC$2:AC$10000, "&gt;=4.0")&gt;0, "〇", "×")))</f>
        <v>×</v>
      </c>
      <c r="AW138" t="str">
        <f>IF(OR($A138="", AW$5=""), "", IF(COUNTIFS(【データ】蓄積用!A$2:A$10000, AW$5, 【データ】蓄積用!C$2:C$10000, $A138, 【データ】蓄積用!D$2:D$10000, "&gt;=3000", 【データ】蓄積用!E$2:E$10000, "&gt;=1500")&gt;0, "〇", IF(COUNTIFS(【データ】蓄積用!A$2:A$10000, AW$5, 【データ】蓄積用!C$2:C$10000, $A138, 【データ】蓄積用!Q$2:Q$10000, 1, 【データ】蓄積用!AC$2:AC$10000, "&gt;=4.0")&gt;0, "〇", "×")))</f>
        <v>〇</v>
      </c>
      <c r="AX138" t="str">
        <f>IF(OR($A138="", AX$5=""), "", IF(COUNTIFS(【データ】蓄積用!A$2:A$10000, AX$5, 【データ】蓄積用!C$2:C$10000, $A138, 【データ】蓄積用!D$2:D$10000, "&gt;=3000", 【データ】蓄積用!E$2:E$10000, "&gt;=1500")&gt;0, "〇", IF(COUNTIFS(【データ】蓄積用!A$2:A$10000, AX$5, 【データ】蓄積用!C$2:C$10000, $A138, 【データ】蓄積用!Q$2:Q$10000, 1, 【データ】蓄積用!AC$2:AC$10000, "&gt;=4.0")&gt;0, "〇", "×")))</f>
        <v>×</v>
      </c>
      <c r="AY138" t="str">
        <f>IF(OR($A138="", AY$5=""), "", IF(COUNTIFS(【データ】蓄積用!A$2:A$10000, AY$5, 【データ】蓄積用!C$2:C$10000, $A138, 【データ】蓄積用!D$2:D$10000, "&gt;=3000", 【データ】蓄積用!E$2:E$10000, "&gt;=1500")&gt;0, "〇", IF(COUNTIFS(【データ】蓄積用!A$2:A$10000, AY$5, 【データ】蓄積用!C$2:C$10000, $A138, 【データ】蓄積用!Q$2:Q$10000, 1, 【データ】蓄積用!AC$2:AC$10000, "&gt;=4.0")&gt;0, "〇", "×")))</f>
        <v/>
      </c>
    </row>
    <row r="139" spans="1:51">
      <c r="A139">
        <v>762</v>
      </c>
      <c r="B139" t="str">
        <f>IF(OR($A139="", B$5=""), "", IF(COUNTIFS(【データ】蓄積用!A$2:A$10000, B$5, 【データ】蓄積用!C$2:C$10000, $A139, 【データ】蓄積用!D$2:D$10000, "&gt;=3000", 【データ】蓄積用!E$2:E$10000, "&gt;=1500")&gt;0, "〇", IF(COUNTIFS(【データ】蓄積用!A$2:A$10000, B$5, 【データ】蓄積用!C$2:C$10000, $A139, 【データ】蓄積用!Q$2:Q$10000, 1, 【データ】蓄積用!AC$2:AC$10000, "&gt;=4.0")&gt;0, "〇", "×")))</f>
        <v>×</v>
      </c>
      <c r="C139" t="str">
        <f>IF(OR($A139="", C$5=""), "", IF(COUNTIFS(【データ】蓄積用!A$2:A$10000, C$5, 【データ】蓄積用!C$2:C$10000, $A139, 【データ】蓄積用!D$2:D$10000, "&gt;=3000", 【データ】蓄積用!E$2:E$10000, "&gt;=1500")&gt;0, "〇", IF(COUNTIFS(【データ】蓄積用!A$2:A$10000, C$5, 【データ】蓄積用!C$2:C$10000, $A139, 【データ】蓄積用!Q$2:Q$10000, 1, 【データ】蓄積用!AC$2:AC$10000, "&gt;=4.0")&gt;0, "〇", "×")))</f>
        <v>×</v>
      </c>
      <c r="D139" t="str">
        <f>IF(OR($A139="", D$5=""), "", IF(COUNTIFS(【データ】蓄積用!A$2:A$10000, D$5, 【データ】蓄積用!C$2:C$10000, $A139, 【データ】蓄積用!D$2:D$10000, "&gt;=3000", 【データ】蓄積用!E$2:E$10000, "&gt;=1500")&gt;0, "〇", IF(COUNTIFS(【データ】蓄積用!A$2:A$10000, D$5, 【データ】蓄積用!C$2:C$10000, $A139, 【データ】蓄積用!Q$2:Q$10000, 1, 【データ】蓄積用!AC$2:AC$10000, "&gt;=4.0")&gt;0, "〇", "×")))</f>
        <v>×</v>
      </c>
      <c r="E139" t="str">
        <f>IF(OR($A139="", E$5=""), "", IF(COUNTIFS(【データ】蓄積用!A$2:A$10000, E$5, 【データ】蓄積用!C$2:C$10000, $A139, 【データ】蓄積用!D$2:D$10000, "&gt;=3000", 【データ】蓄積用!E$2:E$10000, "&gt;=1500")&gt;0, "〇", IF(COUNTIFS(【データ】蓄積用!A$2:A$10000, E$5, 【データ】蓄積用!C$2:C$10000, $A139, 【データ】蓄積用!Q$2:Q$10000, 1, 【データ】蓄積用!AC$2:AC$10000, "&gt;=4.0")&gt;0, "〇", "×")))</f>
        <v>×</v>
      </c>
      <c r="F139" t="str">
        <f>IF(OR($A139="", F$5=""), "", IF(COUNTIFS(【データ】蓄積用!A$2:A$10000, F$5, 【データ】蓄積用!C$2:C$10000, $A139, 【データ】蓄積用!D$2:D$10000, "&gt;=3000", 【データ】蓄積用!E$2:E$10000, "&gt;=1500")&gt;0, "〇", IF(COUNTIFS(【データ】蓄積用!A$2:A$10000, F$5, 【データ】蓄積用!C$2:C$10000, $A139, 【データ】蓄積用!Q$2:Q$10000, 1, 【データ】蓄積用!AC$2:AC$10000, "&gt;=4.0")&gt;0, "〇", "×")))</f>
        <v>×</v>
      </c>
      <c r="G139" t="str">
        <f>IF(OR($A139="", G$5=""), "", IF(COUNTIFS(【データ】蓄積用!A$2:A$10000, G$5, 【データ】蓄積用!C$2:C$10000, $A139, 【データ】蓄積用!D$2:D$10000, "&gt;=3000", 【データ】蓄積用!E$2:E$10000, "&gt;=1500")&gt;0, "〇", IF(COUNTIFS(【データ】蓄積用!A$2:A$10000, G$5, 【データ】蓄積用!C$2:C$10000, $A139, 【データ】蓄積用!Q$2:Q$10000, 1, 【データ】蓄積用!AC$2:AC$10000, "&gt;=4.0")&gt;0, "〇", "×")))</f>
        <v>×</v>
      </c>
      <c r="H139" t="str">
        <f>IF(OR($A139="", H$5=""), "", IF(COUNTIFS(【データ】蓄積用!A$2:A$10000, H$5, 【データ】蓄積用!C$2:C$10000, $A139, 【データ】蓄積用!D$2:D$10000, "&gt;=3000", 【データ】蓄積用!E$2:E$10000, "&gt;=1500")&gt;0, "〇", IF(COUNTIFS(【データ】蓄積用!A$2:A$10000, H$5, 【データ】蓄積用!C$2:C$10000, $A139, 【データ】蓄積用!Q$2:Q$10000, 1, 【データ】蓄積用!AC$2:AC$10000, "&gt;=4.0")&gt;0, "〇", "×")))</f>
        <v>×</v>
      </c>
      <c r="I139" t="str">
        <f>IF(OR($A139="", I$5=""), "", IF(COUNTIFS(【データ】蓄積用!A$2:A$10000, I$5, 【データ】蓄積用!C$2:C$10000, $A139, 【データ】蓄積用!D$2:D$10000, "&gt;=3000", 【データ】蓄積用!E$2:E$10000, "&gt;=1500")&gt;0, "〇", IF(COUNTIFS(【データ】蓄積用!A$2:A$10000, I$5, 【データ】蓄積用!C$2:C$10000, $A139, 【データ】蓄積用!Q$2:Q$10000, 1, 【データ】蓄積用!AC$2:AC$10000, "&gt;=4.0")&gt;0, "〇", "×")))</f>
        <v>×</v>
      </c>
      <c r="J139" t="str">
        <f>IF(OR($A139="", J$5=""), "", IF(COUNTIFS(【データ】蓄積用!A$2:A$10000, J$5, 【データ】蓄積用!C$2:C$10000, $A139, 【データ】蓄積用!D$2:D$10000, "&gt;=3000", 【データ】蓄積用!E$2:E$10000, "&gt;=1500")&gt;0, "〇", IF(COUNTIFS(【データ】蓄積用!A$2:A$10000, J$5, 【データ】蓄積用!C$2:C$10000, $A139, 【データ】蓄積用!Q$2:Q$10000, 1, 【データ】蓄積用!AC$2:AC$10000, "&gt;=4.0")&gt;0, "〇", "×")))</f>
        <v>×</v>
      </c>
      <c r="K139" t="str">
        <f>IF(OR($A139="", K$5=""), "", IF(COUNTIFS(【データ】蓄積用!A$2:A$10000, K$5, 【データ】蓄積用!C$2:C$10000, $A139, 【データ】蓄積用!D$2:D$10000, "&gt;=3000", 【データ】蓄積用!E$2:E$10000, "&gt;=1500")&gt;0, "〇", IF(COUNTIFS(【データ】蓄積用!A$2:A$10000, K$5, 【データ】蓄積用!C$2:C$10000, $A139, 【データ】蓄積用!Q$2:Q$10000, 1, 【データ】蓄積用!AC$2:AC$10000, "&gt;=4.0")&gt;0, "〇", "×")))</f>
        <v>×</v>
      </c>
      <c r="L139" t="str">
        <f>IF(OR($A139="", L$5=""), "", IF(COUNTIFS(【データ】蓄積用!A$2:A$10000, L$5, 【データ】蓄積用!C$2:C$10000, $A139, 【データ】蓄積用!D$2:D$10000, "&gt;=3000", 【データ】蓄積用!E$2:E$10000, "&gt;=1500")&gt;0, "〇", IF(COUNTIFS(【データ】蓄積用!A$2:A$10000, L$5, 【データ】蓄積用!C$2:C$10000, $A139, 【データ】蓄積用!Q$2:Q$10000, 1, 【データ】蓄積用!AC$2:AC$10000, "&gt;=4.0")&gt;0, "〇", "×")))</f>
        <v>〇</v>
      </c>
      <c r="M139" t="str">
        <f>IF(OR($A139="", M$5=""), "", IF(COUNTIFS(【データ】蓄積用!A$2:A$10000, M$5, 【データ】蓄積用!C$2:C$10000, $A139, 【データ】蓄積用!D$2:D$10000, "&gt;=3000", 【データ】蓄積用!E$2:E$10000, "&gt;=1500")&gt;0, "〇", IF(COUNTIFS(【データ】蓄積用!A$2:A$10000, M$5, 【データ】蓄積用!C$2:C$10000, $A139, 【データ】蓄積用!Q$2:Q$10000, 1, 【データ】蓄積用!AC$2:AC$10000, "&gt;=4.0")&gt;0, "〇", "×")))</f>
        <v>×</v>
      </c>
      <c r="N139" t="str">
        <f>IF(OR($A139="", N$5=""), "", IF(COUNTIFS(【データ】蓄積用!A$2:A$10000, N$5, 【データ】蓄積用!C$2:C$10000, $A139, 【データ】蓄積用!D$2:D$10000, "&gt;=3000", 【データ】蓄積用!E$2:E$10000, "&gt;=1500")&gt;0, "〇", IF(COUNTIFS(【データ】蓄積用!A$2:A$10000, N$5, 【データ】蓄積用!C$2:C$10000, $A139, 【データ】蓄積用!Q$2:Q$10000, 1, 【データ】蓄積用!AC$2:AC$10000, "&gt;=4.0")&gt;0, "〇", "×")))</f>
        <v>×</v>
      </c>
      <c r="O139" t="str">
        <f>IF(OR($A139="", O$5=""), "", IF(COUNTIFS(【データ】蓄積用!A$2:A$10000, O$5, 【データ】蓄積用!C$2:C$10000, $A139, 【データ】蓄積用!D$2:D$10000, "&gt;=3000", 【データ】蓄積用!E$2:E$10000, "&gt;=1500")&gt;0, "〇", IF(COUNTIFS(【データ】蓄積用!A$2:A$10000, O$5, 【データ】蓄積用!C$2:C$10000, $A139, 【データ】蓄積用!Q$2:Q$10000, 1, 【データ】蓄積用!AC$2:AC$10000, "&gt;=4.0")&gt;0, "〇", "×")))</f>
        <v>×</v>
      </c>
      <c r="P139" t="str">
        <f>IF(OR($A139="", P$5=""), "", IF(COUNTIFS(【データ】蓄積用!A$2:A$10000, P$5, 【データ】蓄積用!C$2:C$10000, $A139, 【データ】蓄積用!D$2:D$10000, "&gt;=3000", 【データ】蓄積用!E$2:E$10000, "&gt;=1500")&gt;0, "〇", IF(COUNTIFS(【データ】蓄積用!A$2:A$10000, P$5, 【データ】蓄積用!C$2:C$10000, $A139, 【データ】蓄積用!Q$2:Q$10000, 1, 【データ】蓄積用!AC$2:AC$10000, "&gt;=4.0")&gt;0, "〇", "×")))</f>
        <v>×</v>
      </c>
      <c r="Q139" t="str">
        <f>IF(OR($A139="", Q$5=""), "", IF(COUNTIFS(【データ】蓄積用!A$2:A$10000, Q$5, 【データ】蓄積用!C$2:C$10000, $A139, 【データ】蓄積用!D$2:D$10000, "&gt;=3000", 【データ】蓄積用!E$2:E$10000, "&gt;=1500")&gt;0, "〇", IF(COUNTIFS(【データ】蓄積用!A$2:A$10000, Q$5, 【データ】蓄積用!C$2:C$10000, $A139, 【データ】蓄積用!Q$2:Q$10000, 1, 【データ】蓄積用!AC$2:AC$10000, "&gt;=4.0")&gt;0, "〇", "×")))</f>
        <v>×</v>
      </c>
      <c r="R139" t="str">
        <f>IF(OR($A139="", R$5=""), "", IF(COUNTIFS(【データ】蓄積用!A$2:A$10000, R$5, 【データ】蓄積用!C$2:C$10000, $A139, 【データ】蓄積用!D$2:D$10000, "&gt;=3000", 【データ】蓄積用!E$2:E$10000, "&gt;=1500")&gt;0, "〇", IF(COUNTIFS(【データ】蓄積用!A$2:A$10000, R$5, 【データ】蓄積用!C$2:C$10000, $A139, 【データ】蓄積用!Q$2:Q$10000, 1, 【データ】蓄積用!AC$2:AC$10000, "&gt;=4.0")&gt;0, "〇", "×")))</f>
        <v>×</v>
      </c>
      <c r="S139" t="str">
        <f>IF(OR($A139="", S$5=""), "", IF(COUNTIFS(【データ】蓄積用!A$2:A$10000, S$5, 【データ】蓄積用!C$2:C$10000, $A139, 【データ】蓄積用!D$2:D$10000, "&gt;=3000", 【データ】蓄積用!E$2:E$10000, "&gt;=1500")&gt;0, "〇", IF(COUNTIFS(【データ】蓄積用!A$2:A$10000, S$5, 【データ】蓄積用!C$2:C$10000, $A139, 【データ】蓄積用!Q$2:Q$10000, 1, 【データ】蓄積用!AC$2:AC$10000, "&gt;=4.0")&gt;0, "〇", "×")))</f>
        <v>×</v>
      </c>
      <c r="T139" t="str">
        <f>IF(OR($A139="", T$5=""), "", IF(COUNTIFS(【データ】蓄積用!A$2:A$10000, T$5, 【データ】蓄積用!C$2:C$10000, $A139, 【データ】蓄積用!D$2:D$10000, "&gt;=3000", 【データ】蓄積用!E$2:E$10000, "&gt;=1500")&gt;0, "〇", IF(COUNTIFS(【データ】蓄積用!A$2:A$10000, T$5, 【データ】蓄積用!C$2:C$10000, $A139, 【データ】蓄積用!Q$2:Q$10000, 1, 【データ】蓄積用!AC$2:AC$10000, "&gt;=4.0")&gt;0, "〇", "×")))</f>
        <v>×</v>
      </c>
      <c r="U139" t="str">
        <f>IF(OR($A139="", U$5=""), "", IF(COUNTIFS(【データ】蓄積用!A$2:A$10000, U$5, 【データ】蓄積用!C$2:C$10000, $A139, 【データ】蓄積用!D$2:D$10000, "&gt;=3000", 【データ】蓄積用!E$2:E$10000, "&gt;=1500")&gt;0, "〇", IF(COUNTIFS(【データ】蓄積用!A$2:A$10000, U$5, 【データ】蓄積用!C$2:C$10000, $A139, 【データ】蓄積用!Q$2:Q$10000, 1, 【データ】蓄積用!AC$2:AC$10000, "&gt;=4.0")&gt;0, "〇", "×")))</f>
        <v>×</v>
      </c>
      <c r="V139" t="str">
        <f>IF(OR($A139="", V$5=""), "", IF(COUNTIFS(【データ】蓄積用!A$2:A$10000, V$5, 【データ】蓄積用!C$2:C$10000, $A139, 【データ】蓄積用!D$2:D$10000, "&gt;=3000", 【データ】蓄積用!E$2:E$10000, "&gt;=1500")&gt;0, "〇", IF(COUNTIFS(【データ】蓄積用!A$2:A$10000, V$5, 【データ】蓄積用!C$2:C$10000, $A139, 【データ】蓄積用!Q$2:Q$10000, 1, 【データ】蓄積用!AC$2:AC$10000, "&gt;=4.0")&gt;0, "〇", "×")))</f>
        <v>×</v>
      </c>
      <c r="W139" t="str">
        <f>IF(OR($A139="", W$5=""), "", IF(COUNTIFS(【データ】蓄積用!A$2:A$10000, W$5, 【データ】蓄積用!C$2:C$10000, $A139, 【データ】蓄積用!D$2:D$10000, "&gt;=3000", 【データ】蓄積用!E$2:E$10000, "&gt;=1500")&gt;0, "〇", IF(COUNTIFS(【データ】蓄積用!A$2:A$10000, W$5, 【データ】蓄積用!C$2:C$10000, $A139, 【データ】蓄積用!Q$2:Q$10000, 1, 【データ】蓄積用!AC$2:AC$10000, "&gt;=4.0")&gt;0, "〇", "×")))</f>
        <v>×</v>
      </c>
      <c r="X139" t="str">
        <f>IF(OR($A139="", X$5=""), "", IF(COUNTIFS(【データ】蓄積用!A$2:A$10000, X$5, 【データ】蓄積用!C$2:C$10000, $A139, 【データ】蓄積用!D$2:D$10000, "&gt;=3000", 【データ】蓄積用!E$2:E$10000, "&gt;=1500")&gt;0, "〇", IF(COUNTIFS(【データ】蓄積用!A$2:A$10000, X$5, 【データ】蓄積用!C$2:C$10000, $A139, 【データ】蓄積用!Q$2:Q$10000, 1, 【データ】蓄積用!AC$2:AC$10000, "&gt;=4.0")&gt;0, "〇", "×")))</f>
        <v>×</v>
      </c>
      <c r="Y139" t="str">
        <f>IF(OR($A139="", Y$5=""), "", IF(COUNTIFS(【データ】蓄積用!A$2:A$10000, Y$5, 【データ】蓄積用!C$2:C$10000, $A139, 【データ】蓄積用!D$2:D$10000, "&gt;=3000", 【データ】蓄積用!E$2:E$10000, "&gt;=1500")&gt;0, "〇", IF(COUNTIFS(【データ】蓄積用!A$2:A$10000, Y$5, 【データ】蓄積用!C$2:C$10000, $A139, 【データ】蓄積用!Q$2:Q$10000, 1, 【データ】蓄積用!AC$2:AC$10000, "&gt;=4.0")&gt;0, "〇", "×")))</f>
        <v>×</v>
      </c>
      <c r="Z139" t="str">
        <f>IF(OR($A139="", Z$5=""), "", IF(COUNTIFS(【データ】蓄積用!A$2:A$10000, Z$5, 【データ】蓄積用!C$2:C$10000, $A139, 【データ】蓄積用!D$2:D$10000, "&gt;=3000", 【データ】蓄積用!E$2:E$10000, "&gt;=1500")&gt;0, "〇", IF(COUNTIFS(【データ】蓄積用!A$2:A$10000, Z$5, 【データ】蓄積用!C$2:C$10000, $A139, 【データ】蓄積用!Q$2:Q$10000, 1, 【データ】蓄積用!AC$2:AC$10000, "&gt;=4.0")&gt;0, "〇", "×")))</f>
        <v>×</v>
      </c>
      <c r="AA139" t="str">
        <f>IF(OR($A139="", AA$5=""), "", IF(COUNTIFS(【データ】蓄積用!A$2:A$10000, AA$5, 【データ】蓄積用!C$2:C$10000, $A139, 【データ】蓄積用!D$2:D$10000, "&gt;=3000", 【データ】蓄積用!E$2:E$10000, "&gt;=1500")&gt;0, "〇", IF(COUNTIFS(【データ】蓄積用!A$2:A$10000, AA$5, 【データ】蓄積用!C$2:C$10000, $A139, 【データ】蓄積用!Q$2:Q$10000, 1, 【データ】蓄積用!AC$2:AC$10000, "&gt;=4.0")&gt;0, "〇", "×")))</f>
        <v>×</v>
      </c>
      <c r="AB139" t="str">
        <f>IF(OR($A139="", AB$5=""), "", IF(COUNTIFS(【データ】蓄積用!A$2:A$10000, AB$5, 【データ】蓄積用!C$2:C$10000, $A139, 【データ】蓄積用!D$2:D$10000, "&gt;=3000", 【データ】蓄積用!E$2:E$10000, "&gt;=1500")&gt;0, "〇", IF(COUNTIFS(【データ】蓄積用!A$2:A$10000, AB$5, 【データ】蓄積用!C$2:C$10000, $A139, 【データ】蓄積用!Q$2:Q$10000, 1, 【データ】蓄積用!AC$2:AC$10000, "&gt;=4.0")&gt;0, "〇", "×")))</f>
        <v>×</v>
      </c>
      <c r="AC139" t="str">
        <f>IF(OR($A139="", AC$5=""), "", IF(COUNTIFS(【データ】蓄積用!A$2:A$10000, AC$5, 【データ】蓄積用!C$2:C$10000, $A139, 【データ】蓄積用!D$2:D$10000, "&gt;=3000", 【データ】蓄積用!E$2:E$10000, "&gt;=1500")&gt;0, "〇", IF(COUNTIFS(【データ】蓄積用!A$2:A$10000, AC$5, 【データ】蓄積用!C$2:C$10000, $A139, 【データ】蓄積用!Q$2:Q$10000, 1, 【データ】蓄積用!AC$2:AC$10000, "&gt;=4.0")&gt;0, "〇", "×")))</f>
        <v>×</v>
      </c>
      <c r="AD139" t="str">
        <f>IF(OR($A139="", AD$5=""), "", IF(COUNTIFS(【データ】蓄積用!A$2:A$10000, AD$5, 【データ】蓄積用!C$2:C$10000, $A139, 【データ】蓄積用!D$2:D$10000, "&gt;=3000", 【データ】蓄積用!E$2:E$10000, "&gt;=1500")&gt;0, "〇", IF(COUNTIFS(【データ】蓄積用!A$2:A$10000, AD$5, 【データ】蓄積用!C$2:C$10000, $A139, 【データ】蓄積用!Q$2:Q$10000, 1, 【データ】蓄積用!AC$2:AC$10000, "&gt;=4.0")&gt;0, "〇", "×")))</f>
        <v>×</v>
      </c>
      <c r="AE139" t="str">
        <f>IF(OR($A139="", AE$5=""), "", IF(COUNTIFS(【データ】蓄積用!A$2:A$10000, AE$5, 【データ】蓄積用!C$2:C$10000, $A139, 【データ】蓄積用!D$2:D$10000, "&gt;=3000", 【データ】蓄積用!E$2:E$10000, "&gt;=1500")&gt;0, "〇", IF(COUNTIFS(【データ】蓄積用!A$2:A$10000, AE$5, 【データ】蓄積用!C$2:C$10000, $A139, 【データ】蓄積用!Q$2:Q$10000, 1, 【データ】蓄積用!AC$2:AC$10000, "&gt;=4.0")&gt;0, "〇", "×")))</f>
        <v>×</v>
      </c>
      <c r="AF139" t="str">
        <f>IF(OR($A139="", AF$5=""), "", IF(COUNTIFS(【データ】蓄積用!A$2:A$10000, AF$5, 【データ】蓄積用!C$2:C$10000, $A139, 【データ】蓄積用!D$2:D$10000, "&gt;=3000", 【データ】蓄積用!E$2:E$10000, "&gt;=1500")&gt;0, "〇", IF(COUNTIFS(【データ】蓄積用!A$2:A$10000, AF$5, 【データ】蓄積用!C$2:C$10000, $A139, 【データ】蓄積用!Q$2:Q$10000, 1, 【データ】蓄積用!AC$2:AC$10000, "&gt;=4.0")&gt;0, "〇", "×")))</f>
        <v>×</v>
      </c>
      <c r="AG139" t="str">
        <f>IF(OR($A139="", AG$5=""), "", IF(COUNTIFS(【データ】蓄積用!A$2:A$10000, AG$5, 【データ】蓄積用!C$2:C$10000, $A139, 【データ】蓄積用!D$2:D$10000, "&gt;=3000", 【データ】蓄積用!E$2:E$10000, "&gt;=1500")&gt;0, "〇", IF(COUNTIFS(【データ】蓄積用!A$2:A$10000, AG$5, 【データ】蓄積用!C$2:C$10000, $A139, 【データ】蓄積用!Q$2:Q$10000, 1, 【データ】蓄積用!AC$2:AC$10000, "&gt;=4.0")&gt;0, "〇", "×")))</f>
        <v>×</v>
      </c>
      <c r="AH139" t="str">
        <f>IF(OR($A139="", AH$5=""), "", IF(COUNTIFS(【データ】蓄積用!A$2:A$10000, AH$5, 【データ】蓄積用!C$2:C$10000, $A139, 【データ】蓄積用!D$2:D$10000, "&gt;=3000", 【データ】蓄積用!E$2:E$10000, "&gt;=1500")&gt;0, "〇", IF(COUNTIFS(【データ】蓄積用!A$2:A$10000, AH$5, 【データ】蓄積用!C$2:C$10000, $A139, 【データ】蓄積用!Q$2:Q$10000, 1, 【データ】蓄積用!AC$2:AC$10000, "&gt;=4.0")&gt;0, "〇", "×")))</f>
        <v>×</v>
      </c>
      <c r="AI139" t="str">
        <f>IF(OR($A139="", AI$5=""), "", IF(COUNTIFS(【データ】蓄積用!A$2:A$10000, AI$5, 【データ】蓄積用!C$2:C$10000, $A139, 【データ】蓄積用!D$2:D$10000, "&gt;=3000", 【データ】蓄積用!E$2:E$10000, "&gt;=1500")&gt;0, "〇", IF(COUNTIFS(【データ】蓄積用!A$2:A$10000, AI$5, 【データ】蓄積用!C$2:C$10000, $A139, 【データ】蓄積用!Q$2:Q$10000, 1, 【データ】蓄積用!AC$2:AC$10000, "&gt;=4.0")&gt;0, "〇", "×")))</f>
        <v>×</v>
      </c>
      <c r="AJ139" t="str">
        <f>IF(OR($A139="", AJ$5=""), "", IF(COUNTIFS(【データ】蓄積用!A$2:A$10000, AJ$5, 【データ】蓄積用!C$2:C$10000, $A139, 【データ】蓄積用!D$2:D$10000, "&gt;=3000", 【データ】蓄積用!E$2:E$10000, "&gt;=1500")&gt;0, "〇", IF(COUNTIFS(【データ】蓄積用!A$2:A$10000, AJ$5, 【データ】蓄積用!C$2:C$10000, $A139, 【データ】蓄積用!Q$2:Q$10000, 1, 【データ】蓄積用!AC$2:AC$10000, "&gt;=4.0")&gt;0, "〇", "×")))</f>
        <v>×</v>
      </c>
      <c r="AK139" t="str">
        <f>IF(OR($A139="", AK$5=""), "", IF(COUNTIFS(【データ】蓄積用!A$2:A$10000, AK$5, 【データ】蓄積用!C$2:C$10000, $A139, 【データ】蓄積用!D$2:D$10000, "&gt;=3000", 【データ】蓄積用!E$2:E$10000, "&gt;=1500")&gt;0, "〇", IF(COUNTIFS(【データ】蓄積用!A$2:A$10000, AK$5, 【データ】蓄積用!C$2:C$10000, $A139, 【データ】蓄積用!Q$2:Q$10000, 1, 【データ】蓄積用!AC$2:AC$10000, "&gt;=4.0")&gt;0, "〇", "×")))</f>
        <v>×</v>
      </c>
      <c r="AL139" t="str">
        <f>IF(OR($A139="", AL$5=""), "", IF(COUNTIFS(【データ】蓄積用!A$2:A$10000, AL$5, 【データ】蓄積用!C$2:C$10000, $A139, 【データ】蓄積用!D$2:D$10000, "&gt;=3000", 【データ】蓄積用!E$2:E$10000, "&gt;=1500")&gt;0, "〇", IF(COUNTIFS(【データ】蓄積用!A$2:A$10000, AL$5, 【データ】蓄積用!C$2:C$10000, $A139, 【データ】蓄積用!Q$2:Q$10000, 1, 【データ】蓄積用!AC$2:AC$10000, "&gt;=4.0")&gt;0, "〇", "×")))</f>
        <v>×</v>
      </c>
      <c r="AM139" t="str">
        <f>IF(OR($A139="", AM$5=""), "", IF(COUNTIFS(【データ】蓄積用!A$2:A$10000, AM$5, 【データ】蓄積用!C$2:C$10000, $A139, 【データ】蓄積用!D$2:D$10000, "&gt;=3000", 【データ】蓄積用!E$2:E$10000, "&gt;=1500")&gt;0, "〇", IF(COUNTIFS(【データ】蓄積用!A$2:A$10000, AM$5, 【データ】蓄積用!C$2:C$10000, $A139, 【データ】蓄積用!Q$2:Q$10000, 1, 【データ】蓄積用!AC$2:AC$10000, "&gt;=4.0")&gt;0, "〇", "×")))</f>
        <v>×</v>
      </c>
      <c r="AN139" t="str">
        <f>IF(OR($A139="", AN$5=""), "", IF(COUNTIFS(【データ】蓄積用!A$2:A$10000, AN$5, 【データ】蓄積用!C$2:C$10000, $A139, 【データ】蓄積用!D$2:D$10000, "&gt;=3000", 【データ】蓄積用!E$2:E$10000, "&gt;=1500")&gt;0, "〇", IF(COUNTIFS(【データ】蓄積用!A$2:A$10000, AN$5, 【データ】蓄積用!C$2:C$10000, $A139, 【データ】蓄積用!Q$2:Q$10000, 1, 【データ】蓄積用!AC$2:AC$10000, "&gt;=4.0")&gt;0, "〇", "×")))</f>
        <v>×</v>
      </c>
      <c r="AO139" t="str">
        <f>IF(OR($A139="", AO$5=""), "", IF(COUNTIFS(【データ】蓄積用!A$2:A$10000, AO$5, 【データ】蓄積用!C$2:C$10000, $A139, 【データ】蓄積用!D$2:D$10000, "&gt;=3000", 【データ】蓄積用!E$2:E$10000, "&gt;=1500")&gt;0, "〇", IF(COUNTIFS(【データ】蓄積用!A$2:A$10000, AO$5, 【データ】蓄積用!C$2:C$10000, $A139, 【データ】蓄積用!Q$2:Q$10000, 1, 【データ】蓄積用!AC$2:AC$10000, "&gt;=4.0")&gt;0, "〇", "×")))</f>
        <v>×</v>
      </c>
      <c r="AP139" t="str">
        <f>IF(OR($A139="", AP$5=""), "", IF(COUNTIFS(【データ】蓄積用!A$2:A$10000, AP$5, 【データ】蓄積用!C$2:C$10000, $A139, 【データ】蓄積用!D$2:D$10000, "&gt;=3000", 【データ】蓄積用!E$2:E$10000, "&gt;=1500")&gt;0, "〇", IF(COUNTIFS(【データ】蓄積用!A$2:A$10000, AP$5, 【データ】蓄積用!C$2:C$10000, $A139, 【データ】蓄積用!Q$2:Q$10000, 1, 【データ】蓄積用!AC$2:AC$10000, "&gt;=4.0")&gt;0, "〇", "×")))</f>
        <v>×</v>
      </c>
      <c r="AQ139" t="str">
        <f>IF(OR($A139="", AQ$5=""), "", IF(COUNTIFS(【データ】蓄積用!A$2:A$10000, AQ$5, 【データ】蓄積用!C$2:C$10000, $A139, 【データ】蓄積用!D$2:D$10000, "&gt;=3000", 【データ】蓄積用!E$2:E$10000, "&gt;=1500")&gt;0, "〇", IF(COUNTIFS(【データ】蓄積用!A$2:A$10000, AQ$5, 【データ】蓄積用!C$2:C$10000, $A139, 【データ】蓄積用!Q$2:Q$10000, 1, 【データ】蓄積用!AC$2:AC$10000, "&gt;=4.0")&gt;0, "〇", "×")))</f>
        <v>×</v>
      </c>
      <c r="AR139" t="str">
        <f>IF(OR($A139="", AR$5=""), "", IF(COUNTIFS(【データ】蓄積用!A$2:A$10000, AR$5, 【データ】蓄積用!C$2:C$10000, $A139, 【データ】蓄積用!D$2:D$10000, "&gt;=3000", 【データ】蓄積用!E$2:E$10000, "&gt;=1500")&gt;0, "〇", IF(COUNTIFS(【データ】蓄積用!A$2:A$10000, AR$5, 【データ】蓄積用!C$2:C$10000, $A139, 【データ】蓄積用!Q$2:Q$10000, 1, 【データ】蓄積用!AC$2:AC$10000, "&gt;=4.0")&gt;0, "〇", "×")))</f>
        <v>×</v>
      </c>
      <c r="AS139" t="str">
        <f>IF(OR($A139="", AS$5=""), "", IF(COUNTIFS(【データ】蓄積用!A$2:A$10000, AS$5, 【データ】蓄積用!C$2:C$10000, $A139, 【データ】蓄積用!D$2:D$10000, "&gt;=3000", 【データ】蓄積用!E$2:E$10000, "&gt;=1500")&gt;0, "〇", IF(COUNTIFS(【データ】蓄積用!A$2:A$10000, AS$5, 【データ】蓄積用!C$2:C$10000, $A139, 【データ】蓄積用!Q$2:Q$10000, 1, 【データ】蓄積用!AC$2:AC$10000, "&gt;=4.0")&gt;0, "〇", "×")))</f>
        <v>〇</v>
      </c>
      <c r="AT139" t="str">
        <f>IF(OR($A139="", AT$5=""), "", IF(COUNTIFS(【データ】蓄積用!A$2:A$10000, AT$5, 【データ】蓄積用!C$2:C$10000, $A139, 【データ】蓄積用!D$2:D$10000, "&gt;=3000", 【データ】蓄積用!E$2:E$10000, "&gt;=1500")&gt;0, "〇", IF(COUNTIFS(【データ】蓄積用!A$2:A$10000, AT$5, 【データ】蓄積用!C$2:C$10000, $A139, 【データ】蓄積用!Q$2:Q$10000, 1, 【データ】蓄積用!AC$2:AC$10000, "&gt;=4.0")&gt;0, "〇", "×")))</f>
        <v>×</v>
      </c>
      <c r="AU139" t="str">
        <f>IF(OR($A139="", AU$5=""), "", IF(COUNTIFS(【データ】蓄積用!A$2:A$10000, AU$5, 【データ】蓄積用!C$2:C$10000, $A139, 【データ】蓄積用!D$2:D$10000, "&gt;=3000", 【データ】蓄積用!E$2:E$10000, "&gt;=1500")&gt;0, "〇", IF(COUNTIFS(【データ】蓄積用!A$2:A$10000, AU$5, 【データ】蓄積用!C$2:C$10000, $A139, 【データ】蓄積用!Q$2:Q$10000, 1, 【データ】蓄積用!AC$2:AC$10000, "&gt;=4.0")&gt;0, "〇", "×")))</f>
        <v>×</v>
      </c>
      <c r="AV139" t="str">
        <f>IF(OR($A139="", AV$5=""), "", IF(COUNTIFS(【データ】蓄積用!A$2:A$10000, AV$5, 【データ】蓄積用!C$2:C$10000, $A139, 【データ】蓄積用!D$2:D$10000, "&gt;=3000", 【データ】蓄積用!E$2:E$10000, "&gt;=1500")&gt;0, "〇", IF(COUNTIFS(【データ】蓄積用!A$2:A$10000, AV$5, 【データ】蓄積用!C$2:C$10000, $A139, 【データ】蓄積用!Q$2:Q$10000, 1, 【データ】蓄積用!AC$2:AC$10000, "&gt;=4.0")&gt;0, "〇", "×")))</f>
        <v>×</v>
      </c>
      <c r="AW139" t="str">
        <f>IF(OR($A139="", AW$5=""), "", IF(COUNTIFS(【データ】蓄積用!A$2:A$10000, AW$5, 【データ】蓄積用!C$2:C$10000, $A139, 【データ】蓄積用!D$2:D$10000, "&gt;=3000", 【データ】蓄積用!E$2:E$10000, "&gt;=1500")&gt;0, "〇", IF(COUNTIFS(【データ】蓄積用!A$2:A$10000, AW$5, 【データ】蓄積用!C$2:C$10000, $A139, 【データ】蓄積用!Q$2:Q$10000, 1, 【データ】蓄積用!AC$2:AC$10000, "&gt;=4.0")&gt;0, "〇", "×")))</f>
        <v>×</v>
      </c>
      <c r="AX139" t="str">
        <f>IF(OR($A139="", AX$5=""), "", IF(COUNTIFS(【データ】蓄積用!A$2:A$10000, AX$5, 【データ】蓄積用!C$2:C$10000, $A139, 【データ】蓄積用!D$2:D$10000, "&gt;=3000", 【データ】蓄積用!E$2:E$10000, "&gt;=1500")&gt;0, "〇", IF(COUNTIFS(【データ】蓄積用!A$2:A$10000, AX$5, 【データ】蓄積用!C$2:C$10000, $A139, 【データ】蓄積用!Q$2:Q$10000, 1, 【データ】蓄積用!AC$2:AC$10000, "&gt;=4.0")&gt;0, "〇", "×")))</f>
        <v>×</v>
      </c>
      <c r="AY139" t="str">
        <f>IF(OR($A139="", AY$5=""), "", IF(COUNTIFS(【データ】蓄積用!A$2:A$10000, AY$5, 【データ】蓄積用!C$2:C$10000, $A139, 【データ】蓄積用!D$2:D$10000, "&gt;=3000", 【データ】蓄積用!E$2:E$10000, "&gt;=1500")&gt;0, "〇", IF(COUNTIFS(【データ】蓄積用!A$2:A$10000, AY$5, 【データ】蓄積用!C$2:C$10000, $A139, 【データ】蓄積用!Q$2:Q$10000, 1, 【データ】蓄積用!AC$2:AC$10000, "&gt;=4.0")&gt;0, "〇", "×")))</f>
        <v/>
      </c>
    </row>
    <row r="140" spans="1:51">
      <c r="B140" t="str">
        <f>IF(OR($A140="", B$5=""), "", IF(COUNTIFS(【データ】蓄積用!A$2:A$10000, B$5, 【データ】蓄積用!C$2:C$10000, $A140, 【データ】蓄積用!D$2:D$10000, "&gt;=3000", 【データ】蓄積用!E$2:E$10000, "&gt;=1500")&gt;0, "〇", IF(COUNTIFS(【データ】蓄積用!A$2:A$10000, B$5, 【データ】蓄積用!C$2:C$10000, $A140, 【データ】蓄積用!Q$2:Q$10000, 1, 【データ】蓄積用!AC$2:AC$10000, "&gt;=4.0")&gt;0, "〇", "×")))</f>
        <v/>
      </c>
      <c r="C140" t="str">
        <f>IF(OR($A140="", C$5=""), "", IF(COUNTIFS(【データ】蓄積用!A$2:A$10000, C$5, 【データ】蓄積用!C$2:C$10000, $A140, 【データ】蓄積用!D$2:D$10000, "&gt;=3000", 【データ】蓄積用!E$2:E$10000, "&gt;=1500")&gt;0, "〇", IF(COUNTIFS(【データ】蓄積用!A$2:A$10000, C$5, 【データ】蓄積用!C$2:C$10000, $A140, 【データ】蓄積用!Q$2:Q$10000, 1, 【データ】蓄積用!AC$2:AC$10000, "&gt;=4.0")&gt;0, "〇", "×")))</f>
        <v/>
      </c>
      <c r="D140" t="str">
        <f>IF(OR($A140="", D$5=""), "", IF(COUNTIFS(【データ】蓄積用!A$2:A$10000, D$5, 【データ】蓄積用!C$2:C$10000, $A140, 【データ】蓄積用!D$2:D$10000, "&gt;=3000", 【データ】蓄積用!E$2:E$10000, "&gt;=1500")&gt;0, "〇", IF(COUNTIFS(【データ】蓄積用!A$2:A$10000, D$5, 【データ】蓄積用!C$2:C$10000, $A140, 【データ】蓄積用!Q$2:Q$10000, 1, 【データ】蓄積用!AC$2:AC$10000, "&gt;=4.0")&gt;0, "〇", "×")))</f>
        <v/>
      </c>
      <c r="E140" t="str">
        <f>IF(OR($A140="", E$5=""), "", IF(COUNTIFS(【データ】蓄積用!A$2:A$10000, E$5, 【データ】蓄積用!C$2:C$10000, $A140, 【データ】蓄積用!D$2:D$10000, "&gt;=3000", 【データ】蓄積用!E$2:E$10000, "&gt;=1500")&gt;0, "〇", IF(COUNTIFS(【データ】蓄積用!A$2:A$10000, E$5, 【データ】蓄積用!C$2:C$10000, $A140, 【データ】蓄積用!Q$2:Q$10000, 1, 【データ】蓄積用!AC$2:AC$10000, "&gt;=4.0")&gt;0, "〇", "×")))</f>
        <v/>
      </c>
      <c r="F140" t="str">
        <f>IF(OR($A140="", F$5=""), "", IF(COUNTIFS(【データ】蓄積用!A$2:A$10000, F$5, 【データ】蓄積用!C$2:C$10000, $A140, 【データ】蓄積用!D$2:D$10000, "&gt;=3000", 【データ】蓄積用!E$2:E$10000, "&gt;=1500")&gt;0, "〇", IF(COUNTIFS(【データ】蓄積用!A$2:A$10000, F$5, 【データ】蓄積用!C$2:C$10000, $A140, 【データ】蓄積用!Q$2:Q$10000, 1, 【データ】蓄積用!AC$2:AC$10000, "&gt;=4.0")&gt;0, "〇", "×")))</f>
        <v/>
      </c>
      <c r="G140" t="str">
        <f>IF(OR($A140="", G$5=""), "", IF(COUNTIFS(【データ】蓄積用!A$2:A$10000, G$5, 【データ】蓄積用!C$2:C$10000, $A140, 【データ】蓄積用!D$2:D$10000, "&gt;=3000", 【データ】蓄積用!E$2:E$10000, "&gt;=1500")&gt;0, "〇", IF(COUNTIFS(【データ】蓄積用!A$2:A$10000, G$5, 【データ】蓄積用!C$2:C$10000, $A140, 【データ】蓄積用!Q$2:Q$10000, 1, 【データ】蓄積用!AC$2:AC$10000, "&gt;=4.0")&gt;0, "〇", "×")))</f>
        <v/>
      </c>
      <c r="H140" t="str">
        <f>IF(OR($A140="", H$5=""), "", IF(COUNTIFS(【データ】蓄積用!A$2:A$10000, H$5, 【データ】蓄積用!C$2:C$10000, $A140, 【データ】蓄積用!D$2:D$10000, "&gt;=3000", 【データ】蓄積用!E$2:E$10000, "&gt;=1500")&gt;0, "〇", IF(COUNTIFS(【データ】蓄積用!A$2:A$10000, H$5, 【データ】蓄積用!C$2:C$10000, $A140, 【データ】蓄積用!Q$2:Q$10000, 1, 【データ】蓄積用!AC$2:AC$10000, "&gt;=4.0")&gt;0, "〇", "×")))</f>
        <v/>
      </c>
      <c r="I140" t="str">
        <f>IF(OR($A140="", I$5=""), "", IF(COUNTIFS(【データ】蓄積用!A$2:A$10000, I$5, 【データ】蓄積用!C$2:C$10000, $A140, 【データ】蓄積用!D$2:D$10000, "&gt;=3000", 【データ】蓄積用!E$2:E$10000, "&gt;=1500")&gt;0, "〇", IF(COUNTIFS(【データ】蓄積用!A$2:A$10000, I$5, 【データ】蓄積用!C$2:C$10000, $A140, 【データ】蓄積用!Q$2:Q$10000, 1, 【データ】蓄積用!AC$2:AC$10000, "&gt;=4.0")&gt;0, "〇", "×")))</f>
        <v/>
      </c>
      <c r="J140" t="str">
        <f>IF(OR($A140="", J$5=""), "", IF(COUNTIFS(【データ】蓄積用!A$2:A$10000, J$5, 【データ】蓄積用!C$2:C$10000, $A140, 【データ】蓄積用!D$2:D$10000, "&gt;=3000", 【データ】蓄積用!E$2:E$10000, "&gt;=1500")&gt;0, "〇", IF(COUNTIFS(【データ】蓄積用!A$2:A$10000, J$5, 【データ】蓄積用!C$2:C$10000, $A140, 【データ】蓄積用!Q$2:Q$10000, 1, 【データ】蓄積用!AC$2:AC$10000, "&gt;=4.0")&gt;0, "〇", "×")))</f>
        <v/>
      </c>
      <c r="K140" t="str">
        <f>IF(OR($A140="", K$5=""), "", IF(COUNTIFS(【データ】蓄積用!A$2:A$10000, K$5, 【データ】蓄積用!C$2:C$10000, $A140, 【データ】蓄積用!D$2:D$10000, "&gt;=3000", 【データ】蓄積用!E$2:E$10000, "&gt;=1500")&gt;0, "〇", IF(COUNTIFS(【データ】蓄積用!A$2:A$10000, K$5, 【データ】蓄積用!C$2:C$10000, $A140, 【データ】蓄積用!Q$2:Q$10000, 1, 【データ】蓄積用!AC$2:AC$10000, "&gt;=4.0")&gt;0, "〇", "×")))</f>
        <v/>
      </c>
      <c r="L140" t="str">
        <f>IF(OR($A140="", L$5=""), "", IF(COUNTIFS(【データ】蓄積用!A$2:A$10000, L$5, 【データ】蓄積用!C$2:C$10000, $A140, 【データ】蓄積用!D$2:D$10000, "&gt;=3000", 【データ】蓄積用!E$2:E$10000, "&gt;=1500")&gt;0, "〇", IF(COUNTIFS(【データ】蓄積用!A$2:A$10000, L$5, 【データ】蓄積用!C$2:C$10000, $A140, 【データ】蓄積用!Q$2:Q$10000, 1, 【データ】蓄積用!AC$2:AC$10000, "&gt;=4.0")&gt;0, "〇", "×")))</f>
        <v/>
      </c>
      <c r="M140" t="str">
        <f>IF(OR($A140="", M$5=""), "", IF(COUNTIFS(【データ】蓄積用!A$2:A$10000, M$5, 【データ】蓄積用!C$2:C$10000, $A140, 【データ】蓄積用!D$2:D$10000, "&gt;=3000", 【データ】蓄積用!E$2:E$10000, "&gt;=1500")&gt;0, "〇", IF(COUNTIFS(【データ】蓄積用!A$2:A$10000, M$5, 【データ】蓄積用!C$2:C$10000, $A140, 【データ】蓄積用!Q$2:Q$10000, 1, 【データ】蓄積用!AC$2:AC$10000, "&gt;=4.0")&gt;0, "〇", "×")))</f>
        <v/>
      </c>
      <c r="N140" t="str">
        <f>IF(OR($A140="", N$5=""), "", IF(COUNTIFS(【データ】蓄積用!A$2:A$10000, N$5, 【データ】蓄積用!C$2:C$10000, $A140, 【データ】蓄積用!D$2:D$10000, "&gt;=3000", 【データ】蓄積用!E$2:E$10000, "&gt;=1500")&gt;0, "〇", IF(COUNTIFS(【データ】蓄積用!A$2:A$10000, N$5, 【データ】蓄積用!C$2:C$10000, $A140, 【データ】蓄積用!Q$2:Q$10000, 1, 【データ】蓄積用!AC$2:AC$10000, "&gt;=4.0")&gt;0, "〇", "×")))</f>
        <v/>
      </c>
      <c r="O140" t="str">
        <f>IF(OR($A140="", O$5=""), "", IF(COUNTIFS(【データ】蓄積用!A$2:A$10000, O$5, 【データ】蓄積用!C$2:C$10000, $A140, 【データ】蓄積用!D$2:D$10000, "&gt;=3000", 【データ】蓄積用!E$2:E$10000, "&gt;=1500")&gt;0, "〇", IF(COUNTIFS(【データ】蓄積用!A$2:A$10000, O$5, 【データ】蓄積用!C$2:C$10000, $A140, 【データ】蓄積用!Q$2:Q$10000, 1, 【データ】蓄積用!AC$2:AC$10000, "&gt;=4.0")&gt;0, "〇", "×")))</f>
        <v/>
      </c>
      <c r="P140" t="str">
        <f>IF(OR($A140="", P$5=""), "", IF(COUNTIFS(【データ】蓄積用!A$2:A$10000, P$5, 【データ】蓄積用!C$2:C$10000, $A140, 【データ】蓄積用!D$2:D$10000, "&gt;=3000", 【データ】蓄積用!E$2:E$10000, "&gt;=1500")&gt;0, "〇", IF(COUNTIFS(【データ】蓄積用!A$2:A$10000, P$5, 【データ】蓄積用!C$2:C$10000, $A140, 【データ】蓄積用!Q$2:Q$10000, 1, 【データ】蓄積用!AC$2:AC$10000, "&gt;=4.0")&gt;0, "〇", "×")))</f>
        <v/>
      </c>
      <c r="Q140" t="str">
        <f>IF(OR($A140="", Q$5=""), "", IF(COUNTIFS(【データ】蓄積用!A$2:A$10000, Q$5, 【データ】蓄積用!C$2:C$10000, $A140, 【データ】蓄積用!D$2:D$10000, "&gt;=3000", 【データ】蓄積用!E$2:E$10000, "&gt;=1500")&gt;0, "〇", IF(COUNTIFS(【データ】蓄積用!A$2:A$10000, Q$5, 【データ】蓄積用!C$2:C$10000, $A140, 【データ】蓄積用!Q$2:Q$10000, 1, 【データ】蓄積用!AC$2:AC$10000, "&gt;=4.0")&gt;0, "〇", "×")))</f>
        <v/>
      </c>
      <c r="R140" t="str">
        <f>IF(OR($A140="", R$5=""), "", IF(COUNTIFS(【データ】蓄積用!A$2:A$10000, R$5, 【データ】蓄積用!C$2:C$10000, $A140, 【データ】蓄積用!D$2:D$10000, "&gt;=3000", 【データ】蓄積用!E$2:E$10000, "&gt;=1500")&gt;0, "〇", IF(COUNTIFS(【データ】蓄積用!A$2:A$10000, R$5, 【データ】蓄積用!C$2:C$10000, $A140, 【データ】蓄積用!Q$2:Q$10000, 1, 【データ】蓄積用!AC$2:AC$10000, "&gt;=4.0")&gt;0, "〇", "×")))</f>
        <v/>
      </c>
      <c r="S140" t="str">
        <f>IF(OR($A140="", S$5=""), "", IF(COUNTIFS(【データ】蓄積用!A$2:A$10000, S$5, 【データ】蓄積用!C$2:C$10000, $A140, 【データ】蓄積用!D$2:D$10000, "&gt;=3000", 【データ】蓄積用!E$2:E$10000, "&gt;=1500")&gt;0, "〇", IF(COUNTIFS(【データ】蓄積用!A$2:A$10000, S$5, 【データ】蓄積用!C$2:C$10000, $A140, 【データ】蓄積用!Q$2:Q$10000, 1, 【データ】蓄積用!AC$2:AC$10000, "&gt;=4.0")&gt;0, "〇", "×")))</f>
        <v/>
      </c>
      <c r="T140" t="str">
        <f>IF(OR($A140="", T$5=""), "", IF(COUNTIFS(【データ】蓄積用!A$2:A$10000, T$5, 【データ】蓄積用!C$2:C$10000, $A140, 【データ】蓄積用!D$2:D$10000, "&gt;=3000", 【データ】蓄積用!E$2:E$10000, "&gt;=1500")&gt;0, "〇", IF(COUNTIFS(【データ】蓄積用!A$2:A$10000, T$5, 【データ】蓄積用!C$2:C$10000, $A140, 【データ】蓄積用!Q$2:Q$10000, 1, 【データ】蓄積用!AC$2:AC$10000, "&gt;=4.0")&gt;0, "〇", "×")))</f>
        <v/>
      </c>
      <c r="U140" t="str">
        <f>IF(OR($A140="", U$5=""), "", IF(COUNTIFS(【データ】蓄積用!A$2:A$10000, U$5, 【データ】蓄積用!C$2:C$10000, $A140, 【データ】蓄積用!D$2:D$10000, "&gt;=3000", 【データ】蓄積用!E$2:E$10000, "&gt;=1500")&gt;0, "〇", IF(COUNTIFS(【データ】蓄積用!A$2:A$10000, U$5, 【データ】蓄積用!C$2:C$10000, $A140, 【データ】蓄積用!Q$2:Q$10000, 1, 【データ】蓄積用!AC$2:AC$10000, "&gt;=4.0")&gt;0, "〇", "×")))</f>
        <v/>
      </c>
      <c r="V140" t="str">
        <f>IF(OR($A140="", V$5=""), "", IF(COUNTIFS(【データ】蓄積用!A$2:A$10000, V$5, 【データ】蓄積用!C$2:C$10000, $A140, 【データ】蓄積用!D$2:D$10000, "&gt;=3000", 【データ】蓄積用!E$2:E$10000, "&gt;=1500")&gt;0, "〇", IF(COUNTIFS(【データ】蓄積用!A$2:A$10000, V$5, 【データ】蓄積用!C$2:C$10000, $A140, 【データ】蓄積用!Q$2:Q$10000, 1, 【データ】蓄積用!AC$2:AC$10000, "&gt;=4.0")&gt;0, "〇", "×")))</f>
        <v/>
      </c>
      <c r="W140" t="str">
        <f>IF(OR($A140="", W$5=""), "", IF(COUNTIFS(【データ】蓄積用!A$2:A$10000, W$5, 【データ】蓄積用!C$2:C$10000, $A140, 【データ】蓄積用!D$2:D$10000, "&gt;=3000", 【データ】蓄積用!E$2:E$10000, "&gt;=1500")&gt;0, "〇", IF(COUNTIFS(【データ】蓄積用!A$2:A$10000, W$5, 【データ】蓄積用!C$2:C$10000, $A140, 【データ】蓄積用!Q$2:Q$10000, 1, 【データ】蓄積用!AC$2:AC$10000, "&gt;=4.0")&gt;0, "〇", "×")))</f>
        <v/>
      </c>
      <c r="X140" t="str">
        <f>IF(OR($A140="", X$5=""), "", IF(COUNTIFS(【データ】蓄積用!A$2:A$10000, X$5, 【データ】蓄積用!C$2:C$10000, $A140, 【データ】蓄積用!D$2:D$10000, "&gt;=3000", 【データ】蓄積用!E$2:E$10000, "&gt;=1500")&gt;0, "〇", IF(COUNTIFS(【データ】蓄積用!A$2:A$10000, X$5, 【データ】蓄積用!C$2:C$10000, $A140, 【データ】蓄積用!Q$2:Q$10000, 1, 【データ】蓄積用!AC$2:AC$10000, "&gt;=4.0")&gt;0, "〇", "×")))</f>
        <v/>
      </c>
      <c r="Y140" t="str">
        <f>IF(OR($A140="", Y$5=""), "", IF(COUNTIFS(【データ】蓄積用!A$2:A$10000, Y$5, 【データ】蓄積用!C$2:C$10000, $A140, 【データ】蓄積用!D$2:D$10000, "&gt;=3000", 【データ】蓄積用!E$2:E$10000, "&gt;=1500")&gt;0, "〇", IF(COUNTIFS(【データ】蓄積用!A$2:A$10000, Y$5, 【データ】蓄積用!C$2:C$10000, $A140, 【データ】蓄積用!Q$2:Q$10000, 1, 【データ】蓄積用!AC$2:AC$10000, "&gt;=4.0")&gt;0, "〇", "×")))</f>
        <v/>
      </c>
      <c r="Z140" t="str">
        <f>IF(OR($A140="", Z$5=""), "", IF(COUNTIFS(【データ】蓄積用!A$2:A$10000, Z$5, 【データ】蓄積用!C$2:C$10000, $A140, 【データ】蓄積用!D$2:D$10000, "&gt;=3000", 【データ】蓄積用!E$2:E$10000, "&gt;=1500")&gt;0, "〇", IF(COUNTIFS(【データ】蓄積用!A$2:A$10000, Z$5, 【データ】蓄積用!C$2:C$10000, $A140, 【データ】蓄積用!Q$2:Q$10000, 1, 【データ】蓄積用!AC$2:AC$10000, "&gt;=4.0")&gt;0, "〇", "×")))</f>
        <v/>
      </c>
      <c r="AA140" t="str">
        <f>IF(OR($A140="", AA$5=""), "", IF(COUNTIFS(【データ】蓄積用!A$2:A$10000, AA$5, 【データ】蓄積用!C$2:C$10000, $A140, 【データ】蓄積用!D$2:D$10000, "&gt;=3000", 【データ】蓄積用!E$2:E$10000, "&gt;=1500")&gt;0, "〇", IF(COUNTIFS(【データ】蓄積用!A$2:A$10000, AA$5, 【データ】蓄積用!C$2:C$10000, $A140, 【データ】蓄積用!Q$2:Q$10000, 1, 【データ】蓄積用!AC$2:AC$10000, "&gt;=4.0")&gt;0, "〇", "×")))</f>
        <v/>
      </c>
      <c r="AB140" t="str">
        <f>IF(OR($A140="", AB$5=""), "", IF(COUNTIFS(【データ】蓄積用!A$2:A$10000, AB$5, 【データ】蓄積用!C$2:C$10000, $A140, 【データ】蓄積用!D$2:D$10000, "&gt;=3000", 【データ】蓄積用!E$2:E$10000, "&gt;=1500")&gt;0, "〇", IF(COUNTIFS(【データ】蓄積用!A$2:A$10000, AB$5, 【データ】蓄積用!C$2:C$10000, $A140, 【データ】蓄積用!Q$2:Q$10000, 1, 【データ】蓄積用!AC$2:AC$10000, "&gt;=4.0")&gt;0, "〇", "×")))</f>
        <v/>
      </c>
      <c r="AC140" t="str">
        <f>IF(OR($A140="", AC$5=""), "", IF(COUNTIFS(【データ】蓄積用!A$2:A$10000, AC$5, 【データ】蓄積用!C$2:C$10000, $A140, 【データ】蓄積用!D$2:D$10000, "&gt;=3000", 【データ】蓄積用!E$2:E$10000, "&gt;=1500")&gt;0, "〇", IF(COUNTIFS(【データ】蓄積用!A$2:A$10000, AC$5, 【データ】蓄積用!C$2:C$10000, $A140, 【データ】蓄積用!Q$2:Q$10000, 1, 【データ】蓄積用!AC$2:AC$10000, "&gt;=4.0")&gt;0, "〇", "×")))</f>
        <v/>
      </c>
      <c r="AD140" t="str">
        <f>IF(OR($A140="", AD$5=""), "", IF(COUNTIFS(【データ】蓄積用!A$2:A$10000, AD$5, 【データ】蓄積用!C$2:C$10000, $A140, 【データ】蓄積用!D$2:D$10000, "&gt;=3000", 【データ】蓄積用!E$2:E$10000, "&gt;=1500")&gt;0, "〇", IF(COUNTIFS(【データ】蓄積用!A$2:A$10000, AD$5, 【データ】蓄積用!C$2:C$10000, $A140, 【データ】蓄積用!Q$2:Q$10000, 1, 【データ】蓄積用!AC$2:AC$10000, "&gt;=4.0")&gt;0, "〇", "×")))</f>
        <v/>
      </c>
      <c r="AE140" t="str">
        <f>IF(OR($A140="", AE$5=""), "", IF(COUNTIFS(【データ】蓄積用!A$2:A$10000, AE$5, 【データ】蓄積用!C$2:C$10000, $A140, 【データ】蓄積用!D$2:D$10000, "&gt;=3000", 【データ】蓄積用!E$2:E$10000, "&gt;=1500")&gt;0, "〇", IF(COUNTIFS(【データ】蓄積用!A$2:A$10000, AE$5, 【データ】蓄積用!C$2:C$10000, $A140, 【データ】蓄積用!Q$2:Q$10000, 1, 【データ】蓄積用!AC$2:AC$10000, "&gt;=4.0")&gt;0, "〇", "×")))</f>
        <v/>
      </c>
      <c r="AF140" t="str">
        <f>IF(OR($A140="", AF$5=""), "", IF(COUNTIFS(【データ】蓄積用!A$2:A$10000, AF$5, 【データ】蓄積用!C$2:C$10000, $A140, 【データ】蓄積用!D$2:D$10000, "&gt;=3000", 【データ】蓄積用!E$2:E$10000, "&gt;=1500")&gt;0, "〇", IF(COUNTIFS(【データ】蓄積用!A$2:A$10000, AF$5, 【データ】蓄積用!C$2:C$10000, $A140, 【データ】蓄積用!Q$2:Q$10000, 1, 【データ】蓄積用!AC$2:AC$10000, "&gt;=4.0")&gt;0, "〇", "×")))</f>
        <v/>
      </c>
      <c r="AG140" t="str">
        <f>IF(OR($A140="", AG$5=""), "", IF(COUNTIFS(【データ】蓄積用!A$2:A$10000, AG$5, 【データ】蓄積用!C$2:C$10000, $A140, 【データ】蓄積用!D$2:D$10000, "&gt;=3000", 【データ】蓄積用!E$2:E$10000, "&gt;=1500")&gt;0, "〇", IF(COUNTIFS(【データ】蓄積用!A$2:A$10000, AG$5, 【データ】蓄積用!C$2:C$10000, $A140, 【データ】蓄積用!Q$2:Q$10000, 1, 【データ】蓄積用!AC$2:AC$10000, "&gt;=4.0")&gt;0, "〇", "×")))</f>
        <v/>
      </c>
      <c r="AH140" t="str">
        <f>IF(OR($A140="", AH$5=""), "", IF(COUNTIFS(【データ】蓄積用!A$2:A$10000, AH$5, 【データ】蓄積用!C$2:C$10000, $A140, 【データ】蓄積用!D$2:D$10000, "&gt;=3000", 【データ】蓄積用!E$2:E$10000, "&gt;=1500")&gt;0, "〇", IF(COUNTIFS(【データ】蓄積用!A$2:A$10000, AH$5, 【データ】蓄積用!C$2:C$10000, $A140, 【データ】蓄積用!Q$2:Q$10000, 1, 【データ】蓄積用!AC$2:AC$10000, "&gt;=4.0")&gt;0, "〇", "×")))</f>
        <v/>
      </c>
      <c r="AI140" t="str">
        <f>IF(OR($A140="", AI$5=""), "", IF(COUNTIFS(【データ】蓄積用!A$2:A$10000, AI$5, 【データ】蓄積用!C$2:C$10000, $A140, 【データ】蓄積用!D$2:D$10000, "&gt;=3000", 【データ】蓄積用!E$2:E$10000, "&gt;=1500")&gt;0, "〇", IF(COUNTIFS(【データ】蓄積用!A$2:A$10000, AI$5, 【データ】蓄積用!C$2:C$10000, $A140, 【データ】蓄積用!Q$2:Q$10000, 1, 【データ】蓄積用!AC$2:AC$10000, "&gt;=4.0")&gt;0, "〇", "×")))</f>
        <v/>
      </c>
      <c r="AJ140" t="str">
        <f>IF(OR($A140="", AJ$5=""), "", IF(COUNTIFS(【データ】蓄積用!A$2:A$10000, AJ$5, 【データ】蓄積用!C$2:C$10000, $A140, 【データ】蓄積用!D$2:D$10000, "&gt;=3000", 【データ】蓄積用!E$2:E$10000, "&gt;=1500")&gt;0, "〇", IF(COUNTIFS(【データ】蓄積用!A$2:A$10000, AJ$5, 【データ】蓄積用!C$2:C$10000, $A140, 【データ】蓄積用!Q$2:Q$10000, 1, 【データ】蓄積用!AC$2:AC$10000, "&gt;=4.0")&gt;0, "〇", "×")))</f>
        <v/>
      </c>
      <c r="AK140" t="str">
        <f>IF(OR($A140="", AK$5=""), "", IF(COUNTIFS(【データ】蓄積用!A$2:A$10000, AK$5, 【データ】蓄積用!C$2:C$10000, $A140, 【データ】蓄積用!D$2:D$10000, "&gt;=3000", 【データ】蓄積用!E$2:E$10000, "&gt;=1500")&gt;0, "〇", IF(COUNTIFS(【データ】蓄積用!A$2:A$10000, AK$5, 【データ】蓄積用!C$2:C$10000, $A140, 【データ】蓄積用!Q$2:Q$10000, 1, 【データ】蓄積用!AC$2:AC$10000, "&gt;=4.0")&gt;0, "〇", "×")))</f>
        <v/>
      </c>
      <c r="AL140" t="str">
        <f>IF(OR($A140="", AL$5=""), "", IF(COUNTIFS(【データ】蓄積用!A$2:A$10000, AL$5, 【データ】蓄積用!C$2:C$10000, $A140, 【データ】蓄積用!D$2:D$10000, "&gt;=3000", 【データ】蓄積用!E$2:E$10000, "&gt;=1500")&gt;0, "〇", IF(COUNTIFS(【データ】蓄積用!A$2:A$10000, AL$5, 【データ】蓄積用!C$2:C$10000, $A140, 【データ】蓄積用!Q$2:Q$10000, 1, 【データ】蓄積用!AC$2:AC$10000, "&gt;=4.0")&gt;0, "〇", "×")))</f>
        <v/>
      </c>
      <c r="AM140" t="str">
        <f>IF(OR($A140="", AM$5=""), "", IF(COUNTIFS(【データ】蓄積用!A$2:A$10000, AM$5, 【データ】蓄積用!C$2:C$10000, $A140, 【データ】蓄積用!D$2:D$10000, "&gt;=3000", 【データ】蓄積用!E$2:E$10000, "&gt;=1500")&gt;0, "〇", IF(COUNTIFS(【データ】蓄積用!A$2:A$10000, AM$5, 【データ】蓄積用!C$2:C$10000, $A140, 【データ】蓄積用!Q$2:Q$10000, 1, 【データ】蓄積用!AC$2:AC$10000, "&gt;=4.0")&gt;0, "〇", "×")))</f>
        <v/>
      </c>
      <c r="AN140" t="str">
        <f>IF(OR($A140="", AN$5=""), "", IF(COUNTIFS(【データ】蓄積用!A$2:A$10000, AN$5, 【データ】蓄積用!C$2:C$10000, $A140, 【データ】蓄積用!D$2:D$10000, "&gt;=3000", 【データ】蓄積用!E$2:E$10000, "&gt;=1500")&gt;0, "〇", IF(COUNTIFS(【データ】蓄積用!A$2:A$10000, AN$5, 【データ】蓄積用!C$2:C$10000, $A140, 【データ】蓄積用!Q$2:Q$10000, 1, 【データ】蓄積用!AC$2:AC$10000, "&gt;=4.0")&gt;0, "〇", "×")))</f>
        <v/>
      </c>
      <c r="AO140" t="str">
        <f>IF(OR($A140="", AO$5=""), "", IF(COUNTIFS(【データ】蓄積用!A$2:A$10000, AO$5, 【データ】蓄積用!C$2:C$10000, $A140, 【データ】蓄積用!D$2:D$10000, "&gt;=3000", 【データ】蓄積用!E$2:E$10000, "&gt;=1500")&gt;0, "〇", IF(COUNTIFS(【データ】蓄積用!A$2:A$10000, AO$5, 【データ】蓄積用!C$2:C$10000, $A140, 【データ】蓄積用!Q$2:Q$10000, 1, 【データ】蓄積用!AC$2:AC$10000, "&gt;=4.0")&gt;0, "〇", "×")))</f>
        <v/>
      </c>
      <c r="AP140" t="str">
        <f>IF(OR($A140="", AP$5=""), "", IF(COUNTIFS(【データ】蓄積用!A$2:A$10000, AP$5, 【データ】蓄積用!C$2:C$10000, $A140, 【データ】蓄積用!D$2:D$10000, "&gt;=3000", 【データ】蓄積用!E$2:E$10000, "&gt;=1500")&gt;0, "〇", IF(COUNTIFS(【データ】蓄積用!A$2:A$10000, AP$5, 【データ】蓄積用!C$2:C$10000, $A140, 【データ】蓄積用!Q$2:Q$10000, 1, 【データ】蓄積用!AC$2:AC$10000, "&gt;=4.0")&gt;0, "〇", "×")))</f>
        <v/>
      </c>
      <c r="AQ140" t="str">
        <f>IF(OR($A140="", AQ$5=""), "", IF(COUNTIFS(【データ】蓄積用!A$2:A$10000, AQ$5, 【データ】蓄積用!C$2:C$10000, $A140, 【データ】蓄積用!D$2:D$10000, "&gt;=3000", 【データ】蓄積用!E$2:E$10000, "&gt;=1500")&gt;0, "〇", IF(COUNTIFS(【データ】蓄積用!A$2:A$10000, AQ$5, 【データ】蓄積用!C$2:C$10000, $A140, 【データ】蓄積用!Q$2:Q$10000, 1, 【データ】蓄積用!AC$2:AC$10000, "&gt;=4.0")&gt;0, "〇", "×")))</f>
        <v/>
      </c>
      <c r="AR140" t="str">
        <f>IF(OR($A140="", AR$5=""), "", IF(COUNTIFS(【データ】蓄積用!A$2:A$10000, AR$5, 【データ】蓄積用!C$2:C$10000, $A140, 【データ】蓄積用!D$2:D$10000, "&gt;=3000", 【データ】蓄積用!E$2:E$10000, "&gt;=1500")&gt;0, "〇", IF(COUNTIFS(【データ】蓄積用!A$2:A$10000, AR$5, 【データ】蓄積用!C$2:C$10000, $A140, 【データ】蓄積用!Q$2:Q$10000, 1, 【データ】蓄積用!AC$2:AC$10000, "&gt;=4.0")&gt;0, "〇", "×")))</f>
        <v/>
      </c>
      <c r="AS140" t="str">
        <f>IF(OR($A140="", AS$5=""), "", IF(COUNTIFS(【データ】蓄積用!A$2:A$10000, AS$5, 【データ】蓄積用!C$2:C$10000, $A140, 【データ】蓄積用!D$2:D$10000, "&gt;=3000", 【データ】蓄積用!E$2:E$10000, "&gt;=1500")&gt;0, "〇", IF(COUNTIFS(【データ】蓄積用!A$2:A$10000, AS$5, 【データ】蓄積用!C$2:C$10000, $A140, 【データ】蓄積用!Q$2:Q$10000, 1, 【データ】蓄積用!AC$2:AC$10000, "&gt;=4.0")&gt;0, "〇", "×")))</f>
        <v/>
      </c>
      <c r="AT140" t="str">
        <f>IF(OR($A140="", AT$5=""), "", IF(COUNTIFS(【データ】蓄積用!A$2:A$10000, AT$5, 【データ】蓄積用!C$2:C$10000, $A140, 【データ】蓄積用!D$2:D$10000, "&gt;=3000", 【データ】蓄積用!E$2:E$10000, "&gt;=1500")&gt;0, "〇", IF(COUNTIFS(【データ】蓄積用!A$2:A$10000, AT$5, 【データ】蓄積用!C$2:C$10000, $A140, 【データ】蓄積用!Q$2:Q$10000, 1, 【データ】蓄積用!AC$2:AC$10000, "&gt;=4.0")&gt;0, "〇", "×")))</f>
        <v/>
      </c>
      <c r="AU140" t="str">
        <f>IF(OR($A140="", AU$5=""), "", IF(COUNTIFS(【データ】蓄積用!A$2:A$10000, AU$5, 【データ】蓄積用!C$2:C$10000, $A140, 【データ】蓄積用!D$2:D$10000, "&gt;=3000", 【データ】蓄積用!E$2:E$10000, "&gt;=1500")&gt;0, "〇", IF(COUNTIFS(【データ】蓄積用!A$2:A$10000, AU$5, 【データ】蓄積用!C$2:C$10000, $A140, 【データ】蓄積用!Q$2:Q$10000, 1, 【データ】蓄積用!AC$2:AC$10000, "&gt;=4.0")&gt;0, "〇", "×")))</f>
        <v/>
      </c>
      <c r="AV140" t="str">
        <f>IF(OR($A140="", AV$5=""), "", IF(COUNTIFS(【データ】蓄積用!A$2:A$10000, AV$5, 【データ】蓄積用!C$2:C$10000, $A140, 【データ】蓄積用!D$2:D$10000, "&gt;=3000", 【データ】蓄積用!E$2:E$10000, "&gt;=1500")&gt;0, "〇", IF(COUNTIFS(【データ】蓄積用!A$2:A$10000, AV$5, 【データ】蓄積用!C$2:C$10000, $A140, 【データ】蓄積用!Q$2:Q$10000, 1, 【データ】蓄積用!AC$2:AC$10000, "&gt;=4.0")&gt;0, "〇", "×")))</f>
        <v/>
      </c>
      <c r="AW140" t="str">
        <f>IF(OR($A140="", AW$5=""), "", IF(COUNTIFS(【データ】蓄積用!A$2:A$10000, AW$5, 【データ】蓄積用!C$2:C$10000, $A140, 【データ】蓄積用!D$2:D$10000, "&gt;=3000", 【データ】蓄積用!E$2:E$10000, "&gt;=1500")&gt;0, "〇", IF(COUNTIFS(【データ】蓄積用!A$2:A$10000, AW$5, 【データ】蓄積用!C$2:C$10000, $A140, 【データ】蓄積用!Q$2:Q$10000, 1, 【データ】蓄積用!AC$2:AC$10000, "&gt;=4.0")&gt;0, "〇", "×")))</f>
        <v/>
      </c>
      <c r="AX140" t="str">
        <f>IF(OR($A140="", AX$5=""), "", IF(COUNTIFS(【データ】蓄積用!A$2:A$10000, AX$5, 【データ】蓄積用!C$2:C$10000, $A140, 【データ】蓄積用!D$2:D$10000, "&gt;=3000", 【データ】蓄積用!E$2:E$10000, "&gt;=1500")&gt;0, "〇", IF(COUNTIFS(【データ】蓄積用!A$2:A$10000, AX$5, 【データ】蓄積用!C$2:C$10000, $A140, 【データ】蓄積用!Q$2:Q$10000, 1, 【データ】蓄積用!AC$2:AC$10000, "&gt;=4.0")&gt;0, "〇", "×")))</f>
        <v/>
      </c>
      <c r="AY140" t="str">
        <f>IF(OR($A140="", AY$5=""), "", IF(COUNTIFS(【データ】蓄積用!A$2:A$10000, AY$5, 【データ】蓄積用!C$2:C$10000, $A140, 【データ】蓄積用!D$2:D$10000, "&gt;=3000", 【データ】蓄積用!E$2:E$10000, "&gt;=1500")&gt;0, "〇", IF(COUNTIFS(【データ】蓄積用!A$2:A$10000, AY$5, 【データ】蓄積用!C$2:C$10000, $A140, 【データ】蓄積用!Q$2:Q$10000, 1, 【データ】蓄積用!AC$2:AC$10000, "&gt;=4.0")&gt;0, "〇", "×")))</f>
        <v/>
      </c>
    </row>
    <row r="141" spans="1:51">
      <c r="B141" t="str">
        <f>IF(OR($A141="", B$5=""), "", IF(COUNTIFS(【データ】蓄積用!A$2:A$10000, B$5, 【データ】蓄積用!C$2:C$10000, $A141, 【データ】蓄積用!D$2:D$10000, "&gt;=3000", 【データ】蓄積用!E$2:E$10000, "&gt;=1500")&gt;0, "〇", IF(COUNTIFS(【データ】蓄積用!A$2:A$10000, B$5, 【データ】蓄積用!C$2:C$10000, $A141, 【データ】蓄積用!Q$2:Q$10000, 1, 【データ】蓄積用!AC$2:AC$10000, "&gt;=4.0")&gt;0, "〇", "×")))</f>
        <v/>
      </c>
      <c r="C141" t="str">
        <f>IF(OR($A141="", C$5=""), "", IF(COUNTIFS(【データ】蓄積用!A$2:A$10000, C$5, 【データ】蓄積用!C$2:C$10000, $A141, 【データ】蓄積用!D$2:D$10000, "&gt;=3000", 【データ】蓄積用!E$2:E$10000, "&gt;=1500")&gt;0, "〇", IF(COUNTIFS(【データ】蓄積用!A$2:A$10000, C$5, 【データ】蓄積用!C$2:C$10000, $A141, 【データ】蓄積用!Q$2:Q$10000, 1, 【データ】蓄積用!AC$2:AC$10000, "&gt;=4.0")&gt;0, "〇", "×")))</f>
        <v/>
      </c>
      <c r="D141" t="str">
        <f>IF(OR($A141="", D$5=""), "", IF(COUNTIFS(【データ】蓄積用!A$2:A$10000, D$5, 【データ】蓄積用!C$2:C$10000, $A141, 【データ】蓄積用!D$2:D$10000, "&gt;=3000", 【データ】蓄積用!E$2:E$10000, "&gt;=1500")&gt;0, "〇", IF(COUNTIFS(【データ】蓄積用!A$2:A$10000, D$5, 【データ】蓄積用!C$2:C$10000, $A141, 【データ】蓄積用!Q$2:Q$10000, 1, 【データ】蓄積用!AC$2:AC$10000, "&gt;=4.0")&gt;0, "〇", "×")))</f>
        <v/>
      </c>
      <c r="E141" t="str">
        <f>IF(OR($A141="", E$5=""), "", IF(COUNTIFS(【データ】蓄積用!A$2:A$10000, E$5, 【データ】蓄積用!C$2:C$10000, $A141, 【データ】蓄積用!D$2:D$10000, "&gt;=3000", 【データ】蓄積用!E$2:E$10000, "&gt;=1500")&gt;0, "〇", IF(COUNTIFS(【データ】蓄積用!A$2:A$10000, E$5, 【データ】蓄積用!C$2:C$10000, $A141, 【データ】蓄積用!Q$2:Q$10000, 1, 【データ】蓄積用!AC$2:AC$10000, "&gt;=4.0")&gt;0, "〇", "×")))</f>
        <v/>
      </c>
      <c r="F141" t="str">
        <f>IF(OR($A141="", F$5=""), "", IF(COUNTIFS(【データ】蓄積用!A$2:A$10000, F$5, 【データ】蓄積用!C$2:C$10000, $A141, 【データ】蓄積用!D$2:D$10000, "&gt;=3000", 【データ】蓄積用!E$2:E$10000, "&gt;=1500")&gt;0, "〇", IF(COUNTIFS(【データ】蓄積用!A$2:A$10000, F$5, 【データ】蓄積用!C$2:C$10000, $A141, 【データ】蓄積用!Q$2:Q$10000, 1, 【データ】蓄積用!AC$2:AC$10000, "&gt;=4.0")&gt;0, "〇", "×")))</f>
        <v/>
      </c>
      <c r="G141" t="str">
        <f>IF(OR($A141="", G$5=""), "", IF(COUNTIFS(【データ】蓄積用!A$2:A$10000, G$5, 【データ】蓄積用!C$2:C$10000, $A141, 【データ】蓄積用!D$2:D$10000, "&gt;=3000", 【データ】蓄積用!E$2:E$10000, "&gt;=1500")&gt;0, "〇", IF(COUNTIFS(【データ】蓄積用!A$2:A$10000, G$5, 【データ】蓄積用!C$2:C$10000, $A141, 【データ】蓄積用!Q$2:Q$10000, 1, 【データ】蓄積用!AC$2:AC$10000, "&gt;=4.0")&gt;0, "〇", "×")))</f>
        <v/>
      </c>
      <c r="H141" t="str">
        <f>IF(OR($A141="", H$5=""), "", IF(COUNTIFS(【データ】蓄積用!A$2:A$10000, H$5, 【データ】蓄積用!C$2:C$10000, $A141, 【データ】蓄積用!D$2:D$10000, "&gt;=3000", 【データ】蓄積用!E$2:E$10000, "&gt;=1500")&gt;0, "〇", IF(COUNTIFS(【データ】蓄積用!A$2:A$10000, H$5, 【データ】蓄積用!C$2:C$10000, $A141, 【データ】蓄積用!Q$2:Q$10000, 1, 【データ】蓄積用!AC$2:AC$10000, "&gt;=4.0")&gt;0, "〇", "×")))</f>
        <v/>
      </c>
      <c r="I141" t="str">
        <f>IF(OR($A141="", I$5=""), "", IF(COUNTIFS(【データ】蓄積用!A$2:A$10000, I$5, 【データ】蓄積用!C$2:C$10000, $A141, 【データ】蓄積用!D$2:D$10000, "&gt;=3000", 【データ】蓄積用!E$2:E$10000, "&gt;=1500")&gt;0, "〇", IF(COUNTIFS(【データ】蓄積用!A$2:A$10000, I$5, 【データ】蓄積用!C$2:C$10000, $A141, 【データ】蓄積用!Q$2:Q$10000, 1, 【データ】蓄積用!AC$2:AC$10000, "&gt;=4.0")&gt;0, "〇", "×")))</f>
        <v/>
      </c>
      <c r="J141" t="str">
        <f>IF(OR($A141="", J$5=""), "", IF(COUNTIFS(【データ】蓄積用!A$2:A$10000, J$5, 【データ】蓄積用!C$2:C$10000, $A141, 【データ】蓄積用!D$2:D$10000, "&gt;=3000", 【データ】蓄積用!E$2:E$10000, "&gt;=1500")&gt;0, "〇", IF(COUNTIFS(【データ】蓄積用!A$2:A$10000, J$5, 【データ】蓄積用!C$2:C$10000, $A141, 【データ】蓄積用!Q$2:Q$10000, 1, 【データ】蓄積用!AC$2:AC$10000, "&gt;=4.0")&gt;0, "〇", "×")))</f>
        <v/>
      </c>
      <c r="K141" t="str">
        <f>IF(OR($A141="", K$5=""), "", IF(COUNTIFS(【データ】蓄積用!A$2:A$10000, K$5, 【データ】蓄積用!C$2:C$10000, $A141, 【データ】蓄積用!D$2:D$10000, "&gt;=3000", 【データ】蓄積用!E$2:E$10000, "&gt;=1500")&gt;0, "〇", IF(COUNTIFS(【データ】蓄積用!A$2:A$10000, K$5, 【データ】蓄積用!C$2:C$10000, $A141, 【データ】蓄積用!Q$2:Q$10000, 1, 【データ】蓄積用!AC$2:AC$10000, "&gt;=4.0")&gt;0, "〇", "×")))</f>
        <v/>
      </c>
      <c r="L141" t="str">
        <f>IF(OR($A141="", L$5=""), "", IF(COUNTIFS(【データ】蓄積用!A$2:A$10000, L$5, 【データ】蓄積用!C$2:C$10000, $A141, 【データ】蓄積用!D$2:D$10000, "&gt;=3000", 【データ】蓄積用!E$2:E$10000, "&gt;=1500")&gt;0, "〇", IF(COUNTIFS(【データ】蓄積用!A$2:A$10000, L$5, 【データ】蓄積用!C$2:C$10000, $A141, 【データ】蓄積用!Q$2:Q$10000, 1, 【データ】蓄積用!AC$2:AC$10000, "&gt;=4.0")&gt;0, "〇", "×")))</f>
        <v/>
      </c>
      <c r="M141" t="str">
        <f>IF(OR($A141="", M$5=""), "", IF(COUNTIFS(【データ】蓄積用!A$2:A$10000, M$5, 【データ】蓄積用!C$2:C$10000, $A141, 【データ】蓄積用!D$2:D$10000, "&gt;=3000", 【データ】蓄積用!E$2:E$10000, "&gt;=1500")&gt;0, "〇", IF(COUNTIFS(【データ】蓄積用!A$2:A$10000, M$5, 【データ】蓄積用!C$2:C$10000, $A141, 【データ】蓄積用!Q$2:Q$10000, 1, 【データ】蓄積用!AC$2:AC$10000, "&gt;=4.0")&gt;0, "〇", "×")))</f>
        <v/>
      </c>
      <c r="N141" t="str">
        <f>IF(OR($A141="", N$5=""), "", IF(COUNTIFS(【データ】蓄積用!A$2:A$10000, N$5, 【データ】蓄積用!C$2:C$10000, $A141, 【データ】蓄積用!D$2:D$10000, "&gt;=3000", 【データ】蓄積用!E$2:E$10000, "&gt;=1500")&gt;0, "〇", IF(COUNTIFS(【データ】蓄積用!A$2:A$10000, N$5, 【データ】蓄積用!C$2:C$10000, $A141, 【データ】蓄積用!Q$2:Q$10000, 1, 【データ】蓄積用!AC$2:AC$10000, "&gt;=4.0")&gt;0, "〇", "×")))</f>
        <v/>
      </c>
      <c r="O141" t="str">
        <f>IF(OR($A141="", O$5=""), "", IF(COUNTIFS(【データ】蓄積用!A$2:A$10000, O$5, 【データ】蓄積用!C$2:C$10000, $A141, 【データ】蓄積用!D$2:D$10000, "&gt;=3000", 【データ】蓄積用!E$2:E$10000, "&gt;=1500")&gt;0, "〇", IF(COUNTIFS(【データ】蓄積用!A$2:A$10000, O$5, 【データ】蓄積用!C$2:C$10000, $A141, 【データ】蓄積用!Q$2:Q$10000, 1, 【データ】蓄積用!AC$2:AC$10000, "&gt;=4.0")&gt;0, "〇", "×")))</f>
        <v/>
      </c>
      <c r="P141" t="str">
        <f>IF(OR($A141="", P$5=""), "", IF(COUNTIFS(【データ】蓄積用!A$2:A$10000, P$5, 【データ】蓄積用!C$2:C$10000, $A141, 【データ】蓄積用!D$2:D$10000, "&gt;=3000", 【データ】蓄積用!E$2:E$10000, "&gt;=1500")&gt;0, "〇", IF(COUNTIFS(【データ】蓄積用!A$2:A$10000, P$5, 【データ】蓄積用!C$2:C$10000, $A141, 【データ】蓄積用!Q$2:Q$10000, 1, 【データ】蓄積用!AC$2:AC$10000, "&gt;=4.0")&gt;0, "〇", "×")))</f>
        <v/>
      </c>
      <c r="Q141" t="str">
        <f>IF(OR($A141="", Q$5=""), "", IF(COUNTIFS(【データ】蓄積用!A$2:A$10000, Q$5, 【データ】蓄積用!C$2:C$10000, $A141, 【データ】蓄積用!D$2:D$10000, "&gt;=3000", 【データ】蓄積用!E$2:E$10000, "&gt;=1500")&gt;0, "〇", IF(COUNTIFS(【データ】蓄積用!A$2:A$10000, Q$5, 【データ】蓄積用!C$2:C$10000, $A141, 【データ】蓄積用!Q$2:Q$10000, 1, 【データ】蓄積用!AC$2:AC$10000, "&gt;=4.0")&gt;0, "〇", "×")))</f>
        <v/>
      </c>
      <c r="R141" t="str">
        <f>IF(OR($A141="", R$5=""), "", IF(COUNTIFS(【データ】蓄積用!A$2:A$10000, R$5, 【データ】蓄積用!C$2:C$10000, $A141, 【データ】蓄積用!D$2:D$10000, "&gt;=3000", 【データ】蓄積用!E$2:E$10000, "&gt;=1500")&gt;0, "〇", IF(COUNTIFS(【データ】蓄積用!A$2:A$10000, R$5, 【データ】蓄積用!C$2:C$10000, $A141, 【データ】蓄積用!Q$2:Q$10000, 1, 【データ】蓄積用!AC$2:AC$10000, "&gt;=4.0")&gt;0, "〇", "×")))</f>
        <v/>
      </c>
      <c r="S141" t="str">
        <f>IF(OR($A141="", S$5=""), "", IF(COUNTIFS(【データ】蓄積用!A$2:A$10000, S$5, 【データ】蓄積用!C$2:C$10000, $A141, 【データ】蓄積用!D$2:D$10000, "&gt;=3000", 【データ】蓄積用!E$2:E$10000, "&gt;=1500")&gt;0, "〇", IF(COUNTIFS(【データ】蓄積用!A$2:A$10000, S$5, 【データ】蓄積用!C$2:C$10000, $A141, 【データ】蓄積用!Q$2:Q$10000, 1, 【データ】蓄積用!AC$2:AC$10000, "&gt;=4.0")&gt;0, "〇", "×")))</f>
        <v/>
      </c>
      <c r="T141" t="str">
        <f>IF(OR($A141="", T$5=""), "", IF(COUNTIFS(【データ】蓄積用!A$2:A$10000, T$5, 【データ】蓄積用!C$2:C$10000, $A141, 【データ】蓄積用!D$2:D$10000, "&gt;=3000", 【データ】蓄積用!E$2:E$10000, "&gt;=1500")&gt;0, "〇", IF(COUNTIFS(【データ】蓄積用!A$2:A$10000, T$5, 【データ】蓄積用!C$2:C$10000, $A141, 【データ】蓄積用!Q$2:Q$10000, 1, 【データ】蓄積用!AC$2:AC$10000, "&gt;=4.0")&gt;0, "〇", "×")))</f>
        <v/>
      </c>
      <c r="U141" t="str">
        <f>IF(OR($A141="", U$5=""), "", IF(COUNTIFS(【データ】蓄積用!A$2:A$10000, U$5, 【データ】蓄積用!C$2:C$10000, $A141, 【データ】蓄積用!D$2:D$10000, "&gt;=3000", 【データ】蓄積用!E$2:E$10000, "&gt;=1500")&gt;0, "〇", IF(COUNTIFS(【データ】蓄積用!A$2:A$10000, U$5, 【データ】蓄積用!C$2:C$10000, $A141, 【データ】蓄積用!Q$2:Q$10000, 1, 【データ】蓄積用!AC$2:AC$10000, "&gt;=4.0")&gt;0, "〇", "×")))</f>
        <v/>
      </c>
      <c r="V141" t="str">
        <f>IF(OR($A141="", V$5=""), "", IF(COUNTIFS(【データ】蓄積用!A$2:A$10000, V$5, 【データ】蓄積用!C$2:C$10000, $A141, 【データ】蓄積用!D$2:D$10000, "&gt;=3000", 【データ】蓄積用!E$2:E$10000, "&gt;=1500")&gt;0, "〇", IF(COUNTIFS(【データ】蓄積用!A$2:A$10000, V$5, 【データ】蓄積用!C$2:C$10000, $A141, 【データ】蓄積用!Q$2:Q$10000, 1, 【データ】蓄積用!AC$2:AC$10000, "&gt;=4.0")&gt;0, "〇", "×")))</f>
        <v/>
      </c>
      <c r="W141" t="str">
        <f>IF(OR($A141="", W$5=""), "", IF(COUNTIFS(【データ】蓄積用!A$2:A$10000, W$5, 【データ】蓄積用!C$2:C$10000, $A141, 【データ】蓄積用!D$2:D$10000, "&gt;=3000", 【データ】蓄積用!E$2:E$10000, "&gt;=1500")&gt;0, "〇", IF(COUNTIFS(【データ】蓄積用!A$2:A$10000, W$5, 【データ】蓄積用!C$2:C$10000, $A141, 【データ】蓄積用!Q$2:Q$10000, 1, 【データ】蓄積用!AC$2:AC$10000, "&gt;=4.0")&gt;0, "〇", "×")))</f>
        <v/>
      </c>
      <c r="X141" t="str">
        <f>IF(OR($A141="", X$5=""), "", IF(COUNTIFS(【データ】蓄積用!A$2:A$10000, X$5, 【データ】蓄積用!C$2:C$10000, $A141, 【データ】蓄積用!D$2:D$10000, "&gt;=3000", 【データ】蓄積用!E$2:E$10000, "&gt;=1500")&gt;0, "〇", IF(COUNTIFS(【データ】蓄積用!A$2:A$10000, X$5, 【データ】蓄積用!C$2:C$10000, $A141, 【データ】蓄積用!Q$2:Q$10000, 1, 【データ】蓄積用!AC$2:AC$10000, "&gt;=4.0")&gt;0, "〇", "×")))</f>
        <v/>
      </c>
      <c r="Y141" t="str">
        <f>IF(OR($A141="", Y$5=""), "", IF(COUNTIFS(【データ】蓄積用!A$2:A$10000, Y$5, 【データ】蓄積用!C$2:C$10000, $A141, 【データ】蓄積用!D$2:D$10000, "&gt;=3000", 【データ】蓄積用!E$2:E$10000, "&gt;=1500")&gt;0, "〇", IF(COUNTIFS(【データ】蓄積用!A$2:A$10000, Y$5, 【データ】蓄積用!C$2:C$10000, $A141, 【データ】蓄積用!Q$2:Q$10000, 1, 【データ】蓄積用!AC$2:AC$10000, "&gt;=4.0")&gt;0, "〇", "×")))</f>
        <v/>
      </c>
      <c r="Z141" t="str">
        <f>IF(OR($A141="", Z$5=""), "", IF(COUNTIFS(【データ】蓄積用!A$2:A$10000, Z$5, 【データ】蓄積用!C$2:C$10000, $A141, 【データ】蓄積用!D$2:D$10000, "&gt;=3000", 【データ】蓄積用!E$2:E$10000, "&gt;=1500")&gt;0, "〇", IF(COUNTIFS(【データ】蓄積用!A$2:A$10000, Z$5, 【データ】蓄積用!C$2:C$10000, $A141, 【データ】蓄積用!Q$2:Q$10000, 1, 【データ】蓄積用!AC$2:AC$10000, "&gt;=4.0")&gt;0, "〇", "×")))</f>
        <v/>
      </c>
      <c r="AA141" t="str">
        <f>IF(OR($A141="", AA$5=""), "", IF(COUNTIFS(【データ】蓄積用!A$2:A$10000, AA$5, 【データ】蓄積用!C$2:C$10000, $A141, 【データ】蓄積用!D$2:D$10000, "&gt;=3000", 【データ】蓄積用!E$2:E$10000, "&gt;=1500")&gt;0, "〇", IF(COUNTIFS(【データ】蓄積用!A$2:A$10000, AA$5, 【データ】蓄積用!C$2:C$10000, $A141, 【データ】蓄積用!Q$2:Q$10000, 1, 【データ】蓄積用!AC$2:AC$10000, "&gt;=4.0")&gt;0, "〇", "×")))</f>
        <v/>
      </c>
      <c r="AB141" t="str">
        <f>IF(OR($A141="", AB$5=""), "", IF(COUNTIFS(【データ】蓄積用!A$2:A$10000, AB$5, 【データ】蓄積用!C$2:C$10000, $A141, 【データ】蓄積用!D$2:D$10000, "&gt;=3000", 【データ】蓄積用!E$2:E$10000, "&gt;=1500")&gt;0, "〇", IF(COUNTIFS(【データ】蓄積用!A$2:A$10000, AB$5, 【データ】蓄積用!C$2:C$10000, $A141, 【データ】蓄積用!Q$2:Q$10000, 1, 【データ】蓄積用!AC$2:AC$10000, "&gt;=4.0")&gt;0, "〇", "×")))</f>
        <v/>
      </c>
      <c r="AC141" t="str">
        <f>IF(OR($A141="", AC$5=""), "", IF(COUNTIFS(【データ】蓄積用!A$2:A$10000, AC$5, 【データ】蓄積用!C$2:C$10000, $A141, 【データ】蓄積用!D$2:D$10000, "&gt;=3000", 【データ】蓄積用!E$2:E$10000, "&gt;=1500")&gt;0, "〇", IF(COUNTIFS(【データ】蓄積用!A$2:A$10000, AC$5, 【データ】蓄積用!C$2:C$10000, $A141, 【データ】蓄積用!Q$2:Q$10000, 1, 【データ】蓄積用!AC$2:AC$10000, "&gt;=4.0")&gt;0, "〇", "×")))</f>
        <v/>
      </c>
      <c r="AD141" t="str">
        <f>IF(OR($A141="", AD$5=""), "", IF(COUNTIFS(【データ】蓄積用!A$2:A$10000, AD$5, 【データ】蓄積用!C$2:C$10000, $A141, 【データ】蓄積用!D$2:D$10000, "&gt;=3000", 【データ】蓄積用!E$2:E$10000, "&gt;=1500")&gt;0, "〇", IF(COUNTIFS(【データ】蓄積用!A$2:A$10000, AD$5, 【データ】蓄積用!C$2:C$10000, $A141, 【データ】蓄積用!Q$2:Q$10000, 1, 【データ】蓄積用!AC$2:AC$10000, "&gt;=4.0")&gt;0, "〇", "×")))</f>
        <v/>
      </c>
      <c r="AE141" t="str">
        <f>IF(OR($A141="", AE$5=""), "", IF(COUNTIFS(【データ】蓄積用!A$2:A$10000, AE$5, 【データ】蓄積用!C$2:C$10000, $A141, 【データ】蓄積用!D$2:D$10000, "&gt;=3000", 【データ】蓄積用!E$2:E$10000, "&gt;=1500")&gt;0, "〇", IF(COUNTIFS(【データ】蓄積用!A$2:A$10000, AE$5, 【データ】蓄積用!C$2:C$10000, $A141, 【データ】蓄積用!Q$2:Q$10000, 1, 【データ】蓄積用!AC$2:AC$10000, "&gt;=4.0")&gt;0, "〇", "×")))</f>
        <v/>
      </c>
      <c r="AF141" t="str">
        <f>IF(OR($A141="", AF$5=""), "", IF(COUNTIFS(【データ】蓄積用!A$2:A$10000, AF$5, 【データ】蓄積用!C$2:C$10000, $A141, 【データ】蓄積用!D$2:D$10000, "&gt;=3000", 【データ】蓄積用!E$2:E$10000, "&gt;=1500")&gt;0, "〇", IF(COUNTIFS(【データ】蓄積用!A$2:A$10000, AF$5, 【データ】蓄積用!C$2:C$10000, $A141, 【データ】蓄積用!Q$2:Q$10000, 1, 【データ】蓄積用!AC$2:AC$10000, "&gt;=4.0")&gt;0, "〇", "×")))</f>
        <v/>
      </c>
      <c r="AG141" t="str">
        <f>IF(OR($A141="", AG$5=""), "", IF(COUNTIFS(【データ】蓄積用!A$2:A$10000, AG$5, 【データ】蓄積用!C$2:C$10000, $A141, 【データ】蓄積用!D$2:D$10000, "&gt;=3000", 【データ】蓄積用!E$2:E$10000, "&gt;=1500")&gt;0, "〇", IF(COUNTIFS(【データ】蓄積用!A$2:A$10000, AG$5, 【データ】蓄積用!C$2:C$10000, $A141, 【データ】蓄積用!Q$2:Q$10000, 1, 【データ】蓄積用!AC$2:AC$10000, "&gt;=4.0")&gt;0, "〇", "×")))</f>
        <v/>
      </c>
      <c r="AH141" t="str">
        <f>IF(OR($A141="", AH$5=""), "", IF(COUNTIFS(【データ】蓄積用!A$2:A$10000, AH$5, 【データ】蓄積用!C$2:C$10000, $A141, 【データ】蓄積用!D$2:D$10000, "&gt;=3000", 【データ】蓄積用!E$2:E$10000, "&gt;=1500")&gt;0, "〇", IF(COUNTIFS(【データ】蓄積用!A$2:A$10000, AH$5, 【データ】蓄積用!C$2:C$10000, $A141, 【データ】蓄積用!Q$2:Q$10000, 1, 【データ】蓄積用!AC$2:AC$10000, "&gt;=4.0")&gt;0, "〇", "×")))</f>
        <v/>
      </c>
      <c r="AI141" t="str">
        <f>IF(OR($A141="", AI$5=""), "", IF(COUNTIFS(【データ】蓄積用!A$2:A$10000, AI$5, 【データ】蓄積用!C$2:C$10000, $A141, 【データ】蓄積用!D$2:D$10000, "&gt;=3000", 【データ】蓄積用!E$2:E$10000, "&gt;=1500")&gt;0, "〇", IF(COUNTIFS(【データ】蓄積用!A$2:A$10000, AI$5, 【データ】蓄積用!C$2:C$10000, $A141, 【データ】蓄積用!Q$2:Q$10000, 1, 【データ】蓄積用!AC$2:AC$10000, "&gt;=4.0")&gt;0, "〇", "×")))</f>
        <v/>
      </c>
      <c r="AJ141" t="str">
        <f>IF(OR($A141="", AJ$5=""), "", IF(COUNTIFS(【データ】蓄積用!A$2:A$10000, AJ$5, 【データ】蓄積用!C$2:C$10000, $A141, 【データ】蓄積用!D$2:D$10000, "&gt;=3000", 【データ】蓄積用!E$2:E$10000, "&gt;=1500")&gt;0, "〇", IF(COUNTIFS(【データ】蓄積用!A$2:A$10000, AJ$5, 【データ】蓄積用!C$2:C$10000, $A141, 【データ】蓄積用!Q$2:Q$10000, 1, 【データ】蓄積用!AC$2:AC$10000, "&gt;=4.0")&gt;0, "〇", "×")))</f>
        <v/>
      </c>
      <c r="AK141" t="str">
        <f>IF(OR($A141="", AK$5=""), "", IF(COUNTIFS(【データ】蓄積用!A$2:A$10000, AK$5, 【データ】蓄積用!C$2:C$10000, $A141, 【データ】蓄積用!D$2:D$10000, "&gt;=3000", 【データ】蓄積用!E$2:E$10000, "&gt;=1500")&gt;0, "〇", IF(COUNTIFS(【データ】蓄積用!A$2:A$10000, AK$5, 【データ】蓄積用!C$2:C$10000, $A141, 【データ】蓄積用!Q$2:Q$10000, 1, 【データ】蓄積用!AC$2:AC$10000, "&gt;=4.0")&gt;0, "〇", "×")))</f>
        <v/>
      </c>
      <c r="AL141" t="str">
        <f>IF(OR($A141="", AL$5=""), "", IF(COUNTIFS(【データ】蓄積用!A$2:A$10000, AL$5, 【データ】蓄積用!C$2:C$10000, $A141, 【データ】蓄積用!D$2:D$10000, "&gt;=3000", 【データ】蓄積用!E$2:E$10000, "&gt;=1500")&gt;0, "〇", IF(COUNTIFS(【データ】蓄積用!A$2:A$10000, AL$5, 【データ】蓄積用!C$2:C$10000, $A141, 【データ】蓄積用!Q$2:Q$10000, 1, 【データ】蓄積用!AC$2:AC$10000, "&gt;=4.0")&gt;0, "〇", "×")))</f>
        <v/>
      </c>
      <c r="AM141" t="str">
        <f>IF(OR($A141="", AM$5=""), "", IF(COUNTIFS(【データ】蓄積用!A$2:A$10000, AM$5, 【データ】蓄積用!C$2:C$10000, $A141, 【データ】蓄積用!D$2:D$10000, "&gt;=3000", 【データ】蓄積用!E$2:E$10000, "&gt;=1500")&gt;0, "〇", IF(COUNTIFS(【データ】蓄積用!A$2:A$10000, AM$5, 【データ】蓄積用!C$2:C$10000, $A141, 【データ】蓄積用!Q$2:Q$10000, 1, 【データ】蓄積用!AC$2:AC$10000, "&gt;=4.0")&gt;0, "〇", "×")))</f>
        <v/>
      </c>
      <c r="AN141" t="str">
        <f>IF(OR($A141="", AN$5=""), "", IF(COUNTIFS(【データ】蓄積用!A$2:A$10000, AN$5, 【データ】蓄積用!C$2:C$10000, $A141, 【データ】蓄積用!D$2:D$10000, "&gt;=3000", 【データ】蓄積用!E$2:E$10000, "&gt;=1500")&gt;0, "〇", IF(COUNTIFS(【データ】蓄積用!A$2:A$10000, AN$5, 【データ】蓄積用!C$2:C$10000, $A141, 【データ】蓄積用!Q$2:Q$10000, 1, 【データ】蓄積用!AC$2:AC$10000, "&gt;=4.0")&gt;0, "〇", "×")))</f>
        <v/>
      </c>
      <c r="AO141" t="str">
        <f>IF(OR($A141="", AO$5=""), "", IF(COUNTIFS(【データ】蓄積用!A$2:A$10000, AO$5, 【データ】蓄積用!C$2:C$10000, $A141, 【データ】蓄積用!D$2:D$10000, "&gt;=3000", 【データ】蓄積用!E$2:E$10000, "&gt;=1500")&gt;0, "〇", IF(COUNTIFS(【データ】蓄積用!A$2:A$10000, AO$5, 【データ】蓄積用!C$2:C$10000, $A141, 【データ】蓄積用!Q$2:Q$10000, 1, 【データ】蓄積用!AC$2:AC$10000, "&gt;=4.0")&gt;0, "〇", "×")))</f>
        <v/>
      </c>
      <c r="AP141" t="str">
        <f>IF(OR($A141="", AP$5=""), "", IF(COUNTIFS(【データ】蓄積用!A$2:A$10000, AP$5, 【データ】蓄積用!C$2:C$10000, $A141, 【データ】蓄積用!D$2:D$10000, "&gt;=3000", 【データ】蓄積用!E$2:E$10000, "&gt;=1500")&gt;0, "〇", IF(COUNTIFS(【データ】蓄積用!A$2:A$10000, AP$5, 【データ】蓄積用!C$2:C$10000, $A141, 【データ】蓄積用!Q$2:Q$10000, 1, 【データ】蓄積用!AC$2:AC$10000, "&gt;=4.0")&gt;0, "〇", "×")))</f>
        <v/>
      </c>
      <c r="AQ141" t="str">
        <f>IF(OR($A141="", AQ$5=""), "", IF(COUNTIFS(【データ】蓄積用!A$2:A$10000, AQ$5, 【データ】蓄積用!C$2:C$10000, $A141, 【データ】蓄積用!D$2:D$10000, "&gt;=3000", 【データ】蓄積用!E$2:E$10000, "&gt;=1500")&gt;0, "〇", IF(COUNTIFS(【データ】蓄積用!A$2:A$10000, AQ$5, 【データ】蓄積用!C$2:C$10000, $A141, 【データ】蓄積用!Q$2:Q$10000, 1, 【データ】蓄積用!AC$2:AC$10000, "&gt;=4.0")&gt;0, "〇", "×")))</f>
        <v/>
      </c>
      <c r="AR141" t="str">
        <f>IF(OR($A141="", AR$5=""), "", IF(COUNTIFS(【データ】蓄積用!A$2:A$10000, AR$5, 【データ】蓄積用!C$2:C$10000, $A141, 【データ】蓄積用!D$2:D$10000, "&gt;=3000", 【データ】蓄積用!E$2:E$10000, "&gt;=1500")&gt;0, "〇", IF(COUNTIFS(【データ】蓄積用!A$2:A$10000, AR$5, 【データ】蓄積用!C$2:C$10000, $A141, 【データ】蓄積用!Q$2:Q$10000, 1, 【データ】蓄積用!AC$2:AC$10000, "&gt;=4.0")&gt;0, "〇", "×")))</f>
        <v/>
      </c>
      <c r="AS141" t="str">
        <f>IF(OR($A141="", AS$5=""), "", IF(COUNTIFS(【データ】蓄積用!A$2:A$10000, AS$5, 【データ】蓄積用!C$2:C$10000, $A141, 【データ】蓄積用!D$2:D$10000, "&gt;=3000", 【データ】蓄積用!E$2:E$10000, "&gt;=1500")&gt;0, "〇", IF(COUNTIFS(【データ】蓄積用!A$2:A$10000, AS$5, 【データ】蓄積用!C$2:C$10000, $A141, 【データ】蓄積用!Q$2:Q$10000, 1, 【データ】蓄積用!AC$2:AC$10000, "&gt;=4.0")&gt;0, "〇", "×")))</f>
        <v/>
      </c>
      <c r="AT141" t="str">
        <f>IF(OR($A141="", AT$5=""), "", IF(COUNTIFS(【データ】蓄積用!A$2:A$10000, AT$5, 【データ】蓄積用!C$2:C$10000, $A141, 【データ】蓄積用!D$2:D$10000, "&gt;=3000", 【データ】蓄積用!E$2:E$10000, "&gt;=1500")&gt;0, "〇", IF(COUNTIFS(【データ】蓄積用!A$2:A$10000, AT$5, 【データ】蓄積用!C$2:C$10000, $A141, 【データ】蓄積用!Q$2:Q$10000, 1, 【データ】蓄積用!AC$2:AC$10000, "&gt;=4.0")&gt;0, "〇", "×")))</f>
        <v/>
      </c>
      <c r="AU141" t="str">
        <f>IF(OR($A141="", AU$5=""), "", IF(COUNTIFS(【データ】蓄積用!A$2:A$10000, AU$5, 【データ】蓄積用!C$2:C$10000, $A141, 【データ】蓄積用!D$2:D$10000, "&gt;=3000", 【データ】蓄積用!E$2:E$10000, "&gt;=1500")&gt;0, "〇", IF(COUNTIFS(【データ】蓄積用!A$2:A$10000, AU$5, 【データ】蓄積用!C$2:C$10000, $A141, 【データ】蓄積用!Q$2:Q$10000, 1, 【データ】蓄積用!AC$2:AC$10000, "&gt;=4.0")&gt;0, "〇", "×")))</f>
        <v/>
      </c>
      <c r="AV141" t="str">
        <f>IF(OR($A141="", AV$5=""), "", IF(COUNTIFS(【データ】蓄積用!A$2:A$10000, AV$5, 【データ】蓄積用!C$2:C$10000, $A141, 【データ】蓄積用!D$2:D$10000, "&gt;=3000", 【データ】蓄積用!E$2:E$10000, "&gt;=1500")&gt;0, "〇", IF(COUNTIFS(【データ】蓄積用!A$2:A$10000, AV$5, 【データ】蓄積用!C$2:C$10000, $A141, 【データ】蓄積用!Q$2:Q$10000, 1, 【データ】蓄積用!AC$2:AC$10000, "&gt;=4.0")&gt;0, "〇", "×")))</f>
        <v/>
      </c>
      <c r="AW141" t="str">
        <f>IF(OR($A141="", AW$5=""), "", IF(COUNTIFS(【データ】蓄積用!A$2:A$10000, AW$5, 【データ】蓄積用!C$2:C$10000, $A141, 【データ】蓄積用!D$2:D$10000, "&gt;=3000", 【データ】蓄積用!E$2:E$10000, "&gt;=1500")&gt;0, "〇", IF(COUNTIFS(【データ】蓄積用!A$2:A$10000, AW$5, 【データ】蓄積用!C$2:C$10000, $A141, 【データ】蓄積用!Q$2:Q$10000, 1, 【データ】蓄積用!AC$2:AC$10000, "&gt;=4.0")&gt;0, "〇", "×")))</f>
        <v/>
      </c>
      <c r="AX141" t="str">
        <f>IF(OR($A141="", AX$5=""), "", IF(COUNTIFS(【データ】蓄積用!A$2:A$10000, AX$5, 【データ】蓄積用!C$2:C$10000, $A141, 【データ】蓄積用!D$2:D$10000, "&gt;=3000", 【データ】蓄積用!E$2:E$10000, "&gt;=1500")&gt;0, "〇", IF(COUNTIFS(【データ】蓄積用!A$2:A$10000, AX$5, 【データ】蓄積用!C$2:C$10000, $A141, 【データ】蓄積用!Q$2:Q$10000, 1, 【データ】蓄積用!AC$2:AC$10000, "&gt;=4.0")&gt;0, "〇", "×")))</f>
        <v/>
      </c>
      <c r="AY141" t="str">
        <f>IF(OR($A141="", AY$5=""), "", IF(COUNTIFS(【データ】蓄積用!A$2:A$10000, AY$5, 【データ】蓄積用!C$2:C$10000, $A141, 【データ】蓄積用!D$2:D$10000, "&gt;=3000", 【データ】蓄積用!E$2:E$10000, "&gt;=1500")&gt;0, "〇", IF(COUNTIFS(【データ】蓄積用!A$2:A$10000, AY$5, 【データ】蓄積用!C$2:C$10000, $A141, 【データ】蓄積用!Q$2:Q$10000, 1, 【データ】蓄積用!AC$2:AC$10000, "&gt;=4.0")&gt;0, "〇", "×")))</f>
        <v/>
      </c>
    </row>
    <row r="142" spans="1:51">
      <c r="B142" t="str">
        <f>IF(OR($A142="", B$5=""), "", IF(COUNTIFS(【データ】蓄積用!A$2:A$10000, B$5, 【データ】蓄積用!C$2:C$10000, $A142, 【データ】蓄積用!D$2:D$10000, "&gt;=3000", 【データ】蓄積用!E$2:E$10000, "&gt;=1500")&gt;0, "〇", IF(COUNTIFS(【データ】蓄積用!A$2:A$10000, B$5, 【データ】蓄積用!C$2:C$10000, $A142, 【データ】蓄積用!Q$2:Q$10000, 1, 【データ】蓄積用!AC$2:AC$10000, "&gt;=4.0")&gt;0, "〇", "×")))</f>
        <v/>
      </c>
      <c r="C142" t="str">
        <f>IF(OR($A142="", C$5=""), "", IF(COUNTIFS(【データ】蓄積用!A$2:A$10000, C$5, 【データ】蓄積用!C$2:C$10000, $A142, 【データ】蓄積用!D$2:D$10000, "&gt;=3000", 【データ】蓄積用!E$2:E$10000, "&gt;=1500")&gt;0, "〇", IF(COUNTIFS(【データ】蓄積用!A$2:A$10000, C$5, 【データ】蓄積用!C$2:C$10000, $A142, 【データ】蓄積用!Q$2:Q$10000, 1, 【データ】蓄積用!AC$2:AC$10000, "&gt;=4.0")&gt;0, "〇", "×")))</f>
        <v/>
      </c>
      <c r="D142" t="str">
        <f>IF(OR($A142="", D$5=""), "", IF(COUNTIFS(【データ】蓄積用!A$2:A$10000, D$5, 【データ】蓄積用!C$2:C$10000, $A142, 【データ】蓄積用!D$2:D$10000, "&gt;=3000", 【データ】蓄積用!E$2:E$10000, "&gt;=1500")&gt;0, "〇", IF(COUNTIFS(【データ】蓄積用!A$2:A$10000, D$5, 【データ】蓄積用!C$2:C$10000, $A142, 【データ】蓄積用!Q$2:Q$10000, 1, 【データ】蓄積用!AC$2:AC$10000, "&gt;=4.0")&gt;0, "〇", "×")))</f>
        <v/>
      </c>
      <c r="E142" t="str">
        <f>IF(OR($A142="", E$5=""), "", IF(COUNTIFS(【データ】蓄積用!A$2:A$10000, E$5, 【データ】蓄積用!C$2:C$10000, $A142, 【データ】蓄積用!D$2:D$10000, "&gt;=3000", 【データ】蓄積用!E$2:E$10000, "&gt;=1500")&gt;0, "〇", IF(COUNTIFS(【データ】蓄積用!A$2:A$10000, E$5, 【データ】蓄積用!C$2:C$10000, $A142, 【データ】蓄積用!Q$2:Q$10000, 1, 【データ】蓄積用!AC$2:AC$10000, "&gt;=4.0")&gt;0, "〇", "×")))</f>
        <v/>
      </c>
      <c r="F142" t="str">
        <f>IF(OR($A142="", F$5=""), "", IF(COUNTIFS(【データ】蓄積用!A$2:A$10000, F$5, 【データ】蓄積用!C$2:C$10000, $A142, 【データ】蓄積用!D$2:D$10000, "&gt;=3000", 【データ】蓄積用!E$2:E$10000, "&gt;=1500")&gt;0, "〇", IF(COUNTIFS(【データ】蓄積用!A$2:A$10000, F$5, 【データ】蓄積用!C$2:C$10000, $A142, 【データ】蓄積用!Q$2:Q$10000, 1, 【データ】蓄積用!AC$2:AC$10000, "&gt;=4.0")&gt;0, "〇", "×")))</f>
        <v/>
      </c>
      <c r="G142" t="str">
        <f>IF(OR($A142="", G$5=""), "", IF(COUNTIFS(【データ】蓄積用!A$2:A$10000, G$5, 【データ】蓄積用!C$2:C$10000, $A142, 【データ】蓄積用!D$2:D$10000, "&gt;=3000", 【データ】蓄積用!E$2:E$10000, "&gt;=1500")&gt;0, "〇", IF(COUNTIFS(【データ】蓄積用!A$2:A$10000, G$5, 【データ】蓄積用!C$2:C$10000, $A142, 【データ】蓄積用!Q$2:Q$10000, 1, 【データ】蓄積用!AC$2:AC$10000, "&gt;=4.0")&gt;0, "〇", "×")))</f>
        <v/>
      </c>
      <c r="H142" t="str">
        <f>IF(OR($A142="", H$5=""), "", IF(COUNTIFS(【データ】蓄積用!A$2:A$10000, H$5, 【データ】蓄積用!C$2:C$10000, $A142, 【データ】蓄積用!D$2:D$10000, "&gt;=3000", 【データ】蓄積用!E$2:E$10000, "&gt;=1500")&gt;0, "〇", IF(COUNTIFS(【データ】蓄積用!A$2:A$10000, H$5, 【データ】蓄積用!C$2:C$10000, $A142, 【データ】蓄積用!Q$2:Q$10000, 1, 【データ】蓄積用!AC$2:AC$10000, "&gt;=4.0")&gt;0, "〇", "×")))</f>
        <v/>
      </c>
      <c r="I142" t="str">
        <f>IF(OR($A142="", I$5=""), "", IF(COUNTIFS(【データ】蓄積用!A$2:A$10000, I$5, 【データ】蓄積用!C$2:C$10000, $A142, 【データ】蓄積用!D$2:D$10000, "&gt;=3000", 【データ】蓄積用!E$2:E$10000, "&gt;=1500")&gt;0, "〇", IF(COUNTIFS(【データ】蓄積用!A$2:A$10000, I$5, 【データ】蓄積用!C$2:C$10000, $A142, 【データ】蓄積用!Q$2:Q$10000, 1, 【データ】蓄積用!AC$2:AC$10000, "&gt;=4.0")&gt;0, "〇", "×")))</f>
        <v/>
      </c>
      <c r="J142" t="str">
        <f>IF(OR($A142="", J$5=""), "", IF(COUNTIFS(【データ】蓄積用!A$2:A$10000, J$5, 【データ】蓄積用!C$2:C$10000, $A142, 【データ】蓄積用!D$2:D$10000, "&gt;=3000", 【データ】蓄積用!E$2:E$10000, "&gt;=1500")&gt;0, "〇", IF(COUNTIFS(【データ】蓄積用!A$2:A$10000, J$5, 【データ】蓄積用!C$2:C$10000, $A142, 【データ】蓄積用!Q$2:Q$10000, 1, 【データ】蓄積用!AC$2:AC$10000, "&gt;=4.0")&gt;0, "〇", "×")))</f>
        <v/>
      </c>
      <c r="K142" t="str">
        <f>IF(OR($A142="", K$5=""), "", IF(COUNTIFS(【データ】蓄積用!A$2:A$10000, K$5, 【データ】蓄積用!C$2:C$10000, $A142, 【データ】蓄積用!D$2:D$10000, "&gt;=3000", 【データ】蓄積用!E$2:E$10000, "&gt;=1500")&gt;0, "〇", IF(COUNTIFS(【データ】蓄積用!A$2:A$10000, K$5, 【データ】蓄積用!C$2:C$10000, $A142, 【データ】蓄積用!Q$2:Q$10000, 1, 【データ】蓄積用!AC$2:AC$10000, "&gt;=4.0")&gt;0, "〇", "×")))</f>
        <v/>
      </c>
      <c r="L142" t="str">
        <f>IF(OR($A142="", L$5=""), "", IF(COUNTIFS(【データ】蓄積用!A$2:A$10000, L$5, 【データ】蓄積用!C$2:C$10000, $A142, 【データ】蓄積用!D$2:D$10000, "&gt;=3000", 【データ】蓄積用!E$2:E$10000, "&gt;=1500")&gt;0, "〇", IF(COUNTIFS(【データ】蓄積用!A$2:A$10000, L$5, 【データ】蓄積用!C$2:C$10000, $A142, 【データ】蓄積用!Q$2:Q$10000, 1, 【データ】蓄積用!AC$2:AC$10000, "&gt;=4.0")&gt;0, "〇", "×")))</f>
        <v/>
      </c>
      <c r="M142" t="str">
        <f>IF(OR($A142="", M$5=""), "", IF(COUNTIFS(【データ】蓄積用!A$2:A$10000, M$5, 【データ】蓄積用!C$2:C$10000, $A142, 【データ】蓄積用!D$2:D$10000, "&gt;=3000", 【データ】蓄積用!E$2:E$10000, "&gt;=1500")&gt;0, "〇", IF(COUNTIFS(【データ】蓄積用!A$2:A$10000, M$5, 【データ】蓄積用!C$2:C$10000, $A142, 【データ】蓄積用!Q$2:Q$10000, 1, 【データ】蓄積用!AC$2:AC$10000, "&gt;=4.0")&gt;0, "〇", "×")))</f>
        <v/>
      </c>
      <c r="N142" t="str">
        <f>IF(OR($A142="", N$5=""), "", IF(COUNTIFS(【データ】蓄積用!A$2:A$10000, N$5, 【データ】蓄積用!C$2:C$10000, $A142, 【データ】蓄積用!D$2:D$10000, "&gt;=3000", 【データ】蓄積用!E$2:E$10000, "&gt;=1500")&gt;0, "〇", IF(COUNTIFS(【データ】蓄積用!A$2:A$10000, N$5, 【データ】蓄積用!C$2:C$10000, $A142, 【データ】蓄積用!Q$2:Q$10000, 1, 【データ】蓄積用!AC$2:AC$10000, "&gt;=4.0")&gt;0, "〇", "×")))</f>
        <v/>
      </c>
      <c r="O142" t="str">
        <f>IF(OR($A142="", O$5=""), "", IF(COUNTIFS(【データ】蓄積用!A$2:A$10000, O$5, 【データ】蓄積用!C$2:C$10000, $A142, 【データ】蓄積用!D$2:D$10000, "&gt;=3000", 【データ】蓄積用!E$2:E$10000, "&gt;=1500")&gt;0, "〇", IF(COUNTIFS(【データ】蓄積用!A$2:A$10000, O$5, 【データ】蓄積用!C$2:C$10000, $A142, 【データ】蓄積用!Q$2:Q$10000, 1, 【データ】蓄積用!AC$2:AC$10000, "&gt;=4.0")&gt;0, "〇", "×")))</f>
        <v/>
      </c>
      <c r="P142" t="str">
        <f>IF(OR($A142="", P$5=""), "", IF(COUNTIFS(【データ】蓄積用!A$2:A$10000, P$5, 【データ】蓄積用!C$2:C$10000, $A142, 【データ】蓄積用!D$2:D$10000, "&gt;=3000", 【データ】蓄積用!E$2:E$10000, "&gt;=1500")&gt;0, "〇", IF(COUNTIFS(【データ】蓄積用!A$2:A$10000, P$5, 【データ】蓄積用!C$2:C$10000, $A142, 【データ】蓄積用!Q$2:Q$10000, 1, 【データ】蓄積用!AC$2:AC$10000, "&gt;=4.0")&gt;0, "〇", "×")))</f>
        <v/>
      </c>
      <c r="Q142" t="str">
        <f>IF(OR($A142="", Q$5=""), "", IF(COUNTIFS(【データ】蓄積用!A$2:A$10000, Q$5, 【データ】蓄積用!C$2:C$10000, $A142, 【データ】蓄積用!D$2:D$10000, "&gt;=3000", 【データ】蓄積用!E$2:E$10000, "&gt;=1500")&gt;0, "〇", IF(COUNTIFS(【データ】蓄積用!A$2:A$10000, Q$5, 【データ】蓄積用!C$2:C$10000, $A142, 【データ】蓄積用!Q$2:Q$10000, 1, 【データ】蓄積用!AC$2:AC$10000, "&gt;=4.0")&gt;0, "〇", "×")))</f>
        <v/>
      </c>
      <c r="R142" t="str">
        <f>IF(OR($A142="", R$5=""), "", IF(COUNTIFS(【データ】蓄積用!A$2:A$10000, R$5, 【データ】蓄積用!C$2:C$10000, $A142, 【データ】蓄積用!D$2:D$10000, "&gt;=3000", 【データ】蓄積用!E$2:E$10000, "&gt;=1500")&gt;0, "〇", IF(COUNTIFS(【データ】蓄積用!A$2:A$10000, R$5, 【データ】蓄積用!C$2:C$10000, $A142, 【データ】蓄積用!Q$2:Q$10000, 1, 【データ】蓄積用!AC$2:AC$10000, "&gt;=4.0")&gt;0, "〇", "×")))</f>
        <v/>
      </c>
      <c r="S142" t="str">
        <f>IF(OR($A142="", S$5=""), "", IF(COUNTIFS(【データ】蓄積用!A$2:A$10000, S$5, 【データ】蓄積用!C$2:C$10000, $A142, 【データ】蓄積用!D$2:D$10000, "&gt;=3000", 【データ】蓄積用!E$2:E$10000, "&gt;=1500")&gt;0, "〇", IF(COUNTIFS(【データ】蓄積用!A$2:A$10000, S$5, 【データ】蓄積用!C$2:C$10000, $A142, 【データ】蓄積用!Q$2:Q$10000, 1, 【データ】蓄積用!AC$2:AC$10000, "&gt;=4.0")&gt;0, "〇", "×")))</f>
        <v/>
      </c>
      <c r="T142" t="str">
        <f>IF(OR($A142="", T$5=""), "", IF(COUNTIFS(【データ】蓄積用!A$2:A$10000, T$5, 【データ】蓄積用!C$2:C$10000, $A142, 【データ】蓄積用!D$2:D$10000, "&gt;=3000", 【データ】蓄積用!E$2:E$10000, "&gt;=1500")&gt;0, "〇", IF(COUNTIFS(【データ】蓄積用!A$2:A$10000, T$5, 【データ】蓄積用!C$2:C$10000, $A142, 【データ】蓄積用!Q$2:Q$10000, 1, 【データ】蓄積用!AC$2:AC$10000, "&gt;=4.0")&gt;0, "〇", "×")))</f>
        <v/>
      </c>
      <c r="U142" t="str">
        <f>IF(OR($A142="", U$5=""), "", IF(COUNTIFS(【データ】蓄積用!A$2:A$10000, U$5, 【データ】蓄積用!C$2:C$10000, $A142, 【データ】蓄積用!D$2:D$10000, "&gt;=3000", 【データ】蓄積用!E$2:E$10000, "&gt;=1500")&gt;0, "〇", IF(COUNTIFS(【データ】蓄積用!A$2:A$10000, U$5, 【データ】蓄積用!C$2:C$10000, $A142, 【データ】蓄積用!Q$2:Q$10000, 1, 【データ】蓄積用!AC$2:AC$10000, "&gt;=4.0")&gt;0, "〇", "×")))</f>
        <v/>
      </c>
      <c r="V142" t="str">
        <f>IF(OR($A142="", V$5=""), "", IF(COUNTIFS(【データ】蓄積用!A$2:A$10000, V$5, 【データ】蓄積用!C$2:C$10000, $A142, 【データ】蓄積用!D$2:D$10000, "&gt;=3000", 【データ】蓄積用!E$2:E$10000, "&gt;=1500")&gt;0, "〇", IF(COUNTIFS(【データ】蓄積用!A$2:A$10000, V$5, 【データ】蓄積用!C$2:C$10000, $A142, 【データ】蓄積用!Q$2:Q$10000, 1, 【データ】蓄積用!AC$2:AC$10000, "&gt;=4.0")&gt;0, "〇", "×")))</f>
        <v/>
      </c>
      <c r="W142" t="str">
        <f>IF(OR($A142="", W$5=""), "", IF(COUNTIFS(【データ】蓄積用!A$2:A$10000, W$5, 【データ】蓄積用!C$2:C$10000, $A142, 【データ】蓄積用!D$2:D$10000, "&gt;=3000", 【データ】蓄積用!E$2:E$10000, "&gt;=1500")&gt;0, "〇", IF(COUNTIFS(【データ】蓄積用!A$2:A$10000, W$5, 【データ】蓄積用!C$2:C$10000, $A142, 【データ】蓄積用!Q$2:Q$10000, 1, 【データ】蓄積用!AC$2:AC$10000, "&gt;=4.0")&gt;0, "〇", "×")))</f>
        <v/>
      </c>
      <c r="X142" t="str">
        <f>IF(OR($A142="", X$5=""), "", IF(COUNTIFS(【データ】蓄積用!A$2:A$10000, X$5, 【データ】蓄積用!C$2:C$10000, $A142, 【データ】蓄積用!D$2:D$10000, "&gt;=3000", 【データ】蓄積用!E$2:E$10000, "&gt;=1500")&gt;0, "〇", IF(COUNTIFS(【データ】蓄積用!A$2:A$10000, X$5, 【データ】蓄積用!C$2:C$10000, $A142, 【データ】蓄積用!Q$2:Q$10000, 1, 【データ】蓄積用!AC$2:AC$10000, "&gt;=4.0")&gt;0, "〇", "×")))</f>
        <v/>
      </c>
      <c r="Y142" t="str">
        <f>IF(OR($A142="", Y$5=""), "", IF(COUNTIFS(【データ】蓄積用!A$2:A$10000, Y$5, 【データ】蓄積用!C$2:C$10000, $A142, 【データ】蓄積用!D$2:D$10000, "&gt;=3000", 【データ】蓄積用!E$2:E$10000, "&gt;=1500")&gt;0, "〇", IF(COUNTIFS(【データ】蓄積用!A$2:A$10000, Y$5, 【データ】蓄積用!C$2:C$10000, $A142, 【データ】蓄積用!Q$2:Q$10000, 1, 【データ】蓄積用!AC$2:AC$10000, "&gt;=4.0")&gt;0, "〇", "×")))</f>
        <v/>
      </c>
      <c r="Z142" t="str">
        <f>IF(OR($A142="", Z$5=""), "", IF(COUNTIFS(【データ】蓄積用!A$2:A$10000, Z$5, 【データ】蓄積用!C$2:C$10000, $A142, 【データ】蓄積用!D$2:D$10000, "&gt;=3000", 【データ】蓄積用!E$2:E$10000, "&gt;=1500")&gt;0, "〇", IF(COUNTIFS(【データ】蓄積用!A$2:A$10000, Z$5, 【データ】蓄積用!C$2:C$10000, $A142, 【データ】蓄積用!Q$2:Q$10000, 1, 【データ】蓄積用!AC$2:AC$10000, "&gt;=4.0")&gt;0, "〇", "×")))</f>
        <v/>
      </c>
      <c r="AA142" t="str">
        <f>IF(OR($A142="", AA$5=""), "", IF(COUNTIFS(【データ】蓄積用!A$2:A$10000, AA$5, 【データ】蓄積用!C$2:C$10000, $A142, 【データ】蓄積用!D$2:D$10000, "&gt;=3000", 【データ】蓄積用!E$2:E$10000, "&gt;=1500")&gt;0, "〇", IF(COUNTIFS(【データ】蓄積用!A$2:A$10000, AA$5, 【データ】蓄積用!C$2:C$10000, $A142, 【データ】蓄積用!Q$2:Q$10000, 1, 【データ】蓄積用!AC$2:AC$10000, "&gt;=4.0")&gt;0, "〇", "×")))</f>
        <v/>
      </c>
      <c r="AB142" t="str">
        <f>IF(OR($A142="", AB$5=""), "", IF(COUNTIFS(【データ】蓄積用!A$2:A$10000, AB$5, 【データ】蓄積用!C$2:C$10000, $A142, 【データ】蓄積用!D$2:D$10000, "&gt;=3000", 【データ】蓄積用!E$2:E$10000, "&gt;=1500")&gt;0, "〇", IF(COUNTIFS(【データ】蓄積用!A$2:A$10000, AB$5, 【データ】蓄積用!C$2:C$10000, $A142, 【データ】蓄積用!Q$2:Q$10000, 1, 【データ】蓄積用!AC$2:AC$10000, "&gt;=4.0")&gt;0, "〇", "×")))</f>
        <v/>
      </c>
      <c r="AC142" t="str">
        <f>IF(OR($A142="", AC$5=""), "", IF(COUNTIFS(【データ】蓄積用!A$2:A$10000, AC$5, 【データ】蓄積用!C$2:C$10000, $A142, 【データ】蓄積用!D$2:D$10000, "&gt;=3000", 【データ】蓄積用!E$2:E$10000, "&gt;=1500")&gt;0, "〇", IF(COUNTIFS(【データ】蓄積用!A$2:A$10000, AC$5, 【データ】蓄積用!C$2:C$10000, $A142, 【データ】蓄積用!Q$2:Q$10000, 1, 【データ】蓄積用!AC$2:AC$10000, "&gt;=4.0")&gt;0, "〇", "×")))</f>
        <v/>
      </c>
      <c r="AD142" t="str">
        <f>IF(OR($A142="", AD$5=""), "", IF(COUNTIFS(【データ】蓄積用!A$2:A$10000, AD$5, 【データ】蓄積用!C$2:C$10000, $A142, 【データ】蓄積用!D$2:D$10000, "&gt;=3000", 【データ】蓄積用!E$2:E$10000, "&gt;=1500")&gt;0, "〇", IF(COUNTIFS(【データ】蓄積用!A$2:A$10000, AD$5, 【データ】蓄積用!C$2:C$10000, $A142, 【データ】蓄積用!Q$2:Q$10000, 1, 【データ】蓄積用!AC$2:AC$10000, "&gt;=4.0")&gt;0, "〇", "×")))</f>
        <v/>
      </c>
      <c r="AE142" t="str">
        <f>IF(OR($A142="", AE$5=""), "", IF(COUNTIFS(【データ】蓄積用!A$2:A$10000, AE$5, 【データ】蓄積用!C$2:C$10000, $A142, 【データ】蓄積用!D$2:D$10000, "&gt;=3000", 【データ】蓄積用!E$2:E$10000, "&gt;=1500")&gt;0, "〇", IF(COUNTIFS(【データ】蓄積用!A$2:A$10000, AE$5, 【データ】蓄積用!C$2:C$10000, $A142, 【データ】蓄積用!Q$2:Q$10000, 1, 【データ】蓄積用!AC$2:AC$10000, "&gt;=4.0")&gt;0, "〇", "×")))</f>
        <v/>
      </c>
      <c r="AF142" t="str">
        <f>IF(OR($A142="", AF$5=""), "", IF(COUNTIFS(【データ】蓄積用!A$2:A$10000, AF$5, 【データ】蓄積用!C$2:C$10000, $A142, 【データ】蓄積用!D$2:D$10000, "&gt;=3000", 【データ】蓄積用!E$2:E$10000, "&gt;=1500")&gt;0, "〇", IF(COUNTIFS(【データ】蓄積用!A$2:A$10000, AF$5, 【データ】蓄積用!C$2:C$10000, $A142, 【データ】蓄積用!Q$2:Q$10000, 1, 【データ】蓄積用!AC$2:AC$10000, "&gt;=4.0")&gt;0, "〇", "×")))</f>
        <v/>
      </c>
      <c r="AG142" t="str">
        <f>IF(OR($A142="", AG$5=""), "", IF(COUNTIFS(【データ】蓄積用!A$2:A$10000, AG$5, 【データ】蓄積用!C$2:C$10000, $A142, 【データ】蓄積用!D$2:D$10000, "&gt;=3000", 【データ】蓄積用!E$2:E$10000, "&gt;=1500")&gt;0, "〇", IF(COUNTIFS(【データ】蓄積用!A$2:A$10000, AG$5, 【データ】蓄積用!C$2:C$10000, $A142, 【データ】蓄積用!Q$2:Q$10000, 1, 【データ】蓄積用!AC$2:AC$10000, "&gt;=4.0")&gt;0, "〇", "×")))</f>
        <v/>
      </c>
      <c r="AH142" t="str">
        <f>IF(OR($A142="", AH$5=""), "", IF(COUNTIFS(【データ】蓄積用!A$2:A$10000, AH$5, 【データ】蓄積用!C$2:C$10000, $A142, 【データ】蓄積用!D$2:D$10000, "&gt;=3000", 【データ】蓄積用!E$2:E$10000, "&gt;=1500")&gt;0, "〇", IF(COUNTIFS(【データ】蓄積用!A$2:A$10000, AH$5, 【データ】蓄積用!C$2:C$10000, $A142, 【データ】蓄積用!Q$2:Q$10000, 1, 【データ】蓄積用!AC$2:AC$10000, "&gt;=4.0")&gt;0, "〇", "×")))</f>
        <v/>
      </c>
      <c r="AI142" t="str">
        <f>IF(OR($A142="", AI$5=""), "", IF(COUNTIFS(【データ】蓄積用!A$2:A$10000, AI$5, 【データ】蓄積用!C$2:C$10000, $A142, 【データ】蓄積用!D$2:D$10000, "&gt;=3000", 【データ】蓄積用!E$2:E$10000, "&gt;=1500")&gt;0, "〇", IF(COUNTIFS(【データ】蓄積用!A$2:A$10000, AI$5, 【データ】蓄積用!C$2:C$10000, $A142, 【データ】蓄積用!Q$2:Q$10000, 1, 【データ】蓄積用!AC$2:AC$10000, "&gt;=4.0")&gt;0, "〇", "×")))</f>
        <v/>
      </c>
      <c r="AJ142" t="str">
        <f>IF(OR($A142="", AJ$5=""), "", IF(COUNTIFS(【データ】蓄積用!A$2:A$10000, AJ$5, 【データ】蓄積用!C$2:C$10000, $A142, 【データ】蓄積用!D$2:D$10000, "&gt;=3000", 【データ】蓄積用!E$2:E$10000, "&gt;=1500")&gt;0, "〇", IF(COUNTIFS(【データ】蓄積用!A$2:A$10000, AJ$5, 【データ】蓄積用!C$2:C$10000, $A142, 【データ】蓄積用!Q$2:Q$10000, 1, 【データ】蓄積用!AC$2:AC$10000, "&gt;=4.0")&gt;0, "〇", "×")))</f>
        <v/>
      </c>
      <c r="AK142" t="str">
        <f>IF(OR($A142="", AK$5=""), "", IF(COUNTIFS(【データ】蓄積用!A$2:A$10000, AK$5, 【データ】蓄積用!C$2:C$10000, $A142, 【データ】蓄積用!D$2:D$10000, "&gt;=3000", 【データ】蓄積用!E$2:E$10000, "&gt;=1500")&gt;0, "〇", IF(COUNTIFS(【データ】蓄積用!A$2:A$10000, AK$5, 【データ】蓄積用!C$2:C$10000, $A142, 【データ】蓄積用!Q$2:Q$10000, 1, 【データ】蓄積用!AC$2:AC$10000, "&gt;=4.0")&gt;0, "〇", "×")))</f>
        <v/>
      </c>
      <c r="AL142" t="str">
        <f>IF(OR($A142="", AL$5=""), "", IF(COUNTIFS(【データ】蓄積用!A$2:A$10000, AL$5, 【データ】蓄積用!C$2:C$10000, $A142, 【データ】蓄積用!D$2:D$10000, "&gt;=3000", 【データ】蓄積用!E$2:E$10000, "&gt;=1500")&gt;0, "〇", IF(COUNTIFS(【データ】蓄積用!A$2:A$10000, AL$5, 【データ】蓄積用!C$2:C$10000, $A142, 【データ】蓄積用!Q$2:Q$10000, 1, 【データ】蓄積用!AC$2:AC$10000, "&gt;=4.0")&gt;0, "〇", "×")))</f>
        <v/>
      </c>
      <c r="AM142" t="str">
        <f>IF(OR($A142="", AM$5=""), "", IF(COUNTIFS(【データ】蓄積用!A$2:A$10000, AM$5, 【データ】蓄積用!C$2:C$10000, $A142, 【データ】蓄積用!D$2:D$10000, "&gt;=3000", 【データ】蓄積用!E$2:E$10000, "&gt;=1500")&gt;0, "〇", IF(COUNTIFS(【データ】蓄積用!A$2:A$10000, AM$5, 【データ】蓄積用!C$2:C$10000, $A142, 【データ】蓄積用!Q$2:Q$10000, 1, 【データ】蓄積用!AC$2:AC$10000, "&gt;=4.0")&gt;0, "〇", "×")))</f>
        <v/>
      </c>
      <c r="AN142" t="str">
        <f>IF(OR($A142="", AN$5=""), "", IF(COUNTIFS(【データ】蓄積用!A$2:A$10000, AN$5, 【データ】蓄積用!C$2:C$10000, $A142, 【データ】蓄積用!D$2:D$10000, "&gt;=3000", 【データ】蓄積用!E$2:E$10000, "&gt;=1500")&gt;0, "〇", IF(COUNTIFS(【データ】蓄積用!A$2:A$10000, AN$5, 【データ】蓄積用!C$2:C$10000, $A142, 【データ】蓄積用!Q$2:Q$10000, 1, 【データ】蓄積用!AC$2:AC$10000, "&gt;=4.0")&gt;0, "〇", "×")))</f>
        <v/>
      </c>
      <c r="AO142" t="str">
        <f>IF(OR($A142="", AO$5=""), "", IF(COUNTIFS(【データ】蓄積用!A$2:A$10000, AO$5, 【データ】蓄積用!C$2:C$10000, $A142, 【データ】蓄積用!D$2:D$10000, "&gt;=3000", 【データ】蓄積用!E$2:E$10000, "&gt;=1500")&gt;0, "〇", IF(COUNTIFS(【データ】蓄積用!A$2:A$10000, AO$5, 【データ】蓄積用!C$2:C$10000, $A142, 【データ】蓄積用!Q$2:Q$10000, 1, 【データ】蓄積用!AC$2:AC$10000, "&gt;=4.0")&gt;0, "〇", "×")))</f>
        <v/>
      </c>
      <c r="AP142" t="str">
        <f>IF(OR($A142="", AP$5=""), "", IF(COUNTIFS(【データ】蓄積用!A$2:A$10000, AP$5, 【データ】蓄積用!C$2:C$10000, $A142, 【データ】蓄積用!D$2:D$10000, "&gt;=3000", 【データ】蓄積用!E$2:E$10000, "&gt;=1500")&gt;0, "〇", IF(COUNTIFS(【データ】蓄積用!A$2:A$10000, AP$5, 【データ】蓄積用!C$2:C$10000, $A142, 【データ】蓄積用!Q$2:Q$10000, 1, 【データ】蓄積用!AC$2:AC$10000, "&gt;=4.0")&gt;0, "〇", "×")))</f>
        <v/>
      </c>
      <c r="AQ142" t="str">
        <f>IF(OR($A142="", AQ$5=""), "", IF(COUNTIFS(【データ】蓄積用!A$2:A$10000, AQ$5, 【データ】蓄積用!C$2:C$10000, $A142, 【データ】蓄積用!D$2:D$10000, "&gt;=3000", 【データ】蓄積用!E$2:E$10000, "&gt;=1500")&gt;0, "〇", IF(COUNTIFS(【データ】蓄積用!A$2:A$10000, AQ$5, 【データ】蓄積用!C$2:C$10000, $A142, 【データ】蓄積用!Q$2:Q$10000, 1, 【データ】蓄積用!AC$2:AC$10000, "&gt;=4.0")&gt;0, "〇", "×")))</f>
        <v/>
      </c>
      <c r="AR142" t="str">
        <f>IF(OR($A142="", AR$5=""), "", IF(COUNTIFS(【データ】蓄積用!A$2:A$10000, AR$5, 【データ】蓄積用!C$2:C$10000, $A142, 【データ】蓄積用!D$2:D$10000, "&gt;=3000", 【データ】蓄積用!E$2:E$10000, "&gt;=1500")&gt;0, "〇", IF(COUNTIFS(【データ】蓄積用!A$2:A$10000, AR$5, 【データ】蓄積用!C$2:C$10000, $A142, 【データ】蓄積用!Q$2:Q$10000, 1, 【データ】蓄積用!AC$2:AC$10000, "&gt;=4.0")&gt;0, "〇", "×")))</f>
        <v/>
      </c>
      <c r="AS142" t="str">
        <f>IF(OR($A142="", AS$5=""), "", IF(COUNTIFS(【データ】蓄積用!A$2:A$10000, AS$5, 【データ】蓄積用!C$2:C$10000, $A142, 【データ】蓄積用!D$2:D$10000, "&gt;=3000", 【データ】蓄積用!E$2:E$10000, "&gt;=1500")&gt;0, "〇", IF(COUNTIFS(【データ】蓄積用!A$2:A$10000, AS$5, 【データ】蓄積用!C$2:C$10000, $A142, 【データ】蓄積用!Q$2:Q$10000, 1, 【データ】蓄積用!AC$2:AC$10000, "&gt;=4.0")&gt;0, "〇", "×")))</f>
        <v/>
      </c>
      <c r="AT142" t="str">
        <f>IF(OR($A142="", AT$5=""), "", IF(COUNTIFS(【データ】蓄積用!A$2:A$10000, AT$5, 【データ】蓄積用!C$2:C$10000, $A142, 【データ】蓄積用!D$2:D$10000, "&gt;=3000", 【データ】蓄積用!E$2:E$10000, "&gt;=1500")&gt;0, "〇", IF(COUNTIFS(【データ】蓄積用!A$2:A$10000, AT$5, 【データ】蓄積用!C$2:C$10000, $A142, 【データ】蓄積用!Q$2:Q$10000, 1, 【データ】蓄積用!AC$2:AC$10000, "&gt;=4.0")&gt;0, "〇", "×")))</f>
        <v/>
      </c>
      <c r="AU142" t="str">
        <f>IF(OR($A142="", AU$5=""), "", IF(COUNTIFS(【データ】蓄積用!A$2:A$10000, AU$5, 【データ】蓄積用!C$2:C$10000, $A142, 【データ】蓄積用!D$2:D$10000, "&gt;=3000", 【データ】蓄積用!E$2:E$10000, "&gt;=1500")&gt;0, "〇", IF(COUNTIFS(【データ】蓄積用!A$2:A$10000, AU$5, 【データ】蓄積用!C$2:C$10000, $A142, 【データ】蓄積用!Q$2:Q$10000, 1, 【データ】蓄積用!AC$2:AC$10000, "&gt;=4.0")&gt;0, "〇", "×")))</f>
        <v/>
      </c>
      <c r="AV142" t="str">
        <f>IF(OR($A142="", AV$5=""), "", IF(COUNTIFS(【データ】蓄積用!A$2:A$10000, AV$5, 【データ】蓄積用!C$2:C$10000, $A142, 【データ】蓄積用!D$2:D$10000, "&gt;=3000", 【データ】蓄積用!E$2:E$10000, "&gt;=1500")&gt;0, "〇", IF(COUNTIFS(【データ】蓄積用!A$2:A$10000, AV$5, 【データ】蓄積用!C$2:C$10000, $A142, 【データ】蓄積用!Q$2:Q$10000, 1, 【データ】蓄積用!AC$2:AC$10000, "&gt;=4.0")&gt;0, "〇", "×")))</f>
        <v/>
      </c>
      <c r="AW142" t="str">
        <f>IF(OR($A142="", AW$5=""), "", IF(COUNTIFS(【データ】蓄積用!A$2:A$10000, AW$5, 【データ】蓄積用!C$2:C$10000, $A142, 【データ】蓄積用!D$2:D$10000, "&gt;=3000", 【データ】蓄積用!E$2:E$10000, "&gt;=1500")&gt;0, "〇", IF(COUNTIFS(【データ】蓄積用!A$2:A$10000, AW$5, 【データ】蓄積用!C$2:C$10000, $A142, 【データ】蓄積用!Q$2:Q$10000, 1, 【データ】蓄積用!AC$2:AC$10000, "&gt;=4.0")&gt;0, "〇", "×")))</f>
        <v/>
      </c>
      <c r="AX142" t="str">
        <f>IF(OR($A142="", AX$5=""), "", IF(COUNTIFS(【データ】蓄積用!A$2:A$10000, AX$5, 【データ】蓄積用!C$2:C$10000, $A142, 【データ】蓄積用!D$2:D$10000, "&gt;=3000", 【データ】蓄積用!E$2:E$10000, "&gt;=1500")&gt;0, "〇", IF(COUNTIFS(【データ】蓄積用!A$2:A$10000, AX$5, 【データ】蓄積用!C$2:C$10000, $A142, 【データ】蓄積用!Q$2:Q$10000, 1, 【データ】蓄積用!AC$2:AC$10000, "&gt;=4.0")&gt;0, "〇", "×")))</f>
        <v/>
      </c>
      <c r="AY142" t="str">
        <f>IF(OR($A142="", AY$5=""), "", IF(COUNTIFS(【データ】蓄積用!A$2:A$10000, AY$5, 【データ】蓄積用!C$2:C$10000, $A142, 【データ】蓄積用!D$2:D$10000, "&gt;=3000", 【データ】蓄積用!E$2:E$10000, "&gt;=1500")&gt;0, "〇", IF(COUNTIFS(【データ】蓄積用!A$2:A$10000, AY$5, 【データ】蓄積用!C$2:C$10000, $A142, 【データ】蓄積用!Q$2:Q$10000, 1, 【データ】蓄積用!AC$2:AC$10000, "&gt;=4.0")&gt;0, "〇", "×")))</f>
        <v/>
      </c>
    </row>
    <row r="143" spans="1:51">
      <c r="B143" t="str">
        <f>IF(OR($A143="", B$5=""), "", IF(COUNTIFS(【データ】蓄積用!A$2:A$10000, B$5, 【データ】蓄積用!C$2:C$10000, $A143, 【データ】蓄積用!D$2:D$10000, "&gt;=3000", 【データ】蓄積用!E$2:E$10000, "&gt;=1500")&gt;0, "〇", IF(COUNTIFS(【データ】蓄積用!A$2:A$10000, B$5, 【データ】蓄積用!C$2:C$10000, $A143, 【データ】蓄積用!Q$2:Q$10000, 1, 【データ】蓄積用!AC$2:AC$10000, "&gt;=4.0")&gt;0, "〇", "×")))</f>
        <v/>
      </c>
      <c r="C143" t="str">
        <f>IF(OR($A143="", C$5=""), "", IF(COUNTIFS(【データ】蓄積用!A$2:A$10000, C$5, 【データ】蓄積用!C$2:C$10000, $A143, 【データ】蓄積用!D$2:D$10000, "&gt;=3000", 【データ】蓄積用!E$2:E$10000, "&gt;=1500")&gt;0, "〇", IF(COUNTIFS(【データ】蓄積用!A$2:A$10000, C$5, 【データ】蓄積用!C$2:C$10000, $A143, 【データ】蓄積用!Q$2:Q$10000, 1, 【データ】蓄積用!AC$2:AC$10000, "&gt;=4.0")&gt;0, "〇", "×")))</f>
        <v/>
      </c>
      <c r="D143" t="str">
        <f>IF(OR($A143="", D$5=""), "", IF(COUNTIFS(【データ】蓄積用!A$2:A$10000, D$5, 【データ】蓄積用!C$2:C$10000, $A143, 【データ】蓄積用!D$2:D$10000, "&gt;=3000", 【データ】蓄積用!E$2:E$10000, "&gt;=1500")&gt;0, "〇", IF(COUNTIFS(【データ】蓄積用!A$2:A$10000, D$5, 【データ】蓄積用!C$2:C$10000, $A143, 【データ】蓄積用!Q$2:Q$10000, 1, 【データ】蓄積用!AC$2:AC$10000, "&gt;=4.0")&gt;0, "〇", "×")))</f>
        <v/>
      </c>
      <c r="E143" t="str">
        <f>IF(OR($A143="", E$5=""), "", IF(COUNTIFS(【データ】蓄積用!A$2:A$10000, E$5, 【データ】蓄積用!C$2:C$10000, $A143, 【データ】蓄積用!D$2:D$10000, "&gt;=3000", 【データ】蓄積用!E$2:E$10000, "&gt;=1500")&gt;0, "〇", IF(COUNTIFS(【データ】蓄積用!A$2:A$10000, E$5, 【データ】蓄積用!C$2:C$10000, $A143, 【データ】蓄積用!Q$2:Q$10000, 1, 【データ】蓄積用!AC$2:AC$10000, "&gt;=4.0")&gt;0, "〇", "×")))</f>
        <v/>
      </c>
      <c r="F143" t="str">
        <f>IF(OR($A143="", F$5=""), "", IF(COUNTIFS(【データ】蓄積用!A$2:A$10000, F$5, 【データ】蓄積用!C$2:C$10000, $A143, 【データ】蓄積用!D$2:D$10000, "&gt;=3000", 【データ】蓄積用!E$2:E$10000, "&gt;=1500")&gt;0, "〇", IF(COUNTIFS(【データ】蓄積用!A$2:A$10000, F$5, 【データ】蓄積用!C$2:C$10000, $A143, 【データ】蓄積用!Q$2:Q$10000, 1, 【データ】蓄積用!AC$2:AC$10000, "&gt;=4.0")&gt;0, "〇", "×")))</f>
        <v/>
      </c>
      <c r="G143" t="str">
        <f>IF(OR($A143="", G$5=""), "", IF(COUNTIFS(【データ】蓄積用!A$2:A$10000, G$5, 【データ】蓄積用!C$2:C$10000, $A143, 【データ】蓄積用!D$2:D$10000, "&gt;=3000", 【データ】蓄積用!E$2:E$10000, "&gt;=1500")&gt;0, "〇", IF(COUNTIFS(【データ】蓄積用!A$2:A$10000, G$5, 【データ】蓄積用!C$2:C$10000, $A143, 【データ】蓄積用!Q$2:Q$10000, 1, 【データ】蓄積用!AC$2:AC$10000, "&gt;=4.0")&gt;0, "〇", "×")))</f>
        <v/>
      </c>
      <c r="H143" t="str">
        <f>IF(OR($A143="", H$5=""), "", IF(COUNTIFS(【データ】蓄積用!A$2:A$10000, H$5, 【データ】蓄積用!C$2:C$10000, $A143, 【データ】蓄積用!D$2:D$10000, "&gt;=3000", 【データ】蓄積用!E$2:E$10000, "&gt;=1500")&gt;0, "〇", IF(COUNTIFS(【データ】蓄積用!A$2:A$10000, H$5, 【データ】蓄積用!C$2:C$10000, $A143, 【データ】蓄積用!Q$2:Q$10000, 1, 【データ】蓄積用!AC$2:AC$10000, "&gt;=4.0")&gt;0, "〇", "×")))</f>
        <v/>
      </c>
      <c r="I143" t="str">
        <f>IF(OR($A143="", I$5=""), "", IF(COUNTIFS(【データ】蓄積用!A$2:A$10000, I$5, 【データ】蓄積用!C$2:C$10000, $A143, 【データ】蓄積用!D$2:D$10000, "&gt;=3000", 【データ】蓄積用!E$2:E$10000, "&gt;=1500")&gt;0, "〇", IF(COUNTIFS(【データ】蓄積用!A$2:A$10000, I$5, 【データ】蓄積用!C$2:C$10000, $A143, 【データ】蓄積用!Q$2:Q$10000, 1, 【データ】蓄積用!AC$2:AC$10000, "&gt;=4.0")&gt;0, "〇", "×")))</f>
        <v/>
      </c>
      <c r="J143" t="str">
        <f>IF(OR($A143="", J$5=""), "", IF(COUNTIFS(【データ】蓄積用!A$2:A$10000, J$5, 【データ】蓄積用!C$2:C$10000, $A143, 【データ】蓄積用!D$2:D$10000, "&gt;=3000", 【データ】蓄積用!E$2:E$10000, "&gt;=1500")&gt;0, "〇", IF(COUNTIFS(【データ】蓄積用!A$2:A$10000, J$5, 【データ】蓄積用!C$2:C$10000, $A143, 【データ】蓄積用!Q$2:Q$10000, 1, 【データ】蓄積用!AC$2:AC$10000, "&gt;=4.0")&gt;0, "〇", "×")))</f>
        <v/>
      </c>
      <c r="K143" t="str">
        <f>IF(OR($A143="", K$5=""), "", IF(COUNTIFS(【データ】蓄積用!A$2:A$10000, K$5, 【データ】蓄積用!C$2:C$10000, $A143, 【データ】蓄積用!D$2:D$10000, "&gt;=3000", 【データ】蓄積用!E$2:E$10000, "&gt;=1500")&gt;0, "〇", IF(COUNTIFS(【データ】蓄積用!A$2:A$10000, K$5, 【データ】蓄積用!C$2:C$10000, $A143, 【データ】蓄積用!Q$2:Q$10000, 1, 【データ】蓄積用!AC$2:AC$10000, "&gt;=4.0")&gt;0, "〇", "×")))</f>
        <v/>
      </c>
      <c r="L143" t="str">
        <f>IF(OR($A143="", L$5=""), "", IF(COUNTIFS(【データ】蓄積用!A$2:A$10000, L$5, 【データ】蓄積用!C$2:C$10000, $A143, 【データ】蓄積用!D$2:D$10000, "&gt;=3000", 【データ】蓄積用!E$2:E$10000, "&gt;=1500")&gt;0, "〇", IF(COUNTIFS(【データ】蓄積用!A$2:A$10000, L$5, 【データ】蓄積用!C$2:C$10000, $A143, 【データ】蓄積用!Q$2:Q$10000, 1, 【データ】蓄積用!AC$2:AC$10000, "&gt;=4.0")&gt;0, "〇", "×")))</f>
        <v/>
      </c>
      <c r="M143" t="str">
        <f>IF(OR($A143="", M$5=""), "", IF(COUNTIFS(【データ】蓄積用!A$2:A$10000, M$5, 【データ】蓄積用!C$2:C$10000, $A143, 【データ】蓄積用!D$2:D$10000, "&gt;=3000", 【データ】蓄積用!E$2:E$10000, "&gt;=1500")&gt;0, "〇", IF(COUNTIFS(【データ】蓄積用!A$2:A$10000, M$5, 【データ】蓄積用!C$2:C$10000, $A143, 【データ】蓄積用!Q$2:Q$10000, 1, 【データ】蓄積用!AC$2:AC$10000, "&gt;=4.0")&gt;0, "〇", "×")))</f>
        <v/>
      </c>
      <c r="N143" t="str">
        <f>IF(OR($A143="", N$5=""), "", IF(COUNTIFS(【データ】蓄積用!A$2:A$10000, N$5, 【データ】蓄積用!C$2:C$10000, $A143, 【データ】蓄積用!D$2:D$10000, "&gt;=3000", 【データ】蓄積用!E$2:E$10000, "&gt;=1500")&gt;0, "〇", IF(COUNTIFS(【データ】蓄積用!A$2:A$10000, N$5, 【データ】蓄積用!C$2:C$10000, $A143, 【データ】蓄積用!Q$2:Q$10000, 1, 【データ】蓄積用!AC$2:AC$10000, "&gt;=4.0")&gt;0, "〇", "×")))</f>
        <v/>
      </c>
      <c r="O143" t="str">
        <f>IF(OR($A143="", O$5=""), "", IF(COUNTIFS(【データ】蓄積用!A$2:A$10000, O$5, 【データ】蓄積用!C$2:C$10000, $A143, 【データ】蓄積用!D$2:D$10000, "&gt;=3000", 【データ】蓄積用!E$2:E$10000, "&gt;=1500")&gt;0, "〇", IF(COUNTIFS(【データ】蓄積用!A$2:A$10000, O$5, 【データ】蓄積用!C$2:C$10000, $A143, 【データ】蓄積用!Q$2:Q$10000, 1, 【データ】蓄積用!AC$2:AC$10000, "&gt;=4.0")&gt;0, "〇", "×")))</f>
        <v/>
      </c>
      <c r="P143" t="str">
        <f>IF(OR($A143="", P$5=""), "", IF(COUNTIFS(【データ】蓄積用!A$2:A$10000, P$5, 【データ】蓄積用!C$2:C$10000, $A143, 【データ】蓄積用!D$2:D$10000, "&gt;=3000", 【データ】蓄積用!E$2:E$10000, "&gt;=1500")&gt;0, "〇", IF(COUNTIFS(【データ】蓄積用!A$2:A$10000, P$5, 【データ】蓄積用!C$2:C$10000, $A143, 【データ】蓄積用!Q$2:Q$10000, 1, 【データ】蓄積用!AC$2:AC$10000, "&gt;=4.0")&gt;0, "〇", "×")))</f>
        <v/>
      </c>
      <c r="Q143" t="str">
        <f>IF(OR($A143="", Q$5=""), "", IF(COUNTIFS(【データ】蓄積用!A$2:A$10000, Q$5, 【データ】蓄積用!C$2:C$10000, $A143, 【データ】蓄積用!D$2:D$10000, "&gt;=3000", 【データ】蓄積用!E$2:E$10000, "&gt;=1500")&gt;0, "〇", IF(COUNTIFS(【データ】蓄積用!A$2:A$10000, Q$5, 【データ】蓄積用!C$2:C$10000, $A143, 【データ】蓄積用!Q$2:Q$10000, 1, 【データ】蓄積用!AC$2:AC$10000, "&gt;=4.0")&gt;0, "〇", "×")))</f>
        <v/>
      </c>
      <c r="R143" t="str">
        <f>IF(OR($A143="", R$5=""), "", IF(COUNTIFS(【データ】蓄積用!A$2:A$10000, R$5, 【データ】蓄積用!C$2:C$10000, $A143, 【データ】蓄積用!D$2:D$10000, "&gt;=3000", 【データ】蓄積用!E$2:E$10000, "&gt;=1500")&gt;0, "〇", IF(COUNTIFS(【データ】蓄積用!A$2:A$10000, R$5, 【データ】蓄積用!C$2:C$10000, $A143, 【データ】蓄積用!Q$2:Q$10000, 1, 【データ】蓄積用!AC$2:AC$10000, "&gt;=4.0")&gt;0, "〇", "×")))</f>
        <v/>
      </c>
      <c r="S143" t="str">
        <f>IF(OR($A143="", S$5=""), "", IF(COUNTIFS(【データ】蓄積用!A$2:A$10000, S$5, 【データ】蓄積用!C$2:C$10000, $A143, 【データ】蓄積用!D$2:D$10000, "&gt;=3000", 【データ】蓄積用!E$2:E$10000, "&gt;=1500")&gt;0, "〇", IF(COUNTIFS(【データ】蓄積用!A$2:A$10000, S$5, 【データ】蓄積用!C$2:C$10000, $A143, 【データ】蓄積用!Q$2:Q$10000, 1, 【データ】蓄積用!AC$2:AC$10000, "&gt;=4.0")&gt;0, "〇", "×")))</f>
        <v/>
      </c>
      <c r="T143" t="str">
        <f>IF(OR($A143="", T$5=""), "", IF(COUNTIFS(【データ】蓄積用!A$2:A$10000, T$5, 【データ】蓄積用!C$2:C$10000, $A143, 【データ】蓄積用!D$2:D$10000, "&gt;=3000", 【データ】蓄積用!E$2:E$10000, "&gt;=1500")&gt;0, "〇", IF(COUNTIFS(【データ】蓄積用!A$2:A$10000, T$5, 【データ】蓄積用!C$2:C$10000, $A143, 【データ】蓄積用!Q$2:Q$10000, 1, 【データ】蓄積用!AC$2:AC$10000, "&gt;=4.0")&gt;0, "〇", "×")))</f>
        <v/>
      </c>
      <c r="U143" t="str">
        <f>IF(OR($A143="", U$5=""), "", IF(COUNTIFS(【データ】蓄積用!A$2:A$10000, U$5, 【データ】蓄積用!C$2:C$10000, $A143, 【データ】蓄積用!D$2:D$10000, "&gt;=3000", 【データ】蓄積用!E$2:E$10000, "&gt;=1500")&gt;0, "〇", IF(COUNTIFS(【データ】蓄積用!A$2:A$10000, U$5, 【データ】蓄積用!C$2:C$10000, $A143, 【データ】蓄積用!Q$2:Q$10000, 1, 【データ】蓄積用!AC$2:AC$10000, "&gt;=4.0")&gt;0, "〇", "×")))</f>
        <v/>
      </c>
      <c r="V143" t="str">
        <f>IF(OR($A143="", V$5=""), "", IF(COUNTIFS(【データ】蓄積用!A$2:A$10000, V$5, 【データ】蓄積用!C$2:C$10000, $A143, 【データ】蓄積用!D$2:D$10000, "&gt;=3000", 【データ】蓄積用!E$2:E$10000, "&gt;=1500")&gt;0, "〇", IF(COUNTIFS(【データ】蓄積用!A$2:A$10000, V$5, 【データ】蓄積用!C$2:C$10000, $A143, 【データ】蓄積用!Q$2:Q$10000, 1, 【データ】蓄積用!AC$2:AC$10000, "&gt;=4.0")&gt;0, "〇", "×")))</f>
        <v/>
      </c>
      <c r="W143" t="str">
        <f>IF(OR($A143="", W$5=""), "", IF(COUNTIFS(【データ】蓄積用!A$2:A$10000, W$5, 【データ】蓄積用!C$2:C$10000, $A143, 【データ】蓄積用!D$2:D$10000, "&gt;=3000", 【データ】蓄積用!E$2:E$10000, "&gt;=1500")&gt;0, "〇", IF(COUNTIFS(【データ】蓄積用!A$2:A$10000, W$5, 【データ】蓄積用!C$2:C$10000, $A143, 【データ】蓄積用!Q$2:Q$10000, 1, 【データ】蓄積用!AC$2:AC$10000, "&gt;=4.0")&gt;0, "〇", "×")))</f>
        <v/>
      </c>
      <c r="X143" t="str">
        <f>IF(OR($A143="", X$5=""), "", IF(COUNTIFS(【データ】蓄積用!A$2:A$10000, X$5, 【データ】蓄積用!C$2:C$10000, $A143, 【データ】蓄積用!D$2:D$10000, "&gt;=3000", 【データ】蓄積用!E$2:E$10000, "&gt;=1500")&gt;0, "〇", IF(COUNTIFS(【データ】蓄積用!A$2:A$10000, X$5, 【データ】蓄積用!C$2:C$10000, $A143, 【データ】蓄積用!Q$2:Q$10000, 1, 【データ】蓄積用!AC$2:AC$10000, "&gt;=4.0")&gt;0, "〇", "×")))</f>
        <v/>
      </c>
      <c r="Y143" t="str">
        <f>IF(OR($A143="", Y$5=""), "", IF(COUNTIFS(【データ】蓄積用!A$2:A$10000, Y$5, 【データ】蓄積用!C$2:C$10000, $A143, 【データ】蓄積用!D$2:D$10000, "&gt;=3000", 【データ】蓄積用!E$2:E$10000, "&gt;=1500")&gt;0, "〇", IF(COUNTIFS(【データ】蓄積用!A$2:A$10000, Y$5, 【データ】蓄積用!C$2:C$10000, $A143, 【データ】蓄積用!Q$2:Q$10000, 1, 【データ】蓄積用!AC$2:AC$10000, "&gt;=4.0")&gt;0, "〇", "×")))</f>
        <v/>
      </c>
      <c r="Z143" t="str">
        <f>IF(OR($A143="", Z$5=""), "", IF(COUNTIFS(【データ】蓄積用!A$2:A$10000, Z$5, 【データ】蓄積用!C$2:C$10000, $A143, 【データ】蓄積用!D$2:D$10000, "&gt;=3000", 【データ】蓄積用!E$2:E$10000, "&gt;=1500")&gt;0, "〇", IF(COUNTIFS(【データ】蓄積用!A$2:A$10000, Z$5, 【データ】蓄積用!C$2:C$10000, $A143, 【データ】蓄積用!Q$2:Q$10000, 1, 【データ】蓄積用!AC$2:AC$10000, "&gt;=4.0")&gt;0, "〇", "×")))</f>
        <v/>
      </c>
      <c r="AA143" t="str">
        <f>IF(OR($A143="", AA$5=""), "", IF(COUNTIFS(【データ】蓄積用!A$2:A$10000, AA$5, 【データ】蓄積用!C$2:C$10000, $A143, 【データ】蓄積用!D$2:D$10000, "&gt;=3000", 【データ】蓄積用!E$2:E$10000, "&gt;=1500")&gt;0, "〇", IF(COUNTIFS(【データ】蓄積用!A$2:A$10000, AA$5, 【データ】蓄積用!C$2:C$10000, $A143, 【データ】蓄積用!Q$2:Q$10000, 1, 【データ】蓄積用!AC$2:AC$10000, "&gt;=4.0")&gt;0, "〇", "×")))</f>
        <v/>
      </c>
      <c r="AB143" t="str">
        <f>IF(OR($A143="", AB$5=""), "", IF(COUNTIFS(【データ】蓄積用!A$2:A$10000, AB$5, 【データ】蓄積用!C$2:C$10000, $A143, 【データ】蓄積用!D$2:D$10000, "&gt;=3000", 【データ】蓄積用!E$2:E$10000, "&gt;=1500")&gt;0, "〇", IF(COUNTIFS(【データ】蓄積用!A$2:A$10000, AB$5, 【データ】蓄積用!C$2:C$10000, $A143, 【データ】蓄積用!Q$2:Q$10000, 1, 【データ】蓄積用!AC$2:AC$10000, "&gt;=4.0")&gt;0, "〇", "×")))</f>
        <v/>
      </c>
      <c r="AC143" t="str">
        <f>IF(OR($A143="", AC$5=""), "", IF(COUNTIFS(【データ】蓄積用!A$2:A$10000, AC$5, 【データ】蓄積用!C$2:C$10000, $A143, 【データ】蓄積用!D$2:D$10000, "&gt;=3000", 【データ】蓄積用!E$2:E$10000, "&gt;=1500")&gt;0, "〇", IF(COUNTIFS(【データ】蓄積用!A$2:A$10000, AC$5, 【データ】蓄積用!C$2:C$10000, $A143, 【データ】蓄積用!Q$2:Q$10000, 1, 【データ】蓄積用!AC$2:AC$10000, "&gt;=4.0")&gt;0, "〇", "×")))</f>
        <v/>
      </c>
      <c r="AD143" t="str">
        <f>IF(OR($A143="", AD$5=""), "", IF(COUNTIFS(【データ】蓄積用!A$2:A$10000, AD$5, 【データ】蓄積用!C$2:C$10000, $A143, 【データ】蓄積用!D$2:D$10000, "&gt;=3000", 【データ】蓄積用!E$2:E$10000, "&gt;=1500")&gt;0, "〇", IF(COUNTIFS(【データ】蓄積用!A$2:A$10000, AD$5, 【データ】蓄積用!C$2:C$10000, $A143, 【データ】蓄積用!Q$2:Q$10000, 1, 【データ】蓄積用!AC$2:AC$10000, "&gt;=4.0")&gt;0, "〇", "×")))</f>
        <v/>
      </c>
      <c r="AE143" t="str">
        <f>IF(OR($A143="", AE$5=""), "", IF(COUNTIFS(【データ】蓄積用!A$2:A$10000, AE$5, 【データ】蓄積用!C$2:C$10000, $A143, 【データ】蓄積用!D$2:D$10000, "&gt;=3000", 【データ】蓄積用!E$2:E$10000, "&gt;=1500")&gt;0, "〇", IF(COUNTIFS(【データ】蓄積用!A$2:A$10000, AE$5, 【データ】蓄積用!C$2:C$10000, $A143, 【データ】蓄積用!Q$2:Q$10000, 1, 【データ】蓄積用!AC$2:AC$10000, "&gt;=4.0")&gt;0, "〇", "×")))</f>
        <v/>
      </c>
      <c r="AF143" t="str">
        <f>IF(OR($A143="", AF$5=""), "", IF(COUNTIFS(【データ】蓄積用!A$2:A$10000, AF$5, 【データ】蓄積用!C$2:C$10000, $A143, 【データ】蓄積用!D$2:D$10000, "&gt;=3000", 【データ】蓄積用!E$2:E$10000, "&gt;=1500")&gt;0, "〇", IF(COUNTIFS(【データ】蓄積用!A$2:A$10000, AF$5, 【データ】蓄積用!C$2:C$10000, $A143, 【データ】蓄積用!Q$2:Q$10000, 1, 【データ】蓄積用!AC$2:AC$10000, "&gt;=4.0")&gt;0, "〇", "×")))</f>
        <v/>
      </c>
      <c r="AG143" t="str">
        <f>IF(OR($A143="", AG$5=""), "", IF(COUNTIFS(【データ】蓄積用!A$2:A$10000, AG$5, 【データ】蓄積用!C$2:C$10000, $A143, 【データ】蓄積用!D$2:D$10000, "&gt;=3000", 【データ】蓄積用!E$2:E$10000, "&gt;=1500")&gt;0, "〇", IF(COUNTIFS(【データ】蓄積用!A$2:A$10000, AG$5, 【データ】蓄積用!C$2:C$10000, $A143, 【データ】蓄積用!Q$2:Q$10000, 1, 【データ】蓄積用!AC$2:AC$10000, "&gt;=4.0")&gt;0, "〇", "×")))</f>
        <v/>
      </c>
      <c r="AH143" t="str">
        <f>IF(OR($A143="", AH$5=""), "", IF(COUNTIFS(【データ】蓄積用!A$2:A$10000, AH$5, 【データ】蓄積用!C$2:C$10000, $A143, 【データ】蓄積用!D$2:D$10000, "&gt;=3000", 【データ】蓄積用!E$2:E$10000, "&gt;=1500")&gt;0, "〇", IF(COUNTIFS(【データ】蓄積用!A$2:A$10000, AH$5, 【データ】蓄積用!C$2:C$10000, $A143, 【データ】蓄積用!Q$2:Q$10000, 1, 【データ】蓄積用!AC$2:AC$10000, "&gt;=4.0")&gt;0, "〇", "×")))</f>
        <v/>
      </c>
      <c r="AI143" t="str">
        <f>IF(OR($A143="", AI$5=""), "", IF(COUNTIFS(【データ】蓄積用!A$2:A$10000, AI$5, 【データ】蓄積用!C$2:C$10000, $A143, 【データ】蓄積用!D$2:D$10000, "&gt;=3000", 【データ】蓄積用!E$2:E$10000, "&gt;=1500")&gt;0, "〇", IF(COUNTIFS(【データ】蓄積用!A$2:A$10000, AI$5, 【データ】蓄積用!C$2:C$10000, $A143, 【データ】蓄積用!Q$2:Q$10000, 1, 【データ】蓄積用!AC$2:AC$10000, "&gt;=4.0")&gt;0, "〇", "×")))</f>
        <v/>
      </c>
      <c r="AJ143" t="str">
        <f>IF(OR($A143="", AJ$5=""), "", IF(COUNTIFS(【データ】蓄積用!A$2:A$10000, AJ$5, 【データ】蓄積用!C$2:C$10000, $A143, 【データ】蓄積用!D$2:D$10000, "&gt;=3000", 【データ】蓄積用!E$2:E$10000, "&gt;=1500")&gt;0, "〇", IF(COUNTIFS(【データ】蓄積用!A$2:A$10000, AJ$5, 【データ】蓄積用!C$2:C$10000, $A143, 【データ】蓄積用!Q$2:Q$10000, 1, 【データ】蓄積用!AC$2:AC$10000, "&gt;=4.0")&gt;0, "〇", "×")))</f>
        <v/>
      </c>
      <c r="AK143" t="str">
        <f>IF(OR($A143="", AK$5=""), "", IF(COUNTIFS(【データ】蓄積用!A$2:A$10000, AK$5, 【データ】蓄積用!C$2:C$10000, $A143, 【データ】蓄積用!D$2:D$10000, "&gt;=3000", 【データ】蓄積用!E$2:E$10000, "&gt;=1500")&gt;0, "〇", IF(COUNTIFS(【データ】蓄積用!A$2:A$10000, AK$5, 【データ】蓄積用!C$2:C$10000, $A143, 【データ】蓄積用!Q$2:Q$10000, 1, 【データ】蓄積用!AC$2:AC$10000, "&gt;=4.0")&gt;0, "〇", "×")))</f>
        <v/>
      </c>
      <c r="AL143" t="str">
        <f>IF(OR($A143="", AL$5=""), "", IF(COUNTIFS(【データ】蓄積用!A$2:A$10000, AL$5, 【データ】蓄積用!C$2:C$10000, $A143, 【データ】蓄積用!D$2:D$10000, "&gt;=3000", 【データ】蓄積用!E$2:E$10000, "&gt;=1500")&gt;0, "〇", IF(COUNTIFS(【データ】蓄積用!A$2:A$10000, AL$5, 【データ】蓄積用!C$2:C$10000, $A143, 【データ】蓄積用!Q$2:Q$10000, 1, 【データ】蓄積用!AC$2:AC$10000, "&gt;=4.0")&gt;0, "〇", "×")))</f>
        <v/>
      </c>
      <c r="AM143" t="str">
        <f>IF(OR($A143="", AM$5=""), "", IF(COUNTIFS(【データ】蓄積用!A$2:A$10000, AM$5, 【データ】蓄積用!C$2:C$10000, $A143, 【データ】蓄積用!D$2:D$10000, "&gt;=3000", 【データ】蓄積用!E$2:E$10000, "&gt;=1500")&gt;0, "〇", IF(COUNTIFS(【データ】蓄積用!A$2:A$10000, AM$5, 【データ】蓄積用!C$2:C$10000, $A143, 【データ】蓄積用!Q$2:Q$10000, 1, 【データ】蓄積用!AC$2:AC$10000, "&gt;=4.0")&gt;0, "〇", "×")))</f>
        <v/>
      </c>
      <c r="AN143" t="str">
        <f>IF(OR($A143="", AN$5=""), "", IF(COUNTIFS(【データ】蓄積用!A$2:A$10000, AN$5, 【データ】蓄積用!C$2:C$10000, $A143, 【データ】蓄積用!D$2:D$10000, "&gt;=3000", 【データ】蓄積用!E$2:E$10000, "&gt;=1500")&gt;0, "〇", IF(COUNTIFS(【データ】蓄積用!A$2:A$10000, AN$5, 【データ】蓄積用!C$2:C$10000, $A143, 【データ】蓄積用!Q$2:Q$10000, 1, 【データ】蓄積用!AC$2:AC$10000, "&gt;=4.0")&gt;0, "〇", "×")))</f>
        <v/>
      </c>
      <c r="AO143" t="str">
        <f>IF(OR($A143="", AO$5=""), "", IF(COUNTIFS(【データ】蓄積用!A$2:A$10000, AO$5, 【データ】蓄積用!C$2:C$10000, $A143, 【データ】蓄積用!D$2:D$10000, "&gt;=3000", 【データ】蓄積用!E$2:E$10000, "&gt;=1500")&gt;0, "〇", IF(COUNTIFS(【データ】蓄積用!A$2:A$10000, AO$5, 【データ】蓄積用!C$2:C$10000, $A143, 【データ】蓄積用!Q$2:Q$10000, 1, 【データ】蓄積用!AC$2:AC$10000, "&gt;=4.0")&gt;0, "〇", "×")))</f>
        <v/>
      </c>
      <c r="AP143" t="str">
        <f>IF(OR($A143="", AP$5=""), "", IF(COUNTIFS(【データ】蓄積用!A$2:A$10000, AP$5, 【データ】蓄積用!C$2:C$10000, $A143, 【データ】蓄積用!D$2:D$10000, "&gt;=3000", 【データ】蓄積用!E$2:E$10000, "&gt;=1500")&gt;0, "〇", IF(COUNTIFS(【データ】蓄積用!A$2:A$10000, AP$5, 【データ】蓄積用!C$2:C$10000, $A143, 【データ】蓄積用!Q$2:Q$10000, 1, 【データ】蓄積用!AC$2:AC$10000, "&gt;=4.0")&gt;0, "〇", "×")))</f>
        <v/>
      </c>
      <c r="AQ143" t="str">
        <f>IF(OR($A143="", AQ$5=""), "", IF(COUNTIFS(【データ】蓄積用!A$2:A$10000, AQ$5, 【データ】蓄積用!C$2:C$10000, $A143, 【データ】蓄積用!D$2:D$10000, "&gt;=3000", 【データ】蓄積用!E$2:E$10000, "&gt;=1500")&gt;0, "〇", IF(COUNTIFS(【データ】蓄積用!A$2:A$10000, AQ$5, 【データ】蓄積用!C$2:C$10000, $A143, 【データ】蓄積用!Q$2:Q$10000, 1, 【データ】蓄積用!AC$2:AC$10000, "&gt;=4.0")&gt;0, "〇", "×")))</f>
        <v/>
      </c>
      <c r="AR143" t="str">
        <f>IF(OR($A143="", AR$5=""), "", IF(COUNTIFS(【データ】蓄積用!A$2:A$10000, AR$5, 【データ】蓄積用!C$2:C$10000, $A143, 【データ】蓄積用!D$2:D$10000, "&gt;=3000", 【データ】蓄積用!E$2:E$10000, "&gt;=1500")&gt;0, "〇", IF(COUNTIFS(【データ】蓄積用!A$2:A$10000, AR$5, 【データ】蓄積用!C$2:C$10000, $A143, 【データ】蓄積用!Q$2:Q$10000, 1, 【データ】蓄積用!AC$2:AC$10000, "&gt;=4.0")&gt;0, "〇", "×")))</f>
        <v/>
      </c>
      <c r="AS143" t="str">
        <f>IF(OR($A143="", AS$5=""), "", IF(COUNTIFS(【データ】蓄積用!A$2:A$10000, AS$5, 【データ】蓄積用!C$2:C$10000, $A143, 【データ】蓄積用!D$2:D$10000, "&gt;=3000", 【データ】蓄積用!E$2:E$10000, "&gt;=1500")&gt;0, "〇", IF(COUNTIFS(【データ】蓄積用!A$2:A$10000, AS$5, 【データ】蓄積用!C$2:C$10000, $A143, 【データ】蓄積用!Q$2:Q$10000, 1, 【データ】蓄積用!AC$2:AC$10000, "&gt;=4.0")&gt;0, "〇", "×")))</f>
        <v/>
      </c>
      <c r="AT143" t="str">
        <f>IF(OR($A143="", AT$5=""), "", IF(COUNTIFS(【データ】蓄積用!A$2:A$10000, AT$5, 【データ】蓄積用!C$2:C$10000, $A143, 【データ】蓄積用!D$2:D$10000, "&gt;=3000", 【データ】蓄積用!E$2:E$10000, "&gt;=1500")&gt;0, "〇", IF(COUNTIFS(【データ】蓄積用!A$2:A$10000, AT$5, 【データ】蓄積用!C$2:C$10000, $A143, 【データ】蓄積用!Q$2:Q$10000, 1, 【データ】蓄積用!AC$2:AC$10000, "&gt;=4.0")&gt;0, "〇", "×")))</f>
        <v/>
      </c>
      <c r="AU143" t="str">
        <f>IF(OR($A143="", AU$5=""), "", IF(COUNTIFS(【データ】蓄積用!A$2:A$10000, AU$5, 【データ】蓄積用!C$2:C$10000, $A143, 【データ】蓄積用!D$2:D$10000, "&gt;=3000", 【データ】蓄積用!E$2:E$10000, "&gt;=1500")&gt;0, "〇", IF(COUNTIFS(【データ】蓄積用!A$2:A$10000, AU$5, 【データ】蓄積用!C$2:C$10000, $A143, 【データ】蓄積用!Q$2:Q$10000, 1, 【データ】蓄積用!AC$2:AC$10000, "&gt;=4.0")&gt;0, "〇", "×")))</f>
        <v/>
      </c>
      <c r="AV143" t="str">
        <f>IF(OR($A143="", AV$5=""), "", IF(COUNTIFS(【データ】蓄積用!A$2:A$10000, AV$5, 【データ】蓄積用!C$2:C$10000, $A143, 【データ】蓄積用!D$2:D$10000, "&gt;=3000", 【データ】蓄積用!E$2:E$10000, "&gt;=1500")&gt;0, "〇", IF(COUNTIFS(【データ】蓄積用!A$2:A$10000, AV$5, 【データ】蓄積用!C$2:C$10000, $A143, 【データ】蓄積用!Q$2:Q$10000, 1, 【データ】蓄積用!AC$2:AC$10000, "&gt;=4.0")&gt;0, "〇", "×")))</f>
        <v/>
      </c>
      <c r="AW143" t="str">
        <f>IF(OR($A143="", AW$5=""), "", IF(COUNTIFS(【データ】蓄積用!A$2:A$10000, AW$5, 【データ】蓄積用!C$2:C$10000, $A143, 【データ】蓄積用!D$2:D$10000, "&gt;=3000", 【データ】蓄積用!E$2:E$10000, "&gt;=1500")&gt;0, "〇", IF(COUNTIFS(【データ】蓄積用!A$2:A$10000, AW$5, 【データ】蓄積用!C$2:C$10000, $A143, 【データ】蓄積用!Q$2:Q$10000, 1, 【データ】蓄積用!AC$2:AC$10000, "&gt;=4.0")&gt;0, "〇", "×")))</f>
        <v/>
      </c>
      <c r="AX143" t="str">
        <f>IF(OR($A143="", AX$5=""), "", IF(COUNTIFS(【データ】蓄積用!A$2:A$10000, AX$5, 【データ】蓄積用!C$2:C$10000, $A143, 【データ】蓄積用!D$2:D$10000, "&gt;=3000", 【データ】蓄積用!E$2:E$10000, "&gt;=1500")&gt;0, "〇", IF(COUNTIFS(【データ】蓄積用!A$2:A$10000, AX$5, 【データ】蓄積用!C$2:C$10000, $A143, 【データ】蓄積用!Q$2:Q$10000, 1, 【データ】蓄積用!AC$2:AC$10000, "&gt;=4.0")&gt;0, "〇", "×")))</f>
        <v/>
      </c>
      <c r="AY143" t="str">
        <f>IF(OR($A143="", AY$5=""), "", IF(COUNTIFS(【データ】蓄積用!A$2:A$10000, AY$5, 【データ】蓄積用!C$2:C$10000, $A143, 【データ】蓄積用!D$2:D$10000, "&gt;=3000", 【データ】蓄積用!E$2:E$10000, "&gt;=1500")&gt;0, "〇", IF(COUNTIFS(【データ】蓄積用!A$2:A$10000, AY$5, 【データ】蓄積用!C$2:C$10000, $A143, 【データ】蓄積用!Q$2:Q$10000, 1, 【データ】蓄積用!AC$2:AC$10000, "&gt;=4.0")&gt;0, "〇", "×")))</f>
        <v/>
      </c>
    </row>
    <row r="144" spans="1:51">
      <c r="B144" t="str">
        <f>IF(OR($A144="", B$5=""), "", IF(COUNTIFS(【データ】蓄積用!A$2:A$10000, B$5, 【データ】蓄積用!C$2:C$10000, $A144, 【データ】蓄積用!D$2:D$10000, "&gt;=3000", 【データ】蓄積用!E$2:E$10000, "&gt;=1500")&gt;0, "〇", IF(COUNTIFS(【データ】蓄積用!A$2:A$10000, B$5, 【データ】蓄積用!C$2:C$10000, $A144, 【データ】蓄積用!Q$2:Q$10000, 1, 【データ】蓄積用!AC$2:AC$10000, "&gt;=4.0")&gt;0, "〇", "×")))</f>
        <v/>
      </c>
      <c r="C144" t="str">
        <f>IF(OR($A144="", C$5=""), "", IF(COUNTIFS(【データ】蓄積用!A$2:A$10000, C$5, 【データ】蓄積用!C$2:C$10000, $A144, 【データ】蓄積用!D$2:D$10000, "&gt;=3000", 【データ】蓄積用!E$2:E$10000, "&gt;=1500")&gt;0, "〇", IF(COUNTIFS(【データ】蓄積用!A$2:A$10000, C$5, 【データ】蓄積用!C$2:C$10000, $A144, 【データ】蓄積用!Q$2:Q$10000, 1, 【データ】蓄積用!AC$2:AC$10000, "&gt;=4.0")&gt;0, "〇", "×")))</f>
        <v/>
      </c>
      <c r="D144" t="str">
        <f>IF(OR($A144="", D$5=""), "", IF(COUNTIFS(【データ】蓄積用!A$2:A$10000, D$5, 【データ】蓄積用!C$2:C$10000, $A144, 【データ】蓄積用!D$2:D$10000, "&gt;=3000", 【データ】蓄積用!E$2:E$10000, "&gt;=1500")&gt;0, "〇", IF(COUNTIFS(【データ】蓄積用!A$2:A$10000, D$5, 【データ】蓄積用!C$2:C$10000, $A144, 【データ】蓄積用!Q$2:Q$10000, 1, 【データ】蓄積用!AC$2:AC$10000, "&gt;=4.0")&gt;0, "〇", "×")))</f>
        <v/>
      </c>
      <c r="E144" t="str">
        <f>IF(OR($A144="", E$5=""), "", IF(COUNTIFS(【データ】蓄積用!A$2:A$10000, E$5, 【データ】蓄積用!C$2:C$10000, $A144, 【データ】蓄積用!D$2:D$10000, "&gt;=3000", 【データ】蓄積用!E$2:E$10000, "&gt;=1500")&gt;0, "〇", IF(COUNTIFS(【データ】蓄積用!A$2:A$10000, E$5, 【データ】蓄積用!C$2:C$10000, $A144, 【データ】蓄積用!Q$2:Q$10000, 1, 【データ】蓄積用!AC$2:AC$10000, "&gt;=4.0")&gt;0, "〇", "×")))</f>
        <v/>
      </c>
      <c r="F144" t="str">
        <f>IF(OR($A144="", F$5=""), "", IF(COUNTIFS(【データ】蓄積用!A$2:A$10000, F$5, 【データ】蓄積用!C$2:C$10000, $A144, 【データ】蓄積用!D$2:D$10000, "&gt;=3000", 【データ】蓄積用!E$2:E$10000, "&gt;=1500")&gt;0, "〇", IF(COUNTIFS(【データ】蓄積用!A$2:A$10000, F$5, 【データ】蓄積用!C$2:C$10000, $A144, 【データ】蓄積用!Q$2:Q$10000, 1, 【データ】蓄積用!AC$2:AC$10000, "&gt;=4.0")&gt;0, "〇", "×")))</f>
        <v/>
      </c>
      <c r="G144" t="str">
        <f>IF(OR($A144="", G$5=""), "", IF(COUNTIFS(【データ】蓄積用!A$2:A$10000, G$5, 【データ】蓄積用!C$2:C$10000, $A144, 【データ】蓄積用!D$2:D$10000, "&gt;=3000", 【データ】蓄積用!E$2:E$10000, "&gt;=1500")&gt;0, "〇", IF(COUNTIFS(【データ】蓄積用!A$2:A$10000, G$5, 【データ】蓄積用!C$2:C$10000, $A144, 【データ】蓄積用!Q$2:Q$10000, 1, 【データ】蓄積用!AC$2:AC$10000, "&gt;=4.0")&gt;0, "〇", "×")))</f>
        <v/>
      </c>
      <c r="H144" t="str">
        <f>IF(OR($A144="", H$5=""), "", IF(COUNTIFS(【データ】蓄積用!A$2:A$10000, H$5, 【データ】蓄積用!C$2:C$10000, $A144, 【データ】蓄積用!D$2:D$10000, "&gt;=3000", 【データ】蓄積用!E$2:E$10000, "&gt;=1500")&gt;0, "〇", IF(COUNTIFS(【データ】蓄積用!A$2:A$10000, H$5, 【データ】蓄積用!C$2:C$10000, $A144, 【データ】蓄積用!Q$2:Q$10000, 1, 【データ】蓄積用!AC$2:AC$10000, "&gt;=4.0")&gt;0, "〇", "×")))</f>
        <v/>
      </c>
      <c r="I144" t="str">
        <f>IF(OR($A144="", I$5=""), "", IF(COUNTIFS(【データ】蓄積用!A$2:A$10000, I$5, 【データ】蓄積用!C$2:C$10000, $A144, 【データ】蓄積用!D$2:D$10000, "&gt;=3000", 【データ】蓄積用!E$2:E$10000, "&gt;=1500")&gt;0, "〇", IF(COUNTIFS(【データ】蓄積用!A$2:A$10000, I$5, 【データ】蓄積用!C$2:C$10000, $A144, 【データ】蓄積用!Q$2:Q$10000, 1, 【データ】蓄積用!AC$2:AC$10000, "&gt;=4.0")&gt;0, "〇", "×")))</f>
        <v/>
      </c>
      <c r="J144" t="str">
        <f>IF(OR($A144="", J$5=""), "", IF(COUNTIFS(【データ】蓄積用!A$2:A$10000, J$5, 【データ】蓄積用!C$2:C$10000, $A144, 【データ】蓄積用!D$2:D$10000, "&gt;=3000", 【データ】蓄積用!E$2:E$10000, "&gt;=1500")&gt;0, "〇", IF(COUNTIFS(【データ】蓄積用!A$2:A$10000, J$5, 【データ】蓄積用!C$2:C$10000, $A144, 【データ】蓄積用!Q$2:Q$10000, 1, 【データ】蓄積用!AC$2:AC$10000, "&gt;=4.0")&gt;0, "〇", "×")))</f>
        <v/>
      </c>
      <c r="K144" t="str">
        <f>IF(OR($A144="", K$5=""), "", IF(COUNTIFS(【データ】蓄積用!A$2:A$10000, K$5, 【データ】蓄積用!C$2:C$10000, $A144, 【データ】蓄積用!D$2:D$10000, "&gt;=3000", 【データ】蓄積用!E$2:E$10000, "&gt;=1500")&gt;0, "〇", IF(COUNTIFS(【データ】蓄積用!A$2:A$10000, K$5, 【データ】蓄積用!C$2:C$10000, $A144, 【データ】蓄積用!Q$2:Q$10000, 1, 【データ】蓄積用!AC$2:AC$10000, "&gt;=4.0")&gt;0, "〇", "×")))</f>
        <v/>
      </c>
      <c r="L144" t="str">
        <f>IF(OR($A144="", L$5=""), "", IF(COUNTIFS(【データ】蓄積用!A$2:A$10000, L$5, 【データ】蓄積用!C$2:C$10000, $A144, 【データ】蓄積用!D$2:D$10000, "&gt;=3000", 【データ】蓄積用!E$2:E$10000, "&gt;=1500")&gt;0, "〇", IF(COUNTIFS(【データ】蓄積用!A$2:A$10000, L$5, 【データ】蓄積用!C$2:C$10000, $A144, 【データ】蓄積用!Q$2:Q$10000, 1, 【データ】蓄積用!AC$2:AC$10000, "&gt;=4.0")&gt;0, "〇", "×")))</f>
        <v/>
      </c>
      <c r="M144" t="str">
        <f>IF(OR($A144="", M$5=""), "", IF(COUNTIFS(【データ】蓄積用!A$2:A$10000, M$5, 【データ】蓄積用!C$2:C$10000, $A144, 【データ】蓄積用!D$2:D$10000, "&gt;=3000", 【データ】蓄積用!E$2:E$10000, "&gt;=1500")&gt;0, "〇", IF(COUNTIFS(【データ】蓄積用!A$2:A$10000, M$5, 【データ】蓄積用!C$2:C$10000, $A144, 【データ】蓄積用!Q$2:Q$10000, 1, 【データ】蓄積用!AC$2:AC$10000, "&gt;=4.0")&gt;0, "〇", "×")))</f>
        <v/>
      </c>
      <c r="N144" t="str">
        <f>IF(OR($A144="", N$5=""), "", IF(COUNTIFS(【データ】蓄積用!A$2:A$10000, N$5, 【データ】蓄積用!C$2:C$10000, $A144, 【データ】蓄積用!D$2:D$10000, "&gt;=3000", 【データ】蓄積用!E$2:E$10000, "&gt;=1500")&gt;0, "〇", IF(COUNTIFS(【データ】蓄積用!A$2:A$10000, N$5, 【データ】蓄積用!C$2:C$10000, $A144, 【データ】蓄積用!Q$2:Q$10000, 1, 【データ】蓄積用!AC$2:AC$10000, "&gt;=4.0")&gt;0, "〇", "×")))</f>
        <v/>
      </c>
      <c r="O144" t="str">
        <f>IF(OR($A144="", O$5=""), "", IF(COUNTIFS(【データ】蓄積用!A$2:A$10000, O$5, 【データ】蓄積用!C$2:C$10000, $A144, 【データ】蓄積用!D$2:D$10000, "&gt;=3000", 【データ】蓄積用!E$2:E$10000, "&gt;=1500")&gt;0, "〇", IF(COUNTIFS(【データ】蓄積用!A$2:A$10000, O$5, 【データ】蓄積用!C$2:C$10000, $A144, 【データ】蓄積用!Q$2:Q$10000, 1, 【データ】蓄積用!AC$2:AC$10000, "&gt;=4.0")&gt;0, "〇", "×")))</f>
        <v/>
      </c>
      <c r="P144" t="str">
        <f>IF(OR($A144="", P$5=""), "", IF(COUNTIFS(【データ】蓄積用!A$2:A$10000, P$5, 【データ】蓄積用!C$2:C$10000, $A144, 【データ】蓄積用!D$2:D$10000, "&gt;=3000", 【データ】蓄積用!E$2:E$10000, "&gt;=1500")&gt;0, "〇", IF(COUNTIFS(【データ】蓄積用!A$2:A$10000, P$5, 【データ】蓄積用!C$2:C$10000, $A144, 【データ】蓄積用!Q$2:Q$10000, 1, 【データ】蓄積用!AC$2:AC$10000, "&gt;=4.0")&gt;0, "〇", "×")))</f>
        <v/>
      </c>
      <c r="Q144" t="str">
        <f>IF(OR($A144="", Q$5=""), "", IF(COUNTIFS(【データ】蓄積用!A$2:A$10000, Q$5, 【データ】蓄積用!C$2:C$10000, $A144, 【データ】蓄積用!D$2:D$10000, "&gt;=3000", 【データ】蓄積用!E$2:E$10000, "&gt;=1500")&gt;0, "〇", IF(COUNTIFS(【データ】蓄積用!A$2:A$10000, Q$5, 【データ】蓄積用!C$2:C$10000, $A144, 【データ】蓄積用!Q$2:Q$10000, 1, 【データ】蓄積用!AC$2:AC$10000, "&gt;=4.0")&gt;0, "〇", "×")))</f>
        <v/>
      </c>
      <c r="R144" t="str">
        <f>IF(OR($A144="", R$5=""), "", IF(COUNTIFS(【データ】蓄積用!A$2:A$10000, R$5, 【データ】蓄積用!C$2:C$10000, $A144, 【データ】蓄積用!D$2:D$10000, "&gt;=3000", 【データ】蓄積用!E$2:E$10000, "&gt;=1500")&gt;0, "〇", IF(COUNTIFS(【データ】蓄積用!A$2:A$10000, R$5, 【データ】蓄積用!C$2:C$10000, $A144, 【データ】蓄積用!Q$2:Q$10000, 1, 【データ】蓄積用!AC$2:AC$10000, "&gt;=4.0")&gt;0, "〇", "×")))</f>
        <v/>
      </c>
      <c r="S144" t="str">
        <f>IF(OR($A144="", S$5=""), "", IF(COUNTIFS(【データ】蓄積用!A$2:A$10000, S$5, 【データ】蓄積用!C$2:C$10000, $A144, 【データ】蓄積用!D$2:D$10000, "&gt;=3000", 【データ】蓄積用!E$2:E$10000, "&gt;=1500")&gt;0, "〇", IF(COUNTIFS(【データ】蓄積用!A$2:A$10000, S$5, 【データ】蓄積用!C$2:C$10000, $A144, 【データ】蓄積用!Q$2:Q$10000, 1, 【データ】蓄積用!AC$2:AC$10000, "&gt;=4.0")&gt;0, "〇", "×")))</f>
        <v/>
      </c>
      <c r="T144" t="str">
        <f>IF(OR($A144="", T$5=""), "", IF(COUNTIFS(【データ】蓄積用!A$2:A$10000, T$5, 【データ】蓄積用!C$2:C$10000, $A144, 【データ】蓄積用!D$2:D$10000, "&gt;=3000", 【データ】蓄積用!E$2:E$10000, "&gt;=1500")&gt;0, "〇", IF(COUNTIFS(【データ】蓄積用!A$2:A$10000, T$5, 【データ】蓄積用!C$2:C$10000, $A144, 【データ】蓄積用!Q$2:Q$10000, 1, 【データ】蓄積用!AC$2:AC$10000, "&gt;=4.0")&gt;0, "〇", "×")))</f>
        <v/>
      </c>
      <c r="U144" t="str">
        <f>IF(OR($A144="", U$5=""), "", IF(COUNTIFS(【データ】蓄積用!A$2:A$10000, U$5, 【データ】蓄積用!C$2:C$10000, $A144, 【データ】蓄積用!D$2:D$10000, "&gt;=3000", 【データ】蓄積用!E$2:E$10000, "&gt;=1500")&gt;0, "〇", IF(COUNTIFS(【データ】蓄積用!A$2:A$10000, U$5, 【データ】蓄積用!C$2:C$10000, $A144, 【データ】蓄積用!Q$2:Q$10000, 1, 【データ】蓄積用!AC$2:AC$10000, "&gt;=4.0")&gt;0, "〇", "×")))</f>
        <v/>
      </c>
      <c r="V144" t="str">
        <f>IF(OR($A144="", V$5=""), "", IF(COUNTIFS(【データ】蓄積用!A$2:A$10000, V$5, 【データ】蓄積用!C$2:C$10000, $A144, 【データ】蓄積用!D$2:D$10000, "&gt;=3000", 【データ】蓄積用!E$2:E$10000, "&gt;=1500")&gt;0, "〇", IF(COUNTIFS(【データ】蓄積用!A$2:A$10000, V$5, 【データ】蓄積用!C$2:C$10000, $A144, 【データ】蓄積用!Q$2:Q$10000, 1, 【データ】蓄積用!AC$2:AC$10000, "&gt;=4.0")&gt;0, "〇", "×")))</f>
        <v/>
      </c>
      <c r="W144" t="str">
        <f>IF(OR($A144="", W$5=""), "", IF(COUNTIFS(【データ】蓄積用!A$2:A$10000, W$5, 【データ】蓄積用!C$2:C$10000, $A144, 【データ】蓄積用!D$2:D$10000, "&gt;=3000", 【データ】蓄積用!E$2:E$10000, "&gt;=1500")&gt;0, "〇", IF(COUNTIFS(【データ】蓄積用!A$2:A$10000, W$5, 【データ】蓄積用!C$2:C$10000, $A144, 【データ】蓄積用!Q$2:Q$10000, 1, 【データ】蓄積用!AC$2:AC$10000, "&gt;=4.0")&gt;0, "〇", "×")))</f>
        <v/>
      </c>
      <c r="X144" t="str">
        <f>IF(OR($A144="", X$5=""), "", IF(COUNTIFS(【データ】蓄積用!A$2:A$10000, X$5, 【データ】蓄積用!C$2:C$10000, $A144, 【データ】蓄積用!D$2:D$10000, "&gt;=3000", 【データ】蓄積用!E$2:E$10000, "&gt;=1500")&gt;0, "〇", IF(COUNTIFS(【データ】蓄積用!A$2:A$10000, X$5, 【データ】蓄積用!C$2:C$10000, $A144, 【データ】蓄積用!Q$2:Q$10000, 1, 【データ】蓄積用!AC$2:AC$10000, "&gt;=4.0")&gt;0, "〇", "×")))</f>
        <v/>
      </c>
      <c r="Y144" t="str">
        <f>IF(OR($A144="", Y$5=""), "", IF(COUNTIFS(【データ】蓄積用!A$2:A$10000, Y$5, 【データ】蓄積用!C$2:C$10000, $A144, 【データ】蓄積用!D$2:D$10000, "&gt;=3000", 【データ】蓄積用!E$2:E$10000, "&gt;=1500")&gt;0, "〇", IF(COUNTIFS(【データ】蓄積用!A$2:A$10000, Y$5, 【データ】蓄積用!C$2:C$10000, $A144, 【データ】蓄積用!Q$2:Q$10000, 1, 【データ】蓄積用!AC$2:AC$10000, "&gt;=4.0")&gt;0, "〇", "×")))</f>
        <v/>
      </c>
      <c r="Z144" t="str">
        <f>IF(OR($A144="", Z$5=""), "", IF(COUNTIFS(【データ】蓄積用!A$2:A$10000, Z$5, 【データ】蓄積用!C$2:C$10000, $A144, 【データ】蓄積用!D$2:D$10000, "&gt;=3000", 【データ】蓄積用!E$2:E$10000, "&gt;=1500")&gt;0, "〇", IF(COUNTIFS(【データ】蓄積用!A$2:A$10000, Z$5, 【データ】蓄積用!C$2:C$10000, $A144, 【データ】蓄積用!Q$2:Q$10000, 1, 【データ】蓄積用!AC$2:AC$10000, "&gt;=4.0")&gt;0, "〇", "×")))</f>
        <v/>
      </c>
      <c r="AA144" t="str">
        <f>IF(OR($A144="", AA$5=""), "", IF(COUNTIFS(【データ】蓄積用!A$2:A$10000, AA$5, 【データ】蓄積用!C$2:C$10000, $A144, 【データ】蓄積用!D$2:D$10000, "&gt;=3000", 【データ】蓄積用!E$2:E$10000, "&gt;=1500")&gt;0, "〇", IF(COUNTIFS(【データ】蓄積用!A$2:A$10000, AA$5, 【データ】蓄積用!C$2:C$10000, $A144, 【データ】蓄積用!Q$2:Q$10000, 1, 【データ】蓄積用!AC$2:AC$10000, "&gt;=4.0")&gt;0, "〇", "×")))</f>
        <v/>
      </c>
      <c r="AB144" t="str">
        <f>IF(OR($A144="", AB$5=""), "", IF(COUNTIFS(【データ】蓄積用!A$2:A$10000, AB$5, 【データ】蓄積用!C$2:C$10000, $A144, 【データ】蓄積用!D$2:D$10000, "&gt;=3000", 【データ】蓄積用!E$2:E$10000, "&gt;=1500")&gt;0, "〇", IF(COUNTIFS(【データ】蓄積用!A$2:A$10000, AB$5, 【データ】蓄積用!C$2:C$10000, $A144, 【データ】蓄積用!Q$2:Q$10000, 1, 【データ】蓄積用!AC$2:AC$10000, "&gt;=4.0")&gt;0, "〇", "×")))</f>
        <v/>
      </c>
      <c r="AC144" t="str">
        <f>IF(OR($A144="", AC$5=""), "", IF(COUNTIFS(【データ】蓄積用!A$2:A$10000, AC$5, 【データ】蓄積用!C$2:C$10000, $A144, 【データ】蓄積用!D$2:D$10000, "&gt;=3000", 【データ】蓄積用!E$2:E$10000, "&gt;=1500")&gt;0, "〇", IF(COUNTIFS(【データ】蓄積用!A$2:A$10000, AC$5, 【データ】蓄積用!C$2:C$10000, $A144, 【データ】蓄積用!Q$2:Q$10000, 1, 【データ】蓄積用!AC$2:AC$10000, "&gt;=4.0")&gt;0, "〇", "×")))</f>
        <v/>
      </c>
      <c r="AD144" t="str">
        <f>IF(OR($A144="", AD$5=""), "", IF(COUNTIFS(【データ】蓄積用!A$2:A$10000, AD$5, 【データ】蓄積用!C$2:C$10000, $A144, 【データ】蓄積用!D$2:D$10000, "&gt;=3000", 【データ】蓄積用!E$2:E$10000, "&gt;=1500")&gt;0, "〇", IF(COUNTIFS(【データ】蓄積用!A$2:A$10000, AD$5, 【データ】蓄積用!C$2:C$10000, $A144, 【データ】蓄積用!Q$2:Q$10000, 1, 【データ】蓄積用!AC$2:AC$10000, "&gt;=4.0")&gt;0, "〇", "×")))</f>
        <v/>
      </c>
      <c r="AE144" t="str">
        <f>IF(OR($A144="", AE$5=""), "", IF(COUNTIFS(【データ】蓄積用!A$2:A$10000, AE$5, 【データ】蓄積用!C$2:C$10000, $A144, 【データ】蓄積用!D$2:D$10000, "&gt;=3000", 【データ】蓄積用!E$2:E$10000, "&gt;=1500")&gt;0, "〇", IF(COUNTIFS(【データ】蓄積用!A$2:A$10000, AE$5, 【データ】蓄積用!C$2:C$10000, $A144, 【データ】蓄積用!Q$2:Q$10000, 1, 【データ】蓄積用!AC$2:AC$10000, "&gt;=4.0")&gt;0, "〇", "×")))</f>
        <v/>
      </c>
      <c r="AF144" t="str">
        <f>IF(OR($A144="", AF$5=""), "", IF(COUNTIFS(【データ】蓄積用!A$2:A$10000, AF$5, 【データ】蓄積用!C$2:C$10000, $A144, 【データ】蓄積用!D$2:D$10000, "&gt;=3000", 【データ】蓄積用!E$2:E$10000, "&gt;=1500")&gt;0, "〇", IF(COUNTIFS(【データ】蓄積用!A$2:A$10000, AF$5, 【データ】蓄積用!C$2:C$10000, $A144, 【データ】蓄積用!Q$2:Q$10000, 1, 【データ】蓄積用!AC$2:AC$10000, "&gt;=4.0")&gt;0, "〇", "×")))</f>
        <v/>
      </c>
      <c r="AG144" t="str">
        <f>IF(OR($A144="", AG$5=""), "", IF(COUNTIFS(【データ】蓄積用!A$2:A$10000, AG$5, 【データ】蓄積用!C$2:C$10000, $A144, 【データ】蓄積用!D$2:D$10000, "&gt;=3000", 【データ】蓄積用!E$2:E$10000, "&gt;=1500")&gt;0, "〇", IF(COUNTIFS(【データ】蓄積用!A$2:A$10000, AG$5, 【データ】蓄積用!C$2:C$10000, $A144, 【データ】蓄積用!Q$2:Q$10000, 1, 【データ】蓄積用!AC$2:AC$10000, "&gt;=4.0")&gt;0, "〇", "×")))</f>
        <v/>
      </c>
      <c r="AH144" t="str">
        <f>IF(OR($A144="", AH$5=""), "", IF(COUNTIFS(【データ】蓄積用!A$2:A$10000, AH$5, 【データ】蓄積用!C$2:C$10000, $A144, 【データ】蓄積用!D$2:D$10000, "&gt;=3000", 【データ】蓄積用!E$2:E$10000, "&gt;=1500")&gt;0, "〇", IF(COUNTIFS(【データ】蓄積用!A$2:A$10000, AH$5, 【データ】蓄積用!C$2:C$10000, $A144, 【データ】蓄積用!Q$2:Q$10000, 1, 【データ】蓄積用!AC$2:AC$10000, "&gt;=4.0")&gt;0, "〇", "×")))</f>
        <v/>
      </c>
      <c r="AI144" t="str">
        <f>IF(OR($A144="", AI$5=""), "", IF(COUNTIFS(【データ】蓄積用!A$2:A$10000, AI$5, 【データ】蓄積用!C$2:C$10000, $A144, 【データ】蓄積用!D$2:D$10000, "&gt;=3000", 【データ】蓄積用!E$2:E$10000, "&gt;=1500")&gt;0, "〇", IF(COUNTIFS(【データ】蓄積用!A$2:A$10000, AI$5, 【データ】蓄積用!C$2:C$10000, $A144, 【データ】蓄積用!Q$2:Q$10000, 1, 【データ】蓄積用!AC$2:AC$10000, "&gt;=4.0")&gt;0, "〇", "×")))</f>
        <v/>
      </c>
      <c r="AJ144" t="str">
        <f>IF(OR($A144="", AJ$5=""), "", IF(COUNTIFS(【データ】蓄積用!A$2:A$10000, AJ$5, 【データ】蓄積用!C$2:C$10000, $A144, 【データ】蓄積用!D$2:D$10000, "&gt;=3000", 【データ】蓄積用!E$2:E$10000, "&gt;=1500")&gt;0, "〇", IF(COUNTIFS(【データ】蓄積用!A$2:A$10000, AJ$5, 【データ】蓄積用!C$2:C$10000, $A144, 【データ】蓄積用!Q$2:Q$10000, 1, 【データ】蓄積用!AC$2:AC$10000, "&gt;=4.0")&gt;0, "〇", "×")))</f>
        <v/>
      </c>
      <c r="AK144" t="str">
        <f>IF(OR($A144="", AK$5=""), "", IF(COUNTIFS(【データ】蓄積用!A$2:A$10000, AK$5, 【データ】蓄積用!C$2:C$10000, $A144, 【データ】蓄積用!D$2:D$10000, "&gt;=3000", 【データ】蓄積用!E$2:E$10000, "&gt;=1500")&gt;0, "〇", IF(COUNTIFS(【データ】蓄積用!A$2:A$10000, AK$5, 【データ】蓄積用!C$2:C$10000, $A144, 【データ】蓄積用!Q$2:Q$10000, 1, 【データ】蓄積用!AC$2:AC$10000, "&gt;=4.0")&gt;0, "〇", "×")))</f>
        <v/>
      </c>
      <c r="AL144" t="str">
        <f>IF(OR($A144="", AL$5=""), "", IF(COUNTIFS(【データ】蓄積用!A$2:A$10000, AL$5, 【データ】蓄積用!C$2:C$10000, $A144, 【データ】蓄積用!D$2:D$10000, "&gt;=3000", 【データ】蓄積用!E$2:E$10000, "&gt;=1500")&gt;0, "〇", IF(COUNTIFS(【データ】蓄積用!A$2:A$10000, AL$5, 【データ】蓄積用!C$2:C$10000, $A144, 【データ】蓄積用!Q$2:Q$10000, 1, 【データ】蓄積用!AC$2:AC$10000, "&gt;=4.0")&gt;0, "〇", "×")))</f>
        <v/>
      </c>
      <c r="AM144" t="str">
        <f>IF(OR($A144="", AM$5=""), "", IF(COUNTIFS(【データ】蓄積用!A$2:A$10000, AM$5, 【データ】蓄積用!C$2:C$10000, $A144, 【データ】蓄積用!D$2:D$10000, "&gt;=3000", 【データ】蓄積用!E$2:E$10000, "&gt;=1500")&gt;0, "〇", IF(COUNTIFS(【データ】蓄積用!A$2:A$10000, AM$5, 【データ】蓄積用!C$2:C$10000, $A144, 【データ】蓄積用!Q$2:Q$10000, 1, 【データ】蓄積用!AC$2:AC$10000, "&gt;=4.0")&gt;0, "〇", "×")))</f>
        <v/>
      </c>
      <c r="AN144" t="str">
        <f>IF(OR($A144="", AN$5=""), "", IF(COUNTIFS(【データ】蓄積用!A$2:A$10000, AN$5, 【データ】蓄積用!C$2:C$10000, $A144, 【データ】蓄積用!D$2:D$10000, "&gt;=3000", 【データ】蓄積用!E$2:E$10000, "&gt;=1500")&gt;0, "〇", IF(COUNTIFS(【データ】蓄積用!A$2:A$10000, AN$5, 【データ】蓄積用!C$2:C$10000, $A144, 【データ】蓄積用!Q$2:Q$10000, 1, 【データ】蓄積用!AC$2:AC$10000, "&gt;=4.0")&gt;0, "〇", "×")))</f>
        <v/>
      </c>
      <c r="AO144" t="str">
        <f>IF(OR($A144="", AO$5=""), "", IF(COUNTIFS(【データ】蓄積用!A$2:A$10000, AO$5, 【データ】蓄積用!C$2:C$10000, $A144, 【データ】蓄積用!D$2:D$10000, "&gt;=3000", 【データ】蓄積用!E$2:E$10000, "&gt;=1500")&gt;0, "〇", IF(COUNTIFS(【データ】蓄積用!A$2:A$10000, AO$5, 【データ】蓄積用!C$2:C$10000, $A144, 【データ】蓄積用!Q$2:Q$10000, 1, 【データ】蓄積用!AC$2:AC$10000, "&gt;=4.0")&gt;0, "〇", "×")))</f>
        <v/>
      </c>
      <c r="AP144" t="str">
        <f>IF(OR($A144="", AP$5=""), "", IF(COUNTIFS(【データ】蓄積用!A$2:A$10000, AP$5, 【データ】蓄積用!C$2:C$10000, $A144, 【データ】蓄積用!D$2:D$10000, "&gt;=3000", 【データ】蓄積用!E$2:E$10000, "&gt;=1500")&gt;0, "〇", IF(COUNTIFS(【データ】蓄積用!A$2:A$10000, AP$5, 【データ】蓄積用!C$2:C$10000, $A144, 【データ】蓄積用!Q$2:Q$10000, 1, 【データ】蓄積用!AC$2:AC$10000, "&gt;=4.0")&gt;0, "〇", "×")))</f>
        <v/>
      </c>
      <c r="AQ144" t="str">
        <f>IF(OR($A144="", AQ$5=""), "", IF(COUNTIFS(【データ】蓄積用!A$2:A$10000, AQ$5, 【データ】蓄積用!C$2:C$10000, $A144, 【データ】蓄積用!D$2:D$10000, "&gt;=3000", 【データ】蓄積用!E$2:E$10000, "&gt;=1500")&gt;0, "〇", IF(COUNTIFS(【データ】蓄積用!A$2:A$10000, AQ$5, 【データ】蓄積用!C$2:C$10000, $A144, 【データ】蓄積用!Q$2:Q$10000, 1, 【データ】蓄積用!AC$2:AC$10000, "&gt;=4.0")&gt;0, "〇", "×")))</f>
        <v/>
      </c>
      <c r="AR144" t="str">
        <f>IF(OR($A144="", AR$5=""), "", IF(COUNTIFS(【データ】蓄積用!A$2:A$10000, AR$5, 【データ】蓄積用!C$2:C$10000, $A144, 【データ】蓄積用!D$2:D$10000, "&gt;=3000", 【データ】蓄積用!E$2:E$10000, "&gt;=1500")&gt;0, "〇", IF(COUNTIFS(【データ】蓄積用!A$2:A$10000, AR$5, 【データ】蓄積用!C$2:C$10000, $A144, 【データ】蓄積用!Q$2:Q$10000, 1, 【データ】蓄積用!AC$2:AC$10000, "&gt;=4.0")&gt;0, "〇", "×")))</f>
        <v/>
      </c>
      <c r="AS144" t="str">
        <f>IF(OR($A144="", AS$5=""), "", IF(COUNTIFS(【データ】蓄積用!A$2:A$10000, AS$5, 【データ】蓄積用!C$2:C$10000, $A144, 【データ】蓄積用!D$2:D$10000, "&gt;=3000", 【データ】蓄積用!E$2:E$10000, "&gt;=1500")&gt;0, "〇", IF(COUNTIFS(【データ】蓄積用!A$2:A$10000, AS$5, 【データ】蓄積用!C$2:C$10000, $A144, 【データ】蓄積用!Q$2:Q$10000, 1, 【データ】蓄積用!AC$2:AC$10000, "&gt;=4.0")&gt;0, "〇", "×")))</f>
        <v/>
      </c>
      <c r="AT144" t="str">
        <f>IF(OR($A144="", AT$5=""), "", IF(COUNTIFS(【データ】蓄積用!A$2:A$10000, AT$5, 【データ】蓄積用!C$2:C$10000, $A144, 【データ】蓄積用!D$2:D$10000, "&gt;=3000", 【データ】蓄積用!E$2:E$10000, "&gt;=1500")&gt;0, "〇", IF(COUNTIFS(【データ】蓄積用!A$2:A$10000, AT$5, 【データ】蓄積用!C$2:C$10000, $A144, 【データ】蓄積用!Q$2:Q$10000, 1, 【データ】蓄積用!AC$2:AC$10000, "&gt;=4.0")&gt;0, "〇", "×")))</f>
        <v/>
      </c>
      <c r="AU144" t="str">
        <f>IF(OR($A144="", AU$5=""), "", IF(COUNTIFS(【データ】蓄積用!A$2:A$10000, AU$5, 【データ】蓄積用!C$2:C$10000, $A144, 【データ】蓄積用!D$2:D$10000, "&gt;=3000", 【データ】蓄積用!E$2:E$10000, "&gt;=1500")&gt;0, "〇", IF(COUNTIFS(【データ】蓄積用!A$2:A$10000, AU$5, 【データ】蓄積用!C$2:C$10000, $A144, 【データ】蓄積用!Q$2:Q$10000, 1, 【データ】蓄積用!AC$2:AC$10000, "&gt;=4.0")&gt;0, "〇", "×")))</f>
        <v/>
      </c>
      <c r="AV144" t="str">
        <f>IF(OR($A144="", AV$5=""), "", IF(COUNTIFS(【データ】蓄積用!A$2:A$10000, AV$5, 【データ】蓄積用!C$2:C$10000, $A144, 【データ】蓄積用!D$2:D$10000, "&gt;=3000", 【データ】蓄積用!E$2:E$10000, "&gt;=1500")&gt;0, "〇", IF(COUNTIFS(【データ】蓄積用!A$2:A$10000, AV$5, 【データ】蓄積用!C$2:C$10000, $A144, 【データ】蓄積用!Q$2:Q$10000, 1, 【データ】蓄積用!AC$2:AC$10000, "&gt;=4.0")&gt;0, "〇", "×")))</f>
        <v/>
      </c>
      <c r="AW144" t="str">
        <f>IF(OR($A144="", AW$5=""), "", IF(COUNTIFS(【データ】蓄積用!A$2:A$10000, AW$5, 【データ】蓄積用!C$2:C$10000, $A144, 【データ】蓄積用!D$2:D$10000, "&gt;=3000", 【データ】蓄積用!E$2:E$10000, "&gt;=1500")&gt;0, "〇", IF(COUNTIFS(【データ】蓄積用!A$2:A$10000, AW$5, 【データ】蓄積用!C$2:C$10000, $A144, 【データ】蓄積用!Q$2:Q$10000, 1, 【データ】蓄積用!AC$2:AC$10000, "&gt;=4.0")&gt;0, "〇", "×")))</f>
        <v/>
      </c>
      <c r="AX144" t="str">
        <f>IF(OR($A144="", AX$5=""), "", IF(COUNTIFS(【データ】蓄積用!A$2:A$10000, AX$5, 【データ】蓄積用!C$2:C$10000, $A144, 【データ】蓄積用!D$2:D$10000, "&gt;=3000", 【データ】蓄積用!E$2:E$10000, "&gt;=1500")&gt;0, "〇", IF(COUNTIFS(【データ】蓄積用!A$2:A$10000, AX$5, 【データ】蓄積用!C$2:C$10000, $A144, 【データ】蓄積用!Q$2:Q$10000, 1, 【データ】蓄積用!AC$2:AC$10000, "&gt;=4.0")&gt;0, "〇", "×")))</f>
        <v/>
      </c>
      <c r="AY144" t="str">
        <f>IF(OR($A144="", AY$5=""), "", IF(COUNTIFS(【データ】蓄積用!A$2:A$10000, AY$5, 【データ】蓄積用!C$2:C$10000, $A144, 【データ】蓄積用!D$2:D$10000, "&gt;=3000", 【データ】蓄積用!E$2:E$10000, "&gt;=1500")&gt;0, "〇", IF(COUNTIFS(【データ】蓄積用!A$2:A$10000, AY$5, 【データ】蓄積用!C$2:C$10000, $A144, 【データ】蓄積用!Q$2:Q$10000, 1, 【データ】蓄積用!AC$2:AC$10000, "&gt;=4.0")&gt;0, "〇", "×")))</f>
        <v/>
      </c>
    </row>
    <row r="145" spans="2:51">
      <c r="B145" t="str">
        <f>IF(OR($A145="", B$5=""), "", IF(COUNTIFS(【データ】蓄積用!A$2:A$10000, B$5, 【データ】蓄積用!C$2:C$10000, $A145, 【データ】蓄積用!D$2:D$10000, "&gt;=3000", 【データ】蓄積用!E$2:E$10000, "&gt;=1500")&gt;0, "〇", IF(COUNTIFS(【データ】蓄積用!A$2:A$10000, B$5, 【データ】蓄積用!C$2:C$10000, $A145, 【データ】蓄積用!Q$2:Q$10000, 1, 【データ】蓄積用!AC$2:AC$10000, "&gt;=4.0")&gt;0, "〇", "×")))</f>
        <v/>
      </c>
      <c r="C145" t="str">
        <f>IF(OR($A145="", C$5=""), "", IF(COUNTIFS(【データ】蓄積用!A$2:A$10000, C$5, 【データ】蓄積用!C$2:C$10000, $A145, 【データ】蓄積用!D$2:D$10000, "&gt;=3000", 【データ】蓄積用!E$2:E$10000, "&gt;=1500")&gt;0, "〇", IF(COUNTIFS(【データ】蓄積用!A$2:A$10000, C$5, 【データ】蓄積用!C$2:C$10000, $A145, 【データ】蓄積用!Q$2:Q$10000, 1, 【データ】蓄積用!AC$2:AC$10000, "&gt;=4.0")&gt;0, "〇", "×")))</f>
        <v/>
      </c>
      <c r="D145" t="str">
        <f>IF(OR($A145="", D$5=""), "", IF(COUNTIFS(【データ】蓄積用!A$2:A$10000, D$5, 【データ】蓄積用!C$2:C$10000, $A145, 【データ】蓄積用!D$2:D$10000, "&gt;=3000", 【データ】蓄積用!E$2:E$10000, "&gt;=1500")&gt;0, "〇", IF(COUNTIFS(【データ】蓄積用!A$2:A$10000, D$5, 【データ】蓄積用!C$2:C$10000, $A145, 【データ】蓄積用!Q$2:Q$10000, 1, 【データ】蓄積用!AC$2:AC$10000, "&gt;=4.0")&gt;0, "〇", "×")))</f>
        <v/>
      </c>
      <c r="E145" t="str">
        <f>IF(OR($A145="", E$5=""), "", IF(COUNTIFS(【データ】蓄積用!A$2:A$10000, E$5, 【データ】蓄積用!C$2:C$10000, $A145, 【データ】蓄積用!D$2:D$10000, "&gt;=3000", 【データ】蓄積用!E$2:E$10000, "&gt;=1500")&gt;0, "〇", IF(COUNTIFS(【データ】蓄積用!A$2:A$10000, E$5, 【データ】蓄積用!C$2:C$10000, $A145, 【データ】蓄積用!Q$2:Q$10000, 1, 【データ】蓄積用!AC$2:AC$10000, "&gt;=4.0")&gt;0, "〇", "×")))</f>
        <v/>
      </c>
      <c r="F145" t="str">
        <f>IF(OR($A145="", F$5=""), "", IF(COUNTIFS(【データ】蓄積用!A$2:A$10000, F$5, 【データ】蓄積用!C$2:C$10000, $A145, 【データ】蓄積用!D$2:D$10000, "&gt;=3000", 【データ】蓄積用!E$2:E$10000, "&gt;=1500")&gt;0, "〇", IF(COUNTIFS(【データ】蓄積用!A$2:A$10000, F$5, 【データ】蓄積用!C$2:C$10000, $A145, 【データ】蓄積用!Q$2:Q$10000, 1, 【データ】蓄積用!AC$2:AC$10000, "&gt;=4.0")&gt;0, "〇", "×")))</f>
        <v/>
      </c>
      <c r="G145" t="str">
        <f>IF(OR($A145="", G$5=""), "", IF(COUNTIFS(【データ】蓄積用!A$2:A$10000, G$5, 【データ】蓄積用!C$2:C$10000, $A145, 【データ】蓄積用!D$2:D$10000, "&gt;=3000", 【データ】蓄積用!E$2:E$10000, "&gt;=1500")&gt;0, "〇", IF(COUNTIFS(【データ】蓄積用!A$2:A$10000, G$5, 【データ】蓄積用!C$2:C$10000, $A145, 【データ】蓄積用!Q$2:Q$10000, 1, 【データ】蓄積用!AC$2:AC$10000, "&gt;=4.0")&gt;0, "〇", "×")))</f>
        <v/>
      </c>
      <c r="H145" t="str">
        <f>IF(OR($A145="", H$5=""), "", IF(COUNTIFS(【データ】蓄積用!A$2:A$10000, H$5, 【データ】蓄積用!C$2:C$10000, $A145, 【データ】蓄積用!D$2:D$10000, "&gt;=3000", 【データ】蓄積用!E$2:E$10000, "&gt;=1500")&gt;0, "〇", IF(COUNTIFS(【データ】蓄積用!A$2:A$10000, H$5, 【データ】蓄積用!C$2:C$10000, $A145, 【データ】蓄積用!Q$2:Q$10000, 1, 【データ】蓄積用!AC$2:AC$10000, "&gt;=4.0")&gt;0, "〇", "×")))</f>
        <v/>
      </c>
      <c r="I145" t="str">
        <f>IF(OR($A145="", I$5=""), "", IF(COUNTIFS(【データ】蓄積用!A$2:A$10000, I$5, 【データ】蓄積用!C$2:C$10000, $A145, 【データ】蓄積用!D$2:D$10000, "&gt;=3000", 【データ】蓄積用!E$2:E$10000, "&gt;=1500")&gt;0, "〇", IF(COUNTIFS(【データ】蓄積用!A$2:A$10000, I$5, 【データ】蓄積用!C$2:C$10000, $A145, 【データ】蓄積用!Q$2:Q$10000, 1, 【データ】蓄積用!AC$2:AC$10000, "&gt;=4.0")&gt;0, "〇", "×")))</f>
        <v/>
      </c>
      <c r="J145" t="str">
        <f>IF(OR($A145="", J$5=""), "", IF(COUNTIFS(【データ】蓄積用!A$2:A$10000, J$5, 【データ】蓄積用!C$2:C$10000, $A145, 【データ】蓄積用!D$2:D$10000, "&gt;=3000", 【データ】蓄積用!E$2:E$10000, "&gt;=1500")&gt;0, "〇", IF(COUNTIFS(【データ】蓄積用!A$2:A$10000, J$5, 【データ】蓄積用!C$2:C$10000, $A145, 【データ】蓄積用!Q$2:Q$10000, 1, 【データ】蓄積用!AC$2:AC$10000, "&gt;=4.0")&gt;0, "〇", "×")))</f>
        <v/>
      </c>
      <c r="K145" t="str">
        <f>IF(OR($A145="", K$5=""), "", IF(COUNTIFS(【データ】蓄積用!A$2:A$10000, K$5, 【データ】蓄積用!C$2:C$10000, $A145, 【データ】蓄積用!D$2:D$10000, "&gt;=3000", 【データ】蓄積用!E$2:E$10000, "&gt;=1500")&gt;0, "〇", IF(COUNTIFS(【データ】蓄積用!A$2:A$10000, K$5, 【データ】蓄積用!C$2:C$10000, $A145, 【データ】蓄積用!Q$2:Q$10000, 1, 【データ】蓄積用!AC$2:AC$10000, "&gt;=4.0")&gt;0, "〇", "×")))</f>
        <v/>
      </c>
      <c r="L145" t="str">
        <f>IF(OR($A145="", L$5=""), "", IF(COUNTIFS(【データ】蓄積用!A$2:A$10000, L$5, 【データ】蓄積用!C$2:C$10000, $A145, 【データ】蓄積用!D$2:D$10000, "&gt;=3000", 【データ】蓄積用!E$2:E$10000, "&gt;=1500")&gt;0, "〇", IF(COUNTIFS(【データ】蓄積用!A$2:A$10000, L$5, 【データ】蓄積用!C$2:C$10000, $A145, 【データ】蓄積用!Q$2:Q$10000, 1, 【データ】蓄積用!AC$2:AC$10000, "&gt;=4.0")&gt;0, "〇", "×")))</f>
        <v/>
      </c>
      <c r="M145" t="str">
        <f>IF(OR($A145="", M$5=""), "", IF(COUNTIFS(【データ】蓄積用!A$2:A$10000, M$5, 【データ】蓄積用!C$2:C$10000, $A145, 【データ】蓄積用!D$2:D$10000, "&gt;=3000", 【データ】蓄積用!E$2:E$10000, "&gt;=1500")&gt;0, "〇", IF(COUNTIFS(【データ】蓄積用!A$2:A$10000, M$5, 【データ】蓄積用!C$2:C$10000, $A145, 【データ】蓄積用!Q$2:Q$10000, 1, 【データ】蓄積用!AC$2:AC$10000, "&gt;=4.0")&gt;0, "〇", "×")))</f>
        <v/>
      </c>
      <c r="N145" t="str">
        <f>IF(OR($A145="", N$5=""), "", IF(COUNTIFS(【データ】蓄積用!A$2:A$10000, N$5, 【データ】蓄積用!C$2:C$10000, $A145, 【データ】蓄積用!D$2:D$10000, "&gt;=3000", 【データ】蓄積用!E$2:E$10000, "&gt;=1500")&gt;0, "〇", IF(COUNTIFS(【データ】蓄積用!A$2:A$10000, N$5, 【データ】蓄積用!C$2:C$10000, $A145, 【データ】蓄積用!Q$2:Q$10000, 1, 【データ】蓄積用!AC$2:AC$10000, "&gt;=4.0")&gt;0, "〇", "×")))</f>
        <v/>
      </c>
      <c r="O145" t="str">
        <f>IF(OR($A145="", O$5=""), "", IF(COUNTIFS(【データ】蓄積用!A$2:A$10000, O$5, 【データ】蓄積用!C$2:C$10000, $A145, 【データ】蓄積用!D$2:D$10000, "&gt;=3000", 【データ】蓄積用!E$2:E$10000, "&gt;=1500")&gt;0, "〇", IF(COUNTIFS(【データ】蓄積用!A$2:A$10000, O$5, 【データ】蓄積用!C$2:C$10000, $A145, 【データ】蓄積用!Q$2:Q$10000, 1, 【データ】蓄積用!AC$2:AC$10000, "&gt;=4.0")&gt;0, "〇", "×")))</f>
        <v/>
      </c>
      <c r="P145" t="str">
        <f>IF(OR($A145="", P$5=""), "", IF(COUNTIFS(【データ】蓄積用!A$2:A$10000, P$5, 【データ】蓄積用!C$2:C$10000, $A145, 【データ】蓄積用!D$2:D$10000, "&gt;=3000", 【データ】蓄積用!E$2:E$10000, "&gt;=1500")&gt;0, "〇", IF(COUNTIFS(【データ】蓄積用!A$2:A$10000, P$5, 【データ】蓄積用!C$2:C$10000, $A145, 【データ】蓄積用!Q$2:Q$10000, 1, 【データ】蓄積用!AC$2:AC$10000, "&gt;=4.0")&gt;0, "〇", "×")))</f>
        <v/>
      </c>
      <c r="Q145" t="str">
        <f>IF(OR($A145="", Q$5=""), "", IF(COUNTIFS(【データ】蓄積用!A$2:A$10000, Q$5, 【データ】蓄積用!C$2:C$10000, $A145, 【データ】蓄積用!D$2:D$10000, "&gt;=3000", 【データ】蓄積用!E$2:E$10000, "&gt;=1500")&gt;0, "〇", IF(COUNTIFS(【データ】蓄積用!A$2:A$10000, Q$5, 【データ】蓄積用!C$2:C$10000, $A145, 【データ】蓄積用!Q$2:Q$10000, 1, 【データ】蓄積用!AC$2:AC$10000, "&gt;=4.0")&gt;0, "〇", "×")))</f>
        <v/>
      </c>
      <c r="R145" t="str">
        <f>IF(OR($A145="", R$5=""), "", IF(COUNTIFS(【データ】蓄積用!A$2:A$10000, R$5, 【データ】蓄積用!C$2:C$10000, $A145, 【データ】蓄積用!D$2:D$10000, "&gt;=3000", 【データ】蓄積用!E$2:E$10000, "&gt;=1500")&gt;0, "〇", IF(COUNTIFS(【データ】蓄積用!A$2:A$10000, R$5, 【データ】蓄積用!C$2:C$10000, $A145, 【データ】蓄積用!Q$2:Q$10000, 1, 【データ】蓄積用!AC$2:AC$10000, "&gt;=4.0")&gt;0, "〇", "×")))</f>
        <v/>
      </c>
      <c r="S145" t="str">
        <f>IF(OR($A145="", S$5=""), "", IF(COUNTIFS(【データ】蓄積用!A$2:A$10000, S$5, 【データ】蓄積用!C$2:C$10000, $A145, 【データ】蓄積用!D$2:D$10000, "&gt;=3000", 【データ】蓄積用!E$2:E$10000, "&gt;=1500")&gt;0, "〇", IF(COUNTIFS(【データ】蓄積用!A$2:A$10000, S$5, 【データ】蓄積用!C$2:C$10000, $A145, 【データ】蓄積用!Q$2:Q$10000, 1, 【データ】蓄積用!AC$2:AC$10000, "&gt;=4.0")&gt;0, "〇", "×")))</f>
        <v/>
      </c>
      <c r="T145" t="str">
        <f>IF(OR($A145="", T$5=""), "", IF(COUNTIFS(【データ】蓄積用!A$2:A$10000, T$5, 【データ】蓄積用!C$2:C$10000, $A145, 【データ】蓄積用!D$2:D$10000, "&gt;=3000", 【データ】蓄積用!E$2:E$10000, "&gt;=1500")&gt;0, "〇", IF(COUNTIFS(【データ】蓄積用!A$2:A$10000, T$5, 【データ】蓄積用!C$2:C$10000, $A145, 【データ】蓄積用!Q$2:Q$10000, 1, 【データ】蓄積用!AC$2:AC$10000, "&gt;=4.0")&gt;0, "〇", "×")))</f>
        <v/>
      </c>
      <c r="U145" t="str">
        <f>IF(OR($A145="", U$5=""), "", IF(COUNTIFS(【データ】蓄積用!A$2:A$10000, U$5, 【データ】蓄積用!C$2:C$10000, $A145, 【データ】蓄積用!D$2:D$10000, "&gt;=3000", 【データ】蓄積用!E$2:E$10000, "&gt;=1500")&gt;0, "〇", IF(COUNTIFS(【データ】蓄積用!A$2:A$10000, U$5, 【データ】蓄積用!C$2:C$10000, $A145, 【データ】蓄積用!Q$2:Q$10000, 1, 【データ】蓄積用!AC$2:AC$10000, "&gt;=4.0")&gt;0, "〇", "×")))</f>
        <v/>
      </c>
      <c r="V145" t="str">
        <f>IF(OR($A145="", V$5=""), "", IF(COUNTIFS(【データ】蓄積用!A$2:A$10000, V$5, 【データ】蓄積用!C$2:C$10000, $A145, 【データ】蓄積用!D$2:D$10000, "&gt;=3000", 【データ】蓄積用!E$2:E$10000, "&gt;=1500")&gt;0, "〇", IF(COUNTIFS(【データ】蓄積用!A$2:A$10000, V$5, 【データ】蓄積用!C$2:C$10000, $A145, 【データ】蓄積用!Q$2:Q$10000, 1, 【データ】蓄積用!AC$2:AC$10000, "&gt;=4.0")&gt;0, "〇", "×")))</f>
        <v/>
      </c>
      <c r="W145" t="str">
        <f>IF(OR($A145="", W$5=""), "", IF(COUNTIFS(【データ】蓄積用!A$2:A$10000, W$5, 【データ】蓄積用!C$2:C$10000, $A145, 【データ】蓄積用!D$2:D$10000, "&gt;=3000", 【データ】蓄積用!E$2:E$10000, "&gt;=1500")&gt;0, "〇", IF(COUNTIFS(【データ】蓄積用!A$2:A$10000, W$5, 【データ】蓄積用!C$2:C$10000, $A145, 【データ】蓄積用!Q$2:Q$10000, 1, 【データ】蓄積用!AC$2:AC$10000, "&gt;=4.0")&gt;0, "〇", "×")))</f>
        <v/>
      </c>
      <c r="X145" t="str">
        <f>IF(OR($A145="", X$5=""), "", IF(COUNTIFS(【データ】蓄積用!A$2:A$10000, X$5, 【データ】蓄積用!C$2:C$10000, $A145, 【データ】蓄積用!D$2:D$10000, "&gt;=3000", 【データ】蓄積用!E$2:E$10000, "&gt;=1500")&gt;0, "〇", IF(COUNTIFS(【データ】蓄積用!A$2:A$10000, X$5, 【データ】蓄積用!C$2:C$10000, $A145, 【データ】蓄積用!Q$2:Q$10000, 1, 【データ】蓄積用!AC$2:AC$10000, "&gt;=4.0")&gt;0, "〇", "×")))</f>
        <v/>
      </c>
      <c r="Y145" t="str">
        <f>IF(OR($A145="", Y$5=""), "", IF(COUNTIFS(【データ】蓄積用!A$2:A$10000, Y$5, 【データ】蓄積用!C$2:C$10000, $A145, 【データ】蓄積用!D$2:D$10000, "&gt;=3000", 【データ】蓄積用!E$2:E$10000, "&gt;=1500")&gt;0, "〇", IF(COUNTIFS(【データ】蓄積用!A$2:A$10000, Y$5, 【データ】蓄積用!C$2:C$10000, $A145, 【データ】蓄積用!Q$2:Q$10000, 1, 【データ】蓄積用!AC$2:AC$10000, "&gt;=4.0")&gt;0, "〇", "×")))</f>
        <v/>
      </c>
      <c r="Z145" t="str">
        <f>IF(OR($A145="", Z$5=""), "", IF(COUNTIFS(【データ】蓄積用!A$2:A$10000, Z$5, 【データ】蓄積用!C$2:C$10000, $A145, 【データ】蓄積用!D$2:D$10000, "&gt;=3000", 【データ】蓄積用!E$2:E$10000, "&gt;=1500")&gt;0, "〇", IF(COUNTIFS(【データ】蓄積用!A$2:A$10000, Z$5, 【データ】蓄積用!C$2:C$10000, $A145, 【データ】蓄積用!Q$2:Q$10000, 1, 【データ】蓄積用!AC$2:AC$10000, "&gt;=4.0")&gt;0, "〇", "×")))</f>
        <v/>
      </c>
      <c r="AA145" t="str">
        <f>IF(OR($A145="", AA$5=""), "", IF(COUNTIFS(【データ】蓄積用!A$2:A$10000, AA$5, 【データ】蓄積用!C$2:C$10000, $A145, 【データ】蓄積用!D$2:D$10000, "&gt;=3000", 【データ】蓄積用!E$2:E$10000, "&gt;=1500")&gt;0, "〇", IF(COUNTIFS(【データ】蓄積用!A$2:A$10000, AA$5, 【データ】蓄積用!C$2:C$10000, $A145, 【データ】蓄積用!Q$2:Q$10000, 1, 【データ】蓄積用!AC$2:AC$10000, "&gt;=4.0")&gt;0, "〇", "×")))</f>
        <v/>
      </c>
      <c r="AB145" t="str">
        <f>IF(OR($A145="", AB$5=""), "", IF(COUNTIFS(【データ】蓄積用!A$2:A$10000, AB$5, 【データ】蓄積用!C$2:C$10000, $A145, 【データ】蓄積用!D$2:D$10000, "&gt;=3000", 【データ】蓄積用!E$2:E$10000, "&gt;=1500")&gt;0, "〇", IF(COUNTIFS(【データ】蓄積用!A$2:A$10000, AB$5, 【データ】蓄積用!C$2:C$10000, $A145, 【データ】蓄積用!Q$2:Q$10000, 1, 【データ】蓄積用!AC$2:AC$10000, "&gt;=4.0")&gt;0, "〇", "×")))</f>
        <v/>
      </c>
      <c r="AC145" t="str">
        <f>IF(OR($A145="", AC$5=""), "", IF(COUNTIFS(【データ】蓄積用!A$2:A$10000, AC$5, 【データ】蓄積用!C$2:C$10000, $A145, 【データ】蓄積用!D$2:D$10000, "&gt;=3000", 【データ】蓄積用!E$2:E$10000, "&gt;=1500")&gt;0, "〇", IF(COUNTIFS(【データ】蓄積用!A$2:A$10000, AC$5, 【データ】蓄積用!C$2:C$10000, $A145, 【データ】蓄積用!Q$2:Q$10000, 1, 【データ】蓄積用!AC$2:AC$10000, "&gt;=4.0")&gt;0, "〇", "×")))</f>
        <v/>
      </c>
      <c r="AD145" t="str">
        <f>IF(OR($A145="", AD$5=""), "", IF(COUNTIFS(【データ】蓄積用!A$2:A$10000, AD$5, 【データ】蓄積用!C$2:C$10000, $A145, 【データ】蓄積用!D$2:D$10000, "&gt;=3000", 【データ】蓄積用!E$2:E$10000, "&gt;=1500")&gt;0, "〇", IF(COUNTIFS(【データ】蓄積用!A$2:A$10000, AD$5, 【データ】蓄積用!C$2:C$10000, $A145, 【データ】蓄積用!Q$2:Q$10000, 1, 【データ】蓄積用!AC$2:AC$10000, "&gt;=4.0")&gt;0, "〇", "×")))</f>
        <v/>
      </c>
      <c r="AE145" t="str">
        <f>IF(OR($A145="", AE$5=""), "", IF(COUNTIFS(【データ】蓄積用!A$2:A$10000, AE$5, 【データ】蓄積用!C$2:C$10000, $A145, 【データ】蓄積用!D$2:D$10000, "&gt;=3000", 【データ】蓄積用!E$2:E$10000, "&gt;=1500")&gt;0, "〇", IF(COUNTIFS(【データ】蓄積用!A$2:A$10000, AE$5, 【データ】蓄積用!C$2:C$10000, $A145, 【データ】蓄積用!Q$2:Q$10000, 1, 【データ】蓄積用!AC$2:AC$10000, "&gt;=4.0")&gt;0, "〇", "×")))</f>
        <v/>
      </c>
      <c r="AF145" t="str">
        <f>IF(OR($A145="", AF$5=""), "", IF(COUNTIFS(【データ】蓄積用!A$2:A$10000, AF$5, 【データ】蓄積用!C$2:C$10000, $A145, 【データ】蓄積用!D$2:D$10000, "&gt;=3000", 【データ】蓄積用!E$2:E$10000, "&gt;=1500")&gt;0, "〇", IF(COUNTIFS(【データ】蓄積用!A$2:A$10000, AF$5, 【データ】蓄積用!C$2:C$10000, $A145, 【データ】蓄積用!Q$2:Q$10000, 1, 【データ】蓄積用!AC$2:AC$10000, "&gt;=4.0")&gt;0, "〇", "×")))</f>
        <v/>
      </c>
      <c r="AG145" t="str">
        <f>IF(OR($A145="", AG$5=""), "", IF(COUNTIFS(【データ】蓄積用!A$2:A$10000, AG$5, 【データ】蓄積用!C$2:C$10000, $A145, 【データ】蓄積用!D$2:D$10000, "&gt;=3000", 【データ】蓄積用!E$2:E$10000, "&gt;=1500")&gt;0, "〇", IF(COUNTIFS(【データ】蓄積用!A$2:A$10000, AG$5, 【データ】蓄積用!C$2:C$10000, $A145, 【データ】蓄積用!Q$2:Q$10000, 1, 【データ】蓄積用!AC$2:AC$10000, "&gt;=4.0")&gt;0, "〇", "×")))</f>
        <v/>
      </c>
      <c r="AH145" t="str">
        <f>IF(OR($A145="", AH$5=""), "", IF(COUNTIFS(【データ】蓄積用!A$2:A$10000, AH$5, 【データ】蓄積用!C$2:C$10000, $A145, 【データ】蓄積用!D$2:D$10000, "&gt;=3000", 【データ】蓄積用!E$2:E$10000, "&gt;=1500")&gt;0, "〇", IF(COUNTIFS(【データ】蓄積用!A$2:A$10000, AH$5, 【データ】蓄積用!C$2:C$10000, $A145, 【データ】蓄積用!Q$2:Q$10000, 1, 【データ】蓄積用!AC$2:AC$10000, "&gt;=4.0")&gt;0, "〇", "×")))</f>
        <v/>
      </c>
      <c r="AI145" t="str">
        <f>IF(OR($A145="", AI$5=""), "", IF(COUNTIFS(【データ】蓄積用!A$2:A$10000, AI$5, 【データ】蓄積用!C$2:C$10000, $A145, 【データ】蓄積用!D$2:D$10000, "&gt;=3000", 【データ】蓄積用!E$2:E$10000, "&gt;=1500")&gt;0, "〇", IF(COUNTIFS(【データ】蓄積用!A$2:A$10000, AI$5, 【データ】蓄積用!C$2:C$10000, $A145, 【データ】蓄積用!Q$2:Q$10000, 1, 【データ】蓄積用!AC$2:AC$10000, "&gt;=4.0")&gt;0, "〇", "×")))</f>
        <v/>
      </c>
      <c r="AJ145" t="str">
        <f>IF(OR($A145="", AJ$5=""), "", IF(COUNTIFS(【データ】蓄積用!A$2:A$10000, AJ$5, 【データ】蓄積用!C$2:C$10000, $A145, 【データ】蓄積用!D$2:D$10000, "&gt;=3000", 【データ】蓄積用!E$2:E$10000, "&gt;=1500")&gt;0, "〇", IF(COUNTIFS(【データ】蓄積用!A$2:A$10000, AJ$5, 【データ】蓄積用!C$2:C$10000, $A145, 【データ】蓄積用!Q$2:Q$10000, 1, 【データ】蓄積用!AC$2:AC$10000, "&gt;=4.0")&gt;0, "〇", "×")))</f>
        <v/>
      </c>
      <c r="AK145" t="str">
        <f>IF(OR($A145="", AK$5=""), "", IF(COUNTIFS(【データ】蓄積用!A$2:A$10000, AK$5, 【データ】蓄積用!C$2:C$10000, $A145, 【データ】蓄積用!D$2:D$10000, "&gt;=3000", 【データ】蓄積用!E$2:E$10000, "&gt;=1500")&gt;0, "〇", IF(COUNTIFS(【データ】蓄積用!A$2:A$10000, AK$5, 【データ】蓄積用!C$2:C$10000, $A145, 【データ】蓄積用!Q$2:Q$10000, 1, 【データ】蓄積用!AC$2:AC$10000, "&gt;=4.0")&gt;0, "〇", "×")))</f>
        <v/>
      </c>
      <c r="AL145" t="str">
        <f>IF(OR($A145="", AL$5=""), "", IF(COUNTIFS(【データ】蓄積用!A$2:A$10000, AL$5, 【データ】蓄積用!C$2:C$10000, $A145, 【データ】蓄積用!D$2:D$10000, "&gt;=3000", 【データ】蓄積用!E$2:E$10000, "&gt;=1500")&gt;0, "〇", IF(COUNTIFS(【データ】蓄積用!A$2:A$10000, AL$5, 【データ】蓄積用!C$2:C$10000, $A145, 【データ】蓄積用!Q$2:Q$10000, 1, 【データ】蓄積用!AC$2:AC$10000, "&gt;=4.0")&gt;0, "〇", "×")))</f>
        <v/>
      </c>
      <c r="AM145" t="str">
        <f>IF(OR($A145="", AM$5=""), "", IF(COUNTIFS(【データ】蓄積用!A$2:A$10000, AM$5, 【データ】蓄積用!C$2:C$10000, $A145, 【データ】蓄積用!D$2:D$10000, "&gt;=3000", 【データ】蓄積用!E$2:E$10000, "&gt;=1500")&gt;0, "〇", IF(COUNTIFS(【データ】蓄積用!A$2:A$10000, AM$5, 【データ】蓄積用!C$2:C$10000, $A145, 【データ】蓄積用!Q$2:Q$10000, 1, 【データ】蓄積用!AC$2:AC$10000, "&gt;=4.0")&gt;0, "〇", "×")))</f>
        <v/>
      </c>
      <c r="AN145" t="str">
        <f>IF(OR($A145="", AN$5=""), "", IF(COUNTIFS(【データ】蓄積用!A$2:A$10000, AN$5, 【データ】蓄積用!C$2:C$10000, $A145, 【データ】蓄積用!D$2:D$10000, "&gt;=3000", 【データ】蓄積用!E$2:E$10000, "&gt;=1500")&gt;0, "〇", IF(COUNTIFS(【データ】蓄積用!A$2:A$10000, AN$5, 【データ】蓄積用!C$2:C$10000, $A145, 【データ】蓄積用!Q$2:Q$10000, 1, 【データ】蓄積用!AC$2:AC$10000, "&gt;=4.0")&gt;0, "〇", "×")))</f>
        <v/>
      </c>
      <c r="AO145" t="str">
        <f>IF(OR($A145="", AO$5=""), "", IF(COUNTIFS(【データ】蓄積用!A$2:A$10000, AO$5, 【データ】蓄積用!C$2:C$10000, $A145, 【データ】蓄積用!D$2:D$10000, "&gt;=3000", 【データ】蓄積用!E$2:E$10000, "&gt;=1500")&gt;0, "〇", IF(COUNTIFS(【データ】蓄積用!A$2:A$10000, AO$5, 【データ】蓄積用!C$2:C$10000, $A145, 【データ】蓄積用!Q$2:Q$10000, 1, 【データ】蓄積用!AC$2:AC$10000, "&gt;=4.0")&gt;0, "〇", "×")))</f>
        <v/>
      </c>
      <c r="AP145" t="str">
        <f>IF(OR($A145="", AP$5=""), "", IF(COUNTIFS(【データ】蓄積用!A$2:A$10000, AP$5, 【データ】蓄積用!C$2:C$10000, $A145, 【データ】蓄積用!D$2:D$10000, "&gt;=3000", 【データ】蓄積用!E$2:E$10000, "&gt;=1500")&gt;0, "〇", IF(COUNTIFS(【データ】蓄積用!A$2:A$10000, AP$5, 【データ】蓄積用!C$2:C$10000, $A145, 【データ】蓄積用!Q$2:Q$10000, 1, 【データ】蓄積用!AC$2:AC$10000, "&gt;=4.0")&gt;0, "〇", "×")))</f>
        <v/>
      </c>
      <c r="AQ145" t="str">
        <f>IF(OR($A145="", AQ$5=""), "", IF(COUNTIFS(【データ】蓄積用!A$2:A$10000, AQ$5, 【データ】蓄積用!C$2:C$10000, $A145, 【データ】蓄積用!D$2:D$10000, "&gt;=3000", 【データ】蓄積用!E$2:E$10000, "&gt;=1500")&gt;0, "〇", IF(COUNTIFS(【データ】蓄積用!A$2:A$10000, AQ$5, 【データ】蓄積用!C$2:C$10000, $A145, 【データ】蓄積用!Q$2:Q$10000, 1, 【データ】蓄積用!AC$2:AC$10000, "&gt;=4.0")&gt;0, "〇", "×")))</f>
        <v/>
      </c>
      <c r="AR145" t="str">
        <f>IF(OR($A145="", AR$5=""), "", IF(COUNTIFS(【データ】蓄積用!A$2:A$10000, AR$5, 【データ】蓄積用!C$2:C$10000, $A145, 【データ】蓄積用!D$2:D$10000, "&gt;=3000", 【データ】蓄積用!E$2:E$10000, "&gt;=1500")&gt;0, "〇", IF(COUNTIFS(【データ】蓄積用!A$2:A$10000, AR$5, 【データ】蓄積用!C$2:C$10000, $A145, 【データ】蓄積用!Q$2:Q$10000, 1, 【データ】蓄積用!AC$2:AC$10000, "&gt;=4.0")&gt;0, "〇", "×")))</f>
        <v/>
      </c>
      <c r="AS145" t="str">
        <f>IF(OR($A145="", AS$5=""), "", IF(COUNTIFS(【データ】蓄積用!A$2:A$10000, AS$5, 【データ】蓄積用!C$2:C$10000, $A145, 【データ】蓄積用!D$2:D$10000, "&gt;=3000", 【データ】蓄積用!E$2:E$10000, "&gt;=1500")&gt;0, "〇", IF(COUNTIFS(【データ】蓄積用!A$2:A$10000, AS$5, 【データ】蓄積用!C$2:C$10000, $A145, 【データ】蓄積用!Q$2:Q$10000, 1, 【データ】蓄積用!AC$2:AC$10000, "&gt;=4.0")&gt;0, "〇", "×")))</f>
        <v/>
      </c>
      <c r="AT145" t="str">
        <f>IF(OR($A145="", AT$5=""), "", IF(COUNTIFS(【データ】蓄積用!A$2:A$10000, AT$5, 【データ】蓄積用!C$2:C$10000, $A145, 【データ】蓄積用!D$2:D$10000, "&gt;=3000", 【データ】蓄積用!E$2:E$10000, "&gt;=1500")&gt;0, "〇", IF(COUNTIFS(【データ】蓄積用!A$2:A$10000, AT$5, 【データ】蓄積用!C$2:C$10000, $A145, 【データ】蓄積用!Q$2:Q$10000, 1, 【データ】蓄積用!AC$2:AC$10000, "&gt;=4.0")&gt;0, "〇", "×")))</f>
        <v/>
      </c>
      <c r="AU145" t="str">
        <f>IF(OR($A145="", AU$5=""), "", IF(COUNTIFS(【データ】蓄積用!A$2:A$10000, AU$5, 【データ】蓄積用!C$2:C$10000, $A145, 【データ】蓄積用!D$2:D$10000, "&gt;=3000", 【データ】蓄積用!E$2:E$10000, "&gt;=1500")&gt;0, "〇", IF(COUNTIFS(【データ】蓄積用!A$2:A$10000, AU$5, 【データ】蓄積用!C$2:C$10000, $A145, 【データ】蓄積用!Q$2:Q$10000, 1, 【データ】蓄積用!AC$2:AC$10000, "&gt;=4.0")&gt;0, "〇", "×")))</f>
        <v/>
      </c>
      <c r="AV145" t="str">
        <f>IF(OR($A145="", AV$5=""), "", IF(COUNTIFS(【データ】蓄積用!A$2:A$10000, AV$5, 【データ】蓄積用!C$2:C$10000, $A145, 【データ】蓄積用!D$2:D$10000, "&gt;=3000", 【データ】蓄積用!E$2:E$10000, "&gt;=1500")&gt;0, "〇", IF(COUNTIFS(【データ】蓄積用!A$2:A$10000, AV$5, 【データ】蓄積用!C$2:C$10000, $A145, 【データ】蓄積用!Q$2:Q$10000, 1, 【データ】蓄積用!AC$2:AC$10000, "&gt;=4.0")&gt;0, "〇", "×")))</f>
        <v/>
      </c>
      <c r="AW145" t="str">
        <f>IF(OR($A145="", AW$5=""), "", IF(COUNTIFS(【データ】蓄積用!A$2:A$10000, AW$5, 【データ】蓄積用!C$2:C$10000, $A145, 【データ】蓄積用!D$2:D$10000, "&gt;=3000", 【データ】蓄積用!E$2:E$10000, "&gt;=1500")&gt;0, "〇", IF(COUNTIFS(【データ】蓄積用!A$2:A$10000, AW$5, 【データ】蓄積用!C$2:C$10000, $A145, 【データ】蓄積用!Q$2:Q$10000, 1, 【データ】蓄積用!AC$2:AC$10000, "&gt;=4.0")&gt;0, "〇", "×")))</f>
        <v/>
      </c>
      <c r="AX145" t="str">
        <f>IF(OR($A145="", AX$5=""), "", IF(COUNTIFS(【データ】蓄積用!A$2:A$10000, AX$5, 【データ】蓄積用!C$2:C$10000, $A145, 【データ】蓄積用!D$2:D$10000, "&gt;=3000", 【データ】蓄積用!E$2:E$10000, "&gt;=1500")&gt;0, "〇", IF(COUNTIFS(【データ】蓄積用!A$2:A$10000, AX$5, 【データ】蓄積用!C$2:C$10000, $A145, 【データ】蓄積用!Q$2:Q$10000, 1, 【データ】蓄積用!AC$2:AC$10000, "&gt;=4.0")&gt;0, "〇", "×")))</f>
        <v/>
      </c>
      <c r="AY145" t="str">
        <f>IF(OR($A145="", AY$5=""), "", IF(COUNTIFS(【データ】蓄積用!A$2:A$10000, AY$5, 【データ】蓄積用!C$2:C$10000, $A145, 【データ】蓄積用!D$2:D$10000, "&gt;=3000", 【データ】蓄積用!E$2:E$10000, "&gt;=1500")&gt;0, "〇", IF(COUNTIFS(【データ】蓄積用!A$2:A$10000, AY$5, 【データ】蓄積用!C$2:C$10000, $A145, 【データ】蓄積用!Q$2:Q$10000, 1, 【データ】蓄積用!AC$2:AC$10000, "&gt;=4.0")&gt;0, "〇", "×")))</f>
        <v/>
      </c>
    </row>
    <row r="146" spans="2:51">
      <c r="B146" t="str">
        <f>IF(OR($A146="", B$5=""), "", IF(COUNTIFS(【データ】蓄積用!A$2:A$10000, B$5, 【データ】蓄積用!C$2:C$10000, $A146, 【データ】蓄積用!D$2:D$10000, "&gt;=3000", 【データ】蓄積用!E$2:E$10000, "&gt;=1500")&gt;0, "〇", IF(COUNTIFS(【データ】蓄積用!A$2:A$10000, B$5, 【データ】蓄積用!C$2:C$10000, $A146, 【データ】蓄積用!Q$2:Q$10000, 1, 【データ】蓄積用!AC$2:AC$10000, "&gt;=4.0")&gt;0, "〇", "×")))</f>
        <v/>
      </c>
      <c r="C146" t="str">
        <f>IF(OR($A146="", C$5=""), "", IF(COUNTIFS(【データ】蓄積用!A$2:A$10000, C$5, 【データ】蓄積用!C$2:C$10000, $A146, 【データ】蓄積用!D$2:D$10000, "&gt;=3000", 【データ】蓄積用!E$2:E$10000, "&gt;=1500")&gt;0, "〇", IF(COUNTIFS(【データ】蓄積用!A$2:A$10000, C$5, 【データ】蓄積用!C$2:C$10000, $A146, 【データ】蓄積用!Q$2:Q$10000, 1, 【データ】蓄積用!AC$2:AC$10000, "&gt;=4.0")&gt;0, "〇", "×")))</f>
        <v/>
      </c>
      <c r="D146" t="str">
        <f>IF(OR($A146="", D$5=""), "", IF(COUNTIFS(【データ】蓄積用!A$2:A$10000, D$5, 【データ】蓄積用!C$2:C$10000, $A146, 【データ】蓄積用!D$2:D$10000, "&gt;=3000", 【データ】蓄積用!E$2:E$10000, "&gt;=1500")&gt;0, "〇", IF(COUNTIFS(【データ】蓄積用!A$2:A$10000, D$5, 【データ】蓄積用!C$2:C$10000, $A146, 【データ】蓄積用!Q$2:Q$10000, 1, 【データ】蓄積用!AC$2:AC$10000, "&gt;=4.0")&gt;0, "〇", "×")))</f>
        <v/>
      </c>
      <c r="E146" t="str">
        <f>IF(OR($A146="", E$5=""), "", IF(COUNTIFS(【データ】蓄積用!A$2:A$10000, E$5, 【データ】蓄積用!C$2:C$10000, $A146, 【データ】蓄積用!D$2:D$10000, "&gt;=3000", 【データ】蓄積用!E$2:E$10000, "&gt;=1500")&gt;0, "〇", IF(COUNTIFS(【データ】蓄積用!A$2:A$10000, E$5, 【データ】蓄積用!C$2:C$10000, $A146, 【データ】蓄積用!Q$2:Q$10000, 1, 【データ】蓄積用!AC$2:AC$10000, "&gt;=4.0")&gt;0, "〇", "×")))</f>
        <v/>
      </c>
      <c r="F146" t="str">
        <f>IF(OR($A146="", F$5=""), "", IF(COUNTIFS(【データ】蓄積用!A$2:A$10000, F$5, 【データ】蓄積用!C$2:C$10000, $A146, 【データ】蓄積用!D$2:D$10000, "&gt;=3000", 【データ】蓄積用!E$2:E$10000, "&gt;=1500")&gt;0, "〇", IF(COUNTIFS(【データ】蓄積用!A$2:A$10000, F$5, 【データ】蓄積用!C$2:C$10000, $A146, 【データ】蓄積用!Q$2:Q$10000, 1, 【データ】蓄積用!AC$2:AC$10000, "&gt;=4.0")&gt;0, "〇", "×")))</f>
        <v/>
      </c>
      <c r="G146" t="str">
        <f>IF(OR($A146="", G$5=""), "", IF(COUNTIFS(【データ】蓄積用!A$2:A$10000, G$5, 【データ】蓄積用!C$2:C$10000, $A146, 【データ】蓄積用!D$2:D$10000, "&gt;=3000", 【データ】蓄積用!E$2:E$10000, "&gt;=1500")&gt;0, "〇", IF(COUNTIFS(【データ】蓄積用!A$2:A$10000, G$5, 【データ】蓄積用!C$2:C$10000, $A146, 【データ】蓄積用!Q$2:Q$10000, 1, 【データ】蓄積用!AC$2:AC$10000, "&gt;=4.0")&gt;0, "〇", "×")))</f>
        <v/>
      </c>
      <c r="H146" t="str">
        <f>IF(OR($A146="", H$5=""), "", IF(COUNTIFS(【データ】蓄積用!A$2:A$10000, H$5, 【データ】蓄積用!C$2:C$10000, $A146, 【データ】蓄積用!D$2:D$10000, "&gt;=3000", 【データ】蓄積用!E$2:E$10000, "&gt;=1500")&gt;0, "〇", IF(COUNTIFS(【データ】蓄積用!A$2:A$10000, H$5, 【データ】蓄積用!C$2:C$10000, $A146, 【データ】蓄積用!Q$2:Q$10000, 1, 【データ】蓄積用!AC$2:AC$10000, "&gt;=4.0")&gt;0, "〇", "×")))</f>
        <v/>
      </c>
      <c r="I146" t="str">
        <f>IF(OR($A146="", I$5=""), "", IF(COUNTIFS(【データ】蓄積用!A$2:A$10000, I$5, 【データ】蓄積用!C$2:C$10000, $A146, 【データ】蓄積用!D$2:D$10000, "&gt;=3000", 【データ】蓄積用!E$2:E$10000, "&gt;=1500")&gt;0, "〇", IF(COUNTIFS(【データ】蓄積用!A$2:A$10000, I$5, 【データ】蓄積用!C$2:C$10000, $A146, 【データ】蓄積用!Q$2:Q$10000, 1, 【データ】蓄積用!AC$2:AC$10000, "&gt;=4.0")&gt;0, "〇", "×")))</f>
        <v/>
      </c>
      <c r="J146" t="str">
        <f>IF(OR($A146="", J$5=""), "", IF(COUNTIFS(【データ】蓄積用!A$2:A$10000, J$5, 【データ】蓄積用!C$2:C$10000, $A146, 【データ】蓄積用!D$2:D$10000, "&gt;=3000", 【データ】蓄積用!E$2:E$10000, "&gt;=1500")&gt;0, "〇", IF(COUNTIFS(【データ】蓄積用!A$2:A$10000, J$5, 【データ】蓄積用!C$2:C$10000, $A146, 【データ】蓄積用!Q$2:Q$10000, 1, 【データ】蓄積用!AC$2:AC$10000, "&gt;=4.0")&gt;0, "〇", "×")))</f>
        <v/>
      </c>
      <c r="K146" t="str">
        <f>IF(OR($A146="", K$5=""), "", IF(COUNTIFS(【データ】蓄積用!A$2:A$10000, K$5, 【データ】蓄積用!C$2:C$10000, $A146, 【データ】蓄積用!D$2:D$10000, "&gt;=3000", 【データ】蓄積用!E$2:E$10000, "&gt;=1500")&gt;0, "〇", IF(COUNTIFS(【データ】蓄積用!A$2:A$10000, K$5, 【データ】蓄積用!C$2:C$10000, $A146, 【データ】蓄積用!Q$2:Q$10000, 1, 【データ】蓄積用!AC$2:AC$10000, "&gt;=4.0")&gt;0, "〇", "×")))</f>
        <v/>
      </c>
      <c r="L146" t="str">
        <f>IF(OR($A146="", L$5=""), "", IF(COUNTIFS(【データ】蓄積用!A$2:A$10000, L$5, 【データ】蓄積用!C$2:C$10000, $A146, 【データ】蓄積用!D$2:D$10000, "&gt;=3000", 【データ】蓄積用!E$2:E$10000, "&gt;=1500")&gt;0, "〇", IF(COUNTIFS(【データ】蓄積用!A$2:A$10000, L$5, 【データ】蓄積用!C$2:C$10000, $A146, 【データ】蓄積用!Q$2:Q$10000, 1, 【データ】蓄積用!AC$2:AC$10000, "&gt;=4.0")&gt;0, "〇", "×")))</f>
        <v/>
      </c>
      <c r="M146" t="str">
        <f>IF(OR($A146="", M$5=""), "", IF(COUNTIFS(【データ】蓄積用!A$2:A$10000, M$5, 【データ】蓄積用!C$2:C$10000, $A146, 【データ】蓄積用!D$2:D$10000, "&gt;=3000", 【データ】蓄積用!E$2:E$10000, "&gt;=1500")&gt;0, "〇", IF(COUNTIFS(【データ】蓄積用!A$2:A$10000, M$5, 【データ】蓄積用!C$2:C$10000, $A146, 【データ】蓄積用!Q$2:Q$10000, 1, 【データ】蓄積用!AC$2:AC$10000, "&gt;=4.0")&gt;0, "〇", "×")))</f>
        <v/>
      </c>
      <c r="N146" t="str">
        <f>IF(OR($A146="", N$5=""), "", IF(COUNTIFS(【データ】蓄積用!A$2:A$10000, N$5, 【データ】蓄積用!C$2:C$10000, $A146, 【データ】蓄積用!D$2:D$10000, "&gt;=3000", 【データ】蓄積用!E$2:E$10000, "&gt;=1500")&gt;0, "〇", IF(COUNTIFS(【データ】蓄積用!A$2:A$10000, N$5, 【データ】蓄積用!C$2:C$10000, $A146, 【データ】蓄積用!Q$2:Q$10000, 1, 【データ】蓄積用!AC$2:AC$10000, "&gt;=4.0")&gt;0, "〇", "×")))</f>
        <v/>
      </c>
      <c r="O146" t="str">
        <f>IF(OR($A146="", O$5=""), "", IF(COUNTIFS(【データ】蓄積用!A$2:A$10000, O$5, 【データ】蓄積用!C$2:C$10000, $A146, 【データ】蓄積用!D$2:D$10000, "&gt;=3000", 【データ】蓄積用!E$2:E$10000, "&gt;=1500")&gt;0, "〇", IF(COUNTIFS(【データ】蓄積用!A$2:A$10000, O$5, 【データ】蓄積用!C$2:C$10000, $A146, 【データ】蓄積用!Q$2:Q$10000, 1, 【データ】蓄積用!AC$2:AC$10000, "&gt;=4.0")&gt;0, "〇", "×")))</f>
        <v/>
      </c>
      <c r="P146" t="str">
        <f>IF(OR($A146="", P$5=""), "", IF(COUNTIFS(【データ】蓄積用!A$2:A$10000, P$5, 【データ】蓄積用!C$2:C$10000, $A146, 【データ】蓄積用!D$2:D$10000, "&gt;=3000", 【データ】蓄積用!E$2:E$10000, "&gt;=1500")&gt;0, "〇", IF(COUNTIFS(【データ】蓄積用!A$2:A$10000, P$5, 【データ】蓄積用!C$2:C$10000, $A146, 【データ】蓄積用!Q$2:Q$10000, 1, 【データ】蓄積用!AC$2:AC$10000, "&gt;=4.0")&gt;0, "〇", "×")))</f>
        <v/>
      </c>
      <c r="Q146" t="str">
        <f>IF(OR($A146="", Q$5=""), "", IF(COUNTIFS(【データ】蓄積用!A$2:A$10000, Q$5, 【データ】蓄積用!C$2:C$10000, $A146, 【データ】蓄積用!D$2:D$10000, "&gt;=3000", 【データ】蓄積用!E$2:E$10000, "&gt;=1500")&gt;0, "〇", IF(COUNTIFS(【データ】蓄積用!A$2:A$10000, Q$5, 【データ】蓄積用!C$2:C$10000, $A146, 【データ】蓄積用!Q$2:Q$10000, 1, 【データ】蓄積用!AC$2:AC$10000, "&gt;=4.0")&gt;0, "〇", "×")))</f>
        <v/>
      </c>
      <c r="R146" t="str">
        <f>IF(OR($A146="", R$5=""), "", IF(COUNTIFS(【データ】蓄積用!A$2:A$10000, R$5, 【データ】蓄積用!C$2:C$10000, $A146, 【データ】蓄積用!D$2:D$10000, "&gt;=3000", 【データ】蓄積用!E$2:E$10000, "&gt;=1500")&gt;0, "〇", IF(COUNTIFS(【データ】蓄積用!A$2:A$10000, R$5, 【データ】蓄積用!C$2:C$10000, $A146, 【データ】蓄積用!Q$2:Q$10000, 1, 【データ】蓄積用!AC$2:AC$10000, "&gt;=4.0")&gt;0, "〇", "×")))</f>
        <v/>
      </c>
      <c r="S146" t="str">
        <f>IF(OR($A146="", S$5=""), "", IF(COUNTIFS(【データ】蓄積用!A$2:A$10000, S$5, 【データ】蓄積用!C$2:C$10000, $A146, 【データ】蓄積用!D$2:D$10000, "&gt;=3000", 【データ】蓄積用!E$2:E$10000, "&gt;=1500")&gt;0, "〇", IF(COUNTIFS(【データ】蓄積用!A$2:A$10000, S$5, 【データ】蓄積用!C$2:C$10000, $A146, 【データ】蓄積用!Q$2:Q$10000, 1, 【データ】蓄積用!AC$2:AC$10000, "&gt;=4.0")&gt;0, "〇", "×")))</f>
        <v/>
      </c>
      <c r="T146" t="str">
        <f>IF(OR($A146="", T$5=""), "", IF(COUNTIFS(【データ】蓄積用!A$2:A$10000, T$5, 【データ】蓄積用!C$2:C$10000, $A146, 【データ】蓄積用!D$2:D$10000, "&gt;=3000", 【データ】蓄積用!E$2:E$10000, "&gt;=1500")&gt;0, "〇", IF(COUNTIFS(【データ】蓄積用!A$2:A$10000, T$5, 【データ】蓄積用!C$2:C$10000, $A146, 【データ】蓄積用!Q$2:Q$10000, 1, 【データ】蓄積用!AC$2:AC$10000, "&gt;=4.0")&gt;0, "〇", "×")))</f>
        <v/>
      </c>
      <c r="U146" t="str">
        <f>IF(OR($A146="", U$5=""), "", IF(COUNTIFS(【データ】蓄積用!A$2:A$10000, U$5, 【データ】蓄積用!C$2:C$10000, $A146, 【データ】蓄積用!D$2:D$10000, "&gt;=3000", 【データ】蓄積用!E$2:E$10000, "&gt;=1500")&gt;0, "〇", IF(COUNTIFS(【データ】蓄積用!A$2:A$10000, U$5, 【データ】蓄積用!C$2:C$10000, $A146, 【データ】蓄積用!Q$2:Q$10000, 1, 【データ】蓄積用!AC$2:AC$10000, "&gt;=4.0")&gt;0, "〇", "×")))</f>
        <v/>
      </c>
      <c r="V146" t="str">
        <f>IF(OR($A146="", V$5=""), "", IF(COUNTIFS(【データ】蓄積用!A$2:A$10000, V$5, 【データ】蓄積用!C$2:C$10000, $A146, 【データ】蓄積用!D$2:D$10000, "&gt;=3000", 【データ】蓄積用!E$2:E$10000, "&gt;=1500")&gt;0, "〇", IF(COUNTIFS(【データ】蓄積用!A$2:A$10000, V$5, 【データ】蓄積用!C$2:C$10000, $A146, 【データ】蓄積用!Q$2:Q$10000, 1, 【データ】蓄積用!AC$2:AC$10000, "&gt;=4.0")&gt;0, "〇", "×")))</f>
        <v/>
      </c>
      <c r="W146" t="str">
        <f>IF(OR($A146="", W$5=""), "", IF(COUNTIFS(【データ】蓄積用!A$2:A$10000, W$5, 【データ】蓄積用!C$2:C$10000, $A146, 【データ】蓄積用!D$2:D$10000, "&gt;=3000", 【データ】蓄積用!E$2:E$10000, "&gt;=1500")&gt;0, "〇", IF(COUNTIFS(【データ】蓄積用!A$2:A$10000, W$5, 【データ】蓄積用!C$2:C$10000, $A146, 【データ】蓄積用!Q$2:Q$10000, 1, 【データ】蓄積用!AC$2:AC$10000, "&gt;=4.0")&gt;0, "〇", "×")))</f>
        <v/>
      </c>
      <c r="X146" t="str">
        <f>IF(OR($A146="", X$5=""), "", IF(COUNTIFS(【データ】蓄積用!A$2:A$10000, X$5, 【データ】蓄積用!C$2:C$10000, $A146, 【データ】蓄積用!D$2:D$10000, "&gt;=3000", 【データ】蓄積用!E$2:E$10000, "&gt;=1500")&gt;0, "〇", IF(COUNTIFS(【データ】蓄積用!A$2:A$10000, X$5, 【データ】蓄積用!C$2:C$10000, $A146, 【データ】蓄積用!Q$2:Q$10000, 1, 【データ】蓄積用!AC$2:AC$10000, "&gt;=4.0")&gt;0, "〇", "×")))</f>
        <v/>
      </c>
      <c r="Y146" t="str">
        <f>IF(OR($A146="", Y$5=""), "", IF(COUNTIFS(【データ】蓄積用!A$2:A$10000, Y$5, 【データ】蓄積用!C$2:C$10000, $A146, 【データ】蓄積用!D$2:D$10000, "&gt;=3000", 【データ】蓄積用!E$2:E$10000, "&gt;=1500")&gt;0, "〇", IF(COUNTIFS(【データ】蓄積用!A$2:A$10000, Y$5, 【データ】蓄積用!C$2:C$10000, $A146, 【データ】蓄積用!Q$2:Q$10000, 1, 【データ】蓄積用!AC$2:AC$10000, "&gt;=4.0")&gt;0, "〇", "×")))</f>
        <v/>
      </c>
      <c r="Z146" t="str">
        <f>IF(OR($A146="", Z$5=""), "", IF(COUNTIFS(【データ】蓄積用!A$2:A$10000, Z$5, 【データ】蓄積用!C$2:C$10000, $A146, 【データ】蓄積用!D$2:D$10000, "&gt;=3000", 【データ】蓄積用!E$2:E$10000, "&gt;=1500")&gt;0, "〇", IF(COUNTIFS(【データ】蓄積用!A$2:A$10000, Z$5, 【データ】蓄積用!C$2:C$10000, $A146, 【データ】蓄積用!Q$2:Q$10000, 1, 【データ】蓄積用!AC$2:AC$10000, "&gt;=4.0")&gt;0, "〇", "×")))</f>
        <v/>
      </c>
      <c r="AA146" t="str">
        <f>IF(OR($A146="", AA$5=""), "", IF(COUNTIFS(【データ】蓄積用!A$2:A$10000, AA$5, 【データ】蓄積用!C$2:C$10000, $A146, 【データ】蓄積用!D$2:D$10000, "&gt;=3000", 【データ】蓄積用!E$2:E$10000, "&gt;=1500")&gt;0, "〇", IF(COUNTIFS(【データ】蓄積用!A$2:A$10000, AA$5, 【データ】蓄積用!C$2:C$10000, $A146, 【データ】蓄積用!Q$2:Q$10000, 1, 【データ】蓄積用!AC$2:AC$10000, "&gt;=4.0")&gt;0, "〇", "×")))</f>
        <v/>
      </c>
      <c r="AB146" t="str">
        <f>IF(OR($A146="", AB$5=""), "", IF(COUNTIFS(【データ】蓄積用!A$2:A$10000, AB$5, 【データ】蓄積用!C$2:C$10000, $A146, 【データ】蓄積用!D$2:D$10000, "&gt;=3000", 【データ】蓄積用!E$2:E$10000, "&gt;=1500")&gt;0, "〇", IF(COUNTIFS(【データ】蓄積用!A$2:A$10000, AB$5, 【データ】蓄積用!C$2:C$10000, $A146, 【データ】蓄積用!Q$2:Q$10000, 1, 【データ】蓄積用!AC$2:AC$10000, "&gt;=4.0")&gt;0, "〇", "×")))</f>
        <v/>
      </c>
      <c r="AC146" t="str">
        <f>IF(OR($A146="", AC$5=""), "", IF(COUNTIFS(【データ】蓄積用!A$2:A$10000, AC$5, 【データ】蓄積用!C$2:C$10000, $A146, 【データ】蓄積用!D$2:D$10000, "&gt;=3000", 【データ】蓄積用!E$2:E$10000, "&gt;=1500")&gt;0, "〇", IF(COUNTIFS(【データ】蓄積用!A$2:A$10000, AC$5, 【データ】蓄積用!C$2:C$10000, $A146, 【データ】蓄積用!Q$2:Q$10000, 1, 【データ】蓄積用!AC$2:AC$10000, "&gt;=4.0")&gt;0, "〇", "×")))</f>
        <v/>
      </c>
      <c r="AD146" t="str">
        <f>IF(OR($A146="", AD$5=""), "", IF(COUNTIFS(【データ】蓄積用!A$2:A$10000, AD$5, 【データ】蓄積用!C$2:C$10000, $A146, 【データ】蓄積用!D$2:D$10000, "&gt;=3000", 【データ】蓄積用!E$2:E$10000, "&gt;=1500")&gt;0, "〇", IF(COUNTIFS(【データ】蓄積用!A$2:A$10000, AD$5, 【データ】蓄積用!C$2:C$10000, $A146, 【データ】蓄積用!Q$2:Q$10000, 1, 【データ】蓄積用!AC$2:AC$10000, "&gt;=4.0")&gt;0, "〇", "×")))</f>
        <v/>
      </c>
      <c r="AE146" t="str">
        <f>IF(OR($A146="", AE$5=""), "", IF(COUNTIFS(【データ】蓄積用!A$2:A$10000, AE$5, 【データ】蓄積用!C$2:C$10000, $A146, 【データ】蓄積用!D$2:D$10000, "&gt;=3000", 【データ】蓄積用!E$2:E$10000, "&gt;=1500")&gt;0, "〇", IF(COUNTIFS(【データ】蓄積用!A$2:A$10000, AE$5, 【データ】蓄積用!C$2:C$10000, $A146, 【データ】蓄積用!Q$2:Q$10000, 1, 【データ】蓄積用!AC$2:AC$10000, "&gt;=4.0")&gt;0, "〇", "×")))</f>
        <v/>
      </c>
      <c r="AF146" t="str">
        <f>IF(OR($A146="", AF$5=""), "", IF(COUNTIFS(【データ】蓄積用!A$2:A$10000, AF$5, 【データ】蓄積用!C$2:C$10000, $A146, 【データ】蓄積用!D$2:D$10000, "&gt;=3000", 【データ】蓄積用!E$2:E$10000, "&gt;=1500")&gt;0, "〇", IF(COUNTIFS(【データ】蓄積用!A$2:A$10000, AF$5, 【データ】蓄積用!C$2:C$10000, $A146, 【データ】蓄積用!Q$2:Q$10000, 1, 【データ】蓄積用!AC$2:AC$10000, "&gt;=4.0")&gt;0, "〇", "×")))</f>
        <v/>
      </c>
      <c r="AG146" t="str">
        <f>IF(OR($A146="", AG$5=""), "", IF(COUNTIFS(【データ】蓄積用!A$2:A$10000, AG$5, 【データ】蓄積用!C$2:C$10000, $A146, 【データ】蓄積用!D$2:D$10000, "&gt;=3000", 【データ】蓄積用!E$2:E$10000, "&gt;=1500")&gt;0, "〇", IF(COUNTIFS(【データ】蓄積用!A$2:A$10000, AG$5, 【データ】蓄積用!C$2:C$10000, $A146, 【データ】蓄積用!Q$2:Q$10000, 1, 【データ】蓄積用!AC$2:AC$10000, "&gt;=4.0")&gt;0, "〇", "×")))</f>
        <v/>
      </c>
      <c r="AH146" t="str">
        <f>IF(OR($A146="", AH$5=""), "", IF(COUNTIFS(【データ】蓄積用!A$2:A$10000, AH$5, 【データ】蓄積用!C$2:C$10000, $A146, 【データ】蓄積用!D$2:D$10000, "&gt;=3000", 【データ】蓄積用!E$2:E$10000, "&gt;=1500")&gt;0, "〇", IF(COUNTIFS(【データ】蓄積用!A$2:A$10000, AH$5, 【データ】蓄積用!C$2:C$10000, $A146, 【データ】蓄積用!Q$2:Q$10000, 1, 【データ】蓄積用!AC$2:AC$10000, "&gt;=4.0")&gt;0, "〇", "×")))</f>
        <v/>
      </c>
      <c r="AI146" t="str">
        <f>IF(OR($A146="", AI$5=""), "", IF(COUNTIFS(【データ】蓄積用!A$2:A$10000, AI$5, 【データ】蓄積用!C$2:C$10000, $A146, 【データ】蓄積用!D$2:D$10000, "&gt;=3000", 【データ】蓄積用!E$2:E$10000, "&gt;=1500")&gt;0, "〇", IF(COUNTIFS(【データ】蓄積用!A$2:A$10000, AI$5, 【データ】蓄積用!C$2:C$10000, $A146, 【データ】蓄積用!Q$2:Q$10000, 1, 【データ】蓄積用!AC$2:AC$10000, "&gt;=4.0")&gt;0, "〇", "×")))</f>
        <v/>
      </c>
      <c r="AJ146" t="str">
        <f>IF(OR($A146="", AJ$5=""), "", IF(COUNTIFS(【データ】蓄積用!A$2:A$10000, AJ$5, 【データ】蓄積用!C$2:C$10000, $A146, 【データ】蓄積用!D$2:D$10000, "&gt;=3000", 【データ】蓄積用!E$2:E$10000, "&gt;=1500")&gt;0, "〇", IF(COUNTIFS(【データ】蓄積用!A$2:A$10000, AJ$5, 【データ】蓄積用!C$2:C$10000, $A146, 【データ】蓄積用!Q$2:Q$10000, 1, 【データ】蓄積用!AC$2:AC$10000, "&gt;=4.0")&gt;0, "〇", "×")))</f>
        <v/>
      </c>
      <c r="AK146" t="str">
        <f>IF(OR($A146="", AK$5=""), "", IF(COUNTIFS(【データ】蓄積用!A$2:A$10000, AK$5, 【データ】蓄積用!C$2:C$10000, $A146, 【データ】蓄積用!D$2:D$10000, "&gt;=3000", 【データ】蓄積用!E$2:E$10000, "&gt;=1500")&gt;0, "〇", IF(COUNTIFS(【データ】蓄積用!A$2:A$10000, AK$5, 【データ】蓄積用!C$2:C$10000, $A146, 【データ】蓄積用!Q$2:Q$10000, 1, 【データ】蓄積用!AC$2:AC$10000, "&gt;=4.0")&gt;0, "〇", "×")))</f>
        <v/>
      </c>
      <c r="AL146" t="str">
        <f>IF(OR($A146="", AL$5=""), "", IF(COUNTIFS(【データ】蓄積用!A$2:A$10000, AL$5, 【データ】蓄積用!C$2:C$10000, $A146, 【データ】蓄積用!D$2:D$10000, "&gt;=3000", 【データ】蓄積用!E$2:E$10000, "&gt;=1500")&gt;0, "〇", IF(COUNTIFS(【データ】蓄積用!A$2:A$10000, AL$5, 【データ】蓄積用!C$2:C$10000, $A146, 【データ】蓄積用!Q$2:Q$10000, 1, 【データ】蓄積用!AC$2:AC$10000, "&gt;=4.0")&gt;0, "〇", "×")))</f>
        <v/>
      </c>
      <c r="AM146" t="str">
        <f>IF(OR($A146="", AM$5=""), "", IF(COUNTIFS(【データ】蓄積用!A$2:A$10000, AM$5, 【データ】蓄積用!C$2:C$10000, $A146, 【データ】蓄積用!D$2:D$10000, "&gt;=3000", 【データ】蓄積用!E$2:E$10000, "&gt;=1500")&gt;0, "〇", IF(COUNTIFS(【データ】蓄積用!A$2:A$10000, AM$5, 【データ】蓄積用!C$2:C$10000, $A146, 【データ】蓄積用!Q$2:Q$10000, 1, 【データ】蓄積用!AC$2:AC$10000, "&gt;=4.0")&gt;0, "〇", "×")))</f>
        <v/>
      </c>
      <c r="AN146" t="str">
        <f>IF(OR($A146="", AN$5=""), "", IF(COUNTIFS(【データ】蓄積用!A$2:A$10000, AN$5, 【データ】蓄積用!C$2:C$10000, $A146, 【データ】蓄積用!D$2:D$10000, "&gt;=3000", 【データ】蓄積用!E$2:E$10000, "&gt;=1500")&gt;0, "〇", IF(COUNTIFS(【データ】蓄積用!A$2:A$10000, AN$5, 【データ】蓄積用!C$2:C$10000, $A146, 【データ】蓄積用!Q$2:Q$10000, 1, 【データ】蓄積用!AC$2:AC$10000, "&gt;=4.0")&gt;0, "〇", "×")))</f>
        <v/>
      </c>
      <c r="AO146" t="str">
        <f>IF(OR($A146="", AO$5=""), "", IF(COUNTIFS(【データ】蓄積用!A$2:A$10000, AO$5, 【データ】蓄積用!C$2:C$10000, $A146, 【データ】蓄積用!D$2:D$10000, "&gt;=3000", 【データ】蓄積用!E$2:E$10000, "&gt;=1500")&gt;0, "〇", IF(COUNTIFS(【データ】蓄積用!A$2:A$10000, AO$5, 【データ】蓄積用!C$2:C$10000, $A146, 【データ】蓄積用!Q$2:Q$10000, 1, 【データ】蓄積用!AC$2:AC$10000, "&gt;=4.0")&gt;0, "〇", "×")))</f>
        <v/>
      </c>
      <c r="AP146" t="str">
        <f>IF(OR($A146="", AP$5=""), "", IF(COUNTIFS(【データ】蓄積用!A$2:A$10000, AP$5, 【データ】蓄積用!C$2:C$10000, $A146, 【データ】蓄積用!D$2:D$10000, "&gt;=3000", 【データ】蓄積用!E$2:E$10000, "&gt;=1500")&gt;0, "〇", IF(COUNTIFS(【データ】蓄積用!A$2:A$10000, AP$5, 【データ】蓄積用!C$2:C$10000, $A146, 【データ】蓄積用!Q$2:Q$10000, 1, 【データ】蓄積用!AC$2:AC$10000, "&gt;=4.0")&gt;0, "〇", "×")))</f>
        <v/>
      </c>
      <c r="AQ146" t="str">
        <f>IF(OR($A146="", AQ$5=""), "", IF(COUNTIFS(【データ】蓄積用!A$2:A$10000, AQ$5, 【データ】蓄積用!C$2:C$10000, $A146, 【データ】蓄積用!D$2:D$10000, "&gt;=3000", 【データ】蓄積用!E$2:E$10000, "&gt;=1500")&gt;0, "〇", IF(COUNTIFS(【データ】蓄積用!A$2:A$10000, AQ$5, 【データ】蓄積用!C$2:C$10000, $A146, 【データ】蓄積用!Q$2:Q$10000, 1, 【データ】蓄積用!AC$2:AC$10000, "&gt;=4.0")&gt;0, "〇", "×")))</f>
        <v/>
      </c>
      <c r="AR146" t="str">
        <f>IF(OR($A146="", AR$5=""), "", IF(COUNTIFS(【データ】蓄積用!A$2:A$10000, AR$5, 【データ】蓄積用!C$2:C$10000, $A146, 【データ】蓄積用!D$2:D$10000, "&gt;=3000", 【データ】蓄積用!E$2:E$10000, "&gt;=1500")&gt;0, "〇", IF(COUNTIFS(【データ】蓄積用!A$2:A$10000, AR$5, 【データ】蓄積用!C$2:C$10000, $A146, 【データ】蓄積用!Q$2:Q$10000, 1, 【データ】蓄積用!AC$2:AC$10000, "&gt;=4.0")&gt;0, "〇", "×")))</f>
        <v/>
      </c>
      <c r="AS146" t="str">
        <f>IF(OR($A146="", AS$5=""), "", IF(COUNTIFS(【データ】蓄積用!A$2:A$10000, AS$5, 【データ】蓄積用!C$2:C$10000, $A146, 【データ】蓄積用!D$2:D$10000, "&gt;=3000", 【データ】蓄積用!E$2:E$10000, "&gt;=1500")&gt;0, "〇", IF(COUNTIFS(【データ】蓄積用!A$2:A$10000, AS$5, 【データ】蓄積用!C$2:C$10000, $A146, 【データ】蓄積用!Q$2:Q$10000, 1, 【データ】蓄積用!AC$2:AC$10000, "&gt;=4.0")&gt;0, "〇", "×")))</f>
        <v/>
      </c>
      <c r="AT146" t="str">
        <f>IF(OR($A146="", AT$5=""), "", IF(COUNTIFS(【データ】蓄積用!A$2:A$10000, AT$5, 【データ】蓄積用!C$2:C$10000, $A146, 【データ】蓄積用!D$2:D$10000, "&gt;=3000", 【データ】蓄積用!E$2:E$10000, "&gt;=1500")&gt;0, "〇", IF(COUNTIFS(【データ】蓄積用!A$2:A$10000, AT$5, 【データ】蓄積用!C$2:C$10000, $A146, 【データ】蓄積用!Q$2:Q$10000, 1, 【データ】蓄積用!AC$2:AC$10000, "&gt;=4.0")&gt;0, "〇", "×")))</f>
        <v/>
      </c>
      <c r="AU146" t="str">
        <f>IF(OR($A146="", AU$5=""), "", IF(COUNTIFS(【データ】蓄積用!A$2:A$10000, AU$5, 【データ】蓄積用!C$2:C$10000, $A146, 【データ】蓄積用!D$2:D$10000, "&gt;=3000", 【データ】蓄積用!E$2:E$10000, "&gt;=1500")&gt;0, "〇", IF(COUNTIFS(【データ】蓄積用!A$2:A$10000, AU$5, 【データ】蓄積用!C$2:C$10000, $A146, 【データ】蓄積用!Q$2:Q$10000, 1, 【データ】蓄積用!AC$2:AC$10000, "&gt;=4.0")&gt;0, "〇", "×")))</f>
        <v/>
      </c>
      <c r="AV146" t="str">
        <f>IF(OR($A146="", AV$5=""), "", IF(COUNTIFS(【データ】蓄積用!A$2:A$10000, AV$5, 【データ】蓄積用!C$2:C$10000, $A146, 【データ】蓄積用!D$2:D$10000, "&gt;=3000", 【データ】蓄積用!E$2:E$10000, "&gt;=1500")&gt;0, "〇", IF(COUNTIFS(【データ】蓄積用!A$2:A$10000, AV$5, 【データ】蓄積用!C$2:C$10000, $A146, 【データ】蓄積用!Q$2:Q$10000, 1, 【データ】蓄積用!AC$2:AC$10000, "&gt;=4.0")&gt;0, "〇", "×")))</f>
        <v/>
      </c>
      <c r="AW146" t="str">
        <f>IF(OR($A146="", AW$5=""), "", IF(COUNTIFS(【データ】蓄積用!A$2:A$10000, AW$5, 【データ】蓄積用!C$2:C$10000, $A146, 【データ】蓄積用!D$2:D$10000, "&gt;=3000", 【データ】蓄積用!E$2:E$10000, "&gt;=1500")&gt;0, "〇", IF(COUNTIFS(【データ】蓄積用!A$2:A$10000, AW$5, 【データ】蓄積用!C$2:C$10000, $A146, 【データ】蓄積用!Q$2:Q$10000, 1, 【データ】蓄積用!AC$2:AC$10000, "&gt;=4.0")&gt;0, "〇", "×")))</f>
        <v/>
      </c>
      <c r="AX146" t="str">
        <f>IF(OR($A146="", AX$5=""), "", IF(COUNTIFS(【データ】蓄積用!A$2:A$10000, AX$5, 【データ】蓄積用!C$2:C$10000, $A146, 【データ】蓄積用!D$2:D$10000, "&gt;=3000", 【データ】蓄積用!E$2:E$10000, "&gt;=1500")&gt;0, "〇", IF(COUNTIFS(【データ】蓄積用!A$2:A$10000, AX$5, 【データ】蓄積用!C$2:C$10000, $A146, 【データ】蓄積用!Q$2:Q$10000, 1, 【データ】蓄積用!AC$2:AC$10000, "&gt;=4.0")&gt;0, "〇", "×")))</f>
        <v/>
      </c>
      <c r="AY146" t="str">
        <f>IF(OR($A146="", AY$5=""), "", IF(COUNTIFS(【データ】蓄積用!A$2:A$10000, AY$5, 【データ】蓄積用!C$2:C$10000, $A146, 【データ】蓄積用!D$2:D$10000, "&gt;=3000", 【データ】蓄積用!E$2:E$10000, "&gt;=1500")&gt;0, "〇", IF(COUNTIFS(【データ】蓄積用!A$2:A$10000, AY$5, 【データ】蓄積用!C$2:C$10000, $A146, 【データ】蓄積用!Q$2:Q$10000, 1, 【データ】蓄積用!AC$2:AC$10000, "&gt;=4.0")&gt;0, "〇", "×")))</f>
        <v/>
      </c>
    </row>
    <row r="147" spans="2:51">
      <c r="B147" t="str">
        <f>IF(OR($A147="", B$5=""), "", IF(COUNTIFS(【データ】蓄積用!A$2:A$10000, B$5, 【データ】蓄積用!C$2:C$10000, $A147, 【データ】蓄積用!D$2:D$10000, "&gt;=3000", 【データ】蓄積用!E$2:E$10000, "&gt;=1500")&gt;0, "〇", IF(COUNTIFS(【データ】蓄積用!A$2:A$10000, B$5, 【データ】蓄積用!C$2:C$10000, $A147, 【データ】蓄積用!Q$2:Q$10000, 1, 【データ】蓄積用!AC$2:AC$10000, "&gt;=4.0")&gt;0, "〇", "×")))</f>
        <v/>
      </c>
      <c r="C147" t="str">
        <f>IF(OR($A147="", C$5=""), "", IF(COUNTIFS(【データ】蓄積用!A$2:A$10000, C$5, 【データ】蓄積用!C$2:C$10000, $A147, 【データ】蓄積用!D$2:D$10000, "&gt;=3000", 【データ】蓄積用!E$2:E$10000, "&gt;=1500")&gt;0, "〇", IF(COUNTIFS(【データ】蓄積用!A$2:A$10000, C$5, 【データ】蓄積用!C$2:C$10000, $A147, 【データ】蓄積用!Q$2:Q$10000, 1, 【データ】蓄積用!AC$2:AC$10000, "&gt;=4.0")&gt;0, "〇", "×")))</f>
        <v/>
      </c>
      <c r="D147" t="str">
        <f>IF(OR($A147="", D$5=""), "", IF(COUNTIFS(【データ】蓄積用!A$2:A$10000, D$5, 【データ】蓄積用!C$2:C$10000, $A147, 【データ】蓄積用!D$2:D$10000, "&gt;=3000", 【データ】蓄積用!E$2:E$10000, "&gt;=1500")&gt;0, "〇", IF(COUNTIFS(【データ】蓄積用!A$2:A$10000, D$5, 【データ】蓄積用!C$2:C$10000, $A147, 【データ】蓄積用!Q$2:Q$10000, 1, 【データ】蓄積用!AC$2:AC$10000, "&gt;=4.0")&gt;0, "〇", "×")))</f>
        <v/>
      </c>
      <c r="E147" t="str">
        <f>IF(OR($A147="", E$5=""), "", IF(COUNTIFS(【データ】蓄積用!A$2:A$10000, E$5, 【データ】蓄積用!C$2:C$10000, $A147, 【データ】蓄積用!D$2:D$10000, "&gt;=3000", 【データ】蓄積用!E$2:E$10000, "&gt;=1500")&gt;0, "〇", IF(COUNTIFS(【データ】蓄積用!A$2:A$10000, E$5, 【データ】蓄積用!C$2:C$10000, $A147, 【データ】蓄積用!Q$2:Q$10000, 1, 【データ】蓄積用!AC$2:AC$10000, "&gt;=4.0")&gt;0, "〇", "×")))</f>
        <v/>
      </c>
      <c r="F147" t="str">
        <f>IF(OR($A147="", F$5=""), "", IF(COUNTIFS(【データ】蓄積用!A$2:A$10000, F$5, 【データ】蓄積用!C$2:C$10000, $A147, 【データ】蓄積用!D$2:D$10000, "&gt;=3000", 【データ】蓄積用!E$2:E$10000, "&gt;=1500")&gt;0, "〇", IF(COUNTIFS(【データ】蓄積用!A$2:A$10000, F$5, 【データ】蓄積用!C$2:C$10000, $A147, 【データ】蓄積用!Q$2:Q$10000, 1, 【データ】蓄積用!AC$2:AC$10000, "&gt;=4.0")&gt;0, "〇", "×")))</f>
        <v/>
      </c>
      <c r="G147" t="str">
        <f>IF(OR($A147="", G$5=""), "", IF(COUNTIFS(【データ】蓄積用!A$2:A$10000, G$5, 【データ】蓄積用!C$2:C$10000, $A147, 【データ】蓄積用!D$2:D$10000, "&gt;=3000", 【データ】蓄積用!E$2:E$10000, "&gt;=1500")&gt;0, "〇", IF(COUNTIFS(【データ】蓄積用!A$2:A$10000, G$5, 【データ】蓄積用!C$2:C$10000, $A147, 【データ】蓄積用!Q$2:Q$10000, 1, 【データ】蓄積用!AC$2:AC$10000, "&gt;=4.0")&gt;0, "〇", "×")))</f>
        <v/>
      </c>
      <c r="H147" t="str">
        <f>IF(OR($A147="", H$5=""), "", IF(COUNTIFS(【データ】蓄積用!A$2:A$10000, H$5, 【データ】蓄積用!C$2:C$10000, $A147, 【データ】蓄積用!D$2:D$10000, "&gt;=3000", 【データ】蓄積用!E$2:E$10000, "&gt;=1500")&gt;0, "〇", IF(COUNTIFS(【データ】蓄積用!A$2:A$10000, H$5, 【データ】蓄積用!C$2:C$10000, $A147, 【データ】蓄積用!Q$2:Q$10000, 1, 【データ】蓄積用!AC$2:AC$10000, "&gt;=4.0")&gt;0, "〇", "×")))</f>
        <v/>
      </c>
      <c r="I147" t="str">
        <f>IF(OR($A147="", I$5=""), "", IF(COUNTIFS(【データ】蓄積用!A$2:A$10000, I$5, 【データ】蓄積用!C$2:C$10000, $A147, 【データ】蓄積用!D$2:D$10000, "&gt;=3000", 【データ】蓄積用!E$2:E$10000, "&gt;=1500")&gt;0, "〇", IF(COUNTIFS(【データ】蓄積用!A$2:A$10000, I$5, 【データ】蓄積用!C$2:C$10000, $A147, 【データ】蓄積用!Q$2:Q$10000, 1, 【データ】蓄積用!AC$2:AC$10000, "&gt;=4.0")&gt;0, "〇", "×")))</f>
        <v/>
      </c>
      <c r="J147" t="str">
        <f>IF(OR($A147="", J$5=""), "", IF(COUNTIFS(【データ】蓄積用!A$2:A$10000, J$5, 【データ】蓄積用!C$2:C$10000, $A147, 【データ】蓄積用!D$2:D$10000, "&gt;=3000", 【データ】蓄積用!E$2:E$10000, "&gt;=1500")&gt;0, "〇", IF(COUNTIFS(【データ】蓄積用!A$2:A$10000, J$5, 【データ】蓄積用!C$2:C$10000, $A147, 【データ】蓄積用!Q$2:Q$10000, 1, 【データ】蓄積用!AC$2:AC$10000, "&gt;=4.0")&gt;0, "〇", "×")))</f>
        <v/>
      </c>
      <c r="K147" t="str">
        <f>IF(OR($A147="", K$5=""), "", IF(COUNTIFS(【データ】蓄積用!A$2:A$10000, K$5, 【データ】蓄積用!C$2:C$10000, $A147, 【データ】蓄積用!D$2:D$10000, "&gt;=3000", 【データ】蓄積用!E$2:E$10000, "&gt;=1500")&gt;0, "〇", IF(COUNTIFS(【データ】蓄積用!A$2:A$10000, K$5, 【データ】蓄積用!C$2:C$10000, $A147, 【データ】蓄積用!Q$2:Q$10000, 1, 【データ】蓄積用!AC$2:AC$10000, "&gt;=4.0")&gt;0, "〇", "×")))</f>
        <v/>
      </c>
      <c r="L147" t="str">
        <f>IF(OR($A147="", L$5=""), "", IF(COUNTIFS(【データ】蓄積用!A$2:A$10000, L$5, 【データ】蓄積用!C$2:C$10000, $A147, 【データ】蓄積用!D$2:D$10000, "&gt;=3000", 【データ】蓄積用!E$2:E$10000, "&gt;=1500")&gt;0, "〇", IF(COUNTIFS(【データ】蓄積用!A$2:A$10000, L$5, 【データ】蓄積用!C$2:C$10000, $A147, 【データ】蓄積用!Q$2:Q$10000, 1, 【データ】蓄積用!AC$2:AC$10000, "&gt;=4.0")&gt;0, "〇", "×")))</f>
        <v/>
      </c>
      <c r="M147" t="str">
        <f>IF(OR($A147="", M$5=""), "", IF(COUNTIFS(【データ】蓄積用!A$2:A$10000, M$5, 【データ】蓄積用!C$2:C$10000, $A147, 【データ】蓄積用!D$2:D$10000, "&gt;=3000", 【データ】蓄積用!E$2:E$10000, "&gt;=1500")&gt;0, "〇", IF(COUNTIFS(【データ】蓄積用!A$2:A$10000, M$5, 【データ】蓄積用!C$2:C$10000, $A147, 【データ】蓄積用!Q$2:Q$10000, 1, 【データ】蓄積用!AC$2:AC$10000, "&gt;=4.0")&gt;0, "〇", "×")))</f>
        <v/>
      </c>
      <c r="N147" t="str">
        <f>IF(OR($A147="", N$5=""), "", IF(COUNTIFS(【データ】蓄積用!A$2:A$10000, N$5, 【データ】蓄積用!C$2:C$10000, $A147, 【データ】蓄積用!D$2:D$10000, "&gt;=3000", 【データ】蓄積用!E$2:E$10000, "&gt;=1500")&gt;0, "〇", IF(COUNTIFS(【データ】蓄積用!A$2:A$10000, N$5, 【データ】蓄積用!C$2:C$10000, $A147, 【データ】蓄積用!Q$2:Q$10000, 1, 【データ】蓄積用!AC$2:AC$10000, "&gt;=4.0")&gt;0, "〇", "×")))</f>
        <v/>
      </c>
      <c r="O147" t="str">
        <f>IF(OR($A147="", O$5=""), "", IF(COUNTIFS(【データ】蓄積用!A$2:A$10000, O$5, 【データ】蓄積用!C$2:C$10000, $A147, 【データ】蓄積用!D$2:D$10000, "&gt;=3000", 【データ】蓄積用!E$2:E$10000, "&gt;=1500")&gt;0, "〇", IF(COUNTIFS(【データ】蓄積用!A$2:A$10000, O$5, 【データ】蓄積用!C$2:C$10000, $A147, 【データ】蓄積用!Q$2:Q$10000, 1, 【データ】蓄積用!AC$2:AC$10000, "&gt;=4.0")&gt;0, "〇", "×")))</f>
        <v/>
      </c>
      <c r="P147" t="str">
        <f>IF(OR($A147="", P$5=""), "", IF(COUNTIFS(【データ】蓄積用!A$2:A$10000, P$5, 【データ】蓄積用!C$2:C$10000, $A147, 【データ】蓄積用!D$2:D$10000, "&gt;=3000", 【データ】蓄積用!E$2:E$10000, "&gt;=1500")&gt;0, "〇", IF(COUNTIFS(【データ】蓄積用!A$2:A$10000, P$5, 【データ】蓄積用!C$2:C$10000, $A147, 【データ】蓄積用!Q$2:Q$10000, 1, 【データ】蓄積用!AC$2:AC$10000, "&gt;=4.0")&gt;0, "〇", "×")))</f>
        <v/>
      </c>
      <c r="Q147" t="str">
        <f>IF(OR($A147="", Q$5=""), "", IF(COUNTIFS(【データ】蓄積用!A$2:A$10000, Q$5, 【データ】蓄積用!C$2:C$10000, $A147, 【データ】蓄積用!D$2:D$10000, "&gt;=3000", 【データ】蓄積用!E$2:E$10000, "&gt;=1500")&gt;0, "〇", IF(COUNTIFS(【データ】蓄積用!A$2:A$10000, Q$5, 【データ】蓄積用!C$2:C$10000, $A147, 【データ】蓄積用!Q$2:Q$10000, 1, 【データ】蓄積用!AC$2:AC$10000, "&gt;=4.0")&gt;0, "〇", "×")))</f>
        <v/>
      </c>
      <c r="R147" t="str">
        <f>IF(OR($A147="", R$5=""), "", IF(COUNTIFS(【データ】蓄積用!A$2:A$10000, R$5, 【データ】蓄積用!C$2:C$10000, $A147, 【データ】蓄積用!D$2:D$10000, "&gt;=3000", 【データ】蓄積用!E$2:E$10000, "&gt;=1500")&gt;0, "〇", IF(COUNTIFS(【データ】蓄積用!A$2:A$10000, R$5, 【データ】蓄積用!C$2:C$10000, $A147, 【データ】蓄積用!Q$2:Q$10000, 1, 【データ】蓄積用!AC$2:AC$10000, "&gt;=4.0")&gt;0, "〇", "×")))</f>
        <v/>
      </c>
      <c r="S147" t="str">
        <f>IF(OR($A147="", S$5=""), "", IF(COUNTIFS(【データ】蓄積用!A$2:A$10000, S$5, 【データ】蓄積用!C$2:C$10000, $A147, 【データ】蓄積用!D$2:D$10000, "&gt;=3000", 【データ】蓄積用!E$2:E$10000, "&gt;=1500")&gt;0, "〇", IF(COUNTIFS(【データ】蓄積用!A$2:A$10000, S$5, 【データ】蓄積用!C$2:C$10000, $A147, 【データ】蓄積用!Q$2:Q$10000, 1, 【データ】蓄積用!AC$2:AC$10000, "&gt;=4.0")&gt;0, "〇", "×")))</f>
        <v/>
      </c>
      <c r="T147" t="str">
        <f>IF(OR($A147="", T$5=""), "", IF(COUNTIFS(【データ】蓄積用!A$2:A$10000, T$5, 【データ】蓄積用!C$2:C$10000, $A147, 【データ】蓄積用!D$2:D$10000, "&gt;=3000", 【データ】蓄積用!E$2:E$10000, "&gt;=1500")&gt;0, "〇", IF(COUNTIFS(【データ】蓄積用!A$2:A$10000, T$5, 【データ】蓄積用!C$2:C$10000, $A147, 【データ】蓄積用!Q$2:Q$10000, 1, 【データ】蓄積用!AC$2:AC$10000, "&gt;=4.0")&gt;0, "〇", "×")))</f>
        <v/>
      </c>
      <c r="U147" t="str">
        <f>IF(OR($A147="", U$5=""), "", IF(COUNTIFS(【データ】蓄積用!A$2:A$10000, U$5, 【データ】蓄積用!C$2:C$10000, $A147, 【データ】蓄積用!D$2:D$10000, "&gt;=3000", 【データ】蓄積用!E$2:E$10000, "&gt;=1500")&gt;0, "〇", IF(COUNTIFS(【データ】蓄積用!A$2:A$10000, U$5, 【データ】蓄積用!C$2:C$10000, $A147, 【データ】蓄積用!Q$2:Q$10000, 1, 【データ】蓄積用!AC$2:AC$10000, "&gt;=4.0")&gt;0, "〇", "×")))</f>
        <v/>
      </c>
      <c r="V147" t="str">
        <f>IF(OR($A147="", V$5=""), "", IF(COUNTIFS(【データ】蓄積用!A$2:A$10000, V$5, 【データ】蓄積用!C$2:C$10000, $A147, 【データ】蓄積用!D$2:D$10000, "&gt;=3000", 【データ】蓄積用!E$2:E$10000, "&gt;=1500")&gt;0, "〇", IF(COUNTIFS(【データ】蓄積用!A$2:A$10000, V$5, 【データ】蓄積用!C$2:C$10000, $A147, 【データ】蓄積用!Q$2:Q$10000, 1, 【データ】蓄積用!AC$2:AC$10000, "&gt;=4.0")&gt;0, "〇", "×")))</f>
        <v/>
      </c>
      <c r="W147" t="str">
        <f>IF(OR($A147="", W$5=""), "", IF(COUNTIFS(【データ】蓄積用!A$2:A$10000, W$5, 【データ】蓄積用!C$2:C$10000, $A147, 【データ】蓄積用!D$2:D$10000, "&gt;=3000", 【データ】蓄積用!E$2:E$10000, "&gt;=1500")&gt;0, "〇", IF(COUNTIFS(【データ】蓄積用!A$2:A$10000, W$5, 【データ】蓄積用!C$2:C$10000, $A147, 【データ】蓄積用!Q$2:Q$10000, 1, 【データ】蓄積用!AC$2:AC$10000, "&gt;=4.0")&gt;0, "〇", "×")))</f>
        <v/>
      </c>
      <c r="X147" t="str">
        <f>IF(OR($A147="", X$5=""), "", IF(COUNTIFS(【データ】蓄積用!A$2:A$10000, X$5, 【データ】蓄積用!C$2:C$10000, $A147, 【データ】蓄積用!D$2:D$10000, "&gt;=3000", 【データ】蓄積用!E$2:E$10000, "&gt;=1500")&gt;0, "〇", IF(COUNTIFS(【データ】蓄積用!A$2:A$10000, X$5, 【データ】蓄積用!C$2:C$10000, $A147, 【データ】蓄積用!Q$2:Q$10000, 1, 【データ】蓄積用!AC$2:AC$10000, "&gt;=4.0")&gt;0, "〇", "×")))</f>
        <v/>
      </c>
      <c r="Y147" t="str">
        <f>IF(OR($A147="", Y$5=""), "", IF(COUNTIFS(【データ】蓄積用!A$2:A$10000, Y$5, 【データ】蓄積用!C$2:C$10000, $A147, 【データ】蓄積用!D$2:D$10000, "&gt;=3000", 【データ】蓄積用!E$2:E$10000, "&gt;=1500")&gt;0, "〇", IF(COUNTIFS(【データ】蓄積用!A$2:A$10000, Y$5, 【データ】蓄積用!C$2:C$10000, $A147, 【データ】蓄積用!Q$2:Q$10000, 1, 【データ】蓄積用!AC$2:AC$10000, "&gt;=4.0")&gt;0, "〇", "×")))</f>
        <v/>
      </c>
      <c r="Z147" t="str">
        <f>IF(OR($A147="", Z$5=""), "", IF(COUNTIFS(【データ】蓄積用!A$2:A$10000, Z$5, 【データ】蓄積用!C$2:C$10000, $A147, 【データ】蓄積用!D$2:D$10000, "&gt;=3000", 【データ】蓄積用!E$2:E$10000, "&gt;=1500")&gt;0, "〇", IF(COUNTIFS(【データ】蓄積用!A$2:A$10000, Z$5, 【データ】蓄積用!C$2:C$10000, $A147, 【データ】蓄積用!Q$2:Q$10000, 1, 【データ】蓄積用!AC$2:AC$10000, "&gt;=4.0")&gt;0, "〇", "×")))</f>
        <v/>
      </c>
      <c r="AA147" t="str">
        <f>IF(OR($A147="", AA$5=""), "", IF(COUNTIFS(【データ】蓄積用!A$2:A$10000, AA$5, 【データ】蓄積用!C$2:C$10000, $A147, 【データ】蓄積用!D$2:D$10000, "&gt;=3000", 【データ】蓄積用!E$2:E$10000, "&gt;=1500")&gt;0, "〇", IF(COUNTIFS(【データ】蓄積用!A$2:A$10000, AA$5, 【データ】蓄積用!C$2:C$10000, $A147, 【データ】蓄積用!Q$2:Q$10000, 1, 【データ】蓄積用!AC$2:AC$10000, "&gt;=4.0")&gt;0, "〇", "×")))</f>
        <v/>
      </c>
      <c r="AB147" t="str">
        <f>IF(OR($A147="", AB$5=""), "", IF(COUNTIFS(【データ】蓄積用!A$2:A$10000, AB$5, 【データ】蓄積用!C$2:C$10000, $A147, 【データ】蓄積用!D$2:D$10000, "&gt;=3000", 【データ】蓄積用!E$2:E$10000, "&gt;=1500")&gt;0, "〇", IF(COUNTIFS(【データ】蓄積用!A$2:A$10000, AB$5, 【データ】蓄積用!C$2:C$10000, $A147, 【データ】蓄積用!Q$2:Q$10000, 1, 【データ】蓄積用!AC$2:AC$10000, "&gt;=4.0")&gt;0, "〇", "×")))</f>
        <v/>
      </c>
      <c r="AC147" t="str">
        <f>IF(OR($A147="", AC$5=""), "", IF(COUNTIFS(【データ】蓄積用!A$2:A$10000, AC$5, 【データ】蓄積用!C$2:C$10000, $A147, 【データ】蓄積用!D$2:D$10000, "&gt;=3000", 【データ】蓄積用!E$2:E$10000, "&gt;=1500")&gt;0, "〇", IF(COUNTIFS(【データ】蓄積用!A$2:A$10000, AC$5, 【データ】蓄積用!C$2:C$10000, $A147, 【データ】蓄積用!Q$2:Q$10000, 1, 【データ】蓄積用!AC$2:AC$10000, "&gt;=4.0")&gt;0, "〇", "×")))</f>
        <v/>
      </c>
      <c r="AD147" t="str">
        <f>IF(OR($A147="", AD$5=""), "", IF(COUNTIFS(【データ】蓄積用!A$2:A$10000, AD$5, 【データ】蓄積用!C$2:C$10000, $A147, 【データ】蓄積用!D$2:D$10000, "&gt;=3000", 【データ】蓄積用!E$2:E$10000, "&gt;=1500")&gt;0, "〇", IF(COUNTIFS(【データ】蓄積用!A$2:A$10000, AD$5, 【データ】蓄積用!C$2:C$10000, $A147, 【データ】蓄積用!Q$2:Q$10000, 1, 【データ】蓄積用!AC$2:AC$10000, "&gt;=4.0")&gt;0, "〇", "×")))</f>
        <v/>
      </c>
      <c r="AE147" t="str">
        <f>IF(OR($A147="", AE$5=""), "", IF(COUNTIFS(【データ】蓄積用!A$2:A$10000, AE$5, 【データ】蓄積用!C$2:C$10000, $A147, 【データ】蓄積用!D$2:D$10000, "&gt;=3000", 【データ】蓄積用!E$2:E$10000, "&gt;=1500")&gt;0, "〇", IF(COUNTIFS(【データ】蓄積用!A$2:A$10000, AE$5, 【データ】蓄積用!C$2:C$10000, $A147, 【データ】蓄積用!Q$2:Q$10000, 1, 【データ】蓄積用!AC$2:AC$10000, "&gt;=4.0")&gt;0, "〇", "×")))</f>
        <v/>
      </c>
      <c r="AF147" t="str">
        <f>IF(OR($A147="", AF$5=""), "", IF(COUNTIFS(【データ】蓄積用!A$2:A$10000, AF$5, 【データ】蓄積用!C$2:C$10000, $A147, 【データ】蓄積用!D$2:D$10000, "&gt;=3000", 【データ】蓄積用!E$2:E$10000, "&gt;=1500")&gt;0, "〇", IF(COUNTIFS(【データ】蓄積用!A$2:A$10000, AF$5, 【データ】蓄積用!C$2:C$10000, $A147, 【データ】蓄積用!Q$2:Q$10000, 1, 【データ】蓄積用!AC$2:AC$10000, "&gt;=4.0")&gt;0, "〇", "×")))</f>
        <v/>
      </c>
      <c r="AG147" t="str">
        <f>IF(OR($A147="", AG$5=""), "", IF(COUNTIFS(【データ】蓄積用!A$2:A$10000, AG$5, 【データ】蓄積用!C$2:C$10000, $A147, 【データ】蓄積用!D$2:D$10000, "&gt;=3000", 【データ】蓄積用!E$2:E$10000, "&gt;=1500")&gt;0, "〇", IF(COUNTIFS(【データ】蓄積用!A$2:A$10000, AG$5, 【データ】蓄積用!C$2:C$10000, $A147, 【データ】蓄積用!Q$2:Q$10000, 1, 【データ】蓄積用!AC$2:AC$10000, "&gt;=4.0")&gt;0, "〇", "×")))</f>
        <v/>
      </c>
      <c r="AH147" t="str">
        <f>IF(OR($A147="", AH$5=""), "", IF(COUNTIFS(【データ】蓄積用!A$2:A$10000, AH$5, 【データ】蓄積用!C$2:C$10000, $A147, 【データ】蓄積用!D$2:D$10000, "&gt;=3000", 【データ】蓄積用!E$2:E$10000, "&gt;=1500")&gt;0, "〇", IF(COUNTIFS(【データ】蓄積用!A$2:A$10000, AH$5, 【データ】蓄積用!C$2:C$10000, $A147, 【データ】蓄積用!Q$2:Q$10000, 1, 【データ】蓄積用!AC$2:AC$10000, "&gt;=4.0")&gt;0, "〇", "×")))</f>
        <v/>
      </c>
      <c r="AI147" t="str">
        <f>IF(OR($A147="", AI$5=""), "", IF(COUNTIFS(【データ】蓄積用!A$2:A$10000, AI$5, 【データ】蓄積用!C$2:C$10000, $A147, 【データ】蓄積用!D$2:D$10000, "&gt;=3000", 【データ】蓄積用!E$2:E$10000, "&gt;=1500")&gt;0, "〇", IF(COUNTIFS(【データ】蓄積用!A$2:A$10000, AI$5, 【データ】蓄積用!C$2:C$10000, $A147, 【データ】蓄積用!Q$2:Q$10000, 1, 【データ】蓄積用!AC$2:AC$10000, "&gt;=4.0")&gt;0, "〇", "×")))</f>
        <v/>
      </c>
      <c r="AJ147" t="str">
        <f>IF(OR($A147="", AJ$5=""), "", IF(COUNTIFS(【データ】蓄積用!A$2:A$10000, AJ$5, 【データ】蓄積用!C$2:C$10000, $A147, 【データ】蓄積用!D$2:D$10000, "&gt;=3000", 【データ】蓄積用!E$2:E$10000, "&gt;=1500")&gt;0, "〇", IF(COUNTIFS(【データ】蓄積用!A$2:A$10000, AJ$5, 【データ】蓄積用!C$2:C$10000, $A147, 【データ】蓄積用!Q$2:Q$10000, 1, 【データ】蓄積用!AC$2:AC$10000, "&gt;=4.0")&gt;0, "〇", "×")))</f>
        <v/>
      </c>
      <c r="AK147" t="str">
        <f>IF(OR($A147="", AK$5=""), "", IF(COUNTIFS(【データ】蓄積用!A$2:A$10000, AK$5, 【データ】蓄積用!C$2:C$10000, $A147, 【データ】蓄積用!D$2:D$10000, "&gt;=3000", 【データ】蓄積用!E$2:E$10000, "&gt;=1500")&gt;0, "〇", IF(COUNTIFS(【データ】蓄積用!A$2:A$10000, AK$5, 【データ】蓄積用!C$2:C$10000, $A147, 【データ】蓄積用!Q$2:Q$10000, 1, 【データ】蓄積用!AC$2:AC$10000, "&gt;=4.0")&gt;0, "〇", "×")))</f>
        <v/>
      </c>
      <c r="AL147" t="str">
        <f>IF(OR($A147="", AL$5=""), "", IF(COUNTIFS(【データ】蓄積用!A$2:A$10000, AL$5, 【データ】蓄積用!C$2:C$10000, $A147, 【データ】蓄積用!D$2:D$10000, "&gt;=3000", 【データ】蓄積用!E$2:E$10000, "&gt;=1500")&gt;0, "〇", IF(COUNTIFS(【データ】蓄積用!A$2:A$10000, AL$5, 【データ】蓄積用!C$2:C$10000, $A147, 【データ】蓄積用!Q$2:Q$10000, 1, 【データ】蓄積用!AC$2:AC$10000, "&gt;=4.0")&gt;0, "〇", "×")))</f>
        <v/>
      </c>
      <c r="AM147" t="str">
        <f>IF(OR($A147="", AM$5=""), "", IF(COUNTIFS(【データ】蓄積用!A$2:A$10000, AM$5, 【データ】蓄積用!C$2:C$10000, $A147, 【データ】蓄積用!D$2:D$10000, "&gt;=3000", 【データ】蓄積用!E$2:E$10000, "&gt;=1500")&gt;0, "〇", IF(COUNTIFS(【データ】蓄積用!A$2:A$10000, AM$5, 【データ】蓄積用!C$2:C$10000, $A147, 【データ】蓄積用!Q$2:Q$10000, 1, 【データ】蓄積用!AC$2:AC$10000, "&gt;=4.0")&gt;0, "〇", "×")))</f>
        <v/>
      </c>
      <c r="AN147" t="str">
        <f>IF(OR($A147="", AN$5=""), "", IF(COUNTIFS(【データ】蓄積用!A$2:A$10000, AN$5, 【データ】蓄積用!C$2:C$10000, $A147, 【データ】蓄積用!D$2:D$10000, "&gt;=3000", 【データ】蓄積用!E$2:E$10000, "&gt;=1500")&gt;0, "〇", IF(COUNTIFS(【データ】蓄積用!A$2:A$10000, AN$5, 【データ】蓄積用!C$2:C$10000, $A147, 【データ】蓄積用!Q$2:Q$10000, 1, 【データ】蓄積用!AC$2:AC$10000, "&gt;=4.0")&gt;0, "〇", "×")))</f>
        <v/>
      </c>
      <c r="AO147" t="str">
        <f>IF(OR($A147="", AO$5=""), "", IF(COUNTIFS(【データ】蓄積用!A$2:A$10000, AO$5, 【データ】蓄積用!C$2:C$10000, $A147, 【データ】蓄積用!D$2:D$10000, "&gt;=3000", 【データ】蓄積用!E$2:E$10000, "&gt;=1500")&gt;0, "〇", IF(COUNTIFS(【データ】蓄積用!A$2:A$10000, AO$5, 【データ】蓄積用!C$2:C$10000, $A147, 【データ】蓄積用!Q$2:Q$10000, 1, 【データ】蓄積用!AC$2:AC$10000, "&gt;=4.0")&gt;0, "〇", "×")))</f>
        <v/>
      </c>
      <c r="AP147" t="str">
        <f>IF(OR($A147="", AP$5=""), "", IF(COUNTIFS(【データ】蓄積用!A$2:A$10000, AP$5, 【データ】蓄積用!C$2:C$10000, $A147, 【データ】蓄積用!D$2:D$10000, "&gt;=3000", 【データ】蓄積用!E$2:E$10000, "&gt;=1500")&gt;0, "〇", IF(COUNTIFS(【データ】蓄積用!A$2:A$10000, AP$5, 【データ】蓄積用!C$2:C$10000, $A147, 【データ】蓄積用!Q$2:Q$10000, 1, 【データ】蓄積用!AC$2:AC$10000, "&gt;=4.0")&gt;0, "〇", "×")))</f>
        <v/>
      </c>
      <c r="AQ147" t="str">
        <f>IF(OR($A147="", AQ$5=""), "", IF(COUNTIFS(【データ】蓄積用!A$2:A$10000, AQ$5, 【データ】蓄積用!C$2:C$10000, $A147, 【データ】蓄積用!D$2:D$10000, "&gt;=3000", 【データ】蓄積用!E$2:E$10000, "&gt;=1500")&gt;0, "〇", IF(COUNTIFS(【データ】蓄積用!A$2:A$10000, AQ$5, 【データ】蓄積用!C$2:C$10000, $A147, 【データ】蓄積用!Q$2:Q$10000, 1, 【データ】蓄積用!AC$2:AC$10000, "&gt;=4.0")&gt;0, "〇", "×")))</f>
        <v/>
      </c>
      <c r="AR147" t="str">
        <f>IF(OR($A147="", AR$5=""), "", IF(COUNTIFS(【データ】蓄積用!A$2:A$10000, AR$5, 【データ】蓄積用!C$2:C$10000, $A147, 【データ】蓄積用!D$2:D$10000, "&gt;=3000", 【データ】蓄積用!E$2:E$10000, "&gt;=1500")&gt;0, "〇", IF(COUNTIFS(【データ】蓄積用!A$2:A$10000, AR$5, 【データ】蓄積用!C$2:C$10000, $A147, 【データ】蓄積用!Q$2:Q$10000, 1, 【データ】蓄積用!AC$2:AC$10000, "&gt;=4.0")&gt;0, "〇", "×")))</f>
        <v/>
      </c>
      <c r="AS147" t="str">
        <f>IF(OR($A147="", AS$5=""), "", IF(COUNTIFS(【データ】蓄積用!A$2:A$10000, AS$5, 【データ】蓄積用!C$2:C$10000, $A147, 【データ】蓄積用!D$2:D$10000, "&gt;=3000", 【データ】蓄積用!E$2:E$10000, "&gt;=1500")&gt;0, "〇", IF(COUNTIFS(【データ】蓄積用!A$2:A$10000, AS$5, 【データ】蓄積用!C$2:C$10000, $A147, 【データ】蓄積用!Q$2:Q$10000, 1, 【データ】蓄積用!AC$2:AC$10000, "&gt;=4.0")&gt;0, "〇", "×")))</f>
        <v/>
      </c>
      <c r="AT147" t="str">
        <f>IF(OR($A147="", AT$5=""), "", IF(COUNTIFS(【データ】蓄積用!A$2:A$10000, AT$5, 【データ】蓄積用!C$2:C$10000, $A147, 【データ】蓄積用!D$2:D$10000, "&gt;=3000", 【データ】蓄積用!E$2:E$10000, "&gt;=1500")&gt;0, "〇", IF(COUNTIFS(【データ】蓄積用!A$2:A$10000, AT$5, 【データ】蓄積用!C$2:C$10000, $A147, 【データ】蓄積用!Q$2:Q$10000, 1, 【データ】蓄積用!AC$2:AC$10000, "&gt;=4.0")&gt;0, "〇", "×")))</f>
        <v/>
      </c>
      <c r="AU147" t="str">
        <f>IF(OR($A147="", AU$5=""), "", IF(COUNTIFS(【データ】蓄積用!A$2:A$10000, AU$5, 【データ】蓄積用!C$2:C$10000, $A147, 【データ】蓄積用!D$2:D$10000, "&gt;=3000", 【データ】蓄積用!E$2:E$10000, "&gt;=1500")&gt;0, "〇", IF(COUNTIFS(【データ】蓄積用!A$2:A$10000, AU$5, 【データ】蓄積用!C$2:C$10000, $A147, 【データ】蓄積用!Q$2:Q$10000, 1, 【データ】蓄積用!AC$2:AC$10000, "&gt;=4.0")&gt;0, "〇", "×")))</f>
        <v/>
      </c>
      <c r="AV147" t="str">
        <f>IF(OR($A147="", AV$5=""), "", IF(COUNTIFS(【データ】蓄積用!A$2:A$10000, AV$5, 【データ】蓄積用!C$2:C$10000, $A147, 【データ】蓄積用!D$2:D$10000, "&gt;=3000", 【データ】蓄積用!E$2:E$10000, "&gt;=1500")&gt;0, "〇", IF(COUNTIFS(【データ】蓄積用!A$2:A$10000, AV$5, 【データ】蓄積用!C$2:C$10000, $A147, 【データ】蓄積用!Q$2:Q$10000, 1, 【データ】蓄積用!AC$2:AC$10000, "&gt;=4.0")&gt;0, "〇", "×")))</f>
        <v/>
      </c>
      <c r="AW147" t="str">
        <f>IF(OR($A147="", AW$5=""), "", IF(COUNTIFS(【データ】蓄積用!A$2:A$10000, AW$5, 【データ】蓄積用!C$2:C$10000, $A147, 【データ】蓄積用!D$2:D$10000, "&gt;=3000", 【データ】蓄積用!E$2:E$10000, "&gt;=1500")&gt;0, "〇", IF(COUNTIFS(【データ】蓄積用!A$2:A$10000, AW$5, 【データ】蓄積用!C$2:C$10000, $A147, 【データ】蓄積用!Q$2:Q$10000, 1, 【データ】蓄積用!AC$2:AC$10000, "&gt;=4.0")&gt;0, "〇", "×")))</f>
        <v/>
      </c>
      <c r="AX147" t="str">
        <f>IF(OR($A147="", AX$5=""), "", IF(COUNTIFS(【データ】蓄積用!A$2:A$10000, AX$5, 【データ】蓄積用!C$2:C$10000, $A147, 【データ】蓄積用!D$2:D$10000, "&gt;=3000", 【データ】蓄積用!E$2:E$10000, "&gt;=1500")&gt;0, "〇", IF(COUNTIFS(【データ】蓄積用!A$2:A$10000, AX$5, 【データ】蓄積用!C$2:C$10000, $A147, 【データ】蓄積用!Q$2:Q$10000, 1, 【データ】蓄積用!AC$2:AC$10000, "&gt;=4.0")&gt;0, "〇", "×")))</f>
        <v/>
      </c>
      <c r="AY147" t="str">
        <f>IF(OR($A147="", AY$5=""), "", IF(COUNTIFS(【データ】蓄積用!A$2:A$10000, AY$5, 【データ】蓄積用!C$2:C$10000, $A147, 【データ】蓄積用!D$2:D$10000, "&gt;=3000", 【データ】蓄積用!E$2:E$10000, "&gt;=1500")&gt;0, "〇", IF(COUNTIFS(【データ】蓄積用!A$2:A$10000, AY$5, 【データ】蓄積用!C$2:C$10000, $A147, 【データ】蓄積用!Q$2:Q$10000, 1, 【データ】蓄積用!AC$2:AC$10000, "&gt;=4.0")&gt;0, "〇", "×")))</f>
        <v/>
      </c>
    </row>
    <row r="148" spans="2:51">
      <c r="B148" t="str">
        <f>IF(OR($A148="", B$5=""), "", IF(COUNTIFS(【データ】蓄積用!A$2:A$10000, B$5, 【データ】蓄積用!C$2:C$10000, $A148, 【データ】蓄積用!D$2:D$10000, "&gt;=3000", 【データ】蓄積用!E$2:E$10000, "&gt;=1500")&gt;0, "〇", IF(COUNTIFS(【データ】蓄積用!A$2:A$10000, B$5, 【データ】蓄積用!C$2:C$10000, $A148, 【データ】蓄積用!Q$2:Q$10000, 1, 【データ】蓄積用!AC$2:AC$10000, "&gt;=4.0")&gt;0, "〇", "×")))</f>
        <v/>
      </c>
      <c r="C148" t="str">
        <f>IF(OR($A148="", C$5=""), "", IF(COUNTIFS(【データ】蓄積用!A$2:A$10000, C$5, 【データ】蓄積用!C$2:C$10000, $A148, 【データ】蓄積用!D$2:D$10000, "&gt;=3000", 【データ】蓄積用!E$2:E$10000, "&gt;=1500")&gt;0, "〇", IF(COUNTIFS(【データ】蓄積用!A$2:A$10000, C$5, 【データ】蓄積用!C$2:C$10000, $A148, 【データ】蓄積用!Q$2:Q$10000, 1, 【データ】蓄積用!AC$2:AC$10000, "&gt;=4.0")&gt;0, "〇", "×")))</f>
        <v/>
      </c>
      <c r="D148" t="str">
        <f>IF(OR($A148="", D$5=""), "", IF(COUNTIFS(【データ】蓄積用!A$2:A$10000, D$5, 【データ】蓄積用!C$2:C$10000, $A148, 【データ】蓄積用!D$2:D$10000, "&gt;=3000", 【データ】蓄積用!E$2:E$10000, "&gt;=1500")&gt;0, "〇", IF(COUNTIFS(【データ】蓄積用!A$2:A$10000, D$5, 【データ】蓄積用!C$2:C$10000, $A148, 【データ】蓄積用!Q$2:Q$10000, 1, 【データ】蓄積用!AC$2:AC$10000, "&gt;=4.0")&gt;0, "〇", "×")))</f>
        <v/>
      </c>
      <c r="E148" t="str">
        <f>IF(OR($A148="", E$5=""), "", IF(COUNTIFS(【データ】蓄積用!A$2:A$10000, E$5, 【データ】蓄積用!C$2:C$10000, $A148, 【データ】蓄積用!D$2:D$10000, "&gt;=3000", 【データ】蓄積用!E$2:E$10000, "&gt;=1500")&gt;0, "〇", IF(COUNTIFS(【データ】蓄積用!A$2:A$10000, E$5, 【データ】蓄積用!C$2:C$10000, $A148, 【データ】蓄積用!Q$2:Q$10000, 1, 【データ】蓄積用!AC$2:AC$10000, "&gt;=4.0")&gt;0, "〇", "×")))</f>
        <v/>
      </c>
      <c r="F148" t="str">
        <f>IF(OR($A148="", F$5=""), "", IF(COUNTIFS(【データ】蓄積用!A$2:A$10000, F$5, 【データ】蓄積用!C$2:C$10000, $A148, 【データ】蓄積用!D$2:D$10000, "&gt;=3000", 【データ】蓄積用!E$2:E$10000, "&gt;=1500")&gt;0, "〇", IF(COUNTIFS(【データ】蓄積用!A$2:A$10000, F$5, 【データ】蓄積用!C$2:C$10000, $A148, 【データ】蓄積用!Q$2:Q$10000, 1, 【データ】蓄積用!AC$2:AC$10000, "&gt;=4.0")&gt;0, "〇", "×")))</f>
        <v/>
      </c>
      <c r="G148" t="str">
        <f>IF(OR($A148="", G$5=""), "", IF(COUNTIFS(【データ】蓄積用!A$2:A$10000, G$5, 【データ】蓄積用!C$2:C$10000, $A148, 【データ】蓄積用!D$2:D$10000, "&gt;=3000", 【データ】蓄積用!E$2:E$10000, "&gt;=1500")&gt;0, "〇", IF(COUNTIFS(【データ】蓄積用!A$2:A$10000, G$5, 【データ】蓄積用!C$2:C$10000, $A148, 【データ】蓄積用!Q$2:Q$10000, 1, 【データ】蓄積用!AC$2:AC$10000, "&gt;=4.0")&gt;0, "〇", "×")))</f>
        <v/>
      </c>
      <c r="H148" t="str">
        <f>IF(OR($A148="", H$5=""), "", IF(COUNTIFS(【データ】蓄積用!A$2:A$10000, H$5, 【データ】蓄積用!C$2:C$10000, $A148, 【データ】蓄積用!D$2:D$10000, "&gt;=3000", 【データ】蓄積用!E$2:E$10000, "&gt;=1500")&gt;0, "〇", IF(COUNTIFS(【データ】蓄積用!A$2:A$10000, H$5, 【データ】蓄積用!C$2:C$10000, $A148, 【データ】蓄積用!Q$2:Q$10000, 1, 【データ】蓄積用!AC$2:AC$10000, "&gt;=4.0")&gt;0, "〇", "×")))</f>
        <v/>
      </c>
      <c r="I148" t="str">
        <f>IF(OR($A148="", I$5=""), "", IF(COUNTIFS(【データ】蓄積用!A$2:A$10000, I$5, 【データ】蓄積用!C$2:C$10000, $A148, 【データ】蓄積用!D$2:D$10000, "&gt;=3000", 【データ】蓄積用!E$2:E$10000, "&gt;=1500")&gt;0, "〇", IF(COUNTIFS(【データ】蓄積用!A$2:A$10000, I$5, 【データ】蓄積用!C$2:C$10000, $A148, 【データ】蓄積用!Q$2:Q$10000, 1, 【データ】蓄積用!AC$2:AC$10000, "&gt;=4.0")&gt;0, "〇", "×")))</f>
        <v/>
      </c>
      <c r="J148" t="str">
        <f>IF(OR($A148="", J$5=""), "", IF(COUNTIFS(【データ】蓄積用!A$2:A$10000, J$5, 【データ】蓄積用!C$2:C$10000, $A148, 【データ】蓄積用!D$2:D$10000, "&gt;=3000", 【データ】蓄積用!E$2:E$10000, "&gt;=1500")&gt;0, "〇", IF(COUNTIFS(【データ】蓄積用!A$2:A$10000, J$5, 【データ】蓄積用!C$2:C$10000, $A148, 【データ】蓄積用!Q$2:Q$10000, 1, 【データ】蓄積用!AC$2:AC$10000, "&gt;=4.0")&gt;0, "〇", "×")))</f>
        <v/>
      </c>
      <c r="K148" t="str">
        <f>IF(OR($A148="", K$5=""), "", IF(COUNTIFS(【データ】蓄積用!A$2:A$10000, K$5, 【データ】蓄積用!C$2:C$10000, $A148, 【データ】蓄積用!D$2:D$10000, "&gt;=3000", 【データ】蓄積用!E$2:E$10000, "&gt;=1500")&gt;0, "〇", IF(COUNTIFS(【データ】蓄積用!A$2:A$10000, K$5, 【データ】蓄積用!C$2:C$10000, $A148, 【データ】蓄積用!Q$2:Q$10000, 1, 【データ】蓄積用!AC$2:AC$10000, "&gt;=4.0")&gt;0, "〇", "×")))</f>
        <v/>
      </c>
      <c r="L148" t="str">
        <f>IF(OR($A148="", L$5=""), "", IF(COUNTIFS(【データ】蓄積用!A$2:A$10000, L$5, 【データ】蓄積用!C$2:C$10000, $A148, 【データ】蓄積用!D$2:D$10000, "&gt;=3000", 【データ】蓄積用!E$2:E$10000, "&gt;=1500")&gt;0, "〇", IF(COUNTIFS(【データ】蓄積用!A$2:A$10000, L$5, 【データ】蓄積用!C$2:C$10000, $A148, 【データ】蓄積用!Q$2:Q$10000, 1, 【データ】蓄積用!AC$2:AC$10000, "&gt;=4.0")&gt;0, "〇", "×")))</f>
        <v/>
      </c>
      <c r="M148" t="str">
        <f>IF(OR($A148="", M$5=""), "", IF(COUNTIFS(【データ】蓄積用!A$2:A$10000, M$5, 【データ】蓄積用!C$2:C$10000, $A148, 【データ】蓄積用!D$2:D$10000, "&gt;=3000", 【データ】蓄積用!E$2:E$10000, "&gt;=1500")&gt;0, "〇", IF(COUNTIFS(【データ】蓄積用!A$2:A$10000, M$5, 【データ】蓄積用!C$2:C$10000, $A148, 【データ】蓄積用!Q$2:Q$10000, 1, 【データ】蓄積用!AC$2:AC$10000, "&gt;=4.0")&gt;0, "〇", "×")))</f>
        <v/>
      </c>
      <c r="N148" t="str">
        <f>IF(OR($A148="", N$5=""), "", IF(COUNTIFS(【データ】蓄積用!A$2:A$10000, N$5, 【データ】蓄積用!C$2:C$10000, $A148, 【データ】蓄積用!D$2:D$10000, "&gt;=3000", 【データ】蓄積用!E$2:E$10000, "&gt;=1500")&gt;0, "〇", IF(COUNTIFS(【データ】蓄積用!A$2:A$10000, N$5, 【データ】蓄積用!C$2:C$10000, $A148, 【データ】蓄積用!Q$2:Q$10000, 1, 【データ】蓄積用!AC$2:AC$10000, "&gt;=4.0")&gt;0, "〇", "×")))</f>
        <v/>
      </c>
      <c r="O148" t="str">
        <f>IF(OR($A148="", O$5=""), "", IF(COUNTIFS(【データ】蓄積用!A$2:A$10000, O$5, 【データ】蓄積用!C$2:C$10000, $A148, 【データ】蓄積用!D$2:D$10000, "&gt;=3000", 【データ】蓄積用!E$2:E$10000, "&gt;=1500")&gt;0, "〇", IF(COUNTIFS(【データ】蓄積用!A$2:A$10000, O$5, 【データ】蓄積用!C$2:C$10000, $A148, 【データ】蓄積用!Q$2:Q$10000, 1, 【データ】蓄積用!AC$2:AC$10000, "&gt;=4.0")&gt;0, "〇", "×")))</f>
        <v/>
      </c>
      <c r="P148" t="str">
        <f>IF(OR($A148="", P$5=""), "", IF(COUNTIFS(【データ】蓄積用!A$2:A$10000, P$5, 【データ】蓄積用!C$2:C$10000, $A148, 【データ】蓄積用!D$2:D$10000, "&gt;=3000", 【データ】蓄積用!E$2:E$10000, "&gt;=1500")&gt;0, "〇", IF(COUNTIFS(【データ】蓄積用!A$2:A$10000, P$5, 【データ】蓄積用!C$2:C$10000, $A148, 【データ】蓄積用!Q$2:Q$10000, 1, 【データ】蓄積用!AC$2:AC$10000, "&gt;=4.0")&gt;0, "〇", "×")))</f>
        <v/>
      </c>
      <c r="Q148" t="str">
        <f>IF(OR($A148="", Q$5=""), "", IF(COUNTIFS(【データ】蓄積用!A$2:A$10000, Q$5, 【データ】蓄積用!C$2:C$10000, $A148, 【データ】蓄積用!D$2:D$10000, "&gt;=3000", 【データ】蓄積用!E$2:E$10000, "&gt;=1500")&gt;0, "〇", IF(COUNTIFS(【データ】蓄積用!A$2:A$10000, Q$5, 【データ】蓄積用!C$2:C$10000, $A148, 【データ】蓄積用!Q$2:Q$10000, 1, 【データ】蓄積用!AC$2:AC$10000, "&gt;=4.0")&gt;0, "〇", "×")))</f>
        <v/>
      </c>
      <c r="R148" t="str">
        <f>IF(OR($A148="", R$5=""), "", IF(COUNTIFS(【データ】蓄積用!A$2:A$10000, R$5, 【データ】蓄積用!C$2:C$10000, $A148, 【データ】蓄積用!D$2:D$10000, "&gt;=3000", 【データ】蓄積用!E$2:E$10000, "&gt;=1500")&gt;0, "〇", IF(COUNTIFS(【データ】蓄積用!A$2:A$10000, R$5, 【データ】蓄積用!C$2:C$10000, $A148, 【データ】蓄積用!Q$2:Q$10000, 1, 【データ】蓄積用!AC$2:AC$10000, "&gt;=4.0")&gt;0, "〇", "×")))</f>
        <v/>
      </c>
      <c r="S148" t="str">
        <f>IF(OR($A148="", S$5=""), "", IF(COUNTIFS(【データ】蓄積用!A$2:A$10000, S$5, 【データ】蓄積用!C$2:C$10000, $A148, 【データ】蓄積用!D$2:D$10000, "&gt;=3000", 【データ】蓄積用!E$2:E$10000, "&gt;=1500")&gt;0, "〇", IF(COUNTIFS(【データ】蓄積用!A$2:A$10000, S$5, 【データ】蓄積用!C$2:C$10000, $A148, 【データ】蓄積用!Q$2:Q$10000, 1, 【データ】蓄積用!AC$2:AC$10000, "&gt;=4.0")&gt;0, "〇", "×")))</f>
        <v/>
      </c>
      <c r="T148" t="str">
        <f>IF(OR($A148="", T$5=""), "", IF(COUNTIFS(【データ】蓄積用!A$2:A$10000, T$5, 【データ】蓄積用!C$2:C$10000, $A148, 【データ】蓄積用!D$2:D$10000, "&gt;=3000", 【データ】蓄積用!E$2:E$10000, "&gt;=1500")&gt;0, "〇", IF(COUNTIFS(【データ】蓄積用!A$2:A$10000, T$5, 【データ】蓄積用!C$2:C$10000, $A148, 【データ】蓄積用!Q$2:Q$10000, 1, 【データ】蓄積用!AC$2:AC$10000, "&gt;=4.0")&gt;0, "〇", "×")))</f>
        <v/>
      </c>
      <c r="U148" t="str">
        <f>IF(OR($A148="", U$5=""), "", IF(COUNTIFS(【データ】蓄積用!A$2:A$10000, U$5, 【データ】蓄積用!C$2:C$10000, $A148, 【データ】蓄積用!D$2:D$10000, "&gt;=3000", 【データ】蓄積用!E$2:E$10000, "&gt;=1500")&gt;0, "〇", IF(COUNTIFS(【データ】蓄積用!A$2:A$10000, U$5, 【データ】蓄積用!C$2:C$10000, $A148, 【データ】蓄積用!Q$2:Q$10000, 1, 【データ】蓄積用!AC$2:AC$10000, "&gt;=4.0")&gt;0, "〇", "×")))</f>
        <v/>
      </c>
      <c r="V148" t="str">
        <f>IF(OR($A148="", V$5=""), "", IF(COUNTIFS(【データ】蓄積用!A$2:A$10000, V$5, 【データ】蓄積用!C$2:C$10000, $A148, 【データ】蓄積用!D$2:D$10000, "&gt;=3000", 【データ】蓄積用!E$2:E$10000, "&gt;=1500")&gt;0, "〇", IF(COUNTIFS(【データ】蓄積用!A$2:A$10000, V$5, 【データ】蓄積用!C$2:C$10000, $A148, 【データ】蓄積用!Q$2:Q$10000, 1, 【データ】蓄積用!AC$2:AC$10000, "&gt;=4.0")&gt;0, "〇", "×")))</f>
        <v/>
      </c>
      <c r="W148" t="str">
        <f>IF(OR($A148="", W$5=""), "", IF(COUNTIFS(【データ】蓄積用!A$2:A$10000, W$5, 【データ】蓄積用!C$2:C$10000, $A148, 【データ】蓄積用!D$2:D$10000, "&gt;=3000", 【データ】蓄積用!E$2:E$10000, "&gt;=1500")&gt;0, "〇", IF(COUNTIFS(【データ】蓄積用!A$2:A$10000, W$5, 【データ】蓄積用!C$2:C$10000, $A148, 【データ】蓄積用!Q$2:Q$10000, 1, 【データ】蓄積用!AC$2:AC$10000, "&gt;=4.0")&gt;0, "〇", "×")))</f>
        <v/>
      </c>
      <c r="X148" t="str">
        <f>IF(OR($A148="", X$5=""), "", IF(COUNTIFS(【データ】蓄積用!A$2:A$10000, X$5, 【データ】蓄積用!C$2:C$10000, $A148, 【データ】蓄積用!D$2:D$10000, "&gt;=3000", 【データ】蓄積用!E$2:E$10000, "&gt;=1500")&gt;0, "〇", IF(COUNTIFS(【データ】蓄積用!A$2:A$10000, X$5, 【データ】蓄積用!C$2:C$10000, $A148, 【データ】蓄積用!Q$2:Q$10000, 1, 【データ】蓄積用!AC$2:AC$10000, "&gt;=4.0")&gt;0, "〇", "×")))</f>
        <v/>
      </c>
      <c r="Y148" t="str">
        <f>IF(OR($A148="", Y$5=""), "", IF(COUNTIFS(【データ】蓄積用!A$2:A$10000, Y$5, 【データ】蓄積用!C$2:C$10000, $A148, 【データ】蓄積用!D$2:D$10000, "&gt;=3000", 【データ】蓄積用!E$2:E$10000, "&gt;=1500")&gt;0, "〇", IF(COUNTIFS(【データ】蓄積用!A$2:A$10000, Y$5, 【データ】蓄積用!C$2:C$10000, $A148, 【データ】蓄積用!Q$2:Q$10000, 1, 【データ】蓄積用!AC$2:AC$10000, "&gt;=4.0")&gt;0, "〇", "×")))</f>
        <v/>
      </c>
      <c r="Z148" t="str">
        <f>IF(OR($A148="", Z$5=""), "", IF(COUNTIFS(【データ】蓄積用!A$2:A$10000, Z$5, 【データ】蓄積用!C$2:C$10000, $A148, 【データ】蓄積用!D$2:D$10000, "&gt;=3000", 【データ】蓄積用!E$2:E$10000, "&gt;=1500")&gt;0, "〇", IF(COUNTIFS(【データ】蓄積用!A$2:A$10000, Z$5, 【データ】蓄積用!C$2:C$10000, $A148, 【データ】蓄積用!Q$2:Q$10000, 1, 【データ】蓄積用!AC$2:AC$10000, "&gt;=4.0")&gt;0, "〇", "×")))</f>
        <v/>
      </c>
      <c r="AA148" t="str">
        <f>IF(OR($A148="", AA$5=""), "", IF(COUNTIFS(【データ】蓄積用!A$2:A$10000, AA$5, 【データ】蓄積用!C$2:C$10000, $A148, 【データ】蓄積用!D$2:D$10000, "&gt;=3000", 【データ】蓄積用!E$2:E$10000, "&gt;=1500")&gt;0, "〇", IF(COUNTIFS(【データ】蓄積用!A$2:A$10000, AA$5, 【データ】蓄積用!C$2:C$10000, $A148, 【データ】蓄積用!Q$2:Q$10000, 1, 【データ】蓄積用!AC$2:AC$10000, "&gt;=4.0")&gt;0, "〇", "×")))</f>
        <v/>
      </c>
      <c r="AB148" t="str">
        <f>IF(OR($A148="", AB$5=""), "", IF(COUNTIFS(【データ】蓄積用!A$2:A$10000, AB$5, 【データ】蓄積用!C$2:C$10000, $A148, 【データ】蓄積用!D$2:D$10000, "&gt;=3000", 【データ】蓄積用!E$2:E$10000, "&gt;=1500")&gt;0, "〇", IF(COUNTIFS(【データ】蓄積用!A$2:A$10000, AB$5, 【データ】蓄積用!C$2:C$10000, $A148, 【データ】蓄積用!Q$2:Q$10000, 1, 【データ】蓄積用!AC$2:AC$10000, "&gt;=4.0")&gt;0, "〇", "×")))</f>
        <v/>
      </c>
      <c r="AC148" t="str">
        <f>IF(OR($A148="", AC$5=""), "", IF(COUNTIFS(【データ】蓄積用!A$2:A$10000, AC$5, 【データ】蓄積用!C$2:C$10000, $A148, 【データ】蓄積用!D$2:D$10000, "&gt;=3000", 【データ】蓄積用!E$2:E$10000, "&gt;=1500")&gt;0, "〇", IF(COUNTIFS(【データ】蓄積用!A$2:A$10000, AC$5, 【データ】蓄積用!C$2:C$10000, $A148, 【データ】蓄積用!Q$2:Q$10000, 1, 【データ】蓄積用!AC$2:AC$10000, "&gt;=4.0")&gt;0, "〇", "×")))</f>
        <v/>
      </c>
      <c r="AD148" t="str">
        <f>IF(OR($A148="", AD$5=""), "", IF(COUNTIFS(【データ】蓄積用!A$2:A$10000, AD$5, 【データ】蓄積用!C$2:C$10000, $A148, 【データ】蓄積用!D$2:D$10000, "&gt;=3000", 【データ】蓄積用!E$2:E$10000, "&gt;=1500")&gt;0, "〇", IF(COUNTIFS(【データ】蓄積用!A$2:A$10000, AD$5, 【データ】蓄積用!C$2:C$10000, $A148, 【データ】蓄積用!Q$2:Q$10000, 1, 【データ】蓄積用!AC$2:AC$10000, "&gt;=4.0")&gt;0, "〇", "×")))</f>
        <v/>
      </c>
      <c r="AE148" t="str">
        <f>IF(OR($A148="", AE$5=""), "", IF(COUNTIFS(【データ】蓄積用!A$2:A$10000, AE$5, 【データ】蓄積用!C$2:C$10000, $A148, 【データ】蓄積用!D$2:D$10000, "&gt;=3000", 【データ】蓄積用!E$2:E$10000, "&gt;=1500")&gt;0, "〇", IF(COUNTIFS(【データ】蓄積用!A$2:A$10000, AE$5, 【データ】蓄積用!C$2:C$10000, $A148, 【データ】蓄積用!Q$2:Q$10000, 1, 【データ】蓄積用!AC$2:AC$10000, "&gt;=4.0")&gt;0, "〇", "×")))</f>
        <v/>
      </c>
      <c r="AF148" t="str">
        <f>IF(OR($A148="", AF$5=""), "", IF(COUNTIFS(【データ】蓄積用!A$2:A$10000, AF$5, 【データ】蓄積用!C$2:C$10000, $A148, 【データ】蓄積用!D$2:D$10000, "&gt;=3000", 【データ】蓄積用!E$2:E$10000, "&gt;=1500")&gt;0, "〇", IF(COUNTIFS(【データ】蓄積用!A$2:A$10000, AF$5, 【データ】蓄積用!C$2:C$10000, $A148, 【データ】蓄積用!Q$2:Q$10000, 1, 【データ】蓄積用!AC$2:AC$10000, "&gt;=4.0")&gt;0, "〇", "×")))</f>
        <v/>
      </c>
      <c r="AG148" t="str">
        <f>IF(OR($A148="", AG$5=""), "", IF(COUNTIFS(【データ】蓄積用!A$2:A$10000, AG$5, 【データ】蓄積用!C$2:C$10000, $A148, 【データ】蓄積用!D$2:D$10000, "&gt;=3000", 【データ】蓄積用!E$2:E$10000, "&gt;=1500")&gt;0, "〇", IF(COUNTIFS(【データ】蓄積用!A$2:A$10000, AG$5, 【データ】蓄積用!C$2:C$10000, $A148, 【データ】蓄積用!Q$2:Q$10000, 1, 【データ】蓄積用!AC$2:AC$10000, "&gt;=4.0")&gt;0, "〇", "×")))</f>
        <v/>
      </c>
      <c r="AH148" t="str">
        <f>IF(OR($A148="", AH$5=""), "", IF(COUNTIFS(【データ】蓄積用!A$2:A$10000, AH$5, 【データ】蓄積用!C$2:C$10000, $A148, 【データ】蓄積用!D$2:D$10000, "&gt;=3000", 【データ】蓄積用!E$2:E$10000, "&gt;=1500")&gt;0, "〇", IF(COUNTIFS(【データ】蓄積用!A$2:A$10000, AH$5, 【データ】蓄積用!C$2:C$10000, $A148, 【データ】蓄積用!Q$2:Q$10000, 1, 【データ】蓄積用!AC$2:AC$10000, "&gt;=4.0")&gt;0, "〇", "×")))</f>
        <v/>
      </c>
      <c r="AI148" t="str">
        <f>IF(OR($A148="", AI$5=""), "", IF(COUNTIFS(【データ】蓄積用!A$2:A$10000, AI$5, 【データ】蓄積用!C$2:C$10000, $A148, 【データ】蓄積用!D$2:D$10000, "&gt;=3000", 【データ】蓄積用!E$2:E$10000, "&gt;=1500")&gt;0, "〇", IF(COUNTIFS(【データ】蓄積用!A$2:A$10000, AI$5, 【データ】蓄積用!C$2:C$10000, $A148, 【データ】蓄積用!Q$2:Q$10000, 1, 【データ】蓄積用!AC$2:AC$10000, "&gt;=4.0")&gt;0, "〇", "×")))</f>
        <v/>
      </c>
      <c r="AJ148" t="str">
        <f>IF(OR($A148="", AJ$5=""), "", IF(COUNTIFS(【データ】蓄積用!A$2:A$10000, AJ$5, 【データ】蓄積用!C$2:C$10000, $A148, 【データ】蓄積用!D$2:D$10000, "&gt;=3000", 【データ】蓄積用!E$2:E$10000, "&gt;=1500")&gt;0, "〇", IF(COUNTIFS(【データ】蓄積用!A$2:A$10000, AJ$5, 【データ】蓄積用!C$2:C$10000, $A148, 【データ】蓄積用!Q$2:Q$10000, 1, 【データ】蓄積用!AC$2:AC$10000, "&gt;=4.0")&gt;0, "〇", "×")))</f>
        <v/>
      </c>
      <c r="AK148" t="str">
        <f>IF(OR($A148="", AK$5=""), "", IF(COUNTIFS(【データ】蓄積用!A$2:A$10000, AK$5, 【データ】蓄積用!C$2:C$10000, $A148, 【データ】蓄積用!D$2:D$10000, "&gt;=3000", 【データ】蓄積用!E$2:E$10000, "&gt;=1500")&gt;0, "〇", IF(COUNTIFS(【データ】蓄積用!A$2:A$10000, AK$5, 【データ】蓄積用!C$2:C$10000, $A148, 【データ】蓄積用!Q$2:Q$10000, 1, 【データ】蓄積用!AC$2:AC$10000, "&gt;=4.0")&gt;0, "〇", "×")))</f>
        <v/>
      </c>
      <c r="AL148" t="str">
        <f>IF(OR($A148="", AL$5=""), "", IF(COUNTIFS(【データ】蓄積用!A$2:A$10000, AL$5, 【データ】蓄積用!C$2:C$10000, $A148, 【データ】蓄積用!D$2:D$10000, "&gt;=3000", 【データ】蓄積用!E$2:E$10000, "&gt;=1500")&gt;0, "〇", IF(COUNTIFS(【データ】蓄積用!A$2:A$10000, AL$5, 【データ】蓄積用!C$2:C$10000, $A148, 【データ】蓄積用!Q$2:Q$10000, 1, 【データ】蓄積用!AC$2:AC$10000, "&gt;=4.0")&gt;0, "〇", "×")))</f>
        <v/>
      </c>
      <c r="AM148" t="str">
        <f>IF(OR($A148="", AM$5=""), "", IF(COUNTIFS(【データ】蓄積用!A$2:A$10000, AM$5, 【データ】蓄積用!C$2:C$10000, $A148, 【データ】蓄積用!D$2:D$10000, "&gt;=3000", 【データ】蓄積用!E$2:E$10000, "&gt;=1500")&gt;0, "〇", IF(COUNTIFS(【データ】蓄積用!A$2:A$10000, AM$5, 【データ】蓄積用!C$2:C$10000, $A148, 【データ】蓄積用!Q$2:Q$10000, 1, 【データ】蓄積用!AC$2:AC$10000, "&gt;=4.0")&gt;0, "〇", "×")))</f>
        <v/>
      </c>
      <c r="AN148" t="str">
        <f>IF(OR($A148="", AN$5=""), "", IF(COUNTIFS(【データ】蓄積用!A$2:A$10000, AN$5, 【データ】蓄積用!C$2:C$10000, $A148, 【データ】蓄積用!D$2:D$10000, "&gt;=3000", 【データ】蓄積用!E$2:E$10000, "&gt;=1500")&gt;0, "〇", IF(COUNTIFS(【データ】蓄積用!A$2:A$10000, AN$5, 【データ】蓄積用!C$2:C$10000, $A148, 【データ】蓄積用!Q$2:Q$10000, 1, 【データ】蓄積用!AC$2:AC$10000, "&gt;=4.0")&gt;0, "〇", "×")))</f>
        <v/>
      </c>
      <c r="AO148" t="str">
        <f>IF(OR($A148="", AO$5=""), "", IF(COUNTIFS(【データ】蓄積用!A$2:A$10000, AO$5, 【データ】蓄積用!C$2:C$10000, $A148, 【データ】蓄積用!D$2:D$10000, "&gt;=3000", 【データ】蓄積用!E$2:E$10000, "&gt;=1500")&gt;0, "〇", IF(COUNTIFS(【データ】蓄積用!A$2:A$10000, AO$5, 【データ】蓄積用!C$2:C$10000, $A148, 【データ】蓄積用!Q$2:Q$10000, 1, 【データ】蓄積用!AC$2:AC$10000, "&gt;=4.0")&gt;0, "〇", "×")))</f>
        <v/>
      </c>
      <c r="AP148" t="str">
        <f>IF(OR($A148="", AP$5=""), "", IF(COUNTIFS(【データ】蓄積用!A$2:A$10000, AP$5, 【データ】蓄積用!C$2:C$10000, $A148, 【データ】蓄積用!D$2:D$10000, "&gt;=3000", 【データ】蓄積用!E$2:E$10000, "&gt;=1500")&gt;0, "〇", IF(COUNTIFS(【データ】蓄積用!A$2:A$10000, AP$5, 【データ】蓄積用!C$2:C$10000, $A148, 【データ】蓄積用!Q$2:Q$10000, 1, 【データ】蓄積用!AC$2:AC$10000, "&gt;=4.0")&gt;0, "〇", "×")))</f>
        <v/>
      </c>
      <c r="AQ148" t="str">
        <f>IF(OR($A148="", AQ$5=""), "", IF(COUNTIFS(【データ】蓄積用!A$2:A$10000, AQ$5, 【データ】蓄積用!C$2:C$10000, $A148, 【データ】蓄積用!D$2:D$10000, "&gt;=3000", 【データ】蓄積用!E$2:E$10000, "&gt;=1500")&gt;0, "〇", IF(COUNTIFS(【データ】蓄積用!A$2:A$10000, AQ$5, 【データ】蓄積用!C$2:C$10000, $A148, 【データ】蓄積用!Q$2:Q$10000, 1, 【データ】蓄積用!AC$2:AC$10000, "&gt;=4.0")&gt;0, "〇", "×")))</f>
        <v/>
      </c>
      <c r="AR148" t="str">
        <f>IF(OR($A148="", AR$5=""), "", IF(COUNTIFS(【データ】蓄積用!A$2:A$10000, AR$5, 【データ】蓄積用!C$2:C$10000, $A148, 【データ】蓄積用!D$2:D$10000, "&gt;=3000", 【データ】蓄積用!E$2:E$10000, "&gt;=1500")&gt;0, "〇", IF(COUNTIFS(【データ】蓄積用!A$2:A$10000, AR$5, 【データ】蓄積用!C$2:C$10000, $A148, 【データ】蓄積用!Q$2:Q$10000, 1, 【データ】蓄積用!AC$2:AC$10000, "&gt;=4.0")&gt;0, "〇", "×")))</f>
        <v/>
      </c>
      <c r="AS148" t="str">
        <f>IF(OR($A148="", AS$5=""), "", IF(COUNTIFS(【データ】蓄積用!A$2:A$10000, AS$5, 【データ】蓄積用!C$2:C$10000, $A148, 【データ】蓄積用!D$2:D$10000, "&gt;=3000", 【データ】蓄積用!E$2:E$10000, "&gt;=1500")&gt;0, "〇", IF(COUNTIFS(【データ】蓄積用!A$2:A$10000, AS$5, 【データ】蓄積用!C$2:C$10000, $A148, 【データ】蓄積用!Q$2:Q$10000, 1, 【データ】蓄積用!AC$2:AC$10000, "&gt;=4.0")&gt;0, "〇", "×")))</f>
        <v/>
      </c>
      <c r="AT148" t="str">
        <f>IF(OR($A148="", AT$5=""), "", IF(COUNTIFS(【データ】蓄積用!A$2:A$10000, AT$5, 【データ】蓄積用!C$2:C$10000, $A148, 【データ】蓄積用!D$2:D$10000, "&gt;=3000", 【データ】蓄積用!E$2:E$10000, "&gt;=1500")&gt;0, "〇", IF(COUNTIFS(【データ】蓄積用!A$2:A$10000, AT$5, 【データ】蓄積用!C$2:C$10000, $A148, 【データ】蓄積用!Q$2:Q$10000, 1, 【データ】蓄積用!AC$2:AC$10000, "&gt;=4.0")&gt;0, "〇", "×")))</f>
        <v/>
      </c>
      <c r="AU148" t="str">
        <f>IF(OR($A148="", AU$5=""), "", IF(COUNTIFS(【データ】蓄積用!A$2:A$10000, AU$5, 【データ】蓄積用!C$2:C$10000, $A148, 【データ】蓄積用!D$2:D$10000, "&gt;=3000", 【データ】蓄積用!E$2:E$10000, "&gt;=1500")&gt;0, "〇", IF(COUNTIFS(【データ】蓄積用!A$2:A$10000, AU$5, 【データ】蓄積用!C$2:C$10000, $A148, 【データ】蓄積用!Q$2:Q$10000, 1, 【データ】蓄積用!AC$2:AC$10000, "&gt;=4.0")&gt;0, "〇", "×")))</f>
        <v/>
      </c>
      <c r="AV148" t="str">
        <f>IF(OR($A148="", AV$5=""), "", IF(COUNTIFS(【データ】蓄積用!A$2:A$10000, AV$5, 【データ】蓄積用!C$2:C$10000, $A148, 【データ】蓄積用!D$2:D$10000, "&gt;=3000", 【データ】蓄積用!E$2:E$10000, "&gt;=1500")&gt;0, "〇", IF(COUNTIFS(【データ】蓄積用!A$2:A$10000, AV$5, 【データ】蓄積用!C$2:C$10000, $A148, 【データ】蓄積用!Q$2:Q$10000, 1, 【データ】蓄積用!AC$2:AC$10000, "&gt;=4.0")&gt;0, "〇", "×")))</f>
        <v/>
      </c>
      <c r="AW148" t="str">
        <f>IF(OR($A148="", AW$5=""), "", IF(COUNTIFS(【データ】蓄積用!A$2:A$10000, AW$5, 【データ】蓄積用!C$2:C$10000, $A148, 【データ】蓄積用!D$2:D$10000, "&gt;=3000", 【データ】蓄積用!E$2:E$10000, "&gt;=1500")&gt;0, "〇", IF(COUNTIFS(【データ】蓄積用!A$2:A$10000, AW$5, 【データ】蓄積用!C$2:C$10000, $A148, 【データ】蓄積用!Q$2:Q$10000, 1, 【データ】蓄積用!AC$2:AC$10000, "&gt;=4.0")&gt;0, "〇", "×")))</f>
        <v/>
      </c>
      <c r="AX148" t="str">
        <f>IF(OR($A148="", AX$5=""), "", IF(COUNTIFS(【データ】蓄積用!A$2:A$10000, AX$5, 【データ】蓄積用!C$2:C$10000, $A148, 【データ】蓄積用!D$2:D$10000, "&gt;=3000", 【データ】蓄積用!E$2:E$10000, "&gt;=1500")&gt;0, "〇", IF(COUNTIFS(【データ】蓄積用!A$2:A$10000, AX$5, 【データ】蓄積用!C$2:C$10000, $A148, 【データ】蓄積用!Q$2:Q$10000, 1, 【データ】蓄積用!AC$2:AC$10000, "&gt;=4.0")&gt;0, "〇", "×")))</f>
        <v/>
      </c>
      <c r="AY148" t="str">
        <f>IF(OR($A148="", AY$5=""), "", IF(COUNTIFS(【データ】蓄積用!A$2:A$10000, AY$5, 【データ】蓄積用!C$2:C$10000, $A148, 【データ】蓄積用!D$2:D$10000, "&gt;=3000", 【データ】蓄積用!E$2:E$10000, "&gt;=1500")&gt;0, "〇", IF(COUNTIFS(【データ】蓄積用!A$2:A$10000, AY$5, 【データ】蓄積用!C$2:C$10000, $A148, 【データ】蓄積用!Q$2:Q$10000, 1, 【データ】蓄積用!AC$2:AC$10000, "&gt;=4.0")&gt;0, "〇", "×")))</f>
        <v/>
      </c>
    </row>
    <row r="149" spans="2:51">
      <c r="B149" t="str">
        <f>IF(OR($A149="", B$5=""), "", IF(COUNTIFS(【データ】蓄積用!A$2:A$10000, B$5, 【データ】蓄積用!C$2:C$10000, $A149, 【データ】蓄積用!D$2:D$10000, "&gt;=3000", 【データ】蓄積用!E$2:E$10000, "&gt;=1500")&gt;0, "〇", IF(COUNTIFS(【データ】蓄積用!A$2:A$10000, B$5, 【データ】蓄積用!C$2:C$10000, $A149, 【データ】蓄積用!Q$2:Q$10000, 1, 【データ】蓄積用!AC$2:AC$10000, "&gt;=4.0")&gt;0, "〇", "×")))</f>
        <v/>
      </c>
      <c r="C149" t="str">
        <f>IF(OR($A149="", C$5=""), "", IF(COUNTIFS(【データ】蓄積用!A$2:A$10000, C$5, 【データ】蓄積用!C$2:C$10000, $A149, 【データ】蓄積用!D$2:D$10000, "&gt;=3000", 【データ】蓄積用!E$2:E$10000, "&gt;=1500")&gt;0, "〇", IF(COUNTIFS(【データ】蓄積用!A$2:A$10000, C$5, 【データ】蓄積用!C$2:C$10000, $A149, 【データ】蓄積用!Q$2:Q$10000, 1, 【データ】蓄積用!AC$2:AC$10000, "&gt;=4.0")&gt;0, "〇", "×")))</f>
        <v/>
      </c>
      <c r="D149" t="str">
        <f>IF(OR($A149="", D$5=""), "", IF(COUNTIFS(【データ】蓄積用!A$2:A$10000, D$5, 【データ】蓄積用!C$2:C$10000, $A149, 【データ】蓄積用!D$2:D$10000, "&gt;=3000", 【データ】蓄積用!E$2:E$10000, "&gt;=1500")&gt;0, "〇", IF(COUNTIFS(【データ】蓄積用!A$2:A$10000, D$5, 【データ】蓄積用!C$2:C$10000, $A149, 【データ】蓄積用!Q$2:Q$10000, 1, 【データ】蓄積用!AC$2:AC$10000, "&gt;=4.0")&gt;0, "〇", "×")))</f>
        <v/>
      </c>
      <c r="E149" t="str">
        <f>IF(OR($A149="", E$5=""), "", IF(COUNTIFS(【データ】蓄積用!A$2:A$10000, E$5, 【データ】蓄積用!C$2:C$10000, $A149, 【データ】蓄積用!D$2:D$10000, "&gt;=3000", 【データ】蓄積用!E$2:E$10000, "&gt;=1500")&gt;0, "〇", IF(COUNTIFS(【データ】蓄積用!A$2:A$10000, E$5, 【データ】蓄積用!C$2:C$10000, $A149, 【データ】蓄積用!Q$2:Q$10000, 1, 【データ】蓄積用!AC$2:AC$10000, "&gt;=4.0")&gt;0, "〇", "×")))</f>
        <v/>
      </c>
      <c r="F149" t="str">
        <f>IF(OR($A149="", F$5=""), "", IF(COUNTIFS(【データ】蓄積用!A$2:A$10000, F$5, 【データ】蓄積用!C$2:C$10000, $A149, 【データ】蓄積用!D$2:D$10000, "&gt;=3000", 【データ】蓄積用!E$2:E$10000, "&gt;=1500")&gt;0, "〇", IF(COUNTIFS(【データ】蓄積用!A$2:A$10000, F$5, 【データ】蓄積用!C$2:C$10000, $A149, 【データ】蓄積用!Q$2:Q$10000, 1, 【データ】蓄積用!AC$2:AC$10000, "&gt;=4.0")&gt;0, "〇", "×")))</f>
        <v/>
      </c>
      <c r="G149" t="str">
        <f>IF(OR($A149="", G$5=""), "", IF(COUNTIFS(【データ】蓄積用!A$2:A$10000, G$5, 【データ】蓄積用!C$2:C$10000, $A149, 【データ】蓄積用!D$2:D$10000, "&gt;=3000", 【データ】蓄積用!E$2:E$10000, "&gt;=1500")&gt;0, "〇", IF(COUNTIFS(【データ】蓄積用!A$2:A$10000, G$5, 【データ】蓄積用!C$2:C$10000, $A149, 【データ】蓄積用!Q$2:Q$10000, 1, 【データ】蓄積用!AC$2:AC$10000, "&gt;=4.0")&gt;0, "〇", "×")))</f>
        <v/>
      </c>
      <c r="H149" t="str">
        <f>IF(OR($A149="", H$5=""), "", IF(COUNTIFS(【データ】蓄積用!A$2:A$10000, H$5, 【データ】蓄積用!C$2:C$10000, $A149, 【データ】蓄積用!D$2:D$10000, "&gt;=3000", 【データ】蓄積用!E$2:E$10000, "&gt;=1500")&gt;0, "〇", IF(COUNTIFS(【データ】蓄積用!A$2:A$10000, H$5, 【データ】蓄積用!C$2:C$10000, $A149, 【データ】蓄積用!Q$2:Q$10000, 1, 【データ】蓄積用!AC$2:AC$10000, "&gt;=4.0")&gt;0, "〇", "×")))</f>
        <v/>
      </c>
      <c r="I149" t="str">
        <f>IF(OR($A149="", I$5=""), "", IF(COUNTIFS(【データ】蓄積用!A$2:A$10000, I$5, 【データ】蓄積用!C$2:C$10000, $A149, 【データ】蓄積用!D$2:D$10000, "&gt;=3000", 【データ】蓄積用!E$2:E$10000, "&gt;=1500")&gt;0, "〇", IF(COUNTIFS(【データ】蓄積用!A$2:A$10000, I$5, 【データ】蓄積用!C$2:C$10000, $A149, 【データ】蓄積用!Q$2:Q$10000, 1, 【データ】蓄積用!AC$2:AC$10000, "&gt;=4.0")&gt;0, "〇", "×")))</f>
        <v/>
      </c>
      <c r="J149" t="str">
        <f>IF(OR($A149="", J$5=""), "", IF(COUNTIFS(【データ】蓄積用!A$2:A$10000, J$5, 【データ】蓄積用!C$2:C$10000, $A149, 【データ】蓄積用!D$2:D$10000, "&gt;=3000", 【データ】蓄積用!E$2:E$10000, "&gt;=1500")&gt;0, "〇", IF(COUNTIFS(【データ】蓄積用!A$2:A$10000, J$5, 【データ】蓄積用!C$2:C$10000, $A149, 【データ】蓄積用!Q$2:Q$10000, 1, 【データ】蓄積用!AC$2:AC$10000, "&gt;=4.0")&gt;0, "〇", "×")))</f>
        <v/>
      </c>
      <c r="K149" t="str">
        <f>IF(OR($A149="", K$5=""), "", IF(COUNTIFS(【データ】蓄積用!A$2:A$10000, K$5, 【データ】蓄積用!C$2:C$10000, $A149, 【データ】蓄積用!D$2:D$10000, "&gt;=3000", 【データ】蓄積用!E$2:E$10000, "&gt;=1500")&gt;0, "〇", IF(COUNTIFS(【データ】蓄積用!A$2:A$10000, K$5, 【データ】蓄積用!C$2:C$10000, $A149, 【データ】蓄積用!Q$2:Q$10000, 1, 【データ】蓄積用!AC$2:AC$10000, "&gt;=4.0")&gt;0, "〇", "×")))</f>
        <v/>
      </c>
      <c r="L149" t="str">
        <f>IF(OR($A149="", L$5=""), "", IF(COUNTIFS(【データ】蓄積用!A$2:A$10000, L$5, 【データ】蓄積用!C$2:C$10000, $A149, 【データ】蓄積用!D$2:D$10000, "&gt;=3000", 【データ】蓄積用!E$2:E$10000, "&gt;=1500")&gt;0, "〇", IF(COUNTIFS(【データ】蓄積用!A$2:A$10000, L$5, 【データ】蓄積用!C$2:C$10000, $A149, 【データ】蓄積用!Q$2:Q$10000, 1, 【データ】蓄積用!AC$2:AC$10000, "&gt;=4.0")&gt;0, "〇", "×")))</f>
        <v/>
      </c>
      <c r="M149" t="str">
        <f>IF(OR($A149="", M$5=""), "", IF(COUNTIFS(【データ】蓄積用!A$2:A$10000, M$5, 【データ】蓄積用!C$2:C$10000, $A149, 【データ】蓄積用!D$2:D$10000, "&gt;=3000", 【データ】蓄積用!E$2:E$10000, "&gt;=1500")&gt;0, "〇", IF(COUNTIFS(【データ】蓄積用!A$2:A$10000, M$5, 【データ】蓄積用!C$2:C$10000, $A149, 【データ】蓄積用!Q$2:Q$10000, 1, 【データ】蓄積用!AC$2:AC$10000, "&gt;=4.0")&gt;0, "〇", "×")))</f>
        <v/>
      </c>
      <c r="N149" t="str">
        <f>IF(OR($A149="", N$5=""), "", IF(COUNTIFS(【データ】蓄積用!A$2:A$10000, N$5, 【データ】蓄積用!C$2:C$10000, $A149, 【データ】蓄積用!D$2:D$10000, "&gt;=3000", 【データ】蓄積用!E$2:E$10000, "&gt;=1500")&gt;0, "〇", IF(COUNTIFS(【データ】蓄積用!A$2:A$10000, N$5, 【データ】蓄積用!C$2:C$10000, $A149, 【データ】蓄積用!Q$2:Q$10000, 1, 【データ】蓄積用!AC$2:AC$10000, "&gt;=4.0")&gt;0, "〇", "×")))</f>
        <v/>
      </c>
      <c r="O149" t="str">
        <f>IF(OR($A149="", O$5=""), "", IF(COUNTIFS(【データ】蓄積用!A$2:A$10000, O$5, 【データ】蓄積用!C$2:C$10000, $A149, 【データ】蓄積用!D$2:D$10000, "&gt;=3000", 【データ】蓄積用!E$2:E$10000, "&gt;=1500")&gt;0, "〇", IF(COUNTIFS(【データ】蓄積用!A$2:A$10000, O$5, 【データ】蓄積用!C$2:C$10000, $A149, 【データ】蓄積用!Q$2:Q$10000, 1, 【データ】蓄積用!AC$2:AC$10000, "&gt;=4.0")&gt;0, "〇", "×")))</f>
        <v/>
      </c>
      <c r="P149" t="str">
        <f>IF(OR($A149="", P$5=""), "", IF(COUNTIFS(【データ】蓄積用!A$2:A$10000, P$5, 【データ】蓄積用!C$2:C$10000, $A149, 【データ】蓄積用!D$2:D$10000, "&gt;=3000", 【データ】蓄積用!E$2:E$10000, "&gt;=1500")&gt;0, "〇", IF(COUNTIFS(【データ】蓄積用!A$2:A$10000, P$5, 【データ】蓄積用!C$2:C$10000, $A149, 【データ】蓄積用!Q$2:Q$10000, 1, 【データ】蓄積用!AC$2:AC$10000, "&gt;=4.0")&gt;0, "〇", "×")))</f>
        <v/>
      </c>
      <c r="Q149" t="str">
        <f>IF(OR($A149="", Q$5=""), "", IF(COUNTIFS(【データ】蓄積用!A$2:A$10000, Q$5, 【データ】蓄積用!C$2:C$10000, $A149, 【データ】蓄積用!D$2:D$10000, "&gt;=3000", 【データ】蓄積用!E$2:E$10000, "&gt;=1500")&gt;0, "〇", IF(COUNTIFS(【データ】蓄積用!A$2:A$10000, Q$5, 【データ】蓄積用!C$2:C$10000, $A149, 【データ】蓄積用!Q$2:Q$10000, 1, 【データ】蓄積用!AC$2:AC$10000, "&gt;=4.0")&gt;0, "〇", "×")))</f>
        <v/>
      </c>
      <c r="R149" t="str">
        <f>IF(OR($A149="", R$5=""), "", IF(COUNTIFS(【データ】蓄積用!A$2:A$10000, R$5, 【データ】蓄積用!C$2:C$10000, $A149, 【データ】蓄積用!D$2:D$10000, "&gt;=3000", 【データ】蓄積用!E$2:E$10000, "&gt;=1500")&gt;0, "〇", IF(COUNTIFS(【データ】蓄積用!A$2:A$10000, R$5, 【データ】蓄積用!C$2:C$10000, $A149, 【データ】蓄積用!Q$2:Q$10000, 1, 【データ】蓄積用!AC$2:AC$10000, "&gt;=4.0")&gt;0, "〇", "×")))</f>
        <v/>
      </c>
      <c r="S149" t="str">
        <f>IF(OR($A149="", S$5=""), "", IF(COUNTIFS(【データ】蓄積用!A$2:A$10000, S$5, 【データ】蓄積用!C$2:C$10000, $A149, 【データ】蓄積用!D$2:D$10000, "&gt;=3000", 【データ】蓄積用!E$2:E$10000, "&gt;=1500")&gt;0, "〇", IF(COUNTIFS(【データ】蓄積用!A$2:A$10000, S$5, 【データ】蓄積用!C$2:C$10000, $A149, 【データ】蓄積用!Q$2:Q$10000, 1, 【データ】蓄積用!AC$2:AC$10000, "&gt;=4.0")&gt;0, "〇", "×")))</f>
        <v/>
      </c>
      <c r="T149" t="str">
        <f>IF(OR($A149="", T$5=""), "", IF(COUNTIFS(【データ】蓄積用!A$2:A$10000, T$5, 【データ】蓄積用!C$2:C$10000, $A149, 【データ】蓄積用!D$2:D$10000, "&gt;=3000", 【データ】蓄積用!E$2:E$10000, "&gt;=1500")&gt;0, "〇", IF(COUNTIFS(【データ】蓄積用!A$2:A$10000, T$5, 【データ】蓄積用!C$2:C$10000, $A149, 【データ】蓄積用!Q$2:Q$10000, 1, 【データ】蓄積用!AC$2:AC$10000, "&gt;=4.0")&gt;0, "〇", "×")))</f>
        <v/>
      </c>
      <c r="U149" t="str">
        <f>IF(OR($A149="", U$5=""), "", IF(COUNTIFS(【データ】蓄積用!A$2:A$10000, U$5, 【データ】蓄積用!C$2:C$10000, $A149, 【データ】蓄積用!D$2:D$10000, "&gt;=3000", 【データ】蓄積用!E$2:E$10000, "&gt;=1500")&gt;0, "〇", IF(COUNTIFS(【データ】蓄積用!A$2:A$10000, U$5, 【データ】蓄積用!C$2:C$10000, $A149, 【データ】蓄積用!Q$2:Q$10000, 1, 【データ】蓄積用!AC$2:AC$10000, "&gt;=4.0")&gt;0, "〇", "×")))</f>
        <v/>
      </c>
      <c r="V149" t="str">
        <f>IF(OR($A149="", V$5=""), "", IF(COUNTIFS(【データ】蓄積用!A$2:A$10000, V$5, 【データ】蓄積用!C$2:C$10000, $A149, 【データ】蓄積用!D$2:D$10000, "&gt;=3000", 【データ】蓄積用!E$2:E$10000, "&gt;=1500")&gt;0, "〇", IF(COUNTIFS(【データ】蓄積用!A$2:A$10000, V$5, 【データ】蓄積用!C$2:C$10000, $A149, 【データ】蓄積用!Q$2:Q$10000, 1, 【データ】蓄積用!AC$2:AC$10000, "&gt;=4.0")&gt;0, "〇", "×")))</f>
        <v/>
      </c>
      <c r="W149" t="str">
        <f>IF(OR($A149="", W$5=""), "", IF(COUNTIFS(【データ】蓄積用!A$2:A$10000, W$5, 【データ】蓄積用!C$2:C$10000, $A149, 【データ】蓄積用!D$2:D$10000, "&gt;=3000", 【データ】蓄積用!E$2:E$10000, "&gt;=1500")&gt;0, "〇", IF(COUNTIFS(【データ】蓄積用!A$2:A$10000, W$5, 【データ】蓄積用!C$2:C$10000, $A149, 【データ】蓄積用!Q$2:Q$10000, 1, 【データ】蓄積用!AC$2:AC$10000, "&gt;=4.0")&gt;0, "〇", "×")))</f>
        <v/>
      </c>
      <c r="X149" t="str">
        <f>IF(OR($A149="", X$5=""), "", IF(COUNTIFS(【データ】蓄積用!A$2:A$10000, X$5, 【データ】蓄積用!C$2:C$10000, $A149, 【データ】蓄積用!D$2:D$10000, "&gt;=3000", 【データ】蓄積用!E$2:E$10000, "&gt;=1500")&gt;0, "〇", IF(COUNTIFS(【データ】蓄積用!A$2:A$10000, X$5, 【データ】蓄積用!C$2:C$10000, $A149, 【データ】蓄積用!Q$2:Q$10000, 1, 【データ】蓄積用!AC$2:AC$10000, "&gt;=4.0")&gt;0, "〇", "×")))</f>
        <v/>
      </c>
      <c r="Y149" t="str">
        <f>IF(OR($A149="", Y$5=""), "", IF(COUNTIFS(【データ】蓄積用!A$2:A$10000, Y$5, 【データ】蓄積用!C$2:C$10000, $A149, 【データ】蓄積用!D$2:D$10000, "&gt;=3000", 【データ】蓄積用!E$2:E$10000, "&gt;=1500")&gt;0, "〇", IF(COUNTIFS(【データ】蓄積用!A$2:A$10000, Y$5, 【データ】蓄積用!C$2:C$10000, $A149, 【データ】蓄積用!Q$2:Q$10000, 1, 【データ】蓄積用!AC$2:AC$10000, "&gt;=4.0")&gt;0, "〇", "×")))</f>
        <v/>
      </c>
      <c r="Z149" t="str">
        <f>IF(OR($A149="", Z$5=""), "", IF(COUNTIFS(【データ】蓄積用!A$2:A$10000, Z$5, 【データ】蓄積用!C$2:C$10000, $A149, 【データ】蓄積用!D$2:D$10000, "&gt;=3000", 【データ】蓄積用!E$2:E$10000, "&gt;=1500")&gt;0, "〇", IF(COUNTIFS(【データ】蓄積用!A$2:A$10000, Z$5, 【データ】蓄積用!C$2:C$10000, $A149, 【データ】蓄積用!Q$2:Q$10000, 1, 【データ】蓄積用!AC$2:AC$10000, "&gt;=4.0")&gt;0, "〇", "×")))</f>
        <v/>
      </c>
      <c r="AA149" t="str">
        <f>IF(OR($A149="", AA$5=""), "", IF(COUNTIFS(【データ】蓄積用!A$2:A$10000, AA$5, 【データ】蓄積用!C$2:C$10000, $A149, 【データ】蓄積用!D$2:D$10000, "&gt;=3000", 【データ】蓄積用!E$2:E$10000, "&gt;=1500")&gt;0, "〇", IF(COUNTIFS(【データ】蓄積用!A$2:A$10000, AA$5, 【データ】蓄積用!C$2:C$10000, $A149, 【データ】蓄積用!Q$2:Q$10000, 1, 【データ】蓄積用!AC$2:AC$10000, "&gt;=4.0")&gt;0, "〇", "×")))</f>
        <v/>
      </c>
      <c r="AB149" t="str">
        <f>IF(OR($A149="", AB$5=""), "", IF(COUNTIFS(【データ】蓄積用!A$2:A$10000, AB$5, 【データ】蓄積用!C$2:C$10000, $A149, 【データ】蓄積用!D$2:D$10000, "&gt;=3000", 【データ】蓄積用!E$2:E$10000, "&gt;=1500")&gt;0, "〇", IF(COUNTIFS(【データ】蓄積用!A$2:A$10000, AB$5, 【データ】蓄積用!C$2:C$10000, $A149, 【データ】蓄積用!Q$2:Q$10000, 1, 【データ】蓄積用!AC$2:AC$10000, "&gt;=4.0")&gt;0, "〇", "×")))</f>
        <v/>
      </c>
      <c r="AC149" t="str">
        <f>IF(OR($A149="", AC$5=""), "", IF(COUNTIFS(【データ】蓄積用!A$2:A$10000, AC$5, 【データ】蓄積用!C$2:C$10000, $A149, 【データ】蓄積用!D$2:D$10000, "&gt;=3000", 【データ】蓄積用!E$2:E$10000, "&gt;=1500")&gt;0, "〇", IF(COUNTIFS(【データ】蓄積用!A$2:A$10000, AC$5, 【データ】蓄積用!C$2:C$10000, $A149, 【データ】蓄積用!Q$2:Q$10000, 1, 【データ】蓄積用!AC$2:AC$10000, "&gt;=4.0")&gt;0, "〇", "×")))</f>
        <v/>
      </c>
      <c r="AD149" t="str">
        <f>IF(OR($A149="", AD$5=""), "", IF(COUNTIFS(【データ】蓄積用!A$2:A$10000, AD$5, 【データ】蓄積用!C$2:C$10000, $A149, 【データ】蓄積用!D$2:D$10000, "&gt;=3000", 【データ】蓄積用!E$2:E$10000, "&gt;=1500")&gt;0, "〇", IF(COUNTIFS(【データ】蓄積用!A$2:A$10000, AD$5, 【データ】蓄積用!C$2:C$10000, $A149, 【データ】蓄積用!Q$2:Q$10000, 1, 【データ】蓄積用!AC$2:AC$10000, "&gt;=4.0")&gt;0, "〇", "×")))</f>
        <v/>
      </c>
      <c r="AE149" t="str">
        <f>IF(OR($A149="", AE$5=""), "", IF(COUNTIFS(【データ】蓄積用!A$2:A$10000, AE$5, 【データ】蓄積用!C$2:C$10000, $A149, 【データ】蓄積用!D$2:D$10000, "&gt;=3000", 【データ】蓄積用!E$2:E$10000, "&gt;=1500")&gt;0, "〇", IF(COUNTIFS(【データ】蓄積用!A$2:A$10000, AE$5, 【データ】蓄積用!C$2:C$10000, $A149, 【データ】蓄積用!Q$2:Q$10000, 1, 【データ】蓄積用!AC$2:AC$10000, "&gt;=4.0")&gt;0, "〇", "×")))</f>
        <v/>
      </c>
      <c r="AF149" t="str">
        <f>IF(OR($A149="", AF$5=""), "", IF(COUNTIFS(【データ】蓄積用!A$2:A$10000, AF$5, 【データ】蓄積用!C$2:C$10000, $A149, 【データ】蓄積用!D$2:D$10000, "&gt;=3000", 【データ】蓄積用!E$2:E$10000, "&gt;=1500")&gt;0, "〇", IF(COUNTIFS(【データ】蓄積用!A$2:A$10000, AF$5, 【データ】蓄積用!C$2:C$10000, $A149, 【データ】蓄積用!Q$2:Q$10000, 1, 【データ】蓄積用!AC$2:AC$10000, "&gt;=4.0")&gt;0, "〇", "×")))</f>
        <v/>
      </c>
      <c r="AG149" t="str">
        <f>IF(OR($A149="", AG$5=""), "", IF(COUNTIFS(【データ】蓄積用!A$2:A$10000, AG$5, 【データ】蓄積用!C$2:C$10000, $A149, 【データ】蓄積用!D$2:D$10000, "&gt;=3000", 【データ】蓄積用!E$2:E$10000, "&gt;=1500")&gt;0, "〇", IF(COUNTIFS(【データ】蓄積用!A$2:A$10000, AG$5, 【データ】蓄積用!C$2:C$10000, $A149, 【データ】蓄積用!Q$2:Q$10000, 1, 【データ】蓄積用!AC$2:AC$10000, "&gt;=4.0")&gt;0, "〇", "×")))</f>
        <v/>
      </c>
      <c r="AH149" t="str">
        <f>IF(OR($A149="", AH$5=""), "", IF(COUNTIFS(【データ】蓄積用!A$2:A$10000, AH$5, 【データ】蓄積用!C$2:C$10000, $A149, 【データ】蓄積用!D$2:D$10000, "&gt;=3000", 【データ】蓄積用!E$2:E$10000, "&gt;=1500")&gt;0, "〇", IF(COUNTIFS(【データ】蓄積用!A$2:A$10000, AH$5, 【データ】蓄積用!C$2:C$10000, $A149, 【データ】蓄積用!Q$2:Q$10000, 1, 【データ】蓄積用!AC$2:AC$10000, "&gt;=4.0")&gt;0, "〇", "×")))</f>
        <v/>
      </c>
      <c r="AI149" t="str">
        <f>IF(OR($A149="", AI$5=""), "", IF(COUNTIFS(【データ】蓄積用!A$2:A$10000, AI$5, 【データ】蓄積用!C$2:C$10000, $A149, 【データ】蓄積用!D$2:D$10000, "&gt;=3000", 【データ】蓄積用!E$2:E$10000, "&gt;=1500")&gt;0, "〇", IF(COUNTIFS(【データ】蓄積用!A$2:A$10000, AI$5, 【データ】蓄積用!C$2:C$10000, $A149, 【データ】蓄積用!Q$2:Q$10000, 1, 【データ】蓄積用!AC$2:AC$10000, "&gt;=4.0")&gt;0, "〇", "×")))</f>
        <v/>
      </c>
      <c r="AJ149" t="str">
        <f>IF(OR($A149="", AJ$5=""), "", IF(COUNTIFS(【データ】蓄積用!A$2:A$10000, AJ$5, 【データ】蓄積用!C$2:C$10000, $A149, 【データ】蓄積用!D$2:D$10000, "&gt;=3000", 【データ】蓄積用!E$2:E$10000, "&gt;=1500")&gt;0, "〇", IF(COUNTIFS(【データ】蓄積用!A$2:A$10000, AJ$5, 【データ】蓄積用!C$2:C$10000, $A149, 【データ】蓄積用!Q$2:Q$10000, 1, 【データ】蓄積用!AC$2:AC$10000, "&gt;=4.0")&gt;0, "〇", "×")))</f>
        <v/>
      </c>
      <c r="AK149" t="str">
        <f>IF(OR($A149="", AK$5=""), "", IF(COUNTIFS(【データ】蓄積用!A$2:A$10000, AK$5, 【データ】蓄積用!C$2:C$10000, $A149, 【データ】蓄積用!D$2:D$10000, "&gt;=3000", 【データ】蓄積用!E$2:E$10000, "&gt;=1500")&gt;0, "〇", IF(COUNTIFS(【データ】蓄積用!A$2:A$10000, AK$5, 【データ】蓄積用!C$2:C$10000, $A149, 【データ】蓄積用!Q$2:Q$10000, 1, 【データ】蓄積用!AC$2:AC$10000, "&gt;=4.0")&gt;0, "〇", "×")))</f>
        <v/>
      </c>
      <c r="AL149" t="str">
        <f>IF(OR($A149="", AL$5=""), "", IF(COUNTIFS(【データ】蓄積用!A$2:A$10000, AL$5, 【データ】蓄積用!C$2:C$10000, $A149, 【データ】蓄積用!D$2:D$10000, "&gt;=3000", 【データ】蓄積用!E$2:E$10000, "&gt;=1500")&gt;0, "〇", IF(COUNTIFS(【データ】蓄積用!A$2:A$10000, AL$5, 【データ】蓄積用!C$2:C$10000, $A149, 【データ】蓄積用!Q$2:Q$10000, 1, 【データ】蓄積用!AC$2:AC$10000, "&gt;=4.0")&gt;0, "〇", "×")))</f>
        <v/>
      </c>
      <c r="AM149" t="str">
        <f>IF(OR($A149="", AM$5=""), "", IF(COUNTIFS(【データ】蓄積用!A$2:A$10000, AM$5, 【データ】蓄積用!C$2:C$10000, $A149, 【データ】蓄積用!D$2:D$10000, "&gt;=3000", 【データ】蓄積用!E$2:E$10000, "&gt;=1500")&gt;0, "〇", IF(COUNTIFS(【データ】蓄積用!A$2:A$10000, AM$5, 【データ】蓄積用!C$2:C$10000, $A149, 【データ】蓄積用!Q$2:Q$10000, 1, 【データ】蓄積用!AC$2:AC$10000, "&gt;=4.0")&gt;0, "〇", "×")))</f>
        <v/>
      </c>
      <c r="AN149" t="str">
        <f>IF(OR($A149="", AN$5=""), "", IF(COUNTIFS(【データ】蓄積用!A$2:A$10000, AN$5, 【データ】蓄積用!C$2:C$10000, $A149, 【データ】蓄積用!D$2:D$10000, "&gt;=3000", 【データ】蓄積用!E$2:E$10000, "&gt;=1500")&gt;0, "〇", IF(COUNTIFS(【データ】蓄積用!A$2:A$10000, AN$5, 【データ】蓄積用!C$2:C$10000, $A149, 【データ】蓄積用!Q$2:Q$10000, 1, 【データ】蓄積用!AC$2:AC$10000, "&gt;=4.0")&gt;0, "〇", "×")))</f>
        <v/>
      </c>
      <c r="AO149" t="str">
        <f>IF(OR($A149="", AO$5=""), "", IF(COUNTIFS(【データ】蓄積用!A$2:A$10000, AO$5, 【データ】蓄積用!C$2:C$10000, $A149, 【データ】蓄積用!D$2:D$10000, "&gt;=3000", 【データ】蓄積用!E$2:E$10000, "&gt;=1500")&gt;0, "〇", IF(COUNTIFS(【データ】蓄積用!A$2:A$10000, AO$5, 【データ】蓄積用!C$2:C$10000, $A149, 【データ】蓄積用!Q$2:Q$10000, 1, 【データ】蓄積用!AC$2:AC$10000, "&gt;=4.0")&gt;0, "〇", "×")))</f>
        <v/>
      </c>
      <c r="AP149" t="str">
        <f>IF(OR($A149="", AP$5=""), "", IF(COUNTIFS(【データ】蓄積用!A$2:A$10000, AP$5, 【データ】蓄積用!C$2:C$10000, $A149, 【データ】蓄積用!D$2:D$10000, "&gt;=3000", 【データ】蓄積用!E$2:E$10000, "&gt;=1500")&gt;0, "〇", IF(COUNTIFS(【データ】蓄積用!A$2:A$10000, AP$5, 【データ】蓄積用!C$2:C$10000, $A149, 【データ】蓄積用!Q$2:Q$10000, 1, 【データ】蓄積用!AC$2:AC$10000, "&gt;=4.0")&gt;0, "〇", "×")))</f>
        <v/>
      </c>
      <c r="AQ149" t="str">
        <f>IF(OR($A149="", AQ$5=""), "", IF(COUNTIFS(【データ】蓄積用!A$2:A$10000, AQ$5, 【データ】蓄積用!C$2:C$10000, $A149, 【データ】蓄積用!D$2:D$10000, "&gt;=3000", 【データ】蓄積用!E$2:E$10000, "&gt;=1500")&gt;0, "〇", IF(COUNTIFS(【データ】蓄積用!A$2:A$10000, AQ$5, 【データ】蓄積用!C$2:C$10000, $A149, 【データ】蓄積用!Q$2:Q$10000, 1, 【データ】蓄積用!AC$2:AC$10000, "&gt;=4.0")&gt;0, "〇", "×")))</f>
        <v/>
      </c>
      <c r="AR149" t="str">
        <f>IF(OR($A149="", AR$5=""), "", IF(COUNTIFS(【データ】蓄積用!A$2:A$10000, AR$5, 【データ】蓄積用!C$2:C$10000, $A149, 【データ】蓄積用!D$2:D$10000, "&gt;=3000", 【データ】蓄積用!E$2:E$10000, "&gt;=1500")&gt;0, "〇", IF(COUNTIFS(【データ】蓄積用!A$2:A$10000, AR$5, 【データ】蓄積用!C$2:C$10000, $A149, 【データ】蓄積用!Q$2:Q$10000, 1, 【データ】蓄積用!AC$2:AC$10000, "&gt;=4.0")&gt;0, "〇", "×")))</f>
        <v/>
      </c>
      <c r="AS149" t="str">
        <f>IF(OR($A149="", AS$5=""), "", IF(COUNTIFS(【データ】蓄積用!A$2:A$10000, AS$5, 【データ】蓄積用!C$2:C$10000, $A149, 【データ】蓄積用!D$2:D$10000, "&gt;=3000", 【データ】蓄積用!E$2:E$10000, "&gt;=1500")&gt;0, "〇", IF(COUNTIFS(【データ】蓄積用!A$2:A$10000, AS$5, 【データ】蓄積用!C$2:C$10000, $A149, 【データ】蓄積用!Q$2:Q$10000, 1, 【データ】蓄積用!AC$2:AC$10000, "&gt;=4.0")&gt;0, "〇", "×")))</f>
        <v/>
      </c>
      <c r="AT149" t="str">
        <f>IF(OR($A149="", AT$5=""), "", IF(COUNTIFS(【データ】蓄積用!A$2:A$10000, AT$5, 【データ】蓄積用!C$2:C$10000, $A149, 【データ】蓄積用!D$2:D$10000, "&gt;=3000", 【データ】蓄積用!E$2:E$10000, "&gt;=1500")&gt;0, "〇", IF(COUNTIFS(【データ】蓄積用!A$2:A$10000, AT$5, 【データ】蓄積用!C$2:C$10000, $A149, 【データ】蓄積用!Q$2:Q$10000, 1, 【データ】蓄積用!AC$2:AC$10000, "&gt;=4.0")&gt;0, "〇", "×")))</f>
        <v/>
      </c>
      <c r="AU149" t="str">
        <f>IF(OR($A149="", AU$5=""), "", IF(COUNTIFS(【データ】蓄積用!A$2:A$10000, AU$5, 【データ】蓄積用!C$2:C$10000, $A149, 【データ】蓄積用!D$2:D$10000, "&gt;=3000", 【データ】蓄積用!E$2:E$10000, "&gt;=1500")&gt;0, "〇", IF(COUNTIFS(【データ】蓄積用!A$2:A$10000, AU$5, 【データ】蓄積用!C$2:C$10000, $A149, 【データ】蓄積用!Q$2:Q$10000, 1, 【データ】蓄積用!AC$2:AC$10000, "&gt;=4.0")&gt;0, "〇", "×")))</f>
        <v/>
      </c>
      <c r="AV149" t="str">
        <f>IF(OR($A149="", AV$5=""), "", IF(COUNTIFS(【データ】蓄積用!A$2:A$10000, AV$5, 【データ】蓄積用!C$2:C$10000, $A149, 【データ】蓄積用!D$2:D$10000, "&gt;=3000", 【データ】蓄積用!E$2:E$10000, "&gt;=1500")&gt;0, "〇", IF(COUNTIFS(【データ】蓄積用!A$2:A$10000, AV$5, 【データ】蓄積用!C$2:C$10000, $A149, 【データ】蓄積用!Q$2:Q$10000, 1, 【データ】蓄積用!AC$2:AC$10000, "&gt;=4.0")&gt;0, "〇", "×")))</f>
        <v/>
      </c>
      <c r="AW149" t="str">
        <f>IF(OR($A149="", AW$5=""), "", IF(COUNTIFS(【データ】蓄積用!A$2:A$10000, AW$5, 【データ】蓄積用!C$2:C$10000, $A149, 【データ】蓄積用!D$2:D$10000, "&gt;=3000", 【データ】蓄積用!E$2:E$10000, "&gt;=1500")&gt;0, "〇", IF(COUNTIFS(【データ】蓄積用!A$2:A$10000, AW$5, 【データ】蓄積用!C$2:C$10000, $A149, 【データ】蓄積用!Q$2:Q$10000, 1, 【データ】蓄積用!AC$2:AC$10000, "&gt;=4.0")&gt;0, "〇", "×")))</f>
        <v/>
      </c>
      <c r="AX149" t="str">
        <f>IF(OR($A149="", AX$5=""), "", IF(COUNTIFS(【データ】蓄積用!A$2:A$10000, AX$5, 【データ】蓄積用!C$2:C$10000, $A149, 【データ】蓄積用!D$2:D$10000, "&gt;=3000", 【データ】蓄積用!E$2:E$10000, "&gt;=1500")&gt;0, "〇", IF(COUNTIFS(【データ】蓄積用!A$2:A$10000, AX$5, 【データ】蓄積用!C$2:C$10000, $A149, 【データ】蓄積用!Q$2:Q$10000, 1, 【データ】蓄積用!AC$2:AC$10000, "&gt;=4.0")&gt;0, "〇", "×")))</f>
        <v/>
      </c>
      <c r="AY149" t="str">
        <f>IF(OR($A149="", AY$5=""), "", IF(COUNTIFS(【データ】蓄積用!A$2:A$10000, AY$5, 【データ】蓄積用!C$2:C$10000, $A149, 【データ】蓄積用!D$2:D$10000, "&gt;=3000", 【データ】蓄積用!E$2:E$10000, "&gt;=1500")&gt;0, "〇", IF(COUNTIFS(【データ】蓄積用!A$2:A$10000, AY$5, 【データ】蓄積用!C$2:C$10000, $A149, 【データ】蓄積用!Q$2:Q$10000, 1, 【データ】蓄積用!AC$2:AC$10000, "&gt;=4.0")&gt;0, "〇", "×")))</f>
        <v/>
      </c>
    </row>
    <row r="150" spans="2:51">
      <c r="B150" t="str">
        <f>IF(OR($A150="", B$5=""), "", IF(COUNTIFS(【データ】蓄積用!A$2:A$10000, B$5, 【データ】蓄積用!C$2:C$10000, $A150, 【データ】蓄積用!D$2:D$10000, "&gt;=3000", 【データ】蓄積用!E$2:E$10000, "&gt;=1500")&gt;0, "〇", IF(COUNTIFS(【データ】蓄積用!A$2:A$10000, B$5, 【データ】蓄積用!C$2:C$10000, $A150, 【データ】蓄積用!Q$2:Q$10000, 1, 【データ】蓄積用!AC$2:AC$10000, "&gt;=4.0")&gt;0, "〇", "×")))</f>
        <v/>
      </c>
      <c r="C150" t="str">
        <f>IF(OR($A150="", C$5=""), "", IF(COUNTIFS(【データ】蓄積用!A$2:A$10000, C$5, 【データ】蓄積用!C$2:C$10000, $A150, 【データ】蓄積用!D$2:D$10000, "&gt;=3000", 【データ】蓄積用!E$2:E$10000, "&gt;=1500")&gt;0, "〇", IF(COUNTIFS(【データ】蓄積用!A$2:A$10000, C$5, 【データ】蓄積用!C$2:C$10000, $A150, 【データ】蓄積用!Q$2:Q$10000, 1, 【データ】蓄積用!AC$2:AC$10000, "&gt;=4.0")&gt;0, "〇", "×")))</f>
        <v/>
      </c>
      <c r="D150" t="str">
        <f>IF(OR($A150="", D$5=""), "", IF(COUNTIFS(【データ】蓄積用!A$2:A$10000, D$5, 【データ】蓄積用!C$2:C$10000, $A150, 【データ】蓄積用!D$2:D$10000, "&gt;=3000", 【データ】蓄積用!E$2:E$10000, "&gt;=1500")&gt;0, "〇", IF(COUNTIFS(【データ】蓄積用!A$2:A$10000, D$5, 【データ】蓄積用!C$2:C$10000, $A150, 【データ】蓄積用!Q$2:Q$10000, 1, 【データ】蓄積用!AC$2:AC$10000, "&gt;=4.0")&gt;0, "〇", "×")))</f>
        <v/>
      </c>
      <c r="E150" t="str">
        <f>IF(OR($A150="", E$5=""), "", IF(COUNTIFS(【データ】蓄積用!A$2:A$10000, E$5, 【データ】蓄積用!C$2:C$10000, $A150, 【データ】蓄積用!D$2:D$10000, "&gt;=3000", 【データ】蓄積用!E$2:E$10000, "&gt;=1500")&gt;0, "〇", IF(COUNTIFS(【データ】蓄積用!A$2:A$10000, E$5, 【データ】蓄積用!C$2:C$10000, $A150, 【データ】蓄積用!Q$2:Q$10000, 1, 【データ】蓄積用!AC$2:AC$10000, "&gt;=4.0")&gt;0, "〇", "×")))</f>
        <v/>
      </c>
      <c r="F150" t="str">
        <f>IF(OR($A150="", F$5=""), "", IF(COUNTIFS(【データ】蓄積用!A$2:A$10000, F$5, 【データ】蓄積用!C$2:C$10000, $A150, 【データ】蓄積用!D$2:D$10000, "&gt;=3000", 【データ】蓄積用!E$2:E$10000, "&gt;=1500")&gt;0, "〇", IF(COUNTIFS(【データ】蓄積用!A$2:A$10000, F$5, 【データ】蓄積用!C$2:C$10000, $A150, 【データ】蓄積用!Q$2:Q$10000, 1, 【データ】蓄積用!AC$2:AC$10000, "&gt;=4.0")&gt;0, "〇", "×")))</f>
        <v/>
      </c>
      <c r="G150" t="str">
        <f>IF(OR($A150="", G$5=""), "", IF(COUNTIFS(【データ】蓄積用!A$2:A$10000, G$5, 【データ】蓄積用!C$2:C$10000, $A150, 【データ】蓄積用!D$2:D$10000, "&gt;=3000", 【データ】蓄積用!E$2:E$10000, "&gt;=1500")&gt;0, "〇", IF(COUNTIFS(【データ】蓄積用!A$2:A$10000, G$5, 【データ】蓄積用!C$2:C$10000, $A150, 【データ】蓄積用!Q$2:Q$10000, 1, 【データ】蓄積用!AC$2:AC$10000, "&gt;=4.0")&gt;0, "〇", "×")))</f>
        <v/>
      </c>
      <c r="H150" t="str">
        <f>IF(OR($A150="", H$5=""), "", IF(COUNTIFS(【データ】蓄積用!A$2:A$10000, H$5, 【データ】蓄積用!C$2:C$10000, $A150, 【データ】蓄積用!D$2:D$10000, "&gt;=3000", 【データ】蓄積用!E$2:E$10000, "&gt;=1500")&gt;0, "〇", IF(COUNTIFS(【データ】蓄積用!A$2:A$10000, H$5, 【データ】蓄積用!C$2:C$10000, $A150, 【データ】蓄積用!Q$2:Q$10000, 1, 【データ】蓄積用!AC$2:AC$10000, "&gt;=4.0")&gt;0, "〇", "×")))</f>
        <v/>
      </c>
      <c r="I150" t="str">
        <f>IF(OR($A150="", I$5=""), "", IF(COUNTIFS(【データ】蓄積用!A$2:A$10000, I$5, 【データ】蓄積用!C$2:C$10000, $A150, 【データ】蓄積用!D$2:D$10000, "&gt;=3000", 【データ】蓄積用!E$2:E$10000, "&gt;=1500")&gt;0, "〇", IF(COUNTIFS(【データ】蓄積用!A$2:A$10000, I$5, 【データ】蓄積用!C$2:C$10000, $A150, 【データ】蓄積用!Q$2:Q$10000, 1, 【データ】蓄積用!AC$2:AC$10000, "&gt;=4.0")&gt;0, "〇", "×")))</f>
        <v/>
      </c>
      <c r="J150" t="str">
        <f>IF(OR($A150="", J$5=""), "", IF(COUNTIFS(【データ】蓄積用!A$2:A$10000, J$5, 【データ】蓄積用!C$2:C$10000, $A150, 【データ】蓄積用!D$2:D$10000, "&gt;=3000", 【データ】蓄積用!E$2:E$10000, "&gt;=1500")&gt;0, "〇", IF(COUNTIFS(【データ】蓄積用!A$2:A$10000, J$5, 【データ】蓄積用!C$2:C$10000, $A150, 【データ】蓄積用!Q$2:Q$10000, 1, 【データ】蓄積用!AC$2:AC$10000, "&gt;=4.0")&gt;0, "〇", "×")))</f>
        <v/>
      </c>
      <c r="K150" t="str">
        <f>IF(OR($A150="", K$5=""), "", IF(COUNTIFS(【データ】蓄積用!A$2:A$10000, K$5, 【データ】蓄積用!C$2:C$10000, $A150, 【データ】蓄積用!D$2:D$10000, "&gt;=3000", 【データ】蓄積用!E$2:E$10000, "&gt;=1500")&gt;0, "〇", IF(COUNTIFS(【データ】蓄積用!A$2:A$10000, K$5, 【データ】蓄積用!C$2:C$10000, $A150, 【データ】蓄積用!Q$2:Q$10000, 1, 【データ】蓄積用!AC$2:AC$10000, "&gt;=4.0")&gt;0, "〇", "×")))</f>
        <v/>
      </c>
      <c r="L150" t="str">
        <f>IF(OR($A150="", L$5=""), "", IF(COUNTIFS(【データ】蓄積用!A$2:A$10000, L$5, 【データ】蓄積用!C$2:C$10000, $A150, 【データ】蓄積用!D$2:D$10000, "&gt;=3000", 【データ】蓄積用!E$2:E$10000, "&gt;=1500")&gt;0, "〇", IF(COUNTIFS(【データ】蓄積用!A$2:A$10000, L$5, 【データ】蓄積用!C$2:C$10000, $A150, 【データ】蓄積用!Q$2:Q$10000, 1, 【データ】蓄積用!AC$2:AC$10000, "&gt;=4.0")&gt;0, "〇", "×")))</f>
        <v/>
      </c>
      <c r="M150" t="str">
        <f>IF(OR($A150="", M$5=""), "", IF(COUNTIFS(【データ】蓄積用!A$2:A$10000, M$5, 【データ】蓄積用!C$2:C$10000, $A150, 【データ】蓄積用!D$2:D$10000, "&gt;=3000", 【データ】蓄積用!E$2:E$10000, "&gt;=1500")&gt;0, "〇", IF(COUNTIFS(【データ】蓄積用!A$2:A$10000, M$5, 【データ】蓄積用!C$2:C$10000, $A150, 【データ】蓄積用!Q$2:Q$10000, 1, 【データ】蓄積用!AC$2:AC$10000, "&gt;=4.0")&gt;0, "〇", "×")))</f>
        <v/>
      </c>
      <c r="N150" t="str">
        <f>IF(OR($A150="", N$5=""), "", IF(COUNTIFS(【データ】蓄積用!A$2:A$10000, N$5, 【データ】蓄積用!C$2:C$10000, $A150, 【データ】蓄積用!D$2:D$10000, "&gt;=3000", 【データ】蓄積用!E$2:E$10000, "&gt;=1500")&gt;0, "〇", IF(COUNTIFS(【データ】蓄積用!A$2:A$10000, N$5, 【データ】蓄積用!C$2:C$10000, $A150, 【データ】蓄積用!Q$2:Q$10000, 1, 【データ】蓄積用!AC$2:AC$10000, "&gt;=4.0")&gt;0, "〇", "×")))</f>
        <v/>
      </c>
      <c r="O150" t="str">
        <f>IF(OR($A150="", O$5=""), "", IF(COUNTIFS(【データ】蓄積用!A$2:A$10000, O$5, 【データ】蓄積用!C$2:C$10000, $A150, 【データ】蓄積用!D$2:D$10000, "&gt;=3000", 【データ】蓄積用!E$2:E$10000, "&gt;=1500")&gt;0, "〇", IF(COUNTIFS(【データ】蓄積用!A$2:A$10000, O$5, 【データ】蓄積用!C$2:C$10000, $A150, 【データ】蓄積用!Q$2:Q$10000, 1, 【データ】蓄積用!AC$2:AC$10000, "&gt;=4.0")&gt;0, "〇", "×")))</f>
        <v/>
      </c>
      <c r="P150" t="str">
        <f>IF(OR($A150="", P$5=""), "", IF(COUNTIFS(【データ】蓄積用!A$2:A$10000, P$5, 【データ】蓄積用!C$2:C$10000, $A150, 【データ】蓄積用!D$2:D$10000, "&gt;=3000", 【データ】蓄積用!E$2:E$10000, "&gt;=1500")&gt;0, "〇", IF(COUNTIFS(【データ】蓄積用!A$2:A$10000, P$5, 【データ】蓄積用!C$2:C$10000, $A150, 【データ】蓄積用!Q$2:Q$10000, 1, 【データ】蓄積用!AC$2:AC$10000, "&gt;=4.0")&gt;0, "〇", "×")))</f>
        <v/>
      </c>
      <c r="Q150" t="str">
        <f>IF(OR($A150="", Q$5=""), "", IF(COUNTIFS(【データ】蓄積用!A$2:A$10000, Q$5, 【データ】蓄積用!C$2:C$10000, $A150, 【データ】蓄積用!D$2:D$10000, "&gt;=3000", 【データ】蓄積用!E$2:E$10000, "&gt;=1500")&gt;0, "〇", IF(COUNTIFS(【データ】蓄積用!A$2:A$10000, Q$5, 【データ】蓄積用!C$2:C$10000, $A150, 【データ】蓄積用!Q$2:Q$10000, 1, 【データ】蓄積用!AC$2:AC$10000, "&gt;=4.0")&gt;0, "〇", "×")))</f>
        <v/>
      </c>
      <c r="R150" t="str">
        <f>IF(OR($A150="", R$5=""), "", IF(COUNTIFS(【データ】蓄積用!A$2:A$10000, R$5, 【データ】蓄積用!C$2:C$10000, $A150, 【データ】蓄積用!D$2:D$10000, "&gt;=3000", 【データ】蓄積用!E$2:E$10000, "&gt;=1500")&gt;0, "〇", IF(COUNTIFS(【データ】蓄積用!A$2:A$10000, R$5, 【データ】蓄積用!C$2:C$10000, $A150, 【データ】蓄積用!Q$2:Q$10000, 1, 【データ】蓄積用!AC$2:AC$10000, "&gt;=4.0")&gt;0, "〇", "×")))</f>
        <v/>
      </c>
      <c r="S150" t="str">
        <f>IF(OR($A150="", S$5=""), "", IF(COUNTIFS(【データ】蓄積用!A$2:A$10000, S$5, 【データ】蓄積用!C$2:C$10000, $A150, 【データ】蓄積用!D$2:D$10000, "&gt;=3000", 【データ】蓄積用!E$2:E$10000, "&gt;=1500")&gt;0, "〇", IF(COUNTIFS(【データ】蓄積用!A$2:A$10000, S$5, 【データ】蓄積用!C$2:C$10000, $A150, 【データ】蓄積用!Q$2:Q$10000, 1, 【データ】蓄積用!AC$2:AC$10000, "&gt;=4.0")&gt;0, "〇", "×")))</f>
        <v/>
      </c>
      <c r="T150" t="str">
        <f>IF(OR($A150="", T$5=""), "", IF(COUNTIFS(【データ】蓄積用!A$2:A$10000, T$5, 【データ】蓄積用!C$2:C$10000, $A150, 【データ】蓄積用!D$2:D$10000, "&gt;=3000", 【データ】蓄積用!E$2:E$10000, "&gt;=1500")&gt;0, "〇", IF(COUNTIFS(【データ】蓄積用!A$2:A$10000, T$5, 【データ】蓄積用!C$2:C$10000, $A150, 【データ】蓄積用!Q$2:Q$10000, 1, 【データ】蓄積用!AC$2:AC$10000, "&gt;=4.0")&gt;0, "〇", "×")))</f>
        <v/>
      </c>
      <c r="U150" t="str">
        <f>IF(OR($A150="", U$5=""), "", IF(COUNTIFS(【データ】蓄積用!A$2:A$10000, U$5, 【データ】蓄積用!C$2:C$10000, $A150, 【データ】蓄積用!D$2:D$10000, "&gt;=3000", 【データ】蓄積用!E$2:E$10000, "&gt;=1500")&gt;0, "〇", IF(COUNTIFS(【データ】蓄積用!A$2:A$10000, U$5, 【データ】蓄積用!C$2:C$10000, $A150, 【データ】蓄積用!Q$2:Q$10000, 1, 【データ】蓄積用!AC$2:AC$10000, "&gt;=4.0")&gt;0, "〇", "×")))</f>
        <v/>
      </c>
      <c r="V150" t="str">
        <f>IF(OR($A150="", V$5=""), "", IF(COUNTIFS(【データ】蓄積用!A$2:A$10000, V$5, 【データ】蓄積用!C$2:C$10000, $A150, 【データ】蓄積用!D$2:D$10000, "&gt;=3000", 【データ】蓄積用!E$2:E$10000, "&gt;=1500")&gt;0, "〇", IF(COUNTIFS(【データ】蓄積用!A$2:A$10000, V$5, 【データ】蓄積用!C$2:C$10000, $A150, 【データ】蓄積用!Q$2:Q$10000, 1, 【データ】蓄積用!AC$2:AC$10000, "&gt;=4.0")&gt;0, "〇", "×")))</f>
        <v/>
      </c>
      <c r="W150" t="str">
        <f>IF(OR($A150="", W$5=""), "", IF(COUNTIFS(【データ】蓄積用!A$2:A$10000, W$5, 【データ】蓄積用!C$2:C$10000, $A150, 【データ】蓄積用!D$2:D$10000, "&gt;=3000", 【データ】蓄積用!E$2:E$10000, "&gt;=1500")&gt;0, "〇", IF(COUNTIFS(【データ】蓄積用!A$2:A$10000, W$5, 【データ】蓄積用!C$2:C$10000, $A150, 【データ】蓄積用!Q$2:Q$10000, 1, 【データ】蓄積用!AC$2:AC$10000, "&gt;=4.0")&gt;0, "〇", "×")))</f>
        <v/>
      </c>
      <c r="X150" t="str">
        <f>IF(OR($A150="", X$5=""), "", IF(COUNTIFS(【データ】蓄積用!A$2:A$10000, X$5, 【データ】蓄積用!C$2:C$10000, $A150, 【データ】蓄積用!D$2:D$10000, "&gt;=3000", 【データ】蓄積用!E$2:E$10000, "&gt;=1500")&gt;0, "〇", IF(COUNTIFS(【データ】蓄積用!A$2:A$10000, X$5, 【データ】蓄積用!C$2:C$10000, $A150, 【データ】蓄積用!Q$2:Q$10000, 1, 【データ】蓄積用!AC$2:AC$10000, "&gt;=4.0")&gt;0, "〇", "×")))</f>
        <v/>
      </c>
      <c r="Y150" t="str">
        <f>IF(OR($A150="", Y$5=""), "", IF(COUNTIFS(【データ】蓄積用!A$2:A$10000, Y$5, 【データ】蓄積用!C$2:C$10000, $A150, 【データ】蓄積用!D$2:D$10000, "&gt;=3000", 【データ】蓄積用!E$2:E$10000, "&gt;=1500")&gt;0, "〇", IF(COUNTIFS(【データ】蓄積用!A$2:A$10000, Y$5, 【データ】蓄積用!C$2:C$10000, $A150, 【データ】蓄積用!Q$2:Q$10000, 1, 【データ】蓄積用!AC$2:AC$10000, "&gt;=4.0")&gt;0, "〇", "×")))</f>
        <v/>
      </c>
      <c r="Z150" t="str">
        <f>IF(OR($A150="", Z$5=""), "", IF(COUNTIFS(【データ】蓄積用!A$2:A$10000, Z$5, 【データ】蓄積用!C$2:C$10000, $A150, 【データ】蓄積用!D$2:D$10000, "&gt;=3000", 【データ】蓄積用!E$2:E$10000, "&gt;=1500")&gt;0, "〇", IF(COUNTIFS(【データ】蓄積用!A$2:A$10000, Z$5, 【データ】蓄積用!C$2:C$10000, $A150, 【データ】蓄積用!Q$2:Q$10000, 1, 【データ】蓄積用!AC$2:AC$10000, "&gt;=4.0")&gt;0, "〇", "×")))</f>
        <v/>
      </c>
      <c r="AA150" t="str">
        <f>IF(OR($A150="", AA$5=""), "", IF(COUNTIFS(【データ】蓄積用!A$2:A$10000, AA$5, 【データ】蓄積用!C$2:C$10000, $A150, 【データ】蓄積用!D$2:D$10000, "&gt;=3000", 【データ】蓄積用!E$2:E$10000, "&gt;=1500")&gt;0, "〇", IF(COUNTIFS(【データ】蓄積用!A$2:A$10000, AA$5, 【データ】蓄積用!C$2:C$10000, $A150, 【データ】蓄積用!Q$2:Q$10000, 1, 【データ】蓄積用!AC$2:AC$10000, "&gt;=4.0")&gt;0, "〇", "×")))</f>
        <v/>
      </c>
      <c r="AB150" t="str">
        <f>IF(OR($A150="", AB$5=""), "", IF(COUNTIFS(【データ】蓄積用!A$2:A$10000, AB$5, 【データ】蓄積用!C$2:C$10000, $A150, 【データ】蓄積用!D$2:D$10000, "&gt;=3000", 【データ】蓄積用!E$2:E$10000, "&gt;=1500")&gt;0, "〇", IF(COUNTIFS(【データ】蓄積用!A$2:A$10000, AB$5, 【データ】蓄積用!C$2:C$10000, $A150, 【データ】蓄積用!Q$2:Q$10000, 1, 【データ】蓄積用!AC$2:AC$10000, "&gt;=4.0")&gt;0, "〇", "×")))</f>
        <v/>
      </c>
      <c r="AC150" t="str">
        <f>IF(OR($A150="", AC$5=""), "", IF(COUNTIFS(【データ】蓄積用!A$2:A$10000, AC$5, 【データ】蓄積用!C$2:C$10000, $A150, 【データ】蓄積用!D$2:D$10000, "&gt;=3000", 【データ】蓄積用!E$2:E$10000, "&gt;=1500")&gt;0, "〇", IF(COUNTIFS(【データ】蓄積用!A$2:A$10000, AC$5, 【データ】蓄積用!C$2:C$10000, $A150, 【データ】蓄積用!Q$2:Q$10000, 1, 【データ】蓄積用!AC$2:AC$10000, "&gt;=4.0")&gt;0, "〇", "×")))</f>
        <v/>
      </c>
      <c r="AD150" t="str">
        <f>IF(OR($A150="", AD$5=""), "", IF(COUNTIFS(【データ】蓄積用!A$2:A$10000, AD$5, 【データ】蓄積用!C$2:C$10000, $A150, 【データ】蓄積用!D$2:D$10000, "&gt;=3000", 【データ】蓄積用!E$2:E$10000, "&gt;=1500")&gt;0, "〇", IF(COUNTIFS(【データ】蓄積用!A$2:A$10000, AD$5, 【データ】蓄積用!C$2:C$10000, $A150, 【データ】蓄積用!Q$2:Q$10000, 1, 【データ】蓄積用!AC$2:AC$10000, "&gt;=4.0")&gt;0, "〇", "×")))</f>
        <v/>
      </c>
      <c r="AE150" t="str">
        <f>IF(OR($A150="", AE$5=""), "", IF(COUNTIFS(【データ】蓄積用!A$2:A$10000, AE$5, 【データ】蓄積用!C$2:C$10000, $A150, 【データ】蓄積用!D$2:D$10000, "&gt;=3000", 【データ】蓄積用!E$2:E$10000, "&gt;=1500")&gt;0, "〇", IF(COUNTIFS(【データ】蓄積用!A$2:A$10000, AE$5, 【データ】蓄積用!C$2:C$10000, $A150, 【データ】蓄積用!Q$2:Q$10000, 1, 【データ】蓄積用!AC$2:AC$10000, "&gt;=4.0")&gt;0, "〇", "×")))</f>
        <v/>
      </c>
      <c r="AF150" t="str">
        <f>IF(OR($A150="", AF$5=""), "", IF(COUNTIFS(【データ】蓄積用!A$2:A$10000, AF$5, 【データ】蓄積用!C$2:C$10000, $A150, 【データ】蓄積用!D$2:D$10000, "&gt;=3000", 【データ】蓄積用!E$2:E$10000, "&gt;=1500")&gt;0, "〇", IF(COUNTIFS(【データ】蓄積用!A$2:A$10000, AF$5, 【データ】蓄積用!C$2:C$10000, $A150, 【データ】蓄積用!Q$2:Q$10000, 1, 【データ】蓄積用!AC$2:AC$10000, "&gt;=4.0")&gt;0, "〇", "×")))</f>
        <v/>
      </c>
      <c r="AG150" t="str">
        <f>IF(OR($A150="", AG$5=""), "", IF(COUNTIFS(【データ】蓄積用!A$2:A$10000, AG$5, 【データ】蓄積用!C$2:C$10000, $A150, 【データ】蓄積用!D$2:D$10000, "&gt;=3000", 【データ】蓄積用!E$2:E$10000, "&gt;=1500")&gt;0, "〇", IF(COUNTIFS(【データ】蓄積用!A$2:A$10000, AG$5, 【データ】蓄積用!C$2:C$10000, $A150, 【データ】蓄積用!Q$2:Q$10000, 1, 【データ】蓄積用!AC$2:AC$10000, "&gt;=4.0")&gt;0, "〇", "×")))</f>
        <v/>
      </c>
      <c r="AH150" t="str">
        <f>IF(OR($A150="", AH$5=""), "", IF(COUNTIFS(【データ】蓄積用!A$2:A$10000, AH$5, 【データ】蓄積用!C$2:C$10000, $A150, 【データ】蓄積用!D$2:D$10000, "&gt;=3000", 【データ】蓄積用!E$2:E$10000, "&gt;=1500")&gt;0, "〇", IF(COUNTIFS(【データ】蓄積用!A$2:A$10000, AH$5, 【データ】蓄積用!C$2:C$10000, $A150, 【データ】蓄積用!Q$2:Q$10000, 1, 【データ】蓄積用!AC$2:AC$10000, "&gt;=4.0")&gt;0, "〇", "×")))</f>
        <v/>
      </c>
      <c r="AI150" t="str">
        <f>IF(OR($A150="", AI$5=""), "", IF(COUNTIFS(【データ】蓄積用!A$2:A$10000, AI$5, 【データ】蓄積用!C$2:C$10000, $A150, 【データ】蓄積用!D$2:D$10000, "&gt;=3000", 【データ】蓄積用!E$2:E$10000, "&gt;=1500")&gt;0, "〇", IF(COUNTIFS(【データ】蓄積用!A$2:A$10000, AI$5, 【データ】蓄積用!C$2:C$10000, $A150, 【データ】蓄積用!Q$2:Q$10000, 1, 【データ】蓄積用!AC$2:AC$10000, "&gt;=4.0")&gt;0, "〇", "×")))</f>
        <v/>
      </c>
      <c r="AJ150" t="str">
        <f>IF(OR($A150="", AJ$5=""), "", IF(COUNTIFS(【データ】蓄積用!A$2:A$10000, AJ$5, 【データ】蓄積用!C$2:C$10000, $A150, 【データ】蓄積用!D$2:D$10000, "&gt;=3000", 【データ】蓄積用!E$2:E$10000, "&gt;=1500")&gt;0, "〇", IF(COUNTIFS(【データ】蓄積用!A$2:A$10000, AJ$5, 【データ】蓄積用!C$2:C$10000, $A150, 【データ】蓄積用!Q$2:Q$10000, 1, 【データ】蓄積用!AC$2:AC$10000, "&gt;=4.0")&gt;0, "〇", "×")))</f>
        <v/>
      </c>
      <c r="AK150" t="str">
        <f>IF(OR($A150="", AK$5=""), "", IF(COUNTIFS(【データ】蓄積用!A$2:A$10000, AK$5, 【データ】蓄積用!C$2:C$10000, $A150, 【データ】蓄積用!D$2:D$10000, "&gt;=3000", 【データ】蓄積用!E$2:E$10000, "&gt;=1500")&gt;0, "〇", IF(COUNTIFS(【データ】蓄積用!A$2:A$10000, AK$5, 【データ】蓄積用!C$2:C$10000, $A150, 【データ】蓄積用!Q$2:Q$10000, 1, 【データ】蓄積用!AC$2:AC$10000, "&gt;=4.0")&gt;0, "〇", "×")))</f>
        <v/>
      </c>
      <c r="AL150" t="str">
        <f>IF(OR($A150="", AL$5=""), "", IF(COUNTIFS(【データ】蓄積用!A$2:A$10000, AL$5, 【データ】蓄積用!C$2:C$10000, $A150, 【データ】蓄積用!D$2:D$10000, "&gt;=3000", 【データ】蓄積用!E$2:E$10000, "&gt;=1500")&gt;0, "〇", IF(COUNTIFS(【データ】蓄積用!A$2:A$10000, AL$5, 【データ】蓄積用!C$2:C$10000, $A150, 【データ】蓄積用!Q$2:Q$10000, 1, 【データ】蓄積用!AC$2:AC$10000, "&gt;=4.0")&gt;0, "〇", "×")))</f>
        <v/>
      </c>
      <c r="AM150" t="str">
        <f>IF(OR($A150="", AM$5=""), "", IF(COUNTIFS(【データ】蓄積用!A$2:A$10000, AM$5, 【データ】蓄積用!C$2:C$10000, $A150, 【データ】蓄積用!D$2:D$10000, "&gt;=3000", 【データ】蓄積用!E$2:E$10000, "&gt;=1500")&gt;0, "〇", IF(COUNTIFS(【データ】蓄積用!A$2:A$10000, AM$5, 【データ】蓄積用!C$2:C$10000, $A150, 【データ】蓄積用!Q$2:Q$10000, 1, 【データ】蓄積用!AC$2:AC$10000, "&gt;=4.0")&gt;0, "〇", "×")))</f>
        <v/>
      </c>
      <c r="AN150" t="str">
        <f>IF(OR($A150="", AN$5=""), "", IF(COUNTIFS(【データ】蓄積用!A$2:A$10000, AN$5, 【データ】蓄積用!C$2:C$10000, $A150, 【データ】蓄積用!D$2:D$10000, "&gt;=3000", 【データ】蓄積用!E$2:E$10000, "&gt;=1500")&gt;0, "〇", IF(COUNTIFS(【データ】蓄積用!A$2:A$10000, AN$5, 【データ】蓄積用!C$2:C$10000, $A150, 【データ】蓄積用!Q$2:Q$10000, 1, 【データ】蓄積用!AC$2:AC$10000, "&gt;=4.0")&gt;0, "〇", "×")))</f>
        <v/>
      </c>
      <c r="AO150" t="str">
        <f>IF(OR($A150="", AO$5=""), "", IF(COUNTIFS(【データ】蓄積用!A$2:A$10000, AO$5, 【データ】蓄積用!C$2:C$10000, $A150, 【データ】蓄積用!D$2:D$10000, "&gt;=3000", 【データ】蓄積用!E$2:E$10000, "&gt;=1500")&gt;0, "〇", IF(COUNTIFS(【データ】蓄積用!A$2:A$10000, AO$5, 【データ】蓄積用!C$2:C$10000, $A150, 【データ】蓄積用!Q$2:Q$10000, 1, 【データ】蓄積用!AC$2:AC$10000, "&gt;=4.0")&gt;0, "〇", "×")))</f>
        <v/>
      </c>
      <c r="AP150" t="str">
        <f>IF(OR($A150="", AP$5=""), "", IF(COUNTIFS(【データ】蓄積用!A$2:A$10000, AP$5, 【データ】蓄積用!C$2:C$10000, $A150, 【データ】蓄積用!D$2:D$10000, "&gt;=3000", 【データ】蓄積用!E$2:E$10000, "&gt;=1500")&gt;0, "〇", IF(COUNTIFS(【データ】蓄積用!A$2:A$10000, AP$5, 【データ】蓄積用!C$2:C$10000, $A150, 【データ】蓄積用!Q$2:Q$10000, 1, 【データ】蓄積用!AC$2:AC$10000, "&gt;=4.0")&gt;0, "〇", "×")))</f>
        <v/>
      </c>
      <c r="AQ150" t="str">
        <f>IF(OR($A150="", AQ$5=""), "", IF(COUNTIFS(【データ】蓄積用!A$2:A$10000, AQ$5, 【データ】蓄積用!C$2:C$10000, $A150, 【データ】蓄積用!D$2:D$10000, "&gt;=3000", 【データ】蓄積用!E$2:E$10000, "&gt;=1500")&gt;0, "〇", IF(COUNTIFS(【データ】蓄積用!A$2:A$10000, AQ$5, 【データ】蓄積用!C$2:C$10000, $A150, 【データ】蓄積用!Q$2:Q$10000, 1, 【データ】蓄積用!AC$2:AC$10000, "&gt;=4.0")&gt;0, "〇", "×")))</f>
        <v/>
      </c>
      <c r="AR150" t="str">
        <f>IF(OR($A150="", AR$5=""), "", IF(COUNTIFS(【データ】蓄積用!A$2:A$10000, AR$5, 【データ】蓄積用!C$2:C$10000, $A150, 【データ】蓄積用!D$2:D$10000, "&gt;=3000", 【データ】蓄積用!E$2:E$10000, "&gt;=1500")&gt;0, "〇", IF(COUNTIFS(【データ】蓄積用!A$2:A$10000, AR$5, 【データ】蓄積用!C$2:C$10000, $A150, 【データ】蓄積用!Q$2:Q$10000, 1, 【データ】蓄積用!AC$2:AC$10000, "&gt;=4.0")&gt;0, "〇", "×")))</f>
        <v/>
      </c>
      <c r="AS150" t="str">
        <f>IF(OR($A150="", AS$5=""), "", IF(COUNTIFS(【データ】蓄積用!A$2:A$10000, AS$5, 【データ】蓄積用!C$2:C$10000, $A150, 【データ】蓄積用!D$2:D$10000, "&gt;=3000", 【データ】蓄積用!E$2:E$10000, "&gt;=1500")&gt;0, "〇", IF(COUNTIFS(【データ】蓄積用!A$2:A$10000, AS$5, 【データ】蓄積用!C$2:C$10000, $A150, 【データ】蓄積用!Q$2:Q$10000, 1, 【データ】蓄積用!AC$2:AC$10000, "&gt;=4.0")&gt;0, "〇", "×")))</f>
        <v/>
      </c>
      <c r="AT150" t="str">
        <f>IF(OR($A150="", AT$5=""), "", IF(COUNTIFS(【データ】蓄積用!A$2:A$10000, AT$5, 【データ】蓄積用!C$2:C$10000, $A150, 【データ】蓄積用!D$2:D$10000, "&gt;=3000", 【データ】蓄積用!E$2:E$10000, "&gt;=1500")&gt;0, "〇", IF(COUNTIFS(【データ】蓄積用!A$2:A$10000, AT$5, 【データ】蓄積用!C$2:C$10000, $A150, 【データ】蓄積用!Q$2:Q$10000, 1, 【データ】蓄積用!AC$2:AC$10000, "&gt;=4.0")&gt;0, "〇", "×")))</f>
        <v/>
      </c>
      <c r="AU150" t="str">
        <f>IF(OR($A150="", AU$5=""), "", IF(COUNTIFS(【データ】蓄積用!A$2:A$10000, AU$5, 【データ】蓄積用!C$2:C$10000, $A150, 【データ】蓄積用!D$2:D$10000, "&gt;=3000", 【データ】蓄積用!E$2:E$10000, "&gt;=1500")&gt;0, "〇", IF(COUNTIFS(【データ】蓄積用!A$2:A$10000, AU$5, 【データ】蓄積用!C$2:C$10000, $A150, 【データ】蓄積用!Q$2:Q$10000, 1, 【データ】蓄積用!AC$2:AC$10000, "&gt;=4.0")&gt;0, "〇", "×")))</f>
        <v/>
      </c>
      <c r="AV150" t="str">
        <f>IF(OR($A150="", AV$5=""), "", IF(COUNTIFS(【データ】蓄積用!A$2:A$10000, AV$5, 【データ】蓄積用!C$2:C$10000, $A150, 【データ】蓄積用!D$2:D$10000, "&gt;=3000", 【データ】蓄積用!E$2:E$10000, "&gt;=1500")&gt;0, "〇", IF(COUNTIFS(【データ】蓄積用!A$2:A$10000, AV$5, 【データ】蓄積用!C$2:C$10000, $A150, 【データ】蓄積用!Q$2:Q$10000, 1, 【データ】蓄積用!AC$2:AC$10000, "&gt;=4.0")&gt;0, "〇", "×")))</f>
        <v/>
      </c>
      <c r="AW150" t="str">
        <f>IF(OR($A150="", AW$5=""), "", IF(COUNTIFS(【データ】蓄積用!A$2:A$10000, AW$5, 【データ】蓄積用!C$2:C$10000, $A150, 【データ】蓄積用!D$2:D$10000, "&gt;=3000", 【データ】蓄積用!E$2:E$10000, "&gt;=1500")&gt;0, "〇", IF(COUNTIFS(【データ】蓄積用!A$2:A$10000, AW$5, 【データ】蓄積用!C$2:C$10000, $A150, 【データ】蓄積用!Q$2:Q$10000, 1, 【データ】蓄積用!AC$2:AC$10000, "&gt;=4.0")&gt;0, "〇", "×")))</f>
        <v/>
      </c>
      <c r="AX150" t="str">
        <f>IF(OR($A150="", AX$5=""), "", IF(COUNTIFS(【データ】蓄積用!A$2:A$10000, AX$5, 【データ】蓄積用!C$2:C$10000, $A150, 【データ】蓄積用!D$2:D$10000, "&gt;=3000", 【データ】蓄積用!E$2:E$10000, "&gt;=1500")&gt;0, "〇", IF(COUNTIFS(【データ】蓄積用!A$2:A$10000, AX$5, 【データ】蓄積用!C$2:C$10000, $A150, 【データ】蓄積用!Q$2:Q$10000, 1, 【データ】蓄積用!AC$2:AC$10000, "&gt;=4.0")&gt;0, "〇", "×")))</f>
        <v/>
      </c>
      <c r="AY150" t="str">
        <f>IF(OR($A150="", AY$5=""), "", IF(COUNTIFS(【データ】蓄積用!A$2:A$10000, AY$5, 【データ】蓄積用!C$2:C$10000, $A150, 【データ】蓄積用!D$2:D$10000, "&gt;=3000", 【データ】蓄積用!E$2:E$10000, "&gt;=1500")&gt;0, "〇", IF(COUNTIFS(【データ】蓄積用!A$2:A$10000, AY$5, 【データ】蓄積用!C$2:C$10000, $A150, 【データ】蓄積用!Q$2:Q$10000, 1, 【データ】蓄積用!AC$2:AC$10000, "&gt;=4.0")&gt;0, "〇", "×")))</f>
        <v/>
      </c>
    </row>
    <row r="151" spans="2:51">
      <c r="B151" t="str">
        <f>IF(OR($A151="", B$5=""), "", IF(COUNTIFS(【データ】蓄積用!A$2:A$10000, B$5, 【データ】蓄積用!C$2:C$10000, $A151, 【データ】蓄積用!D$2:D$10000, "&gt;=3000", 【データ】蓄積用!E$2:E$10000, "&gt;=1500")&gt;0, "〇", IF(COUNTIFS(【データ】蓄積用!A$2:A$10000, B$5, 【データ】蓄積用!C$2:C$10000, $A151, 【データ】蓄積用!Q$2:Q$10000, 1, 【データ】蓄積用!AC$2:AC$10000, "&gt;=4.0")&gt;0, "〇", "×")))</f>
        <v/>
      </c>
      <c r="C151" t="str">
        <f>IF(OR($A151="", C$5=""), "", IF(COUNTIFS(【データ】蓄積用!A$2:A$10000, C$5, 【データ】蓄積用!C$2:C$10000, $A151, 【データ】蓄積用!D$2:D$10000, "&gt;=3000", 【データ】蓄積用!E$2:E$10000, "&gt;=1500")&gt;0, "〇", IF(COUNTIFS(【データ】蓄積用!A$2:A$10000, C$5, 【データ】蓄積用!C$2:C$10000, $A151, 【データ】蓄積用!Q$2:Q$10000, 1, 【データ】蓄積用!AC$2:AC$10000, "&gt;=4.0")&gt;0, "〇", "×")))</f>
        <v/>
      </c>
      <c r="D151" t="str">
        <f>IF(OR($A151="", D$5=""), "", IF(COUNTIFS(【データ】蓄積用!A$2:A$10000, D$5, 【データ】蓄積用!C$2:C$10000, $A151, 【データ】蓄積用!D$2:D$10000, "&gt;=3000", 【データ】蓄積用!E$2:E$10000, "&gt;=1500")&gt;0, "〇", IF(COUNTIFS(【データ】蓄積用!A$2:A$10000, D$5, 【データ】蓄積用!C$2:C$10000, $A151, 【データ】蓄積用!Q$2:Q$10000, 1, 【データ】蓄積用!AC$2:AC$10000, "&gt;=4.0")&gt;0, "〇", "×")))</f>
        <v/>
      </c>
      <c r="E151" t="str">
        <f>IF(OR($A151="", E$5=""), "", IF(COUNTIFS(【データ】蓄積用!A$2:A$10000, E$5, 【データ】蓄積用!C$2:C$10000, $A151, 【データ】蓄積用!D$2:D$10000, "&gt;=3000", 【データ】蓄積用!E$2:E$10000, "&gt;=1500")&gt;0, "〇", IF(COUNTIFS(【データ】蓄積用!A$2:A$10000, E$5, 【データ】蓄積用!C$2:C$10000, $A151, 【データ】蓄積用!Q$2:Q$10000, 1, 【データ】蓄積用!AC$2:AC$10000, "&gt;=4.0")&gt;0, "〇", "×")))</f>
        <v/>
      </c>
      <c r="F151" t="str">
        <f>IF(OR($A151="", F$5=""), "", IF(COUNTIFS(【データ】蓄積用!A$2:A$10000, F$5, 【データ】蓄積用!C$2:C$10000, $A151, 【データ】蓄積用!D$2:D$10000, "&gt;=3000", 【データ】蓄積用!E$2:E$10000, "&gt;=1500")&gt;0, "〇", IF(COUNTIFS(【データ】蓄積用!A$2:A$10000, F$5, 【データ】蓄積用!C$2:C$10000, $A151, 【データ】蓄積用!Q$2:Q$10000, 1, 【データ】蓄積用!AC$2:AC$10000, "&gt;=4.0")&gt;0, "〇", "×")))</f>
        <v/>
      </c>
      <c r="G151" t="str">
        <f>IF(OR($A151="", G$5=""), "", IF(COUNTIFS(【データ】蓄積用!A$2:A$10000, G$5, 【データ】蓄積用!C$2:C$10000, $A151, 【データ】蓄積用!D$2:D$10000, "&gt;=3000", 【データ】蓄積用!E$2:E$10000, "&gt;=1500")&gt;0, "〇", IF(COUNTIFS(【データ】蓄積用!A$2:A$10000, G$5, 【データ】蓄積用!C$2:C$10000, $A151, 【データ】蓄積用!Q$2:Q$10000, 1, 【データ】蓄積用!AC$2:AC$10000, "&gt;=4.0")&gt;0, "〇", "×")))</f>
        <v/>
      </c>
      <c r="H151" t="str">
        <f>IF(OR($A151="", H$5=""), "", IF(COUNTIFS(【データ】蓄積用!A$2:A$10000, H$5, 【データ】蓄積用!C$2:C$10000, $A151, 【データ】蓄積用!D$2:D$10000, "&gt;=3000", 【データ】蓄積用!E$2:E$10000, "&gt;=1500")&gt;0, "〇", IF(COUNTIFS(【データ】蓄積用!A$2:A$10000, H$5, 【データ】蓄積用!C$2:C$10000, $A151, 【データ】蓄積用!Q$2:Q$10000, 1, 【データ】蓄積用!AC$2:AC$10000, "&gt;=4.0")&gt;0, "〇", "×")))</f>
        <v/>
      </c>
      <c r="I151" t="str">
        <f>IF(OR($A151="", I$5=""), "", IF(COUNTIFS(【データ】蓄積用!A$2:A$10000, I$5, 【データ】蓄積用!C$2:C$10000, $A151, 【データ】蓄積用!D$2:D$10000, "&gt;=3000", 【データ】蓄積用!E$2:E$10000, "&gt;=1500")&gt;0, "〇", IF(COUNTIFS(【データ】蓄積用!A$2:A$10000, I$5, 【データ】蓄積用!C$2:C$10000, $A151, 【データ】蓄積用!Q$2:Q$10000, 1, 【データ】蓄積用!AC$2:AC$10000, "&gt;=4.0")&gt;0, "〇", "×")))</f>
        <v/>
      </c>
      <c r="J151" t="str">
        <f>IF(OR($A151="", J$5=""), "", IF(COUNTIFS(【データ】蓄積用!A$2:A$10000, J$5, 【データ】蓄積用!C$2:C$10000, $A151, 【データ】蓄積用!D$2:D$10000, "&gt;=3000", 【データ】蓄積用!E$2:E$10000, "&gt;=1500")&gt;0, "〇", IF(COUNTIFS(【データ】蓄積用!A$2:A$10000, J$5, 【データ】蓄積用!C$2:C$10000, $A151, 【データ】蓄積用!Q$2:Q$10000, 1, 【データ】蓄積用!AC$2:AC$10000, "&gt;=4.0")&gt;0, "〇", "×")))</f>
        <v/>
      </c>
      <c r="K151" t="str">
        <f>IF(OR($A151="", K$5=""), "", IF(COUNTIFS(【データ】蓄積用!A$2:A$10000, K$5, 【データ】蓄積用!C$2:C$10000, $A151, 【データ】蓄積用!D$2:D$10000, "&gt;=3000", 【データ】蓄積用!E$2:E$10000, "&gt;=1500")&gt;0, "〇", IF(COUNTIFS(【データ】蓄積用!A$2:A$10000, K$5, 【データ】蓄積用!C$2:C$10000, $A151, 【データ】蓄積用!Q$2:Q$10000, 1, 【データ】蓄積用!AC$2:AC$10000, "&gt;=4.0")&gt;0, "〇", "×")))</f>
        <v/>
      </c>
      <c r="L151" t="str">
        <f>IF(OR($A151="", L$5=""), "", IF(COUNTIFS(【データ】蓄積用!A$2:A$10000, L$5, 【データ】蓄積用!C$2:C$10000, $A151, 【データ】蓄積用!D$2:D$10000, "&gt;=3000", 【データ】蓄積用!E$2:E$10000, "&gt;=1500")&gt;0, "〇", IF(COUNTIFS(【データ】蓄積用!A$2:A$10000, L$5, 【データ】蓄積用!C$2:C$10000, $A151, 【データ】蓄積用!Q$2:Q$10000, 1, 【データ】蓄積用!AC$2:AC$10000, "&gt;=4.0")&gt;0, "〇", "×")))</f>
        <v/>
      </c>
      <c r="M151" t="str">
        <f>IF(OR($A151="", M$5=""), "", IF(COUNTIFS(【データ】蓄積用!A$2:A$10000, M$5, 【データ】蓄積用!C$2:C$10000, $A151, 【データ】蓄積用!D$2:D$10000, "&gt;=3000", 【データ】蓄積用!E$2:E$10000, "&gt;=1500")&gt;0, "〇", IF(COUNTIFS(【データ】蓄積用!A$2:A$10000, M$5, 【データ】蓄積用!C$2:C$10000, $A151, 【データ】蓄積用!Q$2:Q$10000, 1, 【データ】蓄積用!AC$2:AC$10000, "&gt;=4.0")&gt;0, "〇", "×")))</f>
        <v/>
      </c>
      <c r="N151" t="str">
        <f>IF(OR($A151="", N$5=""), "", IF(COUNTIFS(【データ】蓄積用!A$2:A$10000, N$5, 【データ】蓄積用!C$2:C$10000, $A151, 【データ】蓄積用!D$2:D$10000, "&gt;=3000", 【データ】蓄積用!E$2:E$10000, "&gt;=1500")&gt;0, "〇", IF(COUNTIFS(【データ】蓄積用!A$2:A$10000, N$5, 【データ】蓄積用!C$2:C$10000, $A151, 【データ】蓄積用!Q$2:Q$10000, 1, 【データ】蓄積用!AC$2:AC$10000, "&gt;=4.0")&gt;0, "〇", "×")))</f>
        <v/>
      </c>
      <c r="O151" t="str">
        <f>IF(OR($A151="", O$5=""), "", IF(COUNTIFS(【データ】蓄積用!A$2:A$10000, O$5, 【データ】蓄積用!C$2:C$10000, $A151, 【データ】蓄積用!D$2:D$10000, "&gt;=3000", 【データ】蓄積用!E$2:E$10000, "&gt;=1500")&gt;0, "〇", IF(COUNTIFS(【データ】蓄積用!A$2:A$10000, O$5, 【データ】蓄積用!C$2:C$10000, $A151, 【データ】蓄積用!Q$2:Q$10000, 1, 【データ】蓄積用!AC$2:AC$10000, "&gt;=4.0")&gt;0, "〇", "×")))</f>
        <v/>
      </c>
      <c r="P151" t="str">
        <f>IF(OR($A151="", P$5=""), "", IF(COUNTIFS(【データ】蓄積用!A$2:A$10000, P$5, 【データ】蓄積用!C$2:C$10000, $A151, 【データ】蓄積用!D$2:D$10000, "&gt;=3000", 【データ】蓄積用!E$2:E$10000, "&gt;=1500")&gt;0, "〇", IF(COUNTIFS(【データ】蓄積用!A$2:A$10000, P$5, 【データ】蓄積用!C$2:C$10000, $A151, 【データ】蓄積用!Q$2:Q$10000, 1, 【データ】蓄積用!AC$2:AC$10000, "&gt;=4.0")&gt;0, "〇", "×")))</f>
        <v/>
      </c>
      <c r="Q151" t="str">
        <f>IF(OR($A151="", Q$5=""), "", IF(COUNTIFS(【データ】蓄積用!A$2:A$10000, Q$5, 【データ】蓄積用!C$2:C$10000, $A151, 【データ】蓄積用!D$2:D$10000, "&gt;=3000", 【データ】蓄積用!E$2:E$10000, "&gt;=1500")&gt;0, "〇", IF(COUNTIFS(【データ】蓄積用!A$2:A$10000, Q$5, 【データ】蓄積用!C$2:C$10000, $A151, 【データ】蓄積用!Q$2:Q$10000, 1, 【データ】蓄積用!AC$2:AC$10000, "&gt;=4.0")&gt;0, "〇", "×")))</f>
        <v/>
      </c>
      <c r="R151" t="str">
        <f>IF(OR($A151="", R$5=""), "", IF(COUNTIFS(【データ】蓄積用!A$2:A$10000, R$5, 【データ】蓄積用!C$2:C$10000, $A151, 【データ】蓄積用!D$2:D$10000, "&gt;=3000", 【データ】蓄積用!E$2:E$10000, "&gt;=1500")&gt;0, "〇", IF(COUNTIFS(【データ】蓄積用!A$2:A$10000, R$5, 【データ】蓄積用!C$2:C$10000, $A151, 【データ】蓄積用!Q$2:Q$10000, 1, 【データ】蓄積用!AC$2:AC$10000, "&gt;=4.0")&gt;0, "〇", "×")))</f>
        <v/>
      </c>
      <c r="S151" t="str">
        <f>IF(OR($A151="", S$5=""), "", IF(COUNTIFS(【データ】蓄積用!A$2:A$10000, S$5, 【データ】蓄積用!C$2:C$10000, $A151, 【データ】蓄積用!D$2:D$10000, "&gt;=3000", 【データ】蓄積用!E$2:E$10000, "&gt;=1500")&gt;0, "〇", IF(COUNTIFS(【データ】蓄積用!A$2:A$10000, S$5, 【データ】蓄積用!C$2:C$10000, $A151, 【データ】蓄積用!Q$2:Q$10000, 1, 【データ】蓄積用!AC$2:AC$10000, "&gt;=4.0")&gt;0, "〇", "×")))</f>
        <v/>
      </c>
      <c r="T151" t="str">
        <f>IF(OR($A151="", T$5=""), "", IF(COUNTIFS(【データ】蓄積用!A$2:A$10000, T$5, 【データ】蓄積用!C$2:C$10000, $A151, 【データ】蓄積用!D$2:D$10000, "&gt;=3000", 【データ】蓄積用!E$2:E$10000, "&gt;=1500")&gt;0, "〇", IF(COUNTIFS(【データ】蓄積用!A$2:A$10000, T$5, 【データ】蓄積用!C$2:C$10000, $A151, 【データ】蓄積用!Q$2:Q$10000, 1, 【データ】蓄積用!AC$2:AC$10000, "&gt;=4.0")&gt;0, "〇", "×")))</f>
        <v/>
      </c>
      <c r="U151" t="str">
        <f>IF(OR($A151="", U$5=""), "", IF(COUNTIFS(【データ】蓄積用!A$2:A$10000, U$5, 【データ】蓄積用!C$2:C$10000, $A151, 【データ】蓄積用!D$2:D$10000, "&gt;=3000", 【データ】蓄積用!E$2:E$10000, "&gt;=1500")&gt;0, "〇", IF(COUNTIFS(【データ】蓄積用!A$2:A$10000, U$5, 【データ】蓄積用!C$2:C$10000, $A151, 【データ】蓄積用!Q$2:Q$10000, 1, 【データ】蓄積用!AC$2:AC$10000, "&gt;=4.0")&gt;0, "〇", "×")))</f>
        <v/>
      </c>
      <c r="V151" t="str">
        <f>IF(OR($A151="", V$5=""), "", IF(COUNTIFS(【データ】蓄積用!A$2:A$10000, V$5, 【データ】蓄積用!C$2:C$10000, $A151, 【データ】蓄積用!D$2:D$10000, "&gt;=3000", 【データ】蓄積用!E$2:E$10000, "&gt;=1500")&gt;0, "〇", IF(COUNTIFS(【データ】蓄積用!A$2:A$10000, V$5, 【データ】蓄積用!C$2:C$10000, $A151, 【データ】蓄積用!Q$2:Q$10000, 1, 【データ】蓄積用!AC$2:AC$10000, "&gt;=4.0")&gt;0, "〇", "×")))</f>
        <v/>
      </c>
      <c r="W151" t="str">
        <f>IF(OR($A151="", W$5=""), "", IF(COUNTIFS(【データ】蓄積用!A$2:A$10000, W$5, 【データ】蓄積用!C$2:C$10000, $A151, 【データ】蓄積用!D$2:D$10000, "&gt;=3000", 【データ】蓄積用!E$2:E$10000, "&gt;=1500")&gt;0, "〇", IF(COUNTIFS(【データ】蓄積用!A$2:A$10000, W$5, 【データ】蓄積用!C$2:C$10000, $A151, 【データ】蓄積用!Q$2:Q$10000, 1, 【データ】蓄積用!AC$2:AC$10000, "&gt;=4.0")&gt;0, "〇", "×")))</f>
        <v/>
      </c>
      <c r="X151" t="str">
        <f>IF(OR($A151="", X$5=""), "", IF(COUNTIFS(【データ】蓄積用!A$2:A$10000, X$5, 【データ】蓄積用!C$2:C$10000, $A151, 【データ】蓄積用!D$2:D$10000, "&gt;=3000", 【データ】蓄積用!E$2:E$10000, "&gt;=1500")&gt;0, "〇", IF(COUNTIFS(【データ】蓄積用!A$2:A$10000, X$5, 【データ】蓄積用!C$2:C$10000, $A151, 【データ】蓄積用!Q$2:Q$10000, 1, 【データ】蓄積用!AC$2:AC$10000, "&gt;=4.0")&gt;0, "〇", "×")))</f>
        <v/>
      </c>
      <c r="Y151" t="str">
        <f>IF(OR($A151="", Y$5=""), "", IF(COUNTIFS(【データ】蓄積用!A$2:A$10000, Y$5, 【データ】蓄積用!C$2:C$10000, $A151, 【データ】蓄積用!D$2:D$10000, "&gt;=3000", 【データ】蓄積用!E$2:E$10000, "&gt;=1500")&gt;0, "〇", IF(COUNTIFS(【データ】蓄積用!A$2:A$10000, Y$5, 【データ】蓄積用!C$2:C$10000, $A151, 【データ】蓄積用!Q$2:Q$10000, 1, 【データ】蓄積用!AC$2:AC$10000, "&gt;=4.0")&gt;0, "〇", "×")))</f>
        <v/>
      </c>
      <c r="Z151" t="str">
        <f>IF(OR($A151="", Z$5=""), "", IF(COUNTIFS(【データ】蓄積用!A$2:A$10000, Z$5, 【データ】蓄積用!C$2:C$10000, $A151, 【データ】蓄積用!D$2:D$10000, "&gt;=3000", 【データ】蓄積用!E$2:E$10000, "&gt;=1500")&gt;0, "〇", IF(COUNTIFS(【データ】蓄積用!A$2:A$10000, Z$5, 【データ】蓄積用!C$2:C$10000, $A151, 【データ】蓄積用!Q$2:Q$10000, 1, 【データ】蓄積用!AC$2:AC$10000, "&gt;=4.0")&gt;0, "〇", "×")))</f>
        <v/>
      </c>
      <c r="AA151" t="str">
        <f>IF(OR($A151="", AA$5=""), "", IF(COUNTIFS(【データ】蓄積用!A$2:A$10000, AA$5, 【データ】蓄積用!C$2:C$10000, $A151, 【データ】蓄積用!D$2:D$10000, "&gt;=3000", 【データ】蓄積用!E$2:E$10000, "&gt;=1500")&gt;0, "〇", IF(COUNTIFS(【データ】蓄積用!A$2:A$10000, AA$5, 【データ】蓄積用!C$2:C$10000, $A151, 【データ】蓄積用!Q$2:Q$10000, 1, 【データ】蓄積用!AC$2:AC$10000, "&gt;=4.0")&gt;0, "〇", "×")))</f>
        <v/>
      </c>
      <c r="AB151" t="str">
        <f>IF(OR($A151="", AB$5=""), "", IF(COUNTIFS(【データ】蓄積用!A$2:A$10000, AB$5, 【データ】蓄積用!C$2:C$10000, $A151, 【データ】蓄積用!D$2:D$10000, "&gt;=3000", 【データ】蓄積用!E$2:E$10000, "&gt;=1500")&gt;0, "〇", IF(COUNTIFS(【データ】蓄積用!A$2:A$10000, AB$5, 【データ】蓄積用!C$2:C$10000, $A151, 【データ】蓄積用!Q$2:Q$10000, 1, 【データ】蓄積用!AC$2:AC$10000, "&gt;=4.0")&gt;0, "〇", "×")))</f>
        <v/>
      </c>
      <c r="AC151" t="str">
        <f>IF(OR($A151="", AC$5=""), "", IF(COUNTIFS(【データ】蓄積用!A$2:A$10000, AC$5, 【データ】蓄積用!C$2:C$10000, $A151, 【データ】蓄積用!D$2:D$10000, "&gt;=3000", 【データ】蓄積用!E$2:E$10000, "&gt;=1500")&gt;0, "〇", IF(COUNTIFS(【データ】蓄積用!A$2:A$10000, AC$5, 【データ】蓄積用!C$2:C$10000, $A151, 【データ】蓄積用!Q$2:Q$10000, 1, 【データ】蓄積用!AC$2:AC$10000, "&gt;=4.0")&gt;0, "〇", "×")))</f>
        <v/>
      </c>
      <c r="AD151" t="str">
        <f>IF(OR($A151="", AD$5=""), "", IF(COUNTIFS(【データ】蓄積用!A$2:A$10000, AD$5, 【データ】蓄積用!C$2:C$10000, $A151, 【データ】蓄積用!D$2:D$10000, "&gt;=3000", 【データ】蓄積用!E$2:E$10000, "&gt;=1500")&gt;0, "〇", IF(COUNTIFS(【データ】蓄積用!A$2:A$10000, AD$5, 【データ】蓄積用!C$2:C$10000, $A151, 【データ】蓄積用!Q$2:Q$10000, 1, 【データ】蓄積用!AC$2:AC$10000, "&gt;=4.0")&gt;0, "〇", "×")))</f>
        <v/>
      </c>
      <c r="AE151" t="str">
        <f>IF(OR($A151="", AE$5=""), "", IF(COUNTIFS(【データ】蓄積用!A$2:A$10000, AE$5, 【データ】蓄積用!C$2:C$10000, $A151, 【データ】蓄積用!D$2:D$10000, "&gt;=3000", 【データ】蓄積用!E$2:E$10000, "&gt;=1500")&gt;0, "〇", IF(COUNTIFS(【データ】蓄積用!A$2:A$10000, AE$5, 【データ】蓄積用!C$2:C$10000, $A151, 【データ】蓄積用!Q$2:Q$10000, 1, 【データ】蓄積用!AC$2:AC$10000, "&gt;=4.0")&gt;0, "〇", "×")))</f>
        <v/>
      </c>
      <c r="AF151" t="str">
        <f>IF(OR($A151="", AF$5=""), "", IF(COUNTIFS(【データ】蓄積用!A$2:A$10000, AF$5, 【データ】蓄積用!C$2:C$10000, $A151, 【データ】蓄積用!D$2:D$10000, "&gt;=3000", 【データ】蓄積用!E$2:E$10000, "&gt;=1500")&gt;0, "〇", IF(COUNTIFS(【データ】蓄積用!A$2:A$10000, AF$5, 【データ】蓄積用!C$2:C$10000, $A151, 【データ】蓄積用!Q$2:Q$10000, 1, 【データ】蓄積用!AC$2:AC$10000, "&gt;=4.0")&gt;0, "〇", "×")))</f>
        <v/>
      </c>
      <c r="AG151" t="str">
        <f>IF(OR($A151="", AG$5=""), "", IF(COUNTIFS(【データ】蓄積用!A$2:A$10000, AG$5, 【データ】蓄積用!C$2:C$10000, $A151, 【データ】蓄積用!D$2:D$10000, "&gt;=3000", 【データ】蓄積用!E$2:E$10000, "&gt;=1500")&gt;0, "〇", IF(COUNTIFS(【データ】蓄積用!A$2:A$10000, AG$5, 【データ】蓄積用!C$2:C$10000, $A151, 【データ】蓄積用!Q$2:Q$10000, 1, 【データ】蓄積用!AC$2:AC$10000, "&gt;=4.0")&gt;0, "〇", "×")))</f>
        <v/>
      </c>
      <c r="AH151" t="str">
        <f>IF(OR($A151="", AH$5=""), "", IF(COUNTIFS(【データ】蓄積用!A$2:A$10000, AH$5, 【データ】蓄積用!C$2:C$10000, $A151, 【データ】蓄積用!D$2:D$10000, "&gt;=3000", 【データ】蓄積用!E$2:E$10000, "&gt;=1500")&gt;0, "〇", IF(COUNTIFS(【データ】蓄積用!A$2:A$10000, AH$5, 【データ】蓄積用!C$2:C$10000, $A151, 【データ】蓄積用!Q$2:Q$10000, 1, 【データ】蓄積用!AC$2:AC$10000, "&gt;=4.0")&gt;0, "〇", "×")))</f>
        <v/>
      </c>
      <c r="AI151" t="str">
        <f>IF(OR($A151="", AI$5=""), "", IF(COUNTIFS(【データ】蓄積用!A$2:A$10000, AI$5, 【データ】蓄積用!C$2:C$10000, $A151, 【データ】蓄積用!D$2:D$10000, "&gt;=3000", 【データ】蓄積用!E$2:E$10000, "&gt;=1500")&gt;0, "〇", IF(COUNTIFS(【データ】蓄積用!A$2:A$10000, AI$5, 【データ】蓄積用!C$2:C$10000, $A151, 【データ】蓄積用!Q$2:Q$10000, 1, 【データ】蓄積用!AC$2:AC$10000, "&gt;=4.0")&gt;0, "〇", "×")))</f>
        <v/>
      </c>
      <c r="AJ151" t="str">
        <f>IF(OR($A151="", AJ$5=""), "", IF(COUNTIFS(【データ】蓄積用!A$2:A$10000, AJ$5, 【データ】蓄積用!C$2:C$10000, $A151, 【データ】蓄積用!D$2:D$10000, "&gt;=3000", 【データ】蓄積用!E$2:E$10000, "&gt;=1500")&gt;0, "〇", IF(COUNTIFS(【データ】蓄積用!A$2:A$10000, AJ$5, 【データ】蓄積用!C$2:C$10000, $A151, 【データ】蓄積用!Q$2:Q$10000, 1, 【データ】蓄積用!AC$2:AC$10000, "&gt;=4.0")&gt;0, "〇", "×")))</f>
        <v/>
      </c>
      <c r="AK151" t="str">
        <f>IF(OR($A151="", AK$5=""), "", IF(COUNTIFS(【データ】蓄積用!A$2:A$10000, AK$5, 【データ】蓄積用!C$2:C$10000, $A151, 【データ】蓄積用!D$2:D$10000, "&gt;=3000", 【データ】蓄積用!E$2:E$10000, "&gt;=1500")&gt;0, "〇", IF(COUNTIFS(【データ】蓄積用!A$2:A$10000, AK$5, 【データ】蓄積用!C$2:C$10000, $A151, 【データ】蓄積用!Q$2:Q$10000, 1, 【データ】蓄積用!AC$2:AC$10000, "&gt;=4.0")&gt;0, "〇", "×")))</f>
        <v/>
      </c>
      <c r="AL151" t="str">
        <f>IF(OR($A151="", AL$5=""), "", IF(COUNTIFS(【データ】蓄積用!A$2:A$10000, AL$5, 【データ】蓄積用!C$2:C$10000, $A151, 【データ】蓄積用!D$2:D$10000, "&gt;=3000", 【データ】蓄積用!E$2:E$10000, "&gt;=1500")&gt;0, "〇", IF(COUNTIFS(【データ】蓄積用!A$2:A$10000, AL$5, 【データ】蓄積用!C$2:C$10000, $A151, 【データ】蓄積用!Q$2:Q$10000, 1, 【データ】蓄積用!AC$2:AC$10000, "&gt;=4.0")&gt;0, "〇", "×")))</f>
        <v/>
      </c>
      <c r="AM151" t="str">
        <f>IF(OR($A151="", AM$5=""), "", IF(COUNTIFS(【データ】蓄積用!A$2:A$10000, AM$5, 【データ】蓄積用!C$2:C$10000, $A151, 【データ】蓄積用!D$2:D$10000, "&gt;=3000", 【データ】蓄積用!E$2:E$10000, "&gt;=1500")&gt;0, "〇", IF(COUNTIFS(【データ】蓄積用!A$2:A$10000, AM$5, 【データ】蓄積用!C$2:C$10000, $A151, 【データ】蓄積用!Q$2:Q$10000, 1, 【データ】蓄積用!AC$2:AC$10000, "&gt;=4.0")&gt;0, "〇", "×")))</f>
        <v/>
      </c>
      <c r="AN151" t="str">
        <f>IF(OR($A151="", AN$5=""), "", IF(COUNTIFS(【データ】蓄積用!A$2:A$10000, AN$5, 【データ】蓄積用!C$2:C$10000, $A151, 【データ】蓄積用!D$2:D$10000, "&gt;=3000", 【データ】蓄積用!E$2:E$10000, "&gt;=1500")&gt;0, "〇", IF(COUNTIFS(【データ】蓄積用!A$2:A$10000, AN$5, 【データ】蓄積用!C$2:C$10000, $A151, 【データ】蓄積用!Q$2:Q$10000, 1, 【データ】蓄積用!AC$2:AC$10000, "&gt;=4.0")&gt;0, "〇", "×")))</f>
        <v/>
      </c>
      <c r="AO151" t="str">
        <f>IF(OR($A151="", AO$5=""), "", IF(COUNTIFS(【データ】蓄積用!A$2:A$10000, AO$5, 【データ】蓄積用!C$2:C$10000, $A151, 【データ】蓄積用!D$2:D$10000, "&gt;=3000", 【データ】蓄積用!E$2:E$10000, "&gt;=1500")&gt;0, "〇", IF(COUNTIFS(【データ】蓄積用!A$2:A$10000, AO$5, 【データ】蓄積用!C$2:C$10000, $A151, 【データ】蓄積用!Q$2:Q$10000, 1, 【データ】蓄積用!AC$2:AC$10000, "&gt;=4.0")&gt;0, "〇", "×")))</f>
        <v/>
      </c>
      <c r="AP151" t="str">
        <f>IF(OR($A151="", AP$5=""), "", IF(COUNTIFS(【データ】蓄積用!A$2:A$10000, AP$5, 【データ】蓄積用!C$2:C$10000, $A151, 【データ】蓄積用!D$2:D$10000, "&gt;=3000", 【データ】蓄積用!E$2:E$10000, "&gt;=1500")&gt;0, "〇", IF(COUNTIFS(【データ】蓄積用!A$2:A$10000, AP$5, 【データ】蓄積用!C$2:C$10000, $A151, 【データ】蓄積用!Q$2:Q$10000, 1, 【データ】蓄積用!AC$2:AC$10000, "&gt;=4.0")&gt;0, "〇", "×")))</f>
        <v/>
      </c>
      <c r="AQ151" t="str">
        <f>IF(OR($A151="", AQ$5=""), "", IF(COUNTIFS(【データ】蓄積用!A$2:A$10000, AQ$5, 【データ】蓄積用!C$2:C$10000, $A151, 【データ】蓄積用!D$2:D$10000, "&gt;=3000", 【データ】蓄積用!E$2:E$10000, "&gt;=1500")&gt;0, "〇", IF(COUNTIFS(【データ】蓄積用!A$2:A$10000, AQ$5, 【データ】蓄積用!C$2:C$10000, $A151, 【データ】蓄積用!Q$2:Q$10000, 1, 【データ】蓄積用!AC$2:AC$10000, "&gt;=4.0")&gt;0, "〇", "×")))</f>
        <v/>
      </c>
      <c r="AR151" t="str">
        <f>IF(OR($A151="", AR$5=""), "", IF(COUNTIFS(【データ】蓄積用!A$2:A$10000, AR$5, 【データ】蓄積用!C$2:C$10000, $A151, 【データ】蓄積用!D$2:D$10000, "&gt;=3000", 【データ】蓄積用!E$2:E$10000, "&gt;=1500")&gt;0, "〇", IF(COUNTIFS(【データ】蓄積用!A$2:A$10000, AR$5, 【データ】蓄積用!C$2:C$10000, $A151, 【データ】蓄積用!Q$2:Q$10000, 1, 【データ】蓄積用!AC$2:AC$10000, "&gt;=4.0")&gt;0, "〇", "×")))</f>
        <v/>
      </c>
      <c r="AS151" t="str">
        <f>IF(OR($A151="", AS$5=""), "", IF(COUNTIFS(【データ】蓄積用!A$2:A$10000, AS$5, 【データ】蓄積用!C$2:C$10000, $A151, 【データ】蓄積用!D$2:D$10000, "&gt;=3000", 【データ】蓄積用!E$2:E$10000, "&gt;=1500")&gt;0, "〇", IF(COUNTIFS(【データ】蓄積用!A$2:A$10000, AS$5, 【データ】蓄積用!C$2:C$10000, $A151, 【データ】蓄積用!Q$2:Q$10000, 1, 【データ】蓄積用!AC$2:AC$10000, "&gt;=4.0")&gt;0, "〇", "×")))</f>
        <v/>
      </c>
      <c r="AT151" t="str">
        <f>IF(OR($A151="", AT$5=""), "", IF(COUNTIFS(【データ】蓄積用!A$2:A$10000, AT$5, 【データ】蓄積用!C$2:C$10000, $A151, 【データ】蓄積用!D$2:D$10000, "&gt;=3000", 【データ】蓄積用!E$2:E$10000, "&gt;=1500")&gt;0, "〇", IF(COUNTIFS(【データ】蓄積用!A$2:A$10000, AT$5, 【データ】蓄積用!C$2:C$10000, $A151, 【データ】蓄積用!Q$2:Q$10000, 1, 【データ】蓄積用!AC$2:AC$10000, "&gt;=4.0")&gt;0, "〇", "×")))</f>
        <v/>
      </c>
      <c r="AU151" t="str">
        <f>IF(OR($A151="", AU$5=""), "", IF(COUNTIFS(【データ】蓄積用!A$2:A$10000, AU$5, 【データ】蓄積用!C$2:C$10000, $A151, 【データ】蓄積用!D$2:D$10000, "&gt;=3000", 【データ】蓄積用!E$2:E$10000, "&gt;=1500")&gt;0, "〇", IF(COUNTIFS(【データ】蓄積用!A$2:A$10000, AU$5, 【データ】蓄積用!C$2:C$10000, $A151, 【データ】蓄積用!Q$2:Q$10000, 1, 【データ】蓄積用!AC$2:AC$10000, "&gt;=4.0")&gt;0, "〇", "×")))</f>
        <v/>
      </c>
      <c r="AV151" t="str">
        <f>IF(OR($A151="", AV$5=""), "", IF(COUNTIFS(【データ】蓄積用!A$2:A$10000, AV$5, 【データ】蓄積用!C$2:C$10000, $A151, 【データ】蓄積用!D$2:D$10000, "&gt;=3000", 【データ】蓄積用!E$2:E$10000, "&gt;=1500")&gt;0, "〇", IF(COUNTIFS(【データ】蓄積用!A$2:A$10000, AV$5, 【データ】蓄積用!C$2:C$10000, $A151, 【データ】蓄積用!Q$2:Q$10000, 1, 【データ】蓄積用!AC$2:AC$10000, "&gt;=4.0")&gt;0, "〇", "×")))</f>
        <v/>
      </c>
      <c r="AW151" t="str">
        <f>IF(OR($A151="", AW$5=""), "", IF(COUNTIFS(【データ】蓄積用!A$2:A$10000, AW$5, 【データ】蓄積用!C$2:C$10000, $A151, 【データ】蓄積用!D$2:D$10000, "&gt;=3000", 【データ】蓄積用!E$2:E$10000, "&gt;=1500")&gt;0, "〇", IF(COUNTIFS(【データ】蓄積用!A$2:A$10000, AW$5, 【データ】蓄積用!C$2:C$10000, $A151, 【データ】蓄積用!Q$2:Q$10000, 1, 【データ】蓄積用!AC$2:AC$10000, "&gt;=4.0")&gt;0, "〇", "×")))</f>
        <v/>
      </c>
      <c r="AX151" t="str">
        <f>IF(OR($A151="", AX$5=""), "", IF(COUNTIFS(【データ】蓄積用!A$2:A$10000, AX$5, 【データ】蓄積用!C$2:C$10000, $A151, 【データ】蓄積用!D$2:D$10000, "&gt;=3000", 【データ】蓄積用!E$2:E$10000, "&gt;=1500")&gt;0, "〇", IF(COUNTIFS(【データ】蓄積用!A$2:A$10000, AX$5, 【データ】蓄積用!C$2:C$10000, $A151, 【データ】蓄積用!Q$2:Q$10000, 1, 【データ】蓄積用!AC$2:AC$10000, "&gt;=4.0")&gt;0, "〇", "×")))</f>
        <v/>
      </c>
      <c r="AY151" t="str">
        <f>IF(OR($A151="", AY$5=""), "", IF(COUNTIFS(【データ】蓄積用!A$2:A$10000, AY$5, 【データ】蓄積用!C$2:C$10000, $A151, 【データ】蓄積用!D$2:D$10000, "&gt;=3000", 【データ】蓄積用!E$2:E$10000, "&gt;=1500")&gt;0, "〇", IF(COUNTIFS(【データ】蓄積用!A$2:A$10000, AY$5, 【データ】蓄積用!C$2:C$10000, $A151, 【データ】蓄積用!Q$2:Q$10000, 1, 【データ】蓄積用!AC$2:AC$10000, "&gt;=4.0")&gt;0, "〇", "×")))</f>
        <v/>
      </c>
    </row>
    <row r="152" spans="2:51">
      <c r="B152" t="str">
        <f>IF(OR($A152="", B$5=""), "", IF(COUNTIFS(【データ】蓄積用!A$2:A$10000, B$5, 【データ】蓄積用!C$2:C$10000, $A152, 【データ】蓄積用!D$2:D$10000, "&gt;=3000", 【データ】蓄積用!E$2:E$10000, "&gt;=1500")&gt;0, "〇", IF(COUNTIFS(【データ】蓄積用!A$2:A$10000, B$5, 【データ】蓄積用!C$2:C$10000, $A152, 【データ】蓄積用!Q$2:Q$10000, 1, 【データ】蓄積用!AC$2:AC$10000, "&gt;=4.0")&gt;0, "〇", "×")))</f>
        <v/>
      </c>
      <c r="C152" t="str">
        <f>IF(OR($A152="", C$5=""), "", IF(COUNTIFS(【データ】蓄積用!A$2:A$10000, C$5, 【データ】蓄積用!C$2:C$10000, $A152, 【データ】蓄積用!D$2:D$10000, "&gt;=3000", 【データ】蓄積用!E$2:E$10000, "&gt;=1500")&gt;0, "〇", IF(COUNTIFS(【データ】蓄積用!A$2:A$10000, C$5, 【データ】蓄積用!C$2:C$10000, $A152, 【データ】蓄積用!Q$2:Q$10000, 1, 【データ】蓄積用!AC$2:AC$10000, "&gt;=4.0")&gt;0, "〇", "×")))</f>
        <v/>
      </c>
      <c r="D152" t="str">
        <f>IF(OR($A152="", D$5=""), "", IF(COUNTIFS(【データ】蓄積用!A$2:A$10000, D$5, 【データ】蓄積用!C$2:C$10000, $A152, 【データ】蓄積用!D$2:D$10000, "&gt;=3000", 【データ】蓄積用!E$2:E$10000, "&gt;=1500")&gt;0, "〇", IF(COUNTIFS(【データ】蓄積用!A$2:A$10000, D$5, 【データ】蓄積用!C$2:C$10000, $A152, 【データ】蓄積用!Q$2:Q$10000, 1, 【データ】蓄積用!AC$2:AC$10000, "&gt;=4.0")&gt;0, "〇", "×")))</f>
        <v/>
      </c>
      <c r="E152" t="str">
        <f>IF(OR($A152="", E$5=""), "", IF(COUNTIFS(【データ】蓄積用!A$2:A$10000, E$5, 【データ】蓄積用!C$2:C$10000, $A152, 【データ】蓄積用!D$2:D$10000, "&gt;=3000", 【データ】蓄積用!E$2:E$10000, "&gt;=1500")&gt;0, "〇", IF(COUNTIFS(【データ】蓄積用!A$2:A$10000, E$5, 【データ】蓄積用!C$2:C$10000, $A152, 【データ】蓄積用!Q$2:Q$10000, 1, 【データ】蓄積用!AC$2:AC$10000, "&gt;=4.0")&gt;0, "〇", "×")))</f>
        <v/>
      </c>
      <c r="F152" t="str">
        <f>IF(OR($A152="", F$5=""), "", IF(COUNTIFS(【データ】蓄積用!A$2:A$10000, F$5, 【データ】蓄積用!C$2:C$10000, $A152, 【データ】蓄積用!D$2:D$10000, "&gt;=3000", 【データ】蓄積用!E$2:E$10000, "&gt;=1500")&gt;0, "〇", IF(COUNTIFS(【データ】蓄積用!A$2:A$10000, F$5, 【データ】蓄積用!C$2:C$10000, $A152, 【データ】蓄積用!Q$2:Q$10000, 1, 【データ】蓄積用!AC$2:AC$10000, "&gt;=4.0")&gt;0, "〇", "×")))</f>
        <v/>
      </c>
      <c r="G152" t="str">
        <f>IF(OR($A152="", G$5=""), "", IF(COUNTIFS(【データ】蓄積用!A$2:A$10000, G$5, 【データ】蓄積用!C$2:C$10000, $A152, 【データ】蓄積用!D$2:D$10000, "&gt;=3000", 【データ】蓄積用!E$2:E$10000, "&gt;=1500")&gt;0, "〇", IF(COUNTIFS(【データ】蓄積用!A$2:A$10000, G$5, 【データ】蓄積用!C$2:C$10000, $A152, 【データ】蓄積用!Q$2:Q$10000, 1, 【データ】蓄積用!AC$2:AC$10000, "&gt;=4.0")&gt;0, "〇", "×")))</f>
        <v/>
      </c>
      <c r="H152" t="str">
        <f>IF(OR($A152="", H$5=""), "", IF(COUNTIFS(【データ】蓄積用!A$2:A$10000, H$5, 【データ】蓄積用!C$2:C$10000, $A152, 【データ】蓄積用!D$2:D$10000, "&gt;=3000", 【データ】蓄積用!E$2:E$10000, "&gt;=1500")&gt;0, "〇", IF(COUNTIFS(【データ】蓄積用!A$2:A$10000, H$5, 【データ】蓄積用!C$2:C$10000, $A152, 【データ】蓄積用!Q$2:Q$10000, 1, 【データ】蓄積用!AC$2:AC$10000, "&gt;=4.0")&gt;0, "〇", "×")))</f>
        <v/>
      </c>
      <c r="I152" t="str">
        <f>IF(OR($A152="", I$5=""), "", IF(COUNTIFS(【データ】蓄積用!A$2:A$10000, I$5, 【データ】蓄積用!C$2:C$10000, $A152, 【データ】蓄積用!D$2:D$10000, "&gt;=3000", 【データ】蓄積用!E$2:E$10000, "&gt;=1500")&gt;0, "〇", IF(COUNTIFS(【データ】蓄積用!A$2:A$10000, I$5, 【データ】蓄積用!C$2:C$10000, $A152, 【データ】蓄積用!Q$2:Q$10000, 1, 【データ】蓄積用!AC$2:AC$10000, "&gt;=4.0")&gt;0, "〇", "×")))</f>
        <v/>
      </c>
      <c r="J152" t="str">
        <f>IF(OR($A152="", J$5=""), "", IF(COUNTIFS(【データ】蓄積用!A$2:A$10000, J$5, 【データ】蓄積用!C$2:C$10000, $A152, 【データ】蓄積用!D$2:D$10000, "&gt;=3000", 【データ】蓄積用!E$2:E$10000, "&gt;=1500")&gt;0, "〇", IF(COUNTIFS(【データ】蓄積用!A$2:A$10000, J$5, 【データ】蓄積用!C$2:C$10000, $A152, 【データ】蓄積用!Q$2:Q$10000, 1, 【データ】蓄積用!AC$2:AC$10000, "&gt;=4.0")&gt;0, "〇", "×")))</f>
        <v/>
      </c>
      <c r="K152" t="str">
        <f>IF(OR($A152="", K$5=""), "", IF(COUNTIFS(【データ】蓄積用!A$2:A$10000, K$5, 【データ】蓄積用!C$2:C$10000, $A152, 【データ】蓄積用!D$2:D$10000, "&gt;=3000", 【データ】蓄積用!E$2:E$10000, "&gt;=1500")&gt;0, "〇", IF(COUNTIFS(【データ】蓄積用!A$2:A$10000, K$5, 【データ】蓄積用!C$2:C$10000, $A152, 【データ】蓄積用!Q$2:Q$10000, 1, 【データ】蓄積用!AC$2:AC$10000, "&gt;=4.0")&gt;0, "〇", "×")))</f>
        <v/>
      </c>
      <c r="L152" t="str">
        <f>IF(OR($A152="", L$5=""), "", IF(COUNTIFS(【データ】蓄積用!A$2:A$10000, L$5, 【データ】蓄積用!C$2:C$10000, $A152, 【データ】蓄積用!D$2:D$10000, "&gt;=3000", 【データ】蓄積用!E$2:E$10000, "&gt;=1500")&gt;0, "〇", IF(COUNTIFS(【データ】蓄積用!A$2:A$10000, L$5, 【データ】蓄積用!C$2:C$10000, $A152, 【データ】蓄積用!Q$2:Q$10000, 1, 【データ】蓄積用!AC$2:AC$10000, "&gt;=4.0")&gt;0, "〇", "×")))</f>
        <v/>
      </c>
      <c r="M152" t="str">
        <f>IF(OR($A152="", M$5=""), "", IF(COUNTIFS(【データ】蓄積用!A$2:A$10000, M$5, 【データ】蓄積用!C$2:C$10000, $A152, 【データ】蓄積用!D$2:D$10000, "&gt;=3000", 【データ】蓄積用!E$2:E$10000, "&gt;=1500")&gt;0, "〇", IF(COUNTIFS(【データ】蓄積用!A$2:A$10000, M$5, 【データ】蓄積用!C$2:C$10000, $A152, 【データ】蓄積用!Q$2:Q$10000, 1, 【データ】蓄積用!AC$2:AC$10000, "&gt;=4.0")&gt;0, "〇", "×")))</f>
        <v/>
      </c>
      <c r="N152" t="str">
        <f>IF(OR($A152="", N$5=""), "", IF(COUNTIFS(【データ】蓄積用!A$2:A$10000, N$5, 【データ】蓄積用!C$2:C$10000, $A152, 【データ】蓄積用!D$2:D$10000, "&gt;=3000", 【データ】蓄積用!E$2:E$10000, "&gt;=1500")&gt;0, "〇", IF(COUNTIFS(【データ】蓄積用!A$2:A$10000, N$5, 【データ】蓄積用!C$2:C$10000, $A152, 【データ】蓄積用!Q$2:Q$10000, 1, 【データ】蓄積用!AC$2:AC$10000, "&gt;=4.0")&gt;0, "〇", "×")))</f>
        <v/>
      </c>
      <c r="O152" t="str">
        <f>IF(OR($A152="", O$5=""), "", IF(COUNTIFS(【データ】蓄積用!A$2:A$10000, O$5, 【データ】蓄積用!C$2:C$10000, $A152, 【データ】蓄積用!D$2:D$10000, "&gt;=3000", 【データ】蓄積用!E$2:E$10000, "&gt;=1500")&gt;0, "〇", IF(COUNTIFS(【データ】蓄積用!A$2:A$10000, O$5, 【データ】蓄積用!C$2:C$10000, $A152, 【データ】蓄積用!Q$2:Q$10000, 1, 【データ】蓄積用!AC$2:AC$10000, "&gt;=4.0")&gt;0, "〇", "×")))</f>
        <v/>
      </c>
      <c r="P152" t="str">
        <f>IF(OR($A152="", P$5=""), "", IF(COUNTIFS(【データ】蓄積用!A$2:A$10000, P$5, 【データ】蓄積用!C$2:C$10000, $A152, 【データ】蓄積用!D$2:D$10000, "&gt;=3000", 【データ】蓄積用!E$2:E$10000, "&gt;=1500")&gt;0, "〇", IF(COUNTIFS(【データ】蓄積用!A$2:A$10000, P$5, 【データ】蓄積用!C$2:C$10000, $A152, 【データ】蓄積用!Q$2:Q$10000, 1, 【データ】蓄積用!AC$2:AC$10000, "&gt;=4.0")&gt;0, "〇", "×")))</f>
        <v/>
      </c>
      <c r="Q152" t="str">
        <f>IF(OR($A152="", Q$5=""), "", IF(COUNTIFS(【データ】蓄積用!A$2:A$10000, Q$5, 【データ】蓄積用!C$2:C$10000, $A152, 【データ】蓄積用!D$2:D$10000, "&gt;=3000", 【データ】蓄積用!E$2:E$10000, "&gt;=1500")&gt;0, "〇", IF(COUNTIFS(【データ】蓄積用!A$2:A$10000, Q$5, 【データ】蓄積用!C$2:C$10000, $A152, 【データ】蓄積用!Q$2:Q$10000, 1, 【データ】蓄積用!AC$2:AC$10000, "&gt;=4.0")&gt;0, "〇", "×")))</f>
        <v/>
      </c>
      <c r="R152" t="str">
        <f>IF(OR($A152="", R$5=""), "", IF(COUNTIFS(【データ】蓄積用!A$2:A$10000, R$5, 【データ】蓄積用!C$2:C$10000, $A152, 【データ】蓄積用!D$2:D$10000, "&gt;=3000", 【データ】蓄積用!E$2:E$10000, "&gt;=1500")&gt;0, "〇", IF(COUNTIFS(【データ】蓄積用!A$2:A$10000, R$5, 【データ】蓄積用!C$2:C$10000, $A152, 【データ】蓄積用!Q$2:Q$10000, 1, 【データ】蓄積用!AC$2:AC$10000, "&gt;=4.0")&gt;0, "〇", "×")))</f>
        <v/>
      </c>
      <c r="S152" t="str">
        <f>IF(OR($A152="", S$5=""), "", IF(COUNTIFS(【データ】蓄積用!A$2:A$10000, S$5, 【データ】蓄積用!C$2:C$10000, $A152, 【データ】蓄積用!D$2:D$10000, "&gt;=3000", 【データ】蓄積用!E$2:E$10000, "&gt;=1500")&gt;0, "〇", IF(COUNTIFS(【データ】蓄積用!A$2:A$10000, S$5, 【データ】蓄積用!C$2:C$10000, $A152, 【データ】蓄積用!Q$2:Q$10000, 1, 【データ】蓄積用!AC$2:AC$10000, "&gt;=4.0")&gt;0, "〇", "×")))</f>
        <v/>
      </c>
      <c r="T152" t="str">
        <f>IF(OR($A152="", T$5=""), "", IF(COUNTIFS(【データ】蓄積用!A$2:A$10000, T$5, 【データ】蓄積用!C$2:C$10000, $A152, 【データ】蓄積用!D$2:D$10000, "&gt;=3000", 【データ】蓄積用!E$2:E$10000, "&gt;=1500")&gt;0, "〇", IF(COUNTIFS(【データ】蓄積用!A$2:A$10000, T$5, 【データ】蓄積用!C$2:C$10000, $A152, 【データ】蓄積用!Q$2:Q$10000, 1, 【データ】蓄積用!AC$2:AC$10000, "&gt;=4.0")&gt;0, "〇", "×")))</f>
        <v/>
      </c>
      <c r="U152" t="str">
        <f>IF(OR($A152="", U$5=""), "", IF(COUNTIFS(【データ】蓄積用!A$2:A$10000, U$5, 【データ】蓄積用!C$2:C$10000, $A152, 【データ】蓄積用!D$2:D$10000, "&gt;=3000", 【データ】蓄積用!E$2:E$10000, "&gt;=1500")&gt;0, "〇", IF(COUNTIFS(【データ】蓄積用!A$2:A$10000, U$5, 【データ】蓄積用!C$2:C$10000, $A152, 【データ】蓄積用!Q$2:Q$10000, 1, 【データ】蓄積用!AC$2:AC$10000, "&gt;=4.0")&gt;0, "〇", "×")))</f>
        <v/>
      </c>
      <c r="V152" t="str">
        <f>IF(OR($A152="", V$5=""), "", IF(COUNTIFS(【データ】蓄積用!A$2:A$10000, V$5, 【データ】蓄積用!C$2:C$10000, $A152, 【データ】蓄積用!D$2:D$10000, "&gt;=3000", 【データ】蓄積用!E$2:E$10000, "&gt;=1500")&gt;0, "〇", IF(COUNTIFS(【データ】蓄積用!A$2:A$10000, V$5, 【データ】蓄積用!C$2:C$10000, $A152, 【データ】蓄積用!Q$2:Q$10000, 1, 【データ】蓄積用!AC$2:AC$10000, "&gt;=4.0")&gt;0, "〇", "×")))</f>
        <v/>
      </c>
      <c r="W152" t="str">
        <f>IF(OR($A152="", W$5=""), "", IF(COUNTIFS(【データ】蓄積用!A$2:A$10000, W$5, 【データ】蓄積用!C$2:C$10000, $A152, 【データ】蓄積用!D$2:D$10000, "&gt;=3000", 【データ】蓄積用!E$2:E$10000, "&gt;=1500")&gt;0, "〇", IF(COUNTIFS(【データ】蓄積用!A$2:A$10000, W$5, 【データ】蓄積用!C$2:C$10000, $A152, 【データ】蓄積用!Q$2:Q$10000, 1, 【データ】蓄積用!AC$2:AC$10000, "&gt;=4.0")&gt;0, "〇", "×")))</f>
        <v/>
      </c>
      <c r="X152" t="str">
        <f>IF(OR($A152="", X$5=""), "", IF(COUNTIFS(【データ】蓄積用!A$2:A$10000, X$5, 【データ】蓄積用!C$2:C$10000, $A152, 【データ】蓄積用!D$2:D$10000, "&gt;=3000", 【データ】蓄積用!E$2:E$10000, "&gt;=1500")&gt;0, "〇", IF(COUNTIFS(【データ】蓄積用!A$2:A$10000, X$5, 【データ】蓄積用!C$2:C$10000, $A152, 【データ】蓄積用!Q$2:Q$10000, 1, 【データ】蓄積用!AC$2:AC$10000, "&gt;=4.0")&gt;0, "〇", "×")))</f>
        <v/>
      </c>
      <c r="Y152" t="str">
        <f>IF(OR($A152="", Y$5=""), "", IF(COUNTIFS(【データ】蓄積用!A$2:A$10000, Y$5, 【データ】蓄積用!C$2:C$10000, $A152, 【データ】蓄積用!D$2:D$10000, "&gt;=3000", 【データ】蓄積用!E$2:E$10000, "&gt;=1500")&gt;0, "〇", IF(COUNTIFS(【データ】蓄積用!A$2:A$10000, Y$5, 【データ】蓄積用!C$2:C$10000, $A152, 【データ】蓄積用!Q$2:Q$10000, 1, 【データ】蓄積用!AC$2:AC$10000, "&gt;=4.0")&gt;0, "〇", "×")))</f>
        <v/>
      </c>
      <c r="Z152" t="str">
        <f>IF(OR($A152="", Z$5=""), "", IF(COUNTIFS(【データ】蓄積用!A$2:A$10000, Z$5, 【データ】蓄積用!C$2:C$10000, $A152, 【データ】蓄積用!D$2:D$10000, "&gt;=3000", 【データ】蓄積用!E$2:E$10000, "&gt;=1500")&gt;0, "〇", IF(COUNTIFS(【データ】蓄積用!A$2:A$10000, Z$5, 【データ】蓄積用!C$2:C$10000, $A152, 【データ】蓄積用!Q$2:Q$10000, 1, 【データ】蓄積用!AC$2:AC$10000, "&gt;=4.0")&gt;0, "〇", "×")))</f>
        <v/>
      </c>
      <c r="AA152" t="str">
        <f>IF(OR($A152="", AA$5=""), "", IF(COUNTIFS(【データ】蓄積用!A$2:A$10000, AA$5, 【データ】蓄積用!C$2:C$10000, $A152, 【データ】蓄積用!D$2:D$10000, "&gt;=3000", 【データ】蓄積用!E$2:E$10000, "&gt;=1500")&gt;0, "〇", IF(COUNTIFS(【データ】蓄積用!A$2:A$10000, AA$5, 【データ】蓄積用!C$2:C$10000, $A152, 【データ】蓄積用!Q$2:Q$10000, 1, 【データ】蓄積用!AC$2:AC$10000, "&gt;=4.0")&gt;0, "〇", "×")))</f>
        <v/>
      </c>
      <c r="AB152" t="str">
        <f>IF(OR($A152="", AB$5=""), "", IF(COUNTIFS(【データ】蓄積用!A$2:A$10000, AB$5, 【データ】蓄積用!C$2:C$10000, $A152, 【データ】蓄積用!D$2:D$10000, "&gt;=3000", 【データ】蓄積用!E$2:E$10000, "&gt;=1500")&gt;0, "〇", IF(COUNTIFS(【データ】蓄積用!A$2:A$10000, AB$5, 【データ】蓄積用!C$2:C$10000, $A152, 【データ】蓄積用!Q$2:Q$10000, 1, 【データ】蓄積用!AC$2:AC$10000, "&gt;=4.0")&gt;0, "〇", "×")))</f>
        <v/>
      </c>
      <c r="AC152" t="str">
        <f>IF(OR($A152="", AC$5=""), "", IF(COUNTIFS(【データ】蓄積用!A$2:A$10000, AC$5, 【データ】蓄積用!C$2:C$10000, $A152, 【データ】蓄積用!D$2:D$10000, "&gt;=3000", 【データ】蓄積用!E$2:E$10000, "&gt;=1500")&gt;0, "〇", IF(COUNTIFS(【データ】蓄積用!A$2:A$10000, AC$5, 【データ】蓄積用!C$2:C$10000, $A152, 【データ】蓄積用!Q$2:Q$10000, 1, 【データ】蓄積用!AC$2:AC$10000, "&gt;=4.0")&gt;0, "〇", "×")))</f>
        <v/>
      </c>
      <c r="AD152" t="str">
        <f>IF(OR($A152="", AD$5=""), "", IF(COUNTIFS(【データ】蓄積用!A$2:A$10000, AD$5, 【データ】蓄積用!C$2:C$10000, $A152, 【データ】蓄積用!D$2:D$10000, "&gt;=3000", 【データ】蓄積用!E$2:E$10000, "&gt;=1500")&gt;0, "〇", IF(COUNTIFS(【データ】蓄積用!A$2:A$10000, AD$5, 【データ】蓄積用!C$2:C$10000, $A152, 【データ】蓄積用!Q$2:Q$10000, 1, 【データ】蓄積用!AC$2:AC$10000, "&gt;=4.0")&gt;0, "〇", "×")))</f>
        <v/>
      </c>
      <c r="AE152" t="str">
        <f>IF(OR($A152="", AE$5=""), "", IF(COUNTIFS(【データ】蓄積用!A$2:A$10000, AE$5, 【データ】蓄積用!C$2:C$10000, $A152, 【データ】蓄積用!D$2:D$10000, "&gt;=3000", 【データ】蓄積用!E$2:E$10000, "&gt;=1500")&gt;0, "〇", IF(COUNTIFS(【データ】蓄積用!A$2:A$10000, AE$5, 【データ】蓄積用!C$2:C$10000, $A152, 【データ】蓄積用!Q$2:Q$10000, 1, 【データ】蓄積用!AC$2:AC$10000, "&gt;=4.0")&gt;0, "〇", "×")))</f>
        <v/>
      </c>
      <c r="AF152" t="str">
        <f>IF(OR($A152="", AF$5=""), "", IF(COUNTIFS(【データ】蓄積用!A$2:A$10000, AF$5, 【データ】蓄積用!C$2:C$10000, $A152, 【データ】蓄積用!D$2:D$10000, "&gt;=3000", 【データ】蓄積用!E$2:E$10000, "&gt;=1500")&gt;0, "〇", IF(COUNTIFS(【データ】蓄積用!A$2:A$10000, AF$5, 【データ】蓄積用!C$2:C$10000, $A152, 【データ】蓄積用!Q$2:Q$10000, 1, 【データ】蓄積用!AC$2:AC$10000, "&gt;=4.0")&gt;0, "〇", "×")))</f>
        <v/>
      </c>
      <c r="AG152" t="str">
        <f>IF(OR($A152="", AG$5=""), "", IF(COUNTIFS(【データ】蓄積用!A$2:A$10000, AG$5, 【データ】蓄積用!C$2:C$10000, $A152, 【データ】蓄積用!D$2:D$10000, "&gt;=3000", 【データ】蓄積用!E$2:E$10000, "&gt;=1500")&gt;0, "〇", IF(COUNTIFS(【データ】蓄積用!A$2:A$10000, AG$5, 【データ】蓄積用!C$2:C$10000, $A152, 【データ】蓄積用!Q$2:Q$10000, 1, 【データ】蓄積用!AC$2:AC$10000, "&gt;=4.0")&gt;0, "〇", "×")))</f>
        <v/>
      </c>
      <c r="AH152" t="str">
        <f>IF(OR($A152="", AH$5=""), "", IF(COUNTIFS(【データ】蓄積用!A$2:A$10000, AH$5, 【データ】蓄積用!C$2:C$10000, $A152, 【データ】蓄積用!D$2:D$10000, "&gt;=3000", 【データ】蓄積用!E$2:E$10000, "&gt;=1500")&gt;0, "〇", IF(COUNTIFS(【データ】蓄積用!A$2:A$10000, AH$5, 【データ】蓄積用!C$2:C$10000, $A152, 【データ】蓄積用!Q$2:Q$10000, 1, 【データ】蓄積用!AC$2:AC$10000, "&gt;=4.0")&gt;0, "〇", "×")))</f>
        <v/>
      </c>
      <c r="AI152" t="str">
        <f>IF(OR($A152="", AI$5=""), "", IF(COUNTIFS(【データ】蓄積用!A$2:A$10000, AI$5, 【データ】蓄積用!C$2:C$10000, $A152, 【データ】蓄積用!D$2:D$10000, "&gt;=3000", 【データ】蓄積用!E$2:E$10000, "&gt;=1500")&gt;0, "〇", IF(COUNTIFS(【データ】蓄積用!A$2:A$10000, AI$5, 【データ】蓄積用!C$2:C$10000, $A152, 【データ】蓄積用!Q$2:Q$10000, 1, 【データ】蓄積用!AC$2:AC$10000, "&gt;=4.0")&gt;0, "〇", "×")))</f>
        <v/>
      </c>
      <c r="AJ152" t="str">
        <f>IF(OR($A152="", AJ$5=""), "", IF(COUNTIFS(【データ】蓄積用!A$2:A$10000, AJ$5, 【データ】蓄積用!C$2:C$10000, $A152, 【データ】蓄積用!D$2:D$10000, "&gt;=3000", 【データ】蓄積用!E$2:E$10000, "&gt;=1500")&gt;0, "〇", IF(COUNTIFS(【データ】蓄積用!A$2:A$10000, AJ$5, 【データ】蓄積用!C$2:C$10000, $A152, 【データ】蓄積用!Q$2:Q$10000, 1, 【データ】蓄積用!AC$2:AC$10000, "&gt;=4.0")&gt;0, "〇", "×")))</f>
        <v/>
      </c>
      <c r="AK152" t="str">
        <f>IF(OR($A152="", AK$5=""), "", IF(COUNTIFS(【データ】蓄積用!A$2:A$10000, AK$5, 【データ】蓄積用!C$2:C$10000, $A152, 【データ】蓄積用!D$2:D$10000, "&gt;=3000", 【データ】蓄積用!E$2:E$10000, "&gt;=1500")&gt;0, "〇", IF(COUNTIFS(【データ】蓄積用!A$2:A$10000, AK$5, 【データ】蓄積用!C$2:C$10000, $A152, 【データ】蓄積用!Q$2:Q$10000, 1, 【データ】蓄積用!AC$2:AC$10000, "&gt;=4.0")&gt;0, "〇", "×")))</f>
        <v/>
      </c>
      <c r="AL152" t="str">
        <f>IF(OR($A152="", AL$5=""), "", IF(COUNTIFS(【データ】蓄積用!A$2:A$10000, AL$5, 【データ】蓄積用!C$2:C$10000, $A152, 【データ】蓄積用!D$2:D$10000, "&gt;=3000", 【データ】蓄積用!E$2:E$10000, "&gt;=1500")&gt;0, "〇", IF(COUNTIFS(【データ】蓄積用!A$2:A$10000, AL$5, 【データ】蓄積用!C$2:C$10000, $A152, 【データ】蓄積用!Q$2:Q$10000, 1, 【データ】蓄積用!AC$2:AC$10000, "&gt;=4.0")&gt;0, "〇", "×")))</f>
        <v/>
      </c>
      <c r="AM152" t="str">
        <f>IF(OR($A152="", AM$5=""), "", IF(COUNTIFS(【データ】蓄積用!A$2:A$10000, AM$5, 【データ】蓄積用!C$2:C$10000, $A152, 【データ】蓄積用!D$2:D$10000, "&gt;=3000", 【データ】蓄積用!E$2:E$10000, "&gt;=1500")&gt;0, "〇", IF(COUNTIFS(【データ】蓄積用!A$2:A$10000, AM$5, 【データ】蓄積用!C$2:C$10000, $A152, 【データ】蓄積用!Q$2:Q$10000, 1, 【データ】蓄積用!AC$2:AC$10000, "&gt;=4.0")&gt;0, "〇", "×")))</f>
        <v/>
      </c>
      <c r="AN152" t="str">
        <f>IF(OR($A152="", AN$5=""), "", IF(COUNTIFS(【データ】蓄積用!A$2:A$10000, AN$5, 【データ】蓄積用!C$2:C$10000, $A152, 【データ】蓄積用!D$2:D$10000, "&gt;=3000", 【データ】蓄積用!E$2:E$10000, "&gt;=1500")&gt;0, "〇", IF(COUNTIFS(【データ】蓄積用!A$2:A$10000, AN$5, 【データ】蓄積用!C$2:C$10000, $A152, 【データ】蓄積用!Q$2:Q$10000, 1, 【データ】蓄積用!AC$2:AC$10000, "&gt;=4.0")&gt;0, "〇", "×")))</f>
        <v/>
      </c>
      <c r="AO152" t="str">
        <f>IF(OR($A152="", AO$5=""), "", IF(COUNTIFS(【データ】蓄積用!A$2:A$10000, AO$5, 【データ】蓄積用!C$2:C$10000, $A152, 【データ】蓄積用!D$2:D$10000, "&gt;=3000", 【データ】蓄積用!E$2:E$10000, "&gt;=1500")&gt;0, "〇", IF(COUNTIFS(【データ】蓄積用!A$2:A$10000, AO$5, 【データ】蓄積用!C$2:C$10000, $A152, 【データ】蓄積用!Q$2:Q$10000, 1, 【データ】蓄積用!AC$2:AC$10000, "&gt;=4.0")&gt;0, "〇", "×")))</f>
        <v/>
      </c>
      <c r="AP152" t="str">
        <f>IF(OR($A152="", AP$5=""), "", IF(COUNTIFS(【データ】蓄積用!A$2:A$10000, AP$5, 【データ】蓄積用!C$2:C$10000, $A152, 【データ】蓄積用!D$2:D$10000, "&gt;=3000", 【データ】蓄積用!E$2:E$10000, "&gt;=1500")&gt;0, "〇", IF(COUNTIFS(【データ】蓄積用!A$2:A$10000, AP$5, 【データ】蓄積用!C$2:C$10000, $A152, 【データ】蓄積用!Q$2:Q$10000, 1, 【データ】蓄積用!AC$2:AC$10000, "&gt;=4.0")&gt;0, "〇", "×")))</f>
        <v/>
      </c>
      <c r="AQ152" t="str">
        <f>IF(OR($A152="", AQ$5=""), "", IF(COUNTIFS(【データ】蓄積用!A$2:A$10000, AQ$5, 【データ】蓄積用!C$2:C$10000, $A152, 【データ】蓄積用!D$2:D$10000, "&gt;=3000", 【データ】蓄積用!E$2:E$10000, "&gt;=1500")&gt;0, "〇", IF(COUNTIFS(【データ】蓄積用!A$2:A$10000, AQ$5, 【データ】蓄積用!C$2:C$10000, $A152, 【データ】蓄積用!Q$2:Q$10000, 1, 【データ】蓄積用!AC$2:AC$10000, "&gt;=4.0")&gt;0, "〇", "×")))</f>
        <v/>
      </c>
      <c r="AR152" t="str">
        <f>IF(OR($A152="", AR$5=""), "", IF(COUNTIFS(【データ】蓄積用!A$2:A$10000, AR$5, 【データ】蓄積用!C$2:C$10000, $A152, 【データ】蓄積用!D$2:D$10000, "&gt;=3000", 【データ】蓄積用!E$2:E$10000, "&gt;=1500")&gt;0, "〇", IF(COUNTIFS(【データ】蓄積用!A$2:A$10000, AR$5, 【データ】蓄積用!C$2:C$10000, $A152, 【データ】蓄積用!Q$2:Q$10000, 1, 【データ】蓄積用!AC$2:AC$10000, "&gt;=4.0")&gt;0, "〇", "×")))</f>
        <v/>
      </c>
      <c r="AS152" t="str">
        <f>IF(OR($A152="", AS$5=""), "", IF(COUNTIFS(【データ】蓄積用!A$2:A$10000, AS$5, 【データ】蓄積用!C$2:C$10000, $A152, 【データ】蓄積用!D$2:D$10000, "&gt;=3000", 【データ】蓄積用!E$2:E$10000, "&gt;=1500")&gt;0, "〇", IF(COUNTIFS(【データ】蓄積用!A$2:A$10000, AS$5, 【データ】蓄積用!C$2:C$10000, $A152, 【データ】蓄積用!Q$2:Q$10000, 1, 【データ】蓄積用!AC$2:AC$10000, "&gt;=4.0")&gt;0, "〇", "×")))</f>
        <v/>
      </c>
      <c r="AT152" t="str">
        <f>IF(OR($A152="", AT$5=""), "", IF(COUNTIFS(【データ】蓄積用!A$2:A$10000, AT$5, 【データ】蓄積用!C$2:C$10000, $A152, 【データ】蓄積用!D$2:D$10000, "&gt;=3000", 【データ】蓄積用!E$2:E$10000, "&gt;=1500")&gt;0, "〇", IF(COUNTIFS(【データ】蓄積用!A$2:A$10000, AT$5, 【データ】蓄積用!C$2:C$10000, $A152, 【データ】蓄積用!Q$2:Q$10000, 1, 【データ】蓄積用!AC$2:AC$10000, "&gt;=4.0")&gt;0, "〇", "×")))</f>
        <v/>
      </c>
      <c r="AU152" t="str">
        <f>IF(OR($A152="", AU$5=""), "", IF(COUNTIFS(【データ】蓄積用!A$2:A$10000, AU$5, 【データ】蓄積用!C$2:C$10000, $A152, 【データ】蓄積用!D$2:D$10000, "&gt;=3000", 【データ】蓄積用!E$2:E$10000, "&gt;=1500")&gt;0, "〇", IF(COUNTIFS(【データ】蓄積用!A$2:A$10000, AU$5, 【データ】蓄積用!C$2:C$10000, $A152, 【データ】蓄積用!Q$2:Q$10000, 1, 【データ】蓄積用!AC$2:AC$10000, "&gt;=4.0")&gt;0, "〇", "×")))</f>
        <v/>
      </c>
      <c r="AV152" t="str">
        <f>IF(OR($A152="", AV$5=""), "", IF(COUNTIFS(【データ】蓄積用!A$2:A$10000, AV$5, 【データ】蓄積用!C$2:C$10000, $A152, 【データ】蓄積用!D$2:D$10000, "&gt;=3000", 【データ】蓄積用!E$2:E$10000, "&gt;=1500")&gt;0, "〇", IF(COUNTIFS(【データ】蓄積用!A$2:A$10000, AV$5, 【データ】蓄積用!C$2:C$10000, $A152, 【データ】蓄積用!Q$2:Q$10000, 1, 【データ】蓄積用!AC$2:AC$10000, "&gt;=4.0")&gt;0, "〇", "×")))</f>
        <v/>
      </c>
      <c r="AW152" t="str">
        <f>IF(OR($A152="", AW$5=""), "", IF(COUNTIFS(【データ】蓄積用!A$2:A$10000, AW$5, 【データ】蓄積用!C$2:C$10000, $A152, 【データ】蓄積用!D$2:D$10000, "&gt;=3000", 【データ】蓄積用!E$2:E$10000, "&gt;=1500")&gt;0, "〇", IF(COUNTIFS(【データ】蓄積用!A$2:A$10000, AW$5, 【データ】蓄積用!C$2:C$10000, $A152, 【データ】蓄積用!Q$2:Q$10000, 1, 【データ】蓄積用!AC$2:AC$10000, "&gt;=4.0")&gt;0, "〇", "×")))</f>
        <v/>
      </c>
      <c r="AX152" t="str">
        <f>IF(OR($A152="", AX$5=""), "", IF(COUNTIFS(【データ】蓄積用!A$2:A$10000, AX$5, 【データ】蓄積用!C$2:C$10000, $A152, 【データ】蓄積用!D$2:D$10000, "&gt;=3000", 【データ】蓄積用!E$2:E$10000, "&gt;=1500")&gt;0, "〇", IF(COUNTIFS(【データ】蓄積用!A$2:A$10000, AX$5, 【データ】蓄積用!C$2:C$10000, $A152, 【データ】蓄積用!Q$2:Q$10000, 1, 【データ】蓄積用!AC$2:AC$10000, "&gt;=4.0")&gt;0, "〇", "×")))</f>
        <v/>
      </c>
      <c r="AY152" t="str">
        <f>IF(OR($A152="", AY$5=""), "", IF(COUNTIFS(【データ】蓄積用!A$2:A$10000, AY$5, 【データ】蓄積用!C$2:C$10000, $A152, 【データ】蓄積用!D$2:D$10000, "&gt;=3000", 【データ】蓄積用!E$2:E$10000, "&gt;=1500")&gt;0, "〇", IF(COUNTIFS(【データ】蓄積用!A$2:A$10000, AY$5, 【データ】蓄積用!C$2:C$10000, $A152, 【データ】蓄積用!Q$2:Q$10000, 1, 【データ】蓄積用!AC$2:AC$10000, "&gt;=4.0")&gt;0, "〇", "×")))</f>
        <v/>
      </c>
    </row>
    <row r="153" spans="2:51">
      <c r="B153" t="str">
        <f>IF(OR($A153="", B$5=""), "", IF(COUNTIFS(【データ】蓄積用!A$2:A$10000, B$5, 【データ】蓄積用!C$2:C$10000, $A153, 【データ】蓄積用!D$2:D$10000, "&gt;=3000", 【データ】蓄積用!E$2:E$10000, "&gt;=1500")&gt;0, "〇", IF(COUNTIFS(【データ】蓄積用!A$2:A$10000, B$5, 【データ】蓄積用!C$2:C$10000, $A153, 【データ】蓄積用!Q$2:Q$10000, 1, 【データ】蓄積用!AC$2:AC$10000, "&gt;=4.0")&gt;0, "〇", "×")))</f>
        <v/>
      </c>
      <c r="C153" t="str">
        <f>IF(OR($A153="", C$5=""), "", IF(COUNTIFS(【データ】蓄積用!A$2:A$10000, C$5, 【データ】蓄積用!C$2:C$10000, $A153, 【データ】蓄積用!D$2:D$10000, "&gt;=3000", 【データ】蓄積用!E$2:E$10000, "&gt;=1500")&gt;0, "〇", IF(COUNTIFS(【データ】蓄積用!A$2:A$10000, C$5, 【データ】蓄積用!C$2:C$10000, $A153, 【データ】蓄積用!Q$2:Q$10000, 1, 【データ】蓄積用!AC$2:AC$10000, "&gt;=4.0")&gt;0, "〇", "×")))</f>
        <v/>
      </c>
      <c r="D153" t="str">
        <f>IF(OR($A153="", D$5=""), "", IF(COUNTIFS(【データ】蓄積用!A$2:A$10000, D$5, 【データ】蓄積用!C$2:C$10000, $A153, 【データ】蓄積用!D$2:D$10000, "&gt;=3000", 【データ】蓄積用!E$2:E$10000, "&gt;=1500")&gt;0, "〇", IF(COUNTIFS(【データ】蓄積用!A$2:A$10000, D$5, 【データ】蓄積用!C$2:C$10000, $A153, 【データ】蓄積用!Q$2:Q$10000, 1, 【データ】蓄積用!AC$2:AC$10000, "&gt;=4.0")&gt;0, "〇", "×")))</f>
        <v/>
      </c>
      <c r="E153" t="str">
        <f>IF(OR($A153="", E$5=""), "", IF(COUNTIFS(【データ】蓄積用!A$2:A$10000, E$5, 【データ】蓄積用!C$2:C$10000, $A153, 【データ】蓄積用!D$2:D$10000, "&gt;=3000", 【データ】蓄積用!E$2:E$10000, "&gt;=1500")&gt;0, "〇", IF(COUNTIFS(【データ】蓄積用!A$2:A$10000, E$5, 【データ】蓄積用!C$2:C$10000, $A153, 【データ】蓄積用!Q$2:Q$10000, 1, 【データ】蓄積用!AC$2:AC$10000, "&gt;=4.0")&gt;0, "〇", "×")))</f>
        <v/>
      </c>
      <c r="F153" t="str">
        <f>IF(OR($A153="", F$5=""), "", IF(COUNTIFS(【データ】蓄積用!A$2:A$10000, F$5, 【データ】蓄積用!C$2:C$10000, $A153, 【データ】蓄積用!D$2:D$10000, "&gt;=3000", 【データ】蓄積用!E$2:E$10000, "&gt;=1500")&gt;0, "〇", IF(COUNTIFS(【データ】蓄積用!A$2:A$10000, F$5, 【データ】蓄積用!C$2:C$10000, $A153, 【データ】蓄積用!Q$2:Q$10000, 1, 【データ】蓄積用!AC$2:AC$10000, "&gt;=4.0")&gt;0, "〇", "×")))</f>
        <v/>
      </c>
      <c r="G153" t="str">
        <f>IF(OR($A153="", G$5=""), "", IF(COUNTIFS(【データ】蓄積用!A$2:A$10000, G$5, 【データ】蓄積用!C$2:C$10000, $A153, 【データ】蓄積用!D$2:D$10000, "&gt;=3000", 【データ】蓄積用!E$2:E$10000, "&gt;=1500")&gt;0, "〇", IF(COUNTIFS(【データ】蓄積用!A$2:A$10000, G$5, 【データ】蓄積用!C$2:C$10000, $A153, 【データ】蓄積用!Q$2:Q$10000, 1, 【データ】蓄積用!AC$2:AC$10000, "&gt;=4.0")&gt;0, "〇", "×")))</f>
        <v/>
      </c>
      <c r="H153" t="str">
        <f>IF(OR($A153="", H$5=""), "", IF(COUNTIFS(【データ】蓄積用!A$2:A$10000, H$5, 【データ】蓄積用!C$2:C$10000, $A153, 【データ】蓄積用!D$2:D$10000, "&gt;=3000", 【データ】蓄積用!E$2:E$10000, "&gt;=1500")&gt;0, "〇", IF(COUNTIFS(【データ】蓄積用!A$2:A$10000, H$5, 【データ】蓄積用!C$2:C$10000, $A153, 【データ】蓄積用!Q$2:Q$10000, 1, 【データ】蓄積用!AC$2:AC$10000, "&gt;=4.0")&gt;0, "〇", "×")))</f>
        <v/>
      </c>
      <c r="I153" t="str">
        <f>IF(OR($A153="", I$5=""), "", IF(COUNTIFS(【データ】蓄積用!A$2:A$10000, I$5, 【データ】蓄積用!C$2:C$10000, $A153, 【データ】蓄積用!D$2:D$10000, "&gt;=3000", 【データ】蓄積用!E$2:E$10000, "&gt;=1500")&gt;0, "〇", IF(COUNTIFS(【データ】蓄積用!A$2:A$10000, I$5, 【データ】蓄積用!C$2:C$10000, $A153, 【データ】蓄積用!Q$2:Q$10000, 1, 【データ】蓄積用!AC$2:AC$10000, "&gt;=4.0")&gt;0, "〇", "×")))</f>
        <v/>
      </c>
      <c r="J153" t="str">
        <f>IF(OR($A153="", J$5=""), "", IF(COUNTIFS(【データ】蓄積用!A$2:A$10000, J$5, 【データ】蓄積用!C$2:C$10000, $A153, 【データ】蓄積用!D$2:D$10000, "&gt;=3000", 【データ】蓄積用!E$2:E$10000, "&gt;=1500")&gt;0, "〇", IF(COUNTIFS(【データ】蓄積用!A$2:A$10000, J$5, 【データ】蓄積用!C$2:C$10000, $A153, 【データ】蓄積用!Q$2:Q$10000, 1, 【データ】蓄積用!AC$2:AC$10000, "&gt;=4.0")&gt;0, "〇", "×")))</f>
        <v/>
      </c>
      <c r="K153" t="str">
        <f>IF(OR($A153="", K$5=""), "", IF(COUNTIFS(【データ】蓄積用!A$2:A$10000, K$5, 【データ】蓄積用!C$2:C$10000, $A153, 【データ】蓄積用!D$2:D$10000, "&gt;=3000", 【データ】蓄積用!E$2:E$10000, "&gt;=1500")&gt;0, "〇", IF(COUNTIFS(【データ】蓄積用!A$2:A$10000, K$5, 【データ】蓄積用!C$2:C$10000, $A153, 【データ】蓄積用!Q$2:Q$10000, 1, 【データ】蓄積用!AC$2:AC$10000, "&gt;=4.0")&gt;0, "〇", "×")))</f>
        <v/>
      </c>
      <c r="L153" t="str">
        <f>IF(OR($A153="", L$5=""), "", IF(COUNTIFS(【データ】蓄積用!A$2:A$10000, L$5, 【データ】蓄積用!C$2:C$10000, $A153, 【データ】蓄積用!D$2:D$10000, "&gt;=3000", 【データ】蓄積用!E$2:E$10000, "&gt;=1500")&gt;0, "〇", IF(COUNTIFS(【データ】蓄積用!A$2:A$10000, L$5, 【データ】蓄積用!C$2:C$10000, $A153, 【データ】蓄積用!Q$2:Q$10000, 1, 【データ】蓄積用!AC$2:AC$10000, "&gt;=4.0")&gt;0, "〇", "×")))</f>
        <v/>
      </c>
      <c r="M153" t="str">
        <f>IF(OR($A153="", M$5=""), "", IF(COUNTIFS(【データ】蓄積用!A$2:A$10000, M$5, 【データ】蓄積用!C$2:C$10000, $A153, 【データ】蓄積用!D$2:D$10000, "&gt;=3000", 【データ】蓄積用!E$2:E$10000, "&gt;=1500")&gt;0, "〇", IF(COUNTIFS(【データ】蓄積用!A$2:A$10000, M$5, 【データ】蓄積用!C$2:C$10000, $A153, 【データ】蓄積用!Q$2:Q$10000, 1, 【データ】蓄積用!AC$2:AC$10000, "&gt;=4.0")&gt;0, "〇", "×")))</f>
        <v/>
      </c>
      <c r="N153" t="str">
        <f>IF(OR($A153="", N$5=""), "", IF(COUNTIFS(【データ】蓄積用!A$2:A$10000, N$5, 【データ】蓄積用!C$2:C$10000, $A153, 【データ】蓄積用!D$2:D$10000, "&gt;=3000", 【データ】蓄積用!E$2:E$10000, "&gt;=1500")&gt;0, "〇", IF(COUNTIFS(【データ】蓄積用!A$2:A$10000, N$5, 【データ】蓄積用!C$2:C$10000, $A153, 【データ】蓄積用!Q$2:Q$10000, 1, 【データ】蓄積用!AC$2:AC$10000, "&gt;=4.0")&gt;0, "〇", "×")))</f>
        <v/>
      </c>
      <c r="O153" t="str">
        <f>IF(OR($A153="", O$5=""), "", IF(COUNTIFS(【データ】蓄積用!A$2:A$10000, O$5, 【データ】蓄積用!C$2:C$10000, $A153, 【データ】蓄積用!D$2:D$10000, "&gt;=3000", 【データ】蓄積用!E$2:E$10000, "&gt;=1500")&gt;0, "〇", IF(COUNTIFS(【データ】蓄積用!A$2:A$10000, O$5, 【データ】蓄積用!C$2:C$10000, $A153, 【データ】蓄積用!Q$2:Q$10000, 1, 【データ】蓄積用!AC$2:AC$10000, "&gt;=4.0")&gt;0, "〇", "×")))</f>
        <v/>
      </c>
      <c r="P153" t="str">
        <f>IF(OR($A153="", P$5=""), "", IF(COUNTIFS(【データ】蓄積用!A$2:A$10000, P$5, 【データ】蓄積用!C$2:C$10000, $A153, 【データ】蓄積用!D$2:D$10000, "&gt;=3000", 【データ】蓄積用!E$2:E$10000, "&gt;=1500")&gt;0, "〇", IF(COUNTIFS(【データ】蓄積用!A$2:A$10000, P$5, 【データ】蓄積用!C$2:C$10000, $A153, 【データ】蓄積用!Q$2:Q$10000, 1, 【データ】蓄積用!AC$2:AC$10000, "&gt;=4.0")&gt;0, "〇", "×")))</f>
        <v/>
      </c>
      <c r="Q153" t="str">
        <f>IF(OR($A153="", Q$5=""), "", IF(COUNTIFS(【データ】蓄積用!A$2:A$10000, Q$5, 【データ】蓄積用!C$2:C$10000, $A153, 【データ】蓄積用!D$2:D$10000, "&gt;=3000", 【データ】蓄積用!E$2:E$10000, "&gt;=1500")&gt;0, "〇", IF(COUNTIFS(【データ】蓄積用!A$2:A$10000, Q$5, 【データ】蓄積用!C$2:C$10000, $A153, 【データ】蓄積用!Q$2:Q$10000, 1, 【データ】蓄積用!AC$2:AC$10000, "&gt;=4.0")&gt;0, "〇", "×")))</f>
        <v/>
      </c>
      <c r="R153" t="str">
        <f>IF(OR($A153="", R$5=""), "", IF(COUNTIFS(【データ】蓄積用!A$2:A$10000, R$5, 【データ】蓄積用!C$2:C$10000, $A153, 【データ】蓄積用!D$2:D$10000, "&gt;=3000", 【データ】蓄積用!E$2:E$10000, "&gt;=1500")&gt;0, "〇", IF(COUNTIFS(【データ】蓄積用!A$2:A$10000, R$5, 【データ】蓄積用!C$2:C$10000, $A153, 【データ】蓄積用!Q$2:Q$10000, 1, 【データ】蓄積用!AC$2:AC$10000, "&gt;=4.0")&gt;0, "〇", "×")))</f>
        <v/>
      </c>
      <c r="S153" t="str">
        <f>IF(OR($A153="", S$5=""), "", IF(COUNTIFS(【データ】蓄積用!A$2:A$10000, S$5, 【データ】蓄積用!C$2:C$10000, $A153, 【データ】蓄積用!D$2:D$10000, "&gt;=3000", 【データ】蓄積用!E$2:E$10000, "&gt;=1500")&gt;0, "〇", IF(COUNTIFS(【データ】蓄積用!A$2:A$10000, S$5, 【データ】蓄積用!C$2:C$10000, $A153, 【データ】蓄積用!Q$2:Q$10000, 1, 【データ】蓄積用!AC$2:AC$10000, "&gt;=4.0")&gt;0, "〇", "×")))</f>
        <v/>
      </c>
      <c r="T153" t="str">
        <f>IF(OR($A153="", T$5=""), "", IF(COUNTIFS(【データ】蓄積用!A$2:A$10000, T$5, 【データ】蓄積用!C$2:C$10000, $A153, 【データ】蓄積用!D$2:D$10000, "&gt;=3000", 【データ】蓄積用!E$2:E$10000, "&gt;=1500")&gt;0, "〇", IF(COUNTIFS(【データ】蓄積用!A$2:A$10000, T$5, 【データ】蓄積用!C$2:C$10000, $A153, 【データ】蓄積用!Q$2:Q$10000, 1, 【データ】蓄積用!AC$2:AC$10000, "&gt;=4.0")&gt;0, "〇", "×")))</f>
        <v/>
      </c>
      <c r="U153" t="str">
        <f>IF(OR($A153="", U$5=""), "", IF(COUNTIFS(【データ】蓄積用!A$2:A$10000, U$5, 【データ】蓄積用!C$2:C$10000, $A153, 【データ】蓄積用!D$2:D$10000, "&gt;=3000", 【データ】蓄積用!E$2:E$10000, "&gt;=1500")&gt;0, "〇", IF(COUNTIFS(【データ】蓄積用!A$2:A$10000, U$5, 【データ】蓄積用!C$2:C$10000, $A153, 【データ】蓄積用!Q$2:Q$10000, 1, 【データ】蓄積用!AC$2:AC$10000, "&gt;=4.0")&gt;0, "〇", "×")))</f>
        <v/>
      </c>
      <c r="V153" t="str">
        <f>IF(OR($A153="", V$5=""), "", IF(COUNTIFS(【データ】蓄積用!A$2:A$10000, V$5, 【データ】蓄積用!C$2:C$10000, $A153, 【データ】蓄積用!D$2:D$10000, "&gt;=3000", 【データ】蓄積用!E$2:E$10000, "&gt;=1500")&gt;0, "〇", IF(COUNTIFS(【データ】蓄積用!A$2:A$10000, V$5, 【データ】蓄積用!C$2:C$10000, $A153, 【データ】蓄積用!Q$2:Q$10000, 1, 【データ】蓄積用!AC$2:AC$10000, "&gt;=4.0")&gt;0, "〇", "×")))</f>
        <v/>
      </c>
      <c r="W153" t="str">
        <f>IF(OR($A153="", W$5=""), "", IF(COUNTIFS(【データ】蓄積用!A$2:A$10000, W$5, 【データ】蓄積用!C$2:C$10000, $A153, 【データ】蓄積用!D$2:D$10000, "&gt;=3000", 【データ】蓄積用!E$2:E$10000, "&gt;=1500")&gt;0, "〇", IF(COUNTIFS(【データ】蓄積用!A$2:A$10000, W$5, 【データ】蓄積用!C$2:C$10000, $A153, 【データ】蓄積用!Q$2:Q$10000, 1, 【データ】蓄積用!AC$2:AC$10000, "&gt;=4.0")&gt;0, "〇", "×")))</f>
        <v/>
      </c>
      <c r="X153" t="str">
        <f>IF(OR($A153="", X$5=""), "", IF(COUNTIFS(【データ】蓄積用!A$2:A$10000, X$5, 【データ】蓄積用!C$2:C$10000, $A153, 【データ】蓄積用!D$2:D$10000, "&gt;=3000", 【データ】蓄積用!E$2:E$10000, "&gt;=1500")&gt;0, "〇", IF(COUNTIFS(【データ】蓄積用!A$2:A$10000, X$5, 【データ】蓄積用!C$2:C$10000, $A153, 【データ】蓄積用!Q$2:Q$10000, 1, 【データ】蓄積用!AC$2:AC$10000, "&gt;=4.0")&gt;0, "〇", "×")))</f>
        <v/>
      </c>
      <c r="Y153" t="str">
        <f>IF(OR($A153="", Y$5=""), "", IF(COUNTIFS(【データ】蓄積用!A$2:A$10000, Y$5, 【データ】蓄積用!C$2:C$10000, $A153, 【データ】蓄積用!D$2:D$10000, "&gt;=3000", 【データ】蓄積用!E$2:E$10000, "&gt;=1500")&gt;0, "〇", IF(COUNTIFS(【データ】蓄積用!A$2:A$10000, Y$5, 【データ】蓄積用!C$2:C$10000, $A153, 【データ】蓄積用!Q$2:Q$10000, 1, 【データ】蓄積用!AC$2:AC$10000, "&gt;=4.0")&gt;0, "〇", "×")))</f>
        <v/>
      </c>
      <c r="Z153" t="str">
        <f>IF(OR($A153="", Z$5=""), "", IF(COUNTIFS(【データ】蓄積用!A$2:A$10000, Z$5, 【データ】蓄積用!C$2:C$10000, $A153, 【データ】蓄積用!D$2:D$10000, "&gt;=3000", 【データ】蓄積用!E$2:E$10000, "&gt;=1500")&gt;0, "〇", IF(COUNTIFS(【データ】蓄積用!A$2:A$10000, Z$5, 【データ】蓄積用!C$2:C$10000, $A153, 【データ】蓄積用!Q$2:Q$10000, 1, 【データ】蓄積用!AC$2:AC$10000, "&gt;=4.0")&gt;0, "〇", "×")))</f>
        <v/>
      </c>
      <c r="AA153" t="str">
        <f>IF(OR($A153="", AA$5=""), "", IF(COUNTIFS(【データ】蓄積用!A$2:A$10000, AA$5, 【データ】蓄積用!C$2:C$10000, $A153, 【データ】蓄積用!D$2:D$10000, "&gt;=3000", 【データ】蓄積用!E$2:E$10000, "&gt;=1500")&gt;0, "〇", IF(COUNTIFS(【データ】蓄積用!A$2:A$10000, AA$5, 【データ】蓄積用!C$2:C$10000, $A153, 【データ】蓄積用!Q$2:Q$10000, 1, 【データ】蓄積用!AC$2:AC$10000, "&gt;=4.0")&gt;0, "〇", "×")))</f>
        <v/>
      </c>
      <c r="AB153" t="str">
        <f>IF(OR($A153="", AB$5=""), "", IF(COUNTIFS(【データ】蓄積用!A$2:A$10000, AB$5, 【データ】蓄積用!C$2:C$10000, $A153, 【データ】蓄積用!D$2:D$10000, "&gt;=3000", 【データ】蓄積用!E$2:E$10000, "&gt;=1500")&gt;0, "〇", IF(COUNTIFS(【データ】蓄積用!A$2:A$10000, AB$5, 【データ】蓄積用!C$2:C$10000, $A153, 【データ】蓄積用!Q$2:Q$10000, 1, 【データ】蓄積用!AC$2:AC$10000, "&gt;=4.0")&gt;0, "〇", "×")))</f>
        <v/>
      </c>
      <c r="AC153" t="str">
        <f>IF(OR($A153="", AC$5=""), "", IF(COUNTIFS(【データ】蓄積用!A$2:A$10000, AC$5, 【データ】蓄積用!C$2:C$10000, $A153, 【データ】蓄積用!D$2:D$10000, "&gt;=3000", 【データ】蓄積用!E$2:E$10000, "&gt;=1500")&gt;0, "〇", IF(COUNTIFS(【データ】蓄積用!A$2:A$10000, AC$5, 【データ】蓄積用!C$2:C$10000, $A153, 【データ】蓄積用!Q$2:Q$10000, 1, 【データ】蓄積用!AC$2:AC$10000, "&gt;=4.0")&gt;0, "〇", "×")))</f>
        <v/>
      </c>
      <c r="AD153" t="str">
        <f>IF(OR($A153="", AD$5=""), "", IF(COUNTIFS(【データ】蓄積用!A$2:A$10000, AD$5, 【データ】蓄積用!C$2:C$10000, $A153, 【データ】蓄積用!D$2:D$10000, "&gt;=3000", 【データ】蓄積用!E$2:E$10000, "&gt;=1500")&gt;0, "〇", IF(COUNTIFS(【データ】蓄積用!A$2:A$10000, AD$5, 【データ】蓄積用!C$2:C$10000, $A153, 【データ】蓄積用!Q$2:Q$10000, 1, 【データ】蓄積用!AC$2:AC$10000, "&gt;=4.0")&gt;0, "〇", "×")))</f>
        <v/>
      </c>
      <c r="AE153" t="str">
        <f>IF(OR($A153="", AE$5=""), "", IF(COUNTIFS(【データ】蓄積用!A$2:A$10000, AE$5, 【データ】蓄積用!C$2:C$10000, $A153, 【データ】蓄積用!D$2:D$10000, "&gt;=3000", 【データ】蓄積用!E$2:E$10000, "&gt;=1500")&gt;0, "〇", IF(COUNTIFS(【データ】蓄積用!A$2:A$10000, AE$5, 【データ】蓄積用!C$2:C$10000, $A153, 【データ】蓄積用!Q$2:Q$10000, 1, 【データ】蓄積用!AC$2:AC$10000, "&gt;=4.0")&gt;0, "〇", "×")))</f>
        <v/>
      </c>
      <c r="AF153" t="str">
        <f>IF(OR($A153="", AF$5=""), "", IF(COUNTIFS(【データ】蓄積用!A$2:A$10000, AF$5, 【データ】蓄積用!C$2:C$10000, $A153, 【データ】蓄積用!D$2:D$10000, "&gt;=3000", 【データ】蓄積用!E$2:E$10000, "&gt;=1500")&gt;0, "〇", IF(COUNTIFS(【データ】蓄積用!A$2:A$10000, AF$5, 【データ】蓄積用!C$2:C$10000, $A153, 【データ】蓄積用!Q$2:Q$10000, 1, 【データ】蓄積用!AC$2:AC$10000, "&gt;=4.0")&gt;0, "〇", "×")))</f>
        <v/>
      </c>
      <c r="AG153" t="str">
        <f>IF(OR($A153="", AG$5=""), "", IF(COUNTIFS(【データ】蓄積用!A$2:A$10000, AG$5, 【データ】蓄積用!C$2:C$10000, $A153, 【データ】蓄積用!D$2:D$10000, "&gt;=3000", 【データ】蓄積用!E$2:E$10000, "&gt;=1500")&gt;0, "〇", IF(COUNTIFS(【データ】蓄積用!A$2:A$10000, AG$5, 【データ】蓄積用!C$2:C$10000, $A153, 【データ】蓄積用!Q$2:Q$10000, 1, 【データ】蓄積用!AC$2:AC$10000, "&gt;=4.0")&gt;0, "〇", "×")))</f>
        <v/>
      </c>
      <c r="AH153" t="str">
        <f>IF(OR($A153="", AH$5=""), "", IF(COUNTIFS(【データ】蓄積用!A$2:A$10000, AH$5, 【データ】蓄積用!C$2:C$10000, $A153, 【データ】蓄積用!D$2:D$10000, "&gt;=3000", 【データ】蓄積用!E$2:E$10000, "&gt;=1500")&gt;0, "〇", IF(COUNTIFS(【データ】蓄積用!A$2:A$10000, AH$5, 【データ】蓄積用!C$2:C$10000, $A153, 【データ】蓄積用!Q$2:Q$10000, 1, 【データ】蓄積用!AC$2:AC$10000, "&gt;=4.0")&gt;0, "〇", "×")))</f>
        <v/>
      </c>
      <c r="AI153" t="str">
        <f>IF(OR($A153="", AI$5=""), "", IF(COUNTIFS(【データ】蓄積用!A$2:A$10000, AI$5, 【データ】蓄積用!C$2:C$10000, $A153, 【データ】蓄積用!D$2:D$10000, "&gt;=3000", 【データ】蓄積用!E$2:E$10000, "&gt;=1500")&gt;0, "〇", IF(COUNTIFS(【データ】蓄積用!A$2:A$10000, AI$5, 【データ】蓄積用!C$2:C$10000, $A153, 【データ】蓄積用!Q$2:Q$10000, 1, 【データ】蓄積用!AC$2:AC$10000, "&gt;=4.0")&gt;0, "〇", "×")))</f>
        <v/>
      </c>
      <c r="AJ153" t="str">
        <f>IF(OR($A153="", AJ$5=""), "", IF(COUNTIFS(【データ】蓄積用!A$2:A$10000, AJ$5, 【データ】蓄積用!C$2:C$10000, $A153, 【データ】蓄積用!D$2:D$10000, "&gt;=3000", 【データ】蓄積用!E$2:E$10000, "&gt;=1500")&gt;0, "〇", IF(COUNTIFS(【データ】蓄積用!A$2:A$10000, AJ$5, 【データ】蓄積用!C$2:C$10000, $A153, 【データ】蓄積用!Q$2:Q$10000, 1, 【データ】蓄積用!AC$2:AC$10000, "&gt;=4.0")&gt;0, "〇", "×")))</f>
        <v/>
      </c>
      <c r="AK153" t="str">
        <f>IF(OR($A153="", AK$5=""), "", IF(COUNTIFS(【データ】蓄積用!A$2:A$10000, AK$5, 【データ】蓄積用!C$2:C$10000, $A153, 【データ】蓄積用!D$2:D$10000, "&gt;=3000", 【データ】蓄積用!E$2:E$10000, "&gt;=1500")&gt;0, "〇", IF(COUNTIFS(【データ】蓄積用!A$2:A$10000, AK$5, 【データ】蓄積用!C$2:C$10000, $A153, 【データ】蓄積用!Q$2:Q$10000, 1, 【データ】蓄積用!AC$2:AC$10000, "&gt;=4.0")&gt;0, "〇", "×")))</f>
        <v/>
      </c>
      <c r="AL153" t="str">
        <f>IF(OR($A153="", AL$5=""), "", IF(COUNTIFS(【データ】蓄積用!A$2:A$10000, AL$5, 【データ】蓄積用!C$2:C$10000, $A153, 【データ】蓄積用!D$2:D$10000, "&gt;=3000", 【データ】蓄積用!E$2:E$10000, "&gt;=1500")&gt;0, "〇", IF(COUNTIFS(【データ】蓄積用!A$2:A$10000, AL$5, 【データ】蓄積用!C$2:C$10000, $A153, 【データ】蓄積用!Q$2:Q$10000, 1, 【データ】蓄積用!AC$2:AC$10000, "&gt;=4.0")&gt;0, "〇", "×")))</f>
        <v/>
      </c>
      <c r="AM153" t="str">
        <f>IF(OR($A153="", AM$5=""), "", IF(COUNTIFS(【データ】蓄積用!A$2:A$10000, AM$5, 【データ】蓄積用!C$2:C$10000, $A153, 【データ】蓄積用!D$2:D$10000, "&gt;=3000", 【データ】蓄積用!E$2:E$10000, "&gt;=1500")&gt;0, "〇", IF(COUNTIFS(【データ】蓄積用!A$2:A$10000, AM$5, 【データ】蓄積用!C$2:C$10000, $A153, 【データ】蓄積用!Q$2:Q$10000, 1, 【データ】蓄積用!AC$2:AC$10000, "&gt;=4.0")&gt;0, "〇", "×")))</f>
        <v/>
      </c>
      <c r="AN153" t="str">
        <f>IF(OR($A153="", AN$5=""), "", IF(COUNTIFS(【データ】蓄積用!A$2:A$10000, AN$5, 【データ】蓄積用!C$2:C$10000, $A153, 【データ】蓄積用!D$2:D$10000, "&gt;=3000", 【データ】蓄積用!E$2:E$10000, "&gt;=1500")&gt;0, "〇", IF(COUNTIFS(【データ】蓄積用!A$2:A$10000, AN$5, 【データ】蓄積用!C$2:C$10000, $A153, 【データ】蓄積用!Q$2:Q$10000, 1, 【データ】蓄積用!AC$2:AC$10000, "&gt;=4.0")&gt;0, "〇", "×")))</f>
        <v/>
      </c>
      <c r="AO153" t="str">
        <f>IF(OR($A153="", AO$5=""), "", IF(COUNTIFS(【データ】蓄積用!A$2:A$10000, AO$5, 【データ】蓄積用!C$2:C$10000, $A153, 【データ】蓄積用!D$2:D$10000, "&gt;=3000", 【データ】蓄積用!E$2:E$10000, "&gt;=1500")&gt;0, "〇", IF(COUNTIFS(【データ】蓄積用!A$2:A$10000, AO$5, 【データ】蓄積用!C$2:C$10000, $A153, 【データ】蓄積用!Q$2:Q$10000, 1, 【データ】蓄積用!AC$2:AC$10000, "&gt;=4.0")&gt;0, "〇", "×")))</f>
        <v/>
      </c>
      <c r="AP153" t="str">
        <f>IF(OR($A153="", AP$5=""), "", IF(COUNTIFS(【データ】蓄積用!A$2:A$10000, AP$5, 【データ】蓄積用!C$2:C$10000, $A153, 【データ】蓄積用!D$2:D$10000, "&gt;=3000", 【データ】蓄積用!E$2:E$10000, "&gt;=1500")&gt;0, "〇", IF(COUNTIFS(【データ】蓄積用!A$2:A$10000, AP$5, 【データ】蓄積用!C$2:C$10000, $A153, 【データ】蓄積用!Q$2:Q$10000, 1, 【データ】蓄積用!AC$2:AC$10000, "&gt;=4.0")&gt;0, "〇", "×")))</f>
        <v/>
      </c>
      <c r="AQ153" t="str">
        <f>IF(OR($A153="", AQ$5=""), "", IF(COUNTIFS(【データ】蓄積用!A$2:A$10000, AQ$5, 【データ】蓄積用!C$2:C$10000, $A153, 【データ】蓄積用!D$2:D$10000, "&gt;=3000", 【データ】蓄積用!E$2:E$10000, "&gt;=1500")&gt;0, "〇", IF(COUNTIFS(【データ】蓄積用!A$2:A$10000, AQ$5, 【データ】蓄積用!C$2:C$10000, $A153, 【データ】蓄積用!Q$2:Q$10000, 1, 【データ】蓄積用!AC$2:AC$10000, "&gt;=4.0")&gt;0, "〇", "×")))</f>
        <v/>
      </c>
      <c r="AR153" t="str">
        <f>IF(OR($A153="", AR$5=""), "", IF(COUNTIFS(【データ】蓄積用!A$2:A$10000, AR$5, 【データ】蓄積用!C$2:C$10000, $A153, 【データ】蓄積用!D$2:D$10000, "&gt;=3000", 【データ】蓄積用!E$2:E$10000, "&gt;=1500")&gt;0, "〇", IF(COUNTIFS(【データ】蓄積用!A$2:A$10000, AR$5, 【データ】蓄積用!C$2:C$10000, $A153, 【データ】蓄積用!Q$2:Q$10000, 1, 【データ】蓄積用!AC$2:AC$10000, "&gt;=4.0")&gt;0, "〇", "×")))</f>
        <v/>
      </c>
      <c r="AS153" t="str">
        <f>IF(OR($A153="", AS$5=""), "", IF(COUNTIFS(【データ】蓄積用!A$2:A$10000, AS$5, 【データ】蓄積用!C$2:C$10000, $A153, 【データ】蓄積用!D$2:D$10000, "&gt;=3000", 【データ】蓄積用!E$2:E$10000, "&gt;=1500")&gt;0, "〇", IF(COUNTIFS(【データ】蓄積用!A$2:A$10000, AS$5, 【データ】蓄積用!C$2:C$10000, $A153, 【データ】蓄積用!Q$2:Q$10000, 1, 【データ】蓄積用!AC$2:AC$10000, "&gt;=4.0")&gt;0, "〇", "×")))</f>
        <v/>
      </c>
      <c r="AT153" t="str">
        <f>IF(OR($A153="", AT$5=""), "", IF(COUNTIFS(【データ】蓄積用!A$2:A$10000, AT$5, 【データ】蓄積用!C$2:C$10000, $A153, 【データ】蓄積用!D$2:D$10000, "&gt;=3000", 【データ】蓄積用!E$2:E$10000, "&gt;=1500")&gt;0, "〇", IF(COUNTIFS(【データ】蓄積用!A$2:A$10000, AT$5, 【データ】蓄積用!C$2:C$10000, $A153, 【データ】蓄積用!Q$2:Q$10000, 1, 【データ】蓄積用!AC$2:AC$10000, "&gt;=4.0")&gt;0, "〇", "×")))</f>
        <v/>
      </c>
      <c r="AU153" t="str">
        <f>IF(OR($A153="", AU$5=""), "", IF(COUNTIFS(【データ】蓄積用!A$2:A$10000, AU$5, 【データ】蓄積用!C$2:C$10000, $A153, 【データ】蓄積用!D$2:D$10000, "&gt;=3000", 【データ】蓄積用!E$2:E$10000, "&gt;=1500")&gt;0, "〇", IF(COUNTIFS(【データ】蓄積用!A$2:A$10000, AU$5, 【データ】蓄積用!C$2:C$10000, $A153, 【データ】蓄積用!Q$2:Q$10000, 1, 【データ】蓄積用!AC$2:AC$10000, "&gt;=4.0")&gt;0, "〇", "×")))</f>
        <v/>
      </c>
      <c r="AV153" t="str">
        <f>IF(OR($A153="", AV$5=""), "", IF(COUNTIFS(【データ】蓄積用!A$2:A$10000, AV$5, 【データ】蓄積用!C$2:C$10000, $A153, 【データ】蓄積用!D$2:D$10000, "&gt;=3000", 【データ】蓄積用!E$2:E$10000, "&gt;=1500")&gt;0, "〇", IF(COUNTIFS(【データ】蓄積用!A$2:A$10000, AV$5, 【データ】蓄積用!C$2:C$10000, $A153, 【データ】蓄積用!Q$2:Q$10000, 1, 【データ】蓄積用!AC$2:AC$10000, "&gt;=4.0")&gt;0, "〇", "×")))</f>
        <v/>
      </c>
      <c r="AW153" t="str">
        <f>IF(OR($A153="", AW$5=""), "", IF(COUNTIFS(【データ】蓄積用!A$2:A$10000, AW$5, 【データ】蓄積用!C$2:C$10000, $A153, 【データ】蓄積用!D$2:D$10000, "&gt;=3000", 【データ】蓄積用!E$2:E$10000, "&gt;=1500")&gt;0, "〇", IF(COUNTIFS(【データ】蓄積用!A$2:A$10000, AW$5, 【データ】蓄積用!C$2:C$10000, $A153, 【データ】蓄積用!Q$2:Q$10000, 1, 【データ】蓄積用!AC$2:AC$10000, "&gt;=4.0")&gt;0, "〇", "×")))</f>
        <v/>
      </c>
      <c r="AX153" t="str">
        <f>IF(OR($A153="", AX$5=""), "", IF(COUNTIFS(【データ】蓄積用!A$2:A$10000, AX$5, 【データ】蓄積用!C$2:C$10000, $A153, 【データ】蓄積用!D$2:D$10000, "&gt;=3000", 【データ】蓄積用!E$2:E$10000, "&gt;=1500")&gt;0, "〇", IF(COUNTIFS(【データ】蓄積用!A$2:A$10000, AX$5, 【データ】蓄積用!C$2:C$10000, $A153, 【データ】蓄積用!Q$2:Q$10000, 1, 【データ】蓄積用!AC$2:AC$10000, "&gt;=4.0")&gt;0, "〇", "×")))</f>
        <v/>
      </c>
      <c r="AY153" t="str">
        <f>IF(OR($A153="", AY$5=""), "", IF(COUNTIFS(【データ】蓄積用!A$2:A$10000, AY$5, 【データ】蓄積用!C$2:C$10000, $A153, 【データ】蓄積用!D$2:D$10000, "&gt;=3000", 【データ】蓄積用!E$2:E$10000, "&gt;=1500")&gt;0, "〇", IF(COUNTIFS(【データ】蓄積用!A$2:A$10000, AY$5, 【データ】蓄積用!C$2:C$10000, $A153, 【データ】蓄積用!Q$2:Q$10000, 1, 【データ】蓄積用!AC$2:AC$10000, "&gt;=4.0")&gt;0, "〇", "×")))</f>
        <v/>
      </c>
    </row>
    <row r="154" spans="2:51">
      <c r="B154" t="str">
        <f>IF(OR($A154="", B$5=""), "", IF(COUNTIFS(【データ】蓄積用!A$2:A$10000, B$5, 【データ】蓄積用!C$2:C$10000, $A154, 【データ】蓄積用!D$2:D$10000, "&gt;=3000", 【データ】蓄積用!E$2:E$10000, "&gt;=1500")&gt;0, "〇", IF(COUNTIFS(【データ】蓄積用!A$2:A$10000, B$5, 【データ】蓄積用!C$2:C$10000, $A154, 【データ】蓄積用!Q$2:Q$10000, 1, 【データ】蓄積用!AC$2:AC$10000, "&gt;=4.0")&gt;0, "〇", "×")))</f>
        <v/>
      </c>
      <c r="C154" t="str">
        <f>IF(OR($A154="", C$5=""), "", IF(COUNTIFS(【データ】蓄積用!A$2:A$10000, C$5, 【データ】蓄積用!C$2:C$10000, $A154, 【データ】蓄積用!D$2:D$10000, "&gt;=3000", 【データ】蓄積用!E$2:E$10000, "&gt;=1500")&gt;0, "〇", IF(COUNTIFS(【データ】蓄積用!A$2:A$10000, C$5, 【データ】蓄積用!C$2:C$10000, $A154, 【データ】蓄積用!Q$2:Q$10000, 1, 【データ】蓄積用!AC$2:AC$10000, "&gt;=4.0")&gt;0, "〇", "×")))</f>
        <v/>
      </c>
      <c r="D154" t="str">
        <f>IF(OR($A154="", D$5=""), "", IF(COUNTIFS(【データ】蓄積用!A$2:A$10000, D$5, 【データ】蓄積用!C$2:C$10000, $A154, 【データ】蓄積用!D$2:D$10000, "&gt;=3000", 【データ】蓄積用!E$2:E$10000, "&gt;=1500")&gt;0, "〇", IF(COUNTIFS(【データ】蓄積用!A$2:A$10000, D$5, 【データ】蓄積用!C$2:C$10000, $A154, 【データ】蓄積用!Q$2:Q$10000, 1, 【データ】蓄積用!AC$2:AC$10000, "&gt;=4.0")&gt;0, "〇", "×")))</f>
        <v/>
      </c>
      <c r="E154" t="str">
        <f>IF(OR($A154="", E$5=""), "", IF(COUNTIFS(【データ】蓄積用!A$2:A$10000, E$5, 【データ】蓄積用!C$2:C$10000, $A154, 【データ】蓄積用!D$2:D$10000, "&gt;=3000", 【データ】蓄積用!E$2:E$10000, "&gt;=1500")&gt;0, "〇", IF(COUNTIFS(【データ】蓄積用!A$2:A$10000, E$5, 【データ】蓄積用!C$2:C$10000, $A154, 【データ】蓄積用!Q$2:Q$10000, 1, 【データ】蓄積用!AC$2:AC$10000, "&gt;=4.0")&gt;0, "〇", "×")))</f>
        <v/>
      </c>
      <c r="F154" t="str">
        <f>IF(OR($A154="", F$5=""), "", IF(COUNTIFS(【データ】蓄積用!A$2:A$10000, F$5, 【データ】蓄積用!C$2:C$10000, $A154, 【データ】蓄積用!D$2:D$10000, "&gt;=3000", 【データ】蓄積用!E$2:E$10000, "&gt;=1500")&gt;0, "〇", IF(COUNTIFS(【データ】蓄積用!A$2:A$10000, F$5, 【データ】蓄積用!C$2:C$10000, $A154, 【データ】蓄積用!Q$2:Q$10000, 1, 【データ】蓄積用!AC$2:AC$10000, "&gt;=4.0")&gt;0, "〇", "×")))</f>
        <v/>
      </c>
      <c r="G154" t="str">
        <f>IF(OR($A154="", G$5=""), "", IF(COUNTIFS(【データ】蓄積用!A$2:A$10000, G$5, 【データ】蓄積用!C$2:C$10000, $A154, 【データ】蓄積用!D$2:D$10000, "&gt;=3000", 【データ】蓄積用!E$2:E$10000, "&gt;=1500")&gt;0, "〇", IF(COUNTIFS(【データ】蓄積用!A$2:A$10000, G$5, 【データ】蓄積用!C$2:C$10000, $A154, 【データ】蓄積用!Q$2:Q$10000, 1, 【データ】蓄積用!AC$2:AC$10000, "&gt;=4.0")&gt;0, "〇", "×")))</f>
        <v/>
      </c>
      <c r="H154" t="str">
        <f>IF(OR($A154="", H$5=""), "", IF(COUNTIFS(【データ】蓄積用!A$2:A$10000, H$5, 【データ】蓄積用!C$2:C$10000, $A154, 【データ】蓄積用!D$2:D$10000, "&gt;=3000", 【データ】蓄積用!E$2:E$10000, "&gt;=1500")&gt;0, "〇", IF(COUNTIFS(【データ】蓄積用!A$2:A$10000, H$5, 【データ】蓄積用!C$2:C$10000, $A154, 【データ】蓄積用!Q$2:Q$10000, 1, 【データ】蓄積用!AC$2:AC$10000, "&gt;=4.0")&gt;0, "〇", "×")))</f>
        <v/>
      </c>
      <c r="I154" t="str">
        <f>IF(OR($A154="", I$5=""), "", IF(COUNTIFS(【データ】蓄積用!A$2:A$10000, I$5, 【データ】蓄積用!C$2:C$10000, $A154, 【データ】蓄積用!D$2:D$10000, "&gt;=3000", 【データ】蓄積用!E$2:E$10000, "&gt;=1500")&gt;0, "〇", IF(COUNTIFS(【データ】蓄積用!A$2:A$10000, I$5, 【データ】蓄積用!C$2:C$10000, $A154, 【データ】蓄積用!Q$2:Q$10000, 1, 【データ】蓄積用!AC$2:AC$10000, "&gt;=4.0")&gt;0, "〇", "×")))</f>
        <v/>
      </c>
      <c r="J154" t="str">
        <f>IF(OR($A154="", J$5=""), "", IF(COUNTIFS(【データ】蓄積用!A$2:A$10000, J$5, 【データ】蓄積用!C$2:C$10000, $A154, 【データ】蓄積用!D$2:D$10000, "&gt;=3000", 【データ】蓄積用!E$2:E$10000, "&gt;=1500")&gt;0, "〇", IF(COUNTIFS(【データ】蓄積用!A$2:A$10000, J$5, 【データ】蓄積用!C$2:C$10000, $A154, 【データ】蓄積用!Q$2:Q$10000, 1, 【データ】蓄積用!AC$2:AC$10000, "&gt;=4.0")&gt;0, "〇", "×")))</f>
        <v/>
      </c>
      <c r="K154" t="str">
        <f>IF(OR($A154="", K$5=""), "", IF(COUNTIFS(【データ】蓄積用!A$2:A$10000, K$5, 【データ】蓄積用!C$2:C$10000, $A154, 【データ】蓄積用!D$2:D$10000, "&gt;=3000", 【データ】蓄積用!E$2:E$10000, "&gt;=1500")&gt;0, "〇", IF(COUNTIFS(【データ】蓄積用!A$2:A$10000, K$5, 【データ】蓄積用!C$2:C$10000, $A154, 【データ】蓄積用!Q$2:Q$10000, 1, 【データ】蓄積用!AC$2:AC$10000, "&gt;=4.0")&gt;0, "〇", "×")))</f>
        <v/>
      </c>
      <c r="L154" t="str">
        <f>IF(OR($A154="", L$5=""), "", IF(COUNTIFS(【データ】蓄積用!A$2:A$10000, L$5, 【データ】蓄積用!C$2:C$10000, $A154, 【データ】蓄積用!D$2:D$10000, "&gt;=3000", 【データ】蓄積用!E$2:E$10000, "&gt;=1500")&gt;0, "〇", IF(COUNTIFS(【データ】蓄積用!A$2:A$10000, L$5, 【データ】蓄積用!C$2:C$10000, $A154, 【データ】蓄積用!Q$2:Q$10000, 1, 【データ】蓄積用!AC$2:AC$10000, "&gt;=4.0")&gt;0, "〇", "×")))</f>
        <v/>
      </c>
      <c r="M154" t="str">
        <f>IF(OR($A154="", M$5=""), "", IF(COUNTIFS(【データ】蓄積用!A$2:A$10000, M$5, 【データ】蓄積用!C$2:C$10000, $A154, 【データ】蓄積用!D$2:D$10000, "&gt;=3000", 【データ】蓄積用!E$2:E$10000, "&gt;=1500")&gt;0, "〇", IF(COUNTIFS(【データ】蓄積用!A$2:A$10000, M$5, 【データ】蓄積用!C$2:C$10000, $A154, 【データ】蓄積用!Q$2:Q$10000, 1, 【データ】蓄積用!AC$2:AC$10000, "&gt;=4.0")&gt;0, "〇", "×")))</f>
        <v/>
      </c>
      <c r="N154" t="str">
        <f>IF(OR($A154="", N$5=""), "", IF(COUNTIFS(【データ】蓄積用!A$2:A$10000, N$5, 【データ】蓄積用!C$2:C$10000, $A154, 【データ】蓄積用!D$2:D$10000, "&gt;=3000", 【データ】蓄積用!E$2:E$10000, "&gt;=1500")&gt;0, "〇", IF(COUNTIFS(【データ】蓄積用!A$2:A$10000, N$5, 【データ】蓄積用!C$2:C$10000, $A154, 【データ】蓄積用!Q$2:Q$10000, 1, 【データ】蓄積用!AC$2:AC$10000, "&gt;=4.0")&gt;0, "〇", "×")))</f>
        <v/>
      </c>
      <c r="O154" t="str">
        <f>IF(OR($A154="", O$5=""), "", IF(COUNTIFS(【データ】蓄積用!A$2:A$10000, O$5, 【データ】蓄積用!C$2:C$10000, $A154, 【データ】蓄積用!D$2:D$10000, "&gt;=3000", 【データ】蓄積用!E$2:E$10000, "&gt;=1500")&gt;0, "〇", IF(COUNTIFS(【データ】蓄積用!A$2:A$10000, O$5, 【データ】蓄積用!C$2:C$10000, $A154, 【データ】蓄積用!Q$2:Q$10000, 1, 【データ】蓄積用!AC$2:AC$10000, "&gt;=4.0")&gt;0, "〇", "×")))</f>
        <v/>
      </c>
      <c r="P154" t="str">
        <f>IF(OR($A154="", P$5=""), "", IF(COUNTIFS(【データ】蓄積用!A$2:A$10000, P$5, 【データ】蓄積用!C$2:C$10000, $A154, 【データ】蓄積用!D$2:D$10000, "&gt;=3000", 【データ】蓄積用!E$2:E$10000, "&gt;=1500")&gt;0, "〇", IF(COUNTIFS(【データ】蓄積用!A$2:A$10000, P$5, 【データ】蓄積用!C$2:C$10000, $A154, 【データ】蓄積用!Q$2:Q$10000, 1, 【データ】蓄積用!AC$2:AC$10000, "&gt;=4.0")&gt;0, "〇", "×")))</f>
        <v/>
      </c>
      <c r="Q154" t="str">
        <f>IF(OR($A154="", Q$5=""), "", IF(COUNTIFS(【データ】蓄積用!A$2:A$10000, Q$5, 【データ】蓄積用!C$2:C$10000, $A154, 【データ】蓄積用!D$2:D$10000, "&gt;=3000", 【データ】蓄積用!E$2:E$10000, "&gt;=1500")&gt;0, "〇", IF(COUNTIFS(【データ】蓄積用!A$2:A$10000, Q$5, 【データ】蓄積用!C$2:C$10000, $A154, 【データ】蓄積用!Q$2:Q$10000, 1, 【データ】蓄積用!AC$2:AC$10000, "&gt;=4.0")&gt;0, "〇", "×")))</f>
        <v/>
      </c>
      <c r="R154" t="str">
        <f>IF(OR($A154="", R$5=""), "", IF(COUNTIFS(【データ】蓄積用!A$2:A$10000, R$5, 【データ】蓄積用!C$2:C$10000, $A154, 【データ】蓄積用!D$2:D$10000, "&gt;=3000", 【データ】蓄積用!E$2:E$10000, "&gt;=1500")&gt;0, "〇", IF(COUNTIFS(【データ】蓄積用!A$2:A$10000, R$5, 【データ】蓄積用!C$2:C$10000, $A154, 【データ】蓄積用!Q$2:Q$10000, 1, 【データ】蓄積用!AC$2:AC$10000, "&gt;=4.0")&gt;0, "〇", "×")))</f>
        <v/>
      </c>
      <c r="S154" t="str">
        <f>IF(OR($A154="", S$5=""), "", IF(COUNTIFS(【データ】蓄積用!A$2:A$10000, S$5, 【データ】蓄積用!C$2:C$10000, $A154, 【データ】蓄積用!D$2:D$10000, "&gt;=3000", 【データ】蓄積用!E$2:E$10000, "&gt;=1500")&gt;0, "〇", IF(COUNTIFS(【データ】蓄積用!A$2:A$10000, S$5, 【データ】蓄積用!C$2:C$10000, $A154, 【データ】蓄積用!Q$2:Q$10000, 1, 【データ】蓄積用!AC$2:AC$10000, "&gt;=4.0")&gt;0, "〇", "×")))</f>
        <v/>
      </c>
      <c r="T154" t="str">
        <f>IF(OR($A154="", T$5=""), "", IF(COUNTIFS(【データ】蓄積用!A$2:A$10000, T$5, 【データ】蓄積用!C$2:C$10000, $A154, 【データ】蓄積用!D$2:D$10000, "&gt;=3000", 【データ】蓄積用!E$2:E$10000, "&gt;=1500")&gt;0, "〇", IF(COUNTIFS(【データ】蓄積用!A$2:A$10000, T$5, 【データ】蓄積用!C$2:C$10000, $A154, 【データ】蓄積用!Q$2:Q$10000, 1, 【データ】蓄積用!AC$2:AC$10000, "&gt;=4.0")&gt;0, "〇", "×")))</f>
        <v/>
      </c>
      <c r="U154" t="str">
        <f>IF(OR($A154="", U$5=""), "", IF(COUNTIFS(【データ】蓄積用!A$2:A$10000, U$5, 【データ】蓄積用!C$2:C$10000, $A154, 【データ】蓄積用!D$2:D$10000, "&gt;=3000", 【データ】蓄積用!E$2:E$10000, "&gt;=1500")&gt;0, "〇", IF(COUNTIFS(【データ】蓄積用!A$2:A$10000, U$5, 【データ】蓄積用!C$2:C$10000, $A154, 【データ】蓄積用!Q$2:Q$10000, 1, 【データ】蓄積用!AC$2:AC$10000, "&gt;=4.0")&gt;0, "〇", "×")))</f>
        <v/>
      </c>
      <c r="V154" t="str">
        <f>IF(OR($A154="", V$5=""), "", IF(COUNTIFS(【データ】蓄積用!A$2:A$10000, V$5, 【データ】蓄積用!C$2:C$10000, $A154, 【データ】蓄積用!D$2:D$10000, "&gt;=3000", 【データ】蓄積用!E$2:E$10000, "&gt;=1500")&gt;0, "〇", IF(COUNTIFS(【データ】蓄積用!A$2:A$10000, V$5, 【データ】蓄積用!C$2:C$10000, $A154, 【データ】蓄積用!Q$2:Q$10000, 1, 【データ】蓄積用!AC$2:AC$10000, "&gt;=4.0")&gt;0, "〇", "×")))</f>
        <v/>
      </c>
      <c r="W154" t="str">
        <f>IF(OR($A154="", W$5=""), "", IF(COUNTIFS(【データ】蓄積用!A$2:A$10000, W$5, 【データ】蓄積用!C$2:C$10000, $A154, 【データ】蓄積用!D$2:D$10000, "&gt;=3000", 【データ】蓄積用!E$2:E$10000, "&gt;=1500")&gt;0, "〇", IF(COUNTIFS(【データ】蓄積用!A$2:A$10000, W$5, 【データ】蓄積用!C$2:C$10000, $A154, 【データ】蓄積用!Q$2:Q$10000, 1, 【データ】蓄積用!AC$2:AC$10000, "&gt;=4.0")&gt;0, "〇", "×")))</f>
        <v/>
      </c>
      <c r="X154" t="str">
        <f>IF(OR($A154="", X$5=""), "", IF(COUNTIFS(【データ】蓄積用!A$2:A$10000, X$5, 【データ】蓄積用!C$2:C$10000, $A154, 【データ】蓄積用!D$2:D$10000, "&gt;=3000", 【データ】蓄積用!E$2:E$10000, "&gt;=1500")&gt;0, "〇", IF(COUNTIFS(【データ】蓄積用!A$2:A$10000, X$5, 【データ】蓄積用!C$2:C$10000, $A154, 【データ】蓄積用!Q$2:Q$10000, 1, 【データ】蓄積用!AC$2:AC$10000, "&gt;=4.0")&gt;0, "〇", "×")))</f>
        <v/>
      </c>
      <c r="Y154" t="str">
        <f>IF(OR($A154="", Y$5=""), "", IF(COUNTIFS(【データ】蓄積用!A$2:A$10000, Y$5, 【データ】蓄積用!C$2:C$10000, $A154, 【データ】蓄積用!D$2:D$10000, "&gt;=3000", 【データ】蓄積用!E$2:E$10000, "&gt;=1500")&gt;0, "〇", IF(COUNTIFS(【データ】蓄積用!A$2:A$10000, Y$5, 【データ】蓄積用!C$2:C$10000, $A154, 【データ】蓄積用!Q$2:Q$10000, 1, 【データ】蓄積用!AC$2:AC$10000, "&gt;=4.0")&gt;0, "〇", "×")))</f>
        <v/>
      </c>
      <c r="Z154" t="str">
        <f>IF(OR($A154="", Z$5=""), "", IF(COUNTIFS(【データ】蓄積用!A$2:A$10000, Z$5, 【データ】蓄積用!C$2:C$10000, $A154, 【データ】蓄積用!D$2:D$10000, "&gt;=3000", 【データ】蓄積用!E$2:E$10000, "&gt;=1500")&gt;0, "〇", IF(COUNTIFS(【データ】蓄積用!A$2:A$10000, Z$5, 【データ】蓄積用!C$2:C$10000, $A154, 【データ】蓄積用!Q$2:Q$10000, 1, 【データ】蓄積用!AC$2:AC$10000, "&gt;=4.0")&gt;0, "〇", "×")))</f>
        <v/>
      </c>
      <c r="AA154" t="str">
        <f>IF(OR($A154="", AA$5=""), "", IF(COUNTIFS(【データ】蓄積用!A$2:A$10000, AA$5, 【データ】蓄積用!C$2:C$10000, $A154, 【データ】蓄積用!D$2:D$10000, "&gt;=3000", 【データ】蓄積用!E$2:E$10000, "&gt;=1500")&gt;0, "〇", IF(COUNTIFS(【データ】蓄積用!A$2:A$10000, AA$5, 【データ】蓄積用!C$2:C$10000, $A154, 【データ】蓄積用!Q$2:Q$10000, 1, 【データ】蓄積用!AC$2:AC$10000, "&gt;=4.0")&gt;0, "〇", "×")))</f>
        <v/>
      </c>
      <c r="AB154" t="str">
        <f>IF(OR($A154="", AB$5=""), "", IF(COUNTIFS(【データ】蓄積用!A$2:A$10000, AB$5, 【データ】蓄積用!C$2:C$10000, $A154, 【データ】蓄積用!D$2:D$10000, "&gt;=3000", 【データ】蓄積用!E$2:E$10000, "&gt;=1500")&gt;0, "〇", IF(COUNTIFS(【データ】蓄積用!A$2:A$10000, AB$5, 【データ】蓄積用!C$2:C$10000, $A154, 【データ】蓄積用!Q$2:Q$10000, 1, 【データ】蓄積用!AC$2:AC$10000, "&gt;=4.0")&gt;0, "〇", "×")))</f>
        <v/>
      </c>
      <c r="AC154" t="str">
        <f>IF(OR($A154="", AC$5=""), "", IF(COUNTIFS(【データ】蓄積用!A$2:A$10000, AC$5, 【データ】蓄積用!C$2:C$10000, $A154, 【データ】蓄積用!D$2:D$10000, "&gt;=3000", 【データ】蓄積用!E$2:E$10000, "&gt;=1500")&gt;0, "〇", IF(COUNTIFS(【データ】蓄積用!A$2:A$10000, AC$5, 【データ】蓄積用!C$2:C$10000, $A154, 【データ】蓄積用!Q$2:Q$10000, 1, 【データ】蓄積用!AC$2:AC$10000, "&gt;=4.0")&gt;0, "〇", "×")))</f>
        <v/>
      </c>
      <c r="AD154" t="str">
        <f>IF(OR($A154="", AD$5=""), "", IF(COUNTIFS(【データ】蓄積用!A$2:A$10000, AD$5, 【データ】蓄積用!C$2:C$10000, $A154, 【データ】蓄積用!D$2:D$10000, "&gt;=3000", 【データ】蓄積用!E$2:E$10000, "&gt;=1500")&gt;0, "〇", IF(COUNTIFS(【データ】蓄積用!A$2:A$10000, AD$5, 【データ】蓄積用!C$2:C$10000, $A154, 【データ】蓄積用!Q$2:Q$10000, 1, 【データ】蓄積用!AC$2:AC$10000, "&gt;=4.0")&gt;0, "〇", "×")))</f>
        <v/>
      </c>
      <c r="AE154" t="str">
        <f>IF(OR($A154="", AE$5=""), "", IF(COUNTIFS(【データ】蓄積用!A$2:A$10000, AE$5, 【データ】蓄積用!C$2:C$10000, $A154, 【データ】蓄積用!D$2:D$10000, "&gt;=3000", 【データ】蓄積用!E$2:E$10000, "&gt;=1500")&gt;0, "〇", IF(COUNTIFS(【データ】蓄積用!A$2:A$10000, AE$5, 【データ】蓄積用!C$2:C$10000, $A154, 【データ】蓄積用!Q$2:Q$10000, 1, 【データ】蓄積用!AC$2:AC$10000, "&gt;=4.0")&gt;0, "〇", "×")))</f>
        <v/>
      </c>
      <c r="AF154" t="str">
        <f>IF(OR($A154="", AF$5=""), "", IF(COUNTIFS(【データ】蓄積用!A$2:A$10000, AF$5, 【データ】蓄積用!C$2:C$10000, $A154, 【データ】蓄積用!D$2:D$10000, "&gt;=3000", 【データ】蓄積用!E$2:E$10000, "&gt;=1500")&gt;0, "〇", IF(COUNTIFS(【データ】蓄積用!A$2:A$10000, AF$5, 【データ】蓄積用!C$2:C$10000, $A154, 【データ】蓄積用!Q$2:Q$10000, 1, 【データ】蓄積用!AC$2:AC$10000, "&gt;=4.0")&gt;0, "〇", "×")))</f>
        <v/>
      </c>
      <c r="AG154" t="str">
        <f>IF(OR($A154="", AG$5=""), "", IF(COUNTIFS(【データ】蓄積用!A$2:A$10000, AG$5, 【データ】蓄積用!C$2:C$10000, $A154, 【データ】蓄積用!D$2:D$10000, "&gt;=3000", 【データ】蓄積用!E$2:E$10000, "&gt;=1500")&gt;0, "〇", IF(COUNTIFS(【データ】蓄積用!A$2:A$10000, AG$5, 【データ】蓄積用!C$2:C$10000, $A154, 【データ】蓄積用!Q$2:Q$10000, 1, 【データ】蓄積用!AC$2:AC$10000, "&gt;=4.0")&gt;0, "〇", "×")))</f>
        <v/>
      </c>
      <c r="AH154" t="str">
        <f>IF(OR($A154="", AH$5=""), "", IF(COUNTIFS(【データ】蓄積用!A$2:A$10000, AH$5, 【データ】蓄積用!C$2:C$10000, $A154, 【データ】蓄積用!D$2:D$10000, "&gt;=3000", 【データ】蓄積用!E$2:E$10000, "&gt;=1500")&gt;0, "〇", IF(COUNTIFS(【データ】蓄積用!A$2:A$10000, AH$5, 【データ】蓄積用!C$2:C$10000, $A154, 【データ】蓄積用!Q$2:Q$10000, 1, 【データ】蓄積用!AC$2:AC$10000, "&gt;=4.0")&gt;0, "〇", "×")))</f>
        <v/>
      </c>
      <c r="AI154" t="str">
        <f>IF(OR($A154="", AI$5=""), "", IF(COUNTIFS(【データ】蓄積用!A$2:A$10000, AI$5, 【データ】蓄積用!C$2:C$10000, $A154, 【データ】蓄積用!D$2:D$10000, "&gt;=3000", 【データ】蓄積用!E$2:E$10000, "&gt;=1500")&gt;0, "〇", IF(COUNTIFS(【データ】蓄積用!A$2:A$10000, AI$5, 【データ】蓄積用!C$2:C$10000, $A154, 【データ】蓄積用!Q$2:Q$10000, 1, 【データ】蓄積用!AC$2:AC$10000, "&gt;=4.0")&gt;0, "〇", "×")))</f>
        <v/>
      </c>
      <c r="AJ154" t="str">
        <f>IF(OR($A154="", AJ$5=""), "", IF(COUNTIFS(【データ】蓄積用!A$2:A$10000, AJ$5, 【データ】蓄積用!C$2:C$10000, $A154, 【データ】蓄積用!D$2:D$10000, "&gt;=3000", 【データ】蓄積用!E$2:E$10000, "&gt;=1500")&gt;0, "〇", IF(COUNTIFS(【データ】蓄積用!A$2:A$10000, AJ$5, 【データ】蓄積用!C$2:C$10000, $A154, 【データ】蓄積用!Q$2:Q$10000, 1, 【データ】蓄積用!AC$2:AC$10000, "&gt;=4.0")&gt;0, "〇", "×")))</f>
        <v/>
      </c>
      <c r="AK154" t="str">
        <f>IF(OR($A154="", AK$5=""), "", IF(COUNTIFS(【データ】蓄積用!A$2:A$10000, AK$5, 【データ】蓄積用!C$2:C$10000, $A154, 【データ】蓄積用!D$2:D$10000, "&gt;=3000", 【データ】蓄積用!E$2:E$10000, "&gt;=1500")&gt;0, "〇", IF(COUNTIFS(【データ】蓄積用!A$2:A$10000, AK$5, 【データ】蓄積用!C$2:C$10000, $A154, 【データ】蓄積用!Q$2:Q$10000, 1, 【データ】蓄積用!AC$2:AC$10000, "&gt;=4.0")&gt;0, "〇", "×")))</f>
        <v/>
      </c>
      <c r="AL154" t="str">
        <f>IF(OR($A154="", AL$5=""), "", IF(COUNTIFS(【データ】蓄積用!A$2:A$10000, AL$5, 【データ】蓄積用!C$2:C$10000, $A154, 【データ】蓄積用!D$2:D$10000, "&gt;=3000", 【データ】蓄積用!E$2:E$10000, "&gt;=1500")&gt;0, "〇", IF(COUNTIFS(【データ】蓄積用!A$2:A$10000, AL$5, 【データ】蓄積用!C$2:C$10000, $A154, 【データ】蓄積用!Q$2:Q$10000, 1, 【データ】蓄積用!AC$2:AC$10000, "&gt;=4.0")&gt;0, "〇", "×")))</f>
        <v/>
      </c>
      <c r="AM154" t="str">
        <f>IF(OR($A154="", AM$5=""), "", IF(COUNTIFS(【データ】蓄積用!A$2:A$10000, AM$5, 【データ】蓄積用!C$2:C$10000, $A154, 【データ】蓄積用!D$2:D$10000, "&gt;=3000", 【データ】蓄積用!E$2:E$10000, "&gt;=1500")&gt;0, "〇", IF(COUNTIFS(【データ】蓄積用!A$2:A$10000, AM$5, 【データ】蓄積用!C$2:C$10000, $A154, 【データ】蓄積用!Q$2:Q$10000, 1, 【データ】蓄積用!AC$2:AC$10000, "&gt;=4.0")&gt;0, "〇", "×")))</f>
        <v/>
      </c>
      <c r="AN154" t="str">
        <f>IF(OR($A154="", AN$5=""), "", IF(COUNTIFS(【データ】蓄積用!A$2:A$10000, AN$5, 【データ】蓄積用!C$2:C$10000, $A154, 【データ】蓄積用!D$2:D$10000, "&gt;=3000", 【データ】蓄積用!E$2:E$10000, "&gt;=1500")&gt;0, "〇", IF(COUNTIFS(【データ】蓄積用!A$2:A$10000, AN$5, 【データ】蓄積用!C$2:C$10000, $A154, 【データ】蓄積用!Q$2:Q$10000, 1, 【データ】蓄積用!AC$2:AC$10000, "&gt;=4.0")&gt;0, "〇", "×")))</f>
        <v/>
      </c>
      <c r="AO154" t="str">
        <f>IF(OR($A154="", AO$5=""), "", IF(COUNTIFS(【データ】蓄積用!A$2:A$10000, AO$5, 【データ】蓄積用!C$2:C$10000, $A154, 【データ】蓄積用!D$2:D$10000, "&gt;=3000", 【データ】蓄積用!E$2:E$10000, "&gt;=1500")&gt;0, "〇", IF(COUNTIFS(【データ】蓄積用!A$2:A$10000, AO$5, 【データ】蓄積用!C$2:C$10000, $A154, 【データ】蓄積用!Q$2:Q$10000, 1, 【データ】蓄積用!AC$2:AC$10000, "&gt;=4.0")&gt;0, "〇", "×")))</f>
        <v/>
      </c>
      <c r="AP154" t="str">
        <f>IF(OR($A154="", AP$5=""), "", IF(COUNTIFS(【データ】蓄積用!A$2:A$10000, AP$5, 【データ】蓄積用!C$2:C$10000, $A154, 【データ】蓄積用!D$2:D$10000, "&gt;=3000", 【データ】蓄積用!E$2:E$10000, "&gt;=1500")&gt;0, "〇", IF(COUNTIFS(【データ】蓄積用!A$2:A$10000, AP$5, 【データ】蓄積用!C$2:C$10000, $A154, 【データ】蓄積用!Q$2:Q$10000, 1, 【データ】蓄積用!AC$2:AC$10000, "&gt;=4.0")&gt;0, "〇", "×")))</f>
        <v/>
      </c>
      <c r="AQ154" t="str">
        <f>IF(OR($A154="", AQ$5=""), "", IF(COUNTIFS(【データ】蓄積用!A$2:A$10000, AQ$5, 【データ】蓄積用!C$2:C$10000, $A154, 【データ】蓄積用!D$2:D$10000, "&gt;=3000", 【データ】蓄積用!E$2:E$10000, "&gt;=1500")&gt;0, "〇", IF(COUNTIFS(【データ】蓄積用!A$2:A$10000, AQ$5, 【データ】蓄積用!C$2:C$10000, $A154, 【データ】蓄積用!Q$2:Q$10000, 1, 【データ】蓄積用!AC$2:AC$10000, "&gt;=4.0")&gt;0, "〇", "×")))</f>
        <v/>
      </c>
      <c r="AR154" t="str">
        <f>IF(OR($A154="", AR$5=""), "", IF(COUNTIFS(【データ】蓄積用!A$2:A$10000, AR$5, 【データ】蓄積用!C$2:C$10000, $A154, 【データ】蓄積用!D$2:D$10000, "&gt;=3000", 【データ】蓄積用!E$2:E$10000, "&gt;=1500")&gt;0, "〇", IF(COUNTIFS(【データ】蓄積用!A$2:A$10000, AR$5, 【データ】蓄積用!C$2:C$10000, $A154, 【データ】蓄積用!Q$2:Q$10000, 1, 【データ】蓄積用!AC$2:AC$10000, "&gt;=4.0")&gt;0, "〇", "×")))</f>
        <v/>
      </c>
      <c r="AS154" t="str">
        <f>IF(OR($A154="", AS$5=""), "", IF(COUNTIFS(【データ】蓄積用!A$2:A$10000, AS$5, 【データ】蓄積用!C$2:C$10000, $A154, 【データ】蓄積用!D$2:D$10000, "&gt;=3000", 【データ】蓄積用!E$2:E$10000, "&gt;=1500")&gt;0, "〇", IF(COUNTIFS(【データ】蓄積用!A$2:A$10000, AS$5, 【データ】蓄積用!C$2:C$10000, $A154, 【データ】蓄積用!Q$2:Q$10000, 1, 【データ】蓄積用!AC$2:AC$10000, "&gt;=4.0")&gt;0, "〇", "×")))</f>
        <v/>
      </c>
      <c r="AT154" t="str">
        <f>IF(OR($A154="", AT$5=""), "", IF(COUNTIFS(【データ】蓄積用!A$2:A$10000, AT$5, 【データ】蓄積用!C$2:C$10000, $A154, 【データ】蓄積用!D$2:D$10000, "&gt;=3000", 【データ】蓄積用!E$2:E$10000, "&gt;=1500")&gt;0, "〇", IF(COUNTIFS(【データ】蓄積用!A$2:A$10000, AT$5, 【データ】蓄積用!C$2:C$10000, $A154, 【データ】蓄積用!Q$2:Q$10000, 1, 【データ】蓄積用!AC$2:AC$10000, "&gt;=4.0")&gt;0, "〇", "×")))</f>
        <v/>
      </c>
      <c r="AU154" t="str">
        <f>IF(OR($A154="", AU$5=""), "", IF(COUNTIFS(【データ】蓄積用!A$2:A$10000, AU$5, 【データ】蓄積用!C$2:C$10000, $A154, 【データ】蓄積用!D$2:D$10000, "&gt;=3000", 【データ】蓄積用!E$2:E$10000, "&gt;=1500")&gt;0, "〇", IF(COUNTIFS(【データ】蓄積用!A$2:A$10000, AU$5, 【データ】蓄積用!C$2:C$10000, $A154, 【データ】蓄積用!Q$2:Q$10000, 1, 【データ】蓄積用!AC$2:AC$10000, "&gt;=4.0")&gt;0, "〇", "×")))</f>
        <v/>
      </c>
      <c r="AV154" t="str">
        <f>IF(OR($A154="", AV$5=""), "", IF(COUNTIFS(【データ】蓄積用!A$2:A$10000, AV$5, 【データ】蓄積用!C$2:C$10000, $A154, 【データ】蓄積用!D$2:D$10000, "&gt;=3000", 【データ】蓄積用!E$2:E$10000, "&gt;=1500")&gt;0, "〇", IF(COUNTIFS(【データ】蓄積用!A$2:A$10000, AV$5, 【データ】蓄積用!C$2:C$10000, $A154, 【データ】蓄積用!Q$2:Q$10000, 1, 【データ】蓄積用!AC$2:AC$10000, "&gt;=4.0")&gt;0, "〇", "×")))</f>
        <v/>
      </c>
      <c r="AW154" t="str">
        <f>IF(OR($A154="", AW$5=""), "", IF(COUNTIFS(【データ】蓄積用!A$2:A$10000, AW$5, 【データ】蓄積用!C$2:C$10000, $A154, 【データ】蓄積用!D$2:D$10000, "&gt;=3000", 【データ】蓄積用!E$2:E$10000, "&gt;=1500")&gt;0, "〇", IF(COUNTIFS(【データ】蓄積用!A$2:A$10000, AW$5, 【データ】蓄積用!C$2:C$10000, $A154, 【データ】蓄積用!Q$2:Q$10000, 1, 【データ】蓄積用!AC$2:AC$10000, "&gt;=4.0")&gt;0, "〇", "×")))</f>
        <v/>
      </c>
      <c r="AX154" t="str">
        <f>IF(OR($A154="", AX$5=""), "", IF(COUNTIFS(【データ】蓄積用!A$2:A$10000, AX$5, 【データ】蓄積用!C$2:C$10000, $A154, 【データ】蓄積用!D$2:D$10000, "&gt;=3000", 【データ】蓄積用!E$2:E$10000, "&gt;=1500")&gt;0, "〇", IF(COUNTIFS(【データ】蓄積用!A$2:A$10000, AX$5, 【データ】蓄積用!C$2:C$10000, $A154, 【データ】蓄積用!Q$2:Q$10000, 1, 【データ】蓄積用!AC$2:AC$10000, "&gt;=4.0")&gt;0, "〇", "×")))</f>
        <v/>
      </c>
      <c r="AY154" t="str">
        <f>IF(OR($A154="", AY$5=""), "", IF(COUNTIFS(【データ】蓄積用!A$2:A$10000, AY$5, 【データ】蓄積用!C$2:C$10000, $A154, 【データ】蓄積用!D$2:D$10000, "&gt;=3000", 【データ】蓄積用!E$2:E$10000, "&gt;=1500")&gt;0, "〇", IF(COUNTIFS(【データ】蓄積用!A$2:A$10000, AY$5, 【データ】蓄積用!C$2:C$10000, $A154, 【データ】蓄積用!Q$2:Q$10000, 1, 【データ】蓄積用!AC$2:AC$10000, "&gt;=4.0")&gt;0, "〇", "×")))</f>
        <v/>
      </c>
    </row>
    <row r="155" spans="2:51">
      <c r="B155" t="str">
        <f>IF(OR($A155="", B$5=""), "", IF(COUNTIFS(【データ】蓄積用!A$2:A$10000, B$5, 【データ】蓄積用!C$2:C$10000, $A155, 【データ】蓄積用!D$2:D$10000, "&gt;=3000", 【データ】蓄積用!E$2:E$10000, "&gt;=1500")&gt;0, "〇", IF(COUNTIFS(【データ】蓄積用!A$2:A$10000, B$5, 【データ】蓄積用!C$2:C$10000, $A155, 【データ】蓄積用!Q$2:Q$10000, 1, 【データ】蓄積用!AC$2:AC$10000, "&gt;=4.0")&gt;0, "〇", "×")))</f>
        <v/>
      </c>
      <c r="C155" t="str">
        <f>IF(OR($A155="", C$5=""), "", IF(COUNTIFS(【データ】蓄積用!A$2:A$10000, C$5, 【データ】蓄積用!C$2:C$10000, $A155, 【データ】蓄積用!D$2:D$10000, "&gt;=3000", 【データ】蓄積用!E$2:E$10000, "&gt;=1500")&gt;0, "〇", IF(COUNTIFS(【データ】蓄積用!A$2:A$10000, C$5, 【データ】蓄積用!C$2:C$10000, $A155, 【データ】蓄積用!Q$2:Q$10000, 1, 【データ】蓄積用!AC$2:AC$10000, "&gt;=4.0")&gt;0, "〇", "×")))</f>
        <v/>
      </c>
      <c r="D155" t="str">
        <f>IF(OR($A155="", D$5=""), "", IF(COUNTIFS(【データ】蓄積用!A$2:A$10000, D$5, 【データ】蓄積用!C$2:C$10000, $A155, 【データ】蓄積用!D$2:D$10000, "&gt;=3000", 【データ】蓄積用!E$2:E$10000, "&gt;=1500")&gt;0, "〇", IF(COUNTIFS(【データ】蓄積用!A$2:A$10000, D$5, 【データ】蓄積用!C$2:C$10000, $A155, 【データ】蓄積用!Q$2:Q$10000, 1, 【データ】蓄積用!AC$2:AC$10000, "&gt;=4.0")&gt;0, "〇", "×")))</f>
        <v/>
      </c>
      <c r="E155" t="str">
        <f>IF(OR($A155="", E$5=""), "", IF(COUNTIFS(【データ】蓄積用!A$2:A$10000, E$5, 【データ】蓄積用!C$2:C$10000, $A155, 【データ】蓄積用!D$2:D$10000, "&gt;=3000", 【データ】蓄積用!E$2:E$10000, "&gt;=1500")&gt;0, "〇", IF(COUNTIFS(【データ】蓄積用!A$2:A$10000, E$5, 【データ】蓄積用!C$2:C$10000, $A155, 【データ】蓄積用!Q$2:Q$10000, 1, 【データ】蓄積用!AC$2:AC$10000, "&gt;=4.0")&gt;0, "〇", "×")))</f>
        <v/>
      </c>
      <c r="F155" t="str">
        <f>IF(OR($A155="", F$5=""), "", IF(COUNTIFS(【データ】蓄積用!A$2:A$10000, F$5, 【データ】蓄積用!C$2:C$10000, $A155, 【データ】蓄積用!D$2:D$10000, "&gt;=3000", 【データ】蓄積用!E$2:E$10000, "&gt;=1500")&gt;0, "〇", IF(COUNTIFS(【データ】蓄積用!A$2:A$10000, F$5, 【データ】蓄積用!C$2:C$10000, $A155, 【データ】蓄積用!Q$2:Q$10000, 1, 【データ】蓄積用!AC$2:AC$10000, "&gt;=4.0")&gt;0, "〇", "×")))</f>
        <v/>
      </c>
      <c r="G155" t="str">
        <f>IF(OR($A155="", G$5=""), "", IF(COUNTIFS(【データ】蓄積用!A$2:A$10000, G$5, 【データ】蓄積用!C$2:C$10000, $A155, 【データ】蓄積用!D$2:D$10000, "&gt;=3000", 【データ】蓄積用!E$2:E$10000, "&gt;=1500")&gt;0, "〇", IF(COUNTIFS(【データ】蓄積用!A$2:A$10000, G$5, 【データ】蓄積用!C$2:C$10000, $A155, 【データ】蓄積用!Q$2:Q$10000, 1, 【データ】蓄積用!AC$2:AC$10000, "&gt;=4.0")&gt;0, "〇", "×")))</f>
        <v/>
      </c>
      <c r="H155" t="str">
        <f>IF(OR($A155="", H$5=""), "", IF(COUNTIFS(【データ】蓄積用!A$2:A$10000, H$5, 【データ】蓄積用!C$2:C$10000, $A155, 【データ】蓄積用!D$2:D$10000, "&gt;=3000", 【データ】蓄積用!E$2:E$10000, "&gt;=1500")&gt;0, "〇", IF(COUNTIFS(【データ】蓄積用!A$2:A$10000, H$5, 【データ】蓄積用!C$2:C$10000, $A155, 【データ】蓄積用!Q$2:Q$10000, 1, 【データ】蓄積用!AC$2:AC$10000, "&gt;=4.0")&gt;0, "〇", "×")))</f>
        <v/>
      </c>
      <c r="I155" t="str">
        <f>IF(OR($A155="", I$5=""), "", IF(COUNTIFS(【データ】蓄積用!A$2:A$10000, I$5, 【データ】蓄積用!C$2:C$10000, $A155, 【データ】蓄積用!D$2:D$10000, "&gt;=3000", 【データ】蓄積用!E$2:E$10000, "&gt;=1500")&gt;0, "〇", IF(COUNTIFS(【データ】蓄積用!A$2:A$10000, I$5, 【データ】蓄積用!C$2:C$10000, $A155, 【データ】蓄積用!Q$2:Q$10000, 1, 【データ】蓄積用!AC$2:AC$10000, "&gt;=4.0")&gt;0, "〇", "×")))</f>
        <v/>
      </c>
      <c r="J155" t="str">
        <f>IF(OR($A155="", J$5=""), "", IF(COUNTIFS(【データ】蓄積用!A$2:A$10000, J$5, 【データ】蓄積用!C$2:C$10000, $A155, 【データ】蓄積用!D$2:D$10000, "&gt;=3000", 【データ】蓄積用!E$2:E$10000, "&gt;=1500")&gt;0, "〇", IF(COUNTIFS(【データ】蓄積用!A$2:A$10000, J$5, 【データ】蓄積用!C$2:C$10000, $A155, 【データ】蓄積用!Q$2:Q$10000, 1, 【データ】蓄積用!AC$2:AC$10000, "&gt;=4.0")&gt;0, "〇", "×")))</f>
        <v/>
      </c>
      <c r="K155" t="str">
        <f>IF(OR($A155="", K$5=""), "", IF(COUNTIFS(【データ】蓄積用!A$2:A$10000, K$5, 【データ】蓄積用!C$2:C$10000, $A155, 【データ】蓄積用!D$2:D$10000, "&gt;=3000", 【データ】蓄積用!E$2:E$10000, "&gt;=1500")&gt;0, "〇", IF(COUNTIFS(【データ】蓄積用!A$2:A$10000, K$5, 【データ】蓄積用!C$2:C$10000, $A155, 【データ】蓄積用!Q$2:Q$10000, 1, 【データ】蓄積用!AC$2:AC$10000, "&gt;=4.0")&gt;0, "〇", "×")))</f>
        <v/>
      </c>
      <c r="L155" t="str">
        <f>IF(OR($A155="", L$5=""), "", IF(COUNTIFS(【データ】蓄積用!A$2:A$10000, L$5, 【データ】蓄積用!C$2:C$10000, $A155, 【データ】蓄積用!D$2:D$10000, "&gt;=3000", 【データ】蓄積用!E$2:E$10000, "&gt;=1500")&gt;0, "〇", IF(COUNTIFS(【データ】蓄積用!A$2:A$10000, L$5, 【データ】蓄積用!C$2:C$10000, $A155, 【データ】蓄積用!Q$2:Q$10000, 1, 【データ】蓄積用!AC$2:AC$10000, "&gt;=4.0")&gt;0, "〇", "×")))</f>
        <v/>
      </c>
      <c r="M155" t="str">
        <f>IF(OR($A155="", M$5=""), "", IF(COUNTIFS(【データ】蓄積用!A$2:A$10000, M$5, 【データ】蓄積用!C$2:C$10000, $A155, 【データ】蓄積用!D$2:D$10000, "&gt;=3000", 【データ】蓄積用!E$2:E$10000, "&gt;=1500")&gt;0, "〇", IF(COUNTIFS(【データ】蓄積用!A$2:A$10000, M$5, 【データ】蓄積用!C$2:C$10000, $A155, 【データ】蓄積用!Q$2:Q$10000, 1, 【データ】蓄積用!AC$2:AC$10000, "&gt;=4.0")&gt;0, "〇", "×")))</f>
        <v/>
      </c>
      <c r="N155" t="str">
        <f>IF(OR($A155="", N$5=""), "", IF(COUNTIFS(【データ】蓄積用!A$2:A$10000, N$5, 【データ】蓄積用!C$2:C$10000, $A155, 【データ】蓄積用!D$2:D$10000, "&gt;=3000", 【データ】蓄積用!E$2:E$10000, "&gt;=1500")&gt;0, "〇", IF(COUNTIFS(【データ】蓄積用!A$2:A$10000, N$5, 【データ】蓄積用!C$2:C$10000, $A155, 【データ】蓄積用!Q$2:Q$10000, 1, 【データ】蓄積用!AC$2:AC$10000, "&gt;=4.0")&gt;0, "〇", "×")))</f>
        <v/>
      </c>
      <c r="O155" t="str">
        <f>IF(OR($A155="", O$5=""), "", IF(COUNTIFS(【データ】蓄積用!A$2:A$10000, O$5, 【データ】蓄積用!C$2:C$10000, $A155, 【データ】蓄積用!D$2:D$10000, "&gt;=3000", 【データ】蓄積用!E$2:E$10000, "&gt;=1500")&gt;0, "〇", IF(COUNTIFS(【データ】蓄積用!A$2:A$10000, O$5, 【データ】蓄積用!C$2:C$10000, $A155, 【データ】蓄積用!Q$2:Q$10000, 1, 【データ】蓄積用!AC$2:AC$10000, "&gt;=4.0")&gt;0, "〇", "×")))</f>
        <v/>
      </c>
      <c r="P155" t="str">
        <f>IF(OR($A155="", P$5=""), "", IF(COUNTIFS(【データ】蓄積用!A$2:A$10000, P$5, 【データ】蓄積用!C$2:C$10000, $A155, 【データ】蓄積用!D$2:D$10000, "&gt;=3000", 【データ】蓄積用!E$2:E$10000, "&gt;=1500")&gt;0, "〇", IF(COUNTIFS(【データ】蓄積用!A$2:A$10000, P$5, 【データ】蓄積用!C$2:C$10000, $A155, 【データ】蓄積用!Q$2:Q$10000, 1, 【データ】蓄積用!AC$2:AC$10000, "&gt;=4.0")&gt;0, "〇", "×")))</f>
        <v/>
      </c>
      <c r="Q155" t="str">
        <f>IF(OR($A155="", Q$5=""), "", IF(COUNTIFS(【データ】蓄積用!A$2:A$10000, Q$5, 【データ】蓄積用!C$2:C$10000, $A155, 【データ】蓄積用!D$2:D$10000, "&gt;=3000", 【データ】蓄積用!E$2:E$10000, "&gt;=1500")&gt;0, "〇", IF(COUNTIFS(【データ】蓄積用!A$2:A$10000, Q$5, 【データ】蓄積用!C$2:C$10000, $A155, 【データ】蓄積用!Q$2:Q$10000, 1, 【データ】蓄積用!AC$2:AC$10000, "&gt;=4.0")&gt;0, "〇", "×")))</f>
        <v/>
      </c>
      <c r="R155" t="str">
        <f>IF(OR($A155="", R$5=""), "", IF(COUNTIFS(【データ】蓄積用!A$2:A$10000, R$5, 【データ】蓄積用!C$2:C$10000, $A155, 【データ】蓄積用!D$2:D$10000, "&gt;=3000", 【データ】蓄積用!E$2:E$10000, "&gt;=1500")&gt;0, "〇", IF(COUNTIFS(【データ】蓄積用!A$2:A$10000, R$5, 【データ】蓄積用!C$2:C$10000, $A155, 【データ】蓄積用!Q$2:Q$10000, 1, 【データ】蓄積用!AC$2:AC$10000, "&gt;=4.0")&gt;0, "〇", "×")))</f>
        <v/>
      </c>
      <c r="S155" t="str">
        <f>IF(OR($A155="", S$5=""), "", IF(COUNTIFS(【データ】蓄積用!A$2:A$10000, S$5, 【データ】蓄積用!C$2:C$10000, $A155, 【データ】蓄積用!D$2:D$10000, "&gt;=3000", 【データ】蓄積用!E$2:E$10000, "&gt;=1500")&gt;0, "〇", IF(COUNTIFS(【データ】蓄積用!A$2:A$10000, S$5, 【データ】蓄積用!C$2:C$10000, $A155, 【データ】蓄積用!Q$2:Q$10000, 1, 【データ】蓄積用!AC$2:AC$10000, "&gt;=4.0")&gt;0, "〇", "×")))</f>
        <v/>
      </c>
      <c r="T155" t="str">
        <f>IF(OR($A155="", T$5=""), "", IF(COUNTIFS(【データ】蓄積用!A$2:A$10000, T$5, 【データ】蓄積用!C$2:C$10000, $A155, 【データ】蓄積用!D$2:D$10000, "&gt;=3000", 【データ】蓄積用!E$2:E$10000, "&gt;=1500")&gt;0, "〇", IF(COUNTIFS(【データ】蓄積用!A$2:A$10000, T$5, 【データ】蓄積用!C$2:C$10000, $A155, 【データ】蓄積用!Q$2:Q$10000, 1, 【データ】蓄積用!AC$2:AC$10000, "&gt;=4.0")&gt;0, "〇", "×")))</f>
        <v/>
      </c>
      <c r="U155" t="str">
        <f>IF(OR($A155="", U$5=""), "", IF(COUNTIFS(【データ】蓄積用!A$2:A$10000, U$5, 【データ】蓄積用!C$2:C$10000, $A155, 【データ】蓄積用!D$2:D$10000, "&gt;=3000", 【データ】蓄積用!E$2:E$10000, "&gt;=1500")&gt;0, "〇", IF(COUNTIFS(【データ】蓄積用!A$2:A$10000, U$5, 【データ】蓄積用!C$2:C$10000, $A155, 【データ】蓄積用!Q$2:Q$10000, 1, 【データ】蓄積用!AC$2:AC$10000, "&gt;=4.0")&gt;0, "〇", "×")))</f>
        <v/>
      </c>
      <c r="V155" t="str">
        <f>IF(OR($A155="", V$5=""), "", IF(COUNTIFS(【データ】蓄積用!A$2:A$10000, V$5, 【データ】蓄積用!C$2:C$10000, $A155, 【データ】蓄積用!D$2:D$10000, "&gt;=3000", 【データ】蓄積用!E$2:E$10000, "&gt;=1500")&gt;0, "〇", IF(COUNTIFS(【データ】蓄積用!A$2:A$10000, V$5, 【データ】蓄積用!C$2:C$10000, $A155, 【データ】蓄積用!Q$2:Q$10000, 1, 【データ】蓄積用!AC$2:AC$10000, "&gt;=4.0")&gt;0, "〇", "×")))</f>
        <v/>
      </c>
      <c r="W155" t="str">
        <f>IF(OR($A155="", W$5=""), "", IF(COUNTIFS(【データ】蓄積用!A$2:A$10000, W$5, 【データ】蓄積用!C$2:C$10000, $A155, 【データ】蓄積用!D$2:D$10000, "&gt;=3000", 【データ】蓄積用!E$2:E$10000, "&gt;=1500")&gt;0, "〇", IF(COUNTIFS(【データ】蓄積用!A$2:A$10000, W$5, 【データ】蓄積用!C$2:C$10000, $A155, 【データ】蓄積用!Q$2:Q$10000, 1, 【データ】蓄積用!AC$2:AC$10000, "&gt;=4.0")&gt;0, "〇", "×")))</f>
        <v/>
      </c>
      <c r="X155" t="str">
        <f>IF(OR($A155="", X$5=""), "", IF(COUNTIFS(【データ】蓄積用!A$2:A$10000, X$5, 【データ】蓄積用!C$2:C$10000, $A155, 【データ】蓄積用!D$2:D$10000, "&gt;=3000", 【データ】蓄積用!E$2:E$10000, "&gt;=1500")&gt;0, "〇", IF(COUNTIFS(【データ】蓄積用!A$2:A$10000, X$5, 【データ】蓄積用!C$2:C$10000, $A155, 【データ】蓄積用!Q$2:Q$10000, 1, 【データ】蓄積用!AC$2:AC$10000, "&gt;=4.0")&gt;0, "〇", "×")))</f>
        <v/>
      </c>
      <c r="Y155" t="str">
        <f>IF(OR($A155="", Y$5=""), "", IF(COUNTIFS(【データ】蓄積用!A$2:A$10000, Y$5, 【データ】蓄積用!C$2:C$10000, $A155, 【データ】蓄積用!D$2:D$10000, "&gt;=3000", 【データ】蓄積用!E$2:E$10000, "&gt;=1500")&gt;0, "〇", IF(COUNTIFS(【データ】蓄積用!A$2:A$10000, Y$5, 【データ】蓄積用!C$2:C$10000, $A155, 【データ】蓄積用!Q$2:Q$10000, 1, 【データ】蓄積用!AC$2:AC$10000, "&gt;=4.0")&gt;0, "〇", "×")))</f>
        <v/>
      </c>
      <c r="Z155" t="str">
        <f>IF(OR($A155="", Z$5=""), "", IF(COUNTIFS(【データ】蓄積用!A$2:A$10000, Z$5, 【データ】蓄積用!C$2:C$10000, $A155, 【データ】蓄積用!D$2:D$10000, "&gt;=3000", 【データ】蓄積用!E$2:E$10000, "&gt;=1500")&gt;0, "〇", IF(COUNTIFS(【データ】蓄積用!A$2:A$10000, Z$5, 【データ】蓄積用!C$2:C$10000, $A155, 【データ】蓄積用!Q$2:Q$10000, 1, 【データ】蓄積用!AC$2:AC$10000, "&gt;=4.0")&gt;0, "〇", "×")))</f>
        <v/>
      </c>
      <c r="AA155" t="str">
        <f>IF(OR($A155="", AA$5=""), "", IF(COUNTIFS(【データ】蓄積用!A$2:A$10000, AA$5, 【データ】蓄積用!C$2:C$10000, $A155, 【データ】蓄積用!D$2:D$10000, "&gt;=3000", 【データ】蓄積用!E$2:E$10000, "&gt;=1500")&gt;0, "〇", IF(COUNTIFS(【データ】蓄積用!A$2:A$10000, AA$5, 【データ】蓄積用!C$2:C$10000, $A155, 【データ】蓄積用!Q$2:Q$10000, 1, 【データ】蓄積用!AC$2:AC$10000, "&gt;=4.0")&gt;0, "〇", "×")))</f>
        <v/>
      </c>
      <c r="AB155" t="str">
        <f>IF(OR($A155="", AB$5=""), "", IF(COUNTIFS(【データ】蓄積用!A$2:A$10000, AB$5, 【データ】蓄積用!C$2:C$10000, $A155, 【データ】蓄積用!D$2:D$10000, "&gt;=3000", 【データ】蓄積用!E$2:E$10000, "&gt;=1500")&gt;0, "〇", IF(COUNTIFS(【データ】蓄積用!A$2:A$10000, AB$5, 【データ】蓄積用!C$2:C$10000, $A155, 【データ】蓄積用!Q$2:Q$10000, 1, 【データ】蓄積用!AC$2:AC$10000, "&gt;=4.0")&gt;0, "〇", "×")))</f>
        <v/>
      </c>
      <c r="AC155" t="str">
        <f>IF(OR($A155="", AC$5=""), "", IF(COUNTIFS(【データ】蓄積用!A$2:A$10000, AC$5, 【データ】蓄積用!C$2:C$10000, $A155, 【データ】蓄積用!D$2:D$10000, "&gt;=3000", 【データ】蓄積用!E$2:E$10000, "&gt;=1500")&gt;0, "〇", IF(COUNTIFS(【データ】蓄積用!A$2:A$10000, AC$5, 【データ】蓄積用!C$2:C$10000, $A155, 【データ】蓄積用!Q$2:Q$10000, 1, 【データ】蓄積用!AC$2:AC$10000, "&gt;=4.0")&gt;0, "〇", "×")))</f>
        <v/>
      </c>
      <c r="AD155" t="str">
        <f>IF(OR($A155="", AD$5=""), "", IF(COUNTIFS(【データ】蓄積用!A$2:A$10000, AD$5, 【データ】蓄積用!C$2:C$10000, $A155, 【データ】蓄積用!D$2:D$10000, "&gt;=3000", 【データ】蓄積用!E$2:E$10000, "&gt;=1500")&gt;0, "〇", IF(COUNTIFS(【データ】蓄積用!A$2:A$10000, AD$5, 【データ】蓄積用!C$2:C$10000, $A155, 【データ】蓄積用!Q$2:Q$10000, 1, 【データ】蓄積用!AC$2:AC$10000, "&gt;=4.0")&gt;0, "〇", "×")))</f>
        <v/>
      </c>
      <c r="AE155" t="str">
        <f>IF(OR($A155="", AE$5=""), "", IF(COUNTIFS(【データ】蓄積用!A$2:A$10000, AE$5, 【データ】蓄積用!C$2:C$10000, $A155, 【データ】蓄積用!D$2:D$10000, "&gt;=3000", 【データ】蓄積用!E$2:E$10000, "&gt;=1500")&gt;0, "〇", IF(COUNTIFS(【データ】蓄積用!A$2:A$10000, AE$5, 【データ】蓄積用!C$2:C$10000, $A155, 【データ】蓄積用!Q$2:Q$10000, 1, 【データ】蓄積用!AC$2:AC$10000, "&gt;=4.0")&gt;0, "〇", "×")))</f>
        <v/>
      </c>
      <c r="AF155" t="str">
        <f>IF(OR($A155="", AF$5=""), "", IF(COUNTIFS(【データ】蓄積用!A$2:A$10000, AF$5, 【データ】蓄積用!C$2:C$10000, $A155, 【データ】蓄積用!D$2:D$10000, "&gt;=3000", 【データ】蓄積用!E$2:E$10000, "&gt;=1500")&gt;0, "〇", IF(COUNTIFS(【データ】蓄積用!A$2:A$10000, AF$5, 【データ】蓄積用!C$2:C$10000, $A155, 【データ】蓄積用!Q$2:Q$10000, 1, 【データ】蓄積用!AC$2:AC$10000, "&gt;=4.0")&gt;0, "〇", "×")))</f>
        <v/>
      </c>
      <c r="AG155" t="str">
        <f>IF(OR($A155="", AG$5=""), "", IF(COUNTIFS(【データ】蓄積用!A$2:A$10000, AG$5, 【データ】蓄積用!C$2:C$10000, $A155, 【データ】蓄積用!D$2:D$10000, "&gt;=3000", 【データ】蓄積用!E$2:E$10000, "&gt;=1500")&gt;0, "〇", IF(COUNTIFS(【データ】蓄積用!A$2:A$10000, AG$5, 【データ】蓄積用!C$2:C$10000, $A155, 【データ】蓄積用!Q$2:Q$10000, 1, 【データ】蓄積用!AC$2:AC$10000, "&gt;=4.0")&gt;0, "〇", "×")))</f>
        <v/>
      </c>
      <c r="AH155" t="str">
        <f>IF(OR($A155="", AH$5=""), "", IF(COUNTIFS(【データ】蓄積用!A$2:A$10000, AH$5, 【データ】蓄積用!C$2:C$10000, $A155, 【データ】蓄積用!D$2:D$10000, "&gt;=3000", 【データ】蓄積用!E$2:E$10000, "&gt;=1500")&gt;0, "〇", IF(COUNTIFS(【データ】蓄積用!A$2:A$10000, AH$5, 【データ】蓄積用!C$2:C$10000, $A155, 【データ】蓄積用!Q$2:Q$10000, 1, 【データ】蓄積用!AC$2:AC$10000, "&gt;=4.0")&gt;0, "〇", "×")))</f>
        <v/>
      </c>
      <c r="AI155" t="str">
        <f>IF(OR($A155="", AI$5=""), "", IF(COUNTIFS(【データ】蓄積用!A$2:A$10000, AI$5, 【データ】蓄積用!C$2:C$10000, $A155, 【データ】蓄積用!D$2:D$10000, "&gt;=3000", 【データ】蓄積用!E$2:E$10000, "&gt;=1500")&gt;0, "〇", IF(COUNTIFS(【データ】蓄積用!A$2:A$10000, AI$5, 【データ】蓄積用!C$2:C$10000, $A155, 【データ】蓄積用!Q$2:Q$10000, 1, 【データ】蓄積用!AC$2:AC$10000, "&gt;=4.0")&gt;0, "〇", "×")))</f>
        <v/>
      </c>
      <c r="AJ155" t="str">
        <f>IF(OR($A155="", AJ$5=""), "", IF(COUNTIFS(【データ】蓄積用!A$2:A$10000, AJ$5, 【データ】蓄積用!C$2:C$10000, $A155, 【データ】蓄積用!D$2:D$10000, "&gt;=3000", 【データ】蓄積用!E$2:E$10000, "&gt;=1500")&gt;0, "〇", IF(COUNTIFS(【データ】蓄積用!A$2:A$10000, AJ$5, 【データ】蓄積用!C$2:C$10000, $A155, 【データ】蓄積用!Q$2:Q$10000, 1, 【データ】蓄積用!AC$2:AC$10000, "&gt;=4.0")&gt;0, "〇", "×")))</f>
        <v/>
      </c>
      <c r="AK155" t="str">
        <f>IF(OR($A155="", AK$5=""), "", IF(COUNTIFS(【データ】蓄積用!A$2:A$10000, AK$5, 【データ】蓄積用!C$2:C$10000, $A155, 【データ】蓄積用!D$2:D$10000, "&gt;=3000", 【データ】蓄積用!E$2:E$10000, "&gt;=1500")&gt;0, "〇", IF(COUNTIFS(【データ】蓄積用!A$2:A$10000, AK$5, 【データ】蓄積用!C$2:C$10000, $A155, 【データ】蓄積用!Q$2:Q$10000, 1, 【データ】蓄積用!AC$2:AC$10000, "&gt;=4.0")&gt;0, "〇", "×")))</f>
        <v/>
      </c>
      <c r="AL155" t="str">
        <f>IF(OR($A155="", AL$5=""), "", IF(COUNTIFS(【データ】蓄積用!A$2:A$10000, AL$5, 【データ】蓄積用!C$2:C$10000, $A155, 【データ】蓄積用!D$2:D$10000, "&gt;=3000", 【データ】蓄積用!E$2:E$10000, "&gt;=1500")&gt;0, "〇", IF(COUNTIFS(【データ】蓄積用!A$2:A$10000, AL$5, 【データ】蓄積用!C$2:C$10000, $A155, 【データ】蓄積用!Q$2:Q$10000, 1, 【データ】蓄積用!AC$2:AC$10000, "&gt;=4.0")&gt;0, "〇", "×")))</f>
        <v/>
      </c>
      <c r="AM155" t="str">
        <f>IF(OR($A155="", AM$5=""), "", IF(COUNTIFS(【データ】蓄積用!A$2:A$10000, AM$5, 【データ】蓄積用!C$2:C$10000, $A155, 【データ】蓄積用!D$2:D$10000, "&gt;=3000", 【データ】蓄積用!E$2:E$10000, "&gt;=1500")&gt;0, "〇", IF(COUNTIFS(【データ】蓄積用!A$2:A$10000, AM$5, 【データ】蓄積用!C$2:C$10000, $A155, 【データ】蓄積用!Q$2:Q$10000, 1, 【データ】蓄積用!AC$2:AC$10000, "&gt;=4.0")&gt;0, "〇", "×")))</f>
        <v/>
      </c>
      <c r="AN155" t="str">
        <f>IF(OR($A155="", AN$5=""), "", IF(COUNTIFS(【データ】蓄積用!A$2:A$10000, AN$5, 【データ】蓄積用!C$2:C$10000, $A155, 【データ】蓄積用!D$2:D$10000, "&gt;=3000", 【データ】蓄積用!E$2:E$10000, "&gt;=1500")&gt;0, "〇", IF(COUNTIFS(【データ】蓄積用!A$2:A$10000, AN$5, 【データ】蓄積用!C$2:C$10000, $A155, 【データ】蓄積用!Q$2:Q$10000, 1, 【データ】蓄積用!AC$2:AC$10000, "&gt;=4.0")&gt;0, "〇", "×")))</f>
        <v/>
      </c>
      <c r="AO155" t="str">
        <f>IF(OR($A155="", AO$5=""), "", IF(COUNTIFS(【データ】蓄積用!A$2:A$10000, AO$5, 【データ】蓄積用!C$2:C$10000, $A155, 【データ】蓄積用!D$2:D$10000, "&gt;=3000", 【データ】蓄積用!E$2:E$10000, "&gt;=1500")&gt;0, "〇", IF(COUNTIFS(【データ】蓄積用!A$2:A$10000, AO$5, 【データ】蓄積用!C$2:C$10000, $A155, 【データ】蓄積用!Q$2:Q$10000, 1, 【データ】蓄積用!AC$2:AC$10000, "&gt;=4.0")&gt;0, "〇", "×")))</f>
        <v/>
      </c>
      <c r="AP155" t="str">
        <f>IF(OR($A155="", AP$5=""), "", IF(COUNTIFS(【データ】蓄積用!A$2:A$10000, AP$5, 【データ】蓄積用!C$2:C$10000, $A155, 【データ】蓄積用!D$2:D$10000, "&gt;=3000", 【データ】蓄積用!E$2:E$10000, "&gt;=1500")&gt;0, "〇", IF(COUNTIFS(【データ】蓄積用!A$2:A$10000, AP$5, 【データ】蓄積用!C$2:C$10000, $A155, 【データ】蓄積用!Q$2:Q$10000, 1, 【データ】蓄積用!AC$2:AC$10000, "&gt;=4.0")&gt;0, "〇", "×")))</f>
        <v/>
      </c>
      <c r="AQ155" t="str">
        <f>IF(OR($A155="", AQ$5=""), "", IF(COUNTIFS(【データ】蓄積用!A$2:A$10000, AQ$5, 【データ】蓄積用!C$2:C$10000, $A155, 【データ】蓄積用!D$2:D$10000, "&gt;=3000", 【データ】蓄積用!E$2:E$10000, "&gt;=1500")&gt;0, "〇", IF(COUNTIFS(【データ】蓄積用!A$2:A$10000, AQ$5, 【データ】蓄積用!C$2:C$10000, $A155, 【データ】蓄積用!Q$2:Q$10000, 1, 【データ】蓄積用!AC$2:AC$10000, "&gt;=4.0")&gt;0, "〇", "×")))</f>
        <v/>
      </c>
      <c r="AR155" t="str">
        <f>IF(OR($A155="", AR$5=""), "", IF(COUNTIFS(【データ】蓄積用!A$2:A$10000, AR$5, 【データ】蓄積用!C$2:C$10000, $A155, 【データ】蓄積用!D$2:D$10000, "&gt;=3000", 【データ】蓄積用!E$2:E$10000, "&gt;=1500")&gt;0, "〇", IF(COUNTIFS(【データ】蓄積用!A$2:A$10000, AR$5, 【データ】蓄積用!C$2:C$10000, $A155, 【データ】蓄積用!Q$2:Q$10000, 1, 【データ】蓄積用!AC$2:AC$10000, "&gt;=4.0")&gt;0, "〇", "×")))</f>
        <v/>
      </c>
      <c r="AS155" t="str">
        <f>IF(OR($A155="", AS$5=""), "", IF(COUNTIFS(【データ】蓄積用!A$2:A$10000, AS$5, 【データ】蓄積用!C$2:C$10000, $A155, 【データ】蓄積用!D$2:D$10000, "&gt;=3000", 【データ】蓄積用!E$2:E$10000, "&gt;=1500")&gt;0, "〇", IF(COUNTIFS(【データ】蓄積用!A$2:A$10000, AS$5, 【データ】蓄積用!C$2:C$10000, $A155, 【データ】蓄積用!Q$2:Q$10000, 1, 【データ】蓄積用!AC$2:AC$10000, "&gt;=4.0")&gt;0, "〇", "×")))</f>
        <v/>
      </c>
      <c r="AT155" t="str">
        <f>IF(OR($A155="", AT$5=""), "", IF(COUNTIFS(【データ】蓄積用!A$2:A$10000, AT$5, 【データ】蓄積用!C$2:C$10000, $A155, 【データ】蓄積用!D$2:D$10000, "&gt;=3000", 【データ】蓄積用!E$2:E$10000, "&gt;=1500")&gt;0, "〇", IF(COUNTIFS(【データ】蓄積用!A$2:A$10000, AT$5, 【データ】蓄積用!C$2:C$10000, $A155, 【データ】蓄積用!Q$2:Q$10000, 1, 【データ】蓄積用!AC$2:AC$10000, "&gt;=4.0")&gt;0, "〇", "×")))</f>
        <v/>
      </c>
      <c r="AU155" t="str">
        <f>IF(OR($A155="", AU$5=""), "", IF(COUNTIFS(【データ】蓄積用!A$2:A$10000, AU$5, 【データ】蓄積用!C$2:C$10000, $A155, 【データ】蓄積用!D$2:D$10000, "&gt;=3000", 【データ】蓄積用!E$2:E$10000, "&gt;=1500")&gt;0, "〇", IF(COUNTIFS(【データ】蓄積用!A$2:A$10000, AU$5, 【データ】蓄積用!C$2:C$10000, $A155, 【データ】蓄積用!Q$2:Q$10000, 1, 【データ】蓄積用!AC$2:AC$10000, "&gt;=4.0")&gt;0, "〇", "×")))</f>
        <v/>
      </c>
      <c r="AV155" t="str">
        <f>IF(OR($A155="", AV$5=""), "", IF(COUNTIFS(【データ】蓄積用!A$2:A$10000, AV$5, 【データ】蓄積用!C$2:C$10000, $A155, 【データ】蓄積用!D$2:D$10000, "&gt;=3000", 【データ】蓄積用!E$2:E$10000, "&gt;=1500")&gt;0, "〇", IF(COUNTIFS(【データ】蓄積用!A$2:A$10000, AV$5, 【データ】蓄積用!C$2:C$10000, $A155, 【データ】蓄積用!Q$2:Q$10000, 1, 【データ】蓄積用!AC$2:AC$10000, "&gt;=4.0")&gt;0, "〇", "×")))</f>
        <v/>
      </c>
      <c r="AW155" t="str">
        <f>IF(OR($A155="", AW$5=""), "", IF(COUNTIFS(【データ】蓄積用!A$2:A$10000, AW$5, 【データ】蓄積用!C$2:C$10000, $A155, 【データ】蓄積用!D$2:D$10000, "&gt;=3000", 【データ】蓄積用!E$2:E$10000, "&gt;=1500")&gt;0, "〇", IF(COUNTIFS(【データ】蓄積用!A$2:A$10000, AW$5, 【データ】蓄積用!C$2:C$10000, $A155, 【データ】蓄積用!Q$2:Q$10000, 1, 【データ】蓄積用!AC$2:AC$10000, "&gt;=4.0")&gt;0, "〇", "×")))</f>
        <v/>
      </c>
      <c r="AX155" t="str">
        <f>IF(OR($A155="", AX$5=""), "", IF(COUNTIFS(【データ】蓄積用!A$2:A$10000, AX$5, 【データ】蓄積用!C$2:C$10000, $A155, 【データ】蓄積用!D$2:D$10000, "&gt;=3000", 【データ】蓄積用!E$2:E$10000, "&gt;=1500")&gt;0, "〇", IF(COUNTIFS(【データ】蓄積用!A$2:A$10000, AX$5, 【データ】蓄積用!C$2:C$10000, $A155, 【データ】蓄積用!Q$2:Q$10000, 1, 【データ】蓄積用!AC$2:AC$10000, "&gt;=4.0")&gt;0, "〇", "×")))</f>
        <v/>
      </c>
      <c r="AY155" t="str">
        <f>IF(OR($A155="", AY$5=""), "", IF(COUNTIFS(【データ】蓄積用!A$2:A$10000, AY$5, 【データ】蓄積用!C$2:C$10000, $A155, 【データ】蓄積用!D$2:D$10000, "&gt;=3000", 【データ】蓄積用!E$2:E$10000, "&gt;=1500")&gt;0, "〇", IF(COUNTIFS(【データ】蓄積用!A$2:A$10000, AY$5, 【データ】蓄積用!C$2:C$10000, $A155, 【データ】蓄積用!Q$2:Q$10000, 1, 【データ】蓄積用!AC$2:AC$10000, "&gt;=4.0")&gt;0, "〇", "×")))</f>
        <v/>
      </c>
    </row>
    <row r="156" spans="2:51">
      <c r="B156" t="str">
        <f>IF(OR($A156="", B$5=""), "", IF(COUNTIFS(【データ】蓄積用!A$2:A$10000, B$5, 【データ】蓄積用!C$2:C$10000, $A156, 【データ】蓄積用!D$2:D$10000, "&gt;=3000", 【データ】蓄積用!E$2:E$10000, "&gt;=1500")&gt;0, "〇", IF(COUNTIFS(【データ】蓄積用!A$2:A$10000, B$5, 【データ】蓄積用!C$2:C$10000, $A156, 【データ】蓄積用!Q$2:Q$10000, 1, 【データ】蓄積用!AC$2:AC$10000, "&gt;=4.0")&gt;0, "〇", "×")))</f>
        <v/>
      </c>
      <c r="C156" t="str">
        <f>IF(OR($A156="", C$5=""), "", IF(COUNTIFS(【データ】蓄積用!A$2:A$10000, C$5, 【データ】蓄積用!C$2:C$10000, $A156, 【データ】蓄積用!D$2:D$10000, "&gt;=3000", 【データ】蓄積用!E$2:E$10000, "&gt;=1500")&gt;0, "〇", IF(COUNTIFS(【データ】蓄積用!A$2:A$10000, C$5, 【データ】蓄積用!C$2:C$10000, $A156, 【データ】蓄積用!Q$2:Q$10000, 1, 【データ】蓄積用!AC$2:AC$10000, "&gt;=4.0")&gt;0, "〇", "×")))</f>
        <v/>
      </c>
      <c r="D156" t="str">
        <f>IF(OR($A156="", D$5=""), "", IF(COUNTIFS(【データ】蓄積用!A$2:A$10000, D$5, 【データ】蓄積用!C$2:C$10000, $A156, 【データ】蓄積用!D$2:D$10000, "&gt;=3000", 【データ】蓄積用!E$2:E$10000, "&gt;=1500")&gt;0, "〇", IF(COUNTIFS(【データ】蓄積用!A$2:A$10000, D$5, 【データ】蓄積用!C$2:C$10000, $A156, 【データ】蓄積用!Q$2:Q$10000, 1, 【データ】蓄積用!AC$2:AC$10000, "&gt;=4.0")&gt;0, "〇", "×")))</f>
        <v/>
      </c>
      <c r="E156" t="str">
        <f>IF(OR($A156="", E$5=""), "", IF(COUNTIFS(【データ】蓄積用!A$2:A$10000, E$5, 【データ】蓄積用!C$2:C$10000, $A156, 【データ】蓄積用!D$2:D$10000, "&gt;=3000", 【データ】蓄積用!E$2:E$10000, "&gt;=1500")&gt;0, "〇", IF(COUNTIFS(【データ】蓄積用!A$2:A$10000, E$5, 【データ】蓄積用!C$2:C$10000, $A156, 【データ】蓄積用!Q$2:Q$10000, 1, 【データ】蓄積用!AC$2:AC$10000, "&gt;=4.0")&gt;0, "〇", "×")))</f>
        <v/>
      </c>
      <c r="F156" t="str">
        <f>IF(OR($A156="", F$5=""), "", IF(COUNTIFS(【データ】蓄積用!A$2:A$10000, F$5, 【データ】蓄積用!C$2:C$10000, $A156, 【データ】蓄積用!D$2:D$10000, "&gt;=3000", 【データ】蓄積用!E$2:E$10000, "&gt;=1500")&gt;0, "〇", IF(COUNTIFS(【データ】蓄積用!A$2:A$10000, F$5, 【データ】蓄積用!C$2:C$10000, $A156, 【データ】蓄積用!Q$2:Q$10000, 1, 【データ】蓄積用!AC$2:AC$10000, "&gt;=4.0")&gt;0, "〇", "×")))</f>
        <v/>
      </c>
      <c r="G156" t="str">
        <f>IF(OR($A156="", G$5=""), "", IF(COUNTIFS(【データ】蓄積用!A$2:A$10000, G$5, 【データ】蓄積用!C$2:C$10000, $A156, 【データ】蓄積用!D$2:D$10000, "&gt;=3000", 【データ】蓄積用!E$2:E$10000, "&gt;=1500")&gt;0, "〇", IF(COUNTIFS(【データ】蓄積用!A$2:A$10000, G$5, 【データ】蓄積用!C$2:C$10000, $A156, 【データ】蓄積用!Q$2:Q$10000, 1, 【データ】蓄積用!AC$2:AC$10000, "&gt;=4.0")&gt;0, "〇", "×")))</f>
        <v/>
      </c>
      <c r="H156" t="str">
        <f>IF(OR($A156="", H$5=""), "", IF(COUNTIFS(【データ】蓄積用!A$2:A$10000, H$5, 【データ】蓄積用!C$2:C$10000, $A156, 【データ】蓄積用!D$2:D$10000, "&gt;=3000", 【データ】蓄積用!E$2:E$10000, "&gt;=1500")&gt;0, "〇", IF(COUNTIFS(【データ】蓄積用!A$2:A$10000, H$5, 【データ】蓄積用!C$2:C$10000, $A156, 【データ】蓄積用!Q$2:Q$10000, 1, 【データ】蓄積用!AC$2:AC$10000, "&gt;=4.0")&gt;0, "〇", "×")))</f>
        <v/>
      </c>
      <c r="I156" t="str">
        <f>IF(OR($A156="", I$5=""), "", IF(COUNTIFS(【データ】蓄積用!A$2:A$10000, I$5, 【データ】蓄積用!C$2:C$10000, $A156, 【データ】蓄積用!D$2:D$10000, "&gt;=3000", 【データ】蓄積用!E$2:E$10000, "&gt;=1500")&gt;0, "〇", IF(COUNTIFS(【データ】蓄積用!A$2:A$10000, I$5, 【データ】蓄積用!C$2:C$10000, $A156, 【データ】蓄積用!Q$2:Q$10000, 1, 【データ】蓄積用!AC$2:AC$10000, "&gt;=4.0")&gt;0, "〇", "×")))</f>
        <v/>
      </c>
      <c r="J156" t="str">
        <f>IF(OR($A156="", J$5=""), "", IF(COUNTIFS(【データ】蓄積用!A$2:A$10000, J$5, 【データ】蓄積用!C$2:C$10000, $A156, 【データ】蓄積用!D$2:D$10000, "&gt;=3000", 【データ】蓄積用!E$2:E$10000, "&gt;=1500")&gt;0, "〇", IF(COUNTIFS(【データ】蓄積用!A$2:A$10000, J$5, 【データ】蓄積用!C$2:C$10000, $A156, 【データ】蓄積用!Q$2:Q$10000, 1, 【データ】蓄積用!AC$2:AC$10000, "&gt;=4.0")&gt;0, "〇", "×")))</f>
        <v/>
      </c>
      <c r="K156" t="str">
        <f>IF(OR($A156="", K$5=""), "", IF(COUNTIFS(【データ】蓄積用!A$2:A$10000, K$5, 【データ】蓄積用!C$2:C$10000, $A156, 【データ】蓄積用!D$2:D$10000, "&gt;=3000", 【データ】蓄積用!E$2:E$10000, "&gt;=1500")&gt;0, "〇", IF(COUNTIFS(【データ】蓄積用!A$2:A$10000, K$5, 【データ】蓄積用!C$2:C$10000, $A156, 【データ】蓄積用!Q$2:Q$10000, 1, 【データ】蓄積用!AC$2:AC$10000, "&gt;=4.0")&gt;0, "〇", "×")))</f>
        <v/>
      </c>
      <c r="L156" t="str">
        <f>IF(OR($A156="", L$5=""), "", IF(COUNTIFS(【データ】蓄積用!A$2:A$10000, L$5, 【データ】蓄積用!C$2:C$10000, $A156, 【データ】蓄積用!D$2:D$10000, "&gt;=3000", 【データ】蓄積用!E$2:E$10000, "&gt;=1500")&gt;0, "〇", IF(COUNTIFS(【データ】蓄積用!A$2:A$10000, L$5, 【データ】蓄積用!C$2:C$10000, $A156, 【データ】蓄積用!Q$2:Q$10000, 1, 【データ】蓄積用!AC$2:AC$10000, "&gt;=4.0")&gt;0, "〇", "×")))</f>
        <v/>
      </c>
      <c r="M156" t="str">
        <f>IF(OR($A156="", M$5=""), "", IF(COUNTIFS(【データ】蓄積用!A$2:A$10000, M$5, 【データ】蓄積用!C$2:C$10000, $A156, 【データ】蓄積用!D$2:D$10000, "&gt;=3000", 【データ】蓄積用!E$2:E$10000, "&gt;=1500")&gt;0, "〇", IF(COUNTIFS(【データ】蓄積用!A$2:A$10000, M$5, 【データ】蓄積用!C$2:C$10000, $A156, 【データ】蓄積用!Q$2:Q$10000, 1, 【データ】蓄積用!AC$2:AC$10000, "&gt;=4.0")&gt;0, "〇", "×")))</f>
        <v/>
      </c>
      <c r="N156" t="str">
        <f>IF(OR($A156="", N$5=""), "", IF(COUNTIFS(【データ】蓄積用!A$2:A$10000, N$5, 【データ】蓄積用!C$2:C$10000, $A156, 【データ】蓄積用!D$2:D$10000, "&gt;=3000", 【データ】蓄積用!E$2:E$10000, "&gt;=1500")&gt;0, "〇", IF(COUNTIFS(【データ】蓄積用!A$2:A$10000, N$5, 【データ】蓄積用!C$2:C$10000, $A156, 【データ】蓄積用!Q$2:Q$10000, 1, 【データ】蓄積用!AC$2:AC$10000, "&gt;=4.0")&gt;0, "〇", "×")))</f>
        <v/>
      </c>
      <c r="O156" t="str">
        <f>IF(OR($A156="", O$5=""), "", IF(COUNTIFS(【データ】蓄積用!A$2:A$10000, O$5, 【データ】蓄積用!C$2:C$10000, $A156, 【データ】蓄積用!D$2:D$10000, "&gt;=3000", 【データ】蓄積用!E$2:E$10000, "&gt;=1500")&gt;0, "〇", IF(COUNTIFS(【データ】蓄積用!A$2:A$10000, O$5, 【データ】蓄積用!C$2:C$10000, $A156, 【データ】蓄積用!Q$2:Q$10000, 1, 【データ】蓄積用!AC$2:AC$10000, "&gt;=4.0")&gt;0, "〇", "×")))</f>
        <v/>
      </c>
      <c r="P156" t="str">
        <f>IF(OR($A156="", P$5=""), "", IF(COUNTIFS(【データ】蓄積用!A$2:A$10000, P$5, 【データ】蓄積用!C$2:C$10000, $A156, 【データ】蓄積用!D$2:D$10000, "&gt;=3000", 【データ】蓄積用!E$2:E$10000, "&gt;=1500")&gt;0, "〇", IF(COUNTIFS(【データ】蓄積用!A$2:A$10000, P$5, 【データ】蓄積用!C$2:C$10000, $A156, 【データ】蓄積用!Q$2:Q$10000, 1, 【データ】蓄積用!AC$2:AC$10000, "&gt;=4.0")&gt;0, "〇", "×")))</f>
        <v/>
      </c>
      <c r="Q156" t="str">
        <f>IF(OR($A156="", Q$5=""), "", IF(COUNTIFS(【データ】蓄積用!A$2:A$10000, Q$5, 【データ】蓄積用!C$2:C$10000, $A156, 【データ】蓄積用!D$2:D$10000, "&gt;=3000", 【データ】蓄積用!E$2:E$10000, "&gt;=1500")&gt;0, "〇", IF(COUNTIFS(【データ】蓄積用!A$2:A$10000, Q$5, 【データ】蓄積用!C$2:C$10000, $A156, 【データ】蓄積用!Q$2:Q$10000, 1, 【データ】蓄積用!AC$2:AC$10000, "&gt;=4.0")&gt;0, "〇", "×")))</f>
        <v/>
      </c>
      <c r="R156" t="str">
        <f>IF(OR($A156="", R$5=""), "", IF(COUNTIFS(【データ】蓄積用!A$2:A$10000, R$5, 【データ】蓄積用!C$2:C$10000, $A156, 【データ】蓄積用!D$2:D$10000, "&gt;=3000", 【データ】蓄積用!E$2:E$10000, "&gt;=1500")&gt;0, "〇", IF(COUNTIFS(【データ】蓄積用!A$2:A$10000, R$5, 【データ】蓄積用!C$2:C$10000, $A156, 【データ】蓄積用!Q$2:Q$10000, 1, 【データ】蓄積用!AC$2:AC$10000, "&gt;=4.0")&gt;0, "〇", "×")))</f>
        <v/>
      </c>
      <c r="S156" t="str">
        <f>IF(OR($A156="", S$5=""), "", IF(COUNTIFS(【データ】蓄積用!A$2:A$10000, S$5, 【データ】蓄積用!C$2:C$10000, $A156, 【データ】蓄積用!D$2:D$10000, "&gt;=3000", 【データ】蓄積用!E$2:E$10000, "&gt;=1500")&gt;0, "〇", IF(COUNTIFS(【データ】蓄積用!A$2:A$10000, S$5, 【データ】蓄積用!C$2:C$10000, $A156, 【データ】蓄積用!Q$2:Q$10000, 1, 【データ】蓄積用!AC$2:AC$10000, "&gt;=4.0")&gt;0, "〇", "×")))</f>
        <v/>
      </c>
      <c r="T156" t="str">
        <f>IF(OR($A156="", T$5=""), "", IF(COUNTIFS(【データ】蓄積用!A$2:A$10000, T$5, 【データ】蓄積用!C$2:C$10000, $A156, 【データ】蓄積用!D$2:D$10000, "&gt;=3000", 【データ】蓄積用!E$2:E$10000, "&gt;=1500")&gt;0, "〇", IF(COUNTIFS(【データ】蓄積用!A$2:A$10000, T$5, 【データ】蓄積用!C$2:C$10000, $A156, 【データ】蓄積用!Q$2:Q$10000, 1, 【データ】蓄積用!AC$2:AC$10000, "&gt;=4.0")&gt;0, "〇", "×")))</f>
        <v/>
      </c>
      <c r="U156" t="str">
        <f>IF(OR($A156="", U$5=""), "", IF(COUNTIFS(【データ】蓄積用!A$2:A$10000, U$5, 【データ】蓄積用!C$2:C$10000, $A156, 【データ】蓄積用!D$2:D$10000, "&gt;=3000", 【データ】蓄積用!E$2:E$10000, "&gt;=1500")&gt;0, "〇", IF(COUNTIFS(【データ】蓄積用!A$2:A$10000, U$5, 【データ】蓄積用!C$2:C$10000, $A156, 【データ】蓄積用!Q$2:Q$10000, 1, 【データ】蓄積用!AC$2:AC$10000, "&gt;=4.0")&gt;0, "〇", "×")))</f>
        <v/>
      </c>
      <c r="V156" t="str">
        <f>IF(OR($A156="", V$5=""), "", IF(COUNTIFS(【データ】蓄積用!A$2:A$10000, V$5, 【データ】蓄積用!C$2:C$10000, $A156, 【データ】蓄積用!D$2:D$10000, "&gt;=3000", 【データ】蓄積用!E$2:E$10000, "&gt;=1500")&gt;0, "〇", IF(COUNTIFS(【データ】蓄積用!A$2:A$10000, V$5, 【データ】蓄積用!C$2:C$10000, $A156, 【データ】蓄積用!Q$2:Q$10000, 1, 【データ】蓄積用!AC$2:AC$10000, "&gt;=4.0")&gt;0, "〇", "×")))</f>
        <v/>
      </c>
      <c r="W156" t="str">
        <f>IF(OR($A156="", W$5=""), "", IF(COUNTIFS(【データ】蓄積用!A$2:A$10000, W$5, 【データ】蓄積用!C$2:C$10000, $A156, 【データ】蓄積用!D$2:D$10000, "&gt;=3000", 【データ】蓄積用!E$2:E$10000, "&gt;=1500")&gt;0, "〇", IF(COUNTIFS(【データ】蓄積用!A$2:A$10000, W$5, 【データ】蓄積用!C$2:C$10000, $A156, 【データ】蓄積用!Q$2:Q$10000, 1, 【データ】蓄積用!AC$2:AC$10000, "&gt;=4.0")&gt;0, "〇", "×")))</f>
        <v/>
      </c>
      <c r="X156" t="str">
        <f>IF(OR($A156="", X$5=""), "", IF(COUNTIFS(【データ】蓄積用!A$2:A$10000, X$5, 【データ】蓄積用!C$2:C$10000, $A156, 【データ】蓄積用!D$2:D$10000, "&gt;=3000", 【データ】蓄積用!E$2:E$10000, "&gt;=1500")&gt;0, "〇", IF(COUNTIFS(【データ】蓄積用!A$2:A$10000, X$5, 【データ】蓄積用!C$2:C$10000, $A156, 【データ】蓄積用!Q$2:Q$10000, 1, 【データ】蓄積用!AC$2:AC$10000, "&gt;=4.0")&gt;0, "〇", "×")))</f>
        <v/>
      </c>
      <c r="Y156" t="str">
        <f>IF(OR($A156="", Y$5=""), "", IF(COUNTIFS(【データ】蓄積用!A$2:A$10000, Y$5, 【データ】蓄積用!C$2:C$10000, $A156, 【データ】蓄積用!D$2:D$10000, "&gt;=3000", 【データ】蓄積用!E$2:E$10000, "&gt;=1500")&gt;0, "〇", IF(COUNTIFS(【データ】蓄積用!A$2:A$10000, Y$5, 【データ】蓄積用!C$2:C$10000, $A156, 【データ】蓄積用!Q$2:Q$10000, 1, 【データ】蓄積用!AC$2:AC$10000, "&gt;=4.0")&gt;0, "〇", "×")))</f>
        <v/>
      </c>
      <c r="Z156" t="str">
        <f>IF(OR($A156="", Z$5=""), "", IF(COUNTIFS(【データ】蓄積用!A$2:A$10000, Z$5, 【データ】蓄積用!C$2:C$10000, $A156, 【データ】蓄積用!D$2:D$10000, "&gt;=3000", 【データ】蓄積用!E$2:E$10000, "&gt;=1500")&gt;0, "〇", IF(COUNTIFS(【データ】蓄積用!A$2:A$10000, Z$5, 【データ】蓄積用!C$2:C$10000, $A156, 【データ】蓄積用!Q$2:Q$10000, 1, 【データ】蓄積用!AC$2:AC$10000, "&gt;=4.0")&gt;0, "〇", "×")))</f>
        <v/>
      </c>
      <c r="AA156" t="str">
        <f>IF(OR($A156="", AA$5=""), "", IF(COUNTIFS(【データ】蓄積用!A$2:A$10000, AA$5, 【データ】蓄積用!C$2:C$10000, $A156, 【データ】蓄積用!D$2:D$10000, "&gt;=3000", 【データ】蓄積用!E$2:E$10000, "&gt;=1500")&gt;0, "〇", IF(COUNTIFS(【データ】蓄積用!A$2:A$10000, AA$5, 【データ】蓄積用!C$2:C$10000, $A156, 【データ】蓄積用!Q$2:Q$10000, 1, 【データ】蓄積用!AC$2:AC$10000, "&gt;=4.0")&gt;0, "〇", "×")))</f>
        <v/>
      </c>
      <c r="AB156" t="str">
        <f>IF(OR($A156="", AB$5=""), "", IF(COUNTIFS(【データ】蓄積用!A$2:A$10000, AB$5, 【データ】蓄積用!C$2:C$10000, $A156, 【データ】蓄積用!D$2:D$10000, "&gt;=3000", 【データ】蓄積用!E$2:E$10000, "&gt;=1500")&gt;0, "〇", IF(COUNTIFS(【データ】蓄積用!A$2:A$10000, AB$5, 【データ】蓄積用!C$2:C$10000, $A156, 【データ】蓄積用!Q$2:Q$10000, 1, 【データ】蓄積用!AC$2:AC$10000, "&gt;=4.0")&gt;0, "〇", "×")))</f>
        <v/>
      </c>
      <c r="AC156" t="str">
        <f>IF(OR($A156="", AC$5=""), "", IF(COUNTIFS(【データ】蓄積用!A$2:A$10000, AC$5, 【データ】蓄積用!C$2:C$10000, $A156, 【データ】蓄積用!D$2:D$10000, "&gt;=3000", 【データ】蓄積用!E$2:E$10000, "&gt;=1500")&gt;0, "〇", IF(COUNTIFS(【データ】蓄積用!A$2:A$10000, AC$5, 【データ】蓄積用!C$2:C$10000, $A156, 【データ】蓄積用!Q$2:Q$10000, 1, 【データ】蓄積用!AC$2:AC$10000, "&gt;=4.0")&gt;0, "〇", "×")))</f>
        <v/>
      </c>
      <c r="AD156" t="str">
        <f>IF(OR($A156="", AD$5=""), "", IF(COUNTIFS(【データ】蓄積用!A$2:A$10000, AD$5, 【データ】蓄積用!C$2:C$10000, $A156, 【データ】蓄積用!D$2:D$10000, "&gt;=3000", 【データ】蓄積用!E$2:E$10000, "&gt;=1500")&gt;0, "〇", IF(COUNTIFS(【データ】蓄積用!A$2:A$10000, AD$5, 【データ】蓄積用!C$2:C$10000, $A156, 【データ】蓄積用!Q$2:Q$10000, 1, 【データ】蓄積用!AC$2:AC$10000, "&gt;=4.0")&gt;0, "〇", "×")))</f>
        <v/>
      </c>
      <c r="AE156" t="str">
        <f>IF(OR($A156="", AE$5=""), "", IF(COUNTIFS(【データ】蓄積用!A$2:A$10000, AE$5, 【データ】蓄積用!C$2:C$10000, $A156, 【データ】蓄積用!D$2:D$10000, "&gt;=3000", 【データ】蓄積用!E$2:E$10000, "&gt;=1500")&gt;0, "〇", IF(COUNTIFS(【データ】蓄積用!A$2:A$10000, AE$5, 【データ】蓄積用!C$2:C$10000, $A156, 【データ】蓄積用!Q$2:Q$10000, 1, 【データ】蓄積用!AC$2:AC$10000, "&gt;=4.0")&gt;0, "〇", "×")))</f>
        <v/>
      </c>
      <c r="AF156" t="str">
        <f>IF(OR($A156="", AF$5=""), "", IF(COUNTIFS(【データ】蓄積用!A$2:A$10000, AF$5, 【データ】蓄積用!C$2:C$10000, $A156, 【データ】蓄積用!D$2:D$10000, "&gt;=3000", 【データ】蓄積用!E$2:E$10000, "&gt;=1500")&gt;0, "〇", IF(COUNTIFS(【データ】蓄積用!A$2:A$10000, AF$5, 【データ】蓄積用!C$2:C$10000, $A156, 【データ】蓄積用!Q$2:Q$10000, 1, 【データ】蓄積用!AC$2:AC$10000, "&gt;=4.0")&gt;0, "〇", "×")))</f>
        <v/>
      </c>
      <c r="AG156" t="str">
        <f>IF(OR($A156="", AG$5=""), "", IF(COUNTIFS(【データ】蓄積用!A$2:A$10000, AG$5, 【データ】蓄積用!C$2:C$10000, $A156, 【データ】蓄積用!D$2:D$10000, "&gt;=3000", 【データ】蓄積用!E$2:E$10000, "&gt;=1500")&gt;0, "〇", IF(COUNTIFS(【データ】蓄積用!A$2:A$10000, AG$5, 【データ】蓄積用!C$2:C$10000, $A156, 【データ】蓄積用!Q$2:Q$10000, 1, 【データ】蓄積用!AC$2:AC$10000, "&gt;=4.0")&gt;0, "〇", "×")))</f>
        <v/>
      </c>
      <c r="AH156" t="str">
        <f>IF(OR($A156="", AH$5=""), "", IF(COUNTIFS(【データ】蓄積用!A$2:A$10000, AH$5, 【データ】蓄積用!C$2:C$10000, $A156, 【データ】蓄積用!D$2:D$10000, "&gt;=3000", 【データ】蓄積用!E$2:E$10000, "&gt;=1500")&gt;0, "〇", IF(COUNTIFS(【データ】蓄積用!A$2:A$10000, AH$5, 【データ】蓄積用!C$2:C$10000, $A156, 【データ】蓄積用!Q$2:Q$10000, 1, 【データ】蓄積用!AC$2:AC$10000, "&gt;=4.0")&gt;0, "〇", "×")))</f>
        <v/>
      </c>
      <c r="AI156" t="str">
        <f>IF(OR($A156="", AI$5=""), "", IF(COUNTIFS(【データ】蓄積用!A$2:A$10000, AI$5, 【データ】蓄積用!C$2:C$10000, $A156, 【データ】蓄積用!D$2:D$10000, "&gt;=3000", 【データ】蓄積用!E$2:E$10000, "&gt;=1500")&gt;0, "〇", IF(COUNTIFS(【データ】蓄積用!A$2:A$10000, AI$5, 【データ】蓄積用!C$2:C$10000, $A156, 【データ】蓄積用!Q$2:Q$10000, 1, 【データ】蓄積用!AC$2:AC$10000, "&gt;=4.0")&gt;0, "〇", "×")))</f>
        <v/>
      </c>
      <c r="AJ156" t="str">
        <f>IF(OR($A156="", AJ$5=""), "", IF(COUNTIFS(【データ】蓄積用!A$2:A$10000, AJ$5, 【データ】蓄積用!C$2:C$10000, $A156, 【データ】蓄積用!D$2:D$10000, "&gt;=3000", 【データ】蓄積用!E$2:E$10000, "&gt;=1500")&gt;0, "〇", IF(COUNTIFS(【データ】蓄積用!A$2:A$10000, AJ$5, 【データ】蓄積用!C$2:C$10000, $A156, 【データ】蓄積用!Q$2:Q$10000, 1, 【データ】蓄積用!AC$2:AC$10000, "&gt;=4.0")&gt;0, "〇", "×")))</f>
        <v/>
      </c>
      <c r="AK156" t="str">
        <f>IF(OR($A156="", AK$5=""), "", IF(COUNTIFS(【データ】蓄積用!A$2:A$10000, AK$5, 【データ】蓄積用!C$2:C$10000, $A156, 【データ】蓄積用!D$2:D$10000, "&gt;=3000", 【データ】蓄積用!E$2:E$10000, "&gt;=1500")&gt;0, "〇", IF(COUNTIFS(【データ】蓄積用!A$2:A$10000, AK$5, 【データ】蓄積用!C$2:C$10000, $A156, 【データ】蓄積用!Q$2:Q$10000, 1, 【データ】蓄積用!AC$2:AC$10000, "&gt;=4.0")&gt;0, "〇", "×")))</f>
        <v/>
      </c>
      <c r="AL156" t="str">
        <f>IF(OR($A156="", AL$5=""), "", IF(COUNTIFS(【データ】蓄積用!A$2:A$10000, AL$5, 【データ】蓄積用!C$2:C$10000, $A156, 【データ】蓄積用!D$2:D$10000, "&gt;=3000", 【データ】蓄積用!E$2:E$10000, "&gt;=1500")&gt;0, "〇", IF(COUNTIFS(【データ】蓄積用!A$2:A$10000, AL$5, 【データ】蓄積用!C$2:C$10000, $A156, 【データ】蓄積用!Q$2:Q$10000, 1, 【データ】蓄積用!AC$2:AC$10000, "&gt;=4.0")&gt;0, "〇", "×")))</f>
        <v/>
      </c>
      <c r="AM156" t="str">
        <f>IF(OR($A156="", AM$5=""), "", IF(COUNTIFS(【データ】蓄積用!A$2:A$10000, AM$5, 【データ】蓄積用!C$2:C$10000, $A156, 【データ】蓄積用!D$2:D$10000, "&gt;=3000", 【データ】蓄積用!E$2:E$10000, "&gt;=1500")&gt;0, "〇", IF(COUNTIFS(【データ】蓄積用!A$2:A$10000, AM$5, 【データ】蓄積用!C$2:C$10000, $A156, 【データ】蓄積用!Q$2:Q$10000, 1, 【データ】蓄積用!AC$2:AC$10000, "&gt;=4.0")&gt;0, "〇", "×")))</f>
        <v/>
      </c>
      <c r="AN156" t="str">
        <f>IF(OR($A156="", AN$5=""), "", IF(COUNTIFS(【データ】蓄積用!A$2:A$10000, AN$5, 【データ】蓄積用!C$2:C$10000, $A156, 【データ】蓄積用!D$2:D$10000, "&gt;=3000", 【データ】蓄積用!E$2:E$10000, "&gt;=1500")&gt;0, "〇", IF(COUNTIFS(【データ】蓄積用!A$2:A$10000, AN$5, 【データ】蓄積用!C$2:C$10000, $A156, 【データ】蓄積用!Q$2:Q$10000, 1, 【データ】蓄積用!AC$2:AC$10000, "&gt;=4.0")&gt;0, "〇", "×")))</f>
        <v/>
      </c>
      <c r="AO156" t="str">
        <f>IF(OR($A156="", AO$5=""), "", IF(COUNTIFS(【データ】蓄積用!A$2:A$10000, AO$5, 【データ】蓄積用!C$2:C$10000, $A156, 【データ】蓄積用!D$2:D$10000, "&gt;=3000", 【データ】蓄積用!E$2:E$10000, "&gt;=1500")&gt;0, "〇", IF(COUNTIFS(【データ】蓄積用!A$2:A$10000, AO$5, 【データ】蓄積用!C$2:C$10000, $A156, 【データ】蓄積用!Q$2:Q$10000, 1, 【データ】蓄積用!AC$2:AC$10000, "&gt;=4.0")&gt;0, "〇", "×")))</f>
        <v/>
      </c>
      <c r="AP156" t="str">
        <f>IF(OR($A156="", AP$5=""), "", IF(COUNTIFS(【データ】蓄積用!A$2:A$10000, AP$5, 【データ】蓄積用!C$2:C$10000, $A156, 【データ】蓄積用!D$2:D$10000, "&gt;=3000", 【データ】蓄積用!E$2:E$10000, "&gt;=1500")&gt;0, "〇", IF(COUNTIFS(【データ】蓄積用!A$2:A$10000, AP$5, 【データ】蓄積用!C$2:C$10000, $A156, 【データ】蓄積用!Q$2:Q$10000, 1, 【データ】蓄積用!AC$2:AC$10000, "&gt;=4.0")&gt;0, "〇", "×")))</f>
        <v/>
      </c>
      <c r="AQ156" t="str">
        <f>IF(OR($A156="", AQ$5=""), "", IF(COUNTIFS(【データ】蓄積用!A$2:A$10000, AQ$5, 【データ】蓄積用!C$2:C$10000, $A156, 【データ】蓄積用!D$2:D$10000, "&gt;=3000", 【データ】蓄積用!E$2:E$10000, "&gt;=1500")&gt;0, "〇", IF(COUNTIFS(【データ】蓄積用!A$2:A$10000, AQ$5, 【データ】蓄積用!C$2:C$10000, $A156, 【データ】蓄積用!Q$2:Q$10000, 1, 【データ】蓄積用!AC$2:AC$10000, "&gt;=4.0")&gt;0, "〇", "×")))</f>
        <v/>
      </c>
      <c r="AR156" t="str">
        <f>IF(OR($A156="", AR$5=""), "", IF(COUNTIFS(【データ】蓄積用!A$2:A$10000, AR$5, 【データ】蓄積用!C$2:C$10000, $A156, 【データ】蓄積用!D$2:D$10000, "&gt;=3000", 【データ】蓄積用!E$2:E$10000, "&gt;=1500")&gt;0, "〇", IF(COUNTIFS(【データ】蓄積用!A$2:A$10000, AR$5, 【データ】蓄積用!C$2:C$10000, $A156, 【データ】蓄積用!Q$2:Q$10000, 1, 【データ】蓄積用!AC$2:AC$10000, "&gt;=4.0")&gt;0, "〇", "×")))</f>
        <v/>
      </c>
      <c r="AS156" t="str">
        <f>IF(OR($A156="", AS$5=""), "", IF(COUNTIFS(【データ】蓄積用!A$2:A$10000, AS$5, 【データ】蓄積用!C$2:C$10000, $A156, 【データ】蓄積用!D$2:D$10000, "&gt;=3000", 【データ】蓄積用!E$2:E$10000, "&gt;=1500")&gt;0, "〇", IF(COUNTIFS(【データ】蓄積用!A$2:A$10000, AS$5, 【データ】蓄積用!C$2:C$10000, $A156, 【データ】蓄積用!Q$2:Q$10000, 1, 【データ】蓄積用!AC$2:AC$10000, "&gt;=4.0")&gt;0, "〇", "×")))</f>
        <v/>
      </c>
      <c r="AT156" t="str">
        <f>IF(OR($A156="", AT$5=""), "", IF(COUNTIFS(【データ】蓄積用!A$2:A$10000, AT$5, 【データ】蓄積用!C$2:C$10000, $A156, 【データ】蓄積用!D$2:D$10000, "&gt;=3000", 【データ】蓄積用!E$2:E$10000, "&gt;=1500")&gt;0, "〇", IF(COUNTIFS(【データ】蓄積用!A$2:A$10000, AT$5, 【データ】蓄積用!C$2:C$10000, $A156, 【データ】蓄積用!Q$2:Q$10000, 1, 【データ】蓄積用!AC$2:AC$10000, "&gt;=4.0")&gt;0, "〇", "×")))</f>
        <v/>
      </c>
      <c r="AU156" t="str">
        <f>IF(OR($A156="", AU$5=""), "", IF(COUNTIFS(【データ】蓄積用!A$2:A$10000, AU$5, 【データ】蓄積用!C$2:C$10000, $A156, 【データ】蓄積用!D$2:D$10000, "&gt;=3000", 【データ】蓄積用!E$2:E$10000, "&gt;=1500")&gt;0, "〇", IF(COUNTIFS(【データ】蓄積用!A$2:A$10000, AU$5, 【データ】蓄積用!C$2:C$10000, $A156, 【データ】蓄積用!Q$2:Q$10000, 1, 【データ】蓄積用!AC$2:AC$10000, "&gt;=4.0")&gt;0, "〇", "×")))</f>
        <v/>
      </c>
      <c r="AV156" t="str">
        <f>IF(OR($A156="", AV$5=""), "", IF(COUNTIFS(【データ】蓄積用!A$2:A$10000, AV$5, 【データ】蓄積用!C$2:C$10000, $A156, 【データ】蓄積用!D$2:D$10000, "&gt;=3000", 【データ】蓄積用!E$2:E$10000, "&gt;=1500")&gt;0, "〇", IF(COUNTIFS(【データ】蓄積用!A$2:A$10000, AV$5, 【データ】蓄積用!C$2:C$10000, $A156, 【データ】蓄積用!Q$2:Q$10000, 1, 【データ】蓄積用!AC$2:AC$10000, "&gt;=4.0")&gt;0, "〇", "×")))</f>
        <v/>
      </c>
      <c r="AW156" t="str">
        <f>IF(OR($A156="", AW$5=""), "", IF(COUNTIFS(【データ】蓄積用!A$2:A$10000, AW$5, 【データ】蓄積用!C$2:C$10000, $A156, 【データ】蓄積用!D$2:D$10000, "&gt;=3000", 【データ】蓄積用!E$2:E$10000, "&gt;=1500")&gt;0, "〇", IF(COUNTIFS(【データ】蓄積用!A$2:A$10000, AW$5, 【データ】蓄積用!C$2:C$10000, $A156, 【データ】蓄積用!Q$2:Q$10000, 1, 【データ】蓄積用!AC$2:AC$10000, "&gt;=4.0")&gt;0, "〇", "×")))</f>
        <v/>
      </c>
      <c r="AX156" t="str">
        <f>IF(OR($A156="", AX$5=""), "", IF(COUNTIFS(【データ】蓄積用!A$2:A$10000, AX$5, 【データ】蓄積用!C$2:C$10000, $A156, 【データ】蓄積用!D$2:D$10000, "&gt;=3000", 【データ】蓄積用!E$2:E$10000, "&gt;=1500")&gt;0, "〇", IF(COUNTIFS(【データ】蓄積用!A$2:A$10000, AX$5, 【データ】蓄積用!C$2:C$10000, $A156, 【データ】蓄積用!Q$2:Q$10000, 1, 【データ】蓄積用!AC$2:AC$10000, "&gt;=4.0")&gt;0, "〇", "×")))</f>
        <v/>
      </c>
      <c r="AY156" t="str">
        <f>IF(OR($A156="", AY$5=""), "", IF(COUNTIFS(【データ】蓄積用!A$2:A$10000, AY$5, 【データ】蓄積用!C$2:C$10000, $A156, 【データ】蓄積用!D$2:D$10000, "&gt;=3000", 【データ】蓄積用!E$2:E$10000, "&gt;=1500")&gt;0, "〇", IF(COUNTIFS(【データ】蓄積用!A$2:A$10000, AY$5, 【データ】蓄積用!C$2:C$10000, $A156, 【データ】蓄積用!Q$2:Q$10000, 1, 【データ】蓄積用!AC$2:AC$10000, "&gt;=4.0")&gt;0, "〇", "×")))</f>
        <v/>
      </c>
    </row>
    <row r="157" spans="2:51">
      <c r="B157" t="str">
        <f>IF(OR($A157="", B$5=""), "", IF(COUNTIFS(【データ】蓄積用!A$2:A$10000, B$5, 【データ】蓄積用!C$2:C$10000, $A157, 【データ】蓄積用!D$2:D$10000, "&gt;=3000", 【データ】蓄積用!E$2:E$10000, "&gt;=1500")&gt;0, "〇", IF(COUNTIFS(【データ】蓄積用!A$2:A$10000, B$5, 【データ】蓄積用!C$2:C$10000, $A157, 【データ】蓄積用!Q$2:Q$10000, 1, 【データ】蓄積用!AC$2:AC$10000, "&gt;=4.0")&gt;0, "〇", "×")))</f>
        <v/>
      </c>
      <c r="C157" t="str">
        <f>IF(OR($A157="", C$5=""), "", IF(COUNTIFS(【データ】蓄積用!A$2:A$10000, C$5, 【データ】蓄積用!C$2:C$10000, $A157, 【データ】蓄積用!D$2:D$10000, "&gt;=3000", 【データ】蓄積用!E$2:E$10000, "&gt;=1500")&gt;0, "〇", IF(COUNTIFS(【データ】蓄積用!A$2:A$10000, C$5, 【データ】蓄積用!C$2:C$10000, $A157, 【データ】蓄積用!Q$2:Q$10000, 1, 【データ】蓄積用!AC$2:AC$10000, "&gt;=4.0")&gt;0, "〇", "×")))</f>
        <v/>
      </c>
      <c r="D157" t="str">
        <f>IF(OR($A157="", D$5=""), "", IF(COUNTIFS(【データ】蓄積用!A$2:A$10000, D$5, 【データ】蓄積用!C$2:C$10000, $A157, 【データ】蓄積用!D$2:D$10000, "&gt;=3000", 【データ】蓄積用!E$2:E$10000, "&gt;=1500")&gt;0, "〇", IF(COUNTIFS(【データ】蓄積用!A$2:A$10000, D$5, 【データ】蓄積用!C$2:C$10000, $A157, 【データ】蓄積用!Q$2:Q$10000, 1, 【データ】蓄積用!AC$2:AC$10000, "&gt;=4.0")&gt;0, "〇", "×")))</f>
        <v/>
      </c>
      <c r="E157" t="str">
        <f>IF(OR($A157="", E$5=""), "", IF(COUNTIFS(【データ】蓄積用!A$2:A$10000, E$5, 【データ】蓄積用!C$2:C$10000, $A157, 【データ】蓄積用!D$2:D$10000, "&gt;=3000", 【データ】蓄積用!E$2:E$10000, "&gt;=1500")&gt;0, "〇", IF(COUNTIFS(【データ】蓄積用!A$2:A$10000, E$5, 【データ】蓄積用!C$2:C$10000, $A157, 【データ】蓄積用!Q$2:Q$10000, 1, 【データ】蓄積用!AC$2:AC$10000, "&gt;=4.0")&gt;0, "〇", "×")))</f>
        <v/>
      </c>
      <c r="F157" t="str">
        <f>IF(OR($A157="", F$5=""), "", IF(COUNTIFS(【データ】蓄積用!A$2:A$10000, F$5, 【データ】蓄積用!C$2:C$10000, $A157, 【データ】蓄積用!D$2:D$10000, "&gt;=3000", 【データ】蓄積用!E$2:E$10000, "&gt;=1500")&gt;0, "〇", IF(COUNTIFS(【データ】蓄積用!A$2:A$10000, F$5, 【データ】蓄積用!C$2:C$10000, $A157, 【データ】蓄積用!Q$2:Q$10000, 1, 【データ】蓄積用!AC$2:AC$10000, "&gt;=4.0")&gt;0, "〇", "×")))</f>
        <v/>
      </c>
      <c r="G157" t="str">
        <f>IF(OR($A157="", G$5=""), "", IF(COUNTIFS(【データ】蓄積用!A$2:A$10000, G$5, 【データ】蓄積用!C$2:C$10000, $A157, 【データ】蓄積用!D$2:D$10000, "&gt;=3000", 【データ】蓄積用!E$2:E$10000, "&gt;=1500")&gt;0, "〇", IF(COUNTIFS(【データ】蓄積用!A$2:A$10000, G$5, 【データ】蓄積用!C$2:C$10000, $A157, 【データ】蓄積用!Q$2:Q$10000, 1, 【データ】蓄積用!AC$2:AC$10000, "&gt;=4.0")&gt;0, "〇", "×")))</f>
        <v/>
      </c>
      <c r="H157" t="str">
        <f>IF(OR($A157="", H$5=""), "", IF(COUNTIFS(【データ】蓄積用!A$2:A$10000, H$5, 【データ】蓄積用!C$2:C$10000, $A157, 【データ】蓄積用!D$2:D$10000, "&gt;=3000", 【データ】蓄積用!E$2:E$10000, "&gt;=1500")&gt;0, "〇", IF(COUNTIFS(【データ】蓄積用!A$2:A$10000, H$5, 【データ】蓄積用!C$2:C$10000, $A157, 【データ】蓄積用!Q$2:Q$10000, 1, 【データ】蓄積用!AC$2:AC$10000, "&gt;=4.0")&gt;0, "〇", "×")))</f>
        <v/>
      </c>
      <c r="I157" t="str">
        <f>IF(OR($A157="", I$5=""), "", IF(COUNTIFS(【データ】蓄積用!A$2:A$10000, I$5, 【データ】蓄積用!C$2:C$10000, $A157, 【データ】蓄積用!D$2:D$10000, "&gt;=3000", 【データ】蓄積用!E$2:E$10000, "&gt;=1500")&gt;0, "〇", IF(COUNTIFS(【データ】蓄積用!A$2:A$10000, I$5, 【データ】蓄積用!C$2:C$10000, $A157, 【データ】蓄積用!Q$2:Q$10000, 1, 【データ】蓄積用!AC$2:AC$10000, "&gt;=4.0")&gt;0, "〇", "×")))</f>
        <v/>
      </c>
      <c r="J157" t="str">
        <f>IF(OR($A157="", J$5=""), "", IF(COUNTIFS(【データ】蓄積用!A$2:A$10000, J$5, 【データ】蓄積用!C$2:C$10000, $A157, 【データ】蓄積用!D$2:D$10000, "&gt;=3000", 【データ】蓄積用!E$2:E$10000, "&gt;=1500")&gt;0, "〇", IF(COUNTIFS(【データ】蓄積用!A$2:A$10000, J$5, 【データ】蓄積用!C$2:C$10000, $A157, 【データ】蓄積用!Q$2:Q$10000, 1, 【データ】蓄積用!AC$2:AC$10000, "&gt;=4.0")&gt;0, "〇", "×")))</f>
        <v/>
      </c>
      <c r="K157" t="str">
        <f>IF(OR($A157="", K$5=""), "", IF(COUNTIFS(【データ】蓄積用!A$2:A$10000, K$5, 【データ】蓄積用!C$2:C$10000, $A157, 【データ】蓄積用!D$2:D$10000, "&gt;=3000", 【データ】蓄積用!E$2:E$10000, "&gt;=1500")&gt;0, "〇", IF(COUNTIFS(【データ】蓄積用!A$2:A$10000, K$5, 【データ】蓄積用!C$2:C$10000, $A157, 【データ】蓄積用!Q$2:Q$10000, 1, 【データ】蓄積用!AC$2:AC$10000, "&gt;=4.0")&gt;0, "〇", "×")))</f>
        <v/>
      </c>
      <c r="L157" t="str">
        <f>IF(OR($A157="", L$5=""), "", IF(COUNTIFS(【データ】蓄積用!A$2:A$10000, L$5, 【データ】蓄積用!C$2:C$10000, $A157, 【データ】蓄積用!D$2:D$10000, "&gt;=3000", 【データ】蓄積用!E$2:E$10000, "&gt;=1500")&gt;0, "〇", IF(COUNTIFS(【データ】蓄積用!A$2:A$10000, L$5, 【データ】蓄積用!C$2:C$10000, $A157, 【データ】蓄積用!Q$2:Q$10000, 1, 【データ】蓄積用!AC$2:AC$10000, "&gt;=4.0")&gt;0, "〇", "×")))</f>
        <v/>
      </c>
      <c r="M157" t="str">
        <f>IF(OR($A157="", M$5=""), "", IF(COUNTIFS(【データ】蓄積用!A$2:A$10000, M$5, 【データ】蓄積用!C$2:C$10000, $A157, 【データ】蓄積用!D$2:D$10000, "&gt;=3000", 【データ】蓄積用!E$2:E$10000, "&gt;=1500")&gt;0, "〇", IF(COUNTIFS(【データ】蓄積用!A$2:A$10000, M$5, 【データ】蓄積用!C$2:C$10000, $A157, 【データ】蓄積用!Q$2:Q$10000, 1, 【データ】蓄積用!AC$2:AC$10000, "&gt;=4.0")&gt;0, "〇", "×")))</f>
        <v/>
      </c>
      <c r="N157" t="str">
        <f>IF(OR($A157="", N$5=""), "", IF(COUNTIFS(【データ】蓄積用!A$2:A$10000, N$5, 【データ】蓄積用!C$2:C$10000, $A157, 【データ】蓄積用!D$2:D$10000, "&gt;=3000", 【データ】蓄積用!E$2:E$10000, "&gt;=1500")&gt;0, "〇", IF(COUNTIFS(【データ】蓄積用!A$2:A$10000, N$5, 【データ】蓄積用!C$2:C$10000, $A157, 【データ】蓄積用!Q$2:Q$10000, 1, 【データ】蓄積用!AC$2:AC$10000, "&gt;=4.0")&gt;0, "〇", "×")))</f>
        <v/>
      </c>
      <c r="O157" t="str">
        <f>IF(OR($A157="", O$5=""), "", IF(COUNTIFS(【データ】蓄積用!A$2:A$10000, O$5, 【データ】蓄積用!C$2:C$10000, $A157, 【データ】蓄積用!D$2:D$10000, "&gt;=3000", 【データ】蓄積用!E$2:E$10000, "&gt;=1500")&gt;0, "〇", IF(COUNTIFS(【データ】蓄積用!A$2:A$10000, O$5, 【データ】蓄積用!C$2:C$10000, $A157, 【データ】蓄積用!Q$2:Q$10000, 1, 【データ】蓄積用!AC$2:AC$10000, "&gt;=4.0")&gt;0, "〇", "×")))</f>
        <v/>
      </c>
      <c r="P157" t="str">
        <f>IF(OR($A157="", P$5=""), "", IF(COUNTIFS(【データ】蓄積用!A$2:A$10000, P$5, 【データ】蓄積用!C$2:C$10000, $A157, 【データ】蓄積用!D$2:D$10000, "&gt;=3000", 【データ】蓄積用!E$2:E$10000, "&gt;=1500")&gt;0, "〇", IF(COUNTIFS(【データ】蓄積用!A$2:A$10000, P$5, 【データ】蓄積用!C$2:C$10000, $A157, 【データ】蓄積用!Q$2:Q$10000, 1, 【データ】蓄積用!AC$2:AC$10000, "&gt;=4.0")&gt;0, "〇", "×")))</f>
        <v/>
      </c>
      <c r="Q157" t="str">
        <f>IF(OR($A157="", Q$5=""), "", IF(COUNTIFS(【データ】蓄積用!A$2:A$10000, Q$5, 【データ】蓄積用!C$2:C$10000, $A157, 【データ】蓄積用!D$2:D$10000, "&gt;=3000", 【データ】蓄積用!E$2:E$10000, "&gt;=1500")&gt;0, "〇", IF(COUNTIFS(【データ】蓄積用!A$2:A$10000, Q$5, 【データ】蓄積用!C$2:C$10000, $A157, 【データ】蓄積用!Q$2:Q$10000, 1, 【データ】蓄積用!AC$2:AC$10000, "&gt;=4.0")&gt;0, "〇", "×")))</f>
        <v/>
      </c>
      <c r="R157" t="str">
        <f>IF(OR($A157="", R$5=""), "", IF(COUNTIFS(【データ】蓄積用!A$2:A$10000, R$5, 【データ】蓄積用!C$2:C$10000, $A157, 【データ】蓄積用!D$2:D$10000, "&gt;=3000", 【データ】蓄積用!E$2:E$10000, "&gt;=1500")&gt;0, "〇", IF(COUNTIFS(【データ】蓄積用!A$2:A$10000, R$5, 【データ】蓄積用!C$2:C$10000, $A157, 【データ】蓄積用!Q$2:Q$10000, 1, 【データ】蓄積用!AC$2:AC$10000, "&gt;=4.0")&gt;0, "〇", "×")))</f>
        <v/>
      </c>
      <c r="S157" t="str">
        <f>IF(OR($A157="", S$5=""), "", IF(COUNTIFS(【データ】蓄積用!A$2:A$10000, S$5, 【データ】蓄積用!C$2:C$10000, $A157, 【データ】蓄積用!D$2:D$10000, "&gt;=3000", 【データ】蓄積用!E$2:E$10000, "&gt;=1500")&gt;0, "〇", IF(COUNTIFS(【データ】蓄積用!A$2:A$10000, S$5, 【データ】蓄積用!C$2:C$10000, $A157, 【データ】蓄積用!Q$2:Q$10000, 1, 【データ】蓄積用!AC$2:AC$10000, "&gt;=4.0")&gt;0, "〇", "×")))</f>
        <v/>
      </c>
      <c r="T157" t="str">
        <f>IF(OR($A157="", T$5=""), "", IF(COUNTIFS(【データ】蓄積用!A$2:A$10000, T$5, 【データ】蓄積用!C$2:C$10000, $A157, 【データ】蓄積用!D$2:D$10000, "&gt;=3000", 【データ】蓄積用!E$2:E$10000, "&gt;=1500")&gt;0, "〇", IF(COUNTIFS(【データ】蓄積用!A$2:A$10000, T$5, 【データ】蓄積用!C$2:C$10000, $A157, 【データ】蓄積用!Q$2:Q$10000, 1, 【データ】蓄積用!AC$2:AC$10000, "&gt;=4.0")&gt;0, "〇", "×")))</f>
        <v/>
      </c>
      <c r="U157" t="str">
        <f>IF(OR($A157="", U$5=""), "", IF(COUNTIFS(【データ】蓄積用!A$2:A$10000, U$5, 【データ】蓄積用!C$2:C$10000, $A157, 【データ】蓄積用!D$2:D$10000, "&gt;=3000", 【データ】蓄積用!E$2:E$10000, "&gt;=1500")&gt;0, "〇", IF(COUNTIFS(【データ】蓄積用!A$2:A$10000, U$5, 【データ】蓄積用!C$2:C$10000, $A157, 【データ】蓄積用!Q$2:Q$10000, 1, 【データ】蓄積用!AC$2:AC$10000, "&gt;=4.0")&gt;0, "〇", "×")))</f>
        <v/>
      </c>
      <c r="V157" t="str">
        <f>IF(OR($A157="", V$5=""), "", IF(COUNTIFS(【データ】蓄積用!A$2:A$10000, V$5, 【データ】蓄積用!C$2:C$10000, $A157, 【データ】蓄積用!D$2:D$10000, "&gt;=3000", 【データ】蓄積用!E$2:E$10000, "&gt;=1500")&gt;0, "〇", IF(COUNTIFS(【データ】蓄積用!A$2:A$10000, V$5, 【データ】蓄積用!C$2:C$10000, $A157, 【データ】蓄積用!Q$2:Q$10000, 1, 【データ】蓄積用!AC$2:AC$10000, "&gt;=4.0")&gt;0, "〇", "×")))</f>
        <v/>
      </c>
      <c r="W157" t="str">
        <f>IF(OR($A157="", W$5=""), "", IF(COUNTIFS(【データ】蓄積用!A$2:A$10000, W$5, 【データ】蓄積用!C$2:C$10000, $A157, 【データ】蓄積用!D$2:D$10000, "&gt;=3000", 【データ】蓄積用!E$2:E$10000, "&gt;=1500")&gt;0, "〇", IF(COUNTIFS(【データ】蓄積用!A$2:A$10000, W$5, 【データ】蓄積用!C$2:C$10000, $A157, 【データ】蓄積用!Q$2:Q$10000, 1, 【データ】蓄積用!AC$2:AC$10000, "&gt;=4.0")&gt;0, "〇", "×")))</f>
        <v/>
      </c>
      <c r="X157" t="str">
        <f>IF(OR($A157="", X$5=""), "", IF(COUNTIFS(【データ】蓄積用!A$2:A$10000, X$5, 【データ】蓄積用!C$2:C$10000, $A157, 【データ】蓄積用!D$2:D$10000, "&gt;=3000", 【データ】蓄積用!E$2:E$10000, "&gt;=1500")&gt;0, "〇", IF(COUNTIFS(【データ】蓄積用!A$2:A$10000, X$5, 【データ】蓄積用!C$2:C$10000, $A157, 【データ】蓄積用!Q$2:Q$10000, 1, 【データ】蓄積用!AC$2:AC$10000, "&gt;=4.0")&gt;0, "〇", "×")))</f>
        <v/>
      </c>
      <c r="Y157" t="str">
        <f>IF(OR($A157="", Y$5=""), "", IF(COUNTIFS(【データ】蓄積用!A$2:A$10000, Y$5, 【データ】蓄積用!C$2:C$10000, $A157, 【データ】蓄積用!D$2:D$10000, "&gt;=3000", 【データ】蓄積用!E$2:E$10000, "&gt;=1500")&gt;0, "〇", IF(COUNTIFS(【データ】蓄積用!A$2:A$10000, Y$5, 【データ】蓄積用!C$2:C$10000, $A157, 【データ】蓄積用!Q$2:Q$10000, 1, 【データ】蓄積用!AC$2:AC$10000, "&gt;=4.0")&gt;0, "〇", "×")))</f>
        <v/>
      </c>
      <c r="Z157" t="str">
        <f>IF(OR($A157="", Z$5=""), "", IF(COUNTIFS(【データ】蓄積用!A$2:A$10000, Z$5, 【データ】蓄積用!C$2:C$10000, $A157, 【データ】蓄積用!D$2:D$10000, "&gt;=3000", 【データ】蓄積用!E$2:E$10000, "&gt;=1500")&gt;0, "〇", IF(COUNTIFS(【データ】蓄積用!A$2:A$10000, Z$5, 【データ】蓄積用!C$2:C$10000, $A157, 【データ】蓄積用!Q$2:Q$10000, 1, 【データ】蓄積用!AC$2:AC$10000, "&gt;=4.0")&gt;0, "〇", "×")))</f>
        <v/>
      </c>
      <c r="AA157" t="str">
        <f>IF(OR($A157="", AA$5=""), "", IF(COUNTIFS(【データ】蓄積用!A$2:A$10000, AA$5, 【データ】蓄積用!C$2:C$10000, $A157, 【データ】蓄積用!D$2:D$10000, "&gt;=3000", 【データ】蓄積用!E$2:E$10000, "&gt;=1500")&gt;0, "〇", IF(COUNTIFS(【データ】蓄積用!A$2:A$10000, AA$5, 【データ】蓄積用!C$2:C$10000, $A157, 【データ】蓄積用!Q$2:Q$10000, 1, 【データ】蓄積用!AC$2:AC$10000, "&gt;=4.0")&gt;0, "〇", "×")))</f>
        <v/>
      </c>
      <c r="AB157" t="str">
        <f>IF(OR($A157="", AB$5=""), "", IF(COUNTIFS(【データ】蓄積用!A$2:A$10000, AB$5, 【データ】蓄積用!C$2:C$10000, $A157, 【データ】蓄積用!D$2:D$10000, "&gt;=3000", 【データ】蓄積用!E$2:E$10000, "&gt;=1500")&gt;0, "〇", IF(COUNTIFS(【データ】蓄積用!A$2:A$10000, AB$5, 【データ】蓄積用!C$2:C$10000, $A157, 【データ】蓄積用!Q$2:Q$10000, 1, 【データ】蓄積用!AC$2:AC$10000, "&gt;=4.0")&gt;0, "〇", "×")))</f>
        <v/>
      </c>
      <c r="AC157" t="str">
        <f>IF(OR($A157="", AC$5=""), "", IF(COUNTIFS(【データ】蓄積用!A$2:A$10000, AC$5, 【データ】蓄積用!C$2:C$10000, $A157, 【データ】蓄積用!D$2:D$10000, "&gt;=3000", 【データ】蓄積用!E$2:E$10000, "&gt;=1500")&gt;0, "〇", IF(COUNTIFS(【データ】蓄積用!A$2:A$10000, AC$5, 【データ】蓄積用!C$2:C$10000, $A157, 【データ】蓄積用!Q$2:Q$10000, 1, 【データ】蓄積用!AC$2:AC$10000, "&gt;=4.0")&gt;0, "〇", "×")))</f>
        <v/>
      </c>
      <c r="AD157" t="str">
        <f>IF(OR($A157="", AD$5=""), "", IF(COUNTIFS(【データ】蓄積用!A$2:A$10000, AD$5, 【データ】蓄積用!C$2:C$10000, $A157, 【データ】蓄積用!D$2:D$10000, "&gt;=3000", 【データ】蓄積用!E$2:E$10000, "&gt;=1500")&gt;0, "〇", IF(COUNTIFS(【データ】蓄積用!A$2:A$10000, AD$5, 【データ】蓄積用!C$2:C$10000, $A157, 【データ】蓄積用!Q$2:Q$10000, 1, 【データ】蓄積用!AC$2:AC$10000, "&gt;=4.0")&gt;0, "〇", "×")))</f>
        <v/>
      </c>
      <c r="AE157" t="str">
        <f>IF(OR($A157="", AE$5=""), "", IF(COUNTIFS(【データ】蓄積用!A$2:A$10000, AE$5, 【データ】蓄積用!C$2:C$10000, $A157, 【データ】蓄積用!D$2:D$10000, "&gt;=3000", 【データ】蓄積用!E$2:E$10000, "&gt;=1500")&gt;0, "〇", IF(COUNTIFS(【データ】蓄積用!A$2:A$10000, AE$5, 【データ】蓄積用!C$2:C$10000, $A157, 【データ】蓄積用!Q$2:Q$10000, 1, 【データ】蓄積用!AC$2:AC$10000, "&gt;=4.0")&gt;0, "〇", "×")))</f>
        <v/>
      </c>
      <c r="AF157" t="str">
        <f>IF(OR($A157="", AF$5=""), "", IF(COUNTIFS(【データ】蓄積用!A$2:A$10000, AF$5, 【データ】蓄積用!C$2:C$10000, $A157, 【データ】蓄積用!D$2:D$10000, "&gt;=3000", 【データ】蓄積用!E$2:E$10000, "&gt;=1500")&gt;0, "〇", IF(COUNTIFS(【データ】蓄積用!A$2:A$10000, AF$5, 【データ】蓄積用!C$2:C$10000, $A157, 【データ】蓄積用!Q$2:Q$10000, 1, 【データ】蓄積用!AC$2:AC$10000, "&gt;=4.0")&gt;0, "〇", "×")))</f>
        <v/>
      </c>
      <c r="AG157" t="str">
        <f>IF(OR($A157="", AG$5=""), "", IF(COUNTIFS(【データ】蓄積用!A$2:A$10000, AG$5, 【データ】蓄積用!C$2:C$10000, $A157, 【データ】蓄積用!D$2:D$10000, "&gt;=3000", 【データ】蓄積用!E$2:E$10000, "&gt;=1500")&gt;0, "〇", IF(COUNTIFS(【データ】蓄積用!A$2:A$10000, AG$5, 【データ】蓄積用!C$2:C$10000, $A157, 【データ】蓄積用!Q$2:Q$10000, 1, 【データ】蓄積用!AC$2:AC$10000, "&gt;=4.0")&gt;0, "〇", "×")))</f>
        <v/>
      </c>
      <c r="AH157" t="str">
        <f>IF(OR($A157="", AH$5=""), "", IF(COUNTIFS(【データ】蓄積用!A$2:A$10000, AH$5, 【データ】蓄積用!C$2:C$10000, $A157, 【データ】蓄積用!D$2:D$10000, "&gt;=3000", 【データ】蓄積用!E$2:E$10000, "&gt;=1500")&gt;0, "〇", IF(COUNTIFS(【データ】蓄積用!A$2:A$10000, AH$5, 【データ】蓄積用!C$2:C$10000, $A157, 【データ】蓄積用!Q$2:Q$10000, 1, 【データ】蓄積用!AC$2:AC$10000, "&gt;=4.0")&gt;0, "〇", "×")))</f>
        <v/>
      </c>
      <c r="AI157" t="str">
        <f>IF(OR($A157="", AI$5=""), "", IF(COUNTIFS(【データ】蓄積用!A$2:A$10000, AI$5, 【データ】蓄積用!C$2:C$10000, $A157, 【データ】蓄積用!D$2:D$10000, "&gt;=3000", 【データ】蓄積用!E$2:E$10000, "&gt;=1500")&gt;0, "〇", IF(COUNTIFS(【データ】蓄積用!A$2:A$10000, AI$5, 【データ】蓄積用!C$2:C$10000, $A157, 【データ】蓄積用!Q$2:Q$10000, 1, 【データ】蓄積用!AC$2:AC$10000, "&gt;=4.0")&gt;0, "〇", "×")))</f>
        <v/>
      </c>
      <c r="AJ157" t="str">
        <f>IF(OR($A157="", AJ$5=""), "", IF(COUNTIFS(【データ】蓄積用!A$2:A$10000, AJ$5, 【データ】蓄積用!C$2:C$10000, $A157, 【データ】蓄積用!D$2:D$10000, "&gt;=3000", 【データ】蓄積用!E$2:E$10000, "&gt;=1500")&gt;0, "〇", IF(COUNTIFS(【データ】蓄積用!A$2:A$10000, AJ$5, 【データ】蓄積用!C$2:C$10000, $A157, 【データ】蓄積用!Q$2:Q$10000, 1, 【データ】蓄積用!AC$2:AC$10000, "&gt;=4.0")&gt;0, "〇", "×")))</f>
        <v/>
      </c>
      <c r="AK157" t="str">
        <f>IF(OR($A157="", AK$5=""), "", IF(COUNTIFS(【データ】蓄積用!A$2:A$10000, AK$5, 【データ】蓄積用!C$2:C$10000, $A157, 【データ】蓄積用!D$2:D$10000, "&gt;=3000", 【データ】蓄積用!E$2:E$10000, "&gt;=1500")&gt;0, "〇", IF(COUNTIFS(【データ】蓄積用!A$2:A$10000, AK$5, 【データ】蓄積用!C$2:C$10000, $A157, 【データ】蓄積用!Q$2:Q$10000, 1, 【データ】蓄積用!AC$2:AC$10000, "&gt;=4.0")&gt;0, "〇", "×")))</f>
        <v/>
      </c>
      <c r="AL157" t="str">
        <f>IF(OR($A157="", AL$5=""), "", IF(COUNTIFS(【データ】蓄積用!A$2:A$10000, AL$5, 【データ】蓄積用!C$2:C$10000, $A157, 【データ】蓄積用!D$2:D$10000, "&gt;=3000", 【データ】蓄積用!E$2:E$10000, "&gt;=1500")&gt;0, "〇", IF(COUNTIFS(【データ】蓄積用!A$2:A$10000, AL$5, 【データ】蓄積用!C$2:C$10000, $A157, 【データ】蓄積用!Q$2:Q$10000, 1, 【データ】蓄積用!AC$2:AC$10000, "&gt;=4.0")&gt;0, "〇", "×")))</f>
        <v/>
      </c>
      <c r="AM157" t="str">
        <f>IF(OR($A157="", AM$5=""), "", IF(COUNTIFS(【データ】蓄積用!A$2:A$10000, AM$5, 【データ】蓄積用!C$2:C$10000, $A157, 【データ】蓄積用!D$2:D$10000, "&gt;=3000", 【データ】蓄積用!E$2:E$10000, "&gt;=1500")&gt;0, "〇", IF(COUNTIFS(【データ】蓄積用!A$2:A$10000, AM$5, 【データ】蓄積用!C$2:C$10000, $A157, 【データ】蓄積用!Q$2:Q$10000, 1, 【データ】蓄積用!AC$2:AC$10000, "&gt;=4.0")&gt;0, "〇", "×")))</f>
        <v/>
      </c>
      <c r="AN157" t="str">
        <f>IF(OR($A157="", AN$5=""), "", IF(COUNTIFS(【データ】蓄積用!A$2:A$10000, AN$5, 【データ】蓄積用!C$2:C$10000, $A157, 【データ】蓄積用!D$2:D$10000, "&gt;=3000", 【データ】蓄積用!E$2:E$10000, "&gt;=1500")&gt;0, "〇", IF(COUNTIFS(【データ】蓄積用!A$2:A$10000, AN$5, 【データ】蓄積用!C$2:C$10000, $A157, 【データ】蓄積用!Q$2:Q$10000, 1, 【データ】蓄積用!AC$2:AC$10000, "&gt;=4.0")&gt;0, "〇", "×")))</f>
        <v/>
      </c>
      <c r="AO157" t="str">
        <f>IF(OR($A157="", AO$5=""), "", IF(COUNTIFS(【データ】蓄積用!A$2:A$10000, AO$5, 【データ】蓄積用!C$2:C$10000, $A157, 【データ】蓄積用!D$2:D$10000, "&gt;=3000", 【データ】蓄積用!E$2:E$10000, "&gt;=1500")&gt;0, "〇", IF(COUNTIFS(【データ】蓄積用!A$2:A$10000, AO$5, 【データ】蓄積用!C$2:C$10000, $A157, 【データ】蓄積用!Q$2:Q$10000, 1, 【データ】蓄積用!AC$2:AC$10000, "&gt;=4.0")&gt;0, "〇", "×")))</f>
        <v/>
      </c>
      <c r="AP157" t="str">
        <f>IF(OR($A157="", AP$5=""), "", IF(COUNTIFS(【データ】蓄積用!A$2:A$10000, AP$5, 【データ】蓄積用!C$2:C$10000, $A157, 【データ】蓄積用!D$2:D$10000, "&gt;=3000", 【データ】蓄積用!E$2:E$10000, "&gt;=1500")&gt;0, "〇", IF(COUNTIFS(【データ】蓄積用!A$2:A$10000, AP$5, 【データ】蓄積用!C$2:C$10000, $A157, 【データ】蓄積用!Q$2:Q$10000, 1, 【データ】蓄積用!AC$2:AC$10000, "&gt;=4.0")&gt;0, "〇", "×")))</f>
        <v/>
      </c>
      <c r="AQ157" t="str">
        <f>IF(OR($A157="", AQ$5=""), "", IF(COUNTIFS(【データ】蓄積用!A$2:A$10000, AQ$5, 【データ】蓄積用!C$2:C$10000, $A157, 【データ】蓄積用!D$2:D$10000, "&gt;=3000", 【データ】蓄積用!E$2:E$10000, "&gt;=1500")&gt;0, "〇", IF(COUNTIFS(【データ】蓄積用!A$2:A$10000, AQ$5, 【データ】蓄積用!C$2:C$10000, $A157, 【データ】蓄積用!Q$2:Q$10000, 1, 【データ】蓄積用!AC$2:AC$10000, "&gt;=4.0")&gt;0, "〇", "×")))</f>
        <v/>
      </c>
      <c r="AR157" t="str">
        <f>IF(OR($A157="", AR$5=""), "", IF(COUNTIFS(【データ】蓄積用!A$2:A$10000, AR$5, 【データ】蓄積用!C$2:C$10000, $A157, 【データ】蓄積用!D$2:D$10000, "&gt;=3000", 【データ】蓄積用!E$2:E$10000, "&gt;=1500")&gt;0, "〇", IF(COUNTIFS(【データ】蓄積用!A$2:A$10000, AR$5, 【データ】蓄積用!C$2:C$10000, $A157, 【データ】蓄積用!Q$2:Q$10000, 1, 【データ】蓄積用!AC$2:AC$10000, "&gt;=4.0")&gt;0, "〇", "×")))</f>
        <v/>
      </c>
      <c r="AS157" t="str">
        <f>IF(OR($A157="", AS$5=""), "", IF(COUNTIFS(【データ】蓄積用!A$2:A$10000, AS$5, 【データ】蓄積用!C$2:C$10000, $A157, 【データ】蓄積用!D$2:D$10000, "&gt;=3000", 【データ】蓄積用!E$2:E$10000, "&gt;=1500")&gt;0, "〇", IF(COUNTIFS(【データ】蓄積用!A$2:A$10000, AS$5, 【データ】蓄積用!C$2:C$10000, $A157, 【データ】蓄積用!Q$2:Q$10000, 1, 【データ】蓄積用!AC$2:AC$10000, "&gt;=4.0")&gt;0, "〇", "×")))</f>
        <v/>
      </c>
      <c r="AT157" t="str">
        <f>IF(OR($A157="", AT$5=""), "", IF(COUNTIFS(【データ】蓄積用!A$2:A$10000, AT$5, 【データ】蓄積用!C$2:C$10000, $A157, 【データ】蓄積用!D$2:D$10000, "&gt;=3000", 【データ】蓄積用!E$2:E$10000, "&gt;=1500")&gt;0, "〇", IF(COUNTIFS(【データ】蓄積用!A$2:A$10000, AT$5, 【データ】蓄積用!C$2:C$10000, $A157, 【データ】蓄積用!Q$2:Q$10000, 1, 【データ】蓄積用!AC$2:AC$10000, "&gt;=4.0")&gt;0, "〇", "×")))</f>
        <v/>
      </c>
      <c r="AU157" t="str">
        <f>IF(OR($A157="", AU$5=""), "", IF(COUNTIFS(【データ】蓄積用!A$2:A$10000, AU$5, 【データ】蓄積用!C$2:C$10000, $A157, 【データ】蓄積用!D$2:D$10000, "&gt;=3000", 【データ】蓄積用!E$2:E$10000, "&gt;=1500")&gt;0, "〇", IF(COUNTIFS(【データ】蓄積用!A$2:A$10000, AU$5, 【データ】蓄積用!C$2:C$10000, $A157, 【データ】蓄積用!Q$2:Q$10000, 1, 【データ】蓄積用!AC$2:AC$10000, "&gt;=4.0")&gt;0, "〇", "×")))</f>
        <v/>
      </c>
      <c r="AV157" t="str">
        <f>IF(OR($A157="", AV$5=""), "", IF(COUNTIFS(【データ】蓄積用!A$2:A$10000, AV$5, 【データ】蓄積用!C$2:C$10000, $A157, 【データ】蓄積用!D$2:D$10000, "&gt;=3000", 【データ】蓄積用!E$2:E$10000, "&gt;=1500")&gt;0, "〇", IF(COUNTIFS(【データ】蓄積用!A$2:A$10000, AV$5, 【データ】蓄積用!C$2:C$10000, $A157, 【データ】蓄積用!Q$2:Q$10000, 1, 【データ】蓄積用!AC$2:AC$10000, "&gt;=4.0")&gt;0, "〇", "×")))</f>
        <v/>
      </c>
      <c r="AW157" t="str">
        <f>IF(OR($A157="", AW$5=""), "", IF(COUNTIFS(【データ】蓄積用!A$2:A$10000, AW$5, 【データ】蓄積用!C$2:C$10000, $A157, 【データ】蓄積用!D$2:D$10000, "&gt;=3000", 【データ】蓄積用!E$2:E$10000, "&gt;=1500")&gt;0, "〇", IF(COUNTIFS(【データ】蓄積用!A$2:A$10000, AW$5, 【データ】蓄積用!C$2:C$10000, $A157, 【データ】蓄積用!Q$2:Q$10000, 1, 【データ】蓄積用!AC$2:AC$10000, "&gt;=4.0")&gt;0, "〇", "×")))</f>
        <v/>
      </c>
      <c r="AX157" t="str">
        <f>IF(OR($A157="", AX$5=""), "", IF(COUNTIFS(【データ】蓄積用!A$2:A$10000, AX$5, 【データ】蓄積用!C$2:C$10000, $A157, 【データ】蓄積用!D$2:D$10000, "&gt;=3000", 【データ】蓄積用!E$2:E$10000, "&gt;=1500")&gt;0, "〇", IF(COUNTIFS(【データ】蓄積用!A$2:A$10000, AX$5, 【データ】蓄積用!C$2:C$10000, $A157, 【データ】蓄積用!Q$2:Q$10000, 1, 【データ】蓄積用!AC$2:AC$10000, "&gt;=4.0")&gt;0, "〇", "×")))</f>
        <v/>
      </c>
      <c r="AY157" t="str">
        <f>IF(OR($A157="", AY$5=""), "", IF(COUNTIFS(【データ】蓄積用!A$2:A$10000, AY$5, 【データ】蓄積用!C$2:C$10000, $A157, 【データ】蓄積用!D$2:D$10000, "&gt;=3000", 【データ】蓄積用!E$2:E$10000, "&gt;=1500")&gt;0, "〇", IF(COUNTIFS(【データ】蓄積用!A$2:A$10000, AY$5, 【データ】蓄積用!C$2:C$10000, $A157, 【データ】蓄積用!Q$2:Q$10000, 1, 【データ】蓄積用!AC$2:AC$10000, "&gt;=4.0")&gt;0, "〇", "×")))</f>
        <v/>
      </c>
    </row>
    <row r="158" spans="2:51">
      <c r="B158" t="str">
        <f>IF(OR($A158="", B$5=""), "", IF(COUNTIFS(【データ】蓄積用!A$2:A$10000, B$5, 【データ】蓄積用!C$2:C$10000, $A158, 【データ】蓄積用!D$2:D$10000, "&gt;=3000", 【データ】蓄積用!E$2:E$10000, "&gt;=1500")&gt;0, "〇", IF(COUNTIFS(【データ】蓄積用!A$2:A$10000, B$5, 【データ】蓄積用!C$2:C$10000, $A158, 【データ】蓄積用!Q$2:Q$10000, 1, 【データ】蓄積用!AC$2:AC$10000, "&gt;=4.0")&gt;0, "〇", "×")))</f>
        <v/>
      </c>
      <c r="C158" t="str">
        <f>IF(OR($A158="", C$5=""), "", IF(COUNTIFS(【データ】蓄積用!A$2:A$10000, C$5, 【データ】蓄積用!C$2:C$10000, $A158, 【データ】蓄積用!D$2:D$10000, "&gt;=3000", 【データ】蓄積用!E$2:E$10000, "&gt;=1500")&gt;0, "〇", IF(COUNTIFS(【データ】蓄積用!A$2:A$10000, C$5, 【データ】蓄積用!C$2:C$10000, $A158, 【データ】蓄積用!Q$2:Q$10000, 1, 【データ】蓄積用!AC$2:AC$10000, "&gt;=4.0")&gt;0, "〇", "×")))</f>
        <v/>
      </c>
      <c r="D158" t="str">
        <f>IF(OR($A158="", D$5=""), "", IF(COUNTIFS(【データ】蓄積用!A$2:A$10000, D$5, 【データ】蓄積用!C$2:C$10000, $A158, 【データ】蓄積用!D$2:D$10000, "&gt;=3000", 【データ】蓄積用!E$2:E$10000, "&gt;=1500")&gt;0, "〇", IF(COUNTIFS(【データ】蓄積用!A$2:A$10000, D$5, 【データ】蓄積用!C$2:C$10000, $A158, 【データ】蓄積用!Q$2:Q$10000, 1, 【データ】蓄積用!AC$2:AC$10000, "&gt;=4.0")&gt;0, "〇", "×")))</f>
        <v/>
      </c>
      <c r="E158" t="str">
        <f>IF(OR($A158="", E$5=""), "", IF(COUNTIFS(【データ】蓄積用!A$2:A$10000, E$5, 【データ】蓄積用!C$2:C$10000, $A158, 【データ】蓄積用!D$2:D$10000, "&gt;=3000", 【データ】蓄積用!E$2:E$10000, "&gt;=1500")&gt;0, "〇", IF(COUNTIFS(【データ】蓄積用!A$2:A$10000, E$5, 【データ】蓄積用!C$2:C$10000, $A158, 【データ】蓄積用!Q$2:Q$10000, 1, 【データ】蓄積用!AC$2:AC$10000, "&gt;=4.0")&gt;0, "〇", "×")))</f>
        <v/>
      </c>
      <c r="F158" t="str">
        <f>IF(OR($A158="", F$5=""), "", IF(COUNTIFS(【データ】蓄積用!A$2:A$10000, F$5, 【データ】蓄積用!C$2:C$10000, $A158, 【データ】蓄積用!D$2:D$10000, "&gt;=3000", 【データ】蓄積用!E$2:E$10000, "&gt;=1500")&gt;0, "〇", IF(COUNTIFS(【データ】蓄積用!A$2:A$10000, F$5, 【データ】蓄積用!C$2:C$10000, $A158, 【データ】蓄積用!Q$2:Q$10000, 1, 【データ】蓄積用!AC$2:AC$10000, "&gt;=4.0")&gt;0, "〇", "×")))</f>
        <v/>
      </c>
      <c r="G158" t="str">
        <f>IF(OR($A158="", G$5=""), "", IF(COUNTIFS(【データ】蓄積用!A$2:A$10000, G$5, 【データ】蓄積用!C$2:C$10000, $A158, 【データ】蓄積用!D$2:D$10000, "&gt;=3000", 【データ】蓄積用!E$2:E$10000, "&gt;=1500")&gt;0, "〇", IF(COUNTIFS(【データ】蓄積用!A$2:A$10000, G$5, 【データ】蓄積用!C$2:C$10000, $A158, 【データ】蓄積用!Q$2:Q$10000, 1, 【データ】蓄積用!AC$2:AC$10000, "&gt;=4.0")&gt;0, "〇", "×")))</f>
        <v/>
      </c>
      <c r="H158" t="str">
        <f>IF(OR($A158="", H$5=""), "", IF(COUNTIFS(【データ】蓄積用!A$2:A$10000, H$5, 【データ】蓄積用!C$2:C$10000, $A158, 【データ】蓄積用!D$2:D$10000, "&gt;=3000", 【データ】蓄積用!E$2:E$10000, "&gt;=1500")&gt;0, "〇", IF(COUNTIFS(【データ】蓄積用!A$2:A$10000, H$5, 【データ】蓄積用!C$2:C$10000, $A158, 【データ】蓄積用!Q$2:Q$10000, 1, 【データ】蓄積用!AC$2:AC$10000, "&gt;=4.0")&gt;0, "〇", "×")))</f>
        <v/>
      </c>
      <c r="I158" t="str">
        <f>IF(OR($A158="", I$5=""), "", IF(COUNTIFS(【データ】蓄積用!A$2:A$10000, I$5, 【データ】蓄積用!C$2:C$10000, $A158, 【データ】蓄積用!D$2:D$10000, "&gt;=3000", 【データ】蓄積用!E$2:E$10000, "&gt;=1500")&gt;0, "〇", IF(COUNTIFS(【データ】蓄積用!A$2:A$10000, I$5, 【データ】蓄積用!C$2:C$10000, $A158, 【データ】蓄積用!Q$2:Q$10000, 1, 【データ】蓄積用!AC$2:AC$10000, "&gt;=4.0")&gt;0, "〇", "×")))</f>
        <v/>
      </c>
      <c r="J158" t="str">
        <f>IF(OR($A158="", J$5=""), "", IF(COUNTIFS(【データ】蓄積用!A$2:A$10000, J$5, 【データ】蓄積用!C$2:C$10000, $A158, 【データ】蓄積用!D$2:D$10000, "&gt;=3000", 【データ】蓄積用!E$2:E$10000, "&gt;=1500")&gt;0, "〇", IF(COUNTIFS(【データ】蓄積用!A$2:A$10000, J$5, 【データ】蓄積用!C$2:C$10000, $A158, 【データ】蓄積用!Q$2:Q$10000, 1, 【データ】蓄積用!AC$2:AC$10000, "&gt;=4.0")&gt;0, "〇", "×")))</f>
        <v/>
      </c>
      <c r="K158" t="str">
        <f>IF(OR($A158="", K$5=""), "", IF(COUNTIFS(【データ】蓄積用!A$2:A$10000, K$5, 【データ】蓄積用!C$2:C$10000, $A158, 【データ】蓄積用!D$2:D$10000, "&gt;=3000", 【データ】蓄積用!E$2:E$10000, "&gt;=1500")&gt;0, "〇", IF(COUNTIFS(【データ】蓄積用!A$2:A$10000, K$5, 【データ】蓄積用!C$2:C$10000, $A158, 【データ】蓄積用!Q$2:Q$10000, 1, 【データ】蓄積用!AC$2:AC$10000, "&gt;=4.0")&gt;0, "〇", "×")))</f>
        <v/>
      </c>
      <c r="L158" t="str">
        <f>IF(OR($A158="", L$5=""), "", IF(COUNTIFS(【データ】蓄積用!A$2:A$10000, L$5, 【データ】蓄積用!C$2:C$10000, $A158, 【データ】蓄積用!D$2:D$10000, "&gt;=3000", 【データ】蓄積用!E$2:E$10000, "&gt;=1500")&gt;0, "〇", IF(COUNTIFS(【データ】蓄積用!A$2:A$10000, L$5, 【データ】蓄積用!C$2:C$10000, $A158, 【データ】蓄積用!Q$2:Q$10000, 1, 【データ】蓄積用!AC$2:AC$10000, "&gt;=4.0")&gt;0, "〇", "×")))</f>
        <v/>
      </c>
      <c r="M158" t="str">
        <f>IF(OR($A158="", M$5=""), "", IF(COUNTIFS(【データ】蓄積用!A$2:A$10000, M$5, 【データ】蓄積用!C$2:C$10000, $A158, 【データ】蓄積用!D$2:D$10000, "&gt;=3000", 【データ】蓄積用!E$2:E$10000, "&gt;=1500")&gt;0, "〇", IF(COUNTIFS(【データ】蓄積用!A$2:A$10000, M$5, 【データ】蓄積用!C$2:C$10000, $A158, 【データ】蓄積用!Q$2:Q$10000, 1, 【データ】蓄積用!AC$2:AC$10000, "&gt;=4.0")&gt;0, "〇", "×")))</f>
        <v/>
      </c>
      <c r="N158" t="str">
        <f>IF(OR($A158="", N$5=""), "", IF(COUNTIFS(【データ】蓄積用!A$2:A$10000, N$5, 【データ】蓄積用!C$2:C$10000, $A158, 【データ】蓄積用!D$2:D$10000, "&gt;=3000", 【データ】蓄積用!E$2:E$10000, "&gt;=1500")&gt;0, "〇", IF(COUNTIFS(【データ】蓄積用!A$2:A$10000, N$5, 【データ】蓄積用!C$2:C$10000, $A158, 【データ】蓄積用!Q$2:Q$10000, 1, 【データ】蓄積用!AC$2:AC$10000, "&gt;=4.0")&gt;0, "〇", "×")))</f>
        <v/>
      </c>
      <c r="O158" t="str">
        <f>IF(OR($A158="", O$5=""), "", IF(COUNTIFS(【データ】蓄積用!A$2:A$10000, O$5, 【データ】蓄積用!C$2:C$10000, $A158, 【データ】蓄積用!D$2:D$10000, "&gt;=3000", 【データ】蓄積用!E$2:E$10000, "&gt;=1500")&gt;0, "〇", IF(COUNTIFS(【データ】蓄積用!A$2:A$10000, O$5, 【データ】蓄積用!C$2:C$10000, $A158, 【データ】蓄積用!Q$2:Q$10000, 1, 【データ】蓄積用!AC$2:AC$10000, "&gt;=4.0")&gt;0, "〇", "×")))</f>
        <v/>
      </c>
      <c r="P158" t="str">
        <f>IF(OR($A158="", P$5=""), "", IF(COUNTIFS(【データ】蓄積用!A$2:A$10000, P$5, 【データ】蓄積用!C$2:C$10000, $A158, 【データ】蓄積用!D$2:D$10000, "&gt;=3000", 【データ】蓄積用!E$2:E$10000, "&gt;=1500")&gt;0, "〇", IF(COUNTIFS(【データ】蓄積用!A$2:A$10000, P$5, 【データ】蓄積用!C$2:C$10000, $A158, 【データ】蓄積用!Q$2:Q$10000, 1, 【データ】蓄積用!AC$2:AC$10000, "&gt;=4.0")&gt;0, "〇", "×")))</f>
        <v/>
      </c>
      <c r="Q158" t="str">
        <f>IF(OR($A158="", Q$5=""), "", IF(COUNTIFS(【データ】蓄積用!A$2:A$10000, Q$5, 【データ】蓄積用!C$2:C$10000, $A158, 【データ】蓄積用!D$2:D$10000, "&gt;=3000", 【データ】蓄積用!E$2:E$10000, "&gt;=1500")&gt;0, "〇", IF(COUNTIFS(【データ】蓄積用!A$2:A$10000, Q$5, 【データ】蓄積用!C$2:C$10000, $A158, 【データ】蓄積用!Q$2:Q$10000, 1, 【データ】蓄積用!AC$2:AC$10000, "&gt;=4.0")&gt;0, "〇", "×")))</f>
        <v/>
      </c>
      <c r="R158" t="str">
        <f>IF(OR($A158="", R$5=""), "", IF(COUNTIFS(【データ】蓄積用!A$2:A$10000, R$5, 【データ】蓄積用!C$2:C$10000, $A158, 【データ】蓄積用!D$2:D$10000, "&gt;=3000", 【データ】蓄積用!E$2:E$10000, "&gt;=1500")&gt;0, "〇", IF(COUNTIFS(【データ】蓄積用!A$2:A$10000, R$5, 【データ】蓄積用!C$2:C$10000, $A158, 【データ】蓄積用!Q$2:Q$10000, 1, 【データ】蓄積用!AC$2:AC$10000, "&gt;=4.0")&gt;0, "〇", "×")))</f>
        <v/>
      </c>
      <c r="S158" t="str">
        <f>IF(OR($A158="", S$5=""), "", IF(COUNTIFS(【データ】蓄積用!A$2:A$10000, S$5, 【データ】蓄積用!C$2:C$10000, $A158, 【データ】蓄積用!D$2:D$10000, "&gt;=3000", 【データ】蓄積用!E$2:E$10000, "&gt;=1500")&gt;0, "〇", IF(COUNTIFS(【データ】蓄積用!A$2:A$10000, S$5, 【データ】蓄積用!C$2:C$10000, $A158, 【データ】蓄積用!Q$2:Q$10000, 1, 【データ】蓄積用!AC$2:AC$10000, "&gt;=4.0")&gt;0, "〇", "×")))</f>
        <v/>
      </c>
      <c r="T158" t="str">
        <f>IF(OR($A158="", T$5=""), "", IF(COUNTIFS(【データ】蓄積用!A$2:A$10000, T$5, 【データ】蓄積用!C$2:C$10000, $A158, 【データ】蓄積用!D$2:D$10000, "&gt;=3000", 【データ】蓄積用!E$2:E$10000, "&gt;=1500")&gt;0, "〇", IF(COUNTIFS(【データ】蓄積用!A$2:A$10000, T$5, 【データ】蓄積用!C$2:C$10000, $A158, 【データ】蓄積用!Q$2:Q$10000, 1, 【データ】蓄積用!AC$2:AC$10000, "&gt;=4.0")&gt;0, "〇", "×")))</f>
        <v/>
      </c>
      <c r="U158" t="str">
        <f>IF(OR($A158="", U$5=""), "", IF(COUNTIFS(【データ】蓄積用!A$2:A$10000, U$5, 【データ】蓄積用!C$2:C$10000, $A158, 【データ】蓄積用!D$2:D$10000, "&gt;=3000", 【データ】蓄積用!E$2:E$10000, "&gt;=1500")&gt;0, "〇", IF(COUNTIFS(【データ】蓄積用!A$2:A$10000, U$5, 【データ】蓄積用!C$2:C$10000, $A158, 【データ】蓄積用!Q$2:Q$10000, 1, 【データ】蓄積用!AC$2:AC$10000, "&gt;=4.0")&gt;0, "〇", "×")))</f>
        <v/>
      </c>
      <c r="V158" t="str">
        <f>IF(OR($A158="", V$5=""), "", IF(COUNTIFS(【データ】蓄積用!A$2:A$10000, V$5, 【データ】蓄積用!C$2:C$10000, $A158, 【データ】蓄積用!D$2:D$10000, "&gt;=3000", 【データ】蓄積用!E$2:E$10000, "&gt;=1500")&gt;0, "〇", IF(COUNTIFS(【データ】蓄積用!A$2:A$10000, V$5, 【データ】蓄積用!C$2:C$10000, $A158, 【データ】蓄積用!Q$2:Q$10000, 1, 【データ】蓄積用!AC$2:AC$10000, "&gt;=4.0")&gt;0, "〇", "×")))</f>
        <v/>
      </c>
      <c r="W158" t="str">
        <f>IF(OR($A158="", W$5=""), "", IF(COUNTIFS(【データ】蓄積用!A$2:A$10000, W$5, 【データ】蓄積用!C$2:C$10000, $A158, 【データ】蓄積用!D$2:D$10000, "&gt;=3000", 【データ】蓄積用!E$2:E$10000, "&gt;=1500")&gt;0, "〇", IF(COUNTIFS(【データ】蓄積用!A$2:A$10000, W$5, 【データ】蓄積用!C$2:C$10000, $A158, 【データ】蓄積用!Q$2:Q$10000, 1, 【データ】蓄積用!AC$2:AC$10000, "&gt;=4.0")&gt;0, "〇", "×")))</f>
        <v/>
      </c>
      <c r="X158" t="str">
        <f>IF(OR($A158="", X$5=""), "", IF(COUNTIFS(【データ】蓄積用!A$2:A$10000, X$5, 【データ】蓄積用!C$2:C$10000, $A158, 【データ】蓄積用!D$2:D$10000, "&gt;=3000", 【データ】蓄積用!E$2:E$10000, "&gt;=1500")&gt;0, "〇", IF(COUNTIFS(【データ】蓄積用!A$2:A$10000, X$5, 【データ】蓄積用!C$2:C$10000, $A158, 【データ】蓄積用!Q$2:Q$10000, 1, 【データ】蓄積用!AC$2:AC$10000, "&gt;=4.0")&gt;0, "〇", "×")))</f>
        <v/>
      </c>
      <c r="Y158" t="str">
        <f>IF(OR($A158="", Y$5=""), "", IF(COUNTIFS(【データ】蓄積用!A$2:A$10000, Y$5, 【データ】蓄積用!C$2:C$10000, $A158, 【データ】蓄積用!D$2:D$10000, "&gt;=3000", 【データ】蓄積用!E$2:E$10000, "&gt;=1500")&gt;0, "〇", IF(COUNTIFS(【データ】蓄積用!A$2:A$10000, Y$5, 【データ】蓄積用!C$2:C$10000, $A158, 【データ】蓄積用!Q$2:Q$10000, 1, 【データ】蓄積用!AC$2:AC$10000, "&gt;=4.0")&gt;0, "〇", "×")))</f>
        <v/>
      </c>
      <c r="Z158" t="str">
        <f>IF(OR($A158="", Z$5=""), "", IF(COUNTIFS(【データ】蓄積用!A$2:A$10000, Z$5, 【データ】蓄積用!C$2:C$10000, $A158, 【データ】蓄積用!D$2:D$10000, "&gt;=3000", 【データ】蓄積用!E$2:E$10000, "&gt;=1500")&gt;0, "〇", IF(COUNTIFS(【データ】蓄積用!A$2:A$10000, Z$5, 【データ】蓄積用!C$2:C$10000, $A158, 【データ】蓄積用!Q$2:Q$10000, 1, 【データ】蓄積用!AC$2:AC$10000, "&gt;=4.0")&gt;0, "〇", "×")))</f>
        <v/>
      </c>
      <c r="AA158" t="str">
        <f>IF(OR($A158="", AA$5=""), "", IF(COUNTIFS(【データ】蓄積用!A$2:A$10000, AA$5, 【データ】蓄積用!C$2:C$10000, $A158, 【データ】蓄積用!D$2:D$10000, "&gt;=3000", 【データ】蓄積用!E$2:E$10000, "&gt;=1500")&gt;0, "〇", IF(COUNTIFS(【データ】蓄積用!A$2:A$10000, AA$5, 【データ】蓄積用!C$2:C$10000, $A158, 【データ】蓄積用!Q$2:Q$10000, 1, 【データ】蓄積用!AC$2:AC$10000, "&gt;=4.0")&gt;0, "〇", "×")))</f>
        <v/>
      </c>
      <c r="AB158" t="str">
        <f>IF(OR($A158="", AB$5=""), "", IF(COUNTIFS(【データ】蓄積用!A$2:A$10000, AB$5, 【データ】蓄積用!C$2:C$10000, $A158, 【データ】蓄積用!D$2:D$10000, "&gt;=3000", 【データ】蓄積用!E$2:E$10000, "&gt;=1500")&gt;0, "〇", IF(COUNTIFS(【データ】蓄積用!A$2:A$10000, AB$5, 【データ】蓄積用!C$2:C$10000, $A158, 【データ】蓄積用!Q$2:Q$10000, 1, 【データ】蓄積用!AC$2:AC$10000, "&gt;=4.0")&gt;0, "〇", "×")))</f>
        <v/>
      </c>
      <c r="AC158" t="str">
        <f>IF(OR($A158="", AC$5=""), "", IF(COUNTIFS(【データ】蓄積用!A$2:A$10000, AC$5, 【データ】蓄積用!C$2:C$10000, $A158, 【データ】蓄積用!D$2:D$10000, "&gt;=3000", 【データ】蓄積用!E$2:E$10000, "&gt;=1500")&gt;0, "〇", IF(COUNTIFS(【データ】蓄積用!A$2:A$10000, AC$5, 【データ】蓄積用!C$2:C$10000, $A158, 【データ】蓄積用!Q$2:Q$10000, 1, 【データ】蓄積用!AC$2:AC$10000, "&gt;=4.0")&gt;0, "〇", "×")))</f>
        <v/>
      </c>
      <c r="AD158" t="str">
        <f>IF(OR($A158="", AD$5=""), "", IF(COUNTIFS(【データ】蓄積用!A$2:A$10000, AD$5, 【データ】蓄積用!C$2:C$10000, $A158, 【データ】蓄積用!D$2:D$10000, "&gt;=3000", 【データ】蓄積用!E$2:E$10000, "&gt;=1500")&gt;0, "〇", IF(COUNTIFS(【データ】蓄積用!A$2:A$10000, AD$5, 【データ】蓄積用!C$2:C$10000, $A158, 【データ】蓄積用!Q$2:Q$10000, 1, 【データ】蓄積用!AC$2:AC$10000, "&gt;=4.0")&gt;0, "〇", "×")))</f>
        <v/>
      </c>
      <c r="AE158" t="str">
        <f>IF(OR($A158="", AE$5=""), "", IF(COUNTIFS(【データ】蓄積用!A$2:A$10000, AE$5, 【データ】蓄積用!C$2:C$10000, $A158, 【データ】蓄積用!D$2:D$10000, "&gt;=3000", 【データ】蓄積用!E$2:E$10000, "&gt;=1500")&gt;0, "〇", IF(COUNTIFS(【データ】蓄積用!A$2:A$10000, AE$5, 【データ】蓄積用!C$2:C$10000, $A158, 【データ】蓄積用!Q$2:Q$10000, 1, 【データ】蓄積用!AC$2:AC$10000, "&gt;=4.0")&gt;0, "〇", "×")))</f>
        <v/>
      </c>
      <c r="AF158" t="str">
        <f>IF(OR($A158="", AF$5=""), "", IF(COUNTIFS(【データ】蓄積用!A$2:A$10000, AF$5, 【データ】蓄積用!C$2:C$10000, $A158, 【データ】蓄積用!D$2:D$10000, "&gt;=3000", 【データ】蓄積用!E$2:E$10000, "&gt;=1500")&gt;0, "〇", IF(COUNTIFS(【データ】蓄積用!A$2:A$10000, AF$5, 【データ】蓄積用!C$2:C$10000, $A158, 【データ】蓄積用!Q$2:Q$10000, 1, 【データ】蓄積用!AC$2:AC$10000, "&gt;=4.0")&gt;0, "〇", "×")))</f>
        <v/>
      </c>
      <c r="AG158" t="str">
        <f>IF(OR($A158="", AG$5=""), "", IF(COUNTIFS(【データ】蓄積用!A$2:A$10000, AG$5, 【データ】蓄積用!C$2:C$10000, $A158, 【データ】蓄積用!D$2:D$10000, "&gt;=3000", 【データ】蓄積用!E$2:E$10000, "&gt;=1500")&gt;0, "〇", IF(COUNTIFS(【データ】蓄積用!A$2:A$10000, AG$5, 【データ】蓄積用!C$2:C$10000, $A158, 【データ】蓄積用!Q$2:Q$10000, 1, 【データ】蓄積用!AC$2:AC$10000, "&gt;=4.0")&gt;0, "〇", "×")))</f>
        <v/>
      </c>
      <c r="AH158" t="str">
        <f>IF(OR($A158="", AH$5=""), "", IF(COUNTIFS(【データ】蓄積用!A$2:A$10000, AH$5, 【データ】蓄積用!C$2:C$10000, $A158, 【データ】蓄積用!D$2:D$10000, "&gt;=3000", 【データ】蓄積用!E$2:E$10000, "&gt;=1500")&gt;0, "〇", IF(COUNTIFS(【データ】蓄積用!A$2:A$10000, AH$5, 【データ】蓄積用!C$2:C$10000, $A158, 【データ】蓄積用!Q$2:Q$10000, 1, 【データ】蓄積用!AC$2:AC$10000, "&gt;=4.0")&gt;0, "〇", "×")))</f>
        <v/>
      </c>
      <c r="AI158" t="str">
        <f>IF(OR($A158="", AI$5=""), "", IF(COUNTIFS(【データ】蓄積用!A$2:A$10000, AI$5, 【データ】蓄積用!C$2:C$10000, $A158, 【データ】蓄積用!D$2:D$10000, "&gt;=3000", 【データ】蓄積用!E$2:E$10000, "&gt;=1500")&gt;0, "〇", IF(COUNTIFS(【データ】蓄積用!A$2:A$10000, AI$5, 【データ】蓄積用!C$2:C$10000, $A158, 【データ】蓄積用!Q$2:Q$10000, 1, 【データ】蓄積用!AC$2:AC$10000, "&gt;=4.0")&gt;0, "〇", "×")))</f>
        <v/>
      </c>
      <c r="AJ158" t="str">
        <f>IF(OR($A158="", AJ$5=""), "", IF(COUNTIFS(【データ】蓄積用!A$2:A$10000, AJ$5, 【データ】蓄積用!C$2:C$10000, $A158, 【データ】蓄積用!D$2:D$10000, "&gt;=3000", 【データ】蓄積用!E$2:E$10000, "&gt;=1500")&gt;0, "〇", IF(COUNTIFS(【データ】蓄積用!A$2:A$10000, AJ$5, 【データ】蓄積用!C$2:C$10000, $A158, 【データ】蓄積用!Q$2:Q$10000, 1, 【データ】蓄積用!AC$2:AC$10000, "&gt;=4.0")&gt;0, "〇", "×")))</f>
        <v/>
      </c>
      <c r="AK158" t="str">
        <f>IF(OR($A158="", AK$5=""), "", IF(COUNTIFS(【データ】蓄積用!A$2:A$10000, AK$5, 【データ】蓄積用!C$2:C$10000, $A158, 【データ】蓄積用!D$2:D$10000, "&gt;=3000", 【データ】蓄積用!E$2:E$10000, "&gt;=1500")&gt;0, "〇", IF(COUNTIFS(【データ】蓄積用!A$2:A$10000, AK$5, 【データ】蓄積用!C$2:C$10000, $A158, 【データ】蓄積用!Q$2:Q$10000, 1, 【データ】蓄積用!AC$2:AC$10000, "&gt;=4.0")&gt;0, "〇", "×")))</f>
        <v/>
      </c>
      <c r="AL158" t="str">
        <f>IF(OR($A158="", AL$5=""), "", IF(COUNTIFS(【データ】蓄積用!A$2:A$10000, AL$5, 【データ】蓄積用!C$2:C$10000, $A158, 【データ】蓄積用!D$2:D$10000, "&gt;=3000", 【データ】蓄積用!E$2:E$10000, "&gt;=1500")&gt;0, "〇", IF(COUNTIFS(【データ】蓄積用!A$2:A$10000, AL$5, 【データ】蓄積用!C$2:C$10000, $A158, 【データ】蓄積用!Q$2:Q$10000, 1, 【データ】蓄積用!AC$2:AC$10000, "&gt;=4.0")&gt;0, "〇", "×")))</f>
        <v/>
      </c>
      <c r="AM158" t="str">
        <f>IF(OR($A158="", AM$5=""), "", IF(COUNTIFS(【データ】蓄積用!A$2:A$10000, AM$5, 【データ】蓄積用!C$2:C$10000, $A158, 【データ】蓄積用!D$2:D$10000, "&gt;=3000", 【データ】蓄積用!E$2:E$10000, "&gt;=1500")&gt;0, "〇", IF(COUNTIFS(【データ】蓄積用!A$2:A$10000, AM$5, 【データ】蓄積用!C$2:C$10000, $A158, 【データ】蓄積用!Q$2:Q$10000, 1, 【データ】蓄積用!AC$2:AC$10000, "&gt;=4.0")&gt;0, "〇", "×")))</f>
        <v/>
      </c>
      <c r="AN158" t="str">
        <f>IF(OR($A158="", AN$5=""), "", IF(COUNTIFS(【データ】蓄積用!A$2:A$10000, AN$5, 【データ】蓄積用!C$2:C$10000, $A158, 【データ】蓄積用!D$2:D$10000, "&gt;=3000", 【データ】蓄積用!E$2:E$10000, "&gt;=1500")&gt;0, "〇", IF(COUNTIFS(【データ】蓄積用!A$2:A$10000, AN$5, 【データ】蓄積用!C$2:C$10000, $A158, 【データ】蓄積用!Q$2:Q$10000, 1, 【データ】蓄積用!AC$2:AC$10000, "&gt;=4.0")&gt;0, "〇", "×")))</f>
        <v/>
      </c>
      <c r="AO158" t="str">
        <f>IF(OR($A158="", AO$5=""), "", IF(COUNTIFS(【データ】蓄積用!A$2:A$10000, AO$5, 【データ】蓄積用!C$2:C$10000, $A158, 【データ】蓄積用!D$2:D$10000, "&gt;=3000", 【データ】蓄積用!E$2:E$10000, "&gt;=1500")&gt;0, "〇", IF(COUNTIFS(【データ】蓄積用!A$2:A$10000, AO$5, 【データ】蓄積用!C$2:C$10000, $A158, 【データ】蓄積用!Q$2:Q$10000, 1, 【データ】蓄積用!AC$2:AC$10000, "&gt;=4.0")&gt;0, "〇", "×")))</f>
        <v/>
      </c>
      <c r="AP158" t="str">
        <f>IF(OR($A158="", AP$5=""), "", IF(COUNTIFS(【データ】蓄積用!A$2:A$10000, AP$5, 【データ】蓄積用!C$2:C$10000, $A158, 【データ】蓄積用!D$2:D$10000, "&gt;=3000", 【データ】蓄積用!E$2:E$10000, "&gt;=1500")&gt;0, "〇", IF(COUNTIFS(【データ】蓄積用!A$2:A$10000, AP$5, 【データ】蓄積用!C$2:C$10000, $A158, 【データ】蓄積用!Q$2:Q$10000, 1, 【データ】蓄積用!AC$2:AC$10000, "&gt;=4.0")&gt;0, "〇", "×")))</f>
        <v/>
      </c>
      <c r="AQ158" t="str">
        <f>IF(OR($A158="", AQ$5=""), "", IF(COUNTIFS(【データ】蓄積用!A$2:A$10000, AQ$5, 【データ】蓄積用!C$2:C$10000, $A158, 【データ】蓄積用!D$2:D$10000, "&gt;=3000", 【データ】蓄積用!E$2:E$10000, "&gt;=1500")&gt;0, "〇", IF(COUNTIFS(【データ】蓄積用!A$2:A$10000, AQ$5, 【データ】蓄積用!C$2:C$10000, $A158, 【データ】蓄積用!Q$2:Q$10000, 1, 【データ】蓄積用!AC$2:AC$10000, "&gt;=4.0")&gt;0, "〇", "×")))</f>
        <v/>
      </c>
      <c r="AR158" t="str">
        <f>IF(OR($A158="", AR$5=""), "", IF(COUNTIFS(【データ】蓄積用!A$2:A$10000, AR$5, 【データ】蓄積用!C$2:C$10000, $A158, 【データ】蓄積用!D$2:D$10000, "&gt;=3000", 【データ】蓄積用!E$2:E$10000, "&gt;=1500")&gt;0, "〇", IF(COUNTIFS(【データ】蓄積用!A$2:A$10000, AR$5, 【データ】蓄積用!C$2:C$10000, $A158, 【データ】蓄積用!Q$2:Q$10000, 1, 【データ】蓄積用!AC$2:AC$10000, "&gt;=4.0")&gt;0, "〇", "×")))</f>
        <v/>
      </c>
      <c r="AS158" t="str">
        <f>IF(OR($A158="", AS$5=""), "", IF(COUNTIFS(【データ】蓄積用!A$2:A$10000, AS$5, 【データ】蓄積用!C$2:C$10000, $A158, 【データ】蓄積用!D$2:D$10000, "&gt;=3000", 【データ】蓄積用!E$2:E$10000, "&gt;=1500")&gt;0, "〇", IF(COUNTIFS(【データ】蓄積用!A$2:A$10000, AS$5, 【データ】蓄積用!C$2:C$10000, $A158, 【データ】蓄積用!Q$2:Q$10000, 1, 【データ】蓄積用!AC$2:AC$10000, "&gt;=4.0")&gt;0, "〇", "×")))</f>
        <v/>
      </c>
      <c r="AT158" t="str">
        <f>IF(OR($A158="", AT$5=""), "", IF(COUNTIFS(【データ】蓄積用!A$2:A$10000, AT$5, 【データ】蓄積用!C$2:C$10000, $A158, 【データ】蓄積用!D$2:D$10000, "&gt;=3000", 【データ】蓄積用!E$2:E$10000, "&gt;=1500")&gt;0, "〇", IF(COUNTIFS(【データ】蓄積用!A$2:A$10000, AT$5, 【データ】蓄積用!C$2:C$10000, $A158, 【データ】蓄積用!Q$2:Q$10000, 1, 【データ】蓄積用!AC$2:AC$10000, "&gt;=4.0")&gt;0, "〇", "×")))</f>
        <v/>
      </c>
      <c r="AU158" t="str">
        <f>IF(OR($A158="", AU$5=""), "", IF(COUNTIFS(【データ】蓄積用!A$2:A$10000, AU$5, 【データ】蓄積用!C$2:C$10000, $A158, 【データ】蓄積用!D$2:D$10000, "&gt;=3000", 【データ】蓄積用!E$2:E$10000, "&gt;=1500")&gt;0, "〇", IF(COUNTIFS(【データ】蓄積用!A$2:A$10000, AU$5, 【データ】蓄積用!C$2:C$10000, $A158, 【データ】蓄積用!Q$2:Q$10000, 1, 【データ】蓄積用!AC$2:AC$10000, "&gt;=4.0")&gt;0, "〇", "×")))</f>
        <v/>
      </c>
      <c r="AV158" t="str">
        <f>IF(OR($A158="", AV$5=""), "", IF(COUNTIFS(【データ】蓄積用!A$2:A$10000, AV$5, 【データ】蓄積用!C$2:C$10000, $A158, 【データ】蓄積用!D$2:D$10000, "&gt;=3000", 【データ】蓄積用!E$2:E$10000, "&gt;=1500")&gt;0, "〇", IF(COUNTIFS(【データ】蓄積用!A$2:A$10000, AV$5, 【データ】蓄積用!C$2:C$10000, $A158, 【データ】蓄積用!Q$2:Q$10000, 1, 【データ】蓄積用!AC$2:AC$10000, "&gt;=4.0")&gt;0, "〇", "×")))</f>
        <v/>
      </c>
      <c r="AW158" t="str">
        <f>IF(OR($A158="", AW$5=""), "", IF(COUNTIFS(【データ】蓄積用!A$2:A$10000, AW$5, 【データ】蓄積用!C$2:C$10000, $A158, 【データ】蓄積用!D$2:D$10000, "&gt;=3000", 【データ】蓄積用!E$2:E$10000, "&gt;=1500")&gt;0, "〇", IF(COUNTIFS(【データ】蓄積用!A$2:A$10000, AW$5, 【データ】蓄積用!C$2:C$10000, $A158, 【データ】蓄積用!Q$2:Q$10000, 1, 【データ】蓄積用!AC$2:AC$10000, "&gt;=4.0")&gt;0, "〇", "×")))</f>
        <v/>
      </c>
      <c r="AX158" t="str">
        <f>IF(OR($A158="", AX$5=""), "", IF(COUNTIFS(【データ】蓄積用!A$2:A$10000, AX$5, 【データ】蓄積用!C$2:C$10000, $A158, 【データ】蓄積用!D$2:D$10000, "&gt;=3000", 【データ】蓄積用!E$2:E$10000, "&gt;=1500")&gt;0, "〇", IF(COUNTIFS(【データ】蓄積用!A$2:A$10000, AX$5, 【データ】蓄積用!C$2:C$10000, $A158, 【データ】蓄積用!Q$2:Q$10000, 1, 【データ】蓄積用!AC$2:AC$10000, "&gt;=4.0")&gt;0, "〇", "×")))</f>
        <v/>
      </c>
      <c r="AY158" t="str">
        <f>IF(OR($A158="", AY$5=""), "", IF(COUNTIFS(【データ】蓄積用!A$2:A$10000, AY$5, 【データ】蓄積用!C$2:C$10000, $A158, 【データ】蓄積用!D$2:D$10000, "&gt;=3000", 【データ】蓄積用!E$2:E$10000, "&gt;=1500")&gt;0, "〇", IF(COUNTIFS(【データ】蓄積用!A$2:A$10000, AY$5, 【データ】蓄積用!C$2:C$10000, $A158, 【データ】蓄積用!Q$2:Q$10000, 1, 【データ】蓄積用!AC$2:AC$10000, "&gt;=4.0")&gt;0, "〇", "×")))</f>
        <v/>
      </c>
    </row>
    <row r="159" spans="2:51">
      <c r="B159" t="str">
        <f>IF(OR($A159="", B$5=""), "", IF(COUNTIFS(【データ】蓄積用!A$2:A$10000, B$5, 【データ】蓄積用!C$2:C$10000, $A159, 【データ】蓄積用!D$2:D$10000, "&gt;=3000", 【データ】蓄積用!E$2:E$10000, "&gt;=1500")&gt;0, "〇", IF(COUNTIFS(【データ】蓄積用!A$2:A$10000, B$5, 【データ】蓄積用!C$2:C$10000, $A159, 【データ】蓄積用!Q$2:Q$10000, 1, 【データ】蓄積用!AC$2:AC$10000, "&gt;=4.0")&gt;0, "〇", "×")))</f>
        <v/>
      </c>
      <c r="C159" t="str">
        <f>IF(OR($A159="", C$5=""), "", IF(COUNTIFS(【データ】蓄積用!A$2:A$10000, C$5, 【データ】蓄積用!C$2:C$10000, $A159, 【データ】蓄積用!D$2:D$10000, "&gt;=3000", 【データ】蓄積用!E$2:E$10000, "&gt;=1500")&gt;0, "〇", IF(COUNTIFS(【データ】蓄積用!A$2:A$10000, C$5, 【データ】蓄積用!C$2:C$10000, $A159, 【データ】蓄積用!Q$2:Q$10000, 1, 【データ】蓄積用!AC$2:AC$10000, "&gt;=4.0")&gt;0, "〇", "×")))</f>
        <v/>
      </c>
      <c r="D159" t="str">
        <f>IF(OR($A159="", D$5=""), "", IF(COUNTIFS(【データ】蓄積用!A$2:A$10000, D$5, 【データ】蓄積用!C$2:C$10000, $A159, 【データ】蓄積用!D$2:D$10000, "&gt;=3000", 【データ】蓄積用!E$2:E$10000, "&gt;=1500")&gt;0, "〇", IF(COUNTIFS(【データ】蓄積用!A$2:A$10000, D$5, 【データ】蓄積用!C$2:C$10000, $A159, 【データ】蓄積用!Q$2:Q$10000, 1, 【データ】蓄積用!AC$2:AC$10000, "&gt;=4.0")&gt;0, "〇", "×")))</f>
        <v/>
      </c>
      <c r="E159" t="str">
        <f>IF(OR($A159="", E$5=""), "", IF(COUNTIFS(【データ】蓄積用!A$2:A$10000, E$5, 【データ】蓄積用!C$2:C$10000, $A159, 【データ】蓄積用!D$2:D$10000, "&gt;=3000", 【データ】蓄積用!E$2:E$10000, "&gt;=1500")&gt;0, "〇", IF(COUNTIFS(【データ】蓄積用!A$2:A$10000, E$5, 【データ】蓄積用!C$2:C$10000, $A159, 【データ】蓄積用!Q$2:Q$10000, 1, 【データ】蓄積用!AC$2:AC$10000, "&gt;=4.0")&gt;0, "〇", "×")))</f>
        <v/>
      </c>
      <c r="F159" t="str">
        <f>IF(OR($A159="", F$5=""), "", IF(COUNTIFS(【データ】蓄積用!A$2:A$10000, F$5, 【データ】蓄積用!C$2:C$10000, $A159, 【データ】蓄積用!D$2:D$10000, "&gt;=3000", 【データ】蓄積用!E$2:E$10000, "&gt;=1500")&gt;0, "〇", IF(COUNTIFS(【データ】蓄積用!A$2:A$10000, F$5, 【データ】蓄積用!C$2:C$10000, $A159, 【データ】蓄積用!Q$2:Q$10000, 1, 【データ】蓄積用!AC$2:AC$10000, "&gt;=4.0")&gt;0, "〇", "×")))</f>
        <v/>
      </c>
      <c r="G159" t="str">
        <f>IF(OR($A159="", G$5=""), "", IF(COUNTIFS(【データ】蓄積用!A$2:A$10000, G$5, 【データ】蓄積用!C$2:C$10000, $A159, 【データ】蓄積用!D$2:D$10000, "&gt;=3000", 【データ】蓄積用!E$2:E$10000, "&gt;=1500")&gt;0, "〇", IF(COUNTIFS(【データ】蓄積用!A$2:A$10000, G$5, 【データ】蓄積用!C$2:C$10000, $A159, 【データ】蓄積用!Q$2:Q$10000, 1, 【データ】蓄積用!AC$2:AC$10000, "&gt;=4.0")&gt;0, "〇", "×")))</f>
        <v/>
      </c>
      <c r="H159" t="str">
        <f>IF(OR($A159="", H$5=""), "", IF(COUNTIFS(【データ】蓄積用!A$2:A$10000, H$5, 【データ】蓄積用!C$2:C$10000, $A159, 【データ】蓄積用!D$2:D$10000, "&gt;=3000", 【データ】蓄積用!E$2:E$10000, "&gt;=1500")&gt;0, "〇", IF(COUNTIFS(【データ】蓄積用!A$2:A$10000, H$5, 【データ】蓄積用!C$2:C$10000, $A159, 【データ】蓄積用!Q$2:Q$10000, 1, 【データ】蓄積用!AC$2:AC$10000, "&gt;=4.0")&gt;0, "〇", "×")))</f>
        <v/>
      </c>
      <c r="I159" t="str">
        <f>IF(OR($A159="", I$5=""), "", IF(COUNTIFS(【データ】蓄積用!A$2:A$10000, I$5, 【データ】蓄積用!C$2:C$10000, $A159, 【データ】蓄積用!D$2:D$10000, "&gt;=3000", 【データ】蓄積用!E$2:E$10000, "&gt;=1500")&gt;0, "〇", IF(COUNTIFS(【データ】蓄積用!A$2:A$10000, I$5, 【データ】蓄積用!C$2:C$10000, $A159, 【データ】蓄積用!Q$2:Q$10000, 1, 【データ】蓄積用!AC$2:AC$10000, "&gt;=4.0")&gt;0, "〇", "×")))</f>
        <v/>
      </c>
      <c r="J159" t="str">
        <f>IF(OR($A159="", J$5=""), "", IF(COUNTIFS(【データ】蓄積用!A$2:A$10000, J$5, 【データ】蓄積用!C$2:C$10000, $A159, 【データ】蓄積用!D$2:D$10000, "&gt;=3000", 【データ】蓄積用!E$2:E$10000, "&gt;=1500")&gt;0, "〇", IF(COUNTIFS(【データ】蓄積用!A$2:A$10000, J$5, 【データ】蓄積用!C$2:C$10000, $A159, 【データ】蓄積用!Q$2:Q$10000, 1, 【データ】蓄積用!AC$2:AC$10000, "&gt;=4.0")&gt;0, "〇", "×")))</f>
        <v/>
      </c>
      <c r="K159" t="str">
        <f>IF(OR($A159="", K$5=""), "", IF(COUNTIFS(【データ】蓄積用!A$2:A$10000, K$5, 【データ】蓄積用!C$2:C$10000, $A159, 【データ】蓄積用!D$2:D$10000, "&gt;=3000", 【データ】蓄積用!E$2:E$10000, "&gt;=1500")&gt;0, "〇", IF(COUNTIFS(【データ】蓄積用!A$2:A$10000, K$5, 【データ】蓄積用!C$2:C$10000, $A159, 【データ】蓄積用!Q$2:Q$10000, 1, 【データ】蓄積用!AC$2:AC$10000, "&gt;=4.0")&gt;0, "〇", "×")))</f>
        <v/>
      </c>
      <c r="L159" t="str">
        <f>IF(OR($A159="", L$5=""), "", IF(COUNTIFS(【データ】蓄積用!A$2:A$10000, L$5, 【データ】蓄積用!C$2:C$10000, $A159, 【データ】蓄積用!D$2:D$10000, "&gt;=3000", 【データ】蓄積用!E$2:E$10000, "&gt;=1500")&gt;0, "〇", IF(COUNTIFS(【データ】蓄積用!A$2:A$10000, L$5, 【データ】蓄積用!C$2:C$10000, $A159, 【データ】蓄積用!Q$2:Q$10000, 1, 【データ】蓄積用!AC$2:AC$10000, "&gt;=4.0")&gt;0, "〇", "×")))</f>
        <v/>
      </c>
      <c r="M159" t="str">
        <f>IF(OR($A159="", M$5=""), "", IF(COUNTIFS(【データ】蓄積用!A$2:A$10000, M$5, 【データ】蓄積用!C$2:C$10000, $A159, 【データ】蓄積用!D$2:D$10000, "&gt;=3000", 【データ】蓄積用!E$2:E$10000, "&gt;=1500")&gt;0, "〇", IF(COUNTIFS(【データ】蓄積用!A$2:A$10000, M$5, 【データ】蓄積用!C$2:C$10000, $A159, 【データ】蓄積用!Q$2:Q$10000, 1, 【データ】蓄積用!AC$2:AC$10000, "&gt;=4.0")&gt;0, "〇", "×")))</f>
        <v/>
      </c>
      <c r="N159" t="str">
        <f>IF(OR($A159="", N$5=""), "", IF(COUNTIFS(【データ】蓄積用!A$2:A$10000, N$5, 【データ】蓄積用!C$2:C$10000, $A159, 【データ】蓄積用!D$2:D$10000, "&gt;=3000", 【データ】蓄積用!E$2:E$10000, "&gt;=1500")&gt;0, "〇", IF(COUNTIFS(【データ】蓄積用!A$2:A$10000, N$5, 【データ】蓄積用!C$2:C$10000, $A159, 【データ】蓄積用!Q$2:Q$10000, 1, 【データ】蓄積用!AC$2:AC$10000, "&gt;=4.0")&gt;0, "〇", "×")))</f>
        <v/>
      </c>
      <c r="O159" t="str">
        <f>IF(OR($A159="", O$5=""), "", IF(COUNTIFS(【データ】蓄積用!A$2:A$10000, O$5, 【データ】蓄積用!C$2:C$10000, $A159, 【データ】蓄積用!D$2:D$10000, "&gt;=3000", 【データ】蓄積用!E$2:E$10000, "&gt;=1500")&gt;0, "〇", IF(COUNTIFS(【データ】蓄積用!A$2:A$10000, O$5, 【データ】蓄積用!C$2:C$10000, $A159, 【データ】蓄積用!Q$2:Q$10000, 1, 【データ】蓄積用!AC$2:AC$10000, "&gt;=4.0")&gt;0, "〇", "×")))</f>
        <v/>
      </c>
      <c r="P159" t="str">
        <f>IF(OR($A159="", P$5=""), "", IF(COUNTIFS(【データ】蓄積用!A$2:A$10000, P$5, 【データ】蓄積用!C$2:C$10000, $A159, 【データ】蓄積用!D$2:D$10000, "&gt;=3000", 【データ】蓄積用!E$2:E$10000, "&gt;=1500")&gt;0, "〇", IF(COUNTIFS(【データ】蓄積用!A$2:A$10000, P$5, 【データ】蓄積用!C$2:C$10000, $A159, 【データ】蓄積用!Q$2:Q$10000, 1, 【データ】蓄積用!AC$2:AC$10000, "&gt;=4.0")&gt;0, "〇", "×")))</f>
        <v/>
      </c>
      <c r="Q159" t="str">
        <f>IF(OR($A159="", Q$5=""), "", IF(COUNTIFS(【データ】蓄積用!A$2:A$10000, Q$5, 【データ】蓄積用!C$2:C$10000, $A159, 【データ】蓄積用!D$2:D$10000, "&gt;=3000", 【データ】蓄積用!E$2:E$10000, "&gt;=1500")&gt;0, "〇", IF(COUNTIFS(【データ】蓄積用!A$2:A$10000, Q$5, 【データ】蓄積用!C$2:C$10000, $A159, 【データ】蓄積用!Q$2:Q$10000, 1, 【データ】蓄積用!AC$2:AC$10000, "&gt;=4.0")&gt;0, "〇", "×")))</f>
        <v/>
      </c>
      <c r="R159" t="str">
        <f>IF(OR($A159="", R$5=""), "", IF(COUNTIFS(【データ】蓄積用!A$2:A$10000, R$5, 【データ】蓄積用!C$2:C$10000, $A159, 【データ】蓄積用!D$2:D$10000, "&gt;=3000", 【データ】蓄積用!E$2:E$10000, "&gt;=1500")&gt;0, "〇", IF(COUNTIFS(【データ】蓄積用!A$2:A$10000, R$5, 【データ】蓄積用!C$2:C$10000, $A159, 【データ】蓄積用!Q$2:Q$10000, 1, 【データ】蓄積用!AC$2:AC$10000, "&gt;=4.0")&gt;0, "〇", "×")))</f>
        <v/>
      </c>
      <c r="S159" t="str">
        <f>IF(OR($A159="", S$5=""), "", IF(COUNTIFS(【データ】蓄積用!A$2:A$10000, S$5, 【データ】蓄積用!C$2:C$10000, $A159, 【データ】蓄積用!D$2:D$10000, "&gt;=3000", 【データ】蓄積用!E$2:E$10000, "&gt;=1500")&gt;0, "〇", IF(COUNTIFS(【データ】蓄積用!A$2:A$10000, S$5, 【データ】蓄積用!C$2:C$10000, $A159, 【データ】蓄積用!Q$2:Q$10000, 1, 【データ】蓄積用!AC$2:AC$10000, "&gt;=4.0")&gt;0, "〇", "×")))</f>
        <v/>
      </c>
      <c r="T159" t="str">
        <f>IF(OR($A159="", T$5=""), "", IF(COUNTIFS(【データ】蓄積用!A$2:A$10000, T$5, 【データ】蓄積用!C$2:C$10000, $A159, 【データ】蓄積用!D$2:D$10000, "&gt;=3000", 【データ】蓄積用!E$2:E$10000, "&gt;=1500")&gt;0, "〇", IF(COUNTIFS(【データ】蓄積用!A$2:A$10000, T$5, 【データ】蓄積用!C$2:C$10000, $A159, 【データ】蓄積用!Q$2:Q$10000, 1, 【データ】蓄積用!AC$2:AC$10000, "&gt;=4.0")&gt;0, "〇", "×")))</f>
        <v/>
      </c>
      <c r="U159" t="str">
        <f>IF(OR($A159="", U$5=""), "", IF(COUNTIFS(【データ】蓄積用!A$2:A$10000, U$5, 【データ】蓄積用!C$2:C$10000, $A159, 【データ】蓄積用!D$2:D$10000, "&gt;=3000", 【データ】蓄積用!E$2:E$10000, "&gt;=1500")&gt;0, "〇", IF(COUNTIFS(【データ】蓄積用!A$2:A$10000, U$5, 【データ】蓄積用!C$2:C$10000, $A159, 【データ】蓄積用!Q$2:Q$10000, 1, 【データ】蓄積用!AC$2:AC$10000, "&gt;=4.0")&gt;0, "〇", "×")))</f>
        <v/>
      </c>
      <c r="V159" t="str">
        <f>IF(OR($A159="", V$5=""), "", IF(COUNTIFS(【データ】蓄積用!A$2:A$10000, V$5, 【データ】蓄積用!C$2:C$10000, $A159, 【データ】蓄積用!D$2:D$10000, "&gt;=3000", 【データ】蓄積用!E$2:E$10000, "&gt;=1500")&gt;0, "〇", IF(COUNTIFS(【データ】蓄積用!A$2:A$10000, V$5, 【データ】蓄積用!C$2:C$10000, $A159, 【データ】蓄積用!Q$2:Q$10000, 1, 【データ】蓄積用!AC$2:AC$10000, "&gt;=4.0")&gt;0, "〇", "×")))</f>
        <v/>
      </c>
      <c r="W159" t="str">
        <f>IF(OR($A159="", W$5=""), "", IF(COUNTIFS(【データ】蓄積用!A$2:A$10000, W$5, 【データ】蓄積用!C$2:C$10000, $A159, 【データ】蓄積用!D$2:D$10000, "&gt;=3000", 【データ】蓄積用!E$2:E$10000, "&gt;=1500")&gt;0, "〇", IF(COUNTIFS(【データ】蓄積用!A$2:A$10000, W$5, 【データ】蓄積用!C$2:C$10000, $A159, 【データ】蓄積用!Q$2:Q$10000, 1, 【データ】蓄積用!AC$2:AC$10000, "&gt;=4.0")&gt;0, "〇", "×")))</f>
        <v/>
      </c>
      <c r="X159" t="str">
        <f>IF(OR($A159="", X$5=""), "", IF(COUNTIFS(【データ】蓄積用!A$2:A$10000, X$5, 【データ】蓄積用!C$2:C$10000, $A159, 【データ】蓄積用!D$2:D$10000, "&gt;=3000", 【データ】蓄積用!E$2:E$10000, "&gt;=1500")&gt;0, "〇", IF(COUNTIFS(【データ】蓄積用!A$2:A$10000, X$5, 【データ】蓄積用!C$2:C$10000, $A159, 【データ】蓄積用!Q$2:Q$10000, 1, 【データ】蓄積用!AC$2:AC$10000, "&gt;=4.0")&gt;0, "〇", "×")))</f>
        <v/>
      </c>
      <c r="Y159" t="str">
        <f>IF(OR($A159="", Y$5=""), "", IF(COUNTIFS(【データ】蓄積用!A$2:A$10000, Y$5, 【データ】蓄積用!C$2:C$10000, $A159, 【データ】蓄積用!D$2:D$10000, "&gt;=3000", 【データ】蓄積用!E$2:E$10000, "&gt;=1500")&gt;0, "〇", IF(COUNTIFS(【データ】蓄積用!A$2:A$10000, Y$5, 【データ】蓄積用!C$2:C$10000, $A159, 【データ】蓄積用!Q$2:Q$10000, 1, 【データ】蓄積用!AC$2:AC$10000, "&gt;=4.0")&gt;0, "〇", "×")))</f>
        <v/>
      </c>
      <c r="Z159" t="str">
        <f>IF(OR($A159="", Z$5=""), "", IF(COUNTIFS(【データ】蓄積用!A$2:A$10000, Z$5, 【データ】蓄積用!C$2:C$10000, $A159, 【データ】蓄積用!D$2:D$10000, "&gt;=3000", 【データ】蓄積用!E$2:E$10000, "&gt;=1500")&gt;0, "〇", IF(COUNTIFS(【データ】蓄積用!A$2:A$10000, Z$5, 【データ】蓄積用!C$2:C$10000, $A159, 【データ】蓄積用!Q$2:Q$10000, 1, 【データ】蓄積用!AC$2:AC$10000, "&gt;=4.0")&gt;0, "〇", "×")))</f>
        <v/>
      </c>
      <c r="AA159" t="str">
        <f>IF(OR($A159="", AA$5=""), "", IF(COUNTIFS(【データ】蓄積用!A$2:A$10000, AA$5, 【データ】蓄積用!C$2:C$10000, $A159, 【データ】蓄積用!D$2:D$10000, "&gt;=3000", 【データ】蓄積用!E$2:E$10000, "&gt;=1500")&gt;0, "〇", IF(COUNTIFS(【データ】蓄積用!A$2:A$10000, AA$5, 【データ】蓄積用!C$2:C$10000, $A159, 【データ】蓄積用!Q$2:Q$10000, 1, 【データ】蓄積用!AC$2:AC$10000, "&gt;=4.0")&gt;0, "〇", "×")))</f>
        <v/>
      </c>
      <c r="AB159" t="str">
        <f>IF(OR($A159="", AB$5=""), "", IF(COUNTIFS(【データ】蓄積用!A$2:A$10000, AB$5, 【データ】蓄積用!C$2:C$10000, $A159, 【データ】蓄積用!D$2:D$10000, "&gt;=3000", 【データ】蓄積用!E$2:E$10000, "&gt;=1500")&gt;0, "〇", IF(COUNTIFS(【データ】蓄積用!A$2:A$10000, AB$5, 【データ】蓄積用!C$2:C$10000, $A159, 【データ】蓄積用!Q$2:Q$10000, 1, 【データ】蓄積用!AC$2:AC$10000, "&gt;=4.0")&gt;0, "〇", "×")))</f>
        <v/>
      </c>
      <c r="AC159" t="str">
        <f>IF(OR($A159="", AC$5=""), "", IF(COUNTIFS(【データ】蓄積用!A$2:A$10000, AC$5, 【データ】蓄積用!C$2:C$10000, $A159, 【データ】蓄積用!D$2:D$10000, "&gt;=3000", 【データ】蓄積用!E$2:E$10000, "&gt;=1500")&gt;0, "〇", IF(COUNTIFS(【データ】蓄積用!A$2:A$10000, AC$5, 【データ】蓄積用!C$2:C$10000, $A159, 【データ】蓄積用!Q$2:Q$10000, 1, 【データ】蓄積用!AC$2:AC$10000, "&gt;=4.0")&gt;0, "〇", "×")))</f>
        <v/>
      </c>
      <c r="AD159" t="str">
        <f>IF(OR($A159="", AD$5=""), "", IF(COUNTIFS(【データ】蓄積用!A$2:A$10000, AD$5, 【データ】蓄積用!C$2:C$10000, $A159, 【データ】蓄積用!D$2:D$10000, "&gt;=3000", 【データ】蓄積用!E$2:E$10000, "&gt;=1500")&gt;0, "〇", IF(COUNTIFS(【データ】蓄積用!A$2:A$10000, AD$5, 【データ】蓄積用!C$2:C$10000, $A159, 【データ】蓄積用!Q$2:Q$10000, 1, 【データ】蓄積用!AC$2:AC$10000, "&gt;=4.0")&gt;0, "〇", "×")))</f>
        <v/>
      </c>
      <c r="AE159" t="str">
        <f>IF(OR($A159="", AE$5=""), "", IF(COUNTIFS(【データ】蓄積用!A$2:A$10000, AE$5, 【データ】蓄積用!C$2:C$10000, $A159, 【データ】蓄積用!D$2:D$10000, "&gt;=3000", 【データ】蓄積用!E$2:E$10000, "&gt;=1500")&gt;0, "〇", IF(COUNTIFS(【データ】蓄積用!A$2:A$10000, AE$5, 【データ】蓄積用!C$2:C$10000, $A159, 【データ】蓄積用!Q$2:Q$10000, 1, 【データ】蓄積用!AC$2:AC$10000, "&gt;=4.0")&gt;0, "〇", "×")))</f>
        <v/>
      </c>
      <c r="AF159" t="str">
        <f>IF(OR($A159="", AF$5=""), "", IF(COUNTIFS(【データ】蓄積用!A$2:A$10000, AF$5, 【データ】蓄積用!C$2:C$10000, $A159, 【データ】蓄積用!D$2:D$10000, "&gt;=3000", 【データ】蓄積用!E$2:E$10000, "&gt;=1500")&gt;0, "〇", IF(COUNTIFS(【データ】蓄積用!A$2:A$10000, AF$5, 【データ】蓄積用!C$2:C$10000, $A159, 【データ】蓄積用!Q$2:Q$10000, 1, 【データ】蓄積用!AC$2:AC$10000, "&gt;=4.0")&gt;0, "〇", "×")))</f>
        <v/>
      </c>
      <c r="AG159" t="str">
        <f>IF(OR($A159="", AG$5=""), "", IF(COUNTIFS(【データ】蓄積用!A$2:A$10000, AG$5, 【データ】蓄積用!C$2:C$10000, $A159, 【データ】蓄積用!D$2:D$10000, "&gt;=3000", 【データ】蓄積用!E$2:E$10000, "&gt;=1500")&gt;0, "〇", IF(COUNTIFS(【データ】蓄積用!A$2:A$10000, AG$5, 【データ】蓄積用!C$2:C$10000, $A159, 【データ】蓄積用!Q$2:Q$10000, 1, 【データ】蓄積用!AC$2:AC$10000, "&gt;=4.0")&gt;0, "〇", "×")))</f>
        <v/>
      </c>
      <c r="AH159" t="str">
        <f>IF(OR($A159="", AH$5=""), "", IF(COUNTIFS(【データ】蓄積用!A$2:A$10000, AH$5, 【データ】蓄積用!C$2:C$10000, $A159, 【データ】蓄積用!D$2:D$10000, "&gt;=3000", 【データ】蓄積用!E$2:E$10000, "&gt;=1500")&gt;0, "〇", IF(COUNTIFS(【データ】蓄積用!A$2:A$10000, AH$5, 【データ】蓄積用!C$2:C$10000, $A159, 【データ】蓄積用!Q$2:Q$10000, 1, 【データ】蓄積用!AC$2:AC$10000, "&gt;=4.0")&gt;0, "〇", "×")))</f>
        <v/>
      </c>
      <c r="AI159" t="str">
        <f>IF(OR($A159="", AI$5=""), "", IF(COUNTIFS(【データ】蓄積用!A$2:A$10000, AI$5, 【データ】蓄積用!C$2:C$10000, $A159, 【データ】蓄積用!D$2:D$10000, "&gt;=3000", 【データ】蓄積用!E$2:E$10000, "&gt;=1500")&gt;0, "〇", IF(COUNTIFS(【データ】蓄積用!A$2:A$10000, AI$5, 【データ】蓄積用!C$2:C$10000, $A159, 【データ】蓄積用!Q$2:Q$10000, 1, 【データ】蓄積用!AC$2:AC$10000, "&gt;=4.0")&gt;0, "〇", "×")))</f>
        <v/>
      </c>
      <c r="AJ159" t="str">
        <f>IF(OR($A159="", AJ$5=""), "", IF(COUNTIFS(【データ】蓄積用!A$2:A$10000, AJ$5, 【データ】蓄積用!C$2:C$10000, $A159, 【データ】蓄積用!D$2:D$10000, "&gt;=3000", 【データ】蓄積用!E$2:E$10000, "&gt;=1500")&gt;0, "〇", IF(COUNTIFS(【データ】蓄積用!A$2:A$10000, AJ$5, 【データ】蓄積用!C$2:C$10000, $A159, 【データ】蓄積用!Q$2:Q$10000, 1, 【データ】蓄積用!AC$2:AC$10000, "&gt;=4.0")&gt;0, "〇", "×")))</f>
        <v/>
      </c>
      <c r="AK159" t="str">
        <f>IF(OR($A159="", AK$5=""), "", IF(COUNTIFS(【データ】蓄積用!A$2:A$10000, AK$5, 【データ】蓄積用!C$2:C$10000, $A159, 【データ】蓄積用!D$2:D$10000, "&gt;=3000", 【データ】蓄積用!E$2:E$10000, "&gt;=1500")&gt;0, "〇", IF(COUNTIFS(【データ】蓄積用!A$2:A$10000, AK$5, 【データ】蓄積用!C$2:C$10000, $A159, 【データ】蓄積用!Q$2:Q$10000, 1, 【データ】蓄積用!AC$2:AC$10000, "&gt;=4.0")&gt;0, "〇", "×")))</f>
        <v/>
      </c>
      <c r="AL159" t="str">
        <f>IF(OR($A159="", AL$5=""), "", IF(COUNTIFS(【データ】蓄積用!A$2:A$10000, AL$5, 【データ】蓄積用!C$2:C$10000, $A159, 【データ】蓄積用!D$2:D$10000, "&gt;=3000", 【データ】蓄積用!E$2:E$10000, "&gt;=1500")&gt;0, "〇", IF(COUNTIFS(【データ】蓄積用!A$2:A$10000, AL$5, 【データ】蓄積用!C$2:C$10000, $A159, 【データ】蓄積用!Q$2:Q$10000, 1, 【データ】蓄積用!AC$2:AC$10000, "&gt;=4.0")&gt;0, "〇", "×")))</f>
        <v/>
      </c>
      <c r="AM159" t="str">
        <f>IF(OR($A159="", AM$5=""), "", IF(COUNTIFS(【データ】蓄積用!A$2:A$10000, AM$5, 【データ】蓄積用!C$2:C$10000, $A159, 【データ】蓄積用!D$2:D$10000, "&gt;=3000", 【データ】蓄積用!E$2:E$10000, "&gt;=1500")&gt;0, "〇", IF(COUNTIFS(【データ】蓄積用!A$2:A$10000, AM$5, 【データ】蓄積用!C$2:C$10000, $A159, 【データ】蓄積用!Q$2:Q$10000, 1, 【データ】蓄積用!AC$2:AC$10000, "&gt;=4.0")&gt;0, "〇", "×")))</f>
        <v/>
      </c>
      <c r="AN159" t="str">
        <f>IF(OR($A159="", AN$5=""), "", IF(COUNTIFS(【データ】蓄積用!A$2:A$10000, AN$5, 【データ】蓄積用!C$2:C$10000, $A159, 【データ】蓄積用!D$2:D$10000, "&gt;=3000", 【データ】蓄積用!E$2:E$10000, "&gt;=1500")&gt;0, "〇", IF(COUNTIFS(【データ】蓄積用!A$2:A$10000, AN$5, 【データ】蓄積用!C$2:C$10000, $A159, 【データ】蓄積用!Q$2:Q$10000, 1, 【データ】蓄積用!AC$2:AC$10000, "&gt;=4.0")&gt;0, "〇", "×")))</f>
        <v/>
      </c>
      <c r="AO159" t="str">
        <f>IF(OR($A159="", AO$5=""), "", IF(COUNTIFS(【データ】蓄積用!A$2:A$10000, AO$5, 【データ】蓄積用!C$2:C$10000, $A159, 【データ】蓄積用!D$2:D$10000, "&gt;=3000", 【データ】蓄積用!E$2:E$10000, "&gt;=1500")&gt;0, "〇", IF(COUNTIFS(【データ】蓄積用!A$2:A$10000, AO$5, 【データ】蓄積用!C$2:C$10000, $A159, 【データ】蓄積用!Q$2:Q$10000, 1, 【データ】蓄積用!AC$2:AC$10000, "&gt;=4.0")&gt;0, "〇", "×")))</f>
        <v/>
      </c>
      <c r="AP159" t="str">
        <f>IF(OR($A159="", AP$5=""), "", IF(COUNTIFS(【データ】蓄積用!A$2:A$10000, AP$5, 【データ】蓄積用!C$2:C$10000, $A159, 【データ】蓄積用!D$2:D$10000, "&gt;=3000", 【データ】蓄積用!E$2:E$10000, "&gt;=1500")&gt;0, "〇", IF(COUNTIFS(【データ】蓄積用!A$2:A$10000, AP$5, 【データ】蓄積用!C$2:C$10000, $A159, 【データ】蓄積用!Q$2:Q$10000, 1, 【データ】蓄積用!AC$2:AC$10000, "&gt;=4.0")&gt;0, "〇", "×")))</f>
        <v/>
      </c>
      <c r="AQ159" t="str">
        <f>IF(OR($A159="", AQ$5=""), "", IF(COUNTIFS(【データ】蓄積用!A$2:A$10000, AQ$5, 【データ】蓄積用!C$2:C$10000, $A159, 【データ】蓄積用!D$2:D$10000, "&gt;=3000", 【データ】蓄積用!E$2:E$10000, "&gt;=1500")&gt;0, "〇", IF(COUNTIFS(【データ】蓄積用!A$2:A$10000, AQ$5, 【データ】蓄積用!C$2:C$10000, $A159, 【データ】蓄積用!Q$2:Q$10000, 1, 【データ】蓄積用!AC$2:AC$10000, "&gt;=4.0")&gt;0, "〇", "×")))</f>
        <v/>
      </c>
      <c r="AR159" t="str">
        <f>IF(OR($A159="", AR$5=""), "", IF(COUNTIFS(【データ】蓄積用!A$2:A$10000, AR$5, 【データ】蓄積用!C$2:C$10000, $A159, 【データ】蓄積用!D$2:D$10000, "&gt;=3000", 【データ】蓄積用!E$2:E$10000, "&gt;=1500")&gt;0, "〇", IF(COUNTIFS(【データ】蓄積用!A$2:A$10000, AR$5, 【データ】蓄積用!C$2:C$10000, $A159, 【データ】蓄積用!Q$2:Q$10000, 1, 【データ】蓄積用!AC$2:AC$10000, "&gt;=4.0")&gt;0, "〇", "×")))</f>
        <v/>
      </c>
      <c r="AS159" t="str">
        <f>IF(OR($A159="", AS$5=""), "", IF(COUNTIFS(【データ】蓄積用!A$2:A$10000, AS$5, 【データ】蓄積用!C$2:C$10000, $A159, 【データ】蓄積用!D$2:D$10000, "&gt;=3000", 【データ】蓄積用!E$2:E$10000, "&gt;=1500")&gt;0, "〇", IF(COUNTIFS(【データ】蓄積用!A$2:A$10000, AS$5, 【データ】蓄積用!C$2:C$10000, $A159, 【データ】蓄積用!Q$2:Q$10000, 1, 【データ】蓄積用!AC$2:AC$10000, "&gt;=4.0")&gt;0, "〇", "×")))</f>
        <v/>
      </c>
      <c r="AT159" t="str">
        <f>IF(OR($A159="", AT$5=""), "", IF(COUNTIFS(【データ】蓄積用!A$2:A$10000, AT$5, 【データ】蓄積用!C$2:C$10000, $A159, 【データ】蓄積用!D$2:D$10000, "&gt;=3000", 【データ】蓄積用!E$2:E$10000, "&gt;=1500")&gt;0, "〇", IF(COUNTIFS(【データ】蓄積用!A$2:A$10000, AT$5, 【データ】蓄積用!C$2:C$10000, $A159, 【データ】蓄積用!Q$2:Q$10000, 1, 【データ】蓄積用!AC$2:AC$10000, "&gt;=4.0")&gt;0, "〇", "×")))</f>
        <v/>
      </c>
      <c r="AU159" t="str">
        <f>IF(OR($A159="", AU$5=""), "", IF(COUNTIFS(【データ】蓄積用!A$2:A$10000, AU$5, 【データ】蓄積用!C$2:C$10000, $A159, 【データ】蓄積用!D$2:D$10000, "&gt;=3000", 【データ】蓄積用!E$2:E$10000, "&gt;=1500")&gt;0, "〇", IF(COUNTIFS(【データ】蓄積用!A$2:A$10000, AU$5, 【データ】蓄積用!C$2:C$10000, $A159, 【データ】蓄積用!Q$2:Q$10000, 1, 【データ】蓄積用!AC$2:AC$10000, "&gt;=4.0")&gt;0, "〇", "×")))</f>
        <v/>
      </c>
      <c r="AV159" t="str">
        <f>IF(OR($A159="", AV$5=""), "", IF(COUNTIFS(【データ】蓄積用!A$2:A$10000, AV$5, 【データ】蓄積用!C$2:C$10000, $A159, 【データ】蓄積用!D$2:D$10000, "&gt;=3000", 【データ】蓄積用!E$2:E$10000, "&gt;=1500")&gt;0, "〇", IF(COUNTIFS(【データ】蓄積用!A$2:A$10000, AV$5, 【データ】蓄積用!C$2:C$10000, $A159, 【データ】蓄積用!Q$2:Q$10000, 1, 【データ】蓄積用!AC$2:AC$10000, "&gt;=4.0")&gt;0, "〇", "×")))</f>
        <v/>
      </c>
      <c r="AW159" t="str">
        <f>IF(OR($A159="", AW$5=""), "", IF(COUNTIFS(【データ】蓄積用!A$2:A$10000, AW$5, 【データ】蓄積用!C$2:C$10000, $A159, 【データ】蓄積用!D$2:D$10000, "&gt;=3000", 【データ】蓄積用!E$2:E$10000, "&gt;=1500")&gt;0, "〇", IF(COUNTIFS(【データ】蓄積用!A$2:A$10000, AW$5, 【データ】蓄積用!C$2:C$10000, $A159, 【データ】蓄積用!Q$2:Q$10000, 1, 【データ】蓄積用!AC$2:AC$10000, "&gt;=4.0")&gt;0, "〇", "×")))</f>
        <v/>
      </c>
      <c r="AX159" t="str">
        <f>IF(OR($A159="", AX$5=""), "", IF(COUNTIFS(【データ】蓄積用!A$2:A$10000, AX$5, 【データ】蓄積用!C$2:C$10000, $A159, 【データ】蓄積用!D$2:D$10000, "&gt;=3000", 【データ】蓄積用!E$2:E$10000, "&gt;=1500")&gt;0, "〇", IF(COUNTIFS(【データ】蓄積用!A$2:A$10000, AX$5, 【データ】蓄積用!C$2:C$10000, $A159, 【データ】蓄積用!Q$2:Q$10000, 1, 【データ】蓄積用!AC$2:AC$10000, "&gt;=4.0")&gt;0, "〇", "×")))</f>
        <v/>
      </c>
      <c r="AY159" t="str">
        <f>IF(OR($A159="", AY$5=""), "", IF(COUNTIFS(【データ】蓄積用!A$2:A$10000, AY$5, 【データ】蓄積用!C$2:C$10000, $A159, 【データ】蓄積用!D$2:D$10000, "&gt;=3000", 【データ】蓄積用!E$2:E$10000, "&gt;=1500")&gt;0, "〇", IF(COUNTIFS(【データ】蓄積用!A$2:A$10000, AY$5, 【データ】蓄積用!C$2:C$10000, $A159, 【データ】蓄積用!Q$2:Q$10000, 1, 【データ】蓄積用!AC$2:AC$10000, "&gt;=4.0")&gt;0, "〇", "×")))</f>
        <v/>
      </c>
    </row>
    <row r="160" spans="2:51">
      <c r="B160" t="str">
        <f>IF(OR($A160="", B$5=""), "", IF(COUNTIFS(【データ】蓄積用!A$2:A$10000, B$5, 【データ】蓄積用!C$2:C$10000, $A160, 【データ】蓄積用!D$2:D$10000, "&gt;=3000", 【データ】蓄積用!E$2:E$10000, "&gt;=1500")&gt;0, "〇", IF(COUNTIFS(【データ】蓄積用!A$2:A$10000, B$5, 【データ】蓄積用!C$2:C$10000, $A160, 【データ】蓄積用!Q$2:Q$10000, 1, 【データ】蓄積用!AC$2:AC$10000, "&gt;=4.0")&gt;0, "〇", "×")))</f>
        <v/>
      </c>
      <c r="C160" t="str">
        <f>IF(OR($A160="", C$5=""), "", IF(COUNTIFS(【データ】蓄積用!A$2:A$10000, C$5, 【データ】蓄積用!C$2:C$10000, $A160, 【データ】蓄積用!D$2:D$10000, "&gt;=3000", 【データ】蓄積用!E$2:E$10000, "&gt;=1500")&gt;0, "〇", IF(COUNTIFS(【データ】蓄積用!A$2:A$10000, C$5, 【データ】蓄積用!C$2:C$10000, $A160, 【データ】蓄積用!Q$2:Q$10000, 1, 【データ】蓄積用!AC$2:AC$10000, "&gt;=4.0")&gt;0, "〇", "×")))</f>
        <v/>
      </c>
      <c r="D160" t="str">
        <f>IF(OR($A160="", D$5=""), "", IF(COUNTIFS(【データ】蓄積用!A$2:A$10000, D$5, 【データ】蓄積用!C$2:C$10000, $A160, 【データ】蓄積用!D$2:D$10000, "&gt;=3000", 【データ】蓄積用!E$2:E$10000, "&gt;=1500")&gt;0, "〇", IF(COUNTIFS(【データ】蓄積用!A$2:A$10000, D$5, 【データ】蓄積用!C$2:C$10000, $A160, 【データ】蓄積用!Q$2:Q$10000, 1, 【データ】蓄積用!AC$2:AC$10000, "&gt;=4.0")&gt;0, "〇", "×")))</f>
        <v/>
      </c>
      <c r="E160" t="str">
        <f>IF(OR($A160="", E$5=""), "", IF(COUNTIFS(【データ】蓄積用!A$2:A$10000, E$5, 【データ】蓄積用!C$2:C$10000, $A160, 【データ】蓄積用!D$2:D$10000, "&gt;=3000", 【データ】蓄積用!E$2:E$10000, "&gt;=1500")&gt;0, "〇", IF(COUNTIFS(【データ】蓄積用!A$2:A$10000, E$5, 【データ】蓄積用!C$2:C$10000, $A160, 【データ】蓄積用!Q$2:Q$10000, 1, 【データ】蓄積用!AC$2:AC$10000, "&gt;=4.0")&gt;0, "〇", "×")))</f>
        <v/>
      </c>
      <c r="F160" t="str">
        <f>IF(OR($A160="", F$5=""), "", IF(COUNTIFS(【データ】蓄積用!A$2:A$10000, F$5, 【データ】蓄積用!C$2:C$10000, $A160, 【データ】蓄積用!D$2:D$10000, "&gt;=3000", 【データ】蓄積用!E$2:E$10000, "&gt;=1500")&gt;0, "〇", IF(COUNTIFS(【データ】蓄積用!A$2:A$10000, F$5, 【データ】蓄積用!C$2:C$10000, $A160, 【データ】蓄積用!Q$2:Q$10000, 1, 【データ】蓄積用!AC$2:AC$10000, "&gt;=4.0")&gt;0, "〇", "×")))</f>
        <v/>
      </c>
      <c r="G160" t="str">
        <f>IF(OR($A160="", G$5=""), "", IF(COUNTIFS(【データ】蓄積用!A$2:A$10000, G$5, 【データ】蓄積用!C$2:C$10000, $A160, 【データ】蓄積用!D$2:D$10000, "&gt;=3000", 【データ】蓄積用!E$2:E$10000, "&gt;=1500")&gt;0, "〇", IF(COUNTIFS(【データ】蓄積用!A$2:A$10000, G$5, 【データ】蓄積用!C$2:C$10000, $A160, 【データ】蓄積用!Q$2:Q$10000, 1, 【データ】蓄積用!AC$2:AC$10000, "&gt;=4.0")&gt;0, "〇", "×")))</f>
        <v/>
      </c>
      <c r="H160" t="str">
        <f>IF(OR($A160="", H$5=""), "", IF(COUNTIFS(【データ】蓄積用!A$2:A$10000, H$5, 【データ】蓄積用!C$2:C$10000, $A160, 【データ】蓄積用!D$2:D$10000, "&gt;=3000", 【データ】蓄積用!E$2:E$10000, "&gt;=1500")&gt;0, "〇", IF(COUNTIFS(【データ】蓄積用!A$2:A$10000, H$5, 【データ】蓄積用!C$2:C$10000, $A160, 【データ】蓄積用!Q$2:Q$10000, 1, 【データ】蓄積用!AC$2:AC$10000, "&gt;=4.0")&gt;0, "〇", "×")))</f>
        <v/>
      </c>
      <c r="I160" t="str">
        <f>IF(OR($A160="", I$5=""), "", IF(COUNTIFS(【データ】蓄積用!A$2:A$10000, I$5, 【データ】蓄積用!C$2:C$10000, $A160, 【データ】蓄積用!D$2:D$10000, "&gt;=3000", 【データ】蓄積用!E$2:E$10000, "&gt;=1500")&gt;0, "〇", IF(COUNTIFS(【データ】蓄積用!A$2:A$10000, I$5, 【データ】蓄積用!C$2:C$10000, $A160, 【データ】蓄積用!Q$2:Q$10000, 1, 【データ】蓄積用!AC$2:AC$10000, "&gt;=4.0")&gt;0, "〇", "×")))</f>
        <v/>
      </c>
      <c r="J160" t="str">
        <f>IF(OR($A160="", J$5=""), "", IF(COUNTIFS(【データ】蓄積用!A$2:A$10000, J$5, 【データ】蓄積用!C$2:C$10000, $A160, 【データ】蓄積用!D$2:D$10000, "&gt;=3000", 【データ】蓄積用!E$2:E$10000, "&gt;=1500")&gt;0, "〇", IF(COUNTIFS(【データ】蓄積用!A$2:A$10000, J$5, 【データ】蓄積用!C$2:C$10000, $A160, 【データ】蓄積用!Q$2:Q$10000, 1, 【データ】蓄積用!AC$2:AC$10000, "&gt;=4.0")&gt;0, "〇", "×")))</f>
        <v/>
      </c>
      <c r="K160" t="str">
        <f>IF(OR($A160="", K$5=""), "", IF(COUNTIFS(【データ】蓄積用!A$2:A$10000, K$5, 【データ】蓄積用!C$2:C$10000, $A160, 【データ】蓄積用!D$2:D$10000, "&gt;=3000", 【データ】蓄積用!E$2:E$10000, "&gt;=1500")&gt;0, "〇", IF(COUNTIFS(【データ】蓄積用!A$2:A$10000, K$5, 【データ】蓄積用!C$2:C$10000, $A160, 【データ】蓄積用!Q$2:Q$10000, 1, 【データ】蓄積用!AC$2:AC$10000, "&gt;=4.0")&gt;0, "〇", "×")))</f>
        <v/>
      </c>
      <c r="L160" t="str">
        <f>IF(OR($A160="", L$5=""), "", IF(COUNTIFS(【データ】蓄積用!A$2:A$10000, L$5, 【データ】蓄積用!C$2:C$10000, $A160, 【データ】蓄積用!D$2:D$10000, "&gt;=3000", 【データ】蓄積用!E$2:E$10000, "&gt;=1500")&gt;0, "〇", IF(COUNTIFS(【データ】蓄積用!A$2:A$10000, L$5, 【データ】蓄積用!C$2:C$10000, $A160, 【データ】蓄積用!Q$2:Q$10000, 1, 【データ】蓄積用!AC$2:AC$10000, "&gt;=4.0")&gt;0, "〇", "×")))</f>
        <v/>
      </c>
      <c r="M160" t="str">
        <f>IF(OR($A160="", M$5=""), "", IF(COUNTIFS(【データ】蓄積用!A$2:A$10000, M$5, 【データ】蓄積用!C$2:C$10000, $A160, 【データ】蓄積用!D$2:D$10000, "&gt;=3000", 【データ】蓄積用!E$2:E$10000, "&gt;=1500")&gt;0, "〇", IF(COUNTIFS(【データ】蓄積用!A$2:A$10000, M$5, 【データ】蓄積用!C$2:C$10000, $A160, 【データ】蓄積用!Q$2:Q$10000, 1, 【データ】蓄積用!AC$2:AC$10000, "&gt;=4.0")&gt;0, "〇", "×")))</f>
        <v/>
      </c>
      <c r="N160" t="str">
        <f>IF(OR($A160="", N$5=""), "", IF(COUNTIFS(【データ】蓄積用!A$2:A$10000, N$5, 【データ】蓄積用!C$2:C$10000, $A160, 【データ】蓄積用!D$2:D$10000, "&gt;=3000", 【データ】蓄積用!E$2:E$10000, "&gt;=1500")&gt;0, "〇", IF(COUNTIFS(【データ】蓄積用!A$2:A$10000, N$5, 【データ】蓄積用!C$2:C$10000, $A160, 【データ】蓄積用!Q$2:Q$10000, 1, 【データ】蓄積用!AC$2:AC$10000, "&gt;=4.0")&gt;0, "〇", "×")))</f>
        <v/>
      </c>
      <c r="O160" t="str">
        <f>IF(OR($A160="", O$5=""), "", IF(COUNTIFS(【データ】蓄積用!A$2:A$10000, O$5, 【データ】蓄積用!C$2:C$10000, $A160, 【データ】蓄積用!D$2:D$10000, "&gt;=3000", 【データ】蓄積用!E$2:E$10000, "&gt;=1500")&gt;0, "〇", IF(COUNTIFS(【データ】蓄積用!A$2:A$10000, O$5, 【データ】蓄積用!C$2:C$10000, $A160, 【データ】蓄積用!Q$2:Q$10000, 1, 【データ】蓄積用!AC$2:AC$10000, "&gt;=4.0")&gt;0, "〇", "×")))</f>
        <v/>
      </c>
      <c r="P160" t="str">
        <f>IF(OR($A160="", P$5=""), "", IF(COUNTIFS(【データ】蓄積用!A$2:A$10000, P$5, 【データ】蓄積用!C$2:C$10000, $A160, 【データ】蓄積用!D$2:D$10000, "&gt;=3000", 【データ】蓄積用!E$2:E$10000, "&gt;=1500")&gt;0, "〇", IF(COUNTIFS(【データ】蓄積用!A$2:A$10000, P$5, 【データ】蓄積用!C$2:C$10000, $A160, 【データ】蓄積用!Q$2:Q$10000, 1, 【データ】蓄積用!AC$2:AC$10000, "&gt;=4.0")&gt;0, "〇", "×")))</f>
        <v/>
      </c>
      <c r="Q160" t="str">
        <f>IF(OR($A160="", Q$5=""), "", IF(COUNTIFS(【データ】蓄積用!A$2:A$10000, Q$5, 【データ】蓄積用!C$2:C$10000, $A160, 【データ】蓄積用!D$2:D$10000, "&gt;=3000", 【データ】蓄積用!E$2:E$10000, "&gt;=1500")&gt;0, "〇", IF(COUNTIFS(【データ】蓄積用!A$2:A$10000, Q$5, 【データ】蓄積用!C$2:C$10000, $A160, 【データ】蓄積用!Q$2:Q$10000, 1, 【データ】蓄積用!AC$2:AC$10000, "&gt;=4.0")&gt;0, "〇", "×")))</f>
        <v/>
      </c>
      <c r="R160" t="str">
        <f>IF(OR($A160="", R$5=""), "", IF(COUNTIFS(【データ】蓄積用!A$2:A$10000, R$5, 【データ】蓄積用!C$2:C$10000, $A160, 【データ】蓄積用!D$2:D$10000, "&gt;=3000", 【データ】蓄積用!E$2:E$10000, "&gt;=1500")&gt;0, "〇", IF(COUNTIFS(【データ】蓄積用!A$2:A$10000, R$5, 【データ】蓄積用!C$2:C$10000, $A160, 【データ】蓄積用!Q$2:Q$10000, 1, 【データ】蓄積用!AC$2:AC$10000, "&gt;=4.0")&gt;0, "〇", "×")))</f>
        <v/>
      </c>
      <c r="S160" t="str">
        <f>IF(OR($A160="", S$5=""), "", IF(COUNTIFS(【データ】蓄積用!A$2:A$10000, S$5, 【データ】蓄積用!C$2:C$10000, $A160, 【データ】蓄積用!D$2:D$10000, "&gt;=3000", 【データ】蓄積用!E$2:E$10000, "&gt;=1500")&gt;0, "〇", IF(COUNTIFS(【データ】蓄積用!A$2:A$10000, S$5, 【データ】蓄積用!C$2:C$10000, $A160, 【データ】蓄積用!Q$2:Q$10000, 1, 【データ】蓄積用!AC$2:AC$10000, "&gt;=4.0")&gt;0, "〇", "×")))</f>
        <v/>
      </c>
      <c r="T160" t="str">
        <f>IF(OR($A160="", T$5=""), "", IF(COUNTIFS(【データ】蓄積用!A$2:A$10000, T$5, 【データ】蓄積用!C$2:C$10000, $A160, 【データ】蓄積用!D$2:D$10000, "&gt;=3000", 【データ】蓄積用!E$2:E$10000, "&gt;=1500")&gt;0, "〇", IF(COUNTIFS(【データ】蓄積用!A$2:A$10000, T$5, 【データ】蓄積用!C$2:C$10000, $A160, 【データ】蓄積用!Q$2:Q$10000, 1, 【データ】蓄積用!AC$2:AC$10000, "&gt;=4.0")&gt;0, "〇", "×")))</f>
        <v/>
      </c>
      <c r="U160" t="str">
        <f>IF(OR($A160="", U$5=""), "", IF(COUNTIFS(【データ】蓄積用!A$2:A$10000, U$5, 【データ】蓄積用!C$2:C$10000, $A160, 【データ】蓄積用!D$2:D$10000, "&gt;=3000", 【データ】蓄積用!E$2:E$10000, "&gt;=1500")&gt;0, "〇", IF(COUNTIFS(【データ】蓄積用!A$2:A$10000, U$5, 【データ】蓄積用!C$2:C$10000, $A160, 【データ】蓄積用!Q$2:Q$10000, 1, 【データ】蓄積用!AC$2:AC$10000, "&gt;=4.0")&gt;0, "〇", "×")))</f>
        <v/>
      </c>
      <c r="V160" t="str">
        <f>IF(OR($A160="", V$5=""), "", IF(COUNTIFS(【データ】蓄積用!A$2:A$10000, V$5, 【データ】蓄積用!C$2:C$10000, $A160, 【データ】蓄積用!D$2:D$10000, "&gt;=3000", 【データ】蓄積用!E$2:E$10000, "&gt;=1500")&gt;0, "〇", IF(COUNTIFS(【データ】蓄積用!A$2:A$10000, V$5, 【データ】蓄積用!C$2:C$10000, $A160, 【データ】蓄積用!Q$2:Q$10000, 1, 【データ】蓄積用!AC$2:AC$10000, "&gt;=4.0")&gt;0, "〇", "×")))</f>
        <v/>
      </c>
      <c r="W160" t="str">
        <f>IF(OR($A160="", W$5=""), "", IF(COUNTIFS(【データ】蓄積用!A$2:A$10000, W$5, 【データ】蓄積用!C$2:C$10000, $A160, 【データ】蓄積用!D$2:D$10000, "&gt;=3000", 【データ】蓄積用!E$2:E$10000, "&gt;=1500")&gt;0, "〇", IF(COUNTIFS(【データ】蓄積用!A$2:A$10000, W$5, 【データ】蓄積用!C$2:C$10000, $A160, 【データ】蓄積用!Q$2:Q$10000, 1, 【データ】蓄積用!AC$2:AC$10000, "&gt;=4.0")&gt;0, "〇", "×")))</f>
        <v/>
      </c>
      <c r="X160" t="str">
        <f>IF(OR($A160="", X$5=""), "", IF(COUNTIFS(【データ】蓄積用!A$2:A$10000, X$5, 【データ】蓄積用!C$2:C$10000, $A160, 【データ】蓄積用!D$2:D$10000, "&gt;=3000", 【データ】蓄積用!E$2:E$10000, "&gt;=1500")&gt;0, "〇", IF(COUNTIFS(【データ】蓄積用!A$2:A$10000, X$5, 【データ】蓄積用!C$2:C$10000, $A160, 【データ】蓄積用!Q$2:Q$10000, 1, 【データ】蓄積用!AC$2:AC$10000, "&gt;=4.0")&gt;0, "〇", "×")))</f>
        <v/>
      </c>
      <c r="Y160" t="str">
        <f>IF(OR($A160="", Y$5=""), "", IF(COUNTIFS(【データ】蓄積用!A$2:A$10000, Y$5, 【データ】蓄積用!C$2:C$10000, $A160, 【データ】蓄積用!D$2:D$10000, "&gt;=3000", 【データ】蓄積用!E$2:E$10000, "&gt;=1500")&gt;0, "〇", IF(COUNTIFS(【データ】蓄積用!A$2:A$10000, Y$5, 【データ】蓄積用!C$2:C$10000, $A160, 【データ】蓄積用!Q$2:Q$10000, 1, 【データ】蓄積用!AC$2:AC$10000, "&gt;=4.0")&gt;0, "〇", "×")))</f>
        <v/>
      </c>
      <c r="Z160" t="str">
        <f>IF(OR($A160="", Z$5=""), "", IF(COUNTIFS(【データ】蓄積用!A$2:A$10000, Z$5, 【データ】蓄積用!C$2:C$10000, $A160, 【データ】蓄積用!D$2:D$10000, "&gt;=3000", 【データ】蓄積用!E$2:E$10000, "&gt;=1500")&gt;0, "〇", IF(COUNTIFS(【データ】蓄積用!A$2:A$10000, Z$5, 【データ】蓄積用!C$2:C$10000, $A160, 【データ】蓄積用!Q$2:Q$10000, 1, 【データ】蓄積用!AC$2:AC$10000, "&gt;=4.0")&gt;0, "〇", "×")))</f>
        <v/>
      </c>
      <c r="AA160" t="str">
        <f>IF(OR($A160="", AA$5=""), "", IF(COUNTIFS(【データ】蓄積用!A$2:A$10000, AA$5, 【データ】蓄積用!C$2:C$10000, $A160, 【データ】蓄積用!D$2:D$10000, "&gt;=3000", 【データ】蓄積用!E$2:E$10000, "&gt;=1500")&gt;0, "〇", IF(COUNTIFS(【データ】蓄積用!A$2:A$10000, AA$5, 【データ】蓄積用!C$2:C$10000, $A160, 【データ】蓄積用!Q$2:Q$10000, 1, 【データ】蓄積用!AC$2:AC$10000, "&gt;=4.0")&gt;0, "〇", "×")))</f>
        <v/>
      </c>
      <c r="AB160" t="str">
        <f>IF(OR($A160="", AB$5=""), "", IF(COUNTIFS(【データ】蓄積用!A$2:A$10000, AB$5, 【データ】蓄積用!C$2:C$10000, $A160, 【データ】蓄積用!D$2:D$10000, "&gt;=3000", 【データ】蓄積用!E$2:E$10000, "&gt;=1500")&gt;0, "〇", IF(COUNTIFS(【データ】蓄積用!A$2:A$10000, AB$5, 【データ】蓄積用!C$2:C$10000, $A160, 【データ】蓄積用!Q$2:Q$10000, 1, 【データ】蓄積用!AC$2:AC$10000, "&gt;=4.0")&gt;0, "〇", "×")))</f>
        <v/>
      </c>
      <c r="AC160" t="str">
        <f>IF(OR($A160="", AC$5=""), "", IF(COUNTIFS(【データ】蓄積用!A$2:A$10000, AC$5, 【データ】蓄積用!C$2:C$10000, $A160, 【データ】蓄積用!D$2:D$10000, "&gt;=3000", 【データ】蓄積用!E$2:E$10000, "&gt;=1500")&gt;0, "〇", IF(COUNTIFS(【データ】蓄積用!A$2:A$10000, AC$5, 【データ】蓄積用!C$2:C$10000, $A160, 【データ】蓄積用!Q$2:Q$10000, 1, 【データ】蓄積用!AC$2:AC$10000, "&gt;=4.0")&gt;0, "〇", "×")))</f>
        <v/>
      </c>
      <c r="AD160" t="str">
        <f>IF(OR($A160="", AD$5=""), "", IF(COUNTIFS(【データ】蓄積用!A$2:A$10000, AD$5, 【データ】蓄積用!C$2:C$10000, $A160, 【データ】蓄積用!D$2:D$10000, "&gt;=3000", 【データ】蓄積用!E$2:E$10000, "&gt;=1500")&gt;0, "〇", IF(COUNTIFS(【データ】蓄積用!A$2:A$10000, AD$5, 【データ】蓄積用!C$2:C$10000, $A160, 【データ】蓄積用!Q$2:Q$10000, 1, 【データ】蓄積用!AC$2:AC$10000, "&gt;=4.0")&gt;0, "〇", "×")))</f>
        <v/>
      </c>
      <c r="AE160" t="str">
        <f>IF(OR($A160="", AE$5=""), "", IF(COUNTIFS(【データ】蓄積用!A$2:A$10000, AE$5, 【データ】蓄積用!C$2:C$10000, $A160, 【データ】蓄積用!D$2:D$10000, "&gt;=3000", 【データ】蓄積用!E$2:E$10000, "&gt;=1500")&gt;0, "〇", IF(COUNTIFS(【データ】蓄積用!A$2:A$10000, AE$5, 【データ】蓄積用!C$2:C$10000, $A160, 【データ】蓄積用!Q$2:Q$10000, 1, 【データ】蓄積用!AC$2:AC$10000, "&gt;=4.0")&gt;0, "〇", "×")))</f>
        <v/>
      </c>
      <c r="AF160" t="str">
        <f>IF(OR($A160="", AF$5=""), "", IF(COUNTIFS(【データ】蓄積用!A$2:A$10000, AF$5, 【データ】蓄積用!C$2:C$10000, $A160, 【データ】蓄積用!D$2:D$10000, "&gt;=3000", 【データ】蓄積用!E$2:E$10000, "&gt;=1500")&gt;0, "〇", IF(COUNTIFS(【データ】蓄積用!A$2:A$10000, AF$5, 【データ】蓄積用!C$2:C$10000, $A160, 【データ】蓄積用!Q$2:Q$10000, 1, 【データ】蓄積用!AC$2:AC$10000, "&gt;=4.0")&gt;0, "〇", "×")))</f>
        <v/>
      </c>
      <c r="AG160" t="str">
        <f>IF(OR($A160="", AG$5=""), "", IF(COUNTIFS(【データ】蓄積用!A$2:A$10000, AG$5, 【データ】蓄積用!C$2:C$10000, $A160, 【データ】蓄積用!D$2:D$10000, "&gt;=3000", 【データ】蓄積用!E$2:E$10000, "&gt;=1500")&gt;0, "〇", IF(COUNTIFS(【データ】蓄積用!A$2:A$10000, AG$5, 【データ】蓄積用!C$2:C$10000, $A160, 【データ】蓄積用!Q$2:Q$10000, 1, 【データ】蓄積用!AC$2:AC$10000, "&gt;=4.0")&gt;0, "〇", "×")))</f>
        <v/>
      </c>
      <c r="AH160" t="str">
        <f>IF(OR($A160="", AH$5=""), "", IF(COUNTIFS(【データ】蓄積用!A$2:A$10000, AH$5, 【データ】蓄積用!C$2:C$10000, $A160, 【データ】蓄積用!D$2:D$10000, "&gt;=3000", 【データ】蓄積用!E$2:E$10000, "&gt;=1500")&gt;0, "〇", IF(COUNTIFS(【データ】蓄積用!A$2:A$10000, AH$5, 【データ】蓄積用!C$2:C$10000, $A160, 【データ】蓄積用!Q$2:Q$10000, 1, 【データ】蓄積用!AC$2:AC$10000, "&gt;=4.0")&gt;0, "〇", "×")))</f>
        <v/>
      </c>
      <c r="AI160" t="str">
        <f>IF(OR($A160="", AI$5=""), "", IF(COUNTIFS(【データ】蓄積用!A$2:A$10000, AI$5, 【データ】蓄積用!C$2:C$10000, $A160, 【データ】蓄積用!D$2:D$10000, "&gt;=3000", 【データ】蓄積用!E$2:E$10000, "&gt;=1500")&gt;0, "〇", IF(COUNTIFS(【データ】蓄積用!A$2:A$10000, AI$5, 【データ】蓄積用!C$2:C$10000, $A160, 【データ】蓄積用!Q$2:Q$10000, 1, 【データ】蓄積用!AC$2:AC$10000, "&gt;=4.0")&gt;0, "〇", "×")))</f>
        <v/>
      </c>
      <c r="AJ160" t="str">
        <f>IF(OR($A160="", AJ$5=""), "", IF(COUNTIFS(【データ】蓄積用!A$2:A$10000, AJ$5, 【データ】蓄積用!C$2:C$10000, $A160, 【データ】蓄積用!D$2:D$10000, "&gt;=3000", 【データ】蓄積用!E$2:E$10000, "&gt;=1500")&gt;0, "〇", IF(COUNTIFS(【データ】蓄積用!A$2:A$10000, AJ$5, 【データ】蓄積用!C$2:C$10000, $A160, 【データ】蓄積用!Q$2:Q$10000, 1, 【データ】蓄積用!AC$2:AC$10000, "&gt;=4.0")&gt;0, "〇", "×")))</f>
        <v/>
      </c>
      <c r="AK160" t="str">
        <f>IF(OR($A160="", AK$5=""), "", IF(COUNTIFS(【データ】蓄積用!A$2:A$10000, AK$5, 【データ】蓄積用!C$2:C$10000, $A160, 【データ】蓄積用!D$2:D$10000, "&gt;=3000", 【データ】蓄積用!E$2:E$10000, "&gt;=1500")&gt;0, "〇", IF(COUNTIFS(【データ】蓄積用!A$2:A$10000, AK$5, 【データ】蓄積用!C$2:C$10000, $A160, 【データ】蓄積用!Q$2:Q$10000, 1, 【データ】蓄積用!AC$2:AC$10000, "&gt;=4.0")&gt;0, "〇", "×")))</f>
        <v/>
      </c>
      <c r="AL160" t="str">
        <f>IF(OR($A160="", AL$5=""), "", IF(COUNTIFS(【データ】蓄積用!A$2:A$10000, AL$5, 【データ】蓄積用!C$2:C$10000, $A160, 【データ】蓄積用!D$2:D$10000, "&gt;=3000", 【データ】蓄積用!E$2:E$10000, "&gt;=1500")&gt;0, "〇", IF(COUNTIFS(【データ】蓄積用!A$2:A$10000, AL$5, 【データ】蓄積用!C$2:C$10000, $A160, 【データ】蓄積用!Q$2:Q$10000, 1, 【データ】蓄積用!AC$2:AC$10000, "&gt;=4.0")&gt;0, "〇", "×")))</f>
        <v/>
      </c>
      <c r="AM160" t="str">
        <f>IF(OR($A160="", AM$5=""), "", IF(COUNTIFS(【データ】蓄積用!A$2:A$10000, AM$5, 【データ】蓄積用!C$2:C$10000, $A160, 【データ】蓄積用!D$2:D$10000, "&gt;=3000", 【データ】蓄積用!E$2:E$10000, "&gt;=1500")&gt;0, "〇", IF(COUNTIFS(【データ】蓄積用!A$2:A$10000, AM$5, 【データ】蓄積用!C$2:C$10000, $A160, 【データ】蓄積用!Q$2:Q$10000, 1, 【データ】蓄積用!AC$2:AC$10000, "&gt;=4.0")&gt;0, "〇", "×")))</f>
        <v/>
      </c>
      <c r="AN160" t="str">
        <f>IF(OR($A160="", AN$5=""), "", IF(COUNTIFS(【データ】蓄積用!A$2:A$10000, AN$5, 【データ】蓄積用!C$2:C$10000, $A160, 【データ】蓄積用!D$2:D$10000, "&gt;=3000", 【データ】蓄積用!E$2:E$10000, "&gt;=1500")&gt;0, "〇", IF(COUNTIFS(【データ】蓄積用!A$2:A$10000, AN$5, 【データ】蓄積用!C$2:C$10000, $A160, 【データ】蓄積用!Q$2:Q$10000, 1, 【データ】蓄積用!AC$2:AC$10000, "&gt;=4.0")&gt;0, "〇", "×")))</f>
        <v/>
      </c>
      <c r="AO160" t="str">
        <f>IF(OR($A160="", AO$5=""), "", IF(COUNTIFS(【データ】蓄積用!A$2:A$10000, AO$5, 【データ】蓄積用!C$2:C$10000, $A160, 【データ】蓄積用!D$2:D$10000, "&gt;=3000", 【データ】蓄積用!E$2:E$10000, "&gt;=1500")&gt;0, "〇", IF(COUNTIFS(【データ】蓄積用!A$2:A$10000, AO$5, 【データ】蓄積用!C$2:C$10000, $A160, 【データ】蓄積用!Q$2:Q$10000, 1, 【データ】蓄積用!AC$2:AC$10000, "&gt;=4.0")&gt;0, "〇", "×")))</f>
        <v/>
      </c>
      <c r="AP160" t="str">
        <f>IF(OR($A160="", AP$5=""), "", IF(COUNTIFS(【データ】蓄積用!A$2:A$10000, AP$5, 【データ】蓄積用!C$2:C$10000, $A160, 【データ】蓄積用!D$2:D$10000, "&gt;=3000", 【データ】蓄積用!E$2:E$10000, "&gt;=1500")&gt;0, "〇", IF(COUNTIFS(【データ】蓄積用!A$2:A$10000, AP$5, 【データ】蓄積用!C$2:C$10000, $A160, 【データ】蓄積用!Q$2:Q$10000, 1, 【データ】蓄積用!AC$2:AC$10000, "&gt;=4.0")&gt;0, "〇", "×")))</f>
        <v/>
      </c>
      <c r="AQ160" t="str">
        <f>IF(OR($A160="", AQ$5=""), "", IF(COUNTIFS(【データ】蓄積用!A$2:A$10000, AQ$5, 【データ】蓄積用!C$2:C$10000, $A160, 【データ】蓄積用!D$2:D$10000, "&gt;=3000", 【データ】蓄積用!E$2:E$10000, "&gt;=1500")&gt;0, "〇", IF(COUNTIFS(【データ】蓄積用!A$2:A$10000, AQ$5, 【データ】蓄積用!C$2:C$10000, $A160, 【データ】蓄積用!Q$2:Q$10000, 1, 【データ】蓄積用!AC$2:AC$10000, "&gt;=4.0")&gt;0, "〇", "×")))</f>
        <v/>
      </c>
      <c r="AR160" t="str">
        <f>IF(OR($A160="", AR$5=""), "", IF(COUNTIFS(【データ】蓄積用!A$2:A$10000, AR$5, 【データ】蓄積用!C$2:C$10000, $A160, 【データ】蓄積用!D$2:D$10000, "&gt;=3000", 【データ】蓄積用!E$2:E$10000, "&gt;=1500")&gt;0, "〇", IF(COUNTIFS(【データ】蓄積用!A$2:A$10000, AR$5, 【データ】蓄積用!C$2:C$10000, $A160, 【データ】蓄積用!Q$2:Q$10000, 1, 【データ】蓄積用!AC$2:AC$10000, "&gt;=4.0")&gt;0, "〇", "×")))</f>
        <v/>
      </c>
      <c r="AS160" t="str">
        <f>IF(OR($A160="", AS$5=""), "", IF(COUNTIFS(【データ】蓄積用!A$2:A$10000, AS$5, 【データ】蓄積用!C$2:C$10000, $A160, 【データ】蓄積用!D$2:D$10000, "&gt;=3000", 【データ】蓄積用!E$2:E$10000, "&gt;=1500")&gt;0, "〇", IF(COUNTIFS(【データ】蓄積用!A$2:A$10000, AS$5, 【データ】蓄積用!C$2:C$10000, $A160, 【データ】蓄積用!Q$2:Q$10000, 1, 【データ】蓄積用!AC$2:AC$10000, "&gt;=4.0")&gt;0, "〇", "×")))</f>
        <v/>
      </c>
      <c r="AT160" t="str">
        <f>IF(OR($A160="", AT$5=""), "", IF(COUNTIFS(【データ】蓄積用!A$2:A$10000, AT$5, 【データ】蓄積用!C$2:C$10000, $A160, 【データ】蓄積用!D$2:D$10000, "&gt;=3000", 【データ】蓄積用!E$2:E$10000, "&gt;=1500")&gt;0, "〇", IF(COUNTIFS(【データ】蓄積用!A$2:A$10000, AT$5, 【データ】蓄積用!C$2:C$10000, $A160, 【データ】蓄積用!Q$2:Q$10000, 1, 【データ】蓄積用!AC$2:AC$10000, "&gt;=4.0")&gt;0, "〇", "×")))</f>
        <v/>
      </c>
      <c r="AU160" t="str">
        <f>IF(OR($A160="", AU$5=""), "", IF(COUNTIFS(【データ】蓄積用!A$2:A$10000, AU$5, 【データ】蓄積用!C$2:C$10000, $A160, 【データ】蓄積用!D$2:D$10000, "&gt;=3000", 【データ】蓄積用!E$2:E$10000, "&gt;=1500")&gt;0, "〇", IF(COUNTIFS(【データ】蓄積用!A$2:A$10000, AU$5, 【データ】蓄積用!C$2:C$10000, $A160, 【データ】蓄積用!Q$2:Q$10000, 1, 【データ】蓄積用!AC$2:AC$10000, "&gt;=4.0")&gt;0, "〇", "×")))</f>
        <v/>
      </c>
      <c r="AV160" t="str">
        <f>IF(OR($A160="", AV$5=""), "", IF(COUNTIFS(【データ】蓄積用!A$2:A$10000, AV$5, 【データ】蓄積用!C$2:C$10000, $A160, 【データ】蓄積用!D$2:D$10000, "&gt;=3000", 【データ】蓄積用!E$2:E$10000, "&gt;=1500")&gt;0, "〇", IF(COUNTIFS(【データ】蓄積用!A$2:A$10000, AV$5, 【データ】蓄積用!C$2:C$10000, $A160, 【データ】蓄積用!Q$2:Q$10000, 1, 【データ】蓄積用!AC$2:AC$10000, "&gt;=4.0")&gt;0, "〇", "×")))</f>
        <v/>
      </c>
      <c r="AW160" t="str">
        <f>IF(OR($A160="", AW$5=""), "", IF(COUNTIFS(【データ】蓄積用!A$2:A$10000, AW$5, 【データ】蓄積用!C$2:C$10000, $A160, 【データ】蓄積用!D$2:D$10000, "&gt;=3000", 【データ】蓄積用!E$2:E$10000, "&gt;=1500")&gt;0, "〇", IF(COUNTIFS(【データ】蓄積用!A$2:A$10000, AW$5, 【データ】蓄積用!C$2:C$10000, $A160, 【データ】蓄積用!Q$2:Q$10000, 1, 【データ】蓄積用!AC$2:AC$10000, "&gt;=4.0")&gt;0, "〇", "×")))</f>
        <v/>
      </c>
      <c r="AX160" t="str">
        <f>IF(OR($A160="", AX$5=""), "", IF(COUNTIFS(【データ】蓄積用!A$2:A$10000, AX$5, 【データ】蓄積用!C$2:C$10000, $A160, 【データ】蓄積用!D$2:D$10000, "&gt;=3000", 【データ】蓄積用!E$2:E$10000, "&gt;=1500")&gt;0, "〇", IF(COUNTIFS(【データ】蓄積用!A$2:A$10000, AX$5, 【データ】蓄積用!C$2:C$10000, $A160, 【データ】蓄積用!Q$2:Q$10000, 1, 【データ】蓄積用!AC$2:AC$10000, "&gt;=4.0")&gt;0, "〇", "×")))</f>
        <v/>
      </c>
      <c r="AY160" t="str">
        <f>IF(OR($A160="", AY$5=""), "", IF(COUNTIFS(【データ】蓄積用!A$2:A$10000, AY$5, 【データ】蓄積用!C$2:C$10000, $A160, 【データ】蓄積用!D$2:D$10000, "&gt;=3000", 【データ】蓄積用!E$2:E$10000, "&gt;=1500")&gt;0, "〇", IF(COUNTIFS(【データ】蓄積用!A$2:A$10000, AY$5, 【データ】蓄積用!C$2:C$10000, $A160, 【データ】蓄積用!Q$2:Q$10000, 1, 【データ】蓄積用!AC$2:AC$10000, "&gt;=4.0")&gt;0, "〇", "×")))</f>
        <v/>
      </c>
    </row>
    <row r="161" spans="2:51">
      <c r="B161" t="str">
        <f>IF(OR($A161="", B$5=""), "", IF(COUNTIFS(【データ】蓄積用!A$2:A$10000, B$5, 【データ】蓄積用!C$2:C$10000, $A161, 【データ】蓄積用!D$2:D$10000, "&gt;=3000", 【データ】蓄積用!E$2:E$10000, "&gt;=1500")&gt;0, "〇", IF(COUNTIFS(【データ】蓄積用!A$2:A$10000, B$5, 【データ】蓄積用!C$2:C$10000, $A161, 【データ】蓄積用!Q$2:Q$10000, 1, 【データ】蓄積用!AC$2:AC$10000, "&gt;=4.0")&gt;0, "〇", "×")))</f>
        <v/>
      </c>
      <c r="C161" t="str">
        <f>IF(OR($A161="", C$5=""), "", IF(COUNTIFS(【データ】蓄積用!A$2:A$10000, C$5, 【データ】蓄積用!C$2:C$10000, $A161, 【データ】蓄積用!D$2:D$10000, "&gt;=3000", 【データ】蓄積用!E$2:E$10000, "&gt;=1500")&gt;0, "〇", IF(COUNTIFS(【データ】蓄積用!A$2:A$10000, C$5, 【データ】蓄積用!C$2:C$10000, $A161, 【データ】蓄積用!Q$2:Q$10000, 1, 【データ】蓄積用!AC$2:AC$10000, "&gt;=4.0")&gt;0, "〇", "×")))</f>
        <v/>
      </c>
      <c r="D161" t="str">
        <f>IF(OR($A161="", D$5=""), "", IF(COUNTIFS(【データ】蓄積用!A$2:A$10000, D$5, 【データ】蓄積用!C$2:C$10000, $A161, 【データ】蓄積用!D$2:D$10000, "&gt;=3000", 【データ】蓄積用!E$2:E$10000, "&gt;=1500")&gt;0, "〇", IF(COUNTIFS(【データ】蓄積用!A$2:A$10000, D$5, 【データ】蓄積用!C$2:C$10000, $A161, 【データ】蓄積用!Q$2:Q$10000, 1, 【データ】蓄積用!AC$2:AC$10000, "&gt;=4.0")&gt;0, "〇", "×")))</f>
        <v/>
      </c>
      <c r="E161" t="str">
        <f>IF(OR($A161="", E$5=""), "", IF(COUNTIFS(【データ】蓄積用!A$2:A$10000, E$5, 【データ】蓄積用!C$2:C$10000, $A161, 【データ】蓄積用!D$2:D$10000, "&gt;=3000", 【データ】蓄積用!E$2:E$10000, "&gt;=1500")&gt;0, "〇", IF(COUNTIFS(【データ】蓄積用!A$2:A$10000, E$5, 【データ】蓄積用!C$2:C$10000, $A161, 【データ】蓄積用!Q$2:Q$10000, 1, 【データ】蓄積用!AC$2:AC$10000, "&gt;=4.0")&gt;0, "〇", "×")))</f>
        <v/>
      </c>
      <c r="F161" t="str">
        <f>IF(OR($A161="", F$5=""), "", IF(COUNTIFS(【データ】蓄積用!A$2:A$10000, F$5, 【データ】蓄積用!C$2:C$10000, $A161, 【データ】蓄積用!D$2:D$10000, "&gt;=3000", 【データ】蓄積用!E$2:E$10000, "&gt;=1500")&gt;0, "〇", IF(COUNTIFS(【データ】蓄積用!A$2:A$10000, F$5, 【データ】蓄積用!C$2:C$10000, $A161, 【データ】蓄積用!Q$2:Q$10000, 1, 【データ】蓄積用!AC$2:AC$10000, "&gt;=4.0")&gt;0, "〇", "×")))</f>
        <v/>
      </c>
      <c r="G161" t="str">
        <f>IF(OR($A161="", G$5=""), "", IF(COUNTIFS(【データ】蓄積用!A$2:A$10000, G$5, 【データ】蓄積用!C$2:C$10000, $A161, 【データ】蓄積用!D$2:D$10000, "&gt;=3000", 【データ】蓄積用!E$2:E$10000, "&gt;=1500")&gt;0, "〇", IF(COUNTIFS(【データ】蓄積用!A$2:A$10000, G$5, 【データ】蓄積用!C$2:C$10000, $A161, 【データ】蓄積用!Q$2:Q$10000, 1, 【データ】蓄積用!AC$2:AC$10000, "&gt;=4.0")&gt;0, "〇", "×")))</f>
        <v/>
      </c>
      <c r="H161" t="str">
        <f>IF(OR($A161="", H$5=""), "", IF(COUNTIFS(【データ】蓄積用!A$2:A$10000, H$5, 【データ】蓄積用!C$2:C$10000, $A161, 【データ】蓄積用!D$2:D$10000, "&gt;=3000", 【データ】蓄積用!E$2:E$10000, "&gt;=1500")&gt;0, "〇", IF(COUNTIFS(【データ】蓄積用!A$2:A$10000, H$5, 【データ】蓄積用!C$2:C$10000, $A161, 【データ】蓄積用!Q$2:Q$10000, 1, 【データ】蓄積用!AC$2:AC$10000, "&gt;=4.0")&gt;0, "〇", "×")))</f>
        <v/>
      </c>
      <c r="I161" t="str">
        <f>IF(OR($A161="", I$5=""), "", IF(COUNTIFS(【データ】蓄積用!A$2:A$10000, I$5, 【データ】蓄積用!C$2:C$10000, $A161, 【データ】蓄積用!D$2:D$10000, "&gt;=3000", 【データ】蓄積用!E$2:E$10000, "&gt;=1500")&gt;0, "〇", IF(COUNTIFS(【データ】蓄積用!A$2:A$10000, I$5, 【データ】蓄積用!C$2:C$10000, $A161, 【データ】蓄積用!Q$2:Q$10000, 1, 【データ】蓄積用!AC$2:AC$10000, "&gt;=4.0")&gt;0, "〇", "×")))</f>
        <v/>
      </c>
      <c r="J161" t="str">
        <f>IF(OR($A161="", J$5=""), "", IF(COUNTIFS(【データ】蓄積用!A$2:A$10000, J$5, 【データ】蓄積用!C$2:C$10000, $A161, 【データ】蓄積用!D$2:D$10000, "&gt;=3000", 【データ】蓄積用!E$2:E$10000, "&gt;=1500")&gt;0, "〇", IF(COUNTIFS(【データ】蓄積用!A$2:A$10000, J$5, 【データ】蓄積用!C$2:C$10000, $A161, 【データ】蓄積用!Q$2:Q$10000, 1, 【データ】蓄積用!AC$2:AC$10000, "&gt;=4.0")&gt;0, "〇", "×")))</f>
        <v/>
      </c>
      <c r="K161" t="str">
        <f>IF(OR($A161="", K$5=""), "", IF(COUNTIFS(【データ】蓄積用!A$2:A$10000, K$5, 【データ】蓄積用!C$2:C$10000, $A161, 【データ】蓄積用!D$2:D$10000, "&gt;=3000", 【データ】蓄積用!E$2:E$10000, "&gt;=1500")&gt;0, "〇", IF(COUNTIFS(【データ】蓄積用!A$2:A$10000, K$5, 【データ】蓄積用!C$2:C$10000, $A161, 【データ】蓄積用!Q$2:Q$10000, 1, 【データ】蓄積用!AC$2:AC$10000, "&gt;=4.0")&gt;0, "〇", "×")))</f>
        <v/>
      </c>
      <c r="L161" t="str">
        <f>IF(OR($A161="", L$5=""), "", IF(COUNTIFS(【データ】蓄積用!A$2:A$10000, L$5, 【データ】蓄積用!C$2:C$10000, $A161, 【データ】蓄積用!D$2:D$10000, "&gt;=3000", 【データ】蓄積用!E$2:E$10000, "&gt;=1500")&gt;0, "〇", IF(COUNTIFS(【データ】蓄積用!A$2:A$10000, L$5, 【データ】蓄積用!C$2:C$10000, $A161, 【データ】蓄積用!Q$2:Q$10000, 1, 【データ】蓄積用!AC$2:AC$10000, "&gt;=4.0")&gt;0, "〇", "×")))</f>
        <v/>
      </c>
      <c r="M161" t="str">
        <f>IF(OR($A161="", M$5=""), "", IF(COUNTIFS(【データ】蓄積用!A$2:A$10000, M$5, 【データ】蓄積用!C$2:C$10000, $A161, 【データ】蓄積用!D$2:D$10000, "&gt;=3000", 【データ】蓄積用!E$2:E$10000, "&gt;=1500")&gt;0, "〇", IF(COUNTIFS(【データ】蓄積用!A$2:A$10000, M$5, 【データ】蓄積用!C$2:C$10000, $A161, 【データ】蓄積用!Q$2:Q$10000, 1, 【データ】蓄積用!AC$2:AC$10000, "&gt;=4.0")&gt;0, "〇", "×")))</f>
        <v/>
      </c>
      <c r="N161" t="str">
        <f>IF(OR($A161="", N$5=""), "", IF(COUNTIFS(【データ】蓄積用!A$2:A$10000, N$5, 【データ】蓄積用!C$2:C$10000, $A161, 【データ】蓄積用!D$2:D$10000, "&gt;=3000", 【データ】蓄積用!E$2:E$10000, "&gt;=1500")&gt;0, "〇", IF(COUNTIFS(【データ】蓄積用!A$2:A$10000, N$5, 【データ】蓄積用!C$2:C$10000, $A161, 【データ】蓄積用!Q$2:Q$10000, 1, 【データ】蓄積用!AC$2:AC$10000, "&gt;=4.0")&gt;0, "〇", "×")))</f>
        <v/>
      </c>
      <c r="O161" t="str">
        <f>IF(OR($A161="", O$5=""), "", IF(COUNTIFS(【データ】蓄積用!A$2:A$10000, O$5, 【データ】蓄積用!C$2:C$10000, $A161, 【データ】蓄積用!D$2:D$10000, "&gt;=3000", 【データ】蓄積用!E$2:E$10000, "&gt;=1500")&gt;0, "〇", IF(COUNTIFS(【データ】蓄積用!A$2:A$10000, O$5, 【データ】蓄積用!C$2:C$10000, $A161, 【データ】蓄積用!Q$2:Q$10000, 1, 【データ】蓄積用!AC$2:AC$10000, "&gt;=4.0")&gt;0, "〇", "×")))</f>
        <v/>
      </c>
      <c r="P161" t="str">
        <f>IF(OR($A161="", P$5=""), "", IF(COUNTIFS(【データ】蓄積用!A$2:A$10000, P$5, 【データ】蓄積用!C$2:C$10000, $A161, 【データ】蓄積用!D$2:D$10000, "&gt;=3000", 【データ】蓄積用!E$2:E$10000, "&gt;=1500")&gt;0, "〇", IF(COUNTIFS(【データ】蓄積用!A$2:A$10000, P$5, 【データ】蓄積用!C$2:C$10000, $A161, 【データ】蓄積用!Q$2:Q$10000, 1, 【データ】蓄積用!AC$2:AC$10000, "&gt;=4.0")&gt;0, "〇", "×")))</f>
        <v/>
      </c>
      <c r="Q161" t="str">
        <f>IF(OR($A161="", Q$5=""), "", IF(COUNTIFS(【データ】蓄積用!A$2:A$10000, Q$5, 【データ】蓄積用!C$2:C$10000, $A161, 【データ】蓄積用!D$2:D$10000, "&gt;=3000", 【データ】蓄積用!E$2:E$10000, "&gt;=1500")&gt;0, "〇", IF(COUNTIFS(【データ】蓄積用!A$2:A$10000, Q$5, 【データ】蓄積用!C$2:C$10000, $A161, 【データ】蓄積用!Q$2:Q$10000, 1, 【データ】蓄積用!AC$2:AC$10000, "&gt;=4.0")&gt;0, "〇", "×")))</f>
        <v/>
      </c>
      <c r="R161" t="str">
        <f>IF(OR($A161="", R$5=""), "", IF(COUNTIFS(【データ】蓄積用!A$2:A$10000, R$5, 【データ】蓄積用!C$2:C$10000, $A161, 【データ】蓄積用!D$2:D$10000, "&gt;=3000", 【データ】蓄積用!E$2:E$10000, "&gt;=1500")&gt;0, "〇", IF(COUNTIFS(【データ】蓄積用!A$2:A$10000, R$5, 【データ】蓄積用!C$2:C$10000, $A161, 【データ】蓄積用!Q$2:Q$10000, 1, 【データ】蓄積用!AC$2:AC$10000, "&gt;=4.0")&gt;0, "〇", "×")))</f>
        <v/>
      </c>
      <c r="S161" t="str">
        <f>IF(OR($A161="", S$5=""), "", IF(COUNTIFS(【データ】蓄積用!A$2:A$10000, S$5, 【データ】蓄積用!C$2:C$10000, $A161, 【データ】蓄積用!D$2:D$10000, "&gt;=3000", 【データ】蓄積用!E$2:E$10000, "&gt;=1500")&gt;0, "〇", IF(COUNTIFS(【データ】蓄積用!A$2:A$10000, S$5, 【データ】蓄積用!C$2:C$10000, $A161, 【データ】蓄積用!Q$2:Q$10000, 1, 【データ】蓄積用!AC$2:AC$10000, "&gt;=4.0")&gt;0, "〇", "×")))</f>
        <v/>
      </c>
      <c r="T161" t="str">
        <f>IF(OR($A161="", T$5=""), "", IF(COUNTIFS(【データ】蓄積用!A$2:A$10000, T$5, 【データ】蓄積用!C$2:C$10000, $A161, 【データ】蓄積用!D$2:D$10000, "&gt;=3000", 【データ】蓄積用!E$2:E$10000, "&gt;=1500")&gt;0, "〇", IF(COUNTIFS(【データ】蓄積用!A$2:A$10000, T$5, 【データ】蓄積用!C$2:C$10000, $A161, 【データ】蓄積用!Q$2:Q$10000, 1, 【データ】蓄積用!AC$2:AC$10000, "&gt;=4.0")&gt;0, "〇", "×")))</f>
        <v/>
      </c>
      <c r="U161" t="str">
        <f>IF(OR($A161="", U$5=""), "", IF(COUNTIFS(【データ】蓄積用!A$2:A$10000, U$5, 【データ】蓄積用!C$2:C$10000, $A161, 【データ】蓄積用!D$2:D$10000, "&gt;=3000", 【データ】蓄積用!E$2:E$10000, "&gt;=1500")&gt;0, "〇", IF(COUNTIFS(【データ】蓄積用!A$2:A$10000, U$5, 【データ】蓄積用!C$2:C$10000, $A161, 【データ】蓄積用!Q$2:Q$10000, 1, 【データ】蓄積用!AC$2:AC$10000, "&gt;=4.0")&gt;0, "〇", "×")))</f>
        <v/>
      </c>
      <c r="V161" t="str">
        <f>IF(OR($A161="", V$5=""), "", IF(COUNTIFS(【データ】蓄積用!A$2:A$10000, V$5, 【データ】蓄積用!C$2:C$10000, $A161, 【データ】蓄積用!D$2:D$10000, "&gt;=3000", 【データ】蓄積用!E$2:E$10000, "&gt;=1500")&gt;0, "〇", IF(COUNTIFS(【データ】蓄積用!A$2:A$10000, V$5, 【データ】蓄積用!C$2:C$10000, $A161, 【データ】蓄積用!Q$2:Q$10000, 1, 【データ】蓄積用!AC$2:AC$10000, "&gt;=4.0")&gt;0, "〇", "×")))</f>
        <v/>
      </c>
      <c r="W161" t="str">
        <f>IF(OR($A161="", W$5=""), "", IF(COUNTIFS(【データ】蓄積用!A$2:A$10000, W$5, 【データ】蓄積用!C$2:C$10000, $A161, 【データ】蓄積用!D$2:D$10000, "&gt;=3000", 【データ】蓄積用!E$2:E$10000, "&gt;=1500")&gt;0, "〇", IF(COUNTIFS(【データ】蓄積用!A$2:A$10000, W$5, 【データ】蓄積用!C$2:C$10000, $A161, 【データ】蓄積用!Q$2:Q$10000, 1, 【データ】蓄積用!AC$2:AC$10000, "&gt;=4.0")&gt;0, "〇", "×")))</f>
        <v/>
      </c>
      <c r="X161" t="str">
        <f>IF(OR($A161="", X$5=""), "", IF(COUNTIFS(【データ】蓄積用!A$2:A$10000, X$5, 【データ】蓄積用!C$2:C$10000, $A161, 【データ】蓄積用!D$2:D$10000, "&gt;=3000", 【データ】蓄積用!E$2:E$10000, "&gt;=1500")&gt;0, "〇", IF(COUNTIFS(【データ】蓄積用!A$2:A$10000, X$5, 【データ】蓄積用!C$2:C$10000, $A161, 【データ】蓄積用!Q$2:Q$10000, 1, 【データ】蓄積用!AC$2:AC$10000, "&gt;=4.0")&gt;0, "〇", "×")))</f>
        <v/>
      </c>
      <c r="Y161" t="str">
        <f>IF(OR($A161="", Y$5=""), "", IF(COUNTIFS(【データ】蓄積用!A$2:A$10000, Y$5, 【データ】蓄積用!C$2:C$10000, $A161, 【データ】蓄積用!D$2:D$10000, "&gt;=3000", 【データ】蓄積用!E$2:E$10000, "&gt;=1500")&gt;0, "〇", IF(COUNTIFS(【データ】蓄積用!A$2:A$10000, Y$5, 【データ】蓄積用!C$2:C$10000, $A161, 【データ】蓄積用!Q$2:Q$10000, 1, 【データ】蓄積用!AC$2:AC$10000, "&gt;=4.0")&gt;0, "〇", "×")))</f>
        <v/>
      </c>
      <c r="Z161" t="str">
        <f>IF(OR($A161="", Z$5=""), "", IF(COUNTIFS(【データ】蓄積用!A$2:A$10000, Z$5, 【データ】蓄積用!C$2:C$10000, $A161, 【データ】蓄積用!D$2:D$10000, "&gt;=3000", 【データ】蓄積用!E$2:E$10000, "&gt;=1500")&gt;0, "〇", IF(COUNTIFS(【データ】蓄積用!A$2:A$10000, Z$5, 【データ】蓄積用!C$2:C$10000, $A161, 【データ】蓄積用!Q$2:Q$10000, 1, 【データ】蓄積用!AC$2:AC$10000, "&gt;=4.0")&gt;0, "〇", "×")))</f>
        <v/>
      </c>
      <c r="AA161" t="str">
        <f>IF(OR($A161="", AA$5=""), "", IF(COUNTIFS(【データ】蓄積用!A$2:A$10000, AA$5, 【データ】蓄積用!C$2:C$10000, $A161, 【データ】蓄積用!D$2:D$10000, "&gt;=3000", 【データ】蓄積用!E$2:E$10000, "&gt;=1500")&gt;0, "〇", IF(COUNTIFS(【データ】蓄積用!A$2:A$10000, AA$5, 【データ】蓄積用!C$2:C$10000, $A161, 【データ】蓄積用!Q$2:Q$10000, 1, 【データ】蓄積用!AC$2:AC$10000, "&gt;=4.0")&gt;0, "〇", "×")))</f>
        <v/>
      </c>
      <c r="AB161" t="str">
        <f>IF(OR($A161="", AB$5=""), "", IF(COUNTIFS(【データ】蓄積用!A$2:A$10000, AB$5, 【データ】蓄積用!C$2:C$10000, $A161, 【データ】蓄積用!D$2:D$10000, "&gt;=3000", 【データ】蓄積用!E$2:E$10000, "&gt;=1500")&gt;0, "〇", IF(COUNTIFS(【データ】蓄積用!A$2:A$10000, AB$5, 【データ】蓄積用!C$2:C$10000, $A161, 【データ】蓄積用!Q$2:Q$10000, 1, 【データ】蓄積用!AC$2:AC$10000, "&gt;=4.0")&gt;0, "〇", "×")))</f>
        <v/>
      </c>
      <c r="AC161" t="str">
        <f>IF(OR($A161="", AC$5=""), "", IF(COUNTIFS(【データ】蓄積用!A$2:A$10000, AC$5, 【データ】蓄積用!C$2:C$10000, $A161, 【データ】蓄積用!D$2:D$10000, "&gt;=3000", 【データ】蓄積用!E$2:E$10000, "&gt;=1500")&gt;0, "〇", IF(COUNTIFS(【データ】蓄積用!A$2:A$10000, AC$5, 【データ】蓄積用!C$2:C$10000, $A161, 【データ】蓄積用!Q$2:Q$10000, 1, 【データ】蓄積用!AC$2:AC$10000, "&gt;=4.0")&gt;0, "〇", "×")))</f>
        <v/>
      </c>
      <c r="AD161" t="str">
        <f>IF(OR($A161="", AD$5=""), "", IF(COUNTIFS(【データ】蓄積用!A$2:A$10000, AD$5, 【データ】蓄積用!C$2:C$10000, $A161, 【データ】蓄積用!D$2:D$10000, "&gt;=3000", 【データ】蓄積用!E$2:E$10000, "&gt;=1500")&gt;0, "〇", IF(COUNTIFS(【データ】蓄積用!A$2:A$10000, AD$5, 【データ】蓄積用!C$2:C$10000, $A161, 【データ】蓄積用!Q$2:Q$10000, 1, 【データ】蓄積用!AC$2:AC$10000, "&gt;=4.0")&gt;0, "〇", "×")))</f>
        <v/>
      </c>
      <c r="AE161" t="str">
        <f>IF(OR($A161="", AE$5=""), "", IF(COUNTIFS(【データ】蓄積用!A$2:A$10000, AE$5, 【データ】蓄積用!C$2:C$10000, $A161, 【データ】蓄積用!D$2:D$10000, "&gt;=3000", 【データ】蓄積用!E$2:E$10000, "&gt;=1500")&gt;0, "〇", IF(COUNTIFS(【データ】蓄積用!A$2:A$10000, AE$5, 【データ】蓄積用!C$2:C$10000, $A161, 【データ】蓄積用!Q$2:Q$10000, 1, 【データ】蓄積用!AC$2:AC$10000, "&gt;=4.0")&gt;0, "〇", "×")))</f>
        <v/>
      </c>
      <c r="AF161" t="str">
        <f>IF(OR($A161="", AF$5=""), "", IF(COUNTIFS(【データ】蓄積用!A$2:A$10000, AF$5, 【データ】蓄積用!C$2:C$10000, $A161, 【データ】蓄積用!D$2:D$10000, "&gt;=3000", 【データ】蓄積用!E$2:E$10000, "&gt;=1500")&gt;0, "〇", IF(COUNTIFS(【データ】蓄積用!A$2:A$10000, AF$5, 【データ】蓄積用!C$2:C$10000, $A161, 【データ】蓄積用!Q$2:Q$10000, 1, 【データ】蓄積用!AC$2:AC$10000, "&gt;=4.0")&gt;0, "〇", "×")))</f>
        <v/>
      </c>
      <c r="AG161" t="str">
        <f>IF(OR($A161="", AG$5=""), "", IF(COUNTIFS(【データ】蓄積用!A$2:A$10000, AG$5, 【データ】蓄積用!C$2:C$10000, $A161, 【データ】蓄積用!D$2:D$10000, "&gt;=3000", 【データ】蓄積用!E$2:E$10000, "&gt;=1500")&gt;0, "〇", IF(COUNTIFS(【データ】蓄積用!A$2:A$10000, AG$5, 【データ】蓄積用!C$2:C$10000, $A161, 【データ】蓄積用!Q$2:Q$10000, 1, 【データ】蓄積用!AC$2:AC$10000, "&gt;=4.0")&gt;0, "〇", "×")))</f>
        <v/>
      </c>
      <c r="AH161" t="str">
        <f>IF(OR($A161="", AH$5=""), "", IF(COUNTIFS(【データ】蓄積用!A$2:A$10000, AH$5, 【データ】蓄積用!C$2:C$10000, $A161, 【データ】蓄積用!D$2:D$10000, "&gt;=3000", 【データ】蓄積用!E$2:E$10000, "&gt;=1500")&gt;0, "〇", IF(COUNTIFS(【データ】蓄積用!A$2:A$10000, AH$5, 【データ】蓄積用!C$2:C$10000, $A161, 【データ】蓄積用!Q$2:Q$10000, 1, 【データ】蓄積用!AC$2:AC$10000, "&gt;=4.0")&gt;0, "〇", "×")))</f>
        <v/>
      </c>
      <c r="AI161" t="str">
        <f>IF(OR($A161="", AI$5=""), "", IF(COUNTIFS(【データ】蓄積用!A$2:A$10000, AI$5, 【データ】蓄積用!C$2:C$10000, $A161, 【データ】蓄積用!D$2:D$10000, "&gt;=3000", 【データ】蓄積用!E$2:E$10000, "&gt;=1500")&gt;0, "〇", IF(COUNTIFS(【データ】蓄積用!A$2:A$10000, AI$5, 【データ】蓄積用!C$2:C$10000, $A161, 【データ】蓄積用!Q$2:Q$10000, 1, 【データ】蓄積用!AC$2:AC$10000, "&gt;=4.0")&gt;0, "〇", "×")))</f>
        <v/>
      </c>
      <c r="AJ161" t="str">
        <f>IF(OR($A161="", AJ$5=""), "", IF(COUNTIFS(【データ】蓄積用!A$2:A$10000, AJ$5, 【データ】蓄積用!C$2:C$10000, $A161, 【データ】蓄積用!D$2:D$10000, "&gt;=3000", 【データ】蓄積用!E$2:E$10000, "&gt;=1500")&gt;0, "〇", IF(COUNTIFS(【データ】蓄積用!A$2:A$10000, AJ$5, 【データ】蓄積用!C$2:C$10000, $A161, 【データ】蓄積用!Q$2:Q$10000, 1, 【データ】蓄積用!AC$2:AC$10000, "&gt;=4.0")&gt;0, "〇", "×")))</f>
        <v/>
      </c>
      <c r="AK161" t="str">
        <f>IF(OR($A161="", AK$5=""), "", IF(COUNTIFS(【データ】蓄積用!A$2:A$10000, AK$5, 【データ】蓄積用!C$2:C$10000, $A161, 【データ】蓄積用!D$2:D$10000, "&gt;=3000", 【データ】蓄積用!E$2:E$10000, "&gt;=1500")&gt;0, "〇", IF(COUNTIFS(【データ】蓄積用!A$2:A$10000, AK$5, 【データ】蓄積用!C$2:C$10000, $A161, 【データ】蓄積用!Q$2:Q$10000, 1, 【データ】蓄積用!AC$2:AC$10000, "&gt;=4.0")&gt;0, "〇", "×")))</f>
        <v/>
      </c>
      <c r="AL161" t="str">
        <f>IF(OR($A161="", AL$5=""), "", IF(COUNTIFS(【データ】蓄積用!A$2:A$10000, AL$5, 【データ】蓄積用!C$2:C$10000, $A161, 【データ】蓄積用!D$2:D$10000, "&gt;=3000", 【データ】蓄積用!E$2:E$10000, "&gt;=1500")&gt;0, "〇", IF(COUNTIFS(【データ】蓄積用!A$2:A$10000, AL$5, 【データ】蓄積用!C$2:C$10000, $A161, 【データ】蓄積用!Q$2:Q$10000, 1, 【データ】蓄積用!AC$2:AC$10000, "&gt;=4.0")&gt;0, "〇", "×")))</f>
        <v/>
      </c>
      <c r="AM161" t="str">
        <f>IF(OR($A161="", AM$5=""), "", IF(COUNTIFS(【データ】蓄積用!A$2:A$10000, AM$5, 【データ】蓄積用!C$2:C$10000, $A161, 【データ】蓄積用!D$2:D$10000, "&gt;=3000", 【データ】蓄積用!E$2:E$10000, "&gt;=1500")&gt;0, "〇", IF(COUNTIFS(【データ】蓄積用!A$2:A$10000, AM$5, 【データ】蓄積用!C$2:C$10000, $A161, 【データ】蓄積用!Q$2:Q$10000, 1, 【データ】蓄積用!AC$2:AC$10000, "&gt;=4.0")&gt;0, "〇", "×")))</f>
        <v/>
      </c>
      <c r="AN161" t="str">
        <f>IF(OR($A161="", AN$5=""), "", IF(COUNTIFS(【データ】蓄積用!A$2:A$10000, AN$5, 【データ】蓄積用!C$2:C$10000, $A161, 【データ】蓄積用!D$2:D$10000, "&gt;=3000", 【データ】蓄積用!E$2:E$10000, "&gt;=1500")&gt;0, "〇", IF(COUNTIFS(【データ】蓄積用!A$2:A$10000, AN$5, 【データ】蓄積用!C$2:C$10000, $A161, 【データ】蓄積用!Q$2:Q$10000, 1, 【データ】蓄積用!AC$2:AC$10000, "&gt;=4.0")&gt;0, "〇", "×")))</f>
        <v/>
      </c>
      <c r="AO161" t="str">
        <f>IF(OR($A161="", AO$5=""), "", IF(COUNTIFS(【データ】蓄積用!A$2:A$10000, AO$5, 【データ】蓄積用!C$2:C$10000, $A161, 【データ】蓄積用!D$2:D$10000, "&gt;=3000", 【データ】蓄積用!E$2:E$10000, "&gt;=1500")&gt;0, "〇", IF(COUNTIFS(【データ】蓄積用!A$2:A$10000, AO$5, 【データ】蓄積用!C$2:C$10000, $A161, 【データ】蓄積用!Q$2:Q$10000, 1, 【データ】蓄積用!AC$2:AC$10000, "&gt;=4.0")&gt;0, "〇", "×")))</f>
        <v/>
      </c>
      <c r="AP161" t="str">
        <f>IF(OR($A161="", AP$5=""), "", IF(COUNTIFS(【データ】蓄積用!A$2:A$10000, AP$5, 【データ】蓄積用!C$2:C$10000, $A161, 【データ】蓄積用!D$2:D$10000, "&gt;=3000", 【データ】蓄積用!E$2:E$10000, "&gt;=1500")&gt;0, "〇", IF(COUNTIFS(【データ】蓄積用!A$2:A$10000, AP$5, 【データ】蓄積用!C$2:C$10000, $A161, 【データ】蓄積用!Q$2:Q$10000, 1, 【データ】蓄積用!AC$2:AC$10000, "&gt;=4.0")&gt;0, "〇", "×")))</f>
        <v/>
      </c>
      <c r="AQ161" t="str">
        <f>IF(OR($A161="", AQ$5=""), "", IF(COUNTIFS(【データ】蓄積用!A$2:A$10000, AQ$5, 【データ】蓄積用!C$2:C$10000, $A161, 【データ】蓄積用!D$2:D$10000, "&gt;=3000", 【データ】蓄積用!E$2:E$10000, "&gt;=1500")&gt;0, "〇", IF(COUNTIFS(【データ】蓄積用!A$2:A$10000, AQ$5, 【データ】蓄積用!C$2:C$10000, $A161, 【データ】蓄積用!Q$2:Q$10000, 1, 【データ】蓄積用!AC$2:AC$10000, "&gt;=4.0")&gt;0, "〇", "×")))</f>
        <v/>
      </c>
      <c r="AR161" t="str">
        <f>IF(OR($A161="", AR$5=""), "", IF(COUNTIFS(【データ】蓄積用!A$2:A$10000, AR$5, 【データ】蓄積用!C$2:C$10000, $A161, 【データ】蓄積用!D$2:D$10000, "&gt;=3000", 【データ】蓄積用!E$2:E$10000, "&gt;=1500")&gt;0, "〇", IF(COUNTIFS(【データ】蓄積用!A$2:A$10000, AR$5, 【データ】蓄積用!C$2:C$10000, $A161, 【データ】蓄積用!Q$2:Q$10000, 1, 【データ】蓄積用!AC$2:AC$10000, "&gt;=4.0")&gt;0, "〇", "×")))</f>
        <v/>
      </c>
      <c r="AS161" t="str">
        <f>IF(OR($A161="", AS$5=""), "", IF(COUNTIFS(【データ】蓄積用!A$2:A$10000, AS$5, 【データ】蓄積用!C$2:C$10000, $A161, 【データ】蓄積用!D$2:D$10000, "&gt;=3000", 【データ】蓄積用!E$2:E$10000, "&gt;=1500")&gt;0, "〇", IF(COUNTIFS(【データ】蓄積用!A$2:A$10000, AS$5, 【データ】蓄積用!C$2:C$10000, $A161, 【データ】蓄積用!Q$2:Q$10000, 1, 【データ】蓄積用!AC$2:AC$10000, "&gt;=4.0")&gt;0, "〇", "×")))</f>
        <v/>
      </c>
      <c r="AT161" t="str">
        <f>IF(OR($A161="", AT$5=""), "", IF(COUNTIFS(【データ】蓄積用!A$2:A$10000, AT$5, 【データ】蓄積用!C$2:C$10000, $A161, 【データ】蓄積用!D$2:D$10000, "&gt;=3000", 【データ】蓄積用!E$2:E$10000, "&gt;=1500")&gt;0, "〇", IF(COUNTIFS(【データ】蓄積用!A$2:A$10000, AT$5, 【データ】蓄積用!C$2:C$10000, $A161, 【データ】蓄積用!Q$2:Q$10000, 1, 【データ】蓄積用!AC$2:AC$10000, "&gt;=4.0")&gt;0, "〇", "×")))</f>
        <v/>
      </c>
      <c r="AU161" t="str">
        <f>IF(OR($A161="", AU$5=""), "", IF(COUNTIFS(【データ】蓄積用!A$2:A$10000, AU$5, 【データ】蓄積用!C$2:C$10000, $A161, 【データ】蓄積用!D$2:D$10000, "&gt;=3000", 【データ】蓄積用!E$2:E$10000, "&gt;=1500")&gt;0, "〇", IF(COUNTIFS(【データ】蓄積用!A$2:A$10000, AU$5, 【データ】蓄積用!C$2:C$10000, $A161, 【データ】蓄積用!Q$2:Q$10000, 1, 【データ】蓄積用!AC$2:AC$10000, "&gt;=4.0")&gt;0, "〇", "×")))</f>
        <v/>
      </c>
      <c r="AV161" t="str">
        <f>IF(OR($A161="", AV$5=""), "", IF(COUNTIFS(【データ】蓄積用!A$2:A$10000, AV$5, 【データ】蓄積用!C$2:C$10000, $A161, 【データ】蓄積用!D$2:D$10000, "&gt;=3000", 【データ】蓄積用!E$2:E$10000, "&gt;=1500")&gt;0, "〇", IF(COUNTIFS(【データ】蓄積用!A$2:A$10000, AV$5, 【データ】蓄積用!C$2:C$10000, $A161, 【データ】蓄積用!Q$2:Q$10000, 1, 【データ】蓄積用!AC$2:AC$10000, "&gt;=4.0")&gt;0, "〇", "×")))</f>
        <v/>
      </c>
      <c r="AW161" t="str">
        <f>IF(OR($A161="", AW$5=""), "", IF(COUNTIFS(【データ】蓄積用!A$2:A$10000, AW$5, 【データ】蓄積用!C$2:C$10000, $A161, 【データ】蓄積用!D$2:D$10000, "&gt;=3000", 【データ】蓄積用!E$2:E$10000, "&gt;=1500")&gt;0, "〇", IF(COUNTIFS(【データ】蓄積用!A$2:A$10000, AW$5, 【データ】蓄積用!C$2:C$10000, $A161, 【データ】蓄積用!Q$2:Q$10000, 1, 【データ】蓄積用!AC$2:AC$10000, "&gt;=4.0")&gt;0, "〇", "×")))</f>
        <v/>
      </c>
      <c r="AX161" t="str">
        <f>IF(OR($A161="", AX$5=""), "", IF(COUNTIFS(【データ】蓄積用!A$2:A$10000, AX$5, 【データ】蓄積用!C$2:C$10000, $A161, 【データ】蓄積用!D$2:D$10000, "&gt;=3000", 【データ】蓄積用!E$2:E$10000, "&gt;=1500")&gt;0, "〇", IF(COUNTIFS(【データ】蓄積用!A$2:A$10000, AX$5, 【データ】蓄積用!C$2:C$10000, $A161, 【データ】蓄積用!Q$2:Q$10000, 1, 【データ】蓄積用!AC$2:AC$10000, "&gt;=4.0")&gt;0, "〇", "×")))</f>
        <v/>
      </c>
      <c r="AY161" t="str">
        <f>IF(OR($A161="", AY$5=""), "", IF(COUNTIFS(【データ】蓄積用!A$2:A$10000, AY$5, 【データ】蓄積用!C$2:C$10000, $A161, 【データ】蓄積用!D$2:D$10000, "&gt;=3000", 【データ】蓄積用!E$2:E$10000, "&gt;=1500")&gt;0, "〇", IF(COUNTIFS(【データ】蓄積用!A$2:A$10000, AY$5, 【データ】蓄積用!C$2:C$10000, $A161, 【データ】蓄積用!Q$2:Q$10000, 1, 【データ】蓄積用!AC$2:AC$10000, "&gt;=4.0")&gt;0, "〇", "×")))</f>
        <v/>
      </c>
    </row>
    <row r="162" spans="2:51">
      <c r="B162" t="str">
        <f>IF(OR($A162="", B$5=""), "", IF(COUNTIFS(【データ】蓄積用!A$2:A$10000, B$5, 【データ】蓄積用!C$2:C$10000, $A162, 【データ】蓄積用!D$2:D$10000, "&gt;=3000", 【データ】蓄積用!E$2:E$10000, "&gt;=1500")&gt;0, "〇", IF(COUNTIFS(【データ】蓄積用!A$2:A$10000, B$5, 【データ】蓄積用!C$2:C$10000, $A162, 【データ】蓄積用!Q$2:Q$10000, 1, 【データ】蓄積用!AC$2:AC$10000, "&gt;=4.0")&gt;0, "〇", "×")))</f>
        <v/>
      </c>
      <c r="C162" t="str">
        <f>IF(OR($A162="", C$5=""), "", IF(COUNTIFS(【データ】蓄積用!A$2:A$10000, C$5, 【データ】蓄積用!C$2:C$10000, $A162, 【データ】蓄積用!D$2:D$10000, "&gt;=3000", 【データ】蓄積用!E$2:E$10000, "&gt;=1500")&gt;0, "〇", IF(COUNTIFS(【データ】蓄積用!A$2:A$10000, C$5, 【データ】蓄積用!C$2:C$10000, $A162, 【データ】蓄積用!Q$2:Q$10000, 1, 【データ】蓄積用!AC$2:AC$10000, "&gt;=4.0")&gt;0, "〇", "×")))</f>
        <v/>
      </c>
      <c r="D162" t="str">
        <f>IF(OR($A162="", D$5=""), "", IF(COUNTIFS(【データ】蓄積用!A$2:A$10000, D$5, 【データ】蓄積用!C$2:C$10000, $A162, 【データ】蓄積用!D$2:D$10000, "&gt;=3000", 【データ】蓄積用!E$2:E$10000, "&gt;=1500")&gt;0, "〇", IF(COUNTIFS(【データ】蓄積用!A$2:A$10000, D$5, 【データ】蓄積用!C$2:C$10000, $A162, 【データ】蓄積用!Q$2:Q$10000, 1, 【データ】蓄積用!AC$2:AC$10000, "&gt;=4.0")&gt;0, "〇", "×")))</f>
        <v/>
      </c>
      <c r="E162" t="str">
        <f>IF(OR($A162="", E$5=""), "", IF(COUNTIFS(【データ】蓄積用!A$2:A$10000, E$5, 【データ】蓄積用!C$2:C$10000, $A162, 【データ】蓄積用!D$2:D$10000, "&gt;=3000", 【データ】蓄積用!E$2:E$10000, "&gt;=1500")&gt;0, "〇", IF(COUNTIFS(【データ】蓄積用!A$2:A$10000, E$5, 【データ】蓄積用!C$2:C$10000, $A162, 【データ】蓄積用!Q$2:Q$10000, 1, 【データ】蓄積用!AC$2:AC$10000, "&gt;=4.0")&gt;0, "〇", "×")))</f>
        <v/>
      </c>
      <c r="F162" t="str">
        <f>IF(OR($A162="", F$5=""), "", IF(COUNTIFS(【データ】蓄積用!A$2:A$10000, F$5, 【データ】蓄積用!C$2:C$10000, $A162, 【データ】蓄積用!D$2:D$10000, "&gt;=3000", 【データ】蓄積用!E$2:E$10000, "&gt;=1500")&gt;0, "〇", IF(COUNTIFS(【データ】蓄積用!A$2:A$10000, F$5, 【データ】蓄積用!C$2:C$10000, $A162, 【データ】蓄積用!Q$2:Q$10000, 1, 【データ】蓄積用!AC$2:AC$10000, "&gt;=4.0")&gt;0, "〇", "×")))</f>
        <v/>
      </c>
      <c r="G162" t="str">
        <f>IF(OR($A162="", G$5=""), "", IF(COUNTIFS(【データ】蓄積用!A$2:A$10000, G$5, 【データ】蓄積用!C$2:C$10000, $A162, 【データ】蓄積用!D$2:D$10000, "&gt;=3000", 【データ】蓄積用!E$2:E$10000, "&gt;=1500")&gt;0, "〇", IF(COUNTIFS(【データ】蓄積用!A$2:A$10000, G$5, 【データ】蓄積用!C$2:C$10000, $A162, 【データ】蓄積用!Q$2:Q$10000, 1, 【データ】蓄積用!AC$2:AC$10000, "&gt;=4.0")&gt;0, "〇", "×")))</f>
        <v/>
      </c>
      <c r="H162" t="str">
        <f>IF(OR($A162="", H$5=""), "", IF(COUNTIFS(【データ】蓄積用!A$2:A$10000, H$5, 【データ】蓄積用!C$2:C$10000, $A162, 【データ】蓄積用!D$2:D$10000, "&gt;=3000", 【データ】蓄積用!E$2:E$10000, "&gt;=1500")&gt;0, "〇", IF(COUNTIFS(【データ】蓄積用!A$2:A$10000, H$5, 【データ】蓄積用!C$2:C$10000, $A162, 【データ】蓄積用!Q$2:Q$10000, 1, 【データ】蓄積用!AC$2:AC$10000, "&gt;=4.0")&gt;0, "〇", "×")))</f>
        <v/>
      </c>
      <c r="I162" t="str">
        <f>IF(OR($A162="", I$5=""), "", IF(COUNTIFS(【データ】蓄積用!A$2:A$10000, I$5, 【データ】蓄積用!C$2:C$10000, $A162, 【データ】蓄積用!D$2:D$10000, "&gt;=3000", 【データ】蓄積用!E$2:E$10000, "&gt;=1500")&gt;0, "〇", IF(COUNTIFS(【データ】蓄積用!A$2:A$10000, I$5, 【データ】蓄積用!C$2:C$10000, $A162, 【データ】蓄積用!Q$2:Q$10000, 1, 【データ】蓄積用!AC$2:AC$10000, "&gt;=4.0")&gt;0, "〇", "×")))</f>
        <v/>
      </c>
      <c r="J162" t="str">
        <f>IF(OR($A162="", J$5=""), "", IF(COUNTIFS(【データ】蓄積用!A$2:A$10000, J$5, 【データ】蓄積用!C$2:C$10000, $A162, 【データ】蓄積用!D$2:D$10000, "&gt;=3000", 【データ】蓄積用!E$2:E$10000, "&gt;=1500")&gt;0, "〇", IF(COUNTIFS(【データ】蓄積用!A$2:A$10000, J$5, 【データ】蓄積用!C$2:C$10000, $A162, 【データ】蓄積用!Q$2:Q$10000, 1, 【データ】蓄積用!AC$2:AC$10000, "&gt;=4.0")&gt;0, "〇", "×")))</f>
        <v/>
      </c>
      <c r="K162" t="str">
        <f>IF(OR($A162="", K$5=""), "", IF(COUNTIFS(【データ】蓄積用!A$2:A$10000, K$5, 【データ】蓄積用!C$2:C$10000, $A162, 【データ】蓄積用!D$2:D$10000, "&gt;=3000", 【データ】蓄積用!E$2:E$10000, "&gt;=1500")&gt;0, "〇", IF(COUNTIFS(【データ】蓄積用!A$2:A$10000, K$5, 【データ】蓄積用!C$2:C$10000, $A162, 【データ】蓄積用!Q$2:Q$10000, 1, 【データ】蓄積用!AC$2:AC$10000, "&gt;=4.0")&gt;0, "〇", "×")))</f>
        <v/>
      </c>
      <c r="L162" t="str">
        <f>IF(OR($A162="", L$5=""), "", IF(COUNTIFS(【データ】蓄積用!A$2:A$10000, L$5, 【データ】蓄積用!C$2:C$10000, $A162, 【データ】蓄積用!D$2:D$10000, "&gt;=3000", 【データ】蓄積用!E$2:E$10000, "&gt;=1500")&gt;0, "〇", IF(COUNTIFS(【データ】蓄積用!A$2:A$10000, L$5, 【データ】蓄積用!C$2:C$10000, $A162, 【データ】蓄積用!Q$2:Q$10000, 1, 【データ】蓄積用!AC$2:AC$10000, "&gt;=4.0")&gt;0, "〇", "×")))</f>
        <v/>
      </c>
      <c r="M162" t="str">
        <f>IF(OR($A162="", M$5=""), "", IF(COUNTIFS(【データ】蓄積用!A$2:A$10000, M$5, 【データ】蓄積用!C$2:C$10000, $A162, 【データ】蓄積用!D$2:D$10000, "&gt;=3000", 【データ】蓄積用!E$2:E$10000, "&gt;=1500")&gt;0, "〇", IF(COUNTIFS(【データ】蓄積用!A$2:A$10000, M$5, 【データ】蓄積用!C$2:C$10000, $A162, 【データ】蓄積用!Q$2:Q$10000, 1, 【データ】蓄積用!AC$2:AC$10000, "&gt;=4.0")&gt;0, "〇", "×")))</f>
        <v/>
      </c>
      <c r="N162" t="str">
        <f>IF(OR($A162="", N$5=""), "", IF(COUNTIFS(【データ】蓄積用!A$2:A$10000, N$5, 【データ】蓄積用!C$2:C$10000, $A162, 【データ】蓄積用!D$2:D$10000, "&gt;=3000", 【データ】蓄積用!E$2:E$10000, "&gt;=1500")&gt;0, "〇", IF(COUNTIFS(【データ】蓄積用!A$2:A$10000, N$5, 【データ】蓄積用!C$2:C$10000, $A162, 【データ】蓄積用!Q$2:Q$10000, 1, 【データ】蓄積用!AC$2:AC$10000, "&gt;=4.0")&gt;0, "〇", "×")))</f>
        <v/>
      </c>
      <c r="O162" t="str">
        <f>IF(OR($A162="", O$5=""), "", IF(COUNTIFS(【データ】蓄積用!A$2:A$10000, O$5, 【データ】蓄積用!C$2:C$10000, $A162, 【データ】蓄積用!D$2:D$10000, "&gt;=3000", 【データ】蓄積用!E$2:E$10000, "&gt;=1500")&gt;0, "〇", IF(COUNTIFS(【データ】蓄積用!A$2:A$10000, O$5, 【データ】蓄積用!C$2:C$10000, $A162, 【データ】蓄積用!Q$2:Q$10000, 1, 【データ】蓄積用!AC$2:AC$10000, "&gt;=4.0")&gt;0, "〇", "×")))</f>
        <v/>
      </c>
      <c r="P162" t="str">
        <f>IF(OR($A162="", P$5=""), "", IF(COUNTIFS(【データ】蓄積用!A$2:A$10000, P$5, 【データ】蓄積用!C$2:C$10000, $A162, 【データ】蓄積用!D$2:D$10000, "&gt;=3000", 【データ】蓄積用!E$2:E$10000, "&gt;=1500")&gt;0, "〇", IF(COUNTIFS(【データ】蓄積用!A$2:A$10000, P$5, 【データ】蓄積用!C$2:C$10000, $A162, 【データ】蓄積用!Q$2:Q$10000, 1, 【データ】蓄積用!AC$2:AC$10000, "&gt;=4.0")&gt;0, "〇", "×")))</f>
        <v/>
      </c>
      <c r="Q162" t="str">
        <f>IF(OR($A162="", Q$5=""), "", IF(COUNTIFS(【データ】蓄積用!A$2:A$10000, Q$5, 【データ】蓄積用!C$2:C$10000, $A162, 【データ】蓄積用!D$2:D$10000, "&gt;=3000", 【データ】蓄積用!E$2:E$10000, "&gt;=1500")&gt;0, "〇", IF(COUNTIFS(【データ】蓄積用!A$2:A$10000, Q$5, 【データ】蓄積用!C$2:C$10000, $A162, 【データ】蓄積用!Q$2:Q$10000, 1, 【データ】蓄積用!AC$2:AC$10000, "&gt;=4.0")&gt;0, "〇", "×")))</f>
        <v/>
      </c>
      <c r="R162" t="str">
        <f>IF(OR($A162="", R$5=""), "", IF(COUNTIFS(【データ】蓄積用!A$2:A$10000, R$5, 【データ】蓄積用!C$2:C$10000, $A162, 【データ】蓄積用!D$2:D$10000, "&gt;=3000", 【データ】蓄積用!E$2:E$10000, "&gt;=1500")&gt;0, "〇", IF(COUNTIFS(【データ】蓄積用!A$2:A$10000, R$5, 【データ】蓄積用!C$2:C$10000, $A162, 【データ】蓄積用!Q$2:Q$10000, 1, 【データ】蓄積用!AC$2:AC$10000, "&gt;=4.0")&gt;0, "〇", "×")))</f>
        <v/>
      </c>
      <c r="S162" t="str">
        <f>IF(OR($A162="", S$5=""), "", IF(COUNTIFS(【データ】蓄積用!A$2:A$10000, S$5, 【データ】蓄積用!C$2:C$10000, $A162, 【データ】蓄積用!D$2:D$10000, "&gt;=3000", 【データ】蓄積用!E$2:E$10000, "&gt;=1500")&gt;0, "〇", IF(COUNTIFS(【データ】蓄積用!A$2:A$10000, S$5, 【データ】蓄積用!C$2:C$10000, $A162, 【データ】蓄積用!Q$2:Q$10000, 1, 【データ】蓄積用!AC$2:AC$10000, "&gt;=4.0")&gt;0, "〇", "×")))</f>
        <v/>
      </c>
      <c r="T162" t="str">
        <f>IF(OR($A162="", T$5=""), "", IF(COUNTIFS(【データ】蓄積用!A$2:A$10000, T$5, 【データ】蓄積用!C$2:C$10000, $A162, 【データ】蓄積用!D$2:D$10000, "&gt;=3000", 【データ】蓄積用!E$2:E$10000, "&gt;=1500")&gt;0, "〇", IF(COUNTIFS(【データ】蓄積用!A$2:A$10000, T$5, 【データ】蓄積用!C$2:C$10000, $A162, 【データ】蓄積用!Q$2:Q$10000, 1, 【データ】蓄積用!AC$2:AC$10000, "&gt;=4.0")&gt;0, "〇", "×")))</f>
        <v/>
      </c>
      <c r="U162" t="str">
        <f>IF(OR($A162="", U$5=""), "", IF(COUNTIFS(【データ】蓄積用!A$2:A$10000, U$5, 【データ】蓄積用!C$2:C$10000, $A162, 【データ】蓄積用!D$2:D$10000, "&gt;=3000", 【データ】蓄積用!E$2:E$10000, "&gt;=1500")&gt;0, "〇", IF(COUNTIFS(【データ】蓄積用!A$2:A$10000, U$5, 【データ】蓄積用!C$2:C$10000, $A162, 【データ】蓄積用!Q$2:Q$10000, 1, 【データ】蓄積用!AC$2:AC$10000, "&gt;=4.0")&gt;0, "〇", "×")))</f>
        <v/>
      </c>
      <c r="V162" t="str">
        <f>IF(OR($A162="", V$5=""), "", IF(COUNTIFS(【データ】蓄積用!A$2:A$10000, V$5, 【データ】蓄積用!C$2:C$10000, $A162, 【データ】蓄積用!D$2:D$10000, "&gt;=3000", 【データ】蓄積用!E$2:E$10000, "&gt;=1500")&gt;0, "〇", IF(COUNTIFS(【データ】蓄積用!A$2:A$10000, V$5, 【データ】蓄積用!C$2:C$10000, $A162, 【データ】蓄積用!Q$2:Q$10000, 1, 【データ】蓄積用!AC$2:AC$10000, "&gt;=4.0")&gt;0, "〇", "×")))</f>
        <v/>
      </c>
      <c r="W162" t="str">
        <f>IF(OR($A162="", W$5=""), "", IF(COUNTIFS(【データ】蓄積用!A$2:A$10000, W$5, 【データ】蓄積用!C$2:C$10000, $A162, 【データ】蓄積用!D$2:D$10000, "&gt;=3000", 【データ】蓄積用!E$2:E$10000, "&gt;=1500")&gt;0, "〇", IF(COUNTIFS(【データ】蓄積用!A$2:A$10000, W$5, 【データ】蓄積用!C$2:C$10000, $A162, 【データ】蓄積用!Q$2:Q$10000, 1, 【データ】蓄積用!AC$2:AC$10000, "&gt;=4.0")&gt;0, "〇", "×")))</f>
        <v/>
      </c>
      <c r="X162" t="str">
        <f>IF(OR($A162="", X$5=""), "", IF(COUNTIFS(【データ】蓄積用!A$2:A$10000, X$5, 【データ】蓄積用!C$2:C$10000, $A162, 【データ】蓄積用!D$2:D$10000, "&gt;=3000", 【データ】蓄積用!E$2:E$10000, "&gt;=1500")&gt;0, "〇", IF(COUNTIFS(【データ】蓄積用!A$2:A$10000, X$5, 【データ】蓄積用!C$2:C$10000, $A162, 【データ】蓄積用!Q$2:Q$10000, 1, 【データ】蓄積用!AC$2:AC$10000, "&gt;=4.0")&gt;0, "〇", "×")))</f>
        <v/>
      </c>
      <c r="Y162" t="str">
        <f>IF(OR($A162="", Y$5=""), "", IF(COUNTIFS(【データ】蓄積用!A$2:A$10000, Y$5, 【データ】蓄積用!C$2:C$10000, $A162, 【データ】蓄積用!D$2:D$10000, "&gt;=3000", 【データ】蓄積用!E$2:E$10000, "&gt;=1500")&gt;0, "〇", IF(COUNTIFS(【データ】蓄積用!A$2:A$10000, Y$5, 【データ】蓄積用!C$2:C$10000, $A162, 【データ】蓄積用!Q$2:Q$10000, 1, 【データ】蓄積用!AC$2:AC$10000, "&gt;=4.0")&gt;0, "〇", "×")))</f>
        <v/>
      </c>
      <c r="Z162" t="str">
        <f>IF(OR($A162="", Z$5=""), "", IF(COUNTIFS(【データ】蓄積用!A$2:A$10000, Z$5, 【データ】蓄積用!C$2:C$10000, $A162, 【データ】蓄積用!D$2:D$10000, "&gt;=3000", 【データ】蓄積用!E$2:E$10000, "&gt;=1500")&gt;0, "〇", IF(COUNTIFS(【データ】蓄積用!A$2:A$10000, Z$5, 【データ】蓄積用!C$2:C$10000, $A162, 【データ】蓄積用!Q$2:Q$10000, 1, 【データ】蓄積用!AC$2:AC$10000, "&gt;=4.0")&gt;0, "〇", "×")))</f>
        <v/>
      </c>
      <c r="AA162" t="str">
        <f>IF(OR($A162="", AA$5=""), "", IF(COUNTIFS(【データ】蓄積用!A$2:A$10000, AA$5, 【データ】蓄積用!C$2:C$10000, $A162, 【データ】蓄積用!D$2:D$10000, "&gt;=3000", 【データ】蓄積用!E$2:E$10000, "&gt;=1500")&gt;0, "〇", IF(COUNTIFS(【データ】蓄積用!A$2:A$10000, AA$5, 【データ】蓄積用!C$2:C$10000, $A162, 【データ】蓄積用!Q$2:Q$10000, 1, 【データ】蓄積用!AC$2:AC$10000, "&gt;=4.0")&gt;0, "〇", "×")))</f>
        <v/>
      </c>
      <c r="AB162" t="str">
        <f>IF(OR($A162="", AB$5=""), "", IF(COUNTIFS(【データ】蓄積用!A$2:A$10000, AB$5, 【データ】蓄積用!C$2:C$10000, $A162, 【データ】蓄積用!D$2:D$10000, "&gt;=3000", 【データ】蓄積用!E$2:E$10000, "&gt;=1500")&gt;0, "〇", IF(COUNTIFS(【データ】蓄積用!A$2:A$10000, AB$5, 【データ】蓄積用!C$2:C$10000, $A162, 【データ】蓄積用!Q$2:Q$10000, 1, 【データ】蓄積用!AC$2:AC$10000, "&gt;=4.0")&gt;0, "〇", "×")))</f>
        <v/>
      </c>
      <c r="AC162" t="str">
        <f>IF(OR($A162="", AC$5=""), "", IF(COUNTIFS(【データ】蓄積用!A$2:A$10000, AC$5, 【データ】蓄積用!C$2:C$10000, $A162, 【データ】蓄積用!D$2:D$10000, "&gt;=3000", 【データ】蓄積用!E$2:E$10000, "&gt;=1500")&gt;0, "〇", IF(COUNTIFS(【データ】蓄積用!A$2:A$10000, AC$5, 【データ】蓄積用!C$2:C$10000, $A162, 【データ】蓄積用!Q$2:Q$10000, 1, 【データ】蓄積用!AC$2:AC$10000, "&gt;=4.0")&gt;0, "〇", "×")))</f>
        <v/>
      </c>
      <c r="AD162" t="str">
        <f>IF(OR($A162="", AD$5=""), "", IF(COUNTIFS(【データ】蓄積用!A$2:A$10000, AD$5, 【データ】蓄積用!C$2:C$10000, $A162, 【データ】蓄積用!D$2:D$10000, "&gt;=3000", 【データ】蓄積用!E$2:E$10000, "&gt;=1500")&gt;0, "〇", IF(COUNTIFS(【データ】蓄積用!A$2:A$10000, AD$5, 【データ】蓄積用!C$2:C$10000, $A162, 【データ】蓄積用!Q$2:Q$10000, 1, 【データ】蓄積用!AC$2:AC$10000, "&gt;=4.0")&gt;0, "〇", "×")))</f>
        <v/>
      </c>
      <c r="AE162" t="str">
        <f>IF(OR($A162="", AE$5=""), "", IF(COUNTIFS(【データ】蓄積用!A$2:A$10000, AE$5, 【データ】蓄積用!C$2:C$10000, $A162, 【データ】蓄積用!D$2:D$10000, "&gt;=3000", 【データ】蓄積用!E$2:E$10000, "&gt;=1500")&gt;0, "〇", IF(COUNTIFS(【データ】蓄積用!A$2:A$10000, AE$5, 【データ】蓄積用!C$2:C$10000, $A162, 【データ】蓄積用!Q$2:Q$10000, 1, 【データ】蓄積用!AC$2:AC$10000, "&gt;=4.0")&gt;0, "〇", "×")))</f>
        <v/>
      </c>
      <c r="AF162" t="str">
        <f>IF(OR($A162="", AF$5=""), "", IF(COUNTIFS(【データ】蓄積用!A$2:A$10000, AF$5, 【データ】蓄積用!C$2:C$10000, $A162, 【データ】蓄積用!D$2:D$10000, "&gt;=3000", 【データ】蓄積用!E$2:E$10000, "&gt;=1500")&gt;0, "〇", IF(COUNTIFS(【データ】蓄積用!A$2:A$10000, AF$5, 【データ】蓄積用!C$2:C$10000, $A162, 【データ】蓄積用!Q$2:Q$10000, 1, 【データ】蓄積用!AC$2:AC$10000, "&gt;=4.0")&gt;0, "〇", "×")))</f>
        <v/>
      </c>
      <c r="AG162" t="str">
        <f>IF(OR($A162="", AG$5=""), "", IF(COUNTIFS(【データ】蓄積用!A$2:A$10000, AG$5, 【データ】蓄積用!C$2:C$10000, $A162, 【データ】蓄積用!D$2:D$10000, "&gt;=3000", 【データ】蓄積用!E$2:E$10000, "&gt;=1500")&gt;0, "〇", IF(COUNTIFS(【データ】蓄積用!A$2:A$10000, AG$5, 【データ】蓄積用!C$2:C$10000, $A162, 【データ】蓄積用!Q$2:Q$10000, 1, 【データ】蓄積用!AC$2:AC$10000, "&gt;=4.0")&gt;0, "〇", "×")))</f>
        <v/>
      </c>
      <c r="AH162" t="str">
        <f>IF(OR($A162="", AH$5=""), "", IF(COUNTIFS(【データ】蓄積用!A$2:A$10000, AH$5, 【データ】蓄積用!C$2:C$10000, $A162, 【データ】蓄積用!D$2:D$10000, "&gt;=3000", 【データ】蓄積用!E$2:E$10000, "&gt;=1500")&gt;0, "〇", IF(COUNTIFS(【データ】蓄積用!A$2:A$10000, AH$5, 【データ】蓄積用!C$2:C$10000, $A162, 【データ】蓄積用!Q$2:Q$10000, 1, 【データ】蓄積用!AC$2:AC$10000, "&gt;=4.0")&gt;0, "〇", "×")))</f>
        <v/>
      </c>
      <c r="AI162" t="str">
        <f>IF(OR($A162="", AI$5=""), "", IF(COUNTIFS(【データ】蓄積用!A$2:A$10000, AI$5, 【データ】蓄積用!C$2:C$10000, $A162, 【データ】蓄積用!D$2:D$10000, "&gt;=3000", 【データ】蓄積用!E$2:E$10000, "&gt;=1500")&gt;0, "〇", IF(COUNTIFS(【データ】蓄積用!A$2:A$10000, AI$5, 【データ】蓄積用!C$2:C$10000, $A162, 【データ】蓄積用!Q$2:Q$10000, 1, 【データ】蓄積用!AC$2:AC$10000, "&gt;=4.0")&gt;0, "〇", "×")))</f>
        <v/>
      </c>
      <c r="AJ162" t="str">
        <f>IF(OR($A162="", AJ$5=""), "", IF(COUNTIFS(【データ】蓄積用!A$2:A$10000, AJ$5, 【データ】蓄積用!C$2:C$10000, $A162, 【データ】蓄積用!D$2:D$10000, "&gt;=3000", 【データ】蓄積用!E$2:E$10000, "&gt;=1500")&gt;0, "〇", IF(COUNTIFS(【データ】蓄積用!A$2:A$10000, AJ$5, 【データ】蓄積用!C$2:C$10000, $A162, 【データ】蓄積用!Q$2:Q$10000, 1, 【データ】蓄積用!AC$2:AC$10000, "&gt;=4.0")&gt;0, "〇", "×")))</f>
        <v/>
      </c>
      <c r="AK162" t="str">
        <f>IF(OR($A162="", AK$5=""), "", IF(COUNTIFS(【データ】蓄積用!A$2:A$10000, AK$5, 【データ】蓄積用!C$2:C$10000, $A162, 【データ】蓄積用!D$2:D$10000, "&gt;=3000", 【データ】蓄積用!E$2:E$10000, "&gt;=1500")&gt;0, "〇", IF(COUNTIFS(【データ】蓄積用!A$2:A$10000, AK$5, 【データ】蓄積用!C$2:C$10000, $A162, 【データ】蓄積用!Q$2:Q$10000, 1, 【データ】蓄積用!AC$2:AC$10000, "&gt;=4.0")&gt;0, "〇", "×")))</f>
        <v/>
      </c>
      <c r="AL162" t="str">
        <f>IF(OR($A162="", AL$5=""), "", IF(COUNTIFS(【データ】蓄積用!A$2:A$10000, AL$5, 【データ】蓄積用!C$2:C$10000, $A162, 【データ】蓄積用!D$2:D$10000, "&gt;=3000", 【データ】蓄積用!E$2:E$10000, "&gt;=1500")&gt;0, "〇", IF(COUNTIFS(【データ】蓄積用!A$2:A$10000, AL$5, 【データ】蓄積用!C$2:C$10000, $A162, 【データ】蓄積用!Q$2:Q$10000, 1, 【データ】蓄積用!AC$2:AC$10000, "&gt;=4.0")&gt;0, "〇", "×")))</f>
        <v/>
      </c>
      <c r="AM162" t="str">
        <f>IF(OR($A162="", AM$5=""), "", IF(COUNTIFS(【データ】蓄積用!A$2:A$10000, AM$5, 【データ】蓄積用!C$2:C$10000, $A162, 【データ】蓄積用!D$2:D$10000, "&gt;=3000", 【データ】蓄積用!E$2:E$10000, "&gt;=1500")&gt;0, "〇", IF(COUNTIFS(【データ】蓄積用!A$2:A$10000, AM$5, 【データ】蓄積用!C$2:C$10000, $A162, 【データ】蓄積用!Q$2:Q$10000, 1, 【データ】蓄積用!AC$2:AC$10000, "&gt;=4.0")&gt;0, "〇", "×")))</f>
        <v/>
      </c>
      <c r="AN162" t="str">
        <f>IF(OR($A162="", AN$5=""), "", IF(COUNTIFS(【データ】蓄積用!A$2:A$10000, AN$5, 【データ】蓄積用!C$2:C$10000, $A162, 【データ】蓄積用!D$2:D$10000, "&gt;=3000", 【データ】蓄積用!E$2:E$10000, "&gt;=1500")&gt;0, "〇", IF(COUNTIFS(【データ】蓄積用!A$2:A$10000, AN$5, 【データ】蓄積用!C$2:C$10000, $A162, 【データ】蓄積用!Q$2:Q$10000, 1, 【データ】蓄積用!AC$2:AC$10000, "&gt;=4.0")&gt;0, "〇", "×")))</f>
        <v/>
      </c>
      <c r="AO162" t="str">
        <f>IF(OR($A162="", AO$5=""), "", IF(COUNTIFS(【データ】蓄積用!A$2:A$10000, AO$5, 【データ】蓄積用!C$2:C$10000, $A162, 【データ】蓄積用!D$2:D$10000, "&gt;=3000", 【データ】蓄積用!E$2:E$10000, "&gt;=1500")&gt;0, "〇", IF(COUNTIFS(【データ】蓄積用!A$2:A$10000, AO$5, 【データ】蓄積用!C$2:C$10000, $A162, 【データ】蓄積用!Q$2:Q$10000, 1, 【データ】蓄積用!AC$2:AC$10000, "&gt;=4.0")&gt;0, "〇", "×")))</f>
        <v/>
      </c>
      <c r="AP162" t="str">
        <f>IF(OR($A162="", AP$5=""), "", IF(COUNTIFS(【データ】蓄積用!A$2:A$10000, AP$5, 【データ】蓄積用!C$2:C$10000, $A162, 【データ】蓄積用!D$2:D$10000, "&gt;=3000", 【データ】蓄積用!E$2:E$10000, "&gt;=1500")&gt;0, "〇", IF(COUNTIFS(【データ】蓄積用!A$2:A$10000, AP$5, 【データ】蓄積用!C$2:C$10000, $A162, 【データ】蓄積用!Q$2:Q$10000, 1, 【データ】蓄積用!AC$2:AC$10000, "&gt;=4.0")&gt;0, "〇", "×")))</f>
        <v/>
      </c>
      <c r="AQ162" t="str">
        <f>IF(OR($A162="", AQ$5=""), "", IF(COUNTIFS(【データ】蓄積用!A$2:A$10000, AQ$5, 【データ】蓄積用!C$2:C$10000, $A162, 【データ】蓄積用!D$2:D$10000, "&gt;=3000", 【データ】蓄積用!E$2:E$10000, "&gt;=1500")&gt;0, "〇", IF(COUNTIFS(【データ】蓄積用!A$2:A$10000, AQ$5, 【データ】蓄積用!C$2:C$10000, $A162, 【データ】蓄積用!Q$2:Q$10000, 1, 【データ】蓄積用!AC$2:AC$10000, "&gt;=4.0")&gt;0, "〇", "×")))</f>
        <v/>
      </c>
      <c r="AR162" t="str">
        <f>IF(OR($A162="", AR$5=""), "", IF(COUNTIFS(【データ】蓄積用!A$2:A$10000, AR$5, 【データ】蓄積用!C$2:C$10000, $A162, 【データ】蓄積用!D$2:D$10000, "&gt;=3000", 【データ】蓄積用!E$2:E$10000, "&gt;=1500")&gt;0, "〇", IF(COUNTIFS(【データ】蓄積用!A$2:A$10000, AR$5, 【データ】蓄積用!C$2:C$10000, $A162, 【データ】蓄積用!Q$2:Q$10000, 1, 【データ】蓄積用!AC$2:AC$10000, "&gt;=4.0")&gt;0, "〇", "×")))</f>
        <v/>
      </c>
      <c r="AS162" t="str">
        <f>IF(OR($A162="", AS$5=""), "", IF(COUNTIFS(【データ】蓄積用!A$2:A$10000, AS$5, 【データ】蓄積用!C$2:C$10000, $A162, 【データ】蓄積用!D$2:D$10000, "&gt;=3000", 【データ】蓄積用!E$2:E$10000, "&gt;=1500")&gt;0, "〇", IF(COUNTIFS(【データ】蓄積用!A$2:A$10000, AS$5, 【データ】蓄積用!C$2:C$10000, $A162, 【データ】蓄積用!Q$2:Q$10000, 1, 【データ】蓄積用!AC$2:AC$10000, "&gt;=4.0")&gt;0, "〇", "×")))</f>
        <v/>
      </c>
      <c r="AT162" t="str">
        <f>IF(OR($A162="", AT$5=""), "", IF(COUNTIFS(【データ】蓄積用!A$2:A$10000, AT$5, 【データ】蓄積用!C$2:C$10000, $A162, 【データ】蓄積用!D$2:D$10000, "&gt;=3000", 【データ】蓄積用!E$2:E$10000, "&gt;=1500")&gt;0, "〇", IF(COUNTIFS(【データ】蓄積用!A$2:A$10000, AT$5, 【データ】蓄積用!C$2:C$10000, $A162, 【データ】蓄積用!Q$2:Q$10000, 1, 【データ】蓄積用!AC$2:AC$10000, "&gt;=4.0")&gt;0, "〇", "×")))</f>
        <v/>
      </c>
      <c r="AU162" t="str">
        <f>IF(OR($A162="", AU$5=""), "", IF(COUNTIFS(【データ】蓄積用!A$2:A$10000, AU$5, 【データ】蓄積用!C$2:C$10000, $A162, 【データ】蓄積用!D$2:D$10000, "&gt;=3000", 【データ】蓄積用!E$2:E$10000, "&gt;=1500")&gt;0, "〇", IF(COUNTIFS(【データ】蓄積用!A$2:A$10000, AU$5, 【データ】蓄積用!C$2:C$10000, $A162, 【データ】蓄積用!Q$2:Q$10000, 1, 【データ】蓄積用!AC$2:AC$10000, "&gt;=4.0")&gt;0, "〇", "×")))</f>
        <v/>
      </c>
      <c r="AV162" t="str">
        <f>IF(OR($A162="", AV$5=""), "", IF(COUNTIFS(【データ】蓄積用!A$2:A$10000, AV$5, 【データ】蓄積用!C$2:C$10000, $A162, 【データ】蓄積用!D$2:D$10000, "&gt;=3000", 【データ】蓄積用!E$2:E$10000, "&gt;=1500")&gt;0, "〇", IF(COUNTIFS(【データ】蓄積用!A$2:A$10000, AV$5, 【データ】蓄積用!C$2:C$10000, $A162, 【データ】蓄積用!Q$2:Q$10000, 1, 【データ】蓄積用!AC$2:AC$10000, "&gt;=4.0")&gt;0, "〇", "×")))</f>
        <v/>
      </c>
      <c r="AW162" t="str">
        <f>IF(OR($A162="", AW$5=""), "", IF(COUNTIFS(【データ】蓄積用!A$2:A$10000, AW$5, 【データ】蓄積用!C$2:C$10000, $A162, 【データ】蓄積用!D$2:D$10000, "&gt;=3000", 【データ】蓄積用!E$2:E$10000, "&gt;=1500")&gt;0, "〇", IF(COUNTIFS(【データ】蓄積用!A$2:A$10000, AW$5, 【データ】蓄積用!C$2:C$10000, $A162, 【データ】蓄積用!Q$2:Q$10000, 1, 【データ】蓄積用!AC$2:AC$10000, "&gt;=4.0")&gt;0, "〇", "×")))</f>
        <v/>
      </c>
      <c r="AX162" t="str">
        <f>IF(OR($A162="", AX$5=""), "", IF(COUNTIFS(【データ】蓄積用!A$2:A$10000, AX$5, 【データ】蓄積用!C$2:C$10000, $A162, 【データ】蓄積用!D$2:D$10000, "&gt;=3000", 【データ】蓄積用!E$2:E$10000, "&gt;=1500")&gt;0, "〇", IF(COUNTIFS(【データ】蓄積用!A$2:A$10000, AX$5, 【データ】蓄積用!C$2:C$10000, $A162, 【データ】蓄積用!Q$2:Q$10000, 1, 【データ】蓄積用!AC$2:AC$10000, "&gt;=4.0")&gt;0, "〇", "×")))</f>
        <v/>
      </c>
      <c r="AY162" t="str">
        <f>IF(OR($A162="", AY$5=""), "", IF(COUNTIFS(【データ】蓄積用!A$2:A$10000, AY$5, 【データ】蓄積用!C$2:C$10000, $A162, 【データ】蓄積用!D$2:D$10000, "&gt;=3000", 【データ】蓄積用!E$2:E$10000, "&gt;=1500")&gt;0, "〇", IF(COUNTIFS(【データ】蓄積用!A$2:A$10000, AY$5, 【データ】蓄積用!C$2:C$10000, $A162, 【データ】蓄積用!Q$2:Q$10000, 1, 【データ】蓄積用!AC$2:AC$10000, "&gt;=4.0")&gt;0, "〇", "×")))</f>
        <v/>
      </c>
    </row>
    <row r="163" spans="2:51">
      <c r="B163" t="str">
        <f>IF(OR($A163="", B$5=""), "", IF(COUNTIFS(【データ】蓄積用!A$2:A$10000, B$5, 【データ】蓄積用!C$2:C$10000, $A163, 【データ】蓄積用!D$2:D$10000, "&gt;=3000", 【データ】蓄積用!E$2:E$10000, "&gt;=1500")&gt;0, "〇", IF(COUNTIFS(【データ】蓄積用!A$2:A$10000, B$5, 【データ】蓄積用!C$2:C$10000, $A163, 【データ】蓄積用!Q$2:Q$10000, 1, 【データ】蓄積用!AC$2:AC$10000, "&gt;=4.0")&gt;0, "〇", "×")))</f>
        <v/>
      </c>
      <c r="C163" t="str">
        <f>IF(OR($A163="", C$5=""), "", IF(COUNTIFS(【データ】蓄積用!A$2:A$10000, C$5, 【データ】蓄積用!C$2:C$10000, $A163, 【データ】蓄積用!D$2:D$10000, "&gt;=3000", 【データ】蓄積用!E$2:E$10000, "&gt;=1500")&gt;0, "〇", IF(COUNTIFS(【データ】蓄積用!A$2:A$10000, C$5, 【データ】蓄積用!C$2:C$10000, $A163, 【データ】蓄積用!Q$2:Q$10000, 1, 【データ】蓄積用!AC$2:AC$10000, "&gt;=4.0")&gt;0, "〇", "×")))</f>
        <v/>
      </c>
      <c r="D163" t="str">
        <f>IF(OR($A163="", D$5=""), "", IF(COUNTIFS(【データ】蓄積用!A$2:A$10000, D$5, 【データ】蓄積用!C$2:C$10000, $A163, 【データ】蓄積用!D$2:D$10000, "&gt;=3000", 【データ】蓄積用!E$2:E$10000, "&gt;=1500")&gt;0, "〇", IF(COUNTIFS(【データ】蓄積用!A$2:A$10000, D$5, 【データ】蓄積用!C$2:C$10000, $A163, 【データ】蓄積用!Q$2:Q$10000, 1, 【データ】蓄積用!AC$2:AC$10000, "&gt;=4.0")&gt;0, "〇", "×")))</f>
        <v/>
      </c>
      <c r="E163" t="str">
        <f>IF(OR($A163="", E$5=""), "", IF(COUNTIFS(【データ】蓄積用!A$2:A$10000, E$5, 【データ】蓄積用!C$2:C$10000, $A163, 【データ】蓄積用!D$2:D$10000, "&gt;=3000", 【データ】蓄積用!E$2:E$10000, "&gt;=1500")&gt;0, "〇", IF(COUNTIFS(【データ】蓄積用!A$2:A$10000, E$5, 【データ】蓄積用!C$2:C$10000, $A163, 【データ】蓄積用!Q$2:Q$10000, 1, 【データ】蓄積用!AC$2:AC$10000, "&gt;=4.0")&gt;0, "〇", "×")))</f>
        <v/>
      </c>
      <c r="F163" t="str">
        <f>IF(OR($A163="", F$5=""), "", IF(COUNTIFS(【データ】蓄積用!A$2:A$10000, F$5, 【データ】蓄積用!C$2:C$10000, $A163, 【データ】蓄積用!D$2:D$10000, "&gt;=3000", 【データ】蓄積用!E$2:E$10000, "&gt;=1500")&gt;0, "〇", IF(COUNTIFS(【データ】蓄積用!A$2:A$10000, F$5, 【データ】蓄積用!C$2:C$10000, $A163, 【データ】蓄積用!Q$2:Q$10000, 1, 【データ】蓄積用!AC$2:AC$10000, "&gt;=4.0")&gt;0, "〇", "×")))</f>
        <v/>
      </c>
      <c r="G163" t="str">
        <f>IF(OR($A163="", G$5=""), "", IF(COUNTIFS(【データ】蓄積用!A$2:A$10000, G$5, 【データ】蓄積用!C$2:C$10000, $A163, 【データ】蓄積用!D$2:D$10000, "&gt;=3000", 【データ】蓄積用!E$2:E$10000, "&gt;=1500")&gt;0, "〇", IF(COUNTIFS(【データ】蓄積用!A$2:A$10000, G$5, 【データ】蓄積用!C$2:C$10000, $A163, 【データ】蓄積用!Q$2:Q$10000, 1, 【データ】蓄積用!AC$2:AC$10000, "&gt;=4.0")&gt;0, "〇", "×")))</f>
        <v/>
      </c>
      <c r="H163" t="str">
        <f>IF(OR($A163="", H$5=""), "", IF(COUNTIFS(【データ】蓄積用!A$2:A$10000, H$5, 【データ】蓄積用!C$2:C$10000, $A163, 【データ】蓄積用!D$2:D$10000, "&gt;=3000", 【データ】蓄積用!E$2:E$10000, "&gt;=1500")&gt;0, "〇", IF(COUNTIFS(【データ】蓄積用!A$2:A$10000, H$5, 【データ】蓄積用!C$2:C$10000, $A163, 【データ】蓄積用!Q$2:Q$10000, 1, 【データ】蓄積用!AC$2:AC$10000, "&gt;=4.0")&gt;0, "〇", "×")))</f>
        <v/>
      </c>
      <c r="I163" t="str">
        <f>IF(OR($A163="", I$5=""), "", IF(COUNTIFS(【データ】蓄積用!A$2:A$10000, I$5, 【データ】蓄積用!C$2:C$10000, $A163, 【データ】蓄積用!D$2:D$10000, "&gt;=3000", 【データ】蓄積用!E$2:E$10000, "&gt;=1500")&gt;0, "〇", IF(COUNTIFS(【データ】蓄積用!A$2:A$10000, I$5, 【データ】蓄積用!C$2:C$10000, $A163, 【データ】蓄積用!Q$2:Q$10000, 1, 【データ】蓄積用!AC$2:AC$10000, "&gt;=4.0")&gt;0, "〇", "×")))</f>
        <v/>
      </c>
      <c r="J163" t="str">
        <f>IF(OR($A163="", J$5=""), "", IF(COUNTIFS(【データ】蓄積用!A$2:A$10000, J$5, 【データ】蓄積用!C$2:C$10000, $A163, 【データ】蓄積用!D$2:D$10000, "&gt;=3000", 【データ】蓄積用!E$2:E$10000, "&gt;=1500")&gt;0, "〇", IF(COUNTIFS(【データ】蓄積用!A$2:A$10000, J$5, 【データ】蓄積用!C$2:C$10000, $A163, 【データ】蓄積用!Q$2:Q$10000, 1, 【データ】蓄積用!AC$2:AC$10000, "&gt;=4.0")&gt;0, "〇", "×")))</f>
        <v/>
      </c>
      <c r="K163" t="str">
        <f>IF(OR($A163="", K$5=""), "", IF(COUNTIFS(【データ】蓄積用!A$2:A$10000, K$5, 【データ】蓄積用!C$2:C$10000, $A163, 【データ】蓄積用!D$2:D$10000, "&gt;=3000", 【データ】蓄積用!E$2:E$10000, "&gt;=1500")&gt;0, "〇", IF(COUNTIFS(【データ】蓄積用!A$2:A$10000, K$5, 【データ】蓄積用!C$2:C$10000, $A163, 【データ】蓄積用!Q$2:Q$10000, 1, 【データ】蓄積用!AC$2:AC$10000, "&gt;=4.0")&gt;0, "〇", "×")))</f>
        <v/>
      </c>
      <c r="L163" t="str">
        <f>IF(OR($A163="", L$5=""), "", IF(COUNTIFS(【データ】蓄積用!A$2:A$10000, L$5, 【データ】蓄積用!C$2:C$10000, $A163, 【データ】蓄積用!D$2:D$10000, "&gt;=3000", 【データ】蓄積用!E$2:E$10000, "&gt;=1500")&gt;0, "〇", IF(COUNTIFS(【データ】蓄積用!A$2:A$10000, L$5, 【データ】蓄積用!C$2:C$10000, $A163, 【データ】蓄積用!Q$2:Q$10000, 1, 【データ】蓄積用!AC$2:AC$10000, "&gt;=4.0")&gt;0, "〇", "×")))</f>
        <v/>
      </c>
      <c r="M163" t="str">
        <f>IF(OR($A163="", M$5=""), "", IF(COUNTIFS(【データ】蓄積用!A$2:A$10000, M$5, 【データ】蓄積用!C$2:C$10000, $A163, 【データ】蓄積用!D$2:D$10000, "&gt;=3000", 【データ】蓄積用!E$2:E$10000, "&gt;=1500")&gt;0, "〇", IF(COUNTIFS(【データ】蓄積用!A$2:A$10000, M$5, 【データ】蓄積用!C$2:C$10000, $A163, 【データ】蓄積用!Q$2:Q$10000, 1, 【データ】蓄積用!AC$2:AC$10000, "&gt;=4.0")&gt;0, "〇", "×")))</f>
        <v/>
      </c>
      <c r="N163" t="str">
        <f>IF(OR($A163="", N$5=""), "", IF(COUNTIFS(【データ】蓄積用!A$2:A$10000, N$5, 【データ】蓄積用!C$2:C$10000, $A163, 【データ】蓄積用!D$2:D$10000, "&gt;=3000", 【データ】蓄積用!E$2:E$10000, "&gt;=1500")&gt;0, "〇", IF(COUNTIFS(【データ】蓄積用!A$2:A$10000, N$5, 【データ】蓄積用!C$2:C$10000, $A163, 【データ】蓄積用!Q$2:Q$10000, 1, 【データ】蓄積用!AC$2:AC$10000, "&gt;=4.0")&gt;0, "〇", "×")))</f>
        <v/>
      </c>
      <c r="O163" t="str">
        <f>IF(OR($A163="", O$5=""), "", IF(COUNTIFS(【データ】蓄積用!A$2:A$10000, O$5, 【データ】蓄積用!C$2:C$10000, $A163, 【データ】蓄積用!D$2:D$10000, "&gt;=3000", 【データ】蓄積用!E$2:E$10000, "&gt;=1500")&gt;0, "〇", IF(COUNTIFS(【データ】蓄積用!A$2:A$10000, O$5, 【データ】蓄積用!C$2:C$10000, $A163, 【データ】蓄積用!Q$2:Q$10000, 1, 【データ】蓄積用!AC$2:AC$10000, "&gt;=4.0")&gt;0, "〇", "×")))</f>
        <v/>
      </c>
      <c r="P163" t="str">
        <f>IF(OR($A163="", P$5=""), "", IF(COUNTIFS(【データ】蓄積用!A$2:A$10000, P$5, 【データ】蓄積用!C$2:C$10000, $A163, 【データ】蓄積用!D$2:D$10000, "&gt;=3000", 【データ】蓄積用!E$2:E$10000, "&gt;=1500")&gt;0, "〇", IF(COUNTIFS(【データ】蓄積用!A$2:A$10000, P$5, 【データ】蓄積用!C$2:C$10000, $A163, 【データ】蓄積用!Q$2:Q$10000, 1, 【データ】蓄積用!AC$2:AC$10000, "&gt;=4.0")&gt;0, "〇", "×")))</f>
        <v/>
      </c>
      <c r="Q163" t="str">
        <f>IF(OR($A163="", Q$5=""), "", IF(COUNTIFS(【データ】蓄積用!A$2:A$10000, Q$5, 【データ】蓄積用!C$2:C$10000, $A163, 【データ】蓄積用!D$2:D$10000, "&gt;=3000", 【データ】蓄積用!E$2:E$10000, "&gt;=1500")&gt;0, "〇", IF(COUNTIFS(【データ】蓄積用!A$2:A$10000, Q$5, 【データ】蓄積用!C$2:C$10000, $A163, 【データ】蓄積用!Q$2:Q$10000, 1, 【データ】蓄積用!AC$2:AC$10000, "&gt;=4.0")&gt;0, "〇", "×")))</f>
        <v/>
      </c>
      <c r="R163" t="str">
        <f>IF(OR($A163="", R$5=""), "", IF(COUNTIFS(【データ】蓄積用!A$2:A$10000, R$5, 【データ】蓄積用!C$2:C$10000, $A163, 【データ】蓄積用!D$2:D$10000, "&gt;=3000", 【データ】蓄積用!E$2:E$10000, "&gt;=1500")&gt;0, "〇", IF(COUNTIFS(【データ】蓄積用!A$2:A$10000, R$5, 【データ】蓄積用!C$2:C$10000, $A163, 【データ】蓄積用!Q$2:Q$10000, 1, 【データ】蓄積用!AC$2:AC$10000, "&gt;=4.0")&gt;0, "〇", "×")))</f>
        <v/>
      </c>
      <c r="S163" t="str">
        <f>IF(OR($A163="", S$5=""), "", IF(COUNTIFS(【データ】蓄積用!A$2:A$10000, S$5, 【データ】蓄積用!C$2:C$10000, $A163, 【データ】蓄積用!D$2:D$10000, "&gt;=3000", 【データ】蓄積用!E$2:E$10000, "&gt;=1500")&gt;0, "〇", IF(COUNTIFS(【データ】蓄積用!A$2:A$10000, S$5, 【データ】蓄積用!C$2:C$10000, $A163, 【データ】蓄積用!Q$2:Q$10000, 1, 【データ】蓄積用!AC$2:AC$10000, "&gt;=4.0")&gt;0, "〇", "×")))</f>
        <v/>
      </c>
      <c r="T163" t="str">
        <f>IF(OR($A163="", T$5=""), "", IF(COUNTIFS(【データ】蓄積用!A$2:A$10000, T$5, 【データ】蓄積用!C$2:C$10000, $A163, 【データ】蓄積用!D$2:D$10000, "&gt;=3000", 【データ】蓄積用!E$2:E$10000, "&gt;=1500")&gt;0, "〇", IF(COUNTIFS(【データ】蓄積用!A$2:A$10000, T$5, 【データ】蓄積用!C$2:C$10000, $A163, 【データ】蓄積用!Q$2:Q$10000, 1, 【データ】蓄積用!AC$2:AC$10000, "&gt;=4.0")&gt;0, "〇", "×")))</f>
        <v/>
      </c>
      <c r="U163" t="str">
        <f>IF(OR($A163="", U$5=""), "", IF(COUNTIFS(【データ】蓄積用!A$2:A$10000, U$5, 【データ】蓄積用!C$2:C$10000, $A163, 【データ】蓄積用!D$2:D$10000, "&gt;=3000", 【データ】蓄積用!E$2:E$10000, "&gt;=1500")&gt;0, "〇", IF(COUNTIFS(【データ】蓄積用!A$2:A$10000, U$5, 【データ】蓄積用!C$2:C$10000, $A163, 【データ】蓄積用!Q$2:Q$10000, 1, 【データ】蓄積用!AC$2:AC$10000, "&gt;=4.0")&gt;0, "〇", "×")))</f>
        <v/>
      </c>
      <c r="V163" t="str">
        <f>IF(OR($A163="", V$5=""), "", IF(COUNTIFS(【データ】蓄積用!A$2:A$10000, V$5, 【データ】蓄積用!C$2:C$10000, $A163, 【データ】蓄積用!D$2:D$10000, "&gt;=3000", 【データ】蓄積用!E$2:E$10000, "&gt;=1500")&gt;0, "〇", IF(COUNTIFS(【データ】蓄積用!A$2:A$10000, V$5, 【データ】蓄積用!C$2:C$10000, $A163, 【データ】蓄積用!Q$2:Q$10000, 1, 【データ】蓄積用!AC$2:AC$10000, "&gt;=4.0")&gt;0, "〇", "×")))</f>
        <v/>
      </c>
      <c r="W163" t="str">
        <f>IF(OR($A163="", W$5=""), "", IF(COUNTIFS(【データ】蓄積用!A$2:A$10000, W$5, 【データ】蓄積用!C$2:C$10000, $A163, 【データ】蓄積用!D$2:D$10000, "&gt;=3000", 【データ】蓄積用!E$2:E$10000, "&gt;=1500")&gt;0, "〇", IF(COUNTIFS(【データ】蓄積用!A$2:A$10000, W$5, 【データ】蓄積用!C$2:C$10000, $A163, 【データ】蓄積用!Q$2:Q$10000, 1, 【データ】蓄積用!AC$2:AC$10000, "&gt;=4.0")&gt;0, "〇", "×")))</f>
        <v/>
      </c>
      <c r="X163" t="str">
        <f>IF(OR($A163="", X$5=""), "", IF(COUNTIFS(【データ】蓄積用!A$2:A$10000, X$5, 【データ】蓄積用!C$2:C$10000, $A163, 【データ】蓄積用!D$2:D$10000, "&gt;=3000", 【データ】蓄積用!E$2:E$10000, "&gt;=1500")&gt;0, "〇", IF(COUNTIFS(【データ】蓄積用!A$2:A$10000, X$5, 【データ】蓄積用!C$2:C$10000, $A163, 【データ】蓄積用!Q$2:Q$10000, 1, 【データ】蓄積用!AC$2:AC$10000, "&gt;=4.0")&gt;0, "〇", "×")))</f>
        <v/>
      </c>
      <c r="Y163" t="str">
        <f>IF(OR($A163="", Y$5=""), "", IF(COUNTIFS(【データ】蓄積用!A$2:A$10000, Y$5, 【データ】蓄積用!C$2:C$10000, $A163, 【データ】蓄積用!D$2:D$10000, "&gt;=3000", 【データ】蓄積用!E$2:E$10000, "&gt;=1500")&gt;0, "〇", IF(COUNTIFS(【データ】蓄積用!A$2:A$10000, Y$5, 【データ】蓄積用!C$2:C$10000, $A163, 【データ】蓄積用!Q$2:Q$10000, 1, 【データ】蓄積用!AC$2:AC$10000, "&gt;=4.0")&gt;0, "〇", "×")))</f>
        <v/>
      </c>
      <c r="Z163" t="str">
        <f>IF(OR($A163="", Z$5=""), "", IF(COUNTIFS(【データ】蓄積用!A$2:A$10000, Z$5, 【データ】蓄積用!C$2:C$10000, $A163, 【データ】蓄積用!D$2:D$10000, "&gt;=3000", 【データ】蓄積用!E$2:E$10000, "&gt;=1500")&gt;0, "〇", IF(COUNTIFS(【データ】蓄積用!A$2:A$10000, Z$5, 【データ】蓄積用!C$2:C$10000, $A163, 【データ】蓄積用!Q$2:Q$10000, 1, 【データ】蓄積用!AC$2:AC$10000, "&gt;=4.0")&gt;0, "〇", "×")))</f>
        <v/>
      </c>
      <c r="AA163" t="str">
        <f>IF(OR($A163="", AA$5=""), "", IF(COUNTIFS(【データ】蓄積用!A$2:A$10000, AA$5, 【データ】蓄積用!C$2:C$10000, $A163, 【データ】蓄積用!D$2:D$10000, "&gt;=3000", 【データ】蓄積用!E$2:E$10000, "&gt;=1500")&gt;0, "〇", IF(COUNTIFS(【データ】蓄積用!A$2:A$10000, AA$5, 【データ】蓄積用!C$2:C$10000, $A163, 【データ】蓄積用!Q$2:Q$10000, 1, 【データ】蓄積用!AC$2:AC$10000, "&gt;=4.0")&gt;0, "〇", "×")))</f>
        <v/>
      </c>
      <c r="AB163" t="str">
        <f>IF(OR($A163="", AB$5=""), "", IF(COUNTIFS(【データ】蓄積用!A$2:A$10000, AB$5, 【データ】蓄積用!C$2:C$10000, $A163, 【データ】蓄積用!D$2:D$10000, "&gt;=3000", 【データ】蓄積用!E$2:E$10000, "&gt;=1500")&gt;0, "〇", IF(COUNTIFS(【データ】蓄積用!A$2:A$10000, AB$5, 【データ】蓄積用!C$2:C$10000, $A163, 【データ】蓄積用!Q$2:Q$10000, 1, 【データ】蓄積用!AC$2:AC$10000, "&gt;=4.0")&gt;0, "〇", "×")))</f>
        <v/>
      </c>
      <c r="AC163" t="str">
        <f>IF(OR($A163="", AC$5=""), "", IF(COUNTIFS(【データ】蓄積用!A$2:A$10000, AC$5, 【データ】蓄積用!C$2:C$10000, $A163, 【データ】蓄積用!D$2:D$10000, "&gt;=3000", 【データ】蓄積用!E$2:E$10000, "&gt;=1500")&gt;0, "〇", IF(COUNTIFS(【データ】蓄積用!A$2:A$10000, AC$5, 【データ】蓄積用!C$2:C$10000, $A163, 【データ】蓄積用!Q$2:Q$10000, 1, 【データ】蓄積用!AC$2:AC$10000, "&gt;=4.0")&gt;0, "〇", "×")))</f>
        <v/>
      </c>
      <c r="AD163" t="str">
        <f>IF(OR($A163="", AD$5=""), "", IF(COUNTIFS(【データ】蓄積用!A$2:A$10000, AD$5, 【データ】蓄積用!C$2:C$10000, $A163, 【データ】蓄積用!D$2:D$10000, "&gt;=3000", 【データ】蓄積用!E$2:E$10000, "&gt;=1500")&gt;0, "〇", IF(COUNTIFS(【データ】蓄積用!A$2:A$10000, AD$5, 【データ】蓄積用!C$2:C$10000, $A163, 【データ】蓄積用!Q$2:Q$10000, 1, 【データ】蓄積用!AC$2:AC$10000, "&gt;=4.0")&gt;0, "〇", "×")))</f>
        <v/>
      </c>
      <c r="AE163" t="str">
        <f>IF(OR($A163="", AE$5=""), "", IF(COUNTIFS(【データ】蓄積用!A$2:A$10000, AE$5, 【データ】蓄積用!C$2:C$10000, $A163, 【データ】蓄積用!D$2:D$10000, "&gt;=3000", 【データ】蓄積用!E$2:E$10000, "&gt;=1500")&gt;0, "〇", IF(COUNTIFS(【データ】蓄積用!A$2:A$10000, AE$5, 【データ】蓄積用!C$2:C$10000, $A163, 【データ】蓄積用!Q$2:Q$10000, 1, 【データ】蓄積用!AC$2:AC$10000, "&gt;=4.0")&gt;0, "〇", "×")))</f>
        <v/>
      </c>
      <c r="AF163" t="str">
        <f>IF(OR($A163="", AF$5=""), "", IF(COUNTIFS(【データ】蓄積用!A$2:A$10000, AF$5, 【データ】蓄積用!C$2:C$10000, $A163, 【データ】蓄積用!D$2:D$10000, "&gt;=3000", 【データ】蓄積用!E$2:E$10000, "&gt;=1500")&gt;0, "〇", IF(COUNTIFS(【データ】蓄積用!A$2:A$10000, AF$5, 【データ】蓄積用!C$2:C$10000, $A163, 【データ】蓄積用!Q$2:Q$10000, 1, 【データ】蓄積用!AC$2:AC$10000, "&gt;=4.0")&gt;0, "〇", "×")))</f>
        <v/>
      </c>
      <c r="AG163" t="str">
        <f>IF(OR($A163="", AG$5=""), "", IF(COUNTIFS(【データ】蓄積用!A$2:A$10000, AG$5, 【データ】蓄積用!C$2:C$10000, $A163, 【データ】蓄積用!D$2:D$10000, "&gt;=3000", 【データ】蓄積用!E$2:E$10000, "&gt;=1500")&gt;0, "〇", IF(COUNTIFS(【データ】蓄積用!A$2:A$10000, AG$5, 【データ】蓄積用!C$2:C$10000, $A163, 【データ】蓄積用!Q$2:Q$10000, 1, 【データ】蓄積用!AC$2:AC$10000, "&gt;=4.0")&gt;0, "〇", "×")))</f>
        <v/>
      </c>
      <c r="AH163" t="str">
        <f>IF(OR($A163="", AH$5=""), "", IF(COUNTIFS(【データ】蓄積用!A$2:A$10000, AH$5, 【データ】蓄積用!C$2:C$10000, $A163, 【データ】蓄積用!D$2:D$10000, "&gt;=3000", 【データ】蓄積用!E$2:E$10000, "&gt;=1500")&gt;0, "〇", IF(COUNTIFS(【データ】蓄積用!A$2:A$10000, AH$5, 【データ】蓄積用!C$2:C$10000, $A163, 【データ】蓄積用!Q$2:Q$10000, 1, 【データ】蓄積用!AC$2:AC$10000, "&gt;=4.0")&gt;0, "〇", "×")))</f>
        <v/>
      </c>
      <c r="AI163" t="str">
        <f>IF(OR($A163="", AI$5=""), "", IF(COUNTIFS(【データ】蓄積用!A$2:A$10000, AI$5, 【データ】蓄積用!C$2:C$10000, $A163, 【データ】蓄積用!D$2:D$10000, "&gt;=3000", 【データ】蓄積用!E$2:E$10000, "&gt;=1500")&gt;0, "〇", IF(COUNTIFS(【データ】蓄積用!A$2:A$10000, AI$5, 【データ】蓄積用!C$2:C$10000, $A163, 【データ】蓄積用!Q$2:Q$10000, 1, 【データ】蓄積用!AC$2:AC$10000, "&gt;=4.0")&gt;0, "〇", "×")))</f>
        <v/>
      </c>
      <c r="AJ163" t="str">
        <f>IF(OR($A163="", AJ$5=""), "", IF(COUNTIFS(【データ】蓄積用!A$2:A$10000, AJ$5, 【データ】蓄積用!C$2:C$10000, $A163, 【データ】蓄積用!D$2:D$10000, "&gt;=3000", 【データ】蓄積用!E$2:E$10000, "&gt;=1500")&gt;0, "〇", IF(COUNTIFS(【データ】蓄積用!A$2:A$10000, AJ$5, 【データ】蓄積用!C$2:C$10000, $A163, 【データ】蓄積用!Q$2:Q$10000, 1, 【データ】蓄積用!AC$2:AC$10000, "&gt;=4.0")&gt;0, "〇", "×")))</f>
        <v/>
      </c>
      <c r="AK163" t="str">
        <f>IF(OR($A163="", AK$5=""), "", IF(COUNTIFS(【データ】蓄積用!A$2:A$10000, AK$5, 【データ】蓄積用!C$2:C$10000, $A163, 【データ】蓄積用!D$2:D$10000, "&gt;=3000", 【データ】蓄積用!E$2:E$10000, "&gt;=1500")&gt;0, "〇", IF(COUNTIFS(【データ】蓄積用!A$2:A$10000, AK$5, 【データ】蓄積用!C$2:C$10000, $A163, 【データ】蓄積用!Q$2:Q$10000, 1, 【データ】蓄積用!AC$2:AC$10000, "&gt;=4.0")&gt;0, "〇", "×")))</f>
        <v/>
      </c>
      <c r="AL163" t="str">
        <f>IF(OR($A163="", AL$5=""), "", IF(COUNTIFS(【データ】蓄積用!A$2:A$10000, AL$5, 【データ】蓄積用!C$2:C$10000, $A163, 【データ】蓄積用!D$2:D$10000, "&gt;=3000", 【データ】蓄積用!E$2:E$10000, "&gt;=1500")&gt;0, "〇", IF(COUNTIFS(【データ】蓄積用!A$2:A$10000, AL$5, 【データ】蓄積用!C$2:C$10000, $A163, 【データ】蓄積用!Q$2:Q$10000, 1, 【データ】蓄積用!AC$2:AC$10000, "&gt;=4.0")&gt;0, "〇", "×")))</f>
        <v/>
      </c>
      <c r="AM163" t="str">
        <f>IF(OR($A163="", AM$5=""), "", IF(COUNTIFS(【データ】蓄積用!A$2:A$10000, AM$5, 【データ】蓄積用!C$2:C$10000, $A163, 【データ】蓄積用!D$2:D$10000, "&gt;=3000", 【データ】蓄積用!E$2:E$10000, "&gt;=1500")&gt;0, "〇", IF(COUNTIFS(【データ】蓄積用!A$2:A$10000, AM$5, 【データ】蓄積用!C$2:C$10000, $A163, 【データ】蓄積用!Q$2:Q$10000, 1, 【データ】蓄積用!AC$2:AC$10000, "&gt;=4.0")&gt;0, "〇", "×")))</f>
        <v/>
      </c>
      <c r="AN163" t="str">
        <f>IF(OR($A163="", AN$5=""), "", IF(COUNTIFS(【データ】蓄積用!A$2:A$10000, AN$5, 【データ】蓄積用!C$2:C$10000, $A163, 【データ】蓄積用!D$2:D$10000, "&gt;=3000", 【データ】蓄積用!E$2:E$10000, "&gt;=1500")&gt;0, "〇", IF(COUNTIFS(【データ】蓄積用!A$2:A$10000, AN$5, 【データ】蓄積用!C$2:C$10000, $A163, 【データ】蓄積用!Q$2:Q$10000, 1, 【データ】蓄積用!AC$2:AC$10000, "&gt;=4.0")&gt;0, "〇", "×")))</f>
        <v/>
      </c>
      <c r="AO163" t="str">
        <f>IF(OR($A163="", AO$5=""), "", IF(COUNTIFS(【データ】蓄積用!A$2:A$10000, AO$5, 【データ】蓄積用!C$2:C$10000, $A163, 【データ】蓄積用!D$2:D$10000, "&gt;=3000", 【データ】蓄積用!E$2:E$10000, "&gt;=1500")&gt;0, "〇", IF(COUNTIFS(【データ】蓄積用!A$2:A$10000, AO$5, 【データ】蓄積用!C$2:C$10000, $A163, 【データ】蓄積用!Q$2:Q$10000, 1, 【データ】蓄積用!AC$2:AC$10000, "&gt;=4.0")&gt;0, "〇", "×")))</f>
        <v/>
      </c>
      <c r="AP163" t="str">
        <f>IF(OR($A163="", AP$5=""), "", IF(COUNTIFS(【データ】蓄積用!A$2:A$10000, AP$5, 【データ】蓄積用!C$2:C$10000, $A163, 【データ】蓄積用!D$2:D$10000, "&gt;=3000", 【データ】蓄積用!E$2:E$10000, "&gt;=1500")&gt;0, "〇", IF(COUNTIFS(【データ】蓄積用!A$2:A$10000, AP$5, 【データ】蓄積用!C$2:C$10000, $A163, 【データ】蓄積用!Q$2:Q$10000, 1, 【データ】蓄積用!AC$2:AC$10000, "&gt;=4.0")&gt;0, "〇", "×")))</f>
        <v/>
      </c>
      <c r="AQ163" t="str">
        <f>IF(OR($A163="", AQ$5=""), "", IF(COUNTIFS(【データ】蓄積用!A$2:A$10000, AQ$5, 【データ】蓄積用!C$2:C$10000, $A163, 【データ】蓄積用!D$2:D$10000, "&gt;=3000", 【データ】蓄積用!E$2:E$10000, "&gt;=1500")&gt;0, "〇", IF(COUNTIFS(【データ】蓄積用!A$2:A$10000, AQ$5, 【データ】蓄積用!C$2:C$10000, $A163, 【データ】蓄積用!Q$2:Q$10000, 1, 【データ】蓄積用!AC$2:AC$10000, "&gt;=4.0")&gt;0, "〇", "×")))</f>
        <v/>
      </c>
      <c r="AR163" t="str">
        <f>IF(OR($A163="", AR$5=""), "", IF(COUNTIFS(【データ】蓄積用!A$2:A$10000, AR$5, 【データ】蓄積用!C$2:C$10000, $A163, 【データ】蓄積用!D$2:D$10000, "&gt;=3000", 【データ】蓄積用!E$2:E$10000, "&gt;=1500")&gt;0, "〇", IF(COUNTIFS(【データ】蓄積用!A$2:A$10000, AR$5, 【データ】蓄積用!C$2:C$10000, $A163, 【データ】蓄積用!Q$2:Q$10000, 1, 【データ】蓄積用!AC$2:AC$10000, "&gt;=4.0")&gt;0, "〇", "×")))</f>
        <v/>
      </c>
      <c r="AS163" t="str">
        <f>IF(OR($A163="", AS$5=""), "", IF(COUNTIFS(【データ】蓄積用!A$2:A$10000, AS$5, 【データ】蓄積用!C$2:C$10000, $A163, 【データ】蓄積用!D$2:D$10000, "&gt;=3000", 【データ】蓄積用!E$2:E$10000, "&gt;=1500")&gt;0, "〇", IF(COUNTIFS(【データ】蓄積用!A$2:A$10000, AS$5, 【データ】蓄積用!C$2:C$10000, $A163, 【データ】蓄積用!Q$2:Q$10000, 1, 【データ】蓄積用!AC$2:AC$10000, "&gt;=4.0")&gt;0, "〇", "×")))</f>
        <v/>
      </c>
      <c r="AT163" t="str">
        <f>IF(OR($A163="", AT$5=""), "", IF(COUNTIFS(【データ】蓄積用!A$2:A$10000, AT$5, 【データ】蓄積用!C$2:C$10000, $A163, 【データ】蓄積用!D$2:D$10000, "&gt;=3000", 【データ】蓄積用!E$2:E$10000, "&gt;=1500")&gt;0, "〇", IF(COUNTIFS(【データ】蓄積用!A$2:A$10000, AT$5, 【データ】蓄積用!C$2:C$10000, $A163, 【データ】蓄積用!Q$2:Q$10000, 1, 【データ】蓄積用!AC$2:AC$10000, "&gt;=4.0")&gt;0, "〇", "×")))</f>
        <v/>
      </c>
      <c r="AU163" t="str">
        <f>IF(OR($A163="", AU$5=""), "", IF(COUNTIFS(【データ】蓄積用!A$2:A$10000, AU$5, 【データ】蓄積用!C$2:C$10000, $A163, 【データ】蓄積用!D$2:D$10000, "&gt;=3000", 【データ】蓄積用!E$2:E$10000, "&gt;=1500")&gt;0, "〇", IF(COUNTIFS(【データ】蓄積用!A$2:A$10000, AU$5, 【データ】蓄積用!C$2:C$10000, $A163, 【データ】蓄積用!Q$2:Q$10000, 1, 【データ】蓄積用!AC$2:AC$10000, "&gt;=4.0")&gt;0, "〇", "×")))</f>
        <v/>
      </c>
      <c r="AV163" t="str">
        <f>IF(OR($A163="", AV$5=""), "", IF(COUNTIFS(【データ】蓄積用!A$2:A$10000, AV$5, 【データ】蓄積用!C$2:C$10000, $A163, 【データ】蓄積用!D$2:D$10000, "&gt;=3000", 【データ】蓄積用!E$2:E$10000, "&gt;=1500")&gt;0, "〇", IF(COUNTIFS(【データ】蓄積用!A$2:A$10000, AV$5, 【データ】蓄積用!C$2:C$10000, $A163, 【データ】蓄積用!Q$2:Q$10000, 1, 【データ】蓄積用!AC$2:AC$10000, "&gt;=4.0")&gt;0, "〇", "×")))</f>
        <v/>
      </c>
      <c r="AW163" t="str">
        <f>IF(OR($A163="", AW$5=""), "", IF(COUNTIFS(【データ】蓄積用!A$2:A$10000, AW$5, 【データ】蓄積用!C$2:C$10000, $A163, 【データ】蓄積用!D$2:D$10000, "&gt;=3000", 【データ】蓄積用!E$2:E$10000, "&gt;=1500")&gt;0, "〇", IF(COUNTIFS(【データ】蓄積用!A$2:A$10000, AW$5, 【データ】蓄積用!C$2:C$10000, $A163, 【データ】蓄積用!Q$2:Q$10000, 1, 【データ】蓄積用!AC$2:AC$10000, "&gt;=4.0")&gt;0, "〇", "×")))</f>
        <v/>
      </c>
      <c r="AX163" t="str">
        <f>IF(OR($A163="", AX$5=""), "", IF(COUNTIFS(【データ】蓄積用!A$2:A$10000, AX$5, 【データ】蓄積用!C$2:C$10000, $A163, 【データ】蓄積用!D$2:D$10000, "&gt;=3000", 【データ】蓄積用!E$2:E$10000, "&gt;=1500")&gt;0, "〇", IF(COUNTIFS(【データ】蓄積用!A$2:A$10000, AX$5, 【データ】蓄積用!C$2:C$10000, $A163, 【データ】蓄積用!Q$2:Q$10000, 1, 【データ】蓄積用!AC$2:AC$10000, "&gt;=4.0")&gt;0, "〇", "×")))</f>
        <v/>
      </c>
      <c r="AY163" t="str">
        <f>IF(OR($A163="", AY$5=""), "", IF(COUNTIFS(【データ】蓄積用!A$2:A$10000, AY$5, 【データ】蓄積用!C$2:C$10000, $A163, 【データ】蓄積用!D$2:D$10000, "&gt;=3000", 【データ】蓄積用!E$2:E$10000, "&gt;=1500")&gt;0, "〇", IF(COUNTIFS(【データ】蓄積用!A$2:A$10000, AY$5, 【データ】蓄積用!C$2:C$10000, $A163, 【データ】蓄積用!Q$2:Q$10000, 1, 【データ】蓄積用!AC$2:AC$10000, "&gt;=4.0")&gt;0, "〇", "×")))</f>
        <v/>
      </c>
    </row>
    <row r="164" spans="2:51">
      <c r="B164" t="str">
        <f>IF(OR($A164="", B$5=""), "", IF(COUNTIFS(【データ】蓄積用!A$2:A$10000, B$5, 【データ】蓄積用!C$2:C$10000, $A164, 【データ】蓄積用!D$2:D$10000, "&gt;=3000", 【データ】蓄積用!E$2:E$10000, "&gt;=1500")&gt;0, "〇", IF(COUNTIFS(【データ】蓄積用!A$2:A$10000, B$5, 【データ】蓄積用!C$2:C$10000, $A164, 【データ】蓄積用!Q$2:Q$10000, 1, 【データ】蓄積用!AC$2:AC$10000, "&gt;=4.0")&gt;0, "〇", "×")))</f>
        <v/>
      </c>
      <c r="C164" t="str">
        <f>IF(OR($A164="", C$5=""), "", IF(COUNTIFS(【データ】蓄積用!A$2:A$10000, C$5, 【データ】蓄積用!C$2:C$10000, $A164, 【データ】蓄積用!D$2:D$10000, "&gt;=3000", 【データ】蓄積用!E$2:E$10000, "&gt;=1500")&gt;0, "〇", IF(COUNTIFS(【データ】蓄積用!A$2:A$10000, C$5, 【データ】蓄積用!C$2:C$10000, $A164, 【データ】蓄積用!Q$2:Q$10000, 1, 【データ】蓄積用!AC$2:AC$10000, "&gt;=4.0")&gt;0, "〇", "×")))</f>
        <v/>
      </c>
      <c r="D164" t="str">
        <f>IF(OR($A164="", D$5=""), "", IF(COUNTIFS(【データ】蓄積用!A$2:A$10000, D$5, 【データ】蓄積用!C$2:C$10000, $A164, 【データ】蓄積用!D$2:D$10000, "&gt;=3000", 【データ】蓄積用!E$2:E$10000, "&gt;=1500")&gt;0, "〇", IF(COUNTIFS(【データ】蓄積用!A$2:A$10000, D$5, 【データ】蓄積用!C$2:C$10000, $A164, 【データ】蓄積用!Q$2:Q$10000, 1, 【データ】蓄積用!AC$2:AC$10000, "&gt;=4.0")&gt;0, "〇", "×")))</f>
        <v/>
      </c>
      <c r="E164" t="str">
        <f>IF(OR($A164="", E$5=""), "", IF(COUNTIFS(【データ】蓄積用!A$2:A$10000, E$5, 【データ】蓄積用!C$2:C$10000, $A164, 【データ】蓄積用!D$2:D$10000, "&gt;=3000", 【データ】蓄積用!E$2:E$10000, "&gt;=1500")&gt;0, "〇", IF(COUNTIFS(【データ】蓄積用!A$2:A$10000, E$5, 【データ】蓄積用!C$2:C$10000, $A164, 【データ】蓄積用!Q$2:Q$10000, 1, 【データ】蓄積用!AC$2:AC$10000, "&gt;=4.0")&gt;0, "〇", "×")))</f>
        <v/>
      </c>
      <c r="F164" t="str">
        <f>IF(OR($A164="", F$5=""), "", IF(COUNTIFS(【データ】蓄積用!A$2:A$10000, F$5, 【データ】蓄積用!C$2:C$10000, $A164, 【データ】蓄積用!D$2:D$10000, "&gt;=3000", 【データ】蓄積用!E$2:E$10000, "&gt;=1500")&gt;0, "〇", IF(COUNTIFS(【データ】蓄積用!A$2:A$10000, F$5, 【データ】蓄積用!C$2:C$10000, $A164, 【データ】蓄積用!Q$2:Q$10000, 1, 【データ】蓄積用!AC$2:AC$10000, "&gt;=4.0")&gt;0, "〇", "×")))</f>
        <v/>
      </c>
      <c r="G164" t="str">
        <f>IF(OR($A164="", G$5=""), "", IF(COUNTIFS(【データ】蓄積用!A$2:A$10000, G$5, 【データ】蓄積用!C$2:C$10000, $A164, 【データ】蓄積用!D$2:D$10000, "&gt;=3000", 【データ】蓄積用!E$2:E$10000, "&gt;=1500")&gt;0, "〇", IF(COUNTIFS(【データ】蓄積用!A$2:A$10000, G$5, 【データ】蓄積用!C$2:C$10000, $A164, 【データ】蓄積用!Q$2:Q$10000, 1, 【データ】蓄積用!AC$2:AC$10000, "&gt;=4.0")&gt;0, "〇", "×")))</f>
        <v/>
      </c>
      <c r="H164" t="str">
        <f>IF(OR($A164="", H$5=""), "", IF(COUNTIFS(【データ】蓄積用!A$2:A$10000, H$5, 【データ】蓄積用!C$2:C$10000, $A164, 【データ】蓄積用!D$2:D$10000, "&gt;=3000", 【データ】蓄積用!E$2:E$10000, "&gt;=1500")&gt;0, "〇", IF(COUNTIFS(【データ】蓄積用!A$2:A$10000, H$5, 【データ】蓄積用!C$2:C$10000, $A164, 【データ】蓄積用!Q$2:Q$10000, 1, 【データ】蓄積用!AC$2:AC$10000, "&gt;=4.0")&gt;0, "〇", "×")))</f>
        <v/>
      </c>
      <c r="I164" t="str">
        <f>IF(OR($A164="", I$5=""), "", IF(COUNTIFS(【データ】蓄積用!A$2:A$10000, I$5, 【データ】蓄積用!C$2:C$10000, $A164, 【データ】蓄積用!D$2:D$10000, "&gt;=3000", 【データ】蓄積用!E$2:E$10000, "&gt;=1500")&gt;0, "〇", IF(COUNTIFS(【データ】蓄積用!A$2:A$10000, I$5, 【データ】蓄積用!C$2:C$10000, $A164, 【データ】蓄積用!Q$2:Q$10000, 1, 【データ】蓄積用!AC$2:AC$10000, "&gt;=4.0")&gt;0, "〇", "×")))</f>
        <v/>
      </c>
      <c r="J164" t="str">
        <f>IF(OR($A164="", J$5=""), "", IF(COUNTIFS(【データ】蓄積用!A$2:A$10000, J$5, 【データ】蓄積用!C$2:C$10000, $A164, 【データ】蓄積用!D$2:D$10000, "&gt;=3000", 【データ】蓄積用!E$2:E$10000, "&gt;=1500")&gt;0, "〇", IF(COUNTIFS(【データ】蓄積用!A$2:A$10000, J$5, 【データ】蓄積用!C$2:C$10000, $A164, 【データ】蓄積用!Q$2:Q$10000, 1, 【データ】蓄積用!AC$2:AC$10000, "&gt;=4.0")&gt;0, "〇", "×")))</f>
        <v/>
      </c>
      <c r="K164" t="str">
        <f>IF(OR($A164="", K$5=""), "", IF(COUNTIFS(【データ】蓄積用!A$2:A$10000, K$5, 【データ】蓄積用!C$2:C$10000, $A164, 【データ】蓄積用!D$2:D$10000, "&gt;=3000", 【データ】蓄積用!E$2:E$10000, "&gt;=1500")&gt;0, "〇", IF(COUNTIFS(【データ】蓄積用!A$2:A$10000, K$5, 【データ】蓄積用!C$2:C$10000, $A164, 【データ】蓄積用!Q$2:Q$10000, 1, 【データ】蓄積用!AC$2:AC$10000, "&gt;=4.0")&gt;0, "〇", "×")))</f>
        <v/>
      </c>
      <c r="L164" t="str">
        <f>IF(OR($A164="", L$5=""), "", IF(COUNTIFS(【データ】蓄積用!A$2:A$10000, L$5, 【データ】蓄積用!C$2:C$10000, $A164, 【データ】蓄積用!D$2:D$10000, "&gt;=3000", 【データ】蓄積用!E$2:E$10000, "&gt;=1500")&gt;0, "〇", IF(COUNTIFS(【データ】蓄積用!A$2:A$10000, L$5, 【データ】蓄積用!C$2:C$10000, $A164, 【データ】蓄積用!Q$2:Q$10000, 1, 【データ】蓄積用!AC$2:AC$10000, "&gt;=4.0")&gt;0, "〇", "×")))</f>
        <v/>
      </c>
      <c r="M164" t="str">
        <f>IF(OR($A164="", M$5=""), "", IF(COUNTIFS(【データ】蓄積用!A$2:A$10000, M$5, 【データ】蓄積用!C$2:C$10000, $A164, 【データ】蓄積用!D$2:D$10000, "&gt;=3000", 【データ】蓄積用!E$2:E$10000, "&gt;=1500")&gt;0, "〇", IF(COUNTIFS(【データ】蓄積用!A$2:A$10000, M$5, 【データ】蓄積用!C$2:C$10000, $A164, 【データ】蓄積用!Q$2:Q$10000, 1, 【データ】蓄積用!AC$2:AC$10000, "&gt;=4.0")&gt;0, "〇", "×")))</f>
        <v/>
      </c>
      <c r="N164" t="str">
        <f>IF(OR($A164="", N$5=""), "", IF(COUNTIFS(【データ】蓄積用!A$2:A$10000, N$5, 【データ】蓄積用!C$2:C$10000, $A164, 【データ】蓄積用!D$2:D$10000, "&gt;=3000", 【データ】蓄積用!E$2:E$10000, "&gt;=1500")&gt;0, "〇", IF(COUNTIFS(【データ】蓄積用!A$2:A$10000, N$5, 【データ】蓄積用!C$2:C$10000, $A164, 【データ】蓄積用!Q$2:Q$10000, 1, 【データ】蓄積用!AC$2:AC$10000, "&gt;=4.0")&gt;0, "〇", "×")))</f>
        <v/>
      </c>
      <c r="O164" t="str">
        <f>IF(OR($A164="", O$5=""), "", IF(COUNTIFS(【データ】蓄積用!A$2:A$10000, O$5, 【データ】蓄積用!C$2:C$10000, $A164, 【データ】蓄積用!D$2:D$10000, "&gt;=3000", 【データ】蓄積用!E$2:E$10000, "&gt;=1500")&gt;0, "〇", IF(COUNTIFS(【データ】蓄積用!A$2:A$10000, O$5, 【データ】蓄積用!C$2:C$10000, $A164, 【データ】蓄積用!Q$2:Q$10000, 1, 【データ】蓄積用!AC$2:AC$10000, "&gt;=4.0")&gt;0, "〇", "×")))</f>
        <v/>
      </c>
      <c r="P164" t="str">
        <f>IF(OR($A164="", P$5=""), "", IF(COUNTIFS(【データ】蓄積用!A$2:A$10000, P$5, 【データ】蓄積用!C$2:C$10000, $A164, 【データ】蓄積用!D$2:D$10000, "&gt;=3000", 【データ】蓄積用!E$2:E$10000, "&gt;=1500")&gt;0, "〇", IF(COUNTIFS(【データ】蓄積用!A$2:A$10000, P$5, 【データ】蓄積用!C$2:C$10000, $A164, 【データ】蓄積用!Q$2:Q$10000, 1, 【データ】蓄積用!AC$2:AC$10000, "&gt;=4.0")&gt;0, "〇", "×")))</f>
        <v/>
      </c>
      <c r="Q164" t="str">
        <f>IF(OR($A164="", Q$5=""), "", IF(COUNTIFS(【データ】蓄積用!A$2:A$10000, Q$5, 【データ】蓄積用!C$2:C$10000, $A164, 【データ】蓄積用!D$2:D$10000, "&gt;=3000", 【データ】蓄積用!E$2:E$10000, "&gt;=1500")&gt;0, "〇", IF(COUNTIFS(【データ】蓄積用!A$2:A$10000, Q$5, 【データ】蓄積用!C$2:C$10000, $A164, 【データ】蓄積用!Q$2:Q$10000, 1, 【データ】蓄積用!AC$2:AC$10000, "&gt;=4.0")&gt;0, "〇", "×")))</f>
        <v/>
      </c>
      <c r="R164" t="str">
        <f>IF(OR($A164="", R$5=""), "", IF(COUNTIFS(【データ】蓄積用!A$2:A$10000, R$5, 【データ】蓄積用!C$2:C$10000, $A164, 【データ】蓄積用!D$2:D$10000, "&gt;=3000", 【データ】蓄積用!E$2:E$10000, "&gt;=1500")&gt;0, "〇", IF(COUNTIFS(【データ】蓄積用!A$2:A$10000, R$5, 【データ】蓄積用!C$2:C$10000, $A164, 【データ】蓄積用!Q$2:Q$10000, 1, 【データ】蓄積用!AC$2:AC$10000, "&gt;=4.0")&gt;0, "〇", "×")))</f>
        <v/>
      </c>
      <c r="S164" t="str">
        <f>IF(OR($A164="", S$5=""), "", IF(COUNTIFS(【データ】蓄積用!A$2:A$10000, S$5, 【データ】蓄積用!C$2:C$10000, $A164, 【データ】蓄積用!D$2:D$10000, "&gt;=3000", 【データ】蓄積用!E$2:E$10000, "&gt;=1500")&gt;0, "〇", IF(COUNTIFS(【データ】蓄積用!A$2:A$10000, S$5, 【データ】蓄積用!C$2:C$10000, $A164, 【データ】蓄積用!Q$2:Q$10000, 1, 【データ】蓄積用!AC$2:AC$10000, "&gt;=4.0")&gt;0, "〇", "×")))</f>
        <v/>
      </c>
      <c r="T164" t="str">
        <f>IF(OR($A164="", T$5=""), "", IF(COUNTIFS(【データ】蓄積用!A$2:A$10000, T$5, 【データ】蓄積用!C$2:C$10000, $A164, 【データ】蓄積用!D$2:D$10000, "&gt;=3000", 【データ】蓄積用!E$2:E$10000, "&gt;=1500")&gt;0, "〇", IF(COUNTIFS(【データ】蓄積用!A$2:A$10000, T$5, 【データ】蓄積用!C$2:C$10000, $A164, 【データ】蓄積用!Q$2:Q$10000, 1, 【データ】蓄積用!AC$2:AC$10000, "&gt;=4.0")&gt;0, "〇", "×")))</f>
        <v/>
      </c>
      <c r="U164" t="str">
        <f>IF(OR($A164="", U$5=""), "", IF(COUNTIFS(【データ】蓄積用!A$2:A$10000, U$5, 【データ】蓄積用!C$2:C$10000, $A164, 【データ】蓄積用!D$2:D$10000, "&gt;=3000", 【データ】蓄積用!E$2:E$10000, "&gt;=1500")&gt;0, "〇", IF(COUNTIFS(【データ】蓄積用!A$2:A$10000, U$5, 【データ】蓄積用!C$2:C$10000, $A164, 【データ】蓄積用!Q$2:Q$10000, 1, 【データ】蓄積用!AC$2:AC$10000, "&gt;=4.0")&gt;0, "〇", "×")))</f>
        <v/>
      </c>
      <c r="V164" t="str">
        <f>IF(OR($A164="", V$5=""), "", IF(COUNTIFS(【データ】蓄積用!A$2:A$10000, V$5, 【データ】蓄積用!C$2:C$10000, $A164, 【データ】蓄積用!D$2:D$10000, "&gt;=3000", 【データ】蓄積用!E$2:E$10000, "&gt;=1500")&gt;0, "〇", IF(COUNTIFS(【データ】蓄積用!A$2:A$10000, V$5, 【データ】蓄積用!C$2:C$10000, $A164, 【データ】蓄積用!Q$2:Q$10000, 1, 【データ】蓄積用!AC$2:AC$10000, "&gt;=4.0")&gt;0, "〇", "×")))</f>
        <v/>
      </c>
      <c r="W164" t="str">
        <f>IF(OR($A164="", W$5=""), "", IF(COUNTIFS(【データ】蓄積用!A$2:A$10000, W$5, 【データ】蓄積用!C$2:C$10000, $A164, 【データ】蓄積用!D$2:D$10000, "&gt;=3000", 【データ】蓄積用!E$2:E$10000, "&gt;=1500")&gt;0, "〇", IF(COUNTIFS(【データ】蓄積用!A$2:A$10000, W$5, 【データ】蓄積用!C$2:C$10000, $A164, 【データ】蓄積用!Q$2:Q$10000, 1, 【データ】蓄積用!AC$2:AC$10000, "&gt;=4.0")&gt;0, "〇", "×")))</f>
        <v/>
      </c>
      <c r="X164" t="str">
        <f>IF(OR($A164="", X$5=""), "", IF(COUNTIFS(【データ】蓄積用!A$2:A$10000, X$5, 【データ】蓄積用!C$2:C$10000, $A164, 【データ】蓄積用!D$2:D$10000, "&gt;=3000", 【データ】蓄積用!E$2:E$10000, "&gt;=1500")&gt;0, "〇", IF(COUNTIFS(【データ】蓄積用!A$2:A$10000, X$5, 【データ】蓄積用!C$2:C$10000, $A164, 【データ】蓄積用!Q$2:Q$10000, 1, 【データ】蓄積用!AC$2:AC$10000, "&gt;=4.0")&gt;0, "〇", "×")))</f>
        <v/>
      </c>
      <c r="Y164" t="str">
        <f>IF(OR($A164="", Y$5=""), "", IF(COUNTIFS(【データ】蓄積用!A$2:A$10000, Y$5, 【データ】蓄積用!C$2:C$10000, $A164, 【データ】蓄積用!D$2:D$10000, "&gt;=3000", 【データ】蓄積用!E$2:E$10000, "&gt;=1500")&gt;0, "〇", IF(COUNTIFS(【データ】蓄積用!A$2:A$10000, Y$5, 【データ】蓄積用!C$2:C$10000, $A164, 【データ】蓄積用!Q$2:Q$10000, 1, 【データ】蓄積用!AC$2:AC$10000, "&gt;=4.0")&gt;0, "〇", "×")))</f>
        <v/>
      </c>
      <c r="Z164" t="str">
        <f>IF(OR($A164="", Z$5=""), "", IF(COUNTIFS(【データ】蓄積用!A$2:A$10000, Z$5, 【データ】蓄積用!C$2:C$10000, $A164, 【データ】蓄積用!D$2:D$10000, "&gt;=3000", 【データ】蓄積用!E$2:E$10000, "&gt;=1500")&gt;0, "〇", IF(COUNTIFS(【データ】蓄積用!A$2:A$10000, Z$5, 【データ】蓄積用!C$2:C$10000, $A164, 【データ】蓄積用!Q$2:Q$10000, 1, 【データ】蓄積用!AC$2:AC$10000, "&gt;=4.0")&gt;0, "〇", "×")))</f>
        <v/>
      </c>
      <c r="AA164" t="str">
        <f>IF(OR($A164="", AA$5=""), "", IF(COUNTIFS(【データ】蓄積用!A$2:A$10000, AA$5, 【データ】蓄積用!C$2:C$10000, $A164, 【データ】蓄積用!D$2:D$10000, "&gt;=3000", 【データ】蓄積用!E$2:E$10000, "&gt;=1500")&gt;0, "〇", IF(COUNTIFS(【データ】蓄積用!A$2:A$10000, AA$5, 【データ】蓄積用!C$2:C$10000, $A164, 【データ】蓄積用!Q$2:Q$10000, 1, 【データ】蓄積用!AC$2:AC$10000, "&gt;=4.0")&gt;0, "〇", "×")))</f>
        <v/>
      </c>
      <c r="AB164" t="str">
        <f>IF(OR($A164="", AB$5=""), "", IF(COUNTIFS(【データ】蓄積用!A$2:A$10000, AB$5, 【データ】蓄積用!C$2:C$10000, $A164, 【データ】蓄積用!D$2:D$10000, "&gt;=3000", 【データ】蓄積用!E$2:E$10000, "&gt;=1500")&gt;0, "〇", IF(COUNTIFS(【データ】蓄積用!A$2:A$10000, AB$5, 【データ】蓄積用!C$2:C$10000, $A164, 【データ】蓄積用!Q$2:Q$10000, 1, 【データ】蓄積用!AC$2:AC$10000, "&gt;=4.0")&gt;0, "〇", "×")))</f>
        <v/>
      </c>
      <c r="AC164" t="str">
        <f>IF(OR($A164="", AC$5=""), "", IF(COUNTIFS(【データ】蓄積用!A$2:A$10000, AC$5, 【データ】蓄積用!C$2:C$10000, $A164, 【データ】蓄積用!D$2:D$10000, "&gt;=3000", 【データ】蓄積用!E$2:E$10000, "&gt;=1500")&gt;0, "〇", IF(COUNTIFS(【データ】蓄積用!A$2:A$10000, AC$5, 【データ】蓄積用!C$2:C$10000, $A164, 【データ】蓄積用!Q$2:Q$10000, 1, 【データ】蓄積用!AC$2:AC$10000, "&gt;=4.0")&gt;0, "〇", "×")))</f>
        <v/>
      </c>
      <c r="AD164" t="str">
        <f>IF(OR($A164="", AD$5=""), "", IF(COUNTIFS(【データ】蓄積用!A$2:A$10000, AD$5, 【データ】蓄積用!C$2:C$10000, $A164, 【データ】蓄積用!D$2:D$10000, "&gt;=3000", 【データ】蓄積用!E$2:E$10000, "&gt;=1500")&gt;0, "〇", IF(COUNTIFS(【データ】蓄積用!A$2:A$10000, AD$5, 【データ】蓄積用!C$2:C$10000, $A164, 【データ】蓄積用!Q$2:Q$10000, 1, 【データ】蓄積用!AC$2:AC$10000, "&gt;=4.0")&gt;0, "〇", "×")))</f>
        <v/>
      </c>
      <c r="AE164" t="str">
        <f>IF(OR($A164="", AE$5=""), "", IF(COUNTIFS(【データ】蓄積用!A$2:A$10000, AE$5, 【データ】蓄積用!C$2:C$10000, $A164, 【データ】蓄積用!D$2:D$10000, "&gt;=3000", 【データ】蓄積用!E$2:E$10000, "&gt;=1500")&gt;0, "〇", IF(COUNTIFS(【データ】蓄積用!A$2:A$10000, AE$5, 【データ】蓄積用!C$2:C$10000, $A164, 【データ】蓄積用!Q$2:Q$10000, 1, 【データ】蓄積用!AC$2:AC$10000, "&gt;=4.0")&gt;0, "〇", "×")))</f>
        <v/>
      </c>
      <c r="AF164" t="str">
        <f>IF(OR($A164="", AF$5=""), "", IF(COUNTIFS(【データ】蓄積用!A$2:A$10000, AF$5, 【データ】蓄積用!C$2:C$10000, $A164, 【データ】蓄積用!D$2:D$10000, "&gt;=3000", 【データ】蓄積用!E$2:E$10000, "&gt;=1500")&gt;0, "〇", IF(COUNTIFS(【データ】蓄積用!A$2:A$10000, AF$5, 【データ】蓄積用!C$2:C$10000, $A164, 【データ】蓄積用!Q$2:Q$10000, 1, 【データ】蓄積用!AC$2:AC$10000, "&gt;=4.0")&gt;0, "〇", "×")))</f>
        <v/>
      </c>
      <c r="AG164" t="str">
        <f>IF(OR($A164="", AG$5=""), "", IF(COUNTIFS(【データ】蓄積用!A$2:A$10000, AG$5, 【データ】蓄積用!C$2:C$10000, $A164, 【データ】蓄積用!D$2:D$10000, "&gt;=3000", 【データ】蓄積用!E$2:E$10000, "&gt;=1500")&gt;0, "〇", IF(COUNTIFS(【データ】蓄積用!A$2:A$10000, AG$5, 【データ】蓄積用!C$2:C$10000, $A164, 【データ】蓄積用!Q$2:Q$10000, 1, 【データ】蓄積用!AC$2:AC$10000, "&gt;=4.0")&gt;0, "〇", "×")))</f>
        <v/>
      </c>
      <c r="AH164" t="str">
        <f>IF(OR($A164="", AH$5=""), "", IF(COUNTIFS(【データ】蓄積用!A$2:A$10000, AH$5, 【データ】蓄積用!C$2:C$10000, $A164, 【データ】蓄積用!D$2:D$10000, "&gt;=3000", 【データ】蓄積用!E$2:E$10000, "&gt;=1500")&gt;0, "〇", IF(COUNTIFS(【データ】蓄積用!A$2:A$10000, AH$5, 【データ】蓄積用!C$2:C$10000, $A164, 【データ】蓄積用!Q$2:Q$10000, 1, 【データ】蓄積用!AC$2:AC$10000, "&gt;=4.0")&gt;0, "〇", "×")))</f>
        <v/>
      </c>
      <c r="AI164" t="str">
        <f>IF(OR($A164="", AI$5=""), "", IF(COUNTIFS(【データ】蓄積用!A$2:A$10000, AI$5, 【データ】蓄積用!C$2:C$10000, $A164, 【データ】蓄積用!D$2:D$10000, "&gt;=3000", 【データ】蓄積用!E$2:E$10000, "&gt;=1500")&gt;0, "〇", IF(COUNTIFS(【データ】蓄積用!A$2:A$10000, AI$5, 【データ】蓄積用!C$2:C$10000, $A164, 【データ】蓄積用!Q$2:Q$10000, 1, 【データ】蓄積用!AC$2:AC$10000, "&gt;=4.0")&gt;0, "〇", "×")))</f>
        <v/>
      </c>
      <c r="AJ164" t="str">
        <f>IF(OR($A164="", AJ$5=""), "", IF(COUNTIFS(【データ】蓄積用!A$2:A$10000, AJ$5, 【データ】蓄積用!C$2:C$10000, $A164, 【データ】蓄積用!D$2:D$10000, "&gt;=3000", 【データ】蓄積用!E$2:E$10000, "&gt;=1500")&gt;0, "〇", IF(COUNTIFS(【データ】蓄積用!A$2:A$10000, AJ$5, 【データ】蓄積用!C$2:C$10000, $A164, 【データ】蓄積用!Q$2:Q$10000, 1, 【データ】蓄積用!AC$2:AC$10000, "&gt;=4.0")&gt;0, "〇", "×")))</f>
        <v/>
      </c>
      <c r="AK164" t="str">
        <f>IF(OR($A164="", AK$5=""), "", IF(COUNTIFS(【データ】蓄積用!A$2:A$10000, AK$5, 【データ】蓄積用!C$2:C$10000, $A164, 【データ】蓄積用!D$2:D$10000, "&gt;=3000", 【データ】蓄積用!E$2:E$10000, "&gt;=1500")&gt;0, "〇", IF(COUNTIFS(【データ】蓄積用!A$2:A$10000, AK$5, 【データ】蓄積用!C$2:C$10000, $A164, 【データ】蓄積用!Q$2:Q$10000, 1, 【データ】蓄積用!AC$2:AC$10000, "&gt;=4.0")&gt;0, "〇", "×")))</f>
        <v/>
      </c>
      <c r="AL164" t="str">
        <f>IF(OR($A164="", AL$5=""), "", IF(COUNTIFS(【データ】蓄積用!A$2:A$10000, AL$5, 【データ】蓄積用!C$2:C$10000, $A164, 【データ】蓄積用!D$2:D$10000, "&gt;=3000", 【データ】蓄積用!E$2:E$10000, "&gt;=1500")&gt;0, "〇", IF(COUNTIFS(【データ】蓄積用!A$2:A$10000, AL$5, 【データ】蓄積用!C$2:C$10000, $A164, 【データ】蓄積用!Q$2:Q$10000, 1, 【データ】蓄積用!AC$2:AC$10000, "&gt;=4.0")&gt;0, "〇", "×")))</f>
        <v/>
      </c>
      <c r="AM164" t="str">
        <f>IF(OR($A164="", AM$5=""), "", IF(COUNTIFS(【データ】蓄積用!A$2:A$10000, AM$5, 【データ】蓄積用!C$2:C$10000, $A164, 【データ】蓄積用!D$2:D$10000, "&gt;=3000", 【データ】蓄積用!E$2:E$10000, "&gt;=1500")&gt;0, "〇", IF(COUNTIFS(【データ】蓄積用!A$2:A$10000, AM$5, 【データ】蓄積用!C$2:C$10000, $A164, 【データ】蓄積用!Q$2:Q$10000, 1, 【データ】蓄積用!AC$2:AC$10000, "&gt;=4.0")&gt;0, "〇", "×")))</f>
        <v/>
      </c>
      <c r="AN164" t="str">
        <f>IF(OR($A164="", AN$5=""), "", IF(COUNTIFS(【データ】蓄積用!A$2:A$10000, AN$5, 【データ】蓄積用!C$2:C$10000, $A164, 【データ】蓄積用!D$2:D$10000, "&gt;=3000", 【データ】蓄積用!E$2:E$10000, "&gt;=1500")&gt;0, "〇", IF(COUNTIFS(【データ】蓄積用!A$2:A$10000, AN$5, 【データ】蓄積用!C$2:C$10000, $A164, 【データ】蓄積用!Q$2:Q$10000, 1, 【データ】蓄積用!AC$2:AC$10000, "&gt;=4.0")&gt;0, "〇", "×")))</f>
        <v/>
      </c>
      <c r="AO164" t="str">
        <f>IF(OR($A164="", AO$5=""), "", IF(COUNTIFS(【データ】蓄積用!A$2:A$10000, AO$5, 【データ】蓄積用!C$2:C$10000, $A164, 【データ】蓄積用!D$2:D$10000, "&gt;=3000", 【データ】蓄積用!E$2:E$10000, "&gt;=1500")&gt;0, "〇", IF(COUNTIFS(【データ】蓄積用!A$2:A$10000, AO$5, 【データ】蓄積用!C$2:C$10000, $A164, 【データ】蓄積用!Q$2:Q$10000, 1, 【データ】蓄積用!AC$2:AC$10000, "&gt;=4.0")&gt;0, "〇", "×")))</f>
        <v/>
      </c>
      <c r="AP164" t="str">
        <f>IF(OR($A164="", AP$5=""), "", IF(COUNTIFS(【データ】蓄積用!A$2:A$10000, AP$5, 【データ】蓄積用!C$2:C$10000, $A164, 【データ】蓄積用!D$2:D$10000, "&gt;=3000", 【データ】蓄積用!E$2:E$10000, "&gt;=1500")&gt;0, "〇", IF(COUNTIFS(【データ】蓄積用!A$2:A$10000, AP$5, 【データ】蓄積用!C$2:C$10000, $A164, 【データ】蓄積用!Q$2:Q$10000, 1, 【データ】蓄積用!AC$2:AC$10000, "&gt;=4.0")&gt;0, "〇", "×")))</f>
        <v/>
      </c>
      <c r="AQ164" t="str">
        <f>IF(OR($A164="", AQ$5=""), "", IF(COUNTIFS(【データ】蓄積用!A$2:A$10000, AQ$5, 【データ】蓄積用!C$2:C$10000, $A164, 【データ】蓄積用!D$2:D$10000, "&gt;=3000", 【データ】蓄積用!E$2:E$10000, "&gt;=1500")&gt;0, "〇", IF(COUNTIFS(【データ】蓄積用!A$2:A$10000, AQ$5, 【データ】蓄積用!C$2:C$10000, $A164, 【データ】蓄積用!Q$2:Q$10000, 1, 【データ】蓄積用!AC$2:AC$10000, "&gt;=4.0")&gt;0, "〇", "×")))</f>
        <v/>
      </c>
      <c r="AR164" t="str">
        <f>IF(OR($A164="", AR$5=""), "", IF(COUNTIFS(【データ】蓄積用!A$2:A$10000, AR$5, 【データ】蓄積用!C$2:C$10000, $A164, 【データ】蓄積用!D$2:D$10000, "&gt;=3000", 【データ】蓄積用!E$2:E$10000, "&gt;=1500")&gt;0, "〇", IF(COUNTIFS(【データ】蓄積用!A$2:A$10000, AR$5, 【データ】蓄積用!C$2:C$10000, $A164, 【データ】蓄積用!Q$2:Q$10000, 1, 【データ】蓄積用!AC$2:AC$10000, "&gt;=4.0")&gt;0, "〇", "×")))</f>
        <v/>
      </c>
      <c r="AS164" t="str">
        <f>IF(OR($A164="", AS$5=""), "", IF(COUNTIFS(【データ】蓄積用!A$2:A$10000, AS$5, 【データ】蓄積用!C$2:C$10000, $A164, 【データ】蓄積用!D$2:D$10000, "&gt;=3000", 【データ】蓄積用!E$2:E$10000, "&gt;=1500")&gt;0, "〇", IF(COUNTIFS(【データ】蓄積用!A$2:A$10000, AS$5, 【データ】蓄積用!C$2:C$10000, $A164, 【データ】蓄積用!Q$2:Q$10000, 1, 【データ】蓄積用!AC$2:AC$10000, "&gt;=4.0")&gt;0, "〇", "×")))</f>
        <v/>
      </c>
      <c r="AT164" t="str">
        <f>IF(OR($A164="", AT$5=""), "", IF(COUNTIFS(【データ】蓄積用!A$2:A$10000, AT$5, 【データ】蓄積用!C$2:C$10000, $A164, 【データ】蓄積用!D$2:D$10000, "&gt;=3000", 【データ】蓄積用!E$2:E$10000, "&gt;=1500")&gt;0, "〇", IF(COUNTIFS(【データ】蓄積用!A$2:A$10000, AT$5, 【データ】蓄積用!C$2:C$10000, $A164, 【データ】蓄積用!Q$2:Q$10000, 1, 【データ】蓄積用!AC$2:AC$10000, "&gt;=4.0")&gt;0, "〇", "×")))</f>
        <v/>
      </c>
      <c r="AU164" t="str">
        <f>IF(OR($A164="", AU$5=""), "", IF(COUNTIFS(【データ】蓄積用!A$2:A$10000, AU$5, 【データ】蓄積用!C$2:C$10000, $A164, 【データ】蓄積用!D$2:D$10000, "&gt;=3000", 【データ】蓄積用!E$2:E$10000, "&gt;=1500")&gt;0, "〇", IF(COUNTIFS(【データ】蓄積用!A$2:A$10000, AU$5, 【データ】蓄積用!C$2:C$10000, $A164, 【データ】蓄積用!Q$2:Q$10000, 1, 【データ】蓄積用!AC$2:AC$10000, "&gt;=4.0")&gt;0, "〇", "×")))</f>
        <v/>
      </c>
      <c r="AV164" t="str">
        <f>IF(OR($A164="", AV$5=""), "", IF(COUNTIFS(【データ】蓄積用!A$2:A$10000, AV$5, 【データ】蓄積用!C$2:C$10000, $A164, 【データ】蓄積用!D$2:D$10000, "&gt;=3000", 【データ】蓄積用!E$2:E$10000, "&gt;=1500")&gt;0, "〇", IF(COUNTIFS(【データ】蓄積用!A$2:A$10000, AV$5, 【データ】蓄積用!C$2:C$10000, $A164, 【データ】蓄積用!Q$2:Q$10000, 1, 【データ】蓄積用!AC$2:AC$10000, "&gt;=4.0")&gt;0, "〇", "×")))</f>
        <v/>
      </c>
      <c r="AW164" t="str">
        <f>IF(OR($A164="", AW$5=""), "", IF(COUNTIFS(【データ】蓄積用!A$2:A$10000, AW$5, 【データ】蓄積用!C$2:C$10000, $A164, 【データ】蓄積用!D$2:D$10000, "&gt;=3000", 【データ】蓄積用!E$2:E$10000, "&gt;=1500")&gt;0, "〇", IF(COUNTIFS(【データ】蓄積用!A$2:A$10000, AW$5, 【データ】蓄積用!C$2:C$10000, $A164, 【データ】蓄積用!Q$2:Q$10000, 1, 【データ】蓄積用!AC$2:AC$10000, "&gt;=4.0")&gt;0, "〇", "×")))</f>
        <v/>
      </c>
      <c r="AX164" t="str">
        <f>IF(OR($A164="", AX$5=""), "", IF(COUNTIFS(【データ】蓄積用!A$2:A$10000, AX$5, 【データ】蓄積用!C$2:C$10000, $A164, 【データ】蓄積用!D$2:D$10000, "&gt;=3000", 【データ】蓄積用!E$2:E$10000, "&gt;=1500")&gt;0, "〇", IF(COUNTIFS(【データ】蓄積用!A$2:A$10000, AX$5, 【データ】蓄積用!C$2:C$10000, $A164, 【データ】蓄積用!Q$2:Q$10000, 1, 【データ】蓄積用!AC$2:AC$10000, "&gt;=4.0")&gt;0, "〇", "×")))</f>
        <v/>
      </c>
      <c r="AY164" t="str">
        <f>IF(OR($A164="", AY$5=""), "", IF(COUNTIFS(【データ】蓄積用!A$2:A$10000, AY$5, 【データ】蓄積用!C$2:C$10000, $A164, 【データ】蓄積用!D$2:D$10000, "&gt;=3000", 【データ】蓄積用!E$2:E$10000, "&gt;=1500")&gt;0, "〇", IF(COUNTIFS(【データ】蓄積用!A$2:A$10000, AY$5, 【データ】蓄積用!C$2:C$10000, $A164, 【データ】蓄積用!Q$2:Q$10000, 1, 【データ】蓄積用!AC$2:AC$10000, "&gt;=4.0")&gt;0, "〇", "×")))</f>
        <v/>
      </c>
    </row>
    <row r="165" spans="2:51">
      <c r="B165" t="str">
        <f>IF(OR($A165="", B$5=""), "", IF(COUNTIFS(【データ】蓄積用!A$2:A$10000, B$5, 【データ】蓄積用!C$2:C$10000, $A165, 【データ】蓄積用!D$2:D$10000, "&gt;=3000", 【データ】蓄積用!E$2:E$10000, "&gt;=1500")&gt;0, "〇", IF(COUNTIFS(【データ】蓄積用!A$2:A$10000, B$5, 【データ】蓄積用!C$2:C$10000, $A165, 【データ】蓄積用!Q$2:Q$10000, 1, 【データ】蓄積用!AC$2:AC$10000, "&gt;=4.0")&gt;0, "〇", "×")))</f>
        <v/>
      </c>
      <c r="C165" t="str">
        <f>IF(OR($A165="", C$5=""), "", IF(COUNTIFS(【データ】蓄積用!A$2:A$10000, C$5, 【データ】蓄積用!C$2:C$10000, $A165, 【データ】蓄積用!D$2:D$10000, "&gt;=3000", 【データ】蓄積用!E$2:E$10000, "&gt;=1500")&gt;0, "〇", IF(COUNTIFS(【データ】蓄積用!A$2:A$10000, C$5, 【データ】蓄積用!C$2:C$10000, $A165, 【データ】蓄積用!Q$2:Q$10000, 1, 【データ】蓄積用!AC$2:AC$10000, "&gt;=4.0")&gt;0, "〇", "×")))</f>
        <v/>
      </c>
      <c r="D165" t="str">
        <f>IF(OR($A165="", D$5=""), "", IF(COUNTIFS(【データ】蓄積用!A$2:A$10000, D$5, 【データ】蓄積用!C$2:C$10000, $A165, 【データ】蓄積用!D$2:D$10000, "&gt;=3000", 【データ】蓄積用!E$2:E$10000, "&gt;=1500")&gt;0, "〇", IF(COUNTIFS(【データ】蓄積用!A$2:A$10000, D$5, 【データ】蓄積用!C$2:C$10000, $A165, 【データ】蓄積用!Q$2:Q$10000, 1, 【データ】蓄積用!AC$2:AC$10000, "&gt;=4.0")&gt;0, "〇", "×")))</f>
        <v/>
      </c>
      <c r="E165" t="str">
        <f>IF(OR($A165="", E$5=""), "", IF(COUNTIFS(【データ】蓄積用!A$2:A$10000, E$5, 【データ】蓄積用!C$2:C$10000, $A165, 【データ】蓄積用!D$2:D$10000, "&gt;=3000", 【データ】蓄積用!E$2:E$10000, "&gt;=1500")&gt;0, "〇", IF(COUNTIFS(【データ】蓄積用!A$2:A$10000, E$5, 【データ】蓄積用!C$2:C$10000, $A165, 【データ】蓄積用!Q$2:Q$10000, 1, 【データ】蓄積用!AC$2:AC$10000, "&gt;=4.0")&gt;0, "〇", "×")))</f>
        <v/>
      </c>
      <c r="F165" t="str">
        <f>IF(OR($A165="", F$5=""), "", IF(COUNTIFS(【データ】蓄積用!A$2:A$10000, F$5, 【データ】蓄積用!C$2:C$10000, $A165, 【データ】蓄積用!D$2:D$10000, "&gt;=3000", 【データ】蓄積用!E$2:E$10000, "&gt;=1500")&gt;0, "〇", IF(COUNTIFS(【データ】蓄積用!A$2:A$10000, F$5, 【データ】蓄積用!C$2:C$10000, $A165, 【データ】蓄積用!Q$2:Q$10000, 1, 【データ】蓄積用!AC$2:AC$10000, "&gt;=4.0")&gt;0, "〇", "×")))</f>
        <v/>
      </c>
      <c r="G165" t="str">
        <f>IF(OR($A165="", G$5=""), "", IF(COUNTIFS(【データ】蓄積用!A$2:A$10000, G$5, 【データ】蓄積用!C$2:C$10000, $A165, 【データ】蓄積用!D$2:D$10000, "&gt;=3000", 【データ】蓄積用!E$2:E$10000, "&gt;=1500")&gt;0, "〇", IF(COUNTIFS(【データ】蓄積用!A$2:A$10000, G$5, 【データ】蓄積用!C$2:C$10000, $A165, 【データ】蓄積用!Q$2:Q$10000, 1, 【データ】蓄積用!AC$2:AC$10000, "&gt;=4.0")&gt;0, "〇", "×")))</f>
        <v/>
      </c>
      <c r="H165" t="str">
        <f>IF(OR($A165="", H$5=""), "", IF(COUNTIFS(【データ】蓄積用!A$2:A$10000, H$5, 【データ】蓄積用!C$2:C$10000, $A165, 【データ】蓄積用!D$2:D$10000, "&gt;=3000", 【データ】蓄積用!E$2:E$10000, "&gt;=1500")&gt;0, "〇", IF(COUNTIFS(【データ】蓄積用!A$2:A$10000, H$5, 【データ】蓄積用!C$2:C$10000, $A165, 【データ】蓄積用!Q$2:Q$10000, 1, 【データ】蓄積用!AC$2:AC$10000, "&gt;=4.0")&gt;0, "〇", "×")))</f>
        <v/>
      </c>
      <c r="I165" t="str">
        <f>IF(OR($A165="", I$5=""), "", IF(COUNTIFS(【データ】蓄積用!A$2:A$10000, I$5, 【データ】蓄積用!C$2:C$10000, $A165, 【データ】蓄積用!D$2:D$10000, "&gt;=3000", 【データ】蓄積用!E$2:E$10000, "&gt;=1500")&gt;0, "〇", IF(COUNTIFS(【データ】蓄積用!A$2:A$10000, I$5, 【データ】蓄積用!C$2:C$10000, $A165, 【データ】蓄積用!Q$2:Q$10000, 1, 【データ】蓄積用!AC$2:AC$10000, "&gt;=4.0")&gt;0, "〇", "×")))</f>
        <v/>
      </c>
      <c r="J165" t="str">
        <f>IF(OR($A165="", J$5=""), "", IF(COUNTIFS(【データ】蓄積用!A$2:A$10000, J$5, 【データ】蓄積用!C$2:C$10000, $A165, 【データ】蓄積用!D$2:D$10000, "&gt;=3000", 【データ】蓄積用!E$2:E$10000, "&gt;=1500")&gt;0, "〇", IF(COUNTIFS(【データ】蓄積用!A$2:A$10000, J$5, 【データ】蓄積用!C$2:C$10000, $A165, 【データ】蓄積用!Q$2:Q$10000, 1, 【データ】蓄積用!AC$2:AC$10000, "&gt;=4.0")&gt;0, "〇", "×")))</f>
        <v/>
      </c>
      <c r="K165" t="str">
        <f>IF(OR($A165="", K$5=""), "", IF(COUNTIFS(【データ】蓄積用!A$2:A$10000, K$5, 【データ】蓄積用!C$2:C$10000, $A165, 【データ】蓄積用!D$2:D$10000, "&gt;=3000", 【データ】蓄積用!E$2:E$10000, "&gt;=1500")&gt;0, "〇", IF(COUNTIFS(【データ】蓄積用!A$2:A$10000, K$5, 【データ】蓄積用!C$2:C$10000, $A165, 【データ】蓄積用!Q$2:Q$10000, 1, 【データ】蓄積用!AC$2:AC$10000, "&gt;=4.0")&gt;0, "〇", "×")))</f>
        <v/>
      </c>
      <c r="L165" t="str">
        <f>IF(OR($A165="", L$5=""), "", IF(COUNTIFS(【データ】蓄積用!A$2:A$10000, L$5, 【データ】蓄積用!C$2:C$10000, $A165, 【データ】蓄積用!D$2:D$10000, "&gt;=3000", 【データ】蓄積用!E$2:E$10000, "&gt;=1500")&gt;0, "〇", IF(COUNTIFS(【データ】蓄積用!A$2:A$10000, L$5, 【データ】蓄積用!C$2:C$10000, $A165, 【データ】蓄積用!Q$2:Q$10000, 1, 【データ】蓄積用!AC$2:AC$10000, "&gt;=4.0")&gt;0, "〇", "×")))</f>
        <v/>
      </c>
      <c r="M165" t="str">
        <f>IF(OR($A165="", M$5=""), "", IF(COUNTIFS(【データ】蓄積用!A$2:A$10000, M$5, 【データ】蓄積用!C$2:C$10000, $A165, 【データ】蓄積用!D$2:D$10000, "&gt;=3000", 【データ】蓄積用!E$2:E$10000, "&gt;=1500")&gt;0, "〇", IF(COUNTIFS(【データ】蓄積用!A$2:A$10000, M$5, 【データ】蓄積用!C$2:C$10000, $A165, 【データ】蓄積用!Q$2:Q$10000, 1, 【データ】蓄積用!AC$2:AC$10000, "&gt;=4.0")&gt;0, "〇", "×")))</f>
        <v/>
      </c>
      <c r="N165" t="str">
        <f>IF(OR($A165="", N$5=""), "", IF(COUNTIFS(【データ】蓄積用!A$2:A$10000, N$5, 【データ】蓄積用!C$2:C$10000, $A165, 【データ】蓄積用!D$2:D$10000, "&gt;=3000", 【データ】蓄積用!E$2:E$10000, "&gt;=1500")&gt;0, "〇", IF(COUNTIFS(【データ】蓄積用!A$2:A$10000, N$5, 【データ】蓄積用!C$2:C$10000, $A165, 【データ】蓄積用!Q$2:Q$10000, 1, 【データ】蓄積用!AC$2:AC$10000, "&gt;=4.0")&gt;0, "〇", "×")))</f>
        <v/>
      </c>
      <c r="O165" t="str">
        <f>IF(OR($A165="", O$5=""), "", IF(COUNTIFS(【データ】蓄積用!A$2:A$10000, O$5, 【データ】蓄積用!C$2:C$10000, $A165, 【データ】蓄積用!D$2:D$10000, "&gt;=3000", 【データ】蓄積用!E$2:E$10000, "&gt;=1500")&gt;0, "〇", IF(COUNTIFS(【データ】蓄積用!A$2:A$10000, O$5, 【データ】蓄積用!C$2:C$10000, $A165, 【データ】蓄積用!Q$2:Q$10000, 1, 【データ】蓄積用!AC$2:AC$10000, "&gt;=4.0")&gt;0, "〇", "×")))</f>
        <v/>
      </c>
      <c r="P165" t="str">
        <f>IF(OR($A165="", P$5=""), "", IF(COUNTIFS(【データ】蓄積用!A$2:A$10000, P$5, 【データ】蓄積用!C$2:C$10000, $A165, 【データ】蓄積用!D$2:D$10000, "&gt;=3000", 【データ】蓄積用!E$2:E$10000, "&gt;=1500")&gt;0, "〇", IF(COUNTIFS(【データ】蓄積用!A$2:A$10000, P$5, 【データ】蓄積用!C$2:C$10000, $A165, 【データ】蓄積用!Q$2:Q$10000, 1, 【データ】蓄積用!AC$2:AC$10000, "&gt;=4.0")&gt;0, "〇", "×")))</f>
        <v/>
      </c>
      <c r="Q165" t="str">
        <f>IF(OR($A165="", Q$5=""), "", IF(COUNTIFS(【データ】蓄積用!A$2:A$10000, Q$5, 【データ】蓄積用!C$2:C$10000, $A165, 【データ】蓄積用!D$2:D$10000, "&gt;=3000", 【データ】蓄積用!E$2:E$10000, "&gt;=1500")&gt;0, "〇", IF(COUNTIFS(【データ】蓄積用!A$2:A$10000, Q$5, 【データ】蓄積用!C$2:C$10000, $A165, 【データ】蓄積用!Q$2:Q$10000, 1, 【データ】蓄積用!AC$2:AC$10000, "&gt;=4.0")&gt;0, "〇", "×")))</f>
        <v/>
      </c>
      <c r="R165" t="str">
        <f>IF(OR($A165="", R$5=""), "", IF(COUNTIFS(【データ】蓄積用!A$2:A$10000, R$5, 【データ】蓄積用!C$2:C$10000, $A165, 【データ】蓄積用!D$2:D$10000, "&gt;=3000", 【データ】蓄積用!E$2:E$10000, "&gt;=1500")&gt;0, "〇", IF(COUNTIFS(【データ】蓄積用!A$2:A$10000, R$5, 【データ】蓄積用!C$2:C$10000, $A165, 【データ】蓄積用!Q$2:Q$10000, 1, 【データ】蓄積用!AC$2:AC$10000, "&gt;=4.0")&gt;0, "〇", "×")))</f>
        <v/>
      </c>
      <c r="S165" t="str">
        <f>IF(OR($A165="", S$5=""), "", IF(COUNTIFS(【データ】蓄積用!A$2:A$10000, S$5, 【データ】蓄積用!C$2:C$10000, $A165, 【データ】蓄積用!D$2:D$10000, "&gt;=3000", 【データ】蓄積用!E$2:E$10000, "&gt;=1500")&gt;0, "〇", IF(COUNTIFS(【データ】蓄積用!A$2:A$10000, S$5, 【データ】蓄積用!C$2:C$10000, $A165, 【データ】蓄積用!Q$2:Q$10000, 1, 【データ】蓄積用!AC$2:AC$10000, "&gt;=4.0")&gt;0, "〇", "×")))</f>
        <v/>
      </c>
      <c r="T165" t="str">
        <f>IF(OR($A165="", T$5=""), "", IF(COUNTIFS(【データ】蓄積用!A$2:A$10000, T$5, 【データ】蓄積用!C$2:C$10000, $A165, 【データ】蓄積用!D$2:D$10000, "&gt;=3000", 【データ】蓄積用!E$2:E$10000, "&gt;=1500")&gt;0, "〇", IF(COUNTIFS(【データ】蓄積用!A$2:A$10000, T$5, 【データ】蓄積用!C$2:C$10000, $A165, 【データ】蓄積用!Q$2:Q$10000, 1, 【データ】蓄積用!AC$2:AC$10000, "&gt;=4.0")&gt;0, "〇", "×")))</f>
        <v/>
      </c>
      <c r="U165" t="str">
        <f>IF(OR($A165="", U$5=""), "", IF(COUNTIFS(【データ】蓄積用!A$2:A$10000, U$5, 【データ】蓄積用!C$2:C$10000, $A165, 【データ】蓄積用!D$2:D$10000, "&gt;=3000", 【データ】蓄積用!E$2:E$10000, "&gt;=1500")&gt;0, "〇", IF(COUNTIFS(【データ】蓄積用!A$2:A$10000, U$5, 【データ】蓄積用!C$2:C$10000, $A165, 【データ】蓄積用!Q$2:Q$10000, 1, 【データ】蓄積用!AC$2:AC$10000, "&gt;=4.0")&gt;0, "〇", "×")))</f>
        <v/>
      </c>
      <c r="V165" t="str">
        <f>IF(OR($A165="", V$5=""), "", IF(COUNTIFS(【データ】蓄積用!A$2:A$10000, V$5, 【データ】蓄積用!C$2:C$10000, $A165, 【データ】蓄積用!D$2:D$10000, "&gt;=3000", 【データ】蓄積用!E$2:E$10000, "&gt;=1500")&gt;0, "〇", IF(COUNTIFS(【データ】蓄積用!A$2:A$10000, V$5, 【データ】蓄積用!C$2:C$10000, $A165, 【データ】蓄積用!Q$2:Q$10000, 1, 【データ】蓄積用!AC$2:AC$10000, "&gt;=4.0")&gt;0, "〇", "×")))</f>
        <v/>
      </c>
      <c r="W165" t="str">
        <f>IF(OR($A165="", W$5=""), "", IF(COUNTIFS(【データ】蓄積用!A$2:A$10000, W$5, 【データ】蓄積用!C$2:C$10000, $A165, 【データ】蓄積用!D$2:D$10000, "&gt;=3000", 【データ】蓄積用!E$2:E$10000, "&gt;=1500")&gt;0, "〇", IF(COUNTIFS(【データ】蓄積用!A$2:A$10000, W$5, 【データ】蓄積用!C$2:C$10000, $A165, 【データ】蓄積用!Q$2:Q$10000, 1, 【データ】蓄積用!AC$2:AC$10000, "&gt;=4.0")&gt;0, "〇", "×")))</f>
        <v/>
      </c>
      <c r="X165" t="str">
        <f>IF(OR($A165="", X$5=""), "", IF(COUNTIFS(【データ】蓄積用!A$2:A$10000, X$5, 【データ】蓄積用!C$2:C$10000, $A165, 【データ】蓄積用!D$2:D$10000, "&gt;=3000", 【データ】蓄積用!E$2:E$10000, "&gt;=1500")&gt;0, "〇", IF(COUNTIFS(【データ】蓄積用!A$2:A$10000, X$5, 【データ】蓄積用!C$2:C$10000, $A165, 【データ】蓄積用!Q$2:Q$10000, 1, 【データ】蓄積用!AC$2:AC$10000, "&gt;=4.0")&gt;0, "〇", "×")))</f>
        <v/>
      </c>
      <c r="Y165" t="str">
        <f>IF(OR($A165="", Y$5=""), "", IF(COUNTIFS(【データ】蓄積用!A$2:A$10000, Y$5, 【データ】蓄積用!C$2:C$10000, $A165, 【データ】蓄積用!D$2:D$10000, "&gt;=3000", 【データ】蓄積用!E$2:E$10000, "&gt;=1500")&gt;0, "〇", IF(COUNTIFS(【データ】蓄積用!A$2:A$10000, Y$5, 【データ】蓄積用!C$2:C$10000, $A165, 【データ】蓄積用!Q$2:Q$10000, 1, 【データ】蓄積用!AC$2:AC$10000, "&gt;=4.0")&gt;0, "〇", "×")))</f>
        <v/>
      </c>
      <c r="Z165" t="str">
        <f>IF(OR($A165="", Z$5=""), "", IF(COUNTIFS(【データ】蓄積用!A$2:A$10000, Z$5, 【データ】蓄積用!C$2:C$10000, $A165, 【データ】蓄積用!D$2:D$10000, "&gt;=3000", 【データ】蓄積用!E$2:E$10000, "&gt;=1500")&gt;0, "〇", IF(COUNTIFS(【データ】蓄積用!A$2:A$10000, Z$5, 【データ】蓄積用!C$2:C$10000, $A165, 【データ】蓄積用!Q$2:Q$10000, 1, 【データ】蓄積用!AC$2:AC$10000, "&gt;=4.0")&gt;0, "〇", "×")))</f>
        <v/>
      </c>
      <c r="AA165" t="str">
        <f>IF(OR($A165="", AA$5=""), "", IF(COUNTIFS(【データ】蓄積用!A$2:A$10000, AA$5, 【データ】蓄積用!C$2:C$10000, $A165, 【データ】蓄積用!D$2:D$10000, "&gt;=3000", 【データ】蓄積用!E$2:E$10000, "&gt;=1500")&gt;0, "〇", IF(COUNTIFS(【データ】蓄積用!A$2:A$10000, AA$5, 【データ】蓄積用!C$2:C$10000, $A165, 【データ】蓄積用!Q$2:Q$10000, 1, 【データ】蓄積用!AC$2:AC$10000, "&gt;=4.0")&gt;0, "〇", "×")))</f>
        <v/>
      </c>
      <c r="AB165" t="str">
        <f>IF(OR($A165="", AB$5=""), "", IF(COUNTIFS(【データ】蓄積用!A$2:A$10000, AB$5, 【データ】蓄積用!C$2:C$10000, $A165, 【データ】蓄積用!D$2:D$10000, "&gt;=3000", 【データ】蓄積用!E$2:E$10000, "&gt;=1500")&gt;0, "〇", IF(COUNTIFS(【データ】蓄積用!A$2:A$10000, AB$5, 【データ】蓄積用!C$2:C$10000, $A165, 【データ】蓄積用!Q$2:Q$10000, 1, 【データ】蓄積用!AC$2:AC$10000, "&gt;=4.0")&gt;0, "〇", "×")))</f>
        <v/>
      </c>
      <c r="AC165" t="str">
        <f>IF(OR($A165="", AC$5=""), "", IF(COUNTIFS(【データ】蓄積用!A$2:A$10000, AC$5, 【データ】蓄積用!C$2:C$10000, $A165, 【データ】蓄積用!D$2:D$10000, "&gt;=3000", 【データ】蓄積用!E$2:E$10000, "&gt;=1500")&gt;0, "〇", IF(COUNTIFS(【データ】蓄積用!A$2:A$10000, AC$5, 【データ】蓄積用!C$2:C$10000, $A165, 【データ】蓄積用!Q$2:Q$10000, 1, 【データ】蓄積用!AC$2:AC$10000, "&gt;=4.0")&gt;0, "〇", "×")))</f>
        <v/>
      </c>
      <c r="AD165" t="str">
        <f>IF(OR($A165="", AD$5=""), "", IF(COUNTIFS(【データ】蓄積用!A$2:A$10000, AD$5, 【データ】蓄積用!C$2:C$10000, $A165, 【データ】蓄積用!D$2:D$10000, "&gt;=3000", 【データ】蓄積用!E$2:E$10000, "&gt;=1500")&gt;0, "〇", IF(COUNTIFS(【データ】蓄積用!A$2:A$10000, AD$5, 【データ】蓄積用!C$2:C$10000, $A165, 【データ】蓄積用!Q$2:Q$10000, 1, 【データ】蓄積用!AC$2:AC$10000, "&gt;=4.0")&gt;0, "〇", "×")))</f>
        <v/>
      </c>
      <c r="AE165" t="str">
        <f>IF(OR($A165="", AE$5=""), "", IF(COUNTIFS(【データ】蓄積用!A$2:A$10000, AE$5, 【データ】蓄積用!C$2:C$10000, $A165, 【データ】蓄積用!D$2:D$10000, "&gt;=3000", 【データ】蓄積用!E$2:E$10000, "&gt;=1500")&gt;0, "〇", IF(COUNTIFS(【データ】蓄積用!A$2:A$10000, AE$5, 【データ】蓄積用!C$2:C$10000, $A165, 【データ】蓄積用!Q$2:Q$10000, 1, 【データ】蓄積用!AC$2:AC$10000, "&gt;=4.0")&gt;0, "〇", "×")))</f>
        <v/>
      </c>
      <c r="AF165" t="str">
        <f>IF(OR($A165="", AF$5=""), "", IF(COUNTIFS(【データ】蓄積用!A$2:A$10000, AF$5, 【データ】蓄積用!C$2:C$10000, $A165, 【データ】蓄積用!D$2:D$10000, "&gt;=3000", 【データ】蓄積用!E$2:E$10000, "&gt;=1500")&gt;0, "〇", IF(COUNTIFS(【データ】蓄積用!A$2:A$10000, AF$5, 【データ】蓄積用!C$2:C$10000, $A165, 【データ】蓄積用!Q$2:Q$10000, 1, 【データ】蓄積用!AC$2:AC$10000, "&gt;=4.0")&gt;0, "〇", "×")))</f>
        <v/>
      </c>
      <c r="AG165" t="str">
        <f>IF(OR($A165="", AG$5=""), "", IF(COUNTIFS(【データ】蓄積用!A$2:A$10000, AG$5, 【データ】蓄積用!C$2:C$10000, $A165, 【データ】蓄積用!D$2:D$10000, "&gt;=3000", 【データ】蓄積用!E$2:E$10000, "&gt;=1500")&gt;0, "〇", IF(COUNTIFS(【データ】蓄積用!A$2:A$10000, AG$5, 【データ】蓄積用!C$2:C$10000, $A165, 【データ】蓄積用!Q$2:Q$10000, 1, 【データ】蓄積用!AC$2:AC$10000, "&gt;=4.0")&gt;0, "〇", "×")))</f>
        <v/>
      </c>
      <c r="AH165" t="str">
        <f>IF(OR($A165="", AH$5=""), "", IF(COUNTIFS(【データ】蓄積用!A$2:A$10000, AH$5, 【データ】蓄積用!C$2:C$10000, $A165, 【データ】蓄積用!D$2:D$10000, "&gt;=3000", 【データ】蓄積用!E$2:E$10000, "&gt;=1500")&gt;0, "〇", IF(COUNTIFS(【データ】蓄積用!A$2:A$10000, AH$5, 【データ】蓄積用!C$2:C$10000, $A165, 【データ】蓄積用!Q$2:Q$10000, 1, 【データ】蓄積用!AC$2:AC$10000, "&gt;=4.0")&gt;0, "〇", "×")))</f>
        <v/>
      </c>
      <c r="AI165" t="str">
        <f>IF(OR($A165="", AI$5=""), "", IF(COUNTIFS(【データ】蓄積用!A$2:A$10000, AI$5, 【データ】蓄積用!C$2:C$10000, $A165, 【データ】蓄積用!D$2:D$10000, "&gt;=3000", 【データ】蓄積用!E$2:E$10000, "&gt;=1500")&gt;0, "〇", IF(COUNTIFS(【データ】蓄積用!A$2:A$10000, AI$5, 【データ】蓄積用!C$2:C$10000, $A165, 【データ】蓄積用!Q$2:Q$10000, 1, 【データ】蓄積用!AC$2:AC$10000, "&gt;=4.0")&gt;0, "〇", "×")))</f>
        <v/>
      </c>
      <c r="AJ165" t="str">
        <f>IF(OR($A165="", AJ$5=""), "", IF(COUNTIFS(【データ】蓄積用!A$2:A$10000, AJ$5, 【データ】蓄積用!C$2:C$10000, $A165, 【データ】蓄積用!D$2:D$10000, "&gt;=3000", 【データ】蓄積用!E$2:E$10000, "&gt;=1500")&gt;0, "〇", IF(COUNTIFS(【データ】蓄積用!A$2:A$10000, AJ$5, 【データ】蓄積用!C$2:C$10000, $A165, 【データ】蓄積用!Q$2:Q$10000, 1, 【データ】蓄積用!AC$2:AC$10000, "&gt;=4.0")&gt;0, "〇", "×")))</f>
        <v/>
      </c>
      <c r="AK165" t="str">
        <f>IF(OR($A165="", AK$5=""), "", IF(COUNTIFS(【データ】蓄積用!A$2:A$10000, AK$5, 【データ】蓄積用!C$2:C$10000, $A165, 【データ】蓄積用!D$2:D$10000, "&gt;=3000", 【データ】蓄積用!E$2:E$10000, "&gt;=1500")&gt;0, "〇", IF(COUNTIFS(【データ】蓄積用!A$2:A$10000, AK$5, 【データ】蓄積用!C$2:C$10000, $A165, 【データ】蓄積用!Q$2:Q$10000, 1, 【データ】蓄積用!AC$2:AC$10000, "&gt;=4.0")&gt;0, "〇", "×")))</f>
        <v/>
      </c>
      <c r="AL165" t="str">
        <f>IF(OR($A165="", AL$5=""), "", IF(COUNTIFS(【データ】蓄積用!A$2:A$10000, AL$5, 【データ】蓄積用!C$2:C$10000, $A165, 【データ】蓄積用!D$2:D$10000, "&gt;=3000", 【データ】蓄積用!E$2:E$10000, "&gt;=1500")&gt;0, "〇", IF(COUNTIFS(【データ】蓄積用!A$2:A$10000, AL$5, 【データ】蓄積用!C$2:C$10000, $A165, 【データ】蓄積用!Q$2:Q$10000, 1, 【データ】蓄積用!AC$2:AC$10000, "&gt;=4.0")&gt;0, "〇", "×")))</f>
        <v/>
      </c>
      <c r="AM165" t="str">
        <f>IF(OR($A165="", AM$5=""), "", IF(COUNTIFS(【データ】蓄積用!A$2:A$10000, AM$5, 【データ】蓄積用!C$2:C$10000, $A165, 【データ】蓄積用!D$2:D$10000, "&gt;=3000", 【データ】蓄積用!E$2:E$10000, "&gt;=1500")&gt;0, "〇", IF(COUNTIFS(【データ】蓄積用!A$2:A$10000, AM$5, 【データ】蓄積用!C$2:C$10000, $A165, 【データ】蓄積用!Q$2:Q$10000, 1, 【データ】蓄積用!AC$2:AC$10000, "&gt;=4.0")&gt;0, "〇", "×")))</f>
        <v/>
      </c>
      <c r="AN165" t="str">
        <f>IF(OR($A165="", AN$5=""), "", IF(COUNTIFS(【データ】蓄積用!A$2:A$10000, AN$5, 【データ】蓄積用!C$2:C$10000, $A165, 【データ】蓄積用!D$2:D$10000, "&gt;=3000", 【データ】蓄積用!E$2:E$10000, "&gt;=1500")&gt;0, "〇", IF(COUNTIFS(【データ】蓄積用!A$2:A$10000, AN$5, 【データ】蓄積用!C$2:C$10000, $A165, 【データ】蓄積用!Q$2:Q$10000, 1, 【データ】蓄積用!AC$2:AC$10000, "&gt;=4.0")&gt;0, "〇", "×")))</f>
        <v/>
      </c>
      <c r="AO165" t="str">
        <f>IF(OR($A165="", AO$5=""), "", IF(COUNTIFS(【データ】蓄積用!A$2:A$10000, AO$5, 【データ】蓄積用!C$2:C$10000, $A165, 【データ】蓄積用!D$2:D$10000, "&gt;=3000", 【データ】蓄積用!E$2:E$10000, "&gt;=1500")&gt;0, "〇", IF(COUNTIFS(【データ】蓄積用!A$2:A$10000, AO$5, 【データ】蓄積用!C$2:C$10000, $A165, 【データ】蓄積用!Q$2:Q$10000, 1, 【データ】蓄積用!AC$2:AC$10000, "&gt;=4.0")&gt;0, "〇", "×")))</f>
        <v/>
      </c>
      <c r="AP165" t="str">
        <f>IF(OR($A165="", AP$5=""), "", IF(COUNTIFS(【データ】蓄積用!A$2:A$10000, AP$5, 【データ】蓄積用!C$2:C$10000, $A165, 【データ】蓄積用!D$2:D$10000, "&gt;=3000", 【データ】蓄積用!E$2:E$10000, "&gt;=1500")&gt;0, "〇", IF(COUNTIFS(【データ】蓄積用!A$2:A$10000, AP$5, 【データ】蓄積用!C$2:C$10000, $A165, 【データ】蓄積用!Q$2:Q$10000, 1, 【データ】蓄積用!AC$2:AC$10000, "&gt;=4.0")&gt;0, "〇", "×")))</f>
        <v/>
      </c>
      <c r="AQ165" t="str">
        <f>IF(OR($A165="", AQ$5=""), "", IF(COUNTIFS(【データ】蓄積用!A$2:A$10000, AQ$5, 【データ】蓄積用!C$2:C$10000, $A165, 【データ】蓄積用!D$2:D$10000, "&gt;=3000", 【データ】蓄積用!E$2:E$10000, "&gt;=1500")&gt;0, "〇", IF(COUNTIFS(【データ】蓄積用!A$2:A$10000, AQ$5, 【データ】蓄積用!C$2:C$10000, $A165, 【データ】蓄積用!Q$2:Q$10000, 1, 【データ】蓄積用!AC$2:AC$10000, "&gt;=4.0")&gt;0, "〇", "×")))</f>
        <v/>
      </c>
      <c r="AR165" t="str">
        <f>IF(OR($A165="", AR$5=""), "", IF(COUNTIFS(【データ】蓄積用!A$2:A$10000, AR$5, 【データ】蓄積用!C$2:C$10000, $A165, 【データ】蓄積用!D$2:D$10000, "&gt;=3000", 【データ】蓄積用!E$2:E$10000, "&gt;=1500")&gt;0, "〇", IF(COUNTIFS(【データ】蓄積用!A$2:A$10000, AR$5, 【データ】蓄積用!C$2:C$10000, $A165, 【データ】蓄積用!Q$2:Q$10000, 1, 【データ】蓄積用!AC$2:AC$10000, "&gt;=4.0")&gt;0, "〇", "×")))</f>
        <v/>
      </c>
      <c r="AS165" t="str">
        <f>IF(OR($A165="", AS$5=""), "", IF(COUNTIFS(【データ】蓄積用!A$2:A$10000, AS$5, 【データ】蓄積用!C$2:C$10000, $A165, 【データ】蓄積用!D$2:D$10000, "&gt;=3000", 【データ】蓄積用!E$2:E$10000, "&gt;=1500")&gt;0, "〇", IF(COUNTIFS(【データ】蓄積用!A$2:A$10000, AS$5, 【データ】蓄積用!C$2:C$10000, $A165, 【データ】蓄積用!Q$2:Q$10000, 1, 【データ】蓄積用!AC$2:AC$10000, "&gt;=4.0")&gt;0, "〇", "×")))</f>
        <v/>
      </c>
      <c r="AT165" t="str">
        <f>IF(OR($A165="", AT$5=""), "", IF(COUNTIFS(【データ】蓄積用!A$2:A$10000, AT$5, 【データ】蓄積用!C$2:C$10000, $A165, 【データ】蓄積用!D$2:D$10000, "&gt;=3000", 【データ】蓄積用!E$2:E$10000, "&gt;=1500")&gt;0, "〇", IF(COUNTIFS(【データ】蓄積用!A$2:A$10000, AT$5, 【データ】蓄積用!C$2:C$10000, $A165, 【データ】蓄積用!Q$2:Q$10000, 1, 【データ】蓄積用!AC$2:AC$10000, "&gt;=4.0")&gt;0, "〇", "×")))</f>
        <v/>
      </c>
      <c r="AU165" t="str">
        <f>IF(OR($A165="", AU$5=""), "", IF(COUNTIFS(【データ】蓄積用!A$2:A$10000, AU$5, 【データ】蓄積用!C$2:C$10000, $A165, 【データ】蓄積用!D$2:D$10000, "&gt;=3000", 【データ】蓄積用!E$2:E$10000, "&gt;=1500")&gt;0, "〇", IF(COUNTIFS(【データ】蓄積用!A$2:A$10000, AU$5, 【データ】蓄積用!C$2:C$10000, $A165, 【データ】蓄積用!Q$2:Q$10000, 1, 【データ】蓄積用!AC$2:AC$10000, "&gt;=4.0")&gt;0, "〇", "×")))</f>
        <v/>
      </c>
      <c r="AV165" t="str">
        <f>IF(OR($A165="", AV$5=""), "", IF(COUNTIFS(【データ】蓄積用!A$2:A$10000, AV$5, 【データ】蓄積用!C$2:C$10000, $A165, 【データ】蓄積用!D$2:D$10000, "&gt;=3000", 【データ】蓄積用!E$2:E$10000, "&gt;=1500")&gt;0, "〇", IF(COUNTIFS(【データ】蓄積用!A$2:A$10000, AV$5, 【データ】蓄積用!C$2:C$10000, $A165, 【データ】蓄積用!Q$2:Q$10000, 1, 【データ】蓄積用!AC$2:AC$10000, "&gt;=4.0")&gt;0, "〇", "×")))</f>
        <v/>
      </c>
      <c r="AW165" t="str">
        <f>IF(OR($A165="", AW$5=""), "", IF(COUNTIFS(【データ】蓄積用!A$2:A$10000, AW$5, 【データ】蓄積用!C$2:C$10000, $A165, 【データ】蓄積用!D$2:D$10000, "&gt;=3000", 【データ】蓄積用!E$2:E$10000, "&gt;=1500")&gt;0, "〇", IF(COUNTIFS(【データ】蓄積用!A$2:A$10000, AW$5, 【データ】蓄積用!C$2:C$10000, $A165, 【データ】蓄積用!Q$2:Q$10000, 1, 【データ】蓄積用!AC$2:AC$10000, "&gt;=4.0")&gt;0, "〇", "×")))</f>
        <v/>
      </c>
      <c r="AX165" t="str">
        <f>IF(OR($A165="", AX$5=""), "", IF(COUNTIFS(【データ】蓄積用!A$2:A$10000, AX$5, 【データ】蓄積用!C$2:C$10000, $A165, 【データ】蓄積用!D$2:D$10000, "&gt;=3000", 【データ】蓄積用!E$2:E$10000, "&gt;=1500")&gt;0, "〇", IF(COUNTIFS(【データ】蓄積用!A$2:A$10000, AX$5, 【データ】蓄積用!C$2:C$10000, $A165, 【データ】蓄積用!Q$2:Q$10000, 1, 【データ】蓄積用!AC$2:AC$10000, "&gt;=4.0")&gt;0, "〇", "×")))</f>
        <v/>
      </c>
      <c r="AY165" t="str">
        <f>IF(OR($A165="", AY$5=""), "", IF(COUNTIFS(【データ】蓄積用!A$2:A$10000, AY$5, 【データ】蓄積用!C$2:C$10000, $A165, 【データ】蓄積用!D$2:D$10000, "&gt;=3000", 【データ】蓄積用!E$2:E$10000, "&gt;=1500")&gt;0, "〇", IF(COUNTIFS(【データ】蓄積用!A$2:A$10000, AY$5, 【データ】蓄積用!C$2:C$10000, $A165, 【データ】蓄積用!Q$2:Q$10000, 1, 【データ】蓄積用!AC$2:AC$10000, "&gt;=4.0")&gt;0, "〇", "×")))</f>
        <v/>
      </c>
    </row>
    <row r="166" spans="2:51">
      <c r="B166" t="str">
        <f>IF(OR($A166="", B$5=""), "", IF(COUNTIFS(【データ】蓄積用!A$2:A$10000, B$5, 【データ】蓄積用!C$2:C$10000, $A166, 【データ】蓄積用!D$2:D$10000, "&gt;=3000", 【データ】蓄積用!E$2:E$10000, "&gt;=1500")&gt;0, "〇", IF(COUNTIFS(【データ】蓄積用!A$2:A$10000, B$5, 【データ】蓄積用!C$2:C$10000, $A166, 【データ】蓄積用!Q$2:Q$10000, 1, 【データ】蓄積用!AC$2:AC$10000, "&gt;=4.0")&gt;0, "〇", "×")))</f>
        <v/>
      </c>
      <c r="C166" t="str">
        <f>IF(OR($A166="", C$5=""), "", IF(COUNTIFS(【データ】蓄積用!A$2:A$10000, C$5, 【データ】蓄積用!C$2:C$10000, $A166, 【データ】蓄積用!D$2:D$10000, "&gt;=3000", 【データ】蓄積用!E$2:E$10000, "&gt;=1500")&gt;0, "〇", IF(COUNTIFS(【データ】蓄積用!A$2:A$10000, C$5, 【データ】蓄積用!C$2:C$10000, $A166, 【データ】蓄積用!Q$2:Q$10000, 1, 【データ】蓄積用!AC$2:AC$10000, "&gt;=4.0")&gt;0, "〇", "×")))</f>
        <v/>
      </c>
      <c r="D166" t="str">
        <f>IF(OR($A166="", D$5=""), "", IF(COUNTIFS(【データ】蓄積用!A$2:A$10000, D$5, 【データ】蓄積用!C$2:C$10000, $A166, 【データ】蓄積用!D$2:D$10000, "&gt;=3000", 【データ】蓄積用!E$2:E$10000, "&gt;=1500")&gt;0, "〇", IF(COUNTIFS(【データ】蓄積用!A$2:A$10000, D$5, 【データ】蓄積用!C$2:C$10000, $A166, 【データ】蓄積用!Q$2:Q$10000, 1, 【データ】蓄積用!AC$2:AC$10000, "&gt;=4.0")&gt;0, "〇", "×")))</f>
        <v/>
      </c>
      <c r="E166" t="str">
        <f>IF(OR($A166="", E$5=""), "", IF(COUNTIFS(【データ】蓄積用!A$2:A$10000, E$5, 【データ】蓄積用!C$2:C$10000, $A166, 【データ】蓄積用!D$2:D$10000, "&gt;=3000", 【データ】蓄積用!E$2:E$10000, "&gt;=1500")&gt;0, "〇", IF(COUNTIFS(【データ】蓄積用!A$2:A$10000, E$5, 【データ】蓄積用!C$2:C$10000, $A166, 【データ】蓄積用!Q$2:Q$10000, 1, 【データ】蓄積用!AC$2:AC$10000, "&gt;=4.0")&gt;0, "〇", "×")))</f>
        <v/>
      </c>
      <c r="F166" t="str">
        <f>IF(OR($A166="", F$5=""), "", IF(COUNTIFS(【データ】蓄積用!A$2:A$10000, F$5, 【データ】蓄積用!C$2:C$10000, $A166, 【データ】蓄積用!D$2:D$10000, "&gt;=3000", 【データ】蓄積用!E$2:E$10000, "&gt;=1500")&gt;0, "〇", IF(COUNTIFS(【データ】蓄積用!A$2:A$10000, F$5, 【データ】蓄積用!C$2:C$10000, $A166, 【データ】蓄積用!Q$2:Q$10000, 1, 【データ】蓄積用!AC$2:AC$10000, "&gt;=4.0")&gt;0, "〇", "×")))</f>
        <v/>
      </c>
      <c r="G166" t="str">
        <f>IF(OR($A166="", G$5=""), "", IF(COUNTIFS(【データ】蓄積用!A$2:A$10000, G$5, 【データ】蓄積用!C$2:C$10000, $A166, 【データ】蓄積用!D$2:D$10000, "&gt;=3000", 【データ】蓄積用!E$2:E$10000, "&gt;=1500")&gt;0, "〇", IF(COUNTIFS(【データ】蓄積用!A$2:A$10000, G$5, 【データ】蓄積用!C$2:C$10000, $A166, 【データ】蓄積用!Q$2:Q$10000, 1, 【データ】蓄積用!AC$2:AC$10000, "&gt;=4.0")&gt;0, "〇", "×")))</f>
        <v/>
      </c>
      <c r="H166" t="str">
        <f>IF(OR($A166="", H$5=""), "", IF(COUNTIFS(【データ】蓄積用!A$2:A$10000, H$5, 【データ】蓄積用!C$2:C$10000, $A166, 【データ】蓄積用!D$2:D$10000, "&gt;=3000", 【データ】蓄積用!E$2:E$10000, "&gt;=1500")&gt;0, "〇", IF(COUNTIFS(【データ】蓄積用!A$2:A$10000, H$5, 【データ】蓄積用!C$2:C$10000, $A166, 【データ】蓄積用!Q$2:Q$10000, 1, 【データ】蓄積用!AC$2:AC$10000, "&gt;=4.0")&gt;0, "〇", "×")))</f>
        <v/>
      </c>
      <c r="I166" t="str">
        <f>IF(OR($A166="", I$5=""), "", IF(COUNTIFS(【データ】蓄積用!A$2:A$10000, I$5, 【データ】蓄積用!C$2:C$10000, $A166, 【データ】蓄積用!D$2:D$10000, "&gt;=3000", 【データ】蓄積用!E$2:E$10000, "&gt;=1500")&gt;0, "〇", IF(COUNTIFS(【データ】蓄積用!A$2:A$10000, I$5, 【データ】蓄積用!C$2:C$10000, $A166, 【データ】蓄積用!Q$2:Q$10000, 1, 【データ】蓄積用!AC$2:AC$10000, "&gt;=4.0")&gt;0, "〇", "×")))</f>
        <v/>
      </c>
      <c r="J166" t="str">
        <f>IF(OR($A166="", J$5=""), "", IF(COUNTIFS(【データ】蓄積用!A$2:A$10000, J$5, 【データ】蓄積用!C$2:C$10000, $A166, 【データ】蓄積用!D$2:D$10000, "&gt;=3000", 【データ】蓄積用!E$2:E$10000, "&gt;=1500")&gt;0, "〇", IF(COUNTIFS(【データ】蓄積用!A$2:A$10000, J$5, 【データ】蓄積用!C$2:C$10000, $A166, 【データ】蓄積用!Q$2:Q$10000, 1, 【データ】蓄積用!AC$2:AC$10000, "&gt;=4.0")&gt;0, "〇", "×")))</f>
        <v/>
      </c>
      <c r="K166" t="str">
        <f>IF(OR($A166="", K$5=""), "", IF(COUNTIFS(【データ】蓄積用!A$2:A$10000, K$5, 【データ】蓄積用!C$2:C$10000, $A166, 【データ】蓄積用!D$2:D$10000, "&gt;=3000", 【データ】蓄積用!E$2:E$10000, "&gt;=1500")&gt;0, "〇", IF(COUNTIFS(【データ】蓄積用!A$2:A$10000, K$5, 【データ】蓄積用!C$2:C$10000, $A166, 【データ】蓄積用!Q$2:Q$10000, 1, 【データ】蓄積用!AC$2:AC$10000, "&gt;=4.0")&gt;0, "〇", "×")))</f>
        <v/>
      </c>
      <c r="L166" t="str">
        <f>IF(OR($A166="", L$5=""), "", IF(COUNTIFS(【データ】蓄積用!A$2:A$10000, L$5, 【データ】蓄積用!C$2:C$10000, $A166, 【データ】蓄積用!D$2:D$10000, "&gt;=3000", 【データ】蓄積用!E$2:E$10000, "&gt;=1500")&gt;0, "〇", IF(COUNTIFS(【データ】蓄積用!A$2:A$10000, L$5, 【データ】蓄積用!C$2:C$10000, $A166, 【データ】蓄積用!Q$2:Q$10000, 1, 【データ】蓄積用!AC$2:AC$10000, "&gt;=4.0")&gt;0, "〇", "×")))</f>
        <v/>
      </c>
      <c r="M166" t="str">
        <f>IF(OR($A166="", M$5=""), "", IF(COUNTIFS(【データ】蓄積用!A$2:A$10000, M$5, 【データ】蓄積用!C$2:C$10000, $A166, 【データ】蓄積用!D$2:D$10000, "&gt;=3000", 【データ】蓄積用!E$2:E$10000, "&gt;=1500")&gt;0, "〇", IF(COUNTIFS(【データ】蓄積用!A$2:A$10000, M$5, 【データ】蓄積用!C$2:C$10000, $A166, 【データ】蓄積用!Q$2:Q$10000, 1, 【データ】蓄積用!AC$2:AC$10000, "&gt;=4.0")&gt;0, "〇", "×")))</f>
        <v/>
      </c>
      <c r="N166" t="str">
        <f>IF(OR($A166="", N$5=""), "", IF(COUNTIFS(【データ】蓄積用!A$2:A$10000, N$5, 【データ】蓄積用!C$2:C$10000, $A166, 【データ】蓄積用!D$2:D$10000, "&gt;=3000", 【データ】蓄積用!E$2:E$10000, "&gt;=1500")&gt;0, "〇", IF(COUNTIFS(【データ】蓄積用!A$2:A$10000, N$5, 【データ】蓄積用!C$2:C$10000, $A166, 【データ】蓄積用!Q$2:Q$10000, 1, 【データ】蓄積用!AC$2:AC$10000, "&gt;=4.0")&gt;0, "〇", "×")))</f>
        <v/>
      </c>
      <c r="O166" t="str">
        <f>IF(OR($A166="", O$5=""), "", IF(COUNTIFS(【データ】蓄積用!A$2:A$10000, O$5, 【データ】蓄積用!C$2:C$10000, $A166, 【データ】蓄積用!D$2:D$10000, "&gt;=3000", 【データ】蓄積用!E$2:E$10000, "&gt;=1500")&gt;0, "〇", IF(COUNTIFS(【データ】蓄積用!A$2:A$10000, O$5, 【データ】蓄積用!C$2:C$10000, $A166, 【データ】蓄積用!Q$2:Q$10000, 1, 【データ】蓄積用!AC$2:AC$10000, "&gt;=4.0")&gt;0, "〇", "×")))</f>
        <v/>
      </c>
      <c r="P166" t="str">
        <f>IF(OR($A166="", P$5=""), "", IF(COUNTIFS(【データ】蓄積用!A$2:A$10000, P$5, 【データ】蓄積用!C$2:C$10000, $A166, 【データ】蓄積用!D$2:D$10000, "&gt;=3000", 【データ】蓄積用!E$2:E$10000, "&gt;=1500")&gt;0, "〇", IF(COUNTIFS(【データ】蓄積用!A$2:A$10000, P$5, 【データ】蓄積用!C$2:C$10000, $A166, 【データ】蓄積用!Q$2:Q$10000, 1, 【データ】蓄積用!AC$2:AC$10000, "&gt;=4.0")&gt;0, "〇", "×")))</f>
        <v/>
      </c>
      <c r="Q166" t="str">
        <f>IF(OR($A166="", Q$5=""), "", IF(COUNTIFS(【データ】蓄積用!A$2:A$10000, Q$5, 【データ】蓄積用!C$2:C$10000, $A166, 【データ】蓄積用!D$2:D$10000, "&gt;=3000", 【データ】蓄積用!E$2:E$10000, "&gt;=1500")&gt;0, "〇", IF(COUNTIFS(【データ】蓄積用!A$2:A$10000, Q$5, 【データ】蓄積用!C$2:C$10000, $A166, 【データ】蓄積用!Q$2:Q$10000, 1, 【データ】蓄積用!AC$2:AC$10000, "&gt;=4.0")&gt;0, "〇", "×")))</f>
        <v/>
      </c>
      <c r="R166" t="str">
        <f>IF(OR($A166="", R$5=""), "", IF(COUNTIFS(【データ】蓄積用!A$2:A$10000, R$5, 【データ】蓄積用!C$2:C$10000, $A166, 【データ】蓄積用!D$2:D$10000, "&gt;=3000", 【データ】蓄積用!E$2:E$10000, "&gt;=1500")&gt;0, "〇", IF(COUNTIFS(【データ】蓄積用!A$2:A$10000, R$5, 【データ】蓄積用!C$2:C$10000, $A166, 【データ】蓄積用!Q$2:Q$10000, 1, 【データ】蓄積用!AC$2:AC$10000, "&gt;=4.0")&gt;0, "〇", "×")))</f>
        <v/>
      </c>
      <c r="S166" t="str">
        <f>IF(OR($A166="", S$5=""), "", IF(COUNTIFS(【データ】蓄積用!A$2:A$10000, S$5, 【データ】蓄積用!C$2:C$10000, $A166, 【データ】蓄積用!D$2:D$10000, "&gt;=3000", 【データ】蓄積用!E$2:E$10000, "&gt;=1500")&gt;0, "〇", IF(COUNTIFS(【データ】蓄積用!A$2:A$10000, S$5, 【データ】蓄積用!C$2:C$10000, $A166, 【データ】蓄積用!Q$2:Q$10000, 1, 【データ】蓄積用!AC$2:AC$10000, "&gt;=4.0")&gt;0, "〇", "×")))</f>
        <v/>
      </c>
      <c r="T166" t="str">
        <f>IF(OR($A166="", T$5=""), "", IF(COUNTIFS(【データ】蓄積用!A$2:A$10000, T$5, 【データ】蓄積用!C$2:C$10000, $A166, 【データ】蓄積用!D$2:D$10000, "&gt;=3000", 【データ】蓄積用!E$2:E$10000, "&gt;=1500")&gt;0, "〇", IF(COUNTIFS(【データ】蓄積用!A$2:A$10000, T$5, 【データ】蓄積用!C$2:C$10000, $A166, 【データ】蓄積用!Q$2:Q$10000, 1, 【データ】蓄積用!AC$2:AC$10000, "&gt;=4.0")&gt;0, "〇", "×")))</f>
        <v/>
      </c>
      <c r="U166" t="str">
        <f>IF(OR($A166="", U$5=""), "", IF(COUNTIFS(【データ】蓄積用!A$2:A$10000, U$5, 【データ】蓄積用!C$2:C$10000, $A166, 【データ】蓄積用!D$2:D$10000, "&gt;=3000", 【データ】蓄積用!E$2:E$10000, "&gt;=1500")&gt;0, "〇", IF(COUNTIFS(【データ】蓄積用!A$2:A$10000, U$5, 【データ】蓄積用!C$2:C$10000, $A166, 【データ】蓄積用!Q$2:Q$10000, 1, 【データ】蓄積用!AC$2:AC$10000, "&gt;=4.0")&gt;0, "〇", "×")))</f>
        <v/>
      </c>
      <c r="V166" t="str">
        <f>IF(OR($A166="", V$5=""), "", IF(COUNTIFS(【データ】蓄積用!A$2:A$10000, V$5, 【データ】蓄積用!C$2:C$10000, $A166, 【データ】蓄積用!D$2:D$10000, "&gt;=3000", 【データ】蓄積用!E$2:E$10000, "&gt;=1500")&gt;0, "〇", IF(COUNTIFS(【データ】蓄積用!A$2:A$10000, V$5, 【データ】蓄積用!C$2:C$10000, $A166, 【データ】蓄積用!Q$2:Q$10000, 1, 【データ】蓄積用!AC$2:AC$10000, "&gt;=4.0")&gt;0, "〇", "×")))</f>
        <v/>
      </c>
      <c r="W166" t="str">
        <f>IF(OR($A166="", W$5=""), "", IF(COUNTIFS(【データ】蓄積用!A$2:A$10000, W$5, 【データ】蓄積用!C$2:C$10000, $A166, 【データ】蓄積用!D$2:D$10000, "&gt;=3000", 【データ】蓄積用!E$2:E$10000, "&gt;=1500")&gt;0, "〇", IF(COUNTIFS(【データ】蓄積用!A$2:A$10000, W$5, 【データ】蓄積用!C$2:C$10000, $A166, 【データ】蓄積用!Q$2:Q$10000, 1, 【データ】蓄積用!AC$2:AC$10000, "&gt;=4.0")&gt;0, "〇", "×")))</f>
        <v/>
      </c>
      <c r="X166" t="str">
        <f>IF(OR($A166="", X$5=""), "", IF(COUNTIFS(【データ】蓄積用!A$2:A$10000, X$5, 【データ】蓄積用!C$2:C$10000, $A166, 【データ】蓄積用!D$2:D$10000, "&gt;=3000", 【データ】蓄積用!E$2:E$10000, "&gt;=1500")&gt;0, "〇", IF(COUNTIFS(【データ】蓄積用!A$2:A$10000, X$5, 【データ】蓄積用!C$2:C$10000, $A166, 【データ】蓄積用!Q$2:Q$10000, 1, 【データ】蓄積用!AC$2:AC$10000, "&gt;=4.0")&gt;0, "〇", "×")))</f>
        <v/>
      </c>
      <c r="Y166" t="str">
        <f>IF(OR($A166="", Y$5=""), "", IF(COUNTIFS(【データ】蓄積用!A$2:A$10000, Y$5, 【データ】蓄積用!C$2:C$10000, $A166, 【データ】蓄積用!D$2:D$10000, "&gt;=3000", 【データ】蓄積用!E$2:E$10000, "&gt;=1500")&gt;0, "〇", IF(COUNTIFS(【データ】蓄積用!A$2:A$10000, Y$5, 【データ】蓄積用!C$2:C$10000, $A166, 【データ】蓄積用!Q$2:Q$10000, 1, 【データ】蓄積用!AC$2:AC$10000, "&gt;=4.0")&gt;0, "〇", "×")))</f>
        <v/>
      </c>
      <c r="Z166" t="str">
        <f>IF(OR($A166="", Z$5=""), "", IF(COUNTIFS(【データ】蓄積用!A$2:A$10000, Z$5, 【データ】蓄積用!C$2:C$10000, $A166, 【データ】蓄積用!D$2:D$10000, "&gt;=3000", 【データ】蓄積用!E$2:E$10000, "&gt;=1500")&gt;0, "〇", IF(COUNTIFS(【データ】蓄積用!A$2:A$10000, Z$5, 【データ】蓄積用!C$2:C$10000, $A166, 【データ】蓄積用!Q$2:Q$10000, 1, 【データ】蓄積用!AC$2:AC$10000, "&gt;=4.0")&gt;0, "〇", "×")))</f>
        <v/>
      </c>
      <c r="AA166" t="str">
        <f>IF(OR($A166="", AA$5=""), "", IF(COUNTIFS(【データ】蓄積用!A$2:A$10000, AA$5, 【データ】蓄積用!C$2:C$10000, $A166, 【データ】蓄積用!D$2:D$10000, "&gt;=3000", 【データ】蓄積用!E$2:E$10000, "&gt;=1500")&gt;0, "〇", IF(COUNTIFS(【データ】蓄積用!A$2:A$10000, AA$5, 【データ】蓄積用!C$2:C$10000, $A166, 【データ】蓄積用!Q$2:Q$10000, 1, 【データ】蓄積用!AC$2:AC$10000, "&gt;=4.0")&gt;0, "〇", "×")))</f>
        <v/>
      </c>
      <c r="AB166" t="str">
        <f>IF(OR($A166="", AB$5=""), "", IF(COUNTIFS(【データ】蓄積用!A$2:A$10000, AB$5, 【データ】蓄積用!C$2:C$10000, $A166, 【データ】蓄積用!D$2:D$10000, "&gt;=3000", 【データ】蓄積用!E$2:E$10000, "&gt;=1500")&gt;0, "〇", IF(COUNTIFS(【データ】蓄積用!A$2:A$10000, AB$5, 【データ】蓄積用!C$2:C$10000, $A166, 【データ】蓄積用!Q$2:Q$10000, 1, 【データ】蓄積用!AC$2:AC$10000, "&gt;=4.0")&gt;0, "〇", "×")))</f>
        <v/>
      </c>
      <c r="AC166" t="str">
        <f>IF(OR($A166="", AC$5=""), "", IF(COUNTIFS(【データ】蓄積用!A$2:A$10000, AC$5, 【データ】蓄積用!C$2:C$10000, $A166, 【データ】蓄積用!D$2:D$10000, "&gt;=3000", 【データ】蓄積用!E$2:E$10000, "&gt;=1500")&gt;0, "〇", IF(COUNTIFS(【データ】蓄積用!A$2:A$10000, AC$5, 【データ】蓄積用!C$2:C$10000, $A166, 【データ】蓄積用!Q$2:Q$10000, 1, 【データ】蓄積用!AC$2:AC$10000, "&gt;=4.0")&gt;0, "〇", "×")))</f>
        <v/>
      </c>
      <c r="AD166" t="str">
        <f>IF(OR($A166="", AD$5=""), "", IF(COUNTIFS(【データ】蓄積用!A$2:A$10000, AD$5, 【データ】蓄積用!C$2:C$10000, $A166, 【データ】蓄積用!D$2:D$10000, "&gt;=3000", 【データ】蓄積用!E$2:E$10000, "&gt;=1500")&gt;0, "〇", IF(COUNTIFS(【データ】蓄積用!A$2:A$10000, AD$5, 【データ】蓄積用!C$2:C$10000, $A166, 【データ】蓄積用!Q$2:Q$10000, 1, 【データ】蓄積用!AC$2:AC$10000, "&gt;=4.0")&gt;0, "〇", "×")))</f>
        <v/>
      </c>
      <c r="AE166" t="str">
        <f>IF(OR($A166="", AE$5=""), "", IF(COUNTIFS(【データ】蓄積用!A$2:A$10000, AE$5, 【データ】蓄積用!C$2:C$10000, $A166, 【データ】蓄積用!D$2:D$10000, "&gt;=3000", 【データ】蓄積用!E$2:E$10000, "&gt;=1500")&gt;0, "〇", IF(COUNTIFS(【データ】蓄積用!A$2:A$10000, AE$5, 【データ】蓄積用!C$2:C$10000, $A166, 【データ】蓄積用!Q$2:Q$10000, 1, 【データ】蓄積用!AC$2:AC$10000, "&gt;=4.0")&gt;0, "〇", "×")))</f>
        <v/>
      </c>
      <c r="AF166" t="str">
        <f>IF(OR($A166="", AF$5=""), "", IF(COUNTIFS(【データ】蓄積用!A$2:A$10000, AF$5, 【データ】蓄積用!C$2:C$10000, $A166, 【データ】蓄積用!D$2:D$10000, "&gt;=3000", 【データ】蓄積用!E$2:E$10000, "&gt;=1500")&gt;0, "〇", IF(COUNTIFS(【データ】蓄積用!A$2:A$10000, AF$5, 【データ】蓄積用!C$2:C$10000, $A166, 【データ】蓄積用!Q$2:Q$10000, 1, 【データ】蓄積用!AC$2:AC$10000, "&gt;=4.0")&gt;0, "〇", "×")))</f>
        <v/>
      </c>
      <c r="AG166" t="str">
        <f>IF(OR($A166="", AG$5=""), "", IF(COUNTIFS(【データ】蓄積用!A$2:A$10000, AG$5, 【データ】蓄積用!C$2:C$10000, $A166, 【データ】蓄積用!D$2:D$10000, "&gt;=3000", 【データ】蓄積用!E$2:E$10000, "&gt;=1500")&gt;0, "〇", IF(COUNTIFS(【データ】蓄積用!A$2:A$10000, AG$5, 【データ】蓄積用!C$2:C$10000, $A166, 【データ】蓄積用!Q$2:Q$10000, 1, 【データ】蓄積用!AC$2:AC$10000, "&gt;=4.0")&gt;0, "〇", "×")))</f>
        <v/>
      </c>
      <c r="AH166" t="str">
        <f>IF(OR($A166="", AH$5=""), "", IF(COUNTIFS(【データ】蓄積用!A$2:A$10000, AH$5, 【データ】蓄積用!C$2:C$10000, $A166, 【データ】蓄積用!D$2:D$10000, "&gt;=3000", 【データ】蓄積用!E$2:E$10000, "&gt;=1500")&gt;0, "〇", IF(COUNTIFS(【データ】蓄積用!A$2:A$10000, AH$5, 【データ】蓄積用!C$2:C$10000, $A166, 【データ】蓄積用!Q$2:Q$10000, 1, 【データ】蓄積用!AC$2:AC$10000, "&gt;=4.0")&gt;0, "〇", "×")))</f>
        <v/>
      </c>
      <c r="AI166" t="str">
        <f>IF(OR($A166="", AI$5=""), "", IF(COUNTIFS(【データ】蓄積用!A$2:A$10000, AI$5, 【データ】蓄積用!C$2:C$10000, $A166, 【データ】蓄積用!D$2:D$10000, "&gt;=3000", 【データ】蓄積用!E$2:E$10000, "&gt;=1500")&gt;0, "〇", IF(COUNTIFS(【データ】蓄積用!A$2:A$10000, AI$5, 【データ】蓄積用!C$2:C$10000, $A166, 【データ】蓄積用!Q$2:Q$10000, 1, 【データ】蓄積用!AC$2:AC$10000, "&gt;=4.0")&gt;0, "〇", "×")))</f>
        <v/>
      </c>
      <c r="AJ166" t="str">
        <f>IF(OR($A166="", AJ$5=""), "", IF(COUNTIFS(【データ】蓄積用!A$2:A$10000, AJ$5, 【データ】蓄積用!C$2:C$10000, $A166, 【データ】蓄積用!D$2:D$10000, "&gt;=3000", 【データ】蓄積用!E$2:E$10000, "&gt;=1500")&gt;0, "〇", IF(COUNTIFS(【データ】蓄積用!A$2:A$10000, AJ$5, 【データ】蓄積用!C$2:C$10000, $A166, 【データ】蓄積用!Q$2:Q$10000, 1, 【データ】蓄積用!AC$2:AC$10000, "&gt;=4.0")&gt;0, "〇", "×")))</f>
        <v/>
      </c>
      <c r="AK166" t="str">
        <f>IF(OR($A166="", AK$5=""), "", IF(COUNTIFS(【データ】蓄積用!A$2:A$10000, AK$5, 【データ】蓄積用!C$2:C$10000, $A166, 【データ】蓄積用!D$2:D$10000, "&gt;=3000", 【データ】蓄積用!E$2:E$10000, "&gt;=1500")&gt;0, "〇", IF(COUNTIFS(【データ】蓄積用!A$2:A$10000, AK$5, 【データ】蓄積用!C$2:C$10000, $A166, 【データ】蓄積用!Q$2:Q$10000, 1, 【データ】蓄積用!AC$2:AC$10000, "&gt;=4.0")&gt;0, "〇", "×")))</f>
        <v/>
      </c>
      <c r="AL166" t="str">
        <f>IF(OR($A166="", AL$5=""), "", IF(COUNTIFS(【データ】蓄積用!A$2:A$10000, AL$5, 【データ】蓄積用!C$2:C$10000, $A166, 【データ】蓄積用!D$2:D$10000, "&gt;=3000", 【データ】蓄積用!E$2:E$10000, "&gt;=1500")&gt;0, "〇", IF(COUNTIFS(【データ】蓄積用!A$2:A$10000, AL$5, 【データ】蓄積用!C$2:C$10000, $A166, 【データ】蓄積用!Q$2:Q$10000, 1, 【データ】蓄積用!AC$2:AC$10000, "&gt;=4.0")&gt;0, "〇", "×")))</f>
        <v/>
      </c>
      <c r="AM166" t="str">
        <f>IF(OR($A166="", AM$5=""), "", IF(COUNTIFS(【データ】蓄積用!A$2:A$10000, AM$5, 【データ】蓄積用!C$2:C$10000, $A166, 【データ】蓄積用!D$2:D$10000, "&gt;=3000", 【データ】蓄積用!E$2:E$10000, "&gt;=1500")&gt;0, "〇", IF(COUNTIFS(【データ】蓄積用!A$2:A$10000, AM$5, 【データ】蓄積用!C$2:C$10000, $A166, 【データ】蓄積用!Q$2:Q$10000, 1, 【データ】蓄積用!AC$2:AC$10000, "&gt;=4.0")&gt;0, "〇", "×")))</f>
        <v/>
      </c>
      <c r="AN166" t="str">
        <f>IF(OR($A166="", AN$5=""), "", IF(COUNTIFS(【データ】蓄積用!A$2:A$10000, AN$5, 【データ】蓄積用!C$2:C$10000, $A166, 【データ】蓄積用!D$2:D$10000, "&gt;=3000", 【データ】蓄積用!E$2:E$10000, "&gt;=1500")&gt;0, "〇", IF(COUNTIFS(【データ】蓄積用!A$2:A$10000, AN$5, 【データ】蓄積用!C$2:C$10000, $A166, 【データ】蓄積用!Q$2:Q$10000, 1, 【データ】蓄積用!AC$2:AC$10000, "&gt;=4.0")&gt;0, "〇", "×")))</f>
        <v/>
      </c>
      <c r="AO166" t="str">
        <f>IF(OR($A166="", AO$5=""), "", IF(COUNTIFS(【データ】蓄積用!A$2:A$10000, AO$5, 【データ】蓄積用!C$2:C$10000, $A166, 【データ】蓄積用!D$2:D$10000, "&gt;=3000", 【データ】蓄積用!E$2:E$10000, "&gt;=1500")&gt;0, "〇", IF(COUNTIFS(【データ】蓄積用!A$2:A$10000, AO$5, 【データ】蓄積用!C$2:C$10000, $A166, 【データ】蓄積用!Q$2:Q$10000, 1, 【データ】蓄積用!AC$2:AC$10000, "&gt;=4.0")&gt;0, "〇", "×")))</f>
        <v/>
      </c>
      <c r="AP166" t="str">
        <f>IF(OR($A166="", AP$5=""), "", IF(COUNTIFS(【データ】蓄積用!A$2:A$10000, AP$5, 【データ】蓄積用!C$2:C$10000, $A166, 【データ】蓄積用!D$2:D$10000, "&gt;=3000", 【データ】蓄積用!E$2:E$10000, "&gt;=1500")&gt;0, "〇", IF(COUNTIFS(【データ】蓄積用!A$2:A$10000, AP$5, 【データ】蓄積用!C$2:C$10000, $A166, 【データ】蓄積用!Q$2:Q$10000, 1, 【データ】蓄積用!AC$2:AC$10000, "&gt;=4.0")&gt;0, "〇", "×")))</f>
        <v/>
      </c>
      <c r="AQ166" t="str">
        <f>IF(OR($A166="", AQ$5=""), "", IF(COUNTIFS(【データ】蓄積用!A$2:A$10000, AQ$5, 【データ】蓄積用!C$2:C$10000, $A166, 【データ】蓄積用!D$2:D$10000, "&gt;=3000", 【データ】蓄積用!E$2:E$10000, "&gt;=1500")&gt;0, "〇", IF(COUNTIFS(【データ】蓄積用!A$2:A$10000, AQ$5, 【データ】蓄積用!C$2:C$10000, $A166, 【データ】蓄積用!Q$2:Q$10000, 1, 【データ】蓄積用!AC$2:AC$10000, "&gt;=4.0")&gt;0, "〇", "×")))</f>
        <v/>
      </c>
      <c r="AR166" t="str">
        <f>IF(OR($A166="", AR$5=""), "", IF(COUNTIFS(【データ】蓄積用!A$2:A$10000, AR$5, 【データ】蓄積用!C$2:C$10000, $A166, 【データ】蓄積用!D$2:D$10000, "&gt;=3000", 【データ】蓄積用!E$2:E$10000, "&gt;=1500")&gt;0, "〇", IF(COUNTIFS(【データ】蓄積用!A$2:A$10000, AR$5, 【データ】蓄積用!C$2:C$10000, $A166, 【データ】蓄積用!Q$2:Q$10000, 1, 【データ】蓄積用!AC$2:AC$10000, "&gt;=4.0")&gt;0, "〇", "×")))</f>
        <v/>
      </c>
      <c r="AS166" t="str">
        <f>IF(OR($A166="", AS$5=""), "", IF(COUNTIFS(【データ】蓄積用!A$2:A$10000, AS$5, 【データ】蓄積用!C$2:C$10000, $A166, 【データ】蓄積用!D$2:D$10000, "&gt;=3000", 【データ】蓄積用!E$2:E$10000, "&gt;=1500")&gt;0, "〇", IF(COUNTIFS(【データ】蓄積用!A$2:A$10000, AS$5, 【データ】蓄積用!C$2:C$10000, $A166, 【データ】蓄積用!Q$2:Q$10000, 1, 【データ】蓄積用!AC$2:AC$10000, "&gt;=4.0")&gt;0, "〇", "×")))</f>
        <v/>
      </c>
      <c r="AT166" t="str">
        <f>IF(OR($A166="", AT$5=""), "", IF(COUNTIFS(【データ】蓄積用!A$2:A$10000, AT$5, 【データ】蓄積用!C$2:C$10000, $A166, 【データ】蓄積用!D$2:D$10000, "&gt;=3000", 【データ】蓄積用!E$2:E$10000, "&gt;=1500")&gt;0, "〇", IF(COUNTIFS(【データ】蓄積用!A$2:A$10000, AT$5, 【データ】蓄積用!C$2:C$10000, $A166, 【データ】蓄積用!Q$2:Q$10000, 1, 【データ】蓄積用!AC$2:AC$10000, "&gt;=4.0")&gt;0, "〇", "×")))</f>
        <v/>
      </c>
      <c r="AU166" t="str">
        <f>IF(OR($A166="", AU$5=""), "", IF(COUNTIFS(【データ】蓄積用!A$2:A$10000, AU$5, 【データ】蓄積用!C$2:C$10000, $A166, 【データ】蓄積用!D$2:D$10000, "&gt;=3000", 【データ】蓄積用!E$2:E$10000, "&gt;=1500")&gt;0, "〇", IF(COUNTIFS(【データ】蓄積用!A$2:A$10000, AU$5, 【データ】蓄積用!C$2:C$10000, $A166, 【データ】蓄積用!Q$2:Q$10000, 1, 【データ】蓄積用!AC$2:AC$10000, "&gt;=4.0")&gt;0, "〇", "×")))</f>
        <v/>
      </c>
      <c r="AV166" t="str">
        <f>IF(OR($A166="", AV$5=""), "", IF(COUNTIFS(【データ】蓄積用!A$2:A$10000, AV$5, 【データ】蓄積用!C$2:C$10000, $A166, 【データ】蓄積用!D$2:D$10000, "&gt;=3000", 【データ】蓄積用!E$2:E$10000, "&gt;=1500")&gt;0, "〇", IF(COUNTIFS(【データ】蓄積用!A$2:A$10000, AV$5, 【データ】蓄積用!C$2:C$10000, $A166, 【データ】蓄積用!Q$2:Q$10000, 1, 【データ】蓄積用!AC$2:AC$10000, "&gt;=4.0")&gt;0, "〇", "×")))</f>
        <v/>
      </c>
      <c r="AW166" t="str">
        <f>IF(OR($A166="", AW$5=""), "", IF(COUNTIFS(【データ】蓄積用!A$2:A$10000, AW$5, 【データ】蓄積用!C$2:C$10000, $A166, 【データ】蓄積用!D$2:D$10000, "&gt;=3000", 【データ】蓄積用!E$2:E$10000, "&gt;=1500")&gt;0, "〇", IF(COUNTIFS(【データ】蓄積用!A$2:A$10000, AW$5, 【データ】蓄積用!C$2:C$10000, $A166, 【データ】蓄積用!Q$2:Q$10000, 1, 【データ】蓄積用!AC$2:AC$10000, "&gt;=4.0")&gt;0, "〇", "×")))</f>
        <v/>
      </c>
      <c r="AX166" t="str">
        <f>IF(OR($A166="", AX$5=""), "", IF(COUNTIFS(【データ】蓄積用!A$2:A$10000, AX$5, 【データ】蓄積用!C$2:C$10000, $A166, 【データ】蓄積用!D$2:D$10000, "&gt;=3000", 【データ】蓄積用!E$2:E$10000, "&gt;=1500")&gt;0, "〇", IF(COUNTIFS(【データ】蓄積用!A$2:A$10000, AX$5, 【データ】蓄積用!C$2:C$10000, $A166, 【データ】蓄積用!Q$2:Q$10000, 1, 【データ】蓄積用!AC$2:AC$10000, "&gt;=4.0")&gt;0, "〇", "×")))</f>
        <v/>
      </c>
      <c r="AY166" t="str">
        <f>IF(OR($A166="", AY$5=""), "", IF(COUNTIFS(【データ】蓄積用!A$2:A$10000, AY$5, 【データ】蓄積用!C$2:C$10000, $A166, 【データ】蓄積用!D$2:D$10000, "&gt;=3000", 【データ】蓄積用!E$2:E$10000, "&gt;=1500")&gt;0, "〇", IF(COUNTIFS(【データ】蓄積用!A$2:A$10000, AY$5, 【データ】蓄積用!C$2:C$10000, $A166, 【データ】蓄積用!Q$2:Q$10000, 1, 【データ】蓄積用!AC$2:AC$10000, "&gt;=4.0")&gt;0, "〇", "×")))</f>
        <v/>
      </c>
    </row>
    <row r="167" spans="2:51">
      <c r="B167" t="str">
        <f>IF(OR($A167="", B$5=""), "", IF(COUNTIFS(【データ】蓄積用!A$2:A$10000, B$5, 【データ】蓄積用!C$2:C$10000, $A167, 【データ】蓄積用!D$2:D$10000, "&gt;=3000", 【データ】蓄積用!E$2:E$10000, "&gt;=1500")&gt;0, "〇", IF(COUNTIFS(【データ】蓄積用!A$2:A$10000, B$5, 【データ】蓄積用!C$2:C$10000, $A167, 【データ】蓄積用!Q$2:Q$10000, 1, 【データ】蓄積用!AC$2:AC$10000, "&gt;=4.0")&gt;0, "〇", "×")))</f>
        <v/>
      </c>
      <c r="C167" t="str">
        <f>IF(OR($A167="", C$5=""), "", IF(COUNTIFS(【データ】蓄積用!A$2:A$10000, C$5, 【データ】蓄積用!C$2:C$10000, $A167, 【データ】蓄積用!D$2:D$10000, "&gt;=3000", 【データ】蓄積用!E$2:E$10000, "&gt;=1500")&gt;0, "〇", IF(COUNTIFS(【データ】蓄積用!A$2:A$10000, C$5, 【データ】蓄積用!C$2:C$10000, $A167, 【データ】蓄積用!Q$2:Q$10000, 1, 【データ】蓄積用!AC$2:AC$10000, "&gt;=4.0")&gt;0, "〇", "×")))</f>
        <v/>
      </c>
      <c r="D167" t="str">
        <f>IF(OR($A167="", D$5=""), "", IF(COUNTIFS(【データ】蓄積用!A$2:A$10000, D$5, 【データ】蓄積用!C$2:C$10000, $A167, 【データ】蓄積用!D$2:D$10000, "&gt;=3000", 【データ】蓄積用!E$2:E$10000, "&gt;=1500")&gt;0, "〇", IF(COUNTIFS(【データ】蓄積用!A$2:A$10000, D$5, 【データ】蓄積用!C$2:C$10000, $A167, 【データ】蓄積用!Q$2:Q$10000, 1, 【データ】蓄積用!AC$2:AC$10000, "&gt;=4.0")&gt;0, "〇", "×")))</f>
        <v/>
      </c>
      <c r="E167" t="str">
        <f>IF(OR($A167="", E$5=""), "", IF(COUNTIFS(【データ】蓄積用!A$2:A$10000, E$5, 【データ】蓄積用!C$2:C$10000, $A167, 【データ】蓄積用!D$2:D$10000, "&gt;=3000", 【データ】蓄積用!E$2:E$10000, "&gt;=1500")&gt;0, "〇", IF(COUNTIFS(【データ】蓄積用!A$2:A$10000, E$5, 【データ】蓄積用!C$2:C$10000, $A167, 【データ】蓄積用!Q$2:Q$10000, 1, 【データ】蓄積用!AC$2:AC$10000, "&gt;=4.0")&gt;0, "〇", "×")))</f>
        <v/>
      </c>
      <c r="F167" t="str">
        <f>IF(OR($A167="", F$5=""), "", IF(COUNTIFS(【データ】蓄積用!A$2:A$10000, F$5, 【データ】蓄積用!C$2:C$10000, $A167, 【データ】蓄積用!D$2:D$10000, "&gt;=3000", 【データ】蓄積用!E$2:E$10000, "&gt;=1500")&gt;0, "〇", IF(COUNTIFS(【データ】蓄積用!A$2:A$10000, F$5, 【データ】蓄積用!C$2:C$10000, $A167, 【データ】蓄積用!Q$2:Q$10000, 1, 【データ】蓄積用!AC$2:AC$10000, "&gt;=4.0")&gt;0, "〇", "×")))</f>
        <v/>
      </c>
      <c r="G167" t="str">
        <f>IF(OR($A167="", G$5=""), "", IF(COUNTIFS(【データ】蓄積用!A$2:A$10000, G$5, 【データ】蓄積用!C$2:C$10000, $A167, 【データ】蓄積用!D$2:D$10000, "&gt;=3000", 【データ】蓄積用!E$2:E$10000, "&gt;=1500")&gt;0, "〇", IF(COUNTIFS(【データ】蓄積用!A$2:A$10000, G$5, 【データ】蓄積用!C$2:C$10000, $A167, 【データ】蓄積用!Q$2:Q$10000, 1, 【データ】蓄積用!AC$2:AC$10000, "&gt;=4.0")&gt;0, "〇", "×")))</f>
        <v/>
      </c>
      <c r="H167" t="str">
        <f>IF(OR($A167="", H$5=""), "", IF(COUNTIFS(【データ】蓄積用!A$2:A$10000, H$5, 【データ】蓄積用!C$2:C$10000, $A167, 【データ】蓄積用!D$2:D$10000, "&gt;=3000", 【データ】蓄積用!E$2:E$10000, "&gt;=1500")&gt;0, "〇", IF(COUNTIFS(【データ】蓄積用!A$2:A$10000, H$5, 【データ】蓄積用!C$2:C$10000, $A167, 【データ】蓄積用!Q$2:Q$10000, 1, 【データ】蓄積用!AC$2:AC$10000, "&gt;=4.0")&gt;0, "〇", "×")))</f>
        <v/>
      </c>
      <c r="I167" t="str">
        <f>IF(OR($A167="", I$5=""), "", IF(COUNTIFS(【データ】蓄積用!A$2:A$10000, I$5, 【データ】蓄積用!C$2:C$10000, $A167, 【データ】蓄積用!D$2:D$10000, "&gt;=3000", 【データ】蓄積用!E$2:E$10000, "&gt;=1500")&gt;0, "〇", IF(COUNTIFS(【データ】蓄積用!A$2:A$10000, I$5, 【データ】蓄積用!C$2:C$10000, $A167, 【データ】蓄積用!Q$2:Q$10000, 1, 【データ】蓄積用!AC$2:AC$10000, "&gt;=4.0")&gt;0, "〇", "×")))</f>
        <v/>
      </c>
      <c r="J167" t="str">
        <f>IF(OR($A167="", J$5=""), "", IF(COUNTIFS(【データ】蓄積用!A$2:A$10000, J$5, 【データ】蓄積用!C$2:C$10000, $A167, 【データ】蓄積用!D$2:D$10000, "&gt;=3000", 【データ】蓄積用!E$2:E$10000, "&gt;=1500")&gt;0, "〇", IF(COUNTIFS(【データ】蓄積用!A$2:A$10000, J$5, 【データ】蓄積用!C$2:C$10000, $A167, 【データ】蓄積用!Q$2:Q$10000, 1, 【データ】蓄積用!AC$2:AC$10000, "&gt;=4.0")&gt;0, "〇", "×")))</f>
        <v/>
      </c>
      <c r="K167" t="str">
        <f>IF(OR($A167="", K$5=""), "", IF(COUNTIFS(【データ】蓄積用!A$2:A$10000, K$5, 【データ】蓄積用!C$2:C$10000, $A167, 【データ】蓄積用!D$2:D$10000, "&gt;=3000", 【データ】蓄積用!E$2:E$10000, "&gt;=1500")&gt;0, "〇", IF(COUNTIFS(【データ】蓄積用!A$2:A$10000, K$5, 【データ】蓄積用!C$2:C$10000, $A167, 【データ】蓄積用!Q$2:Q$10000, 1, 【データ】蓄積用!AC$2:AC$10000, "&gt;=4.0")&gt;0, "〇", "×")))</f>
        <v/>
      </c>
      <c r="L167" t="str">
        <f>IF(OR($A167="", L$5=""), "", IF(COUNTIFS(【データ】蓄積用!A$2:A$10000, L$5, 【データ】蓄積用!C$2:C$10000, $A167, 【データ】蓄積用!D$2:D$10000, "&gt;=3000", 【データ】蓄積用!E$2:E$10000, "&gt;=1500")&gt;0, "〇", IF(COUNTIFS(【データ】蓄積用!A$2:A$10000, L$5, 【データ】蓄積用!C$2:C$10000, $A167, 【データ】蓄積用!Q$2:Q$10000, 1, 【データ】蓄積用!AC$2:AC$10000, "&gt;=4.0")&gt;0, "〇", "×")))</f>
        <v/>
      </c>
      <c r="M167" t="str">
        <f>IF(OR($A167="", M$5=""), "", IF(COUNTIFS(【データ】蓄積用!A$2:A$10000, M$5, 【データ】蓄積用!C$2:C$10000, $A167, 【データ】蓄積用!D$2:D$10000, "&gt;=3000", 【データ】蓄積用!E$2:E$10000, "&gt;=1500")&gt;0, "〇", IF(COUNTIFS(【データ】蓄積用!A$2:A$10000, M$5, 【データ】蓄積用!C$2:C$10000, $A167, 【データ】蓄積用!Q$2:Q$10000, 1, 【データ】蓄積用!AC$2:AC$10000, "&gt;=4.0")&gt;0, "〇", "×")))</f>
        <v/>
      </c>
      <c r="N167" t="str">
        <f>IF(OR($A167="", N$5=""), "", IF(COUNTIFS(【データ】蓄積用!A$2:A$10000, N$5, 【データ】蓄積用!C$2:C$10000, $A167, 【データ】蓄積用!D$2:D$10000, "&gt;=3000", 【データ】蓄積用!E$2:E$10000, "&gt;=1500")&gt;0, "〇", IF(COUNTIFS(【データ】蓄積用!A$2:A$10000, N$5, 【データ】蓄積用!C$2:C$10000, $A167, 【データ】蓄積用!Q$2:Q$10000, 1, 【データ】蓄積用!AC$2:AC$10000, "&gt;=4.0")&gt;0, "〇", "×")))</f>
        <v/>
      </c>
      <c r="O167" t="str">
        <f>IF(OR($A167="", O$5=""), "", IF(COUNTIFS(【データ】蓄積用!A$2:A$10000, O$5, 【データ】蓄積用!C$2:C$10000, $A167, 【データ】蓄積用!D$2:D$10000, "&gt;=3000", 【データ】蓄積用!E$2:E$10000, "&gt;=1500")&gt;0, "〇", IF(COUNTIFS(【データ】蓄積用!A$2:A$10000, O$5, 【データ】蓄積用!C$2:C$10000, $A167, 【データ】蓄積用!Q$2:Q$10000, 1, 【データ】蓄積用!AC$2:AC$10000, "&gt;=4.0")&gt;0, "〇", "×")))</f>
        <v/>
      </c>
      <c r="P167" t="str">
        <f>IF(OR($A167="", P$5=""), "", IF(COUNTIFS(【データ】蓄積用!A$2:A$10000, P$5, 【データ】蓄積用!C$2:C$10000, $A167, 【データ】蓄積用!D$2:D$10000, "&gt;=3000", 【データ】蓄積用!E$2:E$10000, "&gt;=1500")&gt;0, "〇", IF(COUNTIFS(【データ】蓄積用!A$2:A$10000, P$5, 【データ】蓄積用!C$2:C$10000, $A167, 【データ】蓄積用!Q$2:Q$10000, 1, 【データ】蓄積用!AC$2:AC$10000, "&gt;=4.0")&gt;0, "〇", "×")))</f>
        <v/>
      </c>
      <c r="Q167" t="str">
        <f>IF(OR($A167="", Q$5=""), "", IF(COUNTIFS(【データ】蓄積用!A$2:A$10000, Q$5, 【データ】蓄積用!C$2:C$10000, $A167, 【データ】蓄積用!D$2:D$10000, "&gt;=3000", 【データ】蓄積用!E$2:E$10000, "&gt;=1500")&gt;0, "〇", IF(COUNTIFS(【データ】蓄積用!A$2:A$10000, Q$5, 【データ】蓄積用!C$2:C$10000, $A167, 【データ】蓄積用!Q$2:Q$10000, 1, 【データ】蓄積用!AC$2:AC$10000, "&gt;=4.0")&gt;0, "〇", "×")))</f>
        <v/>
      </c>
      <c r="R167" t="str">
        <f>IF(OR($A167="", R$5=""), "", IF(COUNTIFS(【データ】蓄積用!A$2:A$10000, R$5, 【データ】蓄積用!C$2:C$10000, $A167, 【データ】蓄積用!D$2:D$10000, "&gt;=3000", 【データ】蓄積用!E$2:E$10000, "&gt;=1500")&gt;0, "〇", IF(COUNTIFS(【データ】蓄積用!A$2:A$10000, R$5, 【データ】蓄積用!C$2:C$10000, $A167, 【データ】蓄積用!Q$2:Q$10000, 1, 【データ】蓄積用!AC$2:AC$10000, "&gt;=4.0")&gt;0, "〇", "×")))</f>
        <v/>
      </c>
      <c r="S167" t="str">
        <f>IF(OR($A167="", S$5=""), "", IF(COUNTIFS(【データ】蓄積用!A$2:A$10000, S$5, 【データ】蓄積用!C$2:C$10000, $A167, 【データ】蓄積用!D$2:D$10000, "&gt;=3000", 【データ】蓄積用!E$2:E$10000, "&gt;=1500")&gt;0, "〇", IF(COUNTIFS(【データ】蓄積用!A$2:A$10000, S$5, 【データ】蓄積用!C$2:C$10000, $A167, 【データ】蓄積用!Q$2:Q$10000, 1, 【データ】蓄積用!AC$2:AC$10000, "&gt;=4.0")&gt;0, "〇", "×")))</f>
        <v/>
      </c>
      <c r="T167" t="str">
        <f>IF(OR($A167="", T$5=""), "", IF(COUNTIFS(【データ】蓄積用!A$2:A$10000, T$5, 【データ】蓄積用!C$2:C$10000, $A167, 【データ】蓄積用!D$2:D$10000, "&gt;=3000", 【データ】蓄積用!E$2:E$10000, "&gt;=1500")&gt;0, "〇", IF(COUNTIFS(【データ】蓄積用!A$2:A$10000, T$5, 【データ】蓄積用!C$2:C$10000, $A167, 【データ】蓄積用!Q$2:Q$10000, 1, 【データ】蓄積用!AC$2:AC$10000, "&gt;=4.0")&gt;0, "〇", "×")))</f>
        <v/>
      </c>
      <c r="U167" t="str">
        <f>IF(OR($A167="", U$5=""), "", IF(COUNTIFS(【データ】蓄積用!A$2:A$10000, U$5, 【データ】蓄積用!C$2:C$10000, $A167, 【データ】蓄積用!D$2:D$10000, "&gt;=3000", 【データ】蓄積用!E$2:E$10000, "&gt;=1500")&gt;0, "〇", IF(COUNTIFS(【データ】蓄積用!A$2:A$10000, U$5, 【データ】蓄積用!C$2:C$10000, $A167, 【データ】蓄積用!Q$2:Q$10000, 1, 【データ】蓄積用!AC$2:AC$10000, "&gt;=4.0")&gt;0, "〇", "×")))</f>
        <v/>
      </c>
      <c r="V167" t="str">
        <f>IF(OR($A167="", V$5=""), "", IF(COUNTIFS(【データ】蓄積用!A$2:A$10000, V$5, 【データ】蓄積用!C$2:C$10000, $A167, 【データ】蓄積用!D$2:D$10000, "&gt;=3000", 【データ】蓄積用!E$2:E$10000, "&gt;=1500")&gt;0, "〇", IF(COUNTIFS(【データ】蓄積用!A$2:A$10000, V$5, 【データ】蓄積用!C$2:C$10000, $A167, 【データ】蓄積用!Q$2:Q$10000, 1, 【データ】蓄積用!AC$2:AC$10000, "&gt;=4.0")&gt;0, "〇", "×")))</f>
        <v/>
      </c>
      <c r="W167" t="str">
        <f>IF(OR($A167="", W$5=""), "", IF(COUNTIFS(【データ】蓄積用!A$2:A$10000, W$5, 【データ】蓄積用!C$2:C$10000, $A167, 【データ】蓄積用!D$2:D$10000, "&gt;=3000", 【データ】蓄積用!E$2:E$10000, "&gt;=1500")&gt;0, "〇", IF(COUNTIFS(【データ】蓄積用!A$2:A$10000, W$5, 【データ】蓄積用!C$2:C$10000, $A167, 【データ】蓄積用!Q$2:Q$10000, 1, 【データ】蓄積用!AC$2:AC$10000, "&gt;=4.0")&gt;0, "〇", "×")))</f>
        <v/>
      </c>
      <c r="X167" t="str">
        <f>IF(OR($A167="", X$5=""), "", IF(COUNTIFS(【データ】蓄積用!A$2:A$10000, X$5, 【データ】蓄積用!C$2:C$10000, $A167, 【データ】蓄積用!D$2:D$10000, "&gt;=3000", 【データ】蓄積用!E$2:E$10000, "&gt;=1500")&gt;0, "〇", IF(COUNTIFS(【データ】蓄積用!A$2:A$10000, X$5, 【データ】蓄積用!C$2:C$10000, $A167, 【データ】蓄積用!Q$2:Q$10000, 1, 【データ】蓄積用!AC$2:AC$10000, "&gt;=4.0")&gt;0, "〇", "×")))</f>
        <v/>
      </c>
      <c r="Y167" t="str">
        <f>IF(OR($A167="", Y$5=""), "", IF(COUNTIFS(【データ】蓄積用!A$2:A$10000, Y$5, 【データ】蓄積用!C$2:C$10000, $A167, 【データ】蓄積用!D$2:D$10000, "&gt;=3000", 【データ】蓄積用!E$2:E$10000, "&gt;=1500")&gt;0, "〇", IF(COUNTIFS(【データ】蓄積用!A$2:A$10000, Y$5, 【データ】蓄積用!C$2:C$10000, $A167, 【データ】蓄積用!Q$2:Q$10000, 1, 【データ】蓄積用!AC$2:AC$10000, "&gt;=4.0")&gt;0, "〇", "×")))</f>
        <v/>
      </c>
      <c r="Z167" t="str">
        <f>IF(OR($A167="", Z$5=""), "", IF(COUNTIFS(【データ】蓄積用!A$2:A$10000, Z$5, 【データ】蓄積用!C$2:C$10000, $A167, 【データ】蓄積用!D$2:D$10000, "&gt;=3000", 【データ】蓄積用!E$2:E$10000, "&gt;=1500")&gt;0, "〇", IF(COUNTIFS(【データ】蓄積用!A$2:A$10000, Z$5, 【データ】蓄積用!C$2:C$10000, $A167, 【データ】蓄積用!Q$2:Q$10000, 1, 【データ】蓄積用!AC$2:AC$10000, "&gt;=4.0")&gt;0, "〇", "×")))</f>
        <v/>
      </c>
      <c r="AA167" t="str">
        <f>IF(OR($A167="", AA$5=""), "", IF(COUNTIFS(【データ】蓄積用!A$2:A$10000, AA$5, 【データ】蓄積用!C$2:C$10000, $A167, 【データ】蓄積用!D$2:D$10000, "&gt;=3000", 【データ】蓄積用!E$2:E$10000, "&gt;=1500")&gt;0, "〇", IF(COUNTIFS(【データ】蓄積用!A$2:A$10000, AA$5, 【データ】蓄積用!C$2:C$10000, $A167, 【データ】蓄積用!Q$2:Q$10000, 1, 【データ】蓄積用!AC$2:AC$10000, "&gt;=4.0")&gt;0, "〇", "×")))</f>
        <v/>
      </c>
      <c r="AB167" t="str">
        <f>IF(OR($A167="", AB$5=""), "", IF(COUNTIFS(【データ】蓄積用!A$2:A$10000, AB$5, 【データ】蓄積用!C$2:C$10000, $A167, 【データ】蓄積用!D$2:D$10000, "&gt;=3000", 【データ】蓄積用!E$2:E$10000, "&gt;=1500")&gt;0, "〇", IF(COUNTIFS(【データ】蓄積用!A$2:A$10000, AB$5, 【データ】蓄積用!C$2:C$10000, $A167, 【データ】蓄積用!Q$2:Q$10000, 1, 【データ】蓄積用!AC$2:AC$10000, "&gt;=4.0")&gt;0, "〇", "×")))</f>
        <v/>
      </c>
      <c r="AC167" t="str">
        <f>IF(OR($A167="", AC$5=""), "", IF(COUNTIFS(【データ】蓄積用!A$2:A$10000, AC$5, 【データ】蓄積用!C$2:C$10000, $A167, 【データ】蓄積用!D$2:D$10000, "&gt;=3000", 【データ】蓄積用!E$2:E$10000, "&gt;=1500")&gt;0, "〇", IF(COUNTIFS(【データ】蓄積用!A$2:A$10000, AC$5, 【データ】蓄積用!C$2:C$10000, $A167, 【データ】蓄積用!Q$2:Q$10000, 1, 【データ】蓄積用!AC$2:AC$10000, "&gt;=4.0")&gt;0, "〇", "×")))</f>
        <v/>
      </c>
      <c r="AD167" t="str">
        <f>IF(OR($A167="", AD$5=""), "", IF(COUNTIFS(【データ】蓄積用!A$2:A$10000, AD$5, 【データ】蓄積用!C$2:C$10000, $A167, 【データ】蓄積用!D$2:D$10000, "&gt;=3000", 【データ】蓄積用!E$2:E$10000, "&gt;=1500")&gt;0, "〇", IF(COUNTIFS(【データ】蓄積用!A$2:A$10000, AD$5, 【データ】蓄積用!C$2:C$10000, $A167, 【データ】蓄積用!Q$2:Q$10000, 1, 【データ】蓄積用!AC$2:AC$10000, "&gt;=4.0")&gt;0, "〇", "×")))</f>
        <v/>
      </c>
      <c r="AE167" t="str">
        <f>IF(OR($A167="", AE$5=""), "", IF(COUNTIFS(【データ】蓄積用!A$2:A$10000, AE$5, 【データ】蓄積用!C$2:C$10000, $A167, 【データ】蓄積用!D$2:D$10000, "&gt;=3000", 【データ】蓄積用!E$2:E$10000, "&gt;=1500")&gt;0, "〇", IF(COUNTIFS(【データ】蓄積用!A$2:A$10000, AE$5, 【データ】蓄積用!C$2:C$10000, $A167, 【データ】蓄積用!Q$2:Q$10000, 1, 【データ】蓄積用!AC$2:AC$10000, "&gt;=4.0")&gt;0, "〇", "×")))</f>
        <v/>
      </c>
      <c r="AF167" t="str">
        <f>IF(OR($A167="", AF$5=""), "", IF(COUNTIFS(【データ】蓄積用!A$2:A$10000, AF$5, 【データ】蓄積用!C$2:C$10000, $A167, 【データ】蓄積用!D$2:D$10000, "&gt;=3000", 【データ】蓄積用!E$2:E$10000, "&gt;=1500")&gt;0, "〇", IF(COUNTIFS(【データ】蓄積用!A$2:A$10000, AF$5, 【データ】蓄積用!C$2:C$10000, $A167, 【データ】蓄積用!Q$2:Q$10000, 1, 【データ】蓄積用!AC$2:AC$10000, "&gt;=4.0")&gt;0, "〇", "×")))</f>
        <v/>
      </c>
      <c r="AG167" t="str">
        <f>IF(OR($A167="", AG$5=""), "", IF(COUNTIFS(【データ】蓄積用!A$2:A$10000, AG$5, 【データ】蓄積用!C$2:C$10000, $A167, 【データ】蓄積用!D$2:D$10000, "&gt;=3000", 【データ】蓄積用!E$2:E$10000, "&gt;=1500")&gt;0, "〇", IF(COUNTIFS(【データ】蓄積用!A$2:A$10000, AG$5, 【データ】蓄積用!C$2:C$10000, $A167, 【データ】蓄積用!Q$2:Q$10000, 1, 【データ】蓄積用!AC$2:AC$10000, "&gt;=4.0")&gt;0, "〇", "×")))</f>
        <v/>
      </c>
      <c r="AH167" t="str">
        <f>IF(OR($A167="", AH$5=""), "", IF(COUNTIFS(【データ】蓄積用!A$2:A$10000, AH$5, 【データ】蓄積用!C$2:C$10000, $A167, 【データ】蓄積用!D$2:D$10000, "&gt;=3000", 【データ】蓄積用!E$2:E$10000, "&gt;=1500")&gt;0, "〇", IF(COUNTIFS(【データ】蓄積用!A$2:A$10000, AH$5, 【データ】蓄積用!C$2:C$10000, $A167, 【データ】蓄積用!Q$2:Q$10000, 1, 【データ】蓄積用!AC$2:AC$10000, "&gt;=4.0")&gt;0, "〇", "×")))</f>
        <v/>
      </c>
      <c r="AI167" t="str">
        <f>IF(OR($A167="", AI$5=""), "", IF(COUNTIFS(【データ】蓄積用!A$2:A$10000, AI$5, 【データ】蓄積用!C$2:C$10000, $A167, 【データ】蓄積用!D$2:D$10000, "&gt;=3000", 【データ】蓄積用!E$2:E$10000, "&gt;=1500")&gt;0, "〇", IF(COUNTIFS(【データ】蓄積用!A$2:A$10000, AI$5, 【データ】蓄積用!C$2:C$10000, $A167, 【データ】蓄積用!Q$2:Q$10000, 1, 【データ】蓄積用!AC$2:AC$10000, "&gt;=4.0")&gt;0, "〇", "×")))</f>
        <v/>
      </c>
      <c r="AJ167" t="str">
        <f>IF(OR($A167="", AJ$5=""), "", IF(COUNTIFS(【データ】蓄積用!A$2:A$10000, AJ$5, 【データ】蓄積用!C$2:C$10000, $A167, 【データ】蓄積用!D$2:D$10000, "&gt;=3000", 【データ】蓄積用!E$2:E$10000, "&gt;=1500")&gt;0, "〇", IF(COUNTIFS(【データ】蓄積用!A$2:A$10000, AJ$5, 【データ】蓄積用!C$2:C$10000, $A167, 【データ】蓄積用!Q$2:Q$10000, 1, 【データ】蓄積用!AC$2:AC$10000, "&gt;=4.0")&gt;0, "〇", "×")))</f>
        <v/>
      </c>
      <c r="AK167" t="str">
        <f>IF(OR($A167="", AK$5=""), "", IF(COUNTIFS(【データ】蓄積用!A$2:A$10000, AK$5, 【データ】蓄積用!C$2:C$10000, $A167, 【データ】蓄積用!D$2:D$10000, "&gt;=3000", 【データ】蓄積用!E$2:E$10000, "&gt;=1500")&gt;0, "〇", IF(COUNTIFS(【データ】蓄積用!A$2:A$10000, AK$5, 【データ】蓄積用!C$2:C$10000, $A167, 【データ】蓄積用!Q$2:Q$10000, 1, 【データ】蓄積用!AC$2:AC$10000, "&gt;=4.0")&gt;0, "〇", "×")))</f>
        <v/>
      </c>
      <c r="AL167" t="str">
        <f>IF(OR($A167="", AL$5=""), "", IF(COUNTIFS(【データ】蓄積用!A$2:A$10000, AL$5, 【データ】蓄積用!C$2:C$10000, $A167, 【データ】蓄積用!D$2:D$10000, "&gt;=3000", 【データ】蓄積用!E$2:E$10000, "&gt;=1500")&gt;0, "〇", IF(COUNTIFS(【データ】蓄積用!A$2:A$10000, AL$5, 【データ】蓄積用!C$2:C$10000, $A167, 【データ】蓄積用!Q$2:Q$10000, 1, 【データ】蓄積用!AC$2:AC$10000, "&gt;=4.0")&gt;0, "〇", "×")))</f>
        <v/>
      </c>
      <c r="AM167" t="str">
        <f>IF(OR($A167="", AM$5=""), "", IF(COUNTIFS(【データ】蓄積用!A$2:A$10000, AM$5, 【データ】蓄積用!C$2:C$10000, $A167, 【データ】蓄積用!D$2:D$10000, "&gt;=3000", 【データ】蓄積用!E$2:E$10000, "&gt;=1500")&gt;0, "〇", IF(COUNTIFS(【データ】蓄積用!A$2:A$10000, AM$5, 【データ】蓄積用!C$2:C$10000, $A167, 【データ】蓄積用!Q$2:Q$10000, 1, 【データ】蓄積用!AC$2:AC$10000, "&gt;=4.0")&gt;0, "〇", "×")))</f>
        <v/>
      </c>
      <c r="AN167" t="str">
        <f>IF(OR($A167="", AN$5=""), "", IF(COUNTIFS(【データ】蓄積用!A$2:A$10000, AN$5, 【データ】蓄積用!C$2:C$10000, $A167, 【データ】蓄積用!D$2:D$10000, "&gt;=3000", 【データ】蓄積用!E$2:E$10000, "&gt;=1500")&gt;0, "〇", IF(COUNTIFS(【データ】蓄積用!A$2:A$10000, AN$5, 【データ】蓄積用!C$2:C$10000, $A167, 【データ】蓄積用!Q$2:Q$10000, 1, 【データ】蓄積用!AC$2:AC$10000, "&gt;=4.0")&gt;0, "〇", "×")))</f>
        <v/>
      </c>
      <c r="AO167" t="str">
        <f>IF(OR($A167="", AO$5=""), "", IF(COUNTIFS(【データ】蓄積用!A$2:A$10000, AO$5, 【データ】蓄積用!C$2:C$10000, $A167, 【データ】蓄積用!D$2:D$10000, "&gt;=3000", 【データ】蓄積用!E$2:E$10000, "&gt;=1500")&gt;0, "〇", IF(COUNTIFS(【データ】蓄積用!A$2:A$10000, AO$5, 【データ】蓄積用!C$2:C$10000, $A167, 【データ】蓄積用!Q$2:Q$10000, 1, 【データ】蓄積用!AC$2:AC$10000, "&gt;=4.0")&gt;0, "〇", "×")))</f>
        <v/>
      </c>
      <c r="AP167" t="str">
        <f>IF(OR($A167="", AP$5=""), "", IF(COUNTIFS(【データ】蓄積用!A$2:A$10000, AP$5, 【データ】蓄積用!C$2:C$10000, $A167, 【データ】蓄積用!D$2:D$10000, "&gt;=3000", 【データ】蓄積用!E$2:E$10000, "&gt;=1500")&gt;0, "〇", IF(COUNTIFS(【データ】蓄積用!A$2:A$10000, AP$5, 【データ】蓄積用!C$2:C$10000, $A167, 【データ】蓄積用!Q$2:Q$10000, 1, 【データ】蓄積用!AC$2:AC$10000, "&gt;=4.0")&gt;0, "〇", "×")))</f>
        <v/>
      </c>
      <c r="AQ167" t="str">
        <f>IF(OR($A167="", AQ$5=""), "", IF(COUNTIFS(【データ】蓄積用!A$2:A$10000, AQ$5, 【データ】蓄積用!C$2:C$10000, $A167, 【データ】蓄積用!D$2:D$10000, "&gt;=3000", 【データ】蓄積用!E$2:E$10000, "&gt;=1500")&gt;0, "〇", IF(COUNTIFS(【データ】蓄積用!A$2:A$10000, AQ$5, 【データ】蓄積用!C$2:C$10000, $A167, 【データ】蓄積用!Q$2:Q$10000, 1, 【データ】蓄積用!AC$2:AC$10000, "&gt;=4.0")&gt;0, "〇", "×")))</f>
        <v/>
      </c>
      <c r="AR167" t="str">
        <f>IF(OR($A167="", AR$5=""), "", IF(COUNTIFS(【データ】蓄積用!A$2:A$10000, AR$5, 【データ】蓄積用!C$2:C$10000, $A167, 【データ】蓄積用!D$2:D$10000, "&gt;=3000", 【データ】蓄積用!E$2:E$10000, "&gt;=1500")&gt;0, "〇", IF(COUNTIFS(【データ】蓄積用!A$2:A$10000, AR$5, 【データ】蓄積用!C$2:C$10000, $A167, 【データ】蓄積用!Q$2:Q$10000, 1, 【データ】蓄積用!AC$2:AC$10000, "&gt;=4.0")&gt;0, "〇", "×")))</f>
        <v/>
      </c>
      <c r="AS167" t="str">
        <f>IF(OR($A167="", AS$5=""), "", IF(COUNTIFS(【データ】蓄積用!A$2:A$10000, AS$5, 【データ】蓄積用!C$2:C$10000, $A167, 【データ】蓄積用!D$2:D$10000, "&gt;=3000", 【データ】蓄積用!E$2:E$10000, "&gt;=1500")&gt;0, "〇", IF(COUNTIFS(【データ】蓄積用!A$2:A$10000, AS$5, 【データ】蓄積用!C$2:C$10000, $A167, 【データ】蓄積用!Q$2:Q$10000, 1, 【データ】蓄積用!AC$2:AC$10000, "&gt;=4.0")&gt;0, "〇", "×")))</f>
        <v/>
      </c>
      <c r="AT167" t="str">
        <f>IF(OR($A167="", AT$5=""), "", IF(COUNTIFS(【データ】蓄積用!A$2:A$10000, AT$5, 【データ】蓄積用!C$2:C$10000, $A167, 【データ】蓄積用!D$2:D$10000, "&gt;=3000", 【データ】蓄積用!E$2:E$10000, "&gt;=1500")&gt;0, "〇", IF(COUNTIFS(【データ】蓄積用!A$2:A$10000, AT$5, 【データ】蓄積用!C$2:C$10000, $A167, 【データ】蓄積用!Q$2:Q$10000, 1, 【データ】蓄積用!AC$2:AC$10000, "&gt;=4.0")&gt;0, "〇", "×")))</f>
        <v/>
      </c>
      <c r="AU167" t="str">
        <f>IF(OR($A167="", AU$5=""), "", IF(COUNTIFS(【データ】蓄積用!A$2:A$10000, AU$5, 【データ】蓄積用!C$2:C$10000, $A167, 【データ】蓄積用!D$2:D$10000, "&gt;=3000", 【データ】蓄積用!E$2:E$10000, "&gt;=1500")&gt;0, "〇", IF(COUNTIFS(【データ】蓄積用!A$2:A$10000, AU$5, 【データ】蓄積用!C$2:C$10000, $A167, 【データ】蓄積用!Q$2:Q$10000, 1, 【データ】蓄積用!AC$2:AC$10000, "&gt;=4.0")&gt;0, "〇", "×")))</f>
        <v/>
      </c>
      <c r="AV167" t="str">
        <f>IF(OR($A167="", AV$5=""), "", IF(COUNTIFS(【データ】蓄積用!A$2:A$10000, AV$5, 【データ】蓄積用!C$2:C$10000, $A167, 【データ】蓄積用!D$2:D$10000, "&gt;=3000", 【データ】蓄積用!E$2:E$10000, "&gt;=1500")&gt;0, "〇", IF(COUNTIFS(【データ】蓄積用!A$2:A$10000, AV$5, 【データ】蓄積用!C$2:C$10000, $A167, 【データ】蓄積用!Q$2:Q$10000, 1, 【データ】蓄積用!AC$2:AC$10000, "&gt;=4.0")&gt;0, "〇", "×")))</f>
        <v/>
      </c>
      <c r="AW167" t="str">
        <f>IF(OR($A167="", AW$5=""), "", IF(COUNTIFS(【データ】蓄積用!A$2:A$10000, AW$5, 【データ】蓄積用!C$2:C$10000, $A167, 【データ】蓄積用!D$2:D$10000, "&gt;=3000", 【データ】蓄積用!E$2:E$10000, "&gt;=1500")&gt;0, "〇", IF(COUNTIFS(【データ】蓄積用!A$2:A$10000, AW$5, 【データ】蓄積用!C$2:C$10000, $A167, 【データ】蓄積用!Q$2:Q$10000, 1, 【データ】蓄積用!AC$2:AC$10000, "&gt;=4.0")&gt;0, "〇", "×")))</f>
        <v/>
      </c>
      <c r="AX167" t="str">
        <f>IF(OR($A167="", AX$5=""), "", IF(COUNTIFS(【データ】蓄積用!A$2:A$10000, AX$5, 【データ】蓄積用!C$2:C$10000, $A167, 【データ】蓄積用!D$2:D$10000, "&gt;=3000", 【データ】蓄積用!E$2:E$10000, "&gt;=1500")&gt;0, "〇", IF(COUNTIFS(【データ】蓄積用!A$2:A$10000, AX$5, 【データ】蓄積用!C$2:C$10000, $A167, 【データ】蓄積用!Q$2:Q$10000, 1, 【データ】蓄積用!AC$2:AC$10000, "&gt;=4.0")&gt;0, "〇", "×")))</f>
        <v/>
      </c>
      <c r="AY167" t="str">
        <f>IF(OR($A167="", AY$5=""), "", IF(COUNTIFS(【データ】蓄積用!A$2:A$10000, AY$5, 【データ】蓄積用!C$2:C$10000, $A167, 【データ】蓄積用!D$2:D$10000, "&gt;=3000", 【データ】蓄積用!E$2:E$10000, "&gt;=1500")&gt;0, "〇", IF(COUNTIFS(【データ】蓄積用!A$2:A$10000, AY$5, 【データ】蓄積用!C$2:C$10000, $A167, 【データ】蓄積用!Q$2:Q$10000, 1, 【データ】蓄積用!AC$2:AC$10000, "&gt;=4.0")&gt;0, "〇", "×")))</f>
        <v/>
      </c>
    </row>
    <row r="168" spans="2:51">
      <c r="B168" t="str">
        <f>IF(OR($A168="", B$5=""), "", IF(COUNTIFS(【データ】蓄積用!A$2:A$10000, B$5, 【データ】蓄積用!C$2:C$10000, $A168, 【データ】蓄積用!D$2:D$10000, "&gt;=3000", 【データ】蓄積用!E$2:E$10000, "&gt;=1500")&gt;0, "〇", IF(COUNTIFS(【データ】蓄積用!A$2:A$10000, B$5, 【データ】蓄積用!C$2:C$10000, $A168, 【データ】蓄積用!Q$2:Q$10000, 1, 【データ】蓄積用!AC$2:AC$10000, "&gt;=4.0")&gt;0, "〇", "×")))</f>
        <v/>
      </c>
      <c r="C168" t="str">
        <f>IF(OR($A168="", C$5=""), "", IF(COUNTIFS(【データ】蓄積用!A$2:A$10000, C$5, 【データ】蓄積用!C$2:C$10000, $A168, 【データ】蓄積用!D$2:D$10000, "&gt;=3000", 【データ】蓄積用!E$2:E$10000, "&gt;=1500")&gt;0, "〇", IF(COUNTIFS(【データ】蓄積用!A$2:A$10000, C$5, 【データ】蓄積用!C$2:C$10000, $A168, 【データ】蓄積用!Q$2:Q$10000, 1, 【データ】蓄積用!AC$2:AC$10000, "&gt;=4.0")&gt;0, "〇", "×")))</f>
        <v/>
      </c>
      <c r="D168" t="str">
        <f>IF(OR($A168="", D$5=""), "", IF(COUNTIFS(【データ】蓄積用!A$2:A$10000, D$5, 【データ】蓄積用!C$2:C$10000, $A168, 【データ】蓄積用!D$2:D$10000, "&gt;=3000", 【データ】蓄積用!E$2:E$10000, "&gt;=1500")&gt;0, "〇", IF(COUNTIFS(【データ】蓄積用!A$2:A$10000, D$5, 【データ】蓄積用!C$2:C$10000, $A168, 【データ】蓄積用!Q$2:Q$10000, 1, 【データ】蓄積用!AC$2:AC$10000, "&gt;=4.0")&gt;0, "〇", "×")))</f>
        <v/>
      </c>
      <c r="E168" t="str">
        <f>IF(OR($A168="", E$5=""), "", IF(COUNTIFS(【データ】蓄積用!A$2:A$10000, E$5, 【データ】蓄積用!C$2:C$10000, $A168, 【データ】蓄積用!D$2:D$10000, "&gt;=3000", 【データ】蓄積用!E$2:E$10000, "&gt;=1500")&gt;0, "〇", IF(COUNTIFS(【データ】蓄積用!A$2:A$10000, E$5, 【データ】蓄積用!C$2:C$10000, $A168, 【データ】蓄積用!Q$2:Q$10000, 1, 【データ】蓄積用!AC$2:AC$10000, "&gt;=4.0")&gt;0, "〇", "×")))</f>
        <v/>
      </c>
      <c r="F168" t="str">
        <f>IF(OR($A168="", F$5=""), "", IF(COUNTIFS(【データ】蓄積用!A$2:A$10000, F$5, 【データ】蓄積用!C$2:C$10000, $A168, 【データ】蓄積用!D$2:D$10000, "&gt;=3000", 【データ】蓄積用!E$2:E$10000, "&gt;=1500")&gt;0, "〇", IF(COUNTIFS(【データ】蓄積用!A$2:A$10000, F$5, 【データ】蓄積用!C$2:C$10000, $A168, 【データ】蓄積用!Q$2:Q$10000, 1, 【データ】蓄積用!AC$2:AC$10000, "&gt;=4.0")&gt;0, "〇", "×")))</f>
        <v/>
      </c>
      <c r="G168" t="str">
        <f>IF(OR($A168="", G$5=""), "", IF(COUNTIFS(【データ】蓄積用!A$2:A$10000, G$5, 【データ】蓄積用!C$2:C$10000, $A168, 【データ】蓄積用!D$2:D$10000, "&gt;=3000", 【データ】蓄積用!E$2:E$10000, "&gt;=1500")&gt;0, "〇", IF(COUNTIFS(【データ】蓄積用!A$2:A$10000, G$5, 【データ】蓄積用!C$2:C$10000, $A168, 【データ】蓄積用!Q$2:Q$10000, 1, 【データ】蓄積用!AC$2:AC$10000, "&gt;=4.0")&gt;0, "〇", "×")))</f>
        <v/>
      </c>
      <c r="H168" t="str">
        <f>IF(OR($A168="", H$5=""), "", IF(COUNTIFS(【データ】蓄積用!A$2:A$10000, H$5, 【データ】蓄積用!C$2:C$10000, $A168, 【データ】蓄積用!D$2:D$10000, "&gt;=3000", 【データ】蓄積用!E$2:E$10000, "&gt;=1500")&gt;0, "〇", IF(COUNTIFS(【データ】蓄積用!A$2:A$10000, H$5, 【データ】蓄積用!C$2:C$10000, $A168, 【データ】蓄積用!Q$2:Q$10000, 1, 【データ】蓄積用!AC$2:AC$10000, "&gt;=4.0")&gt;0, "〇", "×")))</f>
        <v/>
      </c>
      <c r="I168" t="str">
        <f>IF(OR($A168="", I$5=""), "", IF(COUNTIFS(【データ】蓄積用!A$2:A$10000, I$5, 【データ】蓄積用!C$2:C$10000, $A168, 【データ】蓄積用!D$2:D$10000, "&gt;=3000", 【データ】蓄積用!E$2:E$10000, "&gt;=1500")&gt;0, "〇", IF(COUNTIFS(【データ】蓄積用!A$2:A$10000, I$5, 【データ】蓄積用!C$2:C$10000, $A168, 【データ】蓄積用!Q$2:Q$10000, 1, 【データ】蓄積用!AC$2:AC$10000, "&gt;=4.0")&gt;0, "〇", "×")))</f>
        <v/>
      </c>
      <c r="J168" t="str">
        <f>IF(OR($A168="", J$5=""), "", IF(COUNTIFS(【データ】蓄積用!A$2:A$10000, J$5, 【データ】蓄積用!C$2:C$10000, $A168, 【データ】蓄積用!D$2:D$10000, "&gt;=3000", 【データ】蓄積用!E$2:E$10000, "&gt;=1500")&gt;0, "〇", IF(COUNTIFS(【データ】蓄積用!A$2:A$10000, J$5, 【データ】蓄積用!C$2:C$10000, $A168, 【データ】蓄積用!Q$2:Q$10000, 1, 【データ】蓄積用!AC$2:AC$10000, "&gt;=4.0")&gt;0, "〇", "×")))</f>
        <v/>
      </c>
      <c r="K168" t="str">
        <f>IF(OR($A168="", K$5=""), "", IF(COUNTIFS(【データ】蓄積用!A$2:A$10000, K$5, 【データ】蓄積用!C$2:C$10000, $A168, 【データ】蓄積用!D$2:D$10000, "&gt;=3000", 【データ】蓄積用!E$2:E$10000, "&gt;=1500")&gt;0, "〇", IF(COUNTIFS(【データ】蓄積用!A$2:A$10000, K$5, 【データ】蓄積用!C$2:C$10000, $A168, 【データ】蓄積用!Q$2:Q$10000, 1, 【データ】蓄積用!AC$2:AC$10000, "&gt;=4.0")&gt;0, "〇", "×")))</f>
        <v/>
      </c>
      <c r="L168" t="str">
        <f>IF(OR($A168="", L$5=""), "", IF(COUNTIFS(【データ】蓄積用!A$2:A$10000, L$5, 【データ】蓄積用!C$2:C$10000, $A168, 【データ】蓄積用!D$2:D$10000, "&gt;=3000", 【データ】蓄積用!E$2:E$10000, "&gt;=1500")&gt;0, "〇", IF(COUNTIFS(【データ】蓄積用!A$2:A$10000, L$5, 【データ】蓄積用!C$2:C$10000, $A168, 【データ】蓄積用!Q$2:Q$10000, 1, 【データ】蓄積用!AC$2:AC$10000, "&gt;=4.0")&gt;0, "〇", "×")))</f>
        <v/>
      </c>
      <c r="M168" t="str">
        <f>IF(OR($A168="", M$5=""), "", IF(COUNTIFS(【データ】蓄積用!A$2:A$10000, M$5, 【データ】蓄積用!C$2:C$10000, $A168, 【データ】蓄積用!D$2:D$10000, "&gt;=3000", 【データ】蓄積用!E$2:E$10000, "&gt;=1500")&gt;0, "〇", IF(COUNTIFS(【データ】蓄積用!A$2:A$10000, M$5, 【データ】蓄積用!C$2:C$10000, $A168, 【データ】蓄積用!Q$2:Q$10000, 1, 【データ】蓄積用!AC$2:AC$10000, "&gt;=4.0")&gt;0, "〇", "×")))</f>
        <v/>
      </c>
      <c r="N168" t="str">
        <f>IF(OR($A168="", N$5=""), "", IF(COUNTIFS(【データ】蓄積用!A$2:A$10000, N$5, 【データ】蓄積用!C$2:C$10000, $A168, 【データ】蓄積用!D$2:D$10000, "&gt;=3000", 【データ】蓄積用!E$2:E$10000, "&gt;=1500")&gt;0, "〇", IF(COUNTIFS(【データ】蓄積用!A$2:A$10000, N$5, 【データ】蓄積用!C$2:C$10000, $A168, 【データ】蓄積用!Q$2:Q$10000, 1, 【データ】蓄積用!AC$2:AC$10000, "&gt;=4.0")&gt;0, "〇", "×")))</f>
        <v/>
      </c>
      <c r="O168" t="str">
        <f>IF(OR($A168="", O$5=""), "", IF(COUNTIFS(【データ】蓄積用!A$2:A$10000, O$5, 【データ】蓄積用!C$2:C$10000, $A168, 【データ】蓄積用!D$2:D$10000, "&gt;=3000", 【データ】蓄積用!E$2:E$10000, "&gt;=1500")&gt;0, "〇", IF(COUNTIFS(【データ】蓄積用!A$2:A$10000, O$5, 【データ】蓄積用!C$2:C$10000, $A168, 【データ】蓄積用!Q$2:Q$10000, 1, 【データ】蓄積用!AC$2:AC$10000, "&gt;=4.0")&gt;0, "〇", "×")))</f>
        <v/>
      </c>
      <c r="P168" t="str">
        <f>IF(OR($A168="", P$5=""), "", IF(COUNTIFS(【データ】蓄積用!A$2:A$10000, P$5, 【データ】蓄積用!C$2:C$10000, $A168, 【データ】蓄積用!D$2:D$10000, "&gt;=3000", 【データ】蓄積用!E$2:E$10000, "&gt;=1500")&gt;0, "〇", IF(COUNTIFS(【データ】蓄積用!A$2:A$10000, P$5, 【データ】蓄積用!C$2:C$10000, $A168, 【データ】蓄積用!Q$2:Q$10000, 1, 【データ】蓄積用!AC$2:AC$10000, "&gt;=4.0")&gt;0, "〇", "×")))</f>
        <v/>
      </c>
      <c r="Q168" t="str">
        <f>IF(OR($A168="", Q$5=""), "", IF(COUNTIFS(【データ】蓄積用!A$2:A$10000, Q$5, 【データ】蓄積用!C$2:C$10000, $A168, 【データ】蓄積用!D$2:D$10000, "&gt;=3000", 【データ】蓄積用!E$2:E$10000, "&gt;=1500")&gt;0, "〇", IF(COUNTIFS(【データ】蓄積用!A$2:A$10000, Q$5, 【データ】蓄積用!C$2:C$10000, $A168, 【データ】蓄積用!Q$2:Q$10000, 1, 【データ】蓄積用!AC$2:AC$10000, "&gt;=4.0")&gt;0, "〇", "×")))</f>
        <v/>
      </c>
      <c r="R168" t="str">
        <f>IF(OR($A168="", R$5=""), "", IF(COUNTIFS(【データ】蓄積用!A$2:A$10000, R$5, 【データ】蓄積用!C$2:C$10000, $A168, 【データ】蓄積用!D$2:D$10000, "&gt;=3000", 【データ】蓄積用!E$2:E$10000, "&gt;=1500")&gt;0, "〇", IF(COUNTIFS(【データ】蓄積用!A$2:A$10000, R$5, 【データ】蓄積用!C$2:C$10000, $A168, 【データ】蓄積用!Q$2:Q$10000, 1, 【データ】蓄積用!AC$2:AC$10000, "&gt;=4.0")&gt;0, "〇", "×")))</f>
        <v/>
      </c>
      <c r="S168" t="str">
        <f>IF(OR($A168="", S$5=""), "", IF(COUNTIFS(【データ】蓄積用!A$2:A$10000, S$5, 【データ】蓄積用!C$2:C$10000, $A168, 【データ】蓄積用!D$2:D$10000, "&gt;=3000", 【データ】蓄積用!E$2:E$10000, "&gt;=1500")&gt;0, "〇", IF(COUNTIFS(【データ】蓄積用!A$2:A$10000, S$5, 【データ】蓄積用!C$2:C$10000, $A168, 【データ】蓄積用!Q$2:Q$10000, 1, 【データ】蓄積用!AC$2:AC$10000, "&gt;=4.0")&gt;0, "〇", "×")))</f>
        <v/>
      </c>
      <c r="T168" t="str">
        <f>IF(OR($A168="", T$5=""), "", IF(COUNTIFS(【データ】蓄積用!A$2:A$10000, T$5, 【データ】蓄積用!C$2:C$10000, $A168, 【データ】蓄積用!D$2:D$10000, "&gt;=3000", 【データ】蓄積用!E$2:E$10000, "&gt;=1500")&gt;0, "〇", IF(COUNTIFS(【データ】蓄積用!A$2:A$10000, T$5, 【データ】蓄積用!C$2:C$10000, $A168, 【データ】蓄積用!Q$2:Q$10000, 1, 【データ】蓄積用!AC$2:AC$10000, "&gt;=4.0")&gt;0, "〇", "×")))</f>
        <v/>
      </c>
      <c r="U168" t="str">
        <f>IF(OR($A168="", U$5=""), "", IF(COUNTIFS(【データ】蓄積用!A$2:A$10000, U$5, 【データ】蓄積用!C$2:C$10000, $A168, 【データ】蓄積用!D$2:D$10000, "&gt;=3000", 【データ】蓄積用!E$2:E$10000, "&gt;=1500")&gt;0, "〇", IF(COUNTIFS(【データ】蓄積用!A$2:A$10000, U$5, 【データ】蓄積用!C$2:C$10000, $A168, 【データ】蓄積用!Q$2:Q$10000, 1, 【データ】蓄積用!AC$2:AC$10000, "&gt;=4.0")&gt;0, "〇", "×")))</f>
        <v/>
      </c>
      <c r="V168" t="str">
        <f>IF(OR($A168="", V$5=""), "", IF(COUNTIFS(【データ】蓄積用!A$2:A$10000, V$5, 【データ】蓄積用!C$2:C$10000, $A168, 【データ】蓄積用!D$2:D$10000, "&gt;=3000", 【データ】蓄積用!E$2:E$10000, "&gt;=1500")&gt;0, "〇", IF(COUNTIFS(【データ】蓄積用!A$2:A$10000, V$5, 【データ】蓄積用!C$2:C$10000, $A168, 【データ】蓄積用!Q$2:Q$10000, 1, 【データ】蓄積用!AC$2:AC$10000, "&gt;=4.0")&gt;0, "〇", "×")))</f>
        <v/>
      </c>
      <c r="W168" t="str">
        <f>IF(OR($A168="", W$5=""), "", IF(COUNTIFS(【データ】蓄積用!A$2:A$10000, W$5, 【データ】蓄積用!C$2:C$10000, $A168, 【データ】蓄積用!D$2:D$10000, "&gt;=3000", 【データ】蓄積用!E$2:E$10000, "&gt;=1500")&gt;0, "〇", IF(COUNTIFS(【データ】蓄積用!A$2:A$10000, W$5, 【データ】蓄積用!C$2:C$10000, $A168, 【データ】蓄積用!Q$2:Q$10000, 1, 【データ】蓄積用!AC$2:AC$10000, "&gt;=4.0")&gt;0, "〇", "×")))</f>
        <v/>
      </c>
      <c r="X168" t="str">
        <f>IF(OR($A168="", X$5=""), "", IF(COUNTIFS(【データ】蓄積用!A$2:A$10000, X$5, 【データ】蓄積用!C$2:C$10000, $A168, 【データ】蓄積用!D$2:D$10000, "&gt;=3000", 【データ】蓄積用!E$2:E$10000, "&gt;=1500")&gt;0, "〇", IF(COUNTIFS(【データ】蓄積用!A$2:A$10000, X$5, 【データ】蓄積用!C$2:C$10000, $A168, 【データ】蓄積用!Q$2:Q$10000, 1, 【データ】蓄積用!AC$2:AC$10000, "&gt;=4.0")&gt;0, "〇", "×")))</f>
        <v/>
      </c>
      <c r="Y168" t="str">
        <f>IF(OR($A168="", Y$5=""), "", IF(COUNTIFS(【データ】蓄積用!A$2:A$10000, Y$5, 【データ】蓄積用!C$2:C$10000, $A168, 【データ】蓄積用!D$2:D$10000, "&gt;=3000", 【データ】蓄積用!E$2:E$10000, "&gt;=1500")&gt;0, "〇", IF(COUNTIFS(【データ】蓄積用!A$2:A$10000, Y$5, 【データ】蓄積用!C$2:C$10000, $A168, 【データ】蓄積用!Q$2:Q$10000, 1, 【データ】蓄積用!AC$2:AC$10000, "&gt;=4.0")&gt;0, "〇", "×")))</f>
        <v/>
      </c>
      <c r="Z168" t="str">
        <f>IF(OR($A168="", Z$5=""), "", IF(COUNTIFS(【データ】蓄積用!A$2:A$10000, Z$5, 【データ】蓄積用!C$2:C$10000, $A168, 【データ】蓄積用!D$2:D$10000, "&gt;=3000", 【データ】蓄積用!E$2:E$10000, "&gt;=1500")&gt;0, "〇", IF(COUNTIFS(【データ】蓄積用!A$2:A$10000, Z$5, 【データ】蓄積用!C$2:C$10000, $A168, 【データ】蓄積用!Q$2:Q$10000, 1, 【データ】蓄積用!AC$2:AC$10000, "&gt;=4.0")&gt;0, "〇", "×")))</f>
        <v/>
      </c>
      <c r="AA168" t="str">
        <f>IF(OR($A168="", AA$5=""), "", IF(COUNTIFS(【データ】蓄積用!A$2:A$10000, AA$5, 【データ】蓄積用!C$2:C$10000, $A168, 【データ】蓄積用!D$2:D$10000, "&gt;=3000", 【データ】蓄積用!E$2:E$10000, "&gt;=1500")&gt;0, "〇", IF(COUNTIFS(【データ】蓄積用!A$2:A$10000, AA$5, 【データ】蓄積用!C$2:C$10000, $A168, 【データ】蓄積用!Q$2:Q$10000, 1, 【データ】蓄積用!AC$2:AC$10000, "&gt;=4.0")&gt;0, "〇", "×")))</f>
        <v/>
      </c>
      <c r="AB168" t="str">
        <f>IF(OR($A168="", AB$5=""), "", IF(COUNTIFS(【データ】蓄積用!A$2:A$10000, AB$5, 【データ】蓄積用!C$2:C$10000, $A168, 【データ】蓄積用!D$2:D$10000, "&gt;=3000", 【データ】蓄積用!E$2:E$10000, "&gt;=1500")&gt;0, "〇", IF(COUNTIFS(【データ】蓄積用!A$2:A$10000, AB$5, 【データ】蓄積用!C$2:C$10000, $A168, 【データ】蓄積用!Q$2:Q$10000, 1, 【データ】蓄積用!AC$2:AC$10000, "&gt;=4.0")&gt;0, "〇", "×")))</f>
        <v/>
      </c>
      <c r="AC168" t="str">
        <f>IF(OR($A168="", AC$5=""), "", IF(COUNTIFS(【データ】蓄積用!A$2:A$10000, AC$5, 【データ】蓄積用!C$2:C$10000, $A168, 【データ】蓄積用!D$2:D$10000, "&gt;=3000", 【データ】蓄積用!E$2:E$10000, "&gt;=1500")&gt;0, "〇", IF(COUNTIFS(【データ】蓄積用!A$2:A$10000, AC$5, 【データ】蓄積用!C$2:C$10000, $A168, 【データ】蓄積用!Q$2:Q$10000, 1, 【データ】蓄積用!AC$2:AC$10000, "&gt;=4.0")&gt;0, "〇", "×")))</f>
        <v/>
      </c>
      <c r="AD168" t="str">
        <f>IF(OR($A168="", AD$5=""), "", IF(COUNTIFS(【データ】蓄積用!A$2:A$10000, AD$5, 【データ】蓄積用!C$2:C$10000, $A168, 【データ】蓄積用!D$2:D$10000, "&gt;=3000", 【データ】蓄積用!E$2:E$10000, "&gt;=1500")&gt;0, "〇", IF(COUNTIFS(【データ】蓄積用!A$2:A$10000, AD$5, 【データ】蓄積用!C$2:C$10000, $A168, 【データ】蓄積用!Q$2:Q$10000, 1, 【データ】蓄積用!AC$2:AC$10000, "&gt;=4.0")&gt;0, "〇", "×")))</f>
        <v/>
      </c>
      <c r="AE168" t="str">
        <f>IF(OR($A168="", AE$5=""), "", IF(COUNTIFS(【データ】蓄積用!A$2:A$10000, AE$5, 【データ】蓄積用!C$2:C$10000, $A168, 【データ】蓄積用!D$2:D$10000, "&gt;=3000", 【データ】蓄積用!E$2:E$10000, "&gt;=1500")&gt;0, "〇", IF(COUNTIFS(【データ】蓄積用!A$2:A$10000, AE$5, 【データ】蓄積用!C$2:C$10000, $A168, 【データ】蓄積用!Q$2:Q$10000, 1, 【データ】蓄積用!AC$2:AC$10000, "&gt;=4.0")&gt;0, "〇", "×")))</f>
        <v/>
      </c>
      <c r="AF168" t="str">
        <f>IF(OR($A168="", AF$5=""), "", IF(COUNTIFS(【データ】蓄積用!A$2:A$10000, AF$5, 【データ】蓄積用!C$2:C$10000, $A168, 【データ】蓄積用!D$2:D$10000, "&gt;=3000", 【データ】蓄積用!E$2:E$10000, "&gt;=1500")&gt;0, "〇", IF(COUNTIFS(【データ】蓄積用!A$2:A$10000, AF$5, 【データ】蓄積用!C$2:C$10000, $A168, 【データ】蓄積用!Q$2:Q$10000, 1, 【データ】蓄積用!AC$2:AC$10000, "&gt;=4.0")&gt;0, "〇", "×")))</f>
        <v/>
      </c>
      <c r="AG168" t="str">
        <f>IF(OR($A168="", AG$5=""), "", IF(COUNTIFS(【データ】蓄積用!A$2:A$10000, AG$5, 【データ】蓄積用!C$2:C$10000, $A168, 【データ】蓄積用!D$2:D$10000, "&gt;=3000", 【データ】蓄積用!E$2:E$10000, "&gt;=1500")&gt;0, "〇", IF(COUNTIFS(【データ】蓄積用!A$2:A$10000, AG$5, 【データ】蓄積用!C$2:C$10000, $A168, 【データ】蓄積用!Q$2:Q$10000, 1, 【データ】蓄積用!AC$2:AC$10000, "&gt;=4.0")&gt;0, "〇", "×")))</f>
        <v/>
      </c>
      <c r="AH168" t="str">
        <f>IF(OR($A168="", AH$5=""), "", IF(COUNTIFS(【データ】蓄積用!A$2:A$10000, AH$5, 【データ】蓄積用!C$2:C$10000, $A168, 【データ】蓄積用!D$2:D$10000, "&gt;=3000", 【データ】蓄積用!E$2:E$10000, "&gt;=1500")&gt;0, "〇", IF(COUNTIFS(【データ】蓄積用!A$2:A$10000, AH$5, 【データ】蓄積用!C$2:C$10000, $A168, 【データ】蓄積用!Q$2:Q$10000, 1, 【データ】蓄積用!AC$2:AC$10000, "&gt;=4.0")&gt;0, "〇", "×")))</f>
        <v/>
      </c>
      <c r="AI168" t="str">
        <f>IF(OR($A168="", AI$5=""), "", IF(COUNTIFS(【データ】蓄積用!A$2:A$10000, AI$5, 【データ】蓄積用!C$2:C$10000, $A168, 【データ】蓄積用!D$2:D$10000, "&gt;=3000", 【データ】蓄積用!E$2:E$10000, "&gt;=1500")&gt;0, "〇", IF(COUNTIFS(【データ】蓄積用!A$2:A$10000, AI$5, 【データ】蓄積用!C$2:C$10000, $A168, 【データ】蓄積用!Q$2:Q$10000, 1, 【データ】蓄積用!AC$2:AC$10000, "&gt;=4.0")&gt;0, "〇", "×")))</f>
        <v/>
      </c>
      <c r="AJ168" t="str">
        <f>IF(OR($A168="", AJ$5=""), "", IF(COUNTIFS(【データ】蓄積用!A$2:A$10000, AJ$5, 【データ】蓄積用!C$2:C$10000, $A168, 【データ】蓄積用!D$2:D$10000, "&gt;=3000", 【データ】蓄積用!E$2:E$10000, "&gt;=1500")&gt;0, "〇", IF(COUNTIFS(【データ】蓄積用!A$2:A$10000, AJ$5, 【データ】蓄積用!C$2:C$10000, $A168, 【データ】蓄積用!Q$2:Q$10000, 1, 【データ】蓄積用!AC$2:AC$10000, "&gt;=4.0")&gt;0, "〇", "×")))</f>
        <v/>
      </c>
      <c r="AK168" t="str">
        <f>IF(OR($A168="", AK$5=""), "", IF(COUNTIFS(【データ】蓄積用!A$2:A$10000, AK$5, 【データ】蓄積用!C$2:C$10000, $A168, 【データ】蓄積用!D$2:D$10000, "&gt;=3000", 【データ】蓄積用!E$2:E$10000, "&gt;=1500")&gt;0, "〇", IF(COUNTIFS(【データ】蓄積用!A$2:A$10000, AK$5, 【データ】蓄積用!C$2:C$10000, $A168, 【データ】蓄積用!Q$2:Q$10000, 1, 【データ】蓄積用!AC$2:AC$10000, "&gt;=4.0")&gt;0, "〇", "×")))</f>
        <v/>
      </c>
      <c r="AL168" t="str">
        <f>IF(OR($A168="", AL$5=""), "", IF(COUNTIFS(【データ】蓄積用!A$2:A$10000, AL$5, 【データ】蓄積用!C$2:C$10000, $A168, 【データ】蓄積用!D$2:D$10000, "&gt;=3000", 【データ】蓄積用!E$2:E$10000, "&gt;=1500")&gt;0, "〇", IF(COUNTIFS(【データ】蓄積用!A$2:A$10000, AL$5, 【データ】蓄積用!C$2:C$10000, $A168, 【データ】蓄積用!Q$2:Q$10000, 1, 【データ】蓄積用!AC$2:AC$10000, "&gt;=4.0")&gt;0, "〇", "×")))</f>
        <v/>
      </c>
      <c r="AM168" t="str">
        <f>IF(OR($A168="", AM$5=""), "", IF(COUNTIFS(【データ】蓄積用!A$2:A$10000, AM$5, 【データ】蓄積用!C$2:C$10000, $A168, 【データ】蓄積用!D$2:D$10000, "&gt;=3000", 【データ】蓄積用!E$2:E$10000, "&gt;=1500")&gt;0, "〇", IF(COUNTIFS(【データ】蓄積用!A$2:A$10000, AM$5, 【データ】蓄積用!C$2:C$10000, $A168, 【データ】蓄積用!Q$2:Q$10000, 1, 【データ】蓄積用!AC$2:AC$10000, "&gt;=4.0")&gt;0, "〇", "×")))</f>
        <v/>
      </c>
      <c r="AN168" t="str">
        <f>IF(OR($A168="", AN$5=""), "", IF(COUNTIFS(【データ】蓄積用!A$2:A$10000, AN$5, 【データ】蓄積用!C$2:C$10000, $A168, 【データ】蓄積用!D$2:D$10000, "&gt;=3000", 【データ】蓄積用!E$2:E$10000, "&gt;=1500")&gt;0, "〇", IF(COUNTIFS(【データ】蓄積用!A$2:A$10000, AN$5, 【データ】蓄積用!C$2:C$10000, $A168, 【データ】蓄積用!Q$2:Q$10000, 1, 【データ】蓄積用!AC$2:AC$10000, "&gt;=4.0")&gt;0, "〇", "×")))</f>
        <v/>
      </c>
      <c r="AO168" t="str">
        <f>IF(OR($A168="", AO$5=""), "", IF(COUNTIFS(【データ】蓄積用!A$2:A$10000, AO$5, 【データ】蓄積用!C$2:C$10000, $A168, 【データ】蓄積用!D$2:D$10000, "&gt;=3000", 【データ】蓄積用!E$2:E$10000, "&gt;=1500")&gt;0, "〇", IF(COUNTIFS(【データ】蓄積用!A$2:A$10000, AO$5, 【データ】蓄積用!C$2:C$10000, $A168, 【データ】蓄積用!Q$2:Q$10000, 1, 【データ】蓄積用!AC$2:AC$10000, "&gt;=4.0")&gt;0, "〇", "×")))</f>
        <v/>
      </c>
      <c r="AP168" t="str">
        <f>IF(OR($A168="", AP$5=""), "", IF(COUNTIFS(【データ】蓄積用!A$2:A$10000, AP$5, 【データ】蓄積用!C$2:C$10000, $A168, 【データ】蓄積用!D$2:D$10000, "&gt;=3000", 【データ】蓄積用!E$2:E$10000, "&gt;=1500")&gt;0, "〇", IF(COUNTIFS(【データ】蓄積用!A$2:A$10000, AP$5, 【データ】蓄積用!C$2:C$10000, $A168, 【データ】蓄積用!Q$2:Q$10000, 1, 【データ】蓄積用!AC$2:AC$10000, "&gt;=4.0")&gt;0, "〇", "×")))</f>
        <v/>
      </c>
      <c r="AQ168" t="str">
        <f>IF(OR($A168="", AQ$5=""), "", IF(COUNTIFS(【データ】蓄積用!A$2:A$10000, AQ$5, 【データ】蓄積用!C$2:C$10000, $A168, 【データ】蓄積用!D$2:D$10000, "&gt;=3000", 【データ】蓄積用!E$2:E$10000, "&gt;=1500")&gt;0, "〇", IF(COUNTIFS(【データ】蓄積用!A$2:A$10000, AQ$5, 【データ】蓄積用!C$2:C$10000, $A168, 【データ】蓄積用!Q$2:Q$10000, 1, 【データ】蓄積用!AC$2:AC$10000, "&gt;=4.0")&gt;0, "〇", "×")))</f>
        <v/>
      </c>
      <c r="AR168" t="str">
        <f>IF(OR($A168="", AR$5=""), "", IF(COUNTIFS(【データ】蓄積用!A$2:A$10000, AR$5, 【データ】蓄積用!C$2:C$10000, $A168, 【データ】蓄積用!D$2:D$10000, "&gt;=3000", 【データ】蓄積用!E$2:E$10000, "&gt;=1500")&gt;0, "〇", IF(COUNTIFS(【データ】蓄積用!A$2:A$10000, AR$5, 【データ】蓄積用!C$2:C$10000, $A168, 【データ】蓄積用!Q$2:Q$10000, 1, 【データ】蓄積用!AC$2:AC$10000, "&gt;=4.0")&gt;0, "〇", "×")))</f>
        <v/>
      </c>
      <c r="AS168" t="str">
        <f>IF(OR($A168="", AS$5=""), "", IF(COUNTIFS(【データ】蓄積用!A$2:A$10000, AS$5, 【データ】蓄積用!C$2:C$10000, $A168, 【データ】蓄積用!D$2:D$10000, "&gt;=3000", 【データ】蓄積用!E$2:E$10000, "&gt;=1500")&gt;0, "〇", IF(COUNTIFS(【データ】蓄積用!A$2:A$10000, AS$5, 【データ】蓄積用!C$2:C$10000, $A168, 【データ】蓄積用!Q$2:Q$10000, 1, 【データ】蓄積用!AC$2:AC$10000, "&gt;=4.0")&gt;0, "〇", "×")))</f>
        <v/>
      </c>
      <c r="AT168" t="str">
        <f>IF(OR($A168="", AT$5=""), "", IF(COUNTIFS(【データ】蓄積用!A$2:A$10000, AT$5, 【データ】蓄積用!C$2:C$10000, $A168, 【データ】蓄積用!D$2:D$10000, "&gt;=3000", 【データ】蓄積用!E$2:E$10000, "&gt;=1500")&gt;0, "〇", IF(COUNTIFS(【データ】蓄積用!A$2:A$10000, AT$5, 【データ】蓄積用!C$2:C$10000, $A168, 【データ】蓄積用!Q$2:Q$10000, 1, 【データ】蓄積用!AC$2:AC$10000, "&gt;=4.0")&gt;0, "〇", "×")))</f>
        <v/>
      </c>
      <c r="AU168" t="str">
        <f>IF(OR($A168="", AU$5=""), "", IF(COUNTIFS(【データ】蓄積用!A$2:A$10000, AU$5, 【データ】蓄積用!C$2:C$10000, $A168, 【データ】蓄積用!D$2:D$10000, "&gt;=3000", 【データ】蓄積用!E$2:E$10000, "&gt;=1500")&gt;0, "〇", IF(COUNTIFS(【データ】蓄積用!A$2:A$10000, AU$5, 【データ】蓄積用!C$2:C$10000, $A168, 【データ】蓄積用!Q$2:Q$10000, 1, 【データ】蓄積用!AC$2:AC$10000, "&gt;=4.0")&gt;0, "〇", "×")))</f>
        <v/>
      </c>
      <c r="AV168" t="str">
        <f>IF(OR($A168="", AV$5=""), "", IF(COUNTIFS(【データ】蓄積用!A$2:A$10000, AV$5, 【データ】蓄積用!C$2:C$10000, $A168, 【データ】蓄積用!D$2:D$10000, "&gt;=3000", 【データ】蓄積用!E$2:E$10000, "&gt;=1500")&gt;0, "〇", IF(COUNTIFS(【データ】蓄積用!A$2:A$10000, AV$5, 【データ】蓄積用!C$2:C$10000, $A168, 【データ】蓄積用!Q$2:Q$10000, 1, 【データ】蓄積用!AC$2:AC$10000, "&gt;=4.0")&gt;0, "〇", "×")))</f>
        <v/>
      </c>
      <c r="AW168" t="str">
        <f>IF(OR($A168="", AW$5=""), "", IF(COUNTIFS(【データ】蓄積用!A$2:A$10000, AW$5, 【データ】蓄積用!C$2:C$10000, $A168, 【データ】蓄積用!D$2:D$10000, "&gt;=3000", 【データ】蓄積用!E$2:E$10000, "&gt;=1500")&gt;0, "〇", IF(COUNTIFS(【データ】蓄積用!A$2:A$10000, AW$5, 【データ】蓄積用!C$2:C$10000, $A168, 【データ】蓄積用!Q$2:Q$10000, 1, 【データ】蓄積用!AC$2:AC$10000, "&gt;=4.0")&gt;0, "〇", "×")))</f>
        <v/>
      </c>
      <c r="AX168" t="str">
        <f>IF(OR($A168="", AX$5=""), "", IF(COUNTIFS(【データ】蓄積用!A$2:A$10000, AX$5, 【データ】蓄積用!C$2:C$10000, $A168, 【データ】蓄積用!D$2:D$10000, "&gt;=3000", 【データ】蓄積用!E$2:E$10000, "&gt;=1500")&gt;0, "〇", IF(COUNTIFS(【データ】蓄積用!A$2:A$10000, AX$5, 【データ】蓄積用!C$2:C$10000, $A168, 【データ】蓄積用!Q$2:Q$10000, 1, 【データ】蓄積用!AC$2:AC$10000, "&gt;=4.0")&gt;0, "〇", "×")))</f>
        <v/>
      </c>
      <c r="AY168" t="str">
        <f>IF(OR($A168="", AY$5=""), "", IF(COUNTIFS(【データ】蓄積用!A$2:A$10000, AY$5, 【データ】蓄積用!C$2:C$10000, $A168, 【データ】蓄積用!D$2:D$10000, "&gt;=3000", 【データ】蓄積用!E$2:E$10000, "&gt;=1500")&gt;0, "〇", IF(COUNTIFS(【データ】蓄積用!A$2:A$10000, AY$5, 【データ】蓄積用!C$2:C$10000, $A168, 【データ】蓄積用!Q$2:Q$10000, 1, 【データ】蓄積用!AC$2:AC$10000, "&gt;=4.0")&gt;0, "〇", "×")))</f>
        <v/>
      </c>
    </row>
    <row r="169" spans="2:51">
      <c r="B169" t="str">
        <f>IF(OR($A169="", B$5=""), "", IF(COUNTIFS(【データ】蓄積用!A$2:A$10000, B$5, 【データ】蓄積用!C$2:C$10000, $A169, 【データ】蓄積用!D$2:D$10000, "&gt;=3000", 【データ】蓄積用!E$2:E$10000, "&gt;=1500")&gt;0, "〇", IF(COUNTIFS(【データ】蓄積用!A$2:A$10000, B$5, 【データ】蓄積用!C$2:C$10000, $A169, 【データ】蓄積用!Q$2:Q$10000, 1, 【データ】蓄積用!AC$2:AC$10000, "&gt;=4.0")&gt;0, "〇", "×")))</f>
        <v/>
      </c>
      <c r="C169" t="str">
        <f>IF(OR($A169="", C$5=""), "", IF(COUNTIFS(【データ】蓄積用!A$2:A$10000, C$5, 【データ】蓄積用!C$2:C$10000, $A169, 【データ】蓄積用!D$2:D$10000, "&gt;=3000", 【データ】蓄積用!E$2:E$10000, "&gt;=1500")&gt;0, "〇", IF(COUNTIFS(【データ】蓄積用!A$2:A$10000, C$5, 【データ】蓄積用!C$2:C$10000, $A169, 【データ】蓄積用!Q$2:Q$10000, 1, 【データ】蓄積用!AC$2:AC$10000, "&gt;=4.0")&gt;0, "〇", "×")))</f>
        <v/>
      </c>
      <c r="D169" t="str">
        <f>IF(OR($A169="", D$5=""), "", IF(COUNTIFS(【データ】蓄積用!A$2:A$10000, D$5, 【データ】蓄積用!C$2:C$10000, $A169, 【データ】蓄積用!D$2:D$10000, "&gt;=3000", 【データ】蓄積用!E$2:E$10000, "&gt;=1500")&gt;0, "〇", IF(COUNTIFS(【データ】蓄積用!A$2:A$10000, D$5, 【データ】蓄積用!C$2:C$10000, $A169, 【データ】蓄積用!Q$2:Q$10000, 1, 【データ】蓄積用!AC$2:AC$10000, "&gt;=4.0")&gt;0, "〇", "×")))</f>
        <v/>
      </c>
      <c r="E169" t="str">
        <f>IF(OR($A169="", E$5=""), "", IF(COUNTIFS(【データ】蓄積用!A$2:A$10000, E$5, 【データ】蓄積用!C$2:C$10000, $A169, 【データ】蓄積用!D$2:D$10000, "&gt;=3000", 【データ】蓄積用!E$2:E$10000, "&gt;=1500")&gt;0, "〇", IF(COUNTIFS(【データ】蓄積用!A$2:A$10000, E$5, 【データ】蓄積用!C$2:C$10000, $A169, 【データ】蓄積用!Q$2:Q$10000, 1, 【データ】蓄積用!AC$2:AC$10000, "&gt;=4.0")&gt;0, "〇", "×")))</f>
        <v/>
      </c>
      <c r="F169" t="str">
        <f>IF(OR($A169="", F$5=""), "", IF(COUNTIFS(【データ】蓄積用!A$2:A$10000, F$5, 【データ】蓄積用!C$2:C$10000, $A169, 【データ】蓄積用!D$2:D$10000, "&gt;=3000", 【データ】蓄積用!E$2:E$10000, "&gt;=1500")&gt;0, "〇", IF(COUNTIFS(【データ】蓄積用!A$2:A$10000, F$5, 【データ】蓄積用!C$2:C$10000, $A169, 【データ】蓄積用!Q$2:Q$10000, 1, 【データ】蓄積用!AC$2:AC$10000, "&gt;=4.0")&gt;0, "〇", "×")))</f>
        <v/>
      </c>
      <c r="G169" t="str">
        <f>IF(OR($A169="", G$5=""), "", IF(COUNTIFS(【データ】蓄積用!A$2:A$10000, G$5, 【データ】蓄積用!C$2:C$10000, $A169, 【データ】蓄積用!D$2:D$10000, "&gt;=3000", 【データ】蓄積用!E$2:E$10000, "&gt;=1500")&gt;0, "〇", IF(COUNTIFS(【データ】蓄積用!A$2:A$10000, G$5, 【データ】蓄積用!C$2:C$10000, $A169, 【データ】蓄積用!Q$2:Q$10000, 1, 【データ】蓄積用!AC$2:AC$10000, "&gt;=4.0")&gt;0, "〇", "×")))</f>
        <v/>
      </c>
      <c r="H169" t="str">
        <f>IF(OR($A169="", H$5=""), "", IF(COUNTIFS(【データ】蓄積用!A$2:A$10000, H$5, 【データ】蓄積用!C$2:C$10000, $A169, 【データ】蓄積用!D$2:D$10000, "&gt;=3000", 【データ】蓄積用!E$2:E$10000, "&gt;=1500")&gt;0, "〇", IF(COUNTIFS(【データ】蓄積用!A$2:A$10000, H$5, 【データ】蓄積用!C$2:C$10000, $A169, 【データ】蓄積用!Q$2:Q$10000, 1, 【データ】蓄積用!AC$2:AC$10000, "&gt;=4.0")&gt;0, "〇", "×")))</f>
        <v/>
      </c>
      <c r="I169" t="str">
        <f>IF(OR($A169="", I$5=""), "", IF(COUNTIFS(【データ】蓄積用!A$2:A$10000, I$5, 【データ】蓄積用!C$2:C$10000, $A169, 【データ】蓄積用!D$2:D$10000, "&gt;=3000", 【データ】蓄積用!E$2:E$10000, "&gt;=1500")&gt;0, "〇", IF(COUNTIFS(【データ】蓄積用!A$2:A$10000, I$5, 【データ】蓄積用!C$2:C$10000, $A169, 【データ】蓄積用!Q$2:Q$10000, 1, 【データ】蓄積用!AC$2:AC$10000, "&gt;=4.0")&gt;0, "〇", "×")))</f>
        <v/>
      </c>
      <c r="J169" t="str">
        <f>IF(OR($A169="", J$5=""), "", IF(COUNTIFS(【データ】蓄積用!A$2:A$10000, J$5, 【データ】蓄積用!C$2:C$10000, $A169, 【データ】蓄積用!D$2:D$10000, "&gt;=3000", 【データ】蓄積用!E$2:E$10000, "&gt;=1500")&gt;0, "〇", IF(COUNTIFS(【データ】蓄積用!A$2:A$10000, J$5, 【データ】蓄積用!C$2:C$10000, $A169, 【データ】蓄積用!Q$2:Q$10000, 1, 【データ】蓄積用!AC$2:AC$10000, "&gt;=4.0")&gt;0, "〇", "×")))</f>
        <v/>
      </c>
      <c r="K169" t="str">
        <f>IF(OR($A169="", K$5=""), "", IF(COUNTIFS(【データ】蓄積用!A$2:A$10000, K$5, 【データ】蓄積用!C$2:C$10000, $A169, 【データ】蓄積用!D$2:D$10000, "&gt;=3000", 【データ】蓄積用!E$2:E$10000, "&gt;=1500")&gt;0, "〇", IF(COUNTIFS(【データ】蓄積用!A$2:A$10000, K$5, 【データ】蓄積用!C$2:C$10000, $A169, 【データ】蓄積用!Q$2:Q$10000, 1, 【データ】蓄積用!AC$2:AC$10000, "&gt;=4.0")&gt;0, "〇", "×")))</f>
        <v/>
      </c>
      <c r="L169" t="str">
        <f>IF(OR($A169="", L$5=""), "", IF(COUNTIFS(【データ】蓄積用!A$2:A$10000, L$5, 【データ】蓄積用!C$2:C$10000, $A169, 【データ】蓄積用!D$2:D$10000, "&gt;=3000", 【データ】蓄積用!E$2:E$10000, "&gt;=1500")&gt;0, "〇", IF(COUNTIFS(【データ】蓄積用!A$2:A$10000, L$5, 【データ】蓄積用!C$2:C$10000, $A169, 【データ】蓄積用!Q$2:Q$10000, 1, 【データ】蓄積用!AC$2:AC$10000, "&gt;=4.0")&gt;0, "〇", "×")))</f>
        <v/>
      </c>
      <c r="M169" t="str">
        <f>IF(OR($A169="", M$5=""), "", IF(COUNTIFS(【データ】蓄積用!A$2:A$10000, M$5, 【データ】蓄積用!C$2:C$10000, $A169, 【データ】蓄積用!D$2:D$10000, "&gt;=3000", 【データ】蓄積用!E$2:E$10000, "&gt;=1500")&gt;0, "〇", IF(COUNTIFS(【データ】蓄積用!A$2:A$10000, M$5, 【データ】蓄積用!C$2:C$10000, $A169, 【データ】蓄積用!Q$2:Q$10000, 1, 【データ】蓄積用!AC$2:AC$10000, "&gt;=4.0")&gt;0, "〇", "×")))</f>
        <v/>
      </c>
      <c r="N169" t="str">
        <f>IF(OR($A169="", N$5=""), "", IF(COUNTIFS(【データ】蓄積用!A$2:A$10000, N$5, 【データ】蓄積用!C$2:C$10000, $A169, 【データ】蓄積用!D$2:D$10000, "&gt;=3000", 【データ】蓄積用!E$2:E$10000, "&gt;=1500")&gt;0, "〇", IF(COUNTIFS(【データ】蓄積用!A$2:A$10000, N$5, 【データ】蓄積用!C$2:C$10000, $A169, 【データ】蓄積用!Q$2:Q$10000, 1, 【データ】蓄積用!AC$2:AC$10000, "&gt;=4.0")&gt;0, "〇", "×")))</f>
        <v/>
      </c>
      <c r="O169" t="str">
        <f>IF(OR($A169="", O$5=""), "", IF(COUNTIFS(【データ】蓄積用!A$2:A$10000, O$5, 【データ】蓄積用!C$2:C$10000, $A169, 【データ】蓄積用!D$2:D$10000, "&gt;=3000", 【データ】蓄積用!E$2:E$10000, "&gt;=1500")&gt;0, "〇", IF(COUNTIFS(【データ】蓄積用!A$2:A$10000, O$5, 【データ】蓄積用!C$2:C$10000, $A169, 【データ】蓄積用!Q$2:Q$10000, 1, 【データ】蓄積用!AC$2:AC$10000, "&gt;=4.0")&gt;0, "〇", "×")))</f>
        <v/>
      </c>
      <c r="P169" t="str">
        <f>IF(OR($A169="", P$5=""), "", IF(COUNTIFS(【データ】蓄積用!A$2:A$10000, P$5, 【データ】蓄積用!C$2:C$10000, $A169, 【データ】蓄積用!D$2:D$10000, "&gt;=3000", 【データ】蓄積用!E$2:E$10000, "&gt;=1500")&gt;0, "〇", IF(COUNTIFS(【データ】蓄積用!A$2:A$10000, P$5, 【データ】蓄積用!C$2:C$10000, $A169, 【データ】蓄積用!Q$2:Q$10000, 1, 【データ】蓄積用!AC$2:AC$10000, "&gt;=4.0")&gt;0, "〇", "×")))</f>
        <v/>
      </c>
      <c r="Q169" t="str">
        <f>IF(OR($A169="", Q$5=""), "", IF(COUNTIFS(【データ】蓄積用!A$2:A$10000, Q$5, 【データ】蓄積用!C$2:C$10000, $A169, 【データ】蓄積用!D$2:D$10000, "&gt;=3000", 【データ】蓄積用!E$2:E$10000, "&gt;=1500")&gt;0, "〇", IF(COUNTIFS(【データ】蓄積用!A$2:A$10000, Q$5, 【データ】蓄積用!C$2:C$10000, $A169, 【データ】蓄積用!Q$2:Q$10000, 1, 【データ】蓄積用!AC$2:AC$10000, "&gt;=4.0")&gt;0, "〇", "×")))</f>
        <v/>
      </c>
      <c r="R169" t="str">
        <f>IF(OR($A169="", R$5=""), "", IF(COUNTIFS(【データ】蓄積用!A$2:A$10000, R$5, 【データ】蓄積用!C$2:C$10000, $A169, 【データ】蓄積用!D$2:D$10000, "&gt;=3000", 【データ】蓄積用!E$2:E$10000, "&gt;=1500")&gt;0, "〇", IF(COUNTIFS(【データ】蓄積用!A$2:A$10000, R$5, 【データ】蓄積用!C$2:C$10000, $A169, 【データ】蓄積用!Q$2:Q$10000, 1, 【データ】蓄積用!AC$2:AC$10000, "&gt;=4.0")&gt;0, "〇", "×")))</f>
        <v/>
      </c>
      <c r="S169" t="str">
        <f>IF(OR($A169="", S$5=""), "", IF(COUNTIFS(【データ】蓄積用!A$2:A$10000, S$5, 【データ】蓄積用!C$2:C$10000, $A169, 【データ】蓄積用!D$2:D$10000, "&gt;=3000", 【データ】蓄積用!E$2:E$10000, "&gt;=1500")&gt;0, "〇", IF(COUNTIFS(【データ】蓄積用!A$2:A$10000, S$5, 【データ】蓄積用!C$2:C$10000, $A169, 【データ】蓄積用!Q$2:Q$10000, 1, 【データ】蓄積用!AC$2:AC$10000, "&gt;=4.0")&gt;0, "〇", "×")))</f>
        <v/>
      </c>
      <c r="T169" t="str">
        <f>IF(OR($A169="", T$5=""), "", IF(COUNTIFS(【データ】蓄積用!A$2:A$10000, T$5, 【データ】蓄積用!C$2:C$10000, $A169, 【データ】蓄積用!D$2:D$10000, "&gt;=3000", 【データ】蓄積用!E$2:E$10000, "&gt;=1500")&gt;0, "〇", IF(COUNTIFS(【データ】蓄積用!A$2:A$10000, T$5, 【データ】蓄積用!C$2:C$10000, $A169, 【データ】蓄積用!Q$2:Q$10000, 1, 【データ】蓄積用!AC$2:AC$10000, "&gt;=4.0")&gt;0, "〇", "×")))</f>
        <v/>
      </c>
      <c r="U169" t="str">
        <f>IF(OR($A169="", U$5=""), "", IF(COUNTIFS(【データ】蓄積用!A$2:A$10000, U$5, 【データ】蓄積用!C$2:C$10000, $A169, 【データ】蓄積用!D$2:D$10000, "&gt;=3000", 【データ】蓄積用!E$2:E$10000, "&gt;=1500")&gt;0, "〇", IF(COUNTIFS(【データ】蓄積用!A$2:A$10000, U$5, 【データ】蓄積用!C$2:C$10000, $A169, 【データ】蓄積用!Q$2:Q$10000, 1, 【データ】蓄積用!AC$2:AC$10000, "&gt;=4.0")&gt;0, "〇", "×")))</f>
        <v/>
      </c>
      <c r="V169" t="str">
        <f>IF(OR($A169="", V$5=""), "", IF(COUNTIFS(【データ】蓄積用!A$2:A$10000, V$5, 【データ】蓄積用!C$2:C$10000, $A169, 【データ】蓄積用!D$2:D$10000, "&gt;=3000", 【データ】蓄積用!E$2:E$10000, "&gt;=1500")&gt;0, "〇", IF(COUNTIFS(【データ】蓄積用!A$2:A$10000, V$5, 【データ】蓄積用!C$2:C$10000, $A169, 【データ】蓄積用!Q$2:Q$10000, 1, 【データ】蓄積用!AC$2:AC$10000, "&gt;=4.0")&gt;0, "〇", "×")))</f>
        <v/>
      </c>
      <c r="W169" t="str">
        <f>IF(OR($A169="", W$5=""), "", IF(COUNTIFS(【データ】蓄積用!A$2:A$10000, W$5, 【データ】蓄積用!C$2:C$10000, $A169, 【データ】蓄積用!D$2:D$10000, "&gt;=3000", 【データ】蓄積用!E$2:E$10000, "&gt;=1500")&gt;0, "〇", IF(COUNTIFS(【データ】蓄積用!A$2:A$10000, W$5, 【データ】蓄積用!C$2:C$10000, $A169, 【データ】蓄積用!Q$2:Q$10000, 1, 【データ】蓄積用!AC$2:AC$10000, "&gt;=4.0")&gt;0, "〇", "×")))</f>
        <v/>
      </c>
      <c r="X169" t="str">
        <f>IF(OR($A169="", X$5=""), "", IF(COUNTIFS(【データ】蓄積用!A$2:A$10000, X$5, 【データ】蓄積用!C$2:C$10000, $A169, 【データ】蓄積用!D$2:D$10000, "&gt;=3000", 【データ】蓄積用!E$2:E$10000, "&gt;=1500")&gt;0, "〇", IF(COUNTIFS(【データ】蓄積用!A$2:A$10000, X$5, 【データ】蓄積用!C$2:C$10000, $A169, 【データ】蓄積用!Q$2:Q$10000, 1, 【データ】蓄積用!AC$2:AC$10000, "&gt;=4.0")&gt;0, "〇", "×")))</f>
        <v/>
      </c>
      <c r="Y169" t="str">
        <f>IF(OR($A169="", Y$5=""), "", IF(COUNTIFS(【データ】蓄積用!A$2:A$10000, Y$5, 【データ】蓄積用!C$2:C$10000, $A169, 【データ】蓄積用!D$2:D$10000, "&gt;=3000", 【データ】蓄積用!E$2:E$10000, "&gt;=1500")&gt;0, "〇", IF(COUNTIFS(【データ】蓄積用!A$2:A$10000, Y$5, 【データ】蓄積用!C$2:C$10000, $A169, 【データ】蓄積用!Q$2:Q$10000, 1, 【データ】蓄積用!AC$2:AC$10000, "&gt;=4.0")&gt;0, "〇", "×")))</f>
        <v/>
      </c>
      <c r="Z169" t="str">
        <f>IF(OR($A169="", Z$5=""), "", IF(COUNTIFS(【データ】蓄積用!A$2:A$10000, Z$5, 【データ】蓄積用!C$2:C$10000, $A169, 【データ】蓄積用!D$2:D$10000, "&gt;=3000", 【データ】蓄積用!E$2:E$10000, "&gt;=1500")&gt;0, "〇", IF(COUNTIFS(【データ】蓄積用!A$2:A$10000, Z$5, 【データ】蓄積用!C$2:C$10000, $A169, 【データ】蓄積用!Q$2:Q$10000, 1, 【データ】蓄積用!AC$2:AC$10000, "&gt;=4.0")&gt;0, "〇", "×")))</f>
        <v/>
      </c>
      <c r="AA169" t="str">
        <f>IF(OR($A169="", AA$5=""), "", IF(COUNTIFS(【データ】蓄積用!A$2:A$10000, AA$5, 【データ】蓄積用!C$2:C$10000, $A169, 【データ】蓄積用!D$2:D$10000, "&gt;=3000", 【データ】蓄積用!E$2:E$10000, "&gt;=1500")&gt;0, "〇", IF(COUNTIFS(【データ】蓄積用!A$2:A$10000, AA$5, 【データ】蓄積用!C$2:C$10000, $A169, 【データ】蓄積用!Q$2:Q$10000, 1, 【データ】蓄積用!AC$2:AC$10000, "&gt;=4.0")&gt;0, "〇", "×")))</f>
        <v/>
      </c>
      <c r="AB169" t="str">
        <f>IF(OR($A169="", AB$5=""), "", IF(COUNTIFS(【データ】蓄積用!A$2:A$10000, AB$5, 【データ】蓄積用!C$2:C$10000, $A169, 【データ】蓄積用!D$2:D$10000, "&gt;=3000", 【データ】蓄積用!E$2:E$10000, "&gt;=1500")&gt;0, "〇", IF(COUNTIFS(【データ】蓄積用!A$2:A$10000, AB$5, 【データ】蓄積用!C$2:C$10000, $A169, 【データ】蓄積用!Q$2:Q$10000, 1, 【データ】蓄積用!AC$2:AC$10000, "&gt;=4.0")&gt;0, "〇", "×")))</f>
        <v/>
      </c>
      <c r="AC169" t="str">
        <f>IF(OR($A169="", AC$5=""), "", IF(COUNTIFS(【データ】蓄積用!A$2:A$10000, AC$5, 【データ】蓄積用!C$2:C$10000, $A169, 【データ】蓄積用!D$2:D$10000, "&gt;=3000", 【データ】蓄積用!E$2:E$10000, "&gt;=1500")&gt;0, "〇", IF(COUNTIFS(【データ】蓄積用!A$2:A$10000, AC$5, 【データ】蓄積用!C$2:C$10000, $A169, 【データ】蓄積用!Q$2:Q$10000, 1, 【データ】蓄積用!AC$2:AC$10000, "&gt;=4.0")&gt;0, "〇", "×")))</f>
        <v/>
      </c>
      <c r="AD169" t="str">
        <f>IF(OR($A169="", AD$5=""), "", IF(COUNTIFS(【データ】蓄積用!A$2:A$10000, AD$5, 【データ】蓄積用!C$2:C$10000, $A169, 【データ】蓄積用!D$2:D$10000, "&gt;=3000", 【データ】蓄積用!E$2:E$10000, "&gt;=1500")&gt;0, "〇", IF(COUNTIFS(【データ】蓄積用!A$2:A$10000, AD$5, 【データ】蓄積用!C$2:C$10000, $A169, 【データ】蓄積用!Q$2:Q$10000, 1, 【データ】蓄積用!AC$2:AC$10000, "&gt;=4.0")&gt;0, "〇", "×")))</f>
        <v/>
      </c>
      <c r="AE169" t="str">
        <f>IF(OR($A169="", AE$5=""), "", IF(COUNTIFS(【データ】蓄積用!A$2:A$10000, AE$5, 【データ】蓄積用!C$2:C$10000, $A169, 【データ】蓄積用!D$2:D$10000, "&gt;=3000", 【データ】蓄積用!E$2:E$10000, "&gt;=1500")&gt;0, "〇", IF(COUNTIFS(【データ】蓄積用!A$2:A$10000, AE$5, 【データ】蓄積用!C$2:C$10000, $A169, 【データ】蓄積用!Q$2:Q$10000, 1, 【データ】蓄積用!AC$2:AC$10000, "&gt;=4.0")&gt;0, "〇", "×")))</f>
        <v/>
      </c>
      <c r="AF169" t="str">
        <f>IF(OR($A169="", AF$5=""), "", IF(COUNTIFS(【データ】蓄積用!A$2:A$10000, AF$5, 【データ】蓄積用!C$2:C$10000, $A169, 【データ】蓄積用!D$2:D$10000, "&gt;=3000", 【データ】蓄積用!E$2:E$10000, "&gt;=1500")&gt;0, "〇", IF(COUNTIFS(【データ】蓄積用!A$2:A$10000, AF$5, 【データ】蓄積用!C$2:C$10000, $A169, 【データ】蓄積用!Q$2:Q$10000, 1, 【データ】蓄積用!AC$2:AC$10000, "&gt;=4.0")&gt;0, "〇", "×")))</f>
        <v/>
      </c>
      <c r="AG169" t="str">
        <f>IF(OR($A169="", AG$5=""), "", IF(COUNTIFS(【データ】蓄積用!A$2:A$10000, AG$5, 【データ】蓄積用!C$2:C$10000, $A169, 【データ】蓄積用!D$2:D$10000, "&gt;=3000", 【データ】蓄積用!E$2:E$10000, "&gt;=1500")&gt;0, "〇", IF(COUNTIFS(【データ】蓄積用!A$2:A$10000, AG$5, 【データ】蓄積用!C$2:C$10000, $A169, 【データ】蓄積用!Q$2:Q$10000, 1, 【データ】蓄積用!AC$2:AC$10000, "&gt;=4.0")&gt;0, "〇", "×")))</f>
        <v/>
      </c>
      <c r="AH169" t="str">
        <f>IF(OR($A169="", AH$5=""), "", IF(COUNTIFS(【データ】蓄積用!A$2:A$10000, AH$5, 【データ】蓄積用!C$2:C$10000, $A169, 【データ】蓄積用!D$2:D$10000, "&gt;=3000", 【データ】蓄積用!E$2:E$10000, "&gt;=1500")&gt;0, "〇", IF(COUNTIFS(【データ】蓄積用!A$2:A$10000, AH$5, 【データ】蓄積用!C$2:C$10000, $A169, 【データ】蓄積用!Q$2:Q$10000, 1, 【データ】蓄積用!AC$2:AC$10000, "&gt;=4.0")&gt;0, "〇", "×")))</f>
        <v/>
      </c>
      <c r="AI169" t="str">
        <f>IF(OR($A169="", AI$5=""), "", IF(COUNTIFS(【データ】蓄積用!A$2:A$10000, AI$5, 【データ】蓄積用!C$2:C$10000, $A169, 【データ】蓄積用!D$2:D$10000, "&gt;=3000", 【データ】蓄積用!E$2:E$10000, "&gt;=1500")&gt;0, "〇", IF(COUNTIFS(【データ】蓄積用!A$2:A$10000, AI$5, 【データ】蓄積用!C$2:C$10000, $A169, 【データ】蓄積用!Q$2:Q$10000, 1, 【データ】蓄積用!AC$2:AC$10000, "&gt;=4.0")&gt;0, "〇", "×")))</f>
        <v/>
      </c>
      <c r="AJ169" t="str">
        <f>IF(OR($A169="", AJ$5=""), "", IF(COUNTIFS(【データ】蓄積用!A$2:A$10000, AJ$5, 【データ】蓄積用!C$2:C$10000, $A169, 【データ】蓄積用!D$2:D$10000, "&gt;=3000", 【データ】蓄積用!E$2:E$10000, "&gt;=1500")&gt;0, "〇", IF(COUNTIFS(【データ】蓄積用!A$2:A$10000, AJ$5, 【データ】蓄積用!C$2:C$10000, $A169, 【データ】蓄積用!Q$2:Q$10000, 1, 【データ】蓄積用!AC$2:AC$10000, "&gt;=4.0")&gt;0, "〇", "×")))</f>
        <v/>
      </c>
      <c r="AK169" t="str">
        <f>IF(OR($A169="", AK$5=""), "", IF(COUNTIFS(【データ】蓄積用!A$2:A$10000, AK$5, 【データ】蓄積用!C$2:C$10000, $A169, 【データ】蓄積用!D$2:D$10000, "&gt;=3000", 【データ】蓄積用!E$2:E$10000, "&gt;=1500")&gt;0, "〇", IF(COUNTIFS(【データ】蓄積用!A$2:A$10000, AK$5, 【データ】蓄積用!C$2:C$10000, $A169, 【データ】蓄積用!Q$2:Q$10000, 1, 【データ】蓄積用!AC$2:AC$10000, "&gt;=4.0")&gt;0, "〇", "×")))</f>
        <v/>
      </c>
      <c r="AL169" t="str">
        <f>IF(OR($A169="", AL$5=""), "", IF(COUNTIFS(【データ】蓄積用!A$2:A$10000, AL$5, 【データ】蓄積用!C$2:C$10000, $A169, 【データ】蓄積用!D$2:D$10000, "&gt;=3000", 【データ】蓄積用!E$2:E$10000, "&gt;=1500")&gt;0, "〇", IF(COUNTIFS(【データ】蓄積用!A$2:A$10000, AL$5, 【データ】蓄積用!C$2:C$10000, $A169, 【データ】蓄積用!Q$2:Q$10000, 1, 【データ】蓄積用!AC$2:AC$10000, "&gt;=4.0")&gt;0, "〇", "×")))</f>
        <v/>
      </c>
      <c r="AM169" t="str">
        <f>IF(OR($A169="", AM$5=""), "", IF(COUNTIFS(【データ】蓄積用!A$2:A$10000, AM$5, 【データ】蓄積用!C$2:C$10000, $A169, 【データ】蓄積用!D$2:D$10000, "&gt;=3000", 【データ】蓄積用!E$2:E$10000, "&gt;=1500")&gt;0, "〇", IF(COUNTIFS(【データ】蓄積用!A$2:A$10000, AM$5, 【データ】蓄積用!C$2:C$10000, $A169, 【データ】蓄積用!Q$2:Q$10000, 1, 【データ】蓄積用!AC$2:AC$10000, "&gt;=4.0")&gt;0, "〇", "×")))</f>
        <v/>
      </c>
      <c r="AN169" t="str">
        <f>IF(OR($A169="", AN$5=""), "", IF(COUNTIFS(【データ】蓄積用!A$2:A$10000, AN$5, 【データ】蓄積用!C$2:C$10000, $A169, 【データ】蓄積用!D$2:D$10000, "&gt;=3000", 【データ】蓄積用!E$2:E$10000, "&gt;=1500")&gt;0, "〇", IF(COUNTIFS(【データ】蓄積用!A$2:A$10000, AN$5, 【データ】蓄積用!C$2:C$10000, $A169, 【データ】蓄積用!Q$2:Q$10000, 1, 【データ】蓄積用!AC$2:AC$10000, "&gt;=4.0")&gt;0, "〇", "×")))</f>
        <v/>
      </c>
      <c r="AO169" t="str">
        <f>IF(OR($A169="", AO$5=""), "", IF(COUNTIFS(【データ】蓄積用!A$2:A$10000, AO$5, 【データ】蓄積用!C$2:C$10000, $A169, 【データ】蓄積用!D$2:D$10000, "&gt;=3000", 【データ】蓄積用!E$2:E$10000, "&gt;=1500")&gt;0, "〇", IF(COUNTIFS(【データ】蓄積用!A$2:A$10000, AO$5, 【データ】蓄積用!C$2:C$10000, $A169, 【データ】蓄積用!Q$2:Q$10000, 1, 【データ】蓄積用!AC$2:AC$10000, "&gt;=4.0")&gt;0, "〇", "×")))</f>
        <v/>
      </c>
      <c r="AP169" t="str">
        <f>IF(OR($A169="", AP$5=""), "", IF(COUNTIFS(【データ】蓄積用!A$2:A$10000, AP$5, 【データ】蓄積用!C$2:C$10000, $A169, 【データ】蓄積用!D$2:D$10000, "&gt;=3000", 【データ】蓄積用!E$2:E$10000, "&gt;=1500")&gt;0, "〇", IF(COUNTIFS(【データ】蓄積用!A$2:A$10000, AP$5, 【データ】蓄積用!C$2:C$10000, $A169, 【データ】蓄積用!Q$2:Q$10000, 1, 【データ】蓄積用!AC$2:AC$10000, "&gt;=4.0")&gt;0, "〇", "×")))</f>
        <v/>
      </c>
      <c r="AQ169" t="str">
        <f>IF(OR($A169="", AQ$5=""), "", IF(COUNTIFS(【データ】蓄積用!A$2:A$10000, AQ$5, 【データ】蓄積用!C$2:C$10000, $A169, 【データ】蓄積用!D$2:D$10000, "&gt;=3000", 【データ】蓄積用!E$2:E$10000, "&gt;=1500")&gt;0, "〇", IF(COUNTIFS(【データ】蓄積用!A$2:A$10000, AQ$5, 【データ】蓄積用!C$2:C$10000, $A169, 【データ】蓄積用!Q$2:Q$10000, 1, 【データ】蓄積用!AC$2:AC$10000, "&gt;=4.0")&gt;0, "〇", "×")))</f>
        <v/>
      </c>
      <c r="AR169" t="str">
        <f>IF(OR($A169="", AR$5=""), "", IF(COUNTIFS(【データ】蓄積用!A$2:A$10000, AR$5, 【データ】蓄積用!C$2:C$10000, $A169, 【データ】蓄積用!D$2:D$10000, "&gt;=3000", 【データ】蓄積用!E$2:E$10000, "&gt;=1500")&gt;0, "〇", IF(COUNTIFS(【データ】蓄積用!A$2:A$10000, AR$5, 【データ】蓄積用!C$2:C$10000, $A169, 【データ】蓄積用!Q$2:Q$10000, 1, 【データ】蓄積用!AC$2:AC$10000, "&gt;=4.0")&gt;0, "〇", "×")))</f>
        <v/>
      </c>
      <c r="AS169" t="str">
        <f>IF(OR($A169="", AS$5=""), "", IF(COUNTIFS(【データ】蓄積用!A$2:A$10000, AS$5, 【データ】蓄積用!C$2:C$10000, $A169, 【データ】蓄積用!D$2:D$10000, "&gt;=3000", 【データ】蓄積用!E$2:E$10000, "&gt;=1500")&gt;0, "〇", IF(COUNTIFS(【データ】蓄積用!A$2:A$10000, AS$5, 【データ】蓄積用!C$2:C$10000, $A169, 【データ】蓄積用!Q$2:Q$10000, 1, 【データ】蓄積用!AC$2:AC$10000, "&gt;=4.0")&gt;0, "〇", "×")))</f>
        <v/>
      </c>
      <c r="AT169" t="str">
        <f>IF(OR($A169="", AT$5=""), "", IF(COUNTIFS(【データ】蓄積用!A$2:A$10000, AT$5, 【データ】蓄積用!C$2:C$10000, $A169, 【データ】蓄積用!D$2:D$10000, "&gt;=3000", 【データ】蓄積用!E$2:E$10000, "&gt;=1500")&gt;0, "〇", IF(COUNTIFS(【データ】蓄積用!A$2:A$10000, AT$5, 【データ】蓄積用!C$2:C$10000, $A169, 【データ】蓄積用!Q$2:Q$10000, 1, 【データ】蓄積用!AC$2:AC$10000, "&gt;=4.0")&gt;0, "〇", "×")))</f>
        <v/>
      </c>
      <c r="AU169" t="str">
        <f>IF(OR($A169="", AU$5=""), "", IF(COUNTIFS(【データ】蓄積用!A$2:A$10000, AU$5, 【データ】蓄積用!C$2:C$10000, $A169, 【データ】蓄積用!D$2:D$10000, "&gt;=3000", 【データ】蓄積用!E$2:E$10000, "&gt;=1500")&gt;0, "〇", IF(COUNTIFS(【データ】蓄積用!A$2:A$10000, AU$5, 【データ】蓄積用!C$2:C$10000, $A169, 【データ】蓄積用!Q$2:Q$10000, 1, 【データ】蓄積用!AC$2:AC$10000, "&gt;=4.0")&gt;0, "〇", "×")))</f>
        <v/>
      </c>
      <c r="AV169" t="str">
        <f>IF(OR($A169="", AV$5=""), "", IF(COUNTIFS(【データ】蓄積用!A$2:A$10000, AV$5, 【データ】蓄積用!C$2:C$10000, $A169, 【データ】蓄積用!D$2:D$10000, "&gt;=3000", 【データ】蓄積用!E$2:E$10000, "&gt;=1500")&gt;0, "〇", IF(COUNTIFS(【データ】蓄積用!A$2:A$10000, AV$5, 【データ】蓄積用!C$2:C$10000, $A169, 【データ】蓄積用!Q$2:Q$10000, 1, 【データ】蓄積用!AC$2:AC$10000, "&gt;=4.0")&gt;0, "〇", "×")))</f>
        <v/>
      </c>
      <c r="AW169" t="str">
        <f>IF(OR($A169="", AW$5=""), "", IF(COUNTIFS(【データ】蓄積用!A$2:A$10000, AW$5, 【データ】蓄積用!C$2:C$10000, $A169, 【データ】蓄積用!D$2:D$10000, "&gt;=3000", 【データ】蓄積用!E$2:E$10000, "&gt;=1500")&gt;0, "〇", IF(COUNTIFS(【データ】蓄積用!A$2:A$10000, AW$5, 【データ】蓄積用!C$2:C$10000, $A169, 【データ】蓄積用!Q$2:Q$10000, 1, 【データ】蓄積用!AC$2:AC$10000, "&gt;=4.0")&gt;0, "〇", "×")))</f>
        <v/>
      </c>
      <c r="AX169" t="str">
        <f>IF(OR($A169="", AX$5=""), "", IF(COUNTIFS(【データ】蓄積用!A$2:A$10000, AX$5, 【データ】蓄積用!C$2:C$10000, $A169, 【データ】蓄積用!D$2:D$10000, "&gt;=3000", 【データ】蓄積用!E$2:E$10000, "&gt;=1500")&gt;0, "〇", IF(COUNTIFS(【データ】蓄積用!A$2:A$10000, AX$5, 【データ】蓄積用!C$2:C$10000, $A169, 【データ】蓄積用!Q$2:Q$10000, 1, 【データ】蓄積用!AC$2:AC$10000, "&gt;=4.0")&gt;0, "〇", "×")))</f>
        <v/>
      </c>
      <c r="AY169" t="str">
        <f>IF(OR($A169="", AY$5=""), "", IF(COUNTIFS(【データ】蓄積用!A$2:A$10000, AY$5, 【データ】蓄積用!C$2:C$10000, $A169, 【データ】蓄積用!D$2:D$10000, "&gt;=3000", 【データ】蓄積用!E$2:E$10000, "&gt;=1500")&gt;0, "〇", IF(COUNTIFS(【データ】蓄積用!A$2:A$10000, AY$5, 【データ】蓄積用!C$2:C$10000, $A169, 【データ】蓄積用!Q$2:Q$10000, 1, 【データ】蓄積用!AC$2:AC$10000, "&gt;=4.0")&gt;0, "〇", "×")))</f>
        <v/>
      </c>
    </row>
    <row r="170" spans="2:51">
      <c r="B170" t="str">
        <f>IF(OR($A170="", B$5=""), "", IF(COUNTIFS(【データ】蓄積用!A$2:A$10000, B$5, 【データ】蓄積用!C$2:C$10000, $A170, 【データ】蓄積用!D$2:D$10000, "&gt;=3000", 【データ】蓄積用!E$2:E$10000, "&gt;=1500")&gt;0, "〇", IF(COUNTIFS(【データ】蓄積用!A$2:A$10000, B$5, 【データ】蓄積用!C$2:C$10000, $A170, 【データ】蓄積用!Q$2:Q$10000, 1, 【データ】蓄積用!AC$2:AC$10000, "&gt;=4.0")&gt;0, "〇", "×")))</f>
        <v/>
      </c>
      <c r="C170" t="str">
        <f>IF(OR($A170="", C$5=""), "", IF(COUNTIFS(【データ】蓄積用!A$2:A$10000, C$5, 【データ】蓄積用!C$2:C$10000, $A170, 【データ】蓄積用!D$2:D$10000, "&gt;=3000", 【データ】蓄積用!E$2:E$10000, "&gt;=1500")&gt;0, "〇", IF(COUNTIFS(【データ】蓄積用!A$2:A$10000, C$5, 【データ】蓄積用!C$2:C$10000, $A170, 【データ】蓄積用!Q$2:Q$10000, 1, 【データ】蓄積用!AC$2:AC$10000, "&gt;=4.0")&gt;0, "〇", "×")))</f>
        <v/>
      </c>
      <c r="D170" t="str">
        <f>IF(OR($A170="", D$5=""), "", IF(COUNTIFS(【データ】蓄積用!A$2:A$10000, D$5, 【データ】蓄積用!C$2:C$10000, $A170, 【データ】蓄積用!D$2:D$10000, "&gt;=3000", 【データ】蓄積用!E$2:E$10000, "&gt;=1500")&gt;0, "〇", IF(COUNTIFS(【データ】蓄積用!A$2:A$10000, D$5, 【データ】蓄積用!C$2:C$10000, $A170, 【データ】蓄積用!Q$2:Q$10000, 1, 【データ】蓄積用!AC$2:AC$10000, "&gt;=4.0")&gt;0, "〇", "×")))</f>
        <v/>
      </c>
      <c r="E170" t="str">
        <f>IF(OR($A170="", E$5=""), "", IF(COUNTIFS(【データ】蓄積用!A$2:A$10000, E$5, 【データ】蓄積用!C$2:C$10000, $A170, 【データ】蓄積用!D$2:D$10000, "&gt;=3000", 【データ】蓄積用!E$2:E$10000, "&gt;=1500")&gt;0, "〇", IF(COUNTIFS(【データ】蓄積用!A$2:A$10000, E$5, 【データ】蓄積用!C$2:C$10000, $A170, 【データ】蓄積用!Q$2:Q$10000, 1, 【データ】蓄積用!AC$2:AC$10000, "&gt;=4.0")&gt;0, "〇", "×")))</f>
        <v/>
      </c>
      <c r="F170" t="str">
        <f>IF(OR($A170="", F$5=""), "", IF(COUNTIFS(【データ】蓄積用!A$2:A$10000, F$5, 【データ】蓄積用!C$2:C$10000, $A170, 【データ】蓄積用!D$2:D$10000, "&gt;=3000", 【データ】蓄積用!E$2:E$10000, "&gt;=1500")&gt;0, "〇", IF(COUNTIFS(【データ】蓄積用!A$2:A$10000, F$5, 【データ】蓄積用!C$2:C$10000, $A170, 【データ】蓄積用!Q$2:Q$10000, 1, 【データ】蓄積用!AC$2:AC$10000, "&gt;=4.0")&gt;0, "〇", "×")))</f>
        <v/>
      </c>
      <c r="G170" t="str">
        <f>IF(OR($A170="", G$5=""), "", IF(COUNTIFS(【データ】蓄積用!A$2:A$10000, G$5, 【データ】蓄積用!C$2:C$10000, $A170, 【データ】蓄積用!D$2:D$10000, "&gt;=3000", 【データ】蓄積用!E$2:E$10000, "&gt;=1500")&gt;0, "〇", IF(COUNTIFS(【データ】蓄積用!A$2:A$10000, G$5, 【データ】蓄積用!C$2:C$10000, $A170, 【データ】蓄積用!Q$2:Q$10000, 1, 【データ】蓄積用!AC$2:AC$10000, "&gt;=4.0")&gt;0, "〇", "×")))</f>
        <v/>
      </c>
      <c r="H170" t="str">
        <f>IF(OR($A170="", H$5=""), "", IF(COUNTIFS(【データ】蓄積用!A$2:A$10000, H$5, 【データ】蓄積用!C$2:C$10000, $A170, 【データ】蓄積用!D$2:D$10000, "&gt;=3000", 【データ】蓄積用!E$2:E$10000, "&gt;=1500")&gt;0, "〇", IF(COUNTIFS(【データ】蓄積用!A$2:A$10000, H$5, 【データ】蓄積用!C$2:C$10000, $A170, 【データ】蓄積用!Q$2:Q$10000, 1, 【データ】蓄積用!AC$2:AC$10000, "&gt;=4.0")&gt;0, "〇", "×")))</f>
        <v/>
      </c>
      <c r="I170" t="str">
        <f>IF(OR($A170="", I$5=""), "", IF(COUNTIFS(【データ】蓄積用!A$2:A$10000, I$5, 【データ】蓄積用!C$2:C$10000, $A170, 【データ】蓄積用!D$2:D$10000, "&gt;=3000", 【データ】蓄積用!E$2:E$10000, "&gt;=1500")&gt;0, "〇", IF(COUNTIFS(【データ】蓄積用!A$2:A$10000, I$5, 【データ】蓄積用!C$2:C$10000, $A170, 【データ】蓄積用!Q$2:Q$10000, 1, 【データ】蓄積用!AC$2:AC$10000, "&gt;=4.0")&gt;0, "〇", "×")))</f>
        <v/>
      </c>
      <c r="J170" t="str">
        <f>IF(OR($A170="", J$5=""), "", IF(COUNTIFS(【データ】蓄積用!A$2:A$10000, J$5, 【データ】蓄積用!C$2:C$10000, $A170, 【データ】蓄積用!D$2:D$10000, "&gt;=3000", 【データ】蓄積用!E$2:E$10000, "&gt;=1500")&gt;0, "〇", IF(COUNTIFS(【データ】蓄積用!A$2:A$10000, J$5, 【データ】蓄積用!C$2:C$10000, $A170, 【データ】蓄積用!Q$2:Q$10000, 1, 【データ】蓄積用!AC$2:AC$10000, "&gt;=4.0")&gt;0, "〇", "×")))</f>
        <v/>
      </c>
      <c r="K170" t="str">
        <f>IF(OR($A170="", K$5=""), "", IF(COUNTIFS(【データ】蓄積用!A$2:A$10000, K$5, 【データ】蓄積用!C$2:C$10000, $A170, 【データ】蓄積用!D$2:D$10000, "&gt;=3000", 【データ】蓄積用!E$2:E$10000, "&gt;=1500")&gt;0, "〇", IF(COUNTIFS(【データ】蓄積用!A$2:A$10000, K$5, 【データ】蓄積用!C$2:C$10000, $A170, 【データ】蓄積用!Q$2:Q$10000, 1, 【データ】蓄積用!AC$2:AC$10000, "&gt;=4.0")&gt;0, "〇", "×")))</f>
        <v/>
      </c>
      <c r="L170" t="str">
        <f>IF(OR($A170="", L$5=""), "", IF(COUNTIFS(【データ】蓄積用!A$2:A$10000, L$5, 【データ】蓄積用!C$2:C$10000, $A170, 【データ】蓄積用!D$2:D$10000, "&gt;=3000", 【データ】蓄積用!E$2:E$10000, "&gt;=1500")&gt;0, "〇", IF(COUNTIFS(【データ】蓄積用!A$2:A$10000, L$5, 【データ】蓄積用!C$2:C$10000, $A170, 【データ】蓄積用!Q$2:Q$10000, 1, 【データ】蓄積用!AC$2:AC$10000, "&gt;=4.0")&gt;0, "〇", "×")))</f>
        <v/>
      </c>
      <c r="M170" t="str">
        <f>IF(OR($A170="", M$5=""), "", IF(COUNTIFS(【データ】蓄積用!A$2:A$10000, M$5, 【データ】蓄積用!C$2:C$10000, $A170, 【データ】蓄積用!D$2:D$10000, "&gt;=3000", 【データ】蓄積用!E$2:E$10000, "&gt;=1500")&gt;0, "〇", IF(COUNTIFS(【データ】蓄積用!A$2:A$10000, M$5, 【データ】蓄積用!C$2:C$10000, $A170, 【データ】蓄積用!Q$2:Q$10000, 1, 【データ】蓄積用!AC$2:AC$10000, "&gt;=4.0")&gt;0, "〇", "×")))</f>
        <v/>
      </c>
      <c r="N170" t="str">
        <f>IF(OR($A170="", N$5=""), "", IF(COUNTIFS(【データ】蓄積用!A$2:A$10000, N$5, 【データ】蓄積用!C$2:C$10000, $A170, 【データ】蓄積用!D$2:D$10000, "&gt;=3000", 【データ】蓄積用!E$2:E$10000, "&gt;=1500")&gt;0, "〇", IF(COUNTIFS(【データ】蓄積用!A$2:A$10000, N$5, 【データ】蓄積用!C$2:C$10000, $A170, 【データ】蓄積用!Q$2:Q$10000, 1, 【データ】蓄積用!AC$2:AC$10000, "&gt;=4.0")&gt;0, "〇", "×")))</f>
        <v/>
      </c>
      <c r="O170" t="str">
        <f>IF(OR($A170="", O$5=""), "", IF(COUNTIFS(【データ】蓄積用!A$2:A$10000, O$5, 【データ】蓄積用!C$2:C$10000, $A170, 【データ】蓄積用!D$2:D$10000, "&gt;=3000", 【データ】蓄積用!E$2:E$10000, "&gt;=1500")&gt;0, "〇", IF(COUNTIFS(【データ】蓄積用!A$2:A$10000, O$5, 【データ】蓄積用!C$2:C$10000, $A170, 【データ】蓄積用!Q$2:Q$10000, 1, 【データ】蓄積用!AC$2:AC$10000, "&gt;=4.0")&gt;0, "〇", "×")))</f>
        <v/>
      </c>
      <c r="P170" t="str">
        <f>IF(OR($A170="", P$5=""), "", IF(COUNTIFS(【データ】蓄積用!A$2:A$10000, P$5, 【データ】蓄積用!C$2:C$10000, $A170, 【データ】蓄積用!D$2:D$10000, "&gt;=3000", 【データ】蓄積用!E$2:E$10000, "&gt;=1500")&gt;0, "〇", IF(COUNTIFS(【データ】蓄積用!A$2:A$10000, P$5, 【データ】蓄積用!C$2:C$10000, $A170, 【データ】蓄積用!Q$2:Q$10000, 1, 【データ】蓄積用!AC$2:AC$10000, "&gt;=4.0")&gt;0, "〇", "×")))</f>
        <v/>
      </c>
      <c r="Q170" t="str">
        <f>IF(OR($A170="", Q$5=""), "", IF(COUNTIFS(【データ】蓄積用!A$2:A$10000, Q$5, 【データ】蓄積用!C$2:C$10000, $A170, 【データ】蓄積用!D$2:D$10000, "&gt;=3000", 【データ】蓄積用!E$2:E$10000, "&gt;=1500")&gt;0, "〇", IF(COUNTIFS(【データ】蓄積用!A$2:A$10000, Q$5, 【データ】蓄積用!C$2:C$10000, $A170, 【データ】蓄積用!Q$2:Q$10000, 1, 【データ】蓄積用!AC$2:AC$10000, "&gt;=4.0")&gt;0, "〇", "×")))</f>
        <v/>
      </c>
      <c r="R170" t="str">
        <f>IF(OR($A170="", R$5=""), "", IF(COUNTIFS(【データ】蓄積用!A$2:A$10000, R$5, 【データ】蓄積用!C$2:C$10000, $A170, 【データ】蓄積用!D$2:D$10000, "&gt;=3000", 【データ】蓄積用!E$2:E$10000, "&gt;=1500")&gt;0, "〇", IF(COUNTIFS(【データ】蓄積用!A$2:A$10000, R$5, 【データ】蓄積用!C$2:C$10000, $A170, 【データ】蓄積用!Q$2:Q$10000, 1, 【データ】蓄積用!AC$2:AC$10000, "&gt;=4.0")&gt;0, "〇", "×")))</f>
        <v/>
      </c>
      <c r="S170" t="str">
        <f>IF(OR($A170="", S$5=""), "", IF(COUNTIFS(【データ】蓄積用!A$2:A$10000, S$5, 【データ】蓄積用!C$2:C$10000, $A170, 【データ】蓄積用!D$2:D$10000, "&gt;=3000", 【データ】蓄積用!E$2:E$10000, "&gt;=1500")&gt;0, "〇", IF(COUNTIFS(【データ】蓄積用!A$2:A$10000, S$5, 【データ】蓄積用!C$2:C$10000, $A170, 【データ】蓄積用!Q$2:Q$10000, 1, 【データ】蓄積用!AC$2:AC$10000, "&gt;=4.0")&gt;0, "〇", "×")))</f>
        <v/>
      </c>
      <c r="T170" t="str">
        <f>IF(OR($A170="", T$5=""), "", IF(COUNTIFS(【データ】蓄積用!A$2:A$10000, T$5, 【データ】蓄積用!C$2:C$10000, $A170, 【データ】蓄積用!D$2:D$10000, "&gt;=3000", 【データ】蓄積用!E$2:E$10000, "&gt;=1500")&gt;0, "〇", IF(COUNTIFS(【データ】蓄積用!A$2:A$10000, T$5, 【データ】蓄積用!C$2:C$10000, $A170, 【データ】蓄積用!Q$2:Q$10000, 1, 【データ】蓄積用!AC$2:AC$10000, "&gt;=4.0")&gt;0, "〇", "×")))</f>
        <v/>
      </c>
      <c r="U170" t="str">
        <f>IF(OR($A170="", U$5=""), "", IF(COUNTIFS(【データ】蓄積用!A$2:A$10000, U$5, 【データ】蓄積用!C$2:C$10000, $A170, 【データ】蓄積用!D$2:D$10000, "&gt;=3000", 【データ】蓄積用!E$2:E$10000, "&gt;=1500")&gt;0, "〇", IF(COUNTIFS(【データ】蓄積用!A$2:A$10000, U$5, 【データ】蓄積用!C$2:C$10000, $A170, 【データ】蓄積用!Q$2:Q$10000, 1, 【データ】蓄積用!AC$2:AC$10000, "&gt;=4.0")&gt;0, "〇", "×")))</f>
        <v/>
      </c>
      <c r="V170" t="str">
        <f>IF(OR($A170="", V$5=""), "", IF(COUNTIFS(【データ】蓄積用!A$2:A$10000, V$5, 【データ】蓄積用!C$2:C$10000, $A170, 【データ】蓄積用!D$2:D$10000, "&gt;=3000", 【データ】蓄積用!E$2:E$10000, "&gt;=1500")&gt;0, "〇", IF(COUNTIFS(【データ】蓄積用!A$2:A$10000, V$5, 【データ】蓄積用!C$2:C$10000, $A170, 【データ】蓄積用!Q$2:Q$10000, 1, 【データ】蓄積用!AC$2:AC$10000, "&gt;=4.0")&gt;0, "〇", "×")))</f>
        <v/>
      </c>
      <c r="W170" t="str">
        <f>IF(OR($A170="", W$5=""), "", IF(COUNTIFS(【データ】蓄積用!A$2:A$10000, W$5, 【データ】蓄積用!C$2:C$10000, $A170, 【データ】蓄積用!D$2:D$10000, "&gt;=3000", 【データ】蓄積用!E$2:E$10000, "&gt;=1500")&gt;0, "〇", IF(COUNTIFS(【データ】蓄積用!A$2:A$10000, W$5, 【データ】蓄積用!C$2:C$10000, $A170, 【データ】蓄積用!Q$2:Q$10000, 1, 【データ】蓄積用!AC$2:AC$10000, "&gt;=4.0")&gt;0, "〇", "×")))</f>
        <v/>
      </c>
      <c r="X170" t="str">
        <f>IF(OR($A170="", X$5=""), "", IF(COUNTIFS(【データ】蓄積用!A$2:A$10000, X$5, 【データ】蓄積用!C$2:C$10000, $A170, 【データ】蓄積用!D$2:D$10000, "&gt;=3000", 【データ】蓄積用!E$2:E$10000, "&gt;=1500")&gt;0, "〇", IF(COUNTIFS(【データ】蓄積用!A$2:A$10000, X$5, 【データ】蓄積用!C$2:C$10000, $A170, 【データ】蓄積用!Q$2:Q$10000, 1, 【データ】蓄積用!AC$2:AC$10000, "&gt;=4.0")&gt;0, "〇", "×")))</f>
        <v/>
      </c>
      <c r="Y170" t="str">
        <f>IF(OR($A170="", Y$5=""), "", IF(COUNTIFS(【データ】蓄積用!A$2:A$10000, Y$5, 【データ】蓄積用!C$2:C$10000, $A170, 【データ】蓄積用!D$2:D$10000, "&gt;=3000", 【データ】蓄積用!E$2:E$10000, "&gt;=1500")&gt;0, "〇", IF(COUNTIFS(【データ】蓄積用!A$2:A$10000, Y$5, 【データ】蓄積用!C$2:C$10000, $A170, 【データ】蓄積用!Q$2:Q$10000, 1, 【データ】蓄積用!AC$2:AC$10000, "&gt;=4.0")&gt;0, "〇", "×")))</f>
        <v/>
      </c>
      <c r="Z170" t="str">
        <f>IF(OR($A170="", Z$5=""), "", IF(COUNTIFS(【データ】蓄積用!A$2:A$10000, Z$5, 【データ】蓄積用!C$2:C$10000, $A170, 【データ】蓄積用!D$2:D$10000, "&gt;=3000", 【データ】蓄積用!E$2:E$10000, "&gt;=1500")&gt;0, "〇", IF(COUNTIFS(【データ】蓄積用!A$2:A$10000, Z$5, 【データ】蓄積用!C$2:C$10000, $A170, 【データ】蓄積用!Q$2:Q$10000, 1, 【データ】蓄積用!AC$2:AC$10000, "&gt;=4.0")&gt;0, "〇", "×")))</f>
        <v/>
      </c>
      <c r="AA170" t="str">
        <f>IF(OR($A170="", AA$5=""), "", IF(COUNTIFS(【データ】蓄積用!A$2:A$10000, AA$5, 【データ】蓄積用!C$2:C$10000, $A170, 【データ】蓄積用!D$2:D$10000, "&gt;=3000", 【データ】蓄積用!E$2:E$10000, "&gt;=1500")&gt;0, "〇", IF(COUNTIFS(【データ】蓄積用!A$2:A$10000, AA$5, 【データ】蓄積用!C$2:C$10000, $A170, 【データ】蓄積用!Q$2:Q$10000, 1, 【データ】蓄積用!AC$2:AC$10000, "&gt;=4.0")&gt;0, "〇", "×")))</f>
        <v/>
      </c>
      <c r="AB170" t="str">
        <f>IF(OR($A170="", AB$5=""), "", IF(COUNTIFS(【データ】蓄積用!A$2:A$10000, AB$5, 【データ】蓄積用!C$2:C$10000, $A170, 【データ】蓄積用!D$2:D$10000, "&gt;=3000", 【データ】蓄積用!E$2:E$10000, "&gt;=1500")&gt;0, "〇", IF(COUNTIFS(【データ】蓄積用!A$2:A$10000, AB$5, 【データ】蓄積用!C$2:C$10000, $A170, 【データ】蓄積用!Q$2:Q$10000, 1, 【データ】蓄積用!AC$2:AC$10000, "&gt;=4.0")&gt;0, "〇", "×")))</f>
        <v/>
      </c>
      <c r="AC170" t="str">
        <f>IF(OR($A170="", AC$5=""), "", IF(COUNTIFS(【データ】蓄積用!A$2:A$10000, AC$5, 【データ】蓄積用!C$2:C$10000, $A170, 【データ】蓄積用!D$2:D$10000, "&gt;=3000", 【データ】蓄積用!E$2:E$10000, "&gt;=1500")&gt;0, "〇", IF(COUNTIFS(【データ】蓄積用!A$2:A$10000, AC$5, 【データ】蓄積用!C$2:C$10000, $A170, 【データ】蓄積用!Q$2:Q$10000, 1, 【データ】蓄積用!AC$2:AC$10000, "&gt;=4.0")&gt;0, "〇", "×")))</f>
        <v/>
      </c>
      <c r="AD170" t="str">
        <f>IF(OR($A170="", AD$5=""), "", IF(COUNTIFS(【データ】蓄積用!A$2:A$10000, AD$5, 【データ】蓄積用!C$2:C$10000, $A170, 【データ】蓄積用!D$2:D$10000, "&gt;=3000", 【データ】蓄積用!E$2:E$10000, "&gt;=1500")&gt;0, "〇", IF(COUNTIFS(【データ】蓄積用!A$2:A$10000, AD$5, 【データ】蓄積用!C$2:C$10000, $A170, 【データ】蓄積用!Q$2:Q$10000, 1, 【データ】蓄積用!AC$2:AC$10000, "&gt;=4.0")&gt;0, "〇", "×")))</f>
        <v/>
      </c>
      <c r="AE170" t="str">
        <f>IF(OR($A170="", AE$5=""), "", IF(COUNTIFS(【データ】蓄積用!A$2:A$10000, AE$5, 【データ】蓄積用!C$2:C$10000, $A170, 【データ】蓄積用!D$2:D$10000, "&gt;=3000", 【データ】蓄積用!E$2:E$10000, "&gt;=1500")&gt;0, "〇", IF(COUNTIFS(【データ】蓄積用!A$2:A$10000, AE$5, 【データ】蓄積用!C$2:C$10000, $A170, 【データ】蓄積用!Q$2:Q$10000, 1, 【データ】蓄積用!AC$2:AC$10000, "&gt;=4.0")&gt;0, "〇", "×")))</f>
        <v/>
      </c>
      <c r="AF170" t="str">
        <f>IF(OR($A170="", AF$5=""), "", IF(COUNTIFS(【データ】蓄積用!A$2:A$10000, AF$5, 【データ】蓄積用!C$2:C$10000, $A170, 【データ】蓄積用!D$2:D$10000, "&gt;=3000", 【データ】蓄積用!E$2:E$10000, "&gt;=1500")&gt;0, "〇", IF(COUNTIFS(【データ】蓄積用!A$2:A$10000, AF$5, 【データ】蓄積用!C$2:C$10000, $A170, 【データ】蓄積用!Q$2:Q$10000, 1, 【データ】蓄積用!AC$2:AC$10000, "&gt;=4.0")&gt;0, "〇", "×")))</f>
        <v/>
      </c>
      <c r="AG170" t="str">
        <f>IF(OR($A170="", AG$5=""), "", IF(COUNTIFS(【データ】蓄積用!A$2:A$10000, AG$5, 【データ】蓄積用!C$2:C$10000, $A170, 【データ】蓄積用!D$2:D$10000, "&gt;=3000", 【データ】蓄積用!E$2:E$10000, "&gt;=1500")&gt;0, "〇", IF(COUNTIFS(【データ】蓄積用!A$2:A$10000, AG$5, 【データ】蓄積用!C$2:C$10000, $A170, 【データ】蓄積用!Q$2:Q$10000, 1, 【データ】蓄積用!AC$2:AC$10000, "&gt;=4.0")&gt;0, "〇", "×")))</f>
        <v/>
      </c>
      <c r="AH170" t="str">
        <f>IF(OR($A170="", AH$5=""), "", IF(COUNTIFS(【データ】蓄積用!A$2:A$10000, AH$5, 【データ】蓄積用!C$2:C$10000, $A170, 【データ】蓄積用!D$2:D$10000, "&gt;=3000", 【データ】蓄積用!E$2:E$10000, "&gt;=1500")&gt;0, "〇", IF(COUNTIFS(【データ】蓄積用!A$2:A$10000, AH$5, 【データ】蓄積用!C$2:C$10000, $A170, 【データ】蓄積用!Q$2:Q$10000, 1, 【データ】蓄積用!AC$2:AC$10000, "&gt;=4.0")&gt;0, "〇", "×")))</f>
        <v/>
      </c>
      <c r="AI170" t="str">
        <f>IF(OR($A170="", AI$5=""), "", IF(COUNTIFS(【データ】蓄積用!A$2:A$10000, AI$5, 【データ】蓄積用!C$2:C$10000, $A170, 【データ】蓄積用!D$2:D$10000, "&gt;=3000", 【データ】蓄積用!E$2:E$10000, "&gt;=1500")&gt;0, "〇", IF(COUNTIFS(【データ】蓄積用!A$2:A$10000, AI$5, 【データ】蓄積用!C$2:C$10000, $A170, 【データ】蓄積用!Q$2:Q$10000, 1, 【データ】蓄積用!AC$2:AC$10000, "&gt;=4.0")&gt;0, "〇", "×")))</f>
        <v/>
      </c>
      <c r="AJ170" t="str">
        <f>IF(OR($A170="", AJ$5=""), "", IF(COUNTIFS(【データ】蓄積用!A$2:A$10000, AJ$5, 【データ】蓄積用!C$2:C$10000, $A170, 【データ】蓄積用!D$2:D$10000, "&gt;=3000", 【データ】蓄積用!E$2:E$10000, "&gt;=1500")&gt;0, "〇", IF(COUNTIFS(【データ】蓄積用!A$2:A$10000, AJ$5, 【データ】蓄積用!C$2:C$10000, $A170, 【データ】蓄積用!Q$2:Q$10000, 1, 【データ】蓄積用!AC$2:AC$10000, "&gt;=4.0")&gt;0, "〇", "×")))</f>
        <v/>
      </c>
      <c r="AK170" t="str">
        <f>IF(OR($A170="", AK$5=""), "", IF(COUNTIFS(【データ】蓄積用!A$2:A$10000, AK$5, 【データ】蓄積用!C$2:C$10000, $A170, 【データ】蓄積用!D$2:D$10000, "&gt;=3000", 【データ】蓄積用!E$2:E$10000, "&gt;=1500")&gt;0, "〇", IF(COUNTIFS(【データ】蓄積用!A$2:A$10000, AK$5, 【データ】蓄積用!C$2:C$10000, $A170, 【データ】蓄積用!Q$2:Q$10000, 1, 【データ】蓄積用!AC$2:AC$10000, "&gt;=4.0")&gt;0, "〇", "×")))</f>
        <v/>
      </c>
      <c r="AL170" t="str">
        <f>IF(OR($A170="", AL$5=""), "", IF(COUNTIFS(【データ】蓄積用!A$2:A$10000, AL$5, 【データ】蓄積用!C$2:C$10000, $A170, 【データ】蓄積用!D$2:D$10000, "&gt;=3000", 【データ】蓄積用!E$2:E$10000, "&gt;=1500")&gt;0, "〇", IF(COUNTIFS(【データ】蓄積用!A$2:A$10000, AL$5, 【データ】蓄積用!C$2:C$10000, $A170, 【データ】蓄積用!Q$2:Q$10000, 1, 【データ】蓄積用!AC$2:AC$10000, "&gt;=4.0")&gt;0, "〇", "×")))</f>
        <v/>
      </c>
      <c r="AM170" t="str">
        <f>IF(OR($A170="", AM$5=""), "", IF(COUNTIFS(【データ】蓄積用!A$2:A$10000, AM$5, 【データ】蓄積用!C$2:C$10000, $A170, 【データ】蓄積用!D$2:D$10000, "&gt;=3000", 【データ】蓄積用!E$2:E$10000, "&gt;=1500")&gt;0, "〇", IF(COUNTIFS(【データ】蓄積用!A$2:A$10000, AM$5, 【データ】蓄積用!C$2:C$10000, $A170, 【データ】蓄積用!Q$2:Q$10000, 1, 【データ】蓄積用!AC$2:AC$10000, "&gt;=4.0")&gt;0, "〇", "×")))</f>
        <v/>
      </c>
      <c r="AN170" t="str">
        <f>IF(OR($A170="", AN$5=""), "", IF(COUNTIFS(【データ】蓄積用!A$2:A$10000, AN$5, 【データ】蓄積用!C$2:C$10000, $A170, 【データ】蓄積用!D$2:D$10000, "&gt;=3000", 【データ】蓄積用!E$2:E$10000, "&gt;=1500")&gt;0, "〇", IF(COUNTIFS(【データ】蓄積用!A$2:A$10000, AN$5, 【データ】蓄積用!C$2:C$10000, $A170, 【データ】蓄積用!Q$2:Q$10000, 1, 【データ】蓄積用!AC$2:AC$10000, "&gt;=4.0")&gt;0, "〇", "×")))</f>
        <v/>
      </c>
      <c r="AO170" t="str">
        <f>IF(OR($A170="", AO$5=""), "", IF(COUNTIFS(【データ】蓄積用!A$2:A$10000, AO$5, 【データ】蓄積用!C$2:C$10000, $A170, 【データ】蓄積用!D$2:D$10000, "&gt;=3000", 【データ】蓄積用!E$2:E$10000, "&gt;=1500")&gt;0, "〇", IF(COUNTIFS(【データ】蓄積用!A$2:A$10000, AO$5, 【データ】蓄積用!C$2:C$10000, $A170, 【データ】蓄積用!Q$2:Q$10000, 1, 【データ】蓄積用!AC$2:AC$10000, "&gt;=4.0")&gt;0, "〇", "×")))</f>
        <v/>
      </c>
      <c r="AP170" t="str">
        <f>IF(OR($A170="", AP$5=""), "", IF(COUNTIFS(【データ】蓄積用!A$2:A$10000, AP$5, 【データ】蓄積用!C$2:C$10000, $A170, 【データ】蓄積用!D$2:D$10000, "&gt;=3000", 【データ】蓄積用!E$2:E$10000, "&gt;=1500")&gt;0, "〇", IF(COUNTIFS(【データ】蓄積用!A$2:A$10000, AP$5, 【データ】蓄積用!C$2:C$10000, $A170, 【データ】蓄積用!Q$2:Q$10000, 1, 【データ】蓄積用!AC$2:AC$10000, "&gt;=4.0")&gt;0, "〇", "×")))</f>
        <v/>
      </c>
      <c r="AQ170" t="str">
        <f>IF(OR($A170="", AQ$5=""), "", IF(COUNTIFS(【データ】蓄積用!A$2:A$10000, AQ$5, 【データ】蓄積用!C$2:C$10000, $A170, 【データ】蓄積用!D$2:D$10000, "&gt;=3000", 【データ】蓄積用!E$2:E$10000, "&gt;=1500")&gt;0, "〇", IF(COUNTIFS(【データ】蓄積用!A$2:A$10000, AQ$5, 【データ】蓄積用!C$2:C$10000, $A170, 【データ】蓄積用!Q$2:Q$10000, 1, 【データ】蓄積用!AC$2:AC$10000, "&gt;=4.0")&gt;0, "〇", "×")))</f>
        <v/>
      </c>
      <c r="AR170" t="str">
        <f>IF(OR($A170="", AR$5=""), "", IF(COUNTIFS(【データ】蓄積用!A$2:A$10000, AR$5, 【データ】蓄積用!C$2:C$10000, $A170, 【データ】蓄積用!D$2:D$10000, "&gt;=3000", 【データ】蓄積用!E$2:E$10000, "&gt;=1500")&gt;0, "〇", IF(COUNTIFS(【データ】蓄積用!A$2:A$10000, AR$5, 【データ】蓄積用!C$2:C$10000, $A170, 【データ】蓄積用!Q$2:Q$10000, 1, 【データ】蓄積用!AC$2:AC$10000, "&gt;=4.0")&gt;0, "〇", "×")))</f>
        <v/>
      </c>
      <c r="AS170" t="str">
        <f>IF(OR($A170="", AS$5=""), "", IF(COUNTIFS(【データ】蓄積用!A$2:A$10000, AS$5, 【データ】蓄積用!C$2:C$10000, $A170, 【データ】蓄積用!D$2:D$10000, "&gt;=3000", 【データ】蓄積用!E$2:E$10000, "&gt;=1500")&gt;0, "〇", IF(COUNTIFS(【データ】蓄積用!A$2:A$10000, AS$5, 【データ】蓄積用!C$2:C$10000, $A170, 【データ】蓄積用!Q$2:Q$10000, 1, 【データ】蓄積用!AC$2:AC$10000, "&gt;=4.0")&gt;0, "〇", "×")))</f>
        <v/>
      </c>
      <c r="AT170" t="str">
        <f>IF(OR($A170="", AT$5=""), "", IF(COUNTIFS(【データ】蓄積用!A$2:A$10000, AT$5, 【データ】蓄積用!C$2:C$10000, $A170, 【データ】蓄積用!D$2:D$10000, "&gt;=3000", 【データ】蓄積用!E$2:E$10000, "&gt;=1500")&gt;0, "〇", IF(COUNTIFS(【データ】蓄積用!A$2:A$10000, AT$5, 【データ】蓄積用!C$2:C$10000, $A170, 【データ】蓄積用!Q$2:Q$10000, 1, 【データ】蓄積用!AC$2:AC$10000, "&gt;=4.0")&gt;0, "〇", "×")))</f>
        <v/>
      </c>
      <c r="AU170" t="str">
        <f>IF(OR($A170="", AU$5=""), "", IF(COUNTIFS(【データ】蓄積用!A$2:A$10000, AU$5, 【データ】蓄積用!C$2:C$10000, $A170, 【データ】蓄積用!D$2:D$10000, "&gt;=3000", 【データ】蓄積用!E$2:E$10000, "&gt;=1500")&gt;0, "〇", IF(COUNTIFS(【データ】蓄積用!A$2:A$10000, AU$5, 【データ】蓄積用!C$2:C$10000, $A170, 【データ】蓄積用!Q$2:Q$10000, 1, 【データ】蓄積用!AC$2:AC$10000, "&gt;=4.0")&gt;0, "〇", "×")))</f>
        <v/>
      </c>
      <c r="AV170" t="str">
        <f>IF(OR($A170="", AV$5=""), "", IF(COUNTIFS(【データ】蓄積用!A$2:A$10000, AV$5, 【データ】蓄積用!C$2:C$10000, $A170, 【データ】蓄積用!D$2:D$10000, "&gt;=3000", 【データ】蓄積用!E$2:E$10000, "&gt;=1500")&gt;0, "〇", IF(COUNTIFS(【データ】蓄積用!A$2:A$10000, AV$5, 【データ】蓄積用!C$2:C$10000, $A170, 【データ】蓄積用!Q$2:Q$10000, 1, 【データ】蓄積用!AC$2:AC$10000, "&gt;=4.0")&gt;0, "〇", "×")))</f>
        <v/>
      </c>
      <c r="AW170" t="str">
        <f>IF(OR($A170="", AW$5=""), "", IF(COUNTIFS(【データ】蓄積用!A$2:A$10000, AW$5, 【データ】蓄積用!C$2:C$10000, $A170, 【データ】蓄積用!D$2:D$10000, "&gt;=3000", 【データ】蓄積用!E$2:E$10000, "&gt;=1500")&gt;0, "〇", IF(COUNTIFS(【データ】蓄積用!A$2:A$10000, AW$5, 【データ】蓄積用!C$2:C$10000, $A170, 【データ】蓄積用!Q$2:Q$10000, 1, 【データ】蓄積用!AC$2:AC$10000, "&gt;=4.0")&gt;0, "〇", "×")))</f>
        <v/>
      </c>
      <c r="AX170" t="str">
        <f>IF(OR($A170="", AX$5=""), "", IF(COUNTIFS(【データ】蓄積用!A$2:A$10000, AX$5, 【データ】蓄積用!C$2:C$10000, $A170, 【データ】蓄積用!D$2:D$10000, "&gt;=3000", 【データ】蓄積用!E$2:E$10000, "&gt;=1500")&gt;0, "〇", IF(COUNTIFS(【データ】蓄積用!A$2:A$10000, AX$5, 【データ】蓄積用!C$2:C$10000, $A170, 【データ】蓄積用!Q$2:Q$10000, 1, 【データ】蓄積用!AC$2:AC$10000, "&gt;=4.0")&gt;0, "〇", "×")))</f>
        <v/>
      </c>
      <c r="AY170" t="str">
        <f>IF(OR($A170="", AY$5=""), "", IF(COUNTIFS(【データ】蓄積用!A$2:A$10000, AY$5, 【データ】蓄積用!C$2:C$10000, $A170, 【データ】蓄積用!D$2:D$10000, "&gt;=3000", 【データ】蓄積用!E$2:E$10000, "&gt;=1500")&gt;0, "〇", IF(COUNTIFS(【データ】蓄積用!A$2:A$10000, AY$5, 【データ】蓄積用!C$2:C$10000, $A170, 【データ】蓄積用!Q$2:Q$10000, 1, 【データ】蓄積用!AC$2:AC$10000, "&gt;=4.0")&gt;0, "〇", "×")))</f>
        <v/>
      </c>
    </row>
    <row r="171" spans="2:51">
      <c r="B171" t="str">
        <f>IF(OR($A171="", B$5=""), "", IF(COUNTIFS(【データ】蓄積用!A$2:A$10000, B$5, 【データ】蓄積用!C$2:C$10000, $A171, 【データ】蓄積用!D$2:D$10000, "&gt;=3000", 【データ】蓄積用!E$2:E$10000, "&gt;=1500")&gt;0, "〇", IF(COUNTIFS(【データ】蓄積用!A$2:A$10000, B$5, 【データ】蓄積用!C$2:C$10000, $A171, 【データ】蓄積用!Q$2:Q$10000, 1, 【データ】蓄積用!AC$2:AC$10000, "&gt;=4.0")&gt;0, "〇", "×")))</f>
        <v/>
      </c>
      <c r="C171" t="str">
        <f>IF(OR($A171="", C$5=""), "", IF(COUNTIFS(【データ】蓄積用!A$2:A$10000, C$5, 【データ】蓄積用!C$2:C$10000, $A171, 【データ】蓄積用!D$2:D$10000, "&gt;=3000", 【データ】蓄積用!E$2:E$10000, "&gt;=1500")&gt;0, "〇", IF(COUNTIFS(【データ】蓄積用!A$2:A$10000, C$5, 【データ】蓄積用!C$2:C$10000, $A171, 【データ】蓄積用!Q$2:Q$10000, 1, 【データ】蓄積用!AC$2:AC$10000, "&gt;=4.0")&gt;0, "〇", "×")))</f>
        <v/>
      </c>
      <c r="D171" t="str">
        <f>IF(OR($A171="", D$5=""), "", IF(COUNTIFS(【データ】蓄積用!A$2:A$10000, D$5, 【データ】蓄積用!C$2:C$10000, $A171, 【データ】蓄積用!D$2:D$10000, "&gt;=3000", 【データ】蓄積用!E$2:E$10000, "&gt;=1500")&gt;0, "〇", IF(COUNTIFS(【データ】蓄積用!A$2:A$10000, D$5, 【データ】蓄積用!C$2:C$10000, $A171, 【データ】蓄積用!Q$2:Q$10000, 1, 【データ】蓄積用!AC$2:AC$10000, "&gt;=4.0")&gt;0, "〇", "×")))</f>
        <v/>
      </c>
      <c r="E171" t="str">
        <f>IF(OR($A171="", E$5=""), "", IF(COUNTIFS(【データ】蓄積用!A$2:A$10000, E$5, 【データ】蓄積用!C$2:C$10000, $A171, 【データ】蓄積用!D$2:D$10000, "&gt;=3000", 【データ】蓄積用!E$2:E$10000, "&gt;=1500")&gt;0, "〇", IF(COUNTIFS(【データ】蓄積用!A$2:A$10000, E$5, 【データ】蓄積用!C$2:C$10000, $A171, 【データ】蓄積用!Q$2:Q$10000, 1, 【データ】蓄積用!AC$2:AC$10000, "&gt;=4.0")&gt;0, "〇", "×")))</f>
        <v/>
      </c>
      <c r="F171" t="str">
        <f>IF(OR($A171="", F$5=""), "", IF(COUNTIFS(【データ】蓄積用!A$2:A$10000, F$5, 【データ】蓄積用!C$2:C$10000, $A171, 【データ】蓄積用!D$2:D$10000, "&gt;=3000", 【データ】蓄積用!E$2:E$10000, "&gt;=1500")&gt;0, "〇", IF(COUNTIFS(【データ】蓄積用!A$2:A$10000, F$5, 【データ】蓄積用!C$2:C$10000, $A171, 【データ】蓄積用!Q$2:Q$10000, 1, 【データ】蓄積用!AC$2:AC$10000, "&gt;=4.0")&gt;0, "〇", "×")))</f>
        <v/>
      </c>
      <c r="G171" t="str">
        <f>IF(OR($A171="", G$5=""), "", IF(COUNTIFS(【データ】蓄積用!A$2:A$10000, G$5, 【データ】蓄積用!C$2:C$10000, $A171, 【データ】蓄積用!D$2:D$10000, "&gt;=3000", 【データ】蓄積用!E$2:E$10000, "&gt;=1500")&gt;0, "〇", IF(COUNTIFS(【データ】蓄積用!A$2:A$10000, G$5, 【データ】蓄積用!C$2:C$10000, $A171, 【データ】蓄積用!Q$2:Q$10000, 1, 【データ】蓄積用!AC$2:AC$10000, "&gt;=4.0")&gt;0, "〇", "×")))</f>
        <v/>
      </c>
      <c r="H171" t="str">
        <f>IF(OR($A171="", H$5=""), "", IF(COUNTIFS(【データ】蓄積用!A$2:A$10000, H$5, 【データ】蓄積用!C$2:C$10000, $A171, 【データ】蓄積用!D$2:D$10000, "&gt;=3000", 【データ】蓄積用!E$2:E$10000, "&gt;=1500")&gt;0, "〇", IF(COUNTIFS(【データ】蓄積用!A$2:A$10000, H$5, 【データ】蓄積用!C$2:C$10000, $A171, 【データ】蓄積用!Q$2:Q$10000, 1, 【データ】蓄積用!AC$2:AC$10000, "&gt;=4.0")&gt;0, "〇", "×")))</f>
        <v/>
      </c>
      <c r="I171" t="str">
        <f>IF(OR($A171="", I$5=""), "", IF(COUNTIFS(【データ】蓄積用!A$2:A$10000, I$5, 【データ】蓄積用!C$2:C$10000, $A171, 【データ】蓄積用!D$2:D$10000, "&gt;=3000", 【データ】蓄積用!E$2:E$10000, "&gt;=1500")&gt;0, "〇", IF(COUNTIFS(【データ】蓄積用!A$2:A$10000, I$5, 【データ】蓄積用!C$2:C$10000, $A171, 【データ】蓄積用!Q$2:Q$10000, 1, 【データ】蓄積用!AC$2:AC$10000, "&gt;=4.0")&gt;0, "〇", "×")))</f>
        <v/>
      </c>
      <c r="J171" t="str">
        <f>IF(OR($A171="", J$5=""), "", IF(COUNTIFS(【データ】蓄積用!A$2:A$10000, J$5, 【データ】蓄積用!C$2:C$10000, $A171, 【データ】蓄積用!D$2:D$10000, "&gt;=3000", 【データ】蓄積用!E$2:E$10000, "&gt;=1500")&gt;0, "〇", IF(COUNTIFS(【データ】蓄積用!A$2:A$10000, J$5, 【データ】蓄積用!C$2:C$10000, $A171, 【データ】蓄積用!Q$2:Q$10000, 1, 【データ】蓄積用!AC$2:AC$10000, "&gt;=4.0")&gt;0, "〇", "×")))</f>
        <v/>
      </c>
      <c r="K171" t="str">
        <f>IF(OR($A171="", K$5=""), "", IF(COUNTIFS(【データ】蓄積用!A$2:A$10000, K$5, 【データ】蓄積用!C$2:C$10000, $A171, 【データ】蓄積用!D$2:D$10000, "&gt;=3000", 【データ】蓄積用!E$2:E$10000, "&gt;=1500")&gt;0, "〇", IF(COUNTIFS(【データ】蓄積用!A$2:A$10000, K$5, 【データ】蓄積用!C$2:C$10000, $A171, 【データ】蓄積用!Q$2:Q$10000, 1, 【データ】蓄積用!AC$2:AC$10000, "&gt;=4.0")&gt;0, "〇", "×")))</f>
        <v/>
      </c>
      <c r="L171" t="str">
        <f>IF(OR($A171="", L$5=""), "", IF(COUNTIFS(【データ】蓄積用!A$2:A$10000, L$5, 【データ】蓄積用!C$2:C$10000, $A171, 【データ】蓄積用!D$2:D$10000, "&gt;=3000", 【データ】蓄積用!E$2:E$10000, "&gt;=1500")&gt;0, "〇", IF(COUNTIFS(【データ】蓄積用!A$2:A$10000, L$5, 【データ】蓄積用!C$2:C$10000, $A171, 【データ】蓄積用!Q$2:Q$10000, 1, 【データ】蓄積用!AC$2:AC$10000, "&gt;=4.0")&gt;0, "〇", "×")))</f>
        <v/>
      </c>
      <c r="M171" t="str">
        <f>IF(OR($A171="", M$5=""), "", IF(COUNTIFS(【データ】蓄積用!A$2:A$10000, M$5, 【データ】蓄積用!C$2:C$10000, $A171, 【データ】蓄積用!D$2:D$10000, "&gt;=3000", 【データ】蓄積用!E$2:E$10000, "&gt;=1500")&gt;0, "〇", IF(COUNTIFS(【データ】蓄積用!A$2:A$10000, M$5, 【データ】蓄積用!C$2:C$10000, $A171, 【データ】蓄積用!Q$2:Q$10000, 1, 【データ】蓄積用!AC$2:AC$10000, "&gt;=4.0")&gt;0, "〇", "×")))</f>
        <v/>
      </c>
      <c r="N171" t="str">
        <f>IF(OR($A171="", N$5=""), "", IF(COUNTIFS(【データ】蓄積用!A$2:A$10000, N$5, 【データ】蓄積用!C$2:C$10000, $A171, 【データ】蓄積用!D$2:D$10000, "&gt;=3000", 【データ】蓄積用!E$2:E$10000, "&gt;=1500")&gt;0, "〇", IF(COUNTIFS(【データ】蓄積用!A$2:A$10000, N$5, 【データ】蓄積用!C$2:C$10000, $A171, 【データ】蓄積用!Q$2:Q$10000, 1, 【データ】蓄積用!AC$2:AC$10000, "&gt;=4.0")&gt;0, "〇", "×")))</f>
        <v/>
      </c>
      <c r="O171" t="str">
        <f>IF(OR($A171="", O$5=""), "", IF(COUNTIFS(【データ】蓄積用!A$2:A$10000, O$5, 【データ】蓄積用!C$2:C$10000, $A171, 【データ】蓄積用!D$2:D$10000, "&gt;=3000", 【データ】蓄積用!E$2:E$10000, "&gt;=1500")&gt;0, "〇", IF(COUNTIFS(【データ】蓄積用!A$2:A$10000, O$5, 【データ】蓄積用!C$2:C$10000, $A171, 【データ】蓄積用!Q$2:Q$10000, 1, 【データ】蓄積用!AC$2:AC$10000, "&gt;=4.0")&gt;0, "〇", "×")))</f>
        <v/>
      </c>
      <c r="P171" t="str">
        <f>IF(OR($A171="", P$5=""), "", IF(COUNTIFS(【データ】蓄積用!A$2:A$10000, P$5, 【データ】蓄積用!C$2:C$10000, $A171, 【データ】蓄積用!D$2:D$10000, "&gt;=3000", 【データ】蓄積用!E$2:E$10000, "&gt;=1500")&gt;0, "〇", IF(COUNTIFS(【データ】蓄積用!A$2:A$10000, P$5, 【データ】蓄積用!C$2:C$10000, $A171, 【データ】蓄積用!Q$2:Q$10000, 1, 【データ】蓄積用!AC$2:AC$10000, "&gt;=4.0")&gt;0, "〇", "×")))</f>
        <v/>
      </c>
      <c r="Q171" t="str">
        <f>IF(OR($A171="", Q$5=""), "", IF(COUNTIFS(【データ】蓄積用!A$2:A$10000, Q$5, 【データ】蓄積用!C$2:C$10000, $A171, 【データ】蓄積用!D$2:D$10000, "&gt;=3000", 【データ】蓄積用!E$2:E$10000, "&gt;=1500")&gt;0, "〇", IF(COUNTIFS(【データ】蓄積用!A$2:A$10000, Q$5, 【データ】蓄積用!C$2:C$10000, $A171, 【データ】蓄積用!Q$2:Q$10000, 1, 【データ】蓄積用!AC$2:AC$10000, "&gt;=4.0")&gt;0, "〇", "×")))</f>
        <v/>
      </c>
      <c r="R171" t="str">
        <f>IF(OR($A171="", R$5=""), "", IF(COUNTIFS(【データ】蓄積用!A$2:A$10000, R$5, 【データ】蓄積用!C$2:C$10000, $A171, 【データ】蓄積用!D$2:D$10000, "&gt;=3000", 【データ】蓄積用!E$2:E$10000, "&gt;=1500")&gt;0, "〇", IF(COUNTIFS(【データ】蓄積用!A$2:A$10000, R$5, 【データ】蓄積用!C$2:C$10000, $A171, 【データ】蓄積用!Q$2:Q$10000, 1, 【データ】蓄積用!AC$2:AC$10000, "&gt;=4.0")&gt;0, "〇", "×")))</f>
        <v/>
      </c>
      <c r="S171" t="str">
        <f>IF(OR($A171="", S$5=""), "", IF(COUNTIFS(【データ】蓄積用!A$2:A$10000, S$5, 【データ】蓄積用!C$2:C$10000, $A171, 【データ】蓄積用!D$2:D$10000, "&gt;=3000", 【データ】蓄積用!E$2:E$10000, "&gt;=1500")&gt;0, "〇", IF(COUNTIFS(【データ】蓄積用!A$2:A$10000, S$5, 【データ】蓄積用!C$2:C$10000, $A171, 【データ】蓄積用!Q$2:Q$10000, 1, 【データ】蓄積用!AC$2:AC$10000, "&gt;=4.0")&gt;0, "〇", "×")))</f>
        <v/>
      </c>
      <c r="T171" t="str">
        <f>IF(OR($A171="", T$5=""), "", IF(COUNTIFS(【データ】蓄積用!A$2:A$10000, T$5, 【データ】蓄積用!C$2:C$10000, $A171, 【データ】蓄積用!D$2:D$10000, "&gt;=3000", 【データ】蓄積用!E$2:E$10000, "&gt;=1500")&gt;0, "〇", IF(COUNTIFS(【データ】蓄積用!A$2:A$10000, T$5, 【データ】蓄積用!C$2:C$10000, $A171, 【データ】蓄積用!Q$2:Q$10000, 1, 【データ】蓄積用!AC$2:AC$10000, "&gt;=4.0")&gt;0, "〇", "×")))</f>
        <v/>
      </c>
      <c r="U171" t="str">
        <f>IF(OR($A171="", U$5=""), "", IF(COUNTIFS(【データ】蓄積用!A$2:A$10000, U$5, 【データ】蓄積用!C$2:C$10000, $A171, 【データ】蓄積用!D$2:D$10000, "&gt;=3000", 【データ】蓄積用!E$2:E$10000, "&gt;=1500")&gt;0, "〇", IF(COUNTIFS(【データ】蓄積用!A$2:A$10000, U$5, 【データ】蓄積用!C$2:C$10000, $A171, 【データ】蓄積用!Q$2:Q$10000, 1, 【データ】蓄積用!AC$2:AC$10000, "&gt;=4.0")&gt;0, "〇", "×")))</f>
        <v/>
      </c>
      <c r="V171" t="str">
        <f>IF(OR($A171="", V$5=""), "", IF(COUNTIFS(【データ】蓄積用!A$2:A$10000, V$5, 【データ】蓄積用!C$2:C$10000, $A171, 【データ】蓄積用!D$2:D$10000, "&gt;=3000", 【データ】蓄積用!E$2:E$10000, "&gt;=1500")&gt;0, "〇", IF(COUNTIFS(【データ】蓄積用!A$2:A$10000, V$5, 【データ】蓄積用!C$2:C$10000, $A171, 【データ】蓄積用!Q$2:Q$10000, 1, 【データ】蓄積用!AC$2:AC$10000, "&gt;=4.0")&gt;0, "〇", "×")))</f>
        <v/>
      </c>
      <c r="W171" t="str">
        <f>IF(OR($A171="", W$5=""), "", IF(COUNTIFS(【データ】蓄積用!A$2:A$10000, W$5, 【データ】蓄積用!C$2:C$10000, $A171, 【データ】蓄積用!D$2:D$10000, "&gt;=3000", 【データ】蓄積用!E$2:E$10000, "&gt;=1500")&gt;0, "〇", IF(COUNTIFS(【データ】蓄積用!A$2:A$10000, W$5, 【データ】蓄積用!C$2:C$10000, $A171, 【データ】蓄積用!Q$2:Q$10000, 1, 【データ】蓄積用!AC$2:AC$10000, "&gt;=4.0")&gt;0, "〇", "×")))</f>
        <v/>
      </c>
      <c r="X171" t="str">
        <f>IF(OR($A171="", X$5=""), "", IF(COUNTIFS(【データ】蓄積用!A$2:A$10000, X$5, 【データ】蓄積用!C$2:C$10000, $A171, 【データ】蓄積用!D$2:D$10000, "&gt;=3000", 【データ】蓄積用!E$2:E$10000, "&gt;=1500")&gt;0, "〇", IF(COUNTIFS(【データ】蓄積用!A$2:A$10000, X$5, 【データ】蓄積用!C$2:C$10000, $A171, 【データ】蓄積用!Q$2:Q$10000, 1, 【データ】蓄積用!AC$2:AC$10000, "&gt;=4.0")&gt;0, "〇", "×")))</f>
        <v/>
      </c>
      <c r="Y171" t="str">
        <f>IF(OR($A171="", Y$5=""), "", IF(COUNTIFS(【データ】蓄積用!A$2:A$10000, Y$5, 【データ】蓄積用!C$2:C$10000, $A171, 【データ】蓄積用!D$2:D$10000, "&gt;=3000", 【データ】蓄積用!E$2:E$10000, "&gt;=1500")&gt;0, "〇", IF(COUNTIFS(【データ】蓄積用!A$2:A$10000, Y$5, 【データ】蓄積用!C$2:C$10000, $A171, 【データ】蓄積用!Q$2:Q$10000, 1, 【データ】蓄積用!AC$2:AC$10000, "&gt;=4.0")&gt;0, "〇", "×")))</f>
        <v/>
      </c>
      <c r="Z171" t="str">
        <f>IF(OR($A171="", Z$5=""), "", IF(COUNTIFS(【データ】蓄積用!A$2:A$10000, Z$5, 【データ】蓄積用!C$2:C$10000, $A171, 【データ】蓄積用!D$2:D$10000, "&gt;=3000", 【データ】蓄積用!E$2:E$10000, "&gt;=1500")&gt;0, "〇", IF(COUNTIFS(【データ】蓄積用!A$2:A$10000, Z$5, 【データ】蓄積用!C$2:C$10000, $A171, 【データ】蓄積用!Q$2:Q$10000, 1, 【データ】蓄積用!AC$2:AC$10000, "&gt;=4.0")&gt;0, "〇", "×")))</f>
        <v/>
      </c>
      <c r="AA171" t="str">
        <f>IF(OR($A171="", AA$5=""), "", IF(COUNTIFS(【データ】蓄積用!A$2:A$10000, AA$5, 【データ】蓄積用!C$2:C$10000, $A171, 【データ】蓄積用!D$2:D$10000, "&gt;=3000", 【データ】蓄積用!E$2:E$10000, "&gt;=1500")&gt;0, "〇", IF(COUNTIFS(【データ】蓄積用!A$2:A$10000, AA$5, 【データ】蓄積用!C$2:C$10000, $A171, 【データ】蓄積用!Q$2:Q$10000, 1, 【データ】蓄積用!AC$2:AC$10000, "&gt;=4.0")&gt;0, "〇", "×")))</f>
        <v/>
      </c>
      <c r="AB171" t="str">
        <f>IF(OR($A171="", AB$5=""), "", IF(COUNTIFS(【データ】蓄積用!A$2:A$10000, AB$5, 【データ】蓄積用!C$2:C$10000, $A171, 【データ】蓄積用!D$2:D$10000, "&gt;=3000", 【データ】蓄積用!E$2:E$10000, "&gt;=1500")&gt;0, "〇", IF(COUNTIFS(【データ】蓄積用!A$2:A$10000, AB$5, 【データ】蓄積用!C$2:C$10000, $A171, 【データ】蓄積用!Q$2:Q$10000, 1, 【データ】蓄積用!AC$2:AC$10000, "&gt;=4.0")&gt;0, "〇", "×")))</f>
        <v/>
      </c>
      <c r="AC171" t="str">
        <f>IF(OR($A171="", AC$5=""), "", IF(COUNTIFS(【データ】蓄積用!A$2:A$10000, AC$5, 【データ】蓄積用!C$2:C$10000, $A171, 【データ】蓄積用!D$2:D$10000, "&gt;=3000", 【データ】蓄積用!E$2:E$10000, "&gt;=1500")&gt;0, "〇", IF(COUNTIFS(【データ】蓄積用!A$2:A$10000, AC$5, 【データ】蓄積用!C$2:C$10000, $A171, 【データ】蓄積用!Q$2:Q$10000, 1, 【データ】蓄積用!AC$2:AC$10000, "&gt;=4.0")&gt;0, "〇", "×")))</f>
        <v/>
      </c>
      <c r="AD171" t="str">
        <f>IF(OR($A171="", AD$5=""), "", IF(COUNTIFS(【データ】蓄積用!A$2:A$10000, AD$5, 【データ】蓄積用!C$2:C$10000, $A171, 【データ】蓄積用!D$2:D$10000, "&gt;=3000", 【データ】蓄積用!E$2:E$10000, "&gt;=1500")&gt;0, "〇", IF(COUNTIFS(【データ】蓄積用!A$2:A$10000, AD$5, 【データ】蓄積用!C$2:C$10000, $A171, 【データ】蓄積用!Q$2:Q$10000, 1, 【データ】蓄積用!AC$2:AC$10000, "&gt;=4.0")&gt;0, "〇", "×")))</f>
        <v/>
      </c>
      <c r="AE171" t="str">
        <f>IF(OR($A171="", AE$5=""), "", IF(COUNTIFS(【データ】蓄積用!A$2:A$10000, AE$5, 【データ】蓄積用!C$2:C$10000, $A171, 【データ】蓄積用!D$2:D$10000, "&gt;=3000", 【データ】蓄積用!E$2:E$10000, "&gt;=1500")&gt;0, "〇", IF(COUNTIFS(【データ】蓄積用!A$2:A$10000, AE$5, 【データ】蓄積用!C$2:C$10000, $A171, 【データ】蓄積用!Q$2:Q$10000, 1, 【データ】蓄積用!AC$2:AC$10000, "&gt;=4.0")&gt;0, "〇", "×")))</f>
        <v/>
      </c>
      <c r="AF171" t="str">
        <f>IF(OR($A171="", AF$5=""), "", IF(COUNTIFS(【データ】蓄積用!A$2:A$10000, AF$5, 【データ】蓄積用!C$2:C$10000, $A171, 【データ】蓄積用!D$2:D$10000, "&gt;=3000", 【データ】蓄積用!E$2:E$10000, "&gt;=1500")&gt;0, "〇", IF(COUNTIFS(【データ】蓄積用!A$2:A$10000, AF$5, 【データ】蓄積用!C$2:C$10000, $A171, 【データ】蓄積用!Q$2:Q$10000, 1, 【データ】蓄積用!AC$2:AC$10000, "&gt;=4.0")&gt;0, "〇", "×")))</f>
        <v/>
      </c>
      <c r="AG171" t="str">
        <f>IF(OR($A171="", AG$5=""), "", IF(COUNTIFS(【データ】蓄積用!A$2:A$10000, AG$5, 【データ】蓄積用!C$2:C$10000, $A171, 【データ】蓄積用!D$2:D$10000, "&gt;=3000", 【データ】蓄積用!E$2:E$10000, "&gt;=1500")&gt;0, "〇", IF(COUNTIFS(【データ】蓄積用!A$2:A$10000, AG$5, 【データ】蓄積用!C$2:C$10000, $A171, 【データ】蓄積用!Q$2:Q$10000, 1, 【データ】蓄積用!AC$2:AC$10000, "&gt;=4.0")&gt;0, "〇", "×")))</f>
        <v/>
      </c>
      <c r="AH171" t="str">
        <f>IF(OR($A171="", AH$5=""), "", IF(COUNTIFS(【データ】蓄積用!A$2:A$10000, AH$5, 【データ】蓄積用!C$2:C$10000, $A171, 【データ】蓄積用!D$2:D$10000, "&gt;=3000", 【データ】蓄積用!E$2:E$10000, "&gt;=1500")&gt;0, "〇", IF(COUNTIFS(【データ】蓄積用!A$2:A$10000, AH$5, 【データ】蓄積用!C$2:C$10000, $A171, 【データ】蓄積用!Q$2:Q$10000, 1, 【データ】蓄積用!AC$2:AC$10000, "&gt;=4.0")&gt;0, "〇", "×")))</f>
        <v/>
      </c>
      <c r="AI171" t="str">
        <f>IF(OR($A171="", AI$5=""), "", IF(COUNTIFS(【データ】蓄積用!A$2:A$10000, AI$5, 【データ】蓄積用!C$2:C$10000, $A171, 【データ】蓄積用!D$2:D$10000, "&gt;=3000", 【データ】蓄積用!E$2:E$10000, "&gt;=1500")&gt;0, "〇", IF(COUNTIFS(【データ】蓄積用!A$2:A$10000, AI$5, 【データ】蓄積用!C$2:C$10000, $A171, 【データ】蓄積用!Q$2:Q$10000, 1, 【データ】蓄積用!AC$2:AC$10000, "&gt;=4.0")&gt;0, "〇", "×")))</f>
        <v/>
      </c>
      <c r="AJ171" t="str">
        <f>IF(OR($A171="", AJ$5=""), "", IF(COUNTIFS(【データ】蓄積用!A$2:A$10000, AJ$5, 【データ】蓄積用!C$2:C$10000, $A171, 【データ】蓄積用!D$2:D$10000, "&gt;=3000", 【データ】蓄積用!E$2:E$10000, "&gt;=1500")&gt;0, "〇", IF(COUNTIFS(【データ】蓄積用!A$2:A$10000, AJ$5, 【データ】蓄積用!C$2:C$10000, $A171, 【データ】蓄積用!Q$2:Q$10000, 1, 【データ】蓄積用!AC$2:AC$10000, "&gt;=4.0")&gt;0, "〇", "×")))</f>
        <v/>
      </c>
      <c r="AK171" t="str">
        <f>IF(OR($A171="", AK$5=""), "", IF(COUNTIFS(【データ】蓄積用!A$2:A$10000, AK$5, 【データ】蓄積用!C$2:C$10000, $A171, 【データ】蓄積用!D$2:D$10000, "&gt;=3000", 【データ】蓄積用!E$2:E$10000, "&gt;=1500")&gt;0, "〇", IF(COUNTIFS(【データ】蓄積用!A$2:A$10000, AK$5, 【データ】蓄積用!C$2:C$10000, $A171, 【データ】蓄積用!Q$2:Q$10000, 1, 【データ】蓄積用!AC$2:AC$10000, "&gt;=4.0")&gt;0, "〇", "×")))</f>
        <v/>
      </c>
      <c r="AL171" t="str">
        <f>IF(OR($A171="", AL$5=""), "", IF(COUNTIFS(【データ】蓄積用!A$2:A$10000, AL$5, 【データ】蓄積用!C$2:C$10000, $A171, 【データ】蓄積用!D$2:D$10000, "&gt;=3000", 【データ】蓄積用!E$2:E$10000, "&gt;=1500")&gt;0, "〇", IF(COUNTIFS(【データ】蓄積用!A$2:A$10000, AL$5, 【データ】蓄積用!C$2:C$10000, $A171, 【データ】蓄積用!Q$2:Q$10000, 1, 【データ】蓄積用!AC$2:AC$10000, "&gt;=4.0")&gt;0, "〇", "×")))</f>
        <v/>
      </c>
      <c r="AM171" t="str">
        <f>IF(OR($A171="", AM$5=""), "", IF(COUNTIFS(【データ】蓄積用!A$2:A$10000, AM$5, 【データ】蓄積用!C$2:C$10000, $A171, 【データ】蓄積用!D$2:D$10000, "&gt;=3000", 【データ】蓄積用!E$2:E$10000, "&gt;=1500")&gt;0, "〇", IF(COUNTIFS(【データ】蓄積用!A$2:A$10000, AM$5, 【データ】蓄積用!C$2:C$10000, $A171, 【データ】蓄積用!Q$2:Q$10000, 1, 【データ】蓄積用!AC$2:AC$10000, "&gt;=4.0")&gt;0, "〇", "×")))</f>
        <v/>
      </c>
      <c r="AN171" t="str">
        <f>IF(OR($A171="", AN$5=""), "", IF(COUNTIFS(【データ】蓄積用!A$2:A$10000, AN$5, 【データ】蓄積用!C$2:C$10000, $A171, 【データ】蓄積用!D$2:D$10000, "&gt;=3000", 【データ】蓄積用!E$2:E$10000, "&gt;=1500")&gt;0, "〇", IF(COUNTIFS(【データ】蓄積用!A$2:A$10000, AN$5, 【データ】蓄積用!C$2:C$10000, $A171, 【データ】蓄積用!Q$2:Q$10000, 1, 【データ】蓄積用!AC$2:AC$10000, "&gt;=4.0")&gt;0, "〇", "×")))</f>
        <v/>
      </c>
      <c r="AO171" t="str">
        <f>IF(OR($A171="", AO$5=""), "", IF(COUNTIFS(【データ】蓄積用!A$2:A$10000, AO$5, 【データ】蓄積用!C$2:C$10000, $A171, 【データ】蓄積用!D$2:D$10000, "&gt;=3000", 【データ】蓄積用!E$2:E$10000, "&gt;=1500")&gt;0, "〇", IF(COUNTIFS(【データ】蓄積用!A$2:A$10000, AO$5, 【データ】蓄積用!C$2:C$10000, $A171, 【データ】蓄積用!Q$2:Q$10000, 1, 【データ】蓄積用!AC$2:AC$10000, "&gt;=4.0")&gt;0, "〇", "×")))</f>
        <v/>
      </c>
      <c r="AP171" t="str">
        <f>IF(OR($A171="", AP$5=""), "", IF(COUNTIFS(【データ】蓄積用!A$2:A$10000, AP$5, 【データ】蓄積用!C$2:C$10000, $A171, 【データ】蓄積用!D$2:D$10000, "&gt;=3000", 【データ】蓄積用!E$2:E$10000, "&gt;=1500")&gt;0, "〇", IF(COUNTIFS(【データ】蓄積用!A$2:A$10000, AP$5, 【データ】蓄積用!C$2:C$10000, $A171, 【データ】蓄積用!Q$2:Q$10000, 1, 【データ】蓄積用!AC$2:AC$10000, "&gt;=4.0")&gt;0, "〇", "×")))</f>
        <v/>
      </c>
      <c r="AQ171" t="str">
        <f>IF(OR($A171="", AQ$5=""), "", IF(COUNTIFS(【データ】蓄積用!A$2:A$10000, AQ$5, 【データ】蓄積用!C$2:C$10000, $A171, 【データ】蓄積用!D$2:D$10000, "&gt;=3000", 【データ】蓄積用!E$2:E$10000, "&gt;=1500")&gt;0, "〇", IF(COUNTIFS(【データ】蓄積用!A$2:A$10000, AQ$5, 【データ】蓄積用!C$2:C$10000, $A171, 【データ】蓄積用!Q$2:Q$10000, 1, 【データ】蓄積用!AC$2:AC$10000, "&gt;=4.0")&gt;0, "〇", "×")))</f>
        <v/>
      </c>
      <c r="AR171" t="str">
        <f>IF(OR($A171="", AR$5=""), "", IF(COUNTIFS(【データ】蓄積用!A$2:A$10000, AR$5, 【データ】蓄積用!C$2:C$10000, $A171, 【データ】蓄積用!D$2:D$10000, "&gt;=3000", 【データ】蓄積用!E$2:E$10000, "&gt;=1500")&gt;0, "〇", IF(COUNTIFS(【データ】蓄積用!A$2:A$10000, AR$5, 【データ】蓄積用!C$2:C$10000, $A171, 【データ】蓄積用!Q$2:Q$10000, 1, 【データ】蓄積用!AC$2:AC$10000, "&gt;=4.0")&gt;0, "〇", "×")))</f>
        <v/>
      </c>
      <c r="AS171" t="str">
        <f>IF(OR($A171="", AS$5=""), "", IF(COUNTIFS(【データ】蓄積用!A$2:A$10000, AS$5, 【データ】蓄積用!C$2:C$10000, $A171, 【データ】蓄積用!D$2:D$10000, "&gt;=3000", 【データ】蓄積用!E$2:E$10000, "&gt;=1500")&gt;0, "〇", IF(COUNTIFS(【データ】蓄積用!A$2:A$10000, AS$5, 【データ】蓄積用!C$2:C$10000, $A171, 【データ】蓄積用!Q$2:Q$10000, 1, 【データ】蓄積用!AC$2:AC$10000, "&gt;=4.0")&gt;0, "〇", "×")))</f>
        <v/>
      </c>
      <c r="AT171" t="str">
        <f>IF(OR($A171="", AT$5=""), "", IF(COUNTIFS(【データ】蓄積用!A$2:A$10000, AT$5, 【データ】蓄積用!C$2:C$10000, $A171, 【データ】蓄積用!D$2:D$10000, "&gt;=3000", 【データ】蓄積用!E$2:E$10000, "&gt;=1500")&gt;0, "〇", IF(COUNTIFS(【データ】蓄積用!A$2:A$10000, AT$5, 【データ】蓄積用!C$2:C$10000, $A171, 【データ】蓄積用!Q$2:Q$10000, 1, 【データ】蓄積用!AC$2:AC$10000, "&gt;=4.0")&gt;0, "〇", "×")))</f>
        <v/>
      </c>
      <c r="AU171" t="str">
        <f>IF(OR($A171="", AU$5=""), "", IF(COUNTIFS(【データ】蓄積用!A$2:A$10000, AU$5, 【データ】蓄積用!C$2:C$10000, $A171, 【データ】蓄積用!D$2:D$10000, "&gt;=3000", 【データ】蓄積用!E$2:E$10000, "&gt;=1500")&gt;0, "〇", IF(COUNTIFS(【データ】蓄積用!A$2:A$10000, AU$5, 【データ】蓄積用!C$2:C$10000, $A171, 【データ】蓄積用!Q$2:Q$10000, 1, 【データ】蓄積用!AC$2:AC$10000, "&gt;=4.0")&gt;0, "〇", "×")))</f>
        <v/>
      </c>
      <c r="AV171" t="str">
        <f>IF(OR($A171="", AV$5=""), "", IF(COUNTIFS(【データ】蓄積用!A$2:A$10000, AV$5, 【データ】蓄積用!C$2:C$10000, $A171, 【データ】蓄積用!D$2:D$10000, "&gt;=3000", 【データ】蓄積用!E$2:E$10000, "&gt;=1500")&gt;0, "〇", IF(COUNTIFS(【データ】蓄積用!A$2:A$10000, AV$5, 【データ】蓄積用!C$2:C$10000, $A171, 【データ】蓄積用!Q$2:Q$10000, 1, 【データ】蓄積用!AC$2:AC$10000, "&gt;=4.0")&gt;0, "〇", "×")))</f>
        <v/>
      </c>
      <c r="AW171" t="str">
        <f>IF(OR($A171="", AW$5=""), "", IF(COUNTIFS(【データ】蓄積用!A$2:A$10000, AW$5, 【データ】蓄積用!C$2:C$10000, $A171, 【データ】蓄積用!D$2:D$10000, "&gt;=3000", 【データ】蓄積用!E$2:E$10000, "&gt;=1500")&gt;0, "〇", IF(COUNTIFS(【データ】蓄積用!A$2:A$10000, AW$5, 【データ】蓄積用!C$2:C$10000, $A171, 【データ】蓄積用!Q$2:Q$10000, 1, 【データ】蓄積用!AC$2:AC$10000, "&gt;=4.0")&gt;0, "〇", "×")))</f>
        <v/>
      </c>
      <c r="AX171" t="str">
        <f>IF(OR($A171="", AX$5=""), "", IF(COUNTIFS(【データ】蓄積用!A$2:A$10000, AX$5, 【データ】蓄積用!C$2:C$10000, $A171, 【データ】蓄積用!D$2:D$10000, "&gt;=3000", 【データ】蓄積用!E$2:E$10000, "&gt;=1500")&gt;0, "〇", IF(COUNTIFS(【データ】蓄積用!A$2:A$10000, AX$5, 【データ】蓄積用!C$2:C$10000, $A171, 【データ】蓄積用!Q$2:Q$10000, 1, 【データ】蓄積用!AC$2:AC$10000, "&gt;=4.0")&gt;0, "〇", "×")))</f>
        <v/>
      </c>
      <c r="AY171" t="str">
        <f>IF(OR($A171="", AY$5=""), "", IF(COUNTIFS(【データ】蓄積用!A$2:A$10000, AY$5, 【データ】蓄積用!C$2:C$10000, $A171, 【データ】蓄積用!D$2:D$10000, "&gt;=3000", 【データ】蓄積用!E$2:E$10000, "&gt;=1500")&gt;0, "〇", IF(COUNTIFS(【データ】蓄積用!A$2:A$10000, AY$5, 【データ】蓄積用!C$2:C$10000, $A171, 【データ】蓄積用!Q$2:Q$10000, 1, 【データ】蓄積用!AC$2:AC$10000, "&gt;=4.0")&gt;0, "〇", "×")))</f>
        <v/>
      </c>
    </row>
    <row r="172" spans="2:51">
      <c r="B172" t="str">
        <f>IF(OR($A172="", B$5=""), "", IF(COUNTIFS(【データ】蓄積用!A$2:A$10000, B$5, 【データ】蓄積用!C$2:C$10000, $A172, 【データ】蓄積用!D$2:D$10000, "&gt;=3000", 【データ】蓄積用!E$2:E$10000, "&gt;=1500")&gt;0, "〇", IF(COUNTIFS(【データ】蓄積用!A$2:A$10000, B$5, 【データ】蓄積用!C$2:C$10000, $A172, 【データ】蓄積用!Q$2:Q$10000, 1, 【データ】蓄積用!AC$2:AC$10000, "&gt;=4.0")&gt;0, "〇", "×")))</f>
        <v/>
      </c>
      <c r="C172" t="str">
        <f>IF(OR($A172="", C$5=""), "", IF(COUNTIFS(【データ】蓄積用!A$2:A$10000, C$5, 【データ】蓄積用!C$2:C$10000, $A172, 【データ】蓄積用!D$2:D$10000, "&gt;=3000", 【データ】蓄積用!E$2:E$10000, "&gt;=1500")&gt;0, "〇", IF(COUNTIFS(【データ】蓄積用!A$2:A$10000, C$5, 【データ】蓄積用!C$2:C$10000, $A172, 【データ】蓄積用!Q$2:Q$10000, 1, 【データ】蓄積用!AC$2:AC$10000, "&gt;=4.0")&gt;0, "〇", "×")))</f>
        <v/>
      </c>
      <c r="D172" t="str">
        <f>IF(OR($A172="", D$5=""), "", IF(COUNTIFS(【データ】蓄積用!A$2:A$10000, D$5, 【データ】蓄積用!C$2:C$10000, $A172, 【データ】蓄積用!D$2:D$10000, "&gt;=3000", 【データ】蓄積用!E$2:E$10000, "&gt;=1500")&gt;0, "〇", IF(COUNTIFS(【データ】蓄積用!A$2:A$10000, D$5, 【データ】蓄積用!C$2:C$10000, $A172, 【データ】蓄積用!Q$2:Q$10000, 1, 【データ】蓄積用!AC$2:AC$10000, "&gt;=4.0")&gt;0, "〇", "×")))</f>
        <v/>
      </c>
      <c r="E172" t="str">
        <f>IF(OR($A172="", E$5=""), "", IF(COUNTIFS(【データ】蓄積用!A$2:A$10000, E$5, 【データ】蓄積用!C$2:C$10000, $A172, 【データ】蓄積用!D$2:D$10000, "&gt;=3000", 【データ】蓄積用!E$2:E$10000, "&gt;=1500")&gt;0, "〇", IF(COUNTIFS(【データ】蓄積用!A$2:A$10000, E$5, 【データ】蓄積用!C$2:C$10000, $A172, 【データ】蓄積用!Q$2:Q$10000, 1, 【データ】蓄積用!AC$2:AC$10000, "&gt;=4.0")&gt;0, "〇", "×")))</f>
        <v/>
      </c>
      <c r="F172" t="str">
        <f>IF(OR($A172="", F$5=""), "", IF(COUNTIFS(【データ】蓄積用!A$2:A$10000, F$5, 【データ】蓄積用!C$2:C$10000, $A172, 【データ】蓄積用!D$2:D$10000, "&gt;=3000", 【データ】蓄積用!E$2:E$10000, "&gt;=1500")&gt;0, "〇", IF(COUNTIFS(【データ】蓄積用!A$2:A$10000, F$5, 【データ】蓄積用!C$2:C$10000, $A172, 【データ】蓄積用!Q$2:Q$10000, 1, 【データ】蓄積用!AC$2:AC$10000, "&gt;=4.0")&gt;0, "〇", "×")))</f>
        <v/>
      </c>
      <c r="G172" t="str">
        <f>IF(OR($A172="", G$5=""), "", IF(COUNTIFS(【データ】蓄積用!A$2:A$10000, G$5, 【データ】蓄積用!C$2:C$10000, $A172, 【データ】蓄積用!D$2:D$10000, "&gt;=3000", 【データ】蓄積用!E$2:E$10000, "&gt;=1500")&gt;0, "〇", IF(COUNTIFS(【データ】蓄積用!A$2:A$10000, G$5, 【データ】蓄積用!C$2:C$10000, $A172, 【データ】蓄積用!Q$2:Q$10000, 1, 【データ】蓄積用!AC$2:AC$10000, "&gt;=4.0")&gt;0, "〇", "×")))</f>
        <v/>
      </c>
      <c r="H172" t="str">
        <f>IF(OR($A172="", H$5=""), "", IF(COUNTIFS(【データ】蓄積用!A$2:A$10000, H$5, 【データ】蓄積用!C$2:C$10000, $A172, 【データ】蓄積用!D$2:D$10000, "&gt;=3000", 【データ】蓄積用!E$2:E$10000, "&gt;=1500")&gt;0, "〇", IF(COUNTIFS(【データ】蓄積用!A$2:A$10000, H$5, 【データ】蓄積用!C$2:C$10000, $A172, 【データ】蓄積用!Q$2:Q$10000, 1, 【データ】蓄積用!AC$2:AC$10000, "&gt;=4.0")&gt;0, "〇", "×")))</f>
        <v/>
      </c>
      <c r="I172" t="str">
        <f>IF(OR($A172="", I$5=""), "", IF(COUNTIFS(【データ】蓄積用!A$2:A$10000, I$5, 【データ】蓄積用!C$2:C$10000, $A172, 【データ】蓄積用!D$2:D$10000, "&gt;=3000", 【データ】蓄積用!E$2:E$10000, "&gt;=1500")&gt;0, "〇", IF(COUNTIFS(【データ】蓄積用!A$2:A$10000, I$5, 【データ】蓄積用!C$2:C$10000, $A172, 【データ】蓄積用!Q$2:Q$10000, 1, 【データ】蓄積用!AC$2:AC$10000, "&gt;=4.0")&gt;0, "〇", "×")))</f>
        <v/>
      </c>
      <c r="J172" t="str">
        <f>IF(OR($A172="", J$5=""), "", IF(COUNTIFS(【データ】蓄積用!A$2:A$10000, J$5, 【データ】蓄積用!C$2:C$10000, $A172, 【データ】蓄積用!D$2:D$10000, "&gt;=3000", 【データ】蓄積用!E$2:E$10000, "&gt;=1500")&gt;0, "〇", IF(COUNTIFS(【データ】蓄積用!A$2:A$10000, J$5, 【データ】蓄積用!C$2:C$10000, $A172, 【データ】蓄積用!Q$2:Q$10000, 1, 【データ】蓄積用!AC$2:AC$10000, "&gt;=4.0")&gt;0, "〇", "×")))</f>
        <v/>
      </c>
      <c r="K172" t="str">
        <f>IF(OR($A172="", K$5=""), "", IF(COUNTIFS(【データ】蓄積用!A$2:A$10000, K$5, 【データ】蓄積用!C$2:C$10000, $A172, 【データ】蓄積用!D$2:D$10000, "&gt;=3000", 【データ】蓄積用!E$2:E$10000, "&gt;=1500")&gt;0, "〇", IF(COUNTIFS(【データ】蓄積用!A$2:A$10000, K$5, 【データ】蓄積用!C$2:C$10000, $A172, 【データ】蓄積用!Q$2:Q$10000, 1, 【データ】蓄積用!AC$2:AC$10000, "&gt;=4.0")&gt;0, "〇", "×")))</f>
        <v/>
      </c>
      <c r="L172" t="str">
        <f>IF(OR($A172="", L$5=""), "", IF(COUNTIFS(【データ】蓄積用!A$2:A$10000, L$5, 【データ】蓄積用!C$2:C$10000, $A172, 【データ】蓄積用!D$2:D$10000, "&gt;=3000", 【データ】蓄積用!E$2:E$10000, "&gt;=1500")&gt;0, "〇", IF(COUNTIFS(【データ】蓄積用!A$2:A$10000, L$5, 【データ】蓄積用!C$2:C$10000, $A172, 【データ】蓄積用!Q$2:Q$10000, 1, 【データ】蓄積用!AC$2:AC$10000, "&gt;=4.0")&gt;0, "〇", "×")))</f>
        <v/>
      </c>
      <c r="M172" t="str">
        <f>IF(OR($A172="", M$5=""), "", IF(COUNTIFS(【データ】蓄積用!A$2:A$10000, M$5, 【データ】蓄積用!C$2:C$10000, $A172, 【データ】蓄積用!D$2:D$10000, "&gt;=3000", 【データ】蓄積用!E$2:E$10000, "&gt;=1500")&gt;0, "〇", IF(COUNTIFS(【データ】蓄積用!A$2:A$10000, M$5, 【データ】蓄積用!C$2:C$10000, $A172, 【データ】蓄積用!Q$2:Q$10000, 1, 【データ】蓄積用!AC$2:AC$10000, "&gt;=4.0")&gt;0, "〇", "×")))</f>
        <v/>
      </c>
      <c r="N172" t="str">
        <f>IF(OR($A172="", N$5=""), "", IF(COUNTIFS(【データ】蓄積用!A$2:A$10000, N$5, 【データ】蓄積用!C$2:C$10000, $A172, 【データ】蓄積用!D$2:D$10000, "&gt;=3000", 【データ】蓄積用!E$2:E$10000, "&gt;=1500")&gt;0, "〇", IF(COUNTIFS(【データ】蓄積用!A$2:A$10000, N$5, 【データ】蓄積用!C$2:C$10000, $A172, 【データ】蓄積用!Q$2:Q$10000, 1, 【データ】蓄積用!AC$2:AC$10000, "&gt;=4.0")&gt;0, "〇", "×")))</f>
        <v/>
      </c>
      <c r="O172" t="str">
        <f>IF(OR($A172="", O$5=""), "", IF(COUNTIFS(【データ】蓄積用!A$2:A$10000, O$5, 【データ】蓄積用!C$2:C$10000, $A172, 【データ】蓄積用!D$2:D$10000, "&gt;=3000", 【データ】蓄積用!E$2:E$10000, "&gt;=1500")&gt;0, "〇", IF(COUNTIFS(【データ】蓄積用!A$2:A$10000, O$5, 【データ】蓄積用!C$2:C$10000, $A172, 【データ】蓄積用!Q$2:Q$10000, 1, 【データ】蓄積用!AC$2:AC$10000, "&gt;=4.0")&gt;0, "〇", "×")))</f>
        <v/>
      </c>
      <c r="P172" t="str">
        <f>IF(OR($A172="", P$5=""), "", IF(COUNTIFS(【データ】蓄積用!A$2:A$10000, P$5, 【データ】蓄積用!C$2:C$10000, $A172, 【データ】蓄積用!D$2:D$10000, "&gt;=3000", 【データ】蓄積用!E$2:E$10000, "&gt;=1500")&gt;0, "〇", IF(COUNTIFS(【データ】蓄積用!A$2:A$10000, P$5, 【データ】蓄積用!C$2:C$10000, $A172, 【データ】蓄積用!Q$2:Q$10000, 1, 【データ】蓄積用!AC$2:AC$10000, "&gt;=4.0")&gt;0, "〇", "×")))</f>
        <v/>
      </c>
      <c r="Q172" t="str">
        <f>IF(OR($A172="", Q$5=""), "", IF(COUNTIFS(【データ】蓄積用!A$2:A$10000, Q$5, 【データ】蓄積用!C$2:C$10000, $A172, 【データ】蓄積用!D$2:D$10000, "&gt;=3000", 【データ】蓄積用!E$2:E$10000, "&gt;=1500")&gt;0, "〇", IF(COUNTIFS(【データ】蓄積用!A$2:A$10000, Q$5, 【データ】蓄積用!C$2:C$10000, $A172, 【データ】蓄積用!Q$2:Q$10000, 1, 【データ】蓄積用!AC$2:AC$10000, "&gt;=4.0")&gt;0, "〇", "×")))</f>
        <v/>
      </c>
      <c r="R172" t="str">
        <f>IF(OR($A172="", R$5=""), "", IF(COUNTIFS(【データ】蓄積用!A$2:A$10000, R$5, 【データ】蓄積用!C$2:C$10000, $A172, 【データ】蓄積用!D$2:D$10000, "&gt;=3000", 【データ】蓄積用!E$2:E$10000, "&gt;=1500")&gt;0, "〇", IF(COUNTIFS(【データ】蓄積用!A$2:A$10000, R$5, 【データ】蓄積用!C$2:C$10000, $A172, 【データ】蓄積用!Q$2:Q$10000, 1, 【データ】蓄積用!AC$2:AC$10000, "&gt;=4.0")&gt;0, "〇", "×")))</f>
        <v/>
      </c>
      <c r="S172" t="str">
        <f>IF(OR($A172="", S$5=""), "", IF(COUNTIFS(【データ】蓄積用!A$2:A$10000, S$5, 【データ】蓄積用!C$2:C$10000, $A172, 【データ】蓄積用!D$2:D$10000, "&gt;=3000", 【データ】蓄積用!E$2:E$10000, "&gt;=1500")&gt;0, "〇", IF(COUNTIFS(【データ】蓄積用!A$2:A$10000, S$5, 【データ】蓄積用!C$2:C$10000, $A172, 【データ】蓄積用!Q$2:Q$10000, 1, 【データ】蓄積用!AC$2:AC$10000, "&gt;=4.0")&gt;0, "〇", "×")))</f>
        <v/>
      </c>
      <c r="T172" t="str">
        <f>IF(OR($A172="", T$5=""), "", IF(COUNTIFS(【データ】蓄積用!A$2:A$10000, T$5, 【データ】蓄積用!C$2:C$10000, $A172, 【データ】蓄積用!D$2:D$10000, "&gt;=3000", 【データ】蓄積用!E$2:E$10000, "&gt;=1500")&gt;0, "〇", IF(COUNTIFS(【データ】蓄積用!A$2:A$10000, T$5, 【データ】蓄積用!C$2:C$10000, $A172, 【データ】蓄積用!Q$2:Q$10000, 1, 【データ】蓄積用!AC$2:AC$10000, "&gt;=4.0")&gt;0, "〇", "×")))</f>
        <v/>
      </c>
      <c r="U172" t="str">
        <f>IF(OR($A172="", U$5=""), "", IF(COUNTIFS(【データ】蓄積用!A$2:A$10000, U$5, 【データ】蓄積用!C$2:C$10000, $A172, 【データ】蓄積用!D$2:D$10000, "&gt;=3000", 【データ】蓄積用!E$2:E$10000, "&gt;=1500")&gt;0, "〇", IF(COUNTIFS(【データ】蓄積用!A$2:A$10000, U$5, 【データ】蓄積用!C$2:C$10000, $A172, 【データ】蓄積用!Q$2:Q$10000, 1, 【データ】蓄積用!AC$2:AC$10000, "&gt;=4.0")&gt;0, "〇", "×")))</f>
        <v/>
      </c>
      <c r="V172" t="str">
        <f>IF(OR($A172="", V$5=""), "", IF(COUNTIFS(【データ】蓄積用!A$2:A$10000, V$5, 【データ】蓄積用!C$2:C$10000, $A172, 【データ】蓄積用!D$2:D$10000, "&gt;=3000", 【データ】蓄積用!E$2:E$10000, "&gt;=1500")&gt;0, "〇", IF(COUNTIFS(【データ】蓄積用!A$2:A$10000, V$5, 【データ】蓄積用!C$2:C$10000, $A172, 【データ】蓄積用!Q$2:Q$10000, 1, 【データ】蓄積用!AC$2:AC$10000, "&gt;=4.0")&gt;0, "〇", "×")))</f>
        <v/>
      </c>
      <c r="W172" t="str">
        <f>IF(OR($A172="", W$5=""), "", IF(COUNTIFS(【データ】蓄積用!A$2:A$10000, W$5, 【データ】蓄積用!C$2:C$10000, $A172, 【データ】蓄積用!D$2:D$10000, "&gt;=3000", 【データ】蓄積用!E$2:E$10000, "&gt;=1500")&gt;0, "〇", IF(COUNTIFS(【データ】蓄積用!A$2:A$10000, W$5, 【データ】蓄積用!C$2:C$10000, $A172, 【データ】蓄積用!Q$2:Q$10000, 1, 【データ】蓄積用!AC$2:AC$10000, "&gt;=4.0")&gt;0, "〇", "×")))</f>
        <v/>
      </c>
      <c r="X172" t="str">
        <f>IF(OR($A172="", X$5=""), "", IF(COUNTIFS(【データ】蓄積用!A$2:A$10000, X$5, 【データ】蓄積用!C$2:C$10000, $A172, 【データ】蓄積用!D$2:D$10000, "&gt;=3000", 【データ】蓄積用!E$2:E$10000, "&gt;=1500")&gt;0, "〇", IF(COUNTIFS(【データ】蓄積用!A$2:A$10000, X$5, 【データ】蓄積用!C$2:C$10000, $A172, 【データ】蓄積用!Q$2:Q$10000, 1, 【データ】蓄積用!AC$2:AC$10000, "&gt;=4.0")&gt;0, "〇", "×")))</f>
        <v/>
      </c>
      <c r="Y172" t="str">
        <f>IF(OR($A172="", Y$5=""), "", IF(COUNTIFS(【データ】蓄積用!A$2:A$10000, Y$5, 【データ】蓄積用!C$2:C$10000, $A172, 【データ】蓄積用!D$2:D$10000, "&gt;=3000", 【データ】蓄積用!E$2:E$10000, "&gt;=1500")&gt;0, "〇", IF(COUNTIFS(【データ】蓄積用!A$2:A$10000, Y$5, 【データ】蓄積用!C$2:C$10000, $A172, 【データ】蓄積用!Q$2:Q$10000, 1, 【データ】蓄積用!AC$2:AC$10000, "&gt;=4.0")&gt;0, "〇", "×")))</f>
        <v/>
      </c>
      <c r="Z172" t="str">
        <f>IF(OR($A172="", Z$5=""), "", IF(COUNTIFS(【データ】蓄積用!A$2:A$10000, Z$5, 【データ】蓄積用!C$2:C$10000, $A172, 【データ】蓄積用!D$2:D$10000, "&gt;=3000", 【データ】蓄積用!E$2:E$10000, "&gt;=1500")&gt;0, "〇", IF(COUNTIFS(【データ】蓄積用!A$2:A$10000, Z$5, 【データ】蓄積用!C$2:C$10000, $A172, 【データ】蓄積用!Q$2:Q$10000, 1, 【データ】蓄積用!AC$2:AC$10000, "&gt;=4.0")&gt;0, "〇", "×")))</f>
        <v/>
      </c>
      <c r="AA172" t="str">
        <f>IF(OR($A172="", AA$5=""), "", IF(COUNTIFS(【データ】蓄積用!A$2:A$10000, AA$5, 【データ】蓄積用!C$2:C$10000, $A172, 【データ】蓄積用!D$2:D$10000, "&gt;=3000", 【データ】蓄積用!E$2:E$10000, "&gt;=1500")&gt;0, "〇", IF(COUNTIFS(【データ】蓄積用!A$2:A$10000, AA$5, 【データ】蓄積用!C$2:C$10000, $A172, 【データ】蓄積用!Q$2:Q$10000, 1, 【データ】蓄積用!AC$2:AC$10000, "&gt;=4.0")&gt;0, "〇", "×")))</f>
        <v/>
      </c>
      <c r="AB172" t="str">
        <f>IF(OR($A172="", AB$5=""), "", IF(COUNTIFS(【データ】蓄積用!A$2:A$10000, AB$5, 【データ】蓄積用!C$2:C$10000, $A172, 【データ】蓄積用!D$2:D$10000, "&gt;=3000", 【データ】蓄積用!E$2:E$10000, "&gt;=1500")&gt;0, "〇", IF(COUNTIFS(【データ】蓄積用!A$2:A$10000, AB$5, 【データ】蓄積用!C$2:C$10000, $A172, 【データ】蓄積用!Q$2:Q$10000, 1, 【データ】蓄積用!AC$2:AC$10000, "&gt;=4.0")&gt;0, "〇", "×")))</f>
        <v/>
      </c>
      <c r="AC172" t="str">
        <f>IF(OR($A172="", AC$5=""), "", IF(COUNTIFS(【データ】蓄積用!A$2:A$10000, AC$5, 【データ】蓄積用!C$2:C$10000, $A172, 【データ】蓄積用!D$2:D$10000, "&gt;=3000", 【データ】蓄積用!E$2:E$10000, "&gt;=1500")&gt;0, "〇", IF(COUNTIFS(【データ】蓄積用!A$2:A$10000, AC$5, 【データ】蓄積用!C$2:C$10000, $A172, 【データ】蓄積用!Q$2:Q$10000, 1, 【データ】蓄積用!AC$2:AC$10000, "&gt;=4.0")&gt;0, "〇", "×")))</f>
        <v/>
      </c>
      <c r="AD172" t="str">
        <f>IF(OR($A172="", AD$5=""), "", IF(COUNTIFS(【データ】蓄積用!A$2:A$10000, AD$5, 【データ】蓄積用!C$2:C$10000, $A172, 【データ】蓄積用!D$2:D$10000, "&gt;=3000", 【データ】蓄積用!E$2:E$10000, "&gt;=1500")&gt;0, "〇", IF(COUNTIFS(【データ】蓄積用!A$2:A$10000, AD$5, 【データ】蓄積用!C$2:C$10000, $A172, 【データ】蓄積用!Q$2:Q$10000, 1, 【データ】蓄積用!AC$2:AC$10000, "&gt;=4.0")&gt;0, "〇", "×")))</f>
        <v/>
      </c>
      <c r="AE172" t="str">
        <f>IF(OR($A172="", AE$5=""), "", IF(COUNTIFS(【データ】蓄積用!A$2:A$10000, AE$5, 【データ】蓄積用!C$2:C$10000, $A172, 【データ】蓄積用!D$2:D$10000, "&gt;=3000", 【データ】蓄積用!E$2:E$10000, "&gt;=1500")&gt;0, "〇", IF(COUNTIFS(【データ】蓄積用!A$2:A$10000, AE$5, 【データ】蓄積用!C$2:C$10000, $A172, 【データ】蓄積用!Q$2:Q$10000, 1, 【データ】蓄積用!AC$2:AC$10000, "&gt;=4.0")&gt;0, "〇", "×")))</f>
        <v/>
      </c>
      <c r="AF172" t="str">
        <f>IF(OR($A172="", AF$5=""), "", IF(COUNTIFS(【データ】蓄積用!A$2:A$10000, AF$5, 【データ】蓄積用!C$2:C$10000, $A172, 【データ】蓄積用!D$2:D$10000, "&gt;=3000", 【データ】蓄積用!E$2:E$10000, "&gt;=1500")&gt;0, "〇", IF(COUNTIFS(【データ】蓄積用!A$2:A$10000, AF$5, 【データ】蓄積用!C$2:C$10000, $A172, 【データ】蓄積用!Q$2:Q$10000, 1, 【データ】蓄積用!AC$2:AC$10000, "&gt;=4.0")&gt;0, "〇", "×")))</f>
        <v/>
      </c>
      <c r="AG172" t="str">
        <f>IF(OR($A172="", AG$5=""), "", IF(COUNTIFS(【データ】蓄積用!A$2:A$10000, AG$5, 【データ】蓄積用!C$2:C$10000, $A172, 【データ】蓄積用!D$2:D$10000, "&gt;=3000", 【データ】蓄積用!E$2:E$10000, "&gt;=1500")&gt;0, "〇", IF(COUNTIFS(【データ】蓄積用!A$2:A$10000, AG$5, 【データ】蓄積用!C$2:C$10000, $A172, 【データ】蓄積用!Q$2:Q$10000, 1, 【データ】蓄積用!AC$2:AC$10000, "&gt;=4.0")&gt;0, "〇", "×")))</f>
        <v/>
      </c>
      <c r="AH172" t="str">
        <f>IF(OR($A172="", AH$5=""), "", IF(COUNTIFS(【データ】蓄積用!A$2:A$10000, AH$5, 【データ】蓄積用!C$2:C$10000, $A172, 【データ】蓄積用!D$2:D$10000, "&gt;=3000", 【データ】蓄積用!E$2:E$10000, "&gt;=1500")&gt;0, "〇", IF(COUNTIFS(【データ】蓄積用!A$2:A$10000, AH$5, 【データ】蓄積用!C$2:C$10000, $A172, 【データ】蓄積用!Q$2:Q$10000, 1, 【データ】蓄積用!AC$2:AC$10000, "&gt;=4.0")&gt;0, "〇", "×")))</f>
        <v/>
      </c>
      <c r="AI172" t="str">
        <f>IF(OR($A172="", AI$5=""), "", IF(COUNTIFS(【データ】蓄積用!A$2:A$10000, AI$5, 【データ】蓄積用!C$2:C$10000, $A172, 【データ】蓄積用!D$2:D$10000, "&gt;=3000", 【データ】蓄積用!E$2:E$10000, "&gt;=1500")&gt;0, "〇", IF(COUNTIFS(【データ】蓄積用!A$2:A$10000, AI$5, 【データ】蓄積用!C$2:C$10000, $A172, 【データ】蓄積用!Q$2:Q$10000, 1, 【データ】蓄積用!AC$2:AC$10000, "&gt;=4.0")&gt;0, "〇", "×")))</f>
        <v/>
      </c>
      <c r="AJ172" t="str">
        <f>IF(OR($A172="", AJ$5=""), "", IF(COUNTIFS(【データ】蓄積用!A$2:A$10000, AJ$5, 【データ】蓄積用!C$2:C$10000, $A172, 【データ】蓄積用!D$2:D$10000, "&gt;=3000", 【データ】蓄積用!E$2:E$10000, "&gt;=1500")&gt;0, "〇", IF(COUNTIFS(【データ】蓄積用!A$2:A$10000, AJ$5, 【データ】蓄積用!C$2:C$10000, $A172, 【データ】蓄積用!Q$2:Q$10000, 1, 【データ】蓄積用!AC$2:AC$10000, "&gt;=4.0")&gt;0, "〇", "×")))</f>
        <v/>
      </c>
      <c r="AK172" t="str">
        <f>IF(OR($A172="", AK$5=""), "", IF(COUNTIFS(【データ】蓄積用!A$2:A$10000, AK$5, 【データ】蓄積用!C$2:C$10000, $A172, 【データ】蓄積用!D$2:D$10000, "&gt;=3000", 【データ】蓄積用!E$2:E$10000, "&gt;=1500")&gt;0, "〇", IF(COUNTIFS(【データ】蓄積用!A$2:A$10000, AK$5, 【データ】蓄積用!C$2:C$10000, $A172, 【データ】蓄積用!Q$2:Q$10000, 1, 【データ】蓄積用!AC$2:AC$10000, "&gt;=4.0")&gt;0, "〇", "×")))</f>
        <v/>
      </c>
      <c r="AL172" t="str">
        <f>IF(OR($A172="", AL$5=""), "", IF(COUNTIFS(【データ】蓄積用!A$2:A$10000, AL$5, 【データ】蓄積用!C$2:C$10000, $A172, 【データ】蓄積用!D$2:D$10000, "&gt;=3000", 【データ】蓄積用!E$2:E$10000, "&gt;=1500")&gt;0, "〇", IF(COUNTIFS(【データ】蓄積用!A$2:A$10000, AL$5, 【データ】蓄積用!C$2:C$10000, $A172, 【データ】蓄積用!Q$2:Q$10000, 1, 【データ】蓄積用!AC$2:AC$10000, "&gt;=4.0")&gt;0, "〇", "×")))</f>
        <v/>
      </c>
      <c r="AM172" t="str">
        <f>IF(OR($A172="", AM$5=""), "", IF(COUNTIFS(【データ】蓄積用!A$2:A$10000, AM$5, 【データ】蓄積用!C$2:C$10000, $A172, 【データ】蓄積用!D$2:D$10000, "&gt;=3000", 【データ】蓄積用!E$2:E$10000, "&gt;=1500")&gt;0, "〇", IF(COUNTIFS(【データ】蓄積用!A$2:A$10000, AM$5, 【データ】蓄積用!C$2:C$10000, $A172, 【データ】蓄積用!Q$2:Q$10000, 1, 【データ】蓄積用!AC$2:AC$10000, "&gt;=4.0")&gt;0, "〇", "×")))</f>
        <v/>
      </c>
      <c r="AN172" t="str">
        <f>IF(OR($A172="", AN$5=""), "", IF(COUNTIFS(【データ】蓄積用!A$2:A$10000, AN$5, 【データ】蓄積用!C$2:C$10000, $A172, 【データ】蓄積用!D$2:D$10000, "&gt;=3000", 【データ】蓄積用!E$2:E$10000, "&gt;=1500")&gt;0, "〇", IF(COUNTIFS(【データ】蓄積用!A$2:A$10000, AN$5, 【データ】蓄積用!C$2:C$10000, $A172, 【データ】蓄積用!Q$2:Q$10000, 1, 【データ】蓄積用!AC$2:AC$10000, "&gt;=4.0")&gt;0, "〇", "×")))</f>
        <v/>
      </c>
      <c r="AO172" t="str">
        <f>IF(OR($A172="", AO$5=""), "", IF(COUNTIFS(【データ】蓄積用!A$2:A$10000, AO$5, 【データ】蓄積用!C$2:C$10000, $A172, 【データ】蓄積用!D$2:D$10000, "&gt;=3000", 【データ】蓄積用!E$2:E$10000, "&gt;=1500")&gt;0, "〇", IF(COUNTIFS(【データ】蓄積用!A$2:A$10000, AO$5, 【データ】蓄積用!C$2:C$10000, $A172, 【データ】蓄積用!Q$2:Q$10000, 1, 【データ】蓄積用!AC$2:AC$10000, "&gt;=4.0")&gt;0, "〇", "×")))</f>
        <v/>
      </c>
      <c r="AP172" t="str">
        <f>IF(OR($A172="", AP$5=""), "", IF(COUNTIFS(【データ】蓄積用!A$2:A$10000, AP$5, 【データ】蓄積用!C$2:C$10000, $A172, 【データ】蓄積用!D$2:D$10000, "&gt;=3000", 【データ】蓄積用!E$2:E$10000, "&gt;=1500")&gt;0, "〇", IF(COUNTIFS(【データ】蓄積用!A$2:A$10000, AP$5, 【データ】蓄積用!C$2:C$10000, $A172, 【データ】蓄積用!Q$2:Q$10000, 1, 【データ】蓄積用!AC$2:AC$10000, "&gt;=4.0")&gt;0, "〇", "×")))</f>
        <v/>
      </c>
      <c r="AQ172" t="str">
        <f>IF(OR($A172="", AQ$5=""), "", IF(COUNTIFS(【データ】蓄積用!A$2:A$10000, AQ$5, 【データ】蓄積用!C$2:C$10000, $A172, 【データ】蓄積用!D$2:D$10000, "&gt;=3000", 【データ】蓄積用!E$2:E$10000, "&gt;=1500")&gt;0, "〇", IF(COUNTIFS(【データ】蓄積用!A$2:A$10000, AQ$5, 【データ】蓄積用!C$2:C$10000, $A172, 【データ】蓄積用!Q$2:Q$10000, 1, 【データ】蓄積用!AC$2:AC$10000, "&gt;=4.0")&gt;0, "〇", "×")))</f>
        <v/>
      </c>
      <c r="AR172" t="str">
        <f>IF(OR($A172="", AR$5=""), "", IF(COUNTIFS(【データ】蓄積用!A$2:A$10000, AR$5, 【データ】蓄積用!C$2:C$10000, $A172, 【データ】蓄積用!D$2:D$10000, "&gt;=3000", 【データ】蓄積用!E$2:E$10000, "&gt;=1500")&gt;0, "〇", IF(COUNTIFS(【データ】蓄積用!A$2:A$10000, AR$5, 【データ】蓄積用!C$2:C$10000, $A172, 【データ】蓄積用!Q$2:Q$10000, 1, 【データ】蓄積用!AC$2:AC$10000, "&gt;=4.0")&gt;0, "〇", "×")))</f>
        <v/>
      </c>
      <c r="AS172" t="str">
        <f>IF(OR($A172="", AS$5=""), "", IF(COUNTIFS(【データ】蓄積用!A$2:A$10000, AS$5, 【データ】蓄積用!C$2:C$10000, $A172, 【データ】蓄積用!D$2:D$10000, "&gt;=3000", 【データ】蓄積用!E$2:E$10000, "&gt;=1500")&gt;0, "〇", IF(COUNTIFS(【データ】蓄積用!A$2:A$10000, AS$5, 【データ】蓄積用!C$2:C$10000, $A172, 【データ】蓄積用!Q$2:Q$10000, 1, 【データ】蓄積用!AC$2:AC$10000, "&gt;=4.0")&gt;0, "〇", "×")))</f>
        <v/>
      </c>
      <c r="AT172" t="str">
        <f>IF(OR($A172="", AT$5=""), "", IF(COUNTIFS(【データ】蓄積用!A$2:A$10000, AT$5, 【データ】蓄積用!C$2:C$10000, $A172, 【データ】蓄積用!D$2:D$10000, "&gt;=3000", 【データ】蓄積用!E$2:E$10000, "&gt;=1500")&gt;0, "〇", IF(COUNTIFS(【データ】蓄積用!A$2:A$10000, AT$5, 【データ】蓄積用!C$2:C$10000, $A172, 【データ】蓄積用!Q$2:Q$10000, 1, 【データ】蓄積用!AC$2:AC$10000, "&gt;=4.0")&gt;0, "〇", "×")))</f>
        <v/>
      </c>
      <c r="AU172" t="str">
        <f>IF(OR($A172="", AU$5=""), "", IF(COUNTIFS(【データ】蓄積用!A$2:A$10000, AU$5, 【データ】蓄積用!C$2:C$10000, $A172, 【データ】蓄積用!D$2:D$10000, "&gt;=3000", 【データ】蓄積用!E$2:E$10000, "&gt;=1500")&gt;0, "〇", IF(COUNTIFS(【データ】蓄積用!A$2:A$10000, AU$5, 【データ】蓄積用!C$2:C$10000, $A172, 【データ】蓄積用!Q$2:Q$10000, 1, 【データ】蓄積用!AC$2:AC$10000, "&gt;=4.0")&gt;0, "〇", "×")))</f>
        <v/>
      </c>
      <c r="AV172" t="str">
        <f>IF(OR($A172="", AV$5=""), "", IF(COUNTIFS(【データ】蓄積用!A$2:A$10000, AV$5, 【データ】蓄積用!C$2:C$10000, $A172, 【データ】蓄積用!D$2:D$10000, "&gt;=3000", 【データ】蓄積用!E$2:E$10000, "&gt;=1500")&gt;0, "〇", IF(COUNTIFS(【データ】蓄積用!A$2:A$10000, AV$5, 【データ】蓄積用!C$2:C$10000, $A172, 【データ】蓄積用!Q$2:Q$10000, 1, 【データ】蓄積用!AC$2:AC$10000, "&gt;=4.0")&gt;0, "〇", "×")))</f>
        <v/>
      </c>
      <c r="AW172" t="str">
        <f>IF(OR($A172="", AW$5=""), "", IF(COUNTIFS(【データ】蓄積用!A$2:A$10000, AW$5, 【データ】蓄積用!C$2:C$10000, $A172, 【データ】蓄積用!D$2:D$10000, "&gt;=3000", 【データ】蓄積用!E$2:E$10000, "&gt;=1500")&gt;0, "〇", IF(COUNTIFS(【データ】蓄積用!A$2:A$10000, AW$5, 【データ】蓄積用!C$2:C$10000, $A172, 【データ】蓄積用!Q$2:Q$10000, 1, 【データ】蓄積用!AC$2:AC$10000, "&gt;=4.0")&gt;0, "〇", "×")))</f>
        <v/>
      </c>
      <c r="AX172" t="str">
        <f>IF(OR($A172="", AX$5=""), "", IF(COUNTIFS(【データ】蓄積用!A$2:A$10000, AX$5, 【データ】蓄積用!C$2:C$10000, $A172, 【データ】蓄積用!D$2:D$10000, "&gt;=3000", 【データ】蓄積用!E$2:E$10000, "&gt;=1500")&gt;0, "〇", IF(COUNTIFS(【データ】蓄積用!A$2:A$10000, AX$5, 【データ】蓄積用!C$2:C$10000, $A172, 【データ】蓄積用!Q$2:Q$10000, 1, 【データ】蓄積用!AC$2:AC$10000, "&gt;=4.0")&gt;0, "〇", "×")))</f>
        <v/>
      </c>
      <c r="AY172" t="str">
        <f>IF(OR($A172="", AY$5=""), "", IF(COUNTIFS(【データ】蓄積用!A$2:A$10000, AY$5, 【データ】蓄積用!C$2:C$10000, $A172, 【データ】蓄積用!D$2:D$10000, "&gt;=3000", 【データ】蓄積用!E$2:E$10000, "&gt;=1500")&gt;0, "〇", IF(COUNTIFS(【データ】蓄積用!A$2:A$10000, AY$5, 【データ】蓄積用!C$2:C$10000, $A172, 【データ】蓄積用!Q$2:Q$10000, 1, 【データ】蓄積用!AC$2:AC$10000, "&gt;=4.0")&gt;0, "〇", "×")))</f>
        <v/>
      </c>
    </row>
    <row r="173" spans="2:51">
      <c r="B173" t="str">
        <f>IF(OR($A173="", B$5=""), "", IF(COUNTIFS(【データ】蓄積用!A$2:A$10000, B$5, 【データ】蓄積用!C$2:C$10000, $A173, 【データ】蓄積用!D$2:D$10000, "&gt;=3000", 【データ】蓄積用!E$2:E$10000, "&gt;=1500")&gt;0, "〇", IF(COUNTIFS(【データ】蓄積用!A$2:A$10000, B$5, 【データ】蓄積用!C$2:C$10000, $A173, 【データ】蓄積用!Q$2:Q$10000, 1, 【データ】蓄積用!AC$2:AC$10000, "&gt;=4.0")&gt;0, "〇", "×")))</f>
        <v/>
      </c>
      <c r="C173" t="str">
        <f>IF(OR($A173="", C$5=""), "", IF(COUNTIFS(【データ】蓄積用!A$2:A$10000, C$5, 【データ】蓄積用!C$2:C$10000, $A173, 【データ】蓄積用!D$2:D$10000, "&gt;=3000", 【データ】蓄積用!E$2:E$10000, "&gt;=1500")&gt;0, "〇", IF(COUNTIFS(【データ】蓄積用!A$2:A$10000, C$5, 【データ】蓄積用!C$2:C$10000, $A173, 【データ】蓄積用!Q$2:Q$10000, 1, 【データ】蓄積用!AC$2:AC$10000, "&gt;=4.0")&gt;0, "〇", "×")))</f>
        <v/>
      </c>
      <c r="D173" t="str">
        <f>IF(OR($A173="", D$5=""), "", IF(COUNTIFS(【データ】蓄積用!A$2:A$10000, D$5, 【データ】蓄積用!C$2:C$10000, $A173, 【データ】蓄積用!D$2:D$10000, "&gt;=3000", 【データ】蓄積用!E$2:E$10000, "&gt;=1500")&gt;0, "〇", IF(COUNTIFS(【データ】蓄積用!A$2:A$10000, D$5, 【データ】蓄積用!C$2:C$10000, $A173, 【データ】蓄積用!Q$2:Q$10000, 1, 【データ】蓄積用!AC$2:AC$10000, "&gt;=4.0")&gt;0, "〇", "×")))</f>
        <v/>
      </c>
      <c r="E173" t="str">
        <f>IF(OR($A173="", E$5=""), "", IF(COUNTIFS(【データ】蓄積用!A$2:A$10000, E$5, 【データ】蓄積用!C$2:C$10000, $A173, 【データ】蓄積用!D$2:D$10000, "&gt;=3000", 【データ】蓄積用!E$2:E$10000, "&gt;=1500")&gt;0, "〇", IF(COUNTIFS(【データ】蓄積用!A$2:A$10000, E$5, 【データ】蓄積用!C$2:C$10000, $A173, 【データ】蓄積用!Q$2:Q$10000, 1, 【データ】蓄積用!AC$2:AC$10000, "&gt;=4.0")&gt;0, "〇", "×")))</f>
        <v/>
      </c>
      <c r="F173" t="str">
        <f>IF(OR($A173="", F$5=""), "", IF(COUNTIFS(【データ】蓄積用!A$2:A$10000, F$5, 【データ】蓄積用!C$2:C$10000, $A173, 【データ】蓄積用!D$2:D$10000, "&gt;=3000", 【データ】蓄積用!E$2:E$10000, "&gt;=1500")&gt;0, "〇", IF(COUNTIFS(【データ】蓄積用!A$2:A$10000, F$5, 【データ】蓄積用!C$2:C$10000, $A173, 【データ】蓄積用!Q$2:Q$10000, 1, 【データ】蓄積用!AC$2:AC$10000, "&gt;=4.0")&gt;0, "〇", "×")))</f>
        <v/>
      </c>
      <c r="G173" t="str">
        <f>IF(OR($A173="", G$5=""), "", IF(COUNTIFS(【データ】蓄積用!A$2:A$10000, G$5, 【データ】蓄積用!C$2:C$10000, $A173, 【データ】蓄積用!D$2:D$10000, "&gt;=3000", 【データ】蓄積用!E$2:E$10000, "&gt;=1500")&gt;0, "〇", IF(COUNTIFS(【データ】蓄積用!A$2:A$10000, G$5, 【データ】蓄積用!C$2:C$10000, $A173, 【データ】蓄積用!Q$2:Q$10000, 1, 【データ】蓄積用!AC$2:AC$10000, "&gt;=4.0")&gt;0, "〇", "×")))</f>
        <v/>
      </c>
      <c r="H173" t="str">
        <f>IF(OR($A173="", H$5=""), "", IF(COUNTIFS(【データ】蓄積用!A$2:A$10000, H$5, 【データ】蓄積用!C$2:C$10000, $A173, 【データ】蓄積用!D$2:D$10000, "&gt;=3000", 【データ】蓄積用!E$2:E$10000, "&gt;=1500")&gt;0, "〇", IF(COUNTIFS(【データ】蓄積用!A$2:A$10000, H$5, 【データ】蓄積用!C$2:C$10000, $A173, 【データ】蓄積用!Q$2:Q$10000, 1, 【データ】蓄積用!AC$2:AC$10000, "&gt;=4.0")&gt;0, "〇", "×")))</f>
        <v/>
      </c>
      <c r="I173" t="str">
        <f>IF(OR($A173="", I$5=""), "", IF(COUNTIFS(【データ】蓄積用!A$2:A$10000, I$5, 【データ】蓄積用!C$2:C$10000, $A173, 【データ】蓄積用!D$2:D$10000, "&gt;=3000", 【データ】蓄積用!E$2:E$10000, "&gt;=1500")&gt;0, "〇", IF(COUNTIFS(【データ】蓄積用!A$2:A$10000, I$5, 【データ】蓄積用!C$2:C$10000, $A173, 【データ】蓄積用!Q$2:Q$10000, 1, 【データ】蓄積用!AC$2:AC$10000, "&gt;=4.0")&gt;0, "〇", "×")))</f>
        <v/>
      </c>
      <c r="J173" t="str">
        <f>IF(OR($A173="", J$5=""), "", IF(COUNTIFS(【データ】蓄積用!A$2:A$10000, J$5, 【データ】蓄積用!C$2:C$10000, $A173, 【データ】蓄積用!D$2:D$10000, "&gt;=3000", 【データ】蓄積用!E$2:E$10000, "&gt;=1500")&gt;0, "〇", IF(COUNTIFS(【データ】蓄積用!A$2:A$10000, J$5, 【データ】蓄積用!C$2:C$10000, $A173, 【データ】蓄積用!Q$2:Q$10000, 1, 【データ】蓄積用!AC$2:AC$10000, "&gt;=4.0")&gt;0, "〇", "×")))</f>
        <v/>
      </c>
      <c r="K173" t="str">
        <f>IF(OR($A173="", K$5=""), "", IF(COUNTIFS(【データ】蓄積用!A$2:A$10000, K$5, 【データ】蓄積用!C$2:C$10000, $A173, 【データ】蓄積用!D$2:D$10000, "&gt;=3000", 【データ】蓄積用!E$2:E$10000, "&gt;=1500")&gt;0, "〇", IF(COUNTIFS(【データ】蓄積用!A$2:A$10000, K$5, 【データ】蓄積用!C$2:C$10000, $A173, 【データ】蓄積用!Q$2:Q$10000, 1, 【データ】蓄積用!AC$2:AC$10000, "&gt;=4.0")&gt;0, "〇", "×")))</f>
        <v/>
      </c>
      <c r="L173" t="str">
        <f>IF(OR($A173="", L$5=""), "", IF(COUNTIFS(【データ】蓄積用!A$2:A$10000, L$5, 【データ】蓄積用!C$2:C$10000, $A173, 【データ】蓄積用!D$2:D$10000, "&gt;=3000", 【データ】蓄積用!E$2:E$10000, "&gt;=1500")&gt;0, "〇", IF(COUNTIFS(【データ】蓄積用!A$2:A$10000, L$5, 【データ】蓄積用!C$2:C$10000, $A173, 【データ】蓄積用!Q$2:Q$10000, 1, 【データ】蓄積用!AC$2:AC$10000, "&gt;=4.0")&gt;0, "〇", "×")))</f>
        <v/>
      </c>
      <c r="M173" t="str">
        <f>IF(OR($A173="", M$5=""), "", IF(COUNTIFS(【データ】蓄積用!A$2:A$10000, M$5, 【データ】蓄積用!C$2:C$10000, $A173, 【データ】蓄積用!D$2:D$10000, "&gt;=3000", 【データ】蓄積用!E$2:E$10000, "&gt;=1500")&gt;0, "〇", IF(COUNTIFS(【データ】蓄積用!A$2:A$10000, M$5, 【データ】蓄積用!C$2:C$10000, $A173, 【データ】蓄積用!Q$2:Q$10000, 1, 【データ】蓄積用!AC$2:AC$10000, "&gt;=4.0")&gt;0, "〇", "×")))</f>
        <v/>
      </c>
      <c r="N173" t="str">
        <f>IF(OR($A173="", N$5=""), "", IF(COUNTIFS(【データ】蓄積用!A$2:A$10000, N$5, 【データ】蓄積用!C$2:C$10000, $A173, 【データ】蓄積用!D$2:D$10000, "&gt;=3000", 【データ】蓄積用!E$2:E$10000, "&gt;=1500")&gt;0, "〇", IF(COUNTIFS(【データ】蓄積用!A$2:A$10000, N$5, 【データ】蓄積用!C$2:C$10000, $A173, 【データ】蓄積用!Q$2:Q$10000, 1, 【データ】蓄積用!AC$2:AC$10000, "&gt;=4.0")&gt;0, "〇", "×")))</f>
        <v/>
      </c>
      <c r="O173" t="str">
        <f>IF(OR($A173="", O$5=""), "", IF(COUNTIFS(【データ】蓄積用!A$2:A$10000, O$5, 【データ】蓄積用!C$2:C$10000, $A173, 【データ】蓄積用!D$2:D$10000, "&gt;=3000", 【データ】蓄積用!E$2:E$10000, "&gt;=1500")&gt;0, "〇", IF(COUNTIFS(【データ】蓄積用!A$2:A$10000, O$5, 【データ】蓄積用!C$2:C$10000, $A173, 【データ】蓄積用!Q$2:Q$10000, 1, 【データ】蓄積用!AC$2:AC$10000, "&gt;=4.0")&gt;0, "〇", "×")))</f>
        <v/>
      </c>
      <c r="P173" t="str">
        <f>IF(OR($A173="", P$5=""), "", IF(COUNTIFS(【データ】蓄積用!A$2:A$10000, P$5, 【データ】蓄積用!C$2:C$10000, $A173, 【データ】蓄積用!D$2:D$10000, "&gt;=3000", 【データ】蓄積用!E$2:E$10000, "&gt;=1500")&gt;0, "〇", IF(COUNTIFS(【データ】蓄積用!A$2:A$10000, P$5, 【データ】蓄積用!C$2:C$10000, $A173, 【データ】蓄積用!Q$2:Q$10000, 1, 【データ】蓄積用!AC$2:AC$10000, "&gt;=4.0")&gt;0, "〇", "×")))</f>
        <v/>
      </c>
      <c r="Q173" t="str">
        <f>IF(OR($A173="", Q$5=""), "", IF(COUNTIFS(【データ】蓄積用!A$2:A$10000, Q$5, 【データ】蓄積用!C$2:C$10000, $A173, 【データ】蓄積用!D$2:D$10000, "&gt;=3000", 【データ】蓄積用!E$2:E$10000, "&gt;=1500")&gt;0, "〇", IF(COUNTIFS(【データ】蓄積用!A$2:A$10000, Q$5, 【データ】蓄積用!C$2:C$10000, $A173, 【データ】蓄積用!Q$2:Q$10000, 1, 【データ】蓄積用!AC$2:AC$10000, "&gt;=4.0")&gt;0, "〇", "×")))</f>
        <v/>
      </c>
      <c r="R173" t="str">
        <f>IF(OR($A173="", R$5=""), "", IF(COUNTIFS(【データ】蓄積用!A$2:A$10000, R$5, 【データ】蓄積用!C$2:C$10000, $A173, 【データ】蓄積用!D$2:D$10000, "&gt;=3000", 【データ】蓄積用!E$2:E$10000, "&gt;=1500")&gt;0, "〇", IF(COUNTIFS(【データ】蓄積用!A$2:A$10000, R$5, 【データ】蓄積用!C$2:C$10000, $A173, 【データ】蓄積用!Q$2:Q$10000, 1, 【データ】蓄積用!AC$2:AC$10000, "&gt;=4.0")&gt;0, "〇", "×")))</f>
        <v/>
      </c>
      <c r="S173" t="str">
        <f>IF(OR($A173="", S$5=""), "", IF(COUNTIFS(【データ】蓄積用!A$2:A$10000, S$5, 【データ】蓄積用!C$2:C$10000, $A173, 【データ】蓄積用!D$2:D$10000, "&gt;=3000", 【データ】蓄積用!E$2:E$10000, "&gt;=1500")&gt;0, "〇", IF(COUNTIFS(【データ】蓄積用!A$2:A$10000, S$5, 【データ】蓄積用!C$2:C$10000, $A173, 【データ】蓄積用!Q$2:Q$10000, 1, 【データ】蓄積用!AC$2:AC$10000, "&gt;=4.0")&gt;0, "〇", "×")))</f>
        <v/>
      </c>
      <c r="T173" t="str">
        <f>IF(OR($A173="", T$5=""), "", IF(COUNTIFS(【データ】蓄積用!A$2:A$10000, T$5, 【データ】蓄積用!C$2:C$10000, $A173, 【データ】蓄積用!D$2:D$10000, "&gt;=3000", 【データ】蓄積用!E$2:E$10000, "&gt;=1500")&gt;0, "〇", IF(COUNTIFS(【データ】蓄積用!A$2:A$10000, T$5, 【データ】蓄積用!C$2:C$10000, $A173, 【データ】蓄積用!Q$2:Q$10000, 1, 【データ】蓄積用!AC$2:AC$10000, "&gt;=4.0")&gt;0, "〇", "×")))</f>
        <v/>
      </c>
      <c r="U173" t="str">
        <f>IF(OR($A173="", U$5=""), "", IF(COUNTIFS(【データ】蓄積用!A$2:A$10000, U$5, 【データ】蓄積用!C$2:C$10000, $A173, 【データ】蓄積用!D$2:D$10000, "&gt;=3000", 【データ】蓄積用!E$2:E$10000, "&gt;=1500")&gt;0, "〇", IF(COUNTIFS(【データ】蓄積用!A$2:A$10000, U$5, 【データ】蓄積用!C$2:C$10000, $A173, 【データ】蓄積用!Q$2:Q$10000, 1, 【データ】蓄積用!AC$2:AC$10000, "&gt;=4.0")&gt;0, "〇", "×")))</f>
        <v/>
      </c>
      <c r="V173" t="str">
        <f>IF(OR($A173="", V$5=""), "", IF(COUNTIFS(【データ】蓄積用!A$2:A$10000, V$5, 【データ】蓄積用!C$2:C$10000, $A173, 【データ】蓄積用!D$2:D$10000, "&gt;=3000", 【データ】蓄積用!E$2:E$10000, "&gt;=1500")&gt;0, "〇", IF(COUNTIFS(【データ】蓄積用!A$2:A$10000, V$5, 【データ】蓄積用!C$2:C$10000, $A173, 【データ】蓄積用!Q$2:Q$10000, 1, 【データ】蓄積用!AC$2:AC$10000, "&gt;=4.0")&gt;0, "〇", "×")))</f>
        <v/>
      </c>
      <c r="W173" t="str">
        <f>IF(OR($A173="", W$5=""), "", IF(COUNTIFS(【データ】蓄積用!A$2:A$10000, W$5, 【データ】蓄積用!C$2:C$10000, $A173, 【データ】蓄積用!D$2:D$10000, "&gt;=3000", 【データ】蓄積用!E$2:E$10000, "&gt;=1500")&gt;0, "〇", IF(COUNTIFS(【データ】蓄積用!A$2:A$10000, W$5, 【データ】蓄積用!C$2:C$10000, $A173, 【データ】蓄積用!Q$2:Q$10000, 1, 【データ】蓄積用!AC$2:AC$10000, "&gt;=4.0")&gt;0, "〇", "×")))</f>
        <v/>
      </c>
      <c r="X173" t="str">
        <f>IF(OR($A173="", X$5=""), "", IF(COUNTIFS(【データ】蓄積用!A$2:A$10000, X$5, 【データ】蓄積用!C$2:C$10000, $A173, 【データ】蓄積用!D$2:D$10000, "&gt;=3000", 【データ】蓄積用!E$2:E$10000, "&gt;=1500")&gt;0, "〇", IF(COUNTIFS(【データ】蓄積用!A$2:A$10000, X$5, 【データ】蓄積用!C$2:C$10000, $A173, 【データ】蓄積用!Q$2:Q$10000, 1, 【データ】蓄積用!AC$2:AC$10000, "&gt;=4.0")&gt;0, "〇", "×")))</f>
        <v/>
      </c>
      <c r="Y173" t="str">
        <f>IF(OR($A173="", Y$5=""), "", IF(COUNTIFS(【データ】蓄積用!A$2:A$10000, Y$5, 【データ】蓄積用!C$2:C$10000, $A173, 【データ】蓄積用!D$2:D$10000, "&gt;=3000", 【データ】蓄積用!E$2:E$10000, "&gt;=1500")&gt;0, "〇", IF(COUNTIFS(【データ】蓄積用!A$2:A$10000, Y$5, 【データ】蓄積用!C$2:C$10000, $A173, 【データ】蓄積用!Q$2:Q$10000, 1, 【データ】蓄積用!AC$2:AC$10000, "&gt;=4.0")&gt;0, "〇", "×")))</f>
        <v/>
      </c>
      <c r="Z173" t="str">
        <f>IF(OR($A173="", Z$5=""), "", IF(COUNTIFS(【データ】蓄積用!A$2:A$10000, Z$5, 【データ】蓄積用!C$2:C$10000, $A173, 【データ】蓄積用!D$2:D$10000, "&gt;=3000", 【データ】蓄積用!E$2:E$10000, "&gt;=1500")&gt;0, "〇", IF(COUNTIFS(【データ】蓄積用!A$2:A$10000, Z$5, 【データ】蓄積用!C$2:C$10000, $A173, 【データ】蓄積用!Q$2:Q$10000, 1, 【データ】蓄積用!AC$2:AC$10000, "&gt;=4.0")&gt;0, "〇", "×")))</f>
        <v/>
      </c>
      <c r="AA173" t="str">
        <f>IF(OR($A173="", AA$5=""), "", IF(COUNTIFS(【データ】蓄積用!A$2:A$10000, AA$5, 【データ】蓄積用!C$2:C$10000, $A173, 【データ】蓄積用!D$2:D$10000, "&gt;=3000", 【データ】蓄積用!E$2:E$10000, "&gt;=1500")&gt;0, "〇", IF(COUNTIFS(【データ】蓄積用!A$2:A$10000, AA$5, 【データ】蓄積用!C$2:C$10000, $A173, 【データ】蓄積用!Q$2:Q$10000, 1, 【データ】蓄積用!AC$2:AC$10000, "&gt;=4.0")&gt;0, "〇", "×")))</f>
        <v/>
      </c>
      <c r="AB173" t="str">
        <f>IF(OR($A173="", AB$5=""), "", IF(COUNTIFS(【データ】蓄積用!A$2:A$10000, AB$5, 【データ】蓄積用!C$2:C$10000, $A173, 【データ】蓄積用!D$2:D$10000, "&gt;=3000", 【データ】蓄積用!E$2:E$10000, "&gt;=1500")&gt;0, "〇", IF(COUNTIFS(【データ】蓄積用!A$2:A$10000, AB$5, 【データ】蓄積用!C$2:C$10000, $A173, 【データ】蓄積用!Q$2:Q$10000, 1, 【データ】蓄積用!AC$2:AC$10000, "&gt;=4.0")&gt;0, "〇", "×")))</f>
        <v/>
      </c>
      <c r="AC173" t="str">
        <f>IF(OR($A173="", AC$5=""), "", IF(COUNTIFS(【データ】蓄積用!A$2:A$10000, AC$5, 【データ】蓄積用!C$2:C$10000, $A173, 【データ】蓄積用!D$2:D$10000, "&gt;=3000", 【データ】蓄積用!E$2:E$10000, "&gt;=1500")&gt;0, "〇", IF(COUNTIFS(【データ】蓄積用!A$2:A$10000, AC$5, 【データ】蓄積用!C$2:C$10000, $A173, 【データ】蓄積用!Q$2:Q$10000, 1, 【データ】蓄積用!AC$2:AC$10000, "&gt;=4.0")&gt;0, "〇", "×")))</f>
        <v/>
      </c>
      <c r="AD173" t="str">
        <f>IF(OR($A173="", AD$5=""), "", IF(COUNTIFS(【データ】蓄積用!A$2:A$10000, AD$5, 【データ】蓄積用!C$2:C$10000, $A173, 【データ】蓄積用!D$2:D$10000, "&gt;=3000", 【データ】蓄積用!E$2:E$10000, "&gt;=1500")&gt;0, "〇", IF(COUNTIFS(【データ】蓄積用!A$2:A$10000, AD$5, 【データ】蓄積用!C$2:C$10000, $A173, 【データ】蓄積用!Q$2:Q$10000, 1, 【データ】蓄積用!AC$2:AC$10000, "&gt;=4.0")&gt;0, "〇", "×")))</f>
        <v/>
      </c>
      <c r="AE173" t="str">
        <f>IF(OR($A173="", AE$5=""), "", IF(COUNTIFS(【データ】蓄積用!A$2:A$10000, AE$5, 【データ】蓄積用!C$2:C$10000, $A173, 【データ】蓄積用!D$2:D$10000, "&gt;=3000", 【データ】蓄積用!E$2:E$10000, "&gt;=1500")&gt;0, "〇", IF(COUNTIFS(【データ】蓄積用!A$2:A$10000, AE$5, 【データ】蓄積用!C$2:C$10000, $A173, 【データ】蓄積用!Q$2:Q$10000, 1, 【データ】蓄積用!AC$2:AC$10000, "&gt;=4.0")&gt;0, "〇", "×")))</f>
        <v/>
      </c>
      <c r="AF173" t="str">
        <f>IF(OR($A173="", AF$5=""), "", IF(COUNTIFS(【データ】蓄積用!A$2:A$10000, AF$5, 【データ】蓄積用!C$2:C$10000, $A173, 【データ】蓄積用!D$2:D$10000, "&gt;=3000", 【データ】蓄積用!E$2:E$10000, "&gt;=1500")&gt;0, "〇", IF(COUNTIFS(【データ】蓄積用!A$2:A$10000, AF$5, 【データ】蓄積用!C$2:C$10000, $A173, 【データ】蓄積用!Q$2:Q$10000, 1, 【データ】蓄積用!AC$2:AC$10000, "&gt;=4.0")&gt;0, "〇", "×")))</f>
        <v/>
      </c>
      <c r="AG173" t="str">
        <f>IF(OR($A173="", AG$5=""), "", IF(COUNTIFS(【データ】蓄積用!A$2:A$10000, AG$5, 【データ】蓄積用!C$2:C$10000, $A173, 【データ】蓄積用!D$2:D$10000, "&gt;=3000", 【データ】蓄積用!E$2:E$10000, "&gt;=1500")&gt;0, "〇", IF(COUNTIFS(【データ】蓄積用!A$2:A$10000, AG$5, 【データ】蓄積用!C$2:C$10000, $A173, 【データ】蓄積用!Q$2:Q$10000, 1, 【データ】蓄積用!AC$2:AC$10000, "&gt;=4.0")&gt;0, "〇", "×")))</f>
        <v/>
      </c>
      <c r="AH173" t="str">
        <f>IF(OR($A173="", AH$5=""), "", IF(COUNTIFS(【データ】蓄積用!A$2:A$10000, AH$5, 【データ】蓄積用!C$2:C$10000, $A173, 【データ】蓄積用!D$2:D$10000, "&gt;=3000", 【データ】蓄積用!E$2:E$10000, "&gt;=1500")&gt;0, "〇", IF(COUNTIFS(【データ】蓄積用!A$2:A$10000, AH$5, 【データ】蓄積用!C$2:C$10000, $A173, 【データ】蓄積用!Q$2:Q$10000, 1, 【データ】蓄積用!AC$2:AC$10000, "&gt;=4.0")&gt;0, "〇", "×")))</f>
        <v/>
      </c>
      <c r="AI173" t="str">
        <f>IF(OR($A173="", AI$5=""), "", IF(COUNTIFS(【データ】蓄積用!A$2:A$10000, AI$5, 【データ】蓄積用!C$2:C$10000, $A173, 【データ】蓄積用!D$2:D$10000, "&gt;=3000", 【データ】蓄積用!E$2:E$10000, "&gt;=1500")&gt;0, "〇", IF(COUNTIFS(【データ】蓄積用!A$2:A$10000, AI$5, 【データ】蓄積用!C$2:C$10000, $A173, 【データ】蓄積用!Q$2:Q$10000, 1, 【データ】蓄積用!AC$2:AC$10000, "&gt;=4.0")&gt;0, "〇", "×")))</f>
        <v/>
      </c>
      <c r="AJ173" t="str">
        <f>IF(OR($A173="", AJ$5=""), "", IF(COUNTIFS(【データ】蓄積用!A$2:A$10000, AJ$5, 【データ】蓄積用!C$2:C$10000, $A173, 【データ】蓄積用!D$2:D$10000, "&gt;=3000", 【データ】蓄積用!E$2:E$10000, "&gt;=1500")&gt;0, "〇", IF(COUNTIFS(【データ】蓄積用!A$2:A$10000, AJ$5, 【データ】蓄積用!C$2:C$10000, $A173, 【データ】蓄積用!Q$2:Q$10000, 1, 【データ】蓄積用!AC$2:AC$10000, "&gt;=4.0")&gt;0, "〇", "×")))</f>
        <v/>
      </c>
      <c r="AK173" t="str">
        <f>IF(OR($A173="", AK$5=""), "", IF(COUNTIFS(【データ】蓄積用!A$2:A$10000, AK$5, 【データ】蓄積用!C$2:C$10000, $A173, 【データ】蓄積用!D$2:D$10000, "&gt;=3000", 【データ】蓄積用!E$2:E$10000, "&gt;=1500")&gt;0, "〇", IF(COUNTIFS(【データ】蓄積用!A$2:A$10000, AK$5, 【データ】蓄積用!C$2:C$10000, $A173, 【データ】蓄積用!Q$2:Q$10000, 1, 【データ】蓄積用!AC$2:AC$10000, "&gt;=4.0")&gt;0, "〇", "×")))</f>
        <v/>
      </c>
      <c r="AL173" t="str">
        <f>IF(OR($A173="", AL$5=""), "", IF(COUNTIFS(【データ】蓄積用!A$2:A$10000, AL$5, 【データ】蓄積用!C$2:C$10000, $A173, 【データ】蓄積用!D$2:D$10000, "&gt;=3000", 【データ】蓄積用!E$2:E$10000, "&gt;=1500")&gt;0, "〇", IF(COUNTIFS(【データ】蓄積用!A$2:A$10000, AL$5, 【データ】蓄積用!C$2:C$10000, $A173, 【データ】蓄積用!Q$2:Q$10000, 1, 【データ】蓄積用!AC$2:AC$10000, "&gt;=4.0")&gt;0, "〇", "×")))</f>
        <v/>
      </c>
      <c r="AM173" t="str">
        <f>IF(OR($A173="", AM$5=""), "", IF(COUNTIFS(【データ】蓄積用!A$2:A$10000, AM$5, 【データ】蓄積用!C$2:C$10000, $A173, 【データ】蓄積用!D$2:D$10000, "&gt;=3000", 【データ】蓄積用!E$2:E$10000, "&gt;=1500")&gt;0, "〇", IF(COUNTIFS(【データ】蓄積用!A$2:A$10000, AM$5, 【データ】蓄積用!C$2:C$10000, $A173, 【データ】蓄積用!Q$2:Q$10000, 1, 【データ】蓄積用!AC$2:AC$10000, "&gt;=4.0")&gt;0, "〇", "×")))</f>
        <v/>
      </c>
      <c r="AN173" t="str">
        <f>IF(OR($A173="", AN$5=""), "", IF(COUNTIFS(【データ】蓄積用!A$2:A$10000, AN$5, 【データ】蓄積用!C$2:C$10000, $A173, 【データ】蓄積用!D$2:D$10000, "&gt;=3000", 【データ】蓄積用!E$2:E$10000, "&gt;=1500")&gt;0, "〇", IF(COUNTIFS(【データ】蓄積用!A$2:A$10000, AN$5, 【データ】蓄積用!C$2:C$10000, $A173, 【データ】蓄積用!Q$2:Q$10000, 1, 【データ】蓄積用!AC$2:AC$10000, "&gt;=4.0")&gt;0, "〇", "×")))</f>
        <v/>
      </c>
      <c r="AO173" t="str">
        <f>IF(OR($A173="", AO$5=""), "", IF(COUNTIFS(【データ】蓄積用!A$2:A$10000, AO$5, 【データ】蓄積用!C$2:C$10000, $A173, 【データ】蓄積用!D$2:D$10000, "&gt;=3000", 【データ】蓄積用!E$2:E$10000, "&gt;=1500")&gt;0, "〇", IF(COUNTIFS(【データ】蓄積用!A$2:A$10000, AO$5, 【データ】蓄積用!C$2:C$10000, $A173, 【データ】蓄積用!Q$2:Q$10000, 1, 【データ】蓄積用!AC$2:AC$10000, "&gt;=4.0")&gt;0, "〇", "×")))</f>
        <v/>
      </c>
      <c r="AP173" t="str">
        <f>IF(OR($A173="", AP$5=""), "", IF(COUNTIFS(【データ】蓄積用!A$2:A$10000, AP$5, 【データ】蓄積用!C$2:C$10000, $A173, 【データ】蓄積用!D$2:D$10000, "&gt;=3000", 【データ】蓄積用!E$2:E$10000, "&gt;=1500")&gt;0, "〇", IF(COUNTIFS(【データ】蓄積用!A$2:A$10000, AP$5, 【データ】蓄積用!C$2:C$10000, $A173, 【データ】蓄積用!Q$2:Q$10000, 1, 【データ】蓄積用!AC$2:AC$10000, "&gt;=4.0")&gt;0, "〇", "×")))</f>
        <v/>
      </c>
      <c r="AQ173" t="str">
        <f>IF(OR($A173="", AQ$5=""), "", IF(COUNTIFS(【データ】蓄積用!A$2:A$10000, AQ$5, 【データ】蓄積用!C$2:C$10000, $A173, 【データ】蓄積用!D$2:D$10000, "&gt;=3000", 【データ】蓄積用!E$2:E$10000, "&gt;=1500")&gt;0, "〇", IF(COUNTIFS(【データ】蓄積用!A$2:A$10000, AQ$5, 【データ】蓄積用!C$2:C$10000, $A173, 【データ】蓄積用!Q$2:Q$10000, 1, 【データ】蓄積用!AC$2:AC$10000, "&gt;=4.0")&gt;0, "〇", "×")))</f>
        <v/>
      </c>
      <c r="AR173" t="str">
        <f>IF(OR($A173="", AR$5=""), "", IF(COUNTIFS(【データ】蓄積用!A$2:A$10000, AR$5, 【データ】蓄積用!C$2:C$10000, $A173, 【データ】蓄積用!D$2:D$10000, "&gt;=3000", 【データ】蓄積用!E$2:E$10000, "&gt;=1500")&gt;0, "〇", IF(COUNTIFS(【データ】蓄積用!A$2:A$10000, AR$5, 【データ】蓄積用!C$2:C$10000, $A173, 【データ】蓄積用!Q$2:Q$10000, 1, 【データ】蓄積用!AC$2:AC$10000, "&gt;=4.0")&gt;0, "〇", "×")))</f>
        <v/>
      </c>
      <c r="AS173" t="str">
        <f>IF(OR($A173="", AS$5=""), "", IF(COUNTIFS(【データ】蓄積用!A$2:A$10000, AS$5, 【データ】蓄積用!C$2:C$10000, $A173, 【データ】蓄積用!D$2:D$10000, "&gt;=3000", 【データ】蓄積用!E$2:E$10000, "&gt;=1500")&gt;0, "〇", IF(COUNTIFS(【データ】蓄積用!A$2:A$10000, AS$5, 【データ】蓄積用!C$2:C$10000, $A173, 【データ】蓄積用!Q$2:Q$10000, 1, 【データ】蓄積用!AC$2:AC$10000, "&gt;=4.0")&gt;0, "〇", "×")))</f>
        <v/>
      </c>
      <c r="AT173" t="str">
        <f>IF(OR($A173="", AT$5=""), "", IF(COUNTIFS(【データ】蓄積用!A$2:A$10000, AT$5, 【データ】蓄積用!C$2:C$10000, $A173, 【データ】蓄積用!D$2:D$10000, "&gt;=3000", 【データ】蓄積用!E$2:E$10000, "&gt;=1500")&gt;0, "〇", IF(COUNTIFS(【データ】蓄積用!A$2:A$10000, AT$5, 【データ】蓄積用!C$2:C$10000, $A173, 【データ】蓄積用!Q$2:Q$10000, 1, 【データ】蓄積用!AC$2:AC$10000, "&gt;=4.0")&gt;0, "〇", "×")))</f>
        <v/>
      </c>
      <c r="AU173" t="str">
        <f>IF(OR($A173="", AU$5=""), "", IF(COUNTIFS(【データ】蓄積用!A$2:A$10000, AU$5, 【データ】蓄積用!C$2:C$10000, $A173, 【データ】蓄積用!D$2:D$10000, "&gt;=3000", 【データ】蓄積用!E$2:E$10000, "&gt;=1500")&gt;0, "〇", IF(COUNTIFS(【データ】蓄積用!A$2:A$10000, AU$5, 【データ】蓄積用!C$2:C$10000, $A173, 【データ】蓄積用!Q$2:Q$10000, 1, 【データ】蓄積用!AC$2:AC$10000, "&gt;=4.0")&gt;0, "〇", "×")))</f>
        <v/>
      </c>
      <c r="AV173" t="str">
        <f>IF(OR($A173="", AV$5=""), "", IF(COUNTIFS(【データ】蓄積用!A$2:A$10000, AV$5, 【データ】蓄積用!C$2:C$10000, $A173, 【データ】蓄積用!D$2:D$10000, "&gt;=3000", 【データ】蓄積用!E$2:E$10000, "&gt;=1500")&gt;0, "〇", IF(COUNTIFS(【データ】蓄積用!A$2:A$10000, AV$5, 【データ】蓄積用!C$2:C$10000, $A173, 【データ】蓄積用!Q$2:Q$10000, 1, 【データ】蓄積用!AC$2:AC$10000, "&gt;=4.0")&gt;0, "〇", "×")))</f>
        <v/>
      </c>
      <c r="AW173" t="str">
        <f>IF(OR($A173="", AW$5=""), "", IF(COUNTIFS(【データ】蓄積用!A$2:A$10000, AW$5, 【データ】蓄積用!C$2:C$10000, $A173, 【データ】蓄積用!D$2:D$10000, "&gt;=3000", 【データ】蓄積用!E$2:E$10000, "&gt;=1500")&gt;0, "〇", IF(COUNTIFS(【データ】蓄積用!A$2:A$10000, AW$5, 【データ】蓄積用!C$2:C$10000, $A173, 【データ】蓄積用!Q$2:Q$10000, 1, 【データ】蓄積用!AC$2:AC$10000, "&gt;=4.0")&gt;0, "〇", "×")))</f>
        <v/>
      </c>
      <c r="AX173" t="str">
        <f>IF(OR($A173="", AX$5=""), "", IF(COUNTIFS(【データ】蓄積用!A$2:A$10000, AX$5, 【データ】蓄積用!C$2:C$10000, $A173, 【データ】蓄積用!D$2:D$10000, "&gt;=3000", 【データ】蓄積用!E$2:E$10000, "&gt;=1500")&gt;0, "〇", IF(COUNTIFS(【データ】蓄積用!A$2:A$10000, AX$5, 【データ】蓄積用!C$2:C$10000, $A173, 【データ】蓄積用!Q$2:Q$10000, 1, 【データ】蓄積用!AC$2:AC$10000, "&gt;=4.0")&gt;0, "〇", "×")))</f>
        <v/>
      </c>
      <c r="AY173" t="str">
        <f>IF(OR($A173="", AY$5=""), "", IF(COUNTIFS(【データ】蓄積用!A$2:A$10000, AY$5, 【データ】蓄積用!C$2:C$10000, $A173, 【データ】蓄積用!D$2:D$10000, "&gt;=3000", 【データ】蓄積用!E$2:E$10000, "&gt;=1500")&gt;0, "〇", IF(COUNTIFS(【データ】蓄積用!A$2:A$10000, AY$5, 【データ】蓄積用!C$2:C$10000, $A173, 【データ】蓄積用!Q$2:Q$10000, 1, 【データ】蓄積用!AC$2:AC$10000, "&gt;=4.0")&gt;0, "〇", "×")))</f>
        <v/>
      </c>
    </row>
    <row r="174" spans="2:51">
      <c r="B174" t="str">
        <f>IF(OR($A174="", B$5=""), "", IF(COUNTIFS(【データ】蓄積用!A$2:A$10000, B$5, 【データ】蓄積用!C$2:C$10000, $A174, 【データ】蓄積用!D$2:D$10000, "&gt;=3000", 【データ】蓄積用!E$2:E$10000, "&gt;=1500")&gt;0, "〇", IF(COUNTIFS(【データ】蓄積用!A$2:A$10000, B$5, 【データ】蓄積用!C$2:C$10000, $A174, 【データ】蓄積用!Q$2:Q$10000, 1, 【データ】蓄積用!AC$2:AC$10000, "&gt;=4.0")&gt;0, "〇", "×")))</f>
        <v/>
      </c>
      <c r="C174" t="str">
        <f>IF(OR($A174="", C$5=""), "", IF(COUNTIFS(【データ】蓄積用!A$2:A$10000, C$5, 【データ】蓄積用!C$2:C$10000, $A174, 【データ】蓄積用!D$2:D$10000, "&gt;=3000", 【データ】蓄積用!E$2:E$10000, "&gt;=1500")&gt;0, "〇", IF(COUNTIFS(【データ】蓄積用!A$2:A$10000, C$5, 【データ】蓄積用!C$2:C$10000, $A174, 【データ】蓄積用!Q$2:Q$10000, 1, 【データ】蓄積用!AC$2:AC$10000, "&gt;=4.0")&gt;0, "〇", "×")))</f>
        <v/>
      </c>
      <c r="D174" t="str">
        <f>IF(OR($A174="", D$5=""), "", IF(COUNTIFS(【データ】蓄積用!A$2:A$10000, D$5, 【データ】蓄積用!C$2:C$10000, $A174, 【データ】蓄積用!D$2:D$10000, "&gt;=3000", 【データ】蓄積用!E$2:E$10000, "&gt;=1500")&gt;0, "〇", IF(COUNTIFS(【データ】蓄積用!A$2:A$10000, D$5, 【データ】蓄積用!C$2:C$10000, $A174, 【データ】蓄積用!Q$2:Q$10000, 1, 【データ】蓄積用!AC$2:AC$10000, "&gt;=4.0")&gt;0, "〇", "×")))</f>
        <v/>
      </c>
      <c r="E174" t="str">
        <f>IF(OR($A174="", E$5=""), "", IF(COUNTIFS(【データ】蓄積用!A$2:A$10000, E$5, 【データ】蓄積用!C$2:C$10000, $A174, 【データ】蓄積用!D$2:D$10000, "&gt;=3000", 【データ】蓄積用!E$2:E$10000, "&gt;=1500")&gt;0, "〇", IF(COUNTIFS(【データ】蓄積用!A$2:A$10000, E$5, 【データ】蓄積用!C$2:C$10000, $A174, 【データ】蓄積用!Q$2:Q$10000, 1, 【データ】蓄積用!AC$2:AC$10000, "&gt;=4.0")&gt;0, "〇", "×")))</f>
        <v/>
      </c>
      <c r="F174" t="str">
        <f>IF(OR($A174="", F$5=""), "", IF(COUNTIFS(【データ】蓄積用!A$2:A$10000, F$5, 【データ】蓄積用!C$2:C$10000, $A174, 【データ】蓄積用!D$2:D$10000, "&gt;=3000", 【データ】蓄積用!E$2:E$10000, "&gt;=1500")&gt;0, "〇", IF(COUNTIFS(【データ】蓄積用!A$2:A$10000, F$5, 【データ】蓄積用!C$2:C$10000, $A174, 【データ】蓄積用!Q$2:Q$10000, 1, 【データ】蓄積用!AC$2:AC$10000, "&gt;=4.0")&gt;0, "〇", "×")))</f>
        <v/>
      </c>
      <c r="G174" t="str">
        <f>IF(OR($A174="", G$5=""), "", IF(COUNTIFS(【データ】蓄積用!A$2:A$10000, G$5, 【データ】蓄積用!C$2:C$10000, $A174, 【データ】蓄積用!D$2:D$10000, "&gt;=3000", 【データ】蓄積用!E$2:E$10000, "&gt;=1500")&gt;0, "〇", IF(COUNTIFS(【データ】蓄積用!A$2:A$10000, G$5, 【データ】蓄積用!C$2:C$10000, $A174, 【データ】蓄積用!Q$2:Q$10000, 1, 【データ】蓄積用!AC$2:AC$10000, "&gt;=4.0")&gt;0, "〇", "×")))</f>
        <v/>
      </c>
      <c r="H174" t="str">
        <f>IF(OR($A174="", H$5=""), "", IF(COUNTIFS(【データ】蓄積用!A$2:A$10000, H$5, 【データ】蓄積用!C$2:C$10000, $A174, 【データ】蓄積用!D$2:D$10000, "&gt;=3000", 【データ】蓄積用!E$2:E$10000, "&gt;=1500")&gt;0, "〇", IF(COUNTIFS(【データ】蓄積用!A$2:A$10000, H$5, 【データ】蓄積用!C$2:C$10000, $A174, 【データ】蓄積用!Q$2:Q$10000, 1, 【データ】蓄積用!AC$2:AC$10000, "&gt;=4.0")&gt;0, "〇", "×")))</f>
        <v/>
      </c>
      <c r="I174" t="str">
        <f>IF(OR($A174="", I$5=""), "", IF(COUNTIFS(【データ】蓄積用!A$2:A$10000, I$5, 【データ】蓄積用!C$2:C$10000, $A174, 【データ】蓄積用!D$2:D$10000, "&gt;=3000", 【データ】蓄積用!E$2:E$10000, "&gt;=1500")&gt;0, "〇", IF(COUNTIFS(【データ】蓄積用!A$2:A$10000, I$5, 【データ】蓄積用!C$2:C$10000, $A174, 【データ】蓄積用!Q$2:Q$10000, 1, 【データ】蓄積用!AC$2:AC$10000, "&gt;=4.0")&gt;0, "〇", "×")))</f>
        <v/>
      </c>
      <c r="J174" t="str">
        <f>IF(OR($A174="", J$5=""), "", IF(COUNTIFS(【データ】蓄積用!A$2:A$10000, J$5, 【データ】蓄積用!C$2:C$10000, $A174, 【データ】蓄積用!D$2:D$10000, "&gt;=3000", 【データ】蓄積用!E$2:E$10000, "&gt;=1500")&gt;0, "〇", IF(COUNTIFS(【データ】蓄積用!A$2:A$10000, J$5, 【データ】蓄積用!C$2:C$10000, $A174, 【データ】蓄積用!Q$2:Q$10000, 1, 【データ】蓄積用!AC$2:AC$10000, "&gt;=4.0")&gt;0, "〇", "×")))</f>
        <v/>
      </c>
      <c r="K174" t="str">
        <f>IF(OR($A174="", K$5=""), "", IF(COUNTIFS(【データ】蓄積用!A$2:A$10000, K$5, 【データ】蓄積用!C$2:C$10000, $A174, 【データ】蓄積用!D$2:D$10000, "&gt;=3000", 【データ】蓄積用!E$2:E$10000, "&gt;=1500")&gt;0, "〇", IF(COUNTIFS(【データ】蓄積用!A$2:A$10000, K$5, 【データ】蓄積用!C$2:C$10000, $A174, 【データ】蓄積用!Q$2:Q$10000, 1, 【データ】蓄積用!AC$2:AC$10000, "&gt;=4.0")&gt;0, "〇", "×")))</f>
        <v/>
      </c>
      <c r="L174" t="str">
        <f>IF(OR($A174="", L$5=""), "", IF(COUNTIFS(【データ】蓄積用!A$2:A$10000, L$5, 【データ】蓄積用!C$2:C$10000, $A174, 【データ】蓄積用!D$2:D$10000, "&gt;=3000", 【データ】蓄積用!E$2:E$10000, "&gt;=1500")&gt;0, "〇", IF(COUNTIFS(【データ】蓄積用!A$2:A$10000, L$5, 【データ】蓄積用!C$2:C$10000, $A174, 【データ】蓄積用!Q$2:Q$10000, 1, 【データ】蓄積用!AC$2:AC$10000, "&gt;=4.0")&gt;0, "〇", "×")))</f>
        <v/>
      </c>
      <c r="M174" t="str">
        <f>IF(OR($A174="", M$5=""), "", IF(COUNTIFS(【データ】蓄積用!A$2:A$10000, M$5, 【データ】蓄積用!C$2:C$10000, $A174, 【データ】蓄積用!D$2:D$10000, "&gt;=3000", 【データ】蓄積用!E$2:E$10000, "&gt;=1500")&gt;0, "〇", IF(COUNTIFS(【データ】蓄積用!A$2:A$10000, M$5, 【データ】蓄積用!C$2:C$10000, $A174, 【データ】蓄積用!Q$2:Q$10000, 1, 【データ】蓄積用!AC$2:AC$10000, "&gt;=4.0")&gt;0, "〇", "×")))</f>
        <v/>
      </c>
      <c r="N174" t="str">
        <f>IF(OR($A174="", N$5=""), "", IF(COUNTIFS(【データ】蓄積用!A$2:A$10000, N$5, 【データ】蓄積用!C$2:C$10000, $A174, 【データ】蓄積用!D$2:D$10000, "&gt;=3000", 【データ】蓄積用!E$2:E$10000, "&gt;=1500")&gt;0, "〇", IF(COUNTIFS(【データ】蓄積用!A$2:A$10000, N$5, 【データ】蓄積用!C$2:C$10000, $A174, 【データ】蓄積用!Q$2:Q$10000, 1, 【データ】蓄積用!AC$2:AC$10000, "&gt;=4.0")&gt;0, "〇", "×")))</f>
        <v/>
      </c>
      <c r="O174" t="str">
        <f>IF(OR($A174="", O$5=""), "", IF(COUNTIFS(【データ】蓄積用!A$2:A$10000, O$5, 【データ】蓄積用!C$2:C$10000, $A174, 【データ】蓄積用!D$2:D$10000, "&gt;=3000", 【データ】蓄積用!E$2:E$10000, "&gt;=1500")&gt;0, "〇", IF(COUNTIFS(【データ】蓄積用!A$2:A$10000, O$5, 【データ】蓄積用!C$2:C$10000, $A174, 【データ】蓄積用!Q$2:Q$10000, 1, 【データ】蓄積用!AC$2:AC$10000, "&gt;=4.0")&gt;0, "〇", "×")))</f>
        <v/>
      </c>
      <c r="P174" t="str">
        <f>IF(OR($A174="", P$5=""), "", IF(COUNTIFS(【データ】蓄積用!A$2:A$10000, P$5, 【データ】蓄積用!C$2:C$10000, $A174, 【データ】蓄積用!D$2:D$10000, "&gt;=3000", 【データ】蓄積用!E$2:E$10000, "&gt;=1500")&gt;0, "〇", IF(COUNTIFS(【データ】蓄積用!A$2:A$10000, P$5, 【データ】蓄積用!C$2:C$10000, $A174, 【データ】蓄積用!Q$2:Q$10000, 1, 【データ】蓄積用!AC$2:AC$10000, "&gt;=4.0")&gt;0, "〇", "×")))</f>
        <v/>
      </c>
      <c r="Q174" t="str">
        <f>IF(OR($A174="", Q$5=""), "", IF(COUNTIFS(【データ】蓄積用!A$2:A$10000, Q$5, 【データ】蓄積用!C$2:C$10000, $A174, 【データ】蓄積用!D$2:D$10000, "&gt;=3000", 【データ】蓄積用!E$2:E$10000, "&gt;=1500")&gt;0, "〇", IF(COUNTIFS(【データ】蓄積用!A$2:A$10000, Q$5, 【データ】蓄積用!C$2:C$10000, $A174, 【データ】蓄積用!Q$2:Q$10000, 1, 【データ】蓄積用!AC$2:AC$10000, "&gt;=4.0")&gt;0, "〇", "×")))</f>
        <v/>
      </c>
      <c r="R174" t="str">
        <f>IF(OR($A174="", R$5=""), "", IF(COUNTIFS(【データ】蓄積用!A$2:A$10000, R$5, 【データ】蓄積用!C$2:C$10000, $A174, 【データ】蓄積用!D$2:D$10000, "&gt;=3000", 【データ】蓄積用!E$2:E$10000, "&gt;=1500")&gt;0, "〇", IF(COUNTIFS(【データ】蓄積用!A$2:A$10000, R$5, 【データ】蓄積用!C$2:C$10000, $A174, 【データ】蓄積用!Q$2:Q$10000, 1, 【データ】蓄積用!AC$2:AC$10000, "&gt;=4.0")&gt;0, "〇", "×")))</f>
        <v/>
      </c>
      <c r="S174" t="str">
        <f>IF(OR($A174="", S$5=""), "", IF(COUNTIFS(【データ】蓄積用!A$2:A$10000, S$5, 【データ】蓄積用!C$2:C$10000, $A174, 【データ】蓄積用!D$2:D$10000, "&gt;=3000", 【データ】蓄積用!E$2:E$10000, "&gt;=1500")&gt;0, "〇", IF(COUNTIFS(【データ】蓄積用!A$2:A$10000, S$5, 【データ】蓄積用!C$2:C$10000, $A174, 【データ】蓄積用!Q$2:Q$10000, 1, 【データ】蓄積用!AC$2:AC$10000, "&gt;=4.0")&gt;0, "〇", "×")))</f>
        <v/>
      </c>
      <c r="T174" t="str">
        <f>IF(OR($A174="", T$5=""), "", IF(COUNTIFS(【データ】蓄積用!A$2:A$10000, T$5, 【データ】蓄積用!C$2:C$10000, $A174, 【データ】蓄積用!D$2:D$10000, "&gt;=3000", 【データ】蓄積用!E$2:E$10000, "&gt;=1500")&gt;0, "〇", IF(COUNTIFS(【データ】蓄積用!A$2:A$10000, T$5, 【データ】蓄積用!C$2:C$10000, $A174, 【データ】蓄積用!Q$2:Q$10000, 1, 【データ】蓄積用!AC$2:AC$10000, "&gt;=4.0")&gt;0, "〇", "×")))</f>
        <v/>
      </c>
      <c r="U174" t="str">
        <f>IF(OR($A174="", U$5=""), "", IF(COUNTIFS(【データ】蓄積用!A$2:A$10000, U$5, 【データ】蓄積用!C$2:C$10000, $A174, 【データ】蓄積用!D$2:D$10000, "&gt;=3000", 【データ】蓄積用!E$2:E$10000, "&gt;=1500")&gt;0, "〇", IF(COUNTIFS(【データ】蓄積用!A$2:A$10000, U$5, 【データ】蓄積用!C$2:C$10000, $A174, 【データ】蓄積用!Q$2:Q$10000, 1, 【データ】蓄積用!AC$2:AC$10000, "&gt;=4.0")&gt;0, "〇", "×")))</f>
        <v/>
      </c>
      <c r="V174" t="str">
        <f>IF(OR($A174="", V$5=""), "", IF(COUNTIFS(【データ】蓄積用!A$2:A$10000, V$5, 【データ】蓄積用!C$2:C$10000, $A174, 【データ】蓄積用!D$2:D$10000, "&gt;=3000", 【データ】蓄積用!E$2:E$10000, "&gt;=1500")&gt;0, "〇", IF(COUNTIFS(【データ】蓄積用!A$2:A$10000, V$5, 【データ】蓄積用!C$2:C$10000, $A174, 【データ】蓄積用!Q$2:Q$10000, 1, 【データ】蓄積用!AC$2:AC$10000, "&gt;=4.0")&gt;0, "〇", "×")))</f>
        <v/>
      </c>
      <c r="W174" t="str">
        <f>IF(OR($A174="", W$5=""), "", IF(COUNTIFS(【データ】蓄積用!A$2:A$10000, W$5, 【データ】蓄積用!C$2:C$10000, $A174, 【データ】蓄積用!D$2:D$10000, "&gt;=3000", 【データ】蓄積用!E$2:E$10000, "&gt;=1500")&gt;0, "〇", IF(COUNTIFS(【データ】蓄積用!A$2:A$10000, W$5, 【データ】蓄積用!C$2:C$10000, $A174, 【データ】蓄積用!Q$2:Q$10000, 1, 【データ】蓄積用!AC$2:AC$10000, "&gt;=4.0")&gt;0, "〇", "×")))</f>
        <v/>
      </c>
      <c r="X174" t="str">
        <f>IF(OR($A174="", X$5=""), "", IF(COUNTIFS(【データ】蓄積用!A$2:A$10000, X$5, 【データ】蓄積用!C$2:C$10000, $A174, 【データ】蓄積用!D$2:D$10000, "&gt;=3000", 【データ】蓄積用!E$2:E$10000, "&gt;=1500")&gt;0, "〇", IF(COUNTIFS(【データ】蓄積用!A$2:A$10000, X$5, 【データ】蓄積用!C$2:C$10000, $A174, 【データ】蓄積用!Q$2:Q$10000, 1, 【データ】蓄積用!AC$2:AC$10000, "&gt;=4.0")&gt;0, "〇", "×")))</f>
        <v/>
      </c>
      <c r="Y174" t="str">
        <f>IF(OR($A174="", Y$5=""), "", IF(COUNTIFS(【データ】蓄積用!A$2:A$10000, Y$5, 【データ】蓄積用!C$2:C$10000, $A174, 【データ】蓄積用!D$2:D$10000, "&gt;=3000", 【データ】蓄積用!E$2:E$10000, "&gt;=1500")&gt;0, "〇", IF(COUNTIFS(【データ】蓄積用!A$2:A$10000, Y$5, 【データ】蓄積用!C$2:C$10000, $A174, 【データ】蓄積用!Q$2:Q$10000, 1, 【データ】蓄積用!AC$2:AC$10000, "&gt;=4.0")&gt;0, "〇", "×")))</f>
        <v/>
      </c>
      <c r="Z174" t="str">
        <f>IF(OR($A174="", Z$5=""), "", IF(COUNTIFS(【データ】蓄積用!A$2:A$10000, Z$5, 【データ】蓄積用!C$2:C$10000, $A174, 【データ】蓄積用!D$2:D$10000, "&gt;=3000", 【データ】蓄積用!E$2:E$10000, "&gt;=1500")&gt;0, "〇", IF(COUNTIFS(【データ】蓄積用!A$2:A$10000, Z$5, 【データ】蓄積用!C$2:C$10000, $A174, 【データ】蓄積用!Q$2:Q$10000, 1, 【データ】蓄積用!AC$2:AC$10000, "&gt;=4.0")&gt;0, "〇", "×")))</f>
        <v/>
      </c>
      <c r="AA174" t="str">
        <f>IF(OR($A174="", AA$5=""), "", IF(COUNTIFS(【データ】蓄積用!A$2:A$10000, AA$5, 【データ】蓄積用!C$2:C$10000, $A174, 【データ】蓄積用!D$2:D$10000, "&gt;=3000", 【データ】蓄積用!E$2:E$10000, "&gt;=1500")&gt;0, "〇", IF(COUNTIFS(【データ】蓄積用!A$2:A$10000, AA$5, 【データ】蓄積用!C$2:C$10000, $A174, 【データ】蓄積用!Q$2:Q$10000, 1, 【データ】蓄積用!AC$2:AC$10000, "&gt;=4.0")&gt;0, "〇", "×")))</f>
        <v/>
      </c>
      <c r="AB174" t="str">
        <f>IF(OR($A174="", AB$5=""), "", IF(COUNTIFS(【データ】蓄積用!A$2:A$10000, AB$5, 【データ】蓄積用!C$2:C$10000, $A174, 【データ】蓄積用!D$2:D$10000, "&gt;=3000", 【データ】蓄積用!E$2:E$10000, "&gt;=1500")&gt;0, "〇", IF(COUNTIFS(【データ】蓄積用!A$2:A$10000, AB$5, 【データ】蓄積用!C$2:C$10000, $A174, 【データ】蓄積用!Q$2:Q$10000, 1, 【データ】蓄積用!AC$2:AC$10000, "&gt;=4.0")&gt;0, "〇", "×")))</f>
        <v/>
      </c>
      <c r="AC174" t="str">
        <f>IF(OR($A174="", AC$5=""), "", IF(COUNTIFS(【データ】蓄積用!A$2:A$10000, AC$5, 【データ】蓄積用!C$2:C$10000, $A174, 【データ】蓄積用!D$2:D$10000, "&gt;=3000", 【データ】蓄積用!E$2:E$10000, "&gt;=1500")&gt;0, "〇", IF(COUNTIFS(【データ】蓄積用!A$2:A$10000, AC$5, 【データ】蓄積用!C$2:C$10000, $A174, 【データ】蓄積用!Q$2:Q$10000, 1, 【データ】蓄積用!AC$2:AC$10000, "&gt;=4.0")&gt;0, "〇", "×")))</f>
        <v/>
      </c>
      <c r="AD174" t="str">
        <f>IF(OR($A174="", AD$5=""), "", IF(COUNTIFS(【データ】蓄積用!A$2:A$10000, AD$5, 【データ】蓄積用!C$2:C$10000, $A174, 【データ】蓄積用!D$2:D$10000, "&gt;=3000", 【データ】蓄積用!E$2:E$10000, "&gt;=1500")&gt;0, "〇", IF(COUNTIFS(【データ】蓄積用!A$2:A$10000, AD$5, 【データ】蓄積用!C$2:C$10000, $A174, 【データ】蓄積用!Q$2:Q$10000, 1, 【データ】蓄積用!AC$2:AC$10000, "&gt;=4.0")&gt;0, "〇", "×")))</f>
        <v/>
      </c>
      <c r="AE174" t="str">
        <f>IF(OR($A174="", AE$5=""), "", IF(COUNTIFS(【データ】蓄積用!A$2:A$10000, AE$5, 【データ】蓄積用!C$2:C$10000, $A174, 【データ】蓄積用!D$2:D$10000, "&gt;=3000", 【データ】蓄積用!E$2:E$10000, "&gt;=1500")&gt;0, "〇", IF(COUNTIFS(【データ】蓄積用!A$2:A$10000, AE$5, 【データ】蓄積用!C$2:C$10000, $A174, 【データ】蓄積用!Q$2:Q$10000, 1, 【データ】蓄積用!AC$2:AC$10000, "&gt;=4.0")&gt;0, "〇", "×")))</f>
        <v/>
      </c>
      <c r="AF174" t="str">
        <f>IF(OR($A174="", AF$5=""), "", IF(COUNTIFS(【データ】蓄積用!A$2:A$10000, AF$5, 【データ】蓄積用!C$2:C$10000, $A174, 【データ】蓄積用!D$2:D$10000, "&gt;=3000", 【データ】蓄積用!E$2:E$10000, "&gt;=1500")&gt;0, "〇", IF(COUNTIFS(【データ】蓄積用!A$2:A$10000, AF$5, 【データ】蓄積用!C$2:C$10000, $A174, 【データ】蓄積用!Q$2:Q$10000, 1, 【データ】蓄積用!AC$2:AC$10000, "&gt;=4.0")&gt;0, "〇", "×")))</f>
        <v/>
      </c>
      <c r="AG174" t="str">
        <f>IF(OR($A174="", AG$5=""), "", IF(COUNTIFS(【データ】蓄積用!A$2:A$10000, AG$5, 【データ】蓄積用!C$2:C$10000, $A174, 【データ】蓄積用!D$2:D$10000, "&gt;=3000", 【データ】蓄積用!E$2:E$10000, "&gt;=1500")&gt;0, "〇", IF(COUNTIFS(【データ】蓄積用!A$2:A$10000, AG$5, 【データ】蓄積用!C$2:C$10000, $A174, 【データ】蓄積用!Q$2:Q$10000, 1, 【データ】蓄積用!AC$2:AC$10000, "&gt;=4.0")&gt;0, "〇", "×")))</f>
        <v/>
      </c>
      <c r="AH174" t="str">
        <f>IF(OR($A174="", AH$5=""), "", IF(COUNTIFS(【データ】蓄積用!A$2:A$10000, AH$5, 【データ】蓄積用!C$2:C$10000, $A174, 【データ】蓄積用!D$2:D$10000, "&gt;=3000", 【データ】蓄積用!E$2:E$10000, "&gt;=1500")&gt;0, "〇", IF(COUNTIFS(【データ】蓄積用!A$2:A$10000, AH$5, 【データ】蓄積用!C$2:C$10000, $A174, 【データ】蓄積用!Q$2:Q$10000, 1, 【データ】蓄積用!AC$2:AC$10000, "&gt;=4.0")&gt;0, "〇", "×")))</f>
        <v/>
      </c>
      <c r="AI174" t="str">
        <f>IF(OR($A174="", AI$5=""), "", IF(COUNTIFS(【データ】蓄積用!A$2:A$10000, AI$5, 【データ】蓄積用!C$2:C$10000, $A174, 【データ】蓄積用!D$2:D$10000, "&gt;=3000", 【データ】蓄積用!E$2:E$10000, "&gt;=1500")&gt;0, "〇", IF(COUNTIFS(【データ】蓄積用!A$2:A$10000, AI$5, 【データ】蓄積用!C$2:C$10000, $A174, 【データ】蓄積用!Q$2:Q$10000, 1, 【データ】蓄積用!AC$2:AC$10000, "&gt;=4.0")&gt;0, "〇", "×")))</f>
        <v/>
      </c>
      <c r="AJ174" t="str">
        <f>IF(OR($A174="", AJ$5=""), "", IF(COUNTIFS(【データ】蓄積用!A$2:A$10000, AJ$5, 【データ】蓄積用!C$2:C$10000, $A174, 【データ】蓄積用!D$2:D$10000, "&gt;=3000", 【データ】蓄積用!E$2:E$10000, "&gt;=1500")&gt;0, "〇", IF(COUNTIFS(【データ】蓄積用!A$2:A$10000, AJ$5, 【データ】蓄積用!C$2:C$10000, $A174, 【データ】蓄積用!Q$2:Q$10000, 1, 【データ】蓄積用!AC$2:AC$10000, "&gt;=4.0")&gt;0, "〇", "×")))</f>
        <v/>
      </c>
      <c r="AK174" t="str">
        <f>IF(OR($A174="", AK$5=""), "", IF(COUNTIFS(【データ】蓄積用!A$2:A$10000, AK$5, 【データ】蓄積用!C$2:C$10000, $A174, 【データ】蓄積用!D$2:D$10000, "&gt;=3000", 【データ】蓄積用!E$2:E$10000, "&gt;=1500")&gt;0, "〇", IF(COUNTIFS(【データ】蓄積用!A$2:A$10000, AK$5, 【データ】蓄積用!C$2:C$10000, $A174, 【データ】蓄積用!Q$2:Q$10000, 1, 【データ】蓄積用!AC$2:AC$10000, "&gt;=4.0")&gt;0, "〇", "×")))</f>
        <v/>
      </c>
      <c r="AL174" t="str">
        <f>IF(OR($A174="", AL$5=""), "", IF(COUNTIFS(【データ】蓄積用!A$2:A$10000, AL$5, 【データ】蓄積用!C$2:C$10000, $A174, 【データ】蓄積用!D$2:D$10000, "&gt;=3000", 【データ】蓄積用!E$2:E$10000, "&gt;=1500")&gt;0, "〇", IF(COUNTIFS(【データ】蓄積用!A$2:A$10000, AL$5, 【データ】蓄積用!C$2:C$10000, $A174, 【データ】蓄積用!Q$2:Q$10000, 1, 【データ】蓄積用!AC$2:AC$10000, "&gt;=4.0")&gt;0, "〇", "×")))</f>
        <v/>
      </c>
      <c r="AM174" t="str">
        <f>IF(OR($A174="", AM$5=""), "", IF(COUNTIFS(【データ】蓄積用!A$2:A$10000, AM$5, 【データ】蓄積用!C$2:C$10000, $A174, 【データ】蓄積用!D$2:D$10000, "&gt;=3000", 【データ】蓄積用!E$2:E$10000, "&gt;=1500")&gt;0, "〇", IF(COUNTIFS(【データ】蓄積用!A$2:A$10000, AM$5, 【データ】蓄積用!C$2:C$10000, $A174, 【データ】蓄積用!Q$2:Q$10000, 1, 【データ】蓄積用!AC$2:AC$10000, "&gt;=4.0")&gt;0, "〇", "×")))</f>
        <v/>
      </c>
      <c r="AN174" t="str">
        <f>IF(OR($A174="", AN$5=""), "", IF(COUNTIFS(【データ】蓄積用!A$2:A$10000, AN$5, 【データ】蓄積用!C$2:C$10000, $A174, 【データ】蓄積用!D$2:D$10000, "&gt;=3000", 【データ】蓄積用!E$2:E$10000, "&gt;=1500")&gt;0, "〇", IF(COUNTIFS(【データ】蓄積用!A$2:A$10000, AN$5, 【データ】蓄積用!C$2:C$10000, $A174, 【データ】蓄積用!Q$2:Q$10000, 1, 【データ】蓄積用!AC$2:AC$10000, "&gt;=4.0")&gt;0, "〇", "×")))</f>
        <v/>
      </c>
      <c r="AO174" t="str">
        <f>IF(OR($A174="", AO$5=""), "", IF(COUNTIFS(【データ】蓄積用!A$2:A$10000, AO$5, 【データ】蓄積用!C$2:C$10000, $A174, 【データ】蓄積用!D$2:D$10000, "&gt;=3000", 【データ】蓄積用!E$2:E$10000, "&gt;=1500")&gt;0, "〇", IF(COUNTIFS(【データ】蓄積用!A$2:A$10000, AO$5, 【データ】蓄積用!C$2:C$10000, $A174, 【データ】蓄積用!Q$2:Q$10000, 1, 【データ】蓄積用!AC$2:AC$10000, "&gt;=4.0")&gt;0, "〇", "×")))</f>
        <v/>
      </c>
      <c r="AP174" t="str">
        <f>IF(OR($A174="", AP$5=""), "", IF(COUNTIFS(【データ】蓄積用!A$2:A$10000, AP$5, 【データ】蓄積用!C$2:C$10000, $A174, 【データ】蓄積用!D$2:D$10000, "&gt;=3000", 【データ】蓄積用!E$2:E$10000, "&gt;=1500")&gt;0, "〇", IF(COUNTIFS(【データ】蓄積用!A$2:A$10000, AP$5, 【データ】蓄積用!C$2:C$10000, $A174, 【データ】蓄積用!Q$2:Q$10000, 1, 【データ】蓄積用!AC$2:AC$10000, "&gt;=4.0")&gt;0, "〇", "×")))</f>
        <v/>
      </c>
      <c r="AQ174" t="str">
        <f>IF(OR($A174="", AQ$5=""), "", IF(COUNTIFS(【データ】蓄積用!A$2:A$10000, AQ$5, 【データ】蓄積用!C$2:C$10000, $A174, 【データ】蓄積用!D$2:D$10000, "&gt;=3000", 【データ】蓄積用!E$2:E$10000, "&gt;=1500")&gt;0, "〇", IF(COUNTIFS(【データ】蓄積用!A$2:A$10000, AQ$5, 【データ】蓄積用!C$2:C$10000, $A174, 【データ】蓄積用!Q$2:Q$10000, 1, 【データ】蓄積用!AC$2:AC$10000, "&gt;=4.0")&gt;0, "〇", "×")))</f>
        <v/>
      </c>
      <c r="AR174" t="str">
        <f>IF(OR($A174="", AR$5=""), "", IF(COUNTIFS(【データ】蓄積用!A$2:A$10000, AR$5, 【データ】蓄積用!C$2:C$10000, $A174, 【データ】蓄積用!D$2:D$10000, "&gt;=3000", 【データ】蓄積用!E$2:E$10000, "&gt;=1500")&gt;0, "〇", IF(COUNTIFS(【データ】蓄積用!A$2:A$10000, AR$5, 【データ】蓄積用!C$2:C$10000, $A174, 【データ】蓄積用!Q$2:Q$10000, 1, 【データ】蓄積用!AC$2:AC$10000, "&gt;=4.0")&gt;0, "〇", "×")))</f>
        <v/>
      </c>
      <c r="AS174" t="str">
        <f>IF(OR($A174="", AS$5=""), "", IF(COUNTIFS(【データ】蓄積用!A$2:A$10000, AS$5, 【データ】蓄積用!C$2:C$10000, $A174, 【データ】蓄積用!D$2:D$10000, "&gt;=3000", 【データ】蓄積用!E$2:E$10000, "&gt;=1500")&gt;0, "〇", IF(COUNTIFS(【データ】蓄積用!A$2:A$10000, AS$5, 【データ】蓄積用!C$2:C$10000, $A174, 【データ】蓄積用!Q$2:Q$10000, 1, 【データ】蓄積用!AC$2:AC$10000, "&gt;=4.0")&gt;0, "〇", "×")))</f>
        <v/>
      </c>
      <c r="AT174" t="str">
        <f>IF(OR($A174="", AT$5=""), "", IF(COUNTIFS(【データ】蓄積用!A$2:A$10000, AT$5, 【データ】蓄積用!C$2:C$10000, $A174, 【データ】蓄積用!D$2:D$10000, "&gt;=3000", 【データ】蓄積用!E$2:E$10000, "&gt;=1500")&gt;0, "〇", IF(COUNTIFS(【データ】蓄積用!A$2:A$10000, AT$5, 【データ】蓄積用!C$2:C$10000, $A174, 【データ】蓄積用!Q$2:Q$10000, 1, 【データ】蓄積用!AC$2:AC$10000, "&gt;=4.0")&gt;0, "〇", "×")))</f>
        <v/>
      </c>
      <c r="AU174" t="str">
        <f>IF(OR($A174="", AU$5=""), "", IF(COUNTIFS(【データ】蓄積用!A$2:A$10000, AU$5, 【データ】蓄積用!C$2:C$10000, $A174, 【データ】蓄積用!D$2:D$10000, "&gt;=3000", 【データ】蓄積用!E$2:E$10000, "&gt;=1500")&gt;0, "〇", IF(COUNTIFS(【データ】蓄積用!A$2:A$10000, AU$5, 【データ】蓄積用!C$2:C$10000, $A174, 【データ】蓄積用!Q$2:Q$10000, 1, 【データ】蓄積用!AC$2:AC$10000, "&gt;=4.0")&gt;0, "〇", "×")))</f>
        <v/>
      </c>
      <c r="AV174" t="str">
        <f>IF(OR($A174="", AV$5=""), "", IF(COUNTIFS(【データ】蓄積用!A$2:A$10000, AV$5, 【データ】蓄積用!C$2:C$10000, $A174, 【データ】蓄積用!D$2:D$10000, "&gt;=3000", 【データ】蓄積用!E$2:E$10000, "&gt;=1500")&gt;0, "〇", IF(COUNTIFS(【データ】蓄積用!A$2:A$10000, AV$5, 【データ】蓄積用!C$2:C$10000, $A174, 【データ】蓄積用!Q$2:Q$10000, 1, 【データ】蓄積用!AC$2:AC$10000, "&gt;=4.0")&gt;0, "〇", "×")))</f>
        <v/>
      </c>
      <c r="AW174" t="str">
        <f>IF(OR($A174="", AW$5=""), "", IF(COUNTIFS(【データ】蓄積用!A$2:A$10000, AW$5, 【データ】蓄積用!C$2:C$10000, $A174, 【データ】蓄積用!D$2:D$10000, "&gt;=3000", 【データ】蓄積用!E$2:E$10000, "&gt;=1500")&gt;0, "〇", IF(COUNTIFS(【データ】蓄積用!A$2:A$10000, AW$5, 【データ】蓄積用!C$2:C$10000, $A174, 【データ】蓄積用!Q$2:Q$10000, 1, 【データ】蓄積用!AC$2:AC$10000, "&gt;=4.0")&gt;0, "〇", "×")))</f>
        <v/>
      </c>
      <c r="AX174" t="str">
        <f>IF(OR($A174="", AX$5=""), "", IF(COUNTIFS(【データ】蓄積用!A$2:A$10000, AX$5, 【データ】蓄積用!C$2:C$10000, $A174, 【データ】蓄積用!D$2:D$10000, "&gt;=3000", 【データ】蓄積用!E$2:E$10000, "&gt;=1500")&gt;0, "〇", IF(COUNTIFS(【データ】蓄積用!A$2:A$10000, AX$5, 【データ】蓄積用!C$2:C$10000, $A174, 【データ】蓄積用!Q$2:Q$10000, 1, 【データ】蓄積用!AC$2:AC$10000, "&gt;=4.0")&gt;0, "〇", "×")))</f>
        <v/>
      </c>
      <c r="AY174" t="str">
        <f>IF(OR($A174="", AY$5=""), "", IF(COUNTIFS(【データ】蓄積用!A$2:A$10000, AY$5, 【データ】蓄積用!C$2:C$10000, $A174, 【データ】蓄積用!D$2:D$10000, "&gt;=3000", 【データ】蓄積用!E$2:E$10000, "&gt;=1500")&gt;0, "〇", IF(COUNTIFS(【データ】蓄積用!A$2:A$10000, AY$5, 【データ】蓄積用!C$2:C$10000, $A174, 【データ】蓄積用!Q$2:Q$10000, 1, 【データ】蓄積用!AC$2:AC$10000, "&gt;=4.0")&gt;0, "〇", "×")))</f>
        <v/>
      </c>
    </row>
    <row r="175" spans="2:51">
      <c r="B175" t="str">
        <f>IF(OR($A175="", B$5=""), "", IF(COUNTIFS(【データ】蓄積用!A$2:A$10000, B$5, 【データ】蓄積用!C$2:C$10000, $A175, 【データ】蓄積用!D$2:D$10000, "&gt;=3000", 【データ】蓄積用!E$2:E$10000, "&gt;=1500")&gt;0, "〇", IF(COUNTIFS(【データ】蓄積用!A$2:A$10000, B$5, 【データ】蓄積用!C$2:C$10000, $A175, 【データ】蓄積用!Q$2:Q$10000, 1, 【データ】蓄積用!AC$2:AC$10000, "&gt;=4.0")&gt;0, "〇", "×")))</f>
        <v/>
      </c>
      <c r="C175" t="str">
        <f>IF(OR($A175="", C$5=""), "", IF(COUNTIFS(【データ】蓄積用!A$2:A$10000, C$5, 【データ】蓄積用!C$2:C$10000, $A175, 【データ】蓄積用!D$2:D$10000, "&gt;=3000", 【データ】蓄積用!E$2:E$10000, "&gt;=1500")&gt;0, "〇", IF(COUNTIFS(【データ】蓄積用!A$2:A$10000, C$5, 【データ】蓄積用!C$2:C$10000, $A175, 【データ】蓄積用!Q$2:Q$10000, 1, 【データ】蓄積用!AC$2:AC$10000, "&gt;=4.0")&gt;0, "〇", "×")))</f>
        <v/>
      </c>
      <c r="D175" t="str">
        <f>IF(OR($A175="", D$5=""), "", IF(COUNTIFS(【データ】蓄積用!A$2:A$10000, D$5, 【データ】蓄積用!C$2:C$10000, $A175, 【データ】蓄積用!D$2:D$10000, "&gt;=3000", 【データ】蓄積用!E$2:E$10000, "&gt;=1500")&gt;0, "〇", IF(COUNTIFS(【データ】蓄積用!A$2:A$10000, D$5, 【データ】蓄積用!C$2:C$10000, $A175, 【データ】蓄積用!Q$2:Q$10000, 1, 【データ】蓄積用!AC$2:AC$10000, "&gt;=4.0")&gt;0, "〇", "×")))</f>
        <v/>
      </c>
      <c r="E175" t="str">
        <f>IF(OR($A175="", E$5=""), "", IF(COUNTIFS(【データ】蓄積用!A$2:A$10000, E$5, 【データ】蓄積用!C$2:C$10000, $A175, 【データ】蓄積用!D$2:D$10000, "&gt;=3000", 【データ】蓄積用!E$2:E$10000, "&gt;=1500")&gt;0, "〇", IF(COUNTIFS(【データ】蓄積用!A$2:A$10000, E$5, 【データ】蓄積用!C$2:C$10000, $A175, 【データ】蓄積用!Q$2:Q$10000, 1, 【データ】蓄積用!AC$2:AC$10000, "&gt;=4.0")&gt;0, "〇", "×")))</f>
        <v/>
      </c>
      <c r="F175" t="str">
        <f>IF(OR($A175="", F$5=""), "", IF(COUNTIFS(【データ】蓄積用!A$2:A$10000, F$5, 【データ】蓄積用!C$2:C$10000, $A175, 【データ】蓄積用!D$2:D$10000, "&gt;=3000", 【データ】蓄積用!E$2:E$10000, "&gt;=1500")&gt;0, "〇", IF(COUNTIFS(【データ】蓄積用!A$2:A$10000, F$5, 【データ】蓄積用!C$2:C$10000, $A175, 【データ】蓄積用!Q$2:Q$10000, 1, 【データ】蓄積用!AC$2:AC$10000, "&gt;=4.0")&gt;0, "〇", "×")))</f>
        <v/>
      </c>
      <c r="G175" t="str">
        <f>IF(OR($A175="", G$5=""), "", IF(COUNTIFS(【データ】蓄積用!A$2:A$10000, G$5, 【データ】蓄積用!C$2:C$10000, $A175, 【データ】蓄積用!D$2:D$10000, "&gt;=3000", 【データ】蓄積用!E$2:E$10000, "&gt;=1500")&gt;0, "〇", IF(COUNTIFS(【データ】蓄積用!A$2:A$10000, G$5, 【データ】蓄積用!C$2:C$10000, $A175, 【データ】蓄積用!Q$2:Q$10000, 1, 【データ】蓄積用!AC$2:AC$10000, "&gt;=4.0")&gt;0, "〇", "×")))</f>
        <v/>
      </c>
      <c r="H175" t="str">
        <f>IF(OR($A175="", H$5=""), "", IF(COUNTIFS(【データ】蓄積用!A$2:A$10000, H$5, 【データ】蓄積用!C$2:C$10000, $A175, 【データ】蓄積用!D$2:D$10000, "&gt;=3000", 【データ】蓄積用!E$2:E$10000, "&gt;=1500")&gt;0, "〇", IF(COUNTIFS(【データ】蓄積用!A$2:A$10000, H$5, 【データ】蓄積用!C$2:C$10000, $A175, 【データ】蓄積用!Q$2:Q$10000, 1, 【データ】蓄積用!AC$2:AC$10000, "&gt;=4.0")&gt;0, "〇", "×")))</f>
        <v/>
      </c>
      <c r="I175" t="str">
        <f>IF(OR($A175="", I$5=""), "", IF(COUNTIFS(【データ】蓄積用!A$2:A$10000, I$5, 【データ】蓄積用!C$2:C$10000, $A175, 【データ】蓄積用!D$2:D$10000, "&gt;=3000", 【データ】蓄積用!E$2:E$10000, "&gt;=1500")&gt;0, "〇", IF(COUNTIFS(【データ】蓄積用!A$2:A$10000, I$5, 【データ】蓄積用!C$2:C$10000, $A175, 【データ】蓄積用!Q$2:Q$10000, 1, 【データ】蓄積用!AC$2:AC$10000, "&gt;=4.0")&gt;0, "〇", "×")))</f>
        <v/>
      </c>
      <c r="J175" t="str">
        <f>IF(OR($A175="", J$5=""), "", IF(COUNTIFS(【データ】蓄積用!A$2:A$10000, J$5, 【データ】蓄積用!C$2:C$10000, $A175, 【データ】蓄積用!D$2:D$10000, "&gt;=3000", 【データ】蓄積用!E$2:E$10000, "&gt;=1500")&gt;0, "〇", IF(COUNTIFS(【データ】蓄積用!A$2:A$10000, J$5, 【データ】蓄積用!C$2:C$10000, $A175, 【データ】蓄積用!Q$2:Q$10000, 1, 【データ】蓄積用!AC$2:AC$10000, "&gt;=4.0")&gt;0, "〇", "×")))</f>
        <v/>
      </c>
      <c r="K175" t="str">
        <f>IF(OR($A175="", K$5=""), "", IF(COUNTIFS(【データ】蓄積用!A$2:A$10000, K$5, 【データ】蓄積用!C$2:C$10000, $A175, 【データ】蓄積用!D$2:D$10000, "&gt;=3000", 【データ】蓄積用!E$2:E$10000, "&gt;=1500")&gt;0, "〇", IF(COUNTIFS(【データ】蓄積用!A$2:A$10000, K$5, 【データ】蓄積用!C$2:C$10000, $A175, 【データ】蓄積用!Q$2:Q$10000, 1, 【データ】蓄積用!AC$2:AC$10000, "&gt;=4.0")&gt;0, "〇", "×")))</f>
        <v/>
      </c>
      <c r="L175" t="str">
        <f>IF(OR($A175="", L$5=""), "", IF(COUNTIFS(【データ】蓄積用!A$2:A$10000, L$5, 【データ】蓄積用!C$2:C$10000, $A175, 【データ】蓄積用!D$2:D$10000, "&gt;=3000", 【データ】蓄積用!E$2:E$10000, "&gt;=1500")&gt;0, "〇", IF(COUNTIFS(【データ】蓄積用!A$2:A$10000, L$5, 【データ】蓄積用!C$2:C$10000, $A175, 【データ】蓄積用!Q$2:Q$10000, 1, 【データ】蓄積用!AC$2:AC$10000, "&gt;=4.0")&gt;0, "〇", "×")))</f>
        <v/>
      </c>
      <c r="M175" t="str">
        <f>IF(OR($A175="", M$5=""), "", IF(COUNTIFS(【データ】蓄積用!A$2:A$10000, M$5, 【データ】蓄積用!C$2:C$10000, $A175, 【データ】蓄積用!D$2:D$10000, "&gt;=3000", 【データ】蓄積用!E$2:E$10000, "&gt;=1500")&gt;0, "〇", IF(COUNTIFS(【データ】蓄積用!A$2:A$10000, M$5, 【データ】蓄積用!C$2:C$10000, $A175, 【データ】蓄積用!Q$2:Q$10000, 1, 【データ】蓄積用!AC$2:AC$10000, "&gt;=4.0")&gt;0, "〇", "×")))</f>
        <v/>
      </c>
      <c r="N175" t="str">
        <f>IF(OR($A175="", N$5=""), "", IF(COUNTIFS(【データ】蓄積用!A$2:A$10000, N$5, 【データ】蓄積用!C$2:C$10000, $A175, 【データ】蓄積用!D$2:D$10000, "&gt;=3000", 【データ】蓄積用!E$2:E$10000, "&gt;=1500")&gt;0, "〇", IF(COUNTIFS(【データ】蓄積用!A$2:A$10000, N$5, 【データ】蓄積用!C$2:C$10000, $A175, 【データ】蓄積用!Q$2:Q$10000, 1, 【データ】蓄積用!AC$2:AC$10000, "&gt;=4.0")&gt;0, "〇", "×")))</f>
        <v/>
      </c>
      <c r="O175" t="str">
        <f>IF(OR($A175="", O$5=""), "", IF(COUNTIFS(【データ】蓄積用!A$2:A$10000, O$5, 【データ】蓄積用!C$2:C$10000, $A175, 【データ】蓄積用!D$2:D$10000, "&gt;=3000", 【データ】蓄積用!E$2:E$10000, "&gt;=1500")&gt;0, "〇", IF(COUNTIFS(【データ】蓄積用!A$2:A$10000, O$5, 【データ】蓄積用!C$2:C$10000, $A175, 【データ】蓄積用!Q$2:Q$10000, 1, 【データ】蓄積用!AC$2:AC$10000, "&gt;=4.0")&gt;0, "〇", "×")))</f>
        <v/>
      </c>
      <c r="P175" t="str">
        <f>IF(OR($A175="", P$5=""), "", IF(COUNTIFS(【データ】蓄積用!A$2:A$10000, P$5, 【データ】蓄積用!C$2:C$10000, $A175, 【データ】蓄積用!D$2:D$10000, "&gt;=3000", 【データ】蓄積用!E$2:E$10000, "&gt;=1500")&gt;0, "〇", IF(COUNTIFS(【データ】蓄積用!A$2:A$10000, P$5, 【データ】蓄積用!C$2:C$10000, $A175, 【データ】蓄積用!Q$2:Q$10000, 1, 【データ】蓄積用!AC$2:AC$10000, "&gt;=4.0")&gt;0, "〇", "×")))</f>
        <v/>
      </c>
      <c r="Q175" t="str">
        <f>IF(OR($A175="", Q$5=""), "", IF(COUNTIFS(【データ】蓄積用!A$2:A$10000, Q$5, 【データ】蓄積用!C$2:C$10000, $A175, 【データ】蓄積用!D$2:D$10000, "&gt;=3000", 【データ】蓄積用!E$2:E$10000, "&gt;=1500")&gt;0, "〇", IF(COUNTIFS(【データ】蓄積用!A$2:A$10000, Q$5, 【データ】蓄積用!C$2:C$10000, $A175, 【データ】蓄積用!Q$2:Q$10000, 1, 【データ】蓄積用!AC$2:AC$10000, "&gt;=4.0")&gt;0, "〇", "×")))</f>
        <v/>
      </c>
      <c r="R175" t="str">
        <f>IF(OR($A175="", R$5=""), "", IF(COUNTIFS(【データ】蓄積用!A$2:A$10000, R$5, 【データ】蓄積用!C$2:C$10000, $A175, 【データ】蓄積用!D$2:D$10000, "&gt;=3000", 【データ】蓄積用!E$2:E$10000, "&gt;=1500")&gt;0, "〇", IF(COUNTIFS(【データ】蓄積用!A$2:A$10000, R$5, 【データ】蓄積用!C$2:C$10000, $A175, 【データ】蓄積用!Q$2:Q$10000, 1, 【データ】蓄積用!AC$2:AC$10000, "&gt;=4.0")&gt;0, "〇", "×")))</f>
        <v/>
      </c>
      <c r="S175" t="str">
        <f>IF(OR($A175="", S$5=""), "", IF(COUNTIFS(【データ】蓄積用!A$2:A$10000, S$5, 【データ】蓄積用!C$2:C$10000, $A175, 【データ】蓄積用!D$2:D$10000, "&gt;=3000", 【データ】蓄積用!E$2:E$10000, "&gt;=1500")&gt;0, "〇", IF(COUNTIFS(【データ】蓄積用!A$2:A$10000, S$5, 【データ】蓄積用!C$2:C$10000, $A175, 【データ】蓄積用!Q$2:Q$10000, 1, 【データ】蓄積用!AC$2:AC$10000, "&gt;=4.0")&gt;0, "〇", "×")))</f>
        <v/>
      </c>
      <c r="T175" t="str">
        <f>IF(OR($A175="", T$5=""), "", IF(COUNTIFS(【データ】蓄積用!A$2:A$10000, T$5, 【データ】蓄積用!C$2:C$10000, $A175, 【データ】蓄積用!D$2:D$10000, "&gt;=3000", 【データ】蓄積用!E$2:E$10000, "&gt;=1500")&gt;0, "〇", IF(COUNTIFS(【データ】蓄積用!A$2:A$10000, T$5, 【データ】蓄積用!C$2:C$10000, $A175, 【データ】蓄積用!Q$2:Q$10000, 1, 【データ】蓄積用!AC$2:AC$10000, "&gt;=4.0")&gt;0, "〇", "×")))</f>
        <v/>
      </c>
      <c r="U175" t="str">
        <f>IF(OR($A175="", U$5=""), "", IF(COUNTIFS(【データ】蓄積用!A$2:A$10000, U$5, 【データ】蓄積用!C$2:C$10000, $A175, 【データ】蓄積用!D$2:D$10000, "&gt;=3000", 【データ】蓄積用!E$2:E$10000, "&gt;=1500")&gt;0, "〇", IF(COUNTIFS(【データ】蓄積用!A$2:A$10000, U$5, 【データ】蓄積用!C$2:C$10000, $A175, 【データ】蓄積用!Q$2:Q$10000, 1, 【データ】蓄積用!AC$2:AC$10000, "&gt;=4.0")&gt;0, "〇", "×")))</f>
        <v/>
      </c>
      <c r="V175" t="str">
        <f>IF(OR($A175="", V$5=""), "", IF(COUNTIFS(【データ】蓄積用!A$2:A$10000, V$5, 【データ】蓄積用!C$2:C$10000, $A175, 【データ】蓄積用!D$2:D$10000, "&gt;=3000", 【データ】蓄積用!E$2:E$10000, "&gt;=1500")&gt;0, "〇", IF(COUNTIFS(【データ】蓄積用!A$2:A$10000, V$5, 【データ】蓄積用!C$2:C$10000, $A175, 【データ】蓄積用!Q$2:Q$10000, 1, 【データ】蓄積用!AC$2:AC$10000, "&gt;=4.0")&gt;0, "〇", "×")))</f>
        <v/>
      </c>
      <c r="W175" t="str">
        <f>IF(OR($A175="", W$5=""), "", IF(COUNTIFS(【データ】蓄積用!A$2:A$10000, W$5, 【データ】蓄積用!C$2:C$10000, $A175, 【データ】蓄積用!D$2:D$10000, "&gt;=3000", 【データ】蓄積用!E$2:E$10000, "&gt;=1500")&gt;0, "〇", IF(COUNTIFS(【データ】蓄積用!A$2:A$10000, W$5, 【データ】蓄積用!C$2:C$10000, $A175, 【データ】蓄積用!Q$2:Q$10000, 1, 【データ】蓄積用!AC$2:AC$10000, "&gt;=4.0")&gt;0, "〇", "×")))</f>
        <v/>
      </c>
      <c r="X175" t="str">
        <f>IF(OR($A175="", X$5=""), "", IF(COUNTIFS(【データ】蓄積用!A$2:A$10000, X$5, 【データ】蓄積用!C$2:C$10000, $A175, 【データ】蓄積用!D$2:D$10000, "&gt;=3000", 【データ】蓄積用!E$2:E$10000, "&gt;=1500")&gt;0, "〇", IF(COUNTIFS(【データ】蓄積用!A$2:A$10000, X$5, 【データ】蓄積用!C$2:C$10000, $A175, 【データ】蓄積用!Q$2:Q$10000, 1, 【データ】蓄積用!AC$2:AC$10000, "&gt;=4.0")&gt;0, "〇", "×")))</f>
        <v/>
      </c>
      <c r="Y175" t="str">
        <f>IF(OR($A175="", Y$5=""), "", IF(COUNTIFS(【データ】蓄積用!A$2:A$10000, Y$5, 【データ】蓄積用!C$2:C$10000, $A175, 【データ】蓄積用!D$2:D$10000, "&gt;=3000", 【データ】蓄積用!E$2:E$10000, "&gt;=1500")&gt;0, "〇", IF(COUNTIFS(【データ】蓄積用!A$2:A$10000, Y$5, 【データ】蓄積用!C$2:C$10000, $A175, 【データ】蓄積用!Q$2:Q$10000, 1, 【データ】蓄積用!AC$2:AC$10000, "&gt;=4.0")&gt;0, "〇", "×")))</f>
        <v/>
      </c>
      <c r="Z175" t="str">
        <f>IF(OR($A175="", Z$5=""), "", IF(COUNTIFS(【データ】蓄積用!A$2:A$10000, Z$5, 【データ】蓄積用!C$2:C$10000, $A175, 【データ】蓄積用!D$2:D$10000, "&gt;=3000", 【データ】蓄積用!E$2:E$10000, "&gt;=1500")&gt;0, "〇", IF(COUNTIFS(【データ】蓄積用!A$2:A$10000, Z$5, 【データ】蓄積用!C$2:C$10000, $A175, 【データ】蓄積用!Q$2:Q$10000, 1, 【データ】蓄積用!AC$2:AC$10000, "&gt;=4.0")&gt;0, "〇", "×")))</f>
        <v/>
      </c>
      <c r="AA175" t="str">
        <f>IF(OR($A175="", AA$5=""), "", IF(COUNTIFS(【データ】蓄積用!A$2:A$10000, AA$5, 【データ】蓄積用!C$2:C$10000, $A175, 【データ】蓄積用!D$2:D$10000, "&gt;=3000", 【データ】蓄積用!E$2:E$10000, "&gt;=1500")&gt;0, "〇", IF(COUNTIFS(【データ】蓄積用!A$2:A$10000, AA$5, 【データ】蓄積用!C$2:C$10000, $A175, 【データ】蓄積用!Q$2:Q$10000, 1, 【データ】蓄積用!AC$2:AC$10000, "&gt;=4.0")&gt;0, "〇", "×")))</f>
        <v/>
      </c>
      <c r="AB175" t="str">
        <f>IF(OR($A175="", AB$5=""), "", IF(COUNTIFS(【データ】蓄積用!A$2:A$10000, AB$5, 【データ】蓄積用!C$2:C$10000, $A175, 【データ】蓄積用!D$2:D$10000, "&gt;=3000", 【データ】蓄積用!E$2:E$10000, "&gt;=1500")&gt;0, "〇", IF(COUNTIFS(【データ】蓄積用!A$2:A$10000, AB$5, 【データ】蓄積用!C$2:C$10000, $A175, 【データ】蓄積用!Q$2:Q$10000, 1, 【データ】蓄積用!AC$2:AC$10000, "&gt;=4.0")&gt;0, "〇", "×")))</f>
        <v/>
      </c>
      <c r="AC175" t="str">
        <f>IF(OR($A175="", AC$5=""), "", IF(COUNTIFS(【データ】蓄積用!A$2:A$10000, AC$5, 【データ】蓄積用!C$2:C$10000, $A175, 【データ】蓄積用!D$2:D$10000, "&gt;=3000", 【データ】蓄積用!E$2:E$10000, "&gt;=1500")&gt;0, "〇", IF(COUNTIFS(【データ】蓄積用!A$2:A$10000, AC$5, 【データ】蓄積用!C$2:C$10000, $A175, 【データ】蓄積用!Q$2:Q$10000, 1, 【データ】蓄積用!AC$2:AC$10000, "&gt;=4.0")&gt;0, "〇", "×")))</f>
        <v/>
      </c>
      <c r="AD175" t="str">
        <f>IF(OR($A175="", AD$5=""), "", IF(COUNTIFS(【データ】蓄積用!A$2:A$10000, AD$5, 【データ】蓄積用!C$2:C$10000, $A175, 【データ】蓄積用!D$2:D$10000, "&gt;=3000", 【データ】蓄積用!E$2:E$10000, "&gt;=1500")&gt;0, "〇", IF(COUNTIFS(【データ】蓄積用!A$2:A$10000, AD$5, 【データ】蓄積用!C$2:C$10000, $A175, 【データ】蓄積用!Q$2:Q$10000, 1, 【データ】蓄積用!AC$2:AC$10000, "&gt;=4.0")&gt;0, "〇", "×")))</f>
        <v/>
      </c>
      <c r="AE175" t="str">
        <f>IF(OR($A175="", AE$5=""), "", IF(COUNTIFS(【データ】蓄積用!A$2:A$10000, AE$5, 【データ】蓄積用!C$2:C$10000, $A175, 【データ】蓄積用!D$2:D$10000, "&gt;=3000", 【データ】蓄積用!E$2:E$10000, "&gt;=1500")&gt;0, "〇", IF(COUNTIFS(【データ】蓄積用!A$2:A$10000, AE$5, 【データ】蓄積用!C$2:C$10000, $A175, 【データ】蓄積用!Q$2:Q$10000, 1, 【データ】蓄積用!AC$2:AC$10000, "&gt;=4.0")&gt;0, "〇", "×")))</f>
        <v/>
      </c>
      <c r="AF175" t="str">
        <f>IF(OR($A175="", AF$5=""), "", IF(COUNTIFS(【データ】蓄積用!A$2:A$10000, AF$5, 【データ】蓄積用!C$2:C$10000, $A175, 【データ】蓄積用!D$2:D$10000, "&gt;=3000", 【データ】蓄積用!E$2:E$10000, "&gt;=1500")&gt;0, "〇", IF(COUNTIFS(【データ】蓄積用!A$2:A$10000, AF$5, 【データ】蓄積用!C$2:C$10000, $A175, 【データ】蓄積用!Q$2:Q$10000, 1, 【データ】蓄積用!AC$2:AC$10000, "&gt;=4.0")&gt;0, "〇", "×")))</f>
        <v/>
      </c>
      <c r="AG175" t="str">
        <f>IF(OR($A175="", AG$5=""), "", IF(COUNTIFS(【データ】蓄積用!A$2:A$10000, AG$5, 【データ】蓄積用!C$2:C$10000, $A175, 【データ】蓄積用!D$2:D$10000, "&gt;=3000", 【データ】蓄積用!E$2:E$10000, "&gt;=1500")&gt;0, "〇", IF(COUNTIFS(【データ】蓄積用!A$2:A$10000, AG$5, 【データ】蓄積用!C$2:C$10000, $A175, 【データ】蓄積用!Q$2:Q$10000, 1, 【データ】蓄積用!AC$2:AC$10000, "&gt;=4.0")&gt;0, "〇", "×")))</f>
        <v/>
      </c>
      <c r="AH175" t="str">
        <f>IF(OR($A175="", AH$5=""), "", IF(COUNTIFS(【データ】蓄積用!A$2:A$10000, AH$5, 【データ】蓄積用!C$2:C$10000, $A175, 【データ】蓄積用!D$2:D$10000, "&gt;=3000", 【データ】蓄積用!E$2:E$10000, "&gt;=1500")&gt;0, "〇", IF(COUNTIFS(【データ】蓄積用!A$2:A$10000, AH$5, 【データ】蓄積用!C$2:C$10000, $A175, 【データ】蓄積用!Q$2:Q$10000, 1, 【データ】蓄積用!AC$2:AC$10000, "&gt;=4.0")&gt;0, "〇", "×")))</f>
        <v/>
      </c>
      <c r="AI175" t="str">
        <f>IF(OR($A175="", AI$5=""), "", IF(COUNTIFS(【データ】蓄積用!A$2:A$10000, AI$5, 【データ】蓄積用!C$2:C$10000, $A175, 【データ】蓄積用!D$2:D$10000, "&gt;=3000", 【データ】蓄積用!E$2:E$10000, "&gt;=1500")&gt;0, "〇", IF(COUNTIFS(【データ】蓄積用!A$2:A$10000, AI$5, 【データ】蓄積用!C$2:C$10000, $A175, 【データ】蓄積用!Q$2:Q$10000, 1, 【データ】蓄積用!AC$2:AC$10000, "&gt;=4.0")&gt;0, "〇", "×")))</f>
        <v/>
      </c>
      <c r="AJ175" t="str">
        <f>IF(OR($A175="", AJ$5=""), "", IF(COUNTIFS(【データ】蓄積用!A$2:A$10000, AJ$5, 【データ】蓄積用!C$2:C$10000, $A175, 【データ】蓄積用!D$2:D$10000, "&gt;=3000", 【データ】蓄積用!E$2:E$10000, "&gt;=1500")&gt;0, "〇", IF(COUNTIFS(【データ】蓄積用!A$2:A$10000, AJ$5, 【データ】蓄積用!C$2:C$10000, $A175, 【データ】蓄積用!Q$2:Q$10000, 1, 【データ】蓄積用!AC$2:AC$10000, "&gt;=4.0")&gt;0, "〇", "×")))</f>
        <v/>
      </c>
      <c r="AK175" t="str">
        <f>IF(OR($A175="", AK$5=""), "", IF(COUNTIFS(【データ】蓄積用!A$2:A$10000, AK$5, 【データ】蓄積用!C$2:C$10000, $A175, 【データ】蓄積用!D$2:D$10000, "&gt;=3000", 【データ】蓄積用!E$2:E$10000, "&gt;=1500")&gt;0, "〇", IF(COUNTIFS(【データ】蓄積用!A$2:A$10000, AK$5, 【データ】蓄積用!C$2:C$10000, $A175, 【データ】蓄積用!Q$2:Q$10000, 1, 【データ】蓄積用!AC$2:AC$10000, "&gt;=4.0")&gt;0, "〇", "×")))</f>
        <v/>
      </c>
      <c r="AL175" t="str">
        <f>IF(OR($A175="", AL$5=""), "", IF(COUNTIFS(【データ】蓄積用!A$2:A$10000, AL$5, 【データ】蓄積用!C$2:C$10000, $A175, 【データ】蓄積用!D$2:D$10000, "&gt;=3000", 【データ】蓄積用!E$2:E$10000, "&gt;=1500")&gt;0, "〇", IF(COUNTIFS(【データ】蓄積用!A$2:A$10000, AL$5, 【データ】蓄積用!C$2:C$10000, $A175, 【データ】蓄積用!Q$2:Q$10000, 1, 【データ】蓄積用!AC$2:AC$10000, "&gt;=4.0")&gt;0, "〇", "×")))</f>
        <v/>
      </c>
      <c r="AM175" t="str">
        <f>IF(OR($A175="", AM$5=""), "", IF(COUNTIFS(【データ】蓄積用!A$2:A$10000, AM$5, 【データ】蓄積用!C$2:C$10000, $A175, 【データ】蓄積用!D$2:D$10000, "&gt;=3000", 【データ】蓄積用!E$2:E$10000, "&gt;=1500")&gt;0, "〇", IF(COUNTIFS(【データ】蓄積用!A$2:A$10000, AM$5, 【データ】蓄積用!C$2:C$10000, $A175, 【データ】蓄積用!Q$2:Q$10000, 1, 【データ】蓄積用!AC$2:AC$10000, "&gt;=4.0")&gt;0, "〇", "×")))</f>
        <v/>
      </c>
      <c r="AN175" t="str">
        <f>IF(OR($A175="", AN$5=""), "", IF(COUNTIFS(【データ】蓄積用!A$2:A$10000, AN$5, 【データ】蓄積用!C$2:C$10000, $A175, 【データ】蓄積用!D$2:D$10000, "&gt;=3000", 【データ】蓄積用!E$2:E$10000, "&gt;=1500")&gt;0, "〇", IF(COUNTIFS(【データ】蓄積用!A$2:A$10000, AN$5, 【データ】蓄積用!C$2:C$10000, $A175, 【データ】蓄積用!Q$2:Q$10000, 1, 【データ】蓄積用!AC$2:AC$10000, "&gt;=4.0")&gt;0, "〇", "×")))</f>
        <v/>
      </c>
      <c r="AO175" t="str">
        <f>IF(OR($A175="", AO$5=""), "", IF(COUNTIFS(【データ】蓄積用!A$2:A$10000, AO$5, 【データ】蓄積用!C$2:C$10000, $A175, 【データ】蓄積用!D$2:D$10000, "&gt;=3000", 【データ】蓄積用!E$2:E$10000, "&gt;=1500")&gt;0, "〇", IF(COUNTIFS(【データ】蓄積用!A$2:A$10000, AO$5, 【データ】蓄積用!C$2:C$10000, $A175, 【データ】蓄積用!Q$2:Q$10000, 1, 【データ】蓄積用!AC$2:AC$10000, "&gt;=4.0")&gt;0, "〇", "×")))</f>
        <v/>
      </c>
      <c r="AP175" t="str">
        <f>IF(OR($A175="", AP$5=""), "", IF(COUNTIFS(【データ】蓄積用!A$2:A$10000, AP$5, 【データ】蓄積用!C$2:C$10000, $A175, 【データ】蓄積用!D$2:D$10000, "&gt;=3000", 【データ】蓄積用!E$2:E$10000, "&gt;=1500")&gt;0, "〇", IF(COUNTIFS(【データ】蓄積用!A$2:A$10000, AP$5, 【データ】蓄積用!C$2:C$10000, $A175, 【データ】蓄積用!Q$2:Q$10000, 1, 【データ】蓄積用!AC$2:AC$10000, "&gt;=4.0")&gt;0, "〇", "×")))</f>
        <v/>
      </c>
      <c r="AQ175" t="str">
        <f>IF(OR($A175="", AQ$5=""), "", IF(COUNTIFS(【データ】蓄積用!A$2:A$10000, AQ$5, 【データ】蓄積用!C$2:C$10000, $A175, 【データ】蓄積用!D$2:D$10000, "&gt;=3000", 【データ】蓄積用!E$2:E$10000, "&gt;=1500")&gt;0, "〇", IF(COUNTIFS(【データ】蓄積用!A$2:A$10000, AQ$5, 【データ】蓄積用!C$2:C$10000, $A175, 【データ】蓄積用!Q$2:Q$10000, 1, 【データ】蓄積用!AC$2:AC$10000, "&gt;=4.0")&gt;0, "〇", "×")))</f>
        <v/>
      </c>
      <c r="AR175" t="str">
        <f>IF(OR($A175="", AR$5=""), "", IF(COUNTIFS(【データ】蓄積用!A$2:A$10000, AR$5, 【データ】蓄積用!C$2:C$10000, $A175, 【データ】蓄積用!D$2:D$10000, "&gt;=3000", 【データ】蓄積用!E$2:E$10000, "&gt;=1500")&gt;0, "〇", IF(COUNTIFS(【データ】蓄積用!A$2:A$10000, AR$5, 【データ】蓄積用!C$2:C$10000, $A175, 【データ】蓄積用!Q$2:Q$10000, 1, 【データ】蓄積用!AC$2:AC$10000, "&gt;=4.0")&gt;0, "〇", "×")))</f>
        <v/>
      </c>
      <c r="AS175" t="str">
        <f>IF(OR($A175="", AS$5=""), "", IF(COUNTIFS(【データ】蓄積用!A$2:A$10000, AS$5, 【データ】蓄積用!C$2:C$10000, $A175, 【データ】蓄積用!D$2:D$10000, "&gt;=3000", 【データ】蓄積用!E$2:E$10000, "&gt;=1500")&gt;0, "〇", IF(COUNTIFS(【データ】蓄積用!A$2:A$10000, AS$5, 【データ】蓄積用!C$2:C$10000, $A175, 【データ】蓄積用!Q$2:Q$10000, 1, 【データ】蓄積用!AC$2:AC$10000, "&gt;=4.0")&gt;0, "〇", "×")))</f>
        <v/>
      </c>
      <c r="AT175" t="str">
        <f>IF(OR($A175="", AT$5=""), "", IF(COUNTIFS(【データ】蓄積用!A$2:A$10000, AT$5, 【データ】蓄積用!C$2:C$10000, $A175, 【データ】蓄積用!D$2:D$10000, "&gt;=3000", 【データ】蓄積用!E$2:E$10000, "&gt;=1500")&gt;0, "〇", IF(COUNTIFS(【データ】蓄積用!A$2:A$10000, AT$5, 【データ】蓄積用!C$2:C$10000, $A175, 【データ】蓄積用!Q$2:Q$10000, 1, 【データ】蓄積用!AC$2:AC$10000, "&gt;=4.0")&gt;0, "〇", "×")))</f>
        <v/>
      </c>
      <c r="AU175" t="str">
        <f>IF(OR($A175="", AU$5=""), "", IF(COUNTIFS(【データ】蓄積用!A$2:A$10000, AU$5, 【データ】蓄積用!C$2:C$10000, $A175, 【データ】蓄積用!D$2:D$10000, "&gt;=3000", 【データ】蓄積用!E$2:E$10000, "&gt;=1500")&gt;0, "〇", IF(COUNTIFS(【データ】蓄積用!A$2:A$10000, AU$5, 【データ】蓄積用!C$2:C$10000, $A175, 【データ】蓄積用!Q$2:Q$10000, 1, 【データ】蓄積用!AC$2:AC$10000, "&gt;=4.0")&gt;0, "〇", "×")))</f>
        <v/>
      </c>
      <c r="AV175" t="str">
        <f>IF(OR($A175="", AV$5=""), "", IF(COUNTIFS(【データ】蓄積用!A$2:A$10000, AV$5, 【データ】蓄積用!C$2:C$10000, $A175, 【データ】蓄積用!D$2:D$10000, "&gt;=3000", 【データ】蓄積用!E$2:E$10000, "&gt;=1500")&gt;0, "〇", IF(COUNTIFS(【データ】蓄積用!A$2:A$10000, AV$5, 【データ】蓄積用!C$2:C$10000, $A175, 【データ】蓄積用!Q$2:Q$10000, 1, 【データ】蓄積用!AC$2:AC$10000, "&gt;=4.0")&gt;0, "〇", "×")))</f>
        <v/>
      </c>
      <c r="AW175" t="str">
        <f>IF(OR($A175="", AW$5=""), "", IF(COUNTIFS(【データ】蓄積用!A$2:A$10000, AW$5, 【データ】蓄積用!C$2:C$10000, $A175, 【データ】蓄積用!D$2:D$10000, "&gt;=3000", 【データ】蓄積用!E$2:E$10000, "&gt;=1500")&gt;0, "〇", IF(COUNTIFS(【データ】蓄積用!A$2:A$10000, AW$5, 【データ】蓄積用!C$2:C$10000, $A175, 【データ】蓄積用!Q$2:Q$10000, 1, 【データ】蓄積用!AC$2:AC$10000, "&gt;=4.0")&gt;0, "〇", "×")))</f>
        <v/>
      </c>
      <c r="AX175" t="str">
        <f>IF(OR($A175="", AX$5=""), "", IF(COUNTIFS(【データ】蓄積用!A$2:A$10000, AX$5, 【データ】蓄積用!C$2:C$10000, $A175, 【データ】蓄積用!D$2:D$10000, "&gt;=3000", 【データ】蓄積用!E$2:E$10000, "&gt;=1500")&gt;0, "〇", IF(COUNTIFS(【データ】蓄積用!A$2:A$10000, AX$5, 【データ】蓄積用!C$2:C$10000, $A175, 【データ】蓄積用!Q$2:Q$10000, 1, 【データ】蓄積用!AC$2:AC$10000, "&gt;=4.0")&gt;0, "〇", "×")))</f>
        <v/>
      </c>
      <c r="AY175" t="str">
        <f>IF(OR($A175="", AY$5=""), "", IF(COUNTIFS(【データ】蓄積用!A$2:A$10000, AY$5, 【データ】蓄積用!C$2:C$10000, $A175, 【データ】蓄積用!D$2:D$10000, "&gt;=3000", 【データ】蓄積用!E$2:E$10000, "&gt;=1500")&gt;0, "〇", IF(COUNTIFS(【データ】蓄積用!A$2:A$10000, AY$5, 【データ】蓄積用!C$2:C$10000, $A175, 【データ】蓄積用!Q$2:Q$10000, 1, 【データ】蓄積用!AC$2:AC$10000, "&gt;=4.0")&gt;0, "〇", "×")))</f>
        <v/>
      </c>
    </row>
    <row r="176" spans="2:51">
      <c r="B176" t="str">
        <f>IF(OR($A176="", B$5=""), "", IF(COUNTIFS(【データ】蓄積用!A$2:A$10000, B$5, 【データ】蓄積用!C$2:C$10000, $A176, 【データ】蓄積用!D$2:D$10000, "&gt;=3000", 【データ】蓄積用!E$2:E$10000, "&gt;=1500")&gt;0, "〇", IF(COUNTIFS(【データ】蓄積用!A$2:A$10000, B$5, 【データ】蓄積用!C$2:C$10000, $A176, 【データ】蓄積用!Q$2:Q$10000, 1, 【データ】蓄積用!AC$2:AC$10000, "&gt;=4.0")&gt;0, "〇", "×")))</f>
        <v/>
      </c>
      <c r="C176" t="str">
        <f>IF(OR($A176="", C$5=""), "", IF(COUNTIFS(【データ】蓄積用!A$2:A$10000, C$5, 【データ】蓄積用!C$2:C$10000, $A176, 【データ】蓄積用!D$2:D$10000, "&gt;=3000", 【データ】蓄積用!E$2:E$10000, "&gt;=1500")&gt;0, "〇", IF(COUNTIFS(【データ】蓄積用!A$2:A$10000, C$5, 【データ】蓄積用!C$2:C$10000, $A176, 【データ】蓄積用!Q$2:Q$10000, 1, 【データ】蓄積用!AC$2:AC$10000, "&gt;=4.0")&gt;0, "〇", "×")))</f>
        <v/>
      </c>
      <c r="D176" t="str">
        <f>IF(OR($A176="", D$5=""), "", IF(COUNTIFS(【データ】蓄積用!A$2:A$10000, D$5, 【データ】蓄積用!C$2:C$10000, $A176, 【データ】蓄積用!D$2:D$10000, "&gt;=3000", 【データ】蓄積用!E$2:E$10000, "&gt;=1500")&gt;0, "〇", IF(COUNTIFS(【データ】蓄積用!A$2:A$10000, D$5, 【データ】蓄積用!C$2:C$10000, $A176, 【データ】蓄積用!Q$2:Q$10000, 1, 【データ】蓄積用!AC$2:AC$10000, "&gt;=4.0")&gt;0, "〇", "×")))</f>
        <v/>
      </c>
      <c r="E176" t="str">
        <f>IF(OR($A176="", E$5=""), "", IF(COUNTIFS(【データ】蓄積用!A$2:A$10000, E$5, 【データ】蓄積用!C$2:C$10000, $A176, 【データ】蓄積用!D$2:D$10000, "&gt;=3000", 【データ】蓄積用!E$2:E$10000, "&gt;=1500")&gt;0, "〇", IF(COUNTIFS(【データ】蓄積用!A$2:A$10000, E$5, 【データ】蓄積用!C$2:C$10000, $A176, 【データ】蓄積用!Q$2:Q$10000, 1, 【データ】蓄積用!AC$2:AC$10000, "&gt;=4.0")&gt;0, "〇", "×")))</f>
        <v/>
      </c>
      <c r="F176" t="str">
        <f>IF(OR($A176="", F$5=""), "", IF(COUNTIFS(【データ】蓄積用!A$2:A$10000, F$5, 【データ】蓄積用!C$2:C$10000, $A176, 【データ】蓄積用!D$2:D$10000, "&gt;=3000", 【データ】蓄積用!E$2:E$10000, "&gt;=1500")&gt;0, "〇", IF(COUNTIFS(【データ】蓄積用!A$2:A$10000, F$5, 【データ】蓄積用!C$2:C$10000, $A176, 【データ】蓄積用!Q$2:Q$10000, 1, 【データ】蓄積用!AC$2:AC$10000, "&gt;=4.0")&gt;0, "〇", "×")))</f>
        <v/>
      </c>
      <c r="G176" t="str">
        <f>IF(OR($A176="", G$5=""), "", IF(COUNTIFS(【データ】蓄積用!A$2:A$10000, G$5, 【データ】蓄積用!C$2:C$10000, $A176, 【データ】蓄積用!D$2:D$10000, "&gt;=3000", 【データ】蓄積用!E$2:E$10000, "&gt;=1500")&gt;0, "〇", IF(COUNTIFS(【データ】蓄積用!A$2:A$10000, G$5, 【データ】蓄積用!C$2:C$10000, $A176, 【データ】蓄積用!Q$2:Q$10000, 1, 【データ】蓄積用!AC$2:AC$10000, "&gt;=4.0")&gt;0, "〇", "×")))</f>
        <v/>
      </c>
      <c r="H176" t="str">
        <f>IF(OR($A176="", H$5=""), "", IF(COUNTIFS(【データ】蓄積用!A$2:A$10000, H$5, 【データ】蓄積用!C$2:C$10000, $A176, 【データ】蓄積用!D$2:D$10000, "&gt;=3000", 【データ】蓄積用!E$2:E$10000, "&gt;=1500")&gt;0, "〇", IF(COUNTIFS(【データ】蓄積用!A$2:A$10000, H$5, 【データ】蓄積用!C$2:C$10000, $A176, 【データ】蓄積用!Q$2:Q$10000, 1, 【データ】蓄積用!AC$2:AC$10000, "&gt;=4.0")&gt;0, "〇", "×")))</f>
        <v/>
      </c>
      <c r="I176" t="str">
        <f>IF(OR($A176="", I$5=""), "", IF(COUNTIFS(【データ】蓄積用!A$2:A$10000, I$5, 【データ】蓄積用!C$2:C$10000, $A176, 【データ】蓄積用!D$2:D$10000, "&gt;=3000", 【データ】蓄積用!E$2:E$10000, "&gt;=1500")&gt;0, "〇", IF(COUNTIFS(【データ】蓄積用!A$2:A$10000, I$5, 【データ】蓄積用!C$2:C$10000, $A176, 【データ】蓄積用!Q$2:Q$10000, 1, 【データ】蓄積用!AC$2:AC$10000, "&gt;=4.0")&gt;0, "〇", "×")))</f>
        <v/>
      </c>
      <c r="J176" t="str">
        <f>IF(OR($A176="", J$5=""), "", IF(COUNTIFS(【データ】蓄積用!A$2:A$10000, J$5, 【データ】蓄積用!C$2:C$10000, $A176, 【データ】蓄積用!D$2:D$10000, "&gt;=3000", 【データ】蓄積用!E$2:E$10000, "&gt;=1500")&gt;0, "〇", IF(COUNTIFS(【データ】蓄積用!A$2:A$10000, J$5, 【データ】蓄積用!C$2:C$10000, $A176, 【データ】蓄積用!Q$2:Q$10000, 1, 【データ】蓄積用!AC$2:AC$10000, "&gt;=4.0")&gt;0, "〇", "×")))</f>
        <v/>
      </c>
      <c r="K176" t="str">
        <f>IF(OR($A176="", K$5=""), "", IF(COUNTIFS(【データ】蓄積用!A$2:A$10000, K$5, 【データ】蓄積用!C$2:C$10000, $A176, 【データ】蓄積用!D$2:D$10000, "&gt;=3000", 【データ】蓄積用!E$2:E$10000, "&gt;=1500")&gt;0, "〇", IF(COUNTIFS(【データ】蓄積用!A$2:A$10000, K$5, 【データ】蓄積用!C$2:C$10000, $A176, 【データ】蓄積用!Q$2:Q$10000, 1, 【データ】蓄積用!AC$2:AC$10000, "&gt;=4.0")&gt;0, "〇", "×")))</f>
        <v/>
      </c>
      <c r="L176" t="str">
        <f>IF(OR($A176="", L$5=""), "", IF(COUNTIFS(【データ】蓄積用!A$2:A$10000, L$5, 【データ】蓄積用!C$2:C$10000, $A176, 【データ】蓄積用!D$2:D$10000, "&gt;=3000", 【データ】蓄積用!E$2:E$10000, "&gt;=1500")&gt;0, "〇", IF(COUNTIFS(【データ】蓄積用!A$2:A$10000, L$5, 【データ】蓄積用!C$2:C$10000, $A176, 【データ】蓄積用!Q$2:Q$10000, 1, 【データ】蓄積用!AC$2:AC$10000, "&gt;=4.0")&gt;0, "〇", "×")))</f>
        <v/>
      </c>
      <c r="M176" t="str">
        <f>IF(OR($A176="", M$5=""), "", IF(COUNTIFS(【データ】蓄積用!A$2:A$10000, M$5, 【データ】蓄積用!C$2:C$10000, $A176, 【データ】蓄積用!D$2:D$10000, "&gt;=3000", 【データ】蓄積用!E$2:E$10000, "&gt;=1500")&gt;0, "〇", IF(COUNTIFS(【データ】蓄積用!A$2:A$10000, M$5, 【データ】蓄積用!C$2:C$10000, $A176, 【データ】蓄積用!Q$2:Q$10000, 1, 【データ】蓄積用!AC$2:AC$10000, "&gt;=4.0")&gt;0, "〇", "×")))</f>
        <v/>
      </c>
      <c r="N176" t="str">
        <f>IF(OR($A176="", N$5=""), "", IF(COUNTIFS(【データ】蓄積用!A$2:A$10000, N$5, 【データ】蓄積用!C$2:C$10000, $A176, 【データ】蓄積用!D$2:D$10000, "&gt;=3000", 【データ】蓄積用!E$2:E$10000, "&gt;=1500")&gt;0, "〇", IF(COUNTIFS(【データ】蓄積用!A$2:A$10000, N$5, 【データ】蓄積用!C$2:C$10000, $A176, 【データ】蓄積用!Q$2:Q$10000, 1, 【データ】蓄積用!AC$2:AC$10000, "&gt;=4.0")&gt;0, "〇", "×")))</f>
        <v/>
      </c>
      <c r="O176" t="str">
        <f>IF(OR($A176="", O$5=""), "", IF(COUNTIFS(【データ】蓄積用!A$2:A$10000, O$5, 【データ】蓄積用!C$2:C$10000, $A176, 【データ】蓄積用!D$2:D$10000, "&gt;=3000", 【データ】蓄積用!E$2:E$10000, "&gt;=1500")&gt;0, "〇", IF(COUNTIFS(【データ】蓄積用!A$2:A$10000, O$5, 【データ】蓄積用!C$2:C$10000, $A176, 【データ】蓄積用!Q$2:Q$10000, 1, 【データ】蓄積用!AC$2:AC$10000, "&gt;=4.0")&gt;0, "〇", "×")))</f>
        <v/>
      </c>
      <c r="P176" t="str">
        <f>IF(OR($A176="", P$5=""), "", IF(COUNTIFS(【データ】蓄積用!A$2:A$10000, P$5, 【データ】蓄積用!C$2:C$10000, $A176, 【データ】蓄積用!D$2:D$10000, "&gt;=3000", 【データ】蓄積用!E$2:E$10000, "&gt;=1500")&gt;0, "〇", IF(COUNTIFS(【データ】蓄積用!A$2:A$10000, P$5, 【データ】蓄積用!C$2:C$10000, $A176, 【データ】蓄積用!Q$2:Q$10000, 1, 【データ】蓄積用!AC$2:AC$10000, "&gt;=4.0")&gt;0, "〇", "×")))</f>
        <v/>
      </c>
      <c r="Q176" t="str">
        <f>IF(OR($A176="", Q$5=""), "", IF(COUNTIFS(【データ】蓄積用!A$2:A$10000, Q$5, 【データ】蓄積用!C$2:C$10000, $A176, 【データ】蓄積用!D$2:D$10000, "&gt;=3000", 【データ】蓄積用!E$2:E$10000, "&gt;=1500")&gt;0, "〇", IF(COUNTIFS(【データ】蓄積用!A$2:A$10000, Q$5, 【データ】蓄積用!C$2:C$10000, $A176, 【データ】蓄積用!Q$2:Q$10000, 1, 【データ】蓄積用!AC$2:AC$10000, "&gt;=4.0")&gt;0, "〇", "×")))</f>
        <v/>
      </c>
      <c r="R176" t="str">
        <f>IF(OR($A176="", R$5=""), "", IF(COUNTIFS(【データ】蓄積用!A$2:A$10000, R$5, 【データ】蓄積用!C$2:C$10000, $A176, 【データ】蓄積用!D$2:D$10000, "&gt;=3000", 【データ】蓄積用!E$2:E$10000, "&gt;=1500")&gt;0, "〇", IF(COUNTIFS(【データ】蓄積用!A$2:A$10000, R$5, 【データ】蓄積用!C$2:C$10000, $A176, 【データ】蓄積用!Q$2:Q$10000, 1, 【データ】蓄積用!AC$2:AC$10000, "&gt;=4.0")&gt;0, "〇", "×")))</f>
        <v/>
      </c>
      <c r="S176" t="str">
        <f>IF(OR($A176="", S$5=""), "", IF(COUNTIFS(【データ】蓄積用!A$2:A$10000, S$5, 【データ】蓄積用!C$2:C$10000, $A176, 【データ】蓄積用!D$2:D$10000, "&gt;=3000", 【データ】蓄積用!E$2:E$10000, "&gt;=1500")&gt;0, "〇", IF(COUNTIFS(【データ】蓄積用!A$2:A$10000, S$5, 【データ】蓄積用!C$2:C$10000, $A176, 【データ】蓄積用!Q$2:Q$10000, 1, 【データ】蓄積用!AC$2:AC$10000, "&gt;=4.0")&gt;0, "〇", "×")))</f>
        <v/>
      </c>
      <c r="T176" t="str">
        <f>IF(OR($A176="", T$5=""), "", IF(COUNTIFS(【データ】蓄積用!A$2:A$10000, T$5, 【データ】蓄積用!C$2:C$10000, $A176, 【データ】蓄積用!D$2:D$10000, "&gt;=3000", 【データ】蓄積用!E$2:E$10000, "&gt;=1500")&gt;0, "〇", IF(COUNTIFS(【データ】蓄積用!A$2:A$10000, T$5, 【データ】蓄積用!C$2:C$10000, $A176, 【データ】蓄積用!Q$2:Q$10000, 1, 【データ】蓄積用!AC$2:AC$10000, "&gt;=4.0")&gt;0, "〇", "×")))</f>
        <v/>
      </c>
      <c r="U176" t="str">
        <f>IF(OR($A176="", U$5=""), "", IF(COUNTIFS(【データ】蓄積用!A$2:A$10000, U$5, 【データ】蓄積用!C$2:C$10000, $A176, 【データ】蓄積用!D$2:D$10000, "&gt;=3000", 【データ】蓄積用!E$2:E$10000, "&gt;=1500")&gt;0, "〇", IF(COUNTIFS(【データ】蓄積用!A$2:A$10000, U$5, 【データ】蓄積用!C$2:C$10000, $A176, 【データ】蓄積用!Q$2:Q$10000, 1, 【データ】蓄積用!AC$2:AC$10000, "&gt;=4.0")&gt;0, "〇", "×")))</f>
        <v/>
      </c>
      <c r="V176" t="str">
        <f>IF(OR($A176="", V$5=""), "", IF(COUNTIFS(【データ】蓄積用!A$2:A$10000, V$5, 【データ】蓄積用!C$2:C$10000, $A176, 【データ】蓄積用!D$2:D$10000, "&gt;=3000", 【データ】蓄積用!E$2:E$10000, "&gt;=1500")&gt;0, "〇", IF(COUNTIFS(【データ】蓄積用!A$2:A$10000, V$5, 【データ】蓄積用!C$2:C$10000, $A176, 【データ】蓄積用!Q$2:Q$10000, 1, 【データ】蓄積用!AC$2:AC$10000, "&gt;=4.0")&gt;0, "〇", "×")))</f>
        <v/>
      </c>
      <c r="W176" t="str">
        <f>IF(OR($A176="", W$5=""), "", IF(COUNTIFS(【データ】蓄積用!A$2:A$10000, W$5, 【データ】蓄積用!C$2:C$10000, $A176, 【データ】蓄積用!D$2:D$10000, "&gt;=3000", 【データ】蓄積用!E$2:E$10000, "&gt;=1500")&gt;0, "〇", IF(COUNTIFS(【データ】蓄積用!A$2:A$10000, W$5, 【データ】蓄積用!C$2:C$10000, $A176, 【データ】蓄積用!Q$2:Q$10000, 1, 【データ】蓄積用!AC$2:AC$10000, "&gt;=4.0")&gt;0, "〇", "×")))</f>
        <v/>
      </c>
      <c r="X176" t="str">
        <f>IF(OR($A176="", X$5=""), "", IF(COUNTIFS(【データ】蓄積用!A$2:A$10000, X$5, 【データ】蓄積用!C$2:C$10000, $A176, 【データ】蓄積用!D$2:D$10000, "&gt;=3000", 【データ】蓄積用!E$2:E$10000, "&gt;=1500")&gt;0, "〇", IF(COUNTIFS(【データ】蓄積用!A$2:A$10000, X$5, 【データ】蓄積用!C$2:C$10000, $A176, 【データ】蓄積用!Q$2:Q$10000, 1, 【データ】蓄積用!AC$2:AC$10000, "&gt;=4.0")&gt;0, "〇", "×")))</f>
        <v/>
      </c>
      <c r="Y176" t="str">
        <f>IF(OR($A176="", Y$5=""), "", IF(COUNTIFS(【データ】蓄積用!A$2:A$10000, Y$5, 【データ】蓄積用!C$2:C$10000, $A176, 【データ】蓄積用!D$2:D$10000, "&gt;=3000", 【データ】蓄積用!E$2:E$10000, "&gt;=1500")&gt;0, "〇", IF(COUNTIFS(【データ】蓄積用!A$2:A$10000, Y$5, 【データ】蓄積用!C$2:C$10000, $A176, 【データ】蓄積用!Q$2:Q$10000, 1, 【データ】蓄積用!AC$2:AC$10000, "&gt;=4.0")&gt;0, "〇", "×")))</f>
        <v/>
      </c>
      <c r="Z176" t="str">
        <f>IF(OR($A176="", Z$5=""), "", IF(COUNTIFS(【データ】蓄積用!A$2:A$10000, Z$5, 【データ】蓄積用!C$2:C$10000, $A176, 【データ】蓄積用!D$2:D$10000, "&gt;=3000", 【データ】蓄積用!E$2:E$10000, "&gt;=1500")&gt;0, "〇", IF(COUNTIFS(【データ】蓄積用!A$2:A$10000, Z$5, 【データ】蓄積用!C$2:C$10000, $A176, 【データ】蓄積用!Q$2:Q$10000, 1, 【データ】蓄積用!AC$2:AC$10000, "&gt;=4.0")&gt;0, "〇", "×")))</f>
        <v/>
      </c>
      <c r="AA176" t="str">
        <f>IF(OR($A176="", AA$5=""), "", IF(COUNTIFS(【データ】蓄積用!A$2:A$10000, AA$5, 【データ】蓄積用!C$2:C$10000, $A176, 【データ】蓄積用!D$2:D$10000, "&gt;=3000", 【データ】蓄積用!E$2:E$10000, "&gt;=1500")&gt;0, "〇", IF(COUNTIFS(【データ】蓄積用!A$2:A$10000, AA$5, 【データ】蓄積用!C$2:C$10000, $A176, 【データ】蓄積用!Q$2:Q$10000, 1, 【データ】蓄積用!AC$2:AC$10000, "&gt;=4.0")&gt;0, "〇", "×")))</f>
        <v/>
      </c>
      <c r="AB176" t="str">
        <f>IF(OR($A176="", AB$5=""), "", IF(COUNTIFS(【データ】蓄積用!A$2:A$10000, AB$5, 【データ】蓄積用!C$2:C$10000, $A176, 【データ】蓄積用!D$2:D$10000, "&gt;=3000", 【データ】蓄積用!E$2:E$10000, "&gt;=1500")&gt;0, "〇", IF(COUNTIFS(【データ】蓄積用!A$2:A$10000, AB$5, 【データ】蓄積用!C$2:C$10000, $A176, 【データ】蓄積用!Q$2:Q$10000, 1, 【データ】蓄積用!AC$2:AC$10000, "&gt;=4.0")&gt;0, "〇", "×")))</f>
        <v/>
      </c>
      <c r="AC176" t="str">
        <f>IF(OR($A176="", AC$5=""), "", IF(COUNTIFS(【データ】蓄積用!A$2:A$10000, AC$5, 【データ】蓄積用!C$2:C$10000, $A176, 【データ】蓄積用!D$2:D$10000, "&gt;=3000", 【データ】蓄積用!E$2:E$10000, "&gt;=1500")&gt;0, "〇", IF(COUNTIFS(【データ】蓄積用!A$2:A$10000, AC$5, 【データ】蓄積用!C$2:C$10000, $A176, 【データ】蓄積用!Q$2:Q$10000, 1, 【データ】蓄積用!AC$2:AC$10000, "&gt;=4.0")&gt;0, "〇", "×")))</f>
        <v/>
      </c>
      <c r="AD176" t="str">
        <f>IF(OR($A176="", AD$5=""), "", IF(COUNTIFS(【データ】蓄積用!A$2:A$10000, AD$5, 【データ】蓄積用!C$2:C$10000, $A176, 【データ】蓄積用!D$2:D$10000, "&gt;=3000", 【データ】蓄積用!E$2:E$10000, "&gt;=1500")&gt;0, "〇", IF(COUNTIFS(【データ】蓄積用!A$2:A$10000, AD$5, 【データ】蓄積用!C$2:C$10000, $A176, 【データ】蓄積用!Q$2:Q$10000, 1, 【データ】蓄積用!AC$2:AC$10000, "&gt;=4.0")&gt;0, "〇", "×")))</f>
        <v/>
      </c>
      <c r="AE176" t="str">
        <f>IF(OR($A176="", AE$5=""), "", IF(COUNTIFS(【データ】蓄積用!A$2:A$10000, AE$5, 【データ】蓄積用!C$2:C$10000, $A176, 【データ】蓄積用!D$2:D$10000, "&gt;=3000", 【データ】蓄積用!E$2:E$10000, "&gt;=1500")&gt;0, "〇", IF(COUNTIFS(【データ】蓄積用!A$2:A$10000, AE$5, 【データ】蓄積用!C$2:C$10000, $A176, 【データ】蓄積用!Q$2:Q$10000, 1, 【データ】蓄積用!AC$2:AC$10000, "&gt;=4.0")&gt;0, "〇", "×")))</f>
        <v/>
      </c>
      <c r="AF176" t="str">
        <f>IF(OR($A176="", AF$5=""), "", IF(COUNTIFS(【データ】蓄積用!A$2:A$10000, AF$5, 【データ】蓄積用!C$2:C$10000, $A176, 【データ】蓄積用!D$2:D$10000, "&gt;=3000", 【データ】蓄積用!E$2:E$10000, "&gt;=1500")&gt;0, "〇", IF(COUNTIFS(【データ】蓄積用!A$2:A$10000, AF$5, 【データ】蓄積用!C$2:C$10000, $A176, 【データ】蓄積用!Q$2:Q$10000, 1, 【データ】蓄積用!AC$2:AC$10000, "&gt;=4.0")&gt;0, "〇", "×")))</f>
        <v/>
      </c>
      <c r="AG176" t="str">
        <f>IF(OR($A176="", AG$5=""), "", IF(COUNTIFS(【データ】蓄積用!A$2:A$10000, AG$5, 【データ】蓄積用!C$2:C$10000, $A176, 【データ】蓄積用!D$2:D$10000, "&gt;=3000", 【データ】蓄積用!E$2:E$10000, "&gt;=1500")&gt;0, "〇", IF(COUNTIFS(【データ】蓄積用!A$2:A$10000, AG$5, 【データ】蓄積用!C$2:C$10000, $A176, 【データ】蓄積用!Q$2:Q$10000, 1, 【データ】蓄積用!AC$2:AC$10000, "&gt;=4.0")&gt;0, "〇", "×")))</f>
        <v/>
      </c>
      <c r="AH176" t="str">
        <f>IF(OR($A176="", AH$5=""), "", IF(COUNTIFS(【データ】蓄積用!A$2:A$10000, AH$5, 【データ】蓄積用!C$2:C$10000, $A176, 【データ】蓄積用!D$2:D$10000, "&gt;=3000", 【データ】蓄積用!E$2:E$10000, "&gt;=1500")&gt;0, "〇", IF(COUNTIFS(【データ】蓄積用!A$2:A$10000, AH$5, 【データ】蓄積用!C$2:C$10000, $A176, 【データ】蓄積用!Q$2:Q$10000, 1, 【データ】蓄積用!AC$2:AC$10000, "&gt;=4.0")&gt;0, "〇", "×")))</f>
        <v/>
      </c>
      <c r="AI176" t="str">
        <f>IF(OR($A176="", AI$5=""), "", IF(COUNTIFS(【データ】蓄積用!A$2:A$10000, AI$5, 【データ】蓄積用!C$2:C$10000, $A176, 【データ】蓄積用!D$2:D$10000, "&gt;=3000", 【データ】蓄積用!E$2:E$10000, "&gt;=1500")&gt;0, "〇", IF(COUNTIFS(【データ】蓄積用!A$2:A$10000, AI$5, 【データ】蓄積用!C$2:C$10000, $A176, 【データ】蓄積用!Q$2:Q$10000, 1, 【データ】蓄積用!AC$2:AC$10000, "&gt;=4.0")&gt;0, "〇", "×")))</f>
        <v/>
      </c>
      <c r="AJ176" t="str">
        <f>IF(OR($A176="", AJ$5=""), "", IF(COUNTIFS(【データ】蓄積用!A$2:A$10000, AJ$5, 【データ】蓄積用!C$2:C$10000, $A176, 【データ】蓄積用!D$2:D$10000, "&gt;=3000", 【データ】蓄積用!E$2:E$10000, "&gt;=1500")&gt;0, "〇", IF(COUNTIFS(【データ】蓄積用!A$2:A$10000, AJ$5, 【データ】蓄積用!C$2:C$10000, $A176, 【データ】蓄積用!Q$2:Q$10000, 1, 【データ】蓄積用!AC$2:AC$10000, "&gt;=4.0")&gt;0, "〇", "×")))</f>
        <v/>
      </c>
      <c r="AK176" t="str">
        <f>IF(OR($A176="", AK$5=""), "", IF(COUNTIFS(【データ】蓄積用!A$2:A$10000, AK$5, 【データ】蓄積用!C$2:C$10000, $A176, 【データ】蓄積用!D$2:D$10000, "&gt;=3000", 【データ】蓄積用!E$2:E$10000, "&gt;=1500")&gt;0, "〇", IF(COUNTIFS(【データ】蓄積用!A$2:A$10000, AK$5, 【データ】蓄積用!C$2:C$10000, $A176, 【データ】蓄積用!Q$2:Q$10000, 1, 【データ】蓄積用!AC$2:AC$10000, "&gt;=4.0")&gt;0, "〇", "×")))</f>
        <v/>
      </c>
      <c r="AL176" t="str">
        <f>IF(OR($A176="", AL$5=""), "", IF(COUNTIFS(【データ】蓄積用!A$2:A$10000, AL$5, 【データ】蓄積用!C$2:C$10000, $A176, 【データ】蓄積用!D$2:D$10000, "&gt;=3000", 【データ】蓄積用!E$2:E$10000, "&gt;=1500")&gt;0, "〇", IF(COUNTIFS(【データ】蓄積用!A$2:A$10000, AL$5, 【データ】蓄積用!C$2:C$10000, $A176, 【データ】蓄積用!Q$2:Q$10000, 1, 【データ】蓄積用!AC$2:AC$10000, "&gt;=4.0")&gt;0, "〇", "×")))</f>
        <v/>
      </c>
      <c r="AM176" t="str">
        <f>IF(OR($A176="", AM$5=""), "", IF(COUNTIFS(【データ】蓄積用!A$2:A$10000, AM$5, 【データ】蓄積用!C$2:C$10000, $A176, 【データ】蓄積用!D$2:D$10000, "&gt;=3000", 【データ】蓄積用!E$2:E$10000, "&gt;=1500")&gt;0, "〇", IF(COUNTIFS(【データ】蓄積用!A$2:A$10000, AM$5, 【データ】蓄積用!C$2:C$10000, $A176, 【データ】蓄積用!Q$2:Q$10000, 1, 【データ】蓄積用!AC$2:AC$10000, "&gt;=4.0")&gt;0, "〇", "×")))</f>
        <v/>
      </c>
      <c r="AN176" t="str">
        <f>IF(OR($A176="", AN$5=""), "", IF(COUNTIFS(【データ】蓄積用!A$2:A$10000, AN$5, 【データ】蓄積用!C$2:C$10000, $A176, 【データ】蓄積用!D$2:D$10000, "&gt;=3000", 【データ】蓄積用!E$2:E$10000, "&gt;=1500")&gt;0, "〇", IF(COUNTIFS(【データ】蓄積用!A$2:A$10000, AN$5, 【データ】蓄積用!C$2:C$10000, $A176, 【データ】蓄積用!Q$2:Q$10000, 1, 【データ】蓄積用!AC$2:AC$10000, "&gt;=4.0")&gt;0, "〇", "×")))</f>
        <v/>
      </c>
      <c r="AO176" t="str">
        <f>IF(OR($A176="", AO$5=""), "", IF(COUNTIFS(【データ】蓄積用!A$2:A$10000, AO$5, 【データ】蓄積用!C$2:C$10000, $A176, 【データ】蓄積用!D$2:D$10000, "&gt;=3000", 【データ】蓄積用!E$2:E$10000, "&gt;=1500")&gt;0, "〇", IF(COUNTIFS(【データ】蓄積用!A$2:A$10000, AO$5, 【データ】蓄積用!C$2:C$10000, $A176, 【データ】蓄積用!Q$2:Q$10000, 1, 【データ】蓄積用!AC$2:AC$10000, "&gt;=4.0")&gt;0, "〇", "×")))</f>
        <v/>
      </c>
      <c r="AP176" t="str">
        <f>IF(OR($A176="", AP$5=""), "", IF(COUNTIFS(【データ】蓄積用!A$2:A$10000, AP$5, 【データ】蓄積用!C$2:C$10000, $A176, 【データ】蓄積用!D$2:D$10000, "&gt;=3000", 【データ】蓄積用!E$2:E$10000, "&gt;=1500")&gt;0, "〇", IF(COUNTIFS(【データ】蓄積用!A$2:A$10000, AP$5, 【データ】蓄積用!C$2:C$10000, $A176, 【データ】蓄積用!Q$2:Q$10000, 1, 【データ】蓄積用!AC$2:AC$10000, "&gt;=4.0")&gt;0, "〇", "×")))</f>
        <v/>
      </c>
      <c r="AQ176" t="str">
        <f>IF(OR($A176="", AQ$5=""), "", IF(COUNTIFS(【データ】蓄積用!A$2:A$10000, AQ$5, 【データ】蓄積用!C$2:C$10000, $A176, 【データ】蓄積用!D$2:D$10000, "&gt;=3000", 【データ】蓄積用!E$2:E$10000, "&gt;=1500")&gt;0, "〇", IF(COUNTIFS(【データ】蓄積用!A$2:A$10000, AQ$5, 【データ】蓄積用!C$2:C$10000, $A176, 【データ】蓄積用!Q$2:Q$10000, 1, 【データ】蓄積用!AC$2:AC$10000, "&gt;=4.0")&gt;0, "〇", "×")))</f>
        <v/>
      </c>
      <c r="AR176" t="str">
        <f>IF(OR($A176="", AR$5=""), "", IF(COUNTIFS(【データ】蓄積用!A$2:A$10000, AR$5, 【データ】蓄積用!C$2:C$10000, $A176, 【データ】蓄積用!D$2:D$10000, "&gt;=3000", 【データ】蓄積用!E$2:E$10000, "&gt;=1500")&gt;0, "〇", IF(COUNTIFS(【データ】蓄積用!A$2:A$10000, AR$5, 【データ】蓄積用!C$2:C$10000, $A176, 【データ】蓄積用!Q$2:Q$10000, 1, 【データ】蓄積用!AC$2:AC$10000, "&gt;=4.0")&gt;0, "〇", "×")))</f>
        <v/>
      </c>
      <c r="AS176" t="str">
        <f>IF(OR($A176="", AS$5=""), "", IF(COUNTIFS(【データ】蓄積用!A$2:A$10000, AS$5, 【データ】蓄積用!C$2:C$10000, $A176, 【データ】蓄積用!D$2:D$10000, "&gt;=3000", 【データ】蓄積用!E$2:E$10000, "&gt;=1500")&gt;0, "〇", IF(COUNTIFS(【データ】蓄積用!A$2:A$10000, AS$5, 【データ】蓄積用!C$2:C$10000, $A176, 【データ】蓄積用!Q$2:Q$10000, 1, 【データ】蓄積用!AC$2:AC$10000, "&gt;=4.0")&gt;0, "〇", "×")))</f>
        <v/>
      </c>
      <c r="AT176" t="str">
        <f>IF(OR($A176="", AT$5=""), "", IF(COUNTIFS(【データ】蓄積用!A$2:A$10000, AT$5, 【データ】蓄積用!C$2:C$10000, $A176, 【データ】蓄積用!D$2:D$10000, "&gt;=3000", 【データ】蓄積用!E$2:E$10000, "&gt;=1500")&gt;0, "〇", IF(COUNTIFS(【データ】蓄積用!A$2:A$10000, AT$5, 【データ】蓄積用!C$2:C$10000, $A176, 【データ】蓄積用!Q$2:Q$10000, 1, 【データ】蓄積用!AC$2:AC$10000, "&gt;=4.0")&gt;0, "〇", "×")))</f>
        <v/>
      </c>
      <c r="AU176" t="str">
        <f>IF(OR($A176="", AU$5=""), "", IF(COUNTIFS(【データ】蓄積用!A$2:A$10000, AU$5, 【データ】蓄積用!C$2:C$10000, $A176, 【データ】蓄積用!D$2:D$10000, "&gt;=3000", 【データ】蓄積用!E$2:E$10000, "&gt;=1500")&gt;0, "〇", IF(COUNTIFS(【データ】蓄積用!A$2:A$10000, AU$5, 【データ】蓄積用!C$2:C$10000, $A176, 【データ】蓄積用!Q$2:Q$10000, 1, 【データ】蓄積用!AC$2:AC$10000, "&gt;=4.0")&gt;0, "〇", "×")))</f>
        <v/>
      </c>
      <c r="AV176" t="str">
        <f>IF(OR($A176="", AV$5=""), "", IF(COUNTIFS(【データ】蓄積用!A$2:A$10000, AV$5, 【データ】蓄積用!C$2:C$10000, $A176, 【データ】蓄積用!D$2:D$10000, "&gt;=3000", 【データ】蓄積用!E$2:E$10000, "&gt;=1500")&gt;0, "〇", IF(COUNTIFS(【データ】蓄積用!A$2:A$10000, AV$5, 【データ】蓄積用!C$2:C$10000, $A176, 【データ】蓄積用!Q$2:Q$10000, 1, 【データ】蓄積用!AC$2:AC$10000, "&gt;=4.0")&gt;0, "〇", "×")))</f>
        <v/>
      </c>
      <c r="AW176" t="str">
        <f>IF(OR($A176="", AW$5=""), "", IF(COUNTIFS(【データ】蓄積用!A$2:A$10000, AW$5, 【データ】蓄積用!C$2:C$10000, $A176, 【データ】蓄積用!D$2:D$10000, "&gt;=3000", 【データ】蓄積用!E$2:E$10000, "&gt;=1500")&gt;0, "〇", IF(COUNTIFS(【データ】蓄積用!A$2:A$10000, AW$5, 【データ】蓄積用!C$2:C$10000, $A176, 【データ】蓄積用!Q$2:Q$10000, 1, 【データ】蓄積用!AC$2:AC$10000, "&gt;=4.0")&gt;0, "〇", "×")))</f>
        <v/>
      </c>
      <c r="AX176" t="str">
        <f>IF(OR($A176="", AX$5=""), "", IF(COUNTIFS(【データ】蓄積用!A$2:A$10000, AX$5, 【データ】蓄積用!C$2:C$10000, $A176, 【データ】蓄積用!D$2:D$10000, "&gt;=3000", 【データ】蓄積用!E$2:E$10000, "&gt;=1500")&gt;0, "〇", IF(COUNTIFS(【データ】蓄積用!A$2:A$10000, AX$5, 【データ】蓄積用!C$2:C$10000, $A176, 【データ】蓄積用!Q$2:Q$10000, 1, 【データ】蓄積用!AC$2:AC$10000, "&gt;=4.0")&gt;0, "〇", "×")))</f>
        <v/>
      </c>
      <c r="AY176" t="str">
        <f>IF(OR($A176="", AY$5=""), "", IF(COUNTIFS(【データ】蓄積用!A$2:A$10000, AY$5, 【データ】蓄積用!C$2:C$10000, $A176, 【データ】蓄積用!D$2:D$10000, "&gt;=3000", 【データ】蓄積用!E$2:E$10000, "&gt;=1500")&gt;0, "〇", IF(COUNTIFS(【データ】蓄積用!A$2:A$10000, AY$5, 【データ】蓄積用!C$2:C$10000, $A176, 【データ】蓄積用!Q$2:Q$10000, 1, 【データ】蓄積用!AC$2:AC$10000, "&gt;=4.0")&gt;0, "〇", "×")))</f>
        <v/>
      </c>
    </row>
    <row r="177" spans="2:51">
      <c r="B177" t="str">
        <f>IF(OR($A177="", B$5=""), "", IF(COUNTIFS(【データ】蓄積用!A$2:A$10000, B$5, 【データ】蓄積用!C$2:C$10000, $A177, 【データ】蓄積用!D$2:D$10000, "&gt;=3000", 【データ】蓄積用!E$2:E$10000, "&gt;=1500")&gt;0, "〇", IF(COUNTIFS(【データ】蓄積用!A$2:A$10000, B$5, 【データ】蓄積用!C$2:C$10000, $A177, 【データ】蓄積用!Q$2:Q$10000, 1, 【データ】蓄積用!AC$2:AC$10000, "&gt;=4.0")&gt;0, "〇", "×")))</f>
        <v/>
      </c>
      <c r="C177" t="str">
        <f>IF(OR($A177="", C$5=""), "", IF(COUNTIFS(【データ】蓄積用!A$2:A$10000, C$5, 【データ】蓄積用!C$2:C$10000, $A177, 【データ】蓄積用!D$2:D$10000, "&gt;=3000", 【データ】蓄積用!E$2:E$10000, "&gt;=1500")&gt;0, "〇", IF(COUNTIFS(【データ】蓄積用!A$2:A$10000, C$5, 【データ】蓄積用!C$2:C$10000, $A177, 【データ】蓄積用!Q$2:Q$10000, 1, 【データ】蓄積用!AC$2:AC$10000, "&gt;=4.0")&gt;0, "〇", "×")))</f>
        <v/>
      </c>
      <c r="D177" t="str">
        <f>IF(OR($A177="", D$5=""), "", IF(COUNTIFS(【データ】蓄積用!A$2:A$10000, D$5, 【データ】蓄積用!C$2:C$10000, $A177, 【データ】蓄積用!D$2:D$10000, "&gt;=3000", 【データ】蓄積用!E$2:E$10000, "&gt;=1500")&gt;0, "〇", IF(COUNTIFS(【データ】蓄積用!A$2:A$10000, D$5, 【データ】蓄積用!C$2:C$10000, $A177, 【データ】蓄積用!Q$2:Q$10000, 1, 【データ】蓄積用!AC$2:AC$10000, "&gt;=4.0")&gt;0, "〇", "×")))</f>
        <v/>
      </c>
      <c r="E177" t="str">
        <f>IF(OR($A177="", E$5=""), "", IF(COUNTIFS(【データ】蓄積用!A$2:A$10000, E$5, 【データ】蓄積用!C$2:C$10000, $A177, 【データ】蓄積用!D$2:D$10000, "&gt;=3000", 【データ】蓄積用!E$2:E$10000, "&gt;=1500")&gt;0, "〇", IF(COUNTIFS(【データ】蓄積用!A$2:A$10000, E$5, 【データ】蓄積用!C$2:C$10000, $A177, 【データ】蓄積用!Q$2:Q$10000, 1, 【データ】蓄積用!AC$2:AC$10000, "&gt;=4.0")&gt;0, "〇", "×")))</f>
        <v/>
      </c>
      <c r="F177" t="str">
        <f>IF(OR($A177="", F$5=""), "", IF(COUNTIFS(【データ】蓄積用!A$2:A$10000, F$5, 【データ】蓄積用!C$2:C$10000, $A177, 【データ】蓄積用!D$2:D$10000, "&gt;=3000", 【データ】蓄積用!E$2:E$10000, "&gt;=1500")&gt;0, "〇", IF(COUNTIFS(【データ】蓄積用!A$2:A$10000, F$5, 【データ】蓄積用!C$2:C$10000, $A177, 【データ】蓄積用!Q$2:Q$10000, 1, 【データ】蓄積用!AC$2:AC$10000, "&gt;=4.0")&gt;0, "〇", "×")))</f>
        <v/>
      </c>
      <c r="G177" t="str">
        <f>IF(OR($A177="", G$5=""), "", IF(COUNTIFS(【データ】蓄積用!A$2:A$10000, G$5, 【データ】蓄積用!C$2:C$10000, $A177, 【データ】蓄積用!D$2:D$10000, "&gt;=3000", 【データ】蓄積用!E$2:E$10000, "&gt;=1500")&gt;0, "〇", IF(COUNTIFS(【データ】蓄積用!A$2:A$10000, G$5, 【データ】蓄積用!C$2:C$10000, $A177, 【データ】蓄積用!Q$2:Q$10000, 1, 【データ】蓄積用!AC$2:AC$10000, "&gt;=4.0")&gt;0, "〇", "×")))</f>
        <v/>
      </c>
      <c r="H177" t="str">
        <f>IF(OR($A177="", H$5=""), "", IF(COUNTIFS(【データ】蓄積用!A$2:A$10000, H$5, 【データ】蓄積用!C$2:C$10000, $A177, 【データ】蓄積用!D$2:D$10000, "&gt;=3000", 【データ】蓄積用!E$2:E$10000, "&gt;=1500")&gt;0, "〇", IF(COUNTIFS(【データ】蓄積用!A$2:A$10000, H$5, 【データ】蓄積用!C$2:C$10000, $A177, 【データ】蓄積用!Q$2:Q$10000, 1, 【データ】蓄積用!AC$2:AC$10000, "&gt;=4.0")&gt;0, "〇", "×")))</f>
        <v/>
      </c>
      <c r="I177" t="str">
        <f>IF(OR($A177="", I$5=""), "", IF(COUNTIFS(【データ】蓄積用!A$2:A$10000, I$5, 【データ】蓄積用!C$2:C$10000, $A177, 【データ】蓄積用!D$2:D$10000, "&gt;=3000", 【データ】蓄積用!E$2:E$10000, "&gt;=1500")&gt;0, "〇", IF(COUNTIFS(【データ】蓄積用!A$2:A$10000, I$5, 【データ】蓄積用!C$2:C$10000, $A177, 【データ】蓄積用!Q$2:Q$10000, 1, 【データ】蓄積用!AC$2:AC$10000, "&gt;=4.0")&gt;0, "〇", "×")))</f>
        <v/>
      </c>
      <c r="J177" t="str">
        <f>IF(OR($A177="", J$5=""), "", IF(COUNTIFS(【データ】蓄積用!A$2:A$10000, J$5, 【データ】蓄積用!C$2:C$10000, $A177, 【データ】蓄積用!D$2:D$10000, "&gt;=3000", 【データ】蓄積用!E$2:E$10000, "&gt;=1500")&gt;0, "〇", IF(COUNTIFS(【データ】蓄積用!A$2:A$10000, J$5, 【データ】蓄積用!C$2:C$10000, $A177, 【データ】蓄積用!Q$2:Q$10000, 1, 【データ】蓄積用!AC$2:AC$10000, "&gt;=4.0")&gt;0, "〇", "×")))</f>
        <v/>
      </c>
      <c r="K177" t="str">
        <f>IF(OR($A177="", K$5=""), "", IF(COUNTIFS(【データ】蓄積用!A$2:A$10000, K$5, 【データ】蓄積用!C$2:C$10000, $A177, 【データ】蓄積用!D$2:D$10000, "&gt;=3000", 【データ】蓄積用!E$2:E$10000, "&gt;=1500")&gt;0, "〇", IF(COUNTIFS(【データ】蓄積用!A$2:A$10000, K$5, 【データ】蓄積用!C$2:C$10000, $A177, 【データ】蓄積用!Q$2:Q$10000, 1, 【データ】蓄積用!AC$2:AC$10000, "&gt;=4.0")&gt;0, "〇", "×")))</f>
        <v/>
      </c>
      <c r="L177" t="str">
        <f>IF(OR($A177="", L$5=""), "", IF(COUNTIFS(【データ】蓄積用!A$2:A$10000, L$5, 【データ】蓄積用!C$2:C$10000, $A177, 【データ】蓄積用!D$2:D$10000, "&gt;=3000", 【データ】蓄積用!E$2:E$10000, "&gt;=1500")&gt;0, "〇", IF(COUNTIFS(【データ】蓄積用!A$2:A$10000, L$5, 【データ】蓄積用!C$2:C$10000, $A177, 【データ】蓄積用!Q$2:Q$10000, 1, 【データ】蓄積用!AC$2:AC$10000, "&gt;=4.0")&gt;0, "〇", "×")))</f>
        <v/>
      </c>
      <c r="M177" t="str">
        <f>IF(OR($A177="", M$5=""), "", IF(COUNTIFS(【データ】蓄積用!A$2:A$10000, M$5, 【データ】蓄積用!C$2:C$10000, $A177, 【データ】蓄積用!D$2:D$10000, "&gt;=3000", 【データ】蓄積用!E$2:E$10000, "&gt;=1500")&gt;0, "〇", IF(COUNTIFS(【データ】蓄積用!A$2:A$10000, M$5, 【データ】蓄積用!C$2:C$10000, $A177, 【データ】蓄積用!Q$2:Q$10000, 1, 【データ】蓄積用!AC$2:AC$10000, "&gt;=4.0")&gt;0, "〇", "×")))</f>
        <v/>
      </c>
      <c r="N177" t="str">
        <f>IF(OR($A177="", N$5=""), "", IF(COUNTIFS(【データ】蓄積用!A$2:A$10000, N$5, 【データ】蓄積用!C$2:C$10000, $A177, 【データ】蓄積用!D$2:D$10000, "&gt;=3000", 【データ】蓄積用!E$2:E$10000, "&gt;=1500")&gt;0, "〇", IF(COUNTIFS(【データ】蓄積用!A$2:A$10000, N$5, 【データ】蓄積用!C$2:C$10000, $A177, 【データ】蓄積用!Q$2:Q$10000, 1, 【データ】蓄積用!AC$2:AC$10000, "&gt;=4.0")&gt;0, "〇", "×")))</f>
        <v/>
      </c>
      <c r="O177" t="str">
        <f>IF(OR($A177="", O$5=""), "", IF(COUNTIFS(【データ】蓄積用!A$2:A$10000, O$5, 【データ】蓄積用!C$2:C$10000, $A177, 【データ】蓄積用!D$2:D$10000, "&gt;=3000", 【データ】蓄積用!E$2:E$10000, "&gt;=1500")&gt;0, "〇", IF(COUNTIFS(【データ】蓄積用!A$2:A$10000, O$5, 【データ】蓄積用!C$2:C$10000, $A177, 【データ】蓄積用!Q$2:Q$10000, 1, 【データ】蓄積用!AC$2:AC$10000, "&gt;=4.0")&gt;0, "〇", "×")))</f>
        <v/>
      </c>
      <c r="P177" t="str">
        <f>IF(OR($A177="", P$5=""), "", IF(COUNTIFS(【データ】蓄積用!A$2:A$10000, P$5, 【データ】蓄積用!C$2:C$10000, $A177, 【データ】蓄積用!D$2:D$10000, "&gt;=3000", 【データ】蓄積用!E$2:E$10000, "&gt;=1500")&gt;0, "〇", IF(COUNTIFS(【データ】蓄積用!A$2:A$10000, P$5, 【データ】蓄積用!C$2:C$10000, $A177, 【データ】蓄積用!Q$2:Q$10000, 1, 【データ】蓄積用!AC$2:AC$10000, "&gt;=4.0")&gt;0, "〇", "×")))</f>
        <v/>
      </c>
      <c r="Q177" t="str">
        <f>IF(OR($A177="", Q$5=""), "", IF(COUNTIFS(【データ】蓄積用!A$2:A$10000, Q$5, 【データ】蓄積用!C$2:C$10000, $A177, 【データ】蓄積用!D$2:D$10000, "&gt;=3000", 【データ】蓄積用!E$2:E$10000, "&gt;=1500")&gt;0, "〇", IF(COUNTIFS(【データ】蓄積用!A$2:A$10000, Q$5, 【データ】蓄積用!C$2:C$10000, $A177, 【データ】蓄積用!Q$2:Q$10000, 1, 【データ】蓄積用!AC$2:AC$10000, "&gt;=4.0")&gt;0, "〇", "×")))</f>
        <v/>
      </c>
      <c r="R177" t="str">
        <f>IF(OR($A177="", R$5=""), "", IF(COUNTIFS(【データ】蓄積用!A$2:A$10000, R$5, 【データ】蓄積用!C$2:C$10000, $A177, 【データ】蓄積用!D$2:D$10000, "&gt;=3000", 【データ】蓄積用!E$2:E$10000, "&gt;=1500")&gt;0, "〇", IF(COUNTIFS(【データ】蓄積用!A$2:A$10000, R$5, 【データ】蓄積用!C$2:C$10000, $A177, 【データ】蓄積用!Q$2:Q$10000, 1, 【データ】蓄積用!AC$2:AC$10000, "&gt;=4.0")&gt;0, "〇", "×")))</f>
        <v/>
      </c>
      <c r="S177" t="str">
        <f>IF(OR($A177="", S$5=""), "", IF(COUNTIFS(【データ】蓄積用!A$2:A$10000, S$5, 【データ】蓄積用!C$2:C$10000, $A177, 【データ】蓄積用!D$2:D$10000, "&gt;=3000", 【データ】蓄積用!E$2:E$10000, "&gt;=1500")&gt;0, "〇", IF(COUNTIFS(【データ】蓄積用!A$2:A$10000, S$5, 【データ】蓄積用!C$2:C$10000, $A177, 【データ】蓄積用!Q$2:Q$10000, 1, 【データ】蓄積用!AC$2:AC$10000, "&gt;=4.0")&gt;0, "〇", "×")))</f>
        <v/>
      </c>
      <c r="T177" t="str">
        <f>IF(OR($A177="", T$5=""), "", IF(COUNTIFS(【データ】蓄積用!A$2:A$10000, T$5, 【データ】蓄積用!C$2:C$10000, $A177, 【データ】蓄積用!D$2:D$10000, "&gt;=3000", 【データ】蓄積用!E$2:E$10000, "&gt;=1500")&gt;0, "〇", IF(COUNTIFS(【データ】蓄積用!A$2:A$10000, T$5, 【データ】蓄積用!C$2:C$10000, $A177, 【データ】蓄積用!Q$2:Q$10000, 1, 【データ】蓄積用!AC$2:AC$10000, "&gt;=4.0")&gt;0, "〇", "×")))</f>
        <v/>
      </c>
      <c r="U177" t="str">
        <f>IF(OR($A177="", U$5=""), "", IF(COUNTIFS(【データ】蓄積用!A$2:A$10000, U$5, 【データ】蓄積用!C$2:C$10000, $A177, 【データ】蓄積用!D$2:D$10000, "&gt;=3000", 【データ】蓄積用!E$2:E$10000, "&gt;=1500")&gt;0, "〇", IF(COUNTIFS(【データ】蓄積用!A$2:A$10000, U$5, 【データ】蓄積用!C$2:C$10000, $A177, 【データ】蓄積用!Q$2:Q$10000, 1, 【データ】蓄積用!AC$2:AC$10000, "&gt;=4.0")&gt;0, "〇", "×")))</f>
        <v/>
      </c>
      <c r="V177" t="str">
        <f>IF(OR($A177="", V$5=""), "", IF(COUNTIFS(【データ】蓄積用!A$2:A$10000, V$5, 【データ】蓄積用!C$2:C$10000, $A177, 【データ】蓄積用!D$2:D$10000, "&gt;=3000", 【データ】蓄積用!E$2:E$10000, "&gt;=1500")&gt;0, "〇", IF(COUNTIFS(【データ】蓄積用!A$2:A$10000, V$5, 【データ】蓄積用!C$2:C$10000, $A177, 【データ】蓄積用!Q$2:Q$10000, 1, 【データ】蓄積用!AC$2:AC$10000, "&gt;=4.0")&gt;0, "〇", "×")))</f>
        <v/>
      </c>
      <c r="W177" t="str">
        <f>IF(OR($A177="", W$5=""), "", IF(COUNTIFS(【データ】蓄積用!A$2:A$10000, W$5, 【データ】蓄積用!C$2:C$10000, $A177, 【データ】蓄積用!D$2:D$10000, "&gt;=3000", 【データ】蓄積用!E$2:E$10000, "&gt;=1500")&gt;0, "〇", IF(COUNTIFS(【データ】蓄積用!A$2:A$10000, W$5, 【データ】蓄積用!C$2:C$10000, $A177, 【データ】蓄積用!Q$2:Q$10000, 1, 【データ】蓄積用!AC$2:AC$10000, "&gt;=4.0")&gt;0, "〇", "×")))</f>
        <v/>
      </c>
      <c r="X177" t="str">
        <f>IF(OR($A177="", X$5=""), "", IF(COUNTIFS(【データ】蓄積用!A$2:A$10000, X$5, 【データ】蓄積用!C$2:C$10000, $A177, 【データ】蓄積用!D$2:D$10000, "&gt;=3000", 【データ】蓄積用!E$2:E$10000, "&gt;=1500")&gt;0, "〇", IF(COUNTIFS(【データ】蓄積用!A$2:A$10000, X$5, 【データ】蓄積用!C$2:C$10000, $A177, 【データ】蓄積用!Q$2:Q$10000, 1, 【データ】蓄積用!AC$2:AC$10000, "&gt;=4.0")&gt;0, "〇", "×")))</f>
        <v/>
      </c>
      <c r="Y177" t="str">
        <f>IF(OR($A177="", Y$5=""), "", IF(COUNTIFS(【データ】蓄積用!A$2:A$10000, Y$5, 【データ】蓄積用!C$2:C$10000, $A177, 【データ】蓄積用!D$2:D$10000, "&gt;=3000", 【データ】蓄積用!E$2:E$10000, "&gt;=1500")&gt;0, "〇", IF(COUNTIFS(【データ】蓄積用!A$2:A$10000, Y$5, 【データ】蓄積用!C$2:C$10000, $A177, 【データ】蓄積用!Q$2:Q$10000, 1, 【データ】蓄積用!AC$2:AC$10000, "&gt;=4.0")&gt;0, "〇", "×")))</f>
        <v/>
      </c>
      <c r="Z177" t="str">
        <f>IF(OR($A177="", Z$5=""), "", IF(COUNTIFS(【データ】蓄積用!A$2:A$10000, Z$5, 【データ】蓄積用!C$2:C$10000, $A177, 【データ】蓄積用!D$2:D$10000, "&gt;=3000", 【データ】蓄積用!E$2:E$10000, "&gt;=1500")&gt;0, "〇", IF(COUNTIFS(【データ】蓄積用!A$2:A$10000, Z$5, 【データ】蓄積用!C$2:C$10000, $A177, 【データ】蓄積用!Q$2:Q$10000, 1, 【データ】蓄積用!AC$2:AC$10000, "&gt;=4.0")&gt;0, "〇", "×")))</f>
        <v/>
      </c>
      <c r="AA177" t="str">
        <f>IF(OR($A177="", AA$5=""), "", IF(COUNTIFS(【データ】蓄積用!A$2:A$10000, AA$5, 【データ】蓄積用!C$2:C$10000, $A177, 【データ】蓄積用!D$2:D$10000, "&gt;=3000", 【データ】蓄積用!E$2:E$10000, "&gt;=1500")&gt;0, "〇", IF(COUNTIFS(【データ】蓄積用!A$2:A$10000, AA$5, 【データ】蓄積用!C$2:C$10000, $A177, 【データ】蓄積用!Q$2:Q$10000, 1, 【データ】蓄積用!AC$2:AC$10000, "&gt;=4.0")&gt;0, "〇", "×")))</f>
        <v/>
      </c>
      <c r="AB177" t="str">
        <f>IF(OR($A177="", AB$5=""), "", IF(COUNTIFS(【データ】蓄積用!A$2:A$10000, AB$5, 【データ】蓄積用!C$2:C$10000, $A177, 【データ】蓄積用!D$2:D$10000, "&gt;=3000", 【データ】蓄積用!E$2:E$10000, "&gt;=1500")&gt;0, "〇", IF(COUNTIFS(【データ】蓄積用!A$2:A$10000, AB$5, 【データ】蓄積用!C$2:C$10000, $A177, 【データ】蓄積用!Q$2:Q$10000, 1, 【データ】蓄積用!AC$2:AC$10000, "&gt;=4.0")&gt;0, "〇", "×")))</f>
        <v/>
      </c>
      <c r="AC177" t="str">
        <f>IF(OR($A177="", AC$5=""), "", IF(COUNTIFS(【データ】蓄積用!A$2:A$10000, AC$5, 【データ】蓄積用!C$2:C$10000, $A177, 【データ】蓄積用!D$2:D$10000, "&gt;=3000", 【データ】蓄積用!E$2:E$10000, "&gt;=1500")&gt;0, "〇", IF(COUNTIFS(【データ】蓄積用!A$2:A$10000, AC$5, 【データ】蓄積用!C$2:C$10000, $A177, 【データ】蓄積用!Q$2:Q$10000, 1, 【データ】蓄積用!AC$2:AC$10000, "&gt;=4.0")&gt;0, "〇", "×")))</f>
        <v/>
      </c>
      <c r="AD177" t="str">
        <f>IF(OR($A177="", AD$5=""), "", IF(COUNTIFS(【データ】蓄積用!A$2:A$10000, AD$5, 【データ】蓄積用!C$2:C$10000, $A177, 【データ】蓄積用!D$2:D$10000, "&gt;=3000", 【データ】蓄積用!E$2:E$10000, "&gt;=1500")&gt;0, "〇", IF(COUNTIFS(【データ】蓄積用!A$2:A$10000, AD$5, 【データ】蓄積用!C$2:C$10000, $A177, 【データ】蓄積用!Q$2:Q$10000, 1, 【データ】蓄積用!AC$2:AC$10000, "&gt;=4.0")&gt;0, "〇", "×")))</f>
        <v/>
      </c>
      <c r="AE177" t="str">
        <f>IF(OR($A177="", AE$5=""), "", IF(COUNTIFS(【データ】蓄積用!A$2:A$10000, AE$5, 【データ】蓄積用!C$2:C$10000, $A177, 【データ】蓄積用!D$2:D$10000, "&gt;=3000", 【データ】蓄積用!E$2:E$10000, "&gt;=1500")&gt;0, "〇", IF(COUNTIFS(【データ】蓄積用!A$2:A$10000, AE$5, 【データ】蓄積用!C$2:C$10000, $A177, 【データ】蓄積用!Q$2:Q$10000, 1, 【データ】蓄積用!AC$2:AC$10000, "&gt;=4.0")&gt;0, "〇", "×")))</f>
        <v/>
      </c>
      <c r="AF177" t="str">
        <f>IF(OR($A177="", AF$5=""), "", IF(COUNTIFS(【データ】蓄積用!A$2:A$10000, AF$5, 【データ】蓄積用!C$2:C$10000, $A177, 【データ】蓄積用!D$2:D$10000, "&gt;=3000", 【データ】蓄積用!E$2:E$10000, "&gt;=1500")&gt;0, "〇", IF(COUNTIFS(【データ】蓄積用!A$2:A$10000, AF$5, 【データ】蓄積用!C$2:C$10000, $A177, 【データ】蓄積用!Q$2:Q$10000, 1, 【データ】蓄積用!AC$2:AC$10000, "&gt;=4.0")&gt;0, "〇", "×")))</f>
        <v/>
      </c>
      <c r="AG177" t="str">
        <f>IF(OR($A177="", AG$5=""), "", IF(COUNTIFS(【データ】蓄積用!A$2:A$10000, AG$5, 【データ】蓄積用!C$2:C$10000, $A177, 【データ】蓄積用!D$2:D$10000, "&gt;=3000", 【データ】蓄積用!E$2:E$10000, "&gt;=1500")&gt;0, "〇", IF(COUNTIFS(【データ】蓄積用!A$2:A$10000, AG$5, 【データ】蓄積用!C$2:C$10000, $A177, 【データ】蓄積用!Q$2:Q$10000, 1, 【データ】蓄積用!AC$2:AC$10000, "&gt;=4.0")&gt;0, "〇", "×")))</f>
        <v/>
      </c>
      <c r="AH177" t="str">
        <f>IF(OR($A177="", AH$5=""), "", IF(COUNTIFS(【データ】蓄積用!A$2:A$10000, AH$5, 【データ】蓄積用!C$2:C$10000, $A177, 【データ】蓄積用!D$2:D$10000, "&gt;=3000", 【データ】蓄積用!E$2:E$10000, "&gt;=1500")&gt;0, "〇", IF(COUNTIFS(【データ】蓄積用!A$2:A$10000, AH$5, 【データ】蓄積用!C$2:C$10000, $A177, 【データ】蓄積用!Q$2:Q$10000, 1, 【データ】蓄積用!AC$2:AC$10000, "&gt;=4.0")&gt;0, "〇", "×")))</f>
        <v/>
      </c>
      <c r="AI177" t="str">
        <f>IF(OR($A177="", AI$5=""), "", IF(COUNTIFS(【データ】蓄積用!A$2:A$10000, AI$5, 【データ】蓄積用!C$2:C$10000, $A177, 【データ】蓄積用!D$2:D$10000, "&gt;=3000", 【データ】蓄積用!E$2:E$10000, "&gt;=1500")&gt;0, "〇", IF(COUNTIFS(【データ】蓄積用!A$2:A$10000, AI$5, 【データ】蓄積用!C$2:C$10000, $A177, 【データ】蓄積用!Q$2:Q$10000, 1, 【データ】蓄積用!AC$2:AC$10000, "&gt;=4.0")&gt;0, "〇", "×")))</f>
        <v/>
      </c>
      <c r="AJ177" t="str">
        <f>IF(OR($A177="", AJ$5=""), "", IF(COUNTIFS(【データ】蓄積用!A$2:A$10000, AJ$5, 【データ】蓄積用!C$2:C$10000, $A177, 【データ】蓄積用!D$2:D$10000, "&gt;=3000", 【データ】蓄積用!E$2:E$10000, "&gt;=1500")&gt;0, "〇", IF(COUNTIFS(【データ】蓄積用!A$2:A$10000, AJ$5, 【データ】蓄積用!C$2:C$10000, $A177, 【データ】蓄積用!Q$2:Q$10000, 1, 【データ】蓄積用!AC$2:AC$10000, "&gt;=4.0")&gt;0, "〇", "×")))</f>
        <v/>
      </c>
      <c r="AK177" t="str">
        <f>IF(OR($A177="", AK$5=""), "", IF(COUNTIFS(【データ】蓄積用!A$2:A$10000, AK$5, 【データ】蓄積用!C$2:C$10000, $A177, 【データ】蓄積用!D$2:D$10000, "&gt;=3000", 【データ】蓄積用!E$2:E$10000, "&gt;=1500")&gt;0, "〇", IF(COUNTIFS(【データ】蓄積用!A$2:A$10000, AK$5, 【データ】蓄積用!C$2:C$10000, $A177, 【データ】蓄積用!Q$2:Q$10000, 1, 【データ】蓄積用!AC$2:AC$10000, "&gt;=4.0")&gt;0, "〇", "×")))</f>
        <v/>
      </c>
      <c r="AL177" t="str">
        <f>IF(OR($A177="", AL$5=""), "", IF(COUNTIFS(【データ】蓄積用!A$2:A$10000, AL$5, 【データ】蓄積用!C$2:C$10000, $A177, 【データ】蓄積用!D$2:D$10000, "&gt;=3000", 【データ】蓄積用!E$2:E$10000, "&gt;=1500")&gt;0, "〇", IF(COUNTIFS(【データ】蓄積用!A$2:A$10000, AL$5, 【データ】蓄積用!C$2:C$10000, $A177, 【データ】蓄積用!Q$2:Q$10000, 1, 【データ】蓄積用!AC$2:AC$10000, "&gt;=4.0")&gt;0, "〇", "×")))</f>
        <v/>
      </c>
      <c r="AM177" t="str">
        <f>IF(OR($A177="", AM$5=""), "", IF(COUNTIFS(【データ】蓄積用!A$2:A$10000, AM$5, 【データ】蓄積用!C$2:C$10000, $A177, 【データ】蓄積用!D$2:D$10000, "&gt;=3000", 【データ】蓄積用!E$2:E$10000, "&gt;=1500")&gt;0, "〇", IF(COUNTIFS(【データ】蓄積用!A$2:A$10000, AM$5, 【データ】蓄積用!C$2:C$10000, $A177, 【データ】蓄積用!Q$2:Q$10000, 1, 【データ】蓄積用!AC$2:AC$10000, "&gt;=4.0")&gt;0, "〇", "×")))</f>
        <v/>
      </c>
      <c r="AN177" t="str">
        <f>IF(OR($A177="", AN$5=""), "", IF(COUNTIFS(【データ】蓄積用!A$2:A$10000, AN$5, 【データ】蓄積用!C$2:C$10000, $A177, 【データ】蓄積用!D$2:D$10000, "&gt;=3000", 【データ】蓄積用!E$2:E$10000, "&gt;=1500")&gt;0, "〇", IF(COUNTIFS(【データ】蓄積用!A$2:A$10000, AN$5, 【データ】蓄積用!C$2:C$10000, $A177, 【データ】蓄積用!Q$2:Q$10000, 1, 【データ】蓄積用!AC$2:AC$10000, "&gt;=4.0")&gt;0, "〇", "×")))</f>
        <v/>
      </c>
      <c r="AO177" t="str">
        <f>IF(OR($A177="", AO$5=""), "", IF(COUNTIFS(【データ】蓄積用!A$2:A$10000, AO$5, 【データ】蓄積用!C$2:C$10000, $A177, 【データ】蓄積用!D$2:D$10000, "&gt;=3000", 【データ】蓄積用!E$2:E$10000, "&gt;=1500")&gt;0, "〇", IF(COUNTIFS(【データ】蓄積用!A$2:A$10000, AO$5, 【データ】蓄積用!C$2:C$10000, $A177, 【データ】蓄積用!Q$2:Q$10000, 1, 【データ】蓄積用!AC$2:AC$10000, "&gt;=4.0")&gt;0, "〇", "×")))</f>
        <v/>
      </c>
      <c r="AP177" t="str">
        <f>IF(OR($A177="", AP$5=""), "", IF(COUNTIFS(【データ】蓄積用!A$2:A$10000, AP$5, 【データ】蓄積用!C$2:C$10000, $A177, 【データ】蓄積用!D$2:D$10000, "&gt;=3000", 【データ】蓄積用!E$2:E$10000, "&gt;=1500")&gt;0, "〇", IF(COUNTIFS(【データ】蓄積用!A$2:A$10000, AP$5, 【データ】蓄積用!C$2:C$10000, $A177, 【データ】蓄積用!Q$2:Q$10000, 1, 【データ】蓄積用!AC$2:AC$10000, "&gt;=4.0")&gt;0, "〇", "×")))</f>
        <v/>
      </c>
      <c r="AQ177" t="str">
        <f>IF(OR($A177="", AQ$5=""), "", IF(COUNTIFS(【データ】蓄積用!A$2:A$10000, AQ$5, 【データ】蓄積用!C$2:C$10000, $A177, 【データ】蓄積用!D$2:D$10000, "&gt;=3000", 【データ】蓄積用!E$2:E$10000, "&gt;=1500")&gt;0, "〇", IF(COUNTIFS(【データ】蓄積用!A$2:A$10000, AQ$5, 【データ】蓄積用!C$2:C$10000, $A177, 【データ】蓄積用!Q$2:Q$10000, 1, 【データ】蓄積用!AC$2:AC$10000, "&gt;=4.0")&gt;0, "〇", "×")))</f>
        <v/>
      </c>
      <c r="AR177" t="str">
        <f>IF(OR($A177="", AR$5=""), "", IF(COUNTIFS(【データ】蓄積用!A$2:A$10000, AR$5, 【データ】蓄積用!C$2:C$10000, $A177, 【データ】蓄積用!D$2:D$10000, "&gt;=3000", 【データ】蓄積用!E$2:E$10000, "&gt;=1500")&gt;0, "〇", IF(COUNTIFS(【データ】蓄積用!A$2:A$10000, AR$5, 【データ】蓄積用!C$2:C$10000, $A177, 【データ】蓄積用!Q$2:Q$10000, 1, 【データ】蓄積用!AC$2:AC$10000, "&gt;=4.0")&gt;0, "〇", "×")))</f>
        <v/>
      </c>
      <c r="AS177" t="str">
        <f>IF(OR($A177="", AS$5=""), "", IF(COUNTIFS(【データ】蓄積用!A$2:A$10000, AS$5, 【データ】蓄積用!C$2:C$10000, $A177, 【データ】蓄積用!D$2:D$10000, "&gt;=3000", 【データ】蓄積用!E$2:E$10000, "&gt;=1500")&gt;0, "〇", IF(COUNTIFS(【データ】蓄積用!A$2:A$10000, AS$5, 【データ】蓄積用!C$2:C$10000, $A177, 【データ】蓄積用!Q$2:Q$10000, 1, 【データ】蓄積用!AC$2:AC$10000, "&gt;=4.0")&gt;0, "〇", "×")))</f>
        <v/>
      </c>
      <c r="AT177" t="str">
        <f>IF(OR($A177="", AT$5=""), "", IF(COUNTIFS(【データ】蓄積用!A$2:A$10000, AT$5, 【データ】蓄積用!C$2:C$10000, $A177, 【データ】蓄積用!D$2:D$10000, "&gt;=3000", 【データ】蓄積用!E$2:E$10000, "&gt;=1500")&gt;0, "〇", IF(COUNTIFS(【データ】蓄積用!A$2:A$10000, AT$5, 【データ】蓄積用!C$2:C$10000, $A177, 【データ】蓄積用!Q$2:Q$10000, 1, 【データ】蓄積用!AC$2:AC$10000, "&gt;=4.0")&gt;0, "〇", "×")))</f>
        <v/>
      </c>
      <c r="AU177" t="str">
        <f>IF(OR($A177="", AU$5=""), "", IF(COUNTIFS(【データ】蓄積用!A$2:A$10000, AU$5, 【データ】蓄積用!C$2:C$10000, $A177, 【データ】蓄積用!D$2:D$10000, "&gt;=3000", 【データ】蓄積用!E$2:E$10000, "&gt;=1500")&gt;0, "〇", IF(COUNTIFS(【データ】蓄積用!A$2:A$10000, AU$5, 【データ】蓄積用!C$2:C$10000, $A177, 【データ】蓄積用!Q$2:Q$10000, 1, 【データ】蓄積用!AC$2:AC$10000, "&gt;=4.0")&gt;0, "〇", "×")))</f>
        <v/>
      </c>
      <c r="AV177" t="str">
        <f>IF(OR($A177="", AV$5=""), "", IF(COUNTIFS(【データ】蓄積用!A$2:A$10000, AV$5, 【データ】蓄積用!C$2:C$10000, $A177, 【データ】蓄積用!D$2:D$10000, "&gt;=3000", 【データ】蓄積用!E$2:E$10000, "&gt;=1500")&gt;0, "〇", IF(COUNTIFS(【データ】蓄積用!A$2:A$10000, AV$5, 【データ】蓄積用!C$2:C$10000, $A177, 【データ】蓄積用!Q$2:Q$10000, 1, 【データ】蓄積用!AC$2:AC$10000, "&gt;=4.0")&gt;0, "〇", "×")))</f>
        <v/>
      </c>
      <c r="AW177" t="str">
        <f>IF(OR($A177="", AW$5=""), "", IF(COUNTIFS(【データ】蓄積用!A$2:A$10000, AW$5, 【データ】蓄積用!C$2:C$10000, $A177, 【データ】蓄積用!D$2:D$10000, "&gt;=3000", 【データ】蓄積用!E$2:E$10000, "&gt;=1500")&gt;0, "〇", IF(COUNTIFS(【データ】蓄積用!A$2:A$10000, AW$5, 【データ】蓄積用!C$2:C$10000, $A177, 【データ】蓄積用!Q$2:Q$10000, 1, 【データ】蓄積用!AC$2:AC$10000, "&gt;=4.0")&gt;0, "〇", "×")))</f>
        <v/>
      </c>
      <c r="AX177" t="str">
        <f>IF(OR($A177="", AX$5=""), "", IF(COUNTIFS(【データ】蓄積用!A$2:A$10000, AX$5, 【データ】蓄積用!C$2:C$10000, $A177, 【データ】蓄積用!D$2:D$10000, "&gt;=3000", 【データ】蓄積用!E$2:E$10000, "&gt;=1500")&gt;0, "〇", IF(COUNTIFS(【データ】蓄積用!A$2:A$10000, AX$5, 【データ】蓄積用!C$2:C$10000, $A177, 【データ】蓄積用!Q$2:Q$10000, 1, 【データ】蓄積用!AC$2:AC$10000, "&gt;=4.0")&gt;0, "〇", "×")))</f>
        <v/>
      </c>
      <c r="AY177" t="str">
        <f>IF(OR($A177="", AY$5=""), "", IF(COUNTIFS(【データ】蓄積用!A$2:A$10000, AY$5, 【データ】蓄積用!C$2:C$10000, $A177, 【データ】蓄積用!D$2:D$10000, "&gt;=3000", 【データ】蓄積用!E$2:E$10000, "&gt;=1500")&gt;0, "〇", IF(COUNTIFS(【データ】蓄積用!A$2:A$10000, AY$5, 【データ】蓄積用!C$2:C$10000, $A177, 【データ】蓄積用!Q$2:Q$10000, 1, 【データ】蓄積用!AC$2:AC$10000, "&gt;=4.0")&gt;0, "〇", "×")))</f>
        <v/>
      </c>
    </row>
    <row r="178" spans="2:51">
      <c r="B178" t="str">
        <f>IF(OR($A178="", B$5=""), "", IF(COUNTIFS(【データ】蓄積用!A$2:A$10000, B$5, 【データ】蓄積用!C$2:C$10000, $A178, 【データ】蓄積用!D$2:D$10000, "&gt;=3000", 【データ】蓄積用!E$2:E$10000, "&gt;=1500")&gt;0, "〇", IF(COUNTIFS(【データ】蓄積用!A$2:A$10000, B$5, 【データ】蓄積用!C$2:C$10000, $A178, 【データ】蓄積用!Q$2:Q$10000, 1, 【データ】蓄積用!AC$2:AC$10000, "&gt;=4.0")&gt;0, "〇", "×")))</f>
        <v/>
      </c>
      <c r="C178" t="str">
        <f>IF(OR($A178="", C$5=""), "", IF(COUNTIFS(【データ】蓄積用!A$2:A$10000, C$5, 【データ】蓄積用!C$2:C$10000, $A178, 【データ】蓄積用!D$2:D$10000, "&gt;=3000", 【データ】蓄積用!E$2:E$10000, "&gt;=1500")&gt;0, "〇", IF(COUNTIFS(【データ】蓄積用!A$2:A$10000, C$5, 【データ】蓄積用!C$2:C$10000, $A178, 【データ】蓄積用!Q$2:Q$10000, 1, 【データ】蓄積用!AC$2:AC$10000, "&gt;=4.0")&gt;0, "〇", "×")))</f>
        <v/>
      </c>
      <c r="D178" t="str">
        <f>IF(OR($A178="", D$5=""), "", IF(COUNTIFS(【データ】蓄積用!A$2:A$10000, D$5, 【データ】蓄積用!C$2:C$10000, $A178, 【データ】蓄積用!D$2:D$10000, "&gt;=3000", 【データ】蓄積用!E$2:E$10000, "&gt;=1500")&gt;0, "〇", IF(COUNTIFS(【データ】蓄積用!A$2:A$10000, D$5, 【データ】蓄積用!C$2:C$10000, $A178, 【データ】蓄積用!Q$2:Q$10000, 1, 【データ】蓄積用!AC$2:AC$10000, "&gt;=4.0")&gt;0, "〇", "×")))</f>
        <v/>
      </c>
      <c r="E178" t="str">
        <f>IF(OR($A178="", E$5=""), "", IF(COUNTIFS(【データ】蓄積用!A$2:A$10000, E$5, 【データ】蓄積用!C$2:C$10000, $A178, 【データ】蓄積用!D$2:D$10000, "&gt;=3000", 【データ】蓄積用!E$2:E$10000, "&gt;=1500")&gt;0, "〇", IF(COUNTIFS(【データ】蓄積用!A$2:A$10000, E$5, 【データ】蓄積用!C$2:C$10000, $A178, 【データ】蓄積用!Q$2:Q$10000, 1, 【データ】蓄積用!AC$2:AC$10000, "&gt;=4.0")&gt;0, "〇", "×")))</f>
        <v/>
      </c>
      <c r="F178" t="str">
        <f>IF(OR($A178="", F$5=""), "", IF(COUNTIFS(【データ】蓄積用!A$2:A$10000, F$5, 【データ】蓄積用!C$2:C$10000, $A178, 【データ】蓄積用!D$2:D$10000, "&gt;=3000", 【データ】蓄積用!E$2:E$10000, "&gt;=1500")&gt;0, "〇", IF(COUNTIFS(【データ】蓄積用!A$2:A$10000, F$5, 【データ】蓄積用!C$2:C$10000, $A178, 【データ】蓄積用!Q$2:Q$10000, 1, 【データ】蓄積用!AC$2:AC$10000, "&gt;=4.0")&gt;0, "〇", "×")))</f>
        <v/>
      </c>
      <c r="G178" t="str">
        <f>IF(OR($A178="", G$5=""), "", IF(COUNTIFS(【データ】蓄積用!A$2:A$10000, G$5, 【データ】蓄積用!C$2:C$10000, $A178, 【データ】蓄積用!D$2:D$10000, "&gt;=3000", 【データ】蓄積用!E$2:E$10000, "&gt;=1500")&gt;0, "〇", IF(COUNTIFS(【データ】蓄積用!A$2:A$10000, G$5, 【データ】蓄積用!C$2:C$10000, $A178, 【データ】蓄積用!Q$2:Q$10000, 1, 【データ】蓄積用!AC$2:AC$10000, "&gt;=4.0")&gt;0, "〇", "×")))</f>
        <v/>
      </c>
      <c r="H178" t="str">
        <f>IF(OR($A178="", H$5=""), "", IF(COUNTIFS(【データ】蓄積用!A$2:A$10000, H$5, 【データ】蓄積用!C$2:C$10000, $A178, 【データ】蓄積用!D$2:D$10000, "&gt;=3000", 【データ】蓄積用!E$2:E$10000, "&gt;=1500")&gt;0, "〇", IF(COUNTIFS(【データ】蓄積用!A$2:A$10000, H$5, 【データ】蓄積用!C$2:C$10000, $A178, 【データ】蓄積用!Q$2:Q$10000, 1, 【データ】蓄積用!AC$2:AC$10000, "&gt;=4.0")&gt;0, "〇", "×")))</f>
        <v/>
      </c>
      <c r="I178" t="str">
        <f>IF(OR($A178="", I$5=""), "", IF(COUNTIFS(【データ】蓄積用!A$2:A$10000, I$5, 【データ】蓄積用!C$2:C$10000, $A178, 【データ】蓄積用!D$2:D$10000, "&gt;=3000", 【データ】蓄積用!E$2:E$10000, "&gt;=1500")&gt;0, "〇", IF(COUNTIFS(【データ】蓄積用!A$2:A$10000, I$5, 【データ】蓄積用!C$2:C$10000, $A178, 【データ】蓄積用!Q$2:Q$10000, 1, 【データ】蓄積用!AC$2:AC$10000, "&gt;=4.0")&gt;0, "〇", "×")))</f>
        <v/>
      </c>
      <c r="J178" t="str">
        <f>IF(OR($A178="", J$5=""), "", IF(COUNTIFS(【データ】蓄積用!A$2:A$10000, J$5, 【データ】蓄積用!C$2:C$10000, $A178, 【データ】蓄積用!D$2:D$10000, "&gt;=3000", 【データ】蓄積用!E$2:E$10000, "&gt;=1500")&gt;0, "〇", IF(COUNTIFS(【データ】蓄積用!A$2:A$10000, J$5, 【データ】蓄積用!C$2:C$10000, $A178, 【データ】蓄積用!Q$2:Q$10000, 1, 【データ】蓄積用!AC$2:AC$10000, "&gt;=4.0")&gt;0, "〇", "×")))</f>
        <v/>
      </c>
      <c r="K178" t="str">
        <f>IF(OR($A178="", K$5=""), "", IF(COUNTIFS(【データ】蓄積用!A$2:A$10000, K$5, 【データ】蓄積用!C$2:C$10000, $A178, 【データ】蓄積用!D$2:D$10000, "&gt;=3000", 【データ】蓄積用!E$2:E$10000, "&gt;=1500")&gt;0, "〇", IF(COUNTIFS(【データ】蓄積用!A$2:A$10000, K$5, 【データ】蓄積用!C$2:C$10000, $A178, 【データ】蓄積用!Q$2:Q$10000, 1, 【データ】蓄積用!AC$2:AC$10000, "&gt;=4.0")&gt;0, "〇", "×")))</f>
        <v/>
      </c>
      <c r="L178" t="str">
        <f>IF(OR($A178="", L$5=""), "", IF(COUNTIFS(【データ】蓄積用!A$2:A$10000, L$5, 【データ】蓄積用!C$2:C$10000, $A178, 【データ】蓄積用!D$2:D$10000, "&gt;=3000", 【データ】蓄積用!E$2:E$10000, "&gt;=1500")&gt;0, "〇", IF(COUNTIFS(【データ】蓄積用!A$2:A$10000, L$5, 【データ】蓄積用!C$2:C$10000, $A178, 【データ】蓄積用!Q$2:Q$10000, 1, 【データ】蓄積用!AC$2:AC$10000, "&gt;=4.0")&gt;0, "〇", "×")))</f>
        <v/>
      </c>
      <c r="M178" t="str">
        <f>IF(OR($A178="", M$5=""), "", IF(COUNTIFS(【データ】蓄積用!A$2:A$10000, M$5, 【データ】蓄積用!C$2:C$10000, $A178, 【データ】蓄積用!D$2:D$10000, "&gt;=3000", 【データ】蓄積用!E$2:E$10000, "&gt;=1500")&gt;0, "〇", IF(COUNTIFS(【データ】蓄積用!A$2:A$10000, M$5, 【データ】蓄積用!C$2:C$10000, $A178, 【データ】蓄積用!Q$2:Q$10000, 1, 【データ】蓄積用!AC$2:AC$10000, "&gt;=4.0")&gt;0, "〇", "×")))</f>
        <v/>
      </c>
      <c r="N178" t="str">
        <f>IF(OR($A178="", N$5=""), "", IF(COUNTIFS(【データ】蓄積用!A$2:A$10000, N$5, 【データ】蓄積用!C$2:C$10000, $A178, 【データ】蓄積用!D$2:D$10000, "&gt;=3000", 【データ】蓄積用!E$2:E$10000, "&gt;=1500")&gt;0, "〇", IF(COUNTIFS(【データ】蓄積用!A$2:A$10000, N$5, 【データ】蓄積用!C$2:C$10000, $A178, 【データ】蓄積用!Q$2:Q$10000, 1, 【データ】蓄積用!AC$2:AC$10000, "&gt;=4.0")&gt;0, "〇", "×")))</f>
        <v/>
      </c>
      <c r="O178" t="str">
        <f>IF(OR($A178="", O$5=""), "", IF(COUNTIFS(【データ】蓄積用!A$2:A$10000, O$5, 【データ】蓄積用!C$2:C$10000, $A178, 【データ】蓄積用!D$2:D$10000, "&gt;=3000", 【データ】蓄積用!E$2:E$10000, "&gt;=1500")&gt;0, "〇", IF(COUNTIFS(【データ】蓄積用!A$2:A$10000, O$5, 【データ】蓄積用!C$2:C$10000, $A178, 【データ】蓄積用!Q$2:Q$10000, 1, 【データ】蓄積用!AC$2:AC$10000, "&gt;=4.0")&gt;0, "〇", "×")))</f>
        <v/>
      </c>
      <c r="P178" t="str">
        <f>IF(OR($A178="", P$5=""), "", IF(COUNTIFS(【データ】蓄積用!A$2:A$10000, P$5, 【データ】蓄積用!C$2:C$10000, $A178, 【データ】蓄積用!D$2:D$10000, "&gt;=3000", 【データ】蓄積用!E$2:E$10000, "&gt;=1500")&gt;0, "〇", IF(COUNTIFS(【データ】蓄積用!A$2:A$10000, P$5, 【データ】蓄積用!C$2:C$10000, $A178, 【データ】蓄積用!Q$2:Q$10000, 1, 【データ】蓄積用!AC$2:AC$10000, "&gt;=4.0")&gt;0, "〇", "×")))</f>
        <v/>
      </c>
      <c r="Q178" t="str">
        <f>IF(OR($A178="", Q$5=""), "", IF(COUNTIFS(【データ】蓄積用!A$2:A$10000, Q$5, 【データ】蓄積用!C$2:C$10000, $A178, 【データ】蓄積用!D$2:D$10000, "&gt;=3000", 【データ】蓄積用!E$2:E$10000, "&gt;=1500")&gt;0, "〇", IF(COUNTIFS(【データ】蓄積用!A$2:A$10000, Q$5, 【データ】蓄積用!C$2:C$10000, $A178, 【データ】蓄積用!Q$2:Q$10000, 1, 【データ】蓄積用!AC$2:AC$10000, "&gt;=4.0")&gt;0, "〇", "×")))</f>
        <v/>
      </c>
      <c r="R178" t="str">
        <f>IF(OR($A178="", R$5=""), "", IF(COUNTIFS(【データ】蓄積用!A$2:A$10000, R$5, 【データ】蓄積用!C$2:C$10000, $A178, 【データ】蓄積用!D$2:D$10000, "&gt;=3000", 【データ】蓄積用!E$2:E$10000, "&gt;=1500")&gt;0, "〇", IF(COUNTIFS(【データ】蓄積用!A$2:A$10000, R$5, 【データ】蓄積用!C$2:C$10000, $A178, 【データ】蓄積用!Q$2:Q$10000, 1, 【データ】蓄積用!AC$2:AC$10000, "&gt;=4.0")&gt;0, "〇", "×")))</f>
        <v/>
      </c>
      <c r="S178" t="str">
        <f>IF(OR($A178="", S$5=""), "", IF(COUNTIFS(【データ】蓄積用!A$2:A$10000, S$5, 【データ】蓄積用!C$2:C$10000, $A178, 【データ】蓄積用!D$2:D$10000, "&gt;=3000", 【データ】蓄積用!E$2:E$10000, "&gt;=1500")&gt;0, "〇", IF(COUNTIFS(【データ】蓄積用!A$2:A$10000, S$5, 【データ】蓄積用!C$2:C$10000, $A178, 【データ】蓄積用!Q$2:Q$10000, 1, 【データ】蓄積用!AC$2:AC$10000, "&gt;=4.0")&gt;0, "〇", "×")))</f>
        <v/>
      </c>
      <c r="T178" t="str">
        <f>IF(OR($A178="", T$5=""), "", IF(COUNTIFS(【データ】蓄積用!A$2:A$10000, T$5, 【データ】蓄積用!C$2:C$10000, $A178, 【データ】蓄積用!D$2:D$10000, "&gt;=3000", 【データ】蓄積用!E$2:E$10000, "&gt;=1500")&gt;0, "〇", IF(COUNTIFS(【データ】蓄積用!A$2:A$10000, T$5, 【データ】蓄積用!C$2:C$10000, $A178, 【データ】蓄積用!Q$2:Q$10000, 1, 【データ】蓄積用!AC$2:AC$10000, "&gt;=4.0")&gt;0, "〇", "×")))</f>
        <v/>
      </c>
      <c r="U178" t="str">
        <f>IF(OR($A178="", U$5=""), "", IF(COUNTIFS(【データ】蓄積用!A$2:A$10000, U$5, 【データ】蓄積用!C$2:C$10000, $A178, 【データ】蓄積用!D$2:D$10000, "&gt;=3000", 【データ】蓄積用!E$2:E$10000, "&gt;=1500")&gt;0, "〇", IF(COUNTIFS(【データ】蓄積用!A$2:A$10000, U$5, 【データ】蓄積用!C$2:C$10000, $A178, 【データ】蓄積用!Q$2:Q$10000, 1, 【データ】蓄積用!AC$2:AC$10000, "&gt;=4.0")&gt;0, "〇", "×")))</f>
        <v/>
      </c>
      <c r="V178" t="str">
        <f>IF(OR($A178="", V$5=""), "", IF(COUNTIFS(【データ】蓄積用!A$2:A$10000, V$5, 【データ】蓄積用!C$2:C$10000, $A178, 【データ】蓄積用!D$2:D$10000, "&gt;=3000", 【データ】蓄積用!E$2:E$10000, "&gt;=1500")&gt;0, "〇", IF(COUNTIFS(【データ】蓄積用!A$2:A$10000, V$5, 【データ】蓄積用!C$2:C$10000, $A178, 【データ】蓄積用!Q$2:Q$10000, 1, 【データ】蓄積用!AC$2:AC$10000, "&gt;=4.0")&gt;0, "〇", "×")))</f>
        <v/>
      </c>
      <c r="W178" t="str">
        <f>IF(OR($A178="", W$5=""), "", IF(COUNTIFS(【データ】蓄積用!A$2:A$10000, W$5, 【データ】蓄積用!C$2:C$10000, $A178, 【データ】蓄積用!D$2:D$10000, "&gt;=3000", 【データ】蓄積用!E$2:E$10000, "&gt;=1500")&gt;0, "〇", IF(COUNTIFS(【データ】蓄積用!A$2:A$10000, W$5, 【データ】蓄積用!C$2:C$10000, $A178, 【データ】蓄積用!Q$2:Q$10000, 1, 【データ】蓄積用!AC$2:AC$10000, "&gt;=4.0")&gt;0, "〇", "×")))</f>
        <v/>
      </c>
      <c r="X178" t="str">
        <f>IF(OR($A178="", X$5=""), "", IF(COUNTIFS(【データ】蓄積用!A$2:A$10000, X$5, 【データ】蓄積用!C$2:C$10000, $A178, 【データ】蓄積用!D$2:D$10000, "&gt;=3000", 【データ】蓄積用!E$2:E$10000, "&gt;=1500")&gt;0, "〇", IF(COUNTIFS(【データ】蓄積用!A$2:A$10000, X$5, 【データ】蓄積用!C$2:C$10000, $A178, 【データ】蓄積用!Q$2:Q$10000, 1, 【データ】蓄積用!AC$2:AC$10000, "&gt;=4.0")&gt;0, "〇", "×")))</f>
        <v/>
      </c>
      <c r="Y178" t="str">
        <f>IF(OR($A178="", Y$5=""), "", IF(COUNTIFS(【データ】蓄積用!A$2:A$10000, Y$5, 【データ】蓄積用!C$2:C$10000, $A178, 【データ】蓄積用!D$2:D$10000, "&gt;=3000", 【データ】蓄積用!E$2:E$10000, "&gt;=1500")&gt;0, "〇", IF(COUNTIFS(【データ】蓄積用!A$2:A$10000, Y$5, 【データ】蓄積用!C$2:C$10000, $A178, 【データ】蓄積用!Q$2:Q$10000, 1, 【データ】蓄積用!AC$2:AC$10000, "&gt;=4.0")&gt;0, "〇", "×")))</f>
        <v/>
      </c>
      <c r="Z178" t="str">
        <f>IF(OR($A178="", Z$5=""), "", IF(COUNTIFS(【データ】蓄積用!A$2:A$10000, Z$5, 【データ】蓄積用!C$2:C$10000, $A178, 【データ】蓄積用!D$2:D$10000, "&gt;=3000", 【データ】蓄積用!E$2:E$10000, "&gt;=1500")&gt;0, "〇", IF(COUNTIFS(【データ】蓄積用!A$2:A$10000, Z$5, 【データ】蓄積用!C$2:C$10000, $A178, 【データ】蓄積用!Q$2:Q$10000, 1, 【データ】蓄積用!AC$2:AC$10000, "&gt;=4.0")&gt;0, "〇", "×")))</f>
        <v/>
      </c>
      <c r="AA178" t="str">
        <f>IF(OR($A178="", AA$5=""), "", IF(COUNTIFS(【データ】蓄積用!A$2:A$10000, AA$5, 【データ】蓄積用!C$2:C$10000, $A178, 【データ】蓄積用!D$2:D$10000, "&gt;=3000", 【データ】蓄積用!E$2:E$10000, "&gt;=1500")&gt;0, "〇", IF(COUNTIFS(【データ】蓄積用!A$2:A$10000, AA$5, 【データ】蓄積用!C$2:C$10000, $A178, 【データ】蓄積用!Q$2:Q$10000, 1, 【データ】蓄積用!AC$2:AC$10000, "&gt;=4.0")&gt;0, "〇", "×")))</f>
        <v/>
      </c>
      <c r="AB178" t="str">
        <f>IF(OR($A178="", AB$5=""), "", IF(COUNTIFS(【データ】蓄積用!A$2:A$10000, AB$5, 【データ】蓄積用!C$2:C$10000, $A178, 【データ】蓄積用!D$2:D$10000, "&gt;=3000", 【データ】蓄積用!E$2:E$10000, "&gt;=1500")&gt;0, "〇", IF(COUNTIFS(【データ】蓄積用!A$2:A$10000, AB$5, 【データ】蓄積用!C$2:C$10000, $A178, 【データ】蓄積用!Q$2:Q$10000, 1, 【データ】蓄積用!AC$2:AC$10000, "&gt;=4.0")&gt;0, "〇", "×")))</f>
        <v/>
      </c>
      <c r="AC178" t="str">
        <f>IF(OR($A178="", AC$5=""), "", IF(COUNTIFS(【データ】蓄積用!A$2:A$10000, AC$5, 【データ】蓄積用!C$2:C$10000, $A178, 【データ】蓄積用!D$2:D$10000, "&gt;=3000", 【データ】蓄積用!E$2:E$10000, "&gt;=1500")&gt;0, "〇", IF(COUNTIFS(【データ】蓄積用!A$2:A$10000, AC$5, 【データ】蓄積用!C$2:C$10000, $A178, 【データ】蓄積用!Q$2:Q$10000, 1, 【データ】蓄積用!AC$2:AC$10000, "&gt;=4.0")&gt;0, "〇", "×")))</f>
        <v/>
      </c>
      <c r="AD178" t="str">
        <f>IF(OR($A178="", AD$5=""), "", IF(COUNTIFS(【データ】蓄積用!A$2:A$10000, AD$5, 【データ】蓄積用!C$2:C$10000, $A178, 【データ】蓄積用!D$2:D$10000, "&gt;=3000", 【データ】蓄積用!E$2:E$10000, "&gt;=1500")&gt;0, "〇", IF(COUNTIFS(【データ】蓄積用!A$2:A$10000, AD$5, 【データ】蓄積用!C$2:C$10000, $A178, 【データ】蓄積用!Q$2:Q$10000, 1, 【データ】蓄積用!AC$2:AC$10000, "&gt;=4.0")&gt;0, "〇", "×")))</f>
        <v/>
      </c>
      <c r="AE178" t="str">
        <f>IF(OR($A178="", AE$5=""), "", IF(COUNTIFS(【データ】蓄積用!A$2:A$10000, AE$5, 【データ】蓄積用!C$2:C$10000, $A178, 【データ】蓄積用!D$2:D$10000, "&gt;=3000", 【データ】蓄積用!E$2:E$10000, "&gt;=1500")&gt;0, "〇", IF(COUNTIFS(【データ】蓄積用!A$2:A$10000, AE$5, 【データ】蓄積用!C$2:C$10000, $A178, 【データ】蓄積用!Q$2:Q$10000, 1, 【データ】蓄積用!AC$2:AC$10000, "&gt;=4.0")&gt;0, "〇", "×")))</f>
        <v/>
      </c>
      <c r="AF178" t="str">
        <f>IF(OR($A178="", AF$5=""), "", IF(COUNTIFS(【データ】蓄積用!A$2:A$10000, AF$5, 【データ】蓄積用!C$2:C$10000, $A178, 【データ】蓄積用!D$2:D$10000, "&gt;=3000", 【データ】蓄積用!E$2:E$10000, "&gt;=1500")&gt;0, "〇", IF(COUNTIFS(【データ】蓄積用!A$2:A$10000, AF$5, 【データ】蓄積用!C$2:C$10000, $A178, 【データ】蓄積用!Q$2:Q$10000, 1, 【データ】蓄積用!AC$2:AC$10000, "&gt;=4.0")&gt;0, "〇", "×")))</f>
        <v/>
      </c>
      <c r="AG178" t="str">
        <f>IF(OR($A178="", AG$5=""), "", IF(COUNTIFS(【データ】蓄積用!A$2:A$10000, AG$5, 【データ】蓄積用!C$2:C$10000, $A178, 【データ】蓄積用!D$2:D$10000, "&gt;=3000", 【データ】蓄積用!E$2:E$10000, "&gt;=1500")&gt;0, "〇", IF(COUNTIFS(【データ】蓄積用!A$2:A$10000, AG$5, 【データ】蓄積用!C$2:C$10000, $A178, 【データ】蓄積用!Q$2:Q$10000, 1, 【データ】蓄積用!AC$2:AC$10000, "&gt;=4.0")&gt;0, "〇", "×")))</f>
        <v/>
      </c>
      <c r="AH178" t="str">
        <f>IF(OR($A178="", AH$5=""), "", IF(COUNTIFS(【データ】蓄積用!A$2:A$10000, AH$5, 【データ】蓄積用!C$2:C$10000, $A178, 【データ】蓄積用!D$2:D$10000, "&gt;=3000", 【データ】蓄積用!E$2:E$10000, "&gt;=1500")&gt;0, "〇", IF(COUNTIFS(【データ】蓄積用!A$2:A$10000, AH$5, 【データ】蓄積用!C$2:C$10000, $A178, 【データ】蓄積用!Q$2:Q$10000, 1, 【データ】蓄積用!AC$2:AC$10000, "&gt;=4.0")&gt;0, "〇", "×")))</f>
        <v/>
      </c>
      <c r="AI178" t="str">
        <f>IF(OR($A178="", AI$5=""), "", IF(COUNTIFS(【データ】蓄積用!A$2:A$10000, AI$5, 【データ】蓄積用!C$2:C$10000, $A178, 【データ】蓄積用!D$2:D$10000, "&gt;=3000", 【データ】蓄積用!E$2:E$10000, "&gt;=1500")&gt;0, "〇", IF(COUNTIFS(【データ】蓄積用!A$2:A$10000, AI$5, 【データ】蓄積用!C$2:C$10000, $A178, 【データ】蓄積用!Q$2:Q$10000, 1, 【データ】蓄積用!AC$2:AC$10000, "&gt;=4.0")&gt;0, "〇", "×")))</f>
        <v/>
      </c>
      <c r="AJ178" t="str">
        <f>IF(OR($A178="", AJ$5=""), "", IF(COUNTIFS(【データ】蓄積用!A$2:A$10000, AJ$5, 【データ】蓄積用!C$2:C$10000, $A178, 【データ】蓄積用!D$2:D$10000, "&gt;=3000", 【データ】蓄積用!E$2:E$10000, "&gt;=1500")&gt;0, "〇", IF(COUNTIFS(【データ】蓄積用!A$2:A$10000, AJ$5, 【データ】蓄積用!C$2:C$10000, $A178, 【データ】蓄積用!Q$2:Q$10000, 1, 【データ】蓄積用!AC$2:AC$10000, "&gt;=4.0")&gt;0, "〇", "×")))</f>
        <v/>
      </c>
      <c r="AK178" t="str">
        <f>IF(OR($A178="", AK$5=""), "", IF(COUNTIFS(【データ】蓄積用!A$2:A$10000, AK$5, 【データ】蓄積用!C$2:C$10000, $A178, 【データ】蓄積用!D$2:D$10000, "&gt;=3000", 【データ】蓄積用!E$2:E$10000, "&gt;=1500")&gt;0, "〇", IF(COUNTIFS(【データ】蓄積用!A$2:A$10000, AK$5, 【データ】蓄積用!C$2:C$10000, $A178, 【データ】蓄積用!Q$2:Q$10000, 1, 【データ】蓄積用!AC$2:AC$10000, "&gt;=4.0")&gt;0, "〇", "×")))</f>
        <v/>
      </c>
      <c r="AL178" t="str">
        <f>IF(OR($A178="", AL$5=""), "", IF(COUNTIFS(【データ】蓄積用!A$2:A$10000, AL$5, 【データ】蓄積用!C$2:C$10000, $A178, 【データ】蓄積用!D$2:D$10000, "&gt;=3000", 【データ】蓄積用!E$2:E$10000, "&gt;=1500")&gt;0, "〇", IF(COUNTIFS(【データ】蓄積用!A$2:A$10000, AL$5, 【データ】蓄積用!C$2:C$10000, $A178, 【データ】蓄積用!Q$2:Q$10000, 1, 【データ】蓄積用!AC$2:AC$10000, "&gt;=4.0")&gt;0, "〇", "×")))</f>
        <v/>
      </c>
      <c r="AM178" t="str">
        <f>IF(OR($A178="", AM$5=""), "", IF(COUNTIFS(【データ】蓄積用!A$2:A$10000, AM$5, 【データ】蓄積用!C$2:C$10000, $A178, 【データ】蓄積用!D$2:D$10000, "&gt;=3000", 【データ】蓄積用!E$2:E$10000, "&gt;=1500")&gt;0, "〇", IF(COUNTIFS(【データ】蓄積用!A$2:A$10000, AM$5, 【データ】蓄積用!C$2:C$10000, $A178, 【データ】蓄積用!Q$2:Q$10000, 1, 【データ】蓄積用!AC$2:AC$10000, "&gt;=4.0")&gt;0, "〇", "×")))</f>
        <v/>
      </c>
      <c r="AN178" t="str">
        <f>IF(OR($A178="", AN$5=""), "", IF(COUNTIFS(【データ】蓄積用!A$2:A$10000, AN$5, 【データ】蓄積用!C$2:C$10000, $A178, 【データ】蓄積用!D$2:D$10000, "&gt;=3000", 【データ】蓄積用!E$2:E$10000, "&gt;=1500")&gt;0, "〇", IF(COUNTIFS(【データ】蓄積用!A$2:A$10000, AN$5, 【データ】蓄積用!C$2:C$10000, $A178, 【データ】蓄積用!Q$2:Q$10000, 1, 【データ】蓄積用!AC$2:AC$10000, "&gt;=4.0")&gt;0, "〇", "×")))</f>
        <v/>
      </c>
      <c r="AO178" t="str">
        <f>IF(OR($A178="", AO$5=""), "", IF(COUNTIFS(【データ】蓄積用!A$2:A$10000, AO$5, 【データ】蓄積用!C$2:C$10000, $A178, 【データ】蓄積用!D$2:D$10000, "&gt;=3000", 【データ】蓄積用!E$2:E$10000, "&gt;=1500")&gt;0, "〇", IF(COUNTIFS(【データ】蓄積用!A$2:A$10000, AO$5, 【データ】蓄積用!C$2:C$10000, $A178, 【データ】蓄積用!Q$2:Q$10000, 1, 【データ】蓄積用!AC$2:AC$10000, "&gt;=4.0")&gt;0, "〇", "×")))</f>
        <v/>
      </c>
      <c r="AP178" t="str">
        <f>IF(OR($A178="", AP$5=""), "", IF(COUNTIFS(【データ】蓄積用!A$2:A$10000, AP$5, 【データ】蓄積用!C$2:C$10000, $A178, 【データ】蓄積用!D$2:D$10000, "&gt;=3000", 【データ】蓄積用!E$2:E$10000, "&gt;=1500")&gt;0, "〇", IF(COUNTIFS(【データ】蓄積用!A$2:A$10000, AP$5, 【データ】蓄積用!C$2:C$10000, $A178, 【データ】蓄積用!Q$2:Q$10000, 1, 【データ】蓄積用!AC$2:AC$10000, "&gt;=4.0")&gt;0, "〇", "×")))</f>
        <v/>
      </c>
      <c r="AQ178" t="str">
        <f>IF(OR($A178="", AQ$5=""), "", IF(COUNTIFS(【データ】蓄積用!A$2:A$10000, AQ$5, 【データ】蓄積用!C$2:C$10000, $A178, 【データ】蓄積用!D$2:D$10000, "&gt;=3000", 【データ】蓄積用!E$2:E$10000, "&gt;=1500")&gt;0, "〇", IF(COUNTIFS(【データ】蓄積用!A$2:A$10000, AQ$5, 【データ】蓄積用!C$2:C$10000, $A178, 【データ】蓄積用!Q$2:Q$10000, 1, 【データ】蓄積用!AC$2:AC$10000, "&gt;=4.0")&gt;0, "〇", "×")))</f>
        <v/>
      </c>
      <c r="AR178" t="str">
        <f>IF(OR($A178="", AR$5=""), "", IF(COUNTIFS(【データ】蓄積用!A$2:A$10000, AR$5, 【データ】蓄積用!C$2:C$10000, $A178, 【データ】蓄積用!D$2:D$10000, "&gt;=3000", 【データ】蓄積用!E$2:E$10000, "&gt;=1500")&gt;0, "〇", IF(COUNTIFS(【データ】蓄積用!A$2:A$10000, AR$5, 【データ】蓄積用!C$2:C$10000, $A178, 【データ】蓄積用!Q$2:Q$10000, 1, 【データ】蓄積用!AC$2:AC$10000, "&gt;=4.0")&gt;0, "〇", "×")))</f>
        <v/>
      </c>
      <c r="AS178" t="str">
        <f>IF(OR($A178="", AS$5=""), "", IF(COUNTIFS(【データ】蓄積用!A$2:A$10000, AS$5, 【データ】蓄積用!C$2:C$10000, $A178, 【データ】蓄積用!D$2:D$10000, "&gt;=3000", 【データ】蓄積用!E$2:E$10000, "&gt;=1500")&gt;0, "〇", IF(COUNTIFS(【データ】蓄積用!A$2:A$10000, AS$5, 【データ】蓄積用!C$2:C$10000, $A178, 【データ】蓄積用!Q$2:Q$10000, 1, 【データ】蓄積用!AC$2:AC$10000, "&gt;=4.0")&gt;0, "〇", "×")))</f>
        <v/>
      </c>
      <c r="AT178" t="str">
        <f>IF(OR($A178="", AT$5=""), "", IF(COUNTIFS(【データ】蓄積用!A$2:A$10000, AT$5, 【データ】蓄積用!C$2:C$10000, $A178, 【データ】蓄積用!D$2:D$10000, "&gt;=3000", 【データ】蓄積用!E$2:E$10000, "&gt;=1500")&gt;0, "〇", IF(COUNTIFS(【データ】蓄積用!A$2:A$10000, AT$5, 【データ】蓄積用!C$2:C$10000, $A178, 【データ】蓄積用!Q$2:Q$10000, 1, 【データ】蓄積用!AC$2:AC$10000, "&gt;=4.0")&gt;0, "〇", "×")))</f>
        <v/>
      </c>
      <c r="AU178" t="str">
        <f>IF(OR($A178="", AU$5=""), "", IF(COUNTIFS(【データ】蓄積用!A$2:A$10000, AU$5, 【データ】蓄積用!C$2:C$10000, $A178, 【データ】蓄積用!D$2:D$10000, "&gt;=3000", 【データ】蓄積用!E$2:E$10000, "&gt;=1500")&gt;0, "〇", IF(COUNTIFS(【データ】蓄積用!A$2:A$10000, AU$5, 【データ】蓄積用!C$2:C$10000, $A178, 【データ】蓄積用!Q$2:Q$10000, 1, 【データ】蓄積用!AC$2:AC$10000, "&gt;=4.0")&gt;0, "〇", "×")))</f>
        <v/>
      </c>
      <c r="AV178" t="str">
        <f>IF(OR($A178="", AV$5=""), "", IF(COUNTIFS(【データ】蓄積用!A$2:A$10000, AV$5, 【データ】蓄積用!C$2:C$10000, $A178, 【データ】蓄積用!D$2:D$10000, "&gt;=3000", 【データ】蓄積用!E$2:E$10000, "&gt;=1500")&gt;0, "〇", IF(COUNTIFS(【データ】蓄積用!A$2:A$10000, AV$5, 【データ】蓄積用!C$2:C$10000, $A178, 【データ】蓄積用!Q$2:Q$10000, 1, 【データ】蓄積用!AC$2:AC$10000, "&gt;=4.0")&gt;0, "〇", "×")))</f>
        <v/>
      </c>
      <c r="AW178" t="str">
        <f>IF(OR($A178="", AW$5=""), "", IF(COUNTIFS(【データ】蓄積用!A$2:A$10000, AW$5, 【データ】蓄積用!C$2:C$10000, $A178, 【データ】蓄積用!D$2:D$10000, "&gt;=3000", 【データ】蓄積用!E$2:E$10000, "&gt;=1500")&gt;0, "〇", IF(COUNTIFS(【データ】蓄積用!A$2:A$10000, AW$5, 【データ】蓄積用!C$2:C$10000, $A178, 【データ】蓄積用!Q$2:Q$10000, 1, 【データ】蓄積用!AC$2:AC$10000, "&gt;=4.0")&gt;0, "〇", "×")))</f>
        <v/>
      </c>
      <c r="AX178" t="str">
        <f>IF(OR($A178="", AX$5=""), "", IF(COUNTIFS(【データ】蓄積用!A$2:A$10000, AX$5, 【データ】蓄積用!C$2:C$10000, $A178, 【データ】蓄積用!D$2:D$10000, "&gt;=3000", 【データ】蓄積用!E$2:E$10000, "&gt;=1500")&gt;0, "〇", IF(COUNTIFS(【データ】蓄積用!A$2:A$10000, AX$5, 【データ】蓄積用!C$2:C$10000, $A178, 【データ】蓄積用!Q$2:Q$10000, 1, 【データ】蓄積用!AC$2:AC$10000, "&gt;=4.0")&gt;0, "〇", "×")))</f>
        <v/>
      </c>
      <c r="AY178" t="str">
        <f>IF(OR($A178="", AY$5=""), "", IF(COUNTIFS(【データ】蓄積用!A$2:A$10000, AY$5, 【データ】蓄積用!C$2:C$10000, $A178, 【データ】蓄積用!D$2:D$10000, "&gt;=3000", 【データ】蓄積用!E$2:E$10000, "&gt;=1500")&gt;0, "〇", IF(COUNTIFS(【データ】蓄積用!A$2:A$10000, AY$5, 【データ】蓄積用!C$2:C$10000, $A178, 【データ】蓄積用!Q$2:Q$10000, 1, 【データ】蓄積用!AC$2:AC$10000, "&gt;=4.0")&gt;0, "〇", "×")))</f>
        <v/>
      </c>
    </row>
    <row r="179" spans="2:51">
      <c r="B179" t="str">
        <f>IF(OR($A179="", B$5=""), "", IF(COUNTIFS(【データ】蓄積用!A$2:A$10000, B$5, 【データ】蓄積用!C$2:C$10000, $A179, 【データ】蓄積用!D$2:D$10000, "&gt;=3000", 【データ】蓄積用!E$2:E$10000, "&gt;=1500")&gt;0, "〇", IF(COUNTIFS(【データ】蓄積用!A$2:A$10000, B$5, 【データ】蓄積用!C$2:C$10000, $A179, 【データ】蓄積用!Q$2:Q$10000, 1, 【データ】蓄積用!AC$2:AC$10000, "&gt;=4.0")&gt;0, "〇", "×")))</f>
        <v/>
      </c>
      <c r="C179" t="str">
        <f>IF(OR($A179="", C$5=""), "", IF(COUNTIFS(【データ】蓄積用!A$2:A$10000, C$5, 【データ】蓄積用!C$2:C$10000, $A179, 【データ】蓄積用!D$2:D$10000, "&gt;=3000", 【データ】蓄積用!E$2:E$10000, "&gt;=1500")&gt;0, "〇", IF(COUNTIFS(【データ】蓄積用!A$2:A$10000, C$5, 【データ】蓄積用!C$2:C$10000, $A179, 【データ】蓄積用!Q$2:Q$10000, 1, 【データ】蓄積用!AC$2:AC$10000, "&gt;=4.0")&gt;0, "〇", "×")))</f>
        <v/>
      </c>
      <c r="D179" t="str">
        <f>IF(OR($A179="", D$5=""), "", IF(COUNTIFS(【データ】蓄積用!A$2:A$10000, D$5, 【データ】蓄積用!C$2:C$10000, $A179, 【データ】蓄積用!D$2:D$10000, "&gt;=3000", 【データ】蓄積用!E$2:E$10000, "&gt;=1500")&gt;0, "〇", IF(COUNTIFS(【データ】蓄積用!A$2:A$10000, D$5, 【データ】蓄積用!C$2:C$10000, $A179, 【データ】蓄積用!Q$2:Q$10000, 1, 【データ】蓄積用!AC$2:AC$10000, "&gt;=4.0")&gt;0, "〇", "×")))</f>
        <v/>
      </c>
      <c r="E179" t="str">
        <f>IF(OR($A179="", E$5=""), "", IF(COUNTIFS(【データ】蓄積用!A$2:A$10000, E$5, 【データ】蓄積用!C$2:C$10000, $A179, 【データ】蓄積用!D$2:D$10000, "&gt;=3000", 【データ】蓄積用!E$2:E$10000, "&gt;=1500")&gt;0, "〇", IF(COUNTIFS(【データ】蓄積用!A$2:A$10000, E$5, 【データ】蓄積用!C$2:C$10000, $A179, 【データ】蓄積用!Q$2:Q$10000, 1, 【データ】蓄積用!AC$2:AC$10000, "&gt;=4.0")&gt;0, "〇", "×")))</f>
        <v/>
      </c>
      <c r="F179" t="str">
        <f>IF(OR($A179="", F$5=""), "", IF(COUNTIFS(【データ】蓄積用!A$2:A$10000, F$5, 【データ】蓄積用!C$2:C$10000, $A179, 【データ】蓄積用!D$2:D$10000, "&gt;=3000", 【データ】蓄積用!E$2:E$10000, "&gt;=1500")&gt;0, "〇", IF(COUNTIFS(【データ】蓄積用!A$2:A$10000, F$5, 【データ】蓄積用!C$2:C$10000, $A179, 【データ】蓄積用!Q$2:Q$10000, 1, 【データ】蓄積用!AC$2:AC$10000, "&gt;=4.0")&gt;0, "〇", "×")))</f>
        <v/>
      </c>
      <c r="G179" t="str">
        <f>IF(OR($A179="", G$5=""), "", IF(COUNTIFS(【データ】蓄積用!A$2:A$10000, G$5, 【データ】蓄積用!C$2:C$10000, $A179, 【データ】蓄積用!D$2:D$10000, "&gt;=3000", 【データ】蓄積用!E$2:E$10000, "&gt;=1500")&gt;0, "〇", IF(COUNTIFS(【データ】蓄積用!A$2:A$10000, G$5, 【データ】蓄積用!C$2:C$10000, $A179, 【データ】蓄積用!Q$2:Q$10000, 1, 【データ】蓄積用!AC$2:AC$10000, "&gt;=4.0")&gt;0, "〇", "×")))</f>
        <v/>
      </c>
      <c r="H179" t="str">
        <f>IF(OR($A179="", H$5=""), "", IF(COUNTIFS(【データ】蓄積用!A$2:A$10000, H$5, 【データ】蓄積用!C$2:C$10000, $A179, 【データ】蓄積用!D$2:D$10000, "&gt;=3000", 【データ】蓄積用!E$2:E$10000, "&gt;=1500")&gt;0, "〇", IF(COUNTIFS(【データ】蓄積用!A$2:A$10000, H$5, 【データ】蓄積用!C$2:C$10000, $A179, 【データ】蓄積用!Q$2:Q$10000, 1, 【データ】蓄積用!AC$2:AC$10000, "&gt;=4.0")&gt;0, "〇", "×")))</f>
        <v/>
      </c>
      <c r="I179" t="str">
        <f>IF(OR($A179="", I$5=""), "", IF(COUNTIFS(【データ】蓄積用!A$2:A$10000, I$5, 【データ】蓄積用!C$2:C$10000, $A179, 【データ】蓄積用!D$2:D$10000, "&gt;=3000", 【データ】蓄積用!E$2:E$10000, "&gt;=1500")&gt;0, "〇", IF(COUNTIFS(【データ】蓄積用!A$2:A$10000, I$5, 【データ】蓄積用!C$2:C$10000, $A179, 【データ】蓄積用!Q$2:Q$10000, 1, 【データ】蓄積用!AC$2:AC$10000, "&gt;=4.0")&gt;0, "〇", "×")))</f>
        <v/>
      </c>
      <c r="J179" t="str">
        <f>IF(OR($A179="", J$5=""), "", IF(COUNTIFS(【データ】蓄積用!A$2:A$10000, J$5, 【データ】蓄積用!C$2:C$10000, $A179, 【データ】蓄積用!D$2:D$10000, "&gt;=3000", 【データ】蓄積用!E$2:E$10000, "&gt;=1500")&gt;0, "〇", IF(COUNTIFS(【データ】蓄積用!A$2:A$10000, J$5, 【データ】蓄積用!C$2:C$10000, $A179, 【データ】蓄積用!Q$2:Q$10000, 1, 【データ】蓄積用!AC$2:AC$10000, "&gt;=4.0")&gt;0, "〇", "×")))</f>
        <v/>
      </c>
      <c r="K179" t="str">
        <f>IF(OR($A179="", K$5=""), "", IF(COUNTIFS(【データ】蓄積用!A$2:A$10000, K$5, 【データ】蓄積用!C$2:C$10000, $A179, 【データ】蓄積用!D$2:D$10000, "&gt;=3000", 【データ】蓄積用!E$2:E$10000, "&gt;=1500")&gt;0, "〇", IF(COUNTIFS(【データ】蓄積用!A$2:A$10000, K$5, 【データ】蓄積用!C$2:C$10000, $A179, 【データ】蓄積用!Q$2:Q$10000, 1, 【データ】蓄積用!AC$2:AC$10000, "&gt;=4.0")&gt;0, "〇", "×")))</f>
        <v/>
      </c>
      <c r="L179" t="str">
        <f>IF(OR($A179="", L$5=""), "", IF(COUNTIFS(【データ】蓄積用!A$2:A$10000, L$5, 【データ】蓄積用!C$2:C$10000, $A179, 【データ】蓄積用!D$2:D$10000, "&gt;=3000", 【データ】蓄積用!E$2:E$10000, "&gt;=1500")&gt;0, "〇", IF(COUNTIFS(【データ】蓄積用!A$2:A$10000, L$5, 【データ】蓄積用!C$2:C$10000, $A179, 【データ】蓄積用!Q$2:Q$10000, 1, 【データ】蓄積用!AC$2:AC$10000, "&gt;=4.0")&gt;0, "〇", "×")))</f>
        <v/>
      </c>
      <c r="M179" t="str">
        <f>IF(OR($A179="", M$5=""), "", IF(COUNTIFS(【データ】蓄積用!A$2:A$10000, M$5, 【データ】蓄積用!C$2:C$10000, $A179, 【データ】蓄積用!D$2:D$10000, "&gt;=3000", 【データ】蓄積用!E$2:E$10000, "&gt;=1500")&gt;0, "〇", IF(COUNTIFS(【データ】蓄積用!A$2:A$10000, M$5, 【データ】蓄積用!C$2:C$10000, $A179, 【データ】蓄積用!Q$2:Q$10000, 1, 【データ】蓄積用!AC$2:AC$10000, "&gt;=4.0")&gt;0, "〇", "×")))</f>
        <v/>
      </c>
      <c r="N179" t="str">
        <f>IF(OR($A179="", N$5=""), "", IF(COUNTIFS(【データ】蓄積用!A$2:A$10000, N$5, 【データ】蓄積用!C$2:C$10000, $A179, 【データ】蓄積用!D$2:D$10000, "&gt;=3000", 【データ】蓄積用!E$2:E$10000, "&gt;=1500")&gt;0, "〇", IF(COUNTIFS(【データ】蓄積用!A$2:A$10000, N$5, 【データ】蓄積用!C$2:C$10000, $A179, 【データ】蓄積用!Q$2:Q$10000, 1, 【データ】蓄積用!AC$2:AC$10000, "&gt;=4.0")&gt;0, "〇", "×")))</f>
        <v/>
      </c>
      <c r="O179" t="str">
        <f>IF(OR($A179="", O$5=""), "", IF(COUNTIFS(【データ】蓄積用!A$2:A$10000, O$5, 【データ】蓄積用!C$2:C$10000, $A179, 【データ】蓄積用!D$2:D$10000, "&gt;=3000", 【データ】蓄積用!E$2:E$10000, "&gt;=1500")&gt;0, "〇", IF(COUNTIFS(【データ】蓄積用!A$2:A$10000, O$5, 【データ】蓄積用!C$2:C$10000, $A179, 【データ】蓄積用!Q$2:Q$10000, 1, 【データ】蓄積用!AC$2:AC$10000, "&gt;=4.0")&gt;0, "〇", "×")))</f>
        <v/>
      </c>
      <c r="P179" t="str">
        <f>IF(OR($A179="", P$5=""), "", IF(COUNTIFS(【データ】蓄積用!A$2:A$10000, P$5, 【データ】蓄積用!C$2:C$10000, $A179, 【データ】蓄積用!D$2:D$10000, "&gt;=3000", 【データ】蓄積用!E$2:E$10000, "&gt;=1500")&gt;0, "〇", IF(COUNTIFS(【データ】蓄積用!A$2:A$10000, P$5, 【データ】蓄積用!C$2:C$10000, $A179, 【データ】蓄積用!Q$2:Q$10000, 1, 【データ】蓄積用!AC$2:AC$10000, "&gt;=4.0")&gt;0, "〇", "×")))</f>
        <v/>
      </c>
      <c r="Q179" t="str">
        <f>IF(OR($A179="", Q$5=""), "", IF(COUNTIFS(【データ】蓄積用!A$2:A$10000, Q$5, 【データ】蓄積用!C$2:C$10000, $A179, 【データ】蓄積用!D$2:D$10000, "&gt;=3000", 【データ】蓄積用!E$2:E$10000, "&gt;=1500")&gt;0, "〇", IF(COUNTIFS(【データ】蓄積用!A$2:A$10000, Q$5, 【データ】蓄積用!C$2:C$10000, $A179, 【データ】蓄積用!Q$2:Q$10000, 1, 【データ】蓄積用!AC$2:AC$10000, "&gt;=4.0")&gt;0, "〇", "×")))</f>
        <v/>
      </c>
      <c r="R179" t="str">
        <f>IF(OR($A179="", R$5=""), "", IF(COUNTIFS(【データ】蓄積用!A$2:A$10000, R$5, 【データ】蓄積用!C$2:C$10000, $A179, 【データ】蓄積用!D$2:D$10000, "&gt;=3000", 【データ】蓄積用!E$2:E$10000, "&gt;=1500")&gt;0, "〇", IF(COUNTIFS(【データ】蓄積用!A$2:A$10000, R$5, 【データ】蓄積用!C$2:C$10000, $A179, 【データ】蓄積用!Q$2:Q$10000, 1, 【データ】蓄積用!AC$2:AC$10000, "&gt;=4.0")&gt;0, "〇", "×")))</f>
        <v/>
      </c>
      <c r="S179" t="str">
        <f>IF(OR($A179="", S$5=""), "", IF(COUNTIFS(【データ】蓄積用!A$2:A$10000, S$5, 【データ】蓄積用!C$2:C$10000, $A179, 【データ】蓄積用!D$2:D$10000, "&gt;=3000", 【データ】蓄積用!E$2:E$10000, "&gt;=1500")&gt;0, "〇", IF(COUNTIFS(【データ】蓄積用!A$2:A$10000, S$5, 【データ】蓄積用!C$2:C$10000, $A179, 【データ】蓄積用!Q$2:Q$10000, 1, 【データ】蓄積用!AC$2:AC$10000, "&gt;=4.0")&gt;0, "〇", "×")))</f>
        <v/>
      </c>
      <c r="T179" t="str">
        <f>IF(OR($A179="", T$5=""), "", IF(COUNTIFS(【データ】蓄積用!A$2:A$10000, T$5, 【データ】蓄積用!C$2:C$10000, $A179, 【データ】蓄積用!D$2:D$10000, "&gt;=3000", 【データ】蓄積用!E$2:E$10000, "&gt;=1500")&gt;0, "〇", IF(COUNTIFS(【データ】蓄積用!A$2:A$10000, T$5, 【データ】蓄積用!C$2:C$10000, $A179, 【データ】蓄積用!Q$2:Q$10000, 1, 【データ】蓄積用!AC$2:AC$10000, "&gt;=4.0")&gt;0, "〇", "×")))</f>
        <v/>
      </c>
      <c r="U179" t="str">
        <f>IF(OR($A179="", U$5=""), "", IF(COUNTIFS(【データ】蓄積用!A$2:A$10000, U$5, 【データ】蓄積用!C$2:C$10000, $A179, 【データ】蓄積用!D$2:D$10000, "&gt;=3000", 【データ】蓄積用!E$2:E$10000, "&gt;=1500")&gt;0, "〇", IF(COUNTIFS(【データ】蓄積用!A$2:A$10000, U$5, 【データ】蓄積用!C$2:C$10000, $A179, 【データ】蓄積用!Q$2:Q$10000, 1, 【データ】蓄積用!AC$2:AC$10000, "&gt;=4.0")&gt;0, "〇", "×")))</f>
        <v/>
      </c>
      <c r="V179" t="str">
        <f>IF(OR($A179="", V$5=""), "", IF(COUNTIFS(【データ】蓄積用!A$2:A$10000, V$5, 【データ】蓄積用!C$2:C$10000, $A179, 【データ】蓄積用!D$2:D$10000, "&gt;=3000", 【データ】蓄積用!E$2:E$10000, "&gt;=1500")&gt;0, "〇", IF(COUNTIFS(【データ】蓄積用!A$2:A$10000, V$5, 【データ】蓄積用!C$2:C$10000, $A179, 【データ】蓄積用!Q$2:Q$10000, 1, 【データ】蓄積用!AC$2:AC$10000, "&gt;=4.0")&gt;0, "〇", "×")))</f>
        <v/>
      </c>
      <c r="W179" t="str">
        <f>IF(OR($A179="", W$5=""), "", IF(COUNTIFS(【データ】蓄積用!A$2:A$10000, W$5, 【データ】蓄積用!C$2:C$10000, $A179, 【データ】蓄積用!D$2:D$10000, "&gt;=3000", 【データ】蓄積用!E$2:E$10000, "&gt;=1500")&gt;0, "〇", IF(COUNTIFS(【データ】蓄積用!A$2:A$10000, W$5, 【データ】蓄積用!C$2:C$10000, $A179, 【データ】蓄積用!Q$2:Q$10000, 1, 【データ】蓄積用!AC$2:AC$10000, "&gt;=4.0")&gt;0, "〇", "×")))</f>
        <v/>
      </c>
      <c r="X179" t="str">
        <f>IF(OR($A179="", X$5=""), "", IF(COUNTIFS(【データ】蓄積用!A$2:A$10000, X$5, 【データ】蓄積用!C$2:C$10000, $A179, 【データ】蓄積用!D$2:D$10000, "&gt;=3000", 【データ】蓄積用!E$2:E$10000, "&gt;=1500")&gt;0, "〇", IF(COUNTIFS(【データ】蓄積用!A$2:A$10000, X$5, 【データ】蓄積用!C$2:C$10000, $A179, 【データ】蓄積用!Q$2:Q$10000, 1, 【データ】蓄積用!AC$2:AC$10000, "&gt;=4.0")&gt;0, "〇", "×")))</f>
        <v/>
      </c>
      <c r="Y179" t="str">
        <f>IF(OR($A179="", Y$5=""), "", IF(COUNTIFS(【データ】蓄積用!A$2:A$10000, Y$5, 【データ】蓄積用!C$2:C$10000, $A179, 【データ】蓄積用!D$2:D$10000, "&gt;=3000", 【データ】蓄積用!E$2:E$10000, "&gt;=1500")&gt;0, "〇", IF(COUNTIFS(【データ】蓄積用!A$2:A$10000, Y$5, 【データ】蓄積用!C$2:C$10000, $A179, 【データ】蓄積用!Q$2:Q$10000, 1, 【データ】蓄積用!AC$2:AC$10000, "&gt;=4.0")&gt;0, "〇", "×")))</f>
        <v/>
      </c>
      <c r="Z179" t="str">
        <f>IF(OR($A179="", Z$5=""), "", IF(COUNTIFS(【データ】蓄積用!A$2:A$10000, Z$5, 【データ】蓄積用!C$2:C$10000, $A179, 【データ】蓄積用!D$2:D$10000, "&gt;=3000", 【データ】蓄積用!E$2:E$10000, "&gt;=1500")&gt;0, "〇", IF(COUNTIFS(【データ】蓄積用!A$2:A$10000, Z$5, 【データ】蓄積用!C$2:C$10000, $A179, 【データ】蓄積用!Q$2:Q$10000, 1, 【データ】蓄積用!AC$2:AC$10000, "&gt;=4.0")&gt;0, "〇", "×")))</f>
        <v/>
      </c>
      <c r="AA179" t="str">
        <f>IF(OR($A179="", AA$5=""), "", IF(COUNTIFS(【データ】蓄積用!A$2:A$10000, AA$5, 【データ】蓄積用!C$2:C$10000, $A179, 【データ】蓄積用!D$2:D$10000, "&gt;=3000", 【データ】蓄積用!E$2:E$10000, "&gt;=1500")&gt;0, "〇", IF(COUNTIFS(【データ】蓄積用!A$2:A$10000, AA$5, 【データ】蓄積用!C$2:C$10000, $A179, 【データ】蓄積用!Q$2:Q$10000, 1, 【データ】蓄積用!AC$2:AC$10000, "&gt;=4.0")&gt;0, "〇", "×")))</f>
        <v/>
      </c>
      <c r="AB179" t="str">
        <f>IF(OR($A179="", AB$5=""), "", IF(COUNTIFS(【データ】蓄積用!A$2:A$10000, AB$5, 【データ】蓄積用!C$2:C$10000, $A179, 【データ】蓄積用!D$2:D$10000, "&gt;=3000", 【データ】蓄積用!E$2:E$10000, "&gt;=1500")&gt;0, "〇", IF(COUNTIFS(【データ】蓄積用!A$2:A$10000, AB$5, 【データ】蓄積用!C$2:C$10000, $A179, 【データ】蓄積用!Q$2:Q$10000, 1, 【データ】蓄積用!AC$2:AC$10000, "&gt;=4.0")&gt;0, "〇", "×")))</f>
        <v/>
      </c>
      <c r="AC179" t="str">
        <f>IF(OR($A179="", AC$5=""), "", IF(COUNTIFS(【データ】蓄積用!A$2:A$10000, AC$5, 【データ】蓄積用!C$2:C$10000, $A179, 【データ】蓄積用!D$2:D$10000, "&gt;=3000", 【データ】蓄積用!E$2:E$10000, "&gt;=1500")&gt;0, "〇", IF(COUNTIFS(【データ】蓄積用!A$2:A$10000, AC$5, 【データ】蓄積用!C$2:C$10000, $A179, 【データ】蓄積用!Q$2:Q$10000, 1, 【データ】蓄積用!AC$2:AC$10000, "&gt;=4.0")&gt;0, "〇", "×")))</f>
        <v/>
      </c>
      <c r="AD179" t="str">
        <f>IF(OR($A179="", AD$5=""), "", IF(COUNTIFS(【データ】蓄積用!A$2:A$10000, AD$5, 【データ】蓄積用!C$2:C$10000, $A179, 【データ】蓄積用!D$2:D$10000, "&gt;=3000", 【データ】蓄積用!E$2:E$10000, "&gt;=1500")&gt;0, "〇", IF(COUNTIFS(【データ】蓄積用!A$2:A$10000, AD$5, 【データ】蓄積用!C$2:C$10000, $A179, 【データ】蓄積用!Q$2:Q$10000, 1, 【データ】蓄積用!AC$2:AC$10000, "&gt;=4.0")&gt;0, "〇", "×")))</f>
        <v/>
      </c>
      <c r="AE179" t="str">
        <f>IF(OR($A179="", AE$5=""), "", IF(COUNTIFS(【データ】蓄積用!A$2:A$10000, AE$5, 【データ】蓄積用!C$2:C$10000, $A179, 【データ】蓄積用!D$2:D$10000, "&gt;=3000", 【データ】蓄積用!E$2:E$10000, "&gt;=1500")&gt;0, "〇", IF(COUNTIFS(【データ】蓄積用!A$2:A$10000, AE$5, 【データ】蓄積用!C$2:C$10000, $A179, 【データ】蓄積用!Q$2:Q$10000, 1, 【データ】蓄積用!AC$2:AC$10000, "&gt;=4.0")&gt;0, "〇", "×")))</f>
        <v/>
      </c>
      <c r="AF179" t="str">
        <f>IF(OR($A179="", AF$5=""), "", IF(COUNTIFS(【データ】蓄積用!A$2:A$10000, AF$5, 【データ】蓄積用!C$2:C$10000, $A179, 【データ】蓄積用!D$2:D$10000, "&gt;=3000", 【データ】蓄積用!E$2:E$10000, "&gt;=1500")&gt;0, "〇", IF(COUNTIFS(【データ】蓄積用!A$2:A$10000, AF$5, 【データ】蓄積用!C$2:C$10000, $A179, 【データ】蓄積用!Q$2:Q$10000, 1, 【データ】蓄積用!AC$2:AC$10000, "&gt;=4.0")&gt;0, "〇", "×")))</f>
        <v/>
      </c>
      <c r="AG179" t="str">
        <f>IF(OR($A179="", AG$5=""), "", IF(COUNTIFS(【データ】蓄積用!A$2:A$10000, AG$5, 【データ】蓄積用!C$2:C$10000, $A179, 【データ】蓄積用!D$2:D$10000, "&gt;=3000", 【データ】蓄積用!E$2:E$10000, "&gt;=1500")&gt;0, "〇", IF(COUNTIFS(【データ】蓄積用!A$2:A$10000, AG$5, 【データ】蓄積用!C$2:C$10000, $A179, 【データ】蓄積用!Q$2:Q$10000, 1, 【データ】蓄積用!AC$2:AC$10000, "&gt;=4.0")&gt;0, "〇", "×")))</f>
        <v/>
      </c>
      <c r="AH179" t="str">
        <f>IF(OR($A179="", AH$5=""), "", IF(COUNTIFS(【データ】蓄積用!A$2:A$10000, AH$5, 【データ】蓄積用!C$2:C$10000, $A179, 【データ】蓄積用!D$2:D$10000, "&gt;=3000", 【データ】蓄積用!E$2:E$10000, "&gt;=1500")&gt;0, "〇", IF(COUNTIFS(【データ】蓄積用!A$2:A$10000, AH$5, 【データ】蓄積用!C$2:C$10000, $A179, 【データ】蓄積用!Q$2:Q$10000, 1, 【データ】蓄積用!AC$2:AC$10000, "&gt;=4.0")&gt;0, "〇", "×")))</f>
        <v/>
      </c>
      <c r="AI179" t="str">
        <f>IF(OR($A179="", AI$5=""), "", IF(COUNTIFS(【データ】蓄積用!A$2:A$10000, AI$5, 【データ】蓄積用!C$2:C$10000, $A179, 【データ】蓄積用!D$2:D$10000, "&gt;=3000", 【データ】蓄積用!E$2:E$10000, "&gt;=1500")&gt;0, "〇", IF(COUNTIFS(【データ】蓄積用!A$2:A$10000, AI$5, 【データ】蓄積用!C$2:C$10000, $A179, 【データ】蓄積用!Q$2:Q$10000, 1, 【データ】蓄積用!AC$2:AC$10000, "&gt;=4.0")&gt;0, "〇", "×")))</f>
        <v/>
      </c>
      <c r="AJ179" t="str">
        <f>IF(OR($A179="", AJ$5=""), "", IF(COUNTIFS(【データ】蓄積用!A$2:A$10000, AJ$5, 【データ】蓄積用!C$2:C$10000, $A179, 【データ】蓄積用!D$2:D$10000, "&gt;=3000", 【データ】蓄積用!E$2:E$10000, "&gt;=1500")&gt;0, "〇", IF(COUNTIFS(【データ】蓄積用!A$2:A$10000, AJ$5, 【データ】蓄積用!C$2:C$10000, $A179, 【データ】蓄積用!Q$2:Q$10000, 1, 【データ】蓄積用!AC$2:AC$10000, "&gt;=4.0")&gt;0, "〇", "×")))</f>
        <v/>
      </c>
      <c r="AK179" t="str">
        <f>IF(OR($A179="", AK$5=""), "", IF(COUNTIFS(【データ】蓄積用!A$2:A$10000, AK$5, 【データ】蓄積用!C$2:C$10000, $A179, 【データ】蓄積用!D$2:D$10000, "&gt;=3000", 【データ】蓄積用!E$2:E$10000, "&gt;=1500")&gt;0, "〇", IF(COUNTIFS(【データ】蓄積用!A$2:A$10000, AK$5, 【データ】蓄積用!C$2:C$10000, $A179, 【データ】蓄積用!Q$2:Q$10000, 1, 【データ】蓄積用!AC$2:AC$10000, "&gt;=4.0")&gt;0, "〇", "×")))</f>
        <v/>
      </c>
      <c r="AL179" t="str">
        <f>IF(OR($A179="", AL$5=""), "", IF(COUNTIFS(【データ】蓄積用!A$2:A$10000, AL$5, 【データ】蓄積用!C$2:C$10000, $A179, 【データ】蓄積用!D$2:D$10000, "&gt;=3000", 【データ】蓄積用!E$2:E$10000, "&gt;=1500")&gt;0, "〇", IF(COUNTIFS(【データ】蓄積用!A$2:A$10000, AL$5, 【データ】蓄積用!C$2:C$10000, $A179, 【データ】蓄積用!Q$2:Q$10000, 1, 【データ】蓄積用!AC$2:AC$10000, "&gt;=4.0")&gt;0, "〇", "×")))</f>
        <v/>
      </c>
      <c r="AM179" t="str">
        <f>IF(OR($A179="", AM$5=""), "", IF(COUNTIFS(【データ】蓄積用!A$2:A$10000, AM$5, 【データ】蓄積用!C$2:C$10000, $A179, 【データ】蓄積用!D$2:D$10000, "&gt;=3000", 【データ】蓄積用!E$2:E$10000, "&gt;=1500")&gt;0, "〇", IF(COUNTIFS(【データ】蓄積用!A$2:A$10000, AM$5, 【データ】蓄積用!C$2:C$10000, $A179, 【データ】蓄積用!Q$2:Q$10000, 1, 【データ】蓄積用!AC$2:AC$10000, "&gt;=4.0")&gt;0, "〇", "×")))</f>
        <v/>
      </c>
      <c r="AN179" t="str">
        <f>IF(OR($A179="", AN$5=""), "", IF(COUNTIFS(【データ】蓄積用!A$2:A$10000, AN$5, 【データ】蓄積用!C$2:C$10000, $A179, 【データ】蓄積用!D$2:D$10000, "&gt;=3000", 【データ】蓄積用!E$2:E$10000, "&gt;=1500")&gt;0, "〇", IF(COUNTIFS(【データ】蓄積用!A$2:A$10000, AN$5, 【データ】蓄積用!C$2:C$10000, $A179, 【データ】蓄積用!Q$2:Q$10000, 1, 【データ】蓄積用!AC$2:AC$10000, "&gt;=4.0")&gt;0, "〇", "×")))</f>
        <v/>
      </c>
      <c r="AO179" t="str">
        <f>IF(OR($A179="", AO$5=""), "", IF(COUNTIFS(【データ】蓄積用!A$2:A$10000, AO$5, 【データ】蓄積用!C$2:C$10000, $A179, 【データ】蓄積用!D$2:D$10000, "&gt;=3000", 【データ】蓄積用!E$2:E$10000, "&gt;=1500")&gt;0, "〇", IF(COUNTIFS(【データ】蓄積用!A$2:A$10000, AO$5, 【データ】蓄積用!C$2:C$10000, $A179, 【データ】蓄積用!Q$2:Q$10000, 1, 【データ】蓄積用!AC$2:AC$10000, "&gt;=4.0")&gt;0, "〇", "×")))</f>
        <v/>
      </c>
      <c r="AP179" t="str">
        <f>IF(OR($A179="", AP$5=""), "", IF(COUNTIFS(【データ】蓄積用!A$2:A$10000, AP$5, 【データ】蓄積用!C$2:C$10000, $A179, 【データ】蓄積用!D$2:D$10000, "&gt;=3000", 【データ】蓄積用!E$2:E$10000, "&gt;=1500")&gt;0, "〇", IF(COUNTIFS(【データ】蓄積用!A$2:A$10000, AP$5, 【データ】蓄積用!C$2:C$10000, $A179, 【データ】蓄積用!Q$2:Q$10000, 1, 【データ】蓄積用!AC$2:AC$10000, "&gt;=4.0")&gt;0, "〇", "×")))</f>
        <v/>
      </c>
      <c r="AQ179" t="str">
        <f>IF(OR($A179="", AQ$5=""), "", IF(COUNTIFS(【データ】蓄積用!A$2:A$10000, AQ$5, 【データ】蓄積用!C$2:C$10000, $A179, 【データ】蓄積用!D$2:D$10000, "&gt;=3000", 【データ】蓄積用!E$2:E$10000, "&gt;=1500")&gt;0, "〇", IF(COUNTIFS(【データ】蓄積用!A$2:A$10000, AQ$5, 【データ】蓄積用!C$2:C$10000, $A179, 【データ】蓄積用!Q$2:Q$10000, 1, 【データ】蓄積用!AC$2:AC$10000, "&gt;=4.0")&gt;0, "〇", "×")))</f>
        <v/>
      </c>
      <c r="AR179" t="str">
        <f>IF(OR($A179="", AR$5=""), "", IF(COUNTIFS(【データ】蓄積用!A$2:A$10000, AR$5, 【データ】蓄積用!C$2:C$10000, $A179, 【データ】蓄積用!D$2:D$10000, "&gt;=3000", 【データ】蓄積用!E$2:E$10000, "&gt;=1500")&gt;0, "〇", IF(COUNTIFS(【データ】蓄積用!A$2:A$10000, AR$5, 【データ】蓄積用!C$2:C$10000, $A179, 【データ】蓄積用!Q$2:Q$10000, 1, 【データ】蓄積用!AC$2:AC$10000, "&gt;=4.0")&gt;0, "〇", "×")))</f>
        <v/>
      </c>
      <c r="AS179" t="str">
        <f>IF(OR($A179="", AS$5=""), "", IF(COUNTIFS(【データ】蓄積用!A$2:A$10000, AS$5, 【データ】蓄積用!C$2:C$10000, $A179, 【データ】蓄積用!D$2:D$10000, "&gt;=3000", 【データ】蓄積用!E$2:E$10000, "&gt;=1500")&gt;0, "〇", IF(COUNTIFS(【データ】蓄積用!A$2:A$10000, AS$5, 【データ】蓄積用!C$2:C$10000, $A179, 【データ】蓄積用!Q$2:Q$10000, 1, 【データ】蓄積用!AC$2:AC$10000, "&gt;=4.0")&gt;0, "〇", "×")))</f>
        <v/>
      </c>
      <c r="AT179" t="str">
        <f>IF(OR($A179="", AT$5=""), "", IF(COUNTIFS(【データ】蓄積用!A$2:A$10000, AT$5, 【データ】蓄積用!C$2:C$10000, $A179, 【データ】蓄積用!D$2:D$10000, "&gt;=3000", 【データ】蓄積用!E$2:E$10000, "&gt;=1500")&gt;0, "〇", IF(COUNTIFS(【データ】蓄積用!A$2:A$10000, AT$5, 【データ】蓄積用!C$2:C$10000, $A179, 【データ】蓄積用!Q$2:Q$10000, 1, 【データ】蓄積用!AC$2:AC$10000, "&gt;=4.0")&gt;0, "〇", "×")))</f>
        <v/>
      </c>
      <c r="AU179" t="str">
        <f>IF(OR($A179="", AU$5=""), "", IF(COUNTIFS(【データ】蓄積用!A$2:A$10000, AU$5, 【データ】蓄積用!C$2:C$10000, $A179, 【データ】蓄積用!D$2:D$10000, "&gt;=3000", 【データ】蓄積用!E$2:E$10000, "&gt;=1500")&gt;0, "〇", IF(COUNTIFS(【データ】蓄積用!A$2:A$10000, AU$5, 【データ】蓄積用!C$2:C$10000, $A179, 【データ】蓄積用!Q$2:Q$10000, 1, 【データ】蓄積用!AC$2:AC$10000, "&gt;=4.0")&gt;0, "〇", "×")))</f>
        <v/>
      </c>
      <c r="AV179" t="str">
        <f>IF(OR($A179="", AV$5=""), "", IF(COUNTIFS(【データ】蓄積用!A$2:A$10000, AV$5, 【データ】蓄積用!C$2:C$10000, $A179, 【データ】蓄積用!D$2:D$10000, "&gt;=3000", 【データ】蓄積用!E$2:E$10000, "&gt;=1500")&gt;0, "〇", IF(COUNTIFS(【データ】蓄積用!A$2:A$10000, AV$5, 【データ】蓄積用!C$2:C$10000, $A179, 【データ】蓄積用!Q$2:Q$10000, 1, 【データ】蓄積用!AC$2:AC$10000, "&gt;=4.0")&gt;0, "〇", "×")))</f>
        <v/>
      </c>
      <c r="AW179" t="str">
        <f>IF(OR($A179="", AW$5=""), "", IF(COUNTIFS(【データ】蓄積用!A$2:A$10000, AW$5, 【データ】蓄積用!C$2:C$10000, $A179, 【データ】蓄積用!D$2:D$10000, "&gt;=3000", 【データ】蓄積用!E$2:E$10000, "&gt;=1500")&gt;0, "〇", IF(COUNTIFS(【データ】蓄積用!A$2:A$10000, AW$5, 【データ】蓄積用!C$2:C$10000, $A179, 【データ】蓄積用!Q$2:Q$10000, 1, 【データ】蓄積用!AC$2:AC$10000, "&gt;=4.0")&gt;0, "〇", "×")))</f>
        <v/>
      </c>
      <c r="AX179" t="str">
        <f>IF(OR($A179="", AX$5=""), "", IF(COUNTIFS(【データ】蓄積用!A$2:A$10000, AX$5, 【データ】蓄積用!C$2:C$10000, $A179, 【データ】蓄積用!D$2:D$10000, "&gt;=3000", 【データ】蓄積用!E$2:E$10000, "&gt;=1500")&gt;0, "〇", IF(COUNTIFS(【データ】蓄積用!A$2:A$10000, AX$5, 【データ】蓄積用!C$2:C$10000, $A179, 【データ】蓄積用!Q$2:Q$10000, 1, 【データ】蓄積用!AC$2:AC$10000, "&gt;=4.0")&gt;0, "〇", "×")))</f>
        <v/>
      </c>
      <c r="AY179" t="str">
        <f>IF(OR($A179="", AY$5=""), "", IF(COUNTIFS(【データ】蓄積用!A$2:A$10000, AY$5, 【データ】蓄積用!C$2:C$10000, $A179, 【データ】蓄積用!D$2:D$10000, "&gt;=3000", 【データ】蓄積用!E$2:E$10000, "&gt;=1500")&gt;0, "〇", IF(COUNTIFS(【データ】蓄積用!A$2:A$10000, AY$5, 【データ】蓄積用!C$2:C$10000, $A179, 【データ】蓄積用!Q$2:Q$10000, 1, 【データ】蓄積用!AC$2:AC$10000, "&gt;=4.0")&gt;0, "〇", "×")))</f>
        <v/>
      </c>
    </row>
    <row r="180" spans="2:51">
      <c r="B180" t="str">
        <f>IF(OR($A180="", B$5=""), "", IF(COUNTIFS(【データ】蓄積用!A$2:A$10000, B$5, 【データ】蓄積用!C$2:C$10000, $A180, 【データ】蓄積用!D$2:D$10000, "&gt;=3000", 【データ】蓄積用!E$2:E$10000, "&gt;=1500")&gt;0, "〇", IF(COUNTIFS(【データ】蓄積用!A$2:A$10000, B$5, 【データ】蓄積用!C$2:C$10000, $A180, 【データ】蓄積用!Q$2:Q$10000, 1, 【データ】蓄積用!AC$2:AC$10000, "&gt;=4.0")&gt;0, "〇", "×")))</f>
        <v/>
      </c>
      <c r="C180" t="str">
        <f>IF(OR($A180="", C$5=""), "", IF(COUNTIFS(【データ】蓄積用!A$2:A$10000, C$5, 【データ】蓄積用!C$2:C$10000, $A180, 【データ】蓄積用!D$2:D$10000, "&gt;=3000", 【データ】蓄積用!E$2:E$10000, "&gt;=1500")&gt;0, "〇", IF(COUNTIFS(【データ】蓄積用!A$2:A$10000, C$5, 【データ】蓄積用!C$2:C$10000, $A180, 【データ】蓄積用!Q$2:Q$10000, 1, 【データ】蓄積用!AC$2:AC$10000, "&gt;=4.0")&gt;0, "〇", "×")))</f>
        <v/>
      </c>
      <c r="D180" t="str">
        <f>IF(OR($A180="", D$5=""), "", IF(COUNTIFS(【データ】蓄積用!A$2:A$10000, D$5, 【データ】蓄積用!C$2:C$10000, $A180, 【データ】蓄積用!D$2:D$10000, "&gt;=3000", 【データ】蓄積用!E$2:E$10000, "&gt;=1500")&gt;0, "〇", IF(COUNTIFS(【データ】蓄積用!A$2:A$10000, D$5, 【データ】蓄積用!C$2:C$10000, $A180, 【データ】蓄積用!Q$2:Q$10000, 1, 【データ】蓄積用!AC$2:AC$10000, "&gt;=4.0")&gt;0, "〇", "×")))</f>
        <v/>
      </c>
      <c r="E180" t="str">
        <f>IF(OR($A180="", E$5=""), "", IF(COUNTIFS(【データ】蓄積用!A$2:A$10000, E$5, 【データ】蓄積用!C$2:C$10000, $A180, 【データ】蓄積用!D$2:D$10000, "&gt;=3000", 【データ】蓄積用!E$2:E$10000, "&gt;=1500")&gt;0, "〇", IF(COUNTIFS(【データ】蓄積用!A$2:A$10000, E$5, 【データ】蓄積用!C$2:C$10000, $A180, 【データ】蓄積用!Q$2:Q$10000, 1, 【データ】蓄積用!AC$2:AC$10000, "&gt;=4.0")&gt;0, "〇", "×")))</f>
        <v/>
      </c>
      <c r="F180" t="str">
        <f>IF(OR($A180="", F$5=""), "", IF(COUNTIFS(【データ】蓄積用!A$2:A$10000, F$5, 【データ】蓄積用!C$2:C$10000, $A180, 【データ】蓄積用!D$2:D$10000, "&gt;=3000", 【データ】蓄積用!E$2:E$10000, "&gt;=1500")&gt;0, "〇", IF(COUNTIFS(【データ】蓄積用!A$2:A$10000, F$5, 【データ】蓄積用!C$2:C$10000, $A180, 【データ】蓄積用!Q$2:Q$10000, 1, 【データ】蓄積用!AC$2:AC$10000, "&gt;=4.0")&gt;0, "〇", "×")))</f>
        <v/>
      </c>
      <c r="G180" t="str">
        <f>IF(OR($A180="", G$5=""), "", IF(COUNTIFS(【データ】蓄積用!A$2:A$10000, G$5, 【データ】蓄積用!C$2:C$10000, $A180, 【データ】蓄積用!D$2:D$10000, "&gt;=3000", 【データ】蓄積用!E$2:E$10000, "&gt;=1500")&gt;0, "〇", IF(COUNTIFS(【データ】蓄積用!A$2:A$10000, G$5, 【データ】蓄積用!C$2:C$10000, $A180, 【データ】蓄積用!Q$2:Q$10000, 1, 【データ】蓄積用!AC$2:AC$10000, "&gt;=4.0")&gt;0, "〇", "×")))</f>
        <v/>
      </c>
      <c r="H180" t="str">
        <f>IF(OR($A180="", H$5=""), "", IF(COUNTIFS(【データ】蓄積用!A$2:A$10000, H$5, 【データ】蓄積用!C$2:C$10000, $A180, 【データ】蓄積用!D$2:D$10000, "&gt;=3000", 【データ】蓄積用!E$2:E$10000, "&gt;=1500")&gt;0, "〇", IF(COUNTIFS(【データ】蓄積用!A$2:A$10000, H$5, 【データ】蓄積用!C$2:C$10000, $A180, 【データ】蓄積用!Q$2:Q$10000, 1, 【データ】蓄積用!AC$2:AC$10000, "&gt;=4.0")&gt;0, "〇", "×")))</f>
        <v/>
      </c>
      <c r="I180" t="str">
        <f>IF(OR($A180="", I$5=""), "", IF(COUNTIFS(【データ】蓄積用!A$2:A$10000, I$5, 【データ】蓄積用!C$2:C$10000, $A180, 【データ】蓄積用!D$2:D$10000, "&gt;=3000", 【データ】蓄積用!E$2:E$10000, "&gt;=1500")&gt;0, "〇", IF(COUNTIFS(【データ】蓄積用!A$2:A$10000, I$5, 【データ】蓄積用!C$2:C$10000, $A180, 【データ】蓄積用!Q$2:Q$10000, 1, 【データ】蓄積用!AC$2:AC$10000, "&gt;=4.0")&gt;0, "〇", "×")))</f>
        <v/>
      </c>
      <c r="J180" t="str">
        <f>IF(OR($A180="", J$5=""), "", IF(COUNTIFS(【データ】蓄積用!A$2:A$10000, J$5, 【データ】蓄積用!C$2:C$10000, $A180, 【データ】蓄積用!D$2:D$10000, "&gt;=3000", 【データ】蓄積用!E$2:E$10000, "&gt;=1500")&gt;0, "〇", IF(COUNTIFS(【データ】蓄積用!A$2:A$10000, J$5, 【データ】蓄積用!C$2:C$10000, $A180, 【データ】蓄積用!Q$2:Q$10000, 1, 【データ】蓄積用!AC$2:AC$10000, "&gt;=4.0")&gt;0, "〇", "×")))</f>
        <v/>
      </c>
      <c r="K180" t="str">
        <f>IF(OR($A180="", K$5=""), "", IF(COUNTIFS(【データ】蓄積用!A$2:A$10000, K$5, 【データ】蓄積用!C$2:C$10000, $A180, 【データ】蓄積用!D$2:D$10000, "&gt;=3000", 【データ】蓄積用!E$2:E$10000, "&gt;=1500")&gt;0, "〇", IF(COUNTIFS(【データ】蓄積用!A$2:A$10000, K$5, 【データ】蓄積用!C$2:C$10000, $A180, 【データ】蓄積用!Q$2:Q$10000, 1, 【データ】蓄積用!AC$2:AC$10000, "&gt;=4.0")&gt;0, "〇", "×")))</f>
        <v/>
      </c>
      <c r="L180" t="str">
        <f>IF(OR($A180="", L$5=""), "", IF(COUNTIFS(【データ】蓄積用!A$2:A$10000, L$5, 【データ】蓄積用!C$2:C$10000, $A180, 【データ】蓄積用!D$2:D$10000, "&gt;=3000", 【データ】蓄積用!E$2:E$10000, "&gt;=1500")&gt;0, "〇", IF(COUNTIFS(【データ】蓄積用!A$2:A$10000, L$5, 【データ】蓄積用!C$2:C$10000, $A180, 【データ】蓄積用!Q$2:Q$10000, 1, 【データ】蓄積用!AC$2:AC$10000, "&gt;=4.0")&gt;0, "〇", "×")))</f>
        <v/>
      </c>
      <c r="M180" t="str">
        <f>IF(OR($A180="", M$5=""), "", IF(COUNTIFS(【データ】蓄積用!A$2:A$10000, M$5, 【データ】蓄積用!C$2:C$10000, $A180, 【データ】蓄積用!D$2:D$10000, "&gt;=3000", 【データ】蓄積用!E$2:E$10000, "&gt;=1500")&gt;0, "〇", IF(COUNTIFS(【データ】蓄積用!A$2:A$10000, M$5, 【データ】蓄積用!C$2:C$10000, $A180, 【データ】蓄積用!Q$2:Q$10000, 1, 【データ】蓄積用!AC$2:AC$10000, "&gt;=4.0")&gt;0, "〇", "×")))</f>
        <v/>
      </c>
      <c r="N180" t="str">
        <f>IF(OR($A180="", N$5=""), "", IF(COUNTIFS(【データ】蓄積用!A$2:A$10000, N$5, 【データ】蓄積用!C$2:C$10000, $A180, 【データ】蓄積用!D$2:D$10000, "&gt;=3000", 【データ】蓄積用!E$2:E$10000, "&gt;=1500")&gt;0, "〇", IF(COUNTIFS(【データ】蓄積用!A$2:A$10000, N$5, 【データ】蓄積用!C$2:C$10000, $A180, 【データ】蓄積用!Q$2:Q$10000, 1, 【データ】蓄積用!AC$2:AC$10000, "&gt;=4.0")&gt;0, "〇", "×")))</f>
        <v/>
      </c>
      <c r="O180" t="str">
        <f>IF(OR($A180="", O$5=""), "", IF(COUNTIFS(【データ】蓄積用!A$2:A$10000, O$5, 【データ】蓄積用!C$2:C$10000, $A180, 【データ】蓄積用!D$2:D$10000, "&gt;=3000", 【データ】蓄積用!E$2:E$10000, "&gt;=1500")&gt;0, "〇", IF(COUNTIFS(【データ】蓄積用!A$2:A$10000, O$5, 【データ】蓄積用!C$2:C$10000, $A180, 【データ】蓄積用!Q$2:Q$10000, 1, 【データ】蓄積用!AC$2:AC$10000, "&gt;=4.0")&gt;0, "〇", "×")))</f>
        <v/>
      </c>
      <c r="P180" t="str">
        <f>IF(OR($A180="", P$5=""), "", IF(COUNTIFS(【データ】蓄積用!A$2:A$10000, P$5, 【データ】蓄積用!C$2:C$10000, $A180, 【データ】蓄積用!D$2:D$10000, "&gt;=3000", 【データ】蓄積用!E$2:E$10000, "&gt;=1500")&gt;0, "〇", IF(COUNTIFS(【データ】蓄積用!A$2:A$10000, P$5, 【データ】蓄積用!C$2:C$10000, $A180, 【データ】蓄積用!Q$2:Q$10000, 1, 【データ】蓄積用!AC$2:AC$10000, "&gt;=4.0")&gt;0, "〇", "×")))</f>
        <v/>
      </c>
      <c r="Q180" t="str">
        <f>IF(OR($A180="", Q$5=""), "", IF(COUNTIFS(【データ】蓄積用!A$2:A$10000, Q$5, 【データ】蓄積用!C$2:C$10000, $A180, 【データ】蓄積用!D$2:D$10000, "&gt;=3000", 【データ】蓄積用!E$2:E$10000, "&gt;=1500")&gt;0, "〇", IF(COUNTIFS(【データ】蓄積用!A$2:A$10000, Q$5, 【データ】蓄積用!C$2:C$10000, $A180, 【データ】蓄積用!Q$2:Q$10000, 1, 【データ】蓄積用!AC$2:AC$10000, "&gt;=4.0")&gt;0, "〇", "×")))</f>
        <v/>
      </c>
      <c r="R180" t="str">
        <f>IF(OR($A180="", R$5=""), "", IF(COUNTIFS(【データ】蓄積用!A$2:A$10000, R$5, 【データ】蓄積用!C$2:C$10000, $A180, 【データ】蓄積用!D$2:D$10000, "&gt;=3000", 【データ】蓄積用!E$2:E$10000, "&gt;=1500")&gt;0, "〇", IF(COUNTIFS(【データ】蓄積用!A$2:A$10000, R$5, 【データ】蓄積用!C$2:C$10000, $A180, 【データ】蓄積用!Q$2:Q$10000, 1, 【データ】蓄積用!AC$2:AC$10000, "&gt;=4.0")&gt;0, "〇", "×")))</f>
        <v/>
      </c>
      <c r="S180" t="str">
        <f>IF(OR($A180="", S$5=""), "", IF(COUNTIFS(【データ】蓄積用!A$2:A$10000, S$5, 【データ】蓄積用!C$2:C$10000, $A180, 【データ】蓄積用!D$2:D$10000, "&gt;=3000", 【データ】蓄積用!E$2:E$10000, "&gt;=1500")&gt;0, "〇", IF(COUNTIFS(【データ】蓄積用!A$2:A$10000, S$5, 【データ】蓄積用!C$2:C$10000, $A180, 【データ】蓄積用!Q$2:Q$10000, 1, 【データ】蓄積用!AC$2:AC$10000, "&gt;=4.0")&gt;0, "〇", "×")))</f>
        <v/>
      </c>
      <c r="T180" t="str">
        <f>IF(OR($A180="", T$5=""), "", IF(COUNTIFS(【データ】蓄積用!A$2:A$10000, T$5, 【データ】蓄積用!C$2:C$10000, $A180, 【データ】蓄積用!D$2:D$10000, "&gt;=3000", 【データ】蓄積用!E$2:E$10000, "&gt;=1500")&gt;0, "〇", IF(COUNTIFS(【データ】蓄積用!A$2:A$10000, T$5, 【データ】蓄積用!C$2:C$10000, $A180, 【データ】蓄積用!Q$2:Q$10000, 1, 【データ】蓄積用!AC$2:AC$10000, "&gt;=4.0")&gt;0, "〇", "×")))</f>
        <v/>
      </c>
      <c r="U180" t="str">
        <f>IF(OR($A180="", U$5=""), "", IF(COUNTIFS(【データ】蓄積用!A$2:A$10000, U$5, 【データ】蓄積用!C$2:C$10000, $A180, 【データ】蓄積用!D$2:D$10000, "&gt;=3000", 【データ】蓄積用!E$2:E$10000, "&gt;=1500")&gt;0, "〇", IF(COUNTIFS(【データ】蓄積用!A$2:A$10000, U$5, 【データ】蓄積用!C$2:C$10000, $A180, 【データ】蓄積用!Q$2:Q$10000, 1, 【データ】蓄積用!AC$2:AC$10000, "&gt;=4.0")&gt;0, "〇", "×")))</f>
        <v/>
      </c>
      <c r="V180" t="str">
        <f>IF(OR($A180="", V$5=""), "", IF(COUNTIFS(【データ】蓄積用!A$2:A$10000, V$5, 【データ】蓄積用!C$2:C$10000, $A180, 【データ】蓄積用!D$2:D$10000, "&gt;=3000", 【データ】蓄積用!E$2:E$10000, "&gt;=1500")&gt;0, "〇", IF(COUNTIFS(【データ】蓄積用!A$2:A$10000, V$5, 【データ】蓄積用!C$2:C$10000, $A180, 【データ】蓄積用!Q$2:Q$10000, 1, 【データ】蓄積用!AC$2:AC$10000, "&gt;=4.0")&gt;0, "〇", "×")))</f>
        <v/>
      </c>
      <c r="W180" t="str">
        <f>IF(OR($A180="", W$5=""), "", IF(COUNTIFS(【データ】蓄積用!A$2:A$10000, W$5, 【データ】蓄積用!C$2:C$10000, $A180, 【データ】蓄積用!D$2:D$10000, "&gt;=3000", 【データ】蓄積用!E$2:E$10000, "&gt;=1500")&gt;0, "〇", IF(COUNTIFS(【データ】蓄積用!A$2:A$10000, W$5, 【データ】蓄積用!C$2:C$10000, $A180, 【データ】蓄積用!Q$2:Q$10000, 1, 【データ】蓄積用!AC$2:AC$10000, "&gt;=4.0")&gt;0, "〇", "×")))</f>
        <v/>
      </c>
      <c r="X180" t="str">
        <f>IF(OR($A180="", X$5=""), "", IF(COUNTIFS(【データ】蓄積用!A$2:A$10000, X$5, 【データ】蓄積用!C$2:C$10000, $A180, 【データ】蓄積用!D$2:D$10000, "&gt;=3000", 【データ】蓄積用!E$2:E$10000, "&gt;=1500")&gt;0, "〇", IF(COUNTIFS(【データ】蓄積用!A$2:A$10000, X$5, 【データ】蓄積用!C$2:C$10000, $A180, 【データ】蓄積用!Q$2:Q$10000, 1, 【データ】蓄積用!AC$2:AC$10000, "&gt;=4.0")&gt;0, "〇", "×")))</f>
        <v/>
      </c>
      <c r="Y180" t="str">
        <f>IF(OR($A180="", Y$5=""), "", IF(COUNTIFS(【データ】蓄積用!A$2:A$10000, Y$5, 【データ】蓄積用!C$2:C$10000, $A180, 【データ】蓄積用!D$2:D$10000, "&gt;=3000", 【データ】蓄積用!E$2:E$10000, "&gt;=1500")&gt;0, "〇", IF(COUNTIFS(【データ】蓄積用!A$2:A$10000, Y$5, 【データ】蓄積用!C$2:C$10000, $A180, 【データ】蓄積用!Q$2:Q$10000, 1, 【データ】蓄積用!AC$2:AC$10000, "&gt;=4.0")&gt;0, "〇", "×")))</f>
        <v/>
      </c>
      <c r="Z180" t="str">
        <f>IF(OR($A180="", Z$5=""), "", IF(COUNTIFS(【データ】蓄積用!A$2:A$10000, Z$5, 【データ】蓄積用!C$2:C$10000, $A180, 【データ】蓄積用!D$2:D$10000, "&gt;=3000", 【データ】蓄積用!E$2:E$10000, "&gt;=1500")&gt;0, "〇", IF(COUNTIFS(【データ】蓄積用!A$2:A$10000, Z$5, 【データ】蓄積用!C$2:C$10000, $A180, 【データ】蓄積用!Q$2:Q$10000, 1, 【データ】蓄積用!AC$2:AC$10000, "&gt;=4.0")&gt;0, "〇", "×")))</f>
        <v/>
      </c>
      <c r="AA180" t="str">
        <f>IF(OR($A180="", AA$5=""), "", IF(COUNTIFS(【データ】蓄積用!A$2:A$10000, AA$5, 【データ】蓄積用!C$2:C$10000, $A180, 【データ】蓄積用!D$2:D$10000, "&gt;=3000", 【データ】蓄積用!E$2:E$10000, "&gt;=1500")&gt;0, "〇", IF(COUNTIFS(【データ】蓄積用!A$2:A$10000, AA$5, 【データ】蓄積用!C$2:C$10000, $A180, 【データ】蓄積用!Q$2:Q$10000, 1, 【データ】蓄積用!AC$2:AC$10000, "&gt;=4.0")&gt;0, "〇", "×")))</f>
        <v/>
      </c>
      <c r="AB180" t="str">
        <f>IF(OR($A180="", AB$5=""), "", IF(COUNTIFS(【データ】蓄積用!A$2:A$10000, AB$5, 【データ】蓄積用!C$2:C$10000, $A180, 【データ】蓄積用!D$2:D$10000, "&gt;=3000", 【データ】蓄積用!E$2:E$10000, "&gt;=1500")&gt;0, "〇", IF(COUNTIFS(【データ】蓄積用!A$2:A$10000, AB$5, 【データ】蓄積用!C$2:C$10000, $A180, 【データ】蓄積用!Q$2:Q$10000, 1, 【データ】蓄積用!AC$2:AC$10000, "&gt;=4.0")&gt;0, "〇", "×")))</f>
        <v/>
      </c>
      <c r="AC180" t="str">
        <f>IF(OR($A180="", AC$5=""), "", IF(COUNTIFS(【データ】蓄積用!A$2:A$10000, AC$5, 【データ】蓄積用!C$2:C$10000, $A180, 【データ】蓄積用!D$2:D$10000, "&gt;=3000", 【データ】蓄積用!E$2:E$10000, "&gt;=1500")&gt;0, "〇", IF(COUNTIFS(【データ】蓄積用!A$2:A$10000, AC$5, 【データ】蓄積用!C$2:C$10000, $A180, 【データ】蓄積用!Q$2:Q$10000, 1, 【データ】蓄積用!AC$2:AC$10000, "&gt;=4.0")&gt;0, "〇", "×")))</f>
        <v/>
      </c>
      <c r="AD180" t="str">
        <f>IF(OR($A180="", AD$5=""), "", IF(COUNTIFS(【データ】蓄積用!A$2:A$10000, AD$5, 【データ】蓄積用!C$2:C$10000, $A180, 【データ】蓄積用!D$2:D$10000, "&gt;=3000", 【データ】蓄積用!E$2:E$10000, "&gt;=1500")&gt;0, "〇", IF(COUNTIFS(【データ】蓄積用!A$2:A$10000, AD$5, 【データ】蓄積用!C$2:C$10000, $A180, 【データ】蓄積用!Q$2:Q$10000, 1, 【データ】蓄積用!AC$2:AC$10000, "&gt;=4.0")&gt;0, "〇", "×")))</f>
        <v/>
      </c>
      <c r="AE180" t="str">
        <f>IF(OR($A180="", AE$5=""), "", IF(COUNTIFS(【データ】蓄積用!A$2:A$10000, AE$5, 【データ】蓄積用!C$2:C$10000, $A180, 【データ】蓄積用!D$2:D$10000, "&gt;=3000", 【データ】蓄積用!E$2:E$10000, "&gt;=1500")&gt;0, "〇", IF(COUNTIFS(【データ】蓄積用!A$2:A$10000, AE$5, 【データ】蓄積用!C$2:C$10000, $A180, 【データ】蓄積用!Q$2:Q$10000, 1, 【データ】蓄積用!AC$2:AC$10000, "&gt;=4.0")&gt;0, "〇", "×")))</f>
        <v/>
      </c>
      <c r="AF180" t="str">
        <f>IF(OR($A180="", AF$5=""), "", IF(COUNTIFS(【データ】蓄積用!A$2:A$10000, AF$5, 【データ】蓄積用!C$2:C$10000, $A180, 【データ】蓄積用!D$2:D$10000, "&gt;=3000", 【データ】蓄積用!E$2:E$10000, "&gt;=1500")&gt;0, "〇", IF(COUNTIFS(【データ】蓄積用!A$2:A$10000, AF$5, 【データ】蓄積用!C$2:C$10000, $A180, 【データ】蓄積用!Q$2:Q$10000, 1, 【データ】蓄積用!AC$2:AC$10000, "&gt;=4.0")&gt;0, "〇", "×")))</f>
        <v/>
      </c>
      <c r="AG180" t="str">
        <f>IF(OR($A180="", AG$5=""), "", IF(COUNTIFS(【データ】蓄積用!A$2:A$10000, AG$5, 【データ】蓄積用!C$2:C$10000, $A180, 【データ】蓄積用!D$2:D$10000, "&gt;=3000", 【データ】蓄積用!E$2:E$10000, "&gt;=1500")&gt;0, "〇", IF(COUNTIFS(【データ】蓄積用!A$2:A$10000, AG$5, 【データ】蓄積用!C$2:C$10000, $A180, 【データ】蓄積用!Q$2:Q$10000, 1, 【データ】蓄積用!AC$2:AC$10000, "&gt;=4.0")&gt;0, "〇", "×")))</f>
        <v/>
      </c>
      <c r="AH180" t="str">
        <f>IF(OR($A180="", AH$5=""), "", IF(COUNTIFS(【データ】蓄積用!A$2:A$10000, AH$5, 【データ】蓄積用!C$2:C$10000, $A180, 【データ】蓄積用!D$2:D$10000, "&gt;=3000", 【データ】蓄積用!E$2:E$10000, "&gt;=1500")&gt;0, "〇", IF(COUNTIFS(【データ】蓄積用!A$2:A$10000, AH$5, 【データ】蓄積用!C$2:C$10000, $A180, 【データ】蓄積用!Q$2:Q$10000, 1, 【データ】蓄積用!AC$2:AC$10000, "&gt;=4.0")&gt;0, "〇", "×")))</f>
        <v/>
      </c>
      <c r="AI180" t="str">
        <f>IF(OR($A180="", AI$5=""), "", IF(COUNTIFS(【データ】蓄積用!A$2:A$10000, AI$5, 【データ】蓄積用!C$2:C$10000, $A180, 【データ】蓄積用!D$2:D$10000, "&gt;=3000", 【データ】蓄積用!E$2:E$10000, "&gt;=1500")&gt;0, "〇", IF(COUNTIFS(【データ】蓄積用!A$2:A$10000, AI$5, 【データ】蓄積用!C$2:C$10000, $A180, 【データ】蓄積用!Q$2:Q$10000, 1, 【データ】蓄積用!AC$2:AC$10000, "&gt;=4.0")&gt;0, "〇", "×")))</f>
        <v/>
      </c>
      <c r="AJ180" t="str">
        <f>IF(OR($A180="", AJ$5=""), "", IF(COUNTIFS(【データ】蓄積用!A$2:A$10000, AJ$5, 【データ】蓄積用!C$2:C$10000, $A180, 【データ】蓄積用!D$2:D$10000, "&gt;=3000", 【データ】蓄積用!E$2:E$10000, "&gt;=1500")&gt;0, "〇", IF(COUNTIFS(【データ】蓄積用!A$2:A$10000, AJ$5, 【データ】蓄積用!C$2:C$10000, $A180, 【データ】蓄積用!Q$2:Q$10000, 1, 【データ】蓄積用!AC$2:AC$10000, "&gt;=4.0")&gt;0, "〇", "×")))</f>
        <v/>
      </c>
      <c r="AK180" t="str">
        <f>IF(OR($A180="", AK$5=""), "", IF(COUNTIFS(【データ】蓄積用!A$2:A$10000, AK$5, 【データ】蓄積用!C$2:C$10000, $A180, 【データ】蓄積用!D$2:D$10000, "&gt;=3000", 【データ】蓄積用!E$2:E$10000, "&gt;=1500")&gt;0, "〇", IF(COUNTIFS(【データ】蓄積用!A$2:A$10000, AK$5, 【データ】蓄積用!C$2:C$10000, $A180, 【データ】蓄積用!Q$2:Q$10000, 1, 【データ】蓄積用!AC$2:AC$10000, "&gt;=4.0")&gt;0, "〇", "×")))</f>
        <v/>
      </c>
      <c r="AL180" t="str">
        <f>IF(OR($A180="", AL$5=""), "", IF(COUNTIFS(【データ】蓄積用!A$2:A$10000, AL$5, 【データ】蓄積用!C$2:C$10000, $A180, 【データ】蓄積用!D$2:D$10000, "&gt;=3000", 【データ】蓄積用!E$2:E$10000, "&gt;=1500")&gt;0, "〇", IF(COUNTIFS(【データ】蓄積用!A$2:A$10000, AL$5, 【データ】蓄積用!C$2:C$10000, $A180, 【データ】蓄積用!Q$2:Q$10000, 1, 【データ】蓄積用!AC$2:AC$10000, "&gt;=4.0")&gt;0, "〇", "×")))</f>
        <v/>
      </c>
      <c r="AM180" t="str">
        <f>IF(OR($A180="", AM$5=""), "", IF(COUNTIFS(【データ】蓄積用!A$2:A$10000, AM$5, 【データ】蓄積用!C$2:C$10000, $A180, 【データ】蓄積用!D$2:D$10000, "&gt;=3000", 【データ】蓄積用!E$2:E$10000, "&gt;=1500")&gt;0, "〇", IF(COUNTIFS(【データ】蓄積用!A$2:A$10000, AM$5, 【データ】蓄積用!C$2:C$10000, $A180, 【データ】蓄積用!Q$2:Q$10000, 1, 【データ】蓄積用!AC$2:AC$10000, "&gt;=4.0")&gt;0, "〇", "×")))</f>
        <v/>
      </c>
      <c r="AN180" t="str">
        <f>IF(OR($A180="", AN$5=""), "", IF(COUNTIFS(【データ】蓄積用!A$2:A$10000, AN$5, 【データ】蓄積用!C$2:C$10000, $A180, 【データ】蓄積用!D$2:D$10000, "&gt;=3000", 【データ】蓄積用!E$2:E$10000, "&gt;=1500")&gt;0, "〇", IF(COUNTIFS(【データ】蓄積用!A$2:A$10000, AN$5, 【データ】蓄積用!C$2:C$10000, $A180, 【データ】蓄積用!Q$2:Q$10000, 1, 【データ】蓄積用!AC$2:AC$10000, "&gt;=4.0")&gt;0, "〇", "×")))</f>
        <v/>
      </c>
      <c r="AO180" t="str">
        <f>IF(OR($A180="", AO$5=""), "", IF(COUNTIFS(【データ】蓄積用!A$2:A$10000, AO$5, 【データ】蓄積用!C$2:C$10000, $A180, 【データ】蓄積用!D$2:D$10000, "&gt;=3000", 【データ】蓄積用!E$2:E$10000, "&gt;=1500")&gt;0, "〇", IF(COUNTIFS(【データ】蓄積用!A$2:A$10000, AO$5, 【データ】蓄積用!C$2:C$10000, $A180, 【データ】蓄積用!Q$2:Q$10000, 1, 【データ】蓄積用!AC$2:AC$10000, "&gt;=4.0")&gt;0, "〇", "×")))</f>
        <v/>
      </c>
      <c r="AP180" t="str">
        <f>IF(OR($A180="", AP$5=""), "", IF(COUNTIFS(【データ】蓄積用!A$2:A$10000, AP$5, 【データ】蓄積用!C$2:C$10000, $A180, 【データ】蓄積用!D$2:D$10000, "&gt;=3000", 【データ】蓄積用!E$2:E$10000, "&gt;=1500")&gt;0, "〇", IF(COUNTIFS(【データ】蓄積用!A$2:A$10000, AP$5, 【データ】蓄積用!C$2:C$10000, $A180, 【データ】蓄積用!Q$2:Q$10000, 1, 【データ】蓄積用!AC$2:AC$10000, "&gt;=4.0")&gt;0, "〇", "×")))</f>
        <v/>
      </c>
      <c r="AQ180" t="str">
        <f>IF(OR($A180="", AQ$5=""), "", IF(COUNTIFS(【データ】蓄積用!A$2:A$10000, AQ$5, 【データ】蓄積用!C$2:C$10000, $A180, 【データ】蓄積用!D$2:D$10000, "&gt;=3000", 【データ】蓄積用!E$2:E$10000, "&gt;=1500")&gt;0, "〇", IF(COUNTIFS(【データ】蓄積用!A$2:A$10000, AQ$5, 【データ】蓄積用!C$2:C$10000, $A180, 【データ】蓄積用!Q$2:Q$10000, 1, 【データ】蓄積用!AC$2:AC$10000, "&gt;=4.0")&gt;0, "〇", "×")))</f>
        <v/>
      </c>
      <c r="AR180" t="str">
        <f>IF(OR($A180="", AR$5=""), "", IF(COUNTIFS(【データ】蓄積用!A$2:A$10000, AR$5, 【データ】蓄積用!C$2:C$10000, $A180, 【データ】蓄積用!D$2:D$10000, "&gt;=3000", 【データ】蓄積用!E$2:E$10000, "&gt;=1500")&gt;0, "〇", IF(COUNTIFS(【データ】蓄積用!A$2:A$10000, AR$5, 【データ】蓄積用!C$2:C$10000, $A180, 【データ】蓄積用!Q$2:Q$10000, 1, 【データ】蓄積用!AC$2:AC$10000, "&gt;=4.0")&gt;0, "〇", "×")))</f>
        <v/>
      </c>
      <c r="AS180" t="str">
        <f>IF(OR($A180="", AS$5=""), "", IF(COUNTIFS(【データ】蓄積用!A$2:A$10000, AS$5, 【データ】蓄積用!C$2:C$10000, $A180, 【データ】蓄積用!D$2:D$10000, "&gt;=3000", 【データ】蓄積用!E$2:E$10000, "&gt;=1500")&gt;0, "〇", IF(COUNTIFS(【データ】蓄積用!A$2:A$10000, AS$5, 【データ】蓄積用!C$2:C$10000, $A180, 【データ】蓄積用!Q$2:Q$10000, 1, 【データ】蓄積用!AC$2:AC$10000, "&gt;=4.0")&gt;0, "〇", "×")))</f>
        <v/>
      </c>
      <c r="AT180" t="str">
        <f>IF(OR($A180="", AT$5=""), "", IF(COUNTIFS(【データ】蓄積用!A$2:A$10000, AT$5, 【データ】蓄積用!C$2:C$10000, $A180, 【データ】蓄積用!D$2:D$10000, "&gt;=3000", 【データ】蓄積用!E$2:E$10000, "&gt;=1500")&gt;0, "〇", IF(COUNTIFS(【データ】蓄積用!A$2:A$10000, AT$5, 【データ】蓄積用!C$2:C$10000, $A180, 【データ】蓄積用!Q$2:Q$10000, 1, 【データ】蓄積用!AC$2:AC$10000, "&gt;=4.0")&gt;0, "〇", "×")))</f>
        <v/>
      </c>
      <c r="AU180" t="str">
        <f>IF(OR($A180="", AU$5=""), "", IF(COUNTIFS(【データ】蓄積用!A$2:A$10000, AU$5, 【データ】蓄積用!C$2:C$10000, $A180, 【データ】蓄積用!D$2:D$10000, "&gt;=3000", 【データ】蓄積用!E$2:E$10000, "&gt;=1500")&gt;0, "〇", IF(COUNTIFS(【データ】蓄積用!A$2:A$10000, AU$5, 【データ】蓄積用!C$2:C$10000, $A180, 【データ】蓄積用!Q$2:Q$10000, 1, 【データ】蓄積用!AC$2:AC$10000, "&gt;=4.0")&gt;0, "〇", "×")))</f>
        <v/>
      </c>
      <c r="AV180" t="str">
        <f>IF(OR($A180="", AV$5=""), "", IF(COUNTIFS(【データ】蓄積用!A$2:A$10000, AV$5, 【データ】蓄積用!C$2:C$10000, $A180, 【データ】蓄積用!D$2:D$10000, "&gt;=3000", 【データ】蓄積用!E$2:E$10000, "&gt;=1500")&gt;0, "〇", IF(COUNTIFS(【データ】蓄積用!A$2:A$10000, AV$5, 【データ】蓄積用!C$2:C$10000, $A180, 【データ】蓄積用!Q$2:Q$10000, 1, 【データ】蓄積用!AC$2:AC$10000, "&gt;=4.0")&gt;0, "〇", "×")))</f>
        <v/>
      </c>
      <c r="AW180" t="str">
        <f>IF(OR($A180="", AW$5=""), "", IF(COUNTIFS(【データ】蓄積用!A$2:A$10000, AW$5, 【データ】蓄積用!C$2:C$10000, $A180, 【データ】蓄積用!D$2:D$10000, "&gt;=3000", 【データ】蓄積用!E$2:E$10000, "&gt;=1500")&gt;0, "〇", IF(COUNTIFS(【データ】蓄積用!A$2:A$10000, AW$5, 【データ】蓄積用!C$2:C$10000, $A180, 【データ】蓄積用!Q$2:Q$10000, 1, 【データ】蓄積用!AC$2:AC$10000, "&gt;=4.0")&gt;0, "〇", "×")))</f>
        <v/>
      </c>
      <c r="AX180" t="str">
        <f>IF(OR($A180="", AX$5=""), "", IF(COUNTIFS(【データ】蓄積用!A$2:A$10000, AX$5, 【データ】蓄積用!C$2:C$10000, $A180, 【データ】蓄積用!D$2:D$10000, "&gt;=3000", 【データ】蓄積用!E$2:E$10000, "&gt;=1500")&gt;0, "〇", IF(COUNTIFS(【データ】蓄積用!A$2:A$10000, AX$5, 【データ】蓄積用!C$2:C$10000, $A180, 【データ】蓄積用!Q$2:Q$10000, 1, 【データ】蓄積用!AC$2:AC$10000, "&gt;=4.0")&gt;0, "〇", "×")))</f>
        <v/>
      </c>
      <c r="AY180" t="str">
        <f>IF(OR($A180="", AY$5=""), "", IF(COUNTIFS(【データ】蓄積用!A$2:A$10000, AY$5, 【データ】蓄積用!C$2:C$10000, $A180, 【データ】蓄積用!D$2:D$10000, "&gt;=3000", 【データ】蓄積用!E$2:E$10000, "&gt;=1500")&gt;0, "〇", IF(COUNTIFS(【データ】蓄積用!A$2:A$10000, AY$5, 【データ】蓄積用!C$2:C$10000, $A180, 【データ】蓄積用!Q$2:Q$10000, 1, 【データ】蓄積用!AC$2:AC$10000, "&gt;=4.0")&gt;0, "〇", "×")))</f>
        <v/>
      </c>
    </row>
    <row r="181" spans="2:51">
      <c r="B181" t="str">
        <f>IF(OR($A181="", B$5=""), "", IF(COUNTIFS(【データ】蓄積用!A$2:A$10000, B$5, 【データ】蓄積用!C$2:C$10000, $A181, 【データ】蓄積用!D$2:D$10000, "&gt;=3000", 【データ】蓄積用!E$2:E$10000, "&gt;=1500")&gt;0, "〇", IF(COUNTIFS(【データ】蓄積用!A$2:A$10000, B$5, 【データ】蓄積用!C$2:C$10000, $A181, 【データ】蓄積用!Q$2:Q$10000, 1, 【データ】蓄積用!AC$2:AC$10000, "&gt;=4.0")&gt;0, "〇", "×")))</f>
        <v/>
      </c>
      <c r="C181" t="str">
        <f>IF(OR($A181="", C$5=""), "", IF(COUNTIFS(【データ】蓄積用!A$2:A$10000, C$5, 【データ】蓄積用!C$2:C$10000, $A181, 【データ】蓄積用!D$2:D$10000, "&gt;=3000", 【データ】蓄積用!E$2:E$10000, "&gt;=1500")&gt;0, "〇", IF(COUNTIFS(【データ】蓄積用!A$2:A$10000, C$5, 【データ】蓄積用!C$2:C$10000, $A181, 【データ】蓄積用!Q$2:Q$10000, 1, 【データ】蓄積用!AC$2:AC$10000, "&gt;=4.0")&gt;0, "〇", "×")))</f>
        <v/>
      </c>
      <c r="D181" t="str">
        <f>IF(OR($A181="", D$5=""), "", IF(COUNTIFS(【データ】蓄積用!A$2:A$10000, D$5, 【データ】蓄積用!C$2:C$10000, $A181, 【データ】蓄積用!D$2:D$10000, "&gt;=3000", 【データ】蓄積用!E$2:E$10000, "&gt;=1500")&gt;0, "〇", IF(COUNTIFS(【データ】蓄積用!A$2:A$10000, D$5, 【データ】蓄積用!C$2:C$10000, $A181, 【データ】蓄積用!Q$2:Q$10000, 1, 【データ】蓄積用!AC$2:AC$10000, "&gt;=4.0")&gt;0, "〇", "×")))</f>
        <v/>
      </c>
      <c r="E181" t="str">
        <f>IF(OR($A181="", E$5=""), "", IF(COUNTIFS(【データ】蓄積用!A$2:A$10000, E$5, 【データ】蓄積用!C$2:C$10000, $A181, 【データ】蓄積用!D$2:D$10000, "&gt;=3000", 【データ】蓄積用!E$2:E$10000, "&gt;=1500")&gt;0, "〇", IF(COUNTIFS(【データ】蓄積用!A$2:A$10000, E$5, 【データ】蓄積用!C$2:C$10000, $A181, 【データ】蓄積用!Q$2:Q$10000, 1, 【データ】蓄積用!AC$2:AC$10000, "&gt;=4.0")&gt;0, "〇", "×")))</f>
        <v/>
      </c>
      <c r="F181" t="str">
        <f>IF(OR($A181="", F$5=""), "", IF(COUNTIFS(【データ】蓄積用!A$2:A$10000, F$5, 【データ】蓄積用!C$2:C$10000, $A181, 【データ】蓄積用!D$2:D$10000, "&gt;=3000", 【データ】蓄積用!E$2:E$10000, "&gt;=1500")&gt;0, "〇", IF(COUNTIFS(【データ】蓄積用!A$2:A$10000, F$5, 【データ】蓄積用!C$2:C$10000, $A181, 【データ】蓄積用!Q$2:Q$10000, 1, 【データ】蓄積用!AC$2:AC$10000, "&gt;=4.0")&gt;0, "〇", "×")))</f>
        <v/>
      </c>
      <c r="G181" t="str">
        <f>IF(OR($A181="", G$5=""), "", IF(COUNTIFS(【データ】蓄積用!A$2:A$10000, G$5, 【データ】蓄積用!C$2:C$10000, $A181, 【データ】蓄積用!D$2:D$10000, "&gt;=3000", 【データ】蓄積用!E$2:E$10000, "&gt;=1500")&gt;0, "〇", IF(COUNTIFS(【データ】蓄積用!A$2:A$10000, G$5, 【データ】蓄積用!C$2:C$10000, $A181, 【データ】蓄積用!Q$2:Q$10000, 1, 【データ】蓄積用!AC$2:AC$10000, "&gt;=4.0")&gt;0, "〇", "×")))</f>
        <v/>
      </c>
      <c r="H181" t="str">
        <f>IF(OR($A181="", H$5=""), "", IF(COUNTIFS(【データ】蓄積用!A$2:A$10000, H$5, 【データ】蓄積用!C$2:C$10000, $A181, 【データ】蓄積用!D$2:D$10000, "&gt;=3000", 【データ】蓄積用!E$2:E$10000, "&gt;=1500")&gt;0, "〇", IF(COUNTIFS(【データ】蓄積用!A$2:A$10000, H$5, 【データ】蓄積用!C$2:C$10000, $A181, 【データ】蓄積用!Q$2:Q$10000, 1, 【データ】蓄積用!AC$2:AC$10000, "&gt;=4.0")&gt;0, "〇", "×")))</f>
        <v/>
      </c>
      <c r="I181" t="str">
        <f>IF(OR($A181="", I$5=""), "", IF(COUNTIFS(【データ】蓄積用!A$2:A$10000, I$5, 【データ】蓄積用!C$2:C$10000, $A181, 【データ】蓄積用!D$2:D$10000, "&gt;=3000", 【データ】蓄積用!E$2:E$10000, "&gt;=1500")&gt;0, "〇", IF(COUNTIFS(【データ】蓄積用!A$2:A$10000, I$5, 【データ】蓄積用!C$2:C$10000, $A181, 【データ】蓄積用!Q$2:Q$10000, 1, 【データ】蓄積用!AC$2:AC$10000, "&gt;=4.0")&gt;0, "〇", "×")))</f>
        <v/>
      </c>
      <c r="J181" t="str">
        <f>IF(OR($A181="", J$5=""), "", IF(COUNTIFS(【データ】蓄積用!A$2:A$10000, J$5, 【データ】蓄積用!C$2:C$10000, $A181, 【データ】蓄積用!D$2:D$10000, "&gt;=3000", 【データ】蓄積用!E$2:E$10000, "&gt;=1500")&gt;0, "〇", IF(COUNTIFS(【データ】蓄積用!A$2:A$10000, J$5, 【データ】蓄積用!C$2:C$10000, $A181, 【データ】蓄積用!Q$2:Q$10000, 1, 【データ】蓄積用!AC$2:AC$10000, "&gt;=4.0")&gt;0, "〇", "×")))</f>
        <v/>
      </c>
      <c r="K181" t="str">
        <f>IF(OR($A181="", K$5=""), "", IF(COUNTIFS(【データ】蓄積用!A$2:A$10000, K$5, 【データ】蓄積用!C$2:C$10000, $A181, 【データ】蓄積用!D$2:D$10000, "&gt;=3000", 【データ】蓄積用!E$2:E$10000, "&gt;=1500")&gt;0, "〇", IF(COUNTIFS(【データ】蓄積用!A$2:A$10000, K$5, 【データ】蓄積用!C$2:C$10000, $A181, 【データ】蓄積用!Q$2:Q$10000, 1, 【データ】蓄積用!AC$2:AC$10000, "&gt;=4.0")&gt;0, "〇", "×")))</f>
        <v/>
      </c>
      <c r="L181" t="str">
        <f>IF(OR($A181="", L$5=""), "", IF(COUNTIFS(【データ】蓄積用!A$2:A$10000, L$5, 【データ】蓄積用!C$2:C$10000, $A181, 【データ】蓄積用!D$2:D$10000, "&gt;=3000", 【データ】蓄積用!E$2:E$10000, "&gt;=1500")&gt;0, "〇", IF(COUNTIFS(【データ】蓄積用!A$2:A$10000, L$5, 【データ】蓄積用!C$2:C$10000, $A181, 【データ】蓄積用!Q$2:Q$10000, 1, 【データ】蓄積用!AC$2:AC$10000, "&gt;=4.0")&gt;0, "〇", "×")))</f>
        <v/>
      </c>
      <c r="M181" t="str">
        <f>IF(OR($A181="", M$5=""), "", IF(COUNTIFS(【データ】蓄積用!A$2:A$10000, M$5, 【データ】蓄積用!C$2:C$10000, $A181, 【データ】蓄積用!D$2:D$10000, "&gt;=3000", 【データ】蓄積用!E$2:E$10000, "&gt;=1500")&gt;0, "〇", IF(COUNTIFS(【データ】蓄積用!A$2:A$10000, M$5, 【データ】蓄積用!C$2:C$10000, $A181, 【データ】蓄積用!Q$2:Q$10000, 1, 【データ】蓄積用!AC$2:AC$10000, "&gt;=4.0")&gt;0, "〇", "×")))</f>
        <v/>
      </c>
      <c r="N181" t="str">
        <f>IF(OR($A181="", N$5=""), "", IF(COUNTIFS(【データ】蓄積用!A$2:A$10000, N$5, 【データ】蓄積用!C$2:C$10000, $A181, 【データ】蓄積用!D$2:D$10000, "&gt;=3000", 【データ】蓄積用!E$2:E$10000, "&gt;=1500")&gt;0, "〇", IF(COUNTIFS(【データ】蓄積用!A$2:A$10000, N$5, 【データ】蓄積用!C$2:C$10000, $A181, 【データ】蓄積用!Q$2:Q$10000, 1, 【データ】蓄積用!AC$2:AC$10000, "&gt;=4.0")&gt;0, "〇", "×")))</f>
        <v/>
      </c>
      <c r="O181" t="str">
        <f>IF(OR($A181="", O$5=""), "", IF(COUNTIFS(【データ】蓄積用!A$2:A$10000, O$5, 【データ】蓄積用!C$2:C$10000, $A181, 【データ】蓄積用!D$2:D$10000, "&gt;=3000", 【データ】蓄積用!E$2:E$10000, "&gt;=1500")&gt;0, "〇", IF(COUNTIFS(【データ】蓄積用!A$2:A$10000, O$5, 【データ】蓄積用!C$2:C$10000, $A181, 【データ】蓄積用!Q$2:Q$10000, 1, 【データ】蓄積用!AC$2:AC$10000, "&gt;=4.0")&gt;0, "〇", "×")))</f>
        <v/>
      </c>
      <c r="P181" t="str">
        <f>IF(OR($A181="", P$5=""), "", IF(COUNTIFS(【データ】蓄積用!A$2:A$10000, P$5, 【データ】蓄積用!C$2:C$10000, $A181, 【データ】蓄積用!D$2:D$10000, "&gt;=3000", 【データ】蓄積用!E$2:E$10000, "&gt;=1500")&gt;0, "〇", IF(COUNTIFS(【データ】蓄積用!A$2:A$10000, P$5, 【データ】蓄積用!C$2:C$10000, $A181, 【データ】蓄積用!Q$2:Q$10000, 1, 【データ】蓄積用!AC$2:AC$10000, "&gt;=4.0")&gt;0, "〇", "×")))</f>
        <v/>
      </c>
      <c r="Q181" t="str">
        <f>IF(OR($A181="", Q$5=""), "", IF(COUNTIFS(【データ】蓄積用!A$2:A$10000, Q$5, 【データ】蓄積用!C$2:C$10000, $A181, 【データ】蓄積用!D$2:D$10000, "&gt;=3000", 【データ】蓄積用!E$2:E$10000, "&gt;=1500")&gt;0, "〇", IF(COUNTIFS(【データ】蓄積用!A$2:A$10000, Q$5, 【データ】蓄積用!C$2:C$10000, $A181, 【データ】蓄積用!Q$2:Q$10000, 1, 【データ】蓄積用!AC$2:AC$10000, "&gt;=4.0")&gt;0, "〇", "×")))</f>
        <v/>
      </c>
      <c r="R181" t="str">
        <f>IF(OR($A181="", R$5=""), "", IF(COUNTIFS(【データ】蓄積用!A$2:A$10000, R$5, 【データ】蓄積用!C$2:C$10000, $A181, 【データ】蓄積用!D$2:D$10000, "&gt;=3000", 【データ】蓄積用!E$2:E$10000, "&gt;=1500")&gt;0, "〇", IF(COUNTIFS(【データ】蓄積用!A$2:A$10000, R$5, 【データ】蓄積用!C$2:C$10000, $A181, 【データ】蓄積用!Q$2:Q$10000, 1, 【データ】蓄積用!AC$2:AC$10000, "&gt;=4.0")&gt;0, "〇", "×")))</f>
        <v/>
      </c>
      <c r="S181" t="str">
        <f>IF(OR($A181="", S$5=""), "", IF(COUNTIFS(【データ】蓄積用!A$2:A$10000, S$5, 【データ】蓄積用!C$2:C$10000, $A181, 【データ】蓄積用!D$2:D$10000, "&gt;=3000", 【データ】蓄積用!E$2:E$10000, "&gt;=1500")&gt;0, "〇", IF(COUNTIFS(【データ】蓄積用!A$2:A$10000, S$5, 【データ】蓄積用!C$2:C$10000, $A181, 【データ】蓄積用!Q$2:Q$10000, 1, 【データ】蓄積用!AC$2:AC$10000, "&gt;=4.0")&gt;0, "〇", "×")))</f>
        <v/>
      </c>
      <c r="T181" t="str">
        <f>IF(OR($A181="", T$5=""), "", IF(COUNTIFS(【データ】蓄積用!A$2:A$10000, T$5, 【データ】蓄積用!C$2:C$10000, $A181, 【データ】蓄積用!D$2:D$10000, "&gt;=3000", 【データ】蓄積用!E$2:E$10000, "&gt;=1500")&gt;0, "〇", IF(COUNTIFS(【データ】蓄積用!A$2:A$10000, T$5, 【データ】蓄積用!C$2:C$10000, $A181, 【データ】蓄積用!Q$2:Q$10000, 1, 【データ】蓄積用!AC$2:AC$10000, "&gt;=4.0")&gt;0, "〇", "×")))</f>
        <v/>
      </c>
      <c r="U181" t="str">
        <f>IF(OR($A181="", U$5=""), "", IF(COUNTIFS(【データ】蓄積用!A$2:A$10000, U$5, 【データ】蓄積用!C$2:C$10000, $A181, 【データ】蓄積用!D$2:D$10000, "&gt;=3000", 【データ】蓄積用!E$2:E$10000, "&gt;=1500")&gt;0, "〇", IF(COUNTIFS(【データ】蓄積用!A$2:A$10000, U$5, 【データ】蓄積用!C$2:C$10000, $A181, 【データ】蓄積用!Q$2:Q$10000, 1, 【データ】蓄積用!AC$2:AC$10000, "&gt;=4.0")&gt;0, "〇", "×")))</f>
        <v/>
      </c>
      <c r="V181" t="str">
        <f>IF(OR($A181="", V$5=""), "", IF(COUNTIFS(【データ】蓄積用!A$2:A$10000, V$5, 【データ】蓄積用!C$2:C$10000, $A181, 【データ】蓄積用!D$2:D$10000, "&gt;=3000", 【データ】蓄積用!E$2:E$10000, "&gt;=1500")&gt;0, "〇", IF(COUNTIFS(【データ】蓄積用!A$2:A$10000, V$5, 【データ】蓄積用!C$2:C$10000, $A181, 【データ】蓄積用!Q$2:Q$10000, 1, 【データ】蓄積用!AC$2:AC$10000, "&gt;=4.0")&gt;0, "〇", "×")))</f>
        <v/>
      </c>
      <c r="W181" t="str">
        <f>IF(OR($A181="", W$5=""), "", IF(COUNTIFS(【データ】蓄積用!A$2:A$10000, W$5, 【データ】蓄積用!C$2:C$10000, $A181, 【データ】蓄積用!D$2:D$10000, "&gt;=3000", 【データ】蓄積用!E$2:E$10000, "&gt;=1500")&gt;0, "〇", IF(COUNTIFS(【データ】蓄積用!A$2:A$10000, W$5, 【データ】蓄積用!C$2:C$10000, $A181, 【データ】蓄積用!Q$2:Q$10000, 1, 【データ】蓄積用!AC$2:AC$10000, "&gt;=4.0")&gt;0, "〇", "×")))</f>
        <v/>
      </c>
      <c r="X181" t="str">
        <f>IF(OR($A181="", X$5=""), "", IF(COUNTIFS(【データ】蓄積用!A$2:A$10000, X$5, 【データ】蓄積用!C$2:C$10000, $A181, 【データ】蓄積用!D$2:D$10000, "&gt;=3000", 【データ】蓄積用!E$2:E$10000, "&gt;=1500")&gt;0, "〇", IF(COUNTIFS(【データ】蓄積用!A$2:A$10000, X$5, 【データ】蓄積用!C$2:C$10000, $A181, 【データ】蓄積用!Q$2:Q$10000, 1, 【データ】蓄積用!AC$2:AC$10000, "&gt;=4.0")&gt;0, "〇", "×")))</f>
        <v/>
      </c>
      <c r="Y181" t="str">
        <f>IF(OR($A181="", Y$5=""), "", IF(COUNTIFS(【データ】蓄積用!A$2:A$10000, Y$5, 【データ】蓄積用!C$2:C$10000, $A181, 【データ】蓄積用!D$2:D$10000, "&gt;=3000", 【データ】蓄積用!E$2:E$10000, "&gt;=1500")&gt;0, "〇", IF(COUNTIFS(【データ】蓄積用!A$2:A$10000, Y$5, 【データ】蓄積用!C$2:C$10000, $A181, 【データ】蓄積用!Q$2:Q$10000, 1, 【データ】蓄積用!AC$2:AC$10000, "&gt;=4.0")&gt;0, "〇", "×")))</f>
        <v/>
      </c>
      <c r="Z181" t="str">
        <f>IF(OR($A181="", Z$5=""), "", IF(COUNTIFS(【データ】蓄積用!A$2:A$10000, Z$5, 【データ】蓄積用!C$2:C$10000, $A181, 【データ】蓄積用!D$2:D$10000, "&gt;=3000", 【データ】蓄積用!E$2:E$10000, "&gt;=1500")&gt;0, "〇", IF(COUNTIFS(【データ】蓄積用!A$2:A$10000, Z$5, 【データ】蓄積用!C$2:C$10000, $A181, 【データ】蓄積用!Q$2:Q$10000, 1, 【データ】蓄積用!AC$2:AC$10000, "&gt;=4.0")&gt;0, "〇", "×")))</f>
        <v/>
      </c>
      <c r="AA181" t="str">
        <f>IF(OR($A181="", AA$5=""), "", IF(COUNTIFS(【データ】蓄積用!A$2:A$10000, AA$5, 【データ】蓄積用!C$2:C$10000, $A181, 【データ】蓄積用!D$2:D$10000, "&gt;=3000", 【データ】蓄積用!E$2:E$10000, "&gt;=1500")&gt;0, "〇", IF(COUNTIFS(【データ】蓄積用!A$2:A$10000, AA$5, 【データ】蓄積用!C$2:C$10000, $A181, 【データ】蓄積用!Q$2:Q$10000, 1, 【データ】蓄積用!AC$2:AC$10000, "&gt;=4.0")&gt;0, "〇", "×")))</f>
        <v/>
      </c>
      <c r="AB181" t="str">
        <f>IF(OR($A181="", AB$5=""), "", IF(COUNTIFS(【データ】蓄積用!A$2:A$10000, AB$5, 【データ】蓄積用!C$2:C$10000, $A181, 【データ】蓄積用!D$2:D$10000, "&gt;=3000", 【データ】蓄積用!E$2:E$10000, "&gt;=1500")&gt;0, "〇", IF(COUNTIFS(【データ】蓄積用!A$2:A$10000, AB$5, 【データ】蓄積用!C$2:C$10000, $A181, 【データ】蓄積用!Q$2:Q$10000, 1, 【データ】蓄積用!AC$2:AC$10000, "&gt;=4.0")&gt;0, "〇", "×")))</f>
        <v/>
      </c>
      <c r="AC181" t="str">
        <f>IF(OR($A181="", AC$5=""), "", IF(COUNTIFS(【データ】蓄積用!A$2:A$10000, AC$5, 【データ】蓄積用!C$2:C$10000, $A181, 【データ】蓄積用!D$2:D$10000, "&gt;=3000", 【データ】蓄積用!E$2:E$10000, "&gt;=1500")&gt;0, "〇", IF(COUNTIFS(【データ】蓄積用!A$2:A$10000, AC$5, 【データ】蓄積用!C$2:C$10000, $A181, 【データ】蓄積用!Q$2:Q$10000, 1, 【データ】蓄積用!AC$2:AC$10000, "&gt;=4.0")&gt;0, "〇", "×")))</f>
        <v/>
      </c>
      <c r="AD181" t="str">
        <f>IF(OR($A181="", AD$5=""), "", IF(COUNTIFS(【データ】蓄積用!A$2:A$10000, AD$5, 【データ】蓄積用!C$2:C$10000, $A181, 【データ】蓄積用!D$2:D$10000, "&gt;=3000", 【データ】蓄積用!E$2:E$10000, "&gt;=1500")&gt;0, "〇", IF(COUNTIFS(【データ】蓄積用!A$2:A$10000, AD$5, 【データ】蓄積用!C$2:C$10000, $A181, 【データ】蓄積用!Q$2:Q$10000, 1, 【データ】蓄積用!AC$2:AC$10000, "&gt;=4.0")&gt;0, "〇", "×")))</f>
        <v/>
      </c>
      <c r="AE181" t="str">
        <f>IF(OR($A181="", AE$5=""), "", IF(COUNTIFS(【データ】蓄積用!A$2:A$10000, AE$5, 【データ】蓄積用!C$2:C$10000, $A181, 【データ】蓄積用!D$2:D$10000, "&gt;=3000", 【データ】蓄積用!E$2:E$10000, "&gt;=1500")&gt;0, "〇", IF(COUNTIFS(【データ】蓄積用!A$2:A$10000, AE$5, 【データ】蓄積用!C$2:C$10000, $A181, 【データ】蓄積用!Q$2:Q$10000, 1, 【データ】蓄積用!AC$2:AC$10000, "&gt;=4.0")&gt;0, "〇", "×")))</f>
        <v/>
      </c>
      <c r="AF181" t="str">
        <f>IF(OR($A181="", AF$5=""), "", IF(COUNTIFS(【データ】蓄積用!A$2:A$10000, AF$5, 【データ】蓄積用!C$2:C$10000, $A181, 【データ】蓄積用!D$2:D$10000, "&gt;=3000", 【データ】蓄積用!E$2:E$10000, "&gt;=1500")&gt;0, "〇", IF(COUNTIFS(【データ】蓄積用!A$2:A$10000, AF$5, 【データ】蓄積用!C$2:C$10000, $A181, 【データ】蓄積用!Q$2:Q$10000, 1, 【データ】蓄積用!AC$2:AC$10000, "&gt;=4.0")&gt;0, "〇", "×")))</f>
        <v/>
      </c>
      <c r="AG181" t="str">
        <f>IF(OR($A181="", AG$5=""), "", IF(COUNTIFS(【データ】蓄積用!A$2:A$10000, AG$5, 【データ】蓄積用!C$2:C$10000, $A181, 【データ】蓄積用!D$2:D$10000, "&gt;=3000", 【データ】蓄積用!E$2:E$10000, "&gt;=1500")&gt;0, "〇", IF(COUNTIFS(【データ】蓄積用!A$2:A$10000, AG$5, 【データ】蓄積用!C$2:C$10000, $A181, 【データ】蓄積用!Q$2:Q$10000, 1, 【データ】蓄積用!AC$2:AC$10000, "&gt;=4.0")&gt;0, "〇", "×")))</f>
        <v/>
      </c>
      <c r="AH181" t="str">
        <f>IF(OR($A181="", AH$5=""), "", IF(COUNTIFS(【データ】蓄積用!A$2:A$10000, AH$5, 【データ】蓄積用!C$2:C$10000, $A181, 【データ】蓄積用!D$2:D$10000, "&gt;=3000", 【データ】蓄積用!E$2:E$10000, "&gt;=1500")&gt;0, "〇", IF(COUNTIFS(【データ】蓄積用!A$2:A$10000, AH$5, 【データ】蓄積用!C$2:C$10000, $A181, 【データ】蓄積用!Q$2:Q$10000, 1, 【データ】蓄積用!AC$2:AC$10000, "&gt;=4.0")&gt;0, "〇", "×")))</f>
        <v/>
      </c>
      <c r="AI181" t="str">
        <f>IF(OR($A181="", AI$5=""), "", IF(COUNTIFS(【データ】蓄積用!A$2:A$10000, AI$5, 【データ】蓄積用!C$2:C$10000, $A181, 【データ】蓄積用!D$2:D$10000, "&gt;=3000", 【データ】蓄積用!E$2:E$10000, "&gt;=1500")&gt;0, "〇", IF(COUNTIFS(【データ】蓄積用!A$2:A$10000, AI$5, 【データ】蓄積用!C$2:C$10000, $A181, 【データ】蓄積用!Q$2:Q$10000, 1, 【データ】蓄積用!AC$2:AC$10000, "&gt;=4.0")&gt;0, "〇", "×")))</f>
        <v/>
      </c>
      <c r="AJ181" t="str">
        <f>IF(OR($A181="", AJ$5=""), "", IF(COUNTIFS(【データ】蓄積用!A$2:A$10000, AJ$5, 【データ】蓄積用!C$2:C$10000, $A181, 【データ】蓄積用!D$2:D$10000, "&gt;=3000", 【データ】蓄積用!E$2:E$10000, "&gt;=1500")&gt;0, "〇", IF(COUNTIFS(【データ】蓄積用!A$2:A$10000, AJ$5, 【データ】蓄積用!C$2:C$10000, $A181, 【データ】蓄積用!Q$2:Q$10000, 1, 【データ】蓄積用!AC$2:AC$10000, "&gt;=4.0")&gt;0, "〇", "×")))</f>
        <v/>
      </c>
      <c r="AK181" t="str">
        <f>IF(OR($A181="", AK$5=""), "", IF(COUNTIFS(【データ】蓄積用!A$2:A$10000, AK$5, 【データ】蓄積用!C$2:C$10000, $A181, 【データ】蓄積用!D$2:D$10000, "&gt;=3000", 【データ】蓄積用!E$2:E$10000, "&gt;=1500")&gt;0, "〇", IF(COUNTIFS(【データ】蓄積用!A$2:A$10000, AK$5, 【データ】蓄積用!C$2:C$10000, $A181, 【データ】蓄積用!Q$2:Q$10000, 1, 【データ】蓄積用!AC$2:AC$10000, "&gt;=4.0")&gt;0, "〇", "×")))</f>
        <v/>
      </c>
      <c r="AL181" t="str">
        <f>IF(OR($A181="", AL$5=""), "", IF(COUNTIFS(【データ】蓄積用!A$2:A$10000, AL$5, 【データ】蓄積用!C$2:C$10000, $A181, 【データ】蓄積用!D$2:D$10000, "&gt;=3000", 【データ】蓄積用!E$2:E$10000, "&gt;=1500")&gt;0, "〇", IF(COUNTIFS(【データ】蓄積用!A$2:A$10000, AL$5, 【データ】蓄積用!C$2:C$10000, $A181, 【データ】蓄積用!Q$2:Q$10000, 1, 【データ】蓄積用!AC$2:AC$10000, "&gt;=4.0")&gt;0, "〇", "×")))</f>
        <v/>
      </c>
      <c r="AM181" t="str">
        <f>IF(OR($A181="", AM$5=""), "", IF(COUNTIFS(【データ】蓄積用!A$2:A$10000, AM$5, 【データ】蓄積用!C$2:C$10000, $A181, 【データ】蓄積用!D$2:D$10000, "&gt;=3000", 【データ】蓄積用!E$2:E$10000, "&gt;=1500")&gt;0, "〇", IF(COUNTIFS(【データ】蓄積用!A$2:A$10000, AM$5, 【データ】蓄積用!C$2:C$10000, $A181, 【データ】蓄積用!Q$2:Q$10000, 1, 【データ】蓄積用!AC$2:AC$10000, "&gt;=4.0")&gt;0, "〇", "×")))</f>
        <v/>
      </c>
      <c r="AN181" t="str">
        <f>IF(OR($A181="", AN$5=""), "", IF(COUNTIFS(【データ】蓄積用!A$2:A$10000, AN$5, 【データ】蓄積用!C$2:C$10000, $A181, 【データ】蓄積用!D$2:D$10000, "&gt;=3000", 【データ】蓄積用!E$2:E$10000, "&gt;=1500")&gt;0, "〇", IF(COUNTIFS(【データ】蓄積用!A$2:A$10000, AN$5, 【データ】蓄積用!C$2:C$10000, $A181, 【データ】蓄積用!Q$2:Q$10000, 1, 【データ】蓄積用!AC$2:AC$10000, "&gt;=4.0")&gt;0, "〇", "×")))</f>
        <v/>
      </c>
      <c r="AO181" t="str">
        <f>IF(OR($A181="", AO$5=""), "", IF(COUNTIFS(【データ】蓄積用!A$2:A$10000, AO$5, 【データ】蓄積用!C$2:C$10000, $A181, 【データ】蓄積用!D$2:D$10000, "&gt;=3000", 【データ】蓄積用!E$2:E$10000, "&gt;=1500")&gt;0, "〇", IF(COUNTIFS(【データ】蓄積用!A$2:A$10000, AO$5, 【データ】蓄積用!C$2:C$10000, $A181, 【データ】蓄積用!Q$2:Q$10000, 1, 【データ】蓄積用!AC$2:AC$10000, "&gt;=4.0")&gt;0, "〇", "×")))</f>
        <v/>
      </c>
      <c r="AP181" t="str">
        <f>IF(OR($A181="", AP$5=""), "", IF(COUNTIFS(【データ】蓄積用!A$2:A$10000, AP$5, 【データ】蓄積用!C$2:C$10000, $A181, 【データ】蓄積用!D$2:D$10000, "&gt;=3000", 【データ】蓄積用!E$2:E$10000, "&gt;=1500")&gt;0, "〇", IF(COUNTIFS(【データ】蓄積用!A$2:A$10000, AP$5, 【データ】蓄積用!C$2:C$10000, $A181, 【データ】蓄積用!Q$2:Q$10000, 1, 【データ】蓄積用!AC$2:AC$10000, "&gt;=4.0")&gt;0, "〇", "×")))</f>
        <v/>
      </c>
      <c r="AQ181" t="str">
        <f>IF(OR($A181="", AQ$5=""), "", IF(COUNTIFS(【データ】蓄積用!A$2:A$10000, AQ$5, 【データ】蓄積用!C$2:C$10000, $A181, 【データ】蓄積用!D$2:D$10000, "&gt;=3000", 【データ】蓄積用!E$2:E$10000, "&gt;=1500")&gt;0, "〇", IF(COUNTIFS(【データ】蓄積用!A$2:A$10000, AQ$5, 【データ】蓄積用!C$2:C$10000, $A181, 【データ】蓄積用!Q$2:Q$10000, 1, 【データ】蓄積用!AC$2:AC$10000, "&gt;=4.0")&gt;0, "〇", "×")))</f>
        <v/>
      </c>
      <c r="AR181" t="str">
        <f>IF(OR($A181="", AR$5=""), "", IF(COUNTIFS(【データ】蓄積用!A$2:A$10000, AR$5, 【データ】蓄積用!C$2:C$10000, $A181, 【データ】蓄積用!D$2:D$10000, "&gt;=3000", 【データ】蓄積用!E$2:E$10000, "&gt;=1500")&gt;0, "〇", IF(COUNTIFS(【データ】蓄積用!A$2:A$10000, AR$5, 【データ】蓄積用!C$2:C$10000, $A181, 【データ】蓄積用!Q$2:Q$10000, 1, 【データ】蓄積用!AC$2:AC$10000, "&gt;=4.0")&gt;0, "〇", "×")))</f>
        <v/>
      </c>
      <c r="AS181" t="str">
        <f>IF(OR($A181="", AS$5=""), "", IF(COUNTIFS(【データ】蓄積用!A$2:A$10000, AS$5, 【データ】蓄積用!C$2:C$10000, $A181, 【データ】蓄積用!D$2:D$10000, "&gt;=3000", 【データ】蓄積用!E$2:E$10000, "&gt;=1500")&gt;0, "〇", IF(COUNTIFS(【データ】蓄積用!A$2:A$10000, AS$5, 【データ】蓄積用!C$2:C$10000, $A181, 【データ】蓄積用!Q$2:Q$10000, 1, 【データ】蓄積用!AC$2:AC$10000, "&gt;=4.0")&gt;0, "〇", "×")))</f>
        <v/>
      </c>
      <c r="AT181" t="str">
        <f>IF(OR($A181="", AT$5=""), "", IF(COUNTIFS(【データ】蓄積用!A$2:A$10000, AT$5, 【データ】蓄積用!C$2:C$10000, $A181, 【データ】蓄積用!D$2:D$10000, "&gt;=3000", 【データ】蓄積用!E$2:E$10000, "&gt;=1500")&gt;0, "〇", IF(COUNTIFS(【データ】蓄積用!A$2:A$10000, AT$5, 【データ】蓄積用!C$2:C$10000, $A181, 【データ】蓄積用!Q$2:Q$10000, 1, 【データ】蓄積用!AC$2:AC$10000, "&gt;=4.0")&gt;0, "〇", "×")))</f>
        <v/>
      </c>
      <c r="AU181" t="str">
        <f>IF(OR($A181="", AU$5=""), "", IF(COUNTIFS(【データ】蓄積用!A$2:A$10000, AU$5, 【データ】蓄積用!C$2:C$10000, $A181, 【データ】蓄積用!D$2:D$10000, "&gt;=3000", 【データ】蓄積用!E$2:E$10000, "&gt;=1500")&gt;0, "〇", IF(COUNTIFS(【データ】蓄積用!A$2:A$10000, AU$5, 【データ】蓄積用!C$2:C$10000, $A181, 【データ】蓄積用!Q$2:Q$10000, 1, 【データ】蓄積用!AC$2:AC$10000, "&gt;=4.0")&gt;0, "〇", "×")))</f>
        <v/>
      </c>
      <c r="AV181" t="str">
        <f>IF(OR($A181="", AV$5=""), "", IF(COUNTIFS(【データ】蓄積用!A$2:A$10000, AV$5, 【データ】蓄積用!C$2:C$10000, $A181, 【データ】蓄積用!D$2:D$10000, "&gt;=3000", 【データ】蓄積用!E$2:E$10000, "&gt;=1500")&gt;0, "〇", IF(COUNTIFS(【データ】蓄積用!A$2:A$10000, AV$5, 【データ】蓄積用!C$2:C$10000, $A181, 【データ】蓄積用!Q$2:Q$10000, 1, 【データ】蓄積用!AC$2:AC$10000, "&gt;=4.0")&gt;0, "〇", "×")))</f>
        <v/>
      </c>
      <c r="AW181" t="str">
        <f>IF(OR($A181="", AW$5=""), "", IF(COUNTIFS(【データ】蓄積用!A$2:A$10000, AW$5, 【データ】蓄積用!C$2:C$10000, $A181, 【データ】蓄積用!D$2:D$10000, "&gt;=3000", 【データ】蓄積用!E$2:E$10000, "&gt;=1500")&gt;0, "〇", IF(COUNTIFS(【データ】蓄積用!A$2:A$10000, AW$5, 【データ】蓄積用!C$2:C$10000, $A181, 【データ】蓄積用!Q$2:Q$10000, 1, 【データ】蓄積用!AC$2:AC$10000, "&gt;=4.0")&gt;0, "〇", "×")))</f>
        <v/>
      </c>
      <c r="AX181" t="str">
        <f>IF(OR($A181="", AX$5=""), "", IF(COUNTIFS(【データ】蓄積用!A$2:A$10000, AX$5, 【データ】蓄積用!C$2:C$10000, $A181, 【データ】蓄積用!D$2:D$10000, "&gt;=3000", 【データ】蓄積用!E$2:E$10000, "&gt;=1500")&gt;0, "〇", IF(COUNTIFS(【データ】蓄積用!A$2:A$10000, AX$5, 【データ】蓄積用!C$2:C$10000, $A181, 【データ】蓄積用!Q$2:Q$10000, 1, 【データ】蓄積用!AC$2:AC$10000, "&gt;=4.0")&gt;0, "〇", "×")))</f>
        <v/>
      </c>
      <c r="AY181" t="str">
        <f>IF(OR($A181="", AY$5=""), "", IF(COUNTIFS(【データ】蓄積用!A$2:A$10000, AY$5, 【データ】蓄積用!C$2:C$10000, $A181, 【データ】蓄積用!D$2:D$10000, "&gt;=3000", 【データ】蓄積用!E$2:E$10000, "&gt;=1500")&gt;0, "〇", IF(COUNTIFS(【データ】蓄積用!A$2:A$10000, AY$5, 【データ】蓄積用!C$2:C$10000, $A181, 【データ】蓄積用!Q$2:Q$10000, 1, 【データ】蓄積用!AC$2:AC$10000, "&gt;=4.0")&gt;0, "〇", "×")))</f>
        <v/>
      </c>
    </row>
    <row r="182" spans="2:51">
      <c r="B182" t="str">
        <f>IF(OR($A182="", B$5=""), "", IF(COUNTIFS(【データ】蓄積用!A$2:A$10000, B$5, 【データ】蓄積用!C$2:C$10000, $A182, 【データ】蓄積用!D$2:D$10000, "&gt;=3000", 【データ】蓄積用!E$2:E$10000, "&gt;=1500")&gt;0, "〇", IF(COUNTIFS(【データ】蓄積用!A$2:A$10000, B$5, 【データ】蓄積用!C$2:C$10000, $A182, 【データ】蓄積用!Q$2:Q$10000, 1, 【データ】蓄積用!AC$2:AC$10000, "&gt;=4.0")&gt;0, "〇", "×")))</f>
        <v/>
      </c>
      <c r="C182" t="str">
        <f>IF(OR($A182="", C$5=""), "", IF(COUNTIFS(【データ】蓄積用!A$2:A$10000, C$5, 【データ】蓄積用!C$2:C$10000, $A182, 【データ】蓄積用!D$2:D$10000, "&gt;=3000", 【データ】蓄積用!E$2:E$10000, "&gt;=1500")&gt;0, "〇", IF(COUNTIFS(【データ】蓄積用!A$2:A$10000, C$5, 【データ】蓄積用!C$2:C$10000, $A182, 【データ】蓄積用!Q$2:Q$10000, 1, 【データ】蓄積用!AC$2:AC$10000, "&gt;=4.0")&gt;0, "〇", "×")))</f>
        <v/>
      </c>
      <c r="D182" t="str">
        <f>IF(OR($A182="", D$5=""), "", IF(COUNTIFS(【データ】蓄積用!A$2:A$10000, D$5, 【データ】蓄積用!C$2:C$10000, $A182, 【データ】蓄積用!D$2:D$10000, "&gt;=3000", 【データ】蓄積用!E$2:E$10000, "&gt;=1500")&gt;0, "〇", IF(COUNTIFS(【データ】蓄積用!A$2:A$10000, D$5, 【データ】蓄積用!C$2:C$10000, $A182, 【データ】蓄積用!Q$2:Q$10000, 1, 【データ】蓄積用!AC$2:AC$10000, "&gt;=4.0")&gt;0, "〇", "×")))</f>
        <v/>
      </c>
      <c r="E182" t="str">
        <f>IF(OR($A182="", E$5=""), "", IF(COUNTIFS(【データ】蓄積用!A$2:A$10000, E$5, 【データ】蓄積用!C$2:C$10000, $A182, 【データ】蓄積用!D$2:D$10000, "&gt;=3000", 【データ】蓄積用!E$2:E$10000, "&gt;=1500")&gt;0, "〇", IF(COUNTIFS(【データ】蓄積用!A$2:A$10000, E$5, 【データ】蓄積用!C$2:C$10000, $A182, 【データ】蓄積用!Q$2:Q$10000, 1, 【データ】蓄積用!AC$2:AC$10000, "&gt;=4.0")&gt;0, "〇", "×")))</f>
        <v/>
      </c>
      <c r="F182" t="str">
        <f>IF(OR($A182="", F$5=""), "", IF(COUNTIFS(【データ】蓄積用!A$2:A$10000, F$5, 【データ】蓄積用!C$2:C$10000, $A182, 【データ】蓄積用!D$2:D$10000, "&gt;=3000", 【データ】蓄積用!E$2:E$10000, "&gt;=1500")&gt;0, "〇", IF(COUNTIFS(【データ】蓄積用!A$2:A$10000, F$5, 【データ】蓄積用!C$2:C$10000, $A182, 【データ】蓄積用!Q$2:Q$10000, 1, 【データ】蓄積用!AC$2:AC$10000, "&gt;=4.0")&gt;0, "〇", "×")))</f>
        <v/>
      </c>
      <c r="G182" t="str">
        <f>IF(OR($A182="", G$5=""), "", IF(COUNTIFS(【データ】蓄積用!A$2:A$10000, G$5, 【データ】蓄積用!C$2:C$10000, $A182, 【データ】蓄積用!D$2:D$10000, "&gt;=3000", 【データ】蓄積用!E$2:E$10000, "&gt;=1500")&gt;0, "〇", IF(COUNTIFS(【データ】蓄積用!A$2:A$10000, G$5, 【データ】蓄積用!C$2:C$10000, $A182, 【データ】蓄積用!Q$2:Q$10000, 1, 【データ】蓄積用!AC$2:AC$10000, "&gt;=4.0")&gt;0, "〇", "×")))</f>
        <v/>
      </c>
      <c r="H182" t="str">
        <f>IF(OR($A182="", H$5=""), "", IF(COUNTIFS(【データ】蓄積用!A$2:A$10000, H$5, 【データ】蓄積用!C$2:C$10000, $A182, 【データ】蓄積用!D$2:D$10000, "&gt;=3000", 【データ】蓄積用!E$2:E$10000, "&gt;=1500")&gt;0, "〇", IF(COUNTIFS(【データ】蓄積用!A$2:A$10000, H$5, 【データ】蓄積用!C$2:C$10000, $A182, 【データ】蓄積用!Q$2:Q$10000, 1, 【データ】蓄積用!AC$2:AC$10000, "&gt;=4.0")&gt;0, "〇", "×")))</f>
        <v/>
      </c>
      <c r="I182" t="str">
        <f>IF(OR($A182="", I$5=""), "", IF(COUNTIFS(【データ】蓄積用!A$2:A$10000, I$5, 【データ】蓄積用!C$2:C$10000, $A182, 【データ】蓄積用!D$2:D$10000, "&gt;=3000", 【データ】蓄積用!E$2:E$10000, "&gt;=1500")&gt;0, "〇", IF(COUNTIFS(【データ】蓄積用!A$2:A$10000, I$5, 【データ】蓄積用!C$2:C$10000, $A182, 【データ】蓄積用!Q$2:Q$10000, 1, 【データ】蓄積用!AC$2:AC$10000, "&gt;=4.0")&gt;0, "〇", "×")))</f>
        <v/>
      </c>
      <c r="J182" t="str">
        <f>IF(OR($A182="", J$5=""), "", IF(COUNTIFS(【データ】蓄積用!A$2:A$10000, J$5, 【データ】蓄積用!C$2:C$10000, $A182, 【データ】蓄積用!D$2:D$10000, "&gt;=3000", 【データ】蓄積用!E$2:E$10000, "&gt;=1500")&gt;0, "〇", IF(COUNTIFS(【データ】蓄積用!A$2:A$10000, J$5, 【データ】蓄積用!C$2:C$10000, $A182, 【データ】蓄積用!Q$2:Q$10000, 1, 【データ】蓄積用!AC$2:AC$10000, "&gt;=4.0")&gt;0, "〇", "×")))</f>
        <v/>
      </c>
      <c r="K182" t="str">
        <f>IF(OR($A182="", K$5=""), "", IF(COUNTIFS(【データ】蓄積用!A$2:A$10000, K$5, 【データ】蓄積用!C$2:C$10000, $A182, 【データ】蓄積用!D$2:D$10000, "&gt;=3000", 【データ】蓄積用!E$2:E$10000, "&gt;=1500")&gt;0, "〇", IF(COUNTIFS(【データ】蓄積用!A$2:A$10000, K$5, 【データ】蓄積用!C$2:C$10000, $A182, 【データ】蓄積用!Q$2:Q$10000, 1, 【データ】蓄積用!AC$2:AC$10000, "&gt;=4.0")&gt;0, "〇", "×")))</f>
        <v/>
      </c>
      <c r="L182" t="str">
        <f>IF(OR($A182="", L$5=""), "", IF(COUNTIFS(【データ】蓄積用!A$2:A$10000, L$5, 【データ】蓄積用!C$2:C$10000, $A182, 【データ】蓄積用!D$2:D$10000, "&gt;=3000", 【データ】蓄積用!E$2:E$10000, "&gt;=1500")&gt;0, "〇", IF(COUNTIFS(【データ】蓄積用!A$2:A$10000, L$5, 【データ】蓄積用!C$2:C$10000, $A182, 【データ】蓄積用!Q$2:Q$10000, 1, 【データ】蓄積用!AC$2:AC$10000, "&gt;=4.0")&gt;0, "〇", "×")))</f>
        <v/>
      </c>
      <c r="M182" t="str">
        <f>IF(OR($A182="", M$5=""), "", IF(COUNTIFS(【データ】蓄積用!A$2:A$10000, M$5, 【データ】蓄積用!C$2:C$10000, $A182, 【データ】蓄積用!D$2:D$10000, "&gt;=3000", 【データ】蓄積用!E$2:E$10000, "&gt;=1500")&gt;0, "〇", IF(COUNTIFS(【データ】蓄積用!A$2:A$10000, M$5, 【データ】蓄積用!C$2:C$10000, $A182, 【データ】蓄積用!Q$2:Q$10000, 1, 【データ】蓄積用!AC$2:AC$10000, "&gt;=4.0")&gt;0, "〇", "×")))</f>
        <v/>
      </c>
      <c r="N182" t="str">
        <f>IF(OR($A182="", N$5=""), "", IF(COUNTIFS(【データ】蓄積用!A$2:A$10000, N$5, 【データ】蓄積用!C$2:C$10000, $A182, 【データ】蓄積用!D$2:D$10000, "&gt;=3000", 【データ】蓄積用!E$2:E$10000, "&gt;=1500")&gt;0, "〇", IF(COUNTIFS(【データ】蓄積用!A$2:A$10000, N$5, 【データ】蓄積用!C$2:C$10000, $A182, 【データ】蓄積用!Q$2:Q$10000, 1, 【データ】蓄積用!AC$2:AC$10000, "&gt;=4.0")&gt;0, "〇", "×")))</f>
        <v/>
      </c>
      <c r="O182" t="str">
        <f>IF(OR($A182="", O$5=""), "", IF(COUNTIFS(【データ】蓄積用!A$2:A$10000, O$5, 【データ】蓄積用!C$2:C$10000, $A182, 【データ】蓄積用!D$2:D$10000, "&gt;=3000", 【データ】蓄積用!E$2:E$10000, "&gt;=1500")&gt;0, "〇", IF(COUNTIFS(【データ】蓄積用!A$2:A$10000, O$5, 【データ】蓄積用!C$2:C$10000, $A182, 【データ】蓄積用!Q$2:Q$10000, 1, 【データ】蓄積用!AC$2:AC$10000, "&gt;=4.0")&gt;0, "〇", "×")))</f>
        <v/>
      </c>
      <c r="P182" t="str">
        <f>IF(OR($A182="", P$5=""), "", IF(COUNTIFS(【データ】蓄積用!A$2:A$10000, P$5, 【データ】蓄積用!C$2:C$10000, $A182, 【データ】蓄積用!D$2:D$10000, "&gt;=3000", 【データ】蓄積用!E$2:E$10000, "&gt;=1500")&gt;0, "〇", IF(COUNTIFS(【データ】蓄積用!A$2:A$10000, P$5, 【データ】蓄積用!C$2:C$10000, $A182, 【データ】蓄積用!Q$2:Q$10000, 1, 【データ】蓄積用!AC$2:AC$10000, "&gt;=4.0")&gt;0, "〇", "×")))</f>
        <v/>
      </c>
      <c r="Q182" t="str">
        <f>IF(OR($A182="", Q$5=""), "", IF(COUNTIFS(【データ】蓄積用!A$2:A$10000, Q$5, 【データ】蓄積用!C$2:C$10000, $A182, 【データ】蓄積用!D$2:D$10000, "&gt;=3000", 【データ】蓄積用!E$2:E$10000, "&gt;=1500")&gt;0, "〇", IF(COUNTIFS(【データ】蓄積用!A$2:A$10000, Q$5, 【データ】蓄積用!C$2:C$10000, $A182, 【データ】蓄積用!Q$2:Q$10000, 1, 【データ】蓄積用!AC$2:AC$10000, "&gt;=4.0")&gt;0, "〇", "×")))</f>
        <v/>
      </c>
      <c r="R182" t="str">
        <f>IF(OR($A182="", R$5=""), "", IF(COUNTIFS(【データ】蓄積用!A$2:A$10000, R$5, 【データ】蓄積用!C$2:C$10000, $A182, 【データ】蓄積用!D$2:D$10000, "&gt;=3000", 【データ】蓄積用!E$2:E$10000, "&gt;=1500")&gt;0, "〇", IF(COUNTIFS(【データ】蓄積用!A$2:A$10000, R$5, 【データ】蓄積用!C$2:C$10000, $A182, 【データ】蓄積用!Q$2:Q$10000, 1, 【データ】蓄積用!AC$2:AC$10000, "&gt;=4.0")&gt;0, "〇", "×")))</f>
        <v/>
      </c>
      <c r="S182" t="str">
        <f>IF(OR($A182="", S$5=""), "", IF(COUNTIFS(【データ】蓄積用!A$2:A$10000, S$5, 【データ】蓄積用!C$2:C$10000, $A182, 【データ】蓄積用!D$2:D$10000, "&gt;=3000", 【データ】蓄積用!E$2:E$10000, "&gt;=1500")&gt;0, "〇", IF(COUNTIFS(【データ】蓄積用!A$2:A$10000, S$5, 【データ】蓄積用!C$2:C$10000, $A182, 【データ】蓄積用!Q$2:Q$10000, 1, 【データ】蓄積用!AC$2:AC$10000, "&gt;=4.0")&gt;0, "〇", "×")))</f>
        <v/>
      </c>
      <c r="T182" t="str">
        <f>IF(OR($A182="", T$5=""), "", IF(COUNTIFS(【データ】蓄積用!A$2:A$10000, T$5, 【データ】蓄積用!C$2:C$10000, $A182, 【データ】蓄積用!D$2:D$10000, "&gt;=3000", 【データ】蓄積用!E$2:E$10000, "&gt;=1500")&gt;0, "〇", IF(COUNTIFS(【データ】蓄積用!A$2:A$10000, T$5, 【データ】蓄積用!C$2:C$10000, $A182, 【データ】蓄積用!Q$2:Q$10000, 1, 【データ】蓄積用!AC$2:AC$10000, "&gt;=4.0")&gt;0, "〇", "×")))</f>
        <v/>
      </c>
      <c r="U182" t="str">
        <f>IF(OR($A182="", U$5=""), "", IF(COUNTIFS(【データ】蓄積用!A$2:A$10000, U$5, 【データ】蓄積用!C$2:C$10000, $A182, 【データ】蓄積用!D$2:D$10000, "&gt;=3000", 【データ】蓄積用!E$2:E$10000, "&gt;=1500")&gt;0, "〇", IF(COUNTIFS(【データ】蓄積用!A$2:A$10000, U$5, 【データ】蓄積用!C$2:C$10000, $A182, 【データ】蓄積用!Q$2:Q$10000, 1, 【データ】蓄積用!AC$2:AC$10000, "&gt;=4.0")&gt;0, "〇", "×")))</f>
        <v/>
      </c>
      <c r="V182" t="str">
        <f>IF(OR($A182="", V$5=""), "", IF(COUNTIFS(【データ】蓄積用!A$2:A$10000, V$5, 【データ】蓄積用!C$2:C$10000, $A182, 【データ】蓄積用!D$2:D$10000, "&gt;=3000", 【データ】蓄積用!E$2:E$10000, "&gt;=1500")&gt;0, "〇", IF(COUNTIFS(【データ】蓄積用!A$2:A$10000, V$5, 【データ】蓄積用!C$2:C$10000, $A182, 【データ】蓄積用!Q$2:Q$10000, 1, 【データ】蓄積用!AC$2:AC$10000, "&gt;=4.0")&gt;0, "〇", "×")))</f>
        <v/>
      </c>
      <c r="W182" t="str">
        <f>IF(OR($A182="", W$5=""), "", IF(COUNTIFS(【データ】蓄積用!A$2:A$10000, W$5, 【データ】蓄積用!C$2:C$10000, $A182, 【データ】蓄積用!D$2:D$10000, "&gt;=3000", 【データ】蓄積用!E$2:E$10000, "&gt;=1500")&gt;0, "〇", IF(COUNTIFS(【データ】蓄積用!A$2:A$10000, W$5, 【データ】蓄積用!C$2:C$10000, $A182, 【データ】蓄積用!Q$2:Q$10000, 1, 【データ】蓄積用!AC$2:AC$10000, "&gt;=4.0")&gt;0, "〇", "×")))</f>
        <v/>
      </c>
      <c r="X182" t="str">
        <f>IF(OR($A182="", X$5=""), "", IF(COUNTIFS(【データ】蓄積用!A$2:A$10000, X$5, 【データ】蓄積用!C$2:C$10000, $A182, 【データ】蓄積用!D$2:D$10000, "&gt;=3000", 【データ】蓄積用!E$2:E$10000, "&gt;=1500")&gt;0, "〇", IF(COUNTIFS(【データ】蓄積用!A$2:A$10000, X$5, 【データ】蓄積用!C$2:C$10000, $A182, 【データ】蓄積用!Q$2:Q$10000, 1, 【データ】蓄積用!AC$2:AC$10000, "&gt;=4.0")&gt;0, "〇", "×")))</f>
        <v/>
      </c>
      <c r="Y182" t="str">
        <f>IF(OR($A182="", Y$5=""), "", IF(COUNTIFS(【データ】蓄積用!A$2:A$10000, Y$5, 【データ】蓄積用!C$2:C$10000, $A182, 【データ】蓄積用!D$2:D$10000, "&gt;=3000", 【データ】蓄積用!E$2:E$10000, "&gt;=1500")&gt;0, "〇", IF(COUNTIFS(【データ】蓄積用!A$2:A$10000, Y$5, 【データ】蓄積用!C$2:C$10000, $A182, 【データ】蓄積用!Q$2:Q$10000, 1, 【データ】蓄積用!AC$2:AC$10000, "&gt;=4.0")&gt;0, "〇", "×")))</f>
        <v/>
      </c>
      <c r="Z182" t="str">
        <f>IF(OR($A182="", Z$5=""), "", IF(COUNTIFS(【データ】蓄積用!A$2:A$10000, Z$5, 【データ】蓄積用!C$2:C$10000, $A182, 【データ】蓄積用!D$2:D$10000, "&gt;=3000", 【データ】蓄積用!E$2:E$10000, "&gt;=1500")&gt;0, "〇", IF(COUNTIFS(【データ】蓄積用!A$2:A$10000, Z$5, 【データ】蓄積用!C$2:C$10000, $A182, 【データ】蓄積用!Q$2:Q$10000, 1, 【データ】蓄積用!AC$2:AC$10000, "&gt;=4.0")&gt;0, "〇", "×")))</f>
        <v/>
      </c>
      <c r="AA182" t="str">
        <f>IF(OR($A182="", AA$5=""), "", IF(COUNTIFS(【データ】蓄積用!A$2:A$10000, AA$5, 【データ】蓄積用!C$2:C$10000, $A182, 【データ】蓄積用!D$2:D$10000, "&gt;=3000", 【データ】蓄積用!E$2:E$10000, "&gt;=1500")&gt;0, "〇", IF(COUNTIFS(【データ】蓄積用!A$2:A$10000, AA$5, 【データ】蓄積用!C$2:C$10000, $A182, 【データ】蓄積用!Q$2:Q$10000, 1, 【データ】蓄積用!AC$2:AC$10000, "&gt;=4.0")&gt;0, "〇", "×")))</f>
        <v/>
      </c>
      <c r="AB182" t="str">
        <f>IF(OR($A182="", AB$5=""), "", IF(COUNTIFS(【データ】蓄積用!A$2:A$10000, AB$5, 【データ】蓄積用!C$2:C$10000, $A182, 【データ】蓄積用!D$2:D$10000, "&gt;=3000", 【データ】蓄積用!E$2:E$10000, "&gt;=1500")&gt;0, "〇", IF(COUNTIFS(【データ】蓄積用!A$2:A$10000, AB$5, 【データ】蓄積用!C$2:C$10000, $A182, 【データ】蓄積用!Q$2:Q$10000, 1, 【データ】蓄積用!AC$2:AC$10000, "&gt;=4.0")&gt;0, "〇", "×")))</f>
        <v/>
      </c>
      <c r="AC182" t="str">
        <f>IF(OR($A182="", AC$5=""), "", IF(COUNTIFS(【データ】蓄積用!A$2:A$10000, AC$5, 【データ】蓄積用!C$2:C$10000, $A182, 【データ】蓄積用!D$2:D$10000, "&gt;=3000", 【データ】蓄積用!E$2:E$10000, "&gt;=1500")&gt;0, "〇", IF(COUNTIFS(【データ】蓄積用!A$2:A$10000, AC$5, 【データ】蓄積用!C$2:C$10000, $A182, 【データ】蓄積用!Q$2:Q$10000, 1, 【データ】蓄積用!AC$2:AC$10000, "&gt;=4.0")&gt;0, "〇", "×")))</f>
        <v/>
      </c>
      <c r="AD182" t="str">
        <f>IF(OR($A182="", AD$5=""), "", IF(COUNTIFS(【データ】蓄積用!A$2:A$10000, AD$5, 【データ】蓄積用!C$2:C$10000, $A182, 【データ】蓄積用!D$2:D$10000, "&gt;=3000", 【データ】蓄積用!E$2:E$10000, "&gt;=1500")&gt;0, "〇", IF(COUNTIFS(【データ】蓄積用!A$2:A$10000, AD$5, 【データ】蓄積用!C$2:C$10000, $A182, 【データ】蓄積用!Q$2:Q$10000, 1, 【データ】蓄積用!AC$2:AC$10000, "&gt;=4.0")&gt;0, "〇", "×")))</f>
        <v/>
      </c>
      <c r="AE182" t="str">
        <f>IF(OR($A182="", AE$5=""), "", IF(COUNTIFS(【データ】蓄積用!A$2:A$10000, AE$5, 【データ】蓄積用!C$2:C$10000, $A182, 【データ】蓄積用!D$2:D$10000, "&gt;=3000", 【データ】蓄積用!E$2:E$10000, "&gt;=1500")&gt;0, "〇", IF(COUNTIFS(【データ】蓄積用!A$2:A$10000, AE$5, 【データ】蓄積用!C$2:C$10000, $A182, 【データ】蓄積用!Q$2:Q$10000, 1, 【データ】蓄積用!AC$2:AC$10000, "&gt;=4.0")&gt;0, "〇", "×")))</f>
        <v/>
      </c>
      <c r="AF182" t="str">
        <f>IF(OR($A182="", AF$5=""), "", IF(COUNTIFS(【データ】蓄積用!A$2:A$10000, AF$5, 【データ】蓄積用!C$2:C$10000, $A182, 【データ】蓄積用!D$2:D$10000, "&gt;=3000", 【データ】蓄積用!E$2:E$10000, "&gt;=1500")&gt;0, "〇", IF(COUNTIFS(【データ】蓄積用!A$2:A$10000, AF$5, 【データ】蓄積用!C$2:C$10000, $A182, 【データ】蓄積用!Q$2:Q$10000, 1, 【データ】蓄積用!AC$2:AC$10000, "&gt;=4.0")&gt;0, "〇", "×")))</f>
        <v/>
      </c>
      <c r="AG182" t="str">
        <f>IF(OR($A182="", AG$5=""), "", IF(COUNTIFS(【データ】蓄積用!A$2:A$10000, AG$5, 【データ】蓄積用!C$2:C$10000, $A182, 【データ】蓄積用!D$2:D$10000, "&gt;=3000", 【データ】蓄積用!E$2:E$10000, "&gt;=1500")&gt;0, "〇", IF(COUNTIFS(【データ】蓄積用!A$2:A$10000, AG$5, 【データ】蓄積用!C$2:C$10000, $A182, 【データ】蓄積用!Q$2:Q$10000, 1, 【データ】蓄積用!AC$2:AC$10000, "&gt;=4.0")&gt;0, "〇", "×")))</f>
        <v/>
      </c>
      <c r="AH182" t="str">
        <f>IF(OR($A182="", AH$5=""), "", IF(COUNTIFS(【データ】蓄積用!A$2:A$10000, AH$5, 【データ】蓄積用!C$2:C$10000, $A182, 【データ】蓄積用!D$2:D$10000, "&gt;=3000", 【データ】蓄積用!E$2:E$10000, "&gt;=1500")&gt;0, "〇", IF(COUNTIFS(【データ】蓄積用!A$2:A$10000, AH$5, 【データ】蓄積用!C$2:C$10000, $A182, 【データ】蓄積用!Q$2:Q$10000, 1, 【データ】蓄積用!AC$2:AC$10000, "&gt;=4.0")&gt;0, "〇", "×")))</f>
        <v/>
      </c>
      <c r="AI182" t="str">
        <f>IF(OR($A182="", AI$5=""), "", IF(COUNTIFS(【データ】蓄積用!A$2:A$10000, AI$5, 【データ】蓄積用!C$2:C$10000, $A182, 【データ】蓄積用!D$2:D$10000, "&gt;=3000", 【データ】蓄積用!E$2:E$10000, "&gt;=1500")&gt;0, "〇", IF(COUNTIFS(【データ】蓄積用!A$2:A$10000, AI$5, 【データ】蓄積用!C$2:C$10000, $A182, 【データ】蓄積用!Q$2:Q$10000, 1, 【データ】蓄積用!AC$2:AC$10000, "&gt;=4.0")&gt;0, "〇", "×")))</f>
        <v/>
      </c>
      <c r="AJ182" t="str">
        <f>IF(OR($A182="", AJ$5=""), "", IF(COUNTIFS(【データ】蓄積用!A$2:A$10000, AJ$5, 【データ】蓄積用!C$2:C$10000, $A182, 【データ】蓄積用!D$2:D$10000, "&gt;=3000", 【データ】蓄積用!E$2:E$10000, "&gt;=1500")&gt;0, "〇", IF(COUNTIFS(【データ】蓄積用!A$2:A$10000, AJ$5, 【データ】蓄積用!C$2:C$10000, $A182, 【データ】蓄積用!Q$2:Q$10000, 1, 【データ】蓄積用!AC$2:AC$10000, "&gt;=4.0")&gt;0, "〇", "×")))</f>
        <v/>
      </c>
      <c r="AK182" t="str">
        <f>IF(OR($A182="", AK$5=""), "", IF(COUNTIFS(【データ】蓄積用!A$2:A$10000, AK$5, 【データ】蓄積用!C$2:C$10000, $A182, 【データ】蓄積用!D$2:D$10000, "&gt;=3000", 【データ】蓄積用!E$2:E$10000, "&gt;=1500")&gt;0, "〇", IF(COUNTIFS(【データ】蓄積用!A$2:A$10000, AK$5, 【データ】蓄積用!C$2:C$10000, $A182, 【データ】蓄積用!Q$2:Q$10000, 1, 【データ】蓄積用!AC$2:AC$10000, "&gt;=4.0")&gt;0, "〇", "×")))</f>
        <v/>
      </c>
      <c r="AL182" t="str">
        <f>IF(OR($A182="", AL$5=""), "", IF(COUNTIFS(【データ】蓄積用!A$2:A$10000, AL$5, 【データ】蓄積用!C$2:C$10000, $A182, 【データ】蓄積用!D$2:D$10000, "&gt;=3000", 【データ】蓄積用!E$2:E$10000, "&gt;=1500")&gt;0, "〇", IF(COUNTIFS(【データ】蓄積用!A$2:A$10000, AL$5, 【データ】蓄積用!C$2:C$10000, $A182, 【データ】蓄積用!Q$2:Q$10000, 1, 【データ】蓄積用!AC$2:AC$10000, "&gt;=4.0")&gt;0, "〇", "×")))</f>
        <v/>
      </c>
      <c r="AM182" t="str">
        <f>IF(OR($A182="", AM$5=""), "", IF(COUNTIFS(【データ】蓄積用!A$2:A$10000, AM$5, 【データ】蓄積用!C$2:C$10000, $A182, 【データ】蓄積用!D$2:D$10000, "&gt;=3000", 【データ】蓄積用!E$2:E$10000, "&gt;=1500")&gt;0, "〇", IF(COUNTIFS(【データ】蓄積用!A$2:A$10000, AM$5, 【データ】蓄積用!C$2:C$10000, $A182, 【データ】蓄積用!Q$2:Q$10000, 1, 【データ】蓄積用!AC$2:AC$10000, "&gt;=4.0")&gt;0, "〇", "×")))</f>
        <v/>
      </c>
      <c r="AN182" t="str">
        <f>IF(OR($A182="", AN$5=""), "", IF(COUNTIFS(【データ】蓄積用!A$2:A$10000, AN$5, 【データ】蓄積用!C$2:C$10000, $A182, 【データ】蓄積用!D$2:D$10000, "&gt;=3000", 【データ】蓄積用!E$2:E$10000, "&gt;=1500")&gt;0, "〇", IF(COUNTIFS(【データ】蓄積用!A$2:A$10000, AN$5, 【データ】蓄積用!C$2:C$10000, $A182, 【データ】蓄積用!Q$2:Q$10000, 1, 【データ】蓄積用!AC$2:AC$10000, "&gt;=4.0")&gt;0, "〇", "×")))</f>
        <v/>
      </c>
      <c r="AO182" t="str">
        <f>IF(OR($A182="", AO$5=""), "", IF(COUNTIFS(【データ】蓄積用!A$2:A$10000, AO$5, 【データ】蓄積用!C$2:C$10000, $A182, 【データ】蓄積用!D$2:D$10000, "&gt;=3000", 【データ】蓄積用!E$2:E$10000, "&gt;=1500")&gt;0, "〇", IF(COUNTIFS(【データ】蓄積用!A$2:A$10000, AO$5, 【データ】蓄積用!C$2:C$10000, $A182, 【データ】蓄積用!Q$2:Q$10000, 1, 【データ】蓄積用!AC$2:AC$10000, "&gt;=4.0")&gt;0, "〇", "×")))</f>
        <v/>
      </c>
      <c r="AP182" t="str">
        <f>IF(OR($A182="", AP$5=""), "", IF(COUNTIFS(【データ】蓄積用!A$2:A$10000, AP$5, 【データ】蓄積用!C$2:C$10000, $A182, 【データ】蓄積用!D$2:D$10000, "&gt;=3000", 【データ】蓄積用!E$2:E$10000, "&gt;=1500")&gt;0, "〇", IF(COUNTIFS(【データ】蓄積用!A$2:A$10000, AP$5, 【データ】蓄積用!C$2:C$10000, $A182, 【データ】蓄積用!Q$2:Q$10000, 1, 【データ】蓄積用!AC$2:AC$10000, "&gt;=4.0")&gt;0, "〇", "×")))</f>
        <v/>
      </c>
      <c r="AQ182" t="str">
        <f>IF(OR($A182="", AQ$5=""), "", IF(COUNTIFS(【データ】蓄積用!A$2:A$10000, AQ$5, 【データ】蓄積用!C$2:C$10000, $A182, 【データ】蓄積用!D$2:D$10000, "&gt;=3000", 【データ】蓄積用!E$2:E$10000, "&gt;=1500")&gt;0, "〇", IF(COUNTIFS(【データ】蓄積用!A$2:A$10000, AQ$5, 【データ】蓄積用!C$2:C$10000, $A182, 【データ】蓄積用!Q$2:Q$10000, 1, 【データ】蓄積用!AC$2:AC$10000, "&gt;=4.0")&gt;0, "〇", "×")))</f>
        <v/>
      </c>
      <c r="AR182" t="str">
        <f>IF(OR($A182="", AR$5=""), "", IF(COUNTIFS(【データ】蓄積用!A$2:A$10000, AR$5, 【データ】蓄積用!C$2:C$10000, $A182, 【データ】蓄積用!D$2:D$10000, "&gt;=3000", 【データ】蓄積用!E$2:E$10000, "&gt;=1500")&gt;0, "〇", IF(COUNTIFS(【データ】蓄積用!A$2:A$10000, AR$5, 【データ】蓄積用!C$2:C$10000, $A182, 【データ】蓄積用!Q$2:Q$10000, 1, 【データ】蓄積用!AC$2:AC$10000, "&gt;=4.0")&gt;0, "〇", "×")))</f>
        <v/>
      </c>
      <c r="AS182" t="str">
        <f>IF(OR($A182="", AS$5=""), "", IF(COUNTIFS(【データ】蓄積用!A$2:A$10000, AS$5, 【データ】蓄積用!C$2:C$10000, $A182, 【データ】蓄積用!D$2:D$10000, "&gt;=3000", 【データ】蓄積用!E$2:E$10000, "&gt;=1500")&gt;0, "〇", IF(COUNTIFS(【データ】蓄積用!A$2:A$10000, AS$5, 【データ】蓄積用!C$2:C$10000, $A182, 【データ】蓄積用!Q$2:Q$10000, 1, 【データ】蓄積用!AC$2:AC$10000, "&gt;=4.0")&gt;0, "〇", "×")))</f>
        <v/>
      </c>
      <c r="AT182" t="str">
        <f>IF(OR($A182="", AT$5=""), "", IF(COUNTIFS(【データ】蓄積用!A$2:A$10000, AT$5, 【データ】蓄積用!C$2:C$10000, $A182, 【データ】蓄積用!D$2:D$10000, "&gt;=3000", 【データ】蓄積用!E$2:E$10000, "&gt;=1500")&gt;0, "〇", IF(COUNTIFS(【データ】蓄積用!A$2:A$10000, AT$5, 【データ】蓄積用!C$2:C$10000, $A182, 【データ】蓄積用!Q$2:Q$10000, 1, 【データ】蓄積用!AC$2:AC$10000, "&gt;=4.0")&gt;0, "〇", "×")))</f>
        <v/>
      </c>
      <c r="AU182" t="str">
        <f>IF(OR($A182="", AU$5=""), "", IF(COUNTIFS(【データ】蓄積用!A$2:A$10000, AU$5, 【データ】蓄積用!C$2:C$10000, $A182, 【データ】蓄積用!D$2:D$10000, "&gt;=3000", 【データ】蓄積用!E$2:E$10000, "&gt;=1500")&gt;0, "〇", IF(COUNTIFS(【データ】蓄積用!A$2:A$10000, AU$5, 【データ】蓄積用!C$2:C$10000, $A182, 【データ】蓄積用!Q$2:Q$10000, 1, 【データ】蓄積用!AC$2:AC$10000, "&gt;=4.0")&gt;0, "〇", "×")))</f>
        <v/>
      </c>
      <c r="AV182" t="str">
        <f>IF(OR($A182="", AV$5=""), "", IF(COUNTIFS(【データ】蓄積用!A$2:A$10000, AV$5, 【データ】蓄積用!C$2:C$10000, $A182, 【データ】蓄積用!D$2:D$10000, "&gt;=3000", 【データ】蓄積用!E$2:E$10000, "&gt;=1500")&gt;0, "〇", IF(COUNTIFS(【データ】蓄積用!A$2:A$10000, AV$5, 【データ】蓄積用!C$2:C$10000, $A182, 【データ】蓄積用!Q$2:Q$10000, 1, 【データ】蓄積用!AC$2:AC$10000, "&gt;=4.0")&gt;0, "〇", "×")))</f>
        <v/>
      </c>
      <c r="AW182" t="str">
        <f>IF(OR($A182="", AW$5=""), "", IF(COUNTIFS(【データ】蓄積用!A$2:A$10000, AW$5, 【データ】蓄積用!C$2:C$10000, $A182, 【データ】蓄積用!D$2:D$10000, "&gt;=3000", 【データ】蓄積用!E$2:E$10000, "&gt;=1500")&gt;0, "〇", IF(COUNTIFS(【データ】蓄積用!A$2:A$10000, AW$5, 【データ】蓄積用!C$2:C$10000, $A182, 【データ】蓄積用!Q$2:Q$10000, 1, 【データ】蓄積用!AC$2:AC$10000, "&gt;=4.0")&gt;0, "〇", "×")))</f>
        <v/>
      </c>
      <c r="AX182" t="str">
        <f>IF(OR($A182="", AX$5=""), "", IF(COUNTIFS(【データ】蓄積用!A$2:A$10000, AX$5, 【データ】蓄積用!C$2:C$10000, $A182, 【データ】蓄積用!D$2:D$10000, "&gt;=3000", 【データ】蓄積用!E$2:E$10000, "&gt;=1500")&gt;0, "〇", IF(COUNTIFS(【データ】蓄積用!A$2:A$10000, AX$5, 【データ】蓄積用!C$2:C$10000, $A182, 【データ】蓄積用!Q$2:Q$10000, 1, 【データ】蓄積用!AC$2:AC$10000, "&gt;=4.0")&gt;0, "〇", "×")))</f>
        <v/>
      </c>
      <c r="AY182" t="str">
        <f>IF(OR($A182="", AY$5=""), "", IF(COUNTIFS(【データ】蓄積用!A$2:A$10000, AY$5, 【データ】蓄積用!C$2:C$10000, $A182, 【データ】蓄積用!D$2:D$10000, "&gt;=3000", 【データ】蓄積用!E$2:E$10000, "&gt;=1500")&gt;0, "〇", IF(COUNTIFS(【データ】蓄積用!A$2:A$10000, AY$5, 【データ】蓄積用!C$2:C$10000, $A182, 【データ】蓄積用!Q$2:Q$10000, 1, 【データ】蓄積用!AC$2:AC$10000, "&gt;=4.0")&gt;0, "〇", "×")))</f>
        <v/>
      </c>
    </row>
    <row r="183" spans="2:51">
      <c r="B183" t="str">
        <f>IF(OR($A183="", B$5=""), "", IF(COUNTIFS(【データ】蓄積用!A$2:A$10000, B$5, 【データ】蓄積用!C$2:C$10000, $A183, 【データ】蓄積用!D$2:D$10000, "&gt;=3000", 【データ】蓄積用!E$2:E$10000, "&gt;=1500")&gt;0, "〇", IF(COUNTIFS(【データ】蓄積用!A$2:A$10000, B$5, 【データ】蓄積用!C$2:C$10000, $A183, 【データ】蓄積用!Q$2:Q$10000, 1, 【データ】蓄積用!AC$2:AC$10000, "&gt;=4.0")&gt;0, "〇", "×")))</f>
        <v/>
      </c>
      <c r="C183" t="str">
        <f>IF(OR($A183="", C$5=""), "", IF(COUNTIFS(【データ】蓄積用!A$2:A$10000, C$5, 【データ】蓄積用!C$2:C$10000, $A183, 【データ】蓄積用!D$2:D$10000, "&gt;=3000", 【データ】蓄積用!E$2:E$10000, "&gt;=1500")&gt;0, "〇", IF(COUNTIFS(【データ】蓄積用!A$2:A$10000, C$5, 【データ】蓄積用!C$2:C$10000, $A183, 【データ】蓄積用!Q$2:Q$10000, 1, 【データ】蓄積用!AC$2:AC$10000, "&gt;=4.0")&gt;0, "〇", "×")))</f>
        <v/>
      </c>
      <c r="D183" t="str">
        <f>IF(OR($A183="", D$5=""), "", IF(COUNTIFS(【データ】蓄積用!A$2:A$10000, D$5, 【データ】蓄積用!C$2:C$10000, $A183, 【データ】蓄積用!D$2:D$10000, "&gt;=3000", 【データ】蓄積用!E$2:E$10000, "&gt;=1500")&gt;0, "〇", IF(COUNTIFS(【データ】蓄積用!A$2:A$10000, D$5, 【データ】蓄積用!C$2:C$10000, $A183, 【データ】蓄積用!Q$2:Q$10000, 1, 【データ】蓄積用!AC$2:AC$10000, "&gt;=4.0")&gt;0, "〇", "×")))</f>
        <v/>
      </c>
      <c r="E183" t="str">
        <f>IF(OR($A183="", E$5=""), "", IF(COUNTIFS(【データ】蓄積用!A$2:A$10000, E$5, 【データ】蓄積用!C$2:C$10000, $A183, 【データ】蓄積用!D$2:D$10000, "&gt;=3000", 【データ】蓄積用!E$2:E$10000, "&gt;=1500")&gt;0, "〇", IF(COUNTIFS(【データ】蓄積用!A$2:A$10000, E$5, 【データ】蓄積用!C$2:C$10000, $A183, 【データ】蓄積用!Q$2:Q$10000, 1, 【データ】蓄積用!AC$2:AC$10000, "&gt;=4.0")&gt;0, "〇", "×")))</f>
        <v/>
      </c>
      <c r="F183" t="str">
        <f>IF(OR($A183="", F$5=""), "", IF(COUNTIFS(【データ】蓄積用!A$2:A$10000, F$5, 【データ】蓄積用!C$2:C$10000, $A183, 【データ】蓄積用!D$2:D$10000, "&gt;=3000", 【データ】蓄積用!E$2:E$10000, "&gt;=1500")&gt;0, "〇", IF(COUNTIFS(【データ】蓄積用!A$2:A$10000, F$5, 【データ】蓄積用!C$2:C$10000, $A183, 【データ】蓄積用!Q$2:Q$10000, 1, 【データ】蓄積用!AC$2:AC$10000, "&gt;=4.0")&gt;0, "〇", "×")))</f>
        <v/>
      </c>
      <c r="G183" t="str">
        <f>IF(OR($A183="", G$5=""), "", IF(COUNTIFS(【データ】蓄積用!A$2:A$10000, G$5, 【データ】蓄積用!C$2:C$10000, $A183, 【データ】蓄積用!D$2:D$10000, "&gt;=3000", 【データ】蓄積用!E$2:E$10000, "&gt;=1500")&gt;0, "〇", IF(COUNTIFS(【データ】蓄積用!A$2:A$10000, G$5, 【データ】蓄積用!C$2:C$10000, $A183, 【データ】蓄積用!Q$2:Q$10000, 1, 【データ】蓄積用!AC$2:AC$10000, "&gt;=4.0")&gt;0, "〇", "×")))</f>
        <v/>
      </c>
      <c r="H183" t="str">
        <f>IF(OR($A183="", H$5=""), "", IF(COUNTIFS(【データ】蓄積用!A$2:A$10000, H$5, 【データ】蓄積用!C$2:C$10000, $A183, 【データ】蓄積用!D$2:D$10000, "&gt;=3000", 【データ】蓄積用!E$2:E$10000, "&gt;=1500")&gt;0, "〇", IF(COUNTIFS(【データ】蓄積用!A$2:A$10000, H$5, 【データ】蓄積用!C$2:C$10000, $A183, 【データ】蓄積用!Q$2:Q$10000, 1, 【データ】蓄積用!AC$2:AC$10000, "&gt;=4.0")&gt;0, "〇", "×")))</f>
        <v/>
      </c>
      <c r="I183" t="str">
        <f>IF(OR($A183="", I$5=""), "", IF(COUNTIFS(【データ】蓄積用!A$2:A$10000, I$5, 【データ】蓄積用!C$2:C$10000, $A183, 【データ】蓄積用!D$2:D$10000, "&gt;=3000", 【データ】蓄積用!E$2:E$10000, "&gt;=1500")&gt;0, "〇", IF(COUNTIFS(【データ】蓄積用!A$2:A$10000, I$5, 【データ】蓄積用!C$2:C$10000, $A183, 【データ】蓄積用!Q$2:Q$10000, 1, 【データ】蓄積用!AC$2:AC$10000, "&gt;=4.0")&gt;0, "〇", "×")))</f>
        <v/>
      </c>
      <c r="J183" t="str">
        <f>IF(OR($A183="", J$5=""), "", IF(COUNTIFS(【データ】蓄積用!A$2:A$10000, J$5, 【データ】蓄積用!C$2:C$10000, $A183, 【データ】蓄積用!D$2:D$10000, "&gt;=3000", 【データ】蓄積用!E$2:E$10000, "&gt;=1500")&gt;0, "〇", IF(COUNTIFS(【データ】蓄積用!A$2:A$10000, J$5, 【データ】蓄積用!C$2:C$10000, $A183, 【データ】蓄積用!Q$2:Q$10000, 1, 【データ】蓄積用!AC$2:AC$10000, "&gt;=4.0")&gt;0, "〇", "×")))</f>
        <v/>
      </c>
      <c r="K183" t="str">
        <f>IF(OR($A183="", K$5=""), "", IF(COUNTIFS(【データ】蓄積用!A$2:A$10000, K$5, 【データ】蓄積用!C$2:C$10000, $A183, 【データ】蓄積用!D$2:D$10000, "&gt;=3000", 【データ】蓄積用!E$2:E$10000, "&gt;=1500")&gt;0, "〇", IF(COUNTIFS(【データ】蓄積用!A$2:A$10000, K$5, 【データ】蓄積用!C$2:C$10000, $A183, 【データ】蓄積用!Q$2:Q$10000, 1, 【データ】蓄積用!AC$2:AC$10000, "&gt;=4.0")&gt;0, "〇", "×")))</f>
        <v/>
      </c>
      <c r="L183" t="str">
        <f>IF(OR($A183="", L$5=""), "", IF(COUNTIFS(【データ】蓄積用!A$2:A$10000, L$5, 【データ】蓄積用!C$2:C$10000, $A183, 【データ】蓄積用!D$2:D$10000, "&gt;=3000", 【データ】蓄積用!E$2:E$10000, "&gt;=1500")&gt;0, "〇", IF(COUNTIFS(【データ】蓄積用!A$2:A$10000, L$5, 【データ】蓄積用!C$2:C$10000, $A183, 【データ】蓄積用!Q$2:Q$10000, 1, 【データ】蓄積用!AC$2:AC$10000, "&gt;=4.0")&gt;0, "〇", "×")))</f>
        <v/>
      </c>
      <c r="M183" t="str">
        <f>IF(OR($A183="", M$5=""), "", IF(COUNTIFS(【データ】蓄積用!A$2:A$10000, M$5, 【データ】蓄積用!C$2:C$10000, $A183, 【データ】蓄積用!D$2:D$10000, "&gt;=3000", 【データ】蓄積用!E$2:E$10000, "&gt;=1500")&gt;0, "〇", IF(COUNTIFS(【データ】蓄積用!A$2:A$10000, M$5, 【データ】蓄積用!C$2:C$10000, $A183, 【データ】蓄積用!Q$2:Q$10000, 1, 【データ】蓄積用!AC$2:AC$10000, "&gt;=4.0")&gt;0, "〇", "×")))</f>
        <v/>
      </c>
      <c r="N183" t="str">
        <f>IF(OR($A183="", N$5=""), "", IF(COUNTIFS(【データ】蓄積用!A$2:A$10000, N$5, 【データ】蓄積用!C$2:C$10000, $A183, 【データ】蓄積用!D$2:D$10000, "&gt;=3000", 【データ】蓄積用!E$2:E$10000, "&gt;=1500")&gt;0, "〇", IF(COUNTIFS(【データ】蓄積用!A$2:A$10000, N$5, 【データ】蓄積用!C$2:C$10000, $A183, 【データ】蓄積用!Q$2:Q$10000, 1, 【データ】蓄積用!AC$2:AC$10000, "&gt;=4.0")&gt;0, "〇", "×")))</f>
        <v/>
      </c>
      <c r="O183" t="str">
        <f>IF(OR($A183="", O$5=""), "", IF(COUNTIFS(【データ】蓄積用!A$2:A$10000, O$5, 【データ】蓄積用!C$2:C$10000, $A183, 【データ】蓄積用!D$2:D$10000, "&gt;=3000", 【データ】蓄積用!E$2:E$10000, "&gt;=1500")&gt;0, "〇", IF(COUNTIFS(【データ】蓄積用!A$2:A$10000, O$5, 【データ】蓄積用!C$2:C$10000, $A183, 【データ】蓄積用!Q$2:Q$10000, 1, 【データ】蓄積用!AC$2:AC$10000, "&gt;=4.0")&gt;0, "〇", "×")))</f>
        <v/>
      </c>
      <c r="P183" t="str">
        <f>IF(OR($A183="", P$5=""), "", IF(COUNTIFS(【データ】蓄積用!A$2:A$10000, P$5, 【データ】蓄積用!C$2:C$10000, $A183, 【データ】蓄積用!D$2:D$10000, "&gt;=3000", 【データ】蓄積用!E$2:E$10000, "&gt;=1500")&gt;0, "〇", IF(COUNTIFS(【データ】蓄積用!A$2:A$10000, P$5, 【データ】蓄積用!C$2:C$10000, $A183, 【データ】蓄積用!Q$2:Q$10000, 1, 【データ】蓄積用!AC$2:AC$10000, "&gt;=4.0")&gt;0, "〇", "×")))</f>
        <v/>
      </c>
      <c r="Q183" t="str">
        <f>IF(OR($A183="", Q$5=""), "", IF(COUNTIFS(【データ】蓄積用!A$2:A$10000, Q$5, 【データ】蓄積用!C$2:C$10000, $A183, 【データ】蓄積用!D$2:D$10000, "&gt;=3000", 【データ】蓄積用!E$2:E$10000, "&gt;=1500")&gt;0, "〇", IF(COUNTIFS(【データ】蓄積用!A$2:A$10000, Q$5, 【データ】蓄積用!C$2:C$10000, $A183, 【データ】蓄積用!Q$2:Q$10000, 1, 【データ】蓄積用!AC$2:AC$10000, "&gt;=4.0")&gt;0, "〇", "×")))</f>
        <v/>
      </c>
      <c r="R183" t="str">
        <f>IF(OR($A183="", R$5=""), "", IF(COUNTIFS(【データ】蓄積用!A$2:A$10000, R$5, 【データ】蓄積用!C$2:C$10000, $A183, 【データ】蓄積用!D$2:D$10000, "&gt;=3000", 【データ】蓄積用!E$2:E$10000, "&gt;=1500")&gt;0, "〇", IF(COUNTIFS(【データ】蓄積用!A$2:A$10000, R$5, 【データ】蓄積用!C$2:C$10000, $A183, 【データ】蓄積用!Q$2:Q$10000, 1, 【データ】蓄積用!AC$2:AC$10000, "&gt;=4.0")&gt;0, "〇", "×")))</f>
        <v/>
      </c>
      <c r="S183" t="str">
        <f>IF(OR($A183="", S$5=""), "", IF(COUNTIFS(【データ】蓄積用!A$2:A$10000, S$5, 【データ】蓄積用!C$2:C$10000, $A183, 【データ】蓄積用!D$2:D$10000, "&gt;=3000", 【データ】蓄積用!E$2:E$10000, "&gt;=1500")&gt;0, "〇", IF(COUNTIFS(【データ】蓄積用!A$2:A$10000, S$5, 【データ】蓄積用!C$2:C$10000, $A183, 【データ】蓄積用!Q$2:Q$10000, 1, 【データ】蓄積用!AC$2:AC$10000, "&gt;=4.0")&gt;0, "〇", "×")))</f>
        <v/>
      </c>
      <c r="T183" t="str">
        <f>IF(OR($A183="", T$5=""), "", IF(COUNTIFS(【データ】蓄積用!A$2:A$10000, T$5, 【データ】蓄積用!C$2:C$10000, $A183, 【データ】蓄積用!D$2:D$10000, "&gt;=3000", 【データ】蓄積用!E$2:E$10000, "&gt;=1500")&gt;0, "〇", IF(COUNTIFS(【データ】蓄積用!A$2:A$10000, T$5, 【データ】蓄積用!C$2:C$10000, $A183, 【データ】蓄積用!Q$2:Q$10000, 1, 【データ】蓄積用!AC$2:AC$10000, "&gt;=4.0")&gt;0, "〇", "×")))</f>
        <v/>
      </c>
      <c r="U183" t="str">
        <f>IF(OR($A183="", U$5=""), "", IF(COUNTIFS(【データ】蓄積用!A$2:A$10000, U$5, 【データ】蓄積用!C$2:C$10000, $A183, 【データ】蓄積用!D$2:D$10000, "&gt;=3000", 【データ】蓄積用!E$2:E$10000, "&gt;=1500")&gt;0, "〇", IF(COUNTIFS(【データ】蓄積用!A$2:A$10000, U$5, 【データ】蓄積用!C$2:C$10000, $A183, 【データ】蓄積用!Q$2:Q$10000, 1, 【データ】蓄積用!AC$2:AC$10000, "&gt;=4.0")&gt;0, "〇", "×")))</f>
        <v/>
      </c>
      <c r="V183" t="str">
        <f>IF(OR($A183="", V$5=""), "", IF(COUNTIFS(【データ】蓄積用!A$2:A$10000, V$5, 【データ】蓄積用!C$2:C$10000, $A183, 【データ】蓄積用!D$2:D$10000, "&gt;=3000", 【データ】蓄積用!E$2:E$10000, "&gt;=1500")&gt;0, "〇", IF(COUNTIFS(【データ】蓄積用!A$2:A$10000, V$5, 【データ】蓄積用!C$2:C$10000, $A183, 【データ】蓄積用!Q$2:Q$10000, 1, 【データ】蓄積用!AC$2:AC$10000, "&gt;=4.0")&gt;0, "〇", "×")))</f>
        <v/>
      </c>
      <c r="W183" t="str">
        <f>IF(OR($A183="", W$5=""), "", IF(COUNTIFS(【データ】蓄積用!A$2:A$10000, W$5, 【データ】蓄積用!C$2:C$10000, $A183, 【データ】蓄積用!D$2:D$10000, "&gt;=3000", 【データ】蓄積用!E$2:E$10000, "&gt;=1500")&gt;0, "〇", IF(COUNTIFS(【データ】蓄積用!A$2:A$10000, W$5, 【データ】蓄積用!C$2:C$10000, $A183, 【データ】蓄積用!Q$2:Q$10000, 1, 【データ】蓄積用!AC$2:AC$10000, "&gt;=4.0")&gt;0, "〇", "×")))</f>
        <v/>
      </c>
      <c r="X183" t="str">
        <f>IF(OR($A183="", X$5=""), "", IF(COUNTIFS(【データ】蓄積用!A$2:A$10000, X$5, 【データ】蓄積用!C$2:C$10000, $A183, 【データ】蓄積用!D$2:D$10000, "&gt;=3000", 【データ】蓄積用!E$2:E$10000, "&gt;=1500")&gt;0, "〇", IF(COUNTIFS(【データ】蓄積用!A$2:A$10000, X$5, 【データ】蓄積用!C$2:C$10000, $A183, 【データ】蓄積用!Q$2:Q$10000, 1, 【データ】蓄積用!AC$2:AC$10000, "&gt;=4.0")&gt;0, "〇", "×")))</f>
        <v/>
      </c>
      <c r="Y183" t="str">
        <f>IF(OR($A183="", Y$5=""), "", IF(COUNTIFS(【データ】蓄積用!A$2:A$10000, Y$5, 【データ】蓄積用!C$2:C$10000, $A183, 【データ】蓄積用!D$2:D$10000, "&gt;=3000", 【データ】蓄積用!E$2:E$10000, "&gt;=1500")&gt;0, "〇", IF(COUNTIFS(【データ】蓄積用!A$2:A$10000, Y$5, 【データ】蓄積用!C$2:C$10000, $A183, 【データ】蓄積用!Q$2:Q$10000, 1, 【データ】蓄積用!AC$2:AC$10000, "&gt;=4.0")&gt;0, "〇", "×")))</f>
        <v/>
      </c>
      <c r="Z183" t="str">
        <f>IF(OR($A183="", Z$5=""), "", IF(COUNTIFS(【データ】蓄積用!A$2:A$10000, Z$5, 【データ】蓄積用!C$2:C$10000, $A183, 【データ】蓄積用!D$2:D$10000, "&gt;=3000", 【データ】蓄積用!E$2:E$10000, "&gt;=1500")&gt;0, "〇", IF(COUNTIFS(【データ】蓄積用!A$2:A$10000, Z$5, 【データ】蓄積用!C$2:C$10000, $A183, 【データ】蓄積用!Q$2:Q$10000, 1, 【データ】蓄積用!AC$2:AC$10000, "&gt;=4.0")&gt;0, "〇", "×")))</f>
        <v/>
      </c>
      <c r="AA183" t="str">
        <f>IF(OR($A183="", AA$5=""), "", IF(COUNTIFS(【データ】蓄積用!A$2:A$10000, AA$5, 【データ】蓄積用!C$2:C$10000, $A183, 【データ】蓄積用!D$2:D$10000, "&gt;=3000", 【データ】蓄積用!E$2:E$10000, "&gt;=1500")&gt;0, "〇", IF(COUNTIFS(【データ】蓄積用!A$2:A$10000, AA$5, 【データ】蓄積用!C$2:C$10000, $A183, 【データ】蓄積用!Q$2:Q$10000, 1, 【データ】蓄積用!AC$2:AC$10000, "&gt;=4.0")&gt;0, "〇", "×")))</f>
        <v/>
      </c>
      <c r="AB183" t="str">
        <f>IF(OR($A183="", AB$5=""), "", IF(COUNTIFS(【データ】蓄積用!A$2:A$10000, AB$5, 【データ】蓄積用!C$2:C$10000, $A183, 【データ】蓄積用!D$2:D$10000, "&gt;=3000", 【データ】蓄積用!E$2:E$10000, "&gt;=1500")&gt;0, "〇", IF(COUNTIFS(【データ】蓄積用!A$2:A$10000, AB$5, 【データ】蓄積用!C$2:C$10000, $A183, 【データ】蓄積用!Q$2:Q$10000, 1, 【データ】蓄積用!AC$2:AC$10000, "&gt;=4.0")&gt;0, "〇", "×")))</f>
        <v/>
      </c>
      <c r="AC183" t="str">
        <f>IF(OR($A183="", AC$5=""), "", IF(COUNTIFS(【データ】蓄積用!A$2:A$10000, AC$5, 【データ】蓄積用!C$2:C$10000, $A183, 【データ】蓄積用!D$2:D$10000, "&gt;=3000", 【データ】蓄積用!E$2:E$10000, "&gt;=1500")&gt;0, "〇", IF(COUNTIFS(【データ】蓄積用!A$2:A$10000, AC$5, 【データ】蓄積用!C$2:C$10000, $A183, 【データ】蓄積用!Q$2:Q$10000, 1, 【データ】蓄積用!AC$2:AC$10000, "&gt;=4.0")&gt;0, "〇", "×")))</f>
        <v/>
      </c>
      <c r="AD183" t="str">
        <f>IF(OR($A183="", AD$5=""), "", IF(COUNTIFS(【データ】蓄積用!A$2:A$10000, AD$5, 【データ】蓄積用!C$2:C$10000, $A183, 【データ】蓄積用!D$2:D$10000, "&gt;=3000", 【データ】蓄積用!E$2:E$10000, "&gt;=1500")&gt;0, "〇", IF(COUNTIFS(【データ】蓄積用!A$2:A$10000, AD$5, 【データ】蓄積用!C$2:C$10000, $A183, 【データ】蓄積用!Q$2:Q$10000, 1, 【データ】蓄積用!AC$2:AC$10000, "&gt;=4.0")&gt;0, "〇", "×")))</f>
        <v/>
      </c>
      <c r="AE183" t="str">
        <f>IF(OR($A183="", AE$5=""), "", IF(COUNTIFS(【データ】蓄積用!A$2:A$10000, AE$5, 【データ】蓄積用!C$2:C$10000, $A183, 【データ】蓄積用!D$2:D$10000, "&gt;=3000", 【データ】蓄積用!E$2:E$10000, "&gt;=1500")&gt;0, "〇", IF(COUNTIFS(【データ】蓄積用!A$2:A$10000, AE$5, 【データ】蓄積用!C$2:C$10000, $A183, 【データ】蓄積用!Q$2:Q$10000, 1, 【データ】蓄積用!AC$2:AC$10000, "&gt;=4.0")&gt;0, "〇", "×")))</f>
        <v/>
      </c>
      <c r="AF183" t="str">
        <f>IF(OR($A183="", AF$5=""), "", IF(COUNTIFS(【データ】蓄積用!A$2:A$10000, AF$5, 【データ】蓄積用!C$2:C$10000, $A183, 【データ】蓄積用!D$2:D$10000, "&gt;=3000", 【データ】蓄積用!E$2:E$10000, "&gt;=1500")&gt;0, "〇", IF(COUNTIFS(【データ】蓄積用!A$2:A$10000, AF$5, 【データ】蓄積用!C$2:C$10000, $A183, 【データ】蓄積用!Q$2:Q$10000, 1, 【データ】蓄積用!AC$2:AC$10000, "&gt;=4.0")&gt;0, "〇", "×")))</f>
        <v/>
      </c>
      <c r="AG183" t="str">
        <f>IF(OR($A183="", AG$5=""), "", IF(COUNTIFS(【データ】蓄積用!A$2:A$10000, AG$5, 【データ】蓄積用!C$2:C$10000, $A183, 【データ】蓄積用!D$2:D$10000, "&gt;=3000", 【データ】蓄積用!E$2:E$10000, "&gt;=1500")&gt;0, "〇", IF(COUNTIFS(【データ】蓄積用!A$2:A$10000, AG$5, 【データ】蓄積用!C$2:C$10000, $A183, 【データ】蓄積用!Q$2:Q$10000, 1, 【データ】蓄積用!AC$2:AC$10000, "&gt;=4.0")&gt;0, "〇", "×")))</f>
        <v/>
      </c>
      <c r="AH183" t="str">
        <f>IF(OR($A183="", AH$5=""), "", IF(COUNTIFS(【データ】蓄積用!A$2:A$10000, AH$5, 【データ】蓄積用!C$2:C$10000, $A183, 【データ】蓄積用!D$2:D$10000, "&gt;=3000", 【データ】蓄積用!E$2:E$10000, "&gt;=1500")&gt;0, "〇", IF(COUNTIFS(【データ】蓄積用!A$2:A$10000, AH$5, 【データ】蓄積用!C$2:C$10000, $A183, 【データ】蓄積用!Q$2:Q$10000, 1, 【データ】蓄積用!AC$2:AC$10000, "&gt;=4.0")&gt;0, "〇", "×")))</f>
        <v/>
      </c>
      <c r="AI183" t="str">
        <f>IF(OR($A183="", AI$5=""), "", IF(COUNTIFS(【データ】蓄積用!A$2:A$10000, AI$5, 【データ】蓄積用!C$2:C$10000, $A183, 【データ】蓄積用!D$2:D$10000, "&gt;=3000", 【データ】蓄積用!E$2:E$10000, "&gt;=1500")&gt;0, "〇", IF(COUNTIFS(【データ】蓄積用!A$2:A$10000, AI$5, 【データ】蓄積用!C$2:C$10000, $A183, 【データ】蓄積用!Q$2:Q$10000, 1, 【データ】蓄積用!AC$2:AC$10000, "&gt;=4.0")&gt;0, "〇", "×")))</f>
        <v/>
      </c>
      <c r="AJ183" t="str">
        <f>IF(OR($A183="", AJ$5=""), "", IF(COUNTIFS(【データ】蓄積用!A$2:A$10000, AJ$5, 【データ】蓄積用!C$2:C$10000, $A183, 【データ】蓄積用!D$2:D$10000, "&gt;=3000", 【データ】蓄積用!E$2:E$10000, "&gt;=1500")&gt;0, "〇", IF(COUNTIFS(【データ】蓄積用!A$2:A$10000, AJ$5, 【データ】蓄積用!C$2:C$10000, $A183, 【データ】蓄積用!Q$2:Q$10000, 1, 【データ】蓄積用!AC$2:AC$10000, "&gt;=4.0")&gt;0, "〇", "×")))</f>
        <v/>
      </c>
      <c r="AK183" t="str">
        <f>IF(OR($A183="", AK$5=""), "", IF(COUNTIFS(【データ】蓄積用!A$2:A$10000, AK$5, 【データ】蓄積用!C$2:C$10000, $A183, 【データ】蓄積用!D$2:D$10000, "&gt;=3000", 【データ】蓄積用!E$2:E$10000, "&gt;=1500")&gt;0, "〇", IF(COUNTIFS(【データ】蓄積用!A$2:A$10000, AK$5, 【データ】蓄積用!C$2:C$10000, $A183, 【データ】蓄積用!Q$2:Q$10000, 1, 【データ】蓄積用!AC$2:AC$10000, "&gt;=4.0")&gt;0, "〇", "×")))</f>
        <v/>
      </c>
      <c r="AL183" t="str">
        <f>IF(OR($A183="", AL$5=""), "", IF(COUNTIFS(【データ】蓄積用!A$2:A$10000, AL$5, 【データ】蓄積用!C$2:C$10000, $A183, 【データ】蓄積用!D$2:D$10000, "&gt;=3000", 【データ】蓄積用!E$2:E$10000, "&gt;=1500")&gt;0, "〇", IF(COUNTIFS(【データ】蓄積用!A$2:A$10000, AL$5, 【データ】蓄積用!C$2:C$10000, $A183, 【データ】蓄積用!Q$2:Q$10000, 1, 【データ】蓄積用!AC$2:AC$10000, "&gt;=4.0")&gt;0, "〇", "×")))</f>
        <v/>
      </c>
      <c r="AM183" t="str">
        <f>IF(OR($A183="", AM$5=""), "", IF(COUNTIFS(【データ】蓄積用!A$2:A$10000, AM$5, 【データ】蓄積用!C$2:C$10000, $A183, 【データ】蓄積用!D$2:D$10000, "&gt;=3000", 【データ】蓄積用!E$2:E$10000, "&gt;=1500")&gt;0, "〇", IF(COUNTIFS(【データ】蓄積用!A$2:A$10000, AM$5, 【データ】蓄積用!C$2:C$10000, $A183, 【データ】蓄積用!Q$2:Q$10000, 1, 【データ】蓄積用!AC$2:AC$10000, "&gt;=4.0")&gt;0, "〇", "×")))</f>
        <v/>
      </c>
      <c r="AN183" t="str">
        <f>IF(OR($A183="", AN$5=""), "", IF(COUNTIFS(【データ】蓄積用!A$2:A$10000, AN$5, 【データ】蓄積用!C$2:C$10000, $A183, 【データ】蓄積用!D$2:D$10000, "&gt;=3000", 【データ】蓄積用!E$2:E$10000, "&gt;=1500")&gt;0, "〇", IF(COUNTIFS(【データ】蓄積用!A$2:A$10000, AN$5, 【データ】蓄積用!C$2:C$10000, $A183, 【データ】蓄積用!Q$2:Q$10000, 1, 【データ】蓄積用!AC$2:AC$10000, "&gt;=4.0")&gt;0, "〇", "×")))</f>
        <v/>
      </c>
      <c r="AO183" t="str">
        <f>IF(OR($A183="", AO$5=""), "", IF(COUNTIFS(【データ】蓄積用!A$2:A$10000, AO$5, 【データ】蓄積用!C$2:C$10000, $A183, 【データ】蓄積用!D$2:D$10000, "&gt;=3000", 【データ】蓄積用!E$2:E$10000, "&gt;=1500")&gt;0, "〇", IF(COUNTIFS(【データ】蓄積用!A$2:A$10000, AO$5, 【データ】蓄積用!C$2:C$10000, $A183, 【データ】蓄積用!Q$2:Q$10000, 1, 【データ】蓄積用!AC$2:AC$10000, "&gt;=4.0")&gt;0, "〇", "×")))</f>
        <v/>
      </c>
      <c r="AP183" t="str">
        <f>IF(OR($A183="", AP$5=""), "", IF(COUNTIFS(【データ】蓄積用!A$2:A$10000, AP$5, 【データ】蓄積用!C$2:C$10000, $A183, 【データ】蓄積用!D$2:D$10000, "&gt;=3000", 【データ】蓄積用!E$2:E$10000, "&gt;=1500")&gt;0, "〇", IF(COUNTIFS(【データ】蓄積用!A$2:A$10000, AP$5, 【データ】蓄積用!C$2:C$10000, $A183, 【データ】蓄積用!Q$2:Q$10000, 1, 【データ】蓄積用!AC$2:AC$10000, "&gt;=4.0")&gt;0, "〇", "×")))</f>
        <v/>
      </c>
      <c r="AQ183" t="str">
        <f>IF(OR($A183="", AQ$5=""), "", IF(COUNTIFS(【データ】蓄積用!A$2:A$10000, AQ$5, 【データ】蓄積用!C$2:C$10000, $A183, 【データ】蓄積用!D$2:D$10000, "&gt;=3000", 【データ】蓄積用!E$2:E$10000, "&gt;=1500")&gt;0, "〇", IF(COUNTIFS(【データ】蓄積用!A$2:A$10000, AQ$5, 【データ】蓄積用!C$2:C$10000, $A183, 【データ】蓄積用!Q$2:Q$10000, 1, 【データ】蓄積用!AC$2:AC$10000, "&gt;=4.0")&gt;0, "〇", "×")))</f>
        <v/>
      </c>
      <c r="AR183" t="str">
        <f>IF(OR($A183="", AR$5=""), "", IF(COUNTIFS(【データ】蓄積用!A$2:A$10000, AR$5, 【データ】蓄積用!C$2:C$10000, $A183, 【データ】蓄積用!D$2:D$10000, "&gt;=3000", 【データ】蓄積用!E$2:E$10000, "&gt;=1500")&gt;0, "〇", IF(COUNTIFS(【データ】蓄積用!A$2:A$10000, AR$5, 【データ】蓄積用!C$2:C$10000, $A183, 【データ】蓄積用!Q$2:Q$10000, 1, 【データ】蓄積用!AC$2:AC$10000, "&gt;=4.0")&gt;0, "〇", "×")))</f>
        <v/>
      </c>
      <c r="AS183" t="str">
        <f>IF(OR($A183="", AS$5=""), "", IF(COUNTIFS(【データ】蓄積用!A$2:A$10000, AS$5, 【データ】蓄積用!C$2:C$10000, $A183, 【データ】蓄積用!D$2:D$10000, "&gt;=3000", 【データ】蓄積用!E$2:E$10000, "&gt;=1500")&gt;0, "〇", IF(COUNTIFS(【データ】蓄積用!A$2:A$10000, AS$5, 【データ】蓄積用!C$2:C$10000, $A183, 【データ】蓄積用!Q$2:Q$10000, 1, 【データ】蓄積用!AC$2:AC$10000, "&gt;=4.0")&gt;0, "〇", "×")))</f>
        <v/>
      </c>
      <c r="AT183" t="str">
        <f>IF(OR($A183="", AT$5=""), "", IF(COUNTIFS(【データ】蓄積用!A$2:A$10000, AT$5, 【データ】蓄積用!C$2:C$10000, $A183, 【データ】蓄積用!D$2:D$10000, "&gt;=3000", 【データ】蓄積用!E$2:E$10000, "&gt;=1500")&gt;0, "〇", IF(COUNTIFS(【データ】蓄積用!A$2:A$10000, AT$5, 【データ】蓄積用!C$2:C$10000, $A183, 【データ】蓄積用!Q$2:Q$10000, 1, 【データ】蓄積用!AC$2:AC$10000, "&gt;=4.0")&gt;0, "〇", "×")))</f>
        <v/>
      </c>
      <c r="AU183" t="str">
        <f>IF(OR($A183="", AU$5=""), "", IF(COUNTIFS(【データ】蓄積用!A$2:A$10000, AU$5, 【データ】蓄積用!C$2:C$10000, $A183, 【データ】蓄積用!D$2:D$10000, "&gt;=3000", 【データ】蓄積用!E$2:E$10000, "&gt;=1500")&gt;0, "〇", IF(COUNTIFS(【データ】蓄積用!A$2:A$10000, AU$5, 【データ】蓄積用!C$2:C$10000, $A183, 【データ】蓄積用!Q$2:Q$10000, 1, 【データ】蓄積用!AC$2:AC$10000, "&gt;=4.0")&gt;0, "〇", "×")))</f>
        <v/>
      </c>
      <c r="AV183" t="str">
        <f>IF(OR($A183="", AV$5=""), "", IF(COUNTIFS(【データ】蓄積用!A$2:A$10000, AV$5, 【データ】蓄積用!C$2:C$10000, $A183, 【データ】蓄積用!D$2:D$10000, "&gt;=3000", 【データ】蓄積用!E$2:E$10000, "&gt;=1500")&gt;0, "〇", IF(COUNTIFS(【データ】蓄積用!A$2:A$10000, AV$5, 【データ】蓄積用!C$2:C$10000, $A183, 【データ】蓄積用!Q$2:Q$10000, 1, 【データ】蓄積用!AC$2:AC$10000, "&gt;=4.0")&gt;0, "〇", "×")))</f>
        <v/>
      </c>
      <c r="AW183" t="str">
        <f>IF(OR($A183="", AW$5=""), "", IF(COUNTIFS(【データ】蓄積用!A$2:A$10000, AW$5, 【データ】蓄積用!C$2:C$10000, $A183, 【データ】蓄積用!D$2:D$10000, "&gt;=3000", 【データ】蓄積用!E$2:E$10000, "&gt;=1500")&gt;0, "〇", IF(COUNTIFS(【データ】蓄積用!A$2:A$10000, AW$5, 【データ】蓄積用!C$2:C$10000, $A183, 【データ】蓄積用!Q$2:Q$10000, 1, 【データ】蓄積用!AC$2:AC$10000, "&gt;=4.0")&gt;0, "〇", "×")))</f>
        <v/>
      </c>
      <c r="AX183" t="str">
        <f>IF(OR($A183="", AX$5=""), "", IF(COUNTIFS(【データ】蓄積用!A$2:A$10000, AX$5, 【データ】蓄積用!C$2:C$10000, $A183, 【データ】蓄積用!D$2:D$10000, "&gt;=3000", 【データ】蓄積用!E$2:E$10000, "&gt;=1500")&gt;0, "〇", IF(COUNTIFS(【データ】蓄積用!A$2:A$10000, AX$5, 【データ】蓄積用!C$2:C$10000, $A183, 【データ】蓄積用!Q$2:Q$10000, 1, 【データ】蓄積用!AC$2:AC$10000, "&gt;=4.0")&gt;0, "〇", "×")))</f>
        <v/>
      </c>
      <c r="AY183" t="str">
        <f>IF(OR($A183="", AY$5=""), "", IF(COUNTIFS(【データ】蓄積用!A$2:A$10000, AY$5, 【データ】蓄積用!C$2:C$10000, $A183, 【データ】蓄積用!D$2:D$10000, "&gt;=3000", 【データ】蓄積用!E$2:E$10000, "&gt;=1500")&gt;0, "〇", IF(COUNTIFS(【データ】蓄積用!A$2:A$10000, AY$5, 【データ】蓄積用!C$2:C$10000, $A183, 【データ】蓄積用!Q$2:Q$10000, 1, 【データ】蓄積用!AC$2:AC$10000, "&gt;=4.0")&gt;0, "〇", "×")))</f>
        <v/>
      </c>
    </row>
    <row r="184" spans="2:51">
      <c r="B184" t="str">
        <f>IF(OR($A184="", B$5=""), "", IF(COUNTIFS(【データ】蓄積用!A$2:A$10000, B$5, 【データ】蓄積用!C$2:C$10000, $A184, 【データ】蓄積用!D$2:D$10000, "&gt;=3000", 【データ】蓄積用!E$2:E$10000, "&gt;=1500")&gt;0, "〇", IF(COUNTIFS(【データ】蓄積用!A$2:A$10000, B$5, 【データ】蓄積用!C$2:C$10000, $A184, 【データ】蓄積用!Q$2:Q$10000, 1, 【データ】蓄積用!AC$2:AC$10000, "&gt;=4.0")&gt;0, "〇", "×")))</f>
        <v/>
      </c>
      <c r="C184" t="str">
        <f>IF(OR($A184="", C$5=""), "", IF(COUNTIFS(【データ】蓄積用!A$2:A$10000, C$5, 【データ】蓄積用!C$2:C$10000, $A184, 【データ】蓄積用!D$2:D$10000, "&gt;=3000", 【データ】蓄積用!E$2:E$10000, "&gt;=1500")&gt;0, "〇", IF(COUNTIFS(【データ】蓄積用!A$2:A$10000, C$5, 【データ】蓄積用!C$2:C$10000, $A184, 【データ】蓄積用!Q$2:Q$10000, 1, 【データ】蓄積用!AC$2:AC$10000, "&gt;=4.0")&gt;0, "〇", "×")))</f>
        <v/>
      </c>
      <c r="D184" t="str">
        <f>IF(OR($A184="", D$5=""), "", IF(COUNTIFS(【データ】蓄積用!A$2:A$10000, D$5, 【データ】蓄積用!C$2:C$10000, $A184, 【データ】蓄積用!D$2:D$10000, "&gt;=3000", 【データ】蓄積用!E$2:E$10000, "&gt;=1500")&gt;0, "〇", IF(COUNTIFS(【データ】蓄積用!A$2:A$10000, D$5, 【データ】蓄積用!C$2:C$10000, $A184, 【データ】蓄積用!Q$2:Q$10000, 1, 【データ】蓄積用!AC$2:AC$10000, "&gt;=4.0")&gt;0, "〇", "×")))</f>
        <v/>
      </c>
      <c r="E184" t="str">
        <f>IF(OR($A184="", E$5=""), "", IF(COUNTIFS(【データ】蓄積用!A$2:A$10000, E$5, 【データ】蓄積用!C$2:C$10000, $A184, 【データ】蓄積用!D$2:D$10000, "&gt;=3000", 【データ】蓄積用!E$2:E$10000, "&gt;=1500")&gt;0, "〇", IF(COUNTIFS(【データ】蓄積用!A$2:A$10000, E$5, 【データ】蓄積用!C$2:C$10000, $A184, 【データ】蓄積用!Q$2:Q$10000, 1, 【データ】蓄積用!AC$2:AC$10000, "&gt;=4.0")&gt;0, "〇", "×")))</f>
        <v/>
      </c>
      <c r="F184" t="str">
        <f>IF(OR($A184="", F$5=""), "", IF(COUNTIFS(【データ】蓄積用!A$2:A$10000, F$5, 【データ】蓄積用!C$2:C$10000, $A184, 【データ】蓄積用!D$2:D$10000, "&gt;=3000", 【データ】蓄積用!E$2:E$10000, "&gt;=1500")&gt;0, "〇", IF(COUNTIFS(【データ】蓄積用!A$2:A$10000, F$5, 【データ】蓄積用!C$2:C$10000, $A184, 【データ】蓄積用!Q$2:Q$10000, 1, 【データ】蓄積用!AC$2:AC$10000, "&gt;=4.0")&gt;0, "〇", "×")))</f>
        <v/>
      </c>
      <c r="G184" t="str">
        <f>IF(OR($A184="", G$5=""), "", IF(COUNTIFS(【データ】蓄積用!A$2:A$10000, G$5, 【データ】蓄積用!C$2:C$10000, $A184, 【データ】蓄積用!D$2:D$10000, "&gt;=3000", 【データ】蓄積用!E$2:E$10000, "&gt;=1500")&gt;0, "〇", IF(COUNTIFS(【データ】蓄積用!A$2:A$10000, G$5, 【データ】蓄積用!C$2:C$10000, $A184, 【データ】蓄積用!Q$2:Q$10000, 1, 【データ】蓄積用!AC$2:AC$10000, "&gt;=4.0")&gt;0, "〇", "×")))</f>
        <v/>
      </c>
      <c r="H184" t="str">
        <f>IF(OR($A184="", H$5=""), "", IF(COUNTIFS(【データ】蓄積用!A$2:A$10000, H$5, 【データ】蓄積用!C$2:C$10000, $A184, 【データ】蓄積用!D$2:D$10000, "&gt;=3000", 【データ】蓄積用!E$2:E$10000, "&gt;=1500")&gt;0, "〇", IF(COUNTIFS(【データ】蓄積用!A$2:A$10000, H$5, 【データ】蓄積用!C$2:C$10000, $A184, 【データ】蓄積用!Q$2:Q$10000, 1, 【データ】蓄積用!AC$2:AC$10000, "&gt;=4.0")&gt;0, "〇", "×")))</f>
        <v/>
      </c>
      <c r="I184" t="str">
        <f>IF(OR($A184="", I$5=""), "", IF(COUNTIFS(【データ】蓄積用!A$2:A$10000, I$5, 【データ】蓄積用!C$2:C$10000, $A184, 【データ】蓄積用!D$2:D$10000, "&gt;=3000", 【データ】蓄積用!E$2:E$10000, "&gt;=1500")&gt;0, "〇", IF(COUNTIFS(【データ】蓄積用!A$2:A$10000, I$5, 【データ】蓄積用!C$2:C$10000, $A184, 【データ】蓄積用!Q$2:Q$10000, 1, 【データ】蓄積用!AC$2:AC$10000, "&gt;=4.0")&gt;0, "〇", "×")))</f>
        <v/>
      </c>
      <c r="J184" t="str">
        <f>IF(OR($A184="", J$5=""), "", IF(COUNTIFS(【データ】蓄積用!A$2:A$10000, J$5, 【データ】蓄積用!C$2:C$10000, $A184, 【データ】蓄積用!D$2:D$10000, "&gt;=3000", 【データ】蓄積用!E$2:E$10000, "&gt;=1500")&gt;0, "〇", IF(COUNTIFS(【データ】蓄積用!A$2:A$10000, J$5, 【データ】蓄積用!C$2:C$10000, $A184, 【データ】蓄積用!Q$2:Q$10000, 1, 【データ】蓄積用!AC$2:AC$10000, "&gt;=4.0")&gt;0, "〇", "×")))</f>
        <v/>
      </c>
      <c r="K184" t="str">
        <f>IF(OR($A184="", K$5=""), "", IF(COUNTIFS(【データ】蓄積用!A$2:A$10000, K$5, 【データ】蓄積用!C$2:C$10000, $A184, 【データ】蓄積用!D$2:D$10000, "&gt;=3000", 【データ】蓄積用!E$2:E$10000, "&gt;=1500")&gt;0, "〇", IF(COUNTIFS(【データ】蓄積用!A$2:A$10000, K$5, 【データ】蓄積用!C$2:C$10000, $A184, 【データ】蓄積用!Q$2:Q$10000, 1, 【データ】蓄積用!AC$2:AC$10000, "&gt;=4.0")&gt;0, "〇", "×")))</f>
        <v/>
      </c>
      <c r="L184" t="str">
        <f>IF(OR($A184="", L$5=""), "", IF(COUNTIFS(【データ】蓄積用!A$2:A$10000, L$5, 【データ】蓄積用!C$2:C$10000, $A184, 【データ】蓄積用!D$2:D$10000, "&gt;=3000", 【データ】蓄積用!E$2:E$10000, "&gt;=1500")&gt;0, "〇", IF(COUNTIFS(【データ】蓄積用!A$2:A$10000, L$5, 【データ】蓄積用!C$2:C$10000, $A184, 【データ】蓄積用!Q$2:Q$10000, 1, 【データ】蓄積用!AC$2:AC$10000, "&gt;=4.0")&gt;0, "〇", "×")))</f>
        <v/>
      </c>
      <c r="M184" t="str">
        <f>IF(OR($A184="", M$5=""), "", IF(COUNTIFS(【データ】蓄積用!A$2:A$10000, M$5, 【データ】蓄積用!C$2:C$10000, $A184, 【データ】蓄積用!D$2:D$10000, "&gt;=3000", 【データ】蓄積用!E$2:E$10000, "&gt;=1500")&gt;0, "〇", IF(COUNTIFS(【データ】蓄積用!A$2:A$10000, M$5, 【データ】蓄積用!C$2:C$10000, $A184, 【データ】蓄積用!Q$2:Q$10000, 1, 【データ】蓄積用!AC$2:AC$10000, "&gt;=4.0")&gt;0, "〇", "×")))</f>
        <v/>
      </c>
      <c r="N184" t="str">
        <f>IF(OR($A184="", N$5=""), "", IF(COUNTIFS(【データ】蓄積用!A$2:A$10000, N$5, 【データ】蓄積用!C$2:C$10000, $A184, 【データ】蓄積用!D$2:D$10000, "&gt;=3000", 【データ】蓄積用!E$2:E$10000, "&gt;=1500")&gt;0, "〇", IF(COUNTIFS(【データ】蓄積用!A$2:A$10000, N$5, 【データ】蓄積用!C$2:C$10000, $A184, 【データ】蓄積用!Q$2:Q$10000, 1, 【データ】蓄積用!AC$2:AC$10000, "&gt;=4.0")&gt;0, "〇", "×")))</f>
        <v/>
      </c>
      <c r="O184" t="str">
        <f>IF(OR($A184="", O$5=""), "", IF(COUNTIFS(【データ】蓄積用!A$2:A$10000, O$5, 【データ】蓄積用!C$2:C$10000, $A184, 【データ】蓄積用!D$2:D$10000, "&gt;=3000", 【データ】蓄積用!E$2:E$10000, "&gt;=1500")&gt;0, "〇", IF(COUNTIFS(【データ】蓄積用!A$2:A$10000, O$5, 【データ】蓄積用!C$2:C$10000, $A184, 【データ】蓄積用!Q$2:Q$10000, 1, 【データ】蓄積用!AC$2:AC$10000, "&gt;=4.0")&gt;0, "〇", "×")))</f>
        <v/>
      </c>
      <c r="P184" t="str">
        <f>IF(OR($A184="", P$5=""), "", IF(COUNTIFS(【データ】蓄積用!A$2:A$10000, P$5, 【データ】蓄積用!C$2:C$10000, $A184, 【データ】蓄積用!D$2:D$10000, "&gt;=3000", 【データ】蓄積用!E$2:E$10000, "&gt;=1500")&gt;0, "〇", IF(COUNTIFS(【データ】蓄積用!A$2:A$10000, P$5, 【データ】蓄積用!C$2:C$10000, $A184, 【データ】蓄積用!Q$2:Q$10000, 1, 【データ】蓄積用!AC$2:AC$10000, "&gt;=4.0")&gt;0, "〇", "×")))</f>
        <v/>
      </c>
      <c r="Q184" t="str">
        <f>IF(OR($A184="", Q$5=""), "", IF(COUNTIFS(【データ】蓄積用!A$2:A$10000, Q$5, 【データ】蓄積用!C$2:C$10000, $A184, 【データ】蓄積用!D$2:D$10000, "&gt;=3000", 【データ】蓄積用!E$2:E$10000, "&gt;=1500")&gt;0, "〇", IF(COUNTIFS(【データ】蓄積用!A$2:A$10000, Q$5, 【データ】蓄積用!C$2:C$10000, $A184, 【データ】蓄積用!Q$2:Q$10000, 1, 【データ】蓄積用!AC$2:AC$10000, "&gt;=4.0")&gt;0, "〇", "×")))</f>
        <v/>
      </c>
      <c r="R184" t="str">
        <f>IF(OR($A184="", R$5=""), "", IF(COUNTIFS(【データ】蓄積用!A$2:A$10000, R$5, 【データ】蓄積用!C$2:C$10000, $A184, 【データ】蓄積用!D$2:D$10000, "&gt;=3000", 【データ】蓄積用!E$2:E$10000, "&gt;=1500")&gt;0, "〇", IF(COUNTIFS(【データ】蓄積用!A$2:A$10000, R$5, 【データ】蓄積用!C$2:C$10000, $A184, 【データ】蓄積用!Q$2:Q$10000, 1, 【データ】蓄積用!AC$2:AC$10000, "&gt;=4.0")&gt;0, "〇", "×")))</f>
        <v/>
      </c>
      <c r="S184" t="str">
        <f>IF(OR($A184="", S$5=""), "", IF(COUNTIFS(【データ】蓄積用!A$2:A$10000, S$5, 【データ】蓄積用!C$2:C$10000, $A184, 【データ】蓄積用!D$2:D$10000, "&gt;=3000", 【データ】蓄積用!E$2:E$10000, "&gt;=1500")&gt;0, "〇", IF(COUNTIFS(【データ】蓄積用!A$2:A$10000, S$5, 【データ】蓄積用!C$2:C$10000, $A184, 【データ】蓄積用!Q$2:Q$10000, 1, 【データ】蓄積用!AC$2:AC$10000, "&gt;=4.0")&gt;0, "〇", "×")))</f>
        <v/>
      </c>
      <c r="T184" t="str">
        <f>IF(OR($A184="", T$5=""), "", IF(COUNTIFS(【データ】蓄積用!A$2:A$10000, T$5, 【データ】蓄積用!C$2:C$10000, $A184, 【データ】蓄積用!D$2:D$10000, "&gt;=3000", 【データ】蓄積用!E$2:E$10000, "&gt;=1500")&gt;0, "〇", IF(COUNTIFS(【データ】蓄積用!A$2:A$10000, T$5, 【データ】蓄積用!C$2:C$10000, $A184, 【データ】蓄積用!Q$2:Q$10000, 1, 【データ】蓄積用!AC$2:AC$10000, "&gt;=4.0")&gt;0, "〇", "×")))</f>
        <v/>
      </c>
      <c r="U184" t="str">
        <f>IF(OR($A184="", U$5=""), "", IF(COUNTIFS(【データ】蓄積用!A$2:A$10000, U$5, 【データ】蓄積用!C$2:C$10000, $A184, 【データ】蓄積用!D$2:D$10000, "&gt;=3000", 【データ】蓄積用!E$2:E$10000, "&gt;=1500")&gt;0, "〇", IF(COUNTIFS(【データ】蓄積用!A$2:A$10000, U$5, 【データ】蓄積用!C$2:C$10000, $A184, 【データ】蓄積用!Q$2:Q$10000, 1, 【データ】蓄積用!AC$2:AC$10000, "&gt;=4.0")&gt;0, "〇", "×")))</f>
        <v/>
      </c>
      <c r="V184" t="str">
        <f>IF(OR($A184="", V$5=""), "", IF(COUNTIFS(【データ】蓄積用!A$2:A$10000, V$5, 【データ】蓄積用!C$2:C$10000, $A184, 【データ】蓄積用!D$2:D$10000, "&gt;=3000", 【データ】蓄積用!E$2:E$10000, "&gt;=1500")&gt;0, "〇", IF(COUNTIFS(【データ】蓄積用!A$2:A$10000, V$5, 【データ】蓄積用!C$2:C$10000, $A184, 【データ】蓄積用!Q$2:Q$10000, 1, 【データ】蓄積用!AC$2:AC$10000, "&gt;=4.0")&gt;0, "〇", "×")))</f>
        <v/>
      </c>
      <c r="W184" t="str">
        <f>IF(OR($A184="", W$5=""), "", IF(COUNTIFS(【データ】蓄積用!A$2:A$10000, W$5, 【データ】蓄積用!C$2:C$10000, $A184, 【データ】蓄積用!D$2:D$10000, "&gt;=3000", 【データ】蓄積用!E$2:E$10000, "&gt;=1500")&gt;0, "〇", IF(COUNTIFS(【データ】蓄積用!A$2:A$10000, W$5, 【データ】蓄積用!C$2:C$10000, $A184, 【データ】蓄積用!Q$2:Q$10000, 1, 【データ】蓄積用!AC$2:AC$10000, "&gt;=4.0")&gt;0, "〇", "×")))</f>
        <v/>
      </c>
      <c r="X184" t="str">
        <f>IF(OR($A184="", X$5=""), "", IF(COUNTIFS(【データ】蓄積用!A$2:A$10000, X$5, 【データ】蓄積用!C$2:C$10000, $A184, 【データ】蓄積用!D$2:D$10000, "&gt;=3000", 【データ】蓄積用!E$2:E$10000, "&gt;=1500")&gt;0, "〇", IF(COUNTIFS(【データ】蓄積用!A$2:A$10000, X$5, 【データ】蓄積用!C$2:C$10000, $A184, 【データ】蓄積用!Q$2:Q$10000, 1, 【データ】蓄積用!AC$2:AC$10000, "&gt;=4.0")&gt;0, "〇", "×")))</f>
        <v/>
      </c>
      <c r="Y184" t="str">
        <f>IF(OR($A184="", Y$5=""), "", IF(COUNTIFS(【データ】蓄積用!A$2:A$10000, Y$5, 【データ】蓄積用!C$2:C$10000, $A184, 【データ】蓄積用!D$2:D$10000, "&gt;=3000", 【データ】蓄積用!E$2:E$10000, "&gt;=1500")&gt;0, "〇", IF(COUNTIFS(【データ】蓄積用!A$2:A$10000, Y$5, 【データ】蓄積用!C$2:C$10000, $A184, 【データ】蓄積用!Q$2:Q$10000, 1, 【データ】蓄積用!AC$2:AC$10000, "&gt;=4.0")&gt;0, "〇", "×")))</f>
        <v/>
      </c>
      <c r="Z184" t="str">
        <f>IF(OR($A184="", Z$5=""), "", IF(COUNTIFS(【データ】蓄積用!A$2:A$10000, Z$5, 【データ】蓄積用!C$2:C$10000, $A184, 【データ】蓄積用!D$2:D$10000, "&gt;=3000", 【データ】蓄積用!E$2:E$10000, "&gt;=1500")&gt;0, "〇", IF(COUNTIFS(【データ】蓄積用!A$2:A$10000, Z$5, 【データ】蓄積用!C$2:C$10000, $A184, 【データ】蓄積用!Q$2:Q$10000, 1, 【データ】蓄積用!AC$2:AC$10000, "&gt;=4.0")&gt;0, "〇", "×")))</f>
        <v/>
      </c>
      <c r="AA184" t="str">
        <f>IF(OR($A184="", AA$5=""), "", IF(COUNTIFS(【データ】蓄積用!A$2:A$10000, AA$5, 【データ】蓄積用!C$2:C$10000, $A184, 【データ】蓄積用!D$2:D$10000, "&gt;=3000", 【データ】蓄積用!E$2:E$10000, "&gt;=1500")&gt;0, "〇", IF(COUNTIFS(【データ】蓄積用!A$2:A$10000, AA$5, 【データ】蓄積用!C$2:C$10000, $A184, 【データ】蓄積用!Q$2:Q$10000, 1, 【データ】蓄積用!AC$2:AC$10000, "&gt;=4.0")&gt;0, "〇", "×")))</f>
        <v/>
      </c>
      <c r="AB184" t="str">
        <f>IF(OR($A184="", AB$5=""), "", IF(COUNTIFS(【データ】蓄積用!A$2:A$10000, AB$5, 【データ】蓄積用!C$2:C$10000, $A184, 【データ】蓄積用!D$2:D$10000, "&gt;=3000", 【データ】蓄積用!E$2:E$10000, "&gt;=1500")&gt;0, "〇", IF(COUNTIFS(【データ】蓄積用!A$2:A$10000, AB$5, 【データ】蓄積用!C$2:C$10000, $A184, 【データ】蓄積用!Q$2:Q$10000, 1, 【データ】蓄積用!AC$2:AC$10000, "&gt;=4.0")&gt;0, "〇", "×")))</f>
        <v/>
      </c>
      <c r="AC184" t="str">
        <f>IF(OR($A184="", AC$5=""), "", IF(COUNTIFS(【データ】蓄積用!A$2:A$10000, AC$5, 【データ】蓄積用!C$2:C$10000, $A184, 【データ】蓄積用!D$2:D$10000, "&gt;=3000", 【データ】蓄積用!E$2:E$10000, "&gt;=1500")&gt;0, "〇", IF(COUNTIFS(【データ】蓄積用!A$2:A$10000, AC$5, 【データ】蓄積用!C$2:C$10000, $A184, 【データ】蓄積用!Q$2:Q$10000, 1, 【データ】蓄積用!AC$2:AC$10000, "&gt;=4.0")&gt;0, "〇", "×")))</f>
        <v/>
      </c>
      <c r="AD184" t="str">
        <f>IF(OR($A184="", AD$5=""), "", IF(COUNTIFS(【データ】蓄積用!A$2:A$10000, AD$5, 【データ】蓄積用!C$2:C$10000, $A184, 【データ】蓄積用!D$2:D$10000, "&gt;=3000", 【データ】蓄積用!E$2:E$10000, "&gt;=1500")&gt;0, "〇", IF(COUNTIFS(【データ】蓄積用!A$2:A$10000, AD$5, 【データ】蓄積用!C$2:C$10000, $A184, 【データ】蓄積用!Q$2:Q$10000, 1, 【データ】蓄積用!AC$2:AC$10000, "&gt;=4.0")&gt;0, "〇", "×")))</f>
        <v/>
      </c>
      <c r="AE184" t="str">
        <f>IF(OR($A184="", AE$5=""), "", IF(COUNTIFS(【データ】蓄積用!A$2:A$10000, AE$5, 【データ】蓄積用!C$2:C$10000, $A184, 【データ】蓄積用!D$2:D$10000, "&gt;=3000", 【データ】蓄積用!E$2:E$10000, "&gt;=1500")&gt;0, "〇", IF(COUNTIFS(【データ】蓄積用!A$2:A$10000, AE$5, 【データ】蓄積用!C$2:C$10000, $A184, 【データ】蓄積用!Q$2:Q$10000, 1, 【データ】蓄積用!AC$2:AC$10000, "&gt;=4.0")&gt;0, "〇", "×")))</f>
        <v/>
      </c>
      <c r="AF184" t="str">
        <f>IF(OR($A184="", AF$5=""), "", IF(COUNTIFS(【データ】蓄積用!A$2:A$10000, AF$5, 【データ】蓄積用!C$2:C$10000, $A184, 【データ】蓄積用!D$2:D$10000, "&gt;=3000", 【データ】蓄積用!E$2:E$10000, "&gt;=1500")&gt;0, "〇", IF(COUNTIFS(【データ】蓄積用!A$2:A$10000, AF$5, 【データ】蓄積用!C$2:C$10000, $A184, 【データ】蓄積用!Q$2:Q$10000, 1, 【データ】蓄積用!AC$2:AC$10000, "&gt;=4.0")&gt;0, "〇", "×")))</f>
        <v/>
      </c>
      <c r="AG184" t="str">
        <f>IF(OR($A184="", AG$5=""), "", IF(COUNTIFS(【データ】蓄積用!A$2:A$10000, AG$5, 【データ】蓄積用!C$2:C$10000, $A184, 【データ】蓄積用!D$2:D$10000, "&gt;=3000", 【データ】蓄積用!E$2:E$10000, "&gt;=1500")&gt;0, "〇", IF(COUNTIFS(【データ】蓄積用!A$2:A$10000, AG$5, 【データ】蓄積用!C$2:C$10000, $A184, 【データ】蓄積用!Q$2:Q$10000, 1, 【データ】蓄積用!AC$2:AC$10000, "&gt;=4.0")&gt;0, "〇", "×")))</f>
        <v/>
      </c>
      <c r="AH184" t="str">
        <f>IF(OR($A184="", AH$5=""), "", IF(COUNTIFS(【データ】蓄積用!A$2:A$10000, AH$5, 【データ】蓄積用!C$2:C$10000, $A184, 【データ】蓄積用!D$2:D$10000, "&gt;=3000", 【データ】蓄積用!E$2:E$10000, "&gt;=1500")&gt;0, "〇", IF(COUNTIFS(【データ】蓄積用!A$2:A$10000, AH$5, 【データ】蓄積用!C$2:C$10000, $A184, 【データ】蓄積用!Q$2:Q$10000, 1, 【データ】蓄積用!AC$2:AC$10000, "&gt;=4.0")&gt;0, "〇", "×")))</f>
        <v/>
      </c>
      <c r="AI184" t="str">
        <f>IF(OR($A184="", AI$5=""), "", IF(COUNTIFS(【データ】蓄積用!A$2:A$10000, AI$5, 【データ】蓄積用!C$2:C$10000, $A184, 【データ】蓄積用!D$2:D$10000, "&gt;=3000", 【データ】蓄積用!E$2:E$10000, "&gt;=1500")&gt;0, "〇", IF(COUNTIFS(【データ】蓄積用!A$2:A$10000, AI$5, 【データ】蓄積用!C$2:C$10000, $A184, 【データ】蓄積用!Q$2:Q$10000, 1, 【データ】蓄積用!AC$2:AC$10000, "&gt;=4.0")&gt;0, "〇", "×")))</f>
        <v/>
      </c>
      <c r="AJ184" t="str">
        <f>IF(OR($A184="", AJ$5=""), "", IF(COUNTIFS(【データ】蓄積用!A$2:A$10000, AJ$5, 【データ】蓄積用!C$2:C$10000, $A184, 【データ】蓄積用!D$2:D$10000, "&gt;=3000", 【データ】蓄積用!E$2:E$10000, "&gt;=1500")&gt;0, "〇", IF(COUNTIFS(【データ】蓄積用!A$2:A$10000, AJ$5, 【データ】蓄積用!C$2:C$10000, $A184, 【データ】蓄積用!Q$2:Q$10000, 1, 【データ】蓄積用!AC$2:AC$10000, "&gt;=4.0")&gt;0, "〇", "×")))</f>
        <v/>
      </c>
      <c r="AK184" t="str">
        <f>IF(OR($A184="", AK$5=""), "", IF(COUNTIFS(【データ】蓄積用!A$2:A$10000, AK$5, 【データ】蓄積用!C$2:C$10000, $A184, 【データ】蓄積用!D$2:D$10000, "&gt;=3000", 【データ】蓄積用!E$2:E$10000, "&gt;=1500")&gt;0, "〇", IF(COUNTIFS(【データ】蓄積用!A$2:A$10000, AK$5, 【データ】蓄積用!C$2:C$10000, $A184, 【データ】蓄積用!Q$2:Q$10000, 1, 【データ】蓄積用!AC$2:AC$10000, "&gt;=4.0")&gt;0, "〇", "×")))</f>
        <v/>
      </c>
      <c r="AL184" t="str">
        <f>IF(OR($A184="", AL$5=""), "", IF(COUNTIFS(【データ】蓄積用!A$2:A$10000, AL$5, 【データ】蓄積用!C$2:C$10000, $A184, 【データ】蓄積用!D$2:D$10000, "&gt;=3000", 【データ】蓄積用!E$2:E$10000, "&gt;=1500")&gt;0, "〇", IF(COUNTIFS(【データ】蓄積用!A$2:A$10000, AL$5, 【データ】蓄積用!C$2:C$10000, $A184, 【データ】蓄積用!Q$2:Q$10000, 1, 【データ】蓄積用!AC$2:AC$10000, "&gt;=4.0")&gt;0, "〇", "×")))</f>
        <v/>
      </c>
      <c r="AM184" t="str">
        <f>IF(OR($A184="", AM$5=""), "", IF(COUNTIFS(【データ】蓄積用!A$2:A$10000, AM$5, 【データ】蓄積用!C$2:C$10000, $A184, 【データ】蓄積用!D$2:D$10000, "&gt;=3000", 【データ】蓄積用!E$2:E$10000, "&gt;=1500")&gt;0, "〇", IF(COUNTIFS(【データ】蓄積用!A$2:A$10000, AM$5, 【データ】蓄積用!C$2:C$10000, $A184, 【データ】蓄積用!Q$2:Q$10000, 1, 【データ】蓄積用!AC$2:AC$10000, "&gt;=4.0")&gt;0, "〇", "×")))</f>
        <v/>
      </c>
      <c r="AN184" t="str">
        <f>IF(OR($A184="", AN$5=""), "", IF(COUNTIFS(【データ】蓄積用!A$2:A$10000, AN$5, 【データ】蓄積用!C$2:C$10000, $A184, 【データ】蓄積用!D$2:D$10000, "&gt;=3000", 【データ】蓄積用!E$2:E$10000, "&gt;=1500")&gt;0, "〇", IF(COUNTIFS(【データ】蓄積用!A$2:A$10000, AN$5, 【データ】蓄積用!C$2:C$10000, $A184, 【データ】蓄積用!Q$2:Q$10000, 1, 【データ】蓄積用!AC$2:AC$10000, "&gt;=4.0")&gt;0, "〇", "×")))</f>
        <v/>
      </c>
      <c r="AO184" t="str">
        <f>IF(OR($A184="", AO$5=""), "", IF(COUNTIFS(【データ】蓄積用!A$2:A$10000, AO$5, 【データ】蓄積用!C$2:C$10000, $A184, 【データ】蓄積用!D$2:D$10000, "&gt;=3000", 【データ】蓄積用!E$2:E$10000, "&gt;=1500")&gt;0, "〇", IF(COUNTIFS(【データ】蓄積用!A$2:A$10000, AO$5, 【データ】蓄積用!C$2:C$10000, $A184, 【データ】蓄積用!Q$2:Q$10000, 1, 【データ】蓄積用!AC$2:AC$10000, "&gt;=4.0")&gt;0, "〇", "×")))</f>
        <v/>
      </c>
      <c r="AP184" t="str">
        <f>IF(OR($A184="", AP$5=""), "", IF(COUNTIFS(【データ】蓄積用!A$2:A$10000, AP$5, 【データ】蓄積用!C$2:C$10000, $A184, 【データ】蓄積用!D$2:D$10000, "&gt;=3000", 【データ】蓄積用!E$2:E$10000, "&gt;=1500")&gt;0, "〇", IF(COUNTIFS(【データ】蓄積用!A$2:A$10000, AP$5, 【データ】蓄積用!C$2:C$10000, $A184, 【データ】蓄積用!Q$2:Q$10000, 1, 【データ】蓄積用!AC$2:AC$10000, "&gt;=4.0")&gt;0, "〇", "×")))</f>
        <v/>
      </c>
      <c r="AQ184" t="str">
        <f>IF(OR($A184="", AQ$5=""), "", IF(COUNTIFS(【データ】蓄積用!A$2:A$10000, AQ$5, 【データ】蓄積用!C$2:C$10000, $A184, 【データ】蓄積用!D$2:D$10000, "&gt;=3000", 【データ】蓄積用!E$2:E$10000, "&gt;=1500")&gt;0, "〇", IF(COUNTIFS(【データ】蓄積用!A$2:A$10000, AQ$5, 【データ】蓄積用!C$2:C$10000, $A184, 【データ】蓄積用!Q$2:Q$10000, 1, 【データ】蓄積用!AC$2:AC$10000, "&gt;=4.0")&gt;0, "〇", "×")))</f>
        <v/>
      </c>
      <c r="AR184" t="str">
        <f>IF(OR($A184="", AR$5=""), "", IF(COUNTIFS(【データ】蓄積用!A$2:A$10000, AR$5, 【データ】蓄積用!C$2:C$10000, $A184, 【データ】蓄積用!D$2:D$10000, "&gt;=3000", 【データ】蓄積用!E$2:E$10000, "&gt;=1500")&gt;0, "〇", IF(COUNTIFS(【データ】蓄積用!A$2:A$10000, AR$5, 【データ】蓄積用!C$2:C$10000, $A184, 【データ】蓄積用!Q$2:Q$10000, 1, 【データ】蓄積用!AC$2:AC$10000, "&gt;=4.0")&gt;0, "〇", "×")))</f>
        <v/>
      </c>
      <c r="AS184" t="str">
        <f>IF(OR($A184="", AS$5=""), "", IF(COUNTIFS(【データ】蓄積用!A$2:A$10000, AS$5, 【データ】蓄積用!C$2:C$10000, $A184, 【データ】蓄積用!D$2:D$10000, "&gt;=3000", 【データ】蓄積用!E$2:E$10000, "&gt;=1500")&gt;0, "〇", IF(COUNTIFS(【データ】蓄積用!A$2:A$10000, AS$5, 【データ】蓄積用!C$2:C$10000, $A184, 【データ】蓄積用!Q$2:Q$10000, 1, 【データ】蓄積用!AC$2:AC$10000, "&gt;=4.0")&gt;0, "〇", "×")))</f>
        <v/>
      </c>
      <c r="AT184" t="str">
        <f>IF(OR($A184="", AT$5=""), "", IF(COUNTIFS(【データ】蓄積用!A$2:A$10000, AT$5, 【データ】蓄積用!C$2:C$10000, $A184, 【データ】蓄積用!D$2:D$10000, "&gt;=3000", 【データ】蓄積用!E$2:E$10000, "&gt;=1500")&gt;0, "〇", IF(COUNTIFS(【データ】蓄積用!A$2:A$10000, AT$5, 【データ】蓄積用!C$2:C$10000, $A184, 【データ】蓄積用!Q$2:Q$10000, 1, 【データ】蓄積用!AC$2:AC$10000, "&gt;=4.0")&gt;0, "〇", "×")))</f>
        <v/>
      </c>
      <c r="AU184" t="str">
        <f>IF(OR($A184="", AU$5=""), "", IF(COUNTIFS(【データ】蓄積用!A$2:A$10000, AU$5, 【データ】蓄積用!C$2:C$10000, $A184, 【データ】蓄積用!D$2:D$10000, "&gt;=3000", 【データ】蓄積用!E$2:E$10000, "&gt;=1500")&gt;0, "〇", IF(COUNTIFS(【データ】蓄積用!A$2:A$10000, AU$5, 【データ】蓄積用!C$2:C$10000, $A184, 【データ】蓄積用!Q$2:Q$10000, 1, 【データ】蓄積用!AC$2:AC$10000, "&gt;=4.0")&gt;0, "〇", "×")))</f>
        <v/>
      </c>
      <c r="AV184" t="str">
        <f>IF(OR($A184="", AV$5=""), "", IF(COUNTIFS(【データ】蓄積用!A$2:A$10000, AV$5, 【データ】蓄積用!C$2:C$10000, $A184, 【データ】蓄積用!D$2:D$10000, "&gt;=3000", 【データ】蓄積用!E$2:E$10000, "&gt;=1500")&gt;0, "〇", IF(COUNTIFS(【データ】蓄積用!A$2:A$10000, AV$5, 【データ】蓄積用!C$2:C$10000, $A184, 【データ】蓄積用!Q$2:Q$10000, 1, 【データ】蓄積用!AC$2:AC$10000, "&gt;=4.0")&gt;0, "〇", "×")))</f>
        <v/>
      </c>
      <c r="AW184" t="str">
        <f>IF(OR($A184="", AW$5=""), "", IF(COUNTIFS(【データ】蓄積用!A$2:A$10000, AW$5, 【データ】蓄積用!C$2:C$10000, $A184, 【データ】蓄積用!D$2:D$10000, "&gt;=3000", 【データ】蓄積用!E$2:E$10000, "&gt;=1500")&gt;0, "〇", IF(COUNTIFS(【データ】蓄積用!A$2:A$10000, AW$5, 【データ】蓄積用!C$2:C$10000, $A184, 【データ】蓄積用!Q$2:Q$10000, 1, 【データ】蓄積用!AC$2:AC$10000, "&gt;=4.0")&gt;0, "〇", "×")))</f>
        <v/>
      </c>
      <c r="AX184" t="str">
        <f>IF(OR($A184="", AX$5=""), "", IF(COUNTIFS(【データ】蓄積用!A$2:A$10000, AX$5, 【データ】蓄積用!C$2:C$10000, $A184, 【データ】蓄積用!D$2:D$10000, "&gt;=3000", 【データ】蓄積用!E$2:E$10000, "&gt;=1500")&gt;0, "〇", IF(COUNTIFS(【データ】蓄積用!A$2:A$10000, AX$5, 【データ】蓄積用!C$2:C$10000, $A184, 【データ】蓄積用!Q$2:Q$10000, 1, 【データ】蓄積用!AC$2:AC$10000, "&gt;=4.0")&gt;0, "〇", "×")))</f>
        <v/>
      </c>
      <c r="AY184" t="str">
        <f>IF(OR($A184="", AY$5=""), "", IF(COUNTIFS(【データ】蓄積用!A$2:A$10000, AY$5, 【データ】蓄積用!C$2:C$10000, $A184, 【データ】蓄積用!D$2:D$10000, "&gt;=3000", 【データ】蓄積用!E$2:E$10000, "&gt;=1500")&gt;0, "〇", IF(COUNTIFS(【データ】蓄積用!A$2:A$10000, AY$5, 【データ】蓄積用!C$2:C$10000, $A184, 【データ】蓄積用!Q$2:Q$10000, 1, 【データ】蓄積用!AC$2:AC$10000, "&gt;=4.0")&gt;0, "〇", "×")))</f>
        <v/>
      </c>
    </row>
    <row r="185" spans="2:51">
      <c r="B185" t="str">
        <f>IF(OR($A185="", B$5=""), "", IF(COUNTIFS(【データ】蓄積用!A$2:A$10000, B$5, 【データ】蓄積用!C$2:C$10000, $A185, 【データ】蓄積用!D$2:D$10000, "&gt;=3000", 【データ】蓄積用!E$2:E$10000, "&gt;=1500")&gt;0, "〇", IF(COUNTIFS(【データ】蓄積用!A$2:A$10000, B$5, 【データ】蓄積用!C$2:C$10000, $A185, 【データ】蓄積用!Q$2:Q$10000, 1, 【データ】蓄積用!AC$2:AC$10000, "&gt;=4.0")&gt;0, "〇", "×")))</f>
        <v/>
      </c>
      <c r="C185" t="str">
        <f>IF(OR($A185="", C$5=""), "", IF(COUNTIFS(【データ】蓄積用!A$2:A$10000, C$5, 【データ】蓄積用!C$2:C$10000, $A185, 【データ】蓄積用!D$2:D$10000, "&gt;=3000", 【データ】蓄積用!E$2:E$10000, "&gt;=1500")&gt;0, "〇", IF(COUNTIFS(【データ】蓄積用!A$2:A$10000, C$5, 【データ】蓄積用!C$2:C$10000, $A185, 【データ】蓄積用!Q$2:Q$10000, 1, 【データ】蓄積用!AC$2:AC$10000, "&gt;=4.0")&gt;0, "〇", "×")))</f>
        <v/>
      </c>
      <c r="D185" t="str">
        <f>IF(OR($A185="", D$5=""), "", IF(COUNTIFS(【データ】蓄積用!A$2:A$10000, D$5, 【データ】蓄積用!C$2:C$10000, $A185, 【データ】蓄積用!D$2:D$10000, "&gt;=3000", 【データ】蓄積用!E$2:E$10000, "&gt;=1500")&gt;0, "〇", IF(COUNTIFS(【データ】蓄積用!A$2:A$10000, D$5, 【データ】蓄積用!C$2:C$10000, $A185, 【データ】蓄積用!Q$2:Q$10000, 1, 【データ】蓄積用!AC$2:AC$10000, "&gt;=4.0")&gt;0, "〇", "×")))</f>
        <v/>
      </c>
      <c r="E185" t="str">
        <f>IF(OR($A185="", E$5=""), "", IF(COUNTIFS(【データ】蓄積用!A$2:A$10000, E$5, 【データ】蓄積用!C$2:C$10000, $A185, 【データ】蓄積用!D$2:D$10000, "&gt;=3000", 【データ】蓄積用!E$2:E$10000, "&gt;=1500")&gt;0, "〇", IF(COUNTIFS(【データ】蓄積用!A$2:A$10000, E$5, 【データ】蓄積用!C$2:C$10000, $A185, 【データ】蓄積用!Q$2:Q$10000, 1, 【データ】蓄積用!AC$2:AC$10000, "&gt;=4.0")&gt;0, "〇", "×")))</f>
        <v/>
      </c>
      <c r="F185" t="str">
        <f>IF(OR($A185="", F$5=""), "", IF(COUNTIFS(【データ】蓄積用!A$2:A$10000, F$5, 【データ】蓄積用!C$2:C$10000, $A185, 【データ】蓄積用!D$2:D$10000, "&gt;=3000", 【データ】蓄積用!E$2:E$10000, "&gt;=1500")&gt;0, "〇", IF(COUNTIFS(【データ】蓄積用!A$2:A$10000, F$5, 【データ】蓄積用!C$2:C$10000, $A185, 【データ】蓄積用!Q$2:Q$10000, 1, 【データ】蓄積用!AC$2:AC$10000, "&gt;=4.0")&gt;0, "〇", "×")))</f>
        <v/>
      </c>
      <c r="G185" t="str">
        <f>IF(OR($A185="", G$5=""), "", IF(COUNTIFS(【データ】蓄積用!A$2:A$10000, G$5, 【データ】蓄積用!C$2:C$10000, $A185, 【データ】蓄積用!D$2:D$10000, "&gt;=3000", 【データ】蓄積用!E$2:E$10000, "&gt;=1500")&gt;0, "〇", IF(COUNTIFS(【データ】蓄積用!A$2:A$10000, G$5, 【データ】蓄積用!C$2:C$10000, $A185, 【データ】蓄積用!Q$2:Q$10000, 1, 【データ】蓄積用!AC$2:AC$10000, "&gt;=4.0")&gt;0, "〇", "×")))</f>
        <v/>
      </c>
      <c r="H185" t="str">
        <f>IF(OR($A185="", H$5=""), "", IF(COUNTIFS(【データ】蓄積用!A$2:A$10000, H$5, 【データ】蓄積用!C$2:C$10000, $A185, 【データ】蓄積用!D$2:D$10000, "&gt;=3000", 【データ】蓄積用!E$2:E$10000, "&gt;=1500")&gt;0, "〇", IF(COUNTIFS(【データ】蓄積用!A$2:A$10000, H$5, 【データ】蓄積用!C$2:C$10000, $A185, 【データ】蓄積用!Q$2:Q$10000, 1, 【データ】蓄積用!AC$2:AC$10000, "&gt;=4.0")&gt;0, "〇", "×")))</f>
        <v/>
      </c>
      <c r="I185" t="str">
        <f>IF(OR($A185="", I$5=""), "", IF(COUNTIFS(【データ】蓄積用!A$2:A$10000, I$5, 【データ】蓄積用!C$2:C$10000, $A185, 【データ】蓄積用!D$2:D$10000, "&gt;=3000", 【データ】蓄積用!E$2:E$10000, "&gt;=1500")&gt;0, "〇", IF(COUNTIFS(【データ】蓄積用!A$2:A$10000, I$5, 【データ】蓄積用!C$2:C$10000, $A185, 【データ】蓄積用!Q$2:Q$10000, 1, 【データ】蓄積用!AC$2:AC$10000, "&gt;=4.0")&gt;0, "〇", "×")))</f>
        <v/>
      </c>
      <c r="J185" t="str">
        <f>IF(OR($A185="", J$5=""), "", IF(COUNTIFS(【データ】蓄積用!A$2:A$10000, J$5, 【データ】蓄積用!C$2:C$10000, $A185, 【データ】蓄積用!D$2:D$10000, "&gt;=3000", 【データ】蓄積用!E$2:E$10000, "&gt;=1500")&gt;0, "〇", IF(COUNTIFS(【データ】蓄積用!A$2:A$10000, J$5, 【データ】蓄積用!C$2:C$10000, $A185, 【データ】蓄積用!Q$2:Q$10000, 1, 【データ】蓄積用!AC$2:AC$10000, "&gt;=4.0")&gt;0, "〇", "×")))</f>
        <v/>
      </c>
      <c r="K185" t="str">
        <f>IF(OR($A185="", K$5=""), "", IF(COUNTIFS(【データ】蓄積用!A$2:A$10000, K$5, 【データ】蓄積用!C$2:C$10000, $A185, 【データ】蓄積用!D$2:D$10000, "&gt;=3000", 【データ】蓄積用!E$2:E$10000, "&gt;=1500")&gt;0, "〇", IF(COUNTIFS(【データ】蓄積用!A$2:A$10000, K$5, 【データ】蓄積用!C$2:C$10000, $A185, 【データ】蓄積用!Q$2:Q$10000, 1, 【データ】蓄積用!AC$2:AC$10000, "&gt;=4.0")&gt;0, "〇", "×")))</f>
        <v/>
      </c>
      <c r="L185" t="str">
        <f>IF(OR($A185="", L$5=""), "", IF(COUNTIFS(【データ】蓄積用!A$2:A$10000, L$5, 【データ】蓄積用!C$2:C$10000, $A185, 【データ】蓄積用!D$2:D$10000, "&gt;=3000", 【データ】蓄積用!E$2:E$10000, "&gt;=1500")&gt;0, "〇", IF(COUNTIFS(【データ】蓄積用!A$2:A$10000, L$5, 【データ】蓄積用!C$2:C$10000, $A185, 【データ】蓄積用!Q$2:Q$10000, 1, 【データ】蓄積用!AC$2:AC$10000, "&gt;=4.0")&gt;0, "〇", "×")))</f>
        <v/>
      </c>
      <c r="M185" t="str">
        <f>IF(OR($A185="", M$5=""), "", IF(COUNTIFS(【データ】蓄積用!A$2:A$10000, M$5, 【データ】蓄積用!C$2:C$10000, $A185, 【データ】蓄積用!D$2:D$10000, "&gt;=3000", 【データ】蓄積用!E$2:E$10000, "&gt;=1500")&gt;0, "〇", IF(COUNTIFS(【データ】蓄積用!A$2:A$10000, M$5, 【データ】蓄積用!C$2:C$10000, $A185, 【データ】蓄積用!Q$2:Q$10000, 1, 【データ】蓄積用!AC$2:AC$10000, "&gt;=4.0")&gt;0, "〇", "×")))</f>
        <v/>
      </c>
      <c r="N185" t="str">
        <f>IF(OR($A185="", N$5=""), "", IF(COUNTIFS(【データ】蓄積用!A$2:A$10000, N$5, 【データ】蓄積用!C$2:C$10000, $A185, 【データ】蓄積用!D$2:D$10000, "&gt;=3000", 【データ】蓄積用!E$2:E$10000, "&gt;=1500")&gt;0, "〇", IF(COUNTIFS(【データ】蓄積用!A$2:A$10000, N$5, 【データ】蓄積用!C$2:C$10000, $A185, 【データ】蓄積用!Q$2:Q$10000, 1, 【データ】蓄積用!AC$2:AC$10000, "&gt;=4.0")&gt;0, "〇", "×")))</f>
        <v/>
      </c>
      <c r="O185" t="str">
        <f>IF(OR($A185="", O$5=""), "", IF(COUNTIFS(【データ】蓄積用!A$2:A$10000, O$5, 【データ】蓄積用!C$2:C$10000, $A185, 【データ】蓄積用!D$2:D$10000, "&gt;=3000", 【データ】蓄積用!E$2:E$10000, "&gt;=1500")&gt;0, "〇", IF(COUNTIFS(【データ】蓄積用!A$2:A$10000, O$5, 【データ】蓄積用!C$2:C$10000, $A185, 【データ】蓄積用!Q$2:Q$10000, 1, 【データ】蓄積用!AC$2:AC$10000, "&gt;=4.0")&gt;0, "〇", "×")))</f>
        <v/>
      </c>
      <c r="P185" t="str">
        <f>IF(OR($A185="", P$5=""), "", IF(COUNTIFS(【データ】蓄積用!A$2:A$10000, P$5, 【データ】蓄積用!C$2:C$10000, $A185, 【データ】蓄積用!D$2:D$10000, "&gt;=3000", 【データ】蓄積用!E$2:E$10000, "&gt;=1500")&gt;0, "〇", IF(COUNTIFS(【データ】蓄積用!A$2:A$10000, P$5, 【データ】蓄積用!C$2:C$10000, $A185, 【データ】蓄積用!Q$2:Q$10000, 1, 【データ】蓄積用!AC$2:AC$10000, "&gt;=4.0")&gt;0, "〇", "×")))</f>
        <v/>
      </c>
      <c r="Q185" t="str">
        <f>IF(OR($A185="", Q$5=""), "", IF(COUNTIFS(【データ】蓄積用!A$2:A$10000, Q$5, 【データ】蓄積用!C$2:C$10000, $A185, 【データ】蓄積用!D$2:D$10000, "&gt;=3000", 【データ】蓄積用!E$2:E$10000, "&gt;=1500")&gt;0, "〇", IF(COUNTIFS(【データ】蓄積用!A$2:A$10000, Q$5, 【データ】蓄積用!C$2:C$10000, $A185, 【データ】蓄積用!Q$2:Q$10000, 1, 【データ】蓄積用!AC$2:AC$10000, "&gt;=4.0")&gt;0, "〇", "×")))</f>
        <v/>
      </c>
      <c r="R185" t="str">
        <f>IF(OR($A185="", R$5=""), "", IF(COUNTIFS(【データ】蓄積用!A$2:A$10000, R$5, 【データ】蓄積用!C$2:C$10000, $A185, 【データ】蓄積用!D$2:D$10000, "&gt;=3000", 【データ】蓄積用!E$2:E$10000, "&gt;=1500")&gt;0, "〇", IF(COUNTIFS(【データ】蓄積用!A$2:A$10000, R$5, 【データ】蓄積用!C$2:C$10000, $A185, 【データ】蓄積用!Q$2:Q$10000, 1, 【データ】蓄積用!AC$2:AC$10000, "&gt;=4.0")&gt;0, "〇", "×")))</f>
        <v/>
      </c>
      <c r="S185" t="str">
        <f>IF(OR($A185="", S$5=""), "", IF(COUNTIFS(【データ】蓄積用!A$2:A$10000, S$5, 【データ】蓄積用!C$2:C$10000, $A185, 【データ】蓄積用!D$2:D$10000, "&gt;=3000", 【データ】蓄積用!E$2:E$10000, "&gt;=1500")&gt;0, "〇", IF(COUNTIFS(【データ】蓄積用!A$2:A$10000, S$5, 【データ】蓄積用!C$2:C$10000, $A185, 【データ】蓄積用!Q$2:Q$10000, 1, 【データ】蓄積用!AC$2:AC$10000, "&gt;=4.0")&gt;0, "〇", "×")))</f>
        <v/>
      </c>
      <c r="T185" t="str">
        <f>IF(OR($A185="", T$5=""), "", IF(COUNTIFS(【データ】蓄積用!A$2:A$10000, T$5, 【データ】蓄積用!C$2:C$10000, $A185, 【データ】蓄積用!D$2:D$10000, "&gt;=3000", 【データ】蓄積用!E$2:E$10000, "&gt;=1500")&gt;0, "〇", IF(COUNTIFS(【データ】蓄積用!A$2:A$10000, T$5, 【データ】蓄積用!C$2:C$10000, $A185, 【データ】蓄積用!Q$2:Q$10000, 1, 【データ】蓄積用!AC$2:AC$10000, "&gt;=4.0")&gt;0, "〇", "×")))</f>
        <v/>
      </c>
      <c r="U185" t="str">
        <f>IF(OR($A185="", U$5=""), "", IF(COUNTIFS(【データ】蓄積用!A$2:A$10000, U$5, 【データ】蓄積用!C$2:C$10000, $A185, 【データ】蓄積用!D$2:D$10000, "&gt;=3000", 【データ】蓄積用!E$2:E$10000, "&gt;=1500")&gt;0, "〇", IF(COUNTIFS(【データ】蓄積用!A$2:A$10000, U$5, 【データ】蓄積用!C$2:C$10000, $A185, 【データ】蓄積用!Q$2:Q$10000, 1, 【データ】蓄積用!AC$2:AC$10000, "&gt;=4.0")&gt;0, "〇", "×")))</f>
        <v/>
      </c>
      <c r="V185" t="str">
        <f>IF(OR($A185="", V$5=""), "", IF(COUNTIFS(【データ】蓄積用!A$2:A$10000, V$5, 【データ】蓄積用!C$2:C$10000, $A185, 【データ】蓄積用!D$2:D$10000, "&gt;=3000", 【データ】蓄積用!E$2:E$10000, "&gt;=1500")&gt;0, "〇", IF(COUNTIFS(【データ】蓄積用!A$2:A$10000, V$5, 【データ】蓄積用!C$2:C$10000, $A185, 【データ】蓄積用!Q$2:Q$10000, 1, 【データ】蓄積用!AC$2:AC$10000, "&gt;=4.0")&gt;0, "〇", "×")))</f>
        <v/>
      </c>
      <c r="W185" t="str">
        <f>IF(OR($A185="", W$5=""), "", IF(COUNTIFS(【データ】蓄積用!A$2:A$10000, W$5, 【データ】蓄積用!C$2:C$10000, $A185, 【データ】蓄積用!D$2:D$10000, "&gt;=3000", 【データ】蓄積用!E$2:E$10000, "&gt;=1500")&gt;0, "〇", IF(COUNTIFS(【データ】蓄積用!A$2:A$10000, W$5, 【データ】蓄積用!C$2:C$10000, $A185, 【データ】蓄積用!Q$2:Q$10000, 1, 【データ】蓄積用!AC$2:AC$10000, "&gt;=4.0")&gt;0, "〇", "×")))</f>
        <v/>
      </c>
      <c r="X185" t="str">
        <f>IF(OR($A185="", X$5=""), "", IF(COUNTIFS(【データ】蓄積用!A$2:A$10000, X$5, 【データ】蓄積用!C$2:C$10000, $A185, 【データ】蓄積用!D$2:D$10000, "&gt;=3000", 【データ】蓄積用!E$2:E$10000, "&gt;=1500")&gt;0, "〇", IF(COUNTIFS(【データ】蓄積用!A$2:A$10000, X$5, 【データ】蓄積用!C$2:C$10000, $A185, 【データ】蓄積用!Q$2:Q$10000, 1, 【データ】蓄積用!AC$2:AC$10000, "&gt;=4.0")&gt;0, "〇", "×")))</f>
        <v/>
      </c>
      <c r="Y185" t="str">
        <f>IF(OR($A185="", Y$5=""), "", IF(COUNTIFS(【データ】蓄積用!A$2:A$10000, Y$5, 【データ】蓄積用!C$2:C$10000, $A185, 【データ】蓄積用!D$2:D$10000, "&gt;=3000", 【データ】蓄積用!E$2:E$10000, "&gt;=1500")&gt;0, "〇", IF(COUNTIFS(【データ】蓄積用!A$2:A$10000, Y$5, 【データ】蓄積用!C$2:C$10000, $A185, 【データ】蓄積用!Q$2:Q$10000, 1, 【データ】蓄積用!AC$2:AC$10000, "&gt;=4.0")&gt;0, "〇", "×")))</f>
        <v/>
      </c>
      <c r="Z185" t="str">
        <f>IF(OR($A185="", Z$5=""), "", IF(COUNTIFS(【データ】蓄積用!A$2:A$10000, Z$5, 【データ】蓄積用!C$2:C$10000, $A185, 【データ】蓄積用!D$2:D$10000, "&gt;=3000", 【データ】蓄積用!E$2:E$10000, "&gt;=1500")&gt;0, "〇", IF(COUNTIFS(【データ】蓄積用!A$2:A$10000, Z$5, 【データ】蓄積用!C$2:C$10000, $A185, 【データ】蓄積用!Q$2:Q$10000, 1, 【データ】蓄積用!AC$2:AC$10000, "&gt;=4.0")&gt;0, "〇", "×")))</f>
        <v/>
      </c>
      <c r="AA185" t="str">
        <f>IF(OR($A185="", AA$5=""), "", IF(COUNTIFS(【データ】蓄積用!A$2:A$10000, AA$5, 【データ】蓄積用!C$2:C$10000, $A185, 【データ】蓄積用!D$2:D$10000, "&gt;=3000", 【データ】蓄積用!E$2:E$10000, "&gt;=1500")&gt;0, "〇", IF(COUNTIFS(【データ】蓄積用!A$2:A$10000, AA$5, 【データ】蓄積用!C$2:C$10000, $A185, 【データ】蓄積用!Q$2:Q$10000, 1, 【データ】蓄積用!AC$2:AC$10000, "&gt;=4.0")&gt;0, "〇", "×")))</f>
        <v/>
      </c>
      <c r="AB185" t="str">
        <f>IF(OR($A185="", AB$5=""), "", IF(COUNTIFS(【データ】蓄積用!A$2:A$10000, AB$5, 【データ】蓄積用!C$2:C$10000, $A185, 【データ】蓄積用!D$2:D$10000, "&gt;=3000", 【データ】蓄積用!E$2:E$10000, "&gt;=1500")&gt;0, "〇", IF(COUNTIFS(【データ】蓄積用!A$2:A$10000, AB$5, 【データ】蓄積用!C$2:C$10000, $A185, 【データ】蓄積用!Q$2:Q$10000, 1, 【データ】蓄積用!AC$2:AC$10000, "&gt;=4.0")&gt;0, "〇", "×")))</f>
        <v/>
      </c>
      <c r="AC185" t="str">
        <f>IF(OR($A185="", AC$5=""), "", IF(COUNTIFS(【データ】蓄積用!A$2:A$10000, AC$5, 【データ】蓄積用!C$2:C$10000, $A185, 【データ】蓄積用!D$2:D$10000, "&gt;=3000", 【データ】蓄積用!E$2:E$10000, "&gt;=1500")&gt;0, "〇", IF(COUNTIFS(【データ】蓄積用!A$2:A$10000, AC$5, 【データ】蓄積用!C$2:C$10000, $A185, 【データ】蓄積用!Q$2:Q$10000, 1, 【データ】蓄積用!AC$2:AC$10000, "&gt;=4.0")&gt;0, "〇", "×")))</f>
        <v/>
      </c>
      <c r="AD185" t="str">
        <f>IF(OR($A185="", AD$5=""), "", IF(COUNTIFS(【データ】蓄積用!A$2:A$10000, AD$5, 【データ】蓄積用!C$2:C$10000, $A185, 【データ】蓄積用!D$2:D$10000, "&gt;=3000", 【データ】蓄積用!E$2:E$10000, "&gt;=1500")&gt;0, "〇", IF(COUNTIFS(【データ】蓄積用!A$2:A$10000, AD$5, 【データ】蓄積用!C$2:C$10000, $A185, 【データ】蓄積用!Q$2:Q$10000, 1, 【データ】蓄積用!AC$2:AC$10000, "&gt;=4.0")&gt;0, "〇", "×")))</f>
        <v/>
      </c>
      <c r="AE185" t="str">
        <f>IF(OR($A185="", AE$5=""), "", IF(COUNTIFS(【データ】蓄積用!A$2:A$10000, AE$5, 【データ】蓄積用!C$2:C$10000, $A185, 【データ】蓄積用!D$2:D$10000, "&gt;=3000", 【データ】蓄積用!E$2:E$10000, "&gt;=1500")&gt;0, "〇", IF(COUNTIFS(【データ】蓄積用!A$2:A$10000, AE$5, 【データ】蓄積用!C$2:C$10000, $A185, 【データ】蓄積用!Q$2:Q$10000, 1, 【データ】蓄積用!AC$2:AC$10000, "&gt;=4.0")&gt;0, "〇", "×")))</f>
        <v/>
      </c>
      <c r="AF185" t="str">
        <f>IF(OR($A185="", AF$5=""), "", IF(COUNTIFS(【データ】蓄積用!A$2:A$10000, AF$5, 【データ】蓄積用!C$2:C$10000, $A185, 【データ】蓄積用!D$2:D$10000, "&gt;=3000", 【データ】蓄積用!E$2:E$10000, "&gt;=1500")&gt;0, "〇", IF(COUNTIFS(【データ】蓄積用!A$2:A$10000, AF$5, 【データ】蓄積用!C$2:C$10000, $A185, 【データ】蓄積用!Q$2:Q$10000, 1, 【データ】蓄積用!AC$2:AC$10000, "&gt;=4.0")&gt;0, "〇", "×")))</f>
        <v/>
      </c>
      <c r="AG185" t="str">
        <f>IF(OR($A185="", AG$5=""), "", IF(COUNTIFS(【データ】蓄積用!A$2:A$10000, AG$5, 【データ】蓄積用!C$2:C$10000, $A185, 【データ】蓄積用!D$2:D$10000, "&gt;=3000", 【データ】蓄積用!E$2:E$10000, "&gt;=1500")&gt;0, "〇", IF(COUNTIFS(【データ】蓄積用!A$2:A$10000, AG$5, 【データ】蓄積用!C$2:C$10000, $A185, 【データ】蓄積用!Q$2:Q$10000, 1, 【データ】蓄積用!AC$2:AC$10000, "&gt;=4.0")&gt;0, "〇", "×")))</f>
        <v/>
      </c>
      <c r="AH185" t="str">
        <f>IF(OR($A185="", AH$5=""), "", IF(COUNTIFS(【データ】蓄積用!A$2:A$10000, AH$5, 【データ】蓄積用!C$2:C$10000, $A185, 【データ】蓄積用!D$2:D$10000, "&gt;=3000", 【データ】蓄積用!E$2:E$10000, "&gt;=1500")&gt;0, "〇", IF(COUNTIFS(【データ】蓄積用!A$2:A$10000, AH$5, 【データ】蓄積用!C$2:C$10000, $A185, 【データ】蓄積用!Q$2:Q$10000, 1, 【データ】蓄積用!AC$2:AC$10000, "&gt;=4.0")&gt;0, "〇", "×")))</f>
        <v/>
      </c>
      <c r="AI185" t="str">
        <f>IF(OR($A185="", AI$5=""), "", IF(COUNTIFS(【データ】蓄積用!A$2:A$10000, AI$5, 【データ】蓄積用!C$2:C$10000, $A185, 【データ】蓄積用!D$2:D$10000, "&gt;=3000", 【データ】蓄積用!E$2:E$10000, "&gt;=1500")&gt;0, "〇", IF(COUNTIFS(【データ】蓄積用!A$2:A$10000, AI$5, 【データ】蓄積用!C$2:C$10000, $A185, 【データ】蓄積用!Q$2:Q$10000, 1, 【データ】蓄積用!AC$2:AC$10000, "&gt;=4.0")&gt;0, "〇", "×")))</f>
        <v/>
      </c>
      <c r="AJ185" t="str">
        <f>IF(OR($A185="", AJ$5=""), "", IF(COUNTIFS(【データ】蓄積用!A$2:A$10000, AJ$5, 【データ】蓄積用!C$2:C$10000, $A185, 【データ】蓄積用!D$2:D$10000, "&gt;=3000", 【データ】蓄積用!E$2:E$10000, "&gt;=1500")&gt;0, "〇", IF(COUNTIFS(【データ】蓄積用!A$2:A$10000, AJ$5, 【データ】蓄積用!C$2:C$10000, $A185, 【データ】蓄積用!Q$2:Q$10000, 1, 【データ】蓄積用!AC$2:AC$10000, "&gt;=4.0")&gt;0, "〇", "×")))</f>
        <v/>
      </c>
      <c r="AK185" t="str">
        <f>IF(OR($A185="", AK$5=""), "", IF(COUNTIFS(【データ】蓄積用!A$2:A$10000, AK$5, 【データ】蓄積用!C$2:C$10000, $A185, 【データ】蓄積用!D$2:D$10000, "&gt;=3000", 【データ】蓄積用!E$2:E$10000, "&gt;=1500")&gt;0, "〇", IF(COUNTIFS(【データ】蓄積用!A$2:A$10000, AK$5, 【データ】蓄積用!C$2:C$10000, $A185, 【データ】蓄積用!Q$2:Q$10000, 1, 【データ】蓄積用!AC$2:AC$10000, "&gt;=4.0")&gt;0, "〇", "×")))</f>
        <v/>
      </c>
      <c r="AL185" t="str">
        <f>IF(OR($A185="", AL$5=""), "", IF(COUNTIFS(【データ】蓄積用!A$2:A$10000, AL$5, 【データ】蓄積用!C$2:C$10000, $A185, 【データ】蓄積用!D$2:D$10000, "&gt;=3000", 【データ】蓄積用!E$2:E$10000, "&gt;=1500")&gt;0, "〇", IF(COUNTIFS(【データ】蓄積用!A$2:A$10000, AL$5, 【データ】蓄積用!C$2:C$10000, $A185, 【データ】蓄積用!Q$2:Q$10000, 1, 【データ】蓄積用!AC$2:AC$10000, "&gt;=4.0")&gt;0, "〇", "×")))</f>
        <v/>
      </c>
      <c r="AM185" t="str">
        <f>IF(OR($A185="", AM$5=""), "", IF(COUNTIFS(【データ】蓄積用!A$2:A$10000, AM$5, 【データ】蓄積用!C$2:C$10000, $A185, 【データ】蓄積用!D$2:D$10000, "&gt;=3000", 【データ】蓄積用!E$2:E$10000, "&gt;=1500")&gt;0, "〇", IF(COUNTIFS(【データ】蓄積用!A$2:A$10000, AM$5, 【データ】蓄積用!C$2:C$10000, $A185, 【データ】蓄積用!Q$2:Q$10000, 1, 【データ】蓄積用!AC$2:AC$10000, "&gt;=4.0")&gt;0, "〇", "×")))</f>
        <v/>
      </c>
      <c r="AN185" t="str">
        <f>IF(OR($A185="", AN$5=""), "", IF(COUNTIFS(【データ】蓄積用!A$2:A$10000, AN$5, 【データ】蓄積用!C$2:C$10000, $A185, 【データ】蓄積用!D$2:D$10000, "&gt;=3000", 【データ】蓄積用!E$2:E$10000, "&gt;=1500")&gt;0, "〇", IF(COUNTIFS(【データ】蓄積用!A$2:A$10000, AN$5, 【データ】蓄積用!C$2:C$10000, $A185, 【データ】蓄積用!Q$2:Q$10000, 1, 【データ】蓄積用!AC$2:AC$10000, "&gt;=4.0")&gt;0, "〇", "×")))</f>
        <v/>
      </c>
      <c r="AO185" t="str">
        <f>IF(OR($A185="", AO$5=""), "", IF(COUNTIFS(【データ】蓄積用!A$2:A$10000, AO$5, 【データ】蓄積用!C$2:C$10000, $A185, 【データ】蓄積用!D$2:D$10000, "&gt;=3000", 【データ】蓄積用!E$2:E$10000, "&gt;=1500")&gt;0, "〇", IF(COUNTIFS(【データ】蓄積用!A$2:A$10000, AO$5, 【データ】蓄積用!C$2:C$10000, $A185, 【データ】蓄積用!Q$2:Q$10000, 1, 【データ】蓄積用!AC$2:AC$10000, "&gt;=4.0")&gt;0, "〇", "×")))</f>
        <v/>
      </c>
      <c r="AP185" t="str">
        <f>IF(OR($A185="", AP$5=""), "", IF(COUNTIFS(【データ】蓄積用!A$2:A$10000, AP$5, 【データ】蓄積用!C$2:C$10000, $A185, 【データ】蓄積用!D$2:D$10000, "&gt;=3000", 【データ】蓄積用!E$2:E$10000, "&gt;=1500")&gt;0, "〇", IF(COUNTIFS(【データ】蓄積用!A$2:A$10000, AP$5, 【データ】蓄積用!C$2:C$10000, $A185, 【データ】蓄積用!Q$2:Q$10000, 1, 【データ】蓄積用!AC$2:AC$10000, "&gt;=4.0")&gt;0, "〇", "×")))</f>
        <v/>
      </c>
      <c r="AQ185" t="str">
        <f>IF(OR($A185="", AQ$5=""), "", IF(COUNTIFS(【データ】蓄積用!A$2:A$10000, AQ$5, 【データ】蓄積用!C$2:C$10000, $A185, 【データ】蓄積用!D$2:D$10000, "&gt;=3000", 【データ】蓄積用!E$2:E$10000, "&gt;=1500")&gt;0, "〇", IF(COUNTIFS(【データ】蓄積用!A$2:A$10000, AQ$5, 【データ】蓄積用!C$2:C$10000, $A185, 【データ】蓄積用!Q$2:Q$10000, 1, 【データ】蓄積用!AC$2:AC$10000, "&gt;=4.0")&gt;0, "〇", "×")))</f>
        <v/>
      </c>
      <c r="AR185" t="str">
        <f>IF(OR($A185="", AR$5=""), "", IF(COUNTIFS(【データ】蓄積用!A$2:A$10000, AR$5, 【データ】蓄積用!C$2:C$10000, $A185, 【データ】蓄積用!D$2:D$10000, "&gt;=3000", 【データ】蓄積用!E$2:E$10000, "&gt;=1500")&gt;0, "〇", IF(COUNTIFS(【データ】蓄積用!A$2:A$10000, AR$5, 【データ】蓄積用!C$2:C$10000, $A185, 【データ】蓄積用!Q$2:Q$10000, 1, 【データ】蓄積用!AC$2:AC$10000, "&gt;=4.0")&gt;0, "〇", "×")))</f>
        <v/>
      </c>
      <c r="AS185" t="str">
        <f>IF(OR($A185="", AS$5=""), "", IF(COUNTIFS(【データ】蓄積用!A$2:A$10000, AS$5, 【データ】蓄積用!C$2:C$10000, $A185, 【データ】蓄積用!D$2:D$10000, "&gt;=3000", 【データ】蓄積用!E$2:E$10000, "&gt;=1500")&gt;0, "〇", IF(COUNTIFS(【データ】蓄積用!A$2:A$10000, AS$5, 【データ】蓄積用!C$2:C$10000, $A185, 【データ】蓄積用!Q$2:Q$10000, 1, 【データ】蓄積用!AC$2:AC$10000, "&gt;=4.0")&gt;0, "〇", "×")))</f>
        <v/>
      </c>
      <c r="AT185" t="str">
        <f>IF(OR($A185="", AT$5=""), "", IF(COUNTIFS(【データ】蓄積用!A$2:A$10000, AT$5, 【データ】蓄積用!C$2:C$10000, $A185, 【データ】蓄積用!D$2:D$10000, "&gt;=3000", 【データ】蓄積用!E$2:E$10000, "&gt;=1500")&gt;0, "〇", IF(COUNTIFS(【データ】蓄積用!A$2:A$10000, AT$5, 【データ】蓄積用!C$2:C$10000, $A185, 【データ】蓄積用!Q$2:Q$10000, 1, 【データ】蓄積用!AC$2:AC$10000, "&gt;=4.0")&gt;0, "〇", "×")))</f>
        <v/>
      </c>
      <c r="AU185" t="str">
        <f>IF(OR($A185="", AU$5=""), "", IF(COUNTIFS(【データ】蓄積用!A$2:A$10000, AU$5, 【データ】蓄積用!C$2:C$10000, $A185, 【データ】蓄積用!D$2:D$10000, "&gt;=3000", 【データ】蓄積用!E$2:E$10000, "&gt;=1500")&gt;0, "〇", IF(COUNTIFS(【データ】蓄積用!A$2:A$10000, AU$5, 【データ】蓄積用!C$2:C$10000, $A185, 【データ】蓄積用!Q$2:Q$10000, 1, 【データ】蓄積用!AC$2:AC$10000, "&gt;=4.0")&gt;0, "〇", "×")))</f>
        <v/>
      </c>
      <c r="AV185" t="str">
        <f>IF(OR($A185="", AV$5=""), "", IF(COUNTIFS(【データ】蓄積用!A$2:A$10000, AV$5, 【データ】蓄積用!C$2:C$10000, $A185, 【データ】蓄積用!D$2:D$10000, "&gt;=3000", 【データ】蓄積用!E$2:E$10000, "&gt;=1500")&gt;0, "〇", IF(COUNTIFS(【データ】蓄積用!A$2:A$10000, AV$5, 【データ】蓄積用!C$2:C$10000, $A185, 【データ】蓄積用!Q$2:Q$10000, 1, 【データ】蓄積用!AC$2:AC$10000, "&gt;=4.0")&gt;0, "〇", "×")))</f>
        <v/>
      </c>
      <c r="AW185" t="str">
        <f>IF(OR($A185="", AW$5=""), "", IF(COUNTIFS(【データ】蓄積用!A$2:A$10000, AW$5, 【データ】蓄積用!C$2:C$10000, $A185, 【データ】蓄積用!D$2:D$10000, "&gt;=3000", 【データ】蓄積用!E$2:E$10000, "&gt;=1500")&gt;0, "〇", IF(COUNTIFS(【データ】蓄積用!A$2:A$10000, AW$5, 【データ】蓄積用!C$2:C$10000, $A185, 【データ】蓄積用!Q$2:Q$10000, 1, 【データ】蓄積用!AC$2:AC$10000, "&gt;=4.0")&gt;0, "〇", "×")))</f>
        <v/>
      </c>
      <c r="AX185" t="str">
        <f>IF(OR($A185="", AX$5=""), "", IF(COUNTIFS(【データ】蓄積用!A$2:A$10000, AX$5, 【データ】蓄積用!C$2:C$10000, $A185, 【データ】蓄積用!D$2:D$10000, "&gt;=3000", 【データ】蓄積用!E$2:E$10000, "&gt;=1500")&gt;0, "〇", IF(COUNTIFS(【データ】蓄積用!A$2:A$10000, AX$5, 【データ】蓄積用!C$2:C$10000, $A185, 【データ】蓄積用!Q$2:Q$10000, 1, 【データ】蓄積用!AC$2:AC$10000, "&gt;=4.0")&gt;0, "〇", "×")))</f>
        <v/>
      </c>
      <c r="AY185" t="str">
        <f>IF(OR($A185="", AY$5=""), "", IF(COUNTIFS(【データ】蓄積用!A$2:A$10000, AY$5, 【データ】蓄積用!C$2:C$10000, $A185, 【データ】蓄積用!D$2:D$10000, "&gt;=3000", 【データ】蓄積用!E$2:E$10000, "&gt;=1500")&gt;0, "〇", IF(COUNTIFS(【データ】蓄積用!A$2:A$10000, AY$5, 【データ】蓄積用!C$2:C$10000, $A185, 【データ】蓄積用!Q$2:Q$10000, 1, 【データ】蓄積用!AC$2:AC$10000, "&gt;=4.0")&gt;0, "〇", "×")))</f>
        <v/>
      </c>
    </row>
    <row r="186" spans="2:51">
      <c r="B186" t="str">
        <f>IF(OR($A186="", B$5=""), "", IF(COUNTIFS(【データ】蓄積用!A$2:A$10000, B$5, 【データ】蓄積用!C$2:C$10000, $A186, 【データ】蓄積用!D$2:D$10000, "&gt;=3000", 【データ】蓄積用!E$2:E$10000, "&gt;=1500")&gt;0, "〇", IF(COUNTIFS(【データ】蓄積用!A$2:A$10000, B$5, 【データ】蓄積用!C$2:C$10000, $A186, 【データ】蓄積用!Q$2:Q$10000, 1, 【データ】蓄積用!AC$2:AC$10000, "&gt;=4.0")&gt;0, "〇", "×")))</f>
        <v/>
      </c>
      <c r="C186" t="str">
        <f>IF(OR($A186="", C$5=""), "", IF(COUNTIFS(【データ】蓄積用!A$2:A$10000, C$5, 【データ】蓄積用!C$2:C$10000, $A186, 【データ】蓄積用!D$2:D$10000, "&gt;=3000", 【データ】蓄積用!E$2:E$10000, "&gt;=1500")&gt;0, "〇", IF(COUNTIFS(【データ】蓄積用!A$2:A$10000, C$5, 【データ】蓄積用!C$2:C$10000, $A186, 【データ】蓄積用!Q$2:Q$10000, 1, 【データ】蓄積用!AC$2:AC$10000, "&gt;=4.0")&gt;0, "〇", "×")))</f>
        <v/>
      </c>
      <c r="D186" t="str">
        <f>IF(OR($A186="", D$5=""), "", IF(COUNTIFS(【データ】蓄積用!A$2:A$10000, D$5, 【データ】蓄積用!C$2:C$10000, $A186, 【データ】蓄積用!D$2:D$10000, "&gt;=3000", 【データ】蓄積用!E$2:E$10000, "&gt;=1500")&gt;0, "〇", IF(COUNTIFS(【データ】蓄積用!A$2:A$10000, D$5, 【データ】蓄積用!C$2:C$10000, $A186, 【データ】蓄積用!Q$2:Q$10000, 1, 【データ】蓄積用!AC$2:AC$10000, "&gt;=4.0")&gt;0, "〇", "×")))</f>
        <v/>
      </c>
      <c r="E186" t="str">
        <f>IF(OR($A186="", E$5=""), "", IF(COUNTIFS(【データ】蓄積用!A$2:A$10000, E$5, 【データ】蓄積用!C$2:C$10000, $A186, 【データ】蓄積用!D$2:D$10000, "&gt;=3000", 【データ】蓄積用!E$2:E$10000, "&gt;=1500")&gt;0, "〇", IF(COUNTIFS(【データ】蓄積用!A$2:A$10000, E$5, 【データ】蓄積用!C$2:C$10000, $A186, 【データ】蓄積用!Q$2:Q$10000, 1, 【データ】蓄積用!AC$2:AC$10000, "&gt;=4.0")&gt;0, "〇", "×")))</f>
        <v/>
      </c>
      <c r="F186" t="str">
        <f>IF(OR($A186="", F$5=""), "", IF(COUNTIFS(【データ】蓄積用!A$2:A$10000, F$5, 【データ】蓄積用!C$2:C$10000, $A186, 【データ】蓄積用!D$2:D$10000, "&gt;=3000", 【データ】蓄積用!E$2:E$10000, "&gt;=1500")&gt;0, "〇", IF(COUNTIFS(【データ】蓄積用!A$2:A$10000, F$5, 【データ】蓄積用!C$2:C$10000, $A186, 【データ】蓄積用!Q$2:Q$10000, 1, 【データ】蓄積用!AC$2:AC$10000, "&gt;=4.0")&gt;0, "〇", "×")))</f>
        <v/>
      </c>
      <c r="G186" t="str">
        <f>IF(OR($A186="", G$5=""), "", IF(COUNTIFS(【データ】蓄積用!A$2:A$10000, G$5, 【データ】蓄積用!C$2:C$10000, $A186, 【データ】蓄積用!D$2:D$10000, "&gt;=3000", 【データ】蓄積用!E$2:E$10000, "&gt;=1500")&gt;0, "〇", IF(COUNTIFS(【データ】蓄積用!A$2:A$10000, G$5, 【データ】蓄積用!C$2:C$10000, $A186, 【データ】蓄積用!Q$2:Q$10000, 1, 【データ】蓄積用!AC$2:AC$10000, "&gt;=4.0")&gt;0, "〇", "×")))</f>
        <v/>
      </c>
      <c r="H186" t="str">
        <f>IF(OR($A186="", H$5=""), "", IF(COUNTIFS(【データ】蓄積用!A$2:A$10000, H$5, 【データ】蓄積用!C$2:C$10000, $A186, 【データ】蓄積用!D$2:D$10000, "&gt;=3000", 【データ】蓄積用!E$2:E$10000, "&gt;=1500")&gt;0, "〇", IF(COUNTIFS(【データ】蓄積用!A$2:A$10000, H$5, 【データ】蓄積用!C$2:C$10000, $A186, 【データ】蓄積用!Q$2:Q$10000, 1, 【データ】蓄積用!AC$2:AC$10000, "&gt;=4.0")&gt;0, "〇", "×")))</f>
        <v/>
      </c>
      <c r="I186" t="str">
        <f>IF(OR($A186="", I$5=""), "", IF(COUNTIFS(【データ】蓄積用!A$2:A$10000, I$5, 【データ】蓄積用!C$2:C$10000, $A186, 【データ】蓄積用!D$2:D$10000, "&gt;=3000", 【データ】蓄積用!E$2:E$10000, "&gt;=1500")&gt;0, "〇", IF(COUNTIFS(【データ】蓄積用!A$2:A$10000, I$5, 【データ】蓄積用!C$2:C$10000, $A186, 【データ】蓄積用!Q$2:Q$10000, 1, 【データ】蓄積用!AC$2:AC$10000, "&gt;=4.0")&gt;0, "〇", "×")))</f>
        <v/>
      </c>
      <c r="J186" t="str">
        <f>IF(OR($A186="", J$5=""), "", IF(COUNTIFS(【データ】蓄積用!A$2:A$10000, J$5, 【データ】蓄積用!C$2:C$10000, $A186, 【データ】蓄積用!D$2:D$10000, "&gt;=3000", 【データ】蓄積用!E$2:E$10000, "&gt;=1500")&gt;0, "〇", IF(COUNTIFS(【データ】蓄積用!A$2:A$10000, J$5, 【データ】蓄積用!C$2:C$10000, $A186, 【データ】蓄積用!Q$2:Q$10000, 1, 【データ】蓄積用!AC$2:AC$10000, "&gt;=4.0")&gt;0, "〇", "×")))</f>
        <v/>
      </c>
      <c r="K186" t="str">
        <f>IF(OR($A186="", K$5=""), "", IF(COUNTIFS(【データ】蓄積用!A$2:A$10000, K$5, 【データ】蓄積用!C$2:C$10000, $A186, 【データ】蓄積用!D$2:D$10000, "&gt;=3000", 【データ】蓄積用!E$2:E$10000, "&gt;=1500")&gt;0, "〇", IF(COUNTIFS(【データ】蓄積用!A$2:A$10000, K$5, 【データ】蓄積用!C$2:C$10000, $A186, 【データ】蓄積用!Q$2:Q$10000, 1, 【データ】蓄積用!AC$2:AC$10000, "&gt;=4.0")&gt;0, "〇", "×")))</f>
        <v/>
      </c>
      <c r="L186" t="str">
        <f>IF(OR($A186="", L$5=""), "", IF(COUNTIFS(【データ】蓄積用!A$2:A$10000, L$5, 【データ】蓄積用!C$2:C$10000, $A186, 【データ】蓄積用!D$2:D$10000, "&gt;=3000", 【データ】蓄積用!E$2:E$10000, "&gt;=1500")&gt;0, "〇", IF(COUNTIFS(【データ】蓄積用!A$2:A$10000, L$5, 【データ】蓄積用!C$2:C$10000, $A186, 【データ】蓄積用!Q$2:Q$10000, 1, 【データ】蓄積用!AC$2:AC$10000, "&gt;=4.0")&gt;0, "〇", "×")))</f>
        <v/>
      </c>
      <c r="M186" t="str">
        <f>IF(OR($A186="", M$5=""), "", IF(COUNTIFS(【データ】蓄積用!A$2:A$10000, M$5, 【データ】蓄積用!C$2:C$10000, $A186, 【データ】蓄積用!D$2:D$10000, "&gt;=3000", 【データ】蓄積用!E$2:E$10000, "&gt;=1500")&gt;0, "〇", IF(COUNTIFS(【データ】蓄積用!A$2:A$10000, M$5, 【データ】蓄積用!C$2:C$10000, $A186, 【データ】蓄積用!Q$2:Q$10000, 1, 【データ】蓄積用!AC$2:AC$10000, "&gt;=4.0")&gt;0, "〇", "×")))</f>
        <v/>
      </c>
      <c r="N186" t="str">
        <f>IF(OR($A186="", N$5=""), "", IF(COUNTIFS(【データ】蓄積用!A$2:A$10000, N$5, 【データ】蓄積用!C$2:C$10000, $A186, 【データ】蓄積用!D$2:D$10000, "&gt;=3000", 【データ】蓄積用!E$2:E$10000, "&gt;=1500")&gt;0, "〇", IF(COUNTIFS(【データ】蓄積用!A$2:A$10000, N$5, 【データ】蓄積用!C$2:C$10000, $A186, 【データ】蓄積用!Q$2:Q$10000, 1, 【データ】蓄積用!AC$2:AC$10000, "&gt;=4.0")&gt;0, "〇", "×")))</f>
        <v/>
      </c>
      <c r="O186" t="str">
        <f>IF(OR($A186="", O$5=""), "", IF(COUNTIFS(【データ】蓄積用!A$2:A$10000, O$5, 【データ】蓄積用!C$2:C$10000, $A186, 【データ】蓄積用!D$2:D$10000, "&gt;=3000", 【データ】蓄積用!E$2:E$10000, "&gt;=1500")&gt;0, "〇", IF(COUNTIFS(【データ】蓄積用!A$2:A$10000, O$5, 【データ】蓄積用!C$2:C$10000, $A186, 【データ】蓄積用!Q$2:Q$10000, 1, 【データ】蓄積用!AC$2:AC$10000, "&gt;=4.0")&gt;0, "〇", "×")))</f>
        <v/>
      </c>
      <c r="P186" t="str">
        <f>IF(OR($A186="", P$5=""), "", IF(COUNTIFS(【データ】蓄積用!A$2:A$10000, P$5, 【データ】蓄積用!C$2:C$10000, $A186, 【データ】蓄積用!D$2:D$10000, "&gt;=3000", 【データ】蓄積用!E$2:E$10000, "&gt;=1500")&gt;0, "〇", IF(COUNTIFS(【データ】蓄積用!A$2:A$10000, P$5, 【データ】蓄積用!C$2:C$10000, $A186, 【データ】蓄積用!Q$2:Q$10000, 1, 【データ】蓄積用!AC$2:AC$10000, "&gt;=4.0")&gt;0, "〇", "×")))</f>
        <v/>
      </c>
      <c r="Q186" t="str">
        <f>IF(OR($A186="", Q$5=""), "", IF(COUNTIFS(【データ】蓄積用!A$2:A$10000, Q$5, 【データ】蓄積用!C$2:C$10000, $A186, 【データ】蓄積用!D$2:D$10000, "&gt;=3000", 【データ】蓄積用!E$2:E$10000, "&gt;=1500")&gt;0, "〇", IF(COUNTIFS(【データ】蓄積用!A$2:A$10000, Q$5, 【データ】蓄積用!C$2:C$10000, $A186, 【データ】蓄積用!Q$2:Q$10000, 1, 【データ】蓄積用!AC$2:AC$10000, "&gt;=4.0")&gt;0, "〇", "×")))</f>
        <v/>
      </c>
      <c r="R186" t="str">
        <f>IF(OR($A186="", R$5=""), "", IF(COUNTIFS(【データ】蓄積用!A$2:A$10000, R$5, 【データ】蓄積用!C$2:C$10000, $A186, 【データ】蓄積用!D$2:D$10000, "&gt;=3000", 【データ】蓄積用!E$2:E$10000, "&gt;=1500")&gt;0, "〇", IF(COUNTIFS(【データ】蓄積用!A$2:A$10000, R$5, 【データ】蓄積用!C$2:C$10000, $A186, 【データ】蓄積用!Q$2:Q$10000, 1, 【データ】蓄積用!AC$2:AC$10000, "&gt;=4.0")&gt;0, "〇", "×")))</f>
        <v/>
      </c>
      <c r="S186" t="str">
        <f>IF(OR($A186="", S$5=""), "", IF(COUNTIFS(【データ】蓄積用!A$2:A$10000, S$5, 【データ】蓄積用!C$2:C$10000, $A186, 【データ】蓄積用!D$2:D$10000, "&gt;=3000", 【データ】蓄積用!E$2:E$10000, "&gt;=1500")&gt;0, "〇", IF(COUNTIFS(【データ】蓄積用!A$2:A$10000, S$5, 【データ】蓄積用!C$2:C$10000, $A186, 【データ】蓄積用!Q$2:Q$10000, 1, 【データ】蓄積用!AC$2:AC$10000, "&gt;=4.0")&gt;0, "〇", "×")))</f>
        <v/>
      </c>
      <c r="T186" t="str">
        <f>IF(OR($A186="", T$5=""), "", IF(COUNTIFS(【データ】蓄積用!A$2:A$10000, T$5, 【データ】蓄積用!C$2:C$10000, $A186, 【データ】蓄積用!D$2:D$10000, "&gt;=3000", 【データ】蓄積用!E$2:E$10000, "&gt;=1500")&gt;0, "〇", IF(COUNTIFS(【データ】蓄積用!A$2:A$10000, T$5, 【データ】蓄積用!C$2:C$10000, $A186, 【データ】蓄積用!Q$2:Q$10000, 1, 【データ】蓄積用!AC$2:AC$10000, "&gt;=4.0")&gt;0, "〇", "×")))</f>
        <v/>
      </c>
      <c r="U186" t="str">
        <f>IF(OR($A186="", U$5=""), "", IF(COUNTIFS(【データ】蓄積用!A$2:A$10000, U$5, 【データ】蓄積用!C$2:C$10000, $A186, 【データ】蓄積用!D$2:D$10000, "&gt;=3000", 【データ】蓄積用!E$2:E$10000, "&gt;=1500")&gt;0, "〇", IF(COUNTIFS(【データ】蓄積用!A$2:A$10000, U$5, 【データ】蓄積用!C$2:C$10000, $A186, 【データ】蓄積用!Q$2:Q$10000, 1, 【データ】蓄積用!AC$2:AC$10000, "&gt;=4.0")&gt;0, "〇", "×")))</f>
        <v/>
      </c>
      <c r="V186" t="str">
        <f>IF(OR($A186="", V$5=""), "", IF(COUNTIFS(【データ】蓄積用!A$2:A$10000, V$5, 【データ】蓄積用!C$2:C$10000, $A186, 【データ】蓄積用!D$2:D$10000, "&gt;=3000", 【データ】蓄積用!E$2:E$10000, "&gt;=1500")&gt;0, "〇", IF(COUNTIFS(【データ】蓄積用!A$2:A$10000, V$5, 【データ】蓄積用!C$2:C$10000, $A186, 【データ】蓄積用!Q$2:Q$10000, 1, 【データ】蓄積用!AC$2:AC$10000, "&gt;=4.0")&gt;0, "〇", "×")))</f>
        <v/>
      </c>
      <c r="W186" t="str">
        <f>IF(OR($A186="", W$5=""), "", IF(COUNTIFS(【データ】蓄積用!A$2:A$10000, W$5, 【データ】蓄積用!C$2:C$10000, $A186, 【データ】蓄積用!D$2:D$10000, "&gt;=3000", 【データ】蓄積用!E$2:E$10000, "&gt;=1500")&gt;0, "〇", IF(COUNTIFS(【データ】蓄積用!A$2:A$10000, W$5, 【データ】蓄積用!C$2:C$10000, $A186, 【データ】蓄積用!Q$2:Q$10000, 1, 【データ】蓄積用!AC$2:AC$10000, "&gt;=4.0")&gt;0, "〇", "×")))</f>
        <v/>
      </c>
      <c r="X186" t="str">
        <f>IF(OR($A186="", X$5=""), "", IF(COUNTIFS(【データ】蓄積用!A$2:A$10000, X$5, 【データ】蓄積用!C$2:C$10000, $A186, 【データ】蓄積用!D$2:D$10000, "&gt;=3000", 【データ】蓄積用!E$2:E$10000, "&gt;=1500")&gt;0, "〇", IF(COUNTIFS(【データ】蓄積用!A$2:A$10000, X$5, 【データ】蓄積用!C$2:C$10000, $A186, 【データ】蓄積用!Q$2:Q$10000, 1, 【データ】蓄積用!AC$2:AC$10000, "&gt;=4.0")&gt;0, "〇", "×")))</f>
        <v/>
      </c>
      <c r="Y186" t="str">
        <f>IF(OR($A186="", Y$5=""), "", IF(COUNTIFS(【データ】蓄積用!A$2:A$10000, Y$5, 【データ】蓄積用!C$2:C$10000, $A186, 【データ】蓄積用!D$2:D$10000, "&gt;=3000", 【データ】蓄積用!E$2:E$10000, "&gt;=1500")&gt;0, "〇", IF(COUNTIFS(【データ】蓄積用!A$2:A$10000, Y$5, 【データ】蓄積用!C$2:C$10000, $A186, 【データ】蓄積用!Q$2:Q$10000, 1, 【データ】蓄積用!AC$2:AC$10000, "&gt;=4.0")&gt;0, "〇", "×")))</f>
        <v/>
      </c>
      <c r="Z186" t="str">
        <f>IF(OR($A186="", Z$5=""), "", IF(COUNTIFS(【データ】蓄積用!A$2:A$10000, Z$5, 【データ】蓄積用!C$2:C$10000, $A186, 【データ】蓄積用!D$2:D$10000, "&gt;=3000", 【データ】蓄積用!E$2:E$10000, "&gt;=1500")&gt;0, "〇", IF(COUNTIFS(【データ】蓄積用!A$2:A$10000, Z$5, 【データ】蓄積用!C$2:C$10000, $A186, 【データ】蓄積用!Q$2:Q$10000, 1, 【データ】蓄積用!AC$2:AC$10000, "&gt;=4.0")&gt;0, "〇", "×")))</f>
        <v/>
      </c>
      <c r="AA186" t="str">
        <f>IF(OR($A186="", AA$5=""), "", IF(COUNTIFS(【データ】蓄積用!A$2:A$10000, AA$5, 【データ】蓄積用!C$2:C$10000, $A186, 【データ】蓄積用!D$2:D$10000, "&gt;=3000", 【データ】蓄積用!E$2:E$10000, "&gt;=1500")&gt;0, "〇", IF(COUNTIFS(【データ】蓄積用!A$2:A$10000, AA$5, 【データ】蓄積用!C$2:C$10000, $A186, 【データ】蓄積用!Q$2:Q$10000, 1, 【データ】蓄積用!AC$2:AC$10000, "&gt;=4.0")&gt;0, "〇", "×")))</f>
        <v/>
      </c>
      <c r="AB186" t="str">
        <f>IF(OR($A186="", AB$5=""), "", IF(COUNTIFS(【データ】蓄積用!A$2:A$10000, AB$5, 【データ】蓄積用!C$2:C$10000, $A186, 【データ】蓄積用!D$2:D$10000, "&gt;=3000", 【データ】蓄積用!E$2:E$10000, "&gt;=1500")&gt;0, "〇", IF(COUNTIFS(【データ】蓄積用!A$2:A$10000, AB$5, 【データ】蓄積用!C$2:C$10000, $A186, 【データ】蓄積用!Q$2:Q$10000, 1, 【データ】蓄積用!AC$2:AC$10000, "&gt;=4.0")&gt;0, "〇", "×")))</f>
        <v/>
      </c>
      <c r="AC186" t="str">
        <f>IF(OR($A186="", AC$5=""), "", IF(COUNTIFS(【データ】蓄積用!A$2:A$10000, AC$5, 【データ】蓄積用!C$2:C$10000, $A186, 【データ】蓄積用!D$2:D$10000, "&gt;=3000", 【データ】蓄積用!E$2:E$10000, "&gt;=1500")&gt;0, "〇", IF(COUNTIFS(【データ】蓄積用!A$2:A$10000, AC$5, 【データ】蓄積用!C$2:C$10000, $A186, 【データ】蓄積用!Q$2:Q$10000, 1, 【データ】蓄積用!AC$2:AC$10000, "&gt;=4.0")&gt;0, "〇", "×")))</f>
        <v/>
      </c>
      <c r="AD186" t="str">
        <f>IF(OR($A186="", AD$5=""), "", IF(COUNTIFS(【データ】蓄積用!A$2:A$10000, AD$5, 【データ】蓄積用!C$2:C$10000, $A186, 【データ】蓄積用!D$2:D$10000, "&gt;=3000", 【データ】蓄積用!E$2:E$10000, "&gt;=1500")&gt;0, "〇", IF(COUNTIFS(【データ】蓄積用!A$2:A$10000, AD$5, 【データ】蓄積用!C$2:C$10000, $A186, 【データ】蓄積用!Q$2:Q$10000, 1, 【データ】蓄積用!AC$2:AC$10000, "&gt;=4.0")&gt;0, "〇", "×")))</f>
        <v/>
      </c>
      <c r="AE186" t="str">
        <f>IF(OR($A186="", AE$5=""), "", IF(COUNTIFS(【データ】蓄積用!A$2:A$10000, AE$5, 【データ】蓄積用!C$2:C$10000, $A186, 【データ】蓄積用!D$2:D$10000, "&gt;=3000", 【データ】蓄積用!E$2:E$10000, "&gt;=1500")&gt;0, "〇", IF(COUNTIFS(【データ】蓄積用!A$2:A$10000, AE$5, 【データ】蓄積用!C$2:C$10000, $A186, 【データ】蓄積用!Q$2:Q$10000, 1, 【データ】蓄積用!AC$2:AC$10000, "&gt;=4.0")&gt;0, "〇", "×")))</f>
        <v/>
      </c>
      <c r="AF186" t="str">
        <f>IF(OR($A186="", AF$5=""), "", IF(COUNTIFS(【データ】蓄積用!A$2:A$10000, AF$5, 【データ】蓄積用!C$2:C$10000, $A186, 【データ】蓄積用!D$2:D$10000, "&gt;=3000", 【データ】蓄積用!E$2:E$10000, "&gt;=1500")&gt;0, "〇", IF(COUNTIFS(【データ】蓄積用!A$2:A$10000, AF$5, 【データ】蓄積用!C$2:C$10000, $A186, 【データ】蓄積用!Q$2:Q$10000, 1, 【データ】蓄積用!AC$2:AC$10000, "&gt;=4.0")&gt;0, "〇", "×")))</f>
        <v/>
      </c>
      <c r="AG186" t="str">
        <f>IF(OR($A186="", AG$5=""), "", IF(COUNTIFS(【データ】蓄積用!A$2:A$10000, AG$5, 【データ】蓄積用!C$2:C$10000, $A186, 【データ】蓄積用!D$2:D$10000, "&gt;=3000", 【データ】蓄積用!E$2:E$10000, "&gt;=1500")&gt;0, "〇", IF(COUNTIFS(【データ】蓄積用!A$2:A$10000, AG$5, 【データ】蓄積用!C$2:C$10000, $A186, 【データ】蓄積用!Q$2:Q$10000, 1, 【データ】蓄積用!AC$2:AC$10000, "&gt;=4.0")&gt;0, "〇", "×")))</f>
        <v/>
      </c>
      <c r="AH186" t="str">
        <f>IF(OR($A186="", AH$5=""), "", IF(COUNTIFS(【データ】蓄積用!A$2:A$10000, AH$5, 【データ】蓄積用!C$2:C$10000, $A186, 【データ】蓄積用!D$2:D$10000, "&gt;=3000", 【データ】蓄積用!E$2:E$10000, "&gt;=1500")&gt;0, "〇", IF(COUNTIFS(【データ】蓄積用!A$2:A$10000, AH$5, 【データ】蓄積用!C$2:C$10000, $A186, 【データ】蓄積用!Q$2:Q$10000, 1, 【データ】蓄積用!AC$2:AC$10000, "&gt;=4.0")&gt;0, "〇", "×")))</f>
        <v/>
      </c>
      <c r="AI186" t="str">
        <f>IF(OR($A186="", AI$5=""), "", IF(COUNTIFS(【データ】蓄積用!A$2:A$10000, AI$5, 【データ】蓄積用!C$2:C$10000, $A186, 【データ】蓄積用!D$2:D$10000, "&gt;=3000", 【データ】蓄積用!E$2:E$10000, "&gt;=1500")&gt;0, "〇", IF(COUNTIFS(【データ】蓄積用!A$2:A$10000, AI$5, 【データ】蓄積用!C$2:C$10000, $A186, 【データ】蓄積用!Q$2:Q$10000, 1, 【データ】蓄積用!AC$2:AC$10000, "&gt;=4.0")&gt;0, "〇", "×")))</f>
        <v/>
      </c>
      <c r="AJ186" t="str">
        <f>IF(OR($A186="", AJ$5=""), "", IF(COUNTIFS(【データ】蓄積用!A$2:A$10000, AJ$5, 【データ】蓄積用!C$2:C$10000, $A186, 【データ】蓄積用!D$2:D$10000, "&gt;=3000", 【データ】蓄積用!E$2:E$10000, "&gt;=1500")&gt;0, "〇", IF(COUNTIFS(【データ】蓄積用!A$2:A$10000, AJ$5, 【データ】蓄積用!C$2:C$10000, $A186, 【データ】蓄積用!Q$2:Q$10000, 1, 【データ】蓄積用!AC$2:AC$10000, "&gt;=4.0")&gt;0, "〇", "×")))</f>
        <v/>
      </c>
      <c r="AK186" t="str">
        <f>IF(OR($A186="", AK$5=""), "", IF(COUNTIFS(【データ】蓄積用!A$2:A$10000, AK$5, 【データ】蓄積用!C$2:C$10000, $A186, 【データ】蓄積用!D$2:D$10000, "&gt;=3000", 【データ】蓄積用!E$2:E$10000, "&gt;=1500")&gt;0, "〇", IF(COUNTIFS(【データ】蓄積用!A$2:A$10000, AK$5, 【データ】蓄積用!C$2:C$10000, $A186, 【データ】蓄積用!Q$2:Q$10000, 1, 【データ】蓄積用!AC$2:AC$10000, "&gt;=4.0")&gt;0, "〇", "×")))</f>
        <v/>
      </c>
      <c r="AL186" t="str">
        <f>IF(OR($A186="", AL$5=""), "", IF(COUNTIFS(【データ】蓄積用!A$2:A$10000, AL$5, 【データ】蓄積用!C$2:C$10000, $A186, 【データ】蓄積用!D$2:D$10000, "&gt;=3000", 【データ】蓄積用!E$2:E$10000, "&gt;=1500")&gt;0, "〇", IF(COUNTIFS(【データ】蓄積用!A$2:A$10000, AL$5, 【データ】蓄積用!C$2:C$10000, $A186, 【データ】蓄積用!Q$2:Q$10000, 1, 【データ】蓄積用!AC$2:AC$10000, "&gt;=4.0")&gt;0, "〇", "×")))</f>
        <v/>
      </c>
      <c r="AM186" t="str">
        <f>IF(OR($A186="", AM$5=""), "", IF(COUNTIFS(【データ】蓄積用!A$2:A$10000, AM$5, 【データ】蓄積用!C$2:C$10000, $A186, 【データ】蓄積用!D$2:D$10000, "&gt;=3000", 【データ】蓄積用!E$2:E$10000, "&gt;=1500")&gt;0, "〇", IF(COUNTIFS(【データ】蓄積用!A$2:A$10000, AM$5, 【データ】蓄積用!C$2:C$10000, $A186, 【データ】蓄積用!Q$2:Q$10000, 1, 【データ】蓄積用!AC$2:AC$10000, "&gt;=4.0")&gt;0, "〇", "×")))</f>
        <v/>
      </c>
      <c r="AN186" t="str">
        <f>IF(OR($A186="", AN$5=""), "", IF(COUNTIFS(【データ】蓄積用!A$2:A$10000, AN$5, 【データ】蓄積用!C$2:C$10000, $A186, 【データ】蓄積用!D$2:D$10000, "&gt;=3000", 【データ】蓄積用!E$2:E$10000, "&gt;=1500")&gt;0, "〇", IF(COUNTIFS(【データ】蓄積用!A$2:A$10000, AN$5, 【データ】蓄積用!C$2:C$10000, $A186, 【データ】蓄積用!Q$2:Q$10000, 1, 【データ】蓄積用!AC$2:AC$10000, "&gt;=4.0")&gt;0, "〇", "×")))</f>
        <v/>
      </c>
      <c r="AO186" t="str">
        <f>IF(OR($A186="", AO$5=""), "", IF(COUNTIFS(【データ】蓄積用!A$2:A$10000, AO$5, 【データ】蓄積用!C$2:C$10000, $A186, 【データ】蓄積用!D$2:D$10000, "&gt;=3000", 【データ】蓄積用!E$2:E$10000, "&gt;=1500")&gt;0, "〇", IF(COUNTIFS(【データ】蓄積用!A$2:A$10000, AO$5, 【データ】蓄積用!C$2:C$10000, $A186, 【データ】蓄積用!Q$2:Q$10000, 1, 【データ】蓄積用!AC$2:AC$10000, "&gt;=4.0")&gt;0, "〇", "×")))</f>
        <v/>
      </c>
      <c r="AP186" t="str">
        <f>IF(OR($A186="", AP$5=""), "", IF(COUNTIFS(【データ】蓄積用!A$2:A$10000, AP$5, 【データ】蓄積用!C$2:C$10000, $A186, 【データ】蓄積用!D$2:D$10000, "&gt;=3000", 【データ】蓄積用!E$2:E$10000, "&gt;=1500")&gt;0, "〇", IF(COUNTIFS(【データ】蓄積用!A$2:A$10000, AP$5, 【データ】蓄積用!C$2:C$10000, $A186, 【データ】蓄積用!Q$2:Q$10000, 1, 【データ】蓄積用!AC$2:AC$10000, "&gt;=4.0")&gt;0, "〇", "×")))</f>
        <v/>
      </c>
      <c r="AQ186" t="str">
        <f>IF(OR($A186="", AQ$5=""), "", IF(COUNTIFS(【データ】蓄積用!A$2:A$10000, AQ$5, 【データ】蓄積用!C$2:C$10000, $A186, 【データ】蓄積用!D$2:D$10000, "&gt;=3000", 【データ】蓄積用!E$2:E$10000, "&gt;=1500")&gt;0, "〇", IF(COUNTIFS(【データ】蓄積用!A$2:A$10000, AQ$5, 【データ】蓄積用!C$2:C$10000, $A186, 【データ】蓄積用!Q$2:Q$10000, 1, 【データ】蓄積用!AC$2:AC$10000, "&gt;=4.0")&gt;0, "〇", "×")))</f>
        <v/>
      </c>
      <c r="AR186" t="str">
        <f>IF(OR($A186="", AR$5=""), "", IF(COUNTIFS(【データ】蓄積用!A$2:A$10000, AR$5, 【データ】蓄積用!C$2:C$10000, $A186, 【データ】蓄積用!D$2:D$10000, "&gt;=3000", 【データ】蓄積用!E$2:E$10000, "&gt;=1500")&gt;0, "〇", IF(COUNTIFS(【データ】蓄積用!A$2:A$10000, AR$5, 【データ】蓄積用!C$2:C$10000, $A186, 【データ】蓄積用!Q$2:Q$10000, 1, 【データ】蓄積用!AC$2:AC$10000, "&gt;=4.0")&gt;0, "〇", "×")))</f>
        <v/>
      </c>
      <c r="AS186" t="str">
        <f>IF(OR($A186="", AS$5=""), "", IF(COUNTIFS(【データ】蓄積用!A$2:A$10000, AS$5, 【データ】蓄積用!C$2:C$10000, $A186, 【データ】蓄積用!D$2:D$10000, "&gt;=3000", 【データ】蓄積用!E$2:E$10000, "&gt;=1500")&gt;0, "〇", IF(COUNTIFS(【データ】蓄積用!A$2:A$10000, AS$5, 【データ】蓄積用!C$2:C$10000, $A186, 【データ】蓄積用!Q$2:Q$10000, 1, 【データ】蓄積用!AC$2:AC$10000, "&gt;=4.0")&gt;0, "〇", "×")))</f>
        <v/>
      </c>
      <c r="AT186" t="str">
        <f>IF(OR($A186="", AT$5=""), "", IF(COUNTIFS(【データ】蓄積用!A$2:A$10000, AT$5, 【データ】蓄積用!C$2:C$10000, $A186, 【データ】蓄積用!D$2:D$10000, "&gt;=3000", 【データ】蓄積用!E$2:E$10000, "&gt;=1500")&gt;0, "〇", IF(COUNTIFS(【データ】蓄積用!A$2:A$10000, AT$5, 【データ】蓄積用!C$2:C$10000, $A186, 【データ】蓄積用!Q$2:Q$10000, 1, 【データ】蓄積用!AC$2:AC$10000, "&gt;=4.0")&gt;0, "〇", "×")))</f>
        <v/>
      </c>
      <c r="AU186" t="str">
        <f>IF(OR($A186="", AU$5=""), "", IF(COUNTIFS(【データ】蓄積用!A$2:A$10000, AU$5, 【データ】蓄積用!C$2:C$10000, $A186, 【データ】蓄積用!D$2:D$10000, "&gt;=3000", 【データ】蓄積用!E$2:E$10000, "&gt;=1500")&gt;0, "〇", IF(COUNTIFS(【データ】蓄積用!A$2:A$10000, AU$5, 【データ】蓄積用!C$2:C$10000, $A186, 【データ】蓄積用!Q$2:Q$10000, 1, 【データ】蓄積用!AC$2:AC$10000, "&gt;=4.0")&gt;0, "〇", "×")))</f>
        <v/>
      </c>
      <c r="AV186" t="str">
        <f>IF(OR($A186="", AV$5=""), "", IF(COUNTIFS(【データ】蓄積用!A$2:A$10000, AV$5, 【データ】蓄積用!C$2:C$10000, $A186, 【データ】蓄積用!D$2:D$10000, "&gt;=3000", 【データ】蓄積用!E$2:E$10000, "&gt;=1500")&gt;0, "〇", IF(COUNTIFS(【データ】蓄積用!A$2:A$10000, AV$5, 【データ】蓄積用!C$2:C$10000, $A186, 【データ】蓄積用!Q$2:Q$10000, 1, 【データ】蓄積用!AC$2:AC$10000, "&gt;=4.0")&gt;0, "〇", "×")))</f>
        <v/>
      </c>
      <c r="AW186" t="str">
        <f>IF(OR($A186="", AW$5=""), "", IF(COUNTIFS(【データ】蓄積用!A$2:A$10000, AW$5, 【データ】蓄積用!C$2:C$10000, $A186, 【データ】蓄積用!D$2:D$10000, "&gt;=3000", 【データ】蓄積用!E$2:E$10000, "&gt;=1500")&gt;0, "〇", IF(COUNTIFS(【データ】蓄積用!A$2:A$10000, AW$5, 【データ】蓄積用!C$2:C$10000, $A186, 【データ】蓄積用!Q$2:Q$10000, 1, 【データ】蓄積用!AC$2:AC$10000, "&gt;=4.0")&gt;0, "〇", "×")))</f>
        <v/>
      </c>
      <c r="AX186" t="str">
        <f>IF(OR($A186="", AX$5=""), "", IF(COUNTIFS(【データ】蓄積用!A$2:A$10000, AX$5, 【データ】蓄積用!C$2:C$10000, $A186, 【データ】蓄積用!D$2:D$10000, "&gt;=3000", 【データ】蓄積用!E$2:E$10000, "&gt;=1500")&gt;0, "〇", IF(COUNTIFS(【データ】蓄積用!A$2:A$10000, AX$5, 【データ】蓄積用!C$2:C$10000, $A186, 【データ】蓄積用!Q$2:Q$10000, 1, 【データ】蓄積用!AC$2:AC$10000, "&gt;=4.0")&gt;0, "〇", "×")))</f>
        <v/>
      </c>
      <c r="AY186" t="str">
        <f>IF(OR($A186="", AY$5=""), "", IF(COUNTIFS(【データ】蓄積用!A$2:A$10000, AY$5, 【データ】蓄積用!C$2:C$10000, $A186, 【データ】蓄積用!D$2:D$10000, "&gt;=3000", 【データ】蓄積用!E$2:E$10000, "&gt;=1500")&gt;0, "〇", IF(COUNTIFS(【データ】蓄積用!A$2:A$10000, AY$5, 【データ】蓄積用!C$2:C$10000, $A186, 【データ】蓄積用!Q$2:Q$10000, 1, 【データ】蓄積用!AC$2:AC$10000, "&gt;=4.0")&gt;0, "〇", "×")))</f>
        <v/>
      </c>
    </row>
    <row r="187" spans="2:51">
      <c r="B187" t="str">
        <f>IF(OR($A187="", B$5=""), "", IF(COUNTIFS(【データ】蓄積用!A$2:A$10000, B$5, 【データ】蓄積用!C$2:C$10000, $A187, 【データ】蓄積用!D$2:D$10000, "&gt;=3000", 【データ】蓄積用!E$2:E$10000, "&gt;=1500")&gt;0, "〇", IF(COUNTIFS(【データ】蓄積用!A$2:A$10000, B$5, 【データ】蓄積用!C$2:C$10000, $A187, 【データ】蓄積用!Q$2:Q$10000, 1, 【データ】蓄積用!AC$2:AC$10000, "&gt;=4.0")&gt;0, "〇", "×")))</f>
        <v/>
      </c>
      <c r="C187" t="str">
        <f>IF(OR($A187="", C$5=""), "", IF(COUNTIFS(【データ】蓄積用!A$2:A$10000, C$5, 【データ】蓄積用!C$2:C$10000, $A187, 【データ】蓄積用!D$2:D$10000, "&gt;=3000", 【データ】蓄積用!E$2:E$10000, "&gt;=1500")&gt;0, "〇", IF(COUNTIFS(【データ】蓄積用!A$2:A$10000, C$5, 【データ】蓄積用!C$2:C$10000, $A187, 【データ】蓄積用!Q$2:Q$10000, 1, 【データ】蓄積用!AC$2:AC$10000, "&gt;=4.0")&gt;0, "〇", "×")))</f>
        <v/>
      </c>
      <c r="D187" t="str">
        <f>IF(OR($A187="", D$5=""), "", IF(COUNTIFS(【データ】蓄積用!A$2:A$10000, D$5, 【データ】蓄積用!C$2:C$10000, $A187, 【データ】蓄積用!D$2:D$10000, "&gt;=3000", 【データ】蓄積用!E$2:E$10000, "&gt;=1500")&gt;0, "〇", IF(COUNTIFS(【データ】蓄積用!A$2:A$10000, D$5, 【データ】蓄積用!C$2:C$10000, $A187, 【データ】蓄積用!Q$2:Q$10000, 1, 【データ】蓄積用!AC$2:AC$10000, "&gt;=4.0")&gt;0, "〇", "×")))</f>
        <v/>
      </c>
      <c r="E187" t="str">
        <f>IF(OR($A187="", E$5=""), "", IF(COUNTIFS(【データ】蓄積用!A$2:A$10000, E$5, 【データ】蓄積用!C$2:C$10000, $A187, 【データ】蓄積用!D$2:D$10000, "&gt;=3000", 【データ】蓄積用!E$2:E$10000, "&gt;=1500")&gt;0, "〇", IF(COUNTIFS(【データ】蓄積用!A$2:A$10000, E$5, 【データ】蓄積用!C$2:C$10000, $A187, 【データ】蓄積用!Q$2:Q$10000, 1, 【データ】蓄積用!AC$2:AC$10000, "&gt;=4.0")&gt;0, "〇", "×")))</f>
        <v/>
      </c>
      <c r="F187" t="str">
        <f>IF(OR($A187="", F$5=""), "", IF(COUNTIFS(【データ】蓄積用!A$2:A$10000, F$5, 【データ】蓄積用!C$2:C$10000, $A187, 【データ】蓄積用!D$2:D$10000, "&gt;=3000", 【データ】蓄積用!E$2:E$10000, "&gt;=1500")&gt;0, "〇", IF(COUNTIFS(【データ】蓄積用!A$2:A$10000, F$5, 【データ】蓄積用!C$2:C$10000, $A187, 【データ】蓄積用!Q$2:Q$10000, 1, 【データ】蓄積用!AC$2:AC$10000, "&gt;=4.0")&gt;0, "〇", "×")))</f>
        <v/>
      </c>
      <c r="G187" t="str">
        <f>IF(OR($A187="", G$5=""), "", IF(COUNTIFS(【データ】蓄積用!A$2:A$10000, G$5, 【データ】蓄積用!C$2:C$10000, $A187, 【データ】蓄積用!D$2:D$10000, "&gt;=3000", 【データ】蓄積用!E$2:E$10000, "&gt;=1500")&gt;0, "〇", IF(COUNTIFS(【データ】蓄積用!A$2:A$10000, G$5, 【データ】蓄積用!C$2:C$10000, $A187, 【データ】蓄積用!Q$2:Q$10000, 1, 【データ】蓄積用!AC$2:AC$10000, "&gt;=4.0")&gt;0, "〇", "×")))</f>
        <v/>
      </c>
      <c r="H187" t="str">
        <f>IF(OR($A187="", H$5=""), "", IF(COUNTIFS(【データ】蓄積用!A$2:A$10000, H$5, 【データ】蓄積用!C$2:C$10000, $A187, 【データ】蓄積用!D$2:D$10000, "&gt;=3000", 【データ】蓄積用!E$2:E$10000, "&gt;=1500")&gt;0, "〇", IF(COUNTIFS(【データ】蓄積用!A$2:A$10000, H$5, 【データ】蓄積用!C$2:C$10000, $A187, 【データ】蓄積用!Q$2:Q$10000, 1, 【データ】蓄積用!AC$2:AC$10000, "&gt;=4.0")&gt;0, "〇", "×")))</f>
        <v/>
      </c>
      <c r="I187" t="str">
        <f>IF(OR($A187="", I$5=""), "", IF(COUNTIFS(【データ】蓄積用!A$2:A$10000, I$5, 【データ】蓄積用!C$2:C$10000, $A187, 【データ】蓄積用!D$2:D$10000, "&gt;=3000", 【データ】蓄積用!E$2:E$10000, "&gt;=1500")&gt;0, "〇", IF(COUNTIFS(【データ】蓄積用!A$2:A$10000, I$5, 【データ】蓄積用!C$2:C$10000, $A187, 【データ】蓄積用!Q$2:Q$10000, 1, 【データ】蓄積用!AC$2:AC$10000, "&gt;=4.0")&gt;0, "〇", "×")))</f>
        <v/>
      </c>
      <c r="J187" t="str">
        <f>IF(OR($A187="", J$5=""), "", IF(COUNTIFS(【データ】蓄積用!A$2:A$10000, J$5, 【データ】蓄積用!C$2:C$10000, $A187, 【データ】蓄積用!D$2:D$10000, "&gt;=3000", 【データ】蓄積用!E$2:E$10000, "&gt;=1500")&gt;0, "〇", IF(COUNTIFS(【データ】蓄積用!A$2:A$10000, J$5, 【データ】蓄積用!C$2:C$10000, $A187, 【データ】蓄積用!Q$2:Q$10000, 1, 【データ】蓄積用!AC$2:AC$10000, "&gt;=4.0")&gt;0, "〇", "×")))</f>
        <v/>
      </c>
      <c r="K187" t="str">
        <f>IF(OR($A187="", K$5=""), "", IF(COUNTIFS(【データ】蓄積用!A$2:A$10000, K$5, 【データ】蓄積用!C$2:C$10000, $A187, 【データ】蓄積用!D$2:D$10000, "&gt;=3000", 【データ】蓄積用!E$2:E$10000, "&gt;=1500")&gt;0, "〇", IF(COUNTIFS(【データ】蓄積用!A$2:A$10000, K$5, 【データ】蓄積用!C$2:C$10000, $A187, 【データ】蓄積用!Q$2:Q$10000, 1, 【データ】蓄積用!AC$2:AC$10000, "&gt;=4.0")&gt;0, "〇", "×")))</f>
        <v/>
      </c>
      <c r="L187" t="str">
        <f>IF(OR($A187="", L$5=""), "", IF(COUNTIFS(【データ】蓄積用!A$2:A$10000, L$5, 【データ】蓄積用!C$2:C$10000, $A187, 【データ】蓄積用!D$2:D$10000, "&gt;=3000", 【データ】蓄積用!E$2:E$10000, "&gt;=1500")&gt;0, "〇", IF(COUNTIFS(【データ】蓄積用!A$2:A$10000, L$5, 【データ】蓄積用!C$2:C$10000, $A187, 【データ】蓄積用!Q$2:Q$10000, 1, 【データ】蓄積用!AC$2:AC$10000, "&gt;=4.0")&gt;0, "〇", "×")))</f>
        <v/>
      </c>
      <c r="M187" t="str">
        <f>IF(OR($A187="", M$5=""), "", IF(COUNTIFS(【データ】蓄積用!A$2:A$10000, M$5, 【データ】蓄積用!C$2:C$10000, $A187, 【データ】蓄積用!D$2:D$10000, "&gt;=3000", 【データ】蓄積用!E$2:E$10000, "&gt;=1500")&gt;0, "〇", IF(COUNTIFS(【データ】蓄積用!A$2:A$10000, M$5, 【データ】蓄積用!C$2:C$10000, $A187, 【データ】蓄積用!Q$2:Q$10000, 1, 【データ】蓄積用!AC$2:AC$10000, "&gt;=4.0")&gt;0, "〇", "×")))</f>
        <v/>
      </c>
      <c r="N187" t="str">
        <f>IF(OR($A187="", N$5=""), "", IF(COUNTIFS(【データ】蓄積用!A$2:A$10000, N$5, 【データ】蓄積用!C$2:C$10000, $A187, 【データ】蓄積用!D$2:D$10000, "&gt;=3000", 【データ】蓄積用!E$2:E$10000, "&gt;=1500")&gt;0, "〇", IF(COUNTIFS(【データ】蓄積用!A$2:A$10000, N$5, 【データ】蓄積用!C$2:C$10000, $A187, 【データ】蓄積用!Q$2:Q$10000, 1, 【データ】蓄積用!AC$2:AC$10000, "&gt;=4.0")&gt;0, "〇", "×")))</f>
        <v/>
      </c>
      <c r="O187" t="str">
        <f>IF(OR($A187="", O$5=""), "", IF(COUNTIFS(【データ】蓄積用!A$2:A$10000, O$5, 【データ】蓄積用!C$2:C$10000, $A187, 【データ】蓄積用!D$2:D$10000, "&gt;=3000", 【データ】蓄積用!E$2:E$10000, "&gt;=1500")&gt;0, "〇", IF(COUNTIFS(【データ】蓄積用!A$2:A$10000, O$5, 【データ】蓄積用!C$2:C$10000, $A187, 【データ】蓄積用!Q$2:Q$10000, 1, 【データ】蓄積用!AC$2:AC$10000, "&gt;=4.0")&gt;0, "〇", "×")))</f>
        <v/>
      </c>
      <c r="P187" t="str">
        <f>IF(OR($A187="", P$5=""), "", IF(COUNTIFS(【データ】蓄積用!A$2:A$10000, P$5, 【データ】蓄積用!C$2:C$10000, $A187, 【データ】蓄積用!D$2:D$10000, "&gt;=3000", 【データ】蓄積用!E$2:E$10000, "&gt;=1500")&gt;0, "〇", IF(COUNTIFS(【データ】蓄積用!A$2:A$10000, P$5, 【データ】蓄積用!C$2:C$10000, $A187, 【データ】蓄積用!Q$2:Q$10000, 1, 【データ】蓄積用!AC$2:AC$10000, "&gt;=4.0")&gt;0, "〇", "×")))</f>
        <v/>
      </c>
      <c r="Q187" t="str">
        <f>IF(OR($A187="", Q$5=""), "", IF(COUNTIFS(【データ】蓄積用!A$2:A$10000, Q$5, 【データ】蓄積用!C$2:C$10000, $A187, 【データ】蓄積用!D$2:D$10000, "&gt;=3000", 【データ】蓄積用!E$2:E$10000, "&gt;=1500")&gt;0, "〇", IF(COUNTIFS(【データ】蓄積用!A$2:A$10000, Q$5, 【データ】蓄積用!C$2:C$10000, $A187, 【データ】蓄積用!Q$2:Q$10000, 1, 【データ】蓄積用!AC$2:AC$10000, "&gt;=4.0")&gt;0, "〇", "×")))</f>
        <v/>
      </c>
      <c r="R187" t="str">
        <f>IF(OR($A187="", R$5=""), "", IF(COUNTIFS(【データ】蓄積用!A$2:A$10000, R$5, 【データ】蓄積用!C$2:C$10000, $A187, 【データ】蓄積用!D$2:D$10000, "&gt;=3000", 【データ】蓄積用!E$2:E$10000, "&gt;=1500")&gt;0, "〇", IF(COUNTIFS(【データ】蓄積用!A$2:A$10000, R$5, 【データ】蓄積用!C$2:C$10000, $A187, 【データ】蓄積用!Q$2:Q$10000, 1, 【データ】蓄積用!AC$2:AC$10000, "&gt;=4.0")&gt;0, "〇", "×")))</f>
        <v/>
      </c>
      <c r="S187" t="str">
        <f>IF(OR($A187="", S$5=""), "", IF(COUNTIFS(【データ】蓄積用!A$2:A$10000, S$5, 【データ】蓄積用!C$2:C$10000, $A187, 【データ】蓄積用!D$2:D$10000, "&gt;=3000", 【データ】蓄積用!E$2:E$10000, "&gt;=1500")&gt;0, "〇", IF(COUNTIFS(【データ】蓄積用!A$2:A$10000, S$5, 【データ】蓄積用!C$2:C$10000, $A187, 【データ】蓄積用!Q$2:Q$10000, 1, 【データ】蓄積用!AC$2:AC$10000, "&gt;=4.0")&gt;0, "〇", "×")))</f>
        <v/>
      </c>
      <c r="T187" t="str">
        <f>IF(OR($A187="", T$5=""), "", IF(COUNTIFS(【データ】蓄積用!A$2:A$10000, T$5, 【データ】蓄積用!C$2:C$10000, $A187, 【データ】蓄積用!D$2:D$10000, "&gt;=3000", 【データ】蓄積用!E$2:E$10000, "&gt;=1500")&gt;0, "〇", IF(COUNTIFS(【データ】蓄積用!A$2:A$10000, T$5, 【データ】蓄積用!C$2:C$10000, $A187, 【データ】蓄積用!Q$2:Q$10000, 1, 【データ】蓄積用!AC$2:AC$10000, "&gt;=4.0")&gt;0, "〇", "×")))</f>
        <v/>
      </c>
      <c r="U187" t="str">
        <f>IF(OR($A187="", U$5=""), "", IF(COUNTIFS(【データ】蓄積用!A$2:A$10000, U$5, 【データ】蓄積用!C$2:C$10000, $A187, 【データ】蓄積用!D$2:D$10000, "&gt;=3000", 【データ】蓄積用!E$2:E$10000, "&gt;=1500")&gt;0, "〇", IF(COUNTIFS(【データ】蓄積用!A$2:A$10000, U$5, 【データ】蓄積用!C$2:C$10000, $A187, 【データ】蓄積用!Q$2:Q$10000, 1, 【データ】蓄積用!AC$2:AC$10000, "&gt;=4.0")&gt;0, "〇", "×")))</f>
        <v/>
      </c>
      <c r="V187" t="str">
        <f>IF(OR($A187="", V$5=""), "", IF(COUNTIFS(【データ】蓄積用!A$2:A$10000, V$5, 【データ】蓄積用!C$2:C$10000, $A187, 【データ】蓄積用!D$2:D$10000, "&gt;=3000", 【データ】蓄積用!E$2:E$10000, "&gt;=1500")&gt;0, "〇", IF(COUNTIFS(【データ】蓄積用!A$2:A$10000, V$5, 【データ】蓄積用!C$2:C$10000, $A187, 【データ】蓄積用!Q$2:Q$10000, 1, 【データ】蓄積用!AC$2:AC$10000, "&gt;=4.0")&gt;0, "〇", "×")))</f>
        <v/>
      </c>
      <c r="W187" t="str">
        <f>IF(OR($A187="", W$5=""), "", IF(COUNTIFS(【データ】蓄積用!A$2:A$10000, W$5, 【データ】蓄積用!C$2:C$10000, $A187, 【データ】蓄積用!D$2:D$10000, "&gt;=3000", 【データ】蓄積用!E$2:E$10000, "&gt;=1500")&gt;0, "〇", IF(COUNTIFS(【データ】蓄積用!A$2:A$10000, W$5, 【データ】蓄積用!C$2:C$10000, $A187, 【データ】蓄積用!Q$2:Q$10000, 1, 【データ】蓄積用!AC$2:AC$10000, "&gt;=4.0")&gt;0, "〇", "×")))</f>
        <v/>
      </c>
      <c r="X187" t="str">
        <f>IF(OR($A187="", X$5=""), "", IF(COUNTIFS(【データ】蓄積用!A$2:A$10000, X$5, 【データ】蓄積用!C$2:C$10000, $A187, 【データ】蓄積用!D$2:D$10000, "&gt;=3000", 【データ】蓄積用!E$2:E$10000, "&gt;=1500")&gt;0, "〇", IF(COUNTIFS(【データ】蓄積用!A$2:A$10000, X$5, 【データ】蓄積用!C$2:C$10000, $A187, 【データ】蓄積用!Q$2:Q$10000, 1, 【データ】蓄積用!AC$2:AC$10000, "&gt;=4.0")&gt;0, "〇", "×")))</f>
        <v/>
      </c>
      <c r="Y187" t="str">
        <f>IF(OR($A187="", Y$5=""), "", IF(COUNTIFS(【データ】蓄積用!A$2:A$10000, Y$5, 【データ】蓄積用!C$2:C$10000, $A187, 【データ】蓄積用!D$2:D$10000, "&gt;=3000", 【データ】蓄積用!E$2:E$10000, "&gt;=1500")&gt;0, "〇", IF(COUNTIFS(【データ】蓄積用!A$2:A$10000, Y$5, 【データ】蓄積用!C$2:C$10000, $A187, 【データ】蓄積用!Q$2:Q$10000, 1, 【データ】蓄積用!AC$2:AC$10000, "&gt;=4.0")&gt;0, "〇", "×")))</f>
        <v/>
      </c>
      <c r="Z187" t="str">
        <f>IF(OR($A187="", Z$5=""), "", IF(COUNTIFS(【データ】蓄積用!A$2:A$10000, Z$5, 【データ】蓄積用!C$2:C$10000, $A187, 【データ】蓄積用!D$2:D$10000, "&gt;=3000", 【データ】蓄積用!E$2:E$10000, "&gt;=1500")&gt;0, "〇", IF(COUNTIFS(【データ】蓄積用!A$2:A$10000, Z$5, 【データ】蓄積用!C$2:C$10000, $A187, 【データ】蓄積用!Q$2:Q$10000, 1, 【データ】蓄積用!AC$2:AC$10000, "&gt;=4.0")&gt;0, "〇", "×")))</f>
        <v/>
      </c>
      <c r="AA187" t="str">
        <f>IF(OR($A187="", AA$5=""), "", IF(COUNTIFS(【データ】蓄積用!A$2:A$10000, AA$5, 【データ】蓄積用!C$2:C$10000, $A187, 【データ】蓄積用!D$2:D$10000, "&gt;=3000", 【データ】蓄積用!E$2:E$10000, "&gt;=1500")&gt;0, "〇", IF(COUNTIFS(【データ】蓄積用!A$2:A$10000, AA$5, 【データ】蓄積用!C$2:C$10000, $A187, 【データ】蓄積用!Q$2:Q$10000, 1, 【データ】蓄積用!AC$2:AC$10000, "&gt;=4.0")&gt;0, "〇", "×")))</f>
        <v/>
      </c>
      <c r="AB187" t="str">
        <f>IF(OR($A187="", AB$5=""), "", IF(COUNTIFS(【データ】蓄積用!A$2:A$10000, AB$5, 【データ】蓄積用!C$2:C$10000, $A187, 【データ】蓄積用!D$2:D$10000, "&gt;=3000", 【データ】蓄積用!E$2:E$10000, "&gt;=1500")&gt;0, "〇", IF(COUNTIFS(【データ】蓄積用!A$2:A$10000, AB$5, 【データ】蓄積用!C$2:C$10000, $A187, 【データ】蓄積用!Q$2:Q$10000, 1, 【データ】蓄積用!AC$2:AC$10000, "&gt;=4.0")&gt;0, "〇", "×")))</f>
        <v/>
      </c>
      <c r="AC187" t="str">
        <f>IF(OR($A187="", AC$5=""), "", IF(COUNTIFS(【データ】蓄積用!A$2:A$10000, AC$5, 【データ】蓄積用!C$2:C$10000, $A187, 【データ】蓄積用!D$2:D$10000, "&gt;=3000", 【データ】蓄積用!E$2:E$10000, "&gt;=1500")&gt;0, "〇", IF(COUNTIFS(【データ】蓄積用!A$2:A$10000, AC$5, 【データ】蓄積用!C$2:C$10000, $A187, 【データ】蓄積用!Q$2:Q$10000, 1, 【データ】蓄積用!AC$2:AC$10000, "&gt;=4.0")&gt;0, "〇", "×")))</f>
        <v/>
      </c>
      <c r="AD187" t="str">
        <f>IF(OR($A187="", AD$5=""), "", IF(COUNTIFS(【データ】蓄積用!A$2:A$10000, AD$5, 【データ】蓄積用!C$2:C$10000, $A187, 【データ】蓄積用!D$2:D$10000, "&gt;=3000", 【データ】蓄積用!E$2:E$10000, "&gt;=1500")&gt;0, "〇", IF(COUNTIFS(【データ】蓄積用!A$2:A$10000, AD$5, 【データ】蓄積用!C$2:C$10000, $A187, 【データ】蓄積用!Q$2:Q$10000, 1, 【データ】蓄積用!AC$2:AC$10000, "&gt;=4.0")&gt;0, "〇", "×")))</f>
        <v/>
      </c>
      <c r="AE187" t="str">
        <f>IF(OR($A187="", AE$5=""), "", IF(COUNTIFS(【データ】蓄積用!A$2:A$10000, AE$5, 【データ】蓄積用!C$2:C$10000, $A187, 【データ】蓄積用!D$2:D$10000, "&gt;=3000", 【データ】蓄積用!E$2:E$10000, "&gt;=1500")&gt;0, "〇", IF(COUNTIFS(【データ】蓄積用!A$2:A$10000, AE$5, 【データ】蓄積用!C$2:C$10000, $A187, 【データ】蓄積用!Q$2:Q$10000, 1, 【データ】蓄積用!AC$2:AC$10000, "&gt;=4.0")&gt;0, "〇", "×")))</f>
        <v/>
      </c>
      <c r="AF187" t="str">
        <f>IF(OR($A187="", AF$5=""), "", IF(COUNTIFS(【データ】蓄積用!A$2:A$10000, AF$5, 【データ】蓄積用!C$2:C$10000, $A187, 【データ】蓄積用!D$2:D$10000, "&gt;=3000", 【データ】蓄積用!E$2:E$10000, "&gt;=1500")&gt;0, "〇", IF(COUNTIFS(【データ】蓄積用!A$2:A$10000, AF$5, 【データ】蓄積用!C$2:C$10000, $A187, 【データ】蓄積用!Q$2:Q$10000, 1, 【データ】蓄積用!AC$2:AC$10000, "&gt;=4.0")&gt;0, "〇", "×")))</f>
        <v/>
      </c>
      <c r="AG187" t="str">
        <f>IF(OR($A187="", AG$5=""), "", IF(COUNTIFS(【データ】蓄積用!A$2:A$10000, AG$5, 【データ】蓄積用!C$2:C$10000, $A187, 【データ】蓄積用!D$2:D$10000, "&gt;=3000", 【データ】蓄積用!E$2:E$10000, "&gt;=1500")&gt;0, "〇", IF(COUNTIFS(【データ】蓄積用!A$2:A$10000, AG$5, 【データ】蓄積用!C$2:C$10000, $A187, 【データ】蓄積用!Q$2:Q$10000, 1, 【データ】蓄積用!AC$2:AC$10000, "&gt;=4.0")&gt;0, "〇", "×")))</f>
        <v/>
      </c>
      <c r="AH187" t="str">
        <f>IF(OR($A187="", AH$5=""), "", IF(COUNTIFS(【データ】蓄積用!A$2:A$10000, AH$5, 【データ】蓄積用!C$2:C$10000, $A187, 【データ】蓄積用!D$2:D$10000, "&gt;=3000", 【データ】蓄積用!E$2:E$10000, "&gt;=1500")&gt;0, "〇", IF(COUNTIFS(【データ】蓄積用!A$2:A$10000, AH$5, 【データ】蓄積用!C$2:C$10000, $A187, 【データ】蓄積用!Q$2:Q$10000, 1, 【データ】蓄積用!AC$2:AC$10000, "&gt;=4.0")&gt;0, "〇", "×")))</f>
        <v/>
      </c>
      <c r="AI187" t="str">
        <f>IF(OR($A187="", AI$5=""), "", IF(COUNTIFS(【データ】蓄積用!A$2:A$10000, AI$5, 【データ】蓄積用!C$2:C$10000, $A187, 【データ】蓄積用!D$2:D$10000, "&gt;=3000", 【データ】蓄積用!E$2:E$10000, "&gt;=1500")&gt;0, "〇", IF(COUNTIFS(【データ】蓄積用!A$2:A$10000, AI$5, 【データ】蓄積用!C$2:C$10000, $A187, 【データ】蓄積用!Q$2:Q$10000, 1, 【データ】蓄積用!AC$2:AC$10000, "&gt;=4.0")&gt;0, "〇", "×")))</f>
        <v/>
      </c>
      <c r="AJ187" t="str">
        <f>IF(OR($A187="", AJ$5=""), "", IF(COUNTIFS(【データ】蓄積用!A$2:A$10000, AJ$5, 【データ】蓄積用!C$2:C$10000, $A187, 【データ】蓄積用!D$2:D$10000, "&gt;=3000", 【データ】蓄積用!E$2:E$10000, "&gt;=1500")&gt;0, "〇", IF(COUNTIFS(【データ】蓄積用!A$2:A$10000, AJ$5, 【データ】蓄積用!C$2:C$10000, $A187, 【データ】蓄積用!Q$2:Q$10000, 1, 【データ】蓄積用!AC$2:AC$10000, "&gt;=4.0")&gt;0, "〇", "×")))</f>
        <v/>
      </c>
      <c r="AK187" t="str">
        <f>IF(OR($A187="", AK$5=""), "", IF(COUNTIFS(【データ】蓄積用!A$2:A$10000, AK$5, 【データ】蓄積用!C$2:C$10000, $A187, 【データ】蓄積用!D$2:D$10000, "&gt;=3000", 【データ】蓄積用!E$2:E$10000, "&gt;=1500")&gt;0, "〇", IF(COUNTIFS(【データ】蓄積用!A$2:A$10000, AK$5, 【データ】蓄積用!C$2:C$10000, $A187, 【データ】蓄積用!Q$2:Q$10000, 1, 【データ】蓄積用!AC$2:AC$10000, "&gt;=4.0")&gt;0, "〇", "×")))</f>
        <v/>
      </c>
      <c r="AL187" t="str">
        <f>IF(OR($A187="", AL$5=""), "", IF(COUNTIFS(【データ】蓄積用!A$2:A$10000, AL$5, 【データ】蓄積用!C$2:C$10000, $A187, 【データ】蓄積用!D$2:D$10000, "&gt;=3000", 【データ】蓄積用!E$2:E$10000, "&gt;=1500")&gt;0, "〇", IF(COUNTIFS(【データ】蓄積用!A$2:A$10000, AL$5, 【データ】蓄積用!C$2:C$10000, $A187, 【データ】蓄積用!Q$2:Q$10000, 1, 【データ】蓄積用!AC$2:AC$10000, "&gt;=4.0")&gt;0, "〇", "×")))</f>
        <v/>
      </c>
      <c r="AM187" t="str">
        <f>IF(OR($A187="", AM$5=""), "", IF(COUNTIFS(【データ】蓄積用!A$2:A$10000, AM$5, 【データ】蓄積用!C$2:C$10000, $A187, 【データ】蓄積用!D$2:D$10000, "&gt;=3000", 【データ】蓄積用!E$2:E$10000, "&gt;=1500")&gt;0, "〇", IF(COUNTIFS(【データ】蓄積用!A$2:A$10000, AM$5, 【データ】蓄積用!C$2:C$10000, $A187, 【データ】蓄積用!Q$2:Q$10000, 1, 【データ】蓄積用!AC$2:AC$10000, "&gt;=4.0")&gt;0, "〇", "×")))</f>
        <v/>
      </c>
      <c r="AN187" t="str">
        <f>IF(OR($A187="", AN$5=""), "", IF(COUNTIFS(【データ】蓄積用!A$2:A$10000, AN$5, 【データ】蓄積用!C$2:C$10000, $A187, 【データ】蓄積用!D$2:D$10000, "&gt;=3000", 【データ】蓄積用!E$2:E$10000, "&gt;=1500")&gt;0, "〇", IF(COUNTIFS(【データ】蓄積用!A$2:A$10000, AN$5, 【データ】蓄積用!C$2:C$10000, $A187, 【データ】蓄積用!Q$2:Q$10000, 1, 【データ】蓄積用!AC$2:AC$10000, "&gt;=4.0")&gt;0, "〇", "×")))</f>
        <v/>
      </c>
      <c r="AO187" t="str">
        <f>IF(OR($A187="", AO$5=""), "", IF(COUNTIFS(【データ】蓄積用!A$2:A$10000, AO$5, 【データ】蓄積用!C$2:C$10000, $A187, 【データ】蓄積用!D$2:D$10000, "&gt;=3000", 【データ】蓄積用!E$2:E$10000, "&gt;=1500")&gt;0, "〇", IF(COUNTIFS(【データ】蓄積用!A$2:A$10000, AO$5, 【データ】蓄積用!C$2:C$10000, $A187, 【データ】蓄積用!Q$2:Q$10000, 1, 【データ】蓄積用!AC$2:AC$10000, "&gt;=4.0")&gt;0, "〇", "×")))</f>
        <v/>
      </c>
      <c r="AP187" t="str">
        <f>IF(OR($A187="", AP$5=""), "", IF(COUNTIFS(【データ】蓄積用!A$2:A$10000, AP$5, 【データ】蓄積用!C$2:C$10000, $A187, 【データ】蓄積用!D$2:D$10000, "&gt;=3000", 【データ】蓄積用!E$2:E$10000, "&gt;=1500")&gt;0, "〇", IF(COUNTIFS(【データ】蓄積用!A$2:A$10000, AP$5, 【データ】蓄積用!C$2:C$10000, $A187, 【データ】蓄積用!Q$2:Q$10000, 1, 【データ】蓄積用!AC$2:AC$10000, "&gt;=4.0")&gt;0, "〇", "×")))</f>
        <v/>
      </c>
      <c r="AQ187" t="str">
        <f>IF(OR($A187="", AQ$5=""), "", IF(COUNTIFS(【データ】蓄積用!A$2:A$10000, AQ$5, 【データ】蓄積用!C$2:C$10000, $A187, 【データ】蓄積用!D$2:D$10000, "&gt;=3000", 【データ】蓄積用!E$2:E$10000, "&gt;=1500")&gt;0, "〇", IF(COUNTIFS(【データ】蓄積用!A$2:A$10000, AQ$5, 【データ】蓄積用!C$2:C$10000, $A187, 【データ】蓄積用!Q$2:Q$10000, 1, 【データ】蓄積用!AC$2:AC$10000, "&gt;=4.0")&gt;0, "〇", "×")))</f>
        <v/>
      </c>
      <c r="AR187" t="str">
        <f>IF(OR($A187="", AR$5=""), "", IF(COUNTIFS(【データ】蓄積用!A$2:A$10000, AR$5, 【データ】蓄積用!C$2:C$10000, $A187, 【データ】蓄積用!D$2:D$10000, "&gt;=3000", 【データ】蓄積用!E$2:E$10000, "&gt;=1500")&gt;0, "〇", IF(COUNTIFS(【データ】蓄積用!A$2:A$10000, AR$5, 【データ】蓄積用!C$2:C$10000, $A187, 【データ】蓄積用!Q$2:Q$10000, 1, 【データ】蓄積用!AC$2:AC$10000, "&gt;=4.0")&gt;0, "〇", "×")))</f>
        <v/>
      </c>
      <c r="AS187" t="str">
        <f>IF(OR($A187="", AS$5=""), "", IF(COUNTIFS(【データ】蓄積用!A$2:A$10000, AS$5, 【データ】蓄積用!C$2:C$10000, $A187, 【データ】蓄積用!D$2:D$10000, "&gt;=3000", 【データ】蓄積用!E$2:E$10000, "&gt;=1500")&gt;0, "〇", IF(COUNTIFS(【データ】蓄積用!A$2:A$10000, AS$5, 【データ】蓄積用!C$2:C$10000, $A187, 【データ】蓄積用!Q$2:Q$10000, 1, 【データ】蓄積用!AC$2:AC$10000, "&gt;=4.0")&gt;0, "〇", "×")))</f>
        <v/>
      </c>
      <c r="AT187" t="str">
        <f>IF(OR($A187="", AT$5=""), "", IF(COUNTIFS(【データ】蓄積用!A$2:A$10000, AT$5, 【データ】蓄積用!C$2:C$10000, $A187, 【データ】蓄積用!D$2:D$10000, "&gt;=3000", 【データ】蓄積用!E$2:E$10000, "&gt;=1500")&gt;0, "〇", IF(COUNTIFS(【データ】蓄積用!A$2:A$10000, AT$5, 【データ】蓄積用!C$2:C$10000, $A187, 【データ】蓄積用!Q$2:Q$10000, 1, 【データ】蓄積用!AC$2:AC$10000, "&gt;=4.0")&gt;0, "〇", "×")))</f>
        <v/>
      </c>
      <c r="AU187" t="str">
        <f>IF(OR($A187="", AU$5=""), "", IF(COUNTIFS(【データ】蓄積用!A$2:A$10000, AU$5, 【データ】蓄積用!C$2:C$10000, $A187, 【データ】蓄積用!D$2:D$10000, "&gt;=3000", 【データ】蓄積用!E$2:E$10000, "&gt;=1500")&gt;0, "〇", IF(COUNTIFS(【データ】蓄積用!A$2:A$10000, AU$5, 【データ】蓄積用!C$2:C$10000, $A187, 【データ】蓄積用!Q$2:Q$10000, 1, 【データ】蓄積用!AC$2:AC$10000, "&gt;=4.0")&gt;0, "〇", "×")))</f>
        <v/>
      </c>
      <c r="AV187" t="str">
        <f>IF(OR($A187="", AV$5=""), "", IF(COUNTIFS(【データ】蓄積用!A$2:A$10000, AV$5, 【データ】蓄積用!C$2:C$10000, $A187, 【データ】蓄積用!D$2:D$10000, "&gt;=3000", 【データ】蓄積用!E$2:E$10000, "&gt;=1500")&gt;0, "〇", IF(COUNTIFS(【データ】蓄積用!A$2:A$10000, AV$5, 【データ】蓄積用!C$2:C$10000, $A187, 【データ】蓄積用!Q$2:Q$10000, 1, 【データ】蓄積用!AC$2:AC$10000, "&gt;=4.0")&gt;0, "〇", "×")))</f>
        <v/>
      </c>
      <c r="AW187" t="str">
        <f>IF(OR($A187="", AW$5=""), "", IF(COUNTIFS(【データ】蓄積用!A$2:A$10000, AW$5, 【データ】蓄積用!C$2:C$10000, $A187, 【データ】蓄積用!D$2:D$10000, "&gt;=3000", 【データ】蓄積用!E$2:E$10000, "&gt;=1500")&gt;0, "〇", IF(COUNTIFS(【データ】蓄積用!A$2:A$10000, AW$5, 【データ】蓄積用!C$2:C$10000, $A187, 【データ】蓄積用!Q$2:Q$10000, 1, 【データ】蓄積用!AC$2:AC$10000, "&gt;=4.0")&gt;0, "〇", "×")))</f>
        <v/>
      </c>
      <c r="AX187" t="str">
        <f>IF(OR($A187="", AX$5=""), "", IF(COUNTIFS(【データ】蓄積用!A$2:A$10000, AX$5, 【データ】蓄積用!C$2:C$10000, $A187, 【データ】蓄積用!D$2:D$10000, "&gt;=3000", 【データ】蓄積用!E$2:E$10000, "&gt;=1500")&gt;0, "〇", IF(COUNTIFS(【データ】蓄積用!A$2:A$10000, AX$5, 【データ】蓄積用!C$2:C$10000, $A187, 【データ】蓄積用!Q$2:Q$10000, 1, 【データ】蓄積用!AC$2:AC$10000, "&gt;=4.0")&gt;0, "〇", "×")))</f>
        <v/>
      </c>
      <c r="AY187" t="str">
        <f>IF(OR($A187="", AY$5=""), "", IF(COUNTIFS(【データ】蓄積用!A$2:A$10000, AY$5, 【データ】蓄積用!C$2:C$10000, $A187, 【データ】蓄積用!D$2:D$10000, "&gt;=3000", 【データ】蓄積用!E$2:E$10000, "&gt;=1500")&gt;0, "〇", IF(COUNTIFS(【データ】蓄積用!A$2:A$10000, AY$5, 【データ】蓄積用!C$2:C$10000, $A187, 【データ】蓄積用!Q$2:Q$10000, 1, 【データ】蓄積用!AC$2:AC$10000, "&gt;=4.0")&gt;0, "〇", "×")))</f>
        <v/>
      </c>
    </row>
    <row r="188" spans="2:51">
      <c r="B188" t="str">
        <f>IF(OR($A188="", B$5=""), "", IF(COUNTIFS(【データ】蓄積用!A$2:A$10000, B$5, 【データ】蓄積用!C$2:C$10000, $A188, 【データ】蓄積用!D$2:D$10000, "&gt;=3000", 【データ】蓄積用!E$2:E$10000, "&gt;=1500")&gt;0, "〇", IF(COUNTIFS(【データ】蓄積用!A$2:A$10000, B$5, 【データ】蓄積用!C$2:C$10000, $A188, 【データ】蓄積用!Q$2:Q$10000, 1, 【データ】蓄積用!AC$2:AC$10000, "&gt;=4.0")&gt;0, "〇", "×")))</f>
        <v/>
      </c>
      <c r="C188" t="str">
        <f>IF(OR($A188="", C$5=""), "", IF(COUNTIFS(【データ】蓄積用!A$2:A$10000, C$5, 【データ】蓄積用!C$2:C$10000, $A188, 【データ】蓄積用!D$2:D$10000, "&gt;=3000", 【データ】蓄積用!E$2:E$10000, "&gt;=1500")&gt;0, "〇", IF(COUNTIFS(【データ】蓄積用!A$2:A$10000, C$5, 【データ】蓄積用!C$2:C$10000, $A188, 【データ】蓄積用!Q$2:Q$10000, 1, 【データ】蓄積用!AC$2:AC$10000, "&gt;=4.0")&gt;0, "〇", "×")))</f>
        <v/>
      </c>
      <c r="D188" t="str">
        <f>IF(OR($A188="", D$5=""), "", IF(COUNTIFS(【データ】蓄積用!A$2:A$10000, D$5, 【データ】蓄積用!C$2:C$10000, $A188, 【データ】蓄積用!D$2:D$10000, "&gt;=3000", 【データ】蓄積用!E$2:E$10000, "&gt;=1500")&gt;0, "〇", IF(COUNTIFS(【データ】蓄積用!A$2:A$10000, D$5, 【データ】蓄積用!C$2:C$10000, $A188, 【データ】蓄積用!Q$2:Q$10000, 1, 【データ】蓄積用!AC$2:AC$10000, "&gt;=4.0")&gt;0, "〇", "×")))</f>
        <v/>
      </c>
      <c r="E188" t="str">
        <f>IF(OR($A188="", E$5=""), "", IF(COUNTIFS(【データ】蓄積用!A$2:A$10000, E$5, 【データ】蓄積用!C$2:C$10000, $A188, 【データ】蓄積用!D$2:D$10000, "&gt;=3000", 【データ】蓄積用!E$2:E$10000, "&gt;=1500")&gt;0, "〇", IF(COUNTIFS(【データ】蓄積用!A$2:A$10000, E$5, 【データ】蓄積用!C$2:C$10000, $A188, 【データ】蓄積用!Q$2:Q$10000, 1, 【データ】蓄積用!AC$2:AC$10000, "&gt;=4.0")&gt;0, "〇", "×")))</f>
        <v/>
      </c>
      <c r="F188" t="str">
        <f>IF(OR($A188="", F$5=""), "", IF(COUNTIFS(【データ】蓄積用!A$2:A$10000, F$5, 【データ】蓄積用!C$2:C$10000, $A188, 【データ】蓄積用!D$2:D$10000, "&gt;=3000", 【データ】蓄積用!E$2:E$10000, "&gt;=1500")&gt;0, "〇", IF(COUNTIFS(【データ】蓄積用!A$2:A$10000, F$5, 【データ】蓄積用!C$2:C$10000, $A188, 【データ】蓄積用!Q$2:Q$10000, 1, 【データ】蓄積用!AC$2:AC$10000, "&gt;=4.0")&gt;0, "〇", "×")))</f>
        <v/>
      </c>
      <c r="G188" t="str">
        <f>IF(OR($A188="", G$5=""), "", IF(COUNTIFS(【データ】蓄積用!A$2:A$10000, G$5, 【データ】蓄積用!C$2:C$10000, $A188, 【データ】蓄積用!D$2:D$10000, "&gt;=3000", 【データ】蓄積用!E$2:E$10000, "&gt;=1500")&gt;0, "〇", IF(COUNTIFS(【データ】蓄積用!A$2:A$10000, G$5, 【データ】蓄積用!C$2:C$10000, $A188, 【データ】蓄積用!Q$2:Q$10000, 1, 【データ】蓄積用!AC$2:AC$10000, "&gt;=4.0")&gt;0, "〇", "×")))</f>
        <v/>
      </c>
      <c r="H188" t="str">
        <f>IF(OR($A188="", H$5=""), "", IF(COUNTIFS(【データ】蓄積用!A$2:A$10000, H$5, 【データ】蓄積用!C$2:C$10000, $A188, 【データ】蓄積用!D$2:D$10000, "&gt;=3000", 【データ】蓄積用!E$2:E$10000, "&gt;=1500")&gt;0, "〇", IF(COUNTIFS(【データ】蓄積用!A$2:A$10000, H$5, 【データ】蓄積用!C$2:C$10000, $A188, 【データ】蓄積用!Q$2:Q$10000, 1, 【データ】蓄積用!AC$2:AC$10000, "&gt;=4.0")&gt;0, "〇", "×")))</f>
        <v/>
      </c>
      <c r="I188" t="str">
        <f>IF(OR($A188="", I$5=""), "", IF(COUNTIFS(【データ】蓄積用!A$2:A$10000, I$5, 【データ】蓄積用!C$2:C$10000, $A188, 【データ】蓄積用!D$2:D$10000, "&gt;=3000", 【データ】蓄積用!E$2:E$10000, "&gt;=1500")&gt;0, "〇", IF(COUNTIFS(【データ】蓄積用!A$2:A$10000, I$5, 【データ】蓄積用!C$2:C$10000, $A188, 【データ】蓄積用!Q$2:Q$10000, 1, 【データ】蓄積用!AC$2:AC$10000, "&gt;=4.0")&gt;0, "〇", "×")))</f>
        <v/>
      </c>
      <c r="J188" t="str">
        <f>IF(OR($A188="", J$5=""), "", IF(COUNTIFS(【データ】蓄積用!A$2:A$10000, J$5, 【データ】蓄積用!C$2:C$10000, $A188, 【データ】蓄積用!D$2:D$10000, "&gt;=3000", 【データ】蓄積用!E$2:E$10000, "&gt;=1500")&gt;0, "〇", IF(COUNTIFS(【データ】蓄積用!A$2:A$10000, J$5, 【データ】蓄積用!C$2:C$10000, $A188, 【データ】蓄積用!Q$2:Q$10000, 1, 【データ】蓄積用!AC$2:AC$10000, "&gt;=4.0")&gt;0, "〇", "×")))</f>
        <v/>
      </c>
      <c r="K188" t="str">
        <f>IF(OR($A188="", K$5=""), "", IF(COUNTIFS(【データ】蓄積用!A$2:A$10000, K$5, 【データ】蓄積用!C$2:C$10000, $A188, 【データ】蓄積用!D$2:D$10000, "&gt;=3000", 【データ】蓄積用!E$2:E$10000, "&gt;=1500")&gt;0, "〇", IF(COUNTIFS(【データ】蓄積用!A$2:A$10000, K$5, 【データ】蓄積用!C$2:C$10000, $A188, 【データ】蓄積用!Q$2:Q$10000, 1, 【データ】蓄積用!AC$2:AC$10000, "&gt;=4.0")&gt;0, "〇", "×")))</f>
        <v/>
      </c>
      <c r="L188" t="str">
        <f>IF(OR($A188="", L$5=""), "", IF(COUNTIFS(【データ】蓄積用!A$2:A$10000, L$5, 【データ】蓄積用!C$2:C$10000, $A188, 【データ】蓄積用!D$2:D$10000, "&gt;=3000", 【データ】蓄積用!E$2:E$10000, "&gt;=1500")&gt;0, "〇", IF(COUNTIFS(【データ】蓄積用!A$2:A$10000, L$5, 【データ】蓄積用!C$2:C$10000, $A188, 【データ】蓄積用!Q$2:Q$10000, 1, 【データ】蓄積用!AC$2:AC$10000, "&gt;=4.0")&gt;0, "〇", "×")))</f>
        <v/>
      </c>
      <c r="M188" t="str">
        <f>IF(OR($A188="", M$5=""), "", IF(COUNTIFS(【データ】蓄積用!A$2:A$10000, M$5, 【データ】蓄積用!C$2:C$10000, $A188, 【データ】蓄積用!D$2:D$10000, "&gt;=3000", 【データ】蓄積用!E$2:E$10000, "&gt;=1500")&gt;0, "〇", IF(COUNTIFS(【データ】蓄積用!A$2:A$10000, M$5, 【データ】蓄積用!C$2:C$10000, $A188, 【データ】蓄積用!Q$2:Q$10000, 1, 【データ】蓄積用!AC$2:AC$10000, "&gt;=4.0")&gt;0, "〇", "×")))</f>
        <v/>
      </c>
      <c r="N188" t="str">
        <f>IF(OR($A188="", N$5=""), "", IF(COUNTIFS(【データ】蓄積用!A$2:A$10000, N$5, 【データ】蓄積用!C$2:C$10000, $A188, 【データ】蓄積用!D$2:D$10000, "&gt;=3000", 【データ】蓄積用!E$2:E$10000, "&gt;=1500")&gt;0, "〇", IF(COUNTIFS(【データ】蓄積用!A$2:A$10000, N$5, 【データ】蓄積用!C$2:C$10000, $A188, 【データ】蓄積用!Q$2:Q$10000, 1, 【データ】蓄積用!AC$2:AC$10000, "&gt;=4.0")&gt;0, "〇", "×")))</f>
        <v/>
      </c>
      <c r="O188" t="str">
        <f>IF(OR($A188="", O$5=""), "", IF(COUNTIFS(【データ】蓄積用!A$2:A$10000, O$5, 【データ】蓄積用!C$2:C$10000, $A188, 【データ】蓄積用!D$2:D$10000, "&gt;=3000", 【データ】蓄積用!E$2:E$10000, "&gt;=1500")&gt;0, "〇", IF(COUNTIFS(【データ】蓄積用!A$2:A$10000, O$5, 【データ】蓄積用!C$2:C$10000, $A188, 【データ】蓄積用!Q$2:Q$10000, 1, 【データ】蓄積用!AC$2:AC$10000, "&gt;=4.0")&gt;0, "〇", "×")))</f>
        <v/>
      </c>
      <c r="P188" t="str">
        <f>IF(OR($A188="", P$5=""), "", IF(COUNTIFS(【データ】蓄積用!A$2:A$10000, P$5, 【データ】蓄積用!C$2:C$10000, $A188, 【データ】蓄積用!D$2:D$10000, "&gt;=3000", 【データ】蓄積用!E$2:E$10000, "&gt;=1500")&gt;0, "〇", IF(COUNTIFS(【データ】蓄積用!A$2:A$10000, P$5, 【データ】蓄積用!C$2:C$10000, $A188, 【データ】蓄積用!Q$2:Q$10000, 1, 【データ】蓄積用!AC$2:AC$10000, "&gt;=4.0")&gt;0, "〇", "×")))</f>
        <v/>
      </c>
      <c r="Q188" t="str">
        <f>IF(OR($A188="", Q$5=""), "", IF(COUNTIFS(【データ】蓄積用!A$2:A$10000, Q$5, 【データ】蓄積用!C$2:C$10000, $A188, 【データ】蓄積用!D$2:D$10000, "&gt;=3000", 【データ】蓄積用!E$2:E$10000, "&gt;=1500")&gt;0, "〇", IF(COUNTIFS(【データ】蓄積用!A$2:A$10000, Q$5, 【データ】蓄積用!C$2:C$10000, $A188, 【データ】蓄積用!Q$2:Q$10000, 1, 【データ】蓄積用!AC$2:AC$10000, "&gt;=4.0")&gt;0, "〇", "×")))</f>
        <v/>
      </c>
      <c r="R188" t="str">
        <f>IF(OR($A188="", R$5=""), "", IF(COUNTIFS(【データ】蓄積用!A$2:A$10000, R$5, 【データ】蓄積用!C$2:C$10000, $A188, 【データ】蓄積用!D$2:D$10000, "&gt;=3000", 【データ】蓄積用!E$2:E$10000, "&gt;=1500")&gt;0, "〇", IF(COUNTIFS(【データ】蓄積用!A$2:A$10000, R$5, 【データ】蓄積用!C$2:C$10000, $A188, 【データ】蓄積用!Q$2:Q$10000, 1, 【データ】蓄積用!AC$2:AC$10000, "&gt;=4.0")&gt;0, "〇", "×")))</f>
        <v/>
      </c>
      <c r="S188" t="str">
        <f>IF(OR($A188="", S$5=""), "", IF(COUNTIFS(【データ】蓄積用!A$2:A$10000, S$5, 【データ】蓄積用!C$2:C$10000, $A188, 【データ】蓄積用!D$2:D$10000, "&gt;=3000", 【データ】蓄積用!E$2:E$10000, "&gt;=1500")&gt;0, "〇", IF(COUNTIFS(【データ】蓄積用!A$2:A$10000, S$5, 【データ】蓄積用!C$2:C$10000, $A188, 【データ】蓄積用!Q$2:Q$10000, 1, 【データ】蓄積用!AC$2:AC$10000, "&gt;=4.0")&gt;0, "〇", "×")))</f>
        <v/>
      </c>
      <c r="T188" t="str">
        <f>IF(OR($A188="", T$5=""), "", IF(COUNTIFS(【データ】蓄積用!A$2:A$10000, T$5, 【データ】蓄積用!C$2:C$10000, $A188, 【データ】蓄積用!D$2:D$10000, "&gt;=3000", 【データ】蓄積用!E$2:E$10000, "&gt;=1500")&gt;0, "〇", IF(COUNTIFS(【データ】蓄積用!A$2:A$10000, T$5, 【データ】蓄積用!C$2:C$10000, $A188, 【データ】蓄積用!Q$2:Q$10000, 1, 【データ】蓄積用!AC$2:AC$10000, "&gt;=4.0")&gt;0, "〇", "×")))</f>
        <v/>
      </c>
      <c r="U188" t="str">
        <f>IF(OR($A188="", U$5=""), "", IF(COUNTIFS(【データ】蓄積用!A$2:A$10000, U$5, 【データ】蓄積用!C$2:C$10000, $A188, 【データ】蓄積用!D$2:D$10000, "&gt;=3000", 【データ】蓄積用!E$2:E$10000, "&gt;=1500")&gt;0, "〇", IF(COUNTIFS(【データ】蓄積用!A$2:A$10000, U$5, 【データ】蓄積用!C$2:C$10000, $A188, 【データ】蓄積用!Q$2:Q$10000, 1, 【データ】蓄積用!AC$2:AC$10000, "&gt;=4.0")&gt;0, "〇", "×")))</f>
        <v/>
      </c>
      <c r="V188" t="str">
        <f>IF(OR($A188="", V$5=""), "", IF(COUNTIFS(【データ】蓄積用!A$2:A$10000, V$5, 【データ】蓄積用!C$2:C$10000, $A188, 【データ】蓄積用!D$2:D$10000, "&gt;=3000", 【データ】蓄積用!E$2:E$10000, "&gt;=1500")&gt;0, "〇", IF(COUNTIFS(【データ】蓄積用!A$2:A$10000, V$5, 【データ】蓄積用!C$2:C$10000, $A188, 【データ】蓄積用!Q$2:Q$10000, 1, 【データ】蓄積用!AC$2:AC$10000, "&gt;=4.0")&gt;0, "〇", "×")))</f>
        <v/>
      </c>
      <c r="W188" t="str">
        <f>IF(OR($A188="", W$5=""), "", IF(COUNTIFS(【データ】蓄積用!A$2:A$10000, W$5, 【データ】蓄積用!C$2:C$10000, $A188, 【データ】蓄積用!D$2:D$10000, "&gt;=3000", 【データ】蓄積用!E$2:E$10000, "&gt;=1500")&gt;0, "〇", IF(COUNTIFS(【データ】蓄積用!A$2:A$10000, W$5, 【データ】蓄積用!C$2:C$10000, $A188, 【データ】蓄積用!Q$2:Q$10000, 1, 【データ】蓄積用!AC$2:AC$10000, "&gt;=4.0")&gt;0, "〇", "×")))</f>
        <v/>
      </c>
      <c r="X188" t="str">
        <f>IF(OR($A188="", X$5=""), "", IF(COUNTIFS(【データ】蓄積用!A$2:A$10000, X$5, 【データ】蓄積用!C$2:C$10000, $A188, 【データ】蓄積用!D$2:D$10000, "&gt;=3000", 【データ】蓄積用!E$2:E$10000, "&gt;=1500")&gt;0, "〇", IF(COUNTIFS(【データ】蓄積用!A$2:A$10000, X$5, 【データ】蓄積用!C$2:C$10000, $A188, 【データ】蓄積用!Q$2:Q$10000, 1, 【データ】蓄積用!AC$2:AC$10000, "&gt;=4.0")&gt;0, "〇", "×")))</f>
        <v/>
      </c>
      <c r="Y188" t="str">
        <f>IF(OR($A188="", Y$5=""), "", IF(COUNTIFS(【データ】蓄積用!A$2:A$10000, Y$5, 【データ】蓄積用!C$2:C$10000, $A188, 【データ】蓄積用!D$2:D$10000, "&gt;=3000", 【データ】蓄積用!E$2:E$10000, "&gt;=1500")&gt;0, "〇", IF(COUNTIFS(【データ】蓄積用!A$2:A$10000, Y$5, 【データ】蓄積用!C$2:C$10000, $A188, 【データ】蓄積用!Q$2:Q$10000, 1, 【データ】蓄積用!AC$2:AC$10000, "&gt;=4.0")&gt;0, "〇", "×")))</f>
        <v/>
      </c>
      <c r="Z188" t="str">
        <f>IF(OR($A188="", Z$5=""), "", IF(COUNTIFS(【データ】蓄積用!A$2:A$10000, Z$5, 【データ】蓄積用!C$2:C$10000, $A188, 【データ】蓄積用!D$2:D$10000, "&gt;=3000", 【データ】蓄積用!E$2:E$10000, "&gt;=1500")&gt;0, "〇", IF(COUNTIFS(【データ】蓄積用!A$2:A$10000, Z$5, 【データ】蓄積用!C$2:C$10000, $A188, 【データ】蓄積用!Q$2:Q$10000, 1, 【データ】蓄積用!AC$2:AC$10000, "&gt;=4.0")&gt;0, "〇", "×")))</f>
        <v/>
      </c>
      <c r="AA188" t="str">
        <f>IF(OR($A188="", AA$5=""), "", IF(COUNTIFS(【データ】蓄積用!A$2:A$10000, AA$5, 【データ】蓄積用!C$2:C$10000, $A188, 【データ】蓄積用!D$2:D$10000, "&gt;=3000", 【データ】蓄積用!E$2:E$10000, "&gt;=1500")&gt;0, "〇", IF(COUNTIFS(【データ】蓄積用!A$2:A$10000, AA$5, 【データ】蓄積用!C$2:C$10000, $A188, 【データ】蓄積用!Q$2:Q$10000, 1, 【データ】蓄積用!AC$2:AC$10000, "&gt;=4.0")&gt;0, "〇", "×")))</f>
        <v/>
      </c>
      <c r="AB188" t="str">
        <f>IF(OR($A188="", AB$5=""), "", IF(COUNTIFS(【データ】蓄積用!A$2:A$10000, AB$5, 【データ】蓄積用!C$2:C$10000, $A188, 【データ】蓄積用!D$2:D$10000, "&gt;=3000", 【データ】蓄積用!E$2:E$10000, "&gt;=1500")&gt;0, "〇", IF(COUNTIFS(【データ】蓄積用!A$2:A$10000, AB$5, 【データ】蓄積用!C$2:C$10000, $A188, 【データ】蓄積用!Q$2:Q$10000, 1, 【データ】蓄積用!AC$2:AC$10000, "&gt;=4.0")&gt;0, "〇", "×")))</f>
        <v/>
      </c>
      <c r="AC188" t="str">
        <f>IF(OR($A188="", AC$5=""), "", IF(COUNTIFS(【データ】蓄積用!A$2:A$10000, AC$5, 【データ】蓄積用!C$2:C$10000, $A188, 【データ】蓄積用!D$2:D$10000, "&gt;=3000", 【データ】蓄積用!E$2:E$10000, "&gt;=1500")&gt;0, "〇", IF(COUNTIFS(【データ】蓄積用!A$2:A$10000, AC$5, 【データ】蓄積用!C$2:C$10000, $A188, 【データ】蓄積用!Q$2:Q$10000, 1, 【データ】蓄積用!AC$2:AC$10000, "&gt;=4.0")&gt;0, "〇", "×")))</f>
        <v/>
      </c>
      <c r="AD188" t="str">
        <f>IF(OR($A188="", AD$5=""), "", IF(COUNTIFS(【データ】蓄積用!A$2:A$10000, AD$5, 【データ】蓄積用!C$2:C$10000, $A188, 【データ】蓄積用!D$2:D$10000, "&gt;=3000", 【データ】蓄積用!E$2:E$10000, "&gt;=1500")&gt;0, "〇", IF(COUNTIFS(【データ】蓄積用!A$2:A$10000, AD$5, 【データ】蓄積用!C$2:C$10000, $A188, 【データ】蓄積用!Q$2:Q$10000, 1, 【データ】蓄積用!AC$2:AC$10000, "&gt;=4.0")&gt;0, "〇", "×")))</f>
        <v/>
      </c>
      <c r="AE188" t="str">
        <f>IF(OR($A188="", AE$5=""), "", IF(COUNTIFS(【データ】蓄積用!A$2:A$10000, AE$5, 【データ】蓄積用!C$2:C$10000, $A188, 【データ】蓄積用!D$2:D$10000, "&gt;=3000", 【データ】蓄積用!E$2:E$10000, "&gt;=1500")&gt;0, "〇", IF(COUNTIFS(【データ】蓄積用!A$2:A$10000, AE$5, 【データ】蓄積用!C$2:C$10000, $A188, 【データ】蓄積用!Q$2:Q$10000, 1, 【データ】蓄積用!AC$2:AC$10000, "&gt;=4.0")&gt;0, "〇", "×")))</f>
        <v/>
      </c>
      <c r="AF188" t="str">
        <f>IF(OR($A188="", AF$5=""), "", IF(COUNTIFS(【データ】蓄積用!A$2:A$10000, AF$5, 【データ】蓄積用!C$2:C$10000, $A188, 【データ】蓄積用!D$2:D$10000, "&gt;=3000", 【データ】蓄積用!E$2:E$10000, "&gt;=1500")&gt;0, "〇", IF(COUNTIFS(【データ】蓄積用!A$2:A$10000, AF$5, 【データ】蓄積用!C$2:C$10000, $A188, 【データ】蓄積用!Q$2:Q$10000, 1, 【データ】蓄積用!AC$2:AC$10000, "&gt;=4.0")&gt;0, "〇", "×")))</f>
        <v/>
      </c>
      <c r="AG188" t="str">
        <f>IF(OR($A188="", AG$5=""), "", IF(COUNTIFS(【データ】蓄積用!A$2:A$10000, AG$5, 【データ】蓄積用!C$2:C$10000, $A188, 【データ】蓄積用!D$2:D$10000, "&gt;=3000", 【データ】蓄積用!E$2:E$10000, "&gt;=1500")&gt;0, "〇", IF(COUNTIFS(【データ】蓄積用!A$2:A$10000, AG$5, 【データ】蓄積用!C$2:C$10000, $A188, 【データ】蓄積用!Q$2:Q$10000, 1, 【データ】蓄積用!AC$2:AC$10000, "&gt;=4.0")&gt;0, "〇", "×")))</f>
        <v/>
      </c>
      <c r="AH188" t="str">
        <f>IF(OR($A188="", AH$5=""), "", IF(COUNTIFS(【データ】蓄積用!A$2:A$10000, AH$5, 【データ】蓄積用!C$2:C$10000, $A188, 【データ】蓄積用!D$2:D$10000, "&gt;=3000", 【データ】蓄積用!E$2:E$10000, "&gt;=1500")&gt;0, "〇", IF(COUNTIFS(【データ】蓄積用!A$2:A$10000, AH$5, 【データ】蓄積用!C$2:C$10000, $A188, 【データ】蓄積用!Q$2:Q$10000, 1, 【データ】蓄積用!AC$2:AC$10000, "&gt;=4.0")&gt;0, "〇", "×")))</f>
        <v/>
      </c>
      <c r="AI188" t="str">
        <f>IF(OR($A188="", AI$5=""), "", IF(COUNTIFS(【データ】蓄積用!A$2:A$10000, AI$5, 【データ】蓄積用!C$2:C$10000, $A188, 【データ】蓄積用!D$2:D$10000, "&gt;=3000", 【データ】蓄積用!E$2:E$10000, "&gt;=1500")&gt;0, "〇", IF(COUNTIFS(【データ】蓄積用!A$2:A$10000, AI$5, 【データ】蓄積用!C$2:C$10000, $A188, 【データ】蓄積用!Q$2:Q$10000, 1, 【データ】蓄積用!AC$2:AC$10000, "&gt;=4.0")&gt;0, "〇", "×")))</f>
        <v/>
      </c>
      <c r="AJ188" t="str">
        <f>IF(OR($A188="", AJ$5=""), "", IF(COUNTIFS(【データ】蓄積用!A$2:A$10000, AJ$5, 【データ】蓄積用!C$2:C$10000, $A188, 【データ】蓄積用!D$2:D$10000, "&gt;=3000", 【データ】蓄積用!E$2:E$10000, "&gt;=1500")&gt;0, "〇", IF(COUNTIFS(【データ】蓄積用!A$2:A$10000, AJ$5, 【データ】蓄積用!C$2:C$10000, $A188, 【データ】蓄積用!Q$2:Q$10000, 1, 【データ】蓄積用!AC$2:AC$10000, "&gt;=4.0")&gt;0, "〇", "×")))</f>
        <v/>
      </c>
      <c r="AK188" t="str">
        <f>IF(OR($A188="", AK$5=""), "", IF(COUNTIFS(【データ】蓄積用!A$2:A$10000, AK$5, 【データ】蓄積用!C$2:C$10000, $A188, 【データ】蓄積用!D$2:D$10000, "&gt;=3000", 【データ】蓄積用!E$2:E$10000, "&gt;=1500")&gt;0, "〇", IF(COUNTIFS(【データ】蓄積用!A$2:A$10000, AK$5, 【データ】蓄積用!C$2:C$10000, $A188, 【データ】蓄積用!Q$2:Q$10000, 1, 【データ】蓄積用!AC$2:AC$10000, "&gt;=4.0")&gt;0, "〇", "×")))</f>
        <v/>
      </c>
      <c r="AL188" t="str">
        <f>IF(OR($A188="", AL$5=""), "", IF(COUNTIFS(【データ】蓄積用!A$2:A$10000, AL$5, 【データ】蓄積用!C$2:C$10000, $A188, 【データ】蓄積用!D$2:D$10000, "&gt;=3000", 【データ】蓄積用!E$2:E$10000, "&gt;=1500")&gt;0, "〇", IF(COUNTIFS(【データ】蓄積用!A$2:A$10000, AL$5, 【データ】蓄積用!C$2:C$10000, $A188, 【データ】蓄積用!Q$2:Q$10000, 1, 【データ】蓄積用!AC$2:AC$10000, "&gt;=4.0")&gt;0, "〇", "×")))</f>
        <v/>
      </c>
      <c r="AM188" t="str">
        <f>IF(OR($A188="", AM$5=""), "", IF(COUNTIFS(【データ】蓄積用!A$2:A$10000, AM$5, 【データ】蓄積用!C$2:C$10000, $A188, 【データ】蓄積用!D$2:D$10000, "&gt;=3000", 【データ】蓄積用!E$2:E$10000, "&gt;=1500")&gt;0, "〇", IF(COUNTIFS(【データ】蓄積用!A$2:A$10000, AM$5, 【データ】蓄積用!C$2:C$10000, $A188, 【データ】蓄積用!Q$2:Q$10000, 1, 【データ】蓄積用!AC$2:AC$10000, "&gt;=4.0")&gt;0, "〇", "×")))</f>
        <v/>
      </c>
      <c r="AN188" t="str">
        <f>IF(OR($A188="", AN$5=""), "", IF(COUNTIFS(【データ】蓄積用!A$2:A$10000, AN$5, 【データ】蓄積用!C$2:C$10000, $A188, 【データ】蓄積用!D$2:D$10000, "&gt;=3000", 【データ】蓄積用!E$2:E$10000, "&gt;=1500")&gt;0, "〇", IF(COUNTIFS(【データ】蓄積用!A$2:A$10000, AN$5, 【データ】蓄積用!C$2:C$10000, $A188, 【データ】蓄積用!Q$2:Q$10000, 1, 【データ】蓄積用!AC$2:AC$10000, "&gt;=4.0")&gt;0, "〇", "×")))</f>
        <v/>
      </c>
      <c r="AO188" t="str">
        <f>IF(OR($A188="", AO$5=""), "", IF(COUNTIFS(【データ】蓄積用!A$2:A$10000, AO$5, 【データ】蓄積用!C$2:C$10000, $A188, 【データ】蓄積用!D$2:D$10000, "&gt;=3000", 【データ】蓄積用!E$2:E$10000, "&gt;=1500")&gt;0, "〇", IF(COUNTIFS(【データ】蓄積用!A$2:A$10000, AO$5, 【データ】蓄積用!C$2:C$10000, $A188, 【データ】蓄積用!Q$2:Q$10000, 1, 【データ】蓄積用!AC$2:AC$10000, "&gt;=4.0")&gt;0, "〇", "×")))</f>
        <v/>
      </c>
      <c r="AP188" t="str">
        <f>IF(OR($A188="", AP$5=""), "", IF(COUNTIFS(【データ】蓄積用!A$2:A$10000, AP$5, 【データ】蓄積用!C$2:C$10000, $A188, 【データ】蓄積用!D$2:D$10000, "&gt;=3000", 【データ】蓄積用!E$2:E$10000, "&gt;=1500")&gt;0, "〇", IF(COUNTIFS(【データ】蓄積用!A$2:A$10000, AP$5, 【データ】蓄積用!C$2:C$10000, $A188, 【データ】蓄積用!Q$2:Q$10000, 1, 【データ】蓄積用!AC$2:AC$10000, "&gt;=4.0")&gt;0, "〇", "×")))</f>
        <v/>
      </c>
      <c r="AQ188" t="str">
        <f>IF(OR($A188="", AQ$5=""), "", IF(COUNTIFS(【データ】蓄積用!A$2:A$10000, AQ$5, 【データ】蓄積用!C$2:C$10000, $A188, 【データ】蓄積用!D$2:D$10000, "&gt;=3000", 【データ】蓄積用!E$2:E$10000, "&gt;=1500")&gt;0, "〇", IF(COUNTIFS(【データ】蓄積用!A$2:A$10000, AQ$5, 【データ】蓄積用!C$2:C$10000, $A188, 【データ】蓄積用!Q$2:Q$10000, 1, 【データ】蓄積用!AC$2:AC$10000, "&gt;=4.0")&gt;0, "〇", "×")))</f>
        <v/>
      </c>
      <c r="AR188" t="str">
        <f>IF(OR($A188="", AR$5=""), "", IF(COUNTIFS(【データ】蓄積用!A$2:A$10000, AR$5, 【データ】蓄積用!C$2:C$10000, $A188, 【データ】蓄積用!D$2:D$10000, "&gt;=3000", 【データ】蓄積用!E$2:E$10000, "&gt;=1500")&gt;0, "〇", IF(COUNTIFS(【データ】蓄積用!A$2:A$10000, AR$5, 【データ】蓄積用!C$2:C$10000, $A188, 【データ】蓄積用!Q$2:Q$10000, 1, 【データ】蓄積用!AC$2:AC$10000, "&gt;=4.0")&gt;0, "〇", "×")))</f>
        <v/>
      </c>
      <c r="AS188" t="str">
        <f>IF(OR($A188="", AS$5=""), "", IF(COUNTIFS(【データ】蓄積用!A$2:A$10000, AS$5, 【データ】蓄積用!C$2:C$10000, $A188, 【データ】蓄積用!D$2:D$10000, "&gt;=3000", 【データ】蓄積用!E$2:E$10000, "&gt;=1500")&gt;0, "〇", IF(COUNTIFS(【データ】蓄積用!A$2:A$10000, AS$5, 【データ】蓄積用!C$2:C$10000, $A188, 【データ】蓄積用!Q$2:Q$10000, 1, 【データ】蓄積用!AC$2:AC$10000, "&gt;=4.0")&gt;0, "〇", "×")))</f>
        <v/>
      </c>
      <c r="AT188" t="str">
        <f>IF(OR($A188="", AT$5=""), "", IF(COUNTIFS(【データ】蓄積用!A$2:A$10000, AT$5, 【データ】蓄積用!C$2:C$10000, $A188, 【データ】蓄積用!D$2:D$10000, "&gt;=3000", 【データ】蓄積用!E$2:E$10000, "&gt;=1500")&gt;0, "〇", IF(COUNTIFS(【データ】蓄積用!A$2:A$10000, AT$5, 【データ】蓄積用!C$2:C$10000, $A188, 【データ】蓄積用!Q$2:Q$10000, 1, 【データ】蓄積用!AC$2:AC$10000, "&gt;=4.0")&gt;0, "〇", "×")))</f>
        <v/>
      </c>
      <c r="AU188" t="str">
        <f>IF(OR($A188="", AU$5=""), "", IF(COUNTIFS(【データ】蓄積用!A$2:A$10000, AU$5, 【データ】蓄積用!C$2:C$10000, $A188, 【データ】蓄積用!D$2:D$10000, "&gt;=3000", 【データ】蓄積用!E$2:E$10000, "&gt;=1500")&gt;0, "〇", IF(COUNTIFS(【データ】蓄積用!A$2:A$10000, AU$5, 【データ】蓄積用!C$2:C$10000, $A188, 【データ】蓄積用!Q$2:Q$10000, 1, 【データ】蓄積用!AC$2:AC$10000, "&gt;=4.0")&gt;0, "〇", "×")))</f>
        <v/>
      </c>
      <c r="AV188" t="str">
        <f>IF(OR($A188="", AV$5=""), "", IF(COUNTIFS(【データ】蓄積用!A$2:A$10000, AV$5, 【データ】蓄積用!C$2:C$10000, $A188, 【データ】蓄積用!D$2:D$10000, "&gt;=3000", 【データ】蓄積用!E$2:E$10000, "&gt;=1500")&gt;0, "〇", IF(COUNTIFS(【データ】蓄積用!A$2:A$10000, AV$5, 【データ】蓄積用!C$2:C$10000, $A188, 【データ】蓄積用!Q$2:Q$10000, 1, 【データ】蓄積用!AC$2:AC$10000, "&gt;=4.0")&gt;0, "〇", "×")))</f>
        <v/>
      </c>
      <c r="AW188" t="str">
        <f>IF(OR($A188="", AW$5=""), "", IF(COUNTIFS(【データ】蓄積用!A$2:A$10000, AW$5, 【データ】蓄積用!C$2:C$10000, $A188, 【データ】蓄積用!D$2:D$10000, "&gt;=3000", 【データ】蓄積用!E$2:E$10000, "&gt;=1500")&gt;0, "〇", IF(COUNTIFS(【データ】蓄積用!A$2:A$10000, AW$5, 【データ】蓄積用!C$2:C$10000, $A188, 【データ】蓄積用!Q$2:Q$10000, 1, 【データ】蓄積用!AC$2:AC$10000, "&gt;=4.0")&gt;0, "〇", "×")))</f>
        <v/>
      </c>
      <c r="AX188" t="str">
        <f>IF(OR($A188="", AX$5=""), "", IF(COUNTIFS(【データ】蓄積用!A$2:A$10000, AX$5, 【データ】蓄積用!C$2:C$10000, $A188, 【データ】蓄積用!D$2:D$10000, "&gt;=3000", 【データ】蓄積用!E$2:E$10000, "&gt;=1500")&gt;0, "〇", IF(COUNTIFS(【データ】蓄積用!A$2:A$10000, AX$5, 【データ】蓄積用!C$2:C$10000, $A188, 【データ】蓄積用!Q$2:Q$10000, 1, 【データ】蓄積用!AC$2:AC$10000, "&gt;=4.0")&gt;0, "〇", "×")))</f>
        <v/>
      </c>
      <c r="AY188" t="str">
        <f>IF(OR($A188="", AY$5=""), "", IF(COUNTIFS(【データ】蓄積用!A$2:A$10000, AY$5, 【データ】蓄積用!C$2:C$10000, $A188, 【データ】蓄積用!D$2:D$10000, "&gt;=3000", 【データ】蓄積用!E$2:E$10000, "&gt;=1500")&gt;0, "〇", IF(COUNTIFS(【データ】蓄積用!A$2:A$10000, AY$5, 【データ】蓄積用!C$2:C$10000, $A188, 【データ】蓄積用!Q$2:Q$10000, 1, 【データ】蓄積用!AC$2:AC$10000, "&gt;=4.0")&gt;0, "〇", "×")))</f>
        <v/>
      </c>
    </row>
    <row r="189" spans="2:51">
      <c r="B189" t="str">
        <f>IF(OR($A189="", B$5=""), "", IF(COUNTIFS(【データ】蓄積用!A$2:A$10000, B$5, 【データ】蓄積用!C$2:C$10000, $A189, 【データ】蓄積用!D$2:D$10000, "&gt;=3000", 【データ】蓄積用!E$2:E$10000, "&gt;=1500")&gt;0, "〇", IF(COUNTIFS(【データ】蓄積用!A$2:A$10000, B$5, 【データ】蓄積用!C$2:C$10000, $A189, 【データ】蓄積用!Q$2:Q$10000, 1, 【データ】蓄積用!AC$2:AC$10000, "&gt;=4.0")&gt;0, "〇", "×")))</f>
        <v/>
      </c>
      <c r="C189" t="str">
        <f>IF(OR($A189="", C$5=""), "", IF(COUNTIFS(【データ】蓄積用!A$2:A$10000, C$5, 【データ】蓄積用!C$2:C$10000, $A189, 【データ】蓄積用!D$2:D$10000, "&gt;=3000", 【データ】蓄積用!E$2:E$10000, "&gt;=1500")&gt;0, "〇", IF(COUNTIFS(【データ】蓄積用!A$2:A$10000, C$5, 【データ】蓄積用!C$2:C$10000, $A189, 【データ】蓄積用!Q$2:Q$10000, 1, 【データ】蓄積用!AC$2:AC$10000, "&gt;=4.0")&gt;0, "〇", "×")))</f>
        <v/>
      </c>
      <c r="D189" t="str">
        <f>IF(OR($A189="", D$5=""), "", IF(COUNTIFS(【データ】蓄積用!A$2:A$10000, D$5, 【データ】蓄積用!C$2:C$10000, $A189, 【データ】蓄積用!D$2:D$10000, "&gt;=3000", 【データ】蓄積用!E$2:E$10000, "&gt;=1500")&gt;0, "〇", IF(COUNTIFS(【データ】蓄積用!A$2:A$10000, D$5, 【データ】蓄積用!C$2:C$10000, $A189, 【データ】蓄積用!Q$2:Q$10000, 1, 【データ】蓄積用!AC$2:AC$10000, "&gt;=4.0")&gt;0, "〇", "×")))</f>
        <v/>
      </c>
      <c r="E189" t="str">
        <f>IF(OR($A189="", E$5=""), "", IF(COUNTIFS(【データ】蓄積用!A$2:A$10000, E$5, 【データ】蓄積用!C$2:C$10000, $A189, 【データ】蓄積用!D$2:D$10000, "&gt;=3000", 【データ】蓄積用!E$2:E$10000, "&gt;=1500")&gt;0, "〇", IF(COUNTIFS(【データ】蓄積用!A$2:A$10000, E$5, 【データ】蓄積用!C$2:C$10000, $A189, 【データ】蓄積用!Q$2:Q$10000, 1, 【データ】蓄積用!AC$2:AC$10000, "&gt;=4.0")&gt;0, "〇", "×")))</f>
        <v/>
      </c>
      <c r="F189" t="str">
        <f>IF(OR($A189="", F$5=""), "", IF(COUNTIFS(【データ】蓄積用!A$2:A$10000, F$5, 【データ】蓄積用!C$2:C$10000, $A189, 【データ】蓄積用!D$2:D$10000, "&gt;=3000", 【データ】蓄積用!E$2:E$10000, "&gt;=1500")&gt;0, "〇", IF(COUNTIFS(【データ】蓄積用!A$2:A$10000, F$5, 【データ】蓄積用!C$2:C$10000, $A189, 【データ】蓄積用!Q$2:Q$10000, 1, 【データ】蓄積用!AC$2:AC$10000, "&gt;=4.0")&gt;0, "〇", "×")))</f>
        <v/>
      </c>
      <c r="G189" t="str">
        <f>IF(OR($A189="", G$5=""), "", IF(COUNTIFS(【データ】蓄積用!A$2:A$10000, G$5, 【データ】蓄積用!C$2:C$10000, $A189, 【データ】蓄積用!D$2:D$10000, "&gt;=3000", 【データ】蓄積用!E$2:E$10000, "&gt;=1500")&gt;0, "〇", IF(COUNTIFS(【データ】蓄積用!A$2:A$10000, G$5, 【データ】蓄積用!C$2:C$10000, $A189, 【データ】蓄積用!Q$2:Q$10000, 1, 【データ】蓄積用!AC$2:AC$10000, "&gt;=4.0")&gt;0, "〇", "×")))</f>
        <v/>
      </c>
      <c r="H189" t="str">
        <f>IF(OR($A189="", H$5=""), "", IF(COUNTIFS(【データ】蓄積用!A$2:A$10000, H$5, 【データ】蓄積用!C$2:C$10000, $A189, 【データ】蓄積用!D$2:D$10000, "&gt;=3000", 【データ】蓄積用!E$2:E$10000, "&gt;=1500")&gt;0, "〇", IF(COUNTIFS(【データ】蓄積用!A$2:A$10000, H$5, 【データ】蓄積用!C$2:C$10000, $A189, 【データ】蓄積用!Q$2:Q$10000, 1, 【データ】蓄積用!AC$2:AC$10000, "&gt;=4.0")&gt;0, "〇", "×")))</f>
        <v/>
      </c>
      <c r="I189" t="str">
        <f>IF(OR($A189="", I$5=""), "", IF(COUNTIFS(【データ】蓄積用!A$2:A$10000, I$5, 【データ】蓄積用!C$2:C$10000, $A189, 【データ】蓄積用!D$2:D$10000, "&gt;=3000", 【データ】蓄積用!E$2:E$10000, "&gt;=1500")&gt;0, "〇", IF(COUNTIFS(【データ】蓄積用!A$2:A$10000, I$5, 【データ】蓄積用!C$2:C$10000, $A189, 【データ】蓄積用!Q$2:Q$10000, 1, 【データ】蓄積用!AC$2:AC$10000, "&gt;=4.0")&gt;0, "〇", "×")))</f>
        <v/>
      </c>
      <c r="J189" t="str">
        <f>IF(OR($A189="", J$5=""), "", IF(COUNTIFS(【データ】蓄積用!A$2:A$10000, J$5, 【データ】蓄積用!C$2:C$10000, $A189, 【データ】蓄積用!D$2:D$10000, "&gt;=3000", 【データ】蓄積用!E$2:E$10000, "&gt;=1500")&gt;0, "〇", IF(COUNTIFS(【データ】蓄積用!A$2:A$10000, J$5, 【データ】蓄積用!C$2:C$10000, $A189, 【データ】蓄積用!Q$2:Q$10000, 1, 【データ】蓄積用!AC$2:AC$10000, "&gt;=4.0")&gt;0, "〇", "×")))</f>
        <v/>
      </c>
      <c r="K189" t="str">
        <f>IF(OR($A189="", K$5=""), "", IF(COUNTIFS(【データ】蓄積用!A$2:A$10000, K$5, 【データ】蓄積用!C$2:C$10000, $A189, 【データ】蓄積用!D$2:D$10000, "&gt;=3000", 【データ】蓄積用!E$2:E$10000, "&gt;=1500")&gt;0, "〇", IF(COUNTIFS(【データ】蓄積用!A$2:A$10000, K$5, 【データ】蓄積用!C$2:C$10000, $A189, 【データ】蓄積用!Q$2:Q$10000, 1, 【データ】蓄積用!AC$2:AC$10000, "&gt;=4.0")&gt;0, "〇", "×")))</f>
        <v/>
      </c>
      <c r="L189" t="str">
        <f>IF(OR($A189="", L$5=""), "", IF(COUNTIFS(【データ】蓄積用!A$2:A$10000, L$5, 【データ】蓄積用!C$2:C$10000, $A189, 【データ】蓄積用!D$2:D$10000, "&gt;=3000", 【データ】蓄積用!E$2:E$10000, "&gt;=1500")&gt;0, "〇", IF(COUNTIFS(【データ】蓄積用!A$2:A$10000, L$5, 【データ】蓄積用!C$2:C$10000, $A189, 【データ】蓄積用!Q$2:Q$10000, 1, 【データ】蓄積用!AC$2:AC$10000, "&gt;=4.0")&gt;0, "〇", "×")))</f>
        <v/>
      </c>
      <c r="M189" t="str">
        <f>IF(OR($A189="", M$5=""), "", IF(COUNTIFS(【データ】蓄積用!A$2:A$10000, M$5, 【データ】蓄積用!C$2:C$10000, $A189, 【データ】蓄積用!D$2:D$10000, "&gt;=3000", 【データ】蓄積用!E$2:E$10000, "&gt;=1500")&gt;0, "〇", IF(COUNTIFS(【データ】蓄積用!A$2:A$10000, M$5, 【データ】蓄積用!C$2:C$10000, $A189, 【データ】蓄積用!Q$2:Q$10000, 1, 【データ】蓄積用!AC$2:AC$10000, "&gt;=4.0")&gt;0, "〇", "×")))</f>
        <v/>
      </c>
      <c r="N189" t="str">
        <f>IF(OR($A189="", N$5=""), "", IF(COUNTIFS(【データ】蓄積用!A$2:A$10000, N$5, 【データ】蓄積用!C$2:C$10000, $A189, 【データ】蓄積用!D$2:D$10000, "&gt;=3000", 【データ】蓄積用!E$2:E$10000, "&gt;=1500")&gt;0, "〇", IF(COUNTIFS(【データ】蓄積用!A$2:A$10000, N$5, 【データ】蓄積用!C$2:C$10000, $A189, 【データ】蓄積用!Q$2:Q$10000, 1, 【データ】蓄積用!AC$2:AC$10000, "&gt;=4.0")&gt;0, "〇", "×")))</f>
        <v/>
      </c>
      <c r="O189" t="str">
        <f>IF(OR($A189="", O$5=""), "", IF(COUNTIFS(【データ】蓄積用!A$2:A$10000, O$5, 【データ】蓄積用!C$2:C$10000, $A189, 【データ】蓄積用!D$2:D$10000, "&gt;=3000", 【データ】蓄積用!E$2:E$10000, "&gt;=1500")&gt;0, "〇", IF(COUNTIFS(【データ】蓄積用!A$2:A$10000, O$5, 【データ】蓄積用!C$2:C$10000, $A189, 【データ】蓄積用!Q$2:Q$10000, 1, 【データ】蓄積用!AC$2:AC$10000, "&gt;=4.0")&gt;0, "〇", "×")))</f>
        <v/>
      </c>
      <c r="P189" t="str">
        <f>IF(OR($A189="", P$5=""), "", IF(COUNTIFS(【データ】蓄積用!A$2:A$10000, P$5, 【データ】蓄積用!C$2:C$10000, $A189, 【データ】蓄積用!D$2:D$10000, "&gt;=3000", 【データ】蓄積用!E$2:E$10000, "&gt;=1500")&gt;0, "〇", IF(COUNTIFS(【データ】蓄積用!A$2:A$10000, P$5, 【データ】蓄積用!C$2:C$10000, $A189, 【データ】蓄積用!Q$2:Q$10000, 1, 【データ】蓄積用!AC$2:AC$10000, "&gt;=4.0")&gt;0, "〇", "×")))</f>
        <v/>
      </c>
      <c r="Q189" t="str">
        <f>IF(OR($A189="", Q$5=""), "", IF(COUNTIFS(【データ】蓄積用!A$2:A$10000, Q$5, 【データ】蓄積用!C$2:C$10000, $A189, 【データ】蓄積用!D$2:D$10000, "&gt;=3000", 【データ】蓄積用!E$2:E$10000, "&gt;=1500")&gt;0, "〇", IF(COUNTIFS(【データ】蓄積用!A$2:A$10000, Q$5, 【データ】蓄積用!C$2:C$10000, $A189, 【データ】蓄積用!Q$2:Q$10000, 1, 【データ】蓄積用!AC$2:AC$10000, "&gt;=4.0")&gt;0, "〇", "×")))</f>
        <v/>
      </c>
      <c r="R189" t="str">
        <f>IF(OR($A189="", R$5=""), "", IF(COUNTIFS(【データ】蓄積用!A$2:A$10000, R$5, 【データ】蓄積用!C$2:C$10000, $A189, 【データ】蓄積用!D$2:D$10000, "&gt;=3000", 【データ】蓄積用!E$2:E$10000, "&gt;=1500")&gt;0, "〇", IF(COUNTIFS(【データ】蓄積用!A$2:A$10000, R$5, 【データ】蓄積用!C$2:C$10000, $A189, 【データ】蓄積用!Q$2:Q$10000, 1, 【データ】蓄積用!AC$2:AC$10000, "&gt;=4.0")&gt;0, "〇", "×")))</f>
        <v/>
      </c>
      <c r="S189" t="str">
        <f>IF(OR($A189="", S$5=""), "", IF(COUNTIFS(【データ】蓄積用!A$2:A$10000, S$5, 【データ】蓄積用!C$2:C$10000, $A189, 【データ】蓄積用!D$2:D$10000, "&gt;=3000", 【データ】蓄積用!E$2:E$10000, "&gt;=1500")&gt;0, "〇", IF(COUNTIFS(【データ】蓄積用!A$2:A$10000, S$5, 【データ】蓄積用!C$2:C$10000, $A189, 【データ】蓄積用!Q$2:Q$10000, 1, 【データ】蓄積用!AC$2:AC$10000, "&gt;=4.0")&gt;0, "〇", "×")))</f>
        <v/>
      </c>
      <c r="T189" t="str">
        <f>IF(OR($A189="", T$5=""), "", IF(COUNTIFS(【データ】蓄積用!A$2:A$10000, T$5, 【データ】蓄積用!C$2:C$10000, $A189, 【データ】蓄積用!D$2:D$10000, "&gt;=3000", 【データ】蓄積用!E$2:E$10000, "&gt;=1500")&gt;0, "〇", IF(COUNTIFS(【データ】蓄積用!A$2:A$10000, T$5, 【データ】蓄積用!C$2:C$10000, $A189, 【データ】蓄積用!Q$2:Q$10000, 1, 【データ】蓄積用!AC$2:AC$10000, "&gt;=4.0")&gt;0, "〇", "×")))</f>
        <v/>
      </c>
      <c r="U189" t="str">
        <f>IF(OR($A189="", U$5=""), "", IF(COUNTIFS(【データ】蓄積用!A$2:A$10000, U$5, 【データ】蓄積用!C$2:C$10000, $A189, 【データ】蓄積用!D$2:D$10000, "&gt;=3000", 【データ】蓄積用!E$2:E$10000, "&gt;=1500")&gt;0, "〇", IF(COUNTIFS(【データ】蓄積用!A$2:A$10000, U$5, 【データ】蓄積用!C$2:C$10000, $A189, 【データ】蓄積用!Q$2:Q$10000, 1, 【データ】蓄積用!AC$2:AC$10000, "&gt;=4.0")&gt;0, "〇", "×")))</f>
        <v/>
      </c>
      <c r="V189" t="str">
        <f>IF(OR($A189="", V$5=""), "", IF(COUNTIFS(【データ】蓄積用!A$2:A$10000, V$5, 【データ】蓄積用!C$2:C$10000, $A189, 【データ】蓄積用!D$2:D$10000, "&gt;=3000", 【データ】蓄積用!E$2:E$10000, "&gt;=1500")&gt;0, "〇", IF(COUNTIFS(【データ】蓄積用!A$2:A$10000, V$5, 【データ】蓄積用!C$2:C$10000, $A189, 【データ】蓄積用!Q$2:Q$10000, 1, 【データ】蓄積用!AC$2:AC$10000, "&gt;=4.0")&gt;0, "〇", "×")))</f>
        <v/>
      </c>
      <c r="W189" t="str">
        <f>IF(OR($A189="", W$5=""), "", IF(COUNTIFS(【データ】蓄積用!A$2:A$10000, W$5, 【データ】蓄積用!C$2:C$10000, $A189, 【データ】蓄積用!D$2:D$10000, "&gt;=3000", 【データ】蓄積用!E$2:E$10000, "&gt;=1500")&gt;0, "〇", IF(COUNTIFS(【データ】蓄積用!A$2:A$10000, W$5, 【データ】蓄積用!C$2:C$10000, $A189, 【データ】蓄積用!Q$2:Q$10000, 1, 【データ】蓄積用!AC$2:AC$10000, "&gt;=4.0")&gt;0, "〇", "×")))</f>
        <v/>
      </c>
      <c r="X189" t="str">
        <f>IF(OR($A189="", X$5=""), "", IF(COUNTIFS(【データ】蓄積用!A$2:A$10000, X$5, 【データ】蓄積用!C$2:C$10000, $A189, 【データ】蓄積用!D$2:D$10000, "&gt;=3000", 【データ】蓄積用!E$2:E$10000, "&gt;=1500")&gt;0, "〇", IF(COUNTIFS(【データ】蓄積用!A$2:A$10000, X$5, 【データ】蓄積用!C$2:C$10000, $A189, 【データ】蓄積用!Q$2:Q$10000, 1, 【データ】蓄積用!AC$2:AC$10000, "&gt;=4.0")&gt;0, "〇", "×")))</f>
        <v/>
      </c>
      <c r="Y189" t="str">
        <f>IF(OR($A189="", Y$5=""), "", IF(COUNTIFS(【データ】蓄積用!A$2:A$10000, Y$5, 【データ】蓄積用!C$2:C$10000, $A189, 【データ】蓄積用!D$2:D$10000, "&gt;=3000", 【データ】蓄積用!E$2:E$10000, "&gt;=1500")&gt;0, "〇", IF(COUNTIFS(【データ】蓄積用!A$2:A$10000, Y$5, 【データ】蓄積用!C$2:C$10000, $A189, 【データ】蓄積用!Q$2:Q$10000, 1, 【データ】蓄積用!AC$2:AC$10000, "&gt;=4.0")&gt;0, "〇", "×")))</f>
        <v/>
      </c>
      <c r="Z189" t="str">
        <f>IF(OR($A189="", Z$5=""), "", IF(COUNTIFS(【データ】蓄積用!A$2:A$10000, Z$5, 【データ】蓄積用!C$2:C$10000, $A189, 【データ】蓄積用!D$2:D$10000, "&gt;=3000", 【データ】蓄積用!E$2:E$10000, "&gt;=1500")&gt;0, "〇", IF(COUNTIFS(【データ】蓄積用!A$2:A$10000, Z$5, 【データ】蓄積用!C$2:C$10000, $A189, 【データ】蓄積用!Q$2:Q$10000, 1, 【データ】蓄積用!AC$2:AC$10000, "&gt;=4.0")&gt;0, "〇", "×")))</f>
        <v/>
      </c>
      <c r="AA189" t="str">
        <f>IF(OR($A189="", AA$5=""), "", IF(COUNTIFS(【データ】蓄積用!A$2:A$10000, AA$5, 【データ】蓄積用!C$2:C$10000, $A189, 【データ】蓄積用!D$2:D$10000, "&gt;=3000", 【データ】蓄積用!E$2:E$10000, "&gt;=1500")&gt;0, "〇", IF(COUNTIFS(【データ】蓄積用!A$2:A$10000, AA$5, 【データ】蓄積用!C$2:C$10000, $A189, 【データ】蓄積用!Q$2:Q$10000, 1, 【データ】蓄積用!AC$2:AC$10000, "&gt;=4.0")&gt;0, "〇", "×")))</f>
        <v/>
      </c>
      <c r="AB189" t="str">
        <f>IF(OR($A189="", AB$5=""), "", IF(COUNTIFS(【データ】蓄積用!A$2:A$10000, AB$5, 【データ】蓄積用!C$2:C$10000, $A189, 【データ】蓄積用!D$2:D$10000, "&gt;=3000", 【データ】蓄積用!E$2:E$10000, "&gt;=1500")&gt;0, "〇", IF(COUNTIFS(【データ】蓄積用!A$2:A$10000, AB$5, 【データ】蓄積用!C$2:C$10000, $A189, 【データ】蓄積用!Q$2:Q$10000, 1, 【データ】蓄積用!AC$2:AC$10000, "&gt;=4.0")&gt;0, "〇", "×")))</f>
        <v/>
      </c>
      <c r="AC189" t="str">
        <f>IF(OR($A189="", AC$5=""), "", IF(COUNTIFS(【データ】蓄積用!A$2:A$10000, AC$5, 【データ】蓄積用!C$2:C$10000, $A189, 【データ】蓄積用!D$2:D$10000, "&gt;=3000", 【データ】蓄積用!E$2:E$10000, "&gt;=1500")&gt;0, "〇", IF(COUNTIFS(【データ】蓄積用!A$2:A$10000, AC$5, 【データ】蓄積用!C$2:C$10000, $A189, 【データ】蓄積用!Q$2:Q$10000, 1, 【データ】蓄積用!AC$2:AC$10000, "&gt;=4.0")&gt;0, "〇", "×")))</f>
        <v/>
      </c>
      <c r="AD189" t="str">
        <f>IF(OR($A189="", AD$5=""), "", IF(COUNTIFS(【データ】蓄積用!A$2:A$10000, AD$5, 【データ】蓄積用!C$2:C$10000, $A189, 【データ】蓄積用!D$2:D$10000, "&gt;=3000", 【データ】蓄積用!E$2:E$10000, "&gt;=1500")&gt;0, "〇", IF(COUNTIFS(【データ】蓄積用!A$2:A$10000, AD$5, 【データ】蓄積用!C$2:C$10000, $A189, 【データ】蓄積用!Q$2:Q$10000, 1, 【データ】蓄積用!AC$2:AC$10000, "&gt;=4.0")&gt;0, "〇", "×")))</f>
        <v/>
      </c>
      <c r="AE189" t="str">
        <f>IF(OR($A189="", AE$5=""), "", IF(COUNTIFS(【データ】蓄積用!A$2:A$10000, AE$5, 【データ】蓄積用!C$2:C$10000, $A189, 【データ】蓄積用!D$2:D$10000, "&gt;=3000", 【データ】蓄積用!E$2:E$10000, "&gt;=1500")&gt;0, "〇", IF(COUNTIFS(【データ】蓄積用!A$2:A$10000, AE$5, 【データ】蓄積用!C$2:C$10000, $A189, 【データ】蓄積用!Q$2:Q$10000, 1, 【データ】蓄積用!AC$2:AC$10000, "&gt;=4.0")&gt;0, "〇", "×")))</f>
        <v/>
      </c>
      <c r="AF189" t="str">
        <f>IF(OR($A189="", AF$5=""), "", IF(COUNTIFS(【データ】蓄積用!A$2:A$10000, AF$5, 【データ】蓄積用!C$2:C$10000, $A189, 【データ】蓄積用!D$2:D$10000, "&gt;=3000", 【データ】蓄積用!E$2:E$10000, "&gt;=1500")&gt;0, "〇", IF(COUNTIFS(【データ】蓄積用!A$2:A$10000, AF$5, 【データ】蓄積用!C$2:C$10000, $A189, 【データ】蓄積用!Q$2:Q$10000, 1, 【データ】蓄積用!AC$2:AC$10000, "&gt;=4.0")&gt;0, "〇", "×")))</f>
        <v/>
      </c>
      <c r="AG189" t="str">
        <f>IF(OR($A189="", AG$5=""), "", IF(COUNTIFS(【データ】蓄積用!A$2:A$10000, AG$5, 【データ】蓄積用!C$2:C$10000, $A189, 【データ】蓄積用!D$2:D$10000, "&gt;=3000", 【データ】蓄積用!E$2:E$10000, "&gt;=1500")&gt;0, "〇", IF(COUNTIFS(【データ】蓄積用!A$2:A$10000, AG$5, 【データ】蓄積用!C$2:C$10000, $A189, 【データ】蓄積用!Q$2:Q$10000, 1, 【データ】蓄積用!AC$2:AC$10000, "&gt;=4.0")&gt;0, "〇", "×")))</f>
        <v/>
      </c>
      <c r="AH189" t="str">
        <f>IF(OR($A189="", AH$5=""), "", IF(COUNTIFS(【データ】蓄積用!A$2:A$10000, AH$5, 【データ】蓄積用!C$2:C$10000, $A189, 【データ】蓄積用!D$2:D$10000, "&gt;=3000", 【データ】蓄積用!E$2:E$10000, "&gt;=1500")&gt;0, "〇", IF(COUNTIFS(【データ】蓄積用!A$2:A$10000, AH$5, 【データ】蓄積用!C$2:C$10000, $A189, 【データ】蓄積用!Q$2:Q$10000, 1, 【データ】蓄積用!AC$2:AC$10000, "&gt;=4.0")&gt;0, "〇", "×")))</f>
        <v/>
      </c>
      <c r="AI189" t="str">
        <f>IF(OR($A189="", AI$5=""), "", IF(COUNTIFS(【データ】蓄積用!A$2:A$10000, AI$5, 【データ】蓄積用!C$2:C$10000, $A189, 【データ】蓄積用!D$2:D$10000, "&gt;=3000", 【データ】蓄積用!E$2:E$10000, "&gt;=1500")&gt;0, "〇", IF(COUNTIFS(【データ】蓄積用!A$2:A$10000, AI$5, 【データ】蓄積用!C$2:C$10000, $A189, 【データ】蓄積用!Q$2:Q$10000, 1, 【データ】蓄積用!AC$2:AC$10000, "&gt;=4.0")&gt;0, "〇", "×")))</f>
        <v/>
      </c>
      <c r="AJ189" t="str">
        <f>IF(OR($A189="", AJ$5=""), "", IF(COUNTIFS(【データ】蓄積用!A$2:A$10000, AJ$5, 【データ】蓄積用!C$2:C$10000, $A189, 【データ】蓄積用!D$2:D$10000, "&gt;=3000", 【データ】蓄積用!E$2:E$10000, "&gt;=1500")&gt;0, "〇", IF(COUNTIFS(【データ】蓄積用!A$2:A$10000, AJ$5, 【データ】蓄積用!C$2:C$10000, $A189, 【データ】蓄積用!Q$2:Q$10000, 1, 【データ】蓄積用!AC$2:AC$10000, "&gt;=4.0")&gt;0, "〇", "×")))</f>
        <v/>
      </c>
      <c r="AK189" t="str">
        <f>IF(OR($A189="", AK$5=""), "", IF(COUNTIFS(【データ】蓄積用!A$2:A$10000, AK$5, 【データ】蓄積用!C$2:C$10000, $A189, 【データ】蓄積用!D$2:D$10000, "&gt;=3000", 【データ】蓄積用!E$2:E$10000, "&gt;=1500")&gt;0, "〇", IF(COUNTIFS(【データ】蓄積用!A$2:A$10000, AK$5, 【データ】蓄積用!C$2:C$10000, $A189, 【データ】蓄積用!Q$2:Q$10000, 1, 【データ】蓄積用!AC$2:AC$10000, "&gt;=4.0")&gt;0, "〇", "×")))</f>
        <v/>
      </c>
      <c r="AL189" t="str">
        <f>IF(OR($A189="", AL$5=""), "", IF(COUNTIFS(【データ】蓄積用!A$2:A$10000, AL$5, 【データ】蓄積用!C$2:C$10000, $A189, 【データ】蓄積用!D$2:D$10000, "&gt;=3000", 【データ】蓄積用!E$2:E$10000, "&gt;=1500")&gt;0, "〇", IF(COUNTIFS(【データ】蓄積用!A$2:A$10000, AL$5, 【データ】蓄積用!C$2:C$10000, $A189, 【データ】蓄積用!Q$2:Q$10000, 1, 【データ】蓄積用!AC$2:AC$10000, "&gt;=4.0")&gt;0, "〇", "×")))</f>
        <v/>
      </c>
      <c r="AM189" t="str">
        <f>IF(OR($A189="", AM$5=""), "", IF(COUNTIFS(【データ】蓄積用!A$2:A$10000, AM$5, 【データ】蓄積用!C$2:C$10000, $A189, 【データ】蓄積用!D$2:D$10000, "&gt;=3000", 【データ】蓄積用!E$2:E$10000, "&gt;=1500")&gt;0, "〇", IF(COUNTIFS(【データ】蓄積用!A$2:A$10000, AM$5, 【データ】蓄積用!C$2:C$10000, $A189, 【データ】蓄積用!Q$2:Q$10000, 1, 【データ】蓄積用!AC$2:AC$10000, "&gt;=4.0")&gt;0, "〇", "×")))</f>
        <v/>
      </c>
      <c r="AN189" t="str">
        <f>IF(OR($A189="", AN$5=""), "", IF(COUNTIFS(【データ】蓄積用!A$2:A$10000, AN$5, 【データ】蓄積用!C$2:C$10000, $A189, 【データ】蓄積用!D$2:D$10000, "&gt;=3000", 【データ】蓄積用!E$2:E$10000, "&gt;=1500")&gt;0, "〇", IF(COUNTIFS(【データ】蓄積用!A$2:A$10000, AN$5, 【データ】蓄積用!C$2:C$10000, $A189, 【データ】蓄積用!Q$2:Q$10000, 1, 【データ】蓄積用!AC$2:AC$10000, "&gt;=4.0")&gt;0, "〇", "×")))</f>
        <v/>
      </c>
      <c r="AO189" t="str">
        <f>IF(OR($A189="", AO$5=""), "", IF(COUNTIFS(【データ】蓄積用!A$2:A$10000, AO$5, 【データ】蓄積用!C$2:C$10000, $A189, 【データ】蓄積用!D$2:D$10000, "&gt;=3000", 【データ】蓄積用!E$2:E$10000, "&gt;=1500")&gt;0, "〇", IF(COUNTIFS(【データ】蓄積用!A$2:A$10000, AO$5, 【データ】蓄積用!C$2:C$10000, $A189, 【データ】蓄積用!Q$2:Q$10000, 1, 【データ】蓄積用!AC$2:AC$10000, "&gt;=4.0")&gt;0, "〇", "×")))</f>
        <v/>
      </c>
      <c r="AP189" t="str">
        <f>IF(OR($A189="", AP$5=""), "", IF(COUNTIFS(【データ】蓄積用!A$2:A$10000, AP$5, 【データ】蓄積用!C$2:C$10000, $A189, 【データ】蓄積用!D$2:D$10000, "&gt;=3000", 【データ】蓄積用!E$2:E$10000, "&gt;=1500")&gt;0, "〇", IF(COUNTIFS(【データ】蓄積用!A$2:A$10000, AP$5, 【データ】蓄積用!C$2:C$10000, $A189, 【データ】蓄積用!Q$2:Q$10000, 1, 【データ】蓄積用!AC$2:AC$10000, "&gt;=4.0")&gt;0, "〇", "×")))</f>
        <v/>
      </c>
      <c r="AQ189" t="str">
        <f>IF(OR($A189="", AQ$5=""), "", IF(COUNTIFS(【データ】蓄積用!A$2:A$10000, AQ$5, 【データ】蓄積用!C$2:C$10000, $A189, 【データ】蓄積用!D$2:D$10000, "&gt;=3000", 【データ】蓄積用!E$2:E$10000, "&gt;=1500")&gt;0, "〇", IF(COUNTIFS(【データ】蓄積用!A$2:A$10000, AQ$5, 【データ】蓄積用!C$2:C$10000, $A189, 【データ】蓄積用!Q$2:Q$10000, 1, 【データ】蓄積用!AC$2:AC$10000, "&gt;=4.0")&gt;0, "〇", "×")))</f>
        <v/>
      </c>
      <c r="AR189" t="str">
        <f>IF(OR($A189="", AR$5=""), "", IF(COUNTIFS(【データ】蓄積用!A$2:A$10000, AR$5, 【データ】蓄積用!C$2:C$10000, $A189, 【データ】蓄積用!D$2:D$10000, "&gt;=3000", 【データ】蓄積用!E$2:E$10000, "&gt;=1500")&gt;0, "〇", IF(COUNTIFS(【データ】蓄積用!A$2:A$10000, AR$5, 【データ】蓄積用!C$2:C$10000, $A189, 【データ】蓄積用!Q$2:Q$10000, 1, 【データ】蓄積用!AC$2:AC$10000, "&gt;=4.0")&gt;0, "〇", "×")))</f>
        <v/>
      </c>
      <c r="AS189" t="str">
        <f>IF(OR($A189="", AS$5=""), "", IF(COUNTIFS(【データ】蓄積用!A$2:A$10000, AS$5, 【データ】蓄積用!C$2:C$10000, $A189, 【データ】蓄積用!D$2:D$10000, "&gt;=3000", 【データ】蓄積用!E$2:E$10000, "&gt;=1500")&gt;0, "〇", IF(COUNTIFS(【データ】蓄積用!A$2:A$10000, AS$5, 【データ】蓄積用!C$2:C$10000, $A189, 【データ】蓄積用!Q$2:Q$10000, 1, 【データ】蓄積用!AC$2:AC$10000, "&gt;=4.0")&gt;0, "〇", "×")))</f>
        <v/>
      </c>
      <c r="AT189" t="str">
        <f>IF(OR($A189="", AT$5=""), "", IF(COUNTIFS(【データ】蓄積用!A$2:A$10000, AT$5, 【データ】蓄積用!C$2:C$10000, $A189, 【データ】蓄積用!D$2:D$10000, "&gt;=3000", 【データ】蓄積用!E$2:E$10000, "&gt;=1500")&gt;0, "〇", IF(COUNTIFS(【データ】蓄積用!A$2:A$10000, AT$5, 【データ】蓄積用!C$2:C$10000, $A189, 【データ】蓄積用!Q$2:Q$10000, 1, 【データ】蓄積用!AC$2:AC$10000, "&gt;=4.0")&gt;0, "〇", "×")))</f>
        <v/>
      </c>
      <c r="AU189" t="str">
        <f>IF(OR($A189="", AU$5=""), "", IF(COUNTIFS(【データ】蓄積用!A$2:A$10000, AU$5, 【データ】蓄積用!C$2:C$10000, $A189, 【データ】蓄積用!D$2:D$10000, "&gt;=3000", 【データ】蓄積用!E$2:E$10000, "&gt;=1500")&gt;0, "〇", IF(COUNTIFS(【データ】蓄積用!A$2:A$10000, AU$5, 【データ】蓄積用!C$2:C$10000, $A189, 【データ】蓄積用!Q$2:Q$10000, 1, 【データ】蓄積用!AC$2:AC$10000, "&gt;=4.0")&gt;0, "〇", "×")))</f>
        <v/>
      </c>
      <c r="AV189" t="str">
        <f>IF(OR($A189="", AV$5=""), "", IF(COUNTIFS(【データ】蓄積用!A$2:A$10000, AV$5, 【データ】蓄積用!C$2:C$10000, $A189, 【データ】蓄積用!D$2:D$10000, "&gt;=3000", 【データ】蓄積用!E$2:E$10000, "&gt;=1500")&gt;0, "〇", IF(COUNTIFS(【データ】蓄積用!A$2:A$10000, AV$5, 【データ】蓄積用!C$2:C$10000, $A189, 【データ】蓄積用!Q$2:Q$10000, 1, 【データ】蓄積用!AC$2:AC$10000, "&gt;=4.0")&gt;0, "〇", "×")))</f>
        <v/>
      </c>
      <c r="AW189" t="str">
        <f>IF(OR($A189="", AW$5=""), "", IF(COUNTIFS(【データ】蓄積用!A$2:A$10000, AW$5, 【データ】蓄積用!C$2:C$10000, $A189, 【データ】蓄積用!D$2:D$10000, "&gt;=3000", 【データ】蓄積用!E$2:E$10000, "&gt;=1500")&gt;0, "〇", IF(COUNTIFS(【データ】蓄積用!A$2:A$10000, AW$5, 【データ】蓄積用!C$2:C$10000, $A189, 【データ】蓄積用!Q$2:Q$10000, 1, 【データ】蓄積用!AC$2:AC$10000, "&gt;=4.0")&gt;0, "〇", "×")))</f>
        <v/>
      </c>
      <c r="AX189" t="str">
        <f>IF(OR($A189="", AX$5=""), "", IF(COUNTIFS(【データ】蓄積用!A$2:A$10000, AX$5, 【データ】蓄積用!C$2:C$10000, $A189, 【データ】蓄積用!D$2:D$10000, "&gt;=3000", 【データ】蓄積用!E$2:E$10000, "&gt;=1500")&gt;0, "〇", IF(COUNTIFS(【データ】蓄積用!A$2:A$10000, AX$5, 【データ】蓄積用!C$2:C$10000, $A189, 【データ】蓄積用!Q$2:Q$10000, 1, 【データ】蓄積用!AC$2:AC$10000, "&gt;=4.0")&gt;0, "〇", "×")))</f>
        <v/>
      </c>
      <c r="AY189" t="str">
        <f>IF(OR($A189="", AY$5=""), "", IF(COUNTIFS(【データ】蓄積用!A$2:A$10000, AY$5, 【データ】蓄積用!C$2:C$10000, $A189, 【データ】蓄積用!D$2:D$10000, "&gt;=3000", 【データ】蓄積用!E$2:E$10000, "&gt;=1500")&gt;0, "〇", IF(COUNTIFS(【データ】蓄積用!A$2:A$10000, AY$5, 【データ】蓄積用!C$2:C$10000, $A189, 【データ】蓄積用!Q$2:Q$10000, 1, 【データ】蓄積用!AC$2:AC$10000, "&gt;=4.0")&gt;0, "〇", "×")))</f>
        <v/>
      </c>
    </row>
    <row r="190" spans="2:51">
      <c r="B190" t="str">
        <f>IF(OR($A190="", B$5=""), "", IF(COUNTIFS(【データ】蓄積用!A$2:A$10000, B$5, 【データ】蓄積用!C$2:C$10000, $A190, 【データ】蓄積用!D$2:D$10000, "&gt;=3000", 【データ】蓄積用!E$2:E$10000, "&gt;=1500")&gt;0, "〇", IF(COUNTIFS(【データ】蓄積用!A$2:A$10000, B$5, 【データ】蓄積用!C$2:C$10000, $A190, 【データ】蓄積用!Q$2:Q$10000, 1, 【データ】蓄積用!AC$2:AC$10000, "&gt;=4.0")&gt;0, "〇", "×")))</f>
        <v/>
      </c>
      <c r="C190" t="str">
        <f>IF(OR($A190="", C$5=""), "", IF(COUNTIFS(【データ】蓄積用!A$2:A$10000, C$5, 【データ】蓄積用!C$2:C$10000, $A190, 【データ】蓄積用!D$2:D$10000, "&gt;=3000", 【データ】蓄積用!E$2:E$10000, "&gt;=1500")&gt;0, "〇", IF(COUNTIFS(【データ】蓄積用!A$2:A$10000, C$5, 【データ】蓄積用!C$2:C$10000, $A190, 【データ】蓄積用!Q$2:Q$10000, 1, 【データ】蓄積用!AC$2:AC$10000, "&gt;=4.0")&gt;0, "〇", "×")))</f>
        <v/>
      </c>
      <c r="D190" t="str">
        <f>IF(OR($A190="", D$5=""), "", IF(COUNTIFS(【データ】蓄積用!A$2:A$10000, D$5, 【データ】蓄積用!C$2:C$10000, $A190, 【データ】蓄積用!D$2:D$10000, "&gt;=3000", 【データ】蓄積用!E$2:E$10000, "&gt;=1500")&gt;0, "〇", IF(COUNTIFS(【データ】蓄積用!A$2:A$10000, D$5, 【データ】蓄積用!C$2:C$10000, $A190, 【データ】蓄積用!Q$2:Q$10000, 1, 【データ】蓄積用!AC$2:AC$10000, "&gt;=4.0")&gt;0, "〇", "×")))</f>
        <v/>
      </c>
      <c r="E190" t="str">
        <f>IF(OR($A190="", E$5=""), "", IF(COUNTIFS(【データ】蓄積用!A$2:A$10000, E$5, 【データ】蓄積用!C$2:C$10000, $A190, 【データ】蓄積用!D$2:D$10000, "&gt;=3000", 【データ】蓄積用!E$2:E$10000, "&gt;=1500")&gt;0, "〇", IF(COUNTIFS(【データ】蓄積用!A$2:A$10000, E$5, 【データ】蓄積用!C$2:C$10000, $A190, 【データ】蓄積用!Q$2:Q$10000, 1, 【データ】蓄積用!AC$2:AC$10000, "&gt;=4.0")&gt;0, "〇", "×")))</f>
        <v/>
      </c>
      <c r="F190" t="str">
        <f>IF(OR($A190="", F$5=""), "", IF(COUNTIFS(【データ】蓄積用!A$2:A$10000, F$5, 【データ】蓄積用!C$2:C$10000, $A190, 【データ】蓄積用!D$2:D$10000, "&gt;=3000", 【データ】蓄積用!E$2:E$10000, "&gt;=1500")&gt;0, "〇", IF(COUNTIFS(【データ】蓄積用!A$2:A$10000, F$5, 【データ】蓄積用!C$2:C$10000, $A190, 【データ】蓄積用!Q$2:Q$10000, 1, 【データ】蓄積用!AC$2:AC$10000, "&gt;=4.0")&gt;0, "〇", "×")))</f>
        <v/>
      </c>
      <c r="G190" t="str">
        <f>IF(OR($A190="", G$5=""), "", IF(COUNTIFS(【データ】蓄積用!A$2:A$10000, G$5, 【データ】蓄積用!C$2:C$10000, $A190, 【データ】蓄積用!D$2:D$10000, "&gt;=3000", 【データ】蓄積用!E$2:E$10000, "&gt;=1500")&gt;0, "〇", IF(COUNTIFS(【データ】蓄積用!A$2:A$10000, G$5, 【データ】蓄積用!C$2:C$10000, $A190, 【データ】蓄積用!Q$2:Q$10000, 1, 【データ】蓄積用!AC$2:AC$10000, "&gt;=4.0")&gt;0, "〇", "×")))</f>
        <v/>
      </c>
      <c r="H190" t="str">
        <f>IF(OR($A190="", H$5=""), "", IF(COUNTIFS(【データ】蓄積用!A$2:A$10000, H$5, 【データ】蓄積用!C$2:C$10000, $A190, 【データ】蓄積用!D$2:D$10000, "&gt;=3000", 【データ】蓄積用!E$2:E$10000, "&gt;=1500")&gt;0, "〇", IF(COUNTIFS(【データ】蓄積用!A$2:A$10000, H$5, 【データ】蓄積用!C$2:C$10000, $A190, 【データ】蓄積用!Q$2:Q$10000, 1, 【データ】蓄積用!AC$2:AC$10000, "&gt;=4.0")&gt;0, "〇", "×")))</f>
        <v/>
      </c>
      <c r="I190" t="str">
        <f>IF(OR($A190="", I$5=""), "", IF(COUNTIFS(【データ】蓄積用!A$2:A$10000, I$5, 【データ】蓄積用!C$2:C$10000, $A190, 【データ】蓄積用!D$2:D$10000, "&gt;=3000", 【データ】蓄積用!E$2:E$10000, "&gt;=1500")&gt;0, "〇", IF(COUNTIFS(【データ】蓄積用!A$2:A$10000, I$5, 【データ】蓄積用!C$2:C$10000, $A190, 【データ】蓄積用!Q$2:Q$10000, 1, 【データ】蓄積用!AC$2:AC$10000, "&gt;=4.0")&gt;0, "〇", "×")))</f>
        <v/>
      </c>
      <c r="J190" t="str">
        <f>IF(OR($A190="", J$5=""), "", IF(COUNTIFS(【データ】蓄積用!A$2:A$10000, J$5, 【データ】蓄積用!C$2:C$10000, $A190, 【データ】蓄積用!D$2:D$10000, "&gt;=3000", 【データ】蓄積用!E$2:E$10000, "&gt;=1500")&gt;0, "〇", IF(COUNTIFS(【データ】蓄積用!A$2:A$10000, J$5, 【データ】蓄積用!C$2:C$10000, $A190, 【データ】蓄積用!Q$2:Q$10000, 1, 【データ】蓄積用!AC$2:AC$10000, "&gt;=4.0")&gt;0, "〇", "×")))</f>
        <v/>
      </c>
      <c r="K190" t="str">
        <f>IF(OR($A190="", K$5=""), "", IF(COUNTIFS(【データ】蓄積用!A$2:A$10000, K$5, 【データ】蓄積用!C$2:C$10000, $A190, 【データ】蓄積用!D$2:D$10000, "&gt;=3000", 【データ】蓄積用!E$2:E$10000, "&gt;=1500")&gt;0, "〇", IF(COUNTIFS(【データ】蓄積用!A$2:A$10000, K$5, 【データ】蓄積用!C$2:C$10000, $A190, 【データ】蓄積用!Q$2:Q$10000, 1, 【データ】蓄積用!AC$2:AC$10000, "&gt;=4.0")&gt;0, "〇", "×")))</f>
        <v/>
      </c>
      <c r="L190" t="str">
        <f>IF(OR($A190="", L$5=""), "", IF(COUNTIFS(【データ】蓄積用!A$2:A$10000, L$5, 【データ】蓄積用!C$2:C$10000, $A190, 【データ】蓄積用!D$2:D$10000, "&gt;=3000", 【データ】蓄積用!E$2:E$10000, "&gt;=1500")&gt;0, "〇", IF(COUNTIFS(【データ】蓄積用!A$2:A$10000, L$5, 【データ】蓄積用!C$2:C$10000, $A190, 【データ】蓄積用!Q$2:Q$10000, 1, 【データ】蓄積用!AC$2:AC$10000, "&gt;=4.0")&gt;0, "〇", "×")))</f>
        <v/>
      </c>
      <c r="M190" t="str">
        <f>IF(OR($A190="", M$5=""), "", IF(COUNTIFS(【データ】蓄積用!A$2:A$10000, M$5, 【データ】蓄積用!C$2:C$10000, $A190, 【データ】蓄積用!D$2:D$10000, "&gt;=3000", 【データ】蓄積用!E$2:E$10000, "&gt;=1500")&gt;0, "〇", IF(COUNTIFS(【データ】蓄積用!A$2:A$10000, M$5, 【データ】蓄積用!C$2:C$10000, $A190, 【データ】蓄積用!Q$2:Q$10000, 1, 【データ】蓄積用!AC$2:AC$10000, "&gt;=4.0")&gt;0, "〇", "×")))</f>
        <v/>
      </c>
      <c r="N190" t="str">
        <f>IF(OR($A190="", N$5=""), "", IF(COUNTIFS(【データ】蓄積用!A$2:A$10000, N$5, 【データ】蓄積用!C$2:C$10000, $A190, 【データ】蓄積用!D$2:D$10000, "&gt;=3000", 【データ】蓄積用!E$2:E$10000, "&gt;=1500")&gt;0, "〇", IF(COUNTIFS(【データ】蓄積用!A$2:A$10000, N$5, 【データ】蓄積用!C$2:C$10000, $A190, 【データ】蓄積用!Q$2:Q$10000, 1, 【データ】蓄積用!AC$2:AC$10000, "&gt;=4.0")&gt;0, "〇", "×")))</f>
        <v/>
      </c>
      <c r="O190" t="str">
        <f>IF(OR($A190="", O$5=""), "", IF(COUNTIFS(【データ】蓄積用!A$2:A$10000, O$5, 【データ】蓄積用!C$2:C$10000, $A190, 【データ】蓄積用!D$2:D$10000, "&gt;=3000", 【データ】蓄積用!E$2:E$10000, "&gt;=1500")&gt;0, "〇", IF(COUNTIFS(【データ】蓄積用!A$2:A$10000, O$5, 【データ】蓄積用!C$2:C$10000, $A190, 【データ】蓄積用!Q$2:Q$10000, 1, 【データ】蓄積用!AC$2:AC$10000, "&gt;=4.0")&gt;0, "〇", "×")))</f>
        <v/>
      </c>
      <c r="P190" t="str">
        <f>IF(OR($A190="", P$5=""), "", IF(COUNTIFS(【データ】蓄積用!A$2:A$10000, P$5, 【データ】蓄積用!C$2:C$10000, $A190, 【データ】蓄積用!D$2:D$10000, "&gt;=3000", 【データ】蓄積用!E$2:E$10000, "&gt;=1500")&gt;0, "〇", IF(COUNTIFS(【データ】蓄積用!A$2:A$10000, P$5, 【データ】蓄積用!C$2:C$10000, $A190, 【データ】蓄積用!Q$2:Q$10000, 1, 【データ】蓄積用!AC$2:AC$10000, "&gt;=4.0")&gt;0, "〇", "×")))</f>
        <v/>
      </c>
      <c r="Q190" t="str">
        <f>IF(OR($A190="", Q$5=""), "", IF(COUNTIFS(【データ】蓄積用!A$2:A$10000, Q$5, 【データ】蓄積用!C$2:C$10000, $A190, 【データ】蓄積用!D$2:D$10000, "&gt;=3000", 【データ】蓄積用!E$2:E$10000, "&gt;=1500")&gt;0, "〇", IF(COUNTIFS(【データ】蓄積用!A$2:A$10000, Q$5, 【データ】蓄積用!C$2:C$10000, $A190, 【データ】蓄積用!Q$2:Q$10000, 1, 【データ】蓄積用!AC$2:AC$10000, "&gt;=4.0")&gt;0, "〇", "×")))</f>
        <v/>
      </c>
      <c r="R190" t="str">
        <f>IF(OR($A190="", R$5=""), "", IF(COUNTIFS(【データ】蓄積用!A$2:A$10000, R$5, 【データ】蓄積用!C$2:C$10000, $A190, 【データ】蓄積用!D$2:D$10000, "&gt;=3000", 【データ】蓄積用!E$2:E$10000, "&gt;=1500")&gt;0, "〇", IF(COUNTIFS(【データ】蓄積用!A$2:A$10000, R$5, 【データ】蓄積用!C$2:C$10000, $A190, 【データ】蓄積用!Q$2:Q$10000, 1, 【データ】蓄積用!AC$2:AC$10000, "&gt;=4.0")&gt;0, "〇", "×")))</f>
        <v/>
      </c>
      <c r="S190" t="str">
        <f>IF(OR($A190="", S$5=""), "", IF(COUNTIFS(【データ】蓄積用!A$2:A$10000, S$5, 【データ】蓄積用!C$2:C$10000, $A190, 【データ】蓄積用!D$2:D$10000, "&gt;=3000", 【データ】蓄積用!E$2:E$10000, "&gt;=1500")&gt;0, "〇", IF(COUNTIFS(【データ】蓄積用!A$2:A$10000, S$5, 【データ】蓄積用!C$2:C$10000, $A190, 【データ】蓄積用!Q$2:Q$10000, 1, 【データ】蓄積用!AC$2:AC$10000, "&gt;=4.0")&gt;0, "〇", "×")))</f>
        <v/>
      </c>
      <c r="T190" t="str">
        <f>IF(OR($A190="", T$5=""), "", IF(COUNTIFS(【データ】蓄積用!A$2:A$10000, T$5, 【データ】蓄積用!C$2:C$10000, $A190, 【データ】蓄積用!D$2:D$10000, "&gt;=3000", 【データ】蓄積用!E$2:E$10000, "&gt;=1500")&gt;0, "〇", IF(COUNTIFS(【データ】蓄積用!A$2:A$10000, T$5, 【データ】蓄積用!C$2:C$10000, $A190, 【データ】蓄積用!Q$2:Q$10000, 1, 【データ】蓄積用!AC$2:AC$10000, "&gt;=4.0")&gt;0, "〇", "×")))</f>
        <v/>
      </c>
      <c r="U190" t="str">
        <f>IF(OR($A190="", U$5=""), "", IF(COUNTIFS(【データ】蓄積用!A$2:A$10000, U$5, 【データ】蓄積用!C$2:C$10000, $A190, 【データ】蓄積用!D$2:D$10000, "&gt;=3000", 【データ】蓄積用!E$2:E$10000, "&gt;=1500")&gt;0, "〇", IF(COUNTIFS(【データ】蓄積用!A$2:A$10000, U$5, 【データ】蓄積用!C$2:C$10000, $A190, 【データ】蓄積用!Q$2:Q$10000, 1, 【データ】蓄積用!AC$2:AC$10000, "&gt;=4.0")&gt;0, "〇", "×")))</f>
        <v/>
      </c>
      <c r="V190" t="str">
        <f>IF(OR($A190="", V$5=""), "", IF(COUNTIFS(【データ】蓄積用!A$2:A$10000, V$5, 【データ】蓄積用!C$2:C$10000, $A190, 【データ】蓄積用!D$2:D$10000, "&gt;=3000", 【データ】蓄積用!E$2:E$10000, "&gt;=1500")&gt;0, "〇", IF(COUNTIFS(【データ】蓄積用!A$2:A$10000, V$5, 【データ】蓄積用!C$2:C$10000, $A190, 【データ】蓄積用!Q$2:Q$10000, 1, 【データ】蓄積用!AC$2:AC$10000, "&gt;=4.0")&gt;0, "〇", "×")))</f>
        <v/>
      </c>
      <c r="W190" t="str">
        <f>IF(OR($A190="", W$5=""), "", IF(COUNTIFS(【データ】蓄積用!A$2:A$10000, W$5, 【データ】蓄積用!C$2:C$10000, $A190, 【データ】蓄積用!D$2:D$10000, "&gt;=3000", 【データ】蓄積用!E$2:E$10000, "&gt;=1500")&gt;0, "〇", IF(COUNTIFS(【データ】蓄積用!A$2:A$10000, W$5, 【データ】蓄積用!C$2:C$10000, $A190, 【データ】蓄積用!Q$2:Q$10000, 1, 【データ】蓄積用!AC$2:AC$10000, "&gt;=4.0")&gt;0, "〇", "×")))</f>
        <v/>
      </c>
      <c r="X190" t="str">
        <f>IF(OR($A190="", X$5=""), "", IF(COUNTIFS(【データ】蓄積用!A$2:A$10000, X$5, 【データ】蓄積用!C$2:C$10000, $A190, 【データ】蓄積用!D$2:D$10000, "&gt;=3000", 【データ】蓄積用!E$2:E$10000, "&gt;=1500")&gt;0, "〇", IF(COUNTIFS(【データ】蓄積用!A$2:A$10000, X$5, 【データ】蓄積用!C$2:C$10000, $A190, 【データ】蓄積用!Q$2:Q$10000, 1, 【データ】蓄積用!AC$2:AC$10000, "&gt;=4.0")&gt;0, "〇", "×")))</f>
        <v/>
      </c>
      <c r="Y190" t="str">
        <f>IF(OR($A190="", Y$5=""), "", IF(COUNTIFS(【データ】蓄積用!A$2:A$10000, Y$5, 【データ】蓄積用!C$2:C$10000, $A190, 【データ】蓄積用!D$2:D$10000, "&gt;=3000", 【データ】蓄積用!E$2:E$10000, "&gt;=1500")&gt;0, "〇", IF(COUNTIFS(【データ】蓄積用!A$2:A$10000, Y$5, 【データ】蓄積用!C$2:C$10000, $A190, 【データ】蓄積用!Q$2:Q$10000, 1, 【データ】蓄積用!AC$2:AC$10000, "&gt;=4.0")&gt;0, "〇", "×")))</f>
        <v/>
      </c>
      <c r="Z190" t="str">
        <f>IF(OR($A190="", Z$5=""), "", IF(COUNTIFS(【データ】蓄積用!A$2:A$10000, Z$5, 【データ】蓄積用!C$2:C$10000, $A190, 【データ】蓄積用!D$2:D$10000, "&gt;=3000", 【データ】蓄積用!E$2:E$10000, "&gt;=1500")&gt;0, "〇", IF(COUNTIFS(【データ】蓄積用!A$2:A$10000, Z$5, 【データ】蓄積用!C$2:C$10000, $A190, 【データ】蓄積用!Q$2:Q$10000, 1, 【データ】蓄積用!AC$2:AC$10000, "&gt;=4.0")&gt;0, "〇", "×")))</f>
        <v/>
      </c>
      <c r="AA190" t="str">
        <f>IF(OR($A190="", AA$5=""), "", IF(COUNTIFS(【データ】蓄積用!A$2:A$10000, AA$5, 【データ】蓄積用!C$2:C$10000, $A190, 【データ】蓄積用!D$2:D$10000, "&gt;=3000", 【データ】蓄積用!E$2:E$10000, "&gt;=1500")&gt;0, "〇", IF(COUNTIFS(【データ】蓄積用!A$2:A$10000, AA$5, 【データ】蓄積用!C$2:C$10000, $A190, 【データ】蓄積用!Q$2:Q$10000, 1, 【データ】蓄積用!AC$2:AC$10000, "&gt;=4.0")&gt;0, "〇", "×")))</f>
        <v/>
      </c>
      <c r="AB190" t="str">
        <f>IF(OR($A190="", AB$5=""), "", IF(COUNTIFS(【データ】蓄積用!A$2:A$10000, AB$5, 【データ】蓄積用!C$2:C$10000, $A190, 【データ】蓄積用!D$2:D$10000, "&gt;=3000", 【データ】蓄積用!E$2:E$10000, "&gt;=1500")&gt;0, "〇", IF(COUNTIFS(【データ】蓄積用!A$2:A$10000, AB$5, 【データ】蓄積用!C$2:C$10000, $A190, 【データ】蓄積用!Q$2:Q$10000, 1, 【データ】蓄積用!AC$2:AC$10000, "&gt;=4.0")&gt;0, "〇", "×")))</f>
        <v/>
      </c>
      <c r="AC190" t="str">
        <f>IF(OR($A190="", AC$5=""), "", IF(COUNTIFS(【データ】蓄積用!A$2:A$10000, AC$5, 【データ】蓄積用!C$2:C$10000, $A190, 【データ】蓄積用!D$2:D$10000, "&gt;=3000", 【データ】蓄積用!E$2:E$10000, "&gt;=1500")&gt;0, "〇", IF(COUNTIFS(【データ】蓄積用!A$2:A$10000, AC$5, 【データ】蓄積用!C$2:C$10000, $A190, 【データ】蓄積用!Q$2:Q$10000, 1, 【データ】蓄積用!AC$2:AC$10000, "&gt;=4.0")&gt;0, "〇", "×")))</f>
        <v/>
      </c>
      <c r="AD190" t="str">
        <f>IF(OR($A190="", AD$5=""), "", IF(COUNTIFS(【データ】蓄積用!A$2:A$10000, AD$5, 【データ】蓄積用!C$2:C$10000, $A190, 【データ】蓄積用!D$2:D$10000, "&gt;=3000", 【データ】蓄積用!E$2:E$10000, "&gt;=1500")&gt;0, "〇", IF(COUNTIFS(【データ】蓄積用!A$2:A$10000, AD$5, 【データ】蓄積用!C$2:C$10000, $A190, 【データ】蓄積用!Q$2:Q$10000, 1, 【データ】蓄積用!AC$2:AC$10000, "&gt;=4.0")&gt;0, "〇", "×")))</f>
        <v/>
      </c>
      <c r="AE190" t="str">
        <f>IF(OR($A190="", AE$5=""), "", IF(COUNTIFS(【データ】蓄積用!A$2:A$10000, AE$5, 【データ】蓄積用!C$2:C$10000, $A190, 【データ】蓄積用!D$2:D$10000, "&gt;=3000", 【データ】蓄積用!E$2:E$10000, "&gt;=1500")&gt;0, "〇", IF(COUNTIFS(【データ】蓄積用!A$2:A$10000, AE$5, 【データ】蓄積用!C$2:C$10000, $A190, 【データ】蓄積用!Q$2:Q$10000, 1, 【データ】蓄積用!AC$2:AC$10000, "&gt;=4.0")&gt;0, "〇", "×")))</f>
        <v/>
      </c>
      <c r="AF190" t="str">
        <f>IF(OR($A190="", AF$5=""), "", IF(COUNTIFS(【データ】蓄積用!A$2:A$10000, AF$5, 【データ】蓄積用!C$2:C$10000, $A190, 【データ】蓄積用!D$2:D$10000, "&gt;=3000", 【データ】蓄積用!E$2:E$10000, "&gt;=1500")&gt;0, "〇", IF(COUNTIFS(【データ】蓄積用!A$2:A$10000, AF$5, 【データ】蓄積用!C$2:C$10000, $A190, 【データ】蓄積用!Q$2:Q$10000, 1, 【データ】蓄積用!AC$2:AC$10000, "&gt;=4.0")&gt;0, "〇", "×")))</f>
        <v/>
      </c>
      <c r="AG190" t="str">
        <f>IF(OR($A190="", AG$5=""), "", IF(COUNTIFS(【データ】蓄積用!A$2:A$10000, AG$5, 【データ】蓄積用!C$2:C$10000, $A190, 【データ】蓄積用!D$2:D$10000, "&gt;=3000", 【データ】蓄積用!E$2:E$10000, "&gt;=1500")&gt;0, "〇", IF(COUNTIFS(【データ】蓄積用!A$2:A$10000, AG$5, 【データ】蓄積用!C$2:C$10000, $A190, 【データ】蓄積用!Q$2:Q$10000, 1, 【データ】蓄積用!AC$2:AC$10000, "&gt;=4.0")&gt;0, "〇", "×")))</f>
        <v/>
      </c>
      <c r="AH190" t="str">
        <f>IF(OR($A190="", AH$5=""), "", IF(COUNTIFS(【データ】蓄積用!A$2:A$10000, AH$5, 【データ】蓄積用!C$2:C$10000, $A190, 【データ】蓄積用!D$2:D$10000, "&gt;=3000", 【データ】蓄積用!E$2:E$10000, "&gt;=1500")&gt;0, "〇", IF(COUNTIFS(【データ】蓄積用!A$2:A$10000, AH$5, 【データ】蓄積用!C$2:C$10000, $A190, 【データ】蓄積用!Q$2:Q$10000, 1, 【データ】蓄積用!AC$2:AC$10000, "&gt;=4.0")&gt;0, "〇", "×")))</f>
        <v/>
      </c>
      <c r="AI190" t="str">
        <f>IF(OR($A190="", AI$5=""), "", IF(COUNTIFS(【データ】蓄積用!A$2:A$10000, AI$5, 【データ】蓄積用!C$2:C$10000, $A190, 【データ】蓄積用!D$2:D$10000, "&gt;=3000", 【データ】蓄積用!E$2:E$10000, "&gt;=1500")&gt;0, "〇", IF(COUNTIFS(【データ】蓄積用!A$2:A$10000, AI$5, 【データ】蓄積用!C$2:C$10000, $A190, 【データ】蓄積用!Q$2:Q$10000, 1, 【データ】蓄積用!AC$2:AC$10000, "&gt;=4.0")&gt;0, "〇", "×")))</f>
        <v/>
      </c>
      <c r="AJ190" t="str">
        <f>IF(OR($A190="", AJ$5=""), "", IF(COUNTIFS(【データ】蓄積用!A$2:A$10000, AJ$5, 【データ】蓄積用!C$2:C$10000, $A190, 【データ】蓄積用!D$2:D$10000, "&gt;=3000", 【データ】蓄積用!E$2:E$10000, "&gt;=1500")&gt;0, "〇", IF(COUNTIFS(【データ】蓄積用!A$2:A$10000, AJ$5, 【データ】蓄積用!C$2:C$10000, $A190, 【データ】蓄積用!Q$2:Q$10000, 1, 【データ】蓄積用!AC$2:AC$10000, "&gt;=4.0")&gt;0, "〇", "×")))</f>
        <v/>
      </c>
      <c r="AK190" t="str">
        <f>IF(OR($A190="", AK$5=""), "", IF(COUNTIFS(【データ】蓄積用!A$2:A$10000, AK$5, 【データ】蓄積用!C$2:C$10000, $A190, 【データ】蓄積用!D$2:D$10000, "&gt;=3000", 【データ】蓄積用!E$2:E$10000, "&gt;=1500")&gt;0, "〇", IF(COUNTIFS(【データ】蓄積用!A$2:A$10000, AK$5, 【データ】蓄積用!C$2:C$10000, $A190, 【データ】蓄積用!Q$2:Q$10000, 1, 【データ】蓄積用!AC$2:AC$10000, "&gt;=4.0")&gt;0, "〇", "×")))</f>
        <v/>
      </c>
      <c r="AL190" t="str">
        <f>IF(OR($A190="", AL$5=""), "", IF(COUNTIFS(【データ】蓄積用!A$2:A$10000, AL$5, 【データ】蓄積用!C$2:C$10000, $A190, 【データ】蓄積用!D$2:D$10000, "&gt;=3000", 【データ】蓄積用!E$2:E$10000, "&gt;=1500")&gt;0, "〇", IF(COUNTIFS(【データ】蓄積用!A$2:A$10000, AL$5, 【データ】蓄積用!C$2:C$10000, $A190, 【データ】蓄積用!Q$2:Q$10000, 1, 【データ】蓄積用!AC$2:AC$10000, "&gt;=4.0")&gt;0, "〇", "×")))</f>
        <v/>
      </c>
      <c r="AM190" t="str">
        <f>IF(OR($A190="", AM$5=""), "", IF(COUNTIFS(【データ】蓄積用!A$2:A$10000, AM$5, 【データ】蓄積用!C$2:C$10000, $A190, 【データ】蓄積用!D$2:D$10000, "&gt;=3000", 【データ】蓄積用!E$2:E$10000, "&gt;=1500")&gt;0, "〇", IF(COUNTIFS(【データ】蓄積用!A$2:A$10000, AM$5, 【データ】蓄積用!C$2:C$10000, $A190, 【データ】蓄積用!Q$2:Q$10000, 1, 【データ】蓄積用!AC$2:AC$10000, "&gt;=4.0")&gt;0, "〇", "×")))</f>
        <v/>
      </c>
      <c r="AN190" t="str">
        <f>IF(OR($A190="", AN$5=""), "", IF(COUNTIFS(【データ】蓄積用!A$2:A$10000, AN$5, 【データ】蓄積用!C$2:C$10000, $A190, 【データ】蓄積用!D$2:D$10000, "&gt;=3000", 【データ】蓄積用!E$2:E$10000, "&gt;=1500")&gt;0, "〇", IF(COUNTIFS(【データ】蓄積用!A$2:A$10000, AN$5, 【データ】蓄積用!C$2:C$10000, $A190, 【データ】蓄積用!Q$2:Q$10000, 1, 【データ】蓄積用!AC$2:AC$10000, "&gt;=4.0")&gt;0, "〇", "×")))</f>
        <v/>
      </c>
      <c r="AO190" t="str">
        <f>IF(OR($A190="", AO$5=""), "", IF(COUNTIFS(【データ】蓄積用!A$2:A$10000, AO$5, 【データ】蓄積用!C$2:C$10000, $A190, 【データ】蓄積用!D$2:D$10000, "&gt;=3000", 【データ】蓄積用!E$2:E$10000, "&gt;=1500")&gt;0, "〇", IF(COUNTIFS(【データ】蓄積用!A$2:A$10000, AO$5, 【データ】蓄積用!C$2:C$10000, $A190, 【データ】蓄積用!Q$2:Q$10000, 1, 【データ】蓄積用!AC$2:AC$10000, "&gt;=4.0")&gt;0, "〇", "×")))</f>
        <v/>
      </c>
      <c r="AP190" t="str">
        <f>IF(OR($A190="", AP$5=""), "", IF(COUNTIFS(【データ】蓄積用!A$2:A$10000, AP$5, 【データ】蓄積用!C$2:C$10000, $A190, 【データ】蓄積用!D$2:D$10000, "&gt;=3000", 【データ】蓄積用!E$2:E$10000, "&gt;=1500")&gt;0, "〇", IF(COUNTIFS(【データ】蓄積用!A$2:A$10000, AP$5, 【データ】蓄積用!C$2:C$10000, $A190, 【データ】蓄積用!Q$2:Q$10000, 1, 【データ】蓄積用!AC$2:AC$10000, "&gt;=4.0")&gt;0, "〇", "×")))</f>
        <v/>
      </c>
      <c r="AQ190" t="str">
        <f>IF(OR($A190="", AQ$5=""), "", IF(COUNTIFS(【データ】蓄積用!A$2:A$10000, AQ$5, 【データ】蓄積用!C$2:C$10000, $A190, 【データ】蓄積用!D$2:D$10000, "&gt;=3000", 【データ】蓄積用!E$2:E$10000, "&gt;=1500")&gt;0, "〇", IF(COUNTIFS(【データ】蓄積用!A$2:A$10000, AQ$5, 【データ】蓄積用!C$2:C$10000, $A190, 【データ】蓄積用!Q$2:Q$10000, 1, 【データ】蓄積用!AC$2:AC$10000, "&gt;=4.0")&gt;0, "〇", "×")))</f>
        <v/>
      </c>
      <c r="AR190" t="str">
        <f>IF(OR($A190="", AR$5=""), "", IF(COUNTIFS(【データ】蓄積用!A$2:A$10000, AR$5, 【データ】蓄積用!C$2:C$10000, $A190, 【データ】蓄積用!D$2:D$10000, "&gt;=3000", 【データ】蓄積用!E$2:E$10000, "&gt;=1500")&gt;0, "〇", IF(COUNTIFS(【データ】蓄積用!A$2:A$10000, AR$5, 【データ】蓄積用!C$2:C$10000, $A190, 【データ】蓄積用!Q$2:Q$10000, 1, 【データ】蓄積用!AC$2:AC$10000, "&gt;=4.0")&gt;0, "〇", "×")))</f>
        <v/>
      </c>
      <c r="AS190" t="str">
        <f>IF(OR($A190="", AS$5=""), "", IF(COUNTIFS(【データ】蓄積用!A$2:A$10000, AS$5, 【データ】蓄積用!C$2:C$10000, $A190, 【データ】蓄積用!D$2:D$10000, "&gt;=3000", 【データ】蓄積用!E$2:E$10000, "&gt;=1500")&gt;0, "〇", IF(COUNTIFS(【データ】蓄積用!A$2:A$10000, AS$5, 【データ】蓄積用!C$2:C$10000, $A190, 【データ】蓄積用!Q$2:Q$10000, 1, 【データ】蓄積用!AC$2:AC$10000, "&gt;=4.0")&gt;0, "〇", "×")))</f>
        <v/>
      </c>
      <c r="AT190" t="str">
        <f>IF(OR($A190="", AT$5=""), "", IF(COUNTIFS(【データ】蓄積用!A$2:A$10000, AT$5, 【データ】蓄積用!C$2:C$10000, $A190, 【データ】蓄積用!D$2:D$10000, "&gt;=3000", 【データ】蓄積用!E$2:E$10000, "&gt;=1500")&gt;0, "〇", IF(COUNTIFS(【データ】蓄積用!A$2:A$10000, AT$5, 【データ】蓄積用!C$2:C$10000, $A190, 【データ】蓄積用!Q$2:Q$10000, 1, 【データ】蓄積用!AC$2:AC$10000, "&gt;=4.0")&gt;0, "〇", "×")))</f>
        <v/>
      </c>
      <c r="AU190" t="str">
        <f>IF(OR($A190="", AU$5=""), "", IF(COUNTIFS(【データ】蓄積用!A$2:A$10000, AU$5, 【データ】蓄積用!C$2:C$10000, $A190, 【データ】蓄積用!D$2:D$10000, "&gt;=3000", 【データ】蓄積用!E$2:E$10000, "&gt;=1500")&gt;0, "〇", IF(COUNTIFS(【データ】蓄積用!A$2:A$10000, AU$5, 【データ】蓄積用!C$2:C$10000, $A190, 【データ】蓄積用!Q$2:Q$10000, 1, 【データ】蓄積用!AC$2:AC$10000, "&gt;=4.0")&gt;0, "〇", "×")))</f>
        <v/>
      </c>
      <c r="AV190" t="str">
        <f>IF(OR($A190="", AV$5=""), "", IF(COUNTIFS(【データ】蓄積用!A$2:A$10000, AV$5, 【データ】蓄積用!C$2:C$10000, $A190, 【データ】蓄積用!D$2:D$10000, "&gt;=3000", 【データ】蓄積用!E$2:E$10000, "&gt;=1500")&gt;0, "〇", IF(COUNTIFS(【データ】蓄積用!A$2:A$10000, AV$5, 【データ】蓄積用!C$2:C$10000, $A190, 【データ】蓄積用!Q$2:Q$10000, 1, 【データ】蓄積用!AC$2:AC$10000, "&gt;=4.0")&gt;0, "〇", "×")))</f>
        <v/>
      </c>
      <c r="AW190" t="str">
        <f>IF(OR($A190="", AW$5=""), "", IF(COUNTIFS(【データ】蓄積用!A$2:A$10000, AW$5, 【データ】蓄積用!C$2:C$10000, $A190, 【データ】蓄積用!D$2:D$10000, "&gt;=3000", 【データ】蓄積用!E$2:E$10000, "&gt;=1500")&gt;0, "〇", IF(COUNTIFS(【データ】蓄積用!A$2:A$10000, AW$5, 【データ】蓄積用!C$2:C$10000, $A190, 【データ】蓄積用!Q$2:Q$10000, 1, 【データ】蓄積用!AC$2:AC$10000, "&gt;=4.0")&gt;0, "〇", "×")))</f>
        <v/>
      </c>
      <c r="AX190" t="str">
        <f>IF(OR($A190="", AX$5=""), "", IF(COUNTIFS(【データ】蓄積用!A$2:A$10000, AX$5, 【データ】蓄積用!C$2:C$10000, $A190, 【データ】蓄積用!D$2:D$10000, "&gt;=3000", 【データ】蓄積用!E$2:E$10000, "&gt;=1500")&gt;0, "〇", IF(COUNTIFS(【データ】蓄積用!A$2:A$10000, AX$5, 【データ】蓄積用!C$2:C$10000, $A190, 【データ】蓄積用!Q$2:Q$10000, 1, 【データ】蓄積用!AC$2:AC$10000, "&gt;=4.0")&gt;0, "〇", "×")))</f>
        <v/>
      </c>
      <c r="AY190" t="str">
        <f>IF(OR($A190="", AY$5=""), "", IF(COUNTIFS(【データ】蓄積用!A$2:A$10000, AY$5, 【データ】蓄積用!C$2:C$10000, $A190, 【データ】蓄積用!D$2:D$10000, "&gt;=3000", 【データ】蓄積用!E$2:E$10000, "&gt;=1500")&gt;0, "〇", IF(COUNTIFS(【データ】蓄積用!A$2:A$10000, AY$5, 【データ】蓄積用!C$2:C$10000, $A190, 【データ】蓄積用!Q$2:Q$10000, 1, 【データ】蓄積用!AC$2:AC$10000, "&gt;=4.0")&gt;0, "〇", "×")))</f>
        <v/>
      </c>
    </row>
    <row r="191" spans="2:51">
      <c r="B191" t="str">
        <f>IF(OR($A191="", B$5=""), "", IF(COUNTIFS(【データ】蓄積用!A$2:A$10000, B$5, 【データ】蓄積用!C$2:C$10000, $A191, 【データ】蓄積用!D$2:D$10000, "&gt;=3000", 【データ】蓄積用!E$2:E$10000, "&gt;=1500")&gt;0, "〇", IF(COUNTIFS(【データ】蓄積用!A$2:A$10000, B$5, 【データ】蓄積用!C$2:C$10000, $A191, 【データ】蓄積用!Q$2:Q$10000, 1, 【データ】蓄積用!AC$2:AC$10000, "&gt;=4.0")&gt;0, "〇", "×")))</f>
        <v/>
      </c>
      <c r="C191" t="str">
        <f>IF(OR($A191="", C$5=""), "", IF(COUNTIFS(【データ】蓄積用!A$2:A$10000, C$5, 【データ】蓄積用!C$2:C$10000, $A191, 【データ】蓄積用!D$2:D$10000, "&gt;=3000", 【データ】蓄積用!E$2:E$10000, "&gt;=1500")&gt;0, "〇", IF(COUNTIFS(【データ】蓄積用!A$2:A$10000, C$5, 【データ】蓄積用!C$2:C$10000, $A191, 【データ】蓄積用!Q$2:Q$10000, 1, 【データ】蓄積用!AC$2:AC$10000, "&gt;=4.0")&gt;0, "〇", "×")))</f>
        <v/>
      </c>
      <c r="D191" t="str">
        <f>IF(OR($A191="", D$5=""), "", IF(COUNTIFS(【データ】蓄積用!A$2:A$10000, D$5, 【データ】蓄積用!C$2:C$10000, $A191, 【データ】蓄積用!D$2:D$10000, "&gt;=3000", 【データ】蓄積用!E$2:E$10000, "&gt;=1500")&gt;0, "〇", IF(COUNTIFS(【データ】蓄積用!A$2:A$10000, D$5, 【データ】蓄積用!C$2:C$10000, $A191, 【データ】蓄積用!Q$2:Q$10000, 1, 【データ】蓄積用!AC$2:AC$10000, "&gt;=4.0")&gt;0, "〇", "×")))</f>
        <v/>
      </c>
      <c r="E191" t="str">
        <f>IF(OR($A191="", E$5=""), "", IF(COUNTIFS(【データ】蓄積用!A$2:A$10000, E$5, 【データ】蓄積用!C$2:C$10000, $A191, 【データ】蓄積用!D$2:D$10000, "&gt;=3000", 【データ】蓄積用!E$2:E$10000, "&gt;=1500")&gt;0, "〇", IF(COUNTIFS(【データ】蓄積用!A$2:A$10000, E$5, 【データ】蓄積用!C$2:C$10000, $A191, 【データ】蓄積用!Q$2:Q$10000, 1, 【データ】蓄積用!AC$2:AC$10000, "&gt;=4.0")&gt;0, "〇", "×")))</f>
        <v/>
      </c>
      <c r="F191" t="str">
        <f>IF(OR($A191="", F$5=""), "", IF(COUNTIFS(【データ】蓄積用!A$2:A$10000, F$5, 【データ】蓄積用!C$2:C$10000, $A191, 【データ】蓄積用!D$2:D$10000, "&gt;=3000", 【データ】蓄積用!E$2:E$10000, "&gt;=1500")&gt;0, "〇", IF(COUNTIFS(【データ】蓄積用!A$2:A$10000, F$5, 【データ】蓄積用!C$2:C$10000, $A191, 【データ】蓄積用!Q$2:Q$10000, 1, 【データ】蓄積用!AC$2:AC$10000, "&gt;=4.0")&gt;0, "〇", "×")))</f>
        <v/>
      </c>
      <c r="G191" t="str">
        <f>IF(OR($A191="", G$5=""), "", IF(COUNTIFS(【データ】蓄積用!A$2:A$10000, G$5, 【データ】蓄積用!C$2:C$10000, $A191, 【データ】蓄積用!D$2:D$10000, "&gt;=3000", 【データ】蓄積用!E$2:E$10000, "&gt;=1500")&gt;0, "〇", IF(COUNTIFS(【データ】蓄積用!A$2:A$10000, G$5, 【データ】蓄積用!C$2:C$10000, $A191, 【データ】蓄積用!Q$2:Q$10000, 1, 【データ】蓄積用!AC$2:AC$10000, "&gt;=4.0")&gt;0, "〇", "×")))</f>
        <v/>
      </c>
      <c r="H191" t="str">
        <f>IF(OR($A191="", H$5=""), "", IF(COUNTIFS(【データ】蓄積用!A$2:A$10000, H$5, 【データ】蓄積用!C$2:C$10000, $A191, 【データ】蓄積用!D$2:D$10000, "&gt;=3000", 【データ】蓄積用!E$2:E$10000, "&gt;=1500")&gt;0, "〇", IF(COUNTIFS(【データ】蓄積用!A$2:A$10000, H$5, 【データ】蓄積用!C$2:C$10000, $A191, 【データ】蓄積用!Q$2:Q$10000, 1, 【データ】蓄積用!AC$2:AC$10000, "&gt;=4.0")&gt;0, "〇", "×")))</f>
        <v/>
      </c>
      <c r="I191" t="str">
        <f>IF(OR($A191="", I$5=""), "", IF(COUNTIFS(【データ】蓄積用!A$2:A$10000, I$5, 【データ】蓄積用!C$2:C$10000, $A191, 【データ】蓄積用!D$2:D$10000, "&gt;=3000", 【データ】蓄積用!E$2:E$10000, "&gt;=1500")&gt;0, "〇", IF(COUNTIFS(【データ】蓄積用!A$2:A$10000, I$5, 【データ】蓄積用!C$2:C$10000, $A191, 【データ】蓄積用!Q$2:Q$10000, 1, 【データ】蓄積用!AC$2:AC$10000, "&gt;=4.0")&gt;0, "〇", "×")))</f>
        <v/>
      </c>
      <c r="J191" t="str">
        <f>IF(OR($A191="", J$5=""), "", IF(COUNTIFS(【データ】蓄積用!A$2:A$10000, J$5, 【データ】蓄積用!C$2:C$10000, $A191, 【データ】蓄積用!D$2:D$10000, "&gt;=3000", 【データ】蓄積用!E$2:E$10000, "&gt;=1500")&gt;0, "〇", IF(COUNTIFS(【データ】蓄積用!A$2:A$10000, J$5, 【データ】蓄積用!C$2:C$10000, $A191, 【データ】蓄積用!Q$2:Q$10000, 1, 【データ】蓄積用!AC$2:AC$10000, "&gt;=4.0")&gt;0, "〇", "×")))</f>
        <v/>
      </c>
      <c r="K191" t="str">
        <f>IF(OR($A191="", K$5=""), "", IF(COUNTIFS(【データ】蓄積用!A$2:A$10000, K$5, 【データ】蓄積用!C$2:C$10000, $A191, 【データ】蓄積用!D$2:D$10000, "&gt;=3000", 【データ】蓄積用!E$2:E$10000, "&gt;=1500")&gt;0, "〇", IF(COUNTIFS(【データ】蓄積用!A$2:A$10000, K$5, 【データ】蓄積用!C$2:C$10000, $A191, 【データ】蓄積用!Q$2:Q$10000, 1, 【データ】蓄積用!AC$2:AC$10000, "&gt;=4.0")&gt;0, "〇", "×")))</f>
        <v/>
      </c>
      <c r="L191" t="str">
        <f>IF(OR($A191="", L$5=""), "", IF(COUNTIFS(【データ】蓄積用!A$2:A$10000, L$5, 【データ】蓄積用!C$2:C$10000, $A191, 【データ】蓄積用!D$2:D$10000, "&gt;=3000", 【データ】蓄積用!E$2:E$10000, "&gt;=1500")&gt;0, "〇", IF(COUNTIFS(【データ】蓄積用!A$2:A$10000, L$5, 【データ】蓄積用!C$2:C$10000, $A191, 【データ】蓄積用!Q$2:Q$10000, 1, 【データ】蓄積用!AC$2:AC$10000, "&gt;=4.0")&gt;0, "〇", "×")))</f>
        <v/>
      </c>
      <c r="M191" t="str">
        <f>IF(OR($A191="", M$5=""), "", IF(COUNTIFS(【データ】蓄積用!A$2:A$10000, M$5, 【データ】蓄積用!C$2:C$10000, $A191, 【データ】蓄積用!D$2:D$10000, "&gt;=3000", 【データ】蓄積用!E$2:E$10000, "&gt;=1500")&gt;0, "〇", IF(COUNTIFS(【データ】蓄積用!A$2:A$10000, M$5, 【データ】蓄積用!C$2:C$10000, $A191, 【データ】蓄積用!Q$2:Q$10000, 1, 【データ】蓄積用!AC$2:AC$10000, "&gt;=4.0")&gt;0, "〇", "×")))</f>
        <v/>
      </c>
      <c r="N191" t="str">
        <f>IF(OR($A191="", N$5=""), "", IF(COUNTIFS(【データ】蓄積用!A$2:A$10000, N$5, 【データ】蓄積用!C$2:C$10000, $A191, 【データ】蓄積用!D$2:D$10000, "&gt;=3000", 【データ】蓄積用!E$2:E$10000, "&gt;=1500")&gt;0, "〇", IF(COUNTIFS(【データ】蓄積用!A$2:A$10000, N$5, 【データ】蓄積用!C$2:C$10000, $A191, 【データ】蓄積用!Q$2:Q$10000, 1, 【データ】蓄積用!AC$2:AC$10000, "&gt;=4.0")&gt;0, "〇", "×")))</f>
        <v/>
      </c>
      <c r="O191" t="str">
        <f>IF(OR($A191="", O$5=""), "", IF(COUNTIFS(【データ】蓄積用!A$2:A$10000, O$5, 【データ】蓄積用!C$2:C$10000, $A191, 【データ】蓄積用!D$2:D$10000, "&gt;=3000", 【データ】蓄積用!E$2:E$10000, "&gt;=1500")&gt;0, "〇", IF(COUNTIFS(【データ】蓄積用!A$2:A$10000, O$5, 【データ】蓄積用!C$2:C$10000, $A191, 【データ】蓄積用!Q$2:Q$10000, 1, 【データ】蓄積用!AC$2:AC$10000, "&gt;=4.0")&gt;0, "〇", "×")))</f>
        <v/>
      </c>
      <c r="P191" t="str">
        <f>IF(OR($A191="", P$5=""), "", IF(COUNTIFS(【データ】蓄積用!A$2:A$10000, P$5, 【データ】蓄積用!C$2:C$10000, $A191, 【データ】蓄積用!D$2:D$10000, "&gt;=3000", 【データ】蓄積用!E$2:E$10000, "&gt;=1500")&gt;0, "〇", IF(COUNTIFS(【データ】蓄積用!A$2:A$10000, P$5, 【データ】蓄積用!C$2:C$10000, $A191, 【データ】蓄積用!Q$2:Q$10000, 1, 【データ】蓄積用!AC$2:AC$10000, "&gt;=4.0")&gt;0, "〇", "×")))</f>
        <v/>
      </c>
      <c r="Q191" t="str">
        <f>IF(OR($A191="", Q$5=""), "", IF(COUNTIFS(【データ】蓄積用!A$2:A$10000, Q$5, 【データ】蓄積用!C$2:C$10000, $A191, 【データ】蓄積用!D$2:D$10000, "&gt;=3000", 【データ】蓄積用!E$2:E$10000, "&gt;=1500")&gt;0, "〇", IF(COUNTIFS(【データ】蓄積用!A$2:A$10000, Q$5, 【データ】蓄積用!C$2:C$10000, $A191, 【データ】蓄積用!Q$2:Q$10000, 1, 【データ】蓄積用!AC$2:AC$10000, "&gt;=4.0")&gt;0, "〇", "×")))</f>
        <v/>
      </c>
      <c r="R191" t="str">
        <f>IF(OR($A191="", R$5=""), "", IF(COUNTIFS(【データ】蓄積用!A$2:A$10000, R$5, 【データ】蓄積用!C$2:C$10000, $A191, 【データ】蓄積用!D$2:D$10000, "&gt;=3000", 【データ】蓄積用!E$2:E$10000, "&gt;=1500")&gt;0, "〇", IF(COUNTIFS(【データ】蓄積用!A$2:A$10000, R$5, 【データ】蓄積用!C$2:C$10000, $A191, 【データ】蓄積用!Q$2:Q$10000, 1, 【データ】蓄積用!AC$2:AC$10000, "&gt;=4.0")&gt;0, "〇", "×")))</f>
        <v/>
      </c>
      <c r="S191" t="str">
        <f>IF(OR($A191="", S$5=""), "", IF(COUNTIFS(【データ】蓄積用!A$2:A$10000, S$5, 【データ】蓄積用!C$2:C$10000, $A191, 【データ】蓄積用!D$2:D$10000, "&gt;=3000", 【データ】蓄積用!E$2:E$10000, "&gt;=1500")&gt;0, "〇", IF(COUNTIFS(【データ】蓄積用!A$2:A$10000, S$5, 【データ】蓄積用!C$2:C$10000, $A191, 【データ】蓄積用!Q$2:Q$10000, 1, 【データ】蓄積用!AC$2:AC$10000, "&gt;=4.0")&gt;0, "〇", "×")))</f>
        <v/>
      </c>
      <c r="T191" t="str">
        <f>IF(OR($A191="", T$5=""), "", IF(COUNTIFS(【データ】蓄積用!A$2:A$10000, T$5, 【データ】蓄積用!C$2:C$10000, $A191, 【データ】蓄積用!D$2:D$10000, "&gt;=3000", 【データ】蓄積用!E$2:E$10000, "&gt;=1500")&gt;0, "〇", IF(COUNTIFS(【データ】蓄積用!A$2:A$10000, T$5, 【データ】蓄積用!C$2:C$10000, $A191, 【データ】蓄積用!Q$2:Q$10000, 1, 【データ】蓄積用!AC$2:AC$10000, "&gt;=4.0")&gt;0, "〇", "×")))</f>
        <v/>
      </c>
      <c r="U191" t="str">
        <f>IF(OR($A191="", U$5=""), "", IF(COUNTIFS(【データ】蓄積用!A$2:A$10000, U$5, 【データ】蓄積用!C$2:C$10000, $A191, 【データ】蓄積用!D$2:D$10000, "&gt;=3000", 【データ】蓄積用!E$2:E$10000, "&gt;=1500")&gt;0, "〇", IF(COUNTIFS(【データ】蓄積用!A$2:A$10000, U$5, 【データ】蓄積用!C$2:C$10000, $A191, 【データ】蓄積用!Q$2:Q$10000, 1, 【データ】蓄積用!AC$2:AC$10000, "&gt;=4.0")&gt;0, "〇", "×")))</f>
        <v/>
      </c>
      <c r="V191" t="str">
        <f>IF(OR($A191="", V$5=""), "", IF(COUNTIFS(【データ】蓄積用!A$2:A$10000, V$5, 【データ】蓄積用!C$2:C$10000, $A191, 【データ】蓄積用!D$2:D$10000, "&gt;=3000", 【データ】蓄積用!E$2:E$10000, "&gt;=1500")&gt;0, "〇", IF(COUNTIFS(【データ】蓄積用!A$2:A$10000, V$5, 【データ】蓄積用!C$2:C$10000, $A191, 【データ】蓄積用!Q$2:Q$10000, 1, 【データ】蓄積用!AC$2:AC$10000, "&gt;=4.0")&gt;0, "〇", "×")))</f>
        <v/>
      </c>
      <c r="W191" t="str">
        <f>IF(OR($A191="", W$5=""), "", IF(COUNTIFS(【データ】蓄積用!A$2:A$10000, W$5, 【データ】蓄積用!C$2:C$10000, $A191, 【データ】蓄積用!D$2:D$10000, "&gt;=3000", 【データ】蓄積用!E$2:E$10000, "&gt;=1500")&gt;0, "〇", IF(COUNTIFS(【データ】蓄積用!A$2:A$10000, W$5, 【データ】蓄積用!C$2:C$10000, $A191, 【データ】蓄積用!Q$2:Q$10000, 1, 【データ】蓄積用!AC$2:AC$10000, "&gt;=4.0")&gt;0, "〇", "×")))</f>
        <v/>
      </c>
      <c r="X191" t="str">
        <f>IF(OR($A191="", X$5=""), "", IF(COUNTIFS(【データ】蓄積用!A$2:A$10000, X$5, 【データ】蓄積用!C$2:C$10000, $A191, 【データ】蓄積用!D$2:D$10000, "&gt;=3000", 【データ】蓄積用!E$2:E$10000, "&gt;=1500")&gt;0, "〇", IF(COUNTIFS(【データ】蓄積用!A$2:A$10000, X$5, 【データ】蓄積用!C$2:C$10000, $A191, 【データ】蓄積用!Q$2:Q$10000, 1, 【データ】蓄積用!AC$2:AC$10000, "&gt;=4.0")&gt;0, "〇", "×")))</f>
        <v/>
      </c>
      <c r="Y191" t="str">
        <f>IF(OR($A191="", Y$5=""), "", IF(COUNTIFS(【データ】蓄積用!A$2:A$10000, Y$5, 【データ】蓄積用!C$2:C$10000, $A191, 【データ】蓄積用!D$2:D$10000, "&gt;=3000", 【データ】蓄積用!E$2:E$10000, "&gt;=1500")&gt;0, "〇", IF(COUNTIFS(【データ】蓄積用!A$2:A$10000, Y$5, 【データ】蓄積用!C$2:C$10000, $A191, 【データ】蓄積用!Q$2:Q$10000, 1, 【データ】蓄積用!AC$2:AC$10000, "&gt;=4.0")&gt;0, "〇", "×")))</f>
        <v/>
      </c>
      <c r="Z191" t="str">
        <f>IF(OR($A191="", Z$5=""), "", IF(COUNTIFS(【データ】蓄積用!A$2:A$10000, Z$5, 【データ】蓄積用!C$2:C$10000, $A191, 【データ】蓄積用!D$2:D$10000, "&gt;=3000", 【データ】蓄積用!E$2:E$10000, "&gt;=1500")&gt;0, "〇", IF(COUNTIFS(【データ】蓄積用!A$2:A$10000, Z$5, 【データ】蓄積用!C$2:C$10000, $A191, 【データ】蓄積用!Q$2:Q$10000, 1, 【データ】蓄積用!AC$2:AC$10000, "&gt;=4.0")&gt;0, "〇", "×")))</f>
        <v/>
      </c>
      <c r="AA191" t="str">
        <f>IF(OR($A191="", AA$5=""), "", IF(COUNTIFS(【データ】蓄積用!A$2:A$10000, AA$5, 【データ】蓄積用!C$2:C$10000, $A191, 【データ】蓄積用!D$2:D$10000, "&gt;=3000", 【データ】蓄積用!E$2:E$10000, "&gt;=1500")&gt;0, "〇", IF(COUNTIFS(【データ】蓄積用!A$2:A$10000, AA$5, 【データ】蓄積用!C$2:C$10000, $A191, 【データ】蓄積用!Q$2:Q$10000, 1, 【データ】蓄積用!AC$2:AC$10000, "&gt;=4.0")&gt;0, "〇", "×")))</f>
        <v/>
      </c>
      <c r="AB191" t="str">
        <f>IF(OR($A191="", AB$5=""), "", IF(COUNTIFS(【データ】蓄積用!A$2:A$10000, AB$5, 【データ】蓄積用!C$2:C$10000, $A191, 【データ】蓄積用!D$2:D$10000, "&gt;=3000", 【データ】蓄積用!E$2:E$10000, "&gt;=1500")&gt;0, "〇", IF(COUNTIFS(【データ】蓄積用!A$2:A$10000, AB$5, 【データ】蓄積用!C$2:C$10000, $A191, 【データ】蓄積用!Q$2:Q$10000, 1, 【データ】蓄積用!AC$2:AC$10000, "&gt;=4.0")&gt;0, "〇", "×")))</f>
        <v/>
      </c>
      <c r="AC191" t="str">
        <f>IF(OR($A191="", AC$5=""), "", IF(COUNTIFS(【データ】蓄積用!A$2:A$10000, AC$5, 【データ】蓄積用!C$2:C$10000, $A191, 【データ】蓄積用!D$2:D$10000, "&gt;=3000", 【データ】蓄積用!E$2:E$10000, "&gt;=1500")&gt;0, "〇", IF(COUNTIFS(【データ】蓄積用!A$2:A$10000, AC$5, 【データ】蓄積用!C$2:C$10000, $A191, 【データ】蓄積用!Q$2:Q$10000, 1, 【データ】蓄積用!AC$2:AC$10000, "&gt;=4.0")&gt;0, "〇", "×")))</f>
        <v/>
      </c>
      <c r="AD191" t="str">
        <f>IF(OR($A191="", AD$5=""), "", IF(COUNTIFS(【データ】蓄積用!A$2:A$10000, AD$5, 【データ】蓄積用!C$2:C$10000, $A191, 【データ】蓄積用!D$2:D$10000, "&gt;=3000", 【データ】蓄積用!E$2:E$10000, "&gt;=1500")&gt;0, "〇", IF(COUNTIFS(【データ】蓄積用!A$2:A$10000, AD$5, 【データ】蓄積用!C$2:C$10000, $A191, 【データ】蓄積用!Q$2:Q$10000, 1, 【データ】蓄積用!AC$2:AC$10000, "&gt;=4.0")&gt;0, "〇", "×")))</f>
        <v/>
      </c>
      <c r="AE191" t="str">
        <f>IF(OR($A191="", AE$5=""), "", IF(COUNTIFS(【データ】蓄積用!A$2:A$10000, AE$5, 【データ】蓄積用!C$2:C$10000, $A191, 【データ】蓄積用!D$2:D$10000, "&gt;=3000", 【データ】蓄積用!E$2:E$10000, "&gt;=1500")&gt;0, "〇", IF(COUNTIFS(【データ】蓄積用!A$2:A$10000, AE$5, 【データ】蓄積用!C$2:C$10000, $A191, 【データ】蓄積用!Q$2:Q$10000, 1, 【データ】蓄積用!AC$2:AC$10000, "&gt;=4.0")&gt;0, "〇", "×")))</f>
        <v/>
      </c>
      <c r="AF191" t="str">
        <f>IF(OR($A191="", AF$5=""), "", IF(COUNTIFS(【データ】蓄積用!A$2:A$10000, AF$5, 【データ】蓄積用!C$2:C$10000, $A191, 【データ】蓄積用!D$2:D$10000, "&gt;=3000", 【データ】蓄積用!E$2:E$10000, "&gt;=1500")&gt;0, "〇", IF(COUNTIFS(【データ】蓄積用!A$2:A$10000, AF$5, 【データ】蓄積用!C$2:C$10000, $A191, 【データ】蓄積用!Q$2:Q$10000, 1, 【データ】蓄積用!AC$2:AC$10000, "&gt;=4.0")&gt;0, "〇", "×")))</f>
        <v/>
      </c>
      <c r="AG191" t="str">
        <f>IF(OR($A191="", AG$5=""), "", IF(COUNTIFS(【データ】蓄積用!A$2:A$10000, AG$5, 【データ】蓄積用!C$2:C$10000, $A191, 【データ】蓄積用!D$2:D$10000, "&gt;=3000", 【データ】蓄積用!E$2:E$10000, "&gt;=1500")&gt;0, "〇", IF(COUNTIFS(【データ】蓄積用!A$2:A$10000, AG$5, 【データ】蓄積用!C$2:C$10000, $A191, 【データ】蓄積用!Q$2:Q$10000, 1, 【データ】蓄積用!AC$2:AC$10000, "&gt;=4.0")&gt;0, "〇", "×")))</f>
        <v/>
      </c>
      <c r="AH191" t="str">
        <f>IF(OR($A191="", AH$5=""), "", IF(COUNTIFS(【データ】蓄積用!A$2:A$10000, AH$5, 【データ】蓄積用!C$2:C$10000, $A191, 【データ】蓄積用!D$2:D$10000, "&gt;=3000", 【データ】蓄積用!E$2:E$10000, "&gt;=1500")&gt;0, "〇", IF(COUNTIFS(【データ】蓄積用!A$2:A$10000, AH$5, 【データ】蓄積用!C$2:C$10000, $A191, 【データ】蓄積用!Q$2:Q$10000, 1, 【データ】蓄積用!AC$2:AC$10000, "&gt;=4.0")&gt;0, "〇", "×")))</f>
        <v/>
      </c>
      <c r="AI191" t="str">
        <f>IF(OR($A191="", AI$5=""), "", IF(COUNTIFS(【データ】蓄積用!A$2:A$10000, AI$5, 【データ】蓄積用!C$2:C$10000, $A191, 【データ】蓄積用!D$2:D$10000, "&gt;=3000", 【データ】蓄積用!E$2:E$10000, "&gt;=1500")&gt;0, "〇", IF(COUNTIFS(【データ】蓄積用!A$2:A$10000, AI$5, 【データ】蓄積用!C$2:C$10000, $A191, 【データ】蓄積用!Q$2:Q$10000, 1, 【データ】蓄積用!AC$2:AC$10000, "&gt;=4.0")&gt;0, "〇", "×")))</f>
        <v/>
      </c>
      <c r="AJ191" t="str">
        <f>IF(OR($A191="", AJ$5=""), "", IF(COUNTIFS(【データ】蓄積用!A$2:A$10000, AJ$5, 【データ】蓄積用!C$2:C$10000, $A191, 【データ】蓄積用!D$2:D$10000, "&gt;=3000", 【データ】蓄積用!E$2:E$10000, "&gt;=1500")&gt;0, "〇", IF(COUNTIFS(【データ】蓄積用!A$2:A$10000, AJ$5, 【データ】蓄積用!C$2:C$10000, $A191, 【データ】蓄積用!Q$2:Q$10000, 1, 【データ】蓄積用!AC$2:AC$10000, "&gt;=4.0")&gt;0, "〇", "×")))</f>
        <v/>
      </c>
      <c r="AK191" t="str">
        <f>IF(OR($A191="", AK$5=""), "", IF(COUNTIFS(【データ】蓄積用!A$2:A$10000, AK$5, 【データ】蓄積用!C$2:C$10000, $A191, 【データ】蓄積用!D$2:D$10000, "&gt;=3000", 【データ】蓄積用!E$2:E$10000, "&gt;=1500")&gt;0, "〇", IF(COUNTIFS(【データ】蓄積用!A$2:A$10000, AK$5, 【データ】蓄積用!C$2:C$10000, $A191, 【データ】蓄積用!Q$2:Q$10000, 1, 【データ】蓄積用!AC$2:AC$10000, "&gt;=4.0")&gt;0, "〇", "×")))</f>
        <v/>
      </c>
      <c r="AL191" t="str">
        <f>IF(OR($A191="", AL$5=""), "", IF(COUNTIFS(【データ】蓄積用!A$2:A$10000, AL$5, 【データ】蓄積用!C$2:C$10000, $A191, 【データ】蓄積用!D$2:D$10000, "&gt;=3000", 【データ】蓄積用!E$2:E$10000, "&gt;=1500")&gt;0, "〇", IF(COUNTIFS(【データ】蓄積用!A$2:A$10000, AL$5, 【データ】蓄積用!C$2:C$10000, $A191, 【データ】蓄積用!Q$2:Q$10000, 1, 【データ】蓄積用!AC$2:AC$10000, "&gt;=4.0")&gt;0, "〇", "×")))</f>
        <v/>
      </c>
      <c r="AM191" t="str">
        <f>IF(OR($A191="", AM$5=""), "", IF(COUNTIFS(【データ】蓄積用!A$2:A$10000, AM$5, 【データ】蓄積用!C$2:C$10000, $A191, 【データ】蓄積用!D$2:D$10000, "&gt;=3000", 【データ】蓄積用!E$2:E$10000, "&gt;=1500")&gt;0, "〇", IF(COUNTIFS(【データ】蓄積用!A$2:A$10000, AM$5, 【データ】蓄積用!C$2:C$10000, $A191, 【データ】蓄積用!Q$2:Q$10000, 1, 【データ】蓄積用!AC$2:AC$10000, "&gt;=4.0")&gt;0, "〇", "×")))</f>
        <v/>
      </c>
      <c r="AN191" t="str">
        <f>IF(OR($A191="", AN$5=""), "", IF(COUNTIFS(【データ】蓄積用!A$2:A$10000, AN$5, 【データ】蓄積用!C$2:C$10000, $A191, 【データ】蓄積用!D$2:D$10000, "&gt;=3000", 【データ】蓄積用!E$2:E$10000, "&gt;=1500")&gt;0, "〇", IF(COUNTIFS(【データ】蓄積用!A$2:A$10000, AN$5, 【データ】蓄積用!C$2:C$10000, $A191, 【データ】蓄積用!Q$2:Q$10000, 1, 【データ】蓄積用!AC$2:AC$10000, "&gt;=4.0")&gt;0, "〇", "×")))</f>
        <v/>
      </c>
      <c r="AO191" t="str">
        <f>IF(OR($A191="", AO$5=""), "", IF(COUNTIFS(【データ】蓄積用!A$2:A$10000, AO$5, 【データ】蓄積用!C$2:C$10000, $A191, 【データ】蓄積用!D$2:D$10000, "&gt;=3000", 【データ】蓄積用!E$2:E$10000, "&gt;=1500")&gt;0, "〇", IF(COUNTIFS(【データ】蓄積用!A$2:A$10000, AO$5, 【データ】蓄積用!C$2:C$10000, $A191, 【データ】蓄積用!Q$2:Q$10000, 1, 【データ】蓄積用!AC$2:AC$10000, "&gt;=4.0")&gt;0, "〇", "×")))</f>
        <v/>
      </c>
      <c r="AP191" t="str">
        <f>IF(OR($A191="", AP$5=""), "", IF(COUNTIFS(【データ】蓄積用!A$2:A$10000, AP$5, 【データ】蓄積用!C$2:C$10000, $A191, 【データ】蓄積用!D$2:D$10000, "&gt;=3000", 【データ】蓄積用!E$2:E$10000, "&gt;=1500")&gt;0, "〇", IF(COUNTIFS(【データ】蓄積用!A$2:A$10000, AP$5, 【データ】蓄積用!C$2:C$10000, $A191, 【データ】蓄積用!Q$2:Q$10000, 1, 【データ】蓄積用!AC$2:AC$10000, "&gt;=4.0")&gt;0, "〇", "×")))</f>
        <v/>
      </c>
      <c r="AQ191" t="str">
        <f>IF(OR($A191="", AQ$5=""), "", IF(COUNTIFS(【データ】蓄積用!A$2:A$10000, AQ$5, 【データ】蓄積用!C$2:C$10000, $A191, 【データ】蓄積用!D$2:D$10000, "&gt;=3000", 【データ】蓄積用!E$2:E$10000, "&gt;=1500")&gt;0, "〇", IF(COUNTIFS(【データ】蓄積用!A$2:A$10000, AQ$5, 【データ】蓄積用!C$2:C$10000, $A191, 【データ】蓄積用!Q$2:Q$10000, 1, 【データ】蓄積用!AC$2:AC$10000, "&gt;=4.0")&gt;0, "〇", "×")))</f>
        <v/>
      </c>
      <c r="AR191" t="str">
        <f>IF(OR($A191="", AR$5=""), "", IF(COUNTIFS(【データ】蓄積用!A$2:A$10000, AR$5, 【データ】蓄積用!C$2:C$10000, $A191, 【データ】蓄積用!D$2:D$10000, "&gt;=3000", 【データ】蓄積用!E$2:E$10000, "&gt;=1500")&gt;0, "〇", IF(COUNTIFS(【データ】蓄積用!A$2:A$10000, AR$5, 【データ】蓄積用!C$2:C$10000, $A191, 【データ】蓄積用!Q$2:Q$10000, 1, 【データ】蓄積用!AC$2:AC$10000, "&gt;=4.0")&gt;0, "〇", "×")))</f>
        <v/>
      </c>
      <c r="AS191" t="str">
        <f>IF(OR($A191="", AS$5=""), "", IF(COUNTIFS(【データ】蓄積用!A$2:A$10000, AS$5, 【データ】蓄積用!C$2:C$10000, $A191, 【データ】蓄積用!D$2:D$10000, "&gt;=3000", 【データ】蓄積用!E$2:E$10000, "&gt;=1500")&gt;0, "〇", IF(COUNTIFS(【データ】蓄積用!A$2:A$10000, AS$5, 【データ】蓄積用!C$2:C$10000, $A191, 【データ】蓄積用!Q$2:Q$10000, 1, 【データ】蓄積用!AC$2:AC$10000, "&gt;=4.0")&gt;0, "〇", "×")))</f>
        <v/>
      </c>
      <c r="AT191" t="str">
        <f>IF(OR($A191="", AT$5=""), "", IF(COUNTIFS(【データ】蓄積用!A$2:A$10000, AT$5, 【データ】蓄積用!C$2:C$10000, $A191, 【データ】蓄積用!D$2:D$10000, "&gt;=3000", 【データ】蓄積用!E$2:E$10000, "&gt;=1500")&gt;0, "〇", IF(COUNTIFS(【データ】蓄積用!A$2:A$10000, AT$5, 【データ】蓄積用!C$2:C$10000, $A191, 【データ】蓄積用!Q$2:Q$10000, 1, 【データ】蓄積用!AC$2:AC$10000, "&gt;=4.0")&gt;0, "〇", "×")))</f>
        <v/>
      </c>
      <c r="AU191" t="str">
        <f>IF(OR($A191="", AU$5=""), "", IF(COUNTIFS(【データ】蓄積用!A$2:A$10000, AU$5, 【データ】蓄積用!C$2:C$10000, $A191, 【データ】蓄積用!D$2:D$10000, "&gt;=3000", 【データ】蓄積用!E$2:E$10000, "&gt;=1500")&gt;0, "〇", IF(COUNTIFS(【データ】蓄積用!A$2:A$10000, AU$5, 【データ】蓄積用!C$2:C$10000, $A191, 【データ】蓄積用!Q$2:Q$10000, 1, 【データ】蓄積用!AC$2:AC$10000, "&gt;=4.0")&gt;0, "〇", "×")))</f>
        <v/>
      </c>
      <c r="AV191" t="str">
        <f>IF(OR($A191="", AV$5=""), "", IF(COUNTIFS(【データ】蓄積用!A$2:A$10000, AV$5, 【データ】蓄積用!C$2:C$10000, $A191, 【データ】蓄積用!D$2:D$10000, "&gt;=3000", 【データ】蓄積用!E$2:E$10000, "&gt;=1500")&gt;0, "〇", IF(COUNTIFS(【データ】蓄積用!A$2:A$10000, AV$5, 【データ】蓄積用!C$2:C$10000, $A191, 【データ】蓄積用!Q$2:Q$10000, 1, 【データ】蓄積用!AC$2:AC$10000, "&gt;=4.0")&gt;0, "〇", "×")))</f>
        <v/>
      </c>
      <c r="AW191" t="str">
        <f>IF(OR($A191="", AW$5=""), "", IF(COUNTIFS(【データ】蓄積用!A$2:A$10000, AW$5, 【データ】蓄積用!C$2:C$10000, $A191, 【データ】蓄積用!D$2:D$10000, "&gt;=3000", 【データ】蓄積用!E$2:E$10000, "&gt;=1500")&gt;0, "〇", IF(COUNTIFS(【データ】蓄積用!A$2:A$10000, AW$5, 【データ】蓄積用!C$2:C$10000, $A191, 【データ】蓄積用!Q$2:Q$10000, 1, 【データ】蓄積用!AC$2:AC$10000, "&gt;=4.0")&gt;0, "〇", "×")))</f>
        <v/>
      </c>
      <c r="AX191" t="str">
        <f>IF(OR($A191="", AX$5=""), "", IF(COUNTIFS(【データ】蓄積用!A$2:A$10000, AX$5, 【データ】蓄積用!C$2:C$10000, $A191, 【データ】蓄積用!D$2:D$10000, "&gt;=3000", 【データ】蓄積用!E$2:E$10000, "&gt;=1500")&gt;0, "〇", IF(COUNTIFS(【データ】蓄積用!A$2:A$10000, AX$5, 【データ】蓄積用!C$2:C$10000, $A191, 【データ】蓄積用!Q$2:Q$10000, 1, 【データ】蓄積用!AC$2:AC$10000, "&gt;=4.0")&gt;0, "〇", "×")))</f>
        <v/>
      </c>
      <c r="AY191" t="str">
        <f>IF(OR($A191="", AY$5=""), "", IF(COUNTIFS(【データ】蓄積用!A$2:A$10000, AY$5, 【データ】蓄積用!C$2:C$10000, $A191, 【データ】蓄積用!D$2:D$10000, "&gt;=3000", 【データ】蓄積用!E$2:E$10000, "&gt;=1500")&gt;0, "〇", IF(COUNTIFS(【データ】蓄積用!A$2:A$10000, AY$5, 【データ】蓄積用!C$2:C$10000, $A191, 【データ】蓄積用!Q$2:Q$10000, 1, 【データ】蓄積用!AC$2:AC$10000, "&gt;=4.0")&gt;0, "〇", "×")))</f>
        <v/>
      </c>
    </row>
    <row r="192" spans="2:51">
      <c r="B192" t="str">
        <f>IF(OR($A192="", B$5=""), "", IF(COUNTIFS(【データ】蓄積用!A$2:A$10000, B$5, 【データ】蓄積用!C$2:C$10000, $A192, 【データ】蓄積用!D$2:D$10000, "&gt;=3000", 【データ】蓄積用!E$2:E$10000, "&gt;=1500")&gt;0, "〇", IF(COUNTIFS(【データ】蓄積用!A$2:A$10000, B$5, 【データ】蓄積用!C$2:C$10000, $A192, 【データ】蓄積用!Q$2:Q$10000, 1, 【データ】蓄積用!AC$2:AC$10000, "&gt;=4.0")&gt;0, "〇", "×")))</f>
        <v/>
      </c>
      <c r="C192" t="str">
        <f>IF(OR($A192="", C$5=""), "", IF(COUNTIFS(【データ】蓄積用!A$2:A$10000, C$5, 【データ】蓄積用!C$2:C$10000, $A192, 【データ】蓄積用!D$2:D$10000, "&gt;=3000", 【データ】蓄積用!E$2:E$10000, "&gt;=1500")&gt;0, "〇", IF(COUNTIFS(【データ】蓄積用!A$2:A$10000, C$5, 【データ】蓄積用!C$2:C$10000, $A192, 【データ】蓄積用!Q$2:Q$10000, 1, 【データ】蓄積用!AC$2:AC$10000, "&gt;=4.0")&gt;0, "〇", "×")))</f>
        <v/>
      </c>
      <c r="D192" t="str">
        <f>IF(OR($A192="", D$5=""), "", IF(COUNTIFS(【データ】蓄積用!A$2:A$10000, D$5, 【データ】蓄積用!C$2:C$10000, $A192, 【データ】蓄積用!D$2:D$10000, "&gt;=3000", 【データ】蓄積用!E$2:E$10000, "&gt;=1500")&gt;0, "〇", IF(COUNTIFS(【データ】蓄積用!A$2:A$10000, D$5, 【データ】蓄積用!C$2:C$10000, $A192, 【データ】蓄積用!Q$2:Q$10000, 1, 【データ】蓄積用!AC$2:AC$10000, "&gt;=4.0")&gt;0, "〇", "×")))</f>
        <v/>
      </c>
      <c r="E192" t="str">
        <f>IF(OR($A192="", E$5=""), "", IF(COUNTIFS(【データ】蓄積用!A$2:A$10000, E$5, 【データ】蓄積用!C$2:C$10000, $A192, 【データ】蓄積用!D$2:D$10000, "&gt;=3000", 【データ】蓄積用!E$2:E$10000, "&gt;=1500")&gt;0, "〇", IF(COUNTIFS(【データ】蓄積用!A$2:A$10000, E$5, 【データ】蓄積用!C$2:C$10000, $A192, 【データ】蓄積用!Q$2:Q$10000, 1, 【データ】蓄積用!AC$2:AC$10000, "&gt;=4.0")&gt;0, "〇", "×")))</f>
        <v/>
      </c>
      <c r="F192" t="str">
        <f>IF(OR($A192="", F$5=""), "", IF(COUNTIFS(【データ】蓄積用!A$2:A$10000, F$5, 【データ】蓄積用!C$2:C$10000, $A192, 【データ】蓄積用!D$2:D$10000, "&gt;=3000", 【データ】蓄積用!E$2:E$10000, "&gt;=1500")&gt;0, "〇", IF(COUNTIFS(【データ】蓄積用!A$2:A$10000, F$5, 【データ】蓄積用!C$2:C$10000, $A192, 【データ】蓄積用!Q$2:Q$10000, 1, 【データ】蓄積用!AC$2:AC$10000, "&gt;=4.0")&gt;0, "〇", "×")))</f>
        <v/>
      </c>
      <c r="G192" t="str">
        <f>IF(OR($A192="", G$5=""), "", IF(COUNTIFS(【データ】蓄積用!A$2:A$10000, G$5, 【データ】蓄積用!C$2:C$10000, $A192, 【データ】蓄積用!D$2:D$10000, "&gt;=3000", 【データ】蓄積用!E$2:E$10000, "&gt;=1500")&gt;0, "〇", IF(COUNTIFS(【データ】蓄積用!A$2:A$10000, G$5, 【データ】蓄積用!C$2:C$10000, $A192, 【データ】蓄積用!Q$2:Q$10000, 1, 【データ】蓄積用!AC$2:AC$10000, "&gt;=4.0")&gt;0, "〇", "×")))</f>
        <v/>
      </c>
      <c r="H192" t="str">
        <f>IF(OR($A192="", H$5=""), "", IF(COUNTIFS(【データ】蓄積用!A$2:A$10000, H$5, 【データ】蓄積用!C$2:C$10000, $A192, 【データ】蓄積用!D$2:D$10000, "&gt;=3000", 【データ】蓄積用!E$2:E$10000, "&gt;=1500")&gt;0, "〇", IF(COUNTIFS(【データ】蓄積用!A$2:A$10000, H$5, 【データ】蓄積用!C$2:C$10000, $A192, 【データ】蓄積用!Q$2:Q$10000, 1, 【データ】蓄積用!AC$2:AC$10000, "&gt;=4.0")&gt;0, "〇", "×")))</f>
        <v/>
      </c>
      <c r="I192" t="str">
        <f>IF(OR($A192="", I$5=""), "", IF(COUNTIFS(【データ】蓄積用!A$2:A$10000, I$5, 【データ】蓄積用!C$2:C$10000, $A192, 【データ】蓄積用!D$2:D$10000, "&gt;=3000", 【データ】蓄積用!E$2:E$10000, "&gt;=1500")&gt;0, "〇", IF(COUNTIFS(【データ】蓄積用!A$2:A$10000, I$5, 【データ】蓄積用!C$2:C$10000, $A192, 【データ】蓄積用!Q$2:Q$10000, 1, 【データ】蓄積用!AC$2:AC$10000, "&gt;=4.0")&gt;0, "〇", "×")))</f>
        <v/>
      </c>
      <c r="J192" t="str">
        <f>IF(OR($A192="", J$5=""), "", IF(COUNTIFS(【データ】蓄積用!A$2:A$10000, J$5, 【データ】蓄積用!C$2:C$10000, $A192, 【データ】蓄積用!D$2:D$10000, "&gt;=3000", 【データ】蓄積用!E$2:E$10000, "&gt;=1500")&gt;0, "〇", IF(COUNTIFS(【データ】蓄積用!A$2:A$10000, J$5, 【データ】蓄積用!C$2:C$10000, $A192, 【データ】蓄積用!Q$2:Q$10000, 1, 【データ】蓄積用!AC$2:AC$10000, "&gt;=4.0")&gt;0, "〇", "×")))</f>
        <v/>
      </c>
      <c r="K192" t="str">
        <f>IF(OR($A192="", K$5=""), "", IF(COUNTIFS(【データ】蓄積用!A$2:A$10000, K$5, 【データ】蓄積用!C$2:C$10000, $A192, 【データ】蓄積用!D$2:D$10000, "&gt;=3000", 【データ】蓄積用!E$2:E$10000, "&gt;=1500")&gt;0, "〇", IF(COUNTIFS(【データ】蓄積用!A$2:A$10000, K$5, 【データ】蓄積用!C$2:C$10000, $A192, 【データ】蓄積用!Q$2:Q$10000, 1, 【データ】蓄積用!AC$2:AC$10000, "&gt;=4.0")&gt;0, "〇", "×")))</f>
        <v/>
      </c>
      <c r="L192" t="str">
        <f>IF(OR($A192="", L$5=""), "", IF(COUNTIFS(【データ】蓄積用!A$2:A$10000, L$5, 【データ】蓄積用!C$2:C$10000, $A192, 【データ】蓄積用!D$2:D$10000, "&gt;=3000", 【データ】蓄積用!E$2:E$10000, "&gt;=1500")&gt;0, "〇", IF(COUNTIFS(【データ】蓄積用!A$2:A$10000, L$5, 【データ】蓄積用!C$2:C$10000, $A192, 【データ】蓄積用!Q$2:Q$10000, 1, 【データ】蓄積用!AC$2:AC$10000, "&gt;=4.0")&gt;0, "〇", "×")))</f>
        <v/>
      </c>
      <c r="M192" t="str">
        <f>IF(OR($A192="", M$5=""), "", IF(COUNTIFS(【データ】蓄積用!A$2:A$10000, M$5, 【データ】蓄積用!C$2:C$10000, $A192, 【データ】蓄積用!D$2:D$10000, "&gt;=3000", 【データ】蓄積用!E$2:E$10000, "&gt;=1500")&gt;0, "〇", IF(COUNTIFS(【データ】蓄積用!A$2:A$10000, M$5, 【データ】蓄積用!C$2:C$10000, $A192, 【データ】蓄積用!Q$2:Q$10000, 1, 【データ】蓄積用!AC$2:AC$10000, "&gt;=4.0")&gt;0, "〇", "×")))</f>
        <v/>
      </c>
      <c r="N192" t="str">
        <f>IF(OR($A192="", N$5=""), "", IF(COUNTIFS(【データ】蓄積用!A$2:A$10000, N$5, 【データ】蓄積用!C$2:C$10000, $A192, 【データ】蓄積用!D$2:D$10000, "&gt;=3000", 【データ】蓄積用!E$2:E$10000, "&gt;=1500")&gt;0, "〇", IF(COUNTIFS(【データ】蓄積用!A$2:A$10000, N$5, 【データ】蓄積用!C$2:C$10000, $A192, 【データ】蓄積用!Q$2:Q$10000, 1, 【データ】蓄積用!AC$2:AC$10000, "&gt;=4.0")&gt;0, "〇", "×")))</f>
        <v/>
      </c>
      <c r="O192" t="str">
        <f>IF(OR($A192="", O$5=""), "", IF(COUNTIFS(【データ】蓄積用!A$2:A$10000, O$5, 【データ】蓄積用!C$2:C$10000, $A192, 【データ】蓄積用!D$2:D$10000, "&gt;=3000", 【データ】蓄積用!E$2:E$10000, "&gt;=1500")&gt;0, "〇", IF(COUNTIFS(【データ】蓄積用!A$2:A$10000, O$5, 【データ】蓄積用!C$2:C$10000, $A192, 【データ】蓄積用!Q$2:Q$10000, 1, 【データ】蓄積用!AC$2:AC$10000, "&gt;=4.0")&gt;0, "〇", "×")))</f>
        <v/>
      </c>
      <c r="P192" t="str">
        <f>IF(OR($A192="", P$5=""), "", IF(COUNTIFS(【データ】蓄積用!A$2:A$10000, P$5, 【データ】蓄積用!C$2:C$10000, $A192, 【データ】蓄積用!D$2:D$10000, "&gt;=3000", 【データ】蓄積用!E$2:E$10000, "&gt;=1500")&gt;0, "〇", IF(COUNTIFS(【データ】蓄積用!A$2:A$10000, P$5, 【データ】蓄積用!C$2:C$10000, $A192, 【データ】蓄積用!Q$2:Q$10000, 1, 【データ】蓄積用!AC$2:AC$10000, "&gt;=4.0")&gt;0, "〇", "×")))</f>
        <v/>
      </c>
      <c r="Q192" t="str">
        <f>IF(OR($A192="", Q$5=""), "", IF(COUNTIFS(【データ】蓄積用!A$2:A$10000, Q$5, 【データ】蓄積用!C$2:C$10000, $A192, 【データ】蓄積用!D$2:D$10000, "&gt;=3000", 【データ】蓄積用!E$2:E$10000, "&gt;=1500")&gt;0, "〇", IF(COUNTIFS(【データ】蓄積用!A$2:A$10000, Q$5, 【データ】蓄積用!C$2:C$10000, $A192, 【データ】蓄積用!Q$2:Q$10000, 1, 【データ】蓄積用!AC$2:AC$10000, "&gt;=4.0")&gt;0, "〇", "×")))</f>
        <v/>
      </c>
      <c r="R192" t="str">
        <f>IF(OR($A192="", R$5=""), "", IF(COUNTIFS(【データ】蓄積用!A$2:A$10000, R$5, 【データ】蓄積用!C$2:C$10000, $A192, 【データ】蓄積用!D$2:D$10000, "&gt;=3000", 【データ】蓄積用!E$2:E$10000, "&gt;=1500")&gt;0, "〇", IF(COUNTIFS(【データ】蓄積用!A$2:A$10000, R$5, 【データ】蓄積用!C$2:C$10000, $A192, 【データ】蓄積用!Q$2:Q$10000, 1, 【データ】蓄積用!AC$2:AC$10000, "&gt;=4.0")&gt;0, "〇", "×")))</f>
        <v/>
      </c>
      <c r="S192" t="str">
        <f>IF(OR($A192="", S$5=""), "", IF(COUNTIFS(【データ】蓄積用!A$2:A$10000, S$5, 【データ】蓄積用!C$2:C$10000, $A192, 【データ】蓄積用!D$2:D$10000, "&gt;=3000", 【データ】蓄積用!E$2:E$10000, "&gt;=1500")&gt;0, "〇", IF(COUNTIFS(【データ】蓄積用!A$2:A$10000, S$5, 【データ】蓄積用!C$2:C$10000, $A192, 【データ】蓄積用!Q$2:Q$10000, 1, 【データ】蓄積用!AC$2:AC$10000, "&gt;=4.0")&gt;0, "〇", "×")))</f>
        <v/>
      </c>
      <c r="T192" t="str">
        <f>IF(OR($A192="", T$5=""), "", IF(COUNTIFS(【データ】蓄積用!A$2:A$10000, T$5, 【データ】蓄積用!C$2:C$10000, $A192, 【データ】蓄積用!D$2:D$10000, "&gt;=3000", 【データ】蓄積用!E$2:E$10000, "&gt;=1500")&gt;0, "〇", IF(COUNTIFS(【データ】蓄積用!A$2:A$10000, T$5, 【データ】蓄積用!C$2:C$10000, $A192, 【データ】蓄積用!Q$2:Q$10000, 1, 【データ】蓄積用!AC$2:AC$10000, "&gt;=4.0")&gt;0, "〇", "×")))</f>
        <v/>
      </c>
      <c r="U192" t="str">
        <f>IF(OR($A192="", U$5=""), "", IF(COUNTIFS(【データ】蓄積用!A$2:A$10000, U$5, 【データ】蓄積用!C$2:C$10000, $A192, 【データ】蓄積用!D$2:D$10000, "&gt;=3000", 【データ】蓄積用!E$2:E$10000, "&gt;=1500")&gt;0, "〇", IF(COUNTIFS(【データ】蓄積用!A$2:A$10000, U$5, 【データ】蓄積用!C$2:C$10000, $A192, 【データ】蓄積用!Q$2:Q$10000, 1, 【データ】蓄積用!AC$2:AC$10000, "&gt;=4.0")&gt;0, "〇", "×")))</f>
        <v/>
      </c>
      <c r="V192" t="str">
        <f>IF(OR($A192="", V$5=""), "", IF(COUNTIFS(【データ】蓄積用!A$2:A$10000, V$5, 【データ】蓄積用!C$2:C$10000, $A192, 【データ】蓄積用!D$2:D$10000, "&gt;=3000", 【データ】蓄積用!E$2:E$10000, "&gt;=1500")&gt;0, "〇", IF(COUNTIFS(【データ】蓄積用!A$2:A$10000, V$5, 【データ】蓄積用!C$2:C$10000, $A192, 【データ】蓄積用!Q$2:Q$10000, 1, 【データ】蓄積用!AC$2:AC$10000, "&gt;=4.0")&gt;0, "〇", "×")))</f>
        <v/>
      </c>
      <c r="W192" t="str">
        <f>IF(OR($A192="", W$5=""), "", IF(COUNTIFS(【データ】蓄積用!A$2:A$10000, W$5, 【データ】蓄積用!C$2:C$10000, $A192, 【データ】蓄積用!D$2:D$10000, "&gt;=3000", 【データ】蓄積用!E$2:E$10000, "&gt;=1500")&gt;0, "〇", IF(COUNTIFS(【データ】蓄積用!A$2:A$10000, W$5, 【データ】蓄積用!C$2:C$10000, $A192, 【データ】蓄積用!Q$2:Q$10000, 1, 【データ】蓄積用!AC$2:AC$10000, "&gt;=4.0")&gt;0, "〇", "×")))</f>
        <v/>
      </c>
      <c r="X192" t="str">
        <f>IF(OR($A192="", X$5=""), "", IF(COUNTIFS(【データ】蓄積用!A$2:A$10000, X$5, 【データ】蓄積用!C$2:C$10000, $A192, 【データ】蓄積用!D$2:D$10000, "&gt;=3000", 【データ】蓄積用!E$2:E$10000, "&gt;=1500")&gt;0, "〇", IF(COUNTIFS(【データ】蓄積用!A$2:A$10000, X$5, 【データ】蓄積用!C$2:C$10000, $A192, 【データ】蓄積用!Q$2:Q$10000, 1, 【データ】蓄積用!AC$2:AC$10000, "&gt;=4.0")&gt;0, "〇", "×")))</f>
        <v/>
      </c>
      <c r="Y192" t="str">
        <f>IF(OR($A192="", Y$5=""), "", IF(COUNTIFS(【データ】蓄積用!A$2:A$10000, Y$5, 【データ】蓄積用!C$2:C$10000, $A192, 【データ】蓄積用!D$2:D$10000, "&gt;=3000", 【データ】蓄積用!E$2:E$10000, "&gt;=1500")&gt;0, "〇", IF(COUNTIFS(【データ】蓄積用!A$2:A$10000, Y$5, 【データ】蓄積用!C$2:C$10000, $A192, 【データ】蓄積用!Q$2:Q$10000, 1, 【データ】蓄積用!AC$2:AC$10000, "&gt;=4.0")&gt;0, "〇", "×")))</f>
        <v/>
      </c>
      <c r="Z192" t="str">
        <f>IF(OR($A192="", Z$5=""), "", IF(COUNTIFS(【データ】蓄積用!A$2:A$10000, Z$5, 【データ】蓄積用!C$2:C$10000, $A192, 【データ】蓄積用!D$2:D$10000, "&gt;=3000", 【データ】蓄積用!E$2:E$10000, "&gt;=1500")&gt;0, "〇", IF(COUNTIFS(【データ】蓄積用!A$2:A$10000, Z$5, 【データ】蓄積用!C$2:C$10000, $A192, 【データ】蓄積用!Q$2:Q$10000, 1, 【データ】蓄積用!AC$2:AC$10000, "&gt;=4.0")&gt;0, "〇", "×")))</f>
        <v/>
      </c>
      <c r="AA192" t="str">
        <f>IF(OR($A192="", AA$5=""), "", IF(COUNTIFS(【データ】蓄積用!A$2:A$10000, AA$5, 【データ】蓄積用!C$2:C$10000, $A192, 【データ】蓄積用!D$2:D$10000, "&gt;=3000", 【データ】蓄積用!E$2:E$10000, "&gt;=1500")&gt;0, "〇", IF(COUNTIFS(【データ】蓄積用!A$2:A$10000, AA$5, 【データ】蓄積用!C$2:C$10000, $A192, 【データ】蓄積用!Q$2:Q$10000, 1, 【データ】蓄積用!AC$2:AC$10000, "&gt;=4.0")&gt;0, "〇", "×")))</f>
        <v/>
      </c>
      <c r="AB192" t="str">
        <f>IF(OR($A192="", AB$5=""), "", IF(COUNTIFS(【データ】蓄積用!A$2:A$10000, AB$5, 【データ】蓄積用!C$2:C$10000, $A192, 【データ】蓄積用!D$2:D$10000, "&gt;=3000", 【データ】蓄積用!E$2:E$10000, "&gt;=1500")&gt;0, "〇", IF(COUNTIFS(【データ】蓄積用!A$2:A$10000, AB$5, 【データ】蓄積用!C$2:C$10000, $A192, 【データ】蓄積用!Q$2:Q$10000, 1, 【データ】蓄積用!AC$2:AC$10000, "&gt;=4.0")&gt;0, "〇", "×")))</f>
        <v/>
      </c>
      <c r="AC192" t="str">
        <f>IF(OR($A192="", AC$5=""), "", IF(COUNTIFS(【データ】蓄積用!A$2:A$10000, AC$5, 【データ】蓄積用!C$2:C$10000, $A192, 【データ】蓄積用!D$2:D$10000, "&gt;=3000", 【データ】蓄積用!E$2:E$10000, "&gt;=1500")&gt;0, "〇", IF(COUNTIFS(【データ】蓄積用!A$2:A$10000, AC$5, 【データ】蓄積用!C$2:C$10000, $A192, 【データ】蓄積用!Q$2:Q$10000, 1, 【データ】蓄積用!AC$2:AC$10000, "&gt;=4.0")&gt;0, "〇", "×")))</f>
        <v/>
      </c>
      <c r="AD192" t="str">
        <f>IF(OR($A192="", AD$5=""), "", IF(COUNTIFS(【データ】蓄積用!A$2:A$10000, AD$5, 【データ】蓄積用!C$2:C$10000, $A192, 【データ】蓄積用!D$2:D$10000, "&gt;=3000", 【データ】蓄積用!E$2:E$10000, "&gt;=1500")&gt;0, "〇", IF(COUNTIFS(【データ】蓄積用!A$2:A$10000, AD$5, 【データ】蓄積用!C$2:C$10000, $A192, 【データ】蓄積用!Q$2:Q$10000, 1, 【データ】蓄積用!AC$2:AC$10000, "&gt;=4.0")&gt;0, "〇", "×")))</f>
        <v/>
      </c>
      <c r="AE192" t="str">
        <f>IF(OR($A192="", AE$5=""), "", IF(COUNTIFS(【データ】蓄積用!A$2:A$10000, AE$5, 【データ】蓄積用!C$2:C$10000, $A192, 【データ】蓄積用!D$2:D$10000, "&gt;=3000", 【データ】蓄積用!E$2:E$10000, "&gt;=1500")&gt;0, "〇", IF(COUNTIFS(【データ】蓄積用!A$2:A$10000, AE$5, 【データ】蓄積用!C$2:C$10000, $A192, 【データ】蓄積用!Q$2:Q$10000, 1, 【データ】蓄積用!AC$2:AC$10000, "&gt;=4.0")&gt;0, "〇", "×")))</f>
        <v/>
      </c>
      <c r="AF192" t="str">
        <f>IF(OR($A192="", AF$5=""), "", IF(COUNTIFS(【データ】蓄積用!A$2:A$10000, AF$5, 【データ】蓄積用!C$2:C$10000, $A192, 【データ】蓄積用!D$2:D$10000, "&gt;=3000", 【データ】蓄積用!E$2:E$10000, "&gt;=1500")&gt;0, "〇", IF(COUNTIFS(【データ】蓄積用!A$2:A$10000, AF$5, 【データ】蓄積用!C$2:C$10000, $A192, 【データ】蓄積用!Q$2:Q$10000, 1, 【データ】蓄積用!AC$2:AC$10000, "&gt;=4.0")&gt;0, "〇", "×")))</f>
        <v/>
      </c>
      <c r="AG192" t="str">
        <f>IF(OR($A192="", AG$5=""), "", IF(COUNTIFS(【データ】蓄積用!A$2:A$10000, AG$5, 【データ】蓄積用!C$2:C$10000, $A192, 【データ】蓄積用!D$2:D$10000, "&gt;=3000", 【データ】蓄積用!E$2:E$10000, "&gt;=1500")&gt;0, "〇", IF(COUNTIFS(【データ】蓄積用!A$2:A$10000, AG$5, 【データ】蓄積用!C$2:C$10000, $A192, 【データ】蓄積用!Q$2:Q$10000, 1, 【データ】蓄積用!AC$2:AC$10000, "&gt;=4.0")&gt;0, "〇", "×")))</f>
        <v/>
      </c>
      <c r="AH192" t="str">
        <f>IF(OR($A192="", AH$5=""), "", IF(COUNTIFS(【データ】蓄積用!A$2:A$10000, AH$5, 【データ】蓄積用!C$2:C$10000, $A192, 【データ】蓄積用!D$2:D$10000, "&gt;=3000", 【データ】蓄積用!E$2:E$10000, "&gt;=1500")&gt;0, "〇", IF(COUNTIFS(【データ】蓄積用!A$2:A$10000, AH$5, 【データ】蓄積用!C$2:C$10000, $A192, 【データ】蓄積用!Q$2:Q$10000, 1, 【データ】蓄積用!AC$2:AC$10000, "&gt;=4.0")&gt;0, "〇", "×")))</f>
        <v/>
      </c>
      <c r="AI192" t="str">
        <f>IF(OR($A192="", AI$5=""), "", IF(COUNTIFS(【データ】蓄積用!A$2:A$10000, AI$5, 【データ】蓄積用!C$2:C$10000, $A192, 【データ】蓄積用!D$2:D$10000, "&gt;=3000", 【データ】蓄積用!E$2:E$10000, "&gt;=1500")&gt;0, "〇", IF(COUNTIFS(【データ】蓄積用!A$2:A$10000, AI$5, 【データ】蓄積用!C$2:C$10000, $A192, 【データ】蓄積用!Q$2:Q$10000, 1, 【データ】蓄積用!AC$2:AC$10000, "&gt;=4.0")&gt;0, "〇", "×")))</f>
        <v/>
      </c>
      <c r="AJ192" t="str">
        <f>IF(OR($A192="", AJ$5=""), "", IF(COUNTIFS(【データ】蓄積用!A$2:A$10000, AJ$5, 【データ】蓄積用!C$2:C$10000, $A192, 【データ】蓄積用!D$2:D$10000, "&gt;=3000", 【データ】蓄積用!E$2:E$10000, "&gt;=1500")&gt;0, "〇", IF(COUNTIFS(【データ】蓄積用!A$2:A$10000, AJ$5, 【データ】蓄積用!C$2:C$10000, $A192, 【データ】蓄積用!Q$2:Q$10000, 1, 【データ】蓄積用!AC$2:AC$10000, "&gt;=4.0")&gt;0, "〇", "×")))</f>
        <v/>
      </c>
      <c r="AK192" t="str">
        <f>IF(OR($A192="", AK$5=""), "", IF(COUNTIFS(【データ】蓄積用!A$2:A$10000, AK$5, 【データ】蓄積用!C$2:C$10000, $A192, 【データ】蓄積用!D$2:D$10000, "&gt;=3000", 【データ】蓄積用!E$2:E$10000, "&gt;=1500")&gt;0, "〇", IF(COUNTIFS(【データ】蓄積用!A$2:A$10000, AK$5, 【データ】蓄積用!C$2:C$10000, $A192, 【データ】蓄積用!Q$2:Q$10000, 1, 【データ】蓄積用!AC$2:AC$10000, "&gt;=4.0")&gt;0, "〇", "×")))</f>
        <v/>
      </c>
      <c r="AL192" t="str">
        <f>IF(OR($A192="", AL$5=""), "", IF(COUNTIFS(【データ】蓄積用!A$2:A$10000, AL$5, 【データ】蓄積用!C$2:C$10000, $A192, 【データ】蓄積用!D$2:D$10000, "&gt;=3000", 【データ】蓄積用!E$2:E$10000, "&gt;=1500")&gt;0, "〇", IF(COUNTIFS(【データ】蓄積用!A$2:A$10000, AL$5, 【データ】蓄積用!C$2:C$10000, $A192, 【データ】蓄積用!Q$2:Q$10000, 1, 【データ】蓄積用!AC$2:AC$10000, "&gt;=4.0")&gt;0, "〇", "×")))</f>
        <v/>
      </c>
      <c r="AM192" t="str">
        <f>IF(OR($A192="", AM$5=""), "", IF(COUNTIFS(【データ】蓄積用!A$2:A$10000, AM$5, 【データ】蓄積用!C$2:C$10000, $A192, 【データ】蓄積用!D$2:D$10000, "&gt;=3000", 【データ】蓄積用!E$2:E$10000, "&gt;=1500")&gt;0, "〇", IF(COUNTIFS(【データ】蓄積用!A$2:A$10000, AM$5, 【データ】蓄積用!C$2:C$10000, $A192, 【データ】蓄積用!Q$2:Q$10000, 1, 【データ】蓄積用!AC$2:AC$10000, "&gt;=4.0")&gt;0, "〇", "×")))</f>
        <v/>
      </c>
      <c r="AN192" t="str">
        <f>IF(OR($A192="", AN$5=""), "", IF(COUNTIFS(【データ】蓄積用!A$2:A$10000, AN$5, 【データ】蓄積用!C$2:C$10000, $A192, 【データ】蓄積用!D$2:D$10000, "&gt;=3000", 【データ】蓄積用!E$2:E$10000, "&gt;=1500")&gt;0, "〇", IF(COUNTIFS(【データ】蓄積用!A$2:A$10000, AN$5, 【データ】蓄積用!C$2:C$10000, $A192, 【データ】蓄積用!Q$2:Q$10000, 1, 【データ】蓄積用!AC$2:AC$10000, "&gt;=4.0")&gt;0, "〇", "×")))</f>
        <v/>
      </c>
      <c r="AO192" t="str">
        <f>IF(OR($A192="", AO$5=""), "", IF(COUNTIFS(【データ】蓄積用!A$2:A$10000, AO$5, 【データ】蓄積用!C$2:C$10000, $A192, 【データ】蓄積用!D$2:D$10000, "&gt;=3000", 【データ】蓄積用!E$2:E$10000, "&gt;=1500")&gt;0, "〇", IF(COUNTIFS(【データ】蓄積用!A$2:A$10000, AO$5, 【データ】蓄積用!C$2:C$10000, $A192, 【データ】蓄積用!Q$2:Q$10000, 1, 【データ】蓄積用!AC$2:AC$10000, "&gt;=4.0")&gt;0, "〇", "×")))</f>
        <v/>
      </c>
      <c r="AP192" t="str">
        <f>IF(OR($A192="", AP$5=""), "", IF(COUNTIFS(【データ】蓄積用!A$2:A$10000, AP$5, 【データ】蓄積用!C$2:C$10000, $A192, 【データ】蓄積用!D$2:D$10000, "&gt;=3000", 【データ】蓄積用!E$2:E$10000, "&gt;=1500")&gt;0, "〇", IF(COUNTIFS(【データ】蓄積用!A$2:A$10000, AP$5, 【データ】蓄積用!C$2:C$10000, $A192, 【データ】蓄積用!Q$2:Q$10000, 1, 【データ】蓄積用!AC$2:AC$10000, "&gt;=4.0")&gt;0, "〇", "×")))</f>
        <v/>
      </c>
      <c r="AQ192" t="str">
        <f>IF(OR($A192="", AQ$5=""), "", IF(COUNTIFS(【データ】蓄積用!A$2:A$10000, AQ$5, 【データ】蓄積用!C$2:C$10000, $A192, 【データ】蓄積用!D$2:D$10000, "&gt;=3000", 【データ】蓄積用!E$2:E$10000, "&gt;=1500")&gt;0, "〇", IF(COUNTIFS(【データ】蓄積用!A$2:A$10000, AQ$5, 【データ】蓄積用!C$2:C$10000, $A192, 【データ】蓄積用!Q$2:Q$10000, 1, 【データ】蓄積用!AC$2:AC$10000, "&gt;=4.0")&gt;0, "〇", "×")))</f>
        <v/>
      </c>
      <c r="AR192" t="str">
        <f>IF(OR($A192="", AR$5=""), "", IF(COUNTIFS(【データ】蓄積用!A$2:A$10000, AR$5, 【データ】蓄積用!C$2:C$10000, $A192, 【データ】蓄積用!D$2:D$10000, "&gt;=3000", 【データ】蓄積用!E$2:E$10000, "&gt;=1500")&gt;0, "〇", IF(COUNTIFS(【データ】蓄積用!A$2:A$10000, AR$5, 【データ】蓄積用!C$2:C$10000, $A192, 【データ】蓄積用!Q$2:Q$10000, 1, 【データ】蓄積用!AC$2:AC$10000, "&gt;=4.0")&gt;0, "〇", "×")))</f>
        <v/>
      </c>
      <c r="AS192" t="str">
        <f>IF(OR($A192="", AS$5=""), "", IF(COUNTIFS(【データ】蓄積用!A$2:A$10000, AS$5, 【データ】蓄積用!C$2:C$10000, $A192, 【データ】蓄積用!D$2:D$10000, "&gt;=3000", 【データ】蓄積用!E$2:E$10000, "&gt;=1500")&gt;0, "〇", IF(COUNTIFS(【データ】蓄積用!A$2:A$10000, AS$5, 【データ】蓄積用!C$2:C$10000, $A192, 【データ】蓄積用!Q$2:Q$10000, 1, 【データ】蓄積用!AC$2:AC$10000, "&gt;=4.0")&gt;0, "〇", "×")))</f>
        <v/>
      </c>
      <c r="AT192" t="str">
        <f>IF(OR($A192="", AT$5=""), "", IF(COUNTIFS(【データ】蓄積用!A$2:A$10000, AT$5, 【データ】蓄積用!C$2:C$10000, $A192, 【データ】蓄積用!D$2:D$10000, "&gt;=3000", 【データ】蓄積用!E$2:E$10000, "&gt;=1500")&gt;0, "〇", IF(COUNTIFS(【データ】蓄積用!A$2:A$10000, AT$5, 【データ】蓄積用!C$2:C$10000, $A192, 【データ】蓄積用!Q$2:Q$10000, 1, 【データ】蓄積用!AC$2:AC$10000, "&gt;=4.0")&gt;0, "〇", "×")))</f>
        <v/>
      </c>
      <c r="AU192" t="str">
        <f>IF(OR($A192="", AU$5=""), "", IF(COUNTIFS(【データ】蓄積用!A$2:A$10000, AU$5, 【データ】蓄積用!C$2:C$10000, $A192, 【データ】蓄積用!D$2:D$10000, "&gt;=3000", 【データ】蓄積用!E$2:E$10000, "&gt;=1500")&gt;0, "〇", IF(COUNTIFS(【データ】蓄積用!A$2:A$10000, AU$5, 【データ】蓄積用!C$2:C$10000, $A192, 【データ】蓄積用!Q$2:Q$10000, 1, 【データ】蓄積用!AC$2:AC$10000, "&gt;=4.0")&gt;0, "〇", "×")))</f>
        <v/>
      </c>
      <c r="AV192" t="str">
        <f>IF(OR($A192="", AV$5=""), "", IF(COUNTIFS(【データ】蓄積用!A$2:A$10000, AV$5, 【データ】蓄積用!C$2:C$10000, $A192, 【データ】蓄積用!D$2:D$10000, "&gt;=3000", 【データ】蓄積用!E$2:E$10000, "&gt;=1500")&gt;0, "〇", IF(COUNTIFS(【データ】蓄積用!A$2:A$10000, AV$5, 【データ】蓄積用!C$2:C$10000, $A192, 【データ】蓄積用!Q$2:Q$10000, 1, 【データ】蓄積用!AC$2:AC$10000, "&gt;=4.0")&gt;0, "〇", "×")))</f>
        <v/>
      </c>
      <c r="AW192" t="str">
        <f>IF(OR($A192="", AW$5=""), "", IF(COUNTIFS(【データ】蓄積用!A$2:A$10000, AW$5, 【データ】蓄積用!C$2:C$10000, $A192, 【データ】蓄積用!D$2:D$10000, "&gt;=3000", 【データ】蓄積用!E$2:E$10000, "&gt;=1500")&gt;0, "〇", IF(COUNTIFS(【データ】蓄積用!A$2:A$10000, AW$5, 【データ】蓄積用!C$2:C$10000, $A192, 【データ】蓄積用!Q$2:Q$10000, 1, 【データ】蓄積用!AC$2:AC$10000, "&gt;=4.0")&gt;0, "〇", "×")))</f>
        <v/>
      </c>
      <c r="AX192" t="str">
        <f>IF(OR($A192="", AX$5=""), "", IF(COUNTIFS(【データ】蓄積用!A$2:A$10000, AX$5, 【データ】蓄積用!C$2:C$10000, $A192, 【データ】蓄積用!D$2:D$10000, "&gt;=3000", 【データ】蓄積用!E$2:E$10000, "&gt;=1500")&gt;0, "〇", IF(COUNTIFS(【データ】蓄積用!A$2:A$10000, AX$5, 【データ】蓄積用!C$2:C$10000, $A192, 【データ】蓄積用!Q$2:Q$10000, 1, 【データ】蓄積用!AC$2:AC$10000, "&gt;=4.0")&gt;0, "〇", "×")))</f>
        <v/>
      </c>
      <c r="AY192" t="str">
        <f>IF(OR($A192="", AY$5=""), "", IF(COUNTIFS(【データ】蓄積用!A$2:A$10000, AY$5, 【データ】蓄積用!C$2:C$10000, $A192, 【データ】蓄積用!D$2:D$10000, "&gt;=3000", 【データ】蓄積用!E$2:E$10000, "&gt;=1500")&gt;0, "〇", IF(COUNTIFS(【データ】蓄積用!A$2:A$10000, AY$5, 【データ】蓄積用!C$2:C$10000, $A192, 【データ】蓄積用!Q$2:Q$10000, 1, 【データ】蓄積用!AC$2:AC$10000, "&gt;=4.0")&gt;0, "〇", "×")))</f>
        <v/>
      </c>
    </row>
    <row r="193" spans="2:51">
      <c r="B193" t="str">
        <f>IF(OR($A193="", B$5=""), "", IF(COUNTIFS(【データ】蓄積用!A$2:A$10000, B$5, 【データ】蓄積用!C$2:C$10000, $A193, 【データ】蓄積用!D$2:D$10000, "&gt;=3000", 【データ】蓄積用!E$2:E$10000, "&gt;=1500")&gt;0, "〇", IF(COUNTIFS(【データ】蓄積用!A$2:A$10000, B$5, 【データ】蓄積用!C$2:C$10000, $A193, 【データ】蓄積用!Q$2:Q$10000, 1, 【データ】蓄積用!AC$2:AC$10000, "&gt;=4.0")&gt;0, "〇", "×")))</f>
        <v/>
      </c>
      <c r="C193" t="str">
        <f>IF(OR($A193="", C$5=""), "", IF(COUNTIFS(【データ】蓄積用!A$2:A$10000, C$5, 【データ】蓄積用!C$2:C$10000, $A193, 【データ】蓄積用!D$2:D$10000, "&gt;=3000", 【データ】蓄積用!E$2:E$10000, "&gt;=1500")&gt;0, "〇", IF(COUNTIFS(【データ】蓄積用!A$2:A$10000, C$5, 【データ】蓄積用!C$2:C$10000, $A193, 【データ】蓄積用!Q$2:Q$10000, 1, 【データ】蓄積用!AC$2:AC$10000, "&gt;=4.0")&gt;0, "〇", "×")))</f>
        <v/>
      </c>
      <c r="D193" t="str">
        <f>IF(OR($A193="", D$5=""), "", IF(COUNTIFS(【データ】蓄積用!A$2:A$10000, D$5, 【データ】蓄積用!C$2:C$10000, $A193, 【データ】蓄積用!D$2:D$10000, "&gt;=3000", 【データ】蓄積用!E$2:E$10000, "&gt;=1500")&gt;0, "〇", IF(COUNTIFS(【データ】蓄積用!A$2:A$10000, D$5, 【データ】蓄積用!C$2:C$10000, $A193, 【データ】蓄積用!Q$2:Q$10000, 1, 【データ】蓄積用!AC$2:AC$10000, "&gt;=4.0")&gt;0, "〇", "×")))</f>
        <v/>
      </c>
      <c r="E193" t="str">
        <f>IF(OR($A193="", E$5=""), "", IF(COUNTIFS(【データ】蓄積用!A$2:A$10000, E$5, 【データ】蓄積用!C$2:C$10000, $A193, 【データ】蓄積用!D$2:D$10000, "&gt;=3000", 【データ】蓄積用!E$2:E$10000, "&gt;=1500")&gt;0, "〇", IF(COUNTIFS(【データ】蓄積用!A$2:A$10000, E$5, 【データ】蓄積用!C$2:C$10000, $A193, 【データ】蓄積用!Q$2:Q$10000, 1, 【データ】蓄積用!AC$2:AC$10000, "&gt;=4.0")&gt;0, "〇", "×")))</f>
        <v/>
      </c>
      <c r="F193" t="str">
        <f>IF(OR($A193="", F$5=""), "", IF(COUNTIFS(【データ】蓄積用!A$2:A$10000, F$5, 【データ】蓄積用!C$2:C$10000, $A193, 【データ】蓄積用!D$2:D$10000, "&gt;=3000", 【データ】蓄積用!E$2:E$10000, "&gt;=1500")&gt;0, "〇", IF(COUNTIFS(【データ】蓄積用!A$2:A$10000, F$5, 【データ】蓄積用!C$2:C$10000, $A193, 【データ】蓄積用!Q$2:Q$10000, 1, 【データ】蓄積用!AC$2:AC$10000, "&gt;=4.0")&gt;0, "〇", "×")))</f>
        <v/>
      </c>
      <c r="G193" t="str">
        <f>IF(OR($A193="", G$5=""), "", IF(COUNTIFS(【データ】蓄積用!A$2:A$10000, G$5, 【データ】蓄積用!C$2:C$10000, $A193, 【データ】蓄積用!D$2:D$10000, "&gt;=3000", 【データ】蓄積用!E$2:E$10000, "&gt;=1500")&gt;0, "〇", IF(COUNTIFS(【データ】蓄積用!A$2:A$10000, G$5, 【データ】蓄積用!C$2:C$10000, $A193, 【データ】蓄積用!Q$2:Q$10000, 1, 【データ】蓄積用!AC$2:AC$10000, "&gt;=4.0")&gt;0, "〇", "×")))</f>
        <v/>
      </c>
      <c r="H193" t="str">
        <f>IF(OR($A193="", H$5=""), "", IF(COUNTIFS(【データ】蓄積用!A$2:A$10000, H$5, 【データ】蓄積用!C$2:C$10000, $A193, 【データ】蓄積用!D$2:D$10000, "&gt;=3000", 【データ】蓄積用!E$2:E$10000, "&gt;=1500")&gt;0, "〇", IF(COUNTIFS(【データ】蓄積用!A$2:A$10000, H$5, 【データ】蓄積用!C$2:C$10000, $A193, 【データ】蓄積用!Q$2:Q$10000, 1, 【データ】蓄積用!AC$2:AC$10000, "&gt;=4.0")&gt;0, "〇", "×")))</f>
        <v/>
      </c>
      <c r="I193" t="str">
        <f>IF(OR($A193="", I$5=""), "", IF(COUNTIFS(【データ】蓄積用!A$2:A$10000, I$5, 【データ】蓄積用!C$2:C$10000, $A193, 【データ】蓄積用!D$2:D$10000, "&gt;=3000", 【データ】蓄積用!E$2:E$10000, "&gt;=1500")&gt;0, "〇", IF(COUNTIFS(【データ】蓄積用!A$2:A$10000, I$5, 【データ】蓄積用!C$2:C$10000, $A193, 【データ】蓄積用!Q$2:Q$10000, 1, 【データ】蓄積用!AC$2:AC$10000, "&gt;=4.0")&gt;0, "〇", "×")))</f>
        <v/>
      </c>
      <c r="J193" t="str">
        <f>IF(OR($A193="", J$5=""), "", IF(COUNTIFS(【データ】蓄積用!A$2:A$10000, J$5, 【データ】蓄積用!C$2:C$10000, $A193, 【データ】蓄積用!D$2:D$10000, "&gt;=3000", 【データ】蓄積用!E$2:E$10000, "&gt;=1500")&gt;0, "〇", IF(COUNTIFS(【データ】蓄積用!A$2:A$10000, J$5, 【データ】蓄積用!C$2:C$10000, $A193, 【データ】蓄積用!Q$2:Q$10000, 1, 【データ】蓄積用!AC$2:AC$10000, "&gt;=4.0")&gt;0, "〇", "×")))</f>
        <v/>
      </c>
      <c r="K193" t="str">
        <f>IF(OR($A193="", K$5=""), "", IF(COUNTIFS(【データ】蓄積用!A$2:A$10000, K$5, 【データ】蓄積用!C$2:C$10000, $A193, 【データ】蓄積用!D$2:D$10000, "&gt;=3000", 【データ】蓄積用!E$2:E$10000, "&gt;=1500")&gt;0, "〇", IF(COUNTIFS(【データ】蓄積用!A$2:A$10000, K$5, 【データ】蓄積用!C$2:C$10000, $A193, 【データ】蓄積用!Q$2:Q$10000, 1, 【データ】蓄積用!AC$2:AC$10000, "&gt;=4.0")&gt;0, "〇", "×")))</f>
        <v/>
      </c>
      <c r="L193" t="str">
        <f>IF(OR($A193="", L$5=""), "", IF(COUNTIFS(【データ】蓄積用!A$2:A$10000, L$5, 【データ】蓄積用!C$2:C$10000, $A193, 【データ】蓄積用!D$2:D$10000, "&gt;=3000", 【データ】蓄積用!E$2:E$10000, "&gt;=1500")&gt;0, "〇", IF(COUNTIFS(【データ】蓄積用!A$2:A$10000, L$5, 【データ】蓄積用!C$2:C$10000, $A193, 【データ】蓄積用!Q$2:Q$10000, 1, 【データ】蓄積用!AC$2:AC$10000, "&gt;=4.0")&gt;0, "〇", "×")))</f>
        <v/>
      </c>
      <c r="M193" t="str">
        <f>IF(OR($A193="", M$5=""), "", IF(COUNTIFS(【データ】蓄積用!A$2:A$10000, M$5, 【データ】蓄積用!C$2:C$10000, $A193, 【データ】蓄積用!D$2:D$10000, "&gt;=3000", 【データ】蓄積用!E$2:E$10000, "&gt;=1500")&gt;0, "〇", IF(COUNTIFS(【データ】蓄積用!A$2:A$10000, M$5, 【データ】蓄積用!C$2:C$10000, $A193, 【データ】蓄積用!Q$2:Q$10000, 1, 【データ】蓄積用!AC$2:AC$10000, "&gt;=4.0")&gt;0, "〇", "×")))</f>
        <v/>
      </c>
      <c r="N193" t="str">
        <f>IF(OR($A193="", N$5=""), "", IF(COUNTIFS(【データ】蓄積用!A$2:A$10000, N$5, 【データ】蓄積用!C$2:C$10000, $A193, 【データ】蓄積用!D$2:D$10000, "&gt;=3000", 【データ】蓄積用!E$2:E$10000, "&gt;=1500")&gt;0, "〇", IF(COUNTIFS(【データ】蓄積用!A$2:A$10000, N$5, 【データ】蓄積用!C$2:C$10000, $A193, 【データ】蓄積用!Q$2:Q$10000, 1, 【データ】蓄積用!AC$2:AC$10000, "&gt;=4.0")&gt;0, "〇", "×")))</f>
        <v/>
      </c>
      <c r="O193" t="str">
        <f>IF(OR($A193="", O$5=""), "", IF(COUNTIFS(【データ】蓄積用!A$2:A$10000, O$5, 【データ】蓄積用!C$2:C$10000, $A193, 【データ】蓄積用!D$2:D$10000, "&gt;=3000", 【データ】蓄積用!E$2:E$10000, "&gt;=1500")&gt;0, "〇", IF(COUNTIFS(【データ】蓄積用!A$2:A$10000, O$5, 【データ】蓄積用!C$2:C$10000, $A193, 【データ】蓄積用!Q$2:Q$10000, 1, 【データ】蓄積用!AC$2:AC$10000, "&gt;=4.0")&gt;0, "〇", "×")))</f>
        <v/>
      </c>
      <c r="P193" t="str">
        <f>IF(OR($A193="", P$5=""), "", IF(COUNTIFS(【データ】蓄積用!A$2:A$10000, P$5, 【データ】蓄積用!C$2:C$10000, $A193, 【データ】蓄積用!D$2:D$10000, "&gt;=3000", 【データ】蓄積用!E$2:E$10000, "&gt;=1500")&gt;0, "〇", IF(COUNTIFS(【データ】蓄積用!A$2:A$10000, P$5, 【データ】蓄積用!C$2:C$10000, $A193, 【データ】蓄積用!Q$2:Q$10000, 1, 【データ】蓄積用!AC$2:AC$10000, "&gt;=4.0")&gt;0, "〇", "×")))</f>
        <v/>
      </c>
      <c r="Q193" t="str">
        <f>IF(OR($A193="", Q$5=""), "", IF(COUNTIFS(【データ】蓄積用!A$2:A$10000, Q$5, 【データ】蓄積用!C$2:C$10000, $A193, 【データ】蓄積用!D$2:D$10000, "&gt;=3000", 【データ】蓄積用!E$2:E$10000, "&gt;=1500")&gt;0, "〇", IF(COUNTIFS(【データ】蓄積用!A$2:A$10000, Q$5, 【データ】蓄積用!C$2:C$10000, $A193, 【データ】蓄積用!Q$2:Q$10000, 1, 【データ】蓄積用!AC$2:AC$10000, "&gt;=4.0")&gt;0, "〇", "×")))</f>
        <v/>
      </c>
      <c r="R193" t="str">
        <f>IF(OR($A193="", R$5=""), "", IF(COUNTIFS(【データ】蓄積用!A$2:A$10000, R$5, 【データ】蓄積用!C$2:C$10000, $A193, 【データ】蓄積用!D$2:D$10000, "&gt;=3000", 【データ】蓄積用!E$2:E$10000, "&gt;=1500")&gt;0, "〇", IF(COUNTIFS(【データ】蓄積用!A$2:A$10000, R$5, 【データ】蓄積用!C$2:C$10000, $A193, 【データ】蓄積用!Q$2:Q$10000, 1, 【データ】蓄積用!AC$2:AC$10000, "&gt;=4.0")&gt;0, "〇", "×")))</f>
        <v/>
      </c>
      <c r="S193" t="str">
        <f>IF(OR($A193="", S$5=""), "", IF(COUNTIFS(【データ】蓄積用!A$2:A$10000, S$5, 【データ】蓄積用!C$2:C$10000, $A193, 【データ】蓄積用!D$2:D$10000, "&gt;=3000", 【データ】蓄積用!E$2:E$10000, "&gt;=1500")&gt;0, "〇", IF(COUNTIFS(【データ】蓄積用!A$2:A$10000, S$5, 【データ】蓄積用!C$2:C$10000, $A193, 【データ】蓄積用!Q$2:Q$10000, 1, 【データ】蓄積用!AC$2:AC$10000, "&gt;=4.0")&gt;0, "〇", "×")))</f>
        <v/>
      </c>
      <c r="T193" t="str">
        <f>IF(OR($A193="", T$5=""), "", IF(COUNTIFS(【データ】蓄積用!A$2:A$10000, T$5, 【データ】蓄積用!C$2:C$10000, $A193, 【データ】蓄積用!D$2:D$10000, "&gt;=3000", 【データ】蓄積用!E$2:E$10000, "&gt;=1500")&gt;0, "〇", IF(COUNTIFS(【データ】蓄積用!A$2:A$10000, T$5, 【データ】蓄積用!C$2:C$10000, $A193, 【データ】蓄積用!Q$2:Q$10000, 1, 【データ】蓄積用!AC$2:AC$10000, "&gt;=4.0")&gt;0, "〇", "×")))</f>
        <v/>
      </c>
      <c r="U193" t="str">
        <f>IF(OR($A193="", U$5=""), "", IF(COUNTIFS(【データ】蓄積用!A$2:A$10000, U$5, 【データ】蓄積用!C$2:C$10000, $A193, 【データ】蓄積用!D$2:D$10000, "&gt;=3000", 【データ】蓄積用!E$2:E$10000, "&gt;=1500")&gt;0, "〇", IF(COUNTIFS(【データ】蓄積用!A$2:A$10000, U$5, 【データ】蓄積用!C$2:C$10000, $A193, 【データ】蓄積用!Q$2:Q$10000, 1, 【データ】蓄積用!AC$2:AC$10000, "&gt;=4.0")&gt;0, "〇", "×")))</f>
        <v/>
      </c>
      <c r="V193" t="str">
        <f>IF(OR($A193="", V$5=""), "", IF(COUNTIFS(【データ】蓄積用!A$2:A$10000, V$5, 【データ】蓄積用!C$2:C$10000, $A193, 【データ】蓄積用!D$2:D$10000, "&gt;=3000", 【データ】蓄積用!E$2:E$10000, "&gt;=1500")&gt;0, "〇", IF(COUNTIFS(【データ】蓄積用!A$2:A$10000, V$5, 【データ】蓄積用!C$2:C$10000, $A193, 【データ】蓄積用!Q$2:Q$10000, 1, 【データ】蓄積用!AC$2:AC$10000, "&gt;=4.0")&gt;0, "〇", "×")))</f>
        <v/>
      </c>
      <c r="W193" t="str">
        <f>IF(OR($A193="", W$5=""), "", IF(COUNTIFS(【データ】蓄積用!A$2:A$10000, W$5, 【データ】蓄積用!C$2:C$10000, $A193, 【データ】蓄積用!D$2:D$10000, "&gt;=3000", 【データ】蓄積用!E$2:E$10000, "&gt;=1500")&gt;0, "〇", IF(COUNTIFS(【データ】蓄積用!A$2:A$10000, W$5, 【データ】蓄積用!C$2:C$10000, $A193, 【データ】蓄積用!Q$2:Q$10000, 1, 【データ】蓄積用!AC$2:AC$10000, "&gt;=4.0")&gt;0, "〇", "×")))</f>
        <v/>
      </c>
      <c r="X193" t="str">
        <f>IF(OR($A193="", X$5=""), "", IF(COUNTIFS(【データ】蓄積用!A$2:A$10000, X$5, 【データ】蓄積用!C$2:C$10000, $A193, 【データ】蓄積用!D$2:D$10000, "&gt;=3000", 【データ】蓄積用!E$2:E$10000, "&gt;=1500")&gt;0, "〇", IF(COUNTIFS(【データ】蓄積用!A$2:A$10000, X$5, 【データ】蓄積用!C$2:C$10000, $A193, 【データ】蓄積用!Q$2:Q$10000, 1, 【データ】蓄積用!AC$2:AC$10000, "&gt;=4.0")&gt;0, "〇", "×")))</f>
        <v/>
      </c>
      <c r="Y193" t="str">
        <f>IF(OR($A193="", Y$5=""), "", IF(COUNTIFS(【データ】蓄積用!A$2:A$10000, Y$5, 【データ】蓄積用!C$2:C$10000, $A193, 【データ】蓄積用!D$2:D$10000, "&gt;=3000", 【データ】蓄積用!E$2:E$10000, "&gt;=1500")&gt;0, "〇", IF(COUNTIFS(【データ】蓄積用!A$2:A$10000, Y$5, 【データ】蓄積用!C$2:C$10000, $A193, 【データ】蓄積用!Q$2:Q$10000, 1, 【データ】蓄積用!AC$2:AC$10000, "&gt;=4.0")&gt;0, "〇", "×")))</f>
        <v/>
      </c>
      <c r="Z193" t="str">
        <f>IF(OR($A193="", Z$5=""), "", IF(COUNTIFS(【データ】蓄積用!A$2:A$10000, Z$5, 【データ】蓄積用!C$2:C$10000, $A193, 【データ】蓄積用!D$2:D$10000, "&gt;=3000", 【データ】蓄積用!E$2:E$10000, "&gt;=1500")&gt;0, "〇", IF(COUNTIFS(【データ】蓄積用!A$2:A$10000, Z$5, 【データ】蓄積用!C$2:C$10000, $A193, 【データ】蓄積用!Q$2:Q$10000, 1, 【データ】蓄積用!AC$2:AC$10000, "&gt;=4.0")&gt;0, "〇", "×")))</f>
        <v/>
      </c>
      <c r="AA193" t="str">
        <f>IF(OR($A193="", AA$5=""), "", IF(COUNTIFS(【データ】蓄積用!A$2:A$10000, AA$5, 【データ】蓄積用!C$2:C$10000, $A193, 【データ】蓄積用!D$2:D$10000, "&gt;=3000", 【データ】蓄積用!E$2:E$10000, "&gt;=1500")&gt;0, "〇", IF(COUNTIFS(【データ】蓄積用!A$2:A$10000, AA$5, 【データ】蓄積用!C$2:C$10000, $A193, 【データ】蓄積用!Q$2:Q$10000, 1, 【データ】蓄積用!AC$2:AC$10000, "&gt;=4.0")&gt;0, "〇", "×")))</f>
        <v/>
      </c>
      <c r="AB193" t="str">
        <f>IF(OR($A193="", AB$5=""), "", IF(COUNTIFS(【データ】蓄積用!A$2:A$10000, AB$5, 【データ】蓄積用!C$2:C$10000, $A193, 【データ】蓄積用!D$2:D$10000, "&gt;=3000", 【データ】蓄積用!E$2:E$10000, "&gt;=1500")&gt;0, "〇", IF(COUNTIFS(【データ】蓄積用!A$2:A$10000, AB$5, 【データ】蓄積用!C$2:C$10000, $A193, 【データ】蓄積用!Q$2:Q$10000, 1, 【データ】蓄積用!AC$2:AC$10000, "&gt;=4.0")&gt;0, "〇", "×")))</f>
        <v/>
      </c>
      <c r="AC193" t="str">
        <f>IF(OR($A193="", AC$5=""), "", IF(COUNTIFS(【データ】蓄積用!A$2:A$10000, AC$5, 【データ】蓄積用!C$2:C$10000, $A193, 【データ】蓄積用!D$2:D$10000, "&gt;=3000", 【データ】蓄積用!E$2:E$10000, "&gt;=1500")&gt;0, "〇", IF(COUNTIFS(【データ】蓄積用!A$2:A$10000, AC$5, 【データ】蓄積用!C$2:C$10000, $A193, 【データ】蓄積用!Q$2:Q$10000, 1, 【データ】蓄積用!AC$2:AC$10000, "&gt;=4.0")&gt;0, "〇", "×")))</f>
        <v/>
      </c>
      <c r="AD193" t="str">
        <f>IF(OR($A193="", AD$5=""), "", IF(COUNTIFS(【データ】蓄積用!A$2:A$10000, AD$5, 【データ】蓄積用!C$2:C$10000, $A193, 【データ】蓄積用!D$2:D$10000, "&gt;=3000", 【データ】蓄積用!E$2:E$10000, "&gt;=1500")&gt;0, "〇", IF(COUNTIFS(【データ】蓄積用!A$2:A$10000, AD$5, 【データ】蓄積用!C$2:C$10000, $A193, 【データ】蓄積用!Q$2:Q$10000, 1, 【データ】蓄積用!AC$2:AC$10000, "&gt;=4.0")&gt;0, "〇", "×")))</f>
        <v/>
      </c>
      <c r="AE193" t="str">
        <f>IF(OR($A193="", AE$5=""), "", IF(COUNTIFS(【データ】蓄積用!A$2:A$10000, AE$5, 【データ】蓄積用!C$2:C$10000, $A193, 【データ】蓄積用!D$2:D$10000, "&gt;=3000", 【データ】蓄積用!E$2:E$10000, "&gt;=1500")&gt;0, "〇", IF(COUNTIFS(【データ】蓄積用!A$2:A$10000, AE$5, 【データ】蓄積用!C$2:C$10000, $A193, 【データ】蓄積用!Q$2:Q$10000, 1, 【データ】蓄積用!AC$2:AC$10000, "&gt;=4.0")&gt;0, "〇", "×")))</f>
        <v/>
      </c>
      <c r="AF193" t="str">
        <f>IF(OR($A193="", AF$5=""), "", IF(COUNTIFS(【データ】蓄積用!A$2:A$10000, AF$5, 【データ】蓄積用!C$2:C$10000, $A193, 【データ】蓄積用!D$2:D$10000, "&gt;=3000", 【データ】蓄積用!E$2:E$10000, "&gt;=1500")&gt;0, "〇", IF(COUNTIFS(【データ】蓄積用!A$2:A$10000, AF$5, 【データ】蓄積用!C$2:C$10000, $A193, 【データ】蓄積用!Q$2:Q$10000, 1, 【データ】蓄積用!AC$2:AC$10000, "&gt;=4.0")&gt;0, "〇", "×")))</f>
        <v/>
      </c>
      <c r="AG193" t="str">
        <f>IF(OR($A193="", AG$5=""), "", IF(COUNTIFS(【データ】蓄積用!A$2:A$10000, AG$5, 【データ】蓄積用!C$2:C$10000, $A193, 【データ】蓄積用!D$2:D$10000, "&gt;=3000", 【データ】蓄積用!E$2:E$10000, "&gt;=1500")&gt;0, "〇", IF(COUNTIFS(【データ】蓄積用!A$2:A$10000, AG$5, 【データ】蓄積用!C$2:C$10000, $A193, 【データ】蓄積用!Q$2:Q$10000, 1, 【データ】蓄積用!AC$2:AC$10000, "&gt;=4.0")&gt;0, "〇", "×")))</f>
        <v/>
      </c>
      <c r="AH193" t="str">
        <f>IF(OR($A193="", AH$5=""), "", IF(COUNTIFS(【データ】蓄積用!A$2:A$10000, AH$5, 【データ】蓄積用!C$2:C$10000, $A193, 【データ】蓄積用!D$2:D$10000, "&gt;=3000", 【データ】蓄積用!E$2:E$10000, "&gt;=1500")&gt;0, "〇", IF(COUNTIFS(【データ】蓄積用!A$2:A$10000, AH$5, 【データ】蓄積用!C$2:C$10000, $A193, 【データ】蓄積用!Q$2:Q$10000, 1, 【データ】蓄積用!AC$2:AC$10000, "&gt;=4.0")&gt;0, "〇", "×")))</f>
        <v/>
      </c>
      <c r="AI193" t="str">
        <f>IF(OR($A193="", AI$5=""), "", IF(COUNTIFS(【データ】蓄積用!A$2:A$10000, AI$5, 【データ】蓄積用!C$2:C$10000, $A193, 【データ】蓄積用!D$2:D$10000, "&gt;=3000", 【データ】蓄積用!E$2:E$10000, "&gt;=1500")&gt;0, "〇", IF(COUNTIFS(【データ】蓄積用!A$2:A$10000, AI$5, 【データ】蓄積用!C$2:C$10000, $A193, 【データ】蓄積用!Q$2:Q$10000, 1, 【データ】蓄積用!AC$2:AC$10000, "&gt;=4.0")&gt;0, "〇", "×")))</f>
        <v/>
      </c>
      <c r="AJ193" t="str">
        <f>IF(OR($A193="", AJ$5=""), "", IF(COUNTIFS(【データ】蓄積用!A$2:A$10000, AJ$5, 【データ】蓄積用!C$2:C$10000, $A193, 【データ】蓄積用!D$2:D$10000, "&gt;=3000", 【データ】蓄積用!E$2:E$10000, "&gt;=1500")&gt;0, "〇", IF(COUNTIFS(【データ】蓄積用!A$2:A$10000, AJ$5, 【データ】蓄積用!C$2:C$10000, $A193, 【データ】蓄積用!Q$2:Q$10000, 1, 【データ】蓄積用!AC$2:AC$10000, "&gt;=4.0")&gt;0, "〇", "×")))</f>
        <v/>
      </c>
      <c r="AK193" t="str">
        <f>IF(OR($A193="", AK$5=""), "", IF(COUNTIFS(【データ】蓄積用!A$2:A$10000, AK$5, 【データ】蓄積用!C$2:C$10000, $A193, 【データ】蓄積用!D$2:D$10000, "&gt;=3000", 【データ】蓄積用!E$2:E$10000, "&gt;=1500")&gt;0, "〇", IF(COUNTIFS(【データ】蓄積用!A$2:A$10000, AK$5, 【データ】蓄積用!C$2:C$10000, $A193, 【データ】蓄積用!Q$2:Q$10000, 1, 【データ】蓄積用!AC$2:AC$10000, "&gt;=4.0")&gt;0, "〇", "×")))</f>
        <v/>
      </c>
      <c r="AL193" t="str">
        <f>IF(OR($A193="", AL$5=""), "", IF(COUNTIFS(【データ】蓄積用!A$2:A$10000, AL$5, 【データ】蓄積用!C$2:C$10000, $A193, 【データ】蓄積用!D$2:D$10000, "&gt;=3000", 【データ】蓄積用!E$2:E$10000, "&gt;=1500")&gt;0, "〇", IF(COUNTIFS(【データ】蓄積用!A$2:A$10000, AL$5, 【データ】蓄積用!C$2:C$10000, $A193, 【データ】蓄積用!Q$2:Q$10000, 1, 【データ】蓄積用!AC$2:AC$10000, "&gt;=4.0")&gt;0, "〇", "×")))</f>
        <v/>
      </c>
      <c r="AM193" t="str">
        <f>IF(OR($A193="", AM$5=""), "", IF(COUNTIFS(【データ】蓄積用!A$2:A$10000, AM$5, 【データ】蓄積用!C$2:C$10000, $A193, 【データ】蓄積用!D$2:D$10000, "&gt;=3000", 【データ】蓄積用!E$2:E$10000, "&gt;=1500")&gt;0, "〇", IF(COUNTIFS(【データ】蓄積用!A$2:A$10000, AM$5, 【データ】蓄積用!C$2:C$10000, $A193, 【データ】蓄積用!Q$2:Q$10000, 1, 【データ】蓄積用!AC$2:AC$10000, "&gt;=4.0")&gt;0, "〇", "×")))</f>
        <v/>
      </c>
      <c r="AN193" t="str">
        <f>IF(OR($A193="", AN$5=""), "", IF(COUNTIFS(【データ】蓄積用!A$2:A$10000, AN$5, 【データ】蓄積用!C$2:C$10000, $A193, 【データ】蓄積用!D$2:D$10000, "&gt;=3000", 【データ】蓄積用!E$2:E$10000, "&gt;=1500")&gt;0, "〇", IF(COUNTIFS(【データ】蓄積用!A$2:A$10000, AN$5, 【データ】蓄積用!C$2:C$10000, $A193, 【データ】蓄積用!Q$2:Q$10000, 1, 【データ】蓄積用!AC$2:AC$10000, "&gt;=4.0")&gt;0, "〇", "×")))</f>
        <v/>
      </c>
      <c r="AO193" t="str">
        <f>IF(OR($A193="", AO$5=""), "", IF(COUNTIFS(【データ】蓄積用!A$2:A$10000, AO$5, 【データ】蓄積用!C$2:C$10000, $A193, 【データ】蓄積用!D$2:D$10000, "&gt;=3000", 【データ】蓄積用!E$2:E$10000, "&gt;=1500")&gt;0, "〇", IF(COUNTIFS(【データ】蓄積用!A$2:A$10000, AO$5, 【データ】蓄積用!C$2:C$10000, $A193, 【データ】蓄積用!Q$2:Q$10000, 1, 【データ】蓄積用!AC$2:AC$10000, "&gt;=4.0")&gt;0, "〇", "×")))</f>
        <v/>
      </c>
      <c r="AP193" t="str">
        <f>IF(OR($A193="", AP$5=""), "", IF(COUNTIFS(【データ】蓄積用!A$2:A$10000, AP$5, 【データ】蓄積用!C$2:C$10000, $A193, 【データ】蓄積用!D$2:D$10000, "&gt;=3000", 【データ】蓄積用!E$2:E$10000, "&gt;=1500")&gt;0, "〇", IF(COUNTIFS(【データ】蓄積用!A$2:A$10000, AP$5, 【データ】蓄積用!C$2:C$10000, $A193, 【データ】蓄積用!Q$2:Q$10000, 1, 【データ】蓄積用!AC$2:AC$10000, "&gt;=4.0")&gt;0, "〇", "×")))</f>
        <v/>
      </c>
      <c r="AQ193" t="str">
        <f>IF(OR($A193="", AQ$5=""), "", IF(COUNTIFS(【データ】蓄積用!A$2:A$10000, AQ$5, 【データ】蓄積用!C$2:C$10000, $A193, 【データ】蓄積用!D$2:D$10000, "&gt;=3000", 【データ】蓄積用!E$2:E$10000, "&gt;=1500")&gt;0, "〇", IF(COUNTIFS(【データ】蓄積用!A$2:A$10000, AQ$5, 【データ】蓄積用!C$2:C$10000, $A193, 【データ】蓄積用!Q$2:Q$10000, 1, 【データ】蓄積用!AC$2:AC$10000, "&gt;=4.0")&gt;0, "〇", "×")))</f>
        <v/>
      </c>
      <c r="AR193" t="str">
        <f>IF(OR($A193="", AR$5=""), "", IF(COUNTIFS(【データ】蓄積用!A$2:A$10000, AR$5, 【データ】蓄積用!C$2:C$10000, $A193, 【データ】蓄積用!D$2:D$10000, "&gt;=3000", 【データ】蓄積用!E$2:E$10000, "&gt;=1500")&gt;0, "〇", IF(COUNTIFS(【データ】蓄積用!A$2:A$10000, AR$5, 【データ】蓄積用!C$2:C$10000, $A193, 【データ】蓄積用!Q$2:Q$10000, 1, 【データ】蓄積用!AC$2:AC$10000, "&gt;=4.0")&gt;0, "〇", "×")))</f>
        <v/>
      </c>
      <c r="AS193" t="str">
        <f>IF(OR($A193="", AS$5=""), "", IF(COUNTIFS(【データ】蓄積用!A$2:A$10000, AS$5, 【データ】蓄積用!C$2:C$10000, $A193, 【データ】蓄積用!D$2:D$10000, "&gt;=3000", 【データ】蓄積用!E$2:E$10000, "&gt;=1500")&gt;0, "〇", IF(COUNTIFS(【データ】蓄積用!A$2:A$10000, AS$5, 【データ】蓄積用!C$2:C$10000, $A193, 【データ】蓄積用!Q$2:Q$10000, 1, 【データ】蓄積用!AC$2:AC$10000, "&gt;=4.0")&gt;0, "〇", "×")))</f>
        <v/>
      </c>
      <c r="AT193" t="str">
        <f>IF(OR($A193="", AT$5=""), "", IF(COUNTIFS(【データ】蓄積用!A$2:A$10000, AT$5, 【データ】蓄積用!C$2:C$10000, $A193, 【データ】蓄積用!D$2:D$10000, "&gt;=3000", 【データ】蓄積用!E$2:E$10000, "&gt;=1500")&gt;0, "〇", IF(COUNTIFS(【データ】蓄積用!A$2:A$10000, AT$5, 【データ】蓄積用!C$2:C$10000, $A193, 【データ】蓄積用!Q$2:Q$10000, 1, 【データ】蓄積用!AC$2:AC$10000, "&gt;=4.0")&gt;0, "〇", "×")))</f>
        <v/>
      </c>
      <c r="AU193" t="str">
        <f>IF(OR($A193="", AU$5=""), "", IF(COUNTIFS(【データ】蓄積用!A$2:A$10000, AU$5, 【データ】蓄積用!C$2:C$10000, $A193, 【データ】蓄積用!D$2:D$10000, "&gt;=3000", 【データ】蓄積用!E$2:E$10000, "&gt;=1500")&gt;0, "〇", IF(COUNTIFS(【データ】蓄積用!A$2:A$10000, AU$5, 【データ】蓄積用!C$2:C$10000, $A193, 【データ】蓄積用!Q$2:Q$10000, 1, 【データ】蓄積用!AC$2:AC$10000, "&gt;=4.0")&gt;0, "〇", "×")))</f>
        <v/>
      </c>
      <c r="AV193" t="str">
        <f>IF(OR($A193="", AV$5=""), "", IF(COUNTIFS(【データ】蓄積用!A$2:A$10000, AV$5, 【データ】蓄積用!C$2:C$10000, $A193, 【データ】蓄積用!D$2:D$10000, "&gt;=3000", 【データ】蓄積用!E$2:E$10000, "&gt;=1500")&gt;0, "〇", IF(COUNTIFS(【データ】蓄積用!A$2:A$10000, AV$5, 【データ】蓄積用!C$2:C$10000, $A193, 【データ】蓄積用!Q$2:Q$10000, 1, 【データ】蓄積用!AC$2:AC$10000, "&gt;=4.0")&gt;0, "〇", "×")))</f>
        <v/>
      </c>
      <c r="AW193" t="str">
        <f>IF(OR($A193="", AW$5=""), "", IF(COUNTIFS(【データ】蓄積用!A$2:A$10000, AW$5, 【データ】蓄積用!C$2:C$10000, $A193, 【データ】蓄積用!D$2:D$10000, "&gt;=3000", 【データ】蓄積用!E$2:E$10000, "&gt;=1500")&gt;0, "〇", IF(COUNTIFS(【データ】蓄積用!A$2:A$10000, AW$5, 【データ】蓄積用!C$2:C$10000, $A193, 【データ】蓄積用!Q$2:Q$10000, 1, 【データ】蓄積用!AC$2:AC$10000, "&gt;=4.0")&gt;0, "〇", "×")))</f>
        <v/>
      </c>
      <c r="AX193" t="str">
        <f>IF(OR($A193="", AX$5=""), "", IF(COUNTIFS(【データ】蓄積用!A$2:A$10000, AX$5, 【データ】蓄積用!C$2:C$10000, $A193, 【データ】蓄積用!D$2:D$10000, "&gt;=3000", 【データ】蓄積用!E$2:E$10000, "&gt;=1500")&gt;0, "〇", IF(COUNTIFS(【データ】蓄積用!A$2:A$10000, AX$5, 【データ】蓄積用!C$2:C$10000, $A193, 【データ】蓄積用!Q$2:Q$10000, 1, 【データ】蓄積用!AC$2:AC$10000, "&gt;=4.0")&gt;0, "〇", "×")))</f>
        <v/>
      </c>
      <c r="AY193" t="str">
        <f>IF(OR($A193="", AY$5=""), "", IF(COUNTIFS(【データ】蓄積用!A$2:A$10000, AY$5, 【データ】蓄積用!C$2:C$10000, $A193, 【データ】蓄積用!D$2:D$10000, "&gt;=3000", 【データ】蓄積用!E$2:E$10000, "&gt;=1500")&gt;0, "〇", IF(COUNTIFS(【データ】蓄積用!A$2:A$10000, AY$5, 【データ】蓄積用!C$2:C$10000, $A193, 【データ】蓄積用!Q$2:Q$10000, 1, 【データ】蓄積用!AC$2:AC$10000, "&gt;=4.0")&gt;0, "〇", "×")))</f>
        <v/>
      </c>
    </row>
    <row r="194" spans="2:51">
      <c r="B194" t="str">
        <f>IF(OR($A194="", B$5=""), "", IF(COUNTIFS(【データ】蓄積用!A$2:A$10000, B$5, 【データ】蓄積用!C$2:C$10000, $A194, 【データ】蓄積用!D$2:D$10000, "&gt;=3000", 【データ】蓄積用!E$2:E$10000, "&gt;=1500")&gt;0, "〇", IF(COUNTIFS(【データ】蓄積用!A$2:A$10000, B$5, 【データ】蓄積用!C$2:C$10000, $A194, 【データ】蓄積用!Q$2:Q$10000, 1, 【データ】蓄積用!AC$2:AC$10000, "&gt;=4.0")&gt;0, "〇", "×")))</f>
        <v/>
      </c>
      <c r="C194" t="str">
        <f>IF(OR($A194="", C$5=""), "", IF(COUNTIFS(【データ】蓄積用!A$2:A$10000, C$5, 【データ】蓄積用!C$2:C$10000, $A194, 【データ】蓄積用!D$2:D$10000, "&gt;=3000", 【データ】蓄積用!E$2:E$10000, "&gt;=1500")&gt;0, "〇", IF(COUNTIFS(【データ】蓄積用!A$2:A$10000, C$5, 【データ】蓄積用!C$2:C$10000, $A194, 【データ】蓄積用!Q$2:Q$10000, 1, 【データ】蓄積用!AC$2:AC$10000, "&gt;=4.0")&gt;0, "〇", "×")))</f>
        <v/>
      </c>
      <c r="D194" t="str">
        <f>IF(OR($A194="", D$5=""), "", IF(COUNTIFS(【データ】蓄積用!A$2:A$10000, D$5, 【データ】蓄積用!C$2:C$10000, $A194, 【データ】蓄積用!D$2:D$10000, "&gt;=3000", 【データ】蓄積用!E$2:E$10000, "&gt;=1500")&gt;0, "〇", IF(COUNTIFS(【データ】蓄積用!A$2:A$10000, D$5, 【データ】蓄積用!C$2:C$10000, $A194, 【データ】蓄積用!Q$2:Q$10000, 1, 【データ】蓄積用!AC$2:AC$10000, "&gt;=4.0")&gt;0, "〇", "×")))</f>
        <v/>
      </c>
      <c r="E194" t="str">
        <f>IF(OR($A194="", E$5=""), "", IF(COUNTIFS(【データ】蓄積用!A$2:A$10000, E$5, 【データ】蓄積用!C$2:C$10000, $A194, 【データ】蓄積用!D$2:D$10000, "&gt;=3000", 【データ】蓄積用!E$2:E$10000, "&gt;=1500")&gt;0, "〇", IF(COUNTIFS(【データ】蓄積用!A$2:A$10000, E$5, 【データ】蓄積用!C$2:C$10000, $A194, 【データ】蓄積用!Q$2:Q$10000, 1, 【データ】蓄積用!AC$2:AC$10000, "&gt;=4.0")&gt;0, "〇", "×")))</f>
        <v/>
      </c>
      <c r="F194" t="str">
        <f>IF(OR($A194="", F$5=""), "", IF(COUNTIFS(【データ】蓄積用!A$2:A$10000, F$5, 【データ】蓄積用!C$2:C$10000, $A194, 【データ】蓄積用!D$2:D$10000, "&gt;=3000", 【データ】蓄積用!E$2:E$10000, "&gt;=1500")&gt;0, "〇", IF(COUNTIFS(【データ】蓄積用!A$2:A$10000, F$5, 【データ】蓄積用!C$2:C$10000, $A194, 【データ】蓄積用!Q$2:Q$10000, 1, 【データ】蓄積用!AC$2:AC$10000, "&gt;=4.0")&gt;0, "〇", "×")))</f>
        <v/>
      </c>
      <c r="G194" t="str">
        <f>IF(OR($A194="", G$5=""), "", IF(COUNTIFS(【データ】蓄積用!A$2:A$10000, G$5, 【データ】蓄積用!C$2:C$10000, $A194, 【データ】蓄積用!D$2:D$10000, "&gt;=3000", 【データ】蓄積用!E$2:E$10000, "&gt;=1500")&gt;0, "〇", IF(COUNTIFS(【データ】蓄積用!A$2:A$10000, G$5, 【データ】蓄積用!C$2:C$10000, $A194, 【データ】蓄積用!Q$2:Q$10000, 1, 【データ】蓄積用!AC$2:AC$10000, "&gt;=4.0")&gt;0, "〇", "×")))</f>
        <v/>
      </c>
      <c r="H194" t="str">
        <f>IF(OR($A194="", H$5=""), "", IF(COUNTIFS(【データ】蓄積用!A$2:A$10000, H$5, 【データ】蓄積用!C$2:C$10000, $A194, 【データ】蓄積用!D$2:D$10000, "&gt;=3000", 【データ】蓄積用!E$2:E$10000, "&gt;=1500")&gt;0, "〇", IF(COUNTIFS(【データ】蓄積用!A$2:A$10000, H$5, 【データ】蓄積用!C$2:C$10000, $A194, 【データ】蓄積用!Q$2:Q$10000, 1, 【データ】蓄積用!AC$2:AC$10000, "&gt;=4.0")&gt;0, "〇", "×")))</f>
        <v/>
      </c>
      <c r="I194" t="str">
        <f>IF(OR($A194="", I$5=""), "", IF(COUNTIFS(【データ】蓄積用!A$2:A$10000, I$5, 【データ】蓄積用!C$2:C$10000, $A194, 【データ】蓄積用!D$2:D$10000, "&gt;=3000", 【データ】蓄積用!E$2:E$10000, "&gt;=1500")&gt;0, "〇", IF(COUNTIFS(【データ】蓄積用!A$2:A$10000, I$5, 【データ】蓄積用!C$2:C$10000, $A194, 【データ】蓄積用!Q$2:Q$10000, 1, 【データ】蓄積用!AC$2:AC$10000, "&gt;=4.0")&gt;0, "〇", "×")))</f>
        <v/>
      </c>
      <c r="J194" t="str">
        <f>IF(OR($A194="", J$5=""), "", IF(COUNTIFS(【データ】蓄積用!A$2:A$10000, J$5, 【データ】蓄積用!C$2:C$10000, $A194, 【データ】蓄積用!D$2:D$10000, "&gt;=3000", 【データ】蓄積用!E$2:E$10000, "&gt;=1500")&gt;0, "〇", IF(COUNTIFS(【データ】蓄積用!A$2:A$10000, J$5, 【データ】蓄積用!C$2:C$10000, $A194, 【データ】蓄積用!Q$2:Q$10000, 1, 【データ】蓄積用!AC$2:AC$10000, "&gt;=4.0")&gt;0, "〇", "×")))</f>
        <v/>
      </c>
      <c r="K194" t="str">
        <f>IF(OR($A194="", K$5=""), "", IF(COUNTIFS(【データ】蓄積用!A$2:A$10000, K$5, 【データ】蓄積用!C$2:C$10000, $A194, 【データ】蓄積用!D$2:D$10000, "&gt;=3000", 【データ】蓄積用!E$2:E$10000, "&gt;=1500")&gt;0, "〇", IF(COUNTIFS(【データ】蓄積用!A$2:A$10000, K$5, 【データ】蓄積用!C$2:C$10000, $A194, 【データ】蓄積用!Q$2:Q$10000, 1, 【データ】蓄積用!AC$2:AC$10000, "&gt;=4.0")&gt;0, "〇", "×")))</f>
        <v/>
      </c>
      <c r="L194" t="str">
        <f>IF(OR($A194="", L$5=""), "", IF(COUNTIFS(【データ】蓄積用!A$2:A$10000, L$5, 【データ】蓄積用!C$2:C$10000, $A194, 【データ】蓄積用!D$2:D$10000, "&gt;=3000", 【データ】蓄積用!E$2:E$10000, "&gt;=1500")&gt;0, "〇", IF(COUNTIFS(【データ】蓄積用!A$2:A$10000, L$5, 【データ】蓄積用!C$2:C$10000, $A194, 【データ】蓄積用!Q$2:Q$10000, 1, 【データ】蓄積用!AC$2:AC$10000, "&gt;=4.0")&gt;0, "〇", "×")))</f>
        <v/>
      </c>
      <c r="M194" t="str">
        <f>IF(OR($A194="", M$5=""), "", IF(COUNTIFS(【データ】蓄積用!A$2:A$10000, M$5, 【データ】蓄積用!C$2:C$10000, $A194, 【データ】蓄積用!D$2:D$10000, "&gt;=3000", 【データ】蓄積用!E$2:E$10000, "&gt;=1500")&gt;0, "〇", IF(COUNTIFS(【データ】蓄積用!A$2:A$10000, M$5, 【データ】蓄積用!C$2:C$10000, $A194, 【データ】蓄積用!Q$2:Q$10000, 1, 【データ】蓄積用!AC$2:AC$10000, "&gt;=4.0")&gt;0, "〇", "×")))</f>
        <v/>
      </c>
      <c r="N194" t="str">
        <f>IF(OR($A194="", N$5=""), "", IF(COUNTIFS(【データ】蓄積用!A$2:A$10000, N$5, 【データ】蓄積用!C$2:C$10000, $A194, 【データ】蓄積用!D$2:D$10000, "&gt;=3000", 【データ】蓄積用!E$2:E$10000, "&gt;=1500")&gt;0, "〇", IF(COUNTIFS(【データ】蓄積用!A$2:A$10000, N$5, 【データ】蓄積用!C$2:C$10000, $A194, 【データ】蓄積用!Q$2:Q$10000, 1, 【データ】蓄積用!AC$2:AC$10000, "&gt;=4.0")&gt;0, "〇", "×")))</f>
        <v/>
      </c>
      <c r="O194" t="str">
        <f>IF(OR($A194="", O$5=""), "", IF(COUNTIFS(【データ】蓄積用!A$2:A$10000, O$5, 【データ】蓄積用!C$2:C$10000, $A194, 【データ】蓄積用!D$2:D$10000, "&gt;=3000", 【データ】蓄積用!E$2:E$10000, "&gt;=1500")&gt;0, "〇", IF(COUNTIFS(【データ】蓄積用!A$2:A$10000, O$5, 【データ】蓄積用!C$2:C$10000, $A194, 【データ】蓄積用!Q$2:Q$10000, 1, 【データ】蓄積用!AC$2:AC$10000, "&gt;=4.0")&gt;0, "〇", "×")))</f>
        <v/>
      </c>
      <c r="P194" t="str">
        <f>IF(OR($A194="", P$5=""), "", IF(COUNTIFS(【データ】蓄積用!A$2:A$10000, P$5, 【データ】蓄積用!C$2:C$10000, $A194, 【データ】蓄積用!D$2:D$10000, "&gt;=3000", 【データ】蓄積用!E$2:E$10000, "&gt;=1500")&gt;0, "〇", IF(COUNTIFS(【データ】蓄積用!A$2:A$10000, P$5, 【データ】蓄積用!C$2:C$10000, $A194, 【データ】蓄積用!Q$2:Q$10000, 1, 【データ】蓄積用!AC$2:AC$10000, "&gt;=4.0")&gt;0, "〇", "×")))</f>
        <v/>
      </c>
      <c r="Q194" t="str">
        <f>IF(OR($A194="", Q$5=""), "", IF(COUNTIFS(【データ】蓄積用!A$2:A$10000, Q$5, 【データ】蓄積用!C$2:C$10000, $A194, 【データ】蓄積用!D$2:D$10000, "&gt;=3000", 【データ】蓄積用!E$2:E$10000, "&gt;=1500")&gt;0, "〇", IF(COUNTIFS(【データ】蓄積用!A$2:A$10000, Q$5, 【データ】蓄積用!C$2:C$10000, $A194, 【データ】蓄積用!Q$2:Q$10000, 1, 【データ】蓄積用!AC$2:AC$10000, "&gt;=4.0")&gt;0, "〇", "×")))</f>
        <v/>
      </c>
      <c r="R194" t="str">
        <f>IF(OR($A194="", R$5=""), "", IF(COUNTIFS(【データ】蓄積用!A$2:A$10000, R$5, 【データ】蓄積用!C$2:C$10000, $A194, 【データ】蓄積用!D$2:D$10000, "&gt;=3000", 【データ】蓄積用!E$2:E$10000, "&gt;=1500")&gt;0, "〇", IF(COUNTIFS(【データ】蓄積用!A$2:A$10000, R$5, 【データ】蓄積用!C$2:C$10000, $A194, 【データ】蓄積用!Q$2:Q$10000, 1, 【データ】蓄積用!AC$2:AC$10000, "&gt;=4.0")&gt;0, "〇", "×")))</f>
        <v/>
      </c>
      <c r="S194" t="str">
        <f>IF(OR($A194="", S$5=""), "", IF(COUNTIFS(【データ】蓄積用!A$2:A$10000, S$5, 【データ】蓄積用!C$2:C$10000, $A194, 【データ】蓄積用!D$2:D$10000, "&gt;=3000", 【データ】蓄積用!E$2:E$10000, "&gt;=1500")&gt;0, "〇", IF(COUNTIFS(【データ】蓄積用!A$2:A$10000, S$5, 【データ】蓄積用!C$2:C$10000, $A194, 【データ】蓄積用!Q$2:Q$10000, 1, 【データ】蓄積用!AC$2:AC$10000, "&gt;=4.0")&gt;0, "〇", "×")))</f>
        <v/>
      </c>
      <c r="T194" t="str">
        <f>IF(OR($A194="", T$5=""), "", IF(COUNTIFS(【データ】蓄積用!A$2:A$10000, T$5, 【データ】蓄積用!C$2:C$10000, $A194, 【データ】蓄積用!D$2:D$10000, "&gt;=3000", 【データ】蓄積用!E$2:E$10000, "&gt;=1500")&gt;0, "〇", IF(COUNTIFS(【データ】蓄積用!A$2:A$10000, T$5, 【データ】蓄積用!C$2:C$10000, $A194, 【データ】蓄積用!Q$2:Q$10000, 1, 【データ】蓄積用!AC$2:AC$10000, "&gt;=4.0")&gt;0, "〇", "×")))</f>
        <v/>
      </c>
      <c r="U194" t="str">
        <f>IF(OR($A194="", U$5=""), "", IF(COUNTIFS(【データ】蓄積用!A$2:A$10000, U$5, 【データ】蓄積用!C$2:C$10000, $A194, 【データ】蓄積用!D$2:D$10000, "&gt;=3000", 【データ】蓄積用!E$2:E$10000, "&gt;=1500")&gt;0, "〇", IF(COUNTIFS(【データ】蓄積用!A$2:A$10000, U$5, 【データ】蓄積用!C$2:C$10000, $A194, 【データ】蓄積用!Q$2:Q$10000, 1, 【データ】蓄積用!AC$2:AC$10000, "&gt;=4.0")&gt;0, "〇", "×")))</f>
        <v/>
      </c>
      <c r="V194" t="str">
        <f>IF(OR($A194="", V$5=""), "", IF(COUNTIFS(【データ】蓄積用!A$2:A$10000, V$5, 【データ】蓄積用!C$2:C$10000, $A194, 【データ】蓄積用!D$2:D$10000, "&gt;=3000", 【データ】蓄積用!E$2:E$10000, "&gt;=1500")&gt;0, "〇", IF(COUNTIFS(【データ】蓄積用!A$2:A$10000, V$5, 【データ】蓄積用!C$2:C$10000, $A194, 【データ】蓄積用!Q$2:Q$10000, 1, 【データ】蓄積用!AC$2:AC$10000, "&gt;=4.0")&gt;0, "〇", "×")))</f>
        <v/>
      </c>
      <c r="W194" t="str">
        <f>IF(OR($A194="", W$5=""), "", IF(COUNTIFS(【データ】蓄積用!A$2:A$10000, W$5, 【データ】蓄積用!C$2:C$10000, $A194, 【データ】蓄積用!D$2:D$10000, "&gt;=3000", 【データ】蓄積用!E$2:E$10000, "&gt;=1500")&gt;0, "〇", IF(COUNTIFS(【データ】蓄積用!A$2:A$10000, W$5, 【データ】蓄積用!C$2:C$10000, $A194, 【データ】蓄積用!Q$2:Q$10000, 1, 【データ】蓄積用!AC$2:AC$10000, "&gt;=4.0")&gt;0, "〇", "×")))</f>
        <v/>
      </c>
      <c r="X194" t="str">
        <f>IF(OR($A194="", X$5=""), "", IF(COUNTIFS(【データ】蓄積用!A$2:A$10000, X$5, 【データ】蓄積用!C$2:C$10000, $A194, 【データ】蓄積用!D$2:D$10000, "&gt;=3000", 【データ】蓄積用!E$2:E$10000, "&gt;=1500")&gt;0, "〇", IF(COUNTIFS(【データ】蓄積用!A$2:A$10000, X$5, 【データ】蓄積用!C$2:C$10000, $A194, 【データ】蓄積用!Q$2:Q$10000, 1, 【データ】蓄積用!AC$2:AC$10000, "&gt;=4.0")&gt;0, "〇", "×")))</f>
        <v/>
      </c>
      <c r="Y194" t="str">
        <f>IF(OR($A194="", Y$5=""), "", IF(COUNTIFS(【データ】蓄積用!A$2:A$10000, Y$5, 【データ】蓄積用!C$2:C$10000, $A194, 【データ】蓄積用!D$2:D$10000, "&gt;=3000", 【データ】蓄積用!E$2:E$10000, "&gt;=1500")&gt;0, "〇", IF(COUNTIFS(【データ】蓄積用!A$2:A$10000, Y$5, 【データ】蓄積用!C$2:C$10000, $A194, 【データ】蓄積用!Q$2:Q$10000, 1, 【データ】蓄積用!AC$2:AC$10000, "&gt;=4.0")&gt;0, "〇", "×")))</f>
        <v/>
      </c>
      <c r="Z194" t="str">
        <f>IF(OR($A194="", Z$5=""), "", IF(COUNTIFS(【データ】蓄積用!A$2:A$10000, Z$5, 【データ】蓄積用!C$2:C$10000, $A194, 【データ】蓄積用!D$2:D$10000, "&gt;=3000", 【データ】蓄積用!E$2:E$10000, "&gt;=1500")&gt;0, "〇", IF(COUNTIFS(【データ】蓄積用!A$2:A$10000, Z$5, 【データ】蓄積用!C$2:C$10000, $A194, 【データ】蓄積用!Q$2:Q$10000, 1, 【データ】蓄積用!AC$2:AC$10000, "&gt;=4.0")&gt;0, "〇", "×")))</f>
        <v/>
      </c>
      <c r="AA194" t="str">
        <f>IF(OR($A194="", AA$5=""), "", IF(COUNTIFS(【データ】蓄積用!A$2:A$10000, AA$5, 【データ】蓄積用!C$2:C$10000, $A194, 【データ】蓄積用!D$2:D$10000, "&gt;=3000", 【データ】蓄積用!E$2:E$10000, "&gt;=1500")&gt;0, "〇", IF(COUNTIFS(【データ】蓄積用!A$2:A$10000, AA$5, 【データ】蓄積用!C$2:C$10000, $A194, 【データ】蓄積用!Q$2:Q$10000, 1, 【データ】蓄積用!AC$2:AC$10000, "&gt;=4.0")&gt;0, "〇", "×")))</f>
        <v/>
      </c>
      <c r="AB194" t="str">
        <f>IF(OR($A194="", AB$5=""), "", IF(COUNTIFS(【データ】蓄積用!A$2:A$10000, AB$5, 【データ】蓄積用!C$2:C$10000, $A194, 【データ】蓄積用!D$2:D$10000, "&gt;=3000", 【データ】蓄積用!E$2:E$10000, "&gt;=1500")&gt;0, "〇", IF(COUNTIFS(【データ】蓄積用!A$2:A$10000, AB$5, 【データ】蓄積用!C$2:C$10000, $A194, 【データ】蓄積用!Q$2:Q$10000, 1, 【データ】蓄積用!AC$2:AC$10000, "&gt;=4.0")&gt;0, "〇", "×")))</f>
        <v/>
      </c>
      <c r="AC194" t="str">
        <f>IF(OR($A194="", AC$5=""), "", IF(COUNTIFS(【データ】蓄積用!A$2:A$10000, AC$5, 【データ】蓄積用!C$2:C$10000, $A194, 【データ】蓄積用!D$2:D$10000, "&gt;=3000", 【データ】蓄積用!E$2:E$10000, "&gt;=1500")&gt;0, "〇", IF(COUNTIFS(【データ】蓄積用!A$2:A$10000, AC$5, 【データ】蓄積用!C$2:C$10000, $A194, 【データ】蓄積用!Q$2:Q$10000, 1, 【データ】蓄積用!AC$2:AC$10000, "&gt;=4.0")&gt;0, "〇", "×")))</f>
        <v/>
      </c>
      <c r="AD194" t="str">
        <f>IF(OR($A194="", AD$5=""), "", IF(COUNTIFS(【データ】蓄積用!A$2:A$10000, AD$5, 【データ】蓄積用!C$2:C$10000, $A194, 【データ】蓄積用!D$2:D$10000, "&gt;=3000", 【データ】蓄積用!E$2:E$10000, "&gt;=1500")&gt;0, "〇", IF(COUNTIFS(【データ】蓄積用!A$2:A$10000, AD$5, 【データ】蓄積用!C$2:C$10000, $A194, 【データ】蓄積用!Q$2:Q$10000, 1, 【データ】蓄積用!AC$2:AC$10000, "&gt;=4.0")&gt;0, "〇", "×")))</f>
        <v/>
      </c>
      <c r="AE194" t="str">
        <f>IF(OR($A194="", AE$5=""), "", IF(COUNTIFS(【データ】蓄積用!A$2:A$10000, AE$5, 【データ】蓄積用!C$2:C$10000, $A194, 【データ】蓄積用!D$2:D$10000, "&gt;=3000", 【データ】蓄積用!E$2:E$10000, "&gt;=1500")&gt;0, "〇", IF(COUNTIFS(【データ】蓄積用!A$2:A$10000, AE$5, 【データ】蓄積用!C$2:C$10000, $A194, 【データ】蓄積用!Q$2:Q$10000, 1, 【データ】蓄積用!AC$2:AC$10000, "&gt;=4.0")&gt;0, "〇", "×")))</f>
        <v/>
      </c>
      <c r="AF194" t="str">
        <f>IF(OR($A194="", AF$5=""), "", IF(COUNTIFS(【データ】蓄積用!A$2:A$10000, AF$5, 【データ】蓄積用!C$2:C$10000, $A194, 【データ】蓄積用!D$2:D$10000, "&gt;=3000", 【データ】蓄積用!E$2:E$10000, "&gt;=1500")&gt;0, "〇", IF(COUNTIFS(【データ】蓄積用!A$2:A$10000, AF$5, 【データ】蓄積用!C$2:C$10000, $A194, 【データ】蓄積用!Q$2:Q$10000, 1, 【データ】蓄積用!AC$2:AC$10000, "&gt;=4.0")&gt;0, "〇", "×")))</f>
        <v/>
      </c>
      <c r="AG194" t="str">
        <f>IF(OR($A194="", AG$5=""), "", IF(COUNTIFS(【データ】蓄積用!A$2:A$10000, AG$5, 【データ】蓄積用!C$2:C$10000, $A194, 【データ】蓄積用!D$2:D$10000, "&gt;=3000", 【データ】蓄積用!E$2:E$10000, "&gt;=1500")&gt;0, "〇", IF(COUNTIFS(【データ】蓄積用!A$2:A$10000, AG$5, 【データ】蓄積用!C$2:C$10000, $A194, 【データ】蓄積用!Q$2:Q$10000, 1, 【データ】蓄積用!AC$2:AC$10000, "&gt;=4.0")&gt;0, "〇", "×")))</f>
        <v/>
      </c>
      <c r="AH194" t="str">
        <f>IF(OR($A194="", AH$5=""), "", IF(COUNTIFS(【データ】蓄積用!A$2:A$10000, AH$5, 【データ】蓄積用!C$2:C$10000, $A194, 【データ】蓄積用!D$2:D$10000, "&gt;=3000", 【データ】蓄積用!E$2:E$10000, "&gt;=1500")&gt;0, "〇", IF(COUNTIFS(【データ】蓄積用!A$2:A$10000, AH$5, 【データ】蓄積用!C$2:C$10000, $A194, 【データ】蓄積用!Q$2:Q$10000, 1, 【データ】蓄積用!AC$2:AC$10000, "&gt;=4.0")&gt;0, "〇", "×")))</f>
        <v/>
      </c>
      <c r="AI194" t="str">
        <f>IF(OR($A194="", AI$5=""), "", IF(COUNTIFS(【データ】蓄積用!A$2:A$10000, AI$5, 【データ】蓄積用!C$2:C$10000, $A194, 【データ】蓄積用!D$2:D$10000, "&gt;=3000", 【データ】蓄積用!E$2:E$10000, "&gt;=1500")&gt;0, "〇", IF(COUNTIFS(【データ】蓄積用!A$2:A$10000, AI$5, 【データ】蓄積用!C$2:C$10000, $A194, 【データ】蓄積用!Q$2:Q$10000, 1, 【データ】蓄積用!AC$2:AC$10000, "&gt;=4.0")&gt;0, "〇", "×")))</f>
        <v/>
      </c>
      <c r="AJ194" t="str">
        <f>IF(OR($A194="", AJ$5=""), "", IF(COUNTIFS(【データ】蓄積用!A$2:A$10000, AJ$5, 【データ】蓄積用!C$2:C$10000, $A194, 【データ】蓄積用!D$2:D$10000, "&gt;=3000", 【データ】蓄積用!E$2:E$10000, "&gt;=1500")&gt;0, "〇", IF(COUNTIFS(【データ】蓄積用!A$2:A$10000, AJ$5, 【データ】蓄積用!C$2:C$10000, $A194, 【データ】蓄積用!Q$2:Q$10000, 1, 【データ】蓄積用!AC$2:AC$10000, "&gt;=4.0")&gt;0, "〇", "×")))</f>
        <v/>
      </c>
      <c r="AK194" t="str">
        <f>IF(OR($A194="", AK$5=""), "", IF(COUNTIFS(【データ】蓄積用!A$2:A$10000, AK$5, 【データ】蓄積用!C$2:C$10000, $A194, 【データ】蓄積用!D$2:D$10000, "&gt;=3000", 【データ】蓄積用!E$2:E$10000, "&gt;=1500")&gt;0, "〇", IF(COUNTIFS(【データ】蓄積用!A$2:A$10000, AK$5, 【データ】蓄積用!C$2:C$10000, $A194, 【データ】蓄積用!Q$2:Q$10000, 1, 【データ】蓄積用!AC$2:AC$10000, "&gt;=4.0")&gt;0, "〇", "×")))</f>
        <v/>
      </c>
      <c r="AL194" t="str">
        <f>IF(OR($A194="", AL$5=""), "", IF(COUNTIFS(【データ】蓄積用!A$2:A$10000, AL$5, 【データ】蓄積用!C$2:C$10000, $A194, 【データ】蓄積用!D$2:D$10000, "&gt;=3000", 【データ】蓄積用!E$2:E$10000, "&gt;=1500")&gt;0, "〇", IF(COUNTIFS(【データ】蓄積用!A$2:A$10000, AL$5, 【データ】蓄積用!C$2:C$10000, $A194, 【データ】蓄積用!Q$2:Q$10000, 1, 【データ】蓄積用!AC$2:AC$10000, "&gt;=4.0")&gt;0, "〇", "×")))</f>
        <v/>
      </c>
      <c r="AM194" t="str">
        <f>IF(OR($A194="", AM$5=""), "", IF(COUNTIFS(【データ】蓄積用!A$2:A$10000, AM$5, 【データ】蓄積用!C$2:C$10000, $A194, 【データ】蓄積用!D$2:D$10000, "&gt;=3000", 【データ】蓄積用!E$2:E$10000, "&gt;=1500")&gt;0, "〇", IF(COUNTIFS(【データ】蓄積用!A$2:A$10000, AM$5, 【データ】蓄積用!C$2:C$10000, $A194, 【データ】蓄積用!Q$2:Q$10000, 1, 【データ】蓄積用!AC$2:AC$10000, "&gt;=4.0")&gt;0, "〇", "×")))</f>
        <v/>
      </c>
      <c r="AN194" t="str">
        <f>IF(OR($A194="", AN$5=""), "", IF(COUNTIFS(【データ】蓄積用!A$2:A$10000, AN$5, 【データ】蓄積用!C$2:C$10000, $A194, 【データ】蓄積用!D$2:D$10000, "&gt;=3000", 【データ】蓄積用!E$2:E$10000, "&gt;=1500")&gt;0, "〇", IF(COUNTIFS(【データ】蓄積用!A$2:A$10000, AN$5, 【データ】蓄積用!C$2:C$10000, $A194, 【データ】蓄積用!Q$2:Q$10000, 1, 【データ】蓄積用!AC$2:AC$10000, "&gt;=4.0")&gt;0, "〇", "×")))</f>
        <v/>
      </c>
      <c r="AO194" t="str">
        <f>IF(OR($A194="", AO$5=""), "", IF(COUNTIFS(【データ】蓄積用!A$2:A$10000, AO$5, 【データ】蓄積用!C$2:C$10000, $A194, 【データ】蓄積用!D$2:D$10000, "&gt;=3000", 【データ】蓄積用!E$2:E$10000, "&gt;=1500")&gt;0, "〇", IF(COUNTIFS(【データ】蓄積用!A$2:A$10000, AO$5, 【データ】蓄積用!C$2:C$10000, $A194, 【データ】蓄積用!Q$2:Q$10000, 1, 【データ】蓄積用!AC$2:AC$10000, "&gt;=4.0")&gt;0, "〇", "×")))</f>
        <v/>
      </c>
      <c r="AP194" t="str">
        <f>IF(OR($A194="", AP$5=""), "", IF(COUNTIFS(【データ】蓄積用!A$2:A$10000, AP$5, 【データ】蓄積用!C$2:C$10000, $A194, 【データ】蓄積用!D$2:D$10000, "&gt;=3000", 【データ】蓄積用!E$2:E$10000, "&gt;=1500")&gt;0, "〇", IF(COUNTIFS(【データ】蓄積用!A$2:A$10000, AP$5, 【データ】蓄積用!C$2:C$10000, $A194, 【データ】蓄積用!Q$2:Q$10000, 1, 【データ】蓄積用!AC$2:AC$10000, "&gt;=4.0")&gt;0, "〇", "×")))</f>
        <v/>
      </c>
      <c r="AQ194" t="str">
        <f>IF(OR($A194="", AQ$5=""), "", IF(COUNTIFS(【データ】蓄積用!A$2:A$10000, AQ$5, 【データ】蓄積用!C$2:C$10000, $A194, 【データ】蓄積用!D$2:D$10000, "&gt;=3000", 【データ】蓄積用!E$2:E$10000, "&gt;=1500")&gt;0, "〇", IF(COUNTIFS(【データ】蓄積用!A$2:A$10000, AQ$5, 【データ】蓄積用!C$2:C$10000, $A194, 【データ】蓄積用!Q$2:Q$10000, 1, 【データ】蓄積用!AC$2:AC$10000, "&gt;=4.0")&gt;0, "〇", "×")))</f>
        <v/>
      </c>
      <c r="AR194" t="str">
        <f>IF(OR($A194="", AR$5=""), "", IF(COUNTIFS(【データ】蓄積用!A$2:A$10000, AR$5, 【データ】蓄積用!C$2:C$10000, $A194, 【データ】蓄積用!D$2:D$10000, "&gt;=3000", 【データ】蓄積用!E$2:E$10000, "&gt;=1500")&gt;0, "〇", IF(COUNTIFS(【データ】蓄積用!A$2:A$10000, AR$5, 【データ】蓄積用!C$2:C$10000, $A194, 【データ】蓄積用!Q$2:Q$10000, 1, 【データ】蓄積用!AC$2:AC$10000, "&gt;=4.0")&gt;0, "〇", "×")))</f>
        <v/>
      </c>
      <c r="AS194" t="str">
        <f>IF(OR($A194="", AS$5=""), "", IF(COUNTIFS(【データ】蓄積用!A$2:A$10000, AS$5, 【データ】蓄積用!C$2:C$10000, $A194, 【データ】蓄積用!D$2:D$10000, "&gt;=3000", 【データ】蓄積用!E$2:E$10000, "&gt;=1500")&gt;0, "〇", IF(COUNTIFS(【データ】蓄積用!A$2:A$10000, AS$5, 【データ】蓄積用!C$2:C$10000, $A194, 【データ】蓄積用!Q$2:Q$10000, 1, 【データ】蓄積用!AC$2:AC$10000, "&gt;=4.0")&gt;0, "〇", "×")))</f>
        <v/>
      </c>
      <c r="AT194" t="str">
        <f>IF(OR($A194="", AT$5=""), "", IF(COUNTIFS(【データ】蓄積用!A$2:A$10000, AT$5, 【データ】蓄積用!C$2:C$10000, $A194, 【データ】蓄積用!D$2:D$10000, "&gt;=3000", 【データ】蓄積用!E$2:E$10000, "&gt;=1500")&gt;0, "〇", IF(COUNTIFS(【データ】蓄積用!A$2:A$10000, AT$5, 【データ】蓄積用!C$2:C$10000, $A194, 【データ】蓄積用!Q$2:Q$10000, 1, 【データ】蓄積用!AC$2:AC$10000, "&gt;=4.0")&gt;0, "〇", "×")))</f>
        <v/>
      </c>
      <c r="AU194" t="str">
        <f>IF(OR($A194="", AU$5=""), "", IF(COUNTIFS(【データ】蓄積用!A$2:A$10000, AU$5, 【データ】蓄積用!C$2:C$10000, $A194, 【データ】蓄積用!D$2:D$10000, "&gt;=3000", 【データ】蓄積用!E$2:E$10000, "&gt;=1500")&gt;0, "〇", IF(COUNTIFS(【データ】蓄積用!A$2:A$10000, AU$5, 【データ】蓄積用!C$2:C$10000, $A194, 【データ】蓄積用!Q$2:Q$10000, 1, 【データ】蓄積用!AC$2:AC$10000, "&gt;=4.0")&gt;0, "〇", "×")))</f>
        <v/>
      </c>
      <c r="AV194" t="str">
        <f>IF(OR($A194="", AV$5=""), "", IF(COUNTIFS(【データ】蓄積用!A$2:A$10000, AV$5, 【データ】蓄積用!C$2:C$10000, $A194, 【データ】蓄積用!D$2:D$10000, "&gt;=3000", 【データ】蓄積用!E$2:E$10000, "&gt;=1500")&gt;0, "〇", IF(COUNTIFS(【データ】蓄積用!A$2:A$10000, AV$5, 【データ】蓄積用!C$2:C$10000, $A194, 【データ】蓄積用!Q$2:Q$10000, 1, 【データ】蓄積用!AC$2:AC$10000, "&gt;=4.0")&gt;0, "〇", "×")))</f>
        <v/>
      </c>
      <c r="AW194" t="str">
        <f>IF(OR($A194="", AW$5=""), "", IF(COUNTIFS(【データ】蓄積用!A$2:A$10000, AW$5, 【データ】蓄積用!C$2:C$10000, $A194, 【データ】蓄積用!D$2:D$10000, "&gt;=3000", 【データ】蓄積用!E$2:E$10000, "&gt;=1500")&gt;0, "〇", IF(COUNTIFS(【データ】蓄積用!A$2:A$10000, AW$5, 【データ】蓄積用!C$2:C$10000, $A194, 【データ】蓄積用!Q$2:Q$10000, 1, 【データ】蓄積用!AC$2:AC$10000, "&gt;=4.0")&gt;0, "〇", "×")))</f>
        <v/>
      </c>
      <c r="AX194" t="str">
        <f>IF(OR($A194="", AX$5=""), "", IF(COUNTIFS(【データ】蓄積用!A$2:A$10000, AX$5, 【データ】蓄積用!C$2:C$10000, $A194, 【データ】蓄積用!D$2:D$10000, "&gt;=3000", 【データ】蓄積用!E$2:E$10000, "&gt;=1500")&gt;0, "〇", IF(COUNTIFS(【データ】蓄積用!A$2:A$10000, AX$5, 【データ】蓄積用!C$2:C$10000, $A194, 【データ】蓄積用!Q$2:Q$10000, 1, 【データ】蓄積用!AC$2:AC$10000, "&gt;=4.0")&gt;0, "〇", "×")))</f>
        <v/>
      </c>
      <c r="AY194" t="str">
        <f>IF(OR($A194="", AY$5=""), "", IF(COUNTIFS(【データ】蓄積用!A$2:A$10000, AY$5, 【データ】蓄積用!C$2:C$10000, $A194, 【データ】蓄積用!D$2:D$10000, "&gt;=3000", 【データ】蓄積用!E$2:E$10000, "&gt;=1500")&gt;0, "〇", IF(COUNTIFS(【データ】蓄積用!A$2:A$10000, AY$5, 【データ】蓄積用!C$2:C$10000, $A194, 【データ】蓄積用!Q$2:Q$10000, 1, 【データ】蓄積用!AC$2:AC$10000, "&gt;=4.0")&gt;0, "〇", "×")))</f>
        <v/>
      </c>
    </row>
    <row r="195" spans="2:51">
      <c r="B195" t="str">
        <f>IF(OR($A195="", B$5=""), "", IF(COUNTIFS(【データ】蓄積用!A$2:A$10000, B$5, 【データ】蓄積用!C$2:C$10000, $A195, 【データ】蓄積用!D$2:D$10000, "&gt;=3000", 【データ】蓄積用!E$2:E$10000, "&gt;=1500")&gt;0, "〇", IF(COUNTIFS(【データ】蓄積用!A$2:A$10000, B$5, 【データ】蓄積用!C$2:C$10000, $A195, 【データ】蓄積用!Q$2:Q$10000, 1, 【データ】蓄積用!AC$2:AC$10000, "&gt;=4.0")&gt;0, "〇", "×")))</f>
        <v/>
      </c>
      <c r="C195" t="str">
        <f>IF(OR($A195="", C$5=""), "", IF(COUNTIFS(【データ】蓄積用!A$2:A$10000, C$5, 【データ】蓄積用!C$2:C$10000, $A195, 【データ】蓄積用!D$2:D$10000, "&gt;=3000", 【データ】蓄積用!E$2:E$10000, "&gt;=1500")&gt;0, "〇", IF(COUNTIFS(【データ】蓄積用!A$2:A$10000, C$5, 【データ】蓄積用!C$2:C$10000, $A195, 【データ】蓄積用!Q$2:Q$10000, 1, 【データ】蓄積用!AC$2:AC$10000, "&gt;=4.0")&gt;0, "〇", "×")))</f>
        <v/>
      </c>
      <c r="D195" t="str">
        <f>IF(OR($A195="", D$5=""), "", IF(COUNTIFS(【データ】蓄積用!A$2:A$10000, D$5, 【データ】蓄積用!C$2:C$10000, $A195, 【データ】蓄積用!D$2:D$10000, "&gt;=3000", 【データ】蓄積用!E$2:E$10000, "&gt;=1500")&gt;0, "〇", IF(COUNTIFS(【データ】蓄積用!A$2:A$10000, D$5, 【データ】蓄積用!C$2:C$10000, $A195, 【データ】蓄積用!Q$2:Q$10000, 1, 【データ】蓄積用!AC$2:AC$10000, "&gt;=4.0")&gt;0, "〇", "×")))</f>
        <v/>
      </c>
      <c r="E195" t="str">
        <f>IF(OR($A195="", E$5=""), "", IF(COUNTIFS(【データ】蓄積用!A$2:A$10000, E$5, 【データ】蓄積用!C$2:C$10000, $A195, 【データ】蓄積用!D$2:D$10000, "&gt;=3000", 【データ】蓄積用!E$2:E$10000, "&gt;=1500")&gt;0, "〇", IF(COUNTIFS(【データ】蓄積用!A$2:A$10000, E$5, 【データ】蓄積用!C$2:C$10000, $A195, 【データ】蓄積用!Q$2:Q$10000, 1, 【データ】蓄積用!AC$2:AC$10000, "&gt;=4.0")&gt;0, "〇", "×")))</f>
        <v/>
      </c>
      <c r="F195" t="str">
        <f>IF(OR($A195="", F$5=""), "", IF(COUNTIFS(【データ】蓄積用!A$2:A$10000, F$5, 【データ】蓄積用!C$2:C$10000, $A195, 【データ】蓄積用!D$2:D$10000, "&gt;=3000", 【データ】蓄積用!E$2:E$10000, "&gt;=1500")&gt;0, "〇", IF(COUNTIFS(【データ】蓄積用!A$2:A$10000, F$5, 【データ】蓄積用!C$2:C$10000, $A195, 【データ】蓄積用!Q$2:Q$10000, 1, 【データ】蓄積用!AC$2:AC$10000, "&gt;=4.0")&gt;0, "〇", "×")))</f>
        <v/>
      </c>
      <c r="G195" t="str">
        <f>IF(OR($A195="", G$5=""), "", IF(COUNTIFS(【データ】蓄積用!A$2:A$10000, G$5, 【データ】蓄積用!C$2:C$10000, $A195, 【データ】蓄積用!D$2:D$10000, "&gt;=3000", 【データ】蓄積用!E$2:E$10000, "&gt;=1500")&gt;0, "〇", IF(COUNTIFS(【データ】蓄積用!A$2:A$10000, G$5, 【データ】蓄積用!C$2:C$10000, $A195, 【データ】蓄積用!Q$2:Q$10000, 1, 【データ】蓄積用!AC$2:AC$10000, "&gt;=4.0")&gt;0, "〇", "×")))</f>
        <v/>
      </c>
      <c r="H195" t="str">
        <f>IF(OR($A195="", H$5=""), "", IF(COUNTIFS(【データ】蓄積用!A$2:A$10000, H$5, 【データ】蓄積用!C$2:C$10000, $A195, 【データ】蓄積用!D$2:D$10000, "&gt;=3000", 【データ】蓄積用!E$2:E$10000, "&gt;=1500")&gt;0, "〇", IF(COUNTIFS(【データ】蓄積用!A$2:A$10000, H$5, 【データ】蓄積用!C$2:C$10000, $A195, 【データ】蓄積用!Q$2:Q$10000, 1, 【データ】蓄積用!AC$2:AC$10000, "&gt;=4.0")&gt;0, "〇", "×")))</f>
        <v/>
      </c>
      <c r="I195" t="str">
        <f>IF(OR($A195="", I$5=""), "", IF(COUNTIFS(【データ】蓄積用!A$2:A$10000, I$5, 【データ】蓄積用!C$2:C$10000, $A195, 【データ】蓄積用!D$2:D$10000, "&gt;=3000", 【データ】蓄積用!E$2:E$10000, "&gt;=1500")&gt;0, "〇", IF(COUNTIFS(【データ】蓄積用!A$2:A$10000, I$5, 【データ】蓄積用!C$2:C$10000, $A195, 【データ】蓄積用!Q$2:Q$10000, 1, 【データ】蓄積用!AC$2:AC$10000, "&gt;=4.0")&gt;0, "〇", "×")))</f>
        <v/>
      </c>
      <c r="J195" t="str">
        <f>IF(OR($A195="", J$5=""), "", IF(COUNTIFS(【データ】蓄積用!A$2:A$10000, J$5, 【データ】蓄積用!C$2:C$10000, $A195, 【データ】蓄積用!D$2:D$10000, "&gt;=3000", 【データ】蓄積用!E$2:E$10000, "&gt;=1500")&gt;0, "〇", IF(COUNTIFS(【データ】蓄積用!A$2:A$10000, J$5, 【データ】蓄積用!C$2:C$10000, $A195, 【データ】蓄積用!Q$2:Q$10000, 1, 【データ】蓄積用!AC$2:AC$10000, "&gt;=4.0")&gt;0, "〇", "×")))</f>
        <v/>
      </c>
      <c r="K195" t="str">
        <f>IF(OR($A195="", K$5=""), "", IF(COUNTIFS(【データ】蓄積用!A$2:A$10000, K$5, 【データ】蓄積用!C$2:C$10000, $A195, 【データ】蓄積用!D$2:D$10000, "&gt;=3000", 【データ】蓄積用!E$2:E$10000, "&gt;=1500")&gt;0, "〇", IF(COUNTIFS(【データ】蓄積用!A$2:A$10000, K$5, 【データ】蓄積用!C$2:C$10000, $A195, 【データ】蓄積用!Q$2:Q$10000, 1, 【データ】蓄積用!AC$2:AC$10000, "&gt;=4.0")&gt;0, "〇", "×")))</f>
        <v/>
      </c>
      <c r="L195" t="str">
        <f>IF(OR($A195="", L$5=""), "", IF(COUNTIFS(【データ】蓄積用!A$2:A$10000, L$5, 【データ】蓄積用!C$2:C$10000, $A195, 【データ】蓄積用!D$2:D$10000, "&gt;=3000", 【データ】蓄積用!E$2:E$10000, "&gt;=1500")&gt;0, "〇", IF(COUNTIFS(【データ】蓄積用!A$2:A$10000, L$5, 【データ】蓄積用!C$2:C$10000, $A195, 【データ】蓄積用!Q$2:Q$10000, 1, 【データ】蓄積用!AC$2:AC$10000, "&gt;=4.0")&gt;0, "〇", "×")))</f>
        <v/>
      </c>
      <c r="M195" t="str">
        <f>IF(OR($A195="", M$5=""), "", IF(COUNTIFS(【データ】蓄積用!A$2:A$10000, M$5, 【データ】蓄積用!C$2:C$10000, $A195, 【データ】蓄積用!D$2:D$10000, "&gt;=3000", 【データ】蓄積用!E$2:E$10000, "&gt;=1500")&gt;0, "〇", IF(COUNTIFS(【データ】蓄積用!A$2:A$10000, M$5, 【データ】蓄積用!C$2:C$10000, $A195, 【データ】蓄積用!Q$2:Q$10000, 1, 【データ】蓄積用!AC$2:AC$10000, "&gt;=4.0")&gt;0, "〇", "×")))</f>
        <v/>
      </c>
      <c r="N195" t="str">
        <f>IF(OR($A195="", N$5=""), "", IF(COUNTIFS(【データ】蓄積用!A$2:A$10000, N$5, 【データ】蓄積用!C$2:C$10000, $A195, 【データ】蓄積用!D$2:D$10000, "&gt;=3000", 【データ】蓄積用!E$2:E$10000, "&gt;=1500")&gt;0, "〇", IF(COUNTIFS(【データ】蓄積用!A$2:A$10000, N$5, 【データ】蓄積用!C$2:C$10000, $A195, 【データ】蓄積用!Q$2:Q$10000, 1, 【データ】蓄積用!AC$2:AC$10000, "&gt;=4.0")&gt;0, "〇", "×")))</f>
        <v/>
      </c>
      <c r="O195" t="str">
        <f>IF(OR($A195="", O$5=""), "", IF(COUNTIFS(【データ】蓄積用!A$2:A$10000, O$5, 【データ】蓄積用!C$2:C$10000, $A195, 【データ】蓄積用!D$2:D$10000, "&gt;=3000", 【データ】蓄積用!E$2:E$10000, "&gt;=1500")&gt;0, "〇", IF(COUNTIFS(【データ】蓄積用!A$2:A$10000, O$5, 【データ】蓄積用!C$2:C$10000, $A195, 【データ】蓄積用!Q$2:Q$10000, 1, 【データ】蓄積用!AC$2:AC$10000, "&gt;=4.0")&gt;0, "〇", "×")))</f>
        <v/>
      </c>
      <c r="P195" t="str">
        <f>IF(OR($A195="", P$5=""), "", IF(COUNTIFS(【データ】蓄積用!A$2:A$10000, P$5, 【データ】蓄積用!C$2:C$10000, $A195, 【データ】蓄積用!D$2:D$10000, "&gt;=3000", 【データ】蓄積用!E$2:E$10000, "&gt;=1500")&gt;0, "〇", IF(COUNTIFS(【データ】蓄積用!A$2:A$10000, P$5, 【データ】蓄積用!C$2:C$10000, $A195, 【データ】蓄積用!Q$2:Q$10000, 1, 【データ】蓄積用!AC$2:AC$10000, "&gt;=4.0")&gt;0, "〇", "×")))</f>
        <v/>
      </c>
      <c r="Q195" t="str">
        <f>IF(OR($A195="", Q$5=""), "", IF(COUNTIFS(【データ】蓄積用!A$2:A$10000, Q$5, 【データ】蓄積用!C$2:C$10000, $A195, 【データ】蓄積用!D$2:D$10000, "&gt;=3000", 【データ】蓄積用!E$2:E$10000, "&gt;=1500")&gt;0, "〇", IF(COUNTIFS(【データ】蓄積用!A$2:A$10000, Q$5, 【データ】蓄積用!C$2:C$10000, $A195, 【データ】蓄積用!Q$2:Q$10000, 1, 【データ】蓄積用!AC$2:AC$10000, "&gt;=4.0")&gt;0, "〇", "×")))</f>
        <v/>
      </c>
      <c r="R195" t="str">
        <f>IF(OR($A195="", R$5=""), "", IF(COUNTIFS(【データ】蓄積用!A$2:A$10000, R$5, 【データ】蓄積用!C$2:C$10000, $A195, 【データ】蓄積用!D$2:D$10000, "&gt;=3000", 【データ】蓄積用!E$2:E$10000, "&gt;=1500")&gt;0, "〇", IF(COUNTIFS(【データ】蓄積用!A$2:A$10000, R$5, 【データ】蓄積用!C$2:C$10000, $A195, 【データ】蓄積用!Q$2:Q$10000, 1, 【データ】蓄積用!AC$2:AC$10000, "&gt;=4.0")&gt;0, "〇", "×")))</f>
        <v/>
      </c>
      <c r="S195" t="str">
        <f>IF(OR($A195="", S$5=""), "", IF(COUNTIFS(【データ】蓄積用!A$2:A$10000, S$5, 【データ】蓄積用!C$2:C$10000, $A195, 【データ】蓄積用!D$2:D$10000, "&gt;=3000", 【データ】蓄積用!E$2:E$10000, "&gt;=1500")&gt;0, "〇", IF(COUNTIFS(【データ】蓄積用!A$2:A$10000, S$5, 【データ】蓄積用!C$2:C$10000, $A195, 【データ】蓄積用!Q$2:Q$10000, 1, 【データ】蓄積用!AC$2:AC$10000, "&gt;=4.0")&gt;0, "〇", "×")))</f>
        <v/>
      </c>
      <c r="T195" t="str">
        <f>IF(OR($A195="", T$5=""), "", IF(COUNTIFS(【データ】蓄積用!A$2:A$10000, T$5, 【データ】蓄積用!C$2:C$10000, $A195, 【データ】蓄積用!D$2:D$10000, "&gt;=3000", 【データ】蓄積用!E$2:E$10000, "&gt;=1500")&gt;0, "〇", IF(COUNTIFS(【データ】蓄積用!A$2:A$10000, T$5, 【データ】蓄積用!C$2:C$10000, $A195, 【データ】蓄積用!Q$2:Q$10000, 1, 【データ】蓄積用!AC$2:AC$10000, "&gt;=4.0")&gt;0, "〇", "×")))</f>
        <v/>
      </c>
      <c r="U195" t="str">
        <f>IF(OR($A195="", U$5=""), "", IF(COUNTIFS(【データ】蓄積用!A$2:A$10000, U$5, 【データ】蓄積用!C$2:C$10000, $A195, 【データ】蓄積用!D$2:D$10000, "&gt;=3000", 【データ】蓄積用!E$2:E$10000, "&gt;=1500")&gt;0, "〇", IF(COUNTIFS(【データ】蓄積用!A$2:A$10000, U$5, 【データ】蓄積用!C$2:C$10000, $A195, 【データ】蓄積用!Q$2:Q$10000, 1, 【データ】蓄積用!AC$2:AC$10000, "&gt;=4.0")&gt;0, "〇", "×")))</f>
        <v/>
      </c>
      <c r="V195" t="str">
        <f>IF(OR($A195="", V$5=""), "", IF(COUNTIFS(【データ】蓄積用!A$2:A$10000, V$5, 【データ】蓄積用!C$2:C$10000, $A195, 【データ】蓄積用!D$2:D$10000, "&gt;=3000", 【データ】蓄積用!E$2:E$10000, "&gt;=1500")&gt;0, "〇", IF(COUNTIFS(【データ】蓄積用!A$2:A$10000, V$5, 【データ】蓄積用!C$2:C$10000, $A195, 【データ】蓄積用!Q$2:Q$10000, 1, 【データ】蓄積用!AC$2:AC$10000, "&gt;=4.0")&gt;0, "〇", "×")))</f>
        <v/>
      </c>
      <c r="W195" t="str">
        <f>IF(OR($A195="", W$5=""), "", IF(COUNTIFS(【データ】蓄積用!A$2:A$10000, W$5, 【データ】蓄積用!C$2:C$10000, $A195, 【データ】蓄積用!D$2:D$10000, "&gt;=3000", 【データ】蓄積用!E$2:E$10000, "&gt;=1500")&gt;0, "〇", IF(COUNTIFS(【データ】蓄積用!A$2:A$10000, W$5, 【データ】蓄積用!C$2:C$10000, $A195, 【データ】蓄積用!Q$2:Q$10000, 1, 【データ】蓄積用!AC$2:AC$10000, "&gt;=4.0")&gt;0, "〇", "×")))</f>
        <v/>
      </c>
      <c r="X195" t="str">
        <f>IF(OR($A195="", X$5=""), "", IF(COUNTIFS(【データ】蓄積用!A$2:A$10000, X$5, 【データ】蓄積用!C$2:C$10000, $A195, 【データ】蓄積用!D$2:D$10000, "&gt;=3000", 【データ】蓄積用!E$2:E$10000, "&gt;=1500")&gt;0, "〇", IF(COUNTIFS(【データ】蓄積用!A$2:A$10000, X$5, 【データ】蓄積用!C$2:C$10000, $A195, 【データ】蓄積用!Q$2:Q$10000, 1, 【データ】蓄積用!AC$2:AC$10000, "&gt;=4.0")&gt;0, "〇", "×")))</f>
        <v/>
      </c>
      <c r="Y195" t="str">
        <f>IF(OR($A195="", Y$5=""), "", IF(COUNTIFS(【データ】蓄積用!A$2:A$10000, Y$5, 【データ】蓄積用!C$2:C$10000, $A195, 【データ】蓄積用!D$2:D$10000, "&gt;=3000", 【データ】蓄積用!E$2:E$10000, "&gt;=1500")&gt;0, "〇", IF(COUNTIFS(【データ】蓄積用!A$2:A$10000, Y$5, 【データ】蓄積用!C$2:C$10000, $A195, 【データ】蓄積用!Q$2:Q$10000, 1, 【データ】蓄積用!AC$2:AC$10000, "&gt;=4.0")&gt;0, "〇", "×")))</f>
        <v/>
      </c>
      <c r="Z195" t="str">
        <f>IF(OR($A195="", Z$5=""), "", IF(COUNTIFS(【データ】蓄積用!A$2:A$10000, Z$5, 【データ】蓄積用!C$2:C$10000, $A195, 【データ】蓄積用!D$2:D$10000, "&gt;=3000", 【データ】蓄積用!E$2:E$10000, "&gt;=1500")&gt;0, "〇", IF(COUNTIFS(【データ】蓄積用!A$2:A$10000, Z$5, 【データ】蓄積用!C$2:C$10000, $A195, 【データ】蓄積用!Q$2:Q$10000, 1, 【データ】蓄積用!AC$2:AC$10000, "&gt;=4.0")&gt;0, "〇", "×")))</f>
        <v/>
      </c>
      <c r="AA195" t="str">
        <f>IF(OR($A195="", AA$5=""), "", IF(COUNTIFS(【データ】蓄積用!A$2:A$10000, AA$5, 【データ】蓄積用!C$2:C$10000, $A195, 【データ】蓄積用!D$2:D$10000, "&gt;=3000", 【データ】蓄積用!E$2:E$10000, "&gt;=1500")&gt;0, "〇", IF(COUNTIFS(【データ】蓄積用!A$2:A$10000, AA$5, 【データ】蓄積用!C$2:C$10000, $A195, 【データ】蓄積用!Q$2:Q$10000, 1, 【データ】蓄積用!AC$2:AC$10000, "&gt;=4.0")&gt;0, "〇", "×")))</f>
        <v/>
      </c>
      <c r="AB195" t="str">
        <f>IF(OR($A195="", AB$5=""), "", IF(COUNTIFS(【データ】蓄積用!A$2:A$10000, AB$5, 【データ】蓄積用!C$2:C$10000, $A195, 【データ】蓄積用!D$2:D$10000, "&gt;=3000", 【データ】蓄積用!E$2:E$10000, "&gt;=1500")&gt;0, "〇", IF(COUNTIFS(【データ】蓄積用!A$2:A$10000, AB$5, 【データ】蓄積用!C$2:C$10000, $A195, 【データ】蓄積用!Q$2:Q$10000, 1, 【データ】蓄積用!AC$2:AC$10000, "&gt;=4.0")&gt;0, "〇", "×")))</f>
        <v/>
      </c>
      <c r="AC195" t="str">
        <f>IF(OR($A195="", AC$5=""), "", IF(COUNTIFS(【データ】蓄積用!A$2:A$10000, AC$5, 【データ】蓄積用!C$2:C$10000, $A195, 【データ】蓄積用!D$2:D$10000, "&gt;=3000", 【データ】蓄積用!E$2:E$10000, "&gt;=1500")&gt;0, "〇", IF(COUNTIFS(【データ】蓄積用!A$2:A$10000, AC$5, 【データ】蓄積用!C$2:C$10000, $A195, 【データ】蓄積用!Q$2:Q$10000, 1, 【データ】蓄積用!AC$2:AC$10000, "&gt;=4.0")&gt;0, "〇", "×")))</f>
        <v/>
      </c>
      <c r="AD195" t="str">
        <f>IF(OR($A195="", AD$5=""), "", IF(COUNTIFS(【データ】蓄積用!A$2:A$10000, AD$5, 【データ】蓄積用!C$2:C$10000, $A195, 【データ】蓄積用!D$2:D$10000, "&gt;=3000", 【データ】蓄積用!E$2:E$10000, "&gt;=1500")&gt;0, "〇", IF(COUNTIFS(【データ】蓄積用!A$2:A$10000, AD$5, 【データ】蓄積用!C$2:C$10000, $A195, 【データ】蓄積用!Q$2:Q$10000, 1, 【データ】蓄積用!AC$2:AC$10000, "&gt;=4.0")&gt;0, "〇", "×")))</f>
        <v/>
      </c>
      <c r="AE195" t="str">
        <f>IF(OR($A195="", AE$5=""), "", IF(COUNTIFS(【データ】蓄積用!A$2:A$10000, AE$5, 【データ】蓄積用!C$2:C$10000, $A195, 【データ】蓄積用!D$2:D$10000, "&gt;=3000", 【データ】蓄積用!E$2:E$10000, "&gt;=1500")&gt;0, "〇", IF(COUNTIFS(【データ】蓄積用!A$2:A$10000, AE$5, 【データ】蓄積用!C$2:C$10000, $A195, 【データ】蓄積用!Q$2:Q$10000, 1, 【データ】蓄積用!AC$2:AC$10000, "&gt;=4.0")&gt;0, "〇", "×")))</f>
        <v/>
      </c>
      <c r="AF195" t="str">
        <f>IF(OR($A195="", AF$5=""), "", IF(COUNTIFS(【データ】蓄積用!A$2:A$10000, AF$5, 【データ】蓄積用!C$2:C$10000, $A195, 【データ】蓄積用!D$2:D$10000, "&gt;=3000", 【データ】蓄積用!E$2:E$10000, "&gt;=1500")&gt;0, "〇", IF(COUNTIFS(【データ】蓄積用!A$2:A$10000, AF$5, 【データ】蓄積用!C$2:C$10000, $A195, 【データ】蓄積用!Q$2:Q$10000, 1, 【データ】蓄積用!AC$2:AC$10000, "&gt;=4.0")&gt;0, "〇", "×")))</f>
        <v/>
      </c>
      <c r="AG195" t="str">
        <f>IF(OR($A195="", AG$5=""), "", IF(COUNTIFS(【データ】蓄積用!A$2:A$10000, AG$5, 【データ】蓄積用!C$2:C$10000, $A195, 【データ】蓄積用!D$2:D$10000, "&gt;=3000", 【データ】蓄積用!E$2:E$10000, "&gt;=1500")&gt;0, "〇", IF(COUNTIFS(【データ】蓄積用!A$2:A$10000, AG$5, 【データ】蓄積用!C$2:C$10000, $A195, 【データ】蓄積用!Q$2:Q$10000, 1, 【データ】蓄積用!AC$2:AC$10000, "&gt;=4.0")&gt;0, "〇", "×")))</f>
        <v/>
      </c>
      <c r="AH195" t="str">
        <f>IF(OR($A195="", AH$5=""), "", IF(COUNTIFS(【データ】蓄積用!A$2:A$10000, AH$5, 【データ】蓄積用!C$2:C$10000, $A195, 【データ】蓄積用!D$2:D$10000, "&gt;=3000", 【データ】蓄積用!E$2:E$10000, "&gt;=1500")&gt;0, "〇", IF(COUNTIFS(【データ】蓄積用!A$2:A$10000, AH$5, 【データ】蓄積用!C$2:C$10000, $A195, 【データ】蓄積用!Q$2:Q$10000, 1, 【データ】蓄積用!AC$2:AC$10000, "&gt;=4.0")&gt;0, "〇", "×")))</f>
        <v/>
      </c>
      <c r="AI195" t="str">
        <f>IF(OR($A195="", AI$5=""), "", IF(COUNTIFS(【データ】蓄積用!A$2:A$10000, AI$5, 【データ】蓄積用!C$2:C$10000, $A195, 【データ】蓄積用!D$2:D$10000, "&gt;=3000", 【データ】蓄積用!E$2:E$10000, "&gt;=1500")&gt;0, "〇", IF(COUNTIFS(【データ】蓄積用!A$2:A$10000, AI$5, 【データ】蓄積用!C$2:C$10000, $A195, 【データ】蓄積用!Q$2:Q$10000, 1, 【データ】蓄積用!AC$2:AC$10000, "&gt;=4.0")&gt;0, "〇", "×")))</f>
        <v/>
      </c>
      <c r="AJ195" t="str">
        <f>IF(OR($A195="", AJ$5=""), "", IF(COUNTIFS(【データ】蓄積用!A$2:A$10000, AJ$5, 【データ】蓄積用!C$2:C$10000, $A195, 【データ】蓄積用!D$2:D$10000, "&gt;=3000", 【データ】蓄積用!E$2:E$10000, "&gt;=1500")&gt;0, "〇", IF(COUNTIFS(【データ】蓄積用!A$2:A$10000, AJ$5, 【データ】蓄積用!C$2:C$10000, $A195, 【データ】蓄積用!Q$2:Q$10000, 1, 【データ】蓄積用!AC$2:AC$10000, "&gt;=4.0")&gt;0, "〇", "×")))</f>
        <v/>
      </c>
      <c r="AK195" t="str">
        <f>IF(OR($A195="", AK$5=""), "", IF(COUNTIFS(【データ】蓄積用!A$2:A$10000, AK$5, 【データ】蓄積用!C$2:C$10000, $A195, 【データ】蓄積用!D$2:D$10000, "&gt;=3000", 【データ】蓄積用!E$2:E$10000, "&gt;=1500")&gt;0, "〇", IF(COUNTIFS(【データ】蓄積用!A$2:A$10000, AK$5, 【データ】蓄積用!C$2:C$10000, $A195, 【データ】蓄積用!Q$2:Q$10000, 1, 【データ】蓄積用!AC$2:AC$10000, "&gt;=4.0")&gt;0, "〇", "×")))</f>
        <v/>
      </c>
      <c r="AL195" t="str">
        <f>IF(OR($A195="", AL$5=""), "", IF(COUNTIFS(【データ】蓄積用!A$2:A$10000, AL$5, 【データ】蓄積用!C$2:C$10000, $A195, 【データ】蓄積用!D$2:D$10000, "&gt;=3000", 【データ】蓄積用!E$2:E$10000, "&gt;=1500")&gt;0, "〇", IF(COUNTIFS(【データ】蓄積用!A$2:A$10000, AL$5, 【データ】蓄積用!C$2:C$10000, $A195, 【データ】蓄積用!Q$2:Q$10000, 1, 【データ】蓄積用!AC$2:AC$10000, "&gt;=4.0")&gt;0, "〇", "×")))</f>
        <v/>
      </c>
      <c r="AM195" t="str">
        <f>IF(OR($A195="", AM$5=""), "", IF(COUNTIFS(【データ】蓄積用!A$2:A$10000, AM$5, 【データ】蓄積用!C$2:C$10000, $A195, 【データ】蓄積用!D$2:D$10000, "&gt;=3000", 【データ】蓄積用!E$2:E$10000, "&gt;=1500")&gt;0, "〇", IF(COUNTIFS(【データ】蓄積用!A$2:A$10000, AM$5, 【データ】蓄積用!C$2:C$10000, $A195, 【データ】蓄積用!Q$2:Q$10000, 1, 【データ】蓄積用!AC$2:AC$10000, "&gt;=4.0")&gt;0, "〇", "×")))</f>
        <v/>
      </c>
      <c r="AN195" t="str">
        <f>IF(OR($A195="", AN$5=""), "", IF(COUNTIFS(【データ】蓄積用!A$2:A$10000, AN$5, 【データ】蓄積用!C$2:C$10000, $A195, 【データ】蓄積用!D$2:D$10000, "&gt;=3000", 【データ】蓄積用!E$2:E$10000, "&gt;=1500")&gt;0, "〇", IF(COUNTIFS(【データ】蓄積用!A$2:A$10000, AN$5, 【データ】蓄積用!C$2:C$10000, $A195, 【データ】蓄積用!Q$2:Q$10000, 1, 【データ】蓄積用!AC$2:AC$10000, "&gt;=4.0")&gt;0, "〇", "×")))</f>
        <v/>
      </c>
      <c r="AO195" t="str">
        <f>IF(OR($A195="", AO$5=""), "", IF(COUNTIFS(【データ】蓄積用!A$2:A$10000, AO$5, 【データ】蓄積用!C$2:C$10000, $A195, 【データ】蓄積用!D$2:D$10000, "&gt;=3000", 【データ】蓄積用!E$2:E$10000, "&gt;=1500")&gt;0, "〇", IF(COUNTIFS(【データ】蓄積用!A$2:A$10000, AO$5, 【データ】蓄積用!C$2:C$10000, $A195, 【データ】蓄積用!Q$2:Q$10000, 1, 【データ】蓄積用!AC$2:AC$10000, "&gt;=4.0")&gt;0, "〇", "×")))</f>
        <v/>
      </c>
      <c r="AP195" t="str">
        <f>IF(OR($A195="", AP$5=""), "", IF(COUNTIFS(【データ】蓄積用!A$2:A$10000, AP$5, 【データ】蓄積用!C$2:C$10000, $A195, 【データ】蓄積用!D$2:D$10000, "&gt;=3000", 【データ】蓄積用!E$2:E$10000, "&gt;=1500")&gt;0, "〇", IF(COUNTIFS(【データ】蓄積用!A$2:A$10000, AP$5, 【データ】蓄積用!C$2:C$10000, $A195, 【データ】蓄積用!Q$2:Q$10000, 1, 【データ】蓄積用!AC$2:AC$10000, "&gt;=4.0")&gt;0, "〇", "×")))</f>
        <v/>
      </c>
      <c r="AQ195" t="str">
        <f>IF(OR($A195="", AQ$5=""), "", IF(COUNTIFS(【データ】蓄積用!A$2:A$10000, AQ$5, 【データ】蓄積用!C$2:C$10000, $A195, 【データ】蓄積用!D$2:D$10000, "&gt;=3000", 【データ】蓄積用!E$2:E$10000, "&gt;=1500")&gt;0, "〇", IF(COUNTIFS(【データ】蓄積用!A$2:A$10000, AQ$5, 【データ】蓄積用!C$2:C$10000, $A195, 【データ】蓄積用!Q$2:Q$10000, 1, 【データ】蓄積用!AC$2:AC$10000, "&gt;=4.0")&gt;0, "〇", "×")))</f>
        <v/>
      </c>
      <c r="AR195" t="str">
        <f>IF(OR($A195="", AR$5=""), "", IF(COUNTIFS(【データ】蓄積用!A$2:A$10000, AR$5, 【データ】蓄積用!C$2:C$10000, $A195, 【データ】蓄積用!D$2:D$10000, "&gt;=3000", 【データ】蓄積用!E$2:E$10000, "&gt;=1500")&gt;0, "〇", IF(COUNTIFS(【データ】蓄積用!A$2:A$10000, AR$5, 【データ】蓄積用!C$2:C$10000, $A195, 【データ】蓄積用!Q$2:Q$10000, 1, 【データ】蓄積用!AC$2:AC$10000, "&gt;=4.0")&gt;0, "〇", "×")))</f>
        <v/>
      </c>
      <c r="AS195" t="str">
        <f>IF(OR($A195="", AS$5=""), "", IF(COUNTIFS(【データ】蓄積用!A$2:A$10000, AS$5, 【データ】蓄積用!C$2:C$10000, $A195, 【データ】蓄積用!D$2:D$10000, "&gt;=3000", 【データ】蓄積用!E$2:E$10000, "&gt;=1500")&gt;0, "〇", IF(COUNTIFS(【データ】蓄積用!A$2:A$10000, AS$5, 【データ】蓄積用!C$2:C$10000, $A195, 【データ】蓄積用!Q$2:Q$10000, 1, 【データ】蓄積用!AC$2:AC$10000, "&gt;=4.0")&gt;0, "〇", "×")))</f>
        <v/>
      </c>
      <c r="AT195" t="str">
        <f>IF(OR($A195="", AT$5=""), "", IF(COUNTIFS(【データ】蓄積用!A$2:A$10000, AT$5, 【データ】蓄積用!C$2:C$10000, $A195, 【データ】蓄積用!D$2:D$10000, "&gt;=3000", 【データ】蓄積用!E$2:E$10000, "&gt;=1500")&gt;0, "〇", IF(COUNTIFS(【データ】蓄積用!A$2:A$10000, AT$5, 【データ】蓄積用!C$2:C$10000, $A195, 【データ】蓄積用!Q$2:Q$10000, 1, 【データ】蓄積用!AC$2:AC$10000, "&gt;=4.0")&gt;0, "〇", "×")))</f>
        <v/>
      </c>
      <c r="AU195" t="str">
        <f>IF(OR($A195="", AU$5=""), "", IF(COUNTIFS(【データ】蓄積用!A$2:A$10000, AU$5, 【データ】蓄積用!C$2:C$10000, $A195, 【データ】蓄積用!D$2:D$10000, "&gt;=3000", 【データ】蓄積用!E$2:E$10000, "&gt;=1500")&gt;0, "〇", IF(COUNTIFS(【データ】蓄積用!A$2:A$10000, AU$5, 【データ】蓄積用!C$2:C$10000, $A195, 【データ】蓄積用!Q$2:Q$10000, 1, 【データ】蓄積用!AC$2:AC$10000, "&gt;=4.0")&gt;0, "〇", "×")))</f>
        <v/>
      </c>
      <c r="AV195" t="str">
        <f>IF(OR($A195="", AV$5=""), "", IF(COUNTIFS(【データ】蓄積用!A$2:A$10000, AV$5, 【データ】蓄積用!C$2:C$10000, $A195, 【データ】蓄積用!D$2:D$10000, "&gt;=3000", 【データ】蓄積用!E$2:E$10000, "&gt;=1500")&gt;0, "〇", IF(COUNTIFS(【データ】蓄積用!A$2:A$10000, AV$5, 【データ】蓄積用!C$2:C$10000, $A195, 【データ】蓄積用!Q$2:Q$10000, 1, 【データ】蓄積用!AC$2:AC$10000, "&gt;=4.0")&gt;0, "〇", "×")))</f>
        <v/>
      </c>
      <c r="AW195" t="str">
        <f>IF(OR($A195="", AW$5=""), "", IF(COUNTIFS(【データ】蓄積用!A$2:A$10000, AW$5, 【データ】蓄積用!C$2:C$10000, $A195, 【データ】蓄積用!D$2:D$10000, "&gt;=3000", 【データ】蓄積用!E$2:E$10000, "&gt;=1500")&gt;0, "〇", IF(COUNTIFS(【データ】蓄積用!A$2:A$10000, AW$5, 【データ】蓄積用!C$2:C$10000, $A195, 【データ】蓄積用!Q$2:Q$10000, 1, 【データ】蓄積用!AC$2:AC$10000, "&gt;=4.0")&gt;0, "〇", "×")))</f>
        <v/>
      </c>
      <c r="AX195" t="str">
        <f>IF(OR($A195="", AX$5=""), "", IF(COUNTIFS(【データ】蓄積用!A$2:A$10000, AX$5, 【データ】蓄積用!C$2:C$10000, $A195, 【データ】蓄積用!D$2:D$10000, "&gt;=3000", 【データ】蓄積用!E$2:E$10000, "&gt;=1500")&gt;0, "〇", IF(COUNTIFS(【データ】蓄積用!A$2:A$10000, AX$5, 【データ】蓄積用!C$2:C$10000, $A195, 【データ】蓄積用!Q$2:Q$10000, 1, 【データ】蓄積用!AC$2:AC$10000, "&gt;=4.0")&gt;0, "〇", "×")))</f>
        <v/>
      </c>
      <c r="AY195" t="str">
        <f>IF(OR($A195="", AY$5=""), "", IF(COUNTIFS(【データ】蓄積用!A$2:A$10000, AY$5, 【データ】蓄積用!C$2:C$10000, $A195, 【データ】蓄積用!D$2:D$10000, "&gt;=3000", 【データ】蓄積用!E$2:E$10000, "&gt;=1500")&gt;0, "〇", IF(COUNTIFS(【データ】蓄積用!A$2:A$10000, AY$5, 【データ】蓄積用!C$2:C$10000, $A195, 【データ】蓄積用!Q$2:Q$10000, 1, 【データ】蓄積用!AC$2:AC$10000, "&gt;=4.0")&gt;0, "〇", "×")))</f>
        <v/>
      </c>
    </row>
    <row r="196" spans="2:51">
      <c r="B196" t="str">
        <f>IF(OR($A196="", B$5=""), "", IF(COUNTIFS(【データ】蓄積用!A$2:A$10000, B$5, 【データ】蓄積用!C$2:C$10000, $A196, 【データ】蓄積用!D$2:D$10000, "&gt;=3000", 【データ】蓄積用!E$2:E$10000, "&gt;=1500")&gt;0, "〇", IF(COUNTIFS(【データ】蓄積用!A$2:A$10000, B$5, 【データ】蓄積用!C$2:C$10000, $A196, 【データ】蓄積用!Q$2:Q$10000, 1, 【データ】蓄積用!AC$2:AC$10000, "&gt;=4.0")&gt;0, "〇", "×")))</f>
        <v/>
      </c>
      <c r="C196" t="str">
        <f>IF(OR($A196="", C$5=""), "", IF(COUNTIFS(【データ】蓄積用!A$2:A$10000, C$5, 【データ】蓄積用!C$2:C$10000, $A196, 【データ】蓄積用!D$2:D$10000, "&gt;=3000", 【データ】蓄積用!E$2:E$10000, "&gt;=1500")&gt;0, "〇", IF(COUNTIFS(【データ】蓄積用!A$2:A$10000, C$5, 【データ】蓄積用!C$2:C$10000, $A196, 【データ】蓄積用!Q$2:Q$10000, 1, 【データ】蓄積用!AC$2:AC$10000, "&gt;=4.0")&gt;0, "〇", "×")))</f>
        <v/>
      </c>
      <c r="D196" t="str">
        <f>IF(OR($A196="", D$5=""), "", IF(COUNTIFS(【データ】蓄積用!A$2:A$10000, D$5, 【データ】蓄積用!C$2:C$10000, $A196, 【データ】蓄積用!D$2:D$10000, "&gt;=3000", 【データ】蓄積用!E$2:E$10000, "&gt;=1500")&gt;0, "〇", IF(COUNTIFS(【データ】蓄積用!A$2:A$10000, D$5, 【データ】蓄積用!C$2:C$10000, $A196, 【データ】蓄積用!Q$2:Q$10000, 1, 【データ】蓄積用!AC$2:AC$10000, "&gt;=4.0")&gt;0, "〇", "×")))</f>
        <v/>
      </c>
      <c r="E196" t="str">
        <f>IF(OR($A196="", E$5=""), "", IF(COUNTIFS(【データ】蓄積用!A$2:A$10000, E$5, 【データ】蓄積用!C$2:C$10000, $A196, 【データ】蓄積用!D$2:D$10000, "&gt;=3000", 【データ】蓄積用!E$2:E$10000, "&gt;=1500")&gt;0, "〇", IF(COUNTIFS(【データ】蓄積用!A$2:A$10000, E$5, 【データ】蓄積用!C$2:C$10000, $A196, 【データ】蓄積用!Q$2:Q$10000, 1, 【データ】蓄積用!AC$2:AC$10000, "&gt;=4.0")&gt;0, "〇", "×")))</f>
        <v/>
      </c>
      <c r="F196" t="str">
        <f>IF(OR($A196="", F$5=""), "", IF(COUNTIFS(【データ】蓄積用!A$2:A$10000, F$5, 【データ】蓄積用!C$2:C$10000, $A196, 【データ】蓄積用!D$2:D$10000, "&gt;=3000", 【データ】蓄積用!E$2:E$10000, "&gt;=1500")&gt;0, "〇", IF(COUNTIFS(【データ】蓄積用!A$2:A$10000, F$5, 【データ】蓄積用!C$2:C$10000, $A196, 【データ】蓄積用!Q$2:Q$10000, 1, 【データ】蓄積用!AC$2:AC$10000, "&gt;=4.0")&gt;0, "〇", "×")))</f>
        <v/>
      </c>
      <c r="G196" t="str">
        <f>IF(OR($A196="", G$5=""), "", IF(COUNTIFS(【データ】蓄積用!A$2:A$10000, G$5, 【データ】蓄積用!C$2:C$10000, $A196, 【データ】蓄積用!D$2:D$10000, "&gt;=3000", 【データ】蓄積用!E$2:E$10000, "&gt;=1500")&gt;0, "〇", IF(COUNTIFS(【データ】蓄積用!A$2:A$10000, G$5, 【データ】蓄積用!C$2:C$10000, $A196, 【データ】蓄積用!Q$2:Q$10000, 1, 【データ】蓄積用!AC$2:AC$10000, "&gt;=4.0")&gt;0, "〇", "×")))</f>
        <v/>
      </c>
      <c r="H196" t="str">
        <f>IF(OR($A196="", H$5=""), "", IF(COUNTIFS(【データ】蓄積用!A$2:A$10000, H$5, 【データ】蓄積用!C$2:C$10000, $A196, 【データ】蓄積用!D$2:D$10000, "&gt;=3000", 【データ】蓄積用!E$2:E$10000, "&gt;=1500")&gt;0, "〇", IF(COUNTIFS(【データ】蓄積用!A$2:A$10000, H$5, 【データ】蓄積用!C$2:C$10000, $A196, 【データ】蓄積用!Q$2:Q$10000, 1, 【データ】蓄積用!AC$2:AC$10000, "&gt;=4.0")&gt;0, "〇", "×")))</f>
        <v/>
      </c>
      <c r="I196" t="str">
        <f>IF(OR($A196="", I$5=""), "", IF(COUNTIFS(【データ】蓄積用!A$2:A$10000, I$5, 【データ】蓄積用!C$2:C$10000, $A196, 【データ】蓄積用!D$2:D$10000, "&gt;=3000", 【データ】蓄積用!E$2:E$10000, "&gt;=1500")&gt;0, "〇", IF(COUNTIFS(【データ】蓄積用!A$2:A$10000, I$5, 【データ】蓄積用!C$2:C$10000, $A196, 【データ】蓄積用!Q$2:Q$10000, 1, 【データ】蓄積用!AC$2:AC$10000, "&gt;=4.0")&gt;0, "〇", "×")))</f>
        <v/>
      </c>
      <c r="J196" t="str">
        <f>IF(OR($A196="", J$5=""), "", IF(COUNTIFS(【データ】蓄積用!A$2:A$10000, J$5, 【データ】蓄積用!C$2:C$10000, $A196, 【データ】蓄積用!D$2:D$10000, "&gt;=3000", 【データ】蓄積用!E$2:E$10000, "&gt;=1500")&gt;0, "〇", IF(COUNTIFS(【データ】蓄積用!A$2:A$10000, J$5, 【データ】蓄積用!C$2:C$10000, $A196, 【データ】蓄積用!Q$2:Q$10000, 1, 【データ】蓄積用!AC$2:AC$10000, "&gt;=4.0")&gt;0, "〇", "×")))</f>
        <v/>
      </c>
      <c r="K196" t="str">
        <f>IF(OR($A196="", K$5=""), "", IF(COUNTIFS(【データ】蓄積用!A$2:A$10000, K$5, 【データ】蓄積用!C$2:C$10000, $A196, 【データ】蓄積用!D$2:D$10000, "&gt;=3000", 【データ】蓄積用!E$2:E$10000, "&gt;=1500")&gt;0, "〇", IF(COUNTIFS(【データ】蓄積用!A$2:A$10000, K$5, 【データ】蓄積用!C$2:C$10000, $A196, 【データ】蓄積用!Q$2:Q$10000, 1, 【データ】蓄積用!AC$2:AC$10000, "&gt;=4.0")&gt;0, "〇", "×")))</f>
        <v/>
      </c>
      <c r="L196" t="str">
        <f>IF(OR($A196="", L$5=""), "", IF(COUNTIFS(【データ】蓄積用!A$2:A$10000, L$5, 【データ】蓄積用!C$2:C$10000, $A196, 【データ】蓄積用!D$2:D$10000, "&gt;=3000", 【データ】蓄積用!E$2:E$10000, "&gt;=1500")&gt;0, "〇", IF(COUNTIFS(【データ】蓄積用!A$2:A$10000, L$5, 【データ】蓄積用!C$2:C$10000, $A196, 【データ】蓄積用!Q$2:Q$10000, 1, 【データ】蓄積用!AC$2:AC$10000, "&gt;=4.0")&gt;0, "〇", "×")))</f>
        <v/>
      </c>
      <c r="M196" t="str">
        <f>IF(OR($A196="", M$5=""), "", IF(COUNTIFS(【データ】蓄積用!A$2:A$10000, M$5, 【データ】蓄積用!C$2:C$10000, $A196, 【データ】蓄積用!D$2:D$10000, "&gt;=3000", 【データ】蓄積用!E$2:E$10000, "&gt;=1500")&gt;0, "〇", IF(COUNTIFS(【データ】蓄積用!A$2:A$10000, M$5, 【データ】蓄積用!C$2:C$10000, $A196, 【データ】蓄積用!Q$2:Q$10000, 1, 【データ】蓄積用!AC$2:AC$10000, "&gt;=4.0")&gt;0, "〇", "×")))</f>
        <v/>
      </c>
      <c r="N196" t="str">
        <f>IF(OR($A196="", N$5=""), "", IF(COUNTIFS(【データ】蓄積用!A$2:A$10000, N$5, 【データ】蓄積用!C$2:C$10000, $A196, 【データ】蓄積用!D$2:D$10000, "&gt;=3000", 【データ】蓄積用!E$2:E$10000, "&gt;=1500")&gt;0, "〇", IF(COUNTIFS(【データ】蓄積用!A$2:A$10000, N$5, 【データ】蓄積用!C$2:C$10000, $A196, 【データ】蓄積用!Q$2:Q$10000, 1, 【データ】蓄積用!AC$2:AC$10000, "&gt;=4.0")&gt;0, "〇", "×")))</f>
        <v/>
      </c>
      <c r="O196" t="str">
        <f>IF(OR($A196="", O$5=""), "", IF(COUNTIFS(【データ】蓄積用!A$2:A$10000, O$5, 【データ】蓄積用!C$2:C$10000, $A196, 【データ】蓄積用!D$2:D$10000, "&gt;=3000", 【データ】蓄積用!E$2:E$10000, "&gt;=1500")&gt;0, "〇", IF(COUNTIFS(【データ】蓄積用!A$2:A$10000, O$5, 【データ】蓄積用!C$2:C$10000, $A196, 【データ】蓄積用!Q$2:Q$10000, 1, 【データ】蓄積用!AC$2:AC$10000, "&gt;=4.0")&gt;0, "〇", "×")))</f>
        <v/>
      </c>
      <c r="P196" t="str">
        <f>IF(OR($A196="", P$5=""), "", IF(COUNTIFS(【データ】蓄積用!A$2:A$10000, P$5, 【データ】蓄積用!C$2:C$10000, $A196, 【データ】蓄積用!D$2:D$10000, "&gt;=3000", 【データ】蓄積用!E$2:E$10000, "&gt;=1500")&gt;0, "〇", IF(COUNTIFS(【データ】蓄積用!A$2:A$10000, P$5, 【データ】蓄積用!C$2:C$10000, $A196, 【データ】蓄積用!Q$2:Q$10000, 1, 【データ】蓄積用!AC$2:AC$10000, "&gt;=4.0")&gt;0, "〇", "×")))</f>
        <v/>
      </c>
      <c r="Q196" t="str">
        <f>IF(OR($A196="", Q$5=""), "", IF(COUNTIFS(【データ】蓄積用!A$2:A$10000, Q$5, 【データ】蓄積用!C$2:C$10000, $A196, 【データ】蓄積用!D$2:D$10000, "&gt;=3000", 【データ】蓄積用!E$2:E$10000, "&gt;=1500")&gt;0, "〇", IF(COUNTIFS(【データ】蓄積用!A$2:A$10000, Q$5, 【データ】蓄積用!C$2:C$10000, $A196, 【データ】蓄積用!Q$2:Q$10000, 1, 【データ】蓄積用!AC$2:AC$10000, "&gt;=4.0")&gt;0, "〇", "×")))</f>
        <v/>
      </c>
      <c r="R196" t="str">
        <f>IF(OR($A196="", R$5=""), "", IF(COUNTIFS(【データ】蓄積用!A$2:A$10000, R$5, 【データ】蓄積用!C$2:C$10000, $A196, 【データ】蓄積用!D$2:D$10000, "&gt;=3000", 【データ】蓄積用!E$2:E$10000, "&gt;=1500")&gt;0, "〇", IF(COUNTIFS(【データ】蓄積用!A$2:A$10000, R$5, 【データ】蓄積用!C$2:C$10000, $A196, 【データ】蓄積用!Q$2:Q$10000, 1, 【データ】蓄積用!AC$2:AC$10000, "&gt;=4.0")&gt;0, "〇", "×")))</f>
        <v/>
      </c>
      <c r="S196" t="str">
        <f>IF(OR($A196="", S$5=""), "", IF(COUNTIFS(【データ】蓄積用!A$2:A$10000, S$5, 【データ】蓄積用!C$2:C$10000, $A196, 【データ】蓄積用!D$2:D$10000, "&gt;=3000", 【データ】蓄積用!E$2:E$10000, "&gt;=1500")&gt;0, "〇", IF(COUNTIFS(【データ】蓄積用!A$2:A$10000, S$5, 【データ】蓄積用!C$2:C$10000, $A196, 【データ】蓄積用!Q$2:Q$10000, 1, 【データ】蓄積用!AC$2:AC$10000, "&gt;=4.0")&gt;0, "〇", "×")))</f>
        <v/>
      </c>
      <c r="T196" t="str">
        <f>IF(OR($A196="", T$5=""), "", IF(COUNTIFS(【データ】蓄積用!A$2:A$10000, T$5, 【データ】蓄積用!C$2:C$10000, $A196, 【データ】蓄積用!D$2:D$10000, "&gt;=3000", 【データ】蓄積用!E$2:E$10000, "&gt;=1500")&gt;0, "〇", IF(COUNTIFS(【データ】蓄積用!A$2:A$10000, T$5, 【データ】蓄積用!C$2:C$10000, $A196, 【データ】蓄積用!Q$2:Q$10000, 1, 【データ】蓄積用!AC$2:AC$10000, "&gt;=4.0")&gt;0, "〇", "×")))</f>
        <v/>
      </c>
      <c r="U196" t="str">
        <f>IF(OR($A196="", U$5=""), "", IF(COUNTIFS(【データ】蓄積用!A$2:A$10000, U$5, 【データ】蓄積用!C$2:C$10000, $A196, 【データ】蓄積用!D$2:D$10000, "&gt;=3000", 【データ】蓄積用!E$2:E$10000, "&gt;=1500")&gt;0, "〇", IF(COUNTIFS(【データ】蓄積用!A$2:A$10000, U$5, 【データ】蓄積用!C$2:C$10000, $A196, 【データ】蓄積用!Q$2:Q$10000, 1, 【データ】蓄積用!AC$2:AC$10000, "&gt;=4.0")&gt;0, "〇", "×")))</f>
        <v/>
      </c>
      <c r="V196" t="str">
        <f>IF(OR($A196="", V$5=""), "", IF(COUNTIFS(【データ】蓄積用!A$2:A$10000, V$5, 【データ】蓄積用!C$2:C$10000, $A196, 【データ】蓄積用!D$2:D$10000, "&gt;=3000", 【データ】蓄積用!E$2:E$10000, "&gt;=1500")&gt;0, "〇", IF(COUNTIFS(【データ】蓄積用!A$2:A$10000, V$5, 【データ】蓄積用!C$2:C$10000, $A196, 【データ】蓄積用!Q$2:Q$10000, 1, 【データ】蓄積用!AC$2:AC$10000, "&gt;=4.0")&gt;0, "〇", "×")))</f>
        <v/>
      </c>
      <c r="W196" t="str">
        <f>IF(OR($A196="", W$5=""), "", IF(COUNTIFS(【データ】蓄積用!A$2:A$10000, W$5, 【データ】蓄積用!C$2:C$10000, $A196, 【データ】蓄積用!D$2:D$10000, "&gt;=3000", 【データ】蓄積用!E$2:E$10000, "&gt;=1500")&gt;0, "〇", IF(COUNTIFS(【データ】蓄積用!A$2:A$10000, W$5, 【データ】蓄積用!C$2:C$10000, $A196, 【データ】蓄積用!Q$2:Q$10000, 1, 【データ】蓄積用!AC$2:AC$10000, "&gt;=4.0")&gt;0, "〇", "×")))</f>
        <v/>
      </c>
      <c r="X196" t="str">
        <f>IF(OR($A196="", X$5=""), "", IF(COUNTIFS(【データ】蓄積用!A$2:A$10000, X$5, 【データ】蓄積用!C$2:C$10000, $A196, 【データ】蓄積用!D$2:D$10000, "&gt;=3000", 【データ】蓄積用!E$2:E$10000, "&gt;=1500")&gt;0, "〇", IF(COUNTIFS(【データ】蓄積用!A$2:A$10000, X$5, 【データ】蓄積用!C$2:C$10000, $A196, 【データ】蓄積用!Q$2:Q$10000, 1, 【データ】蓄積用!AC$2:AC$10000, "&gt;=4.0")&gt;0, "〇", "×")))</f>
        <v/>
      </c>
      <c r="Y196" t="str">
        <f>IF(OR($A196="", Y$5=""), "", IF(COUNTIFS(【データ】蓄積用!A$2:A$10000, Y$5, 【データ】蓄積用!C$2:C$10000, $A196, 【データ】蓄積用!D$2:D$10000, "&gt;=3000", 【データ】蓄積用!E$2:E$10000, "&gt;=1500")&gt;0, "〇", IF(COUNTIFS(【データ】蓄積用!A$2:A$10000, Y$5, 【データ】蓄積用!C$2:C$10000, $A196, 【データ】蓄積用!Q$2:Q$10000, 1, 【データ】蓄積用!AC$2:AC$10000, "&gt;=4.0")&gt;0, "〇", "×")))</f>
        <v/>
      </c>
      <c r="Z196" t="str">
        <f>IF(OR($A196="", Z$5=""), "", IF(COUNTIFS(【データ】蓄積用!A$2:A$10000, Z$5, 【データ】蓄積用!C$2:C$10000, $A196, 【データ】蓄積用!D$2:D$10000, "&gt;=3000", 【データ】蓄積用!E$2:E$10000, "&gt;=1500")&gt;0, "〇", IF(COUNTIFS(【データ】蓄積用!A$2:A$10000, Z$5, 【データ】蓄積用!C$2:C$10000, $A196, 【データ】蓄積用!Q$2:Q$10000, 1, 【データ】蓄積用!AC$2:AC$10000, "&gt;=4.0")&gt;0, "〇", "×")))</f>
        <v/>
      </c>
      <c r="AA196" t="str">
        <f>IF(OR($A196="", AA$5=""), "", IF(COUNTIFS(【データ】蓄積用!A$2:A$10000, AA$5, 【データ】蓄積用!C$2:C$10000, $A196, 【データ】蓄積用!D$2:D$10000, "&gt;=3000", 【データ】蓄積用!E$2:E$10000, "&gt;=1500")&gt;0, "〇", IF(COUNTIFS(【データ】蓄積用!A$2:A$10000, AA$5, 【データ】蓄積用!C$2:C$10000, $A196, 【データ】蓄積用!Q$2:Q$10000, 1, 【データ】蓄積用!AC$2:AC$10000, "&gt;=4.0")&gt;0, "〇", "×")))</f>
        <v/>
      </c>
      <c r="AB196" t="str">
        <f>IF(OR($A196="", AB$5=""), "", IF(COUNTIFS(【データ】蓄積用!A$2:A$10000, AB$5, 【データ】蓄積用!C$2:C$10000, $A196, 【データ】蓄積用!D$2:D$10000, "&gt;=3000", 【データ】蓄積用!E$2:E$10000, "&gt;=1500")&gt;0, "〇", IF(COUNTIFS(【データ】蓄積用!A$2:A$10000, AB$5, 【データ】蓄積用!C$2:C$10000, $A196, 【データ】蓄積用!Q$2:Q$10000, 1, 【データ】蓄積用!AC$2:AC$10000, "&gt;=4.0")&gt;0, "〇", "×")))</f>
        <v/>
      </c>
      <c r="AC196" t="str">
        <f>IF(OR($A196="", AC$5=""), "", IF(COUNTIFS(【データ】蓄積用!A$2:A$10000, AC$5, 【データ】蓄積用!C$2:C$10000, $A196, 【データ】蓄積用!D$2:D$10000, "&gt;=3000", 【データ】蓄積用!E$2:E$10000, "&gt;=1500")&gt;0, "〇", IF(COUNTIFS(【データ】蓄積用!A$2:A$10000, AC$5, 【データ】蓄積用!C$2:C$10000, $A196, 【データ】蓄積用!Q$2:Q$10000, 1, 【データ】蓄積用!AC$2:AC$10000, "&gt;=4.0")&gt;0, "〇", "×")))</f>
        <v/>
      </c>
      <c r="AD196" t="str">
        <f>IF(OR($A196="", AD$5=""), "", IF(COUNTIFS(【データ】蓄積用!A$2:A$10000, AD$5, 【データ】蓄積用!C$2:C$10000, $A196, 【データ】蓄積用!D$2:D$10000, "&gt;=3000", 【データ】蓄積用!E$2:E$10000, "&gt;=1500")&gt;0, "〇", IF(COUNTIFS(【データ】蓄積用!A$2:A$10000, AD$5, 【データ】蓄積用!C$2:C$10000, $A196, 【データ】蓄積用!Q$2:Q$10000, 1, 【データ】蓄積用!AC$2:AC$10000, "&gt;=4.0")&gt;0, "〇", "×")))</f>
        <v/>
      </c>
      <c r="AE196" t="str">
        <f>IF(OR($A196="", AE$5=""), "", IF(COUNTIFS(【データ】蓄積用!A$2:A$10000, AE$5, 【データ】蓄積用!C$2:C$10000, $A196, 【データ】蓄積用!D$2:D$10000, "&gt;=3000", 【データ】蓄積用!E$2:E$10000, "&gt;=1500")&gt;0, "〇", IF(COUNTIFS(【データ】蓄積用!A$2:A$10000, AE$5, 【データ】蓄積用!C$2:C$10000, $A196, 【データ】蓄積用!Q$2:Q$10000, 1, 【データ】蓄積用!AC$2:AC$10000, "&gt;=4.0")&gt;0, "〇", "×")))</f>
        <v/>
      </c>
      <c r="AF196" t="str">
        <f>IF(OR($A196="", AF$5=""), "", IF(COUNTIFS(【データ】蓄積用!A$2:A$10000, AF$5, 【データ】蓄積用!C$2:C$10000, $A196, 【データ】蓄積用!D$2:D$10000, "&gt;=3000", 【データ】蓄積用!E$2:E$10000, "&gt;=1500")&gt;0, "〇", IF(COUNTIFS(【データ】蓄積用!A$2:A$10000, AF$5, 【データ】蓄積用!C$2:C$10000, $A196, 【データ】蓄積用!Q$2:Q$10000, 1, 【データ】蓄積用!AC$2:AC$10000, "&gt;=4.0")&gt;0, "〇", "×")))</f>
        <v/>
      </c>
      <c r="AG196" t="str">
        <f>IF(OR($A196="", AG$5=""), "", IF(COUNTIFS(【データ】蓄積用!A$2:A$10000, AG$5, 【データ】蓄積用!C$2:C$10000, $A196, 【データ】蓄積用!D$2:D$10000, "&gt;=3000", 【データ】蓄積用!E$2:E$10000, "&gt;=1500")&gt;0, "〇", IF(COUNTIFS(【データ】蓄積用!A$2:A$10000, AG$5, 【データ】蓄積用!C$2:C$10000, $A196, 【データ】蓄積用!Q$2:Q$10000, 1, 【データ】蓄積用!AC$2:AC$10000, "&gt;=4.0")&gt;0, "〇", "×")))</f>
        <v/>
      </c>
      <c r="AH196" t="str">
        <f>IF(OR($A196="", AH$5=""), "", IF(COUNTIFS(【データ】蓄積用!A$2:A$10000, AH$5, 【データ】蓄積用!C$2:C$10000, $A196, 【データ】蓄積用!D$2:D$10000, "&gt;=3000", 【データ】蓄積用!E$2:E$10000, "&gt;=1500")&gt;0, "〇", IF(COUNTIFS(【データ】蓄積用!A$2:A$10000, AH$5, 【データ】蓄積用!C$2:C$10000, $A196, 【データ】蓄積用!Q$2:Q$10000, 1, 【データ】蓄積用!AC$2:AC$10000, "&gt;=4.0")&gt;0, "〇", "×")))</f>
        <v/>
      </c>
      <c r="AI196" t="str">
        <f>IF(OR($A196="", AI$5=""), "", IF(COUNTIFS(【データ】蓄積用!A$2:A$10000, AI$5, 【データ】蓄積用!C$2:C$10000, $A196, 【データ】蓄積用!D$2:D$10000, "&gt;=3000", 【データ】蓄積用!E$2:E$10000, "&gt;=1500")&gt;0, "〇", IF(COUNTIFS(【データ】蓄積用!A$2:A$10000, AI$5, 【データ】蓄積用!C$2:C$10000, $A196, 【データ】蓄積用!Q$2:Q$10000, 1, 【データ】蓄積用!AC$2:AC$10000, "&gt;=4.0")&gt;0, "〇", "×")))</f>
        <v/>
      </c>
      <c r="AJ196" t="str">
        <f>IF(OR($A196="", AJ$5=""), "", IF(COUNTIFS(【データ】蓄積用!A$2:A$10000, AJ$5, 【データ】蓄積用!C$2:C$10000, $A196, 【データ】蓄積用!D$2:D$10000, "&gt;=3000", 【データ】蓄積用!E$2:E$10000, "&gt;=1500")&gt;0, "〇", IF(COUNTIFS(【データ】蓄積用!A$2:A$10000, AJ$5, 【データ】蓄積用!C$2:C$10000, $A196, 【データ】蓄積用!Q$2:Q$10000, 1, 【データ】蓄積用!AC$2:AC$10000, "&gt;=4.0")&gt;0, "〇", "×")))</f>
        <v/>
      </c>
      <c r="AK196" t="str">
        <f>IF(OR($A196="", AK$5=""), "", IF(COUNTIFS(【データ】蓄積用!A$2:A$10000, AK$5, 【データ】蓄積用!C$2:C$10000, $A196, 【データ】蓄積用!D$2:D$10000, "&gt;=3000", 【データ】蓄積用!E$2:E$10000, "&gt;=1500")&gt;0, "〇", IF(COUNTIFS(【データ】蓄積用!A$2:A$10000, AK$5, 【データ】蓄積用!C$2:C$10000, $A196, 【データ】蓄積用!Q$2:Q$10000, 1, 【データ】蓄積用!AC$2:AC$10000, "&gt;=4.0")&gt;0, "〇", "×")))</f>
        <v/>
      </c>
      <c r="AL196" t="str">
        <f>IF(OR($A196="", AL$5=""), "", IF(COUNTIFS(【データ】蓄積用!A$2:A$10000, AL$5, 【データ】蓄積用!C$2:C$10000, $A196, 【データ】蓄積用!D$2:D$10000, "&gt;=3000", 【データ】蓄積用!E$2:E$10000, "&gt;=1500")&gt;0, "〇", IF(COUNTIFS(【データ】蓄積用!A$2:A$10000, AL$5, 【データ】蓄積用!C$2:C$10000, $A196, 【データ】蓄積用!Q$2:Q$10000, 1, 【データ】蓄積用!AC$2:AC$10000, "&gt;=4.0")&gt;0, "〇", "×")))</f>
        <v/>
      </c>
      <c r="AM196" t="str">
        <f>IF(OR($A196="", AM$5=""), "", IF(COUNTIFS(【データ】蓄積用!A$2:A$10000, AM$5, 【データ】蓄積用!C$2:C$10000, $A196, 【データ】蓄積用!D$2:D$10000, "&gt;=3000", 【データ】蓄積用!E$2:E$10000, "&gt;=1500")&gt;0, "〇", IF(COUNTIFS(【データ】蓄積用!A$2:A$10000, AM$5, 【データ】蓄積用!C$2:C$10000, $A196, 【データ】蓄積用!Q$2:Q$10000, 1, 【データ】蓄積用!AC$2:AC$10000, "&gt;=4.0")&gt;0, "〇", "×")))</f>
        <v/>
      </c>
      <c r="AN196" t="str">
        <f>IF(OR($A196="", AN$5=""), "", IF(COUNTIFS(【データ】蓄積用!A$2:A$10000, AN$5, 【データ】蓄積用!C$2:C$10000, $A196, 【データ】蓄積用!D$2:D$10000, "&gt;=3000", 【データ】蓄積用!E$2:E$10000, "&gt;=1500")&gt;0, "〇", IF(COUNTIFS(【データ】蓄積用!A$2:A$10000, AN$5, 【データ】蓄積用!C$2:C$10000, $A196, 【データ】蓄積用!Q$2:Q$10000, 1, 【データ】蓄積用!AC$2:AC$10000, "&gt;=4.0")&gt;0, "〇", "×")))</f>
        <v/>
      </c>
      <c r="AO196" t="str">
        <f>IF(OR($A196="", AO$5=""), "", IF(COUNTIFS(【データ】蓄積用!A$2:A$10000, AO$5, 【データ】蓄積用!C$2:C$10000, $A196, 【データ】蓄積用!D$2:D$10000, "&gt;=3000", 【データ】蓄積用!E$2:E$10000, "&gt;=1500")&gt;0, "〇", IF(COUNTIFS(【データ】蓄積用!A$2:A$10000, AO$5, 【データ】蓄積用!C$2:C$10000, $A196, 【データ】蓄積用!Q$2:Q$10000, 1, 【データ】蓄積用!AC$2:AC$10000, "&gt;=4.0")&gt;0, "〇", "×")))</f>
        <v/>
      </c>
      <c r="AP196" t="str">
        <f>IF(OR($A196="", AP$5=""), "", IF(COUNTIFS(【データ】蓄積用!A$2:A$10000, AP$5, 【データ】蓄積用!C$2:C$10000, $A196, 【データ】蓄積用!D$2:D$10000, "&gt;=3000", 【データ】蓄積用!E$2:E$10000, "&gt;=1500")&gt;0, "〇", IF(COUNTIFS(【データ】蓄積用!A$2:A$10000, AP$5, 【データ】蓄積用!C$2:C$10000, $A196, 【データ】蓄積用!Q$2:Q$10000, 1, 【データ】蓄積用!AC$2:AC$10000, "&gt;=4.0")&gt;0, "〇", "×")))</f>
        <v/>
      </c>
      <c r="AQ196" t="str">
        <f>IF(OR($A196="", AQ$5=""), "", IF(COUNTIFS(【データ】蓄積用!A$2:A$10000, AQ$5, 【データ】蓄積用!C$2:C$10000, $A196, 【データ】蓄積用!D$2:D$10000, "&gt;=3000", 【データ】蓄積用!E$2:E$10000, "&gt;=1500")&gt;0, "〇", IF(COUNTIFS(【データ】蓄積用!A$2:A$10000, AQ$5, 【データ】蓄積用!C$2:C$10000, $A196, 【データ】蓄積用!Q$2:Q$10000, 1, 【データ】蓄積用!AC$2:AC$10000, "&gt;=4.0")&gt;0, "〇", "×")))</f>
        <v/>
      </c>
      <c r="AR196" t="str">
        <f>IF(OR($A196="", AR$5=""), "", IF(COUNTIFS(【データ】蓄積用!A$2:A$10000, AR$5, 【データ】蓄積用!C$2:C$10000, $A196, 【データ】蓄積用!D$2:D$10000, "&gt;=3000", 【データ】蓄積用!E$2:E$10000, "&gt;=1500")&gt;0, "〇", IF(COUNTIFS(【データ】蓄積用!A$2:A$10000, AR$5, 【データ】蓄積用!C$2:C$10000, $A196, 【データ】蓄積用!Q$2:Q$10000, 1, 【データ】蓄積用!AC$2:AC$10000, "&gt;=4.0")&gt;0, "〇", "×")))</f>
        <v/>
      </c>
      <c r="AS196" t="str">
        <f>IF(OR($A196="", AS$5=""), "", IF(COUNTIFS(【データ】蓄積用!A$2:A$10000, AS$5, 【データ】蓄積用!C$2:C$10000, $A196, 【データ】蓄積用!D$2:D$10000, "&gt;=3000", 【データ】蓄積用!E$2:E$10000, "&gt;=1500")&gt;0, "〇", IF(COUNTIFS(【データ】蓄積用!A$2:A$10000, AS$5, 【データ】蓄積用!C$2:C$10000, $A196, 【データ】蓄積用!Q$2:Q$10000, 1, 【データ】蓄積用!AC$2:AC$10000, "&gt;=4.0")&gt;0, "〇", "×")))</f>
        <v/>
      </c>
      <c r="AT196" t="str">
        <f>IF(OR($A196="", AT$5=""), "", IF(COUNTIFS(【データ】蓄積用!A$2:A$10000, AT$5, 【データ】蓄積用!C$2:C$10000, $A196, 【データ】蓄積用!D$2:D$10000, "&gt;=3000", 【データ】蓄積用!E$2:E$10000, "&gt;=1500")&gt;0, "〇", IF(COUNTIFS(【データ】蓄積用!A$2:A$10000, AT$5, 【データ】蓄積用!C$2:C$10000, $A196, 【データ】蓄積用!Q$2:Q$10000, 1, 【データ】蓄積用!AC$2:AC$10000, "&gt;=4.0")&gt;0, "〇", "×")))</f>
        <v/>
      </c>
      <c r="AU196" t="str">
        <f>IF(OR($A196="", AU$5=""), "", IF(COUNTIFS(【データ】蓄積用!A$2:A$10000, AU$5, 【データ】蓄積用!C$2:C$10000, $A196, 【データ】蓄積用!D$2:D$10000, "&gt;=3000", 【データ】蓄積用!E$2:E$10000, "&gt;=1500")&gt;0, "〇", IF(COUNTIFS(【データ】蓄積用!A$2:A$10000, AU$5, 【データ】蓄積用!C$2:C$10000, $A196, 【データ】蓄積用!Q$2:Q$10000, 1, 【データ】蓄積用!AC$2:AC$10000, "&gt;=4.0")&gt;0, "〇", "×")))</f>
        <v/>
      </c>
      <c r="AV196" t="str">
        <f>IF(OR($A196="", AV$5=""), "", IF(COUNTIFS(【データ】蓄積用!A$2:A$10000, AV$5, 【データ】蓄積用!C$2:C$10000, $A196, 【データ】蓄積用!D$2:D$10000, "&gt;=3000", 【データ】蓄積用!E$2:E$10000, "&gt;=1500")&gt;0, "〇", IF(COUNTIFS(【データ】蓄積用!A$2:A$10000, AV$5, 【データ】蓄積用!C$2:C$10000, $A196, 【データ】蓄積用!Q$2:Q$10000, 1, 【データ】蓄積用!AC$2:AC$10000, "&gt;=4.0")&gt;0, "〇", "×")))</f>
        <v/>
      </c>
      <c r="AW196" t="str">
        <f>IF(OR($A196="", AW$5=""), "", IF(COUNTIFS(【データ】蓄積用!A$2:A$10000, AW$5, 【データ】蓄積用!C$2:C$10000, $A196, 【データ】蓄積用!D$2:D$10000, "&gt;=3000", 【データ】蓄積用!E$2:E$10000, "&gt;=1500")&gt;0, "〇", IF(COUNTIFS(【データ】蓄積用!A$2:A$10000, AW$5, 【データ】蓄積用!C$2:C$10000, $A196, 【データ】蓄積用!Q$2:Q$10000, 1, 【データ】蓄積用!AC$2:AC$10000, "&gt;=4.0")&gt;0, "〇", "×")))</f>
        <v/>
      </c>
      <c r="AX196" t="str">
        <f>IF(OR($A196="", AX$5=""), "", IF(COUNTIFS(【データ】蓄積用!A$2:A$10000, AX$5, 【データ】蓄積用!C$2:C$10000, $A196, 【データ】蓄積用!D$2:D$10000, "&gt;=3000", 【データ】蓄積用!E$2:E$10000, "&gt;=1500")&gt;0, "〇", IF(COUNTIFS(【データ】蓄積用!A$2:A$10000, AX$5, 【データ】蓄積用!C$2:C$10000, $A196, 【データ】蓄積用!Q$2:Q$10000, 1, 【データ】蓄積用!AC$2:AC$10000, "&gt;=4.0")&gt;0, "〇", "×")))</f>
        <v/>
      </c>
      <c r="AY196" t="str">
        <f>IF(OR($A196="", AY$5=""), "", IF(COUNTIFS(【データ】蓄積用!A$2:A$10000, AY$5, 【データ】蓄積用!C$2:C$10000, $A196, 【データ】蓄積用!D$2:D$10000, "&gt;=3000", 【データ】蓄積用!E$2:E$10000, "&gt;=1500")&gt;0, "〇", IF(COUNTIFS(【データ】蓄積用!A$2:A$10000, AY$5, 【データ】蓄積用!C$2:C$10000, $A196, 【データ】蓄積用!Q$2:Q$10000, 1, 【データ】蓄積用!AC$2:AC$10000, "&gt;=4.0")&gt;0, "〇", "×")))</f>
        <v/>
      </c>
    </row>
    <row r="197" spans="2:51">
      <c r="B197" t="str">
        <f>IF(OR($A197="", B$5=""), "", IF(COUNTIFS(【データ】蓄積用!A$2:A$10000, B$5, 【データ】蓄積用!C$2:C$10000, $A197, 【データ】蓄積用!D$2:D$10000, "&gt;=3000", 【データ】蓄積用!E$2:E$10000, "&gt;=1500")&gt;0, "〇", IF(COUNTIFS(【データ】蓄積用!A$2:A$10000, B$5, 【データ】蓄積用!C$2:C$10000, $A197, 【データ】蓄積用!Q$2:Q$10000, 1, 【データ】蓄積用!AC$2:AC$10000, "&gt;=4.0")&gt;0, "〇", "×")))</f>
        <v/>
      </c>
      <c r="C197" t="str">
        <f>IF(OR($A197="", C$5=""), "", IF(COUNTIFS(【データ】蓄積用!A$2:A$10000, C$5, 【データ】蓄積用!C$2:C$10000, $A197, 【データ】蓄積用!D$2:D$10000, "&gt;=3000", 【データ】蓄積用!E$2:E$10000, "&gt;=1500")&gt;0, "〇", IF(COUNTIFS(【データ】蓄積用!A$2:A$10000, C$5, 【データ】蓄積用!C$2:C$10000, $A197, 【データ】蓄積用!Q$2:Q$10000, 1, 【データ】蓄積用!AC$2:AC$10000, "&gt;=4.0")&gt;0, "〇", "×")))</f>
        <v/>
      </c>
      <c r="D197" t="str">
        <f>IF(OR($A197="", D$5=""), "", IF(COUNTIFS(【データ】蓄積用!A$2:A$10000, D$5, 【データ】蓄積用!C$2:C$10000, $A197, 【データ】蓄積用!D$2:D$10000, "&gt;=3000", 【データ】蓄積用!E$2:E$10000, "&gt;=1500")&gt;0, "〇", IF(COUNTIFS(【データ】蓄積用!A$2:A$10000, D$5, 【データ】蓄積用!C$2:C$10000, $A197, 【データ】蓄積用!Q$2:Q$10000, 1, 【データ】蓄積用!AC$2:AC$10000, "&gt;=4.0")&gt;0, "〇", "×")))</f>
        <v/>
      </c>
      <c r="E197" t="str">
        <f>IF(OR($A197="", E$5=""), "", IF(COUNTIFS(【データ】蓄積用!A$2:A$10000, E$5, 【データ】蓄積用!C$2:C$10000, $A197, 【データ】蓄積用!D$2:D$10000, "&gt;=3000", 【データ】蓄積用!E$2:E$10000, "&gt;=1500")&gt;0, "〇", IF(COUNTIFS(【データ】蓄積用!A$2:A$10000, E$5, 【データ】蓄積用!C$2:C$10000, $A197, 【データ】蓄積用!Q$2:Q$10000, 1, 【データ】蓄積用!AC$2:AC$10000, "&gt;=4.0")&gt;0, "〇", "×")))</f>
        <v/>
      </c>
      <c r="F197" t="str">
        <f>IF(OR($A197="", F$5=""), "", IF(COUNTIFS(【データ】蓄積用!A$2:A$10000, F$5, 【データ】蓄積用!C$2:C$10000, $A197, 【データ】蓄積用!D$2:D$10000, "&gt;=3000", 【データ】蓄積用!E$2:E$10000, "&gt;=1500")&gt;0, "〇", IF(COUNTIFS(【データ】蓄積用!A$2:A$10000, F$5, 【データ】蓄積用!C$2:C$10000, $A197, 【データ】蓄積用!Q$2:Q$10000, 1, 【データ】蓄積用!AC$2:AC$10000, "&gt;=4.0")&gt;0, "〇", "×")))</f>
        <v/>
      </c>
      <c r="G197" t="str">
        <f>IF(OR($A197="", G$5=""), "", IF(COUNTIFS(【データ】蓄積用!A$2:A$10000, G$5, 【データ】蓄積用!C$2:C$10000, $A197, 【データ】蓄積用!D$2:D$10000, "&gt;=3000", 【データ】蓄積用!E$2:E$10000, "&gt;=1500")&gt;0, "〇", IF(COUNTIFS(【データ】蓄積用!A$2:A$10000, G$5, 【データ】蓄積用!C$2:C$10000, $A197, 【データ】蓄積用!Q$2:Q$10000, 1, 【データ】蓄積用!AC$2:AC$10000, "&gt;=4.0")&gt;0, "〇", "×")))</f>
        <v/>
      </c>
      <c r="H197" t="str">
        <f>IF(OR($A197="", H$5=""), "", IF(COUNTIFS(【データ】蓄積用!A$2:A$10000, H$5, 【データ】蓄積用!C$2:C$10000, $A197, 【データ】蓄積用!D$2:D$10000, "&gt;=3000", 【データ】蓄積用!E$2:E$10000, "&gt;=1500")&gt;0, "〇", IF(COUNTIFS(【データ】蓄積用!A$2:A$10000, H$5, 【データ】蓄積用!C$2:C$10000, $A197, 【データ】蓄積用!Q$2:Q$10000, 1, 【データ】蓄積用!AC$2:AC$10000, "&gt;=4.0")&gt;0, "〇", "×")))</f>
        <v/>
      </c>
      <c r="I197" t="str">
        <f>IF(OR($A197="", I$5=""), "", IF(COUNTIFS(【データ】蓄積用!A$2:A$10000, I$5, 【データ】蓄積用!C$2:C$10000, $A197, 【データ】蓄積用!D$2:D$10000, "&gt;=3000", 【データ】蓄積用!E$2:E$10000, "&gt;=1500")&gt;0, "〇", IF(COUNTIFS(【データ】蓄積用!A$2:A$10000, I$5, 【データ】蓄積用!C$2:C$10000, $A197, 【データ】蓄積用!Q$2:Q$10000, 1, 【データ】蓄積用!AC$2:AC$10000, "&gt;=4.0")&gt;0, "〇", "×")))</f>
        <v/>
      </c>
      <c r="J197" t="str">
        <f>IF(OR($A197="", J$5=""), "", IF(COUNTIFS(【データ】蓄積用!A$2:A$10000, J$5, 【データ】蓄積用!C$2:C$10000, $A197, 【データ】蓄積用!D$2:D$10000, "&gt;=3000", 【データ】蓄積用!E$2:E$10000, "&gt;=1500")&gt;0, "〇", IF(COUNTIFS(【データ】蓄積用!A$2:A$10000, J$5, 【データ】蓄積用!C$2:C$10000, $A197, 【データ】蓄積用!Q$2:Q$10000, 1, 【データ】蓄積用!AC$2:AC$10000, "&gt;=4.0")&gt;0, "〇", "×")))</f>
        <v/>
      </c>
      <c r="K197" t="str">
        <f>IF(OR($A197="", K$5=""), "", IF(COUNTIFS(【データ】蓄積用!A$2:A$10000, K$5, 【データ】蓄積用!C$2:C$10000, $A197, 【データ】蓄積用!D$2:D$10000, "&gt;=3000", 【データ】蓄積用!E$2:E$10000, "&gt;=1500")&gt;0, "〇", IF(COUNTIFS(【データ】蓄積用!A$2:A$10000, K$5, 【データ】蓄積用!C$2:C$10000, $A197, 【データ】蓄積用!Q$2:Q$10000, 1, 【データ】蓄積用!AC$2:AC$10000, "&gt;=4.0")&gt;0, "〇", "×")))</f>
        <v/>
      </c>
      <c r="L197" t="str">
        <f>IF(OR($A197="", L$5=""), "", IF(COUNTIFS(【データ】蓄積用!A$2:A$10000, L$5, 【データ】蓄積用!C$2:C$10000, $A197, 【データ】蓄積用!D$2:D$10000, "&gt;=3000", 【データ】蓄積用!E$2:E$10000, "&gt;=1500")&gt;0, "〇", IF(COUNTIFS(【データ】蓄積用!A$2:A$10000, L$5, 【データ】蓄積用!C$2:C$10000, $A197, 【データ】蓄積用!Q$2:Q$10000, 1, 【データ】蓄積用!AC$2:AC$10000, "&gt;=4.0")&gt;0, "〇", "×")))</f>
        <v/>
      </c>
      <c r="M197" t="str">
        <f>IF(OR($A197="", M$5=""), "", IF(COUNTIFS(【データ】蓄積用!A$2:A$10000, M$5, 【データ】蓄積用!C$2:C$10000, $A197, 【データ】蓄積用!D$2:D$10000, "&gt;=3000", 【データ】蓄積用!E$2:E$10000, "&gt;=1500")&gt;0, "〇", IF(COUNTIFS(【データ】蓄積用!A$2:A$10000, M$5, 【データ】蓄積用!C$2:C$10000, $A197, 【データ】蓄積用!Q$2:Q$10000, 1, 【データ】蓄積用!AC$2:AC$10000, "&gt;=4.0")&gt;0, "〇", "×")))</f>
        <v/>
      </c>
      <c r="N197" t="str">
        <f>IF(OR($A197="", N$5=""), "", IF(COUNTIFS(【データ】蓄積用!A$2:A$10000, N$5, 【データ】蓄積用!C$2:C$10000, $A197, 【データ】蓄積用!D$2:D$10000, "&gt;=3000", 【データ】蓄積用!E$2:E$10000, "&gt;=1500")&gt;0, "〇", IF(COUNTIFS(【データ】蓄積用!A$2:A$10000, N$5, 【データ】蓄積用!C$2:C$10000, $A197, 【データ】蓄積用!Q$2:Q$10000, 1, 【データ】蓄積用!AC$2:AC$10000, "&gt;=4.0")&gt;0, "〇", "×")))</f>
        <v/>
      </c>
      <c r="O197" t="str">
        <f>IF(OR($A197="", O$5=""), "", IF(COUNTIFS(【データ】蓄積用!A$2:A$10000, O$5, 【データ】蓄積用!C$2:C$10000, $A197, 【データ】蓄積用!D$2:D$10000, "&gt;=3000", 【データ】蓄積用!E$2:E$10000, "&gt;=1500")&gt;0, "〇", IF(COUNTIFS(【データ】蓄積用!A$2:A$10000, O$5, 【データ】蓄積用!C$2:C$10000, $A197, 【データ】蓄積用!Q$2:Q$10000, 1, 【データ】蓄積用!AC$2:AC$10000, "&gt;=4.0")&gt;0, "〇", "×")))</f>
        <v/>
      </c>
      <c r="P197" t="str">
        <f>IF(OR($A197="", P$5=""), "", IF(COUNTIFS(【データ】蓄積用!A$2:A$10000, P$5, 【データ】蓄積用!C$2:C$10000, $A197, 【データ】蓄積用!D$2:D$10000, "&gt;=3000", 【データ】蓄積用!E$2:E$10000, "&gt;=1500")&gt;0, "〇", IF(COUNTIFS(【データ】蓄積用!A$2:A$10000, P$5, 【データ】蓄積用!C$2:C$10000, $A197, 【データ】蓄積用!Q$2:Q$10000, 1, 【データ】蓄積用!AC$2:AC$10000, "&gt;=4.0")&gt;0, "〇", "×")))</f>
        <v/>
      </c>
      <c r="Q197" t="str">
        <f>IF(OR($A197="", Q$5=""), "", IF(COUNTIFS(【データ】蓄積用!A$2:A$10000, Q$5, 【データ】蓄積用!C$2:C$10000, $A197, 【データ】蓄積用!D$2:D$10000, "&gt;=3000", 【データ】蓄積用!E$2:E$10000, "&gt;=1500")&gt;0, "〇", IF(COUNTIFS(【データ】蓄積用!A$2:A$10000, Q$5, 【データ】蓄積用!C$2:C$10000, $A197, 【データ】蓄積用!Q$2:Q$10000, 1, 【データ】蓄積用!AC$2:AC$10000, "&gt;=4.0")&gt;0, "〇", "×")))</f>
        <v/>
      </c>
      <c r="R197" t="str">
        <f>IF(OR($A197="", R$5=""), "", IF(COUNTIFS(【データ】蓄積用!A$2:A$10000, R$5, 【データ】蓄積用!C$2:C$10000, $A197, 【データ】蓄積用!D$2:D$10000, "&gt;=3000", 【データ】蓄積用!E$2:E$10000, "&gt;=1500")&gt;0, "〇", IF(COUNTIFS(【データ】蓄積用!A$2:A$10000, R$5, 【データ】蓄積用!C$2:C$10000, $A197, 【データ】蓄積用!Q$2:Q$10000, 1, 【データ】蓄積用!AC$2:AC$10000, "&gt;=4.0")&gt;0, "〇", "×")))</f>
        <v/>
      </c>
      <c r="S197" t="str">
        <f>IF(OR($A197="", S$5=""), "", IF(COUNTIFS(【データ】蓄積用!A$2:A$10000, S$5, 【データ】蓄積用!C$2:C$10000, $A197, 【データ】蓄積用!D$2:D$10000, "&gt;=3000", 【データ】蓄積用!E$2:E$10000, "&gt;=1500")&gt;0, "〇", IF(COUNTIFS(【データ】蓄積用!A$2:A$10000, S$5, 【データ】蓄積用!C$2:C$10000, $A197, 【データ】蓄積用!Q$2:Q$10000, 1, 【データ】蓄積用!AC$2:AC$10000, "&gt;=4.0")&gt;0, "〇", "×")))</f>
        <v/>
      </c>
      <c r="T197" t="str">
        <f>IF(OR($A197="", T$5=""), "", IF(COUNTIFS(【データ】蓄積用!A$2:A$10000, T$5, 【データ】蓄積用!C$2:C$10000, $A197, 【データ】蓄積用!D$2:D$10000, "&gt;=3000", 【データ】蓄積用!E$2:E$10000, "&gt;=1500")&gt;0, "〇", IF(COUNTIFS(【データ】蓄積用!A$2:A$10000, T$5, 【データ】蓄積用!C$2:C$10000, $A197, 【データ】蓄積用!Q$2:Q$10000, 1, 【データ】蓄積用!AC$2:AC$10000, "&gt;=4.0")&gt;0, "〇", "×")))</f>
        <v/>
      </c>
      <c r="U197" t="str">
        <f>IF(OR($A197="", U$5=""), "", IF(COUNTIFS(【データ】蓄積用!A$2:A$10000, U$5, 【データ】蓄積用!C$2:C$10000, $A197, 【データ】蓄積用!D$2:D$10000, "&gt;=3000", 【データ】蓄積用!E$2:E$10000, "&gt;=1500")&gt;0, "〇", IF(COUNTIFS(【データ】蓄積用!A$2:A$10000, U$5, 【データ】蓄積用!C$2:C$10000, $A197, 【データ】蓄積用!Q$2:Q$10000, 1, 【データ】蓄積用!AC$2:AC$10000, "&gt;=4.0")&gt;0, "〇", "×")))</f>
        <v/>
      </c>
      <c r="V197" t="str">
        <f>IF(OR($A197="", V$5=""), "", IF(COUNTIFS(【データ】蓄積用!A$2:A$10000, V$5, 【データ】蓄積用!C$2:C$10000, $A197, 【データ】蓄積用!D$2:D$10000, "&gt;=3000", 【データ】蓄積用!E$2:E$10000, "&gt;=1500")&gt;0, "〇", IF(COUNTIFS(【データ】蓄積用!A$2:A$10000, V$5, 【データ】蓄積用!C$2:C$10000, $A197, 【データ】蓄積用!Q$2:Q$10000, 1, 【データ】蓄積用!AC$2:AC$10000, "&gt;=4.0")&gt;0, "〇", "×")))</f>
        <v/>
      </c>
      <c r="W197" t="str">
        <f>IF(OR($A197="", W$5=""), "", IF(COUNTIFS(【データ】蓄積用!A$2:A$10000, W$5, 【データ】蓄積用!C$2:C$10000, $A197, 【データ】蓄積用!D$2:D$10000, "&gt;=3000", 【データ】蓄積用!E$2:E$10000, "&gt;=1500")&gt;0, "〇", IF(COUNTIFS(【データ】蓄積用!A$2:A$10000, W$5, 【データ】蓄積用!C$2:C$10000, $A197, 【データ】蓄積用!Q$2:Q$10000, 1, 【データ】蓄積用!AC$2:AC$10000, "&gt;=4.0")&gt;0, "〇", "×")))</f>
        <v/>
      </c>
      <c r="X197" t="str">
        <f>IF(OR($A197="", X$5=""), "", IF(COUNTIFS(【データ】蓄積用!A$2:A$10000, X$5, 【データ】蓄積用!C$2:C$10000, $A197, 【データ】蓄積用!D$2:D$10000, "&gt;=3000", 【データ】蓄積用!E$2:E$10000, "&gt;=1500")&gt;0, "〇", IF(COUNTIFS(【データ】蓄積用!A$2:A$10000, X$5, 【データ】蓄積用!C$2:C$10000, $A197, 【データ】蓄積用!Q$2:Q$10000, 1, 【データ】蓄積用!AC$2:AC$10000, "&gt;=4.0")&gt;0, "〇", "×")))</f>
        <v/>
      </c>
      <c r="Y197" t="str">
        <f>IF(OR($A197="", Y$5=""), "", IF(COUNTIFS(【データ】蓄積用!A$2:A$10000, Y$5, 【データ】蓄積用!C$2:C$10000, $A197, 【データ】蓄積用!D$2:D$10000, "&gt;=3000", 【データ】蓄積用!E$2:E$10000, "&gt;=1500")&gt;0, "〇", IF(COUNTIFS(【データ】蓄積用!A$2:A$10000, Y$5, 【データ】蓄積用!C$2:C$10000, $A197, 【データ】蓄積用!Q$2:Q$10000, 1, 【データ】蓄積用!AC$2:AC$10000, "&gt;=4.0")&gt;0, "〇", "×")))</f>
        <v/>
      </c>
      <c r="Z197" t="str">
        <f>IF(OR($A197="", Z$5=""), "", IF(COUNTIFS(【データ】蓄積用!A$2:A$10000, Z$5, 【データ】蓄積用!C$2:C$10000, $A197, 【データ】蓄積用!D$2:D$10000, "&gt;=3000", 【データ】蓄積用!E$2:E$10000, "&gt;=1500")&gt;0, "〇", IF(COUNTIFS(【データ】蓄積用!A$2:A$10000, Z$5, 【データ】蓄積用!C$2:C$10000, $A197, 【データ】蓄積用!Q$2:Q$10000, 1, 【データ】蓄積用!AC$2:AC$10000, "&gt;=4.0")&gt;0, "〇", "×")))</f>
        <v/>
      </c>
      <c r="AA197" t="str">
        <f>IF(OR($A197="", AA$5=""), "", IF(COUNTIFS(【データ】蓄積用!A$2:A$10000, AA$5, 【データ】蓄積用!C$2:C$10000, $A197, 【データ】蓄積用!D$2:D$10000, "&gt;=3000", 【データ】蓄積用!E$2:E$10000, "&gt;=1500")&gt;0, "〇", IF(COUNTIFS(【データ】蓄積用!A$2:A$10000, AA$5, 【データ】蓄積用!C$2:C$10000, $A197, 【データ】蓄積用!Q$2:Q$10000, 1, 【データ】蓄積用!AC$2:AC$10000, "&gt;=4.0")&gt;0, "〇", "×")))</f>
        <v/>
      </c>
      <c r="AB197" t="str">
        <f>IF(OR($A197="", AB$5=""), "", IF(COUNTIFS(【データ】蓄積用!A$2:A$10000, AB$5, 【データ】蓄積用!C$2:C$10000, $A197, 【データ】蓄積用!D$2:D$10000, "&gt;=3000", 【データ】蓄積用!E$2:E$10000, "&gt;=1500")&gt;0, "〇", IF(COUNTIFS(【データ】蓄積用!A$2:A$10000, AB$5, 【データ】蓄積用!C$2:C$10000, $A197, 【データ】蓄積用!Q$2:Q$10000, 1, 【データ】蓄積用!AC$2:AC$10000, "&gt;=4.0")&gt;0, "〇", "×")))</f>
        <v/>
      </c>
      <c r="AC197" t="str">
        <f>IF(OR($A197="", AC$5=""), "", IF(COUNTIFS(【データ】蓄積用!A$2:A$10000, AC$5, 【データ】蓄積用!C$2:C$10000, $A197, 【データ】蓄積用!D$2:D$10000, "&gt;=3000", 【データ】蓄積用!E$2:E$10000, "&gt;=1500")&gt;0, "〇", IF(COUNTIFS(【データ】蓄積用!A$2:A$10000, AC$5, 【データ】蓄積用!C$2:C$10000, $A197, 【データ】蓄積用!Q$2:Q$10000, 1, 【データ】蓄積用!AC$2:AC$10000, "&gt;=4.0")&gt;0, "〇", "×")))</f>
        <v/>
      </c>
      <c r="AD197" t="str">
        <f>IF(OR($A197="", AD$5=""), "", IF(COUNTIFS(【データ】蓄積用!A$2:A$10000, AD$5, 【データ】蓄積用!C$2:C$10000, $A197, 【データ】蓄積用!D$2:D$10000, "&gt;=3000", 【データ】蓄積用!E$2:E$10000, "&gt;=1500")&gt;0, "〇", IF(COUNTIFS(【データ】蓄積用!A$2:A$10000, AD$5, 【データ】蓄積用!C$2:C$10000, $A197, 【データ】蓄積用!Q$2:Q$10000, 1, 【データ】蓄積用!AC$2:AC$10000, "&gt;=4.0")&gt;0, "〇", "×")))</f>
        <v/>
      </c>
      <c r="AE197" t="str">
        <f>IF(OR($A197="", AE$5=""), "", IF(COUNTIFS(【データ】蓄積用!A$2:A$10000, AE$5, 【データ】蓄積用!C$2:C$10000, $A197, 【データ】蓄積用!D$2:D$10000, "&gt;=3000", 【データ】蓄積用!E$2:E$10000, "&gt;=1500")&gt;0, "〇", IF(COUNTIFS(【データ】蓄積用!A$2:A$10000, AE$5, 【データ】蓄積用!C$2:C$10000, $A197, 【データ】蓄積用!Q$2:Q$10000, 1, 【データ】蓄積用!AC$2:AC$10000, "&gt;=4.0")&gt;0, "〇", "×")))</f>
        <v/>
      </c>
      <c r="AF197" t="str">
        <f>IF(OR($A197="", AF$5=""), "", IF(COUNTIFS(【データ】蓄積用!A$2:A$10000, AF$5, 【データ】蓄積用!C$2:C$10000, $A197, 【データ】蓄積用!D$2:D$10000, "&gt;=3000", 【データ】蓄積用!E$2:E$10000, "&gt;=1500")&gt;0, "〇", IF(COUNTIFS(【データ】蓄積用!A$2:A$10000, AF$5, 【データ】蓄積用!C$2:C$10000, $A197, 【データ】蓄積用!Q$2:Q$10000, 1, 【データ】蓄積用!AC$2:AC$10000, "&gt;=4.0")&gt;0, "〇", "×")))</f>
        <v/>
      </c>
      <c r="AG197" t="str">
        <f>IF(OR($A197="", AG$5=""), "", IF(COUNTIFS(【データ】蓄積用!A$2:A$10000, AG$5, 【データ】蓄積用!C$2:C$10000, $A197, 【データ】蓄積用!D$2:D$10000, "&gt;=3000", 【データ】蓄積用!E$2:E$10000, "&gt;=1500")&gt;0, "〇", IF(COUNTIFS(【データ】蓄積用!A$2:A$10000, AG$5, 【データ】蓄積用!C$2:C$10000, $A197, 【データ】蓄積用!Q$2:Q$10000, 1, 【データ】蓄積用!AC$2:AC$10000, "&gt;=4.0")&gt;0, "〇", "×")))</f>
        <v/>
      </c>
      <c r="AH197" t="str">
        <f>IF(OR($A197="", AH$5=""), "", IF(COUNTIFS(【データ】蓄積用!A$2:A$10000, AH$5, 【データ】蓄積用!C$2:C$10000, $A197, 【データ】蓄積用!D$2:D$10000, "&gt;=3000", 【データ】蓄積用!E$2:E$10000, "&gt;=1500")&gt;0, "〇", IF(COUNTIFS(【データ】蓄積用!A$2:A$10000, AH$5, 【データ】蓄積用!C$2:C$10000, $A197, 【データ】蓄積用!Q$2:Q$10000, 1, 【データ】蓄積用!AC$2:AC$10000, "&gt;=4.0")&gt;0, "〇", "×")))</f>
        <v/>
      </c>
      <c r="AI197" t="str">
        <f>IF(OR($A197="", AI$5=""), "", IF(COUNTIFS(【データ】蓄積用!A$2:A$10000, AI$5, 【データ】蓄積用!C$2:C$10000, $A197, 【データ】蓄積用!D$2:D$10000, "&gt;=3000", 【データ】蓄積用!E$2:E$10000, "&gt;=1500")&gt;0, "〇", IF(COUNTIFS(【データ】蓄積用!A$2:A$10000, AI$5, 【データ】蓄積用!C$2:C$10000, $A197, 【データ】蓄積用!Q$2:Q$10000, 1, 【データ】蓄積用!AC$2:AC$10000, "&gt;=4.0")&gt;0, "〇", "×")))</f>
        <v/>
      </c>
      <c r="AJ197" t="str">
        <f>IF(OR($A197="", AJ$5=""), "", IF(COUNTIFS(【データ】蓄積用!A$2:A$10000, AJ$5, 【データ】蓄積用!C$2:C$10000, $A197, 【データ】蓄積用!D$2:D$10000, "&gt;=3000", 【データ】蓄積用!E$2:E$10000, "&gt;=1500")&gt;0, "〇", IF(COUNTIFS(【データ】蓄積用!A$2:A$10000, AJ$5, 【データ】蓄積用!C$2:C$10000, $A197, 【データ】蓄積用!Q$2:Q$10000, 1, 【データ】蓄積用!AC$2:AC$10000, "&gt;=4.0")&gt;0, "〇", "×")))</f>
        <v/>
      </c>
      <c r="AK197" t="str">
        <f>IF(OR($A197="", AK$5=""), "", IF(COUNTIFS(【データ】蓄積用!A$2:A$10000, AK$5, 【データ】蓄積用!C$2:C$10000, $A197, 【データ】蓄積用!D$2:D$10000, "&gt;=3000", 【データ】蓄積用!E$2:E$10000, "&gt;=1500")&gt;0, "〇", IF(COUNTIFS(【データ】蓄積用!A$2:A$10000, AK$5, 【データ】蓄積用!C$2:C$10000, $A197, 【データ】蓄積用!Q$2:Q$10000, 1, 【データ】蓄積用!AC$2:AC$10000, "&gt;=4.0")&gt;0, "〇", "×")))</f>
        <v/>
      </c>
      <c r="AL197" t="str">
        <f>IF(OR($A197="", AL$5=""), "", IF(COUNTIFS(【データ】蓄積用!A$2:A$10000, AL$5, 【データ】蓄積用!C$2:C$10000, $A197, 【データ】蓄積用!D$2:D$10000, "&gt;=3000", 【データ】蓄積用!E$2:E$10000, "&gt;=1500")&gt;0, "〇", IF(COUNTIFS(【データ】蓄積用!A$2:A$10000, AL$5, 【データ】蓄積用!C$2:C$10000, $A197, 【データ】蓄積用!Q$2:Q$10000, 1, 【データ】蓄積用!AC$2:AC$10000, "&gt;=4.0")&gt;0, "〇", "×")))</f>
        <v/>
      </c>
      <c r="AM197" t="str">
        <f>IF(OR($A197="", AM$5=""), "", IF(COUNTIFS(【データ】蓄積用!A$2:A$10000, AM$5, 【データ】蓄積用!C$2:C$10000, $A197, 【データ】蓄積用!D$2:D$10000, "&gt;=3000", 【データ】蓄積用!E$2:E$10000, "&gt;=1500")&gt;0, "〇", IF(COUNTIFS(【データ】蓄積用!A$2:A$10000, AM$5, 【データ】蓄積用!C$2:C$10000, $A197, 【データ】蓄積用!Q$2:Q$10000, 1, 【データ】蓄積用!AC$2:AC$10000, "&gt;=4.0")&gt;0, "〇", "×")))</f>
        <v/>
      </c>
      <c r="AN197" t="str">
        <f>IF(OR($A197="", AN$5=""), "", IF(COUNTIFS(【データ】蓄積用!A$2:A$10000, AN$5, 【データ】蓄積用!C$2:C$10000, $A197, 【データ】蓄積用!D$2:D$10000, "&gt;=3000", 【データ】蓄積用!E$2:E$10000, "&gt;=1500")&gt;0, "〇", IF(COUNTIFS(【データ】蓄積用!A$2:A$10000, AN$5, 【データ】蓄積用!C$2:C$10000, $A197, 【データ】蓄積用!Q$2:Q$10000, 1, 【データ】蓄積用!AC$2:AC$10000, "&gt;=4.0")&gt;0, "〇", "×")))</f>
        <v/>
      </c>
      <c r="AO197" t="str">
        <f>IF(OR($A197="", AO$5=""), "", IF(COUNTIFS(【データ】蓄積用!A$2:A$10000, AO$5, 【データ】蓄積用!C$2:C$10000, $A197, 【データ】蓄積用!D$2:D$10000, "&gt;=3000", 【データ】蓄積用!E$2:E$10000, "&gt;=1500")&gt;0, "〇", IF(COUNTIFS(【データ】蓄積用!A$2:A$10000, AO$5, 【データ】蓄積用!C$2:C$10000, $A197, 【データ】蓄積用!Q$2:Q$10000, 1, 【データ】蓄積用!AC$2:AC$10000, "&gt;=4.0")&gt;0, "〇", "×")))</f>
        <v/>
      </c>
      <c r="AP197" t="str">
        <f>IF(OR($A197="", AP$5=""), "", IF(COUNTIFS(【データ】蓄積用!A$2:A$10000, AP$5, 【データ】蓄積用!C$2:C$10000, $A197, 【データ】蓄積用!D$2:D$10000, "&gt;=3000", 【データ】蓄積用!E$2:E$10000, "&gt;=1500")&gt;0, "〇", IF(COUNTIFS(【データ】蓄積用!A$2:A$10000, AP$5, 【データ】蓄積用!C$2:C$10000, $A197, 【データ】蓄積用!Q$2:Q$10000, 1, 【データ】蓄積用!AC$2:AC$10000, "&gt;=4.0")&gt;0, "〇", "×")))</f>
        <v/>
      </c>
      <c r="AQ197" t="str">
        <f>IF(OR($A197="", AQ$5=""), "", IF(COUNTIFS(【データ】蓄積用!A$2:A$10000, AQ$5, 【データ】蓄積用!C$2:C$10000, $A197, 【データ】蓄積用!D$2:D$10000, "&gt;=3000", 【データ】蓄積用!E$2:E$10000, "&gt;=1500")&gt;0, "〇", IF(COUNTIFS(【データ】蓄積用!A$2:A$10000, AQ$5, 【データ】蓄積用!C$2:C$10000, $A197, 【データ】蓄積用!Q$2:Q$10000, 1, 【データ】蓄積用!AC$2:AC$10000, "&gt;=4.0")&gt;0, "〇", "×")))</f>
        <v/>
      </c>
      <c r="AR197" t="str">
        <f>IF(OR($A197="", AR$5=""), "", IF(COUNTIFS(【データ】蓄積用!A$2:A$10000, AR$5, 【データ】蓄積用!C$2:C$10000, $A197, 【データ】蓄積用!D$2:D$10000, "&gt;=3000", 【データ】蓄積用!E$2:E$10000, "&gt;=1500")&gt;0, "〇", IF(COUNTIFS(【データ】蓄積用!A$2:A$10000, AR$5, 【データ】蓄積用!C$2:C$10000, $A197, 【データ】蓄積用!Q$2:Q$10000, 1, 【データ】蓄積用!AC$2:AC$10000, "&gt;=4.0")&gt;0, "〇", "×")))</f>
        <v/>
      </c>
      <c r="AS197" t="str">
        <f>IF(OR($A197="", AS$5=""), "", IF(COUNTIFS(【データ】蓄積用!A$2:A$10000, AS$5, 【データ】蓄積用!C$2:C$10000, $A197, 【データ】蓄積用!D$2:D$10000, "&gt;=3000", 【データ】蓄積用!E$2:E$10000, "&gt;=1500")&gt;0, "〇", IF(COUNTIFS(【データ】蓄積用!A$2:A$10000, AS$5, 【データ】蓄積用!C$2:C$10000, $A197, 【データ】蓄積用!Q$2:Q$10000, 1, 【データ】蓄積用!AC$2:AC$10000, "&gt;=4.0")&gt;0, "〇", "×")))</f>
        <v/>
      </c>
      <c r="AT197" t="str">
        <f>IF(OR($A197="", AT$5=""), "", IF(COUNTIFS(【データ】蓄積用!A$2:A$10000, AT$5, 【データ】蓄積用!C$2:C$10000, $A197, 【データ】蓄積用!D$2:D$10000, "&gt;=3000", 【データ】蓄積用!E$2:E$10000, "&gt;=1500")&gt;0, "〇", IF(COUNTIFS(【データ】蓄積用!A$2:A$10000, AT$5, 【データ】蓄積用!C$2:C$10000, $A197, 【データ】蓄積用!Q$2:Q$10000, 1, 【データ】蓄積用!AC$2:AC$10000, "&gt;=4.0")&gt;0, "〇", "×")))</f>
        <v/>
      </c>
      <c r="AU197" t="str">
        <f>IF(OR($A197="", AU$5=""), "", IF(COUNTIFS(【データ】蓄積用!A$2:A$10000, AU$5, 【データ】蓄積用!C$2:C$10000, $A197, 【データ】蓄積用!D$2:D$10000, "&gt;=3000", 【データ】蓄積用!E$2:E$10000, "&gt;=1500")&gt;0, "〇", IF(COUNTIFS(【データ】蓄積用!A$2:A$10000, AU$5, 【データ】蓄積用!C$2:C$10000, $A197, 【データ】蓄積用!Q$2:Q$10000, 1, 【データ】蓄積用!AC$2:AC$10000, "&gt;=4.0")&gt;0, "〇", "×")))</f>
        <v/>
      </c>
      <c r="AV197" t="str">
        <f>IF(OR($A197="", AV$5=""), "", IF(COUNTIFS(【データ】蓄積用!A$2:A$10000, AV$5, 【データ】蓄積用!C$2:C$10000, $A197, 【データ】蓄積用!D$2:D$10000, "&gt;=3000", 【データ】蓄積用!E$2:E$10000, "&gt;=1500")&gt;0, "〇", IF(COUNTIFS(【データ】蓄積用!A$2:A$10000, AV$5, 【データ】蓄積用!C$2:C$10000, $A197, 【データ】蓄積用!Q$2:Q$10000, 1, 【データ】蓄積用!AC$2:AC$10000, "&gt;=4.0")&gt;0, "〇", "×")))</f>
        <v/>
      </c>
      <c r="AW197" t="str">
        <f>IF(OR($A197="", AW$5=""), "", IF(COUNTIFS(【データ】蓄積用!A$2:A$10000, AW$5, 【データ】蓄積用!C$2:C$10000, $A197, 【データ】蓄積用!D$2:D$10000, "&gt;=3000", 【データ】蓄積用!E$2:E$10000, "&gt;=1500")&gt;0, "〇", IF(COUNTIFS(【データ】蓄積用!A$2:A$10000, AW$5, 【データ】蓄積用!C$2:C$10000, $A197, 【データ】蓄積用!Q$2:Q$10000, 1, 【データ】蓄積用!AC$2:AC$10000, "&gt;=4.0")&gt;0, "〇", "×")))</f>
        <v/>
      </c>
      <c r="AX197" t="str">
        <f>IF(OR($A197="", AX$5=""), "", IF(COUNTIFS(【データ】蓄積用!A$2:A$10000, AX$5, 【データ】蓄積用!C$2:C$10000, $A197, 【データ】蓄積用!D$2:D$10000, "&gt;=3000", 【データ】蓄積用!E$2:E$10000, "&gt;=1500")&gt;0, "〇", IF(COUNTIFS(【データ】蓄積用!A$2:A$10000, AX$5, 【データ】蓄積用!C$2:C$10000, $A197, 【データ】蓄積用!Q$2:Q$10000, 1, 【データ】蓄積用!AC$2:AC$10000, "&gt;=4.0")&gt;0, "〇", "×")))</f>
        <v/>
      </c>
      <c r="AY197" t="str">
        <f>IF(OR($A197="", AY$5=""), "", IF(COUNTIFS(【データ】蓄積用!A$2:A$10000, AY$5, 【データ】蓄積用!C$2:C$10000, $A197, 【データ】蓄積用!D$2:D$10000, "&gt;=3000", 【データ】蓄積用!E$2:E$10000, "&gt;=1500")&gt;0, "〇", IF(COUNTIFS(【データ】蓄積用!A$2:A$10000, AY$5, 【データ】蓄積用!C$2:C$10000, $A197, 【データ】蓄積用!Q$2:Q$10000, 1, 【データ】蓄積用!AC$2:AC$10000, "&gt;=4.0")&gt;0, "〇", "×")))</f>
        <v/>
      </c>
    </row>
    <row r="198" spans="2:51">
      <c r="B198" t="str">
        <f>IF(OR($A198="", B$5=""), "", IF(COUNTIFS(【データ】蓄積用!A$2:A$10000, B$5, 【データ】蓄積用!C$2:C$10000, $A198, 【データ】蓄積用!D$2:D$10000, "&gt;=3000", 【データ】蓄積用!E$2:E$10000, "&gt;=1500")&gt;0, "〇", IF(COUNTIFS(【データ】蓄積用!A$2:A$10000, B$5, 【データ】蓄積用!C$2:C$10000, $A198, 【データ】蓄積用!Q$2:Q$10000, 1, 【データ】蓄積用!AC$2:AC$10000, "&gt;=4.0")&gt;0, "〇", "×")))</f>
        <v/>
      </c>
      <c r="C198" t="str">
        <f>IF(OR($A198="", C$5=""), "", IF(COUNTIFS(【データ】蓄積用!A$2:A$10000, C$5, 【データ】蓄積用!C$2:C$10000, $A198, 【データ】蓄積用!D$2:D$10000, "&gt;=3000", 【データ】蓄積用!E$2:E$10000, "&gt;=1500")&gt;0, "〇", IF(COUNTIFS(【データ】蓄積用!A$2:A$10000, C$5, 【データ】蓄積用!C$2:C$10000, $A198, 【データ】蓄積用!Q$2:Q$10000, 1, 【データ】蓄積用!AC$2:AC$10000, "&gt;=4.0")&gt;0, "〇", "×")))</f>
        <v/>
      </c>
      <c r="D198" t="str">
        <f>IF(OR($A198="", D$5=""), "", IF(COUNTIFS(【データ】蓄積用!A$2:A$10000, D$5, 【データ】蓄積用!C$2:C$10000, $A198, 【データ】蓄積用!D$2:D$10000, "&gt;=3000", 【データ】蓄積用!E$2:E$10000, "&gt;=1500")&gt;0, "〇", IF(COUNTIFS(【データ】蓄積用!A$2:A$10000, D$5, 【データ】蓄積用!C$2:C$10000, $A198, 【データ】蓄積用!Q$2:Q$10000, 1, 【データ】蓄積用!AC$2:AC$10000, "&gt;=4.0")&gt;0, "〇", "×")))</f>
        <v/>
      </c>
      <c r="E198" t="str">
        <f>IF(OR($A198="", E$5=""), "", IF(COUNTIFS(【データ】蓄積用!A$2:A$10000, E$5, 【データ】蓄積用!C$2:C$10000, $A198, 【データ】蓄積用!D$2:D$10000, "&gt;=3000", 【データ】蓄積用!E$2:E$10000, "&gt;=1500")&gt;0, "〇", IF(COUNTIFS(【データ】蓄積用!A$2:A$10000, E$5, 【データ】蓄積用!C$2:C$10000, $A198, 【データ】蓄積用!Q$2:Q$10000, 1, 【データ】蓄積用!AC$2:AC$10000, "&gt;=4.0")&gt;0, "〇", "×")))</f>
        <v/>
      </c>
      <c r="F198" t="str">
        <f>IF(OR($A198="", F$5=""), "", IF(COUNTIFS(【データ】蓄積用!A$2:A$10000, F$5, 【データ】蓄積用!C$2:C$10000, $A198, 【データ】蓄積用!D$2:D$10000, "&gt;=3000", 【データ】蓄積用!E$2:E$10000, "&gt;=1500")&gt;0, "〇", IF(COUNTIFS(【データ】蓄積用!A$2:A$10000, F$5, 【データ】蓄積用!C$2:C$10000, $A198, 【データ】蓄積用!Q$2:Q$10000, 1, 【データ】蓄積用!AC$2:AC$10000, "&gt;=4.0")&gt;0, "〇", "×")))</f>
        <v/>
      </c>
      <c r="G198" t="str">
        <f>IF(OR($A198="", G$5=""), "", IF(COUNTIFS(【データ】蓄積用!A$2:A$10000, G$5, 【データ】蓄積用!C$2:C$10000, $A198, 【データ】蓄積用!D$2:D$10000, "&gt;=3000", 【データ】蓄積用!E$2:E$10000, "&gt;=1500")&gt;0, "〇", IF(COUNTIFS(【データ】蓄積用!A$2:A$10000, G$5, 【データ】蓄積用!C$2:C$10000, $A198, 【データ】蓄積用!Q$2:Q$10000, 1, 【データ】蓄積用!AC$2:AC$10000, "&gt;=4.0")&gt;0, "〇", "×")))</f>
        <v/>
      </c>
      <c r="H198" t="str">
        <f>IF(OR($A198="", H$5=""), "", IF(COUNTIFS(【データ】蓄積用!A$2:A$10000, H$5, 【データ】蓄積用!C$2:C$10000, $A198, 【データ】蓄積用!D$2:D$10000, "&gt;=3000", 【データ】蓄積用!E$2:E$10000, "&gt;=1500")&gt;0, "〇", IF(COUNTIFS(【データ】蓄積用!A$2:A$10000, H$5, 【データ】蓄積用!C$2:C$10000, $A198, 【データ】蓄積用!Q$2:Q$10000, 1, 【データ】蓄積用!AC$2:AC$10000, "&gt;=4.0")&gt;0, "〇", "×")))</f>
        <v/>
      </c>
      <c r="I198" t="str">
        <f>IF(OR($A198="", I$5=""), "", IF(COUNTIFS(【データ】蓄積用!A$2:A$10000, I$5, 【データ】蓄積用!C$2:C$10000, $A198, 【データ】蓄積用!D$2:D$10000, "&gt;=3000", 【データ】蓄積用!E$2:E$10000, "&gt;=1500")&gt;0, "〇", IF(COUNTIFS(【データ】蓄積用!A$2:A$10000, I$5, 【データ】蓄積用!C$2:C$10000, $A198, 【データ】蓄積用!Q$2:Q$10000, 1, 【データ】蓄積用!AC$2:AC$10000, "&gt;=4.0")&gt;0, "〇", "×")))</f>
        <v/>
      </c>
      <c r="J198" t="str">
        <f>IF(OR($A198="", J$5=""), "", IF(COUNTIFS(【データ】蓄積用!A$2:A$10000, J$5, 【データ】蓄積用!C$2:C$10000, $A198, 【データ】蓄積用!D$2:D$10000, "&gt;=3000", 【データ】蓄積用!E$2:E$10000, "&gt;=1500")&gt;0, "〇", IF(COUNTIFS(【データ】蓄積用!A$2:A$10000, J$5, 【データ】蓄積用!C$2:C$10000, $A198, 【データ】蓄積用!Q$2:Q$10000, 1, 【データ】蓄積用!AC$2:AC$10000, "&gt;=4.0")&gt;0, "〇", "×")))</f>
        <v/>
      </c>
      <c r="K198" t="str">
        <f>IF(OR($A198="", K$5=""), "", IF(COUNTIFS(【データ】蓄積用!A$2:A$10000, K$5, 【データ】蓄積用!C$2:C$10000, $A198, 【データ】蓄積用!D$2:D$10000, "&gt;=3000", 【データ】蓄積用!E$2:E$10000, "&gt;=1500")&gt;0, "〇", IF(COUNTIFS(【データ】蓄積用!A$2:A$10000, K$5, 【データ】蓄積用!C$2:C$10000, $A198, 【データ】蓄積用!Q$2:Q$10000, 1, 【データ】蓄積用!AC$2:AC$10000, "&gt;=4.0")&gt;0, "〇", "×")))</f>
        <v/>
      </c>
      <c r="L198" t="str">
        <f>IF(OR($A198="", L$5=""), "", IF(COUNTIFS(【データ】蓄積用!A$2:A$10000, L$5, 【データ】蓄積用!C$2:C$10000, $A198, 【データ】蓄積用!D$2:D$10000, "&gt;=3000", 【データ】蓄積用!E$2:E$10000, "&gt;=1500")&gt;0, "〇", IF(COUNTIFS(【データ】蓄積用!A$2:A$10000, L$5, 【データ】蓄積用!C$2:C$10000, $A198, 【データ】蓄積用!Q$2:Q$10000, 1, 【データ】蓄積用!AC$2:AC$10000, "&gt;=4.0")&gt;0, "〇", "×")))</f>
        <v/>
      </c>
      <c r="M198" t="str">
        <f>IF(OR($A198="", M$5=""), "", IF(COUNTIFS(【データ】蓄積用!A$2:A$10000, M$5, 【データ】蓄積用!C$2:C$10000, $A198, 【データ】蓄積用!D$2:D$10000, "&gt;=3000", 【データ】蓄積用!E$2:E$10000, "&gt;=1500")&gt;0, "〇", IF(COUNTIFS(【データ】蓄積用!A$2:A$10000, M$5, 【データ】蓄積用!C$2:C$10000, $A198, 【データ】蓄積用!Q$2:Q$10000, 1, 【データ】蓄積用!AC$2:AC$10000, "&gt;=4.0")&gt;0, "〇", "×")))</f>
        <v/>
      </c>
      <c r="N198" t="str">
        <f>IF(OR($A198="", N$5=""), "", IF(COUNTIFS(【データ】蓄積用!A$2:A$10000, N$5, 【データ】蓄積用!C$2:C$10000, $A198, 【データ】蓄積用!D$2:D$10000, "&gt;=3000", 【データ】蓄積用!E$2:E$10000, "&gt;=1500")&gt;0, "〇", IF(COUNTIFS(【データ】蓄積用!A$2:A$10000, N$5, 【データ】蓄積用!C$2:C$10000, $A198, 【データ】蓄積用!Q$2:Q$10000, 1, 【データ】蓄積用!AC$2:AC$10000, "&gt;=4.0")&gt;0, "〇", "×")))</f>
        <v/>
      </c>
      <c r="O198" t="str">
        <f>IF(OR($A198="", O$5=""), "", IF(COUNTIFS(【データ】蓄積用!A$2:A$10000, O$5, 【データ】蓄積用!C$2:C$10000, $A198, 【データ】蓄積用!D$2:D$10000, "&gt;=3000", 【データ】蓄積用!E$2:E$10000, "&gt;=1500")&gt;0, "〇", IF(COUNTIFS(【データ】蓄積用!A$2:A$10000, O$5, 【データ】蓄積用!C$2:C$10000, $A198, 【データ】蓄積用!Q$2:Q$10000, 1, 【データ】蓄積用!AC$2:AC$10000, "&gt;=4.0")&gt;0, "〇", "×")))</f>
        <v/>
      </c>
      <c r="P198" t="str">
        <f>IF(OR($A198="", P$5=""), "", IF(COUNTIFS(【データ】蓄積用!A$2:A$10000, P$5, 【データ】蓄積用!C$2:C$10000, $A198, 【データ】蓄積用!D$2:D$10000, "&gt;=3000", 【データ】蓄積用!E$2:E$10000, "&gt;=1500")&gt;0, "〇", IF(COUNTIFS(【データ】蓄積用!A$2:A$10000, P$5, 【データ】蓄積用!C$2:C$10000, $A198, 【データ】蓄積用!Q$2:Q$10000, 1, 【データ】蓄積用!AC$2:AC$10000, "&gt;=4.0")&gt;0, "〇", "×")))</f>
        <v/>
      </c>
      <c r="Q198" t="str">
        <f>IF(OR($A198="", Q$5=""), "", IF(COUNTIFS(【データ】蓄積用!A$2:A$10000, Q$5, 【データ】蓄積用!C$2:C$10000, $A198, 【データ】蓄積用!D$2:D$10000, "&gt;=3000", 【データ】蓄積用!E$2:E$10000, "&gt;=1500")&gt;0, "〇", IF(COUNTIFS(【データ】蓄積用!A$2:A$10000, Q$5, 【データ】蓄積用!C$2:C$10000, $A198, 【データ】蓄積用!Q$2:Q$10000, 1, 【データ】蓄積用!AC$2:AC$10000, "&gt;=4.0")&gt;0, "〇", "×")))</f>
        <v/>
      </c>
      <c r="R198" t="str">
        <f>IF(OR($A198="", R$5=""), "", IF(COUNTIFS(【データ】蓄積用!A$2:A$10000, R$5, 【データ】蓄積用!C$2:C$10000, $A198, 【データ】蓄積用!D$2:D$10000, "&gt;=3000", 【データ】蓄積用!E$2:E$10000, "&gt;=1500")&gt;0, "〇", IF(COUNTIFS(【データ】蓄積用!A$2:A$10000, R$5, 【データ】蓄積用!C$2:C$10000, $A198, 【データ】蓄積用!Q$2:Q$10000, 1, 【データ】蓄積用!AC$2:AC$10000, "&gt;=4.0")&gt;0, "〇", "×")))</f>
        <v/>
      </c>
      <c r="S198" t="str">
        <f>IF(OR($A198="", S$5=""), "", IF(COUNTIFS(【データ】蓄積用!A$2:A$10000, S$5, 【データ】蓄積用!C$2:C$10000, $A198, 【データ】蓄積用!D$2:D$10000, "&gt;=3000", 【データ】蓄積用!E$2:E$10000, "&gt;=1500")&gt;0, "〇", IF(COUNTIFS(【データ】蓄積用!A$2:A$10000, S$5, 【データ】蓄積用!C$2:C$10000, $A198, 【データ】蓄積用!Q$2:Q$10000, 1, 【データ】蓄積用!AC$2:AC$10000, "&gt;=4.0")&gt;0, "〇", "×")))</f>
        <v/>
      </c>
      <c r="T198" t="str">
        <f>IF(OR($A198="", T$5=""), "", IF(COUNTIFS(【データ】蓄積用!A$2:A$10000, T$5, 【データ】蓄積用!C$2:C$10000, $A198, 【データ】蓄積用!D$2:D$10000, "&gt;=3000", 【データ】蓄積用!E$2:E$10000, "&gt;=1500")&gt;0, "〇", IF(COUNTIFS(【データ】蓄積用!A$2:A$10000, T$5, 【データ】蓄積用!C$2:C$10000, $A198, 【データ】蓄積用!Q$2:Q$10000, 1, 【データ】蓄積用!AC$2:AC$10000, "&gt;=4.0")&gt;0, "〇", "×")))</f>
        <v/>
      </c>
      <c r="U198" t="str">
        <f>IF(OR($A198="", U$5=""), "", IF(COUNTIFS(【データ】蓄積用!A$2:A$10000, U$5, 【データ】蓄積用!C$2:C$10000, $A198, 【データ】蓄積用!D$2:D$10000, "&gt;=3000", 【データ】蓄積用!E$2:E$10000, "&gt;=1500")&gt;0, "〇", IF(COUNTIFS(【データ】蓄積用!A$2:A$10000, U$5, 【データ】蓄積用!C$2:C$10000, $A198, 【データ】蓄積用!Q$2:Q$10000, 1, 【データ】蓄積用!AC$2:AC$10000, "&gt;=4.0")&gt;0, "〇", "×")))</f>
        <v/>
      </c>
      <c r="V198" t="str">
        <f>IF(OR($A198="", V$5=""), "", IF(COUNTIFS(【データ】蓄積用!A$2:A$10000, V$5, 【データ】蓄積用!C$2:C$10000, $A198, 【データ】蓄積用!D$2:D$10000, "&gt;=3000", 【データ】蓄積用!E$2:E$10000, "&gt;=1500")&gt;0, "〇", IF(COUNTIFS(【データ】蓄積用!A$2:A$10000, V$5, 【データ】蓄積用!C$2:C$10000, $A198, 【データ】蓄積用!Q$2:Q$10000, 1, 【データ】蓄積用!AC$2:AC$10000, "&gt;=4.0")&gt;0, "〇", "×")))</f>
        <v/>
      </c>
      <c r="W198" t="str">
        <f>IF(OR($A198="", W$5=""), "", IF(COUNTIFS(【データ】蓄積用!A$2:A$10000, W$5, 【データ】蓄積用!C$2:C$10000, $A198, 【データ】蓄積用!D$2:D$10000, "&gt;=3000", 【データ】蓄積用!E$2:E$10000, "&gt;=1500")&gt;0, "〇", IF(COUNTIFS(【データ】蓄積用!A$2:A$10000, W$5, 【データ】蓄積用!C$2:C$10000, $A198, 【データ】蓄積用!Q$2:Q$10000, 1, 【データ】蓄積用!AC$2:AC$10000, "&gt;=4.0")&gt;0, "〇", "×")))</f>
        <v/>
      </c>
      <c r="X198" t="str">
        <f>IF(OR($A198="", X$5=""), "", IF(COUNTIFS(【データ】蓄積用!A$2:A$10000, X$5, 【データ】蓄積用!C$2:C$10000, $A198, 【データ】蓄積用!D$2:D$10000, "&gt;=3000", 【データ】蓄積用!E$2:E$10000, "&gt;=1500")&gt;0, "〇", IF(COUNTIFS(【データ】蓄積用!A$2:A$10000, X$5, 【データ】蓄積用!C$2:C$10000, $A198, 【データ】蓄積用!Q$2:Q$10000, 1, 【データ】蓄積用!AC$2:AC$10000, "&gt;=4.0")&gt;0, "〇", "×")))</f>
        <v/>
      </c>
      <c r="Y198" t="str">
        <f>IF(OR($A198="", Y$5=""), "", IF(COUNTIFS(【データ】蓄積用!A$2:A$10000, Y$5, 【データ】蓄積用!C$2:C$10000, $A198, 【データ】蓄積用!D$2:D$10000, "&gt;=3000", 【データ】蓄積用!E$2:E$10000, "&gt;=1500")&gt;0, "〇", IF(COUNTIFS(【データ】蓄積用!A$2:A$10000, Y$5, 【データ】蓄積用!C$2:C$10000, $A198, 【データ】蓄積用!Q$2:Q$10000, 1, 【データ】蓄積用!AC$2:AC$10000, "&gt;=4.0")&gt;0, "〇", "×")))</f>
        <v/>
      </c>
      <c r="Z198" t="str">
        <f>IF(OR($A198="", Z$5=""), "", IF(COUNTIFS(【データ】蓄積用!A$2:A$10000, Z$5, 【データ】蓄積用!C$2:C$10000, $A198, 【データ】蓄積用!D$2:D$10000, "&gt;=3000", 【データ】蓄積用!E$2:E$10000, "&gt;=1500")&gt;0, "〇", IF(COUNTIFS(【データ】蓄積用!A$2:A$10000, Z$5, 【データ】蓄積用!C$2:C$10000, $A198, 【データ】蓄積用!Q$2:Q$10000, 1, 【データ】蓄積用!AC$2:AC$10000, "&gt;=4.0")&gt;0, "〇", "×")))</f>
        <v/>
      </c>
      <c r="AA198" t="str">
        <f>IF(OR($A198="", AA$5=""), "", IF(COUNTIFS(【データ】蓄積用!A$2:A$10000, AA$5, 【データ】蓄積用!C$2:C$10000, $A198, 【データ】蓄積用!D$2:D$10000, "&gt;=3000", 【データ】蓄積用!E$2:E$10000, "&gt;=1500")&gt;0, "〇", IF(COUNTIFS(【データ】蓄積用!A$2:A$10000, AA$5, 【データ】蓄積用!C$2:C$10000, $A198, 【データ】蓄積用!Q$2:Q$10000, 1, 【データ】蓄積用!AC$2:AC$10000, "&gt;=4.0")&gt;0, "〇", "×")))</f>
        <v/>
      </c>
      <c r="AB198" t="str">
        <f>IF(OR($A198="", AB$5=""), "", IF(COUNTIFS(【データ】蓄積用!A$2:A$10000, AB$5, 【データ】蓄積用!C$2:C$10000, $A198, 【データ】蓄積用!D$2:D$10000, "&gt;=3000", 【データ】蓄積用!E$2:E$10000, "&gt;=1500")&gt;0, "〇", IF(COUNTIFS(【データ】蓄積用!A$2:A$10000, AB$5, 【データ】蓄積用!C$2:C$10000, $A198, 【データ】蓄積用!Q$2:Q$10000, 1, 【データ】蓄積用!AC$2:AC$10000, "&gt;=4.0")&gt;0, "〇", "×")))</f>
        <v/>
      </c>
      <c r="AC198" t="str">
        <f>IF(OR($A198="", AC$5=""), "", IF(COUNTIFS(【データ】蓄積用!A$2:A$10000, AC$5, 【データ】蓄積用!C$2:C$10000, $A198, 【データ】蓄積用!D$2:D$10000, "&gt;=3000", 【データ】蓄積用!E$2:E$10000, "&gt;=1500")&gt;0, "〇", IF(COUNTIFS(【データ】蓄積用!A$2:A$10000, AC$5, 【データ】蓄積用!C$2:C$10000, $A198, 【データ】蓄積用!Q$2:Q$10000, 1, 【データ】蓄積用!AC$2:AC$10000, "&gt;=4.0")&gt;0, "〇", "×")))</f>
        <v/>
      </c>
      <c r="AD198" t="str">
        <f>IF(OR($A198="", AD$5=""), "", IF(COUNTIFS(【データ】蓄積用!A$2:A$10000, AD$5, 【データ】蓄積用!C$2:C$10000, $A198, 【データ】蓄積用!D$2:D$10000, "&gt;=3000", 【データ】蓄積用!E$2:E$10000, "&gt;=1500")&gt;0, "〇", IF(COUNTIFS(【データ】蓄積用!A$2:A$10000, AD$5, 【データ】蓄積用!C$2:C$10000, $A198, 【データ】蓄積用!Q$2:Q$10000, 1, 【データ】蓄積用!AC$2:AC$10000, "&gt;=4.0")&gt;0, "〇", "×")))</f>
        <v/>
      </c>
      <c r="AE198" t="str">
        <f>IF(OR($A198="", AE$5=""), "", IF(COUNTIFS(【データ】蓄積用!A$2:A$10000, AE$5, 【データ】蓄積用!C$2:C$10000, $A198, 【データ】蓄積用!D$2:D$10000, "&gt;=3000", 【データ】蓄積用!E$2:E$10000, "&gt;=1500")&gt;0, "〇", IF(COUNTIFS(【データ】蓄積用!A$2:A$10000, AE$5, 【データ】蓄積用!C$2:C$10000, $A198, 【データ】蓄積用!Q$2:Q$10000, 1, 【データ】蓄積用!AC$2:AC$10000, "&gt;=4.0")&gt;0, "〇", "×")))</f>
        <v/>
      </c>
      <c r="AF198" t="str">
        <f>IF(OR($A198="", AF$5=""), "", IF(COUNTIFS(【データ】蓄積用!A$2:A$10000, AF$5, 【データ】蓄積用!C$2:C$10000, $A198, 【データ】蓄積用!D$2:D$10000, "&gt;=3000", 【データ】蓄積用!E$2:E$10000, "&gt;=1500")&gt;0, "〇", IF(COUNTIFS(【データ】蓄積用!A$2:A$10000, AF$5, 【データ】蓄積用!C$2:C$10000, $A198, 【データ】蓄積用!Q$2:Q$10000, 1, 【データ】蓄積用!AC$2:AC$10000, "&gt;=4.0")&gt;0, "〇", "×")))</f>
        <v/>
      </c>
      <c r="AG198" t="str">
        <f>IF(OR($A198="", AG$5=""), "", IF(COUNTIFS(【データ】蓄積用!A$2:A$10000, AG$5, 【データ】蓄積用!C$2:C$10000, $A198, 【データ】蓄積用!D$2:D$10000, "&gt;=3000", 【データ】蓄積用!E$2:E$10000, "&gt;=1500")&gt;0, "〇", IF(COUNTIFS(【データ】蓄積用!A$2:A$10000, AG$5, 【データ】蓄積用!C$2:C$10000, $A198, 【データ】蓄積用!Q$2:Q$10000, 1, 【データ】蓄積用!AC$2:AC$10000, "&gt;=4.0")&gt;0, "〇", "×")))</f>
        <v/>
      </c>
      <c r="AH198" t="str">
        <f>IF(OR($A198="", AH$5=""), "", IF(COUNTIFS(【データ】蓄積用!A$2:A$10000, AH$5, 【データ】蓄積用!C$2:C$10000, $A198, 【データ】蓄積用!D$2:D$10000, "&gt;=3000", 【データ】蓄積用!E$2:E$10000, "&gt;=1500")&gt;0, "〇", IF(COUNTIFS(【データ】蓄積用!A$2:A$10000, AH$5, 【データ】蓄積用!C$2:C$10000, $A198, 【データ】蓄積用!Q$2:Q$10000, 1, 【データ】蓄積用!AC$2:AC$10000, "&gt;=4.0")&gt;0, "〇", "×")))</f>
        <v/>
      </c>
      <c r="AI198" t="str">
        <f>IF(OR($A198="", AI$5=""), "", IF(COUNTIFS(【データ】蓄積用!A$2:A$10000, AI$5, 【データ】蓄積用!C$2:C$10000, $A198, 【データ】蓄積用!D$2:D$10000, "&gt;=3000", 【データ】蓄積用!E$2:E$10000, "&gt;=1500")&gt;0, "〇", IF(COUNTIFS(【データ】蓄積用!A$2:A$10000, AI$5, 【データ】蓄積用!C$2:C$10000, $A198, 【データ】蓄積用!Q$2:Q$10000, 1, 【データ】蓄積用!AC$2:AC$10000, "&gt;=4.0")&gt;0, "〇", "×")))</f>
        <v/>
      </c>
      <c r="AJ198" t="str">
        <f>IF(OR($A198="", AJ$5=""), "", IF(COUNTIFS(【データ】蓄積用!A$2:A$10000, AJ$5, 【データ】蓄積用!C$2:C$10000, $A198, 【データ】蓄積用!D$2:D$10000, "&gt;=3000", 【データ】蓄積用!E$2:E$10000, "&gt;=1500")&gt;0, "〇", IF(COUNTIFS(【データ】蓄積用!A$2:A$10000, AJ$5, 【データ】蓄積用!C$2:C$10000, $A198, 【データ】蓄積用!Q$2:Q$10000, 1, 【データ】蓄積用!AC$2:AC$10000, "&gt;=4.0")&gt;0, "〇", "×")))</f>
        <v/>
      </c>
      <c r="AK198" t="str">
        <f>IF(OR($A198="", AK$5=""), "", IF(COUNTIFS(【データ】蓄積用!A$2:A$10000, AK$5, 【データ】蓄積用!C$2:C$10000, $A198, 【データ】蓄積用!D$2:D$10000, "&gt;=3000", 【データ】蓄積用!E$2:E$10000, "&gt;=1500")&gt;0, "〇", IF(COUNTIFS(【データ】蓄積用!A$2:A$10000, AK$5, 【データ】蓄積用!C$2:C$10000, $A198, 【データ】蓄積用!Q$2:Q$10000, 1, 【データ】蓄積用!AC$2:AC$10000, "&gt;=4.0")&gt;0, "〇", "×")))</f>
        <v/>
      </c>
      <c r="AL198" t="str">
        <f>IF(OR($A198="", AL$5=""), "", IF(COUNTIFS(【データ】蓄積用!A$2:A$10000, AL$5, 【データ】蓄積用!C$2:C$10000, $A198, 【データ】蓄積用!D$2:D$10000, "&gt;=3000", 【データ】蓄積用!E$2:E$10000, "&gt;=1500")&gt;0, "〇", IF(COUNTIFS(【データ】蓄積用!A$2:A$10000, AL$5, 【データ】蓄積用!C$2:C$10000, $A198, 【データ】蓄積用!Q$2:Q$10000, 1, 【データ】蓄積用!AC$2:AC$10000, "&gt;=4.0")&gt;0, "〇", "×")))</f>
        <v/>
      </c>
      <c r="AM198" t="str">
        <f>IF(OR($A198="", AM$5=""), "", IF(COUNTIFS(【データ】蓄積用!A$2:A$10000, AM$5, 【データ】蓄積用!C$2:C$10000, $A198, 【データ】蓄積用!D$2:D$10000, "&gt;=3000", 【データ】蓄積用!E$2:E$10000, "&gt;=1500")&gt;0, "〇", IF(COUNTIFS(【データ】蓄積用!A$2:A$10000, AM$5, 【データ】蓄積用!C$2:C$10000, $A198, 【データ】蓄積用!Q$2:Q$10000, 1, 【データ】蓄積用!AC$2:AC$10000, "&gt;=4.0")&gt;0, "〇", "×")))</f>
        <v/>
      </c>
      <c r="AN198" t="str">
        <f>IF(OR($A198="", AN$5=""), "", IF(COUNTIFS(【データ】蓄積用!A$2:A$10000, AN$5, 【データ】蓄積用!C$2:C$10000, $A198, 【データ】蓄積用!D$2:D$10000, "&gt;=3000", 【データ】蓄積用!E$2:E$10000, "&gt;=1500")&gt;0, "〇", IF(COUNTIFS(【データ】蓄積用!A$2:A$10000, AN$5, 【データ】蓄積用!C$2:C$10000, $A198, 【データ】蓄積用!Q$2:Q$10000, 1, 【データ】蓄積用!AC$2:AC$10000, "&gt;=4.0")&gt;0, "〇", "×")))</f>
        <v/>
      </c>
      <c r="AO198" t="str">
        <f>IF(OR($A198="", AO$5=""), "", IF(COUNTIFS(【データ】蓄積用!A$2:A$10000, AO$5, 【データ】蓄積用!C$2:C$10000, $A198, 【データ】蓄積用!D$2:D$10000, "&gt;=3000", 【データ】蓄積用!E$2:E$10000, "&gt;=1500")&gt;0, "〇", IF(COUNTIFS(【データ】蓄積用!A$2:A$10000, AO$5, 【データ】蓄積用!C$2:C$10000, $A198, 【データ】蓄積用!Q$2:Q$10000, 1, 【データ】蓄積用!AC$2:AC$10000, "&gt;=4.0")&gt;0, "〇", "×")))</f>
        <v/>
      </c>
      <c r="AP198" t="str">
        <f>IF(OR($A198="", AP$5=""), "", IF(COUNTIFS(【データ】蓄積用!A$2:A$10000, AP$5, 【データ】蓄積用!C$2:C$10000, $A198, 【データ】蓄積用!D$2:D$10000, "&gt;=3000", 【データ】蓄積用!E$2:E$10000, "&gt;=1500")&gt;0, "〇", IF(COUNTIFS(【データ】蓄積用!A$2:A$10000, AP$5, 【データ】蓄積用!C$2:C$10000, $A198, 【データ】蓄積用!Q$2:Q$10000, 1, 【データ】蓄積用!AC$2:AC$10000, "&gt;=4.0")&gt;0, "〇", "×")))</f>
        <v/>
      </c>
      <c r="AQ198" t="str">
        <f>IF(OR($A198="", AQ$5=""), "", IF(COUNTIFS(【データ】蓄積用!A$2:A$10000, AQ$5, 【データ】蓄積用!C$2:C$10000, $A198, 【データ】蓄積用!D$2:D$10000, "&gt;=3000", 【データ】蓄積用!E$2:E$10000, "&gt;=1500")&gt;0, "〇", IF(COUNTIFS(【データ】蓄積用!A$2:A$10000, AQ$5, 【データ】蓄積用!C$2:C$10000, $A198, 【データ】蓄積用!Q$2:Q$10000, 1, 【データ】蓄積用!AC$2:AC$10000, "&gt;=4.0")&gt;0, "〇", "×")))</f>
        <v/>
      </c>
      <c r="AR198" t="str">
        <f>IF(OR($A198="", AR$5=""), "", IF(COUNTIFS(【データ】蓄積用!A$2:A$10000, AR$5, 【データ】蓄積用!C$2:C$10000, $A198, 【データ】蓄積用!D$2:D$10000, "&gt;=3000", 【データ】蓄積用!E$2:E$10000, "&gt;=1500")&gt;0, "〇", IF(COUNTIFS(【データ】蓄積用!A$2:A$10000, AR$5, 【データ】蓄積用!C$2:C$10000, $A198, 【データ】蓄積用!Q$2:Q$10000, 1, 【データ】蓄積用!AC$2:AC$10000, "&gt;=4.0")&gt;0, "〇", "×")))</f>
        <v/>
      </c>
      <c r="AS198" t="str">
        <f>IF(OR($A198="", AS$5=""), "", IF(COUNTIFS(【データ】蓄積用!A$2:A$10000, AS$5, 【データ】蓄積用!C$2:C$10000, $A198, 【データ】蓄積用!D$2:D$10000, "&gt;=3000", 【データ】蓄積用!E$2:E$10000, "&gt;=1500")&gt;0, "〇", IF(COUNTIFS(【データ】蓄積用!A$2:A$10000, AS$5, 【データ】蓄積用!C$2:C$10000, $A198, 【データ】蓄積用!Q$2:Q$10000, 1, 【データ】蓄積用!AC$2:AC$10000, "&gt;=4.0")&gt;0, "〇", "×")))</f>
        <v/>
      </c>
      <c r="AT198" t="str">
        <f>IF(OR($A198="", AT$5=""), "", IF(COUNTIFS(【データ】蓄積用!A$2:A$10000, AT$5, 【データ】蓄積用!C$2:C$10000, $A198, 【データ】蓄積用!D$2:D$10000, "&gt;=3000", 【データ】蓄積用!E$2:E$10000, "&gt;=1500")&gt;0, "〇", IF(COUNTIFS(【データ】蓄積用!A$2:A$10000, AT$5, 【データ】蓄積用!C$2:C$10000, $A198, 【データ】蓄積用!Q$2:Q$10000, 1, 【データ】蓄積用!AC$2:AC$10000, "&gt;=4.0")&gt;0, "〇", "×")))</f>
        <v/>
      </c>
      <c r="AU198" t="str">
        <f>IF(OR($A198="", AU$5=""), "", IF(COUNTIFS(【データ】蓄積用!A$2:A$10000, AU$5, 【データ】蓄積用!C$2:C$10000, $A198, 【データ】蓄積用!D$2:D$10000, "&gt;=3000", 【データ】蓄積用!E$2:E$10000, "&gt;=1500")&gt;0, "〇", IF(COUNTIFS(【データ】蓄積用!A$2:A$10000, AU$5, 【データ】蓄積用!C$2:C$10000, $A198, 【データ】蓄積用!Q$2:Q$10000, 1, 【データ】蓄積用!AC$2:AC$10000, "&gt;=4.0")&gt;0, "〇", "×")))</f>
        <v/>
      </c>
      <c r="AV198" t="str">
        <f>IF(OR($A198="", AV$5=""), "", IF(COUNTIFS(【データ】蓄積用!A$2:A$10000, AV$5, 【データ】蓄積用!C$2:C$10000, $A198, 【データ】蓄積用!D$2:D$10000, "&gt;=3000", 【データ】蓄積用!E$2:E$10000, "&gt;=1500")&gt;0, "〇", IF(COUNTIFS(【データ】蓄積用!A$2:A$10000, AV$5, 【データ】蓄積用!C$2:C$10000, $A198, 【データ】蓄積用!Q$2:Q$10000, 1, 【データ】蓄積用!AC$2:AC$10000, "&gt;=4.0")&gt;0, "〇", "×")))</f>
        <v/>
      </c>
      <c r="AW198" t="str">
        <f>IF(OR($A198="", AW$5=""), "", IF(COUNTIFS(【データ】蓄積用!A$2:A$10000, AW$5, 【データ】蓄積用!C$2:C$10000, $A198, 【データ】蓄積用!D$2:D$10000, "&gt;=3000", 【データ】蓄積用!E$2:E$10000, "&gt;=1500")&gt;0, "〇", IF(COUNTIFS(【データ】蓄積用!A$2:A$10000, AW$5, 【データ】蓄積用!C$2:C$10000, $A198, 【データ】蓄積用!Q$2:Q$10000, 1, 【データ】蓄積用!AC$2:AC$10000, "&gt;=4.0")&gt;0, "〇", "×")))</f>
        <v/>
      </c>
      <c r="AX198" t="str">
        <f>IF(OR($A198="", AX$5=""), "", IF(COUNTIFS(【データ】蓄積用!A$2:A$10000, AX$5, 【データ】蓄積用!C$2:C$10000, $A198, 【データ】蓄積用!D$2:D$10000, "&gt;=3000", 【データ】蓄積用!E$2:E$10000, "&gt;=1500")&gt;0, "〇", IF(COUNTIFS(【データ】蓄積用!A$2:A$10000, AX$5, 【データ】蓄積用!C$2:C$10000, $A198, 【データ】蓄積用!Q$2:Q$10000, 1, 【データ】蓄積用!AC$2:AC$10000, "&gt;=4.0")&gt;0, "〇", "×")))</f>
        <v/>
      </c>
      <c r="AY198" t="str">
        <f>IF(OR($A198="", AY$5=""), "", IF(COUNTIFS(【データ】蓄積用!A$2:A$10000, AY$5, 【データ】蓄積用!C$2:C$10000, $A198, 【データ】蓄積用!D$2:D$10000, "&gt;=3000", 【データ】蓄積用!E$2:E$10000, "&gt;=1500")&gt;0, "〇", IF(COUNTIFS(【データ】蓄積用!A$2:A$10000, AY$5, 【データ】蓄積用!C$2:C$10000, $A198, 【データ】蓄積用!Q$2:Q$10000, 1, 【データ】蓄積用!AC$2:AC$10000, "&gt;=4.0")&gt;0, "〇", "×")))</f>
        <v/>
      </c>
    </row>
    <row r="199" spans="2:51">
      <c r="B199" t="str">
        <f>IF(OR($A199="", B$5=""), "", IF(COUNTIFS(【データ】蓄積用!A$2:A$10000, B$5, 【データ】蓄積用!C$2:C$10000, $A199, 【データ】蓄積用!D$2:D$10000, "&gt;=3000", 【データ】蓄積用!E$2:E$10000, "&gt;=1500")&gt;0, "〇", IF(COUNTIFS(【データ】蓄積用!A$2:A$10000, B$5, 【データ】蓄積用!C$2:C$10000, $A199, 【データ】蓄積用!Q$2:Q$10000, 1, 【データ】蓄積用!AC$2:AC$10000, "&gt;=4.0")&gt;0, "〇", "×")))</f>
        <v/>
      </c>
      <c r="C199" t="str">
        <f>IF(OR($A199="", C$5=""), "", IF(COUNTIFS(【データ】蓄積用!A$2:A$10000, C$5, 【データ】蓄積用!C$2:C$10000, $A199, 【データ】蓄積用!D$2:D$10000, "&gt;=3000", 【データ】蓄積用!E$2:E$10000, "&gt;=1500")&gt;0, "〇", IF(COUNTIFS(【データ】蓄積用!A$2:A$10000, C$5, 【データ】蓄積用!C$2:C$10000, $A199, 【データ】蓄積用!Q$2:Q$10000, 1, 【データ】蓄積用!AC$2:AC$10000, "&gt;=4.0")&gt;0, "〇", "×")))</f>
        <v/>
      </c>
      <c r="D199" t="str">
        <f>IF(OR($A199="", D$5=""), "", IF(COUNTIFS(【データ】蓄積用!A$2:A$10000, D$5, 【データ】蓄積用!C$2:C$10000, $A199, 【データ】蓄積用!D$2:D$10000, "&gt;=3000", 【データ】蓄積用!E$2:E$10000, "&gt;=1500")&gt;0, "〇", IF(COUNTIFS(【データ】蓄積用!A$2:A$10000, D$5, 【データ】蓄積用!C$2:C$10000, $A199, 【データ】蓄積用!Q$2:Q$10000, 1, 【データ】蓄積用!AC$2:AC$10000, "&gt;=4.0")&gt;0, "〇", "×")))</f>
        <v/>
      </c>
      <c r="E199" t="str">
        <f>IF(OR($A199="", E$5=""), "", IF(COUNTIFS(【データ】蓄積用!A$2:A$10000, E$5, 【データ】蓄積用!C$2:C$10000, $A199, 【データ】蓄積用!D$2:D$10000, "&gt;=3000", 【データ】蓄積用!E$2:E$10000, "&gt;=1500")&gt;0, "〇", IF(COUNTIFS(【データ】蓄積用!A$2:A$10000, E$5, 【データ】蓄積用!C$2:C$10000, $A199, 【データ】蓄積用!Q$2:Q$10000, 1, 【データ】蓄積用!AC$2:AC$10000, "&gt;=4.0")&gt;0, "〇", "×")))</f>
        <v/>
      </c>
      <c r="F199" t="str">
        <f>IF(OR($A199="", F$5=""), "", IF(COUNTIFS(【データ】蓄積用!A$2:A$10000, F$5, 【データ】蓄積用!C$2:C$10000, $A199, 【データ】蓄積用!D$2:D$10000, "&gt;=3000", 【データ】蓄積用!E$2:E$10000, "&gt;=1500")&gt;0, "〇", IF(COUNTIFS(【データ】蓄積用!A$2:A$10000, F$5, 【データ】蓄積用!C$2:C$10000, $A199, 【データ】蓄積用!Q$2:Q$10000, 1, 【データ】蓄積用!AC$2:AC$10000, "&gt;=4.0")&gt;0, "〇", "×")))</f>
        <v/>
      </c>
      <c r="G199" t="str">
        <f>IF(OR($A199="", G$5=""), "", IF(COUNTIFS(【データ】蓄積用!A$2:A$10000, G$5, 【データ】蓄積用!C$2:C$10000, $A199, 【データ】蓄積用!D$2:D$10000, "&gt;=3000", 【データ】蓄積用!E$2:E$10000, "&gt;=1500")&gt;0, "〇", IF(COUNTIFS(【データ】蓄積用!A$2:A$10000, G$5, 【データ】蓄積用!C$2:C$10000, $A199, 【データ】蓄積用!Q$2:Q$10000, 1, 【データ】蓄積用!AC$2:AC$10000, "&gt;=4.0")&gt;0, "〇", "×")))</f>
        <v/>
      </c>
      <c r="H199" t="str">
        <f>IF(OR($A199="", H$5=""), "", IF(COUNTIFS(【データ】蓄積用!A$2:A$10000, H$5, 【データ】蓄積用!C$2:C$10000, $A199, 【データ】蓄積用!D$2:D$10000, "&gt;=3000", 【データ】蓄積用!E$2:E$10000, "&gt;=1500")&gt;0, "〇", IF(COUNTIFS(【データ】蓄積用!A$2:A$10000, H$5, 【データ】蓄積用!C$2:C$10000, $A199, 【データ】蓄積用!Q$2:Q$10000, 1, 【データ】蓄積用!AC$2:AC$10000, "&gt;=4.0")&gt;0, "〇", "×")))</f>
        <v/>
      </c>
      <c r="I199" t="str">
        <f>IF(OR($A199="", I$5=""), "", IF(COUNTIFS(【データ】蓄積用!A$2:A$10000, I$5, 【データ】蓄積用!C$2:C$10000, $A199, 【データ】蓄積用!D$2:D$10000, "&gt;=3000", 【データ】蓄積用!E$2:E$10000, "&gt;=1500")&gt;0, "〇", IF(COUNTIFS(【データ】蓄積用!A$2:A$10000, I$5, 【データ】蓄積用!C$2:C$10000, $A199, 【データ】蓄積用!Q$2:Q$10000, 1, 【データ】蓄積用!AC$2:AC$10000, "&gt;=4.0")&gt;0, "〇", "×")))</f>
        <v/>
      </c>
      <c r="J199" t="str">
        <f>IF(OR($A199="", J$5=""), "", IF(COUNTIFS(【データ】蓄積用!A$2:A$10000, J$5, 【データ】蓄積用!C$2:C$10000, $A199, 【データ】蓄積用!D$2:D$10000, "&gt;=3000", 【データ】蓄積用!E$2:E$10000, "&gt;=1500")&gt;0, "〇", IF(COUNTIFS(【データ】蓄積用!A$2:A$10000, J$5, 【データ】蓄積用!C$2:C$10000, $A199, 【データ】蓄積用!Q$2:Q$10000, 1, 【データ】蓄積用!AC$2:AC$10000, "&gt;=4.0")&gt;0, "〇", "×")))</f>
        <v/>
      </c>
      <c r="K199" t="str">
        <f>IF(OR($A199="", K$5=""), "", IF(COUNTIFS(【データ】蓄積用!A$2:A$10000, K$5, 【データ】蓄積用!C$2:C$10000, $A199, 【データ】蓄積用!D$2:D$10000, "&gt;=3000", 【データ】蓄積用!E$2:E$10000, "&gt;=1500")&gt;0, "〇", IF(COUNTIFS(【データ】蓄積用!A$2:A$10000, K$5, 【データ】蓄積用!C$2:C$10000, $A199, 【データ】蓄積用!Q$2:Q$10000, 1, 【データ】蓄積用!AC$2:AC$10000, "&gt;=4.0")&gt;0, "〇", "×")))</f>
        <v/>
      </c>
      <c r="L199" t="str">
        <f>IF(OR($A199="", L$5=""), "", IF(COUNTIFS(【データ】蓄積用!A$2:A$10000, L$5, 【データ】蓄積用!C$2:C$10000, $A199, 【データ】蓄積用!D$2:D$10000, "&gt;=3000", 【データ】蓄積用!E$2:E$10000, "&gt;=1500")&gt;0, "〇", IF(COUNTIFS(【データ】蓄積用!A$2:A$10000, L$5, 【データ】蓄積用!C$2:C$10000, $A199, 【データ】蓄積用!Q$2:Q$10000, 1, 【データ】蓄積用!AC$2:AC$10000, "&gt;=4.0")&gt;0, "〇", "×")))</f>
        <v/>
      </c>
      <c r="M199" t="str">
        <f>IF(OR($A199="", M$5=""), "", IF(COUNTIFS(【データ】蓄積用!A$2:A$10000, M$5, 【データ】蓄積用!C$2:C$10000, $A199, 【データ】蓄積用!D$2:D$10000, "&gt;=3000", 【データ】蓄積用!E$2:E$10000, "&gt;=1500")&gt;0, "〇", IF(COUNTIFS(【データ】蓄積用!A$2:A$10000, M$5, 【データ】蓄積用!C$2:C$10000, $A199, 【データ】蓄積用!Q$2:Q$10000, 1, 【データ】蓄積用!AC$2:AC$10000, "&gt;=4.0")&gt;0, "〇", "×")))</f>
        <v/>
      </c>
      <c r="N199" t="str">
        <f>IF(OR($A199="", N$5=""), "", IF(COUNTIFS(【データ】蓄積用!A$2:A$10000, N$5, 【データ】蓄積用!C$2:C$10000, $A199, 【データ】蓄積用!D$2:D$10000, "&gt;=3000", 【データ】蓄積用!E$2:E$10000, "&gt;=1500")&gt;0, "〇", IF(COUNTIFS(【データ】蓄積用!A$2:A$10000, N$5, 【データ】蓄積用!C$2:C$10000, $A199, 【データ】蓄積用!Q$2:Q$10000, 1, 【データ】蓄積用!AC$2:AC$10000, "&gt;=4.0")&gt;0, "〇", "×")))</f>
        <v/>
      </c>
      <c r="O199" t="str">
        <f>IF(OR($A199="", O$5=""), "", IF(COUNTIFS(【データ】蓄積用!A$2:A$10000, O$5, 【データ】蓄積用!C$2:C$10000, $A199, 【データ】蓄積用!D$2:D$10000, "&gt;=3000", 【データ】蓄積用!E$2:E$10000, "&gt;=1500")&gt;0, "〇", IF(COUNTIFS(【データ】蓄積用!A$2:A$10000, O$5, 【データ】蓄積用!C$2:C$10000, $A199, 【データ】蓄積用!Q$2:Q$10000, 1, 【データ】蓄積用!AC$2:AC$10000, "&gt;=4.0")&gt;0, "〇", "×")))</f>
        <v/>
      </c>
      <c r="P199" t="str">
        <f>IF(OR($A199="", P$5=""), "", IF(COUNTIFS(【データ】蓄積用!A$2:A$10000, P$5, 【データ】蓄積用!C$2:C$10000, $A199, 【データ】蓄積用!D$2:D$10000, "&gt;=3000", 【データ】蓄積用!E$2:E$10000, "&gt;=1500")&gt;0, "〇", IF(COUNTIFS(【データ】蓄積用!A$2:A$10000, P$5, 【データ】蓄積用!C$2:C$10000, $A199, 【データ】蓄積用!Q$2:Q$10000, 1, 【データ】蓄積用!AC$2:AC$10000, "&gt;=4.0")&gt;0, "〇", "×")))</f>
        <v/>
      </c>
      <c r="Q199" t="str">
        <f>IF(OR($A199="", Q$5=""), "", IF(COUNTIFS(【データ】蓄積用!A$2:A$10000, Q$5, 【データ】蓄積用!C$2:C$10000, $A199, 【データ】蓄積用!D$2:D$10000, "&gt;=3000", 【データ】蓄積用!E$2:E$10000, "&gt;=1500")&gt;0, "〇", IF(COUNTIFS(【データ】蓄積用!A$2:A$10000, Q$5, 【データ】蓄積用!C$2:C$10000, $A199, 【データ】蓄積用!Q$2:Q$10000, 1, 【データ】蓄積用!AC$2:AC$10000, "&gt;=4.0")&gt;0, "〇", "×")))</f>
        <v/>
      </c>
      <c r="R199" t="str">
        <f>IF(OR($A199="", R$5=""), "", IF(COUNTIFS(【データ】蓄積用!A$2:A$10000, R$5, 【データ】蓄積用!C$2:C$10000, $A199, 【データ】蓄積用!D$2:D$10000, "&gt;=3000", 【データ】蓄積用!E$2:E$10000, "&gt;=1500")&gt;0, "〇", IF(COUNTIFS(【データ】蓄積用!A$2:A$10000, R$5, 【データ】蓄積用!C$2:C$10000, $A199, 【データ】蓄積用!Q$2:Q$10000, 1, 【データ】蓄積用!AC$2:AC$10000, "&gt;=4.0")&gt;0, "〇", "×")))</f>
        <v/>
      </c>
      <c r="S199" t="str">
        <f>IF(OR($A199="", S$5=""), "", IF(COUNTIFS(【データ】蓄積用!A$2:A$10000, S$5, 【データ】蓄積用!C$2:C$10000, $A199, 【データ】蓄積用!D$2:D$10000, "&gt;=3000", 【データ】蓄積用!E$2:E$10000, "&gt;=1500")&gt;0, "〇", IF(COUNTIFS(【データ】蓄積用!A$2:A$10000, S$5, 【データ】蓄積用!C$2:C$10000, $A199, 【データ】蓄積用!Q$2:Q$10000, 1, 【データ】蓄積用!AC$2:AC$10000, "&gt;=4.0")&gt;0, "〇", "×")))</f>
        <v/>
      </c>
      <c r="T199" t="str">
        <f>IF(OR($A199="", T$5=""), "", IF(COUNTIFS(【データ】蓄積用!A$2:A$10000, T$5, 【データ】蓄積用!C$2:C$10000, $A199, 【データ】蓄積用!D$2:D$10000, "&gt;=3000", 【データ】蓄積用!E$2:E$10000, "&gt;=1500")&gt;0, "〇", IF(COUNTIFS(【データ】蓄積用!A$2:A$10000, T$5, 【データ】蓄積用!C$2:C$10000, $A199, 【データ】蓄積用!Q$2:Q$10000, 1, 【データ】蓄積用!AC$2:AC$10000, "&gt;=4.0")&gt;0, "〇", "×")))</f>
        <v/>
      </c>
      <c r="U199" t="str">
        <f>IF(OR($A199="", U$5=""), "", IF(COUNTIFS(【データ】蓄積用!A$2:A$10000, U$5, 【データ】蓄積用!C$2:C$10000, $A199, 【データ】蓄積用!D$2:D$10000, "&gt;=3000", 【データ】蓄積用!E$2:E$10000, "&gt;=1500")&gt;0, "〇", IF(COUNTIFS(【データ】蓄積用!A$2:A$10000, U$5, 【データ】蓄積用!C$2:C$10000, $A199, 【データ】蓄積用!Q$2:Q$10000, 1, 【データ】蓄積用!AC$2:AC$10000, "&gt;=4.0")&gt;0, "〇", "×")))</f>
        <v/>
      </c>
      <c r="V199" t="str">
        <f>IF(OR($A199="", V$5=""), "", IF(COUNTIFS(【データ】蓄積用!A$2:A$10000, V$5, 【データ】蓄積用!C$2:C$10000, $A199, 【データ】蓄積用!D$2:D$10000, "&gt;=3000", 【データ】蓄積用!E$2:E$10000, "&gt;=1500")&gt;0, "〇", IF(COUNTIFS(【データ】蓄積用!A$2:A$10000, V$5, 【データ】蓄積用!C$2:C$10000, $A199, 【データ】蓄積用!Q$2:Q$10000, 1, 【データ】蓄積用!AC$2:AC$10000, "&gt;=4.0")&gt;0, "〇", "×")))</f>
        <v/>
      </c>
      <c r="W199" t="str">
        <f>IF(OR($A199="", W$5=""), "", IF(COUNTIFS(【データ】蓄積用!A$2:A$10000, W$5, 【データ】蓄積用!C$2:C$10000, $A199, 【データ】蓄積用!D$2:D$10000, "&gt;=3000", 【データ】蓄積用!E$2:E$10000, "&gt;=1500")&gt;0, "〇", IF(COUNTIFS(【データ】蓄積用!A$2:A$10000, W$5, 【データ】蓄積用!C$2:C$10000, $A199, 【データ】蓄積用!Q$2:Q$10000, 1, 【データ】蓄積用!AC$2:AC$10000, "&gt;=4.0")&gt;0, "〇", "×")))</f>
        <v/>
      </c>
      <c r="X199" t="str">
        <f>IF(OR($A199="", X$5=""), "", IF(COUNTIFS(【データ】蓄積用!A$2:A$10000, X$5, 【データ】蓄積用!C$2:C$10000, $A199, 【データ】蓄積用!D$2:D$10000, "&gt;=3000", 【データ】蓄積用!E$2:E$10000, "&gt;=1500")&gt;0, "〇", IF(COUNTIFS(【データ】蓄積用!A$2:A$10000, X$5, 【データ】蓄積用!C$2:C$10000, $A199, 【データ】蓄積用!Q$2:Q$10000, 1, 【データ】蓄積用!AC$2:AC$10000, "&gt;=4.0")&gt;0, "〇", "×")))</f>
        <v/>
      </c>
      <c r="Y199" t="str">
        <f>IF(OR($A199="", Y$5=""), "", IF(COUNTIFS(【データ】蓄積用!A$2:A$10000, Y$5, 【データ】蓄積用!C$2:C$10000, $A199, 【データ】蓄積用!D$2:D$10000, "&gt;=3000", 【データ】蓄積用!E$2:E$10000, "&gt;=1500")&gt;0, "〇", IF(COUNTIFS(【データ】蓄積用!A$2:A$10000, Y$5, 【データ】蓄積用!C$2:C$10000, $A199, 【データ】蓄積用!Q$2:Q$10000, 1, 【データ】蓄積用!AC$2:AC$10000, "&gt;=4.0")&gt;0, "〇", "×")))</f>
        <v/>
      </c>
      <c r="Z199" t="str">
        <f>IF(OR($A199="", Z$5=""), "", IF(COUNTIFS(【データ】蓄積用!A$2:A$10000, Z$5, 【データ】蓄積用!C$2:C$10000, $A199, 【データ】蓄積用!D$2:D$10000, "&gt;=3000", 【データ】蓄積用!E$2:E$10000, "&gt;=1500")&gt;0, "〇", IF(COUNTIFS(【データ】蓄積用!A$2:A$10000, Z$5, 【データ】蓄積用!C$2:C$10000, $A199, 【データ】蓄積用!Q$2:Q$10000, 1, 【データ】蓄積用!AC$2:AC$10000, "&gt;=4.0")&gt;0, "〇", "×")))</f>
        <v/>
      </c>
      <c r="AA199" t="str">
        <f>IF(OR($A199="", AA$5=""), "", IF(COUNTIFS(【データ】蓄積用!A$2:A$10000, AA$5, 【データ】蓄積用!C$2:C$10000, $A199, 【データ】蓄積用!D$2:D$10000, "&gt;=3000", 【データ】蓄積用!E$2:E$10000, "&gt;=1500")&gt;0, "〇", IF(COUNTIFS(【データ】蓄積用!A$2:A$10000, AA$5, 【データ】蓄積用!C$2:C$10000, $A199, 【データ】蓄積用!Q$2:Q$10000, 1, 【データ】蓄積用!AC$2:AC$10000, "&gt;=4.0")&gt;0, "〇", "×")))</f>
        <v/>
      </c>
      <c r="AB199" t="str">
        <f>IF(OR($A199="", AB$5=""), "", IF(COUNTIFS(【データ】蓄積用!A$2:A$10000, AB$5, 【データ】蓄積用!C$2:C$10000, $A199, 【データ】蓄積用!D$2:D$10000, "&gt;=3000", 【データ】蓄積用!E$2:E$10000, "&gt;=1500")&gt;0, "〇", IF(COUNTIFS(【データ】蓄積用!A$2:A$10000, AB$5, 【データ】蓄積用!C$2:C$10000, $A199, 【データ】蓄積用!Q$2:Q$10000, 1, 【データ】蓄積用!AC$2:AC$10000, "&gt;=4.0")&gt;0, "〇", "×")))</f>
        <v/>
      </c>
      <c r="AC199" t="str">
        <f>IF(OR($A199="", AC$5=""), "", IF(COUNTIFS(【データ】蓄積用!A$2:A$10000, AC$5, 【データ】蓄積用!C$2:C$10000, $A199, 【データ】蓄積用!D$2:D$10000, "&gt;=3000", 【データ】蓄積用!E$2:E$10000, "&gt;=1500")&gt;0, "〇", IF(COUNTIFS(【データ】蓄積用!A$2:A$10000, AC$5, 【データ】蓄積用!C$2:C$10000, $A199, 【データ】蓄積用!Q$2:Q$10000, 1, 【データ】蓄積用!AC$2:AC$10000, "&gt;=4.0")&gt;0, "〇", "×")))</f>
        <v/>
      </c>
      <c r="AD199" t="str">
        <f>IF(OR($A199="", AD$5=""), "", IF(COUNTIFS(【データ】蓄積用!A$2:A$10000, AD$5, 【データ】蓄積用!C$2:C$10000, $A199, 【データ】蓄積用!D$2:D$10000, "&gt;=3000", 【データ】蓄積用!E$2:E$10000, "&gt;=1500")&gt;0, "〇", IF(COUNTIFS(【データ】蓄積用!A$2:A$10000, AD$5, 【データ】蓄積用!C$2:C$10000, $A199, 【データ】蓄積用!Q$2:Q$10000, 1, 【データ】蓄積用!AC$2:AC$10000, "&gt;=4.0")&gt;0, "〇", "×")))</f>
        <v/>
      </c>
      <c r="AE199" t="str">
        <f>IF(OR($A199="", AE$5=""), "", IF(COUNTIFS(【データ】蓄積用!A$2:A$10000, AE$5, 【データ】蓄積用!C$2:C$10000, $A199, 【データ】蓄積用!D$2:D$10000, "&gt;=3000", 【データ】蓄積用!E$2:E$10000, "&gt;=1500")&gt;0, "〇", IF(COUNTIFS(【データ】蓄積用!A$2:A$10000, AE$5, 【データ】蓄積用!C$2:C$10000, $A199, 【データ】蓄積用!Q$2:Q$10000, 1, 【データ】蓄積用!AC$2:AC$10000, "&gt;=4.0")&gt;0, "〇", "×")))</f>
        <v/>
      </c>
      <c r="AF199" t="str">
        <f>IF(OR($A199="", AF$5=""), "", IF(COUNTIFS(【データ】蓄積用!A$2:A$10000, AF$5, 【データ】蓄積用!C$2:C$10000, $A199, 【データ】蓄積用!D$2:D$10000, "&gt;=3000", 【データ】蓄積用!E$2:E$10000, "&gt;=1500")&gt;0, "〇", IF(COUNTIFS(【データ】蓄積用!A$2:A$10000, AF$5, 【データ】蓄積用!C$2:C$10000, $A199, 【データ】蓄積用!Q$2:Q$10000, 1, 【データ】蓄積用!AC$2:AC$10000, "&gt;=4.0")&gt;0, "〇", "×")))</f>
        <v/>
      </c>
      <c r="AG199" t="str">
        <f>IF(OR($A199="", AG$5=""), "", IF(COUNTIFS(【データ】蓄積用!A$2:A$10000, AG$5, 【データ】蓄積用!C$2:C$10000, $A199, 【データ】蓄積用!D$2:D$10000, "&gt;=3000", 【データ】蓄積用!E$2:E$10000, "&gt;=1500")&gt;0, "〇", IF(COUNTIFS(【データ】蓄積用!A$2:A$10000, AG$5, 【データ】蓄積用!C$2:C$10000, $A199, 【データ】蓄積用!Q$2:Q$10000, 1, 【データ】蓄積用!AC$2:AC$10000, "&gt;=4.0")&gt;0, "〇", "×")))</f>
        <v/>
      </c>
      <c r="AH199" t="str">
        <f>IF(OR($A199="", AH$5=""), "", IF(COUNTIFS(【データ】蓄積用!A$2:A$10000, AH$5, 【データ】蓄積用!C$2:C$10000, $A199, 【データ】蓄積用!D$2:D$10000, "&gt;=3000", 【データ】蓄積用!E$2:E$10000, "&gt;=1500")&gt;0, "〇", IF(COUNTIFS(【データ】蓄積用!A$2:A$10000, AH$5, 【データ】蓄積用!C$2:C$10000, $A199, 【データ】蓄積用!Q$2:Q$10000, 1, 【データ】蓄積用!AC$2:AC$10000, "&gt;=4.0")&gt;0, "〇", "×")))</f>
        <v/>
      </c>
      <c r="AI199" t="str">
        <f>IF(OR($A199="", AI$5=""), "", IF(COUNTIFS(【データ】蓄積用!A$2:A$10000, AI$5, 【データ】蓄積用!C$2:C$10000, $A199, 【データ】蓄積用!D$2:D$10000, "&gt;=3000", 【データ】蓄積用!E$2:E$10000, "&gt;=1500")&gt;0, "〇", IF(COUNTIFS(【データ】蓄積用!A$2:A$10000, AI$5, 【データ】蓄積用!C$2:C$10000, $A199, 【データ】蓄積用!Q$2:Q$10000, 1, 【データ】蓄積用!AC$2:AC$10000, "&gt;=4.0")&gt;0, "〇", "×")))</f>
        <v/>
      </c>
      <c r="AJ199" t="str">
        <f>IF(OR($A199="", AJ$5=""), "", IF(COUNTIFS(【データ】蓄積用!A$2:A$10000, AJ$5, 【データ】蓄積用!C$2:C$10000, $A199, 【データ】蓄積用!D$2:D$10000, "&gt;=3000", 【データ】蓄積用!E$2:E$10000, "&gt;=1500")&gt;0, "〇", IF(COUNTIFS(【データ】蓄積用!A$2:A$10000, AJ$5, 【データ】蓄積用!C$2:C$10000, $A199, 【データ】蓄積用!Q$2:Q$10000, 1, 【データ】蓄積用!AC$2:AC$10000, "&gt;=4.0")&gt;0, "〇", "×")))</f>
        <v/>
      </c>
      <c r="AK199" t="str">
        <f>IF(OR($A199="", AK$5=""), "", IF(COUNTIFS(【データ】蓄積用!A$2:A$10000, AK$5, 【データ】蓄積用!C$2:C$10000, $A199, 【データ】蓄積用!D$2:D$10000, "&gt;=3000", 【データ】蓄積用!E$2:E$10000, "&gt;=1500")&gt;0, "〇", IF(COUNTIFS(【データ】蓄積用!A$2:A$10000, AK$5, 【データ】蓄積用!C$2:C$10000, $A199, 【データ】蓄積用!Q$2:Q$10000, 1, 【データ】蓄積用!AC$2:AC$10000, "&gt;=4.0")&gt;0, "〇", "×")))</f>
        <v/>
      </c>
      <c r="AL199" t="str">
        <f>IF(OR($A199="", AL$5=""), "", IF(COUNTIFS(【データ】蓄積用!A$2:A$10000, AL$5, 【データ】蓄積用!C$2:C$10000, $A199, 【データ】蓄積用!D$2:D$10000, "&gt;=3000", 【データ】蓄積用!E$2:E$10000, "&gt;=1500")&gt;0, "〇", IF(COUNTIFS(【データ】蓄積用!A$2:A$10000, AL$5, 【データ】蓄積用!C$2:C$10000, $A199, 【データ】蓄積用!Q$2:Q$10000, 1, 【データ】蓄積用!AC$2:AC$10000, "&gt;=4.0")&gt;0, "〇", "×")))</f>
        <v/>
      </c>
      <c r="AM199" t="str">
        <f>IF(OR($A199="", AM$5=""), "", IF(COUNTIFS(【データ】蓄積用!A$2:A$10000, AM$5, 【データ】蓄積用!C$2:C$10000, $A199, 【データ】蓄積用!D$2:D$10000, "&gt;=3000", 【データ】蓄積用!E$2:E$10000, "&gt;=1500")&gt;0, "〇", IF(COUNTIFS(【データ】蓄積用!A$2:A$10000, AM$5, 【データ】蓄積用!C$2:C$10000, $A199, 【データ】蓄積用!Q$2:Q$10000, 1, 【データ】蓄積用!AC$2:AC$10000, "&gt;=4.0")&gt;0, "〇", "×")))</f>
        <v/>
      </c>
      <c r="AN199" t="str">
        <f>IF(OR($A199="", AN$5=""), "", IF(COUNTIFS(【データ】蓄積用!A$2:A$10000, AN$5, 【データ】蓄積用!C$2:C$10000, $A199, 【データ】蓄積用!D$2:D$10000, "&gt;=3000", 【データ】蓄積用!E$2:E$10000, "&gt;=1500")&gt;0, "〇", IF(COUNTIFS(【データ】蓄積用!A$2:A$10000, AN$5, 【データ】蓄積用!C$2:C$10000, $A199, 【データ】蓄積用!Q$2:Q$10000, 1, 【データ】蓄積用!AC$2:AC$10000, "&gt;=4.0")&gt;0, "〇", "×")))</f>
        <v/>
      </c>
      <c r="AO199" t="str">
        <f>IF(OR($A199="", AO$5=""), "", IF(COUNTIFS(【データ】蓄積用!A$2:A$10000, AO$5, 【データ】蓄積用!C$2:C$10000, $A199, 【データ】蓄積用!D$2:D$10000, "&gt;=3000", 【データ】蓄積用!E$2:E$10000, "&gt;=1500")&gt;0, "〇", IF(COUNTIFS(【データ】蓄積用!A$2:A$10000, AO$5, 【データ】蓄積用!C$2:C$10000, $A199, 【データ】蓄積用!Q$2:Q$10000, 1, 【データ】蓄積用!AC$2:AC$10000, "&gt;=4.0")&gt;0, "〇", "×")))</f>
        <v/>
      </c>
      <c r="AP199" t="str">
        <f>IF(OR($A199="", AP$5=""), "", IF(COUNTIFS(【データ】蓄積用!A$2:A$10000, AP$5, 【データ】蓄積用!C$2:C$10000, $A199, 【データ】蓄積用!D$2:D$10000, "&gt;=3000", 【データ】蓄積用!E$2:E$10000, "&gt;=1500")&gt;0, "〇", IF(COUNTIFS(【データ】蓄積用!A$2:A$10000, AP$5, 【データ】蓄積用!C$2:C$10000, $A199, 【データ】蓄積用!Q$2:Q$10000, 1, 【データ】蓄積用!AC$2:AC$10000, "&gt;=4.0")&gt;0, "〇", "×")))</f>
        <v/>
      </c>
      <c r="AQ199" t="str">
        <f>IF(OR($A199="", AQ$5=""), "", IF(COUNTIFS(【データ】蓄積用!A$2:A$10000, AQ$5, 【データ】蓄積用!C$2:C$10000, $A199, 【データ】蓄積用!D$2:D$10000, "&gt;=3000", 【データ】蓄積用!E$2:E$10000, "&gt;=1500")&gt;0, "〇", IF(COUNTIFS(【データ】蓄積用!A$2:A$10000, AQ$5, 【データ】蓄積用!C$2:C$10000, $A199, 【データ】蓄積用!Q$2:Q$10000, 1, 【データ】蓄積用!AC$2:AC$10000, "&gt;=4.0")&gt;0, "〇", "×")))</f>
        <v/>
      </c>
      <c r="AR199" t="str">
        <f>IF(OR($A199="", AR$5=""), "", IF(COUNTIFS(【データ】蓄積用!A$2:A$10000, AR$5, 【データ】蓄積用!C$2:C$10000, $A199, 【データ】蓄積用!D$2:D$10000, "&gt;=3000", 【データ】蓄積用!E$2:E$10000, "&gt;=1500")&gt;0, "〇", IF(COUNTIFS(【データ】蓄積用!A$2:A$10000, AR$5, 【データ】蓄積用!C$2:C$10000, $A199, 【データ】蓄積用!Q$2:Q$10000, 1, 【データ】蓄積用!AC$2:AC$10000, "&gt;=4.0")&gt;0, "〇", "×")))</f>
        <v/>
      </c>
      <c r="AS199" t="str">
        <f>IF(OR($A199="", AS$5=""), "", IF(COUNTIFS(【データ】蓄積用!A$2:A$10000, AS$5, 【データ】蓄積用!C$2:C$10000, $A199, 【データ】蓄積用!D$2:D$10000, "&gt;=3000", 【データ】蓄積用!E$2:E$10000, "&gt;=1500")&gt;0, "〇", IF(COUNTIFS(【データ】蓄積用!A$2:A$10000, AS$5, 【データ】蓄積用!C$2:C$10000, $A199, 【データ】蓄積用!Q$2:Q$10000, 1, 【データ】蓄積用!AC$2:AC$10000, "&gt;=4.0")&gt;0, "〇", "×")))</f>
        <v/>
      </c>
      <c r="AT199" t="str">
        <f>IF(OR($A199="", AT$5=""), "", IF(COUNTIFS(【データ】蓄積用!A$2:A$10000, AT$5, 【データ】蓄積用!C$2:C$10000, $A199, 【データ】蓄積用!D$2:D$10000, "&gt;=3000", 【データ】蓄積用!E$2:E$10000, "&gt;=1500")&gt;0, "〇", IF(COUNTIFS(【データ】蓄積用!A$2:A$10000, AT$5, 【データ】蓄積用!C$2:C$10000, $A199, 【データ】蓄積用!Q$2:Q$10000, 1, 【データ】蓄積用!AC$2:AC$10000, "&gt;=4.0")&gt;0, "〇", "×")))</f>
        <v/>
      </c>
      <c r="AU199" t="str">
        <f>IF(OR($A199="", AU$5=""), "", IF(COUNTIFS(【データ】蓄積用!A$2:A$10000, AU$5, 【データ】蓄積用!C$2:C$10000, $A199, 【データ】蓄積用!D$2:D$10000, "&gt;=3000", 【データ】蓄積用!E$2:E$10000, "&gt;=1500")&gt;0, "〇", IF(COUNTIFS(【データ】蓄積用!A$2:A$10000, AU$5, 【データ】蓄積用!C$2:C$10000, $A199, 【データ】蓄積用!Q$2:Q$10000, 1, 【データ】蓄積用!AC$2:AC$10000, "&gt;=4.0")&gt;0, "〇", "×")))</f>
        <v/>
      </c>
      <c r="AV199" t="str">
        <f>IF(OR($A199="", AV$5=""), "", IF(COUNTIFS(【データ】蓄積用!A$2:A$10000, AV$5, 【データ】蓄積用!C$2:C$10000, $A199, 【データ】蓄積用!D$2:D$10000, "&gt;=3000", 【データ】蓄積用!E$2:E$10000, "&gt;=1500")&gt;0, "〇", IF(COUNTIFS(【データ】蓄積用!A$2:A$10000, AV$5, 【データ】蓄積用!C$2:C$10000, $A199, 【データ】蓄積用!Q$2:Q$10000, 1, 【データ】蓄積用!AC$2:AC$10000, "&gt;=4.0")&gt;0, "〇", "×")))</f>
        <v/>
      </c>
      <c r="AW199" t="str">
        <f>IF(OR($A199="", AW$5=""), "", IF(COUNTIFS(【データ】蓄積用!A$2:A$10000, AW$5, 【データ】蓄積用!C$2:C$10000, $A199, 【データ】蓄積用!D$2:D$10000, "&gt;=3000", 【データ】蓄積用!E$2:E$10000, "&gt;=1500")&gt;0, "〇", IF(COUNTIFS(【データ】蓄積用!A$2:A$10000, AW$5, 【データ】蓄積用!C$2:C$10000, $A199, 【データ】蓄積用!Q$2:Q$10000, 1, 【データ】蓄積用!AC$2:AC$10000, "&gt;=4.0")&gt;0, "〇", "×")))</f>
        <v/>
      </c>
      <c r="AX199" t="str">
        <f>IF(OR($A199="", AX$5=""), "", IF(COUNTIFS(【データ】蓄積用!A$2:A$10000, AX$5, 【データ】蓄積用!C$2:C$10000, $A199, 【データ】蓄積用!D$2:D$10000, "&gt;=3000", 【データ】蓄積用!E$2:E$10000, "&gt;=1500")&gt;0, "〇", IF(COUNTIFS(【データ】蓄積用!A$2:A$10000, AX$5, 【データ】蓄積用!C$2:C$10000, $A199, 【データ】蓄積用!Q$2:Q$10000, 1, 【データ】蓄積用!AC$2:AC$10000, "&gt;=4.0")&gt;0, "〇", "×")))</f>
        <v/>
      </c>
      <c r="AY199" t="str">
        <f>IF(OR($A199="", AY$5=""), "", IF(COUNTIFS(【データ】蓄積用!A$2:A$10000, AY$5, 【データ】蓄積用!C$2:C$10000, $A199, 【データ】蓄積用!D$2:D$10000, "&gt;=3000", 【データ】蓄積用!E$2:E$10000, "&gt;=1500")&gt;0, "〇", IF(COUNTIFS(【データ】蓄積用!A$2:A$10000, AY$5, 【データ】蓄積用!C$2:C$10000, $A199, 【データ】蓄積用!Q$2:Q$10000, 1, 【データ】蓄積用!AC$2:AC$10000, "&gt;=4.0")&gt;0, "〇", "×")))</f>
        <v/>
      </c>
    </row>
    <row r="200" spans="2:51">
      <c r="B200" t="str">
        <f>IF(OR($A200="", B$5=""), "", IF(COUNTIFS(【データ】蓄積用!A$2:A$10000, B$5, 【データ】蓄積用!C$2:C$10000, $A200, 【データ】蓄積用!D$2:D$10000, "&gt;=3000", 【データ】蓄積用!E$2:E$10000, "&gt;=1500")&gt;0, "〇", IF(COUNTIFS(【データ】蓄積用!A$2:A$10000, B$5, 【データ】蓄積用!C$2:C$10000, $A200, 【データ】蓄積用!Q$2:Q$10000, 1, 【データ】蓄積用!AC$2:AC$10000, "&gt;=4.0")&gt;0, "〇", "×")))</f>
        <v/>
      </c>
      <c r="C200" t="str">
        <f>IF(OR($A200="", C$5=""), "", IF(COUNTIFS(【データ】蓄積用!A$2:A$10000, C$5, 【データ】蓄積用!C$2:C$10000, $A200, 【データ】蓄積用!D$2:D$10000, "&gt;=3000", 【データ】蓄積用!E$2:E$10000, "&gt;=1500")&gt;0, "〇", IF(COUNTIFS(【データ】蓄積用!A$2:A$10000, C$5, 【データ】蓄積用!C$2:C$10000, $A200, 【データ】蓄積用!Q$2:Q$10000, 1, 【データ】蓄積用!AC$2:AC$10000, "&gt;=4.0")&gt;0, "〇", "×")))</f>
        <v/>
      </c>
      <c r="D200" t="str">
        <f>IF(OR($A200="", D$5=""), "", IF(COUNTIFS(【データ】蓄積用!A$2:A$10000, D$5, 【データ】蓄積用!C$2:C$10000, $A200, 【データ】蓄積用!D$2:D$10000, "&gt;=3000", 【データ】蓄積用!E$2:E$10000, "&gt;=1500")&gt;0, "〇", IF(COUNTIFS(【データ】蓄積用!A$2:A$10000, D$5, 【データ】蓄積用!C$2:C$10000, $A200, 【データ】蓄積用!Q$2:Q$10000, 1, 【データ】蓄積用!AC$2:AC$10000, "&gt;=4.0")&gt;0, "〇", "×")))</f>
        <v/>
      </c>
      <c r="E200" t="str">
        <f>IF(OR($A200="", E$5=""), "", IF(COUNTIFS(【データ】蓄積用!A$2:A$10000, E$5, 【データ】蓄積用!C$2:C$10000, $A200, 【データ】蓄積用!D$2:D$10000, "&gt;=3000", 【データ】蓄積用!E$2:E$10000, "&gt;=1500")&gt;0, "〇", IF(COUNTIFS(【データ】蓄積用!A$2:A$10000, E$5, 【データ】蓄積用!C$2:C$10000, $A200, 【データ】蓄積用!Q$2:Q$10000, 1, 【データ】蓄積用!AC$2:AC$10000, "&gt;=4.0")&gt;0, "〇", "×")))</f>
        <v/>
      </c>
      <c r="F200" t="str">
        <f>IF(OR($A200="", F$5=""), "", IF(COUNTIFS(【データ】蓄積用!A$2:A$10000, F$5, 【データ】蓄積用!C$2:C$10000, $A200, 【データ】蓄積用!D$2:D$10000, "&gt;=3000", 【データ】蓄積用!E$2:E$10000, "&gt;=1500")&gt;0, "〇", IF(COUNTIFS(【データ】蓄積用!A$2:A$10000, F$5, 【データ】蓄積用!C$2:C$10000, $A200, 【データ】蓄積用!Q$2:Q$10000, 1, 【データ】蓄積用!AC$2:AC$10000, "&gt;=4.0")&gt;0, "〇", "×")))</f>
        <v/>
      </c>
      <c r="G200" t="str">
        <f>IF(OR($A200="", G$5=""), "", IF(COUNTIFS(【データ】蓄積用!A$2:A$10000, G$5, 【データ】蓄積用!C$2:C$10000, $A200, 【データ】蓄積用!D$2:D$10000, "&gt;=3000", 【データ】蓄積用!E$2:E$10000, "&gt;=1500")&gt;0, "〇", IF(COUNTIFS(【データ】蓄積用!A$2:A$10000, G$5, 【データ】蓄積用!C$2:C$10000, $A200, 【データ】蓄積用!Q$2:Q$10000, 1, 【データ】蓄積用!AC$2:AC$10000, "&gt;=4.0")&gt;0, "〇", "×")))</f>
        <v/>
      </c>
      <c r="H200" t="str">
        <f>IF(OR($A200="", H$5=""), "", IF(COUNTIFS(【データ】蓄積用!A$2:A$10000, H$5, 【データ】蓄積用!C$2:C$10000, $A200, 【データ】蓄積用!D$2:D$10000, "&gt;=3000", 【データ】蓄積用!E$2:E$10000, "&gt;=1500")&gt;0, "〇", IF(COUNTIFS(【データ】蓄積用!A$2:A$10000, H$5, 【データ】蓄積用!C$2:C$10000, $A200, 【データ】蓄積用!Q$2:Q$10000, 1, 【データ】蓄積用!AC$2:AC$10000, "&gt;=4.0")&gt;0, "〇", "×")))</f>
        <v/>
      </c>
      <c r="I200" t="str">
        <f>IF(OR($A200="", I$5=""), "", IF(COUNTIFS(【データ】蓄積用!A$2:A$10000, I$5, 【データ】蓄積用!C$2:C$10000, $A200, 【データ】蓄積用!D$2:D$10000, "&gt;=3000", 【データ】蓄積用!E$2:E$10000, "&gt;=1500")&gt;0, "〇", IF(COUNTIFS(【データ】蓄積用!A$2:A$10000, I$5, 【データ】蓄積用!C$2:C$10000, $A200, 【データ】蓄積用!Q$2:Q$10000, 1, 【データ】蓄積用!AC$2:AC$10000, "&gt;=4.0")&gt;0, "〇", "×")))</f>
        <v/>
      </c>
      <c r="J200" t="str">
        <f>IF(OR($A200="", J$5=""), "", IF(COUNTIFS(【データ】蓄積用!A$2:A$10000, J$5, 【データ】蓄積用!C$2:C$10000, $A200, 【データ】蓄積用!D$2:D$10000, "&gt;=3000", 【データ】蓄積用!E$2:E$10000, "&gt;=1500")&gt;0, "〇", IF(COUNTIFS(【データ】蓄積用!A$2:A$10000, J$5, 【データ】蓄積用!C$2:C$10000, $A200, 【データ】蓄積用!Q$2:Q$10000, 1, 【データ】蓄積用!AC$2:AC$10000, "&gt;=4.0")&gt;0, "〇", "×")))</f>
        <v/>
      </c>
      <c r="K200" t="str">
        <f>IF(OR($A200="", K$5=""), "", IF(COUNTIFS(【データ】蓄積用!A$2:A$10000, K$5, 【データ】蓄積用!C$2:C$10000, $A200, 【データ】蓄積用!D$2:D$10000, "&gt;=3000", 【データ】蓄積用!E$2:E$10000, "&gt;=1500")&gt;0, "〇", IF(COUNTIFS(【データ】蓄積用!A$2:A$10000, K$5, 【データ】蓄積用!C$2:C$10000, $A200, 【データ】蓄積用!Q$2:Q$10000, 1, 【データ】蓄積用!AC$2:AC$10000, "&gt;=4.0")&gt;0, "〇", "×")))</f>
        <v/>
      </c>
      <c r="L200" t="str">
        <f>IF(OR($A200="", L$5=""), "", IF(COUNTIFS(【データ】蓄積用!A$2:A$10000, L$5, 【データ】蓄積用!C$2:C$10000, $A200, 【データ】蓄積用!D$2:D$10000, "&gt;=3000", 【データ】蓄積用!E$2:E$10000, "&gt;=1500")&gt;0, "〇", IF(COUNTIFS(【データ】蓄積用!A$2:A$10000, L$5, 【データ】蓄積用!C$2:C$10000, $A200, 【データ】蓄積用!Q$2:Q$10000, 1, 【データ】蓄積用!AC$2:AC$10000, "&gt;=4.0")&gt;0, "〇", "×")))</f>
        <v/>
      </c>
      <c r="M200" t="str">
        <f>IF(OR($A200="", M$5=""), "", IF(COUNTIFS(【データ】蓄積用!A$2:A$10000, M$5, 【データ】蓄積用!C$2:C$10000, $A200, 【データ】蓄積用!D$2:D$10000, "&gt;=3000", 【データ】蓄積用!E$2:E$10000, "&gt;=1500")&gt;0, "〇", IF(COUNTIFS(【データ】蓄積用!A$2:A$10000, M$5, 【データ】蓄積用!C$2:C$10000, $A200, 【データ】蓄積用!Q$2:Q$10000, 1, 【データ】蓄積用!AC$2:AC$10000, "&gt;=4.0")&gt;0, "〇", "×")))</f>
        <v/>
      </c>
      <c r="N200" t="str">
        <f>IF(OR($A200="", N$5=""), "", IF(COUNTIFS(【データ】蓄積用!A$2:A$10000, N$5, 【データ】蓄積用!C$2:C$10000, $A200, 【データ】蓄積用!D$2:D$10000, "&gt;=3000", 【データ】蓄積用!E$2:E$10000, "&gt;=1500")&gt;0, "〇", IF(COUNTIFS(【データ】蓄積用!A$2:A$10000, N$5, 【データ】蓄積用!C$2:C$10000, $A200, 【データ】蓄積用!Q$2:Q$10000, 1, 【データ】蓄積用!AC$2:AC$10000, "&gt;=4.0")&gt;0, "〇", "×")))</f>
        <v/>
      </c>
      <c r="O200" t="str">
        <f>IF(OR($A200="", O$5=""), "", IF(COUNTIFS(【データ】蓄積用!A$2:A$10000, O$5, 【データ】蓄積用!C$2:C$10000, $A200, 【データ】蓄積用!D$2:D$10000, "&gt;=3000", 【データ】蓄積用!E$2:E$10000, "&gt;=1500")&gt;0, "〇", IF(COUNTIFS(【データ】蓄積用!A$2:A$10000, O$5, 【データ】蓄積用!C$2:C$10000, $A200, 【データ】蓄積用!Q$2:Q$10000, 1, 【データ】蓄積用!AC$2:AC$10000, "&gt;=4.0")&gt;0, "〇", "×")))</f>
        <v/>
      </c>
      <c r="P200" t="str">
        <f>IF(OR($A200="", P$5=""), "", IF(COUNTIFS(【データ】蓄積用!A$2:A$10000, P$5, 【データ】蓄積用!C$2:C$10000, $A200, 【データ】蓄積用!D$2:D$10000, "&gt;=3000", 【データ】蓄積用!E$2:E$10000, "&gt;=1500")&gt;0, "〇", IF(COUNTIFS(【データ】蓄積用!A$2:A$10000, P$5, 【データ】蓄積用!C$2:C$10000, $A200, 【データ】蓄積用!Q$2:Q$10000, 1, 【データ】蓄積用!AC$2:AC$10000, "&gt;=4.0")&gt;0, "〇", "×")))</f>
        <v/>
      </c>
      <c r="Q200" t="str">
        <f>IF(OR($A200="", Q$5=""), "", IF(COUNTIFS(【データ】蓄積用!A$2:A$10000, Q$5, 【データ】蓄積用!C$2:C$10000, $A200, 【データ】蓄積用!D$2:D$10000, "&gt;=3000", 【データ】蓄積用!E$2:E$10000, "&gt;=1500")&gt;0, "〇", IF(COUNTIFS(【データ】蓄積用!A$2:A$10000, Q$5, 【データ】蓄積用!C$2:C$10000, $A200, 【データ】蓄積用!Q$2:Q$10000, 1, 【データ】蓄積用!AC$2:AC$10000, "&gt;=4.0")&gt;0, "〇", "×")))</f>
        <v/>
      </c>
      <c r="R200" t="str">
        <f>IF(OR($A200="", R$5=""), "", IF(COUNTIFS(【データ】蓄積用!A$2:A$10000, R$5, 【データ】蓄積用!C$2:C$10000, $A200, 【データ】蓄積用!D$2:D$10000, "&gt;=3000", 【データ】蓄積用!E$2:E$10000, "&gt;=1500")&gt;0, "〇", IF(COUNTIFS(【データ】蓄積用!A$2:A$10000, R$5, 【データ】蓄積用!C$2:C$10000, $A200, 【データ】蓄積用!Q$2:Q$10000, 1, 【データ】蓄積用!AC$2:AC$10000, "&gt;=4.0")&gt;0, "〇", "×")))</f>
        <v/>
      </c>
      <c r="S200" t="str">
        <f>IF(OR($A200="", S$5=""), "", IF(COUNTIFS(【データ】蓄積用!A$2:A$10000, S$5, 【データ】蓄積用!C$2:C$10000, $A200, 【データ】蓄積用!D$2:D$10000, "&gt;=3000", 【データ】蓄積用!E$2:E$10000, "&gt;=1500")&gt;0, "〇", IF(COUNTIFS(【データ】蓄積用!A$2:A$10000, S$5, 【データ】蓄積用!C$2:C$10000, $A200, 【データ】蓄積用!Q$2:Q$10000, 1, 【データ】蓄積用!AC$2:AC$10000, "&gt;=4.0")&gt;0, "〇", "×")))</f>
        <v/>
      </c>
      <c r="T200" t="str">
        <f>IF(OR($A200="", T$5=""), "", IF(COUNTIFS(【データ】蓄積用!A$2:A$10000, T$5, 【データ】蓄積用!C$2:C$10000, $A200, 【データ】蓄積用!D$2:D$10000, "&gt;=3000", 【データ】蓄積用!E$2:E$10000, "&gt;=1500")&gt;0, "〇", IF(COUNTIFS(【データ】蓄積用!A$2:A$10000, T$5, 【データ】蓄積用!C$2:C$10000, $A200, 【データ】蓄積用!Q$2:Q$10000, 1, 【データ】蓄積用!AC$2:AC$10000, "&gt;=4.0")&gt;0, "〇", "×")))</f>
        <v/>
      </c>
      <c r="U200" t="str">
        <f>IF(OR($A200="", U$5=""), "", IF(COUNTIFS(【データ】蓄積用!A$2:A$10000, U$5, 【データ】蓄積用!C$2:C$10000, $A200, 【データ】蓄積用!D$2:D$10000, "&gt;=3000", 【データ】蓄積用!E$2:E$10000, "&gt;=1500")&gt;0, "〇", IF(COUNTIFS(【データ】蓄積用!A$2:A$10000, U$5, 【データ】蓄積用!C$2:C$10000, $A200, 【データ】蓄積用!Q$2:Q$10000, 1, 【データ】蓄積用!AC$2:AC$10000, "&gt;=4.0")&gt;0, "〇", "×")))</f>
        <v/>
      </c>
      <c r="V200" t="str">
        <f>IF(OR($A200="", V$5=""), "", IF(COUNTIFS(【データ】蓄積用!A$2:A$10000, V$5, 【データ】蓄積用!C$2:C$10000, $A200, 【データ】蓄積用!D$2:D$10000, "&gt;=3000", 【データ】蓄積用!E$2:E$10000, "&gt;=1500")&gt;0, "〇", IF(COUNTIFS(【データ】蓄積用!A$2:A$10000, V$5, 【データ】蓄積用!C$2:C$10000, $A200, 【データ】蓄積用!Q$2:Q$10000, 1, 【データ】蓄積用!AC$2:AC$10000, "&gt;=4.0")&gt;0, "〇", "×")))</f>
        <v/>
      </c>
      <c r="W200" t="str">
        <f>IF(OR($A200="", W$5=""), "", IF(COUNTIFS(【データ】蓄積用!A$2:A$10000, W$5, 【データ】蓄積用!C$2:C$10000, $A200, 【データ】蓄積用!D$2:D$10000, "&gt;=3000", 【データ】蓄積用!E$2:E$10000, "&gt;=1500")&gt;0, "〇", IF(COUNTIFS(【データ】蓄積用!A$2:A$10000, W$5, 【データ】蓄積用!C$2:C$10000, $A200, 【データ】蓄積用!Q$2:Q$10000, 1, 【データ】蓄積用!AC$2:AC$10000, "&gt;=4.0")&gt;0, "〇", "×")))</f>
        <v/>
      </c>
      <c r="X200" t="str">
        <f>IF(OR($A200="", X$5=""), "", IF(COUNTIFS(【データ】蓄積用!A$2:A$10000, X$5, 【データ】蓄積用!C$2:C$10000, $A200, 【データ】蓄積用!D$2:D$10000, "&gt;=3000", 【データ】蓄積用!E$2:E$10000, "&gt;=1500")&gt;0, "〇", IF(COUNTIFS(【データ】蓄積用!A$2:A$10000, X$5, 【データ】蓄積用!C$2:C$10000, $A200, 【データ】蓄積用!Q$2:Q$10000, 1, 【データ】蓄積用!AC$2:AC$10000, "&gt;=4.0")&gt;0, "〇", "×")))</f>
        <v/>
      </c>
      <c r="Y200" t="str">
        <f>IF(OR($A200="", Y$5=""), "", IF(COUNTIFS(【データ】蓄積用!A$2:A$10000, Y$5, 【データ】蓄積用!C$2:C$10000, $A200, 【データ】蓄積用!D$2:D$10000, "&gt;=3000", 【データ】蓄積用!E$2:E$10000, "&gt;=1500")&gt;0, "〇", IF(COUNTIFS(【データ】蓄積用!A$2:A$10000, Y$5, 【データ】蓄積用!C$2:C$10000, $A200, 【データ】蓄積用!Q$2:Q$10000, 1, 【データ】蓄積用!AC$2:AC$10000, "&gt;=4.0")&gt;0, "〇", "×")))</f>
        <v/>
      </c>
      <c r="Z200" t="str">
        <f>IF(OR($A200="", Z$5=""), "", IF(COUNTIFS(【データ】蓄積用!A$2:A$10000, Z$5, 【データ】蓄積用!C$2:C$10000, $A200, 【データ】蓄積用!D$2:D$10000, "&gt;=3000", 【データ】蓄積用!E$2:E$10000, "&gt;=1500")&gt;0, "〇", IF(COUNTIFS(【データ】蓄積用!A$2:A$10000, Z$5, 【データ】蓄積用!C$2:C$10000, $A200, 【データ】蓄積用!Q$2:Q$10000, 1, 【データ】蓄積用!AC$2:AC$10000, "&gt;=4.0")&gt;0, "〇", "×")))</f>
        <v/>
      </c>
      <c r="AA200" t="str">
        <f>IF(OR($A200="", AA$5=""), "", IF(COUNTIFS(【データ】蓄積用!A$2:A$10000, AA$5, 【データ】蓄積用!C$2:C$10000, $A200, 【データ】蓄積用!D$2:D$10000, "&gt;=3000", 【データ】蓄積用!E$2:E$10000, "&gt;=1500")&gt;0, "〇", IF(COUNTIFS(【データ】蓄積用!A$2:A$10000, AA$5, 【データ】蓄積用!C$2:C$10000, $A200, 【データ】蓄積用!Q$2:Q$10000, 1, 【データ】蓄積用!AC$2:AC$10000, "&gt;=4.0")&gt;0, "〇", "×")))</f>
        <v/>
      </c>
      <c r="AB200" t="str">
        <f>IF(OR($A200="", AB$5=""), "", IF(COUNTIFS(【データ】蓄積用!A$2:A$10000, AB$5, 【データ】蓄積用!C$2:C$10000, $A200, 【データ】蓄積用!D$2:D$10000, "&gt;=3000", 【データ】蓄積用!E$2:E$10000, "&gt;=1500")&gt;0, "〇", IF(COUNTIFS(【データ】蓄積用!A$2:A$10000, AB$5, 【データ】蓄積用!C$2:C$10000, $A200, 【データ】蓄積用!Q$2:Q$10000, 1, 【データ】蓄積用!AC$2:AC$10000, "&gt;=4.0")&gt;0, "〇", "×")))</f>
        <v/>
      </c>
      <c r="AC200" t="str">
        <f>IF(OR($A200="", AC$5=""), "", IF(COUNTIFS(【データ】蓄積用!A$2:A$10000, AC$5, 【データ】蓄積用!C$2:C$10000, $A200, 【データ】蓄積用!D$2:D$10000, "&gt;=3000", 【データ】蓄積用!E$2:E$10000, "&gt;=1500")&gt;0, "〇", IF(COUNTIFS(【データ】蓄積用!A$2:A$10000, AC$5, 【データ】蓄積用!C$2:C$10000, $A200, 【データ】蓄積用!Q$2:Q$10000, 1, 【データ】蓄積用!AC$2:AC$10000, "&gt;=4.0")&gt;0, "〇", "×")))</f>
        <v/>
      </c>
      <c r="AD200" t="str">
        <f>IF(OR($A200="", AD$5=""), "", IF(COUNTIFS(【データ】蓄積用!A$2:A$10000, AD$5, 【データ】蓄積用!C$2:C$10000, $A200, 【データ】蓄積用!D$2:D$10000, "&gt;=3000", 【データ】蓄積用!E$2:E$10000, "&gt;=1500")&gt;0, "〇", IF(COUNTIFS(【データ】蓄積用!A$2:A$10000, AD$5, 【データ】蓄積用!C$2:C$10000, $A200, 【データ】蓄積用!Q$2:Q$10000, 1, 【データ】蓄積用!AC$2:AC$10000, "&gt;=4.0")&gt;0, "〇", "×")))</f>
        <v/>
      </c>
      <c r="AE200" t="str">
        <f>IF(OR($A200="", AE$5=""), "", IF(COUNTIFS(【データ】蓄積用!A$2:A$10000, AE$5, 【データ】蓄積用!C$2:C$10000, $A200, 【データ】蓄積用!D$2:D$10000, "&gt;=3000", 【データ】蓄積用!E$2:E$10000, "&gt;=1500")&gt;0, "〇", IF(COUNTIFS(【データ】蓄積用!A$2:A$10000, AE$5, 【データ】蓄積用!C$2:C$10000, $A200, 【データ】蓄積用!Q$2:Q$10000, 1, 【データ】蓄積用!AC$2:AC$10000, "&gt;=4.0")&gt;0, "〇", "×")))</f>
        <v/>
      </c>
      <c r="AF200" t="str">
        <f>IF(OR($A200="", AF$5=""), "", IF(COUNTIFS(【データ】蓄積用!A$2:A$10000, AF$5, 【データ】蓄積用!C$2:C$10000, $A200, 【データ】蓄積用!D$2:D$10000, "&gt;=3000", 【データ】蓄積用!E$2:E$10000, "&gt;=1500")&gt;0, "〇", IF(COUNTIFS(【データ】蓄積用!A$2:A$10000, AF$5, 【データ】蓄積用!C$2:C$10000, $A200, 【データ】蓄積用!Q$2:Q$10000, 1, 【データ】蓄積用!AC$2:AC$10000, "&gt;=4.0")&gt;0, "〇", "×")))</f>
        <v/>
      </c>
      <c r="AG200" t="str">
        <f>IF(OR($A200="", AG$5=""), "", IF(COUNTIFS(【データ】蓄積用!A$2:A$10000, AG$5, 【データ】蓄積用!C$2:C$10000, $A200, 【データ】蓄積用!D$2:D$10000, "&gt;=3000", 【データ】蓄積用!E$2:E$10000, "&gt;=1500")&gt;0, "〇", IF(COUNTIFS(【データ】蓄積用!A$2:A$10000, AG$5, 【データ】蓄積用!C$2:C$10000, $A200, 【データ】蓄積用!Q$2:Q$10000, 1, 【データ】蓄積用!AC$2:AC$10000, "&gt;=4.0")&gt;0, "〇", "×")))</f>
        <v/>
      </c>
      <c r="AH200" t="str">
        <f>IF(OR($A200="", AH$5=""), "", IF(COUNTIFS(【データ】蓄積用!A$2:A$10000, AH$5, 【データ】蓄積用!C$2:C$10000, $A200, 【データ】蓄積用!D$2:D$10000, "&gt;=3000", 【データ】蓄積用!E$2:E$10000, "&gt;=1500")&gt;0, "〇", IF(COUNTIFS(【データ】蓄積用!A$2:A$10000, AH$5, 【データ】蓄積用!C$2:C$10000, $A200, 【データ】蓄積用!Q$2:Q$10000, 1, 【データ】蓄積用!AC$2:AC$10000, "&gt;=4.0")&gt;0, "〇", "×")))</f>
        <v/>
      </c>
      <c r="AI200" t="str">
        <f>IF(OR($A200="", AI$5=""), "", IF(COUNTIFS(【データ】蓄積用!A$2:A$10000, AI$5, 【データ】蓄積用!C$2:C$10000, $A200, 【データ】蓄積用!D$2:D$10000, "&gt;=3000", 【データ】蓄積用!E$2:E$10000, "&gt;=1500")&gt;0, "〇", IF(COUNTIFS(【データ】蓄積用!A$2:A$10000, AI$5, 【データ】蓄積用!C$2:C$10000, $A200, 【データ】蓄積用!Q$2:Q$10000, 1, 【データ】蓄積用!AC$2:AC$10000, "&gt;=4.0")&gt;0, "〇", "×")))</f>
        <v/>
      </c>
      <c r="AJ200" t="str">
        <f>IF(OR($A200="", AJ$5=""), "", IF(COUNTIFS(【データ】蓄積用!A$2:A$10000, AJ$5, 【データ】蓄積用!C$2:C$10000, $A200, 【データ】蓄積用!D$2:D$10000, "&gt;=3000", 【データ】蓄積用!E$2:E$10000, "&gt;=1500")&gt;0, "〇", IF(COUNTIFS(【データ】蓄積用!A$2:A$10000, AJ$5, 【データ】蓄積用!C$2:C$10000, $A200, 【データ】蓄積用!Q$2:Q$10000, 1, 【データ】蓄積用!AC$2:AC$10000, "&gt;=4.0")&gt;0, "〇", "×")))</f>
        <v/>
      </c>
      <c r="AK200" t="str">
        <f>IF(OR($A200="", AK$5=""), "", IF(COUNTIFS(【データ】蓄積用!A$2:A$10000, AK$5, 【データ】蓄積用!C$2:C$10000, $A200, 【データ】蓄積用!D$2:D$10000, "&gt;=3000", 【データ】蓄積用!E$2:E$10000, "&gt;=1500")&gt;0, "〇", IF(COUNTIFS(【データ】蓄積用!A$2:A$10000, AK$5, 【データ】蓄積用!C$2:C$10000, $A200, 【データ】蓄積用!Q$2:Q$10000, 1, 【データ】蓄積用!AC$2:AC$10000, "&gt;=4.0")&gt;0, "〇", "×")))</f>
        <v/>
      </c>
      <c r="AL200" t="str">
        <f>IF(OR($A200="", AL$5=""), "", IF(COUNTIFS(【データ】蓄積用!A$2:A$10000, AL$5, 【データ】蓄積用!C$2:C$10000, $A200, 【データ】蓄積用!D$2:D$10000, "&gt;=3000", 【データ】蓄積用!E$2:E$10000, "&gt;=1500")&gt;0, "〇", IF(COUNTIFS(【データ】蓄積用!A$2:A$10000, AL$5, 【データ】蓄積用!C$2:C$10000, $A200, 【データ】蓄積用!Q$2:Q$10000, 1, 【データ】蓄積用!AC$2:AC$10000, "&gt;=4.0")&gt;0, "〇", "×")))</f>
        <v/>
      </c>
      <c r="AM200" t="str">
        <f>IF(OR($A200="", AM$5=""), "", IF(COUNTIFS(【データ】蓄積用!A$2:A$10000, AM$5, 【データ】蓄積用!C$2:C$10000, $A200, 【データ】蓄積用!D$2:D$10000, "&gt;=3000", 【データ】蓄積用!E$2:E$10000, "&gt;=1500")&gt;0, "〇", IF(COUNTIFS(【データ】蓄積用!A$2:A$10000, AM$5, 【データ】蓄積用!C$2:C$10000, $A200, 【データ】蓄積用!Q$2:Q$10000, 1, 【データ】蓄積用!AC$2:AC$10000, "&gt;=4.0")&gt;0, "〇", "×")))</f>
        <v/>
      </c>
      <c r="AN200" t="str">
        <f>IF(OR($A200="", AN$5=""), "", IF(COUNTIFS(【データ】蓄積用!A$2:A$10000, AN$5, 【データ】蓄積用!C$2:C$10000, $A200, 【データ】蓄積用!D$2:D$10000, "&gt;=3000", 【データ】蓄積用!E$2:E$10000, "&gt;=1500")&gt;0, "〇", IF(COUNTIFS(【データ】蓄積用!A$2:A$10000, AN$5, 【データ】蓄積用!C$2:C$10000, $A200, 【データ】蓄積用!Q$2:Q$10000, 1, 【データ】蓄積用!AC$2:AC$10000, "&gt;=4.0")&gt;0, "〇", "×")))</f>
        <v/>
      </c>
      <c r="AO200" t="str">
        <f>IF(OR($A200="", AO$5=""), "", IF(COUNTIFS(【データ】蓄積用!A$2:A$10000, AO$5, 【データ】蓄積用!C$2:C$10000, $A200, 【データ】蓄積用!D$2:D$10000, "&gt;=3000", 【データ】蓄積用!E$2:E$10000, "&gt;=1500")&gt;0, "〇", IF(COUNTIFS(【データ】蓄積用!A$2:A$10000, AO$5, 【データ】蓄積用!C$2:C$10000, $A200, 【データ】蓄積用!Q$2:Q$10000, 1, 【データ】蓄積用!AC$2:AC$10000, "&gt;=4.0")&gt;0, "〇", "×")))</f>
        <v/>
      </c>
      <c r="AP200" t="str">
        <f>IF(OR($A200="", AP$5=""), "", IF(COUNTIFS(【データ】蓄積用!A$2:A$10000, AP$5, 【データ】蓄積用!C$2:C$10000, $A200, 【データ】蓄積用!D$2:D$10000, "&gt;=3000", 【データ】蓄積用!E$2:E$10000, "&gt;=1500")&gt;0, "〇", IF(COUNTIFS(【データ】蓄積用!A$2:A$10000, AP$5, 【データ】蓄積用!C$2:C$10000, $A200, 【データ】蓄積用!Q$2:Q$10000, 1, 【データ】蓄積用!AC$2:AC$10000, "&gt;=4.0")&gt;0, "〇", "×")))</f>
        <v/>
      </c>
      <c r="AQ200" t="str">
        <f>IF(OR($A200="", AQ$5=""), "", IF(COUNTIFS(【データ】蓄積用!A$2:A$10000, AQ$5, 【データ】蓄積用!C$2:C$10000, $A200, 【データ】蓄積用!D$2:D$10000, "&gt;=3000", 【データ】蓄積用!E$2:E$10000, "&gt;=1500")&gt;0, "〇", IF(COUNTIFS(【データ】蓄積用!A$2:A$10000, AQ$5, 【データ】蓄積用!C$2:C$10000, $A200, 【データ】蓄積用!Q$2:Q$10000, 1, 【データ】蓄積用!AC$2:AC$10000, "&gt;=4.0")&gt;0, "〇", "×")))</f>
        <v/>
      </c>
      <c r="AR200" t="str">
        <f>IF(OR($A200="", AR$5=""), "", IF(COUNTIFS(【データ】蓄積用!A$2:A$10000, AR$5, 【データ】蓄積用!C$2:C$10000, $A200, 【データ】蓄積用!D$2:D$10000, "&gt;=3000", 【データ】蓄積用!E$2:E$10000, "&gt;=1500")&gt;0, "〇", IF(COUNTIFS(【データ】蓄積用!A$2:A$10000, AR$5, 【データ】蓄積用!C$2:C$10000, $A200, 【データ】蓄積用!Q$2:Q$10000, 1, 【データ】蓄積用!AC$2:AC$10000, "&gt;=4.0")&gt;0, "〇", "×")))</f>
        <v/>
      </c>
      <c r="AS200" t="str">
        <f>IF(OR($A200="", AS$5=""), "", IF(COUNTIFS(【データ】蓄積用!A$2:A$10000, AS$5, 【データ】蓄積用!C$2:C$10000, $A200, 【データ】蓄積用!D$2:D$10000, "&gt;=3000", 【データ】蓄積用!E$2:E$10000, "&gt;=1500")&gt;0, "〇", IF(COUNTIFS(【データ】蓄積用!A$2:A$10000, AS$5, 【データ】蓄積用!C$2:C$10000, $A200, 【データ】蓄積用!Q$2:Q$10000, 1, 【データ】蓄積用!AC$2:AC$10000, "&gt;=4.0")&gt;0, "〇", "×")))</f>
        <v/>
      </c>
      <c r="AT200" t="str">
        <f>IF(OR($A200="", AT$5=""), "", IF(COUNTIFS(【データ】蓄積用!A$2:A$10000, AT$5, 【データ】蓄積用!C$2:C$10000, $A200, 【データ】蓄積用!D$2:D$10000, "&gt;=3000", 【データ】蓄積用!E$2:E$10000, "&gt;=1500")&gt;0, "〇", IF(COUNTIFS(【データ】蓄積用!A$2:A$10000, AT$5, 【データ】蓄積用!C$2:C$10000, $A200, 【データ】蓄積用!Q$2:Q$10000, 1, 【データ】蓄積用!AC$2:AC$10000, "&gt;=4.0")&gt;0, "〇", "×")))</f>
        <v/>
      </c>
      <c r="AU200" t="str">
        <f>IF(OR($A200="", AU$5=""), "", IF(COUNTIFS(【データ】蓄積用!A$2:A$10000, AU$5, 【データ】蓄積用!C$2:C$10000, $A200, 【データ】蓄積用!D$2:D$10000, "&gt;=3000", 【データ】蓄積用!E$2:E$10000, "&gt;=1500")&gt;0, "〇", IF(COUNTIFS(【データ】蓄積用!A$2:A$10000, AU$5, 【データ】蓄積用!C$2:C$10000, $A200, 【データ】蓄積用!Q$2:Q$10000, 1, 【データ】蓄積用!AC$2:AC$10000, "&gt;=4.0")&gt;0, "〇", "×")))</f>
        <v/>
      </c>
      <c r="AV200" t="str">
        <f>IF(OR($A200="", AV$5=""), "", IF(COUNTIFS(【データ】蓄積用!A$2:A$10000, AV$5, 【データ】蓄積用!C$2:C$10000, $A200, 【データ】蓄積用!D$2:D$10000, "&gt;=3000", 【データ】蓄積用!E$2:E$10000, "&gt;=1500")&gt;0, "〇", IF(COUNTIFS(【データ】蓄積用!A$2:A$10000, AV$5, 【データ】蓄積用!C$2:C$10000, $A200, 【データ】蓄積用!Q$2:Q$10000, 1, 【データ】蓄積用!AC$2:AC$10000, "&gt;=4.0")&gt;0, "〇", "×")))</f>
        <v/>
      </c>
      <c r="AW200" t="str">
        <f>IF(OR($A200="", AW$5=""), "", IF(COUNTIFS(【データ】蓄積用!A$2:A$10000, AW$5, 【データ】蓄積用!C$2:C$10000, $A200, 【データ】蓄積用!D$2:D$10000, "&gt;=3000", 【データ】蓄積用!E$2:E$10000, "&gt;=1500")&gt;0, "〇", IF(COUNTIFS(【データ】蓄積用!A$2:A$10000, AW$5, 【データ】蓄積用!C$2:C$10000, $A200, 【データ】蓄積用!Q$2:Q$10000, 1, 【データ】蓄積用!AC$2:AC$10000, "&gt;=4.0")&gt;0, "〇", "×")))</f>
        <v/>
      </c>
      <c r="AX200" t="str">
        <f>IF(OR($A200="", AX$5=""), "", IF(COUNTIFS(【データ】蓄積用!A$2:A$10000, AX$5, 【データ】蓄積用!C$2:C$10000, $A200, 【データ】蓄積用!D$2:D$10000, "&gt;=3000", 【データ】蓄積用!E$2:E$10000, "&gt;=1500")&gt;0, "〇", IF(COUNTIFS(【データ】蓄積用!A$2:A$10000, AX$5, 【データ】蓄積用!C$2:C$10000, $A200, 【データ】蓄積用!Q$2:Q$10000, 1, 【データ】蓄積用!AC$2:AC$10000, "&gt;=4.0")&gt;0, "〇", "×")))</f>
        <v/>
      </c>
      <c r="AY200" t="str">
        <f>IF(OR($A200="", AY$5=""), "", IF(COUNTIFS(【データ】蓄積用!A$2:A$10000, AY$5, 【データ】蓄積用!C$2:C$10000, $A200, 【データ】蓄積用!D$2:D$10000, "&gt;=3000", 【データ】蓄積用!E$2:E$10000, "&gt;=1500")&gt;0, "〇", IF(COUNTIFS(【データ】蓄積用!A$2:A$10000, AY$5, 【データ】蓄積用!C$2:C$10000, $A200, 【データ】蓄積用!Q$2:Q$10000, 1, 【データ】蓄積用!AC$2:AC$10000, "&gt;=4.0")&gt;0, "〇", "×")))</f>
        <v/>
      </c>
    </row>
    <row r="201" spans="2:51">
      <c r="B201" t="str">
        <f>IF(OR($A201="", B$5=""), "", IF(COUNTIFS(【データ】蓄積用!A$2:A$10000, B$5, 【データ】蓄積用!C$2:C$10000, $A201, 【データ】蓄積用!D$2:D$10000, "&gt;=3000", 【データ】蓄積用!E$2:E$10000, "&gt;=1500")&gt;0, "〇", IF(COUNTIFS(【データ】蓄積用!A$2:A$10000, B$5, 【データ】蓄積用!C$2:C$10000, $A201, 【データ】蓄積用!Q$2:Q$10000, 1, 【データ】蓄積用!AC$2:AC$10000, "&gt;=4.0")&gt;0, "〇", "×")))</f>
        <v/>
      </c>
      <c r="C201" t="str">
        <f>IF(OR($A201="", C$5=""), "", IF(COUNTIFS(【データ】蓄積用!A$2:A$10000, C$5, 【データ】蓄積用!C$2:C$10000, $A201, 【データ】蓄積用!D$2:D$10000, "&gt;=3000", 【データ】蓄積用!E$2:E$10000, "&gt;=1500")&gt;0, "〇", IF(COUNTIFS(【データ】蓄積用!A$2:A$10000, C$5, 【データ】蓄積用!C$2:C$10000, $A201, 【データ】蓄積用!Q$2:Q$10000, 1, 【データ】蓄積用!AC$2:AC$10000, "&gt;=4.0")&gt;0, "〇", "×")))</f>
        <v/>
      </c>
      <c r="D201" t="str">
        <f>IF(OR($A201="", D$5=""), "", IF(COUNTIFS(【データ】蓄積用!A$2:A$10000, D$5, 【データ】蓄積用!C$2:C$10000, $A201, 【データ】蓄積用!D$2:D$10000, "&gt;=3000", 【データ】蓄積用!E$2:E$10000, "&gt;=1500")&gt;0, "〇", IF(COUNTIFS(【データ】蓄積用!A$2:A$10000, D$5, 【データ】蓄積用!C$2:C$10000, $A201, 【データ】蓄積用!Q$2:Q$10000, 1, 【データ】蓄積用!AC$2:AC$10000, "&gt;=4.0")&gt;0, "〇", "×")))</f>
        <v/>
      </c>
      <c r="E201" t="str">
        <f>IF(OR($A201="", E$5=""), "", IF(COUNTIFS(【データ】蓄積用!A$2:A$10000, E$5, 【データ】蓄積用!C$2:C$10000, $A201, 【データ】蓄積用!D$2:D$10000, "&gt;=3000", 【データ】蓄積用!E$2:E$10000, "&gt;=1500")&gt;0, "〇", IF(COUNTIFS(【データ】蓄積用!A$2:A$10000, E$5, 【データ】蓄積用!C$2:C$10000, $A201, 【データ】蓄積用!Q$2:Q$10000, 1, 【データ】蓄積用!AC$2:AC$10000, "&gt;=4.0")&gt;0, "〇", "×")))</f>
        <v/>
      </c>
      <c r="F201" t="str">
        <f>IF(OR($A201="", F$5=""), "", IF(COUNTIFS(【データ】蓄積用!A$2:A$10000, F$5, 【データ】蓄積用!C$2:C$10000, $A201, 【データ】蓄積用!D$2:D$10000, "&gt;=3000", 【データ】蓄積用!E$2:E$10000, "&gt;=1500")&gt;0, "〇", IF(COUNTIFS(【データ】蓄積用!A$2:A$10000, F$5, 【データ】蓄積用!C$2:C$10000, $A201, 【データ】蓄積用!Q$2:Q$10000, 1, 【データ】蓄積用!AC$2:AC$10000, "&gt;=4.0")&gt;0, "〇", "×")))</f>
        <v/>
      </c>
      <c r="G201" t="str">
        <f>IF(OR($A201="", G$5=""), "", IF(COUNTIFS(【データ】蓄積用!A$2:A$10000, G$5, 【データ】蓄積用!C$2:C$10000, $A201, 【データ】蓄積用!D$2:D$10000, "&gt;=3000", 【データ】蓄積用!E$2:E$10000, "&gt;=1500")&gt;0, "〇", IF(COUNTIFS(【データ】蓄積用!A$2:A$10000, G$5, 【データ】蓄積用!C$2:C$10000, $A201, 【データ】蓄積用!Q$2:Q$10000, 1, 【データ】蓄積用!AC$2:AC$10000, "&gt;=4.0")&gt;0, "〇", "×")))</f>
        <v/>
      </c>
      <c r="H201" t="str">
        <f>IF(OR($A201="", H$5=""), "", IF(COUNTIFS(【データ】蓄積用!A$2:A$10000, H$5, 【データ】蓄積用!C$2:C$10000, $A201, 【データ】蓄積用!D$2:D$10000, "&gt;=3000", 【データ】蓄積用!E$2:E$10000, "&gt;=1500")&gt;0, "〇", IF(COUNTIFS(【データ】蓄積用!A$2:A$10000, H$5, 【データ】蓄積用!C$2:C$10000, $A201, 【データ】蓄積用!Q$2:Q$10000, 1, 【データ】蓄積用!AC$2:AC$10000, "&gt;=4.0")&gt;0, "〇", "×")))</f>
        <v/>
      </c>
      <c r="I201" t="str">
        <f>IF(OR($A201="", I$5=""), "", IF(COUNTIFS(【データ】蓄積用!A$2:A$10000, I$5, 【データ】蓄積用!C$2:C$10000, $A201, 【データ】蓄積用!D$2:D$10000, "&gt;=3000", 【データ】蓄積用!E$2:E$10000, "&gt;=1500")&gt;0, "〇", IF(COUNTIFS(【データ】蓄積用!A$2:A$10000, I$5, 【データ】蓄積用!C$2:C$10000, $A201, 【データ】蓄積用!Q$2:Q$10000, 1, 【データ】蓄積用!AC$2:AC$10000, "&gt;=4.0")&gt;0, "〇", "×")))</f>
        <v/>
      </c>
      <c r="J201" t="str">
        <f>IF(OR($A201="", J$5=""), "", IF(COUNTIFS(【データ】蓄積用!A$2:A$10000, J$5, 【データ】蓄積用!C$2:C$10000, $A201, 【データ】蓄積用!D$2:D$10000, "&gt;=3000", 【データ】蓄積用!E$2:E$10000, "&gt;=1500")&gt;0, "〇", IF(COUNTIFS(【データ】蓄積用!A$2:A$10000, J$5, 【データ】蓄積用!C$2:C$10000, $A201, 【データ】蓄積用!Q$2:Q$10000, 1, 【データ】蓄積用!AC$2:AC$10000, "&gt;=4.0")&gt;0, "〇", "×")))</f>
        <v/>
      </c>
      <c r="K201" t="str">
        <f>IF(OR($A201="", K$5=""), "", IF(COUNTIFS(【データ】蓄積用!A$2:A$10000, K$5, 【データ】蓄積用!C$2:C$10000, $A201, 【データ】蓄積用!D$2:D$10000, "&gt;=3000", 【データ】蓄積用!E$2:E$10000, "&gt;=1500")&gt;0, "〇", IF(COUNTIFS(【データ】蓄積用!A$2:A$10000, K$5, 【データ】蓄積用!C$2:C$10000, $A201, 【データ】蓄積用!Q$2:Q$10000, 1, 【データ】蓄積用!AC$2:AC$10000, "&gt;=4.0")&gt;0, "〇", "×")))</f>
        <v/>
      </c>
      <c r="L201" t="str">
        <f>IF(OR($A201="", L$5=""), "", IF(COUNTIFS(【データ】蓄積用!A$2:A$10000, L$5, 【データ】蓄積用!C$2:C$10000, $A201, 【データ】蓄積用!D$2:D$10000, "&gt;=3000", 【データ】蓄積用!E$2:E$10000, "&gt;=1500")&gt;0, "〇", IF(COUNTIFS(【データ】蓄積用!A$2:A$10000, L$5, 【データ】蓄積用!C$2:C$10000, $A201, 【データ】蓄積用!Q$2:Q$10000, 1, 【データ】蓄積用!AC$2:AC$10000, "&gt;=4.0")&gt;0, "〇", "×")))</f>
        <v/>
      </c>
      <c r="M201" t="str">
        <f>IF(OR($A201="", M$5=""), "", IF(COUNTIFS(【データ】蓄積用!A$2:A$10000, M$5, 【データ】蓄積用!C$2:C$10000, $A201, 【データ】蓄積用!D$2:D$10000, "&gt;=3000", 【データ】蓄積用!E$2:E$10000, "&gt;=1500")&gt;0, "〇", IF(COUNTIFS(【データ】蓄積用!A$2:A$10000, M$5, 【データ】蓄積用!C$2:C$10000, $A201, 【データ】蓄積用!Q$2:Q$10000, 1, 【データ】蓄積用!AC$2:AC$10000, "&gt;=4.0")&gt;0, "〇", "×")))</f>
        <v/>
      </c>
      <c r="N201" t="str">
        <f>IF(OR($A201="", N$5=""), "", IF(COUNTIFS(【データ】蓄積用!A$2:A$10000, N$5, 【データ】蓄積用!C$2:C$10000, $A201, 【データ】蓄積用!D$2:D$10000, "&gt;=3000", 【データ】蓄積用!E$2:E$10000, "&gt;=1500")&gt;0, "〇", IF(COUNTIFS(【データ】蓄積用!A$2:A$10000, N$5, 【データ】蓄積用!C$2:C$10000, $A201, 【データ】蓄積用!Q$2:Q$10000, 1, 【データ】蓄積用!AC$2:AC$10000, "&gt;=4.0")&gt;0, "〇", "×")))</f>
        <v/>
      </c>
      <c r="O201" t="str">
        <f>IF(OR($A201="", O$5=""), "", IF(COUNTIFS(【データ】蓄積用!A$2:A$10000, O$5, 【データ】蓄積用!C$2:C$10000, $A201, 【データ】蓄積用!D$2:D$10000, "&gt;=3000", 【データ】蓄積用!E$2:E$10000, "&gt;=1500")&gt;0, "〇", IF(COUNTIFS(【データ】蓄積用!A$2:A$10000, O$5, 【データ】蓄積用!C$2:C$10000, $A201, 【データ】蓄積用!Q$2:Q$10000, 1, 【データ】蓄積用!AC$2:AC$10000, "&gt;=4.0")&gt;0, "〇", "×")))</f>
        <v/>
      </c>
      <c r="P201" t="str">
        <f>IF(OR($A201="", P$5=""), "", IF(COUNTIFS(【データ】蓄積用!A$2:A$10000, P$5, 【データ】蓄積用!C$2:C$10000, $A201, 【データ】蓄積用!D$2:D$10000, "&gt;=3000", 【データ】蓄積用!E$2:E$10000, "&gt;=1500")&gt;0, "〇", IF(COUNTIFS(【データ】蓄積用!A$2:A$10000, P$5, 【データ】蓄積用!C$2:C$10000, $A201, 【データ】蓄積用!Q$2:Q$10000, 1, 【データ】蓄積用!AC$2:AC$10000, "&gt;=4.0")&gt;0, "〇", "×")))</f>
        <v/>
      </c>
      <c r="Q201" t="str">
        <f>IF(OR($A201="", Q$5=""), "", IF(COUNTIFS(【データ】蓄積用!A$2:A$10000, Q$5, 【データ】蓄積用!C$2:C$10000, $A201, 【データ】蓄積用!D$2:D$10000, "&gt;=3000", 【データ】蓄積用!E$2:E$10000, "&gt;=1500")&gt;0, "〇", IF(COUNTIFS(【データ】蓄積用!A$2:A$10000, Q$5, 【データ】蓄積用!C$2:C$10000, $A201, 【データ】蓄積用!Q$2:Q$10000, 1, 【データ】蓄積用!AC$2:AC$10000, "&gt;=4.0")&gt;0, "〇", "×")))</f>
        <v/>
      </c>
      <c r="R201" t="str">
        <f>IF(OR($A201="", R$5=""), "", IF(COUNTIFS(【データ】蓄積用!A$2:A$10000, R$5, 【データ】蓄積用!C$2:C$10000, $A201, 【データ】蓄積用!D$2:D$10000, "&gt;=3000", 【データ】蓄積用!E$2:E$10000, "&gt;=1500")&gt;0, "〇", IF(COUNTIFS(【データ】蓄積用!A$2:A$10000, R$5, 【データ】蓄積用!C$2:C$10000, $A201, 【データ】蓄積用!Q$2:Q$10000, 1, 【データ】蓄積用!AC$2:AC$10000, "&gt;=4.0")&gt;0, "〇", "×")))</f>
        <v/>
      </c>
      <c r="S201" t="str">
        <f>IF(OR($A201="", S$5=""), "", IF(COUNTIFS(【データ】蓄積用!A$2:A$10000, S$5, 【データ】蓄積用!C$2:C$10000, $A201, 【データ】蓄積用!D$2:D$10000, "&gt;=3000", 【データ】蓄積用!E$2:E$10000, "&gt;=1500")&gt;0, "〇", IF(COUNTIFS(【データ】蓄積用!A$2:A$10000, S$5, 【データ】蓄積用!C$2:C$10000, $A201, 【データ】蓄積用!Q$2:Q$10000, 1, 【データ】蓄積用!AC$2:AC$10000, "&gt;=4.0")&gt;0, "〇", "×")))</f>
        <v/>
      </c>
      <c r="T201" t="str">
        <f>IF(OR($A201="", T$5=""), "", IF(COUNTIFS(【データ】蓄積用!A$2:A$10000, T$5, 【データ】蓄積用!C$2:C$10000, $A201, 【データ】蓄積用!D$2:D$10000, "&gt;=3000", 【データ】蓄積用!E$2:E$10000, "&gt;=1500")&gt;0, "〇", IF(COUNTIFS(【データ】蓄積用!A$2:A$10000, T$5, 【データ】蓄積用!C$2:C$10000, $A201, 【データ】蓄積用!Q$2:Q$10000, 1, 【データ】蓄積用!AC$2:AC$10000, "&gt;=4.0")&gt;0, "〇", "×")))</f>
        <v/>
      </c>
      <c r="U201" t="str">
        <f>IF(OR($A201="", U$5=""), "", IF(COUNTIFS(【データ】蓄積用!A$2:A$10000, U$5, 【データ】蓄積用!C$2:C$10000, $A201, 【データ】蓄積用!D$2:D$10000, "&gt;=3000", 【データ】蓄積用!E$2:E$10000, "&gt;=1500")&gt;0, "〇", IF(COUNTIFS(【データ】蓄積用!A$2:A$10000, U$5, 【データ】蓄積用!C$2:C$10000, $A201, 【データ】蓄積用!Q$2:Q$10000, 1, 【データ】蓄積用!AC$2:AC$10000, "&gt;=4.0")&gt;0, "〇", "×")))</f>
        <v/>
      </c>
      <c r="V201" t="str">
        <f>IF(OR($A201="", V$5=""), "", IF(COUNTIFS(【データ】蓄積用!A$2:A$10000, V$5, 【データ】蓄積用!C$2:C$10000, $A201, 【データ】蓄積用!D$2:D$10000, "&gt;=3000", 【データ】蓄積用!E$2:E$10000, "&gt;=1500")&gt;0, "〇", IF(COUNTIFS(【データ】蓄積用!A$2:A$10000, V$5, 【データ】蓄積用!C$2:C$10000, $A201, 【データ】蓄積用!Q$2:Q$10000, 1, 【データ】蓄積用!AC$2:AC$10000, "&gt;=4.0")&gt;0, "〇", "×")))</f>
        <v/>
      </c>
      <c r="W201" t="str">
        <f>IF(OR($A201="", W$5=""), "", IF(COUNTIFS(【データ】蓄積用!A$2:A$10000, W$5, 【データ】蓄積用!C$2:C$10000, $A201, 【データ】蓄積用!D$2:D$10000, "&gt;=3000", 【データ】蓄積用!E$2:E$10000, "&gt;=1500")&gt;0, "〇", IF(COUNTIFS(【データ】蓄積用!A$2:A$10000, W$5, 【データ】蓄積用!C$2:C$10000, $A201, 【データ】蓄積用!Q$2:Q$10000, 1, 【データ】蓄積用!AC$2:AC$10000, "&gt;=4.0")&gt;0, "〇", "×")))</f>
        <v/>
      </c>
      <c r="X201" t="str">
        <f>IF(OR($A201="", X$5=""), "", IF(COUNTIFS(【データ】蓄積用!A$2:A$10000, X$5, 【データ】蓄積用!C$2:C$10000, $A201, 【データ】蓄積用!D$2:D$10000, "&gt;=3000", 【データ】蓄積用!E$2:E$10000, "&gt;=1500")&gt;0, "〇", IF(COUNTIFS(【データ】蓄積用!A$2:A$10000, X$5, 【データ】蓄積用!C$2:C$10000, $A201, 【データ】蓄積用!Q$2:Q$10000, 1, 【データ】蓄積用!AC$2:AC$10000, "&gt;=4.0")&gt;0, "〇", "×")))</f>
        <v/>
      </c>
      <c r="Y201" t="str">
        <f>IF(OR($A201="", Y$5=""), "", IF(COUNTIFS(【データ】蓄積用!A$2:A$10000, Y$5, 【データ】蓄積用!C$2:C$10000, $A201, 【データ】蓄積用!D$2:D$10000, "&gt;=3000", 【データ】蓄積用!E$2:E$10000, "&gt;=1500")&gt;0, "〇", IF(COUNTIFS(【データ】蓄積用!A$2:A$10000, Y$5, 【データ】蓄積用!C$2:C$10000, $A201, 【データ】蓄積用!Q$2:Q$10000, 1, 【データ】蓄積用!AC$2:AC$10000, "&gt;=4.0")&gt;0, "〇", "×")))</f>
        <v/>
      </c>
      <c r="Z201" t="str">
        <f>IF(OR($A201="", Z$5=""), "", IF(COUNTIFS(【データ】蓄積用!A$2:A$10000, Z$5, 【データ】蓄積用!C$2:C$10000, $A201, 【データ】蓄積用!D$2:D$10000, "&gt;=3000", 【データ】蓄積用!E$2:E$10000, "&gt;=1500")&gt;0, "〇", IF(COUNTIFS(【データ】蓄積用!A$2:A$10000, Z$5, 【データ】蓄積用!C$2:C$10000, $A201, 【データ】蓄積用!Q$2:Q$10000, 1, 【データ】蓄積用!AC$2:AC$10000, "&gt;=4.0")&gt;0, "〇", "×")))</f>
        <v/>
      </c>
      <c r="AA201" t="str">
        <f>IF(OR($A201="", AA$5=""), "", IF(COUNTIFS(【データ】蓄積用!A$2:A$10000, AA$5, 【データ】蓄積用!C$2:C$10000, $A201, 【データ】蓄積用!D$2:D$10000, "&gt;=3000", 【データ】蓄積用!E$2:E$10000, "&gt;=1500")&gt;0, "〇", IF(COUNTIFS(【データ】蓄積用!A$2:A$10000, AA$5, 【データ】蓄積用!C$2:C$10000, $A201, 【データ】蓄積用!Q$2:Q$10000, 1, 【データ】蓄積用!AC$2:AC$10000, "&gt;=4.0")&gt;0, "〇", "×")))</f>
        <v/>
      </c>
      <c r="AB201" t="str">
        <f>IF(OR($A201="", AB$5=""), "", IF(COUNTIFS(【データ】蓄積用!A$2:A$10000, AB$5, 【データ】蓄積用!C$2:C$10000, $A201, 【データ】蓄積用!D$2:D$10000, "&gt;=3000", 【データ】蓄積用!E$2:E$10000, "&gt;=1500")&gt;0, "〇", IF(COUNTIFS(【データ】蓄積用!A$2:A$10000, AB$5, 【データ】蓄積用!C$2:C$10000, $A201, 【データ】蓄積用!Q$2:Q$10000, 1, 【データ】蓄積用!AC$2:AC$10000, "&gt;=4.0")&gt;0, "〇", "×")))</f>
        <v/>
      </c>
      <c r="AC201" t="str">
        <f>IF(OR($A201="", AC$5=""), "", IF(COUNTIFS(【データ】蓄積用!A$2:A$10000, AC$5, 【データ】蓄積用!C$2:C$10000, $A201, 【データ】蓄積用!D$2:D$10000, "&gt;=3000", 【データ】蓄積用!E$2:E$10000, "&gt;=1500")&gt;0, "〇", IF(COUNTIFS(【データ】蓄積用!A$2:A$10000, AC$5, 【データ】蓄積用!C$2:C$10000, $A201, 【データ】蓄積用!Q$2:Q$10000, 1, 【データ】蓄積用!AC$2:AC$10000, "&gt;=4.0")&gt;0, "〇", "×")))</f>
        <v/>
      </c>
      <c r="AD201" t="str">
        <f>IF(OR($A201="", AD$5=""), "", IF(COUNTIFS(【データ】蓄積用!A$2:A$10000, AD$5, 【データ】蓄積用!C$2:C$10000, $A201, 【データ】蓄積用!D$2:D$10000, "&gt;=3000", 【データ】蓄積用!E$2:E$10000, "&gt;=1500")&gt;0, "〇", IF(COUNTIFS(【データ】蓄積用!A$2:A$10000, AD$5, 【データ】蓄積用!C$2:C$10000, $A201, 【データ】蓄積用!Q$2:Q$10000, 1, 【データ】蓄積用!AC$2:AC$10000, "&gt;=4.0")&gt;0, "〇", "×")))</f>
        <v/>
      </c>
      <c r="AE201" t="str">
        <f>IF(OR($A201="", AE$5=""), "", IF(COUNTIFS(【データ】蓄積用!A$2:A$10000, AE$5, 【データ】蓄積用!C$2:C$10000, $A201, 【データ】蓄積用!D$2:D$10000, "&gt;=3000", 【データ】蓄積用!E$2:E$10000, "&gt;=1500")&gt;0, "〇", IF(COUNTIFS(【データ】蓄積用!A$2:A$10000, AE$5, 【データ】蓄積用!C$2:C$10000, $A201, 【データ】蓄積用!Q$2:Q$10000, 1, 【データ】蓄積用!AC$2:AC$10000, "&gt;=4.0")&gt;0, "〇", "×")))</f>
        <v/>
      </c>
      <c r="AF201" t="str">
        <f>IF(OR($A201="", AF$5=""), "", IF(COUNTIFS(【データ】蓄積用!A$2:A$10000, AF$5, 【データ】蓄積用!C$2:C$10000, $A201, 【データ】蓄積用!D$2:D$10000, "&gt;=3000", 【データ】蓄積用!E$2:E$10000, "&gt;=1500")&gt;0, "〇", IF(COUNTIFS(【データ】蓄積用!A$2:A$10000, AF$5, 【データ】蓄積用!C$2:C$10000, $A201, 【データ】蓄積用!Q$2:Q$10000, 1, 【データ】蓄積用!AC$2:AC$10000, "&gt;=4.0")&gt;0, "〇", "×")))</f>
        <v/>
      </c>
      <c r="AG201" t="str">
        <f>IF(OR($A201="", AG$5=""), "", IF(COUNTIFS(【データ】蓄積用!A$2:A$10000, AG$5, 【データ】蓄積用!C$2:C$10000, $A201, 【データ】蓄積用!D$2:D$10000, "&gt;=3000", 【データ】蓄積用!E$2:E$10000, "&gt;=1500")&gt;0, "〇", IF(COUNTIFS(【データ】蓄積用!A$2:A$10000, AG$5, 【データ】蓄積用!C$2:C$10000, $A201, 【データ】蓄積用!Q$2:Q$10000, 1, 【データ】蓄積用!AC$2:AC$10000, "&gt;=4.0")&gt;0, "〇", "×")))</f>
        <v/>
      </c>
      <c r="AH201" t="str">
        <f>IF(OR($A201="", AH$5=""), "", IF(COUNTIFS(【データ】蓄積用!A$2:A$10000, AH$5, 【データ】蓄積用!C$2:C$10000, $A201, 【データ】蓄積用!D$2:D$10000, "&gt;=3000", 【データ】蓄積用!E$2:E$10000, "&gt;=1500")&gt;0, "〇", IF(COUNTIFS(【データ】蓄積用!A$2:A$10000, AH$5, 【データ】蓄積用!C$2:C$10000, $A201, 【データ】蓄積用!Q$2:Q$10000, 1, 【データ】蓄積用!AC$2:AC$10000, "&gt;=4.0")&gt;0, "〇", "×")))</f>
        <v/>
      </c>
      <c r="AI201" t="str">
        <f>IF(OR($A201="", AI$5=""), "", IF(COUNTIFS(【データ】蓄積用!A$2:A$10000, AI$5, 【データ】蓄積用!C$2:C$10000, $A201, 【データ】蓄積用!D$2:D$10000, "&gt;=3000", 【データ】蓄積用!E$2:E$10000, "&gt;=1500")&gt;0, "〇", IF(COUNTIFS(【データ】蓄積用!A$2:A$10000, AI$5, 【データ】蓄積用!C$2:C$10000, $A201, 【データ】蓄積用!Q$2:Q$10000, 1, 【データ】蓄積用!AC$2:AC$10000, "&gt;=4.0")&gt;0, "〇", "×")))</f>
        <v/>
      </c>
      <c r="AJ201" t="str">
        <f>IF(OR($A201="", AJ$5=""), "", IF(COUNTIFS(【データ】蓄積用!A$2:A$10000, AJ$5, 【データ】蓄積用!C$2:C$10000, $A201, 【データ】蓄積用!D$2:D$10000, "&gt;=3000", 【データ】蓄積用!E$2:E$10000, "&gt;=1500")&gt;0, "〇", IF(COUNTIFS(【データ】蓄積用!A$2:A$10000, AJ$5, 【データ】蓄積用!C$2:C$10000, $A201, 【データ】蓄積用!Q$2:Q$10000, 1, 【データ】蓄積用!AC$2:AC$10000, "&gt;=4.0")&gt;0, "〇", "×")))</f>
        <v/>
      </c>
      <c r="AK201" t="str">
        <f>IF(OR($A201="", AK$5=""), "", IF(COUNTIFS(【データ】蓄積用!A$2:A$10000, AK$5, 【データ】蓄積用!C$2:C$10000, $A201, 【データ】蓄積用!D$2:D$10000, "&gt;=3000", 【データ】蓄積用!E$2:E$10000, "&gt;=1500")&gt;0, "〇", IF(COUNTIFS(【データ】蓄積用!A$2:A$10000, AK$5, 【データ】蓄積用!C$2:C$10000, $A201, 【データ】蓄積用!Q$2:Q$10000, 1, 【データ】蓄積用!AC$2:AC$10000, "&gt;=4.0")&gt;0, "〇", "×")))</f>
        <v/>
      </c>
      <c r="AL201" t="str">
        <f>IF(OR($A201="", AL$5=""), "", IF(COUNTIFS(【データ】蓄積用!A$2:A$10000, AL$5, 【データ】蓄積用!C$2:C$10000, $A201, 【データ】蓄積用!D$2:D$10000, "&gt;=3000", 【データ】蓄積用!E$2:E$10000, "&gt;=1500")&gt;0, "〇", IF(COUNTIFS(【データ】蓄積用!A$2:A$10000, AL$5, 【データ】蓄積用!C$2:C$10000, $A201, 【データ】蓄積用!Q$2:Q$10000, 1, 【データ】蓄積用!AC$2:AC$10000, "&gt;=4.0")&gt;0, "〇", "×")))</f>
        <v/>
      </c>
      <c r="AM201" t="str">
        <f>IF(OR($A201="", AM$5=""), "", IF(COUNTIFS(【データ】蓄積用!A$2:A$10000, AM$5, 【データ】蓄積用!C$2:C$10000, $A201, 【データ】蓄積用!D$2:D$10000, "&gt;=3000", 【データ】蓄積用!E$2:E$10000, "&gt;=1500")&gt;0, "〇", IF(COUNTIFS(【データ】蓄積用!A$2:A$10000, AM$5, 【データ】蓄積用!C$2:C$10000, $A201, 【データ】蓄積用!Q$2:Q$10000, 1, 【データ】蓄積用!AC$2:AC$10000, "&gt;=4.0")&gt;0, "〇", "×")))</f>
        <v/>
      </c>
      <c r="AN201" t="str">
        <f>IF(OR($A201="", AN$5=""), "", IF(COUNTIFS(【データ】蓄積用!A$2:A$10000, AN$5, 【データ】蓄積用!C$2:C$10000, $A201, 【データ】蓄積用!D$2:D$10000, "&gt;=3000", 【データ】蓄積用!E$2:E$10000, "&gt;=1500")&gt;0, "〇", IF(COUNTIFS(【データ】蓄積用!A$2:A$10000, AN$5, 【データ】蓄積用!C$2:C$10000, $A201, 【データ】蓄積用!Q$2:Q$10000, 1, 【データ】蓄積用!AC$2:AC$10000, "&gt;=4.0")&gt;0, "〇", "×")))</f>
        <v/>
      </c>
      <c r="AO201" t="str">
        <f>IF(OR($A201="", AO$5=""), "", IF(COUNTIFS(【データ】蓄積用!A$2:A$10000, AO$5, 【データ】蓄積用!C$2:C$10000, $A201, 【データ】蓄積用!D$2:D$10000, "&gt;=3000", 【データ】蓄積用!E$2:E$10000, "&gt;=1500")&gt;0, "〇", IF(COUNTIFS(【データ】蓄積用!A$2:A$10000, AO$5, 【データ】蓄積用!C$2:C$10000, $A201, 【データ】蓄積用!Q$2:Q$10000, 1, 【データ】蓄積用!AC$2:AC$10000, "&gt;=4.0")&gt;0, "〇", "×")))</f>
        <v/>
      </c>
      <c r="AP201" t="str">
        <f>IF(OR($A201="", AP$5=""), "", IF(COUNTIFS(【データ】蓄積用!A$2:A$10000, AP$5, 【データ】蓄積用!C$2:C$10000, $A201, 【データ】蓄積用!D$2:D$10000, "&gt;=3000", 【データ】蓄積用!E$2:E$10000, "&gt;=1500")&gt;0, "〇", IF(COUNTIFS(【データ】蓄積用!A$2:A$10000, AP$5, 【データ】蓄積用!C$2:C$10000, $A201, 【データ】蓄積用!Q$2:Q$10000, 1, 【データ】蓄積用!AC$2:AC$10000, "&gt;=4.0")&gt;0, "〇", "×")))</f>
        <v/>
      </c>
      <c r="AQ201" t="str">
        <f>IF(OR($A201="", AQ$5=""), "", IF(COUNTIFS(【データ】蓄積用!A$2:A$10000, AQ$5, 【データ】蓄積用!C$2:C$10000, $A201, 【データ】蓄積用!D$2:D$10000, "&gt;=3000", 【データ】蓄積用!E$2:E$10000, "&gt;=1500")&gt;0, "〇", IF(COUNTIFS(【データ】蓄積用!A$2:A$10000, AQ$5, 【データ】蓄積用!C$2:C$10000, $A201, 【データ】蓄積用!Q$2:Q$10000, 1, 【データ】蓄積用!AC$2:AC$10000, "&gt;=4.0")&gt;0, "〇", "×")))</f>
        <v/>
      </c>
      <c r="AR201" t="str">
        <f>IF(OR($A201="", AR$5=""), "", IF(COUNTIFS(【データ】蓄積用!A$2:A$10000, AR$5, 【データ】蓄積用!C$2:C$10000, $A201, 【データ】蓄積用!D$2:D$10000, "&gt;=3000", 【データ】蓄積用!E$2:E$10000, "&gt;=1500")&gt;0, "〇", IF(COUNTIFS(【データ】蓄積用!A$2:A$10000, AR$5, 【データ】蓄積用!C$2:C$10000, $A201, 【データ】蓄積用!Q$2:Q$10000, 1, 【データ】蓄積用!AC$2:AC$10000, "&gt;=4.0")&gt;0, "〇", "×")))</f>
        <v/>
      </c>
      <c r="AS201" t="str">
        <f>IF(OR($A201="", AS$5=""), "", IF(COUNTIFS(【データ】蓄積用!A$2:A$10000, AS$5, 【データ】蓄積用!C$2:C$10000, $A201, 【データ】蓄積用!D$2:D$10000, "&gt;=3000", 【データ】蓄積用!E$2:E$10000, "&gt;=1500")&gt;0, "〇", IF(COUNTIFS(【データ】蓄積用!A$2:A$10000, AS$5, 【データ】蓄積用!C$2:C$10000, $A201, 【データ】蓄積用!Q$2:Q$10000, 1, 【データ】蓄積用!AC$2:AC$10000, "&gt;=4.0")&gt;0, "〇", "×")))</f>
        <v/>
      </c>
      <c r="AT201" t="str">
        <f>IF(OR($A201="", AT$5=""), "", IF(COUNTIFS(【データ】蓄積用!A$2:A$10000, AT$5, 【データ】蓄積用!C$2:C$10000, $A201, 【データ】蓄積用!D$2:D$10000, "&gt;=3000", 【データ】蓄積用!E$2:E$10000, "&gt;=1500")&gt;0, "〇", IF(COUNTIFS(【データ】蓄積用!A$2:A$10000, AT$5, 【データ】蓄積用!C$2:C$10000, $A201, 【データ】蓄積用!Q$2:Q$10000, 1, 【データ】蓄積用!AC$2:AC$10000, "&gt;=4.0")&gt;0, "〇", "×")))</f>
        <v/>
      </c>
      <c r="AU201" t="str">
        <f>IF(OR($A201="", AU$5=""), "", IF(COUNTIFS(【データ】蓄積用!A$2:A$10000, AU$5, 【データ】蓄積用!C$2:C$10000, $A201, 【データ】蓄積用!D$2:D$10000, "&gt;=3000", 【データ】蓄積用!E$2:E$10000, "&gt;=1500")&gt;0, "〇", IF(COUNTIFS(【データ】蓄積用!A$2:A$10000, AU$5, 【データ】蓄積用!C$2:C$10000, $A201, 【データ】蓄積用!Q$2:Q$10000, 1, 【データ】蓄積用!AC$2:AC$10000, "&gt;=4.0")&gt;0, "〇", "×")))</f>
        <v/>
      </c>
      <c r="AV201" t="str">
        <f>IF(OR($A201="", AV$5=""), "", IF(COUNTIFS(【データ】蓄積用!A$2:A$10000, AV$5, 【データ】蓄積用!C$2:C$10000, $A201, 【データ】蓄積用!D$2:D$10000, "&gt;=3000", 【データ】蓄積用!E$2:E$10000, "&gt;=1500")&gt;0, "〇", IF(COUNTIFS(【データ】蓄積用!A$2:A$10000, AV$5, 【データ】蓄積用!C$2:C$10000, $A201, 【データ】蓄積用!Q$2:Q$10000, 1, 【データ】蓄積用!AC$2:AC$10000, "&gt;=4.0")&gt;0, "〇", "×")))</f>
        <v/>
      </c>
      <c r="AW201" t="str">
        <f>IF(OR($A201="", AW$5=""), "", IF(COUNTIFS(【データ】蓄積用!A$2:A$10000, AW$5, 【データ】蓄積用!C$2:C$10000, $A201, 【データ】蓄積用!D$2:D$10000, "&gt;=3000", 【データ】蓄積用!E$2:E$10000, "&gt;=1500")&gt;0, "〇", IF(COUNTIFS(【データ】蓄積用!A$2:A$10000, AW$5, 【データ】蓄積用!C$2:C$10000, $A201, 【データ】蓄積用!Q$2:Q$10000, 1, 【データ】蓄積用!AC$2:AC$10000, "&gt;=4.0")&gt;0, "〇", "×")))</f>
        <v/>
      </c>
      <c r="AX201" t="str">
        <f>IF(OR($A201="", AX$5=""), "", IF(COUNTIFS(【データ】蓄積用!A$2:A$10000, AX$5, 【データ】蓄積用!C$2:C$10000, $A201, 【データ】蓄積用!D$2:D$10000, "&gt;=3000", 【データ】蓄積用!E$2:E$10000, "&gt;=1500")&gt;0, "〇", IF(COUNTIFS(【データ】蓄積用!A$2:A$10000, AX$5, 【データ】蓄積用!C$2:C$10000, $A201, 【データ】蓄積用!Q$2:Q$10000, 1, 【データ】蓄積用!AC$2:AC$10000, "&gt;=4.0")&gt;0, "〇", "×")))</f>
        <v/>
      </c>
      <c r="AY201" t="str">
        <f>IF(OR($A201="", AY$5=""), "", IF(COUNTIFS(【データ】蓄積用!A$2:A$10000, AY$5, 【データ】蓄積用!C$2:C$10000, $A201, 【データ】蓄積用!D$2:D$10000, "&gt;=3000", 【データ】蓄積用!E$2:E$10000, "&gt;=1500")&gt;0, "〇", IF(COUNTIFS(【データ】蓄積用!A$2:A$10000, AY$5, 【データ】蓄積用!C$2:C$10000, $A201, 【データ】蓄積用!Q$2:Q$10000, 1, 【データ】蓄積用!AC$2:AC$10000, "&gt;=4.0")&gt;0, "〇", "×")))</f>
        <v/>
      </c>
    </row>
    <row r="202" spans="2:51">
      <c r="B202" t="str">
        <f>IF(OR($A202="", B$5=""), "", IF(COUNTIFS(【データ】蓄積用!A$2:A$10000, B$5, 【データ】蓄積用!C$2:C$10000, $A202, 【データ】蓄積用!D$2:D$10000, "&gt;=3000", 【データ】蓄積用!E$2:E$10000, "&gt;=1500")&gt;0, "〇", IF(COUNTIFS(【データ】蓄積用!A$2:A$10000, B$5, 【データ】蓄積用!C$2:C$10000, $A202, 【データ】蓄積用!Q$2:Q$10000, 1, 【データ】蓄積用!AC$2:AC$10000, "&gt;=4.0")&gt;0, "〇", "×")))</f>
        <v/>
      </c>
      <c r="C202" t="str">
        <f>IF(OR($A202="", C$5=""), "", IF(COUNTIFS(【データ】蓄積用!A$2:A$10000, C$5, 【データ】蓄積用!C$2:C$10000, $A202, 【データ】蓄積用!D$2:D$10000, "&gt;=3000", 【データ】蓄積用!E$2:E$10000, "&gt;=1500")&gt;0, "〇", IF(COUNTIFS(【データ】蓄積用!A$2:A$10000, C$5, 【データ】蓄積用!C$2:C$10000, $A202, 【データ】蓄積用!Q$2:Q$10000, 1, 【データ】蓄積用!AC$2:AC$10000, "&gt;=4.0")&gt;0, "〇", "×")))</f>
        <v/>
      </c>
      <c r="D202" t="str">
        <f>IF(OR($A202="", D$5=""), "", IF(COUNTIFS(【データ】蓄積用!A$2:A$10000, D$5, 【データ】蓄積用!C$2:C$10000, $A202, 【データ】蓄積用!D$2:D$10000, "&gt;=3000", 【データ】蓄積用!E$2:E$10000, "&gt;=1500")&gt;0, "〇", IF(COUNTIFS(【データ】蓄積用!A$2:A$10000, D$5, 【データ】蓄積用!C$2:C$10000, $A202, 【データ】蓄積用!Q$2:Q$10000, 1, 【データ】蓄積用!AC$2:AC$10000, "&gt;=4.0")&gt;0, "〇", "×")))</f>
        <v/>
      </c>
      <c r="E202" t="str">
        <f>IF(OR($A202="", E$5=""), "", IF(COUNTIFS(【データ】蓄積用!A$2:A$10000, E$5, 【データ】蓄積用!C$2:C$10000, $A202, 【データ】蓄積用!D$2:D$10000, "&gt;=3000", 【データ】蓄積用!E$2:E$10000, "&gt;=1500")&gt;0, "〇", IF(COUNTIFS(【データ】蓄積用!A$2:A$10000, E$5, 【データ】蓄積用!C$2:C$10000, $A202, 【データ】蓄積用!Q$2:Q$10000, 1, 【データ】蓄積用!AC$2:AC$10000, "&gt;=4.0")&gt;0, "〇", "×")))</f>
        <v/>
      </c>
      <c r="F202" t="str">
        <f>IF(OR($A202="", F$5=""), "", IF(COUNTIFS(【データ】蓄積用!A$2:A$10000, F$5, 【データ】蓄積用!C$2:C$10000, $A202, 【データ】蓄積用!D$2:D$10000, "&gt;=3000", 【データ】蓄積用!E$2:E$10000, "&gt;=1500")&gt;0, "〇", IF(COUNTIFS(【データ】蓄積用!A$2:A$10000, F$5, 【データ】蓄積用!C$2:C$10000, $A202, 【データ】蓄積用!Q$2:Q$10000, 1, 【データ】蓄積用!AC$2:AC$10000, "&gt;=4.0")&gt;0, "〇", "×")))</f>
        <v/>
      </c>
      <c r="G202" t="str">
        <f>IF(OR($A202="", G$5=""), "", IF(COUNTIFS(【データ】蓄積用!A$2:A$10000, G$5, 【データ】蓄積用!C$2:C$10000, $A202, 【データ】蓄積用!D$2:D$10000, "&gt;=3000", 【データ】蓄積用!E$2:E$10000, "&gt;=1500")&gt;0, "〇", IF(COUNTIFS(【データ】蓄積用!A$2:A$10000, G$5, 【データ】蓄積用!C$2:C$10000, $A202, 【データ】蓄積用!Q$2:Q$10000, 1, 【データ】蓄積用!AC$2:AC$10000, "&gt;=4.0")&gt;0, "〇", "×")))</f>
        <v/>
      </c>
      <c r="H202" t="str">
        <f>IF(OR($A202="", H$5=""), "", IF(COUNTIFS(【データ】蓄積用!A$2:A$10000, H$5, 【データ】蓄積用!C$2:C$10000, $A202, 【データ】蓄積用!D$2:D$10000, "&gt;=3000", 【データ】蓄積用!E$2:E$10000, "&gt;=1500")&gt;0, "〇", IF(COUNTIFS(【データ】蓄積用!A$2:A$10000, H$5, 【データ】蓄積用!C$2:C$10000, $A202, 【データ】蓄積用!Q$2:Q$10000, 1, 【データ】蓄積用!AC$2:AC$10000, "&gt;=4.0")&gt;0, "〇", "×")))</f>
        <v/>
      </c>
      <c r="I202" t="str">
        <f>IF(OR($A202="", I$5=""), "", IF(COUNTIFS(【データ】蓄積用!A$2:A$10000, I$5, 【データ】蓄積用!C$2:C$10000, $A202, 【データ】蓄積用!D$2:D$10000, "&gt;=3000", 【データ】蓄積用!E$2:E$10000, "&gt;=1500")&gt;0, "〇", IF(COUNTIFS(【データ】蓄積用!A$2:A$10000, I$5, 【データ】蓄積用!C$2:C$10000, $A202, 【データ】蓄積用!Q$2:Q$10000, 1, 【データ】蓄積用!AC$2:AC$10000, "&gt;=4.0")&gt;0, "〇", "×")))</f>
        <v/>
      </c>
      <c r="J202" t="str">
        <f>IF(OR($A202="", J$5=""), "", IF(COUNTIFS(【データ】蓄積用!A$2:A$10000, J$5, 【データ】蓄積用!C$2:C$10000, $A202, 【データ】蓄積用!D$2:D$10000, "&gt;=3000", 【データ】蓄積用!E$2:E$10000, "&gt;=1500")&gt;0, "〇", IF(COUNTIFS(【データ】蓄積用!A$2:A$10000, J$5, 【データ】蓄積用!C$2:C$10000, $A202, 【データ】蓄積用!Q$2:Q$10000, 1, 【データ】蓄積用!AC$2:AC$10000, "&gt;=4.0")&gt;0, "〇", "×")))</f>
        <v/>
      </c>
      <c r="K202" t="str">
        <f>IF(OR($A202="", K$5=""), "", IF(COUNTIFS(【データ】蓄積用!A$2:A$10000, K$5, 【データ】蓄積用!C$2:C$10000, $A202, 【データ】蓄積用!D$2:D$10000, "&gt;=3000", 【データ】蓄積用!E$2:E$10000, "&gt;=1500")&gt;0, "〇", IF(COUNTIFS(【データ】蓄積用!A$2:A$10000, K$5, 【データ】蓄積用!C$2:C$10000, $A202, 【データ】蓄積用!Q$2:Q$10000, 1, 【データ】蓄積用!AC$2:AC$10000, "&gt;=4.0")&gt;0, "〇", "×")))</f>
        <v/>
      </c>
      <c r="L202" t="str">
        <f>IF(OR($A202="", L$5=""), "", IF(COUNTIFS(【データ】蓄積用!A$2:A$10000, L$5, 【データ】蓄積用!C$2:C$10000, $A202, 【データ】蓄積用!D$2:D$10000, "&gt;=3000", 【データ】蓄積用!E$2:E$10000, "&gt;=1500")&gt;0, "〇", IF(COUNTIFS(【データ】蓄積用!A$2:A$10000, L$5, 【データ】蓄積用!C$2:C$10000, $A202, 【データ】蓄積用!Q$2:Q$10000, 1, 【データ】蓄積用!AC$2:AC$10000, "&gt;=4.0")&gt;0, "〇", "×")))</f>
        <v/>
      </c>
      <c r="M202" t="str">
        <f>IF(OR($A202="", M$5=""), "", IF(COUNTIFS(【データ】蓄積用!A$2:A$10000, M$5, 【データ】蓄積用!C$2:C$10000, $A202, 【データ】蓄積用!D$2:D$10000, "&gt;=3000", 【データ】蓄積用!E$2:E$10000, "&gt;=1500")&gt;0, "〇", IF(COUNTIFS(【データ】蓄積用!A$2:A$10000, M$5, 【データ】蓄積用!C$2:C$10000, $A202, 【データ】蓄積用!Q$2:Q$10000, 1, 【データ】蓄積用!AC$2:AC$10000, "&gt;=4.0")&gt;0, "〇", "×")))</f>
        <v/>
      </c>
      <c r="N202" t="str">
        <f>IF(OR($A202="", N$5=""), "", IF(COUNTIFS(【データ】蓄積用!A$2:A$10000, N$5, 【データ】蓄積用!C$2:C$10000, $A202, 【データ】蓄積用!D$2:D$10000, "&gt;=3000", 【データ】蓄積用!E$2:E$10000, "&gt;=1500")&gt;0, "〇", IF(COUNTIFS(【データ】蓄積用!A$2:A$10000, N$5, 【データ】蓄積用!C$2:C$10000, $A202, 【データ】蓄積用!Q$2:Q$10000, 1, 【データ】蓄積用!AC$2:AC$10000, "&gt;=4.0")&gt;0, "〇", "×")))</f>
        <v/>
      </c>
      <c r="O202" t="str">
        <f>IF(OR($A202="", O$5=""), "", IF(COUNTIFS(【データ】蓄積用!A$2:A$10000, O$5, 【データ】蓄積用!C$2:C$10000, $A202, 【データ】蓄積用!D$2:D$10000, "&gt;=3000", 【データ】蓄積用!E$2:E$10000, "&gt;=1500")&gt;0, "〇", IF(COUNTIFS(【データ】蓄積用!A$2:A$10000, O$5, 【データ】蓄積用!C$2:C$10000, $A202, 【データ】蓄積用!Q$2:Q$10000, 1, 【データ】蓄積用!AC$2:AC$10000, "&gt;=4.0")&gt;0, "〇", "×")))</f>
        <v/>
      </c>
      <c r="P202" t="str">
        <f>IF(OR($A202="", P$5=""), "", IF(COUNTIFS(【データ】蓄積用!A$2:A$10000, P$5, 【データ】蓄積用!C$2:C$10000, $A202, 【データ】蓄積用!D$2:D$10000, "&gt;=3000", 【データ】蓄積用!E$2:E$10000, "&gt;=1500")&gt;0, "〇", IF(COUNTIFS(【データ】蓄積用!A$2:A$10000, P$5, 【データ】蓄積用!C$2:C$10000, $A202, 【データ】蓄積用!Q$2:Q$10000, 1, 【データ】蓄積用!AC$2:AC$10000, "&gt;=4.0")&gt;0, "〇", "×")))</f>
        <v/>
      </c>
      <c r="Q202" t="str">
        <f>IF(OR($A202="", Q$5=""), "", IF(COUNTIFS(【データ】蓄積用!A$2:A$10000, Q$5, 【データ】蓄積用!C$2:C$10000, $A202, 【データ】蓄積用!D$2:D$10000, "&gt;=3000", 【データ】蓄積用!E$2:E$10000, "&gt;=1500")&gt;0, "〇", IF(COUNTIFS(【データ】蓄積用!A$2:A$10000, Q$5, 【データ】蓄積用!C$2:C$10000, $A202, 【データ】蓄積用!Q$2:Q$10000, 1, 【データ】蓄積用!AC$2:AC$10000, "&gt;=4.0")&gt;0, "〇", "×")))</f>
        <v/>
      </c>
      <c r="R202" t="str">
        <f>IF(OR($A202="", R$5=""), "", IF(COUNTIFS(【データ】蓄積用!A$2:A$10000, R$5, 【データ】蓄積用!C$2:C$10000, $A202, 【データ】蓄積用!D$2:D$10000, "&gt;=3000", 【データ】蓄積用!E$2:E$10000, "&gt;=1500")&gt;0, "〇", IF(COUNTIFS(【データ】蓄積用!A$2:A$10000, R$5, 【データ】蓄積用!C$2:C$10000, $A202, 【データ】蓄積用!Q$2:Q$10000, 1, 【データ】蓄積用!AC$2:AC$10000, "&gt;=4.0")&gt;0, "〇", "×")))</f>
        <v/>
      </c>
      <c r="S202" t="str">
        <f>IF(OR($A202="", S$5=""), "", IF(COUNTIFS(【データ】蓄積用!A$2:A$10000, S$5, 【データ】蓄積用!C$2:C$10000, $A202, 【データ】蓄積用!D$2:D$10000, "&gt;=3000", 【データ】蓄積用!E$2:E$10000, "&gt;=1500")&gt;0, "〇", IF(COUNTIFS(【データ】蓄積用!A$2:A$10000, S$5, 【データ】蓄積用!C$2:C$10000, $A202, 【データ】蓄積用!Q$2:Q$10000, 1, 【データ】蓄積用!AC$2:AC$10000, "&gt;=4.0")&gt;0, "〇", "×")))</f>
        <v/>
      </c>
      <c r="T202" t="str">
        <f>IF(OR($A202="", T$5=""), "", IF(COUNTIFS(【データ】蓄積用!A$2:A$10000, T$5, 【データ】蓄積用!C$2:C$10000, $A202, 【データ】蓄積用!D$2:D$10000, "&gt;=3000", 【データ】蓄積用!E$2:E$10000, "&gt;=1500")&gt;0, "〇", IF(COUNTIFS(【データ】蓄積用!A$2:A$10000, T$5, 【データ】蓄積用!C$2:C$10000, $A202, 【データ】蓄積用!Q$2:Q$10000, 1, 【データ】蓄積用!AC$2:AC$10000, "&gt;=4.0")&gt;0, "〇", "×")))</f>
        <v/>
      </c>
      <c r="U202" t="str">
        <f>IF(OR($A202="", U$5=""), "", IF(COUNTIFS(【データ】蓄積用!A$2:A$10000, U$5, 【データ】蓄積用!C$2:C$10000, $A202, 【データ】蓄積用!D$2:D$10000, "&gt;=3000", 【データ】蓄積用!E$2:E$10000, "&gt;=1500")&gt;0, "〇", IF(COUNTIFS(【データ】蓄積用!A$2:A$10000, U$5, 【データ】蓄積用!C$2:C$10000, $A202, 【データ】蓄積用!Q$2:Q$10000, 1, 【データ】蓄積用!AC$2:AC$10000, "&gt;=4.0")&gt;0, "〇", "×")))</f>
        <v/>
      </c>
      <c r="V202" t="str">
        <f>IF(OR($A202="", V$5=""), "", IF(COUNTIFS(【データ】蓄積用!A$2:A$10000, V$5, 【データ】蓄積用!C$2:C$10000, $A202, 【データ】蓄積用!D$2:D$10000, "&gt;=3000", 【データ】蓄積用!E$2:E$10000, "&gt;=1500")&gt;0, "〇", IF(COUNTIFS(【データ】蓄積用!A$2:A$10000, V$5, 【データ】蓄積用!C$2:C$10000, $A202, 【データ】蓄積用!Q$2:Q$10000, 1, 【データ】蓄積用!AC$2:AC$10000, "&gt;=4.0")&gt;0, "〇", "×")))</f>
        <v/>
      </c>
      <c r="W202" t="str">
        <f>IF(OR($A202="", W$5=""), "", IF(COUNTIFS(【データ】蓄積用!A$2:A$10000, W$5, 【データ】蓄積用!C$2:C$10000, $A202, 【データ】蓄積用!D$2:D$10000, "&gt;=3000", 【データ】蓄積用!E$2:E$10000, "&gt;=1500")&gt;0, "〇", IF(COUNTIFS(【データ】蓄積用!A$2:A$10000, W$5, 【データ】蓄積用!C$2:C$10000, $A202, 【データ】蓄積用!Q$2:Q$10000, 1, 【データ】蓄積用!AC$2:AC$10000, "&gt;=4.0")&gt;0, "〇", "×")))</f>
        <v/>
      </c>
      <c r="X202" t="str">
        <f>IF(OR($A202="", X$5=""), "", IF(COUNTIFS(【データ】蓄積用!A$2:A$10000, X$5, 【データ】蓄積用!C$2:C$10000, $A202, 【データ】蓄積用!D$2:D$10000, "&gt;=3000", 【データ】蓄積用!E$2:E$10000, "&gt;=1500")&gt;0, "〇", IF(COUNTIFS(【データ】蓄積用!A$2:A$10000, X$5, 【データ】蓄積用!C$2:C$10000, $A202, 【データ】蓄積用!Q$2:Q$10000, 1, 【データ】蓄積用!AC$2:AC$10000, "&gt;=4.0")&gt;0, "〇", "×")))</f>
        <v/>
      </c>
      <c r="Y202" t="str">
        <f>IF(OR($A202="", Y$5=""), "", IF(COUNTIFS(【データ】蓄積用!A$2:A$10000, Y$5, 【データ】蓄積用!C$2:C$10000, $A202, 【データ】蓄積用!D$2:D$10000, "&gt;=3000", 【データ】蓄積用!E$2:E$10000, "&gt;=1500")&gt;0, "〇", IF(COUNTIFS(【データ】蓄積用!A$2:A$10000, Y$5, 【データ】蓄積用!C$2:C$10000, $A202, 【データ】蓄積用!Q$2:Q$10000, 1, 【データ】蓄積用!AC$2:AC$10000, "&gt;=4.0")&gt;0, "〇", "×")))</f>
        <v/>
      </c>
      <c r="Z202" t="str">
        <f>IF(OR($A202="", Z$5=""), "", IF(COUNTIFS(【データ】蓄積用!A$2:A$10000, Z$5, 【データ】蓄積用!C$2:C$10000, $A202, 【データ】蓄積用!D$2:D$10000, "&gt;=3000", 【データ】蓄積用!E$2:E$10000, "&gt;=1500")&gt;0, "〇", IF(COUNTIFS(【データ】蓄積用!A$2:A$10000, Z$5, 【データ】蓄積用!C$2:C$10000, $A202, 【データ】蓄積用!Q$2:Q$10000, 1, 【データ】蓄積用!AC$2:AC$10000, "&gt;=4.0")&gt;0, "〇", "×")))</f>
        <v/>
      </c>
      <c r="AA202" t="str">
        <f>IF(OR($A202="", AA$5=""), "", IF(COUNTIFS(【データ】蓄積用!A$2:A$10000, AA$5, 【データ】蓄積用!C$2:C$10000, $A202, 【データ】蓄積用!D$2:D$10000, "&gt;=3000", 【データ】蓄積用!E$2:E$10000, "&gt;=1500")&gt;0, "〇", IF(COUNTIFS(【データ】蓄積用!A$2:A$10000, AA$5, 【データ】蓄積用!C$2:C$10000, $A202, 【データ】蓄積用!Q$2:Q$10000, 1, 【データ】蓄積用!AC$2:AC$10000, "&gt;=4.0")&gt;0, "〇", "×")))</f>
        <v/>
      </c>
      <c r="AB202" t="str">
        <f>IF(OR($A202="", AB$5=""), "", IF(COUNTIFS(【データ】蓄積用!A$2:A$10000, AB$5, 【データ】蓄積用!C$2:C$10000, $A202, 【データ】蓄積用!D$2:D$10000, "&gt;=3000", 【データ】蓄積用!E$2:E$10000, "&gt;=1500")&gt;0, "〇", IF(COUNTIFS(【データ】蓄積用!A$2:A$10000, AB$5, 【データ】蓄積用!C$2:C$10000, $A202, 【データ】蓄積用!Q$2:Q$10000, 1, 【データ】蓄積用!AC$2:AC$10000, "&gt;=4.0")&gt;0, "〇", "×")))</f>
        <v/>
      </c>
      <c r="AC202" t="str">
        <f>IF(OR($A202="", AC$5=""), "", IF(COUNTIFS(【データ】蓄積用!A$2:A$10000, AC$5, 【データ】蓄積用!C$2:C$10000, $A202, 【データ】蓄積用!D$2:D$10000, "&gt;=3000", 【データ】蓄積用!E$2:E$10000, "&gt;=1500")&gt;0, "〇", IF(COUNTIFS(【データ】蓄積用!A$2:A$10000, AC$5, 【データ】蓄積用!C$2:C$10000, $A202, 【データ】蓄積用!Q$2:Q$10000, 1, 【データ】蓄積用!AC$2:AC$10000, "&gt;=4.0")&gt;0, "〇", "×")))</f>
        <v/>
      </c>
      <c r="AD202" t="str">
        <f>IF(OR($A202="", AD$5=""), "", IF(COUNTIFS(【データ】蓄積用!A$2:A$10000, AD$5, 【データ】蓄積用!C$2:C$10000, $A202, 【データ】蓄積用!D$2:D$10000, "&gt;=3000", 【データ】蓄積用!E$2:E$10000, "&gt;=1500")&gt;0, "〇", IF(COUNTIFS(【データ】蓄積用!A$2:A$10000, AD$5, 【データ】蓄積用!C$2:C$10000, $A202, 【データ】蓄積用!Q$2:Q$10000, 1, 【データ】蓄積用!AC$2:AC$10000, "&gt;=4.0")&gt;0, "〇", "×")))</f>
        <v/>
      </c>
      <c r="AE202" t="str">
        <f>IF(OR($A202="", AE$5=""), "", IF(COUNTIFS(【データ】蓄積用!A$2:A$10000, AE$5, 【データ】蓄積用!C$2:C$10000, $A202, 【データ】蓄積用!D$2:D$10000, "&gt;=3000", 【データ】蓄積用!E$2:E$10000, "&gt;=1500")&gt;0, "〇", IF(COUNTIFS(【データ】蓄積用!A$2:A$10000, AE$5, 【データ】蓄積用!C$2:C$10000, $A202, 【データ】蓄積用!Q$2:Q$10000, 1, 【データ】蓄積用!AC$2:AC$10000, "&gt;=4.0")&gt;0, "〇", "×")))</f>
        <v/>
      </c>
      <c r="AF202" t="str">
        <f>IF(OR($A202="", AF$5=""), "", IF(COUNTIFS(【データ】蓄積用!A$2:A$10000, AF$5, 【データ】蓄積用!C$2:C$10000, $A202, 【データ】蓄積用!D$2:D$10000, "&gt;=3000", 【データ】蓄積用!E$2:E$10000, "&gt;=1500")&gt;0, "〇", IF(COUNTIFS(【データ】蓄積用!A$2:A$10000, AF$5, 【データ】蓄積用!C$2:C$10000, $A202, 【データ】蓄積用!Q$2:Q$10000, 1, 【データ】蓄積用!AC$2:AC$10000, "&gt;=4.0")&gt;0, "〇", "×")))</f>
        <v/>
      </c>
      <c r="AG202" t="str">
        <f>IF(OR($A202="", AG$5=""), "", IF(COUNTIFS(【データ】蓄積用!A$2:A$10000, AG$5, 【データ】蓄積用!C$2:C$10000, $A202, 【データ】蓄積用!D$2:D$10000, "&gt;=3000", 【データ】蓄積用!E$2:E$10000, "&gt;=1500")&gt;0, "〇", IF(COUNTIFS(【データ】蓄積用!A$2:A$10000, AG$5, 【データ】蓄積用!C$2:C$10000, $A202, 【データ】蓄積用!Q$2:Q$10000, 1, 【データ】蓄積用!AC$2:AC$10000, "&gt;=4.0")&gt;0, "〇", "×")))</f>
        <v/>
      </c>
      <c r="AH202" t="str">
        <f>IF(OR($A202="", AH$5=""), "", IF(COUNTIFS(【データ】蓄積用!A$2:A$10000, AH$5, 【データ】蓄積用!C$2:C$10000, $A202, 【データ】蓄積用!D$2:D$10000, "&gt;=3000", 【データ】蓄積用!E$2:E$10000, "&gt;=1500")&gt;0, "〇", IF(COUNTIFS(【データ】蓄積用!A$2:A$10000, AH$5, 【データ】蓄積用!C$2:C$10000, $A202, 【データ】蓄積用!Q$2:Q$10000, 1, 【データ】蓄積用!AC$2:AC$10000, "&gt;=4.0")&gt;0, "〇", "×")))</f>
        <v/>
      </c>
      <c r="AI202" t="str">
        <f>IF(OR($A202="", AI$5=""), "", IF(COUNTIFS(【データ】蓄積用!A$2:A$10000, AI$5, 【データ】蓄積用!C$2:C$10000, $A202, 【データ】蓄積用!D$2:D$10000, "&gt;=3000", 【データ】蓄積用!E$2:E$10000, "&gt;=1500")&gt;0, "〇", IF(COUNTIFS(【データ】蓄積用!A$2:A$10000, AI$5, 【データ】蓄積用!C$2:C$10000, $A202, 【データ】蓄積用!Q$2:Q$10000, 1, 【データ】蓄積用!AC$2:AC$10000, "&gt;=4.0")&gt;0, "〇", "×")))</f>
        <v/>
      </c>
      <c r="AJ202" t="str">
        <f>IF(OR($A202="", AJ$5=""), "", IF(COUNTIFS(【データ】蓄積用!A$2:A$10000, AJ$5, 【データ】蓄積用!C$2:C$10000, $A202, 【データ】蓄積用!D$2:D$10000, "&gt;=3000", 【データ】蓄積用!E$2:E$10000, "&gt;=1500")&gt;0, "〇", IF(COUNTIFS(【データ】蓄積用!A$2:A$10000, AJ$5, 【データ】蓄積用!C$2:C$10000, $A202, 【データ】蓄積用!Q$2:Q$10000, 1, 【データ】蓄積用!AC$2:AC$10000, "&gt;=4.0")&gt;0, "〇", "×")))</f>
        <v/>
      </c>
      <c r="AK202" t="str">
        <f>IF(OR($A202="", AK$5=""), "", IF(COUNTIFS(【データ】蓄積用!A$2:A$10000, AK$5, 【データ】蓄積用!C$2:C$10000, $A202, 【データ】蓄積用!D$2:D$10000, "&gt;=3000", 【データ】蓄積用!E$2:E$10000, "&gt;=1500")&gt;0, "〇", IF(COUNTIFS(【データ】蓄積用!A$2:A$10000, AK$5, 【データ】蓄積用!C$2:C$10000, $A202, 【データ】蓄積用!Q$2:Q$10000, 1, 【データ】蓄積用!AC$2:AC$10000, "&gt;=4.0")&gt;0, "〇", "×")))</f>
        <v/>
      </c>
      <c r="AL202" t="str">
        <f>IF(OR($A202="", AL$5=""), "", IF(COUNTIFS(【データ】蓄積用!A$2:A$10000, AL$5, 【データ】蓄積用!C$2:C$10000, $A202, 【データ】蓄積用!D$2:D$10000, "&gt;=3000", 【データ】蓄積用!E$2:E$10000, "&gt;=1500")&gt;0, "〇", IF(COUNTIFS(【データ】蓄積用!A$2:A$10000, AL$5, 【データ】蓄積用!C$2:C$10000, $A202, 【データ】蓄積用!Q$2:Q$10000, 1, 【データ】蓄積用!AC$2:AC$10000, "&gt;=4.0")&gt;0, "〇", "×")))</f>
        <v/>
      </c>
      <c r="AM202" t="str">
        <f>IF(OR($A202="", AM$5=""), "", IF(COUNTIFS(【データ】蓄積用!A$2:A$10000, AM$5, 【データ】蓄積用!C$2:C$10000, $A202, 【データ】蓄積用!D$2:D$10000, "&gt;=3000", 【データ】蓄積用!E$2:E$10000, "&gt;=1500")&gt;0, "〇", IF(COUNTIFS(【データ】蓄積用!A$2:A$10000, AM$5, 【データ】蓄積用!C$2:C$10000, $A202, 【データ】蓄積用!Q$2:Q$10000, 1, 【データ】蓄積用!AC$2:AC$10000, "&gt;=4.0")&gt;0, "〇", "×")))</f>
        <v/>
      </c>
      <c r="AN202" t="str">
        <f>IF(OR($A202="", AN$5=""), "", IF(COUNTIFS(【データ】蓄積用!A$2:A$10000, AN$5, 【データ】蓄積用!C$2:C$10000, $A202, 【データ】蓄積用!D$2:D$10000, "&gt;=3000", 【データ】蓄積用!E$2:E$10000, "&gt;=1500")&gt;0, "〇", IF(COUNTIFS(【データ】蓄積用!A$2:A$10000, AN$5, 【データ】蓄積用!C$2:C$10000, $A202, 【データ】蓄積用!Q$2:Q$10000, 1, 【データ】蓄積用!AC$2:AC$10000, "&gt;=4.0")&gt;0, "〇", "×")))</f>
        <v/>
      </c>
      <c r="AO202" t="str">
        <f>IF(OR($A202="", AO$5=""), "", IF(COUNTIFS(【データ】蓄積用!A$2:A$10000, AO$5, 【データ】蓄積用!C$2:C$10000, $A202, 【データ】蓄積用!D$2:D$10000, "&gt;=3000", 【データ】蓄積用!E$2:E$10000, "&gt;=1500")&gt;0, "〇", IF(COUNTIFS(【データ】蓄積用!A$2:A$10000, AO$5, 【データ】蓄積用!C$2:C$10000, $A202, 【データ】蓄積用!Q$2:Q$10000, 1, 【データ】蓄積用!AC$2:AC$10000, "&gt;=4.0")&gt;0, "〇", "×")))</f>
        <v/>
      </c>
      <c r="AP202" t="str">
        <f>IF(OR($A202="", AP$5=""), "", IF(COUNTIFS(【データ】蓄積用!A$2:A$10000, AP$5, 【データ】蓄積用!C$2:C$10000, $A202, 【データ】蓄積用!D$2:D$10000, "&gt;=3000", 【データ】蓄積用!E$2:E$10000, "&gt;=1500")&gt;0, "〇", IF(COUNTIFS(【データ】蓄積用!A$2:A$10000, AP$5, 【データ】蓄積用!C$2:C$10000, $A202, 【データ】蓄積用!Q$2:Q$10000, 1, 【データ】蓄積用!AC$2:AC$10000, "&gt;=4.0")&gt;0, "〇", "×")))</f>
        <v/>
      </c>
      <c r="AQ202" t="str">
        <f>IF(OR($A202="", AQ$5=""), "", IF(COUNTIFS(【データ】蓄積用!A$2:A$10000, AQ$5, 【データ】蓄積用!C$2:C$10000, $A202, 【データ】蓄積用!D$2:D$10000, "&gt;=3000", 【データ】蓄積用!E$2:E$10000, "&gt;=1500")&gt;0, "〇", IF(COUNTIFS(【データ】蓄積用!A$2:A$10000, AQ$5, 【データ】蓄積用!C$2:C$10000, $A202, 【データ】蓄積用!Q$2:Q$10000, 1, 【データ】蓄積用!AC$2:AC$10000, "&gt;=4.0")&gt;0, "〇", "×")))</f>
        <v/>
      </c>
      <c r="AR202" t="str">
        <f>IF(OR($A202="", AR$5=""), "", IF(COUNTIFS(【データ】蓄積用!A$2:A$10000, AR$5, 【データ】蓄積用!C$2:C$10000, $A202, 【データ】蓄積用!D$2:D$10000, "&gt;=3000", 【データ】蓄積用!E$2:E$10000, "&gt;=1500")&gt;0, "〇", IF(COUNTIFS(【データ】蓄積用!A$2:A$10000, AR$5, 【データ】蓄積用!C$2:C$10000, $A202, 【データ】蓄積用!Q$2:Q$10000, 1, 【データ】蓄積用!AC$2:AC$10000, "&gt;=4.0")&gt;0, "〇", "×")))</f>
        <v/>
      </c>
      <c r="AS202" t="str">
        <f>IF(OR($A202="", AS$5=""), "", IF(COUNTIFS(【データ】蓄積用!A$2:A$10000, AS$5, 【データ】蓄積用!C$2:C$10000, $A202, 【データ】蓄積用!D$2:D$10000, "&gt;=3000", 【データ】蓄積用!E$2:E$10000, "&gt;=1500")&gt;0, "〇", IF(COUNTIFS(【データ】蓄積用!A$2:A$10000, AS$5, 【データ】蓄積用!C$2:C$10000, $A202, 【データ】蓄積用!Q$2:Q$10000, 1, 【データ】蓄積用!AC$2:AC$10000, "&gt;=4.0")&gt;0, "〇", "×")))</f>
        <v/>
      </c>
      <c r="AT202" t="str">
        <f>IF(OR($A202="", AT$5=""), "", IF(COUNTIFS(【データ】蓄積用!A$2:A$10000, AT$5, 【データ】蓄積用!C$2:C$10000, $A202, 【データ】蓄積用!D$2:D$10000, "&gt;=3000", 【データ】蓄積用!E$2:E$10000, "&gt;=1500")&gt;0, "〇", IF(COUNTIFS(【データ】蓄積用!A$2:A$10000, AT$5, 【データ】蓄積用!C$2:C$10000, $A202, 【データ】蓄積用!Q$2:Q$10000, 1, 【データ】蓄積用!AC$2:AC$10000, "&gt;=4.0")&gt;0, "〇", "×")))</f>
        <v/>
      </c>
      <c r="AU202" t="str">
        <f>IF(OR($A202="", AU$5=""), "", IF(COUNTIFS(【データ】蓄積用!A$2:A$10000, AU$5, 【データ】蓄積用!C$2:C$10000, $A202, 【データ】蓄積用!D$2:D$10000, "&gt;=3000", 【データ】蓄積用!E$2:E$10000, "&gt;=1500")&gt;0, "〇", IF(COUNTIFS(【データ】蓄積用!A$2:A$10000, AU$5, 【データ】蓄積用!C$2:C$10000, $A202, 【データ】蓄積用!Q$2:Q$10000, 1, 【データ】蓄積用!AC$2:AC$10000, "&gt;=4.0")&gt;0, "〇", "×")))</f>
        <v/>
      </c>
      <c r="AV202" t="str">
        <f>IF(OR($A202="", AV$5=""), "", IF(COUNTIFS(【データ】蓄積用!A$2:A$10000, AV$5, 【データ】蓄積用!C$2:C$10000, $A202, 【データ】蓄積用!D$2:D$10000, "&gt;=3000", 【データ】蓄積用!E$2:E$10000, "&gt;=1500")&gt;0, "〇", IF(COUNTIFS(【データ】蓄積用!A$2:A$10000, AV$5, 【データ】蓄積用!C$2:C$10000, $A202, 【データ】蓄積用!Q$2:Q$10000, 1, 【データ】蓄積用!AC$2:AC$10000, "&gt;=4.0")&gt;0, "〇", "×")))</f>
        <v/>
      </c>
      <c r="AW202" t="str">
        <f>IF(OR($A202="", AW$5=""), "", IF(COUNTIFS(【データ】蓄積用!A$2:A$10000, AW$5, 【データ】蓄積用!C$2:C$10000, $A202, 【データ】蓄積用!D$2:D$10000, "&gt;=3000", 【データ】蓄積用!E$2:E$10000, "&gt;=1500")&gt;0, "〇", IF(COUNTIFS(【データ】蓄積用!A$2:A$10000, AW$5, 【データ】蓄積用!C$2:C$10000, $A202, 【データ】蓄積用!Q$2:Q$10000, 1, 【データ】蓄積用!AC$2:AC$10000, "&gt;=4.0")&gt;0, "〇", "×")))</f>
        <v/>
      </c>
      <c r="AX202" t="str">
        <f>IF(OR($A202="", AX$5=""), "", IF(COUNTIFS(【データ】蓄積用!A$2:A$10000, AX$5, 【データ】蓄積用!C$2:C$10000, $A202, 【データ】蓄積用!D$2:D$10000, "&gt;=3000", 【データ】蓄積用!E$2:E$10000, "&gt;=1500")&gt;0, "〇", IF(COUNTIFS(【データ】蓄積用!A$2:A$10000, AX$5, 【データ】蓄積用!C$2:C$10000, $A202, 【データ】蓄積用!Q$2:Q$10000, 1, 【データ】蓄積用!AC$2:AC$10000, "&gt;=4.0")&gt;0, "〇", "×")))</f>
        <v/>
      </c>
      <c r="AY202" t="str">
        <f>IF(OR($A202="", AY$5=""), "", IF(COUNTIFS(【データ】蓄積用!A$2:A$10000, AY$5, 【データ】蓄積用!C$2:C$10000, $A202, 【データ】蓄積用!D$2:D$10000, "&gt;=3000", 【データ】蓄積用!E$2:E$10000, "&gt;=1500")&gt;0, "〇", IF(COUNTIFS(【データ】蓄積用!A$2:A$10000, AY$5, 【データ】蓄積用!C$2:C$10000, $A202, 【データ】蓄積用!Q$2:Q$10000, 1, 【データ】蓄積用!AC$2:AC$10000, "&gt;=4.0")&gt;0, "〇", "×")))</f>
        <v/>
      </c>
    </row>
    <row r="203" spans="2:51">
      <c r="B203" t="str">
        <f>IF(OR($A203="", B$5=""), "", IF(COUNTIFS(【データ】蓄積用!A$2:A$10000, B$5, 【データ】蓄積用!C$2:C$10000, $A203, 【データ】蓄積用!D$2:D$10000, "&gt;=3000", 【データ】蓄積用!E$2:E$10000, "&gt;=1500")&gt;0, "〇", IF(COUNTIFS(【データ】蓄積用!A$2:A$10000, B$5, 【データ】蓄積用!C$2:C$10000, $A203, 【データ】蓄積用!Q$2:Q$10000, 1, 【データ】蓄積用!AC$2:AC$10000, "&gt;=4.0")&gt;0, "〇", "×")))</f>
        <v/>
      </c>
      <c r="C203" t="str">
        <f>IF(OR($A203="", C$5=""), "", IF(COUNTIFS(【データ】蓄積用!A$2:A$10000, C$5, 【データ】蓄積用!C$2:C$10000, $A203, 【データ】蓄積用!D$2:D$10000, "&gt;=3000", 【データ】蓄積用!E$2:E$10000, "&gt;=1500")&gt;0, "〇", IF(COUNTIFS(【データ】蓄積用!A$2:A$10000, C$5, 【データ】蓄積用!C$2:C$10000, $A203, 【データ】蓄積用!Q$2:Q$10000, 1, 【データ】蓄積用!AC$2:AC$10000, "&gt;=4.0")&gt;0, "〇", "×")))</f>
        <v/>
      </c>
      <c r="D203" t="str">
        <f>IF(OR($A203="", D$5=""), "", IF(COUNTIFS(【データ】蓄積用!A$2:A$10000, D$5, 【データ】蓄積用!C$2:C$10000, $A203, 【データ】蓄積用!D$2:D$10000, "&gt;=3000", 【データ】蓄積用!E$2:E$10000, "&gt;=1500")&gt;0, "〇", IF(COUNTIFS(【データ】蓄積用!A$2:A$10000, D$5, 【データ】蓄積用!C$2:C$10000, $A203, 【データ】蓄積用!Q$2:Q$10000, 1, 【データ】蓄積用!AC$2:AC$10000, "&gt;=4.0")&gt;0, "〇", "×")))</f>
        <v/>
      </c>
      <c r="E203" t="str">
        <f>IF(OR($A203="", E$5=""), "", IF(COUNTIFS(【データ】蓄積用!A$2:A$10000, E$5, 【データ】蓄積用!C$2:C$10000, $A203, 【データ】蓄積用!D$2:D$10000, "&gt;=3000", 【データ】蓄積用!E$2:E$10000, "&gt;=1500")&gt;0, "〇", IF(COUNTIFS(【データ】蓄積用!A$2:A$10000, E$5, 【データ】蓄積用!C$2:C$10000, $A203, 【データ】蓄積用!Q$2:Q$10000, 1, 【データ】蓄積用!AC$2:AC$10000, "&gt;=4.0")&gt;0, "〇", "×")))</f>
        <v/>
      </c>
      <c r="F203" t="str">
        <f>IF(OR($A203="", F$5=""), "", IF(COUNTIFS(【データ】蓄積用!A$2:A$10000, F$5, 【データ】蓄積用!C$2:C$10000, $A203, 【データ】蓄積用!D$2:D$10000, "&gt;=3000", 【データ】蓄積用!E$2:E$10000, "&gt;=1500")&gt;0, "〇", IF(COUNTIFS(【データ】蓄積用!A$2:A$10000, F$5, 【データ】蓄積用!C$2:C$10000, $A203, 【データ】蓄積用!Q$2:Q$10000, 1, 【データ】蓄積用!AC$2:AC$10000, "&gt;=4.0")&gt;0, "〇", "×")))</f>
        <v/>
      </c>
      <c r="G203" t="str">
        <f>IF(OR($A203="", G$5=""), "", IF(COUNTIFS(【データ】蓄積用!A$2:A$10000, G$5, 【データ】蓄積用!C$2:C$10000, $A203, 【データ】蓄積用!D$2:D$10000, "&gt;=3000", 【データ】蓄積用!E$2:E$10000, "&gt;=1500")&gt;0, "〇", IF(COUNTIFS(【データ】蓄積用!A$2:A$10000, G$5, 【データ】蓄積用!C$2:C$10000, $A203, 【データ】蓄積用!Q$2:Q$10000, 1, 【データ】蓄積用!AC$2:AC$10000, "&gt;=4.0")&gt;0, "〇", "×")))</f>
        <v/>
      </c>
      <c r="H203" t="str">
        <f>IF(OR($A203="", H$5=""), "", IF(COUNTIFS(【データ】蓄積用!A$2:A$10000, H$5, 【データ】蓄積用!C$2:C$10000, $A203, 【データ】蓄積用!D$2:D$10000, "&gt;=3000", 【データ】蓄積用!E$2:E$10000, "&gt;=1500")&gt;0, "〇", IF(COUNTIFS(【データ】蓄積用!A$2:A$10000, H$5, 【データ】蓄積用!C$2:C$10000, $A203, 【データ】蓄積用!Q$2:Q$10000, 1, 【データ】蓄積用!AC$2:AC$10000, "&gt;=4.0")&gt;0, "〇", "×")))</f>
        <v/>
      </c>
      <c r="I203" t="str">
        <f>IF(OR($A203="", I$5=""), "", IF(COUNTIFS(【データ】蓄積用!A$2:A$10000, I$5, 【データ】蓄積用!C$2:C$10000, $A203, 【データ】蓄積用!D$2:D$10000, "&gt;=3000", 【データ】蓄積用!E$2:E$10000, "&gt;=1500")&gt;0, "〇", IF(COUNTIFS(【データ】蓄積用!A$2:A$10000, I$5, 【データ】蓄積用!C$2:C$10000, $A203, 【データ】蓄積用!Q$2:Q$10000, 1, 【データ】蓄積用!AC$2:AC$10000, "&gt;=4.0")&gt;0, "〇", "×")))</f>
        <v/>
      </c>
      <c r="J203" t="str">
        <f>IF(OR($A203="", J$5=""), "", IF(COUNTIFS(【データ】蓄積用!A$2:A$10000, J$5, 【データ】蓄積用!C$2:C$10000, $A203, 【データ】蓄積用!D$2:D$10000, "&gt;=3000", 【データ】蓄積用!E$2:E$10000, "&gt;=1500")&gt;0, "〇", IF(COUNTIFS(【データ】蓄積用!A$2:A$10000, J$5, 【データ】蓄積用!C$2:C$10000, $A203, 【データ】蓄積用!Q$2:Q$10000, 1, 【データ】蓄積用!AC$2:AC$10000, "&gt;=4.0")&gt;0, "〇", "×")))</f>
        <v/>
      </c>
      <c r="K203" t="str">
        <f>IF(OR($A203="", K$5=""), "", IF(COUNTIFS(【データ】蓄積用!A$2:A$10000, K$5, 【データ】蓄積用!C$2:C$10000, $A203, 【データ】蓄積用!D$2:D$10000, "&gt;=3000", 【データ】蓄積用!E$2:E$10000, "&gt;=1500")&gt;0, "〇", IF(COUNTIFS(【データ】蓄積用!A$2:A$10000, K$5, 【データ】蓄積用!C$2:C$10000, $A203, 【データ】蓄積用!Q$2:Q$10000, 1, 【データ】蓄積用!AC$2:AC$10000, "&gt;=4.0")&gt;0, "〇", "×")))</f>
        <v/>
      </c>
      <c r="L203" t="str">
        <f>IF(OR($A203="", L$5=""), "", IF(COUNTIFS(【データ】蓄積用!A$2:A$10000, L$5, 【データ】蓄積用!C$2:C$10000, $A203, 【データ】蓄積用!D$2:D$10000, "&gt;=3000", 【データ】蓄積用!E$2:E$10000, "&gt;=1500")&gt;0, "〇", IF(COUNTIFS(【データ】蓄積用!A$2:A$10000, L$5, 【データ】蓄積用!C$2:C$10000, $A203, 【データ】蓄積用!Q$2:Q$10000, 1, 【データ】蓄積用!AC$2:AC$10000, "&gt;=4.0")&gt;0, "〇", "×")))</f>
        <v/>
      </c>
      <c r="M203" t="str">
        <f>IF(OR($A203="", M$5=""), "", IF(COUNTIFS(【データ】蓄積用!A$2:A$10000, M$5, 【データ】蓄積用!C$2:C$10000, $A203, 【データ】蓄積用!D$2:D$10000, "&gt;=3000", 【データ】蓄積用!E$2:E$10000, "&gt;=1500")&gt;0, "〇", IF(COUNTIFS(【データ】蓄積用!A$2:A$10000, M$5, 【データ】蓄積用!C$2:C$10000, $A203, 【データ】蓄積用!Q$2:Q$10000, 1, 【データ】蓄積用!AC$2:AC$10000, "&gt;=4.0")&gt;0, "〇", "×")))</f>
        <v/>
      </c>
      <c r="N203" t="str">
        <f>IF(OR($A203="", N$5=""), "", IF(COUNTIFS(【データ】蓄積用!A$2:A$10000, N$5, 【データ】蓄積用!C$2:C$10000, $A203, 【データ】蓄積用!D$2:D$10000, "&gt;=3000", 【データ】蓄積用!E$2:E$10000, "&gt;=1500")&gt;0, "〇", IF(COUNTIFS(【データ】蓄積用!A$2:A$10000, N$5, 【データ】蓄積用!C$2:C$10000, $A203, 【データ】蓄積用!Q$2:Q$10000, 1, 【データ】蓄積用!AC$2:AC$10000, "&gt;=4.0")&gt;0, "〇", "×")))</f>
        <v/>
      </c>
      <c r="O203" t="str">
        <f>IF(OR($A203="", O$5=""), "", IF(COUNTIFS(【データ】蓄積用!A$2:A$10000, O$5, 【データ】蓄積用!C$2:C$10000, $A203, 【データ】蓄積用!D$2:D$10000, "&gt;=3000", 【データ】蓄積用!E$2:E$10000, "&gt;=1500")&gt;0, "〇", IF(COUNTIFS(【データ】蓄積用!A$2:A$10000, O$5, 【データ】蓄積用!C$2:C$10000, $A203, 【データ】蓄積用!Q$2:Q$10000, 1, 【データ】蓄積用!AC$2:AC$10000, "&gt;=4.0")&gt;0, "〇", "×")))</f>
        <v/>
      </c>
      <c r="P203" t="str">
        <f>IF(OR($A203="", P$5=""), "", IF(COUNTIFS(【データ】蓄積用!A$2:A$10000, P$5, 【データ】蓄積用!C$2:C$10000, $A203, 【データ】蓄積用!D$2:D$10000, "&gt;=3000", 【データ】蓄積用!E$2:E$10000, "&gt;=1500")&gt;0, "〇", IF(COUNTIFS(【データ】蓄積用!A$2:A$10000, P$5, 【データ】蓄積用!C$2:C$10000, $A203, 【データ】蓄積用!Q$2:Q$10000, 1, 【データ】蓄積用!AC$2:AC$10000, "&gt;=4.0")&gt;0, "〇", "×")))</f>
        <v/>
      </c>
      <c r="Q203" t="str">
        <f>IF(OR($A203="", Q$5=""), "", IF(COUNTIFS(【データ】蓄積用!A$2:A$10000, Q$5, 【データ】蓄積用!C$2:C$10000, $A203, 【データ】蓄積用!D$2:D$10000, "&gt;=3000", 【データ】蓄積用!E$2:E$10000, "&gt;=1500")&gt;0, "〇", IF(COUNTIFS(【データ】蓄積用!A$2:A$10000, Q$5, 【データ】蓄積用!C$2:C$10000, $A203, 【データ】蓄積用!Q$2:Q$10000, 1, 【データ】蓄積用!AC$2:AC$10000, "&gt;=4.0")&gt;0, "〇", "×")))</f>
        <v/>
      </c>
      <c r="R203" t="str">
        <f>IF(OR($A203="", R$5=""), "", IF(COUNTIFS(【データ】蓄積用!A$2:A$10000, R$5, 【データ】蓄積用!C$2:C$10000, $A203, 【データ】蓄積用!D$2:D$10000, "&gt;=3000", 【データ】蓄積用!E$2:E$10000, "&gt;=1500")&gt;0, "〇", IF(COUNTIFS(【データ】蓄積用!A$2:A$10000, R$5, 【データ】蓄積用!C$2:C$10000, $A203, 【データ】蓄積用!Q$2:Q$10000, 1, 【データ】蓄積用!AC$2:AC$10000, "&gt;=4.0")&gt;0, "〇", "×")))</f>
        <v/>
      </c>
      <c r="S203" t="str">
        <f>IF(OR($A203="", S$5=""), "", IF(COUNTIFS(【データ】蓄積用!A$2:A$10000, S$5, 【データ】蓄積用!C$2:C$10000, $A203, 【データ】蓄積用!D$2:D$10000, "&gt;=3000", 【データ】蓄積用!E$2:E$10000, "&gt;=1500")&gt;0, "〇", IF(COUNTIFS(【データ】蓄積用!A$2:A$10000, S$5, 【データ】蓄積用!C$2:C$10000, $A203, 【データ】蓄積用!Q$2:Q$10000, 1, 【データ】蓄積用!AC$2:AC$10000, "&gt;=4.0")&gt;0, "〇", "×")))</f>
        <v/>
      </c>
      <c r="T203" t="str">
        <f>IF(OR($A203="", T$5=""), "", IF(COUNTIFS(【データ】蓄積用!A$2:A$10000, T$5, 【データ】蓄積用!C$2:C$10000, $A203, 【データ】蓄積用!D$2:D$10000, "&gt;=3000", 【データ】蓄積用!E$2:E$10000, "&gt;=1500")&gt;0, "〇", IF(COUNTIFS(【データ】蓄積用!A$2:A$10000, T$5, 【データ】蓄積用!C$2:C$10000, $A203, 【データ】蓄積用!Q$2:Q$10000, 1, 【データ】蓄積用!AC$2:AC$10000, "&gt;=4.0")&gt;0, "〇", "×")))</f>
        <v/>
      </c>
      <c r="U203" t="str">
        <f>IF(OR($A203="", U$5=""), "", IF(COUNTIFS(【データ】蓄積用!A$2:A$10000, U$5, 【データ】蓄積用!C$2:C$10000, $A203, 【データ】蓄積用!D$2:D$10000, "&gt;=3000", 【データ】蓄積用!E$2:E$10000, "&gt;=1500")&gt;0, "〇", IF(COUNTIFS(【データ】蓄積用!A$2:A$10000, U$5, 【データ】蓄積用!C$2:C$10000, $A203, 【データ】蓄積用!Q$2:Q$10000, 1, 【データ】蓄積用!AC$2:AC$10000, "&gt;=4.0")&gt;0, "〇", "×")))</f>
        <v/>
      </c>
      <c r="V203" t="str">
        <f>IF(OR($A203="", V$5=""), "", IF(COUNTIFS(【データ】蓄積用!A$2:A$10000, V$5, 【データ】蓄積用!C$2:C$10000, $A203, 【データ】蓄積用!D$2:D$10000, "&gt;=3000", 【データ】蓄積用!E$2:E$10000, "&gt;=1500")&gt;0, "〇", IF(COUNTIFS(【データ】蓄積用!A$2:A$10000, V$5, 【データ】蓄積用!C$2:C$10000, $A203, 【データ】蓄積用!Q$2:Q$10000, 1, 【データ】蓄積用!AC$2:AC$10000, "&gt;=4.0")&gt;0, "〇", "×")))</f>
        <v/>
      </c>
      <c r="W203" t="str">
        <f>IF(OR($A203="", W$5=""), "", IF(COUNTIFS(【データ】蓄積用!A$2:A$10000, W$5, 【データ】蓄積用!C$2:C$10000, $A203, 【データ】蓄積用!D$2:D$10000, "&gt;=3000", 【データ】蓄積用!E$2:E$10000, "&gt;=1500")&gt;0, "〇", IF(COUNTIFS(【データ】蓄積用!A$2:A$10000, W$5, 【データ】蓄積用!C$2:C$10000, $A203, 【データ】蓄積用!Q$2:Q$10000, 1, 【データ】蓄積用!AC$2:AC$10000, "&gt;=4.0")&gt;0, "〇", "×")))</f>
        <v/>
      </c>
      <c r="X203" t="str">
        <f>IF(OR($A203="", X$5=""), "", IF(COUNTIFS(【データ】蓄積用!A$2:A$10000, X$5, 【データ】蓄積用!C$2:C$10000, $A203, 【データ】蓄積用!D$2:D$10000, "&gt;=3000", 【データ】蓄積用!E$2:E$10000, "&gt;=1500")&gt;0, "〇", IF(COUNTIFS(【データ】蓄積用!A$2:A$10000, X$5, 【データ】蓄積用!C$2:C$10000, $A203, 【データ】蓄積用!Q$2:Q$10000, 1, 【データ】蓄積用!AC$2:AC$10000, "&gt;=4.0")&gt;0, "〇", "×")))</f>
        <v/>
      </c>
      <c r="Y203" t="str">
        <f>IF(OR($A203="", Y$5=""), "", IF(COUNTIFS(【データ】蓄積用!A$2:A$10000, Y$5, 【データ】蓄積用!C$2:C$10000, $A203, 【データ】蓄積用!D$2:D$10000, "&gt;=3000", 【データ】蓄積用!E$2:E$10000, "&gt;=1500")&gt;0, "〇", IF(COUNTIFS(【データ】蓄積用!A$2:A$10000, Y$5, 【データ】蓄積用!C$2:C$10000, $A203, 【データ】蓄積用!Q$2:Q$10000, 1, 【データ】蓄積用!AC$2:AC$10000, "&gt;=4.0")&gt;0, "〇", "×")))</f>
        <v/>
      </c>
      <c r="Z203" t="str">
        <f>IF(OR($A203="", Z$5=""), "", IF(COUNTIFS(【データ】蓄積用!A$2:A$10000, Z$5, 【データ】蓄積用!C$2:C$10000, $A203, 【データ】蓄積用!D$2:D$10000, "&gt;=3000", 【データ】蓄積用!E$2:E$10000, "&gt;=1500")&gt;0, "〇", IF(COUNTIFS(【データ】蓄積用!A$2:A$10000, Z$5, 【データ】蓄積用!C$2:C$10000, $A203, 【データ】蓄積用!Q$2:Q$10000, 1, 【データ】蓄積用!AC$2:AC$10000, "&gt;=4.0")&gt;0, "〇", "×")))</f>
        <v/>
      </c>
      <c r="AA203" t="str">
        <f>IF(OR($A203="", AA$5=""), "", IF(COUNTIFS(【データ】蓄積用!A$2:A$10000, AA$5, 【データ】蓄積用!C$2:C$10000, $A203, 【データ】蓄積用!D$2:D$10000, "&gt;=3000", 【データ】蓄積用!E$2:E$10000, "&gt;=1500")&gt;0, "〇", IF(COUNTIFS(【データ】蓄積用!A$2:A$10000, AA$5, 【データ】蓄積用!C$2:C$10000, $A203, 【データ】蓄積用!Q$2:Q$10000, 1, 【データ】蓄積用!AC$2:AC$10000, "&gt;=4.0")&gt;0, "〇", "×")))</f>
        <v/>
      </c>
      <c r="AB203" t="str">
        <f>IF(OR($A203="", AB$5=""), "", IF(COUNTIFS(【データ】蓄積用!A$2:A$10000, AB$5, 【データ】蓄積用!C$2:C$10000, $A203, 【データ】蓄積用!D$2:D$10000, "&gt;=3000", 【データ】蓄積用!E$2:E$10000, "&gt;=1500")&gt;0, "〇", IF(COUNTIFS(【データ】蓄積用!A$2:A$10000, AB$5, 【データ】蓄積用!C$2:C$10000, $A203, 【データ】蓄積用!Q$2:Q$10000, 1, 【データ】蓄積用!AC$2:AC$10000, "&gt;=4.0")&gt;0, "〇", "×")))</f>
        <v/>
      </c>
      <c r="AC203" t="str">
        <f>IF(OR($A203="", AC$5=""), "", IF(COUNTIFS(【データ】蓄積用!A$2:A$10000, AC$5, 【データ】蓄積用!C$2:C$10000, $A203, 【データ】蓄積用!D$2:D$10000, "&gt;=3000", 【データ】蓄積用!E$2:E$10000, "&gt;=1500")&gt;0, "〇", IF(COUNTIFS(【データ】蓄積用!A$2:A$10000, AC$5, 【データ】蓄積用!C$2:C$10000, $A203, 【データ】蓄積用!Q$2:Q$10000, 1, 【データ】蓄積用!AC$2:AC$10000, "&gt;=4.0")&gt;0, "〇", "×")))</f>
        <v/>
      </c>
      <c r="AD203" t="str">
        <f>IF(OR($A203="", AD$5=""), "", IF(COUNTIFS(【データ】蓄積用!A$2:A$10000, AD$5, 【データ】蓄積用!C$2:C$10000, $A203, 【データ】蓄積用!D$2:D$10000, "&gt;=3000", 【データ】蓄積用!E$2:E$10000, "&gt;=1500")&gt;0, "〇", IF(COUNTIFS(【データ】蓄積用!A$2:A$10000, AD$5, 【データ】蓄積用!C$2:C$10000, $A203, 【データ】蓄積用!Q$2:Q$10000, 1, 【データ】蓄積用!AC$2:AC$10000, "&gt;=4.0")&gt;0, "〇", "×")))</f>
        <v/>
      </c>
      <c r="AE203" t="str">
        <f>IF(OR($A203="", AE$5=""), "", IF(COUNTIFS(【データ】蓄積用!A$2:A$10000, AE$5, 【データ】蓄積用!C$2:C$10000, $A203, 【データ】蓄積用!D$2:D$10000, "&gt;=3000", 【データ】蓄積用!E$2:E$10000, "&gt;=1500")&gt;0, "〇", IF(COUNTIFS(【データ】蓄積用!A$2:A$10000, AE$5, 【データ】蓄積用!C$2:C$10000, $A203, 【データ】蓄積用!Q$2:Q$10000, 1, 【データ】蓄積用!AC$2:AC$10000, "&gt;=4.0")&gt;0, "〇", "×")))</f>
        <v/>
      </c>
      <c r="AF203" t="str">
        <f>IF(OR($A203="", AF$5=""), "", IF(COUNTIFS(【データ】蓄積用!A$2:A$10000, AF$5, 【データ】蓄積用!C$2:C$10000, $A203, 【データ】蓄積用!D$2:D$10000, "&gt;=3000", 【データ】蓄積用!E$2:E$10000, "&gt;=1500")&gt;0, "〇", IF(COUNTIFS(【データ】蓄積用!A$2:A$10000, AF$5, 【データ】蓄積用!C$2:C$10000, $A203, 【データ】蓄積用!Q$2:Q$10000, 1, 【データ】蓄積用!AC$2:AC$10000, "&gt;=4.0")&gt;0, "〇", "×")))</f>
        <v/>
      </c>
      <c r="AG203" t="str">
        <f>IF(OR($A203="", AG$5=""), "", IF(COUNTIFS(【データ】蓄積用!A$2:A$10000, AG$5, 【データ】蓄積用!C$2:C$10000, $A203, 【データ】蓄積用!D$2:D$10000, "&gt;=3000", 【データ】蓄積用!E$2:E$10000, "&gt;=1500")&gt;0, "〇", IF(COUNTIFS(【データ】蓄積用!A$2:A$10000, AG$5, 【データ】蓄積用!C$2:C$10000, $A203, 【データ】蓄積用!Q$2:Q$10000, 1, 【データ】蓄積用!AC$2:AC$10000, "&gt;=4.0")&gt;0, "〇", "×")))</f>
        <v/>
      </c>
      <c r="AH203" t="str">
        <f>IF(OR($A203="", AH$5=""), "", IF(COUNTIFS(【データ】蓄積用!A$2:A$10000, AH$5, 【データ】蓄積用!C$2:C$10000, $A203, 【データ】蓄積用!D$2:D$10000, "&gt;=3000", 【データ】蓄積用!E$2:E$10000, "&gt;=1500")&gt;0, "〇", IF(COUNTIFS(【データ】蓄積用!A$2:A$10000, AH$5, 【データ】蓄積用!C$2:C$10000, $A203, 【データ】蓄積用!Q$2:Q$10000, 1, 【データ】蓄積用!AC$2:AC$10000, "&gt;=4.0")&gt;0, "〇", "×")))</f>
        <v/>
      </c>
      <c r="AI203" t="str">
        <f>IF(OR($A203="", AI$5=""), "", IF(COUNTIFS(【データ】蓄積用!A$2:A$10000, AI$5, 【データ】蓄積用!C$2:C$10000, $A203, 【データ】蓄積用!D$2:D$10000, "&gt;=3000", 【データ】蓄積用!E$2:E$10000, "&gt;=1500")&gt;0, "〇", IF(COUNTIFS(【データ】蓄積用!A$2:A$10000, AI$5, 【データ】蓄積用!C$2:C$10000, $A203, 【データ】蓄積用!Q$2:Q$10000, 1, 【データ】蓄積用!AC$2:AC$10000, "&gt;=4.0")&gt;0, "〇", "×")))</f>
        <v/>
      </c>
      <c r="AJ203" t="str">
        <f>IF(OR($A203="", AJ$5=""), "", IF(COUNTIFS(【データ】蓄積用!A$2:A$10000, AJ$5, 【データ】蓄積用!C$2:C$10000, $A203, 【データ】蓄積用!D$2:D$10000, "&gt;=3000", 【データ】蓄積用!E$2:E$10000, "&gt;=1500")&gt;0, "〇", IF(COUNTIFS(【データ】蓄積用!A$2:A$10000, AJ$5, 【データ】蓄積用!C$2:C$10000, $A203, 【データ】蓄積用!Q$2:Q$10000, 1, 【データ】蓄積用!AC$2:AC$10000, "&gt;=4.0")&gt;0, "〇", "×")))</f>
        <v/>
      </c>
      <c r="AK203" t="str">
        <f>IF(OR($A203="", AK$5=""), "", IF(COUNTIFS(【データ】蓄積用!A$2:A$10000, AK$5, 【データ】蓄積用!C$2:C$10000, $A203, 【データ】蓄積用!D$2:D$10000, "&gt;=3000", 【データ】蓄積用!E$2:E$10000, "&gt;=1500")&gt;0, "〇", IF(COUNTIFS(【データ】蓄積用!A$2:A$10000, AK$5, 【データ】蓄積用!C$2:C$10000, $A203, 【データ】蓄積用!Q$2:Q$10000, 1, 【データ】蓄積用!AC$2:AC$10000, "&gt;=4.0")&gt;0, "〇", "×")))</f>
        <v/>
      </c>
      <c r="AL203" t="str">
        <f>IF(OR($A203="", AL$5=""), "", IF(COUNTIFS(【データ】蓄積用!A$2:A$10000, AL$5, 【データ】蓄積用!C$2:C$10000, $A203, 【データ】蓄積用!D$2:D$10000, "&gt;=3000", 【データ】蓄積用!E$2:E$10000, "&gt;=1500")&gt;0, "〇", IF(COUNTIFS(【データ】蓄積用!A$2:A$10000, AL$5, 【データ】蓄積用!C$2:C$10000, $A203, 【データ】蓄積用!Q$2:Q$10000, 1, 【データ】蓄積用!AC$2:AC$10000, "&gt;=4.0")&gt;0, "〇", "×")))</f>
        <v/>
      </c>
      <c r="AM203" t="str">
        <f>IF(OR($A203="", AM$5=""), "", IF(COUNTIFS(【データ】蓄積用!A$2:A$10000, AM$5, 【データ】蓄積用!C$2:C$10000, $A203, 【データ】蓄積用!D$2:D$10000, "&gt;=3000", 【データ】蓄積用!E$2:E$10000, "&gt;=1500")&gt;0, "〇", IF(COUNTIFS(【データ】蓄積用!A$2:A$10000, AM$5, 【データ】蓄積用!C$2:C$10000, $A203, 【データ】蓄積用!Q$2:Q$10000, 1, 【データ】蓄積用!AC$2:AC$10000, "&gt;=4.0")&gt;0, "〇", "×")))</f>
        <v/>
      </c>
      <c r="AN203" t="str">
        <f>IF(OR($A203="", AN$5=""), "", IF(COUNTIFS(【データ】蓄積用!A$2:A$10000, AN$5, 【データ】蓄積用!C$2:C$10000, $A203, 【データ】蓄積用!D$2:D$10000, "&gt;=3000", 【データ】蓄積用!E$2:E$10000, "&gt;=1500")&gt;0, "〇", IF(COUNTIFS(【データ】蓄積用!A$2:A$10000, AN$5, 【データ】蓄積用!C$2:C$10000, $A203, 【データ】蓄積用!Q$2:Q$10000, 1, 【データ】蓄積用!AC$2:AC$10000, "&gt;=4.0")&gt;0, "〇", "×")))</f>
        <v/>
      </c>
      <c r="AO203" t="str">
        <f>IF(OR($A203="", AO$5=""), "", IF(COUNTIFS(【データ】蓄積用!A$2:A$10000, AO$5, 【データ】蓄積用!C$2:C$10000, $A203, 【データ】蓄積用!D$2:D$10000, "&gt;=3000", 【データ】蓄積用!E$2:E$10000, "&gt;=1500")&gt;0, "〇", IF(COUNTIFS(【データ】蓄積用!A$2:A$10000, AO$5, 【データ】蓄積用!C$2:C$10000, $A203, 【データ】蓄積用!Q$2:Q$10000, 1, 【データ】蓄積用!AC$2:AC$10000, "&gt;=4.0")&gt;0, "〇", "×")))</f>
        <v/>
      </c>
      <c r="AP203" t="str">
        <f>IF(OR($A203="", AP$5=""), "", IF(COUNTIFS(【データ】蓄積用!A$2:A$10000, AP$5, 【データ】蓄積用!C$2:C$10000, $A203, 【データ】蓄積用!D$2:D$10000, "&gt;=3000", 【データ】蓄積用!E$2:E$10000, "&gt;=1500")&gt;0, "〇", IF(COUNTIFS(【データ】蓄積用!A$2:A$10000, AP$5, 【データ】蓄積用!C$2:C$10000, $A203, 【データ】蓄積用!Q$2:Q$10000, 1, 【データ】蓄積用!AC$2:AC$10000, "&gt;=4.0")&gt;0, "〇", "×")))</f>
        <v/>
      </c>
      <c r="AQ203" t="str">
        <f>IF(OR($A203="", AQ$5=""), "", IF(COUNTIFS(【データ】蓄積用!A$2:A$10000, AQ$5, 【データ】蓄積用!C$2:C$10000, $A203, 【データ】蓄積用!D$2:D$10000, "&gt;=3000", 【データ】蓄積用!E$2:E$10000, "&gt;=1500")&gt;0, "〇", IF(COUNTIFS(【データ】蓄積用!A$2:A$10000, AQ$5, 【データ】蓄積用!C$2:C$10000, $A203, 【データ】蓄積用!Q$2:Q$10000, 1, 【データ】蓄積用!AC$2:AC$10000, "&gt;=4.0")&gt;0, "〇", "×")))</f>
        <v/>
      </c>
      <c r="AR203" t="str">
        <f>IF(OR($A203="", AR$5=""), "", IF(COUNTIFS(【データ】蓄積用!A$2:A$10000, AR$5, 【データ】蓄積用!C$2:C$10000, $A203, 【データ】蓄積用!D$2:D$10000, "&gt;=3000", 【データ】蓄積用!E$2:E$10000, "&gt;=1500")&gt;0, "〇", IF(COUNTIFS(【データ】蓄積用!A$2:A$10000, AR$5, 【データ】蓄積用!C$2:C$10000, $A203, 【データ】蓄積用!Q$2:Q$10000, 1, 【データ】蓄積用!AC$2:AC$10000, "&gt;=4.0")&gt;0, "〇", "×")))</f>
        <v/>
      </c>
      <c r="AS203" t="str">
        <f>IF(OR($A203="", AS$5=""), "", IF(COUNTIFS(【データ】蓄積用!A$2:A$10000, AS$5, 【データ】蓄積用!C$2:C$10000, $A203, 【データ】蓄積用!D$2:D$10000, "&gt;=3000", 【データ】蓄積用!E$2:E$10000, "&gt;=1500")&gt;0, "〇", IF(COUNTIFS(【データ】蓄積用!A$2:A$10000, AS$5, 【データ】蓄積用!C$2:C$10000, $A203, 【データ】蓄積用!Q$2:Q$10000, 1, 【データ】蓄積用!AC$2:AC$10000, "&gt;=4.0")&gt;0, "〇", "×")))</f>
        <v/>
      </c>
      <c r="AT203" t="str">
        <f>IF(OR($A203="", AT$5=""), "", IF(COUNTIFS(【データ】蓄積用!A$2:A$10000, AT$5, 【データ】蓄積用!C$2:C$10000, $A203, 【データ】蓄積用!D$2:D$10000, "&gt;=3000", 【データ】蓄積用!E$2:E$10000, "&gt;=1500")&gt;0, "〇", IF(COUNTIFS(【データ】蓄積用!A$2:A$10000, AT$5, 【データ】蓄積用!C$2:C$10000, $A203, 【データ】蓄積用!Q$2:Q$10000, 1, 【データ】蓄積用!AC$2:AC$10000, "&gt;=4.0")&gt;0, "〇", "×")))</f>
        <v/>
      </c>
      <c r="AU203" t="str">
        <f>IF(OR($A203="", AU$5=""), "", IF(COUNTIFS(【データ】蓄積用!A$2:A$10000, AU$5, 【データ】蓄積用!C$2:C$10000, $A203, 【データ】蓄積用!D$2:D$10000, "&gt;=3000", 【データ】蓄積用!E$2:E$10000, "&gt;=1500")&gt;0, "〇", IF(COUNTIFS(【データ】蓄積用!A$2:A$10000, AU$5, 【データ】蓄積用!C$2:C$10000, $A203, 【データ】蓄積用!Q$2:Q$10000, 1, 【データ】蓄積用!AC$2:AC$10000, "&gt;=4.0")&gt;0, "〇", "×")))</f>
        <v/>
      </c>
      <c r="AV203" t="str">
        <f>IF(OR($A203="", AV$5=""), "", IF(COUNTIFS(【データ】蓄積用!A$2:A$10000, AV$5, 【データ】蓄積用!C$2:C$10000, $A203, 【データ】蓄積用!D$2:D$10000, "&gt;=3000", 【データ】蓄積用!E$2:E$10000, "&gt;=1500")&gt;0, "〇", IF(COUNTIFS(【データ】蓄積用!A$2:A$10000, AV$5, 【データ】蓄積用!C$2:C$10000, $A203, 【データ】蓄積用!Q$2:Q$10000, 1, 【データ】蓄積用!AC$2:AC$10000, "&gt;=4.0")&gt;0, "〇", "×")))</f>
        <v/>
      </c>
      <c r="AW203" t="str">
        <f>IF(OR($A203="", AW$5=""), "", IF(COUNTIFS(【データ】蓄積用!A$2:A$10000, AW$5, 【データ】蓄積用!C$2:C$10000, $A203, 【データ】蓄積用!D$2:D$10000, "&gt;=3000", 【データ】蓄積用!E$2:E$10000, "&gt;=1500")&gt;0, "〇", IF(COUNTIFS(【データ】蓄積用!A$2:A$10000, AW$5, 【データ】蓄積用!C$2:C$10000, $A203, 【データ】蓄積用!Q$2:Q$10000, 1, 【データ】蓄積用!AC$2:AC$10000, "&gt;=4.0")&gt;0, "〇", "×")))</f>
        <v/>
      </c>
      <c r="AX203" t="str">
        <f>IF(OR($A203="", AX$5=""), "", IF(COUNTIFS(【データ】蓄積用!A$2:A$10000, AX$5, 【データ】蓄積用!C$2:C$10000, $A203, 【データ】蓄積用!D$2:D$10000, "&gt;=3000", 【データ】蓄積用!E$2:E$10000, "&gt;=1500")&gt;0, "〇", IF(COUNTIFS(【データ】蓄積用!A$2:A$10000, AX$5, 【データ】蓄積用!C$2:C$10000, $A203, 【データ】蓄積用!Q$2:Q$10000, 1, 【データ】蓄積用!AC$2:AC$10000, "&gt;=4.0")&gt;0, "〇", "×")))</f>
        <v/>
      </c>
      <c r="AY203" t="str">
        <f>IF(OR($A203="", AY$5=""), "", IF(COUNTIFS(【データ】蓄積用!A$2:A$10000, AY$5, 【データ】蓄積用!C$2:C$10000, $A203, 【データ】蓄積用!D$2:D$10000, "&gt;=3000", 【データ】蓄積用!E$2:E$10000, "&gt;=1500")&gt;0, "〇", IF(COUNTIFS(【データ】蓄積用!A$2:A$10000, AY$5, 【データ】蓄積用!C$2:C$10000, $A203, 【データ】蓄積用!Q$2:Q$10000, 1, 【データ】蓄積用!AC$2:AC$10000, "&gt;=4.0")&gt;0, "〇", "×")))</f>
        <v/>
      </c>
    </row>
    <row r="204" spans="2:51">
      <c r="B204" t="str">
        <f>IF(OR($A204="", B$5=""), "", IF(COUNTIFS(【データ】蓄積用!A$2:A$10000, B$5, 【データ】蓄積用!C$2:C$10000, $A204, 【データ】蓄積用!D$2:D$10000, "&gt;=3000", 【データ】蓄積用!E$2:E$10000, "&gt;=1500")&gt;0, "〇", IF(COUNTIFS(【データ】蓄積用!A$2:A$10000, B$5, 【データ】蓄積用!C$2:C$10000, $A204, 【データ】蓄積用!Q$2:Q$10000, 1, 【データ】蓄積用!AC$2:AC$10000, "&gt;=4.0")&gt;0, "〇", "×")))</f>
        <v/>
      </c>
      <c r="C204" t="str">
        <f>IF(OR($A204="", C$5=""), "", IF(COUNTIFS(【データ】蓄積用!A$2:A$10000, C$5, 【データ】蓄積用!C$2:C$10000, $A204, 【データ】蓄積用!D$2:D$10000, "&gt;=3000", 【データ】蓄積用!E$2:E$10000, "&gt;=1500")&gt;0, "〇", IF(COUNTIFS(【データ】蓄積用!A$2:A$10000, C$5, 【データ】蓄積用!C$2:C$10000, $A204, 【データ】蓄積用!Q$2:Q$10000, 1, 【データ】蓄積用!AC$2:AC$10000, "&gt;=4.0")&gt;0, "〇", "×")))</f>
        <v/>
      </c>
      <c r="D204" t="str">
        <f>IF(OR($A204="", D$5=""), "", IF(COUNTIFS(【データ】蓄積用!A$2:A$10000, D$5, 【データ】蓄積用!C$2:C$10000, $A204, 【データ】蓄積用!D$2:D$10000, "&gt;=3000", 【データ】蓄積用!E$2:E$10000, "&gt;=1500")&gt;0, "〇", IF(COUNTIFS(【データ】蓄積用!A$2:A$10000, D$5, 【データ】蓄積用!C$2:C$10000, $A204, 【データ】蓄積用!Q$2:Q$10000, 1, 【データ】蓄積用!AC$2:AC$10000, "&gt;=4.0")&gt;0, "〇", "×")))</f>
        <v/>
      </c>
      <c r="E204" t="str">
        <f>IF(OR($A204="", E$5=""), "", IF(COUNTIFS(【データ】蓄積用!A$2:A$10000, E$5, 【データ】蓄積用!C$2:C$10000, $A204, 【データ】蓄積用!D$2:D$10000, "&gt;=3000", 【データ】蓄積用!E$2:E$10000, "&gt;=1500")&gt;0, "〇", IF(COUNTIFS(【データ】蓄積用!A$2:A$10000, E$5, 【データ】蓄積用!C$2:C$10000, $A204, 【データ】蓄積用!Q$2:Q$10000, 1, 【データ】蓄積用!AC$2:AC$10000, "&gt;=4.0")&gt;0, "〇", "×")))</f>
        <v/>
      </c>
      <c r="F204" t="str">
        <f>IF(OR($A204="", F$5=""), "", IF(COUNTIFS(【データ】蓄積用!A$2:A$10000, F$5, 【データ】蓄積用!C$2:C$10000, $A204, 【データ】蓄積用!D$2:D$10000, "&gt;=3000", 【データ】蓄積用!E$2:E$10000, "&gt;=1500")&gt;0, "〇", IF(COUNTIFS(【データ】蓄積用!A$2:A$10000, F$5, 【データ】蓄積用!C$2:C$10000, $A204, 【データ】蓄積用!Q$2:Q$10000, 1, 【データ】蓄積用!AC$2:AC$10000, "&gt;=4.0")&gt;0, "〇", "×")))</f>
        <v/>
      </c>
      <c r="G204" t="str">
        <f>IF(OR($A204="", G$5=""), "", IF(COUNTIFS(【データ】蓄積用!A$2:A$10000, G$5, 【データ】蓄積用!C$2:C$10000, $A204, 【データ】蓄積用!D$2:D$10000, "&gt;=3000", 【データ】蓄積用!E$2:E$10000, "&gt;=1500")&gt;0, "〇", IF(COUNTIFS(【データ】蓄積用!A$2:A$10000, G$5, 【データ】蓄積用!C$2:C$10000, $A204, 【データ】蓄積用!Q$2:Q$10000, 1, 【データ】蓄積用!AC$2:AC$10000, "&gt;=4.0")&gt;0, "〇", "×")))</f>
        <v/>
      </c>
      <c r="H204" t="str">
        <f>IF(OR($A204="", H$5=""), "", IF(COUNTIFS(【データ】蓄積用!A$2:A$10000, H$5, 【データ】蓄積用!C$2:C$10000, $A204, 【データ】蓄積用!D$2:D$10000, "&gt;=3000", 【データ】蓄積用!E$2:E$10000, "&gt;=1500")&gt;0, "〇", IF(COUNTIFS(【データ】蓄積用!A$2:A$10000, H$5, 【データ】蓄積用!C$2:C$10000, $A204, 【データ】蓄積用!Q$2:Q$10000, 1, 【データ】蓄積用!AC$2:AC$10000, "&gt;=4.0")&gt;0, "〇", "×")))</f>
        <v/>
      </c>
      <c r="I204" t="str">
        <f>IF(OR($A204="", I$5=""), "", IF(COUNTIFS(【データ】蓄積用!A$2:A$10000, I$5, 【データ】蓄積用!C$2:C$10000, $A204, 【データ】蓄積用!D$2:D$10000, "&gt;=3000", 【データ】蓄積用!E$2:E$10000, "&gt;=1500")&gt;0, "〇", IF(COUNTIFS(【データ】蓄積用!A$2:A$10000, I$5, 【データ】蓄積用!C$2:C$10000, $A204, 【データ】蓄積用!Q$2:Q$10000, 1, 【データ】蓄積用!AC$2:AC$10000, "&gt;=4.0")&gt;0, "〇", "×")))</f>
        <v/>
      </c>
      <c r="J204" t="str">
        <f>IF(OR($A204="", J$5=""), "", IF(COUNTIFS(【データ】蓄積用!A$2:A$10000, J$5, 【データ】蓄積用!C$2:C$10000, $A204, 【データ】蓄積用!D$2:D$10000, "&gt;=3000", 【データ】蓄積用!E$2:E$10000, "&gt;=1500")&gt;0, "〇", IF(COUNTIFS(【データ】蓄積用!A$2:A$10000, J$5, 【データ】蓄積用!C$2:C$10000, $A204, 【データ】蓄積用!Q$2:Q$10000, 1, 【データ】蓄積用!AC$2:AC$10000, "&gt;=4.0")&gt;0, "〇", "×")))</f>
        <v/>
      </c>
      <c r="K204" t="str">
        <f>IF(OR($A204="", K$5=""), "", IF(COUNTIFS(【データ】蓄積用!A$2:A$10000, K$5, 【データ】蓄積用!C$2:C$10000, $A204, 【データ】蓄積用!D$2:D$10000, "&gt;=3000", 【データ】蓄積用!E$2:E$10000, "&gt;=1500")&gt;0, "〇", IF(COUNTIFS(【データ】蓄積用!A$2:A$10000, K$5, 【データ】蓄積用!C$2:C$10000, $A204, 【データ】蓄積用!Q$2:Q$10000, 1, 【データ】蓄積用!AC$2:AC$10000, "&gt;=4.0")&gt;0, "〇", "×")))</f>
        <v/>
      </c>
      <c r="L204" t="str">
        <f>IF(OR($A204="", L$5=""), "", IF(COUNTIFS(【データ】蓄積用!A$2:A$10000, L$5, 【データ】蓄積用!C$2:C$10000, $A204, 【データ】蓄積用!D$2:D$10000, "&gt;=3000", 【データ】蓄積用!E$2:E$10000, "&gt;=1500")&gt;0, "〇", IF(COUNTIFS(【データ】蓄積用!A$2:A$10000, L$5, 【データ】蓄積用!C$2:C$10000, $A204, 【データ】蓄積用!Q$2:Q$10000, 1, 【データ】蓄積用!AC$2:AC$10000, "&gt;=4.0")&gt;0, "〇", "×")))</f>
        <v/>
      </c>
      <c r="M204" t="str">
        <f>IF(OR($A204="", M$5=""), "", IF(COUNTIFS(【データ】蓄積用!A$2:A$10000, M$5, 【データ】蓄積用!C$2:C$10000, $A204, 【データ】蓄積用!D$2:D$10000, "&gt;=3000", 【データ】蓄積用!E$2:E$10000, "&gt;=1500")&gt;0, "〇", IF(COUNTIFS(【データ】蓄積用!A$2:A$10000, M$5, 【データ】蓄積用!C$2:C$10000, $A204, 【データ】蓄積用!Q$2:Q$10000, 1, 【データ】蓄積用!AC$2:AC$10000, "&gt;=4.0")&gt;0, "〇", "×")))</f>
        <v/>
      </c>
      <c r="N204" t="str">
        <f>IF(OR($A204="", N$5=""), "", IF(COUNTIFS(【データ】蓄積用!A$2:A$10000, N$5, 【データ】蓄積用!C$2:C$10000, $A204, 【データ】蓄積用!D$2:D$10000, "&gt;=3000", 【データ】蓄積用!E$2:E$10000, "&gt;=1500")&gt;0, "〇", IF(COUNTIFS(【データ】蓄積用!A$2:A$10000, N$5, 【データ】蓄積用!C$2:C$10000, $A204, 【データ】蓄積用!Q$2:Q$10000, 1, 【データ】蓄積用!AC$2:AC$10000, "&gt;=4.0")&gt;0, "〇", "×")))</f>
        <v/>
      </c>
      <c r="O204" t="str">
        <f>IF(OR($A204="", O$5=""), "", IF(COUNTIFS(【データ】蓄積用!A$2:A$10000, O$5, 【データ】蓄積用!C$2:C$10000, $A204, 【データ】蓄積用!D$2:D$10000, "&gt;=3000", 【データ】蓄積用!E$2:E$10000, "&gt;=1500")&gt;0, "〇", IF(COUNTIFS(【データ】蓄積用!A$2:A$10000, O$5, 【データ】蓄積用!C$2:C$10000, $A204, 【データ】蓄積用!Q$2:Q$10000, 1, 【データ】蓄積用!AC$2:AC$10000, "&gt;=4.0")&gt;0, "〇", "×")))</f>
        <v/>
      </c>
      <c r="P204" t="str">
        <f>IF(OR($A204="", P$5=""), "", IF(COUNTIFS(【データ】蓄積用!A$2:A$10000, P$5, 【データ】蓄積用!C$2:C$10000, $A204, 【データ】蓄積用!D$2:D$10000, "&gt;=3000", 【データ】蓄積用!E$2:E$10000, "&gt;=1500")&gt;0, "〇", IF(COUNTIFS(【データ】蓄積用!A$2:A$10000, P$5, 【データ】蓄積用!C$2:C$10000, $A204, 【データ】蓄積用!Q$2:Q$10000, 1, 【データ】蓄積用!AC$2:AC$10000, "&gt;=4.0")&gt;0, "〇", "×")))</f>
        <v/>
      </c>
      <c r="Q204" t="str">
        <f>IF(OR($A204="", Q$5=""), "", IF(COUNTIFS(【データ】蓄積用!A$2:A$10000, Q$5, 【データ】蓄積用!C$2:C$10000, $A204, 【データ】蓄積用!D$2:D$10000, "&gt;=3000", 【データ】蓄積用!E$2:E$10000, "&gt;=1500")&gt;0, "〇", IF(COUNTIFS(【データ】蓄積用!A$2:A$10000, Q$5, 【データ】蓄積用!C$2:C$10000, $A204, 【データ】蓄積用!Q$2:Q$10000, 1, 【データ】蓄積用!AC$2:AC$10000, "&gt;=4.0")&gt;0, "〇", "×")))</f>
        <v/>
      </c>
      <c r="R204" t="str">
        <f>IF(OR($A204="", R$5=""), "", IF(COUNTIFS(【データ】蓄積用!A$2:A$10000, R$5, 【データ】蓄積用!C$2:C$10000, $A204, 【データ】蓄積用!D$2:D$10000, "&gt;=3000", 【データ】蓄積用!E$2:E$10000, "&gt;=1500")&gt;0, "〇", IF(COUNTIFS(【データ】蓄積用!A$2:A$10000, R$5, 【データ】蓄積用!C$2:C$10000, $A204, 【データ】蓄積用!Q$2:Q$10000, 1, 【データ】蓄積用!AC$2:AC$10000, "&gt;=4.0")&gt;0, "〇", "×")))</f>
        <v/>
      </c>
      <c r="S204" t="str">
        <f>IF(OR($A204="", S$5=""), "", IF(COUNTIFS(【データ】蓄積用!A$2:A$10000, S$5, 【データ】蓄積用!C$2:C$10000, $A204, 【データ】蓄積用!D$2:D$10000, "&gt;=3000", 【データ】蓄積用!E$2:E$10000, "&gt;=1500")&gt;0, "〇", IF(COUNTIFS(【データ】蓄積用!A$2:A$10000, S$5, 【データ】蓄積用!C$2:C$10000, $A204, 【データ】蓄積用!Q$2:Q$10000, 1, 【データ】蓄積用!AC$2:AC$10000, "&gt;=4.0")&gt;0, "〇", "×")))</f>
        <v/>
      </c>
      <c r="T204" t="str">
        <f>IF(OR($A204="", T$5=""), "", IF(COUNTIFS(【データ】蓄積用!A$2:A$10000, T$5, 【データ】蓄積用!C$2:C$10000, $A204, 【データ】蓄積用!D$2:D$10000, "&gt;=3000", 【データ】蓄積用!E$2:E$10000, "&gt;=1500")&gt;0, "〇", IF(COUNTIFS(【データ】蓄積用!A$2:A$10000, T$5, 【データ】蓄積用!C$2:C$10000, $A204, 【データ】蓄積用!Q$2:Q$10000, 1, 【データ】蓄積用!AC$2:AC$10000, "&gt;=4.0")&gt;0, "〇", "×")))</f>
        <v/>
      </c>
      <c r="U204" t="str">
        <f>IF(OR($A204="", U$5=""), "", IF(COUNTIFS(【データ】蓄積用!A$2:A$10000, U$5, 【データ】蓄積用!C$2:C$10000, $A204, 【データ】蓄積用!D$2:D$10000, "&gt;=3000", 【データ】蓄積用!E$2:E$10000, "&gt;=1500")&gt;0, "〇", IF(COUNTIFS(【データ】蓄積用!A$2:A$10000, U$5, 【データ】蓄積用!C$2:C$10000, $A204, 【データ】蓄積用!Q$2:Q$10000, 1, 【データ】蓄積用!AC$2:AC$10000, "&gt;=4.0")&gt;0, "〇", "×")))</f>
        <v/>
      </c>
      <c r="V204" t="str">
        <f>IF(OR($A204="", V$5=""), "", IF(COUNTIFS(【データ】蓄積用!A$2:A$10000, V$5, 【データ】蓄積用!C$2:C$10000, $A204, 【データ】蓄積用!D$2:D$10000, "&gt;=3000", 【データ】蓄積用!E$2:E$10000, "&gt;=1500")&gt;0, "〇", IF(COUNTIFS(【データ】蓄積用!A$2:A$10000, V$5, 【データ】蓄積用!C$2:C$10000, $A204, 【データ】蓄積用!Q$2:Q$10000, 1, 【データ】蓄積用!AC$2:AC$10000, "&gt;=4.0")&gt;0, "〇", "×")))</f>
        <v/>
      </c>
      <c r="W204" t="str">
        <f>IF(OR($A204="", W$5=""), "", IF(COUNTIFS(【データ】蓄積用!A$2:A$10000, W$5, 【データ】蓄積用!C$2:C$10000, $A204, 【データ】蓄積用!D$2:D$10000, "&gt;=3000", 【データ】蓄積用!E$2:E$10000, "&gt;=1500")&gt;0, "〇", IF(COUNTIFS(【データ】蓄積用!A$2:A$10000, W$5, 【データ】蓄積用!C$2:C$10000, $A204, 【データ】蓄積用!Q$2:Q$10000, 1, 【データ】蓄積用!AC$2:AC$10000, "&gt;=4.0")&gt;0, "〇", "×")))</f>
        <v/>
      </c>
      <c r="X204" t="str">
        <f>IF(OR($A204="", X$5=""), "", IF(COUNTIFS(【データ】蓄積用!A$2:A$10000, X$5, 【データ】蓄積用!C$2:C$10000, $A204, 【データ】蓄積用!D$2:D$10000, "&gt;=3000", 【データ】蓄積用!E$2:E$10000, "&gt;=1500")&gt;0, "〇", IF(COUNTIFS(【データ】蓄積用!A$2:A$10000, X$5, 【データ】蓄積用!C$2:C$10000, $A204, 【データ】蓄積用!Q$2:Q$10000, 1, 【データ】蓄積用!AC$2:AC$10000, "&gt;=4.0")&gt;0, "〇", "×")))</f>
        <v/>
      </c>
      <c r="Y204" t="str">
        <f>IF(OR($A204="", Y$5=""), "", IF(COUNTIFS(【データ】蓄積用!A$2:A$10000, Y$5, 【データ】蓄積用!C$2:C$10000, $A204, 【データ】蓄積用!D$2:D$10000, "&gt;=3000", 【データ】蓄積用!E$2:E$10000, "&gt;=1500")&gt;0, "〇", IF(COUNTIFS(【データ】蓄積用!A$2:A$10000, Y$5, 【データ】蓄積用!C$2:C$10000, $A204, 【データ】蓄積用!Q$2:Q$10000, 1, 【データ】蓄積用!AC$2:AC$10000, "&gt;=4.0")&gt;0, "〇", "×")))</f>
        <v/>
      </c>
      <c r="Z204" t="str">
        <f>IF(OR($A204="", Z$5=""), "", IF(COUNTIFS(【データ】蓄積用!A$2:A$10000, Z$5, 【データ】蓄積用!C$2:C$10000, $A204, 【データ】蓄積用!D$2:D$10000, "&gt;=3000", 【データ】蓄積用!E$2:E$10000, "&gt;=1500")&gt;0, "〇", IF(COUNTIFS(【データ】蓄積用!A$2:A$10000, Z$5, 【データ】蓄積用!C$2:C$10000, $A204, 【データ】蓄積用!Q$2:Q$10000, 1, 【データ】蓄積用!AC$2:AC$10000, "&gt;=4.0")&gt;0, "〇", "×")))</f>
        <v/>
      </c>
      <c r="AA204" t="str">
        <f>IF(OR($A204="", AA$5=""), "", IF(COUNTIFS(【データ】蓄積用!A$2:A$10000, AA$5, 【データ】蓄積用!C$2:C$10000, $A204, 【データ】蓄積用!D$2:D$10000, "&gt;=3000", 【データ】蓄積用!E$2:E$10000, "&gt;=1500")&gt;0, "〇", IF(COUNTIFS(【データ】蓄積用!A$2:A$10000, AA$5, 【データ】蓄積用!C$2:C$10000, $A204, 【データ】蓄積用!Q$2:Q$10000, 1, 【データ】蓄積用!AC$2:AC$10000, "&gt;=4.0")&gt;0, "〇", "×")))</f>
        <v/>
      </c>
      <c r="AB204" t="str">
        <f>IF(OR($A204="", AB$5=""), "", IF(COUNTIFS(【データ】蓄積用!A$2:A$10000, AB$5, 【データ】蓄積用!C$2:C$10000, $A204, 【データ】蓄積用!D$2:D$10000, "&gt;=3000", 【データ】蓄積用!E$2:E$10000, "&gt;=1500")&gt;0, "〇", IF(COUNTIFS(【データ】蓄積用!A$2:A$10000, AB$5, 【データ】蓄積用!C$2:C$10000, $A204, 【データ】蓄積用!Q$2:Q$10000, 1, 【データ】蓄積用!AC$2:AC$10000, "&gt;=4.0")&gt;0, "〇", "×")))</f>
        <v/>
      </c>
      <c r="AC204" t="str">
        <f>IF(OR($A204="", AC$5=""), "", IF(COUNTIFS(【データ】蓄積用!A$2:A$10000, AC$5, 【データ】蓄積用!C$2:C$10000, $A204, 【データ】蓄積用!D$2:D$10000, "&gt;=3000", 【データ】蓄積用!E$2:E$10000, "&gt;=1500")&gt;0, "〇", IF(COUNTIFS(【データ】蓄積用!A$2:A$10000, AC$5, 【データ】蓄積用!C$2:C$10000, $A204, 【データ】蓄積用!Q$2:Q$10000, 1, 【データ】蓄積用!AC$2:AC$10000, "&gt;=4.0")&gt;0, "〇", "×")))</f>
        <v/>
      </c>
      <c r="AD204" t="str">
        <f>IF(OR($A204="", AD$5=""), "", IF(COUNTIFS(【データ】蓄積用!A$2:A$10000, AD$5, 【データ】蓄積用!C$2:C$10000, $A204, 【データ】蓄積用!D$2:D$10000, "&gt;=3000", 【データ】蓄積用!E$2:E$10000, "&gt;=1500")&gt;0, "〇", IF(COUNTIFS(【データ】蓄積用!A$2:A$10000, AD$5, 【データ】蓄積用!C$2:C$10000, $A204, 【データ】蓄積用!Q$2:Q$10000, 1, 【データ】蓄積用!AC$2:AC$10000, "&gt;=4.0")&gt;0, "〇", "×")))</f>
        <v/>
      </c>
      <c r="AE204" t="str">
        <f>IF(OR($A204="", AE$5=""), "", IF(COUNTIFS(【データ】蓄積用!A$2:A$10000, AE$5, 【データ】蓄積用!C$2:C$10000, $A204, 【データ】蓄積用!D$2:D$10000, "&gt;=3000", 【データ】蓄積用!E$2:E$10000, "&gt;=1500")&gt;0, "〇", IF(COUNTIFS(【データ】蓄積用!A$2:A$10000, AE$5, 【データ】蓄積用!C$2:C$10000, $A204, 【データ】蓄積用!Q$2:Q$10000, 1, 【データ】蓄積用!AC$2:AC$10000, "&gt;=4.0")&gt;0, "〇", "×")))</f>
        <v/>
      </c>
      <c r="AF204" t="str">
        <f>IF(OR($A204="", AF$5=""), "", IF(COUNTIFS(【データ】蓄積用!A$2:A$10000, AF$5, 【データ】蓄積用!C$2:C$10000, $A204, 【データ】蓄積用!D$2:D$10000, "&gt;=3000", 【データ】蓄積用!E$2:E$10000, "&gt;=1500")&gt;0, "〇", IF(COUNTIFS(【データ】蓄積用!A$2:A$10000, AF$5, 【データ】蓄積用!C$2:C$10000, $A204, 【データ】蓄積用!Q$2:Q$10000, 1, 【データ】蓄積用!AC$2:AC$10000, "&gt;=4.0")&gt;0, "〇", "×")))</f>
        <v/>
      </c>
      <c r="AG204" t="str">
        <f>IF(OR($A204="", AG$5=""), "", IF(COUNTIFS(【データ】蓄積用!A$2:A$10000, AG$5, 【データ】蓄積用!C$2:C$10000, $A204, 【データ】蓄積用!D$2:D$10000, "&gt;=3000", 【データ】蓄積用!E$2:E$10000, "&gt;=1500")&gt;0, "〇", IF(COUNTIFS(【データ】蓄積用!A$2:A$10000, AG$5, 【データ】蓄積用!C$2:C$10000, $A204, 【データ】蓄積用!Q$2:Q$10000, 1, 【データ】蓄積用!AC$2:AC$10000, "&gt;=4.0")&gt;0, "〇", "×")))</f>
        <v/>
      </c>
      <c r="AH204" t="str">
        <f>IF(OR($A204="", AH$5=""), "", IF(COUNTIFS(【データ】蓄積用!A$2:A$10000, AH$5, 【データ】蓄積用!C$2:C$10000, $A204, 【データ】蓄積用!D$2:D$10000, "&gt;=3000", 【データ】蓄積用!E$2:E$10000, "&gt;=1500")&gt;0, "〇", IF(COUNTIFS(【データ】蓄積用!A$2:A$10000, AH$5, 【データ】蓄積用!C$2:C$10000, $A204, 【データ】蓄積用!Q$2:Q$10000, 1, 【データ】蓄積用!AC$2:AC$10000, "&gt;=4.0")&gt;0, "〇", "×")))</f>
        <v/>
      </c>
      <c r="AI204" t="str">
        <f>IF(OR($A204="", AI$5=""), "", IF(COUNTIFS(【データ】蓄積用!A$2:A$10000, AI$5, 【データ】蓄積用!C$2:C$10000, $A204, 【データ】蓄積用!D$2:D$10000, "&gt;=3000", 【データ】蓄積用!E$2:E$10000, "&gt;=1500")&gt;0, "〇", IF(COUNTIFS(【データ】蓄積用!A$2:A$10000, AI$5, 【データ】蓄積用!C$2:C$10000, $A204, 【データ】蓄積用!Q$2:Q$10000, 1, 【データ】蓄積用!AC$2:AC$10000, "&gt;=4.0")&gt;0, "〇", "×")))</f>
        <v/>
      </c>
      <c r="AJ204" t="str">
        <f>IF(OR($A204="", AJ$5=""), "", IF(COUNTIFS(【データ】蓄積用!A$2:A$10000, AJ$5, 【データ】蓄積用!C$2:C$10000, $A204, 【データ】蓄積用!D$2:D$10000, "&gt;=3000", 【データ】蓄積用!E$2:E$10000, "&gt;=1500")&gt;0, "〇", IF(COUNTIFS(【データ】蓄積用!A$2:A$10000, AJ$5, 【データ】蓄積用!C$2:C$10000, $A204, 【データ】蓄積用!Q$2:Q$10000, 1, 【データ】蓄積用!AC$2:AC$10000, "&gt;=4.0")&gt;0, "〇", "×")))</f>
        <v/>
      </c>
      <c r="AK204" t="str">
        <f>IF(OR($A204="", AK$5=""), "", IF(COUNTIFS(【データ】蓄積用!A$2:A$10000, AK$5, 【データ】蓄積用!C$2:C$10000, $A204, 【データ】蓄積用!D$2:D$10000, "&gt;=3000", 【データ】蓄積用!E$2:E$10000, "&gt;=1500")&gt;0, "〇", IF(COUNTIFS(【データ】蓄積用!A$2:A$10000, AK$5, 【データ】蓄積用!C$2:C$10000, $A204, 【データ】蓄積用!Q$2:Q$10000, 1, 【データ】蓄積用!AC$2:AC$10000, "&gt;=4.0")&gt;0, "〇", "×")))</f>
        <v/>
      </c>
      <c r="AL204" t="str">
        <f>IF(OR($A204="", AL$5=""), "", IF(COUNTIFS(【データ】蓄積用!A$2:A$10000, AL$5, 【データ】蓄積用!C$2:C$10000, $A204, 【データ】蓄積用!D$2:D$10000, "&gt;=3000", 【データ】蓄積用!E$2:E$10000, "&gt;=1500")&gt;0, "〇", IF(COUNTIFS(【データ】蓄積用!A$2:A$10000, AL$5, 【データ】蓄積用!C$2:C$10000, $A204, 【データ】蓄積用!Q$2:Q$10000, 1, 【データ】蓄積用!AC$2:AC$10000, "&gt;=4.0")&gt;0, "〇", "×")))</f>
        <v/>
      </c>
      <c r="AM204" t="str">
        <f>IF(OR($A204="", AM$5=""), "", IF(COUNTIFS(【データ】蓄積用!A$2:A$10000, AM$5, 【データ】蓄積用!C$2:C$10000, $A204, 【データ】蓄積用!D$2:D$10000, "&gt;=3000", 【データ】蓄積用!E$2:E$10000, "&gt;=1500")&gt;0, "〇", IF(COUNTIFS(【データ】蓄積用!A$2:A$10000, AM$5, 【データ】蓄積用!C$2:C$10000, $A204, 【データ】蓄積用!Q$2:Q$10000, 1, 【データ】蓄積用!AC$2:AC$10000, "&gt;=4.0")&gt;0, "〇", "×")))</f>
        <v/>
      </c>
      <c r="AN204" t="str">
        <f>IF(OR($A204="", AN$5=""), "", IF(COUNTIFS(【データ】蓄積用!A$2:A$10000, AN$5, 【データ】蓄積用!C$2:C$10000, $A204, 【データ】蓄積用!D$2:D$10000, "&gt;=3000", 【データ】蓄積用!E$2:E$10000, "&gt;=1500")&gt;0, "〇", IF(COUNTIFS(【データ】蓄積用!A$2:A$10000, AN$5, 【データ】蓄積用!C$2:C$10000, $A204, 【データ】蓄積用!Q$2:Q$10000, 1, 【データ】蓄積用!AC$2:AC$10000, "&gt;=4.0")&gt;0, "〇", "×")))</f>
        <v/>
      </c>
      <c r="AO204" t="str">
        <f>IF(OR($A204="", AO$5=""), "", IF(COUNTIFS(【データ】蓄積用!A$2:A$10000, AO$5, 【データ】蓄積用!C$2:C$10000, $A204, 【データ】蓄積用!D$2:D$10000, "&gt;=3000", 【データ】蓄積用!E$2:E$10000, "&gt;=1500")&gt;0, "〇", IF(COUNTIFS(【データ】蓄積用!A$2:A$10000, AO$5, 【データ】蓄積用!C$2:C$10000, $A204, 【データ】蓄積用!Q$2:Q$10000, 1, 【データ】蓄積用!AC$2:AC$10000, "&gt;=4.0")&gt;0, "〇", "×")))</f>
        <v/>
      </c>
      <c r="AP204" t="str">
        <f>IF(OR($A204="", AP$5=""), "", IF(COUNTIFS(【データ】蓄積用!A$2:A$10000, AP$5, 【データ】蓄積用!C$2:C$10000, $A204, 【データ】蓄積用!D$2:D$10000, "&gt;=3000", 【データ】蓄積用!E$2:E$10000, "&gt;=1500")&gt;0, "〇", IF(COUNTIFS(【データ】蓄積用!A$2:A$10000, AP$5, 【データ】蓄積用!C$2:C$10000, $A204, 【データ】蓄積用!Q$2:Q$10000, 1, 【データ】蓄積用!AC$2:AC$10000, "&gt;=4.0")&gt;0, "〇", "×")))</f>
        <v/>
      </c>
      <c r="AQ204" t="str">
        <f>IF(OR($A204="", AQ$5=""), "", IF(COUNTIFS(【データ】蓄積用!A$2:A$10000, AQ$5, 【データ】蓄積用!C$2:C$10000, $A204, 【データ】蓄積用!D$2:D$10000, "&gt;=3000", 【データ】蓄積用!E$2:E$10000, "&gt;=1500")&gt;0, "〇", IF(COUNTIFS(【データ】蓄積用!A$2:A$10000, AQ$5, 【データ】蓄積用!C$2:C$10000, $A204, 【データ】蓄積用!Q$2:Q$10000, 1, 【データ】蓄積用!AC$2:AC$10000, "&gt;=4.0")&gt;0, "〇", "×")))</f>
        <v/>
      </c>
      <c r="AR204" t="str">
        <f>IF(OR($A204="", AR$5=""), "", IF(COUNTIFS(【データ】蓄積用!A$2:A$10000, AR$5, 【データ】蓄積用!C$2:C$10000, $A204, 【データ】蓄積用!D$2:D$10000, "&gt;=3000", 【データ】蓄積用!E$2:E$10000, "&gt;=1500")&gt;0, "〇", IF(COUNTIFS(【データ】蓄積用!A$2:A$10000, AR$5, 【データ】蓄積用!C$2:C$10000, $A204, 【データ】蓄積用!Q$2:Q$10000, 1, 【データ】蓄積用!AC$2:AC$10000, "&gt;=4.0")&gt;0, "〇", "×")))</f>
        <v/>
      </c>
      <c r="AS204" t="str">
        <f>IF(OR($A204="", AS$5=""), "", IF(COUNTIFS(【データ】蓄積用!A$2:A$10000, AS$5, 【データ】蓄積用!C$2:C$10000, $A204, 【データ】蓄積用!D$2:D$10000, "&gt;=3000", 【データ】蓄積用!E$2:E$10000, "&gt;=1500")&gt;0, "〇", IF(COUNTIFS(【データ】蓄積用!A$2:A$10000, AS$5, 【データ】蓄積用!C$2:C$10000, $A204, 【データ】蓄積用!Q$2:Q$10000, 1, 【データ】蓄積用!AC$2:AC$10000, "&gt;=4.0")&gt;0, "〇", "×")))</f>
        <v/>
      </c>
      <c r="AT204" t="str">
        <f>IF(OR($A204="", AT$5=""), "", IF(COUNTIFS(【データ】蓄積用!A$2:A$10000, AT$5, 【データ】蓄積用!C$2:C$10000, $A204, 【データ】蓄積用!D$2:D$10000, "&gt;=3000", 【データ】蓄積用!E$2:E$10000, "&gt;=1500")&gt;0, "〇", IF(COUNTIFS(【データ】蓄積用!A$2:A$10000, AT$5, 【データ】蓄積用!C$2:C$10000, $A204, 【データ】蓄積用!Q$2:Q$10000, 1, 【データ】蓄積用!AC$2:AC$10000, "&gt;=4.0")&gt;0, "〇", "×")))</f>
        <v/>
      </c>
      <c r="AU204" t="str">
        <f>IF(OR($A204="", AU$5=""), "", IF(COUNTIFS(【データ】蓄積用!A$2:A$10000, AU$5, 【データ】蓄積用!C$2:C$10000, $A204, 【データ】蓄積用!D$2:D$10000, "&gt;=3000", 【データ】蓄積用!E$2:E$10000, "&gt;=1500")&gt;0, "〇", IF(COUNTIFS(【データ】蓄積用!A$2:A$10000, AU$5, 【データ】蓄積用!C$2:C$10000, $A204, 【データ】蓄積用!Q$2:Q$10000, 1, 【データ】蓄積用!AC$2:AC$10000, "&gt;=4.0")&gt;0, "〇", "×")))</f>
        <v/>
      </c>
      <c r="AV204" t="str">
        <f>IF(OR($A204="", AV$5=""), "", IF(COUNTIFS(【データ】蓄積用!A$2:A$10000, AV$5, 【データ】蓄積用!C$2:C$10000, $A204, 【データ】蓄積用!D$2:D$10000, "&gt;=3000", 【データ】蓄積用!E$2:E$10000, "&gt;=1500")&gt;0, "〇", IF(COUNTIFS(【データ】蓄積用!A$2:A$10000, AV$5, 【データ】蓄積用!C$2:C$10000, $A204, 【データ】蓄積用!Q$2:Q$10000, 1, 【データ】蓄積用!AC$2:AC$10000, "&gt;=4.0")&gt;0, "〇", "×")))</f>
        <v/>
      </c>
      <c r="AW204" t="str">
        <f>IF(OR($A204="", AW$5=""), "", IF(COUNTIFS(【データ】蓄積用!A$2:A$10000, AW$5, 【データ】蓄積用!C$2:C$10000, $A204, 【データ】蓄積用!D$2:D$10000, "&gt;=3000", 【データ】蓄積用!E$2:E$10000, "&gt;=1500")&gt;0, "〇", IF(COUNTIFS(【データ】蓄積用!A$2:A$10000, AW$5, 【データ】蓄積用!C$2:C$10000, $A204, 【データ】蓄積用!Q$2:Q$10000, 1, 【データ】蓄積用!AC$2:AC$10000, "&gt;=4.0")&gt;0, "〇", "×")))</f>
        <v/>
      </c>
      <c r="AX204" t="str">
        <f>IF(OR($A204="", AX$5=""), "", IF(COUNTIFS(【データ】蓄積用!A$2:A$10000, AX$5, 【データ】蓄積用!C$2:C$10000, $A204, 【データ】蓄積用!D$2:D$10000, "&gt;=3000", 【データ】蓄積用!E$2:E$10000, "&gt;=1500")&gt;0, "〇", IF(COUNTIFS(【データ】蓄積用!A$2:A$10000, AX$5, 【データ】蓄積用!C$2:C$10000, $A204, 【データ】蓄積用!Q$2:Q$10000, 1, 【データ】蓄積用!AC$2:AC$10000, "&gt;=4.0")&gt;0, "〇", "×")))</f>
        <v/>
      </c>
      <c r="AY204" t="str">
        <f>IF(OR($A204="", AY$5=""), "", IF(COUNTIFS(【データ】蓄積用!A$2:A$10000, AY$5, 【データ】蓄積用!C$2:C$10000, $A204, 【データ】蓄積用!D$2:D$10000, "&gt;=3000", 【データ】蓄積用!E$2:E$10000, "&gt;=1500")&gt;0, "〇", IF(COUNTIFS(【データ】蓄積用!A$2:A$10000, AY$5, 【データ】蓄積用!C$2:C$10000, $A204, 【データ】蓄積用!Q$2:Q$10000, 1, 【データ】蓄積用!AC$2:AC$10000, "&gt;=4.0")&gt;0, "〇", "×")))</f>
        <v/>
      </c>
    </row>
    <row r="205" spans="2:51">
      <c r="B205" t="str">
        <f>IF(OR($A205="", B$5=""), "", IF(COUNTIFS(【データ】蓄積用!A$2:A$10000, B$5, 【データ】蓄積用!C$2:C$10000, $A205, 【データ】蓄積用!D$2:D$10000, "&gt;=3000", 【データ】蓄積用!E$2:E$10000, "&gt;=1500")&gt;0, "〇", IF(COUNTIFS(【データ】蓄積用!A$2:A$10000, B$5, 【データ】蓄積用!C$2:C$10000, $A205, 【データ】蓄積用!Q$2:Q$10000, 1, 【データ】蓄積用!AC$2:AC$10000, "&gt;=4.0")&gt;0, "〇", "×")))</f>
        <v/>
      </c>
      <c r="C205" t="str">
        <f>IF(OR($A205="", C$5=""), "", IF(COUNTIFS(【データ】蓄積用!A$2:A$10000, C$5, 【データ】蓄積用!C$2:C$10000, $A205, 【データ】蓄積用!D$2:D$10000, "&gt;=3000", 【データ】蓄積用!E$2:E$10000, "&gt;=1500")&gt;0, "〇", IF(COUNTIFS(【データ】蓄積用!A$2:A$10000, C$5, 【データ】蓄積用!C$2:C$10000, $A205, 【データ】蓄積用!Q$2:Q$10000, 1, 【データ】蓄積用!AC$2:AC$10000, "&gt;=4.0")&gt;0, "〇", "×")))</f>
        <v/>
      </c>
      <c r="D205" t="str">
        <f>IF(OR($A205="", D$5=""), "", IF(COUNTIFS(【データ】蓄積用!A$2:A$10000, D$5, 【データ】蓄積用!C$2:C$10000, $A205, 【データ】蓄積用!D$2:D$10000, "&gt;=3000", 【データ】蓄積用!E$2:E$10000, "&gt;=1500")&gt;0, "〇", IF(COUNTIFS(【データ】蓄積用!A$2:A$10000, D$5, 【データ】蓄積用!C$2:C$10000, $A205, 【データ】蓄積用!Q$2:Q$10000, 1, 【データ】蓄積用!AC$2:AC$10000, "&gt;=4.0")&gt;0, "〇", "×")))</f>
        <v/>
      </c>
      <c r="E205" t="str">
        <f>IF(OR($A205="", E$5=""), "", IF(COUNTIFS(【データ】蓄積用!A$2:A$10000, E$5, 【データ】蓄積用!C$2:C$10000, $A205, 【データ】蓄積用!D$2:D$10000, "&gt;=3000", 【データ】蓄積用!E$2:E$10000, "&gt;=1500")&gt;0, "〇", IF(COUNTIFS(【データ】蓄積用!A$2:A$10000, E$5, 【データ】蓄積用!C$2:C$10000, $A205, 【データ】蓄積用!Q$2:Q$10000, 1, 【データ】蓄積用!AC$2:AC$10000, "&gt;=4.0")&gt;0, "〇", "×")))</f>
        <v/>
      </c>
      <c r="F205" t="str">
        <f>IF(OR($A205="", F$5=""), "", IF(COUNTIFS(【データ】蓄積用!A$2:A$10000, F$5, 【データ】蓄積用!C$2:C$10000, $A205, 【データ】蓄積用!D$2:D$10000, "&gt;=3000", 【データ】蓄積用!E$2:E$10000, "&gt;=1500")&gt;0, "〇", IF(COUNTIFS(【データ】蓄積用!A$2:A$10000, F$5, 【データ】蓄積用!C$2:C$10000, $A205, 【データ】蓄積用!Q$2:Q$10000, 1, 【データ】蓄積用!AC$2:AC$10000, "&gt;=4.0")&gt;0, "〇", "×")))</f>
        <v/>
      </c>
      <c r="G205" t="str">
        <f>IF(OR($A205="", G$5=""), "", IF(COUNTIFS(【データ】蓄積用!A$2:A$10000, G$5, 【データ】蓄積用!C$2:C$10000, $A205, 【データ】蓄積用!D$2:D$10000, "&gt;=3000", 【データ】蓄積用!E$2:E$10000, "&gt;=1500")&gt;0, "〇", IF(COUNTIFS(【データ】蓄積用!A$2:A$10000, G$5, 【データ】蓄積用!C$2:C$10000, $A205, 【データ】蓄積用!Q$2:Q$10000, 1, 【データ】蓄積用!AC$2:AC$10000, "&gt;=4.0")&gt;0, "〇", "×")))</f>
        <v/>
      </c>
      <c r="H205" t="str">
        <f>IF(OR($A205="", H$5=""), "", IF(COUNTIFS(【データ】蓄積用!A$2:A$10000, H$5, 【データ】蓄積用!C$2:C$10000, $A205, 【データ】蓄積用!D$2:D$10000, "&gt;=3000", 【データ】蓄積用!E$2:E$10000, "&gt;=1500")&gt;0, "〇", IF(COUNTIFS(【データ】蓄積用!A$2:A$10000, H$5, 【データ】蓄積用!C$2:C$10000, $A205, 【データ】蓄積用!Q$2:Q$10000, 1, 【データ】蓄積用!AC$2:AC$10000, "&gt;=4.0")&gt;0, "〇", "×")))</f>
        <v/>
      </c>
      <c r="I205" t="str">
        <f>IF(OR($A205="", I$5=""), "", IF(COUNTIFS(【データ】蓄積用!A$2:A$10000, I$5, 【データ】蓄積用!C$2:C$10000, $A205, 【データ】蓄積用!D$2:D$10000, "&gt;=3000", 【データ】蓄積用!E$2:E$10000, "&gt;=1500")&gt;0, "〇", IF(COUNTIFS(【データ】蓄積用!A$2:A$10000, I$5, 【データ】蓄積用!C$2:C$10000, $A205, 【データ】蓄積用!Q$2:Q$10000, 1, 【データ】蓄積用!AC$2:AC$10000, "&gt;=4.0")&gt;0, "〇", "×")))</f>
        <v/>
      </c>
      <c r="J205" t="str">
        <f>IF(OR($A205="", J$5=""), "", IF(COUNTIFS(【データ】蓄積用!A$2:A$10000, J$5, 【データ】蓄積用!C$2:C$10000, $A205, 【データ】蓄積用!D$2:D$10000, "&gt;=3000", 【データ】蓄積用!E$2:E$10000, "&gt;=1500")&gt;0, "〇", IF(COUNTIFS(【データ】蓄積用!A$2:A$10000, J$5, 【データ】蓄積用!C$2:C$10000, $A205, 【データ】蓄積用!Q$2:Q$10000, 1, 【データ】蓄積用!AC$2:AC$10000, "&gt;=4.0")&gt;0, "〇", "×")))</f>
        <v/>
      </c>
      <c r="K205" t="str">
        <f>IF(OR($A205="", K$5=""), "", IF(COUNTIFS(【データ】蓄積用!A$2:A$10000, K$5, 【データ】蓄積用!C$2:C$10000, $A205, 【データ】蓄積用!D$2:D$10000, "&gt;=3000", 【データ】蓄積用!E$2:E$10000, "&gt;=1500")&gt;0, "〇", IF(COUNTIFS(【データ】蓄積用!A$2:A$10000, K$5, 【データ】蓄積用!C$2:C$10000, $A205, 【データ】蓄積用!Q$2:Q$10000, 1, 【データ】蓄積用!AC$2:AC$10000, "&gt;=4.0")&gt;0, "〇", "×")))</f>
        <v/>
      </c>
      <c r="L205" t="str">
        <f>IF(OR($A205="", L$5=""), "", IF(COUNTIFS(【データ】蓄積用!A$2:A$10000, L$5, 【データ】蓄積用!C$2:C$10000, $A205, 【データ】蓄積用!D$2:D$10000, "&gt;=3000", 【データ】蓄積用!E$2:E$10000, "&gt;=1500")&gt;0, "〇", IF(COUNTIFS(【データ】蓄積用!A$2:A$10000, L$5, 【データ】蓄積用!C$2:C$10000, $A205, 【データ】蓄積用!Q$2:Q$10000, 1, 【データ】蓄積用!AC$2:AC$10000, "&gt;=4.0")&gt;0, "〇", "×")))</f>
        <v/>
      </c>
      <c r="M205" t="str">
        <f>IF(OR($A205="", M$5=""), "", IF(COUNTIFS(【データ】蓄積用!A$2:A$10000, M$5, 【データ】蓄積用!C$2:C$10000, $A205, 【データ】蓄積用!D$2:D$10000, "&gt;=3000", 【データ】蓄積用!E$2:E$10000, "&gt;=1500")&gt;0, "〇", IF(COUNTIFS(【データ】蓄積用!A$2:A$10000, M$5, 【データ】蓄積用!C$2:C$10000, $A205, 【データ】蓄積用!Q$2:Q$10000, 1, 【データ】蓄積用!AC$2:AC$10000, "&gt;=4.0")&gt;0, "〇", "×")))</f>
        <v/>
      </c>
      <c r="N205" t="str">
        <f>IF(OR($A205="", N$5=""), "", IF(COUNTIFS(【データ】蓄積用!A$2:A$10000, N$5, 【データ】蓄積用!C$2:C$10000, $A205, 【データ】蓄積用!D$2:D$10000, "&gt;=3000", 【データ】蓄積用!E$2:E$10000, "&gt;=1500")&gt;0, "〇", IF(COUNTIFS(【データ】蓄積用!A$2:A$10000, N$5, 【データ】蓄積用!C$2:C$10000, $A205, 【データ】蓄積用!Q$2:Q$10000, 1, 【データ】蓄積用!AC$2:AC$10000, "&gt;=4.0")&gt;0, "〇", "×")))</f>
        <v/>
      </c>
      <c r="O205" t="str">
        <f>IF(OR($A205="", O$5=""), "", IF(COUNTIFS(【データ】蓄積用!A$2:A$10000, O$5, 【データ】蓄積用!C$2:C$10000, $A205, 【データ】蓄積用!D$2:D$10000, "&gt;=3000", 【データ】蓄積用!E$2:E$10000, "&gt;=1500")&gt;0, "〇", IF(COUNTIFS(【データ】蓄積用!A$2:A$10000, O$5, 【データ】蓄積用!C$2:C$10000, $A205, 【データ】蓄積用!Q$2:Q$10000, 1, 【データ】蓄積用!AC$2:AC$10000, "&gt;=4.0")&gt;0, "〇", "×")))</f>
        <v/>
      </c>
      <c r="P205" t="str">
        <f>IF(OR($A205="", P$5=""), "", IF(COUNTIFS(【データ】蓄積用!A$2:A$10000, P$5, 【データ】蓄積用!C$2:C$10000, $A205, 【データ】蓄積用!D$2:D$10000, "&gt;=3000", 【データ】蓄積用!E$2:E$10000, "&gt;=1500")&gt;0, "〇", IF(COUNTIFS(【データ】蓄積用!A$2:A$10000, P$5, 【データ】蓄積用!C$2:C$10000, $A205, 【データ】蓄積用!Q$2:Q$10000, 1, 【データ】蓄積用!AC$2:AC$10000, "&gt;=4.0")&gt;0, "〇", "×")))</f>
        <v/>
      </c>
      <c r="Q205" t="str">
        <f>IF(OR($A205="", Q$5=""), "", IF(COUNTIFS(【データ】蓄積用!A$2:A$10000, Q$5, 【データ】蓄積用!C$2:C$10000, $A205, 【データ】蓄積用!D$2:D$10000, "&gt;=3000", 【データ】蓄積用!E$2:E$10000, "&gt;=1500")&gt;0, "〇", IF(COUNTIFS(【データ】蓄積用!A$2:A$10000, Q$5, 【データ】蓄積用!C$2:C$10000, $A205, 【データ】蓄積用!Q$2:Q$10000, 1, 【データ】蓄積用!AC$2:AC$10000, "&gt;=4.0")&gt;0, "〇", "×")))</f>
        <v/>
      </c>
      <c r="R205" t="str">
        <f>IF(OR($A205="", R$5=""), "", IF(COUNTIFS(【データ】蓄積用!A$2:A$10000, R$5, 【データ】蓄積用!C$2:C$10000, $A205, 【データ】蓄積用!D$2:D$10000, "&gt;=3000", 【データ】蓄積用!E$2:E$10000, "&gt;=1500")&gt;0, "〇", IF(COUNTIFS(【データ】蓄積用!A$2:A$10000, R$5, 【データ】蓄積用!C$2:C$10000, $A205, 【データ】蓄積用!Q$2:Q$10000, 1, 【データ】蓄積用!AC$2:AC$10000, "&gt;=4.0")&gt;0, "〇", "×")))</f>
        <v/>
      </c>
      <c r="S205" t="str">
        <f>IF(OR($A205="", S$5=""), "", IF(COUNTIFS(【データ】蓄積用!A$2:A$10000, S$5, 【データ】蓄積用!C$2:C$10000, $A205, 【データ】蓄積用!D$2:D$10000, "&gt;=3000", 【データ】蓄積用!E$2:E$10000, "&gt;=1500")&gt;0, "〇", IF(COUNTIFS(【データ】蓄積用!A$2:A$10000, S$5, 【データ】蓄積用!C$2:C$10000, $A205, 【データ】蓄積用!Q$2:Q$10000, 1, 【データ】蓄積用!AC$2:AC$10000, "&gt;=4.0")&gt;0, "〇", "×")))</f>
        <v/>
      </c>
      <c r="T205" t="str">
        <f>IF(OR($A205="", T$5=""), "", IF(COUNTIFS(【データ】蓄積用!A$2:A$10000, T$5, 【データ】蓄積用!C$2:C$10000, $A205, 【データ】蓄積用!D$2:D$10000, "&gt;=3000", 【データ】蓄積用!E$2:E$10000, "&gt;=1500")&gt;0, "〇", IF(COUNTIFS(【データ】蓄積用!A$2:A$10000, T$5, 【データ】蓄積用!C$2:C$10000, $A205, 【データ】蓄積用!Q$2:Q$10000, 1, 【データ】蓄積用!AC$2:AC$10000, "&gt;=4.0")&gt;0, "〇", "×")))</f>
        <v/>
      </c>
      <c r="U205" t="str">
        <f>IF(OR($A205="", U$5=""), "", IF(COUNTIFS(【データ】蓄積用!A$2:A$10000, U$5, 【データ】蓄積用!C$2:C$10000, $A205, 【データ】蓄積用!D$2:D$10000, "&gt;=3000", 【データ】蓄積用!E$2:E$10000, "&gt;=1500")&gt;0, "〇", IF(COUNTIFS(【データ】蓄積用!A$2:A$10000, U$5, 【データ】蓄積用!C$2:C$10000, $A205, 【データ】蓄積用!Q$2:Q$10000, 1, 【データ】蓄積用!AC$2:AC$10000, "&gt;=4.0")&gt;0, "〇", "×")))</f>
        <v/>
      </c>
      <c r="V205" t="str">
        <f>IF(OR($A205="", V$5=""), "", IF(COUNTIFS(【データ】蓄積用!A$2:A$10000, V$5, 【データ】蓄積用!C$2:C$10000, $A205, 【データ】蓄積用!D$2:D$10000, "&gt;=3000", 【データ】蓄積用!E$2:E$10000, "&gt;=1500")&gt;0, "〇", IF(COUNTIFS(【データ】蓄積用!A$2:A$10000, V$5, 【データ】蓄積用!C$2:C$10000, $A205, 【データ】蓄積用!Q$2:Q$10000, 1, 【データ】蓄積用!AC$2:AC$10000, "&gt;=4.0")&gt;0, "〇", "×")))</f>
        <v/>
      </c>
      <c r="W205" t="str">
        <f>IF(OR($A205="", W$5=""), "", IF(COUNTIFS(【データ】蓄積用!A$2:A$10000, W$5, 【データ】蓄積用!C$2:C$10000, $A205, 【データ】蓄積用!D$2:D$10000, "&gt;=3000", 【データ】蓄積用!E$2:E$10000, "&gt;=1500")&gt;0, "〇", IF(COUNTIFS(【データ】蓄積用!A$2:A$10000, W$5, 【データ】蓄積用!C$2:C$10000, $A205, 【データ】蓄積用!Q$2:Q$10000, 1, 【データ】蓄積用!AC$2:AC$10000, "&gt;=4.0")&gt;0, "〇", "×")))</f>
        <v/>
      </c>
      <c r="X205" t="str">
        <f>IF(OR($A205="", X$5=""), "", IF(COUNTIFS(【データ】蓄積用!A$2:A$10000, X$5, 【データ】蓄積用!C$2:C$10000, $A205, 【データ】蓄積用!D$2:D$10000, "&gt;=3000", 【データ】蓄積用!E$2:E$10000, "&gt;=1500")&gt;0, "〇", IF(COUNTIFS(【データ】蓄積用!A$2:A$10000, X$5, 【データ】蓄積用!C$2:C$10000, $A205, 【データ】蓄積用!Q$2:Q$10000, 1, 【データ】蓄積用!AC$2:AC$10000, "&gt;=4.0")&gt;0, "〇", "×")))</f>
        <v/>
      </c>
      <c r="Y205" t="str">
        <f>IF(OR($A205="", Y$5=""), "", IF(COUNTIFS(【データ】蓄積用!A$2:A$10000, Y$5, 【データ】蓄積用!C$2:C$10000, $A205, 【データ】蓄積用!D$2:D$10000, "&gt;=3000", 【データ】蓄積用!E$2:E$10000, "&gt;=1500")&gt;0, "〇", IF(COUNTIFS(【データ】蓄積用!A$2:A$10000, Y$5, 【データ】蓄積用!C$2:C$10000, $A205, 【データ】蓄積用!Q$2:Q$10000, 1, 【データ】蓄積用!AC$2:AC$10000, "&gt;=4.0")&gt;0, "〇", "×")))</f>
        <v/>
      </c>
      <c r="Z205" t="str">
        <f>IF(OR($A205="", Z$5=""), "", IF(COUNTIFS(【データ】蓄積用!A$2:A$10000, Z$5, 【データ】蓄積用!C$2:C$10000, $A205, 【データ】蓄積用!D$2:D$10000, "&gt;=3000", 【データ】蓄積用!E$2:E$10000, "&gt;=1500")&gt;0, "〇", IF(COUNTIFS(【データ】蓄積用!A$2:A$10000, Z$5, 【データ】蓄積用!C$2:C$10000, $A205, 【データ】蓄積用!Q$2:Q$10000, 1, 【データ】蓄積用!AC$2:AC$10000, "&gt;=4.0")&gt;0, "〇", "×")))</f>
        <v/>
      </c>
      <c r="AA205" t="str">
        <f>IF(OR($A205="", AA$5=""), "", IF(COUNTIFS(【データ】蓄積用!A$2:A$10000, AA$5, 【データ】蓄積用!C$2:C$10000, $A205, 【データ】蓄積用!D$2:D$10000, "&gt;=3000", 【データ】蓄積用!E$2:E$10000, "&gt;=1500")&gt;0, "〇", IF(COUNTIFS(【データ】蓄積用!A$2:A$10000, AA$5, 【データ】蓄積用!C$2:C$10000, $A205, 【データ】蓄積用!Q$2:Q$10000, 1, 【データ】蓄積用!AC$2:AC$10000, "&gt;=4.0")&gt;0, "〇", "×")))</f>
        <v/>
      </c>
      <c r="AB205" t="str">
        <f>IF(OR($A205="", AB$5=""), "", IF(COUNTIFS(【データ】蓄積用!A$2:A$10000, AB$5, 【データ】蓄積用!C$2:C$10000, $A205, 【データ】蓄積用!D$2:D$10000, "&gt;=3000", 【データ】蓄積用!E$2:E$10000, "&gt;=1500")&gt;0, "〇", IF(COUNTIFS(【データ】蓄積用!A$2:A$10000, AB$5, 【データ】蓄積用!C$2:C$10000, $A205, 【データ】蓄積用!Q$2:Q$10000, 1, 【データ】蓄積用!AC$2:AC$10000, "&gt;=4.0")&gt;0, "〇", "×")))</f>
        <v/>
      </c>
      <c r="AC205" t="str">
        <f>IF(OR($A205="", AC$5=""), "", IF(COUNTIFS(【データ】蓄積用!A$2:A$10000, AC$5, 【データ】蓄積用!C$2:C$10000, $A205, 【データ】蓄積用!D$2:D$10000, "&gt;=3000", 【データ】蓄積用!E$2:E$10000, "&gt;=1500")&gt;0, "〇", IF(COUNTIFS(【データ】蓄積用!A$2:A$10000, AC$5, 【データ】蓄積用!C$2:C$10000, $A205, 【データ】蓄積用!Q$2:Q$10000, 1, 【データ】蓄積用!AC$2:AC$10000, "&gt;=4.0")&gt;0, "〇", "×")))</f>
        <v/>
      </c>
      <c r="AD205" t="str">
        <f>IF(OR($A205="", AD$5=""), "", IF(COUNTIFS(【データ】蓄積用!A$2:A$10000, AD$5, 【データ】蓄積用!C$2:C$10000, $A205, 【データ】蓄積用!D$2:D$10000, "&gt;=3000", 【データ】蓄積用!E$2:E$10000, "&gt;=1500")&gt;0, "〇", IF(COUNTIFS(【データ】蓄積用!A$2:A$10000, AD$5, 【データ】蓄積用!C$2:C$10000, $A205, 【データ】蓄積用!Q$2:Q$10000, 1, 【データ】蓄積用!AC$2:AC$10000, "&gt;=4.0")&gt;0, "〇", "×")))</f>
        <v/>
      </c>
      <c r="AE205" t="str">
        <f>IF(OR($A205="", AE$5=""), "", IF(COUNTIFS(【データ】蓄積用!A$2:A$10000, AE$5, 【データ】蓄積用!C$2:C$10000, $A205, 【データ】蓄積用!D$2:D$10000, "&gt;=3000", 【データ】蓄積用!E$2:E$10000, "&gt;=1500")&gt;0, "〇", IF(COUNTIFS(【データ】蓄積用!A$2:A$10000, AE$5, 【データ】蓄積用!C$2:C$10000, $A205, 【データ】蓄積用!Q$2:Q$10000, 1, 【データ】蓄積用!AC$2:AC$10000, "&gt;=4.0")&gt;0, "〇", "×")))</f>
        <v/>
      </c>
      <c r="AF205" t="str">
        <f>IF(OR($A205="", AF$5=""), "", IF(COUNTIFS(【データ】蓄積用!A$2:A$10000, AF$5, 【データ】蓄積用!C$2:C$10000, $A205, 【データ】蓄積用!D$2:D$10000, "&gt;=3000", 【データ】蓄積用!E$2:E$10000, "&gt;=1500")&gt;0, "〇", IF(COUNTIFS(【データ】蓄積用!A$2:A$10000, AF$5, 【データ】蓄積用!C$2:C$10000, $A205, 【データ】蓄積用!Q$2:Q$10000, 1, 【データ】蓄積用!AC$2:AC$10000, "&gt;=4.0")&gt;0, "〇", "×")))</f>
        <v/>
      </c>
      <c r="AG205" t="str">
        <f>IF(OR($A205="", AG$5=""), "", IF(COUNTIFS(【データ】蓄積用!A$2:A$10000, AG$5, 【データ】蓄積用!C$2:C$10000, $A205, 【データ】蓄積用!D$2:D$10000, "&gt;=3000", 【データ】蓄積用!E$2:E$10000, "&gt;=1500")&gt;0, "〇", IF(COUNTIFS(【データ】蓄積用!A$2:A$10000, AG$5, 【データ】蓄積用!C$2:C$10000, $A205, 【データ】蓄積用!Q$2:Q$10000, 1, 【データ】蓄積用!AC$2:AC$10000, "&gt;=4.0")&gt;0, "〇", "×")))</f>
        <v/>
      </c>
      <c r="AH205" t="str">
        <f>IF(OR($A205="", AH$5=""), "", IF(COUNTIFS(【データ】蓄積用!A$2:A$10000, AH$5, 【データ】蓄積用!C$2:C$10000, $A205, 【データ】蓄積用!D$2:D$10000, "&gt;=3000", 【データ】蓄積用!E$2:E$10000, "&gt;=1500")&gt;0, "〇", IF(COUNTIFS(【データ】蓄積用!A$2:A$10000, AH$5, 【データ】蓄積用!C$2:C$10000, $A205, 【データ】蓄積用!Q$2:Q$10000, 1, 【データ】蓄積用!AC$2:AC$10000, "&gt;=4.0")&gt;0, "〇", "×")))</f>
        <v/>
      </c>
      <c r="AI205" t="str">
        <f>IF(OR($A205="", AI$5=""), "", IF(COUNTIFS(【データ】蓄積用!A$2:A$10000, AI$5, 【データ】蓄積用!C$2:C$10000, $A205, 【データ】蓄積用!D$2:D$10000, "&gt;=3000", 【データ】蓄積用!E$2:E$10000, "&gt;=1500")&gt;0, "〇", IF(COUNTIFS(【データ】蓄積用!A$2:A$10000, AI$5, 【データ】蓄積用!C$2:C$10000, $A205, 【データ】蓄積用!Q$2:Q$10000, 1, 【データ】蓄積用!AC$2:AC$10000, "&gt;=4.0")&gt;0, "〇", "×")))</f>
        <v/>
      </c>
      <c r="AJ205" t="str">
        <f>IF(OR($A205="", AJ$5=""), "", IF(COUNTIFS(【データ】蓄積用!A$2:A$10000, AJ$5, 【データ】蓄積用!C$2:C$10000, $A205, 【データ】蓄積用!D$2:D$10000, "&gt;=3000", 【データ】蓄積用!E$2:E$10000, "&gt;=1500")&gt;0, "〇", IF(COUNTIFS(【データ】蓄積用!A$2:A$10000, AJ$5, 【データ】蓄積用!C$2:C$10000, $A205, 【データ】蓄積用!Q$2:Q$10000, 1, 【データ】蓄積用!AC$2:AC$10000, "&gt;=4.0")&gt;0, "〇", "×")))</f>
        <v/>
      </c>
      <c r="AK205" t="str">
        <f>IF(OR($A205="", AK$5=""), "", IF(COUNTIFS(【データ】蓄積用!A$2:A$10000, AK$5, 【データ】蓄積用!C$2:C$10000, $A205, 【データ】蓄積用!D$2:D$10000, "&gt;=3000", 【データ】蓄積用!E$2:E$10000, "&gt;=1500")&gt;0, "〇", IF(COUNTIFS(【データ】蓄積用!A$2:A$10000, AK$5, 【データ】蓄積用!C$2:C$10000, $A205, 【データ】蓄積用!Q$2:Q$10000, 1, 【データ】蓄積用!AC$2:AC$10000, "&gt;=4.0")&gt;0, "〇", "×")))</f>
        <v/>
      </c>
      <c r="AL205" t="str">
        <f>IF(OR($A205="", AL$5=""), "", IF(COUNTIFS(【データ】蓄積用!A$2:A$10000, AL$5, 【データ】蓄積用!C$2:C$10000, $A205, 【データ】蓄積用!D$2:D$10000, "&gt;=3000", 【データ】蓄積用!E$2:E$10000, "&gt;=1500")&gt;0, "〇", IF(COUNTIFS(【データ】蓄積用!A$2:A$10000, AL$5, 【データ】蓄積用!C$2:C$10000, $A205, 【データ】蓄積用!Q$2:Q$10000, 1, 【データ】蓄積用!AC$2:AC$10000, "&gt;=4.0")&gt;0, "〇", "×")))</f>
        <v/>
      </c>
      <c r="AM205" t="str">
        <f>IF(OR($A205="", AM$5=""), "", IF(COUNTIFS(【データ】蓄積用!A$2:A$10000, AM$5, 【データ】蓄積用!C$2:C$10000, $A205, 【データ】蓄積用!D$2:D$10000, "&gt;=3000", 【データ】蓄積用!E$2:E$10000, "&gt;=1500")&gt;0, "〇", IF(COUNTIFS(【データ】蓄積用!A$2:A$10000, AM$5, 【データ】蓄積用!C$2:C$10000, $A205, 【データ】蓄積用!Q$2:Q$10000, 1, 【データ】蓄積用!AC$2:AC$10000, "&gt;=4.0")&gt;0, "〇", "×")))</f>
        <v/>
      </c>
      <c r="AN205" t="str">
        <f>IF(OR($A205="", AN$5=""), "", IF(COUNTIFS(【データ】蓄積用!A$2:A$10000, AN$5, 【データ】蓄積用!C$2:C$10000, $A205, 【データ】蓄積用!D$2:D$10000, "&gt;=3000", 【データ】蓄積用!E$2:E$10000, "&gt;=1500")&gt;0, "〇", IF(COUNTIFS(【データ】蓄積用!A$2:A$10000, AN$5, 【データ】蓄積用!C$2:C$10000, $A205, 【データ】蓄積用!Q$2:Q$10000, 1, 【データ】蓄積用!AC$2:AC$10000, "&gt;=4.0")&gt;0, "〇", "×")))</f>
        <v/>
      </c>
      <c r="AO205" t="str">
        <f>IF(OR($A205="", AO$5=""), "", IF(COUNTIFS(【データ】蓄積用!A$2:A$10000, AO$5, 【データ】蓄積用!C$2:C$10000, $A205, 【データ】蓄積用!D$2:D$10000, "&gt;=3000", 【データ】蓄積用!E$2:E$10000, "&gt;=1500")&gt;0, "〇", IF(COUNTIFS(【データ】蓄積用!A$2:A$10000, AO$5, 【データ】蓄積用!C$2:C$10000, $A205, 【データ】蓄積用!Q$2:Q$10000, 1, 【データ】蓄積用!AC$2:AC$10000, "&gt;=4.0")&gt;0, "〇", "×")))</f>
        <v/>
      </c>
      <c r="AP205" t="str">
        <f>IF(OR($A205="", AP$5=""), "", IF(COUNTIFS(【データ】蓄積用!A$2:A$10000, AP$5, 【データ】蓄積用!C$2:C$10000, $A205, 【データ】蓄積用!D$2:D$10000, "&gt;=3000", 【データ】蓄積用!E$2:E$10000, "&gt;=1500")&gt;0, "〇", IF(COUNTIFS(【データ】蓄積用!A$2:A$10000, AP$5, 【データ】蓄積用!C$2:C$10000, $A205, 【データ】蓄積用!Q$2:Q$10000, 1, 【データ】蓄積用!AC$2:AC$10000, "&gt;=4.0")&gt;0, "〇", "×")))</f>
        <v/>
      </c>
      <c r="AQ205" t="str">
        <f>IF(OR($A205="", AQ$5=""), "", IF(COUNTIFS(【データ】蓄積用!A$2:A$10000, AQ$5, 【データ】蓄積用!C$2:C$10000, $A205, 【データ】蓄積用!D$2:D$10000, "&gt;=3000", 【データ】蓄積用!E$2:E$10000, "&gt;=1500")&gt;0, "〇", IF(COUNTIFS(【データ】蓄積用!A$2:A$10000, AQ$5, 【データ】蓄積用!C$2:C$10000, $A205, 【データ】蓄積用!Q$2:Q$10000, 1, 【データ】蓄積用!AC$2:AC$10000, "&gt;=4.0")&gt;0, "〇", "×")))</f>
        <v/>
      </c>
      <c r="AR205" t="str">
        <f>IF(OR($A205="", AR$5=""), "", IF(COUNTIFS(【データ】蓄積用!A$2:A$10000, AR$5, 【データ】蓄積用!C$2:C$10000, $A205, 【データ】蓄積用!D$2:D$10000, "&gt;=3000", 【データ】蓄積用!E$2:E$10000, "&gt;=1500")&gt;0, "〇", IF(COUNTIFS(【データ】蓄積用!A$2:A$10000, AR$5, 【データ】蓄積用!C$2:C$10000, $A205, 【データ】蓄積用!Q$2:Q$10000, 1, 【データ】蓄積用!AC$2:AC$10000, "&gt;=4.0")&gt;0, "〇", "×")))</f>
        <v/>
      </c>
      <c r="AS205" t="str">
        <f>IF(OR($A205="", AS$5=""), "", IF(COUNTIFS(【データ】蓄積用!A$2:A$10000, AS$5, 【データ】蓄積用!C$2:C$10000, $A205, 【データ】蓄積用!D$2:D$10000, "&gt;=3000", 【データ】蓄積用!E$2:E$10000, "&gt;=1500")&gt;0, "〇", IF(COUNTIFS(【データ】蓄積用!A$2:A$10000, AS$5, 【データ】蓄積用!C$2:C$10000, $A205, 【データ】蓄積用!Q$2:Q$10000, 1, 【データ】蓄積用!AC$2:AC$10000, "&gt;=4.0")&gt;0, "〇", "×")))</f>
        <v/>
      </c>
      <c r="AT205" t="str">
        <f>IF(OR($A205="", AT$5=""), "", IF(COUNTIFS(【データ】蓄積用!A$2:A$10000, AT$5, 【データ】蓄積用!C$2:C$10000, $A205, 【データ】蓄積用!D$2:D$10000, "&gt;=3000", 【データ】蓄積用!E$2:E$10000, "&gt;=1500")&gt;0, "〇", IF(COUNTIFS(【データ】蓄積用!A$2:A$10000, AT$5, 【データ】蓄積用!C$2:C$10000, $A205, 【データ】蓄積用!Q$2:Q$10000, 1, 【データ】蓄積用!AC$2:AC$10000, "&gt;=4.0")&gt;0, "〇", "×")))</f>
        <v/>
      </c>
      <c r="AU205" t="str">
        <f>IF(OR($A205="", AU$5=""), "", IF(COUNTIFS(【データ】蓄積用!A$2:A$10000, AU$5, 【データ】蓄積用!C$2:C$10000, $A205, 【データ】蓄積用!D$2:D$10000, "&gt;=3000", 【データ】蓄積用!E$2:E$10000, "&gt;=1500")&gt;0, "〇", IF(COUNTIFS(【データ】蓄積用!A$2:A$10000, AU$5, 【データ】蓄積用!C$2:C$10000, $A205, 【データ】蓄積用!Q$2:Q$10000, 1, 【データ】蓄積用!AC$2:AC$10000, "&gt;=4.0")&gt;0, "〇", "×")))</f>
        <v/>
      </c>
      <c r="AV205" t="str">
        <f>IF(OR($A205="", AV$5=""), "", IF(COUNTIFS(【データ】蓄積用!A$2:A$10000, AV$5, 【データ】蓄積用!C$2:C$10000, $A205, 【データ】蓄積用!D$2:D$10000, "&gt;=3000", 【データ】蓄積用!E$2:E$10000, "&gt;=1500")&gt;0, "〇", IF(COUNTIFS(【データ】蓄積用!A$2:A$10000, AV$5, 【データ】蓄積用!C$2:C$10000, $A205, 【データ】蓄積用!Q$2:Q$10000, 1, 【データ】蓄積用!AC$2:AC$10000, "&gt;=4.0")&gt;0, "〇", "×")))</f>
        <v/>
      </c>
      <c r="AW205" t="str">
        <f>IF(OR($A205="", AW$5=""), "", IF(COUNTIFS(【データ】蓄積用!A$2:A$10000, AW$5, 【データ】蓄積用!C$2:C$10000, $A205, 【データ】蓄積用!D$2:D$10000, "&gt;=3000", 【データ】蓄積用!E$2:E$10000, "&gt;=1500")&gt;0, "〇", IF(COUNTIFS(【データ】蓄積用!A$2:A$10000, AW$5, 【データ】蓄積用!C$2:C$10000, $A205, 【データ】蓄積用!Q$2:Q$10000, 1, 【データ】蓄積用!AC$2:AC$10000, "&gt;=4.0")&gt;0, "〇", "×")))</f>
        <v/>
      </c>
      <c r="AX205" t="str">
        <f>IF(OR($A205="", AX$5=""), "", IF(COUNTIFS(【データ】蓄積用!A$2:A$10000, AX$5, 【データ】蓄積用!C$2:C$10000, $A205, 【データ】蓄積用!D$2:D$10000, "&gt;=3000", 【データ】蓄積用!E$2:E$10000, "&gt;=1500")&gt;0, "〇", IF(COUNTIFS(【データ】蓄積用!A$2:A$10000, AX$5, 【データ】蓄積用!C$2:C$10000, $A205, 【データ】蓄積用!Q$2:Q$10000, 1, 【データ】蓄積用!AC$2:AC$10000, "&gt;=4.0")&gt;0, "〇", "×")))</f>
        <v/>
      </c>
      <c r="AY205" t="str">
        <f>IF(OR($A205="", AY$5=""), "", IF(COUNTIFS(【データ】蓄積用!A$2:A$10000, AY$5, 【データ】蓄積用!C$2:C$10000, $A205, 【データ】蓄積用!D$2:D$10000, "&gt;=3000", 【データ】蓄積用!E$2:E$10000, "&gt;=1500")&gt;0, "〇", IF(COUNTIFS(【データ】蓄積用!A$2:A$10000, AY$5, 【データ】蓄積用!C$2:C$10000, $A205, 【データ】蓄積用!Q$2:Q$10000, 1, 【データ】蓄積用!AC$2:AC$10000, "&gt;=4.0")&gt;0, "〇", "×")))</f>
        <v/>
      </c>
    </row>
    <row r="206" spans="2:51">
      <c r="B206" t="str">
        <f>IF(OR($A206="", B$5=""), "", IF(COUNTIFS(【データ】蓄積用!A$2:A$10000, B$5, 【データ】蓄積用!C$2:C$10000, $A206, 【データ】蓄積用!D$2:D$10000, "&gt;=3000", 【データ】蓄積用!E$2:E$10000, "&gt;=1500")&gt;0, "〇", IF(COUNTIFS(【データ】蓄積用!A$2:A$10000, B$5, 【データ】蓄積用!C$2:C$10000, $A206, 【データ】蓄積用!Q$2:Q$10000, 1, 【データ】蓄積用!AC$2:AC$10000, "&gt;=4.0")&gt;0, "〇", "×")))</f>
        <v/>
      </c>
      <c r="C206" t="str">
        <f>IF(OR($A206="", C$5=""), "", IF(COUNTIFS(【データ】蓄積用!A$2:A$10000, C$5, 【データ】蓄積用!C$2:C$10000, $A206, 【データ】蓄積用!D$2:D$10000, "&gt;=3000", 【データ】蓄積用!E$2:E$10000, "&gt;=1500")&gt;0, "〇", IF(COUNTIFS(【データ】蓄積用!A$2:A$10000, C$5, 【データ】蓄積用!C$2:C$10000, $A206, 【データ】蓄積用!Q$2:Q$10000, 1, 【データ】蓄積用!AC$2:AC$10000, "&gt;=4.0")&gt;0, "〇", "×")))</f>
        <v/>
      </c>
      <c r="D206" t="str">
        <f>IF(OR($A206="", D$5=""), "", IF(COUNTIFS(【データ】蓄積用!A$2:A$10000, D$5, 【データ】蓄積用!C$2:C$10000, $A206, 【データ】蓄積用!D$2:D$10000, "&gt;=3000", 【データ】蓄積用!E$2:E$10000, "&gt;=1500")&gt;0, "〇", IF(COUNTIFS(【データ】蓄積用!A$2:A$10000, D$5, 【データ】蓄積用!C$2:C$10000, $A206, 【データ】蓄積用!Q$2:Q$10000, 1, 【データ】蓄積用!AC$2:AC$10000, "&gt;=4.0")&gt;0, "〇", "×")))</f>
        <v/>
      </c>
      <c r="E206" t="str">
        <f>IF(OR($A206="", E$5=""), "", IF(COUNTIFS(【データ】蓄積用!A$2:A$10000, E$5, 【データ】蓄積用!C$2:C$10000, $A206, 【データ】蓄積用!D$2:D$10000, "&gt;=3000", 【データ】蓄積用!E$2:E$10000, "&gt;=1500")&gt;0, "〇", IF(COUNTIFS(【データ】蓄積用!A$2:A$10000, E$5, 【データ】蓄積用!C$2:C$10000, $A206, 【データ】蓄積用!Q$2:Q$10000, 1, 【データ】蓄積用!AC$2:AC$10000, "&gt;=4.0")&gt;0, "〇", "×")))</f>
        <v/>
      </c>
      <c r="F206" t="str">
        <f>IF(OR($A206="", F$5=""), "", IF(COUNTIFS(【データ】蓄積用!A$2:A$10000, F$5, 【データ】蓄積用!C$2:C$10000, $A206, 【データ】蓄積用!D$2:D$10000, "&gt;=3000", 【データ】蓄積用!E$2:E$10000, "&gt;=1500")&gt;0, "〇", IF(COUNTIFS(【データ】蓄積用!A$2:A$10000, F$5, 【データ】蓄積用!C$2:C$10000, $A206, 【データ】蓄積用!Q$2:Q$10000, 1, 【データ】蓄積用!AC$2:AC$10000, "&gt;=4.0")&gt;0, "〇", "×")))</f>
        <v/>
      </c>
      <c r="G206" t="str">
        <f>IF(OR($A206="", G$5=""), "", IF(COUNTIFS(【データ】蓄積用!A$2:A$10000, G$5, 【データ】蓄積用!C$2:C$10000, $A206, 【データ】蓄積用!D$2:D$10000, "&gt;=3000", 【データ】蓄積用!E$2:E$10000, "&gt;=1500")&gt;0, "〇", IF(COUNTIFS(【データ】蓄積用!A$2:A$10000, G$5, 【データ】蓄積用!C$2:C$10000, $A206, 【データ】蓄積用!Q$2:Q$10000, 1, 【データ】蓄積用!AC$2:AC$10000, "&gt;=4.0")&gt;0, "〇", "×")))</f>
        <v/>
      </c>
      <c r="H206" t="str">
        <f>IF(OR($A206="", H$5=""), "", IF(COUNTIFS(【データ】蓄積用!A$2:A$10000, H$5, 【データ】蓄積用!C$2:C$10000, $A206, 【データ】蓄積用!D$2:D$10000, "&gt;=3000", 【データ】蓄積用!E$2:E$10000, "&gt;=1500")&gt;0, "〇", IF(COUNTIFS(【データ】蓄積用!A$2:A$10000, H$5, 【データ】蓄積用!C$2:C$10000, $A206, 【データ】蓄積用!Q$2:Q$10000, 1, 【データ】蓄積用!AC$2:AC$10000, "&gt;=4.0")&gt;0, "〇", "×")))</f>
        <v/>
      </c>
      <c r="I206" t="str">
        <f>IF(OR($A206="", I$5=""), "", IF(COUNTIFS(【データ】蓄積用!A$2:A$10000, I$5, 【データ】蓄積用!C$2:C$10000, $A206, 【データ】蓄積用!D$2:D$10000, "&gt;=3000", 【データ】蓄積用!E$2:E$10000, "&gt;=1500")&gt;0, "〇", IF(COUNTIFS(【データ】蓄積用!A$2:A$10000, I$5, 【データ】蓄積用!C$2:C$10000, $A206, 【データ】蓄積用!Q$2:Q$10000, 1, 【データ】蓄積用!AC$2:AC$10000, "&gt;=4.0")&gt;0, "〇", "×")))</f>
        <v/>
      </c>
      <c r="J206" t="str">
        <f>IF(OR($A206="", J$5=""), "", IF(COUNTIFS(【データ】蓄積用!A$2:A$10000, J$5, 【データ】蓄積用!C$2:C$10000, $A206, 【データ】蓄積用!D$2:D$10000, "&gt;=3000", 【データ】蓄積用!E$2:E$10000, "&gt;=1500")&gt;0, "〇", IF(COUNTIFS(【データ】蓄積用!A$2:A$10000, J$5, 【データ】蓄積用!C$2:C$10000, $A206, 【データ】蓄積用!Q$2:Q$10000, 1, 【データ】蓄積用!AC$2:AC$10000, "&gt;=4.0")&gt;0, "〇", "×")))</f>
        <v/>
      </c>
      <c r="K206" t="str">
        <f>IF(OR($A206="", K$5=""), "", IF(COUNTIFS(【データ】蓄積用!A$2:A$10000, K$5, 【データ】蓄積用!C$2:C$10000, $A206, 【データ】蓄積用!D$2:D$10000, "&gt;=3000", 【データ】蓄積用!E$2:E$10000, "&gt;=1500")&gt;0, "〇", IF(COUNTIFS(【データ】蓄積用!A$2:A$10000, K$5, 【データ】蓄積用!C$2:C$10000, $A206, 【データ】蓄積用!Q$2:Q$10000, 1, 【データ】蓄積用!AC$2:AC$10000, "&gt;=4.0")&gt;0, "〇", "×")))</f>
        <v/>
      </c>
      <c r="L206" t="str">
        <f>IF(OR($A206="", L$5=""), "", IF(COUNTIFS(【データ】蓄積用!A$2:A$10000, L$5, 【データ】蓄積用!C$2:C$10000, $A206, 【データ】蓄積用!D$2:D$10000, "&gt;=3000", 【データ】蓄積用!E$2:E$10000, "&gt;=1500")&gt;0, "〇", IF(COUNTIFS(【データ】蓄積用!A$2:A$10000, L$5, 【データ】蓄積用!C$2:C$10000, $A206, 【データ】蓄積用!Q$2:Q$10000, 1, 【データ】蓄積用!AC$2:AC$10000, "&gt;=4.0")&gt;0, "〇", "×")))</f>
        <v/>
      </c>
      <c r="M206" t="str">
        <f>IF(OR($A206="", M$5=""), "", IF(COUNTIFS(【データ】蓄積用!A$2:A$10000, M$5, 【データ】蓄積用!C$2:C$10000, $A206, 【データ】蓄積用!D$2:D$10000, "&gt;=3000", 【データ】蓄積用!E$2:E$10000, "&gt;=1500")&gt;0, "〇", IF(COUNTIFS(【データ】蓄積用!A$2:A$10000, M$5, 【データ】蓄積用!C$2:C$10000, $A206, 【データ】蓄積用!Q$2:Q$10000, 1, 【データ】蓄積用!AC$2:AC$10000, "&gt;=4.0")&gt;0, "〇", "×")))</f>
        <v/>
      </c>
      <c r="N206" t="str">
        <f>IF(OR($A206="", N$5=""), "", IF(COUNTIFS(【データ】蓄積用!A$2:A$10000, N$5, 【データ】蓄積用!C$2:C$10000, $A206, 【データ】蓄積用!D$2:D$10000, "&gt;=3000", 【データ】蓄積用!E$2:E$10000, "&gt;=1500")&gt;0, "〇", IF(COUNTIFS(【データ】蓄積用!A$2:A$10000, N$5, 【データ】蓄積用!C$2:C$10000, $A206, 【データ】蓄積用!Q$2:Q$10000, 1, 【データ】蓄積用!AC$2:AC$10000, "&gt;=4.0")&gt;0, "〇", "×")))</f>
        <v/>
      </c>
      <c r="O206" t="str">
        <f>IF(OR($A206="", O$5=""), "", IF(COUNTIFS(【データ】蓄積用!A$2:A$10000, O$5, 【データ】蓄積用!C$2:C$10000, $A206, 【データ】蓄積用!D$2:D$10000, "&gt;=3000", 【データ】蓄積用!E$2:E$10000, "&gt;=1500")&gt;0, "〇", IF(COUNTIFS(【データ】蓄積用!A$2:A$10000, O$5, 【データ】蓄積用!C$2:C$10000, $A206, 【データ】蓄積用!Q$2:Q$10000, 1, 【データ】蓄積用!AC$2:AC$10000, "&gt;=4.0")&gt;0, "〇", "×")))</f>
        <v/>
      </c>
      <c r="P206" t="str">
        <f>IF(OR($A206="", P$5=""), "", IF(COUNTIFS(【データ】蓄積用!A$2:A$10000, P$5, 【データ】蓄積用!C$2:C$10000, $A206, 【データ】蓄積用!D$2:D$10000, "&gt;=3000", 【データ】蓄積用!E$2:E$10000, "&gt;=1500")&gt;0, "〇", IF(COUNTIFS(【データ】蓄積用!A$2:A$10000, P$5, 【データ】蓄積用!C$2:C$10000, $A206, 【データ】蓄積用!Q$2:Q$10000, 1, 【データ】蓄積用!AC$2:AC$10000, "&gt;=4.0")&gt;0, "〇", "×")))</f>
        <v/>
      </c>
      <c r="Q206" t="str">
        <f>IF(OR($A206="", Q$5=""), "", IF(COUNTIFS(【データ】蓄積用!A$2:A$10000, Q$5, 【データ】蓄積用!C$2:C$10000, $A206, 【データ】蓄積用!D$2:D$10000, "&gt;=3000", 【データ】蓄積用!E$2:E$10000, "&gt;=1500")&gt;0, "〇", IF(COUNTIFS(【データ】蓄積用!A$2:A$10000, Q$5, 【データ】蓄積用!C$2:C$10000, $A206, 【データ】蓄積用!Q$2:Q$10000, 1, 【データ】蓄積用!AC$2:AC$10000, "&gt;=4.0")&gt;0, "〇", "×")))</f>
        <v/>
      </c>
      <c r="R206" t="str">
        <f>IF(OR($A206="", R$5=""), "", IF(COUNTIFS(【データ】蓄積用!A$2:A$10000, R$5, 【データ】蓄積用!C$2:C$10000, $A206, 【データ】蓄積用!D$2:D$10000, "&gt;=3000", 【データ】蓄積用!E$2:E$10000, "&gt;=1500")&gt;0, "〇", IF(COUNTIFS(【データ】蓄積用!A$2:A$10000, R$5, 【データ】蓄積用!C$2:C$10000, $A206, 【データ】蓄積用!Q$2:Q$10000, 1, 【データ】蓄積用!AC$2:AC$10000, "&gt;=4.0")&gt;0, "〇", "×")))</f>
        <v/>
      </c>
      <c r="S206" t="str">
        <f>IF(OR($A206="", S$5=""), "", IF(COUNTIFS(【データ】蓄積用!A$2:A$10000, S$5, 【データ】蓄積用!C$2:C$10000, $A206, 【データ】蓄積用!D$2:D$10000, "&gt;=3000", 【データ】蓄積用!E$2:E$10000, "&gt;=1500")&gt;0, "〇", IF(COUNTIFS(【データ】蓄積用!A$2:A$10000, S$5, 【データ】蓄積用!C$2:C$10000, $A206, 【データ】蓄積用!Q$2:Q$10000, 1, 【データ】蓄積用!AC$2:AC$10000, "&gt;=4.0")&gt;0, "〇", "×")))</f>
        <v/>
      </c>
      <c r="T206" t="str">
        <f>IF(OR($A206="", T$5=""), "", IF(COUNTIFS(【データ】蓄積用!A$2:A$10000, T$5, 【データ】蓄積用!C$2:C$10000, $A206, 【データ】蓄積用!D$2:D$10000, "&gt;=3000", 【データ】蓄積用!E$2:E$10000, "&gt;=1500")&gt;0, "〇", IF(COUNTIFS(【データ】蓄積用!A$2:A$10000, T$5, 【データ】蓄積用!C$2:C$10000, $A206, 【データ】蓄積用!Q$2:Q$10000, 1, 【データ】蓄積用!AC$2:AC$10000, "&gt;=4.0")&gt;0, "〇", "×")))</f>
        <v/>
      </c>
      <c r="U206" t="str">
        <f>IF(OR($A206="", U$5=""), "", IF(COUNTIFS(【データ】蓄積用!A$2:A$10000, U$5, 【データ】蓄積用!C$2:C$10000, $A206, 【データ】蓄積用!D$2:D$10000, "&gt;=3000", 【データ】蓄積用!E$2:E$10000, "&gt;=1500")&gt;0, "〇", IF(COUNTIFS(【データ】蓄積用!A$2:A$10000, U$5, 【データ】蓄積用!C$2:C$10000, $A206, 【データ】蓄積用!Q$2:Q$10000, 1, 【データ】蓄積用!AC$2:AC$10000, "&gt;=4.0")&gt;0, "〇", "×")))</f>
        <v/>
      </c>
      <c r="V206" t="str">
        <f>IF(OR($A206="", V$5=""), "", IF(COUNTIFS(【データ】蓄積用!A$2:A$10000, V$5, 【データ】蓄積用!C$2:C$10000, $A206, 【データ】蓄積用!D$2:D$10000, "&gt;=3000", 【データ】蓄積用!E$2:E$10000, "&gt;=1500")&gt;0, "〇", IF(COUNTIFS(【データ】蓄積用!A$2:A$10000, V$5, 【データ】蓄積用!C$2:C$10000, $A206, 【データ】蓄積用!Q$2:Q$10000, 1, 【データ】蓄積用!AC$2:AC$10000, "&gt;=4.0")&gt;0, "〇", "×")))</f>
        <v/>
      </c>
      <c r="W206" t="str">
        <f>IF(OR($A206="", W$5=""), "", IF(COUNTIFS(【データ】蓄積用!A$2:A$10000, W$5, 【データ】蓄積用!C$2:C$10000, $A206, 【データ】蓄積用!D$2:D$10000, "&gt;=3000", 【データ】蓄積用!E$2:E$10000, "&gt;=1500")&gt;0, "〇", IF(COUNTIFS(【データ】蓄積用!A$2:A$10000, W$5, 【データ】蓄積用!C$2:C$10000, $A206, 【データ】蓄積用!Q$2:Q$10000, 1, 【データ】蓄積用!AC$2:AC$10000, "&gt;=4.0")&gt;0, "〇", "×")))</f>
        <v/>
      </c>
      <c r="X206" t="str">
        <f>IF(OR($A206="", X$5=""), "", IF(COUNTIFS(【データ】蓄積用!A$2:A$10000, X$5, 【データ】蓄積用!C$2:C$10000, $A206, 【データ】蓄積用!D$2:D$10000, "&gt;=3000", 【データ】蓄積用!E$2:E$10000, "&gt;=1500")&gt;0, "〇", IF(COUNTIFS(【データ】蓄積用!A$2:A$10000, X$5, 【データ】蓄積用!C$2:C$10000, $A206, 【データ】蓄積用!Q$2:Q$10000, 1, 【データ】蓄積用!AC$2:AC$10000, "&gt;=4.0")&gt;0, "〇", "×")))</f>
        <v/>
      </c>
      <c r="Y206" t="str">
        <f>IF(OR($A206="", Y$5=""), "", IF(COUNTIFS(【データ】蓄積用!A$2:A$10000, Y$5, 【データ】蓄積用!C$2:C$10000, $A206, 【データ】蓄積用!D$2:D$10000, "&gt;=3000", 【データ】蓄積用!E$2:E$10000, "&gt;=1500")&gt;0, "〇", IF(COUNTIFS(【データ】蓄積用!A$2:A$10000, Y$5, 【データ】蓄積用!C$2:C$10000, $A206, 【データ】蓄積用!Q$2:Q$10000, 1, 【データ】蓄積用!AC$2:AC$10000, "&gt;=4.0")&gt;0, "〇", "×")))</f>
        <v/>
      </c>
      <c r="Z206" t="str">
        <f>IF(OR($A206="", Z$5=""), "", IF(COUNTIFS(【データ】蓄積用!A$2:A$10000, Z$5, 【データ】蓄積用!C$2:C$10000, $A206, 【データ】蓄積用!D$2:D$10000, "&gt;=3000", 【データ】蓄積用!E$2:E$10000, "&gt;=1500")&gt;0, "〇", IF(COUNTIFS(【データ】蓄積用!A$2:A$10000, Z$5, 【データ】蓄積用!C$2:C$10000, $A206, 【データ】蓄積用!Q$2:Q$10000, 1, 【データ】蓄積用!AC$2:AC$10000, "&gt;=4.0")&gt;0, "〇", "×")))</f>
        <v/>
      </c>
      <c r="AA206" t="str">
        <f>IF(OR($A206="", AA$5=""), "", IF(COUNTIFS(【データ】蓄積用!A$2:A$10000, AA$5, 【データ】蓄積用!C$2:C$10000, $A206, 【データ】蓄積用!D$2:D$10000, "&gt;=3000", 【データ】蓄積用!E$2:E$10000, "&gt;=1500")&gt;0, "〇", IF(COUNTIFS(【データ】蓄積用!A$2:A$10000, AA$5, 【データ】蓄積用!C$2:C$10000, $A206, 【データ】蓄積用!Q$2:Q$10000, 1, 【データ】蓄積用!AC$2:AC$10000, "&gt;=4.0")&gt;0, "〇", "×")))</f>
        <v/>
      </c>
      <c r="AB206" t="str">
        <f>IF(OR($A206="", AB$5=""), "", IF(COUNTIFS(【データ】蓄積用!A$2:A$10000, AB$5, 【データ】蓄積用!C$2:C$10000, $A206, 【データ】蓄積用!D$2:D$10000, "&gt;=3000", 【データ】蓄積用!E$2:E$10000, "&gt;=1500")&gt;0, "〇", IF(COUNTIFS(【データ】蓄積用!A$2:A$10000, AB$5, 【データ】蓄積用!C$2:C$10000, $A206, 【データ】蓄積用!Q$2:Q$10000, 1, 【データ】蓄積用!AC$2:AC$10000, "&gt;=4.0")&gt;0, "〇", "×")))</f>
        <v/>
      </c>
      <c r="AC206" t="str">
        <f>IF(OR($A206="", AC$5=""), "", IF(COUNTIFS(【データ】蓄積用!A$2:A$10000, AC$5, 【データ】蓄積用!C$2:C$10000, $A206, 【データ】蓄積用!D$2:D$10000, "&gt;=3000", 【データ】蓄積用!E$2:E$10000, "&gt;=1500")&gt;0, "〇", IF(COUNTIFS(【データ】蓄積用!A$2:A$10000, AC$5, 【データ】蓄積用!C$2:C$10000, $A206, 【データ】蓄積用!Q$2:Q$10000, 1, 【データ】蓄積用!AC$2:AC$10000, "&gt;=4.0")&gt;0, "〇", "×")))</f>
        <v/>
      </c>
      <c r="AD206" t="str">
        <f>IF(OR($A206="", AD$5=""), "", IF(COUNTIFS(【データ】蓄積用!A$2:A$10000, AD$5, 【データ】蓄積用!C$2:C$10000, $A206, 【データ】蓄積用!D$2:D$10000, "&gt;=3000", 【データ】蓄積用!E$2:E$10000, "&gt;=1500")&gt;0, "〇", IF(COUNTIFS(【データ】蓄積用!A$2:A$10000, AD$5, 【データ】蓄積用!C$2:C$10000, $A206, 【データ】蓄積用!Q$2:Q$10000, 1, 【データ】蓄積用!AC$2:AC$10000, "&gt;=4.0")&gt;0, "〇", "×")))</f>
        <v/>
      </c>
      <c r="AE206" t="str">
        <f>IF(OR($A206="", AE$5=""), "", IF(COUNTIFS(【データ】蓄積用!A$2:A$10000, AE$5, 【データ】蓄積用!C$2:C$10000, $A206, 【データ】蓄積用!D$2:D$10000, "&gt;=3000", 【データ】蓄積用!E$2:E$10000, "&gt;=1500")&gt;0, "〇", IF(COUNTIFS(【データ】蓄積用!A$2:A$10000, AE$5, 【データ】蓄積用!C$2:C$10000, $A206, 【データ】蓄積用!Q$2:Q$10000, 1, 【データ】蓄積用!AC$2:AC$10000, "&gt;=4.0")&gt;0, "〇", "×")))</f>
        <v/>
      </c>
      <c r="AF206" t="str">
        <f>IF(OR($A206="", AF$5=""), "", IF(COUNTIFS(【データ】蓄積用!A$2:A$10000, AF$5, 【データ】蓄積用!C$2:C$10000, $A206, 【データ】蓄積用!D$2:D$10000, "&gt;=3000", 【データ】蓄積用!E$2:E$10000, "&gt;=1500")&gt;0, "〇", IF(COUNTIFS(【データ】蓄積用!A$2:A$10000, AF$5, 【データ】蓄積用!C$2:C$10000, $A206, 【データ】蓄積用!Q$2:Q$10000, 1, 【データ】蓄積用!AC$2:AC$10000, "&gt;=4.0")&gt;0, "〇", "×")))</f>
        <v/>
      </c>
      <c r="AG206" t="str">
        <f>IF(OR($A206="", AG$5=""), "", IF(COUNTIFS(【データ】蓄積用!A$2:A$10000, AG$5, 【データ】蓄積用!C$2:C$10000, $A206, 【データ】蓄積用!D$2:D$10000, "&gt;=3000", 【データ】蓄積用!E$2:E$10000, "&gt;=1500")&gt;0, "〇", IF(COUNTIFS(【データ】蓄積用!A$2:A$10000, AG$5, 【データ】蓄積用!C$2:C$10000, $A206, 【データ】蓄積用!Q$2:Q$10000, 1, 【データ】蓄積用!AC$2:AC$10000, "&gt;=4.0")&gt;0, "〇", "×")))</f>
        <v/>
      </c>
      <c r="AH206" t="str">
        <f>IF(OR($A206="", AH$5=""), "", IF(COUNTIFS(【データ】蓄積用!A$2:A$10000, AH$5, 【データ】蓄積用!C$2:C$10000, $A206, 【データ】蓄積用!D$2:D$10000, "&gt;=3000", 【データ】蓄積用!E$2:E$10000, "&gt;=1500")&gt;0, "〇", IF(COUNTIFS(【データ】蓄積用!A$2:A$10000, AH$5, 【データ】蓄積用!C$2:C$10000, $A206, 【データ】蓄積用!Q$2:Q$10000, 1, 【データ】蓄積用!AC$2:AC$10000, "&gt;=4.0")&gt;0, "〇", "×")))</f>
        <v/>
      </c>
      <c r="AI206" t="str">
        <f>IF(OR($A206="", AI$5=""), "", IF(COUNTIFS(【データ】蓄積用!A$2:A$10000, AI$5, 【データ】蓄積用!C$2:C$10000, $A206, 【データ】蓄積用!D$2:D$10000, "&gt;=3000", 【データ】蓄積用!E$2:E$10000, "&gt;=1500")&gt;0, "〇", IF(COUNTIFS(【データ】蓄積用!A$2:A$10000, AI$5, 【データ】蓄積用!C$2:C$10000, $A206, 【データ】蓄積用!Q$2:Q$10000, 1, 【データ】蓄積用!AC$2:AC$10000, "&gt;=4.0")&gt;0, "〇", "×")))</f>
        <v/>
      </c>
      <c r="AJ206" t="str">
        <f>IF(OR($A206="", AJ$5=""), "", IF(COUNTIFS(【データ】蓄積用!A$2:A$10000, AJ$5, 【データ】蓄積用!C$2:C$10000, $A206, 【データ】蓄積用!D$2:D$10000, "&gt;=3000", 【データ】蓄積用!E$2:E$10000, "&gt;=1500")&gt;0, "〇", IF(COUNTIFS(【データ】蓄積用!A$2:A$10000, AJ$5, 【データ】蓄積用!C$2:C$10000, $A206, 【データ】蓄積用!Q$2:Q$10000, 1, 【データ】蓄積用!AC$2:AC$10000, "&gt;=4.0")&gt;0, "〇", "×")))</f>
        <v/>
      </c>
      <c r="AK206" t="str">
        <f>IF(OR($A206="", AK$5=""), "", IF(COUNTIFS(【データ】蓄積用!A$2:A$10000, AK$5, 【データ】蓄積用!C$2:C$10000, $A206, 【データ】蓄積用!D$2:D$10000, "&gt;=3000", 【データ】蓄積用!E$2:E$10000, "&gt;=1500")&gt;0, "〇", IF(COUNTIFS(【データ】蓄積用!A$2:A$10000, AK$5, 【データ】蓄積用!C$2:C$10000, $A206, 【データ】蓄積用!Q$2:Q$10000, 1, 【データ】蓄積用!AC$2:AC$10000, "&gt;=4.0")&gt;0, "〇", "×")))</f>
        <v/>
      </c>
      <c r="AL206" t="str">
        <f>IF(OR($A206="", AL$5=""), "", IF(COUNTIFS(【データ】蓄積用!A$2:A$10000, AL$5, 【データ】蓄積用!C$2:C$10000, $A206, 【データ】蓄積用!D$2:D$10000, "&gt;=3000", 【データ】蓄積用!E$2:E$10000, "&gt;=1500")&gt;0, "〇", IF(COUNTIFS(【データ】蓄積用!A$2:A$10000, AL$5, 【データ】蓄積用!C$2:C$10000, $A206, 【データ】蓄積用!Q$2:Q$10000, 1, 【データ】蓄積用!AC$2:AC$10000, "&gt;=4.0")&gt;0, "〇", "×")))</f>
        <v/>
      </c>
      <c r="AM206" t="str">
        <f>IF(OR($A206="", AM$5=""), "", IF(COUNTIFS(【データ】蓄積用!A$2:A$10000, AM$5, 【データ】蓄積用!C$2:C$10000, $A206, 【データ】蓄積用!D$2:D$10000, "&gt;=3000", 【データ】蓄積用!E$2:E$10000, "&gt;=1500")&gt;0, "〇", IF(COUNTIFS(【データ】蓄積用!A$2:A$10000, AM$5, 【データ】蓄積用!C$2:C$10000, $A206, 【データ】蓄積用!Q$2:Q$10000, 1, 【データ】蓄積用!AC$2:AC$10000, "&gt;=4.0")&gt;0, "〇", "×")))</f>
        <v/>
      </c>
      <c r="AN206" t="str">
        <f>IF(OR($A206="", AN$5=""), "", IF(COUNTIFS(【データ】蓄積用!A$2:A$10000, AN$5, 【データ】蓄積用!C$2:C$10000, $A206, 【データ】蓄積用!D$2:D$10000, "&gt;=3000", 【データ】蓄積用!E$2:E$10000, "&gt;=1500")&gt;0, "〇", IF(COUNTIFS(【データ】蓄積用!A$2:A$10000, AN$5, 【データ】蓄積用!C$2:C$10000, $A206, 【データ】蓄積用!Q$2:Q$10000, 1, 【データ】蓄積用!AC$2:AC$10000, "&gt;=4.0")&gt;0, "〇", "×")))</f>
        <v/>
      </c>
      <c r="AO206" t="str">
        <f>IF(OR($A206="", AO$5=""), "", IF(COUNTIFS(【データ】蓄積用!A$2:A$10000, AO$5, 【データ】蓄積用!C$2:C$10000, $A206, 【データ】蓄積用!D$2:D$10000, "&gt;=3000", 【データ】蓄積用!E$2:E$10000, "&gt;=1500")&gt;0, "〇", IF(COUNTIFS(【データ】蓄積用!A$2:A$10000, AO$5, 【データ】蓄積用!C$2:C$10000, $A206, 【データ】蓄積用!Q$2:Q$10000, 1, 【データ】蓄積用!AC$2:AC$10000, "&gt;=4.0")&gt;0, "〇", "×")))</f>
        <v/>
      </c>
      <c r="AP206" t="str">
        <f>IF(OR($A206="", AP$5=""), "", IF(COUNTIFS(【データ】蓄積用!A$2:A$10000, AP$5, 【データ】蓄積用!C$2:C$10000, $A206, 【データ】蓄積用!D$2:D$10000, "&gt;=3000", 【データ】蓄積用!E$2:E$10000, "&gt;=1500")&gt;0, "〇", IF(COUNTIFS(【データ】蓄積用!A$2:A$10000, AP$5, 【データ】蓄積用!C$2:C$10000, $A206, 【データ】蓄積用!Q$2:Q$10000, 1, 【データ】蓄積用!AC$2:AC$10000, "&gt;=4.0")&gt;0, "〇", "×")))</f>
        <v/>
      </c>
      <c r="AQ206" t="str">
        <f>IF(OR($A206="", AQ$5=""), "", IF(COUNTIFS(【データ】蓄積用!A$2:A$10000, AQ$5, 【データ】蓄積用!C$2:C$10000, $A206, 【データ】蓄積用!D$2:D$10000, "&gt;=3000", 【データ】蓄積用!E$2:E$10000, "&gt;=1500")&gt;0, "〇", IF(COUNTIFS(【データ】蓄積用!A$2:A$10000, AQ$5, 【データ】蓄積用!C$2:C$10000, $A206, 【データ】蓄積用!Q$2:Q$10000, 1, 【データ】蓄積用!AC$2:AC$10000, "&gt;=4.0")&gt;0, "〇", "×")))</f>
        <v/>
      </c>
      <c r="AR206" t="str">
        <f>IF(OR($A206="", AR$5=""), "", IF(COUNTIFS(【データ】蓄積用!A$2:A$10000, AR$5, 【データ】蓄積用!C$2:C$10000, $A206, 【データ】蓄積用!D$2:D$10000, "&gt;=3000", 【データ】蓄積用!E$2:E$10000, "&gt;=1500")&gt;0, "〇", IF(COUNTIFS(【データ】蓄積用!A$2:A$10000, AR$5, 【データ】蓄積用!C$2:C$10000, $A206, 【データ】蓄積用!Q$2:Q$10000, 1, 【データ】蓄積用!AC$2:AC$10000, "&gt;=4.0")&gt;0, "〇", "×")))</f>
        <v/>
      </c>
      <c r="AS206" t="str">
        <f>IF(OR($A206="", AS$5=""), "", IF(COUNTIFS(【データ】蓄積用!A$2:A$10000, AS$5, 【データ】蓄積用!C$2:C$10000, $A206, 【データ】蓄積用!D$2:D$10000, "&gt;=3000", 【データ】蓄積用!E$2:E$10000, "&gt;=1500")&gt;0, "〇", IF(COUNTIFS(【データ】蓄積用!A$2:A$10000, AS$5, 【データ】蓄積用!C$2:C$10000, $A206, 【データ】蓄積用!Q$2:Q$10000, 1, 【データ】蓄積用!AC$2:AC$10000, "&gt;=4.0")&gt;0, "〇", "×")))</f>
        <v/>
      </c>
      <c r="AT206" t="str">
        <f>IF(OR($A206="", AT$5=""), "", IF(COUNTIFS(【データ】蓄積用!A$2:A$10000, AT$5, 【データ】蓄積用!C$2:C$10000, $A206, 【データ】蓄積用!D$2:D$10000, "&gt;=3000", 【データ】蓄積用!E$2:E$10000, "&gt;=1500")&gt;0, "〇", IF(COUNTIFS(【データ】蓄積用!A$2:A$10000, AT$5, 【データ】蓄積用!C$2:C$10000, $A206, 【データ】蓄積用!Q$2:Q$10000, 1, 【データ】蓄積用!AC$2:AC$10000, "&gt;=4.0")&gt;0, "〇", "×")))</f>
        <v/>
      </c>
      <c r="AU206" t="str">
        <f>IF(OR($A206="", AU$5=""), "", IF(COUNTIFS(【データ】蓄積用!A$2:A$10000, AU$5, 【データ】蓄積用!C$2:C$10000, $A206, 【データ】蓄積用!D$2:D$10000, "&gt;=3000", 【データ】蓄積用!E$2:E$10000, "&gt;=1500")&gt;0, "〇", IF(COUNTIFS(【データ】蓄積用!A$2:A$10000, AU$5, 【データ】蓄積用!C$2:C$10000, $A206, 【データ】蓄積用!Q$2:Q$10000, 1, 【データ】蓄積用!AC$2:AC$10000, "&gt;=4.0")&gt;0, "〇", "×")))</f>
        <v/>
      </c>
      <c r="AV206" t="str">
        <f>IF(OR($A206="", AV$5=""), "", IF(COUNTIFS(【データ】蓄積用!A$2:A$10000, AV$5, 【データ】蓄積用!C$2:C$10000, $A206, 【データ】蓄積用!D$2:D$10000, "&gt;=3000", 【データ】蓄積用!E$2:E$10000, "&gt;=1500")&gt;0, "〇", IF(COUNTIFS(【データ】蓄積用!A$2:A$10000, AV$5, 【データ】蓄積用!C$2:C$10000, $A206, 【データ】蓄積用!Q$2:Q$10000, 1, 【データ】蓄積用!AC$2:AC$10000, "&gt;=4.0")&gt;0, "〇", "×")))</f>
        <v/>
      </c>
      <c r="AW206" t="str">
        <f>IF(OR($A206="", AW$5=""), "", IF(COUNTIFS(【データ】蓄積用!A$2:A$10000, AW$5, 【データ】蓄積用!C$2:C$10000, $A206, 【データ】蓄積用!D$2:D$10000, "&gt;=3000", 【データ】蓄積用!E$2:E$10000, "&gt;=1500")&gt;0, "〇", IF(COUNTIFS(【データ】蓄積用!A$2:A$10000, AW$5, 【データ】蓄積用!C$2:C$10000, $A206, 【データ】蓄積用!Q$2:Q$10000, 1, 【データ】蓄積用!AC$2:AC$10000, "&gt;=4.0")&gt;0, "〇", "×")))</f>
        <v/>
      </c>
      <c r="AX206" t="str">
        <f>IF(OR($A206="", AX$5=""), "", IF(COUNTIFS(【データ】蓄積用!A$2:A$10000, AX$5, 【データ】蓄積用!C$2:C$10000, $A206, 【データ】蓄積用!D$2:D$10000, "&gt;=3000", 【データ】蓄積用!E$2:E$10000, "&gt;=1500")&gt;0, "〇", IF(COUNTIFS(【データ】蓄積用!A$2:A$10000, AX$5, 【データ】蓄積用!C$2:C$10000, $A206, 【データ】蓄積用!Q$2:Q$10000, 1, 【データ】蓄積用!AC$2:AC$10000, "&gt;=4.0")&gt;0, "〇", "×")))</f>
        <v/>
      </c>
      <c r="AY206" t="str">
        <f>IF(OR($A206="", AY$5=""), "", IF(COUNTIFS(【データ】蓄積用!A$2:A$10000, AY$5, 【データ】蓄積用!C$2:C$10000, $A206, 【データ】蓄積用!D$2:D$10000, "&gt;=3000", 【データ】蓄積用!E$2:E$10000, "&gt;=1500")&gt;0, "〇", IF(COUNTIFS(【データ】蓄積用!A$2:A$10000, AY$5, 【データ】蓄積用!C$2:C$10000, $A206, 【データ】蓄積用!Q$2:Q$10000, 1, 【データ】蓄積用!AC$2:AC$10000, "&gt;=4.0")&gt;0, "〇", "×")))</f>
        <v/>
      </c>
    </row>
    <row r="207" spans="2:51">
      <c r="B207" t="str">
        <f>IF(OR($A207="", B$5=""), "", IF(COUNTIFS(【データ】蓄積用!A$2:A$10000, B$5, 【データ】蓄積用!C$2:C$10000, $A207, 【データ】蓄積用!D$2:D$10000, "&gt;=3000", 【データ】蓄積用!E$2:E$10000, "&gt;=1500")&gt;0, "〇", IF(COUNTIFS(【データ】蓄積用!A$2:A$10000, B$5, 【データ】蓄積用!C$2:C$10000, $A207, 【データ】蓄積用!Q$2:Q$10000, 1, 【データ】蓄積用!AC$2:AC$10000, "&gt;=4.0")&gt;0, "〇", "×")))</f>
        <v/>
      </c>
      <c r="C207" t="str">
        <f>IF(OR($A207="", C$5=""), "", IF(COUNTIFS(【データ】蓄積用!A$2:A$10000, C$5, 【データ】蓄積用!C$2:C$10000, $A207, 【データ】蓄積用!D$2:D$10000, "&gt;=3000", 【データ】蓄積用!E$2:E$10000, "&gt;=1500")&gt;0, "〇", IF(COUNTIFS(【データ】蓄積用!A$2:A$10000, C$5, 【データ】蓄積用!C$2:C$10000, $A207, 【データ】蓄積用!Q$2:Q$10000, 1, 【データ】蓄積用!AC$2:AC$10000, "&gt;=4.0")&gt;0, "〇", "×")))</f>
        <v/>
      </c>
      <c r="D207" t="str">
        <f>IF(OR($A207="", D$5=""), "", IF(COUNTIFS(【データ】蓄積用!A$2:A$10000, D$5, 【データ】蓄積用!C$2:C$10000, $A207, 【データ】蓄積用!D$2:D$10000, "&gt;=3000", 【データ】蓄積用!E$2:E$10000, "&gt;=1500")&gt;0, "〇", IF(COUNTIFS(【データ】蓄積用!A$2:A$10000, D$5, 【データ】蓄積用!C$2:C$10000, $A207, 【データ】蓄積用!Q$2:Q$10000, 1, 【データ】蓄積用!AC$2:AC$10000, "&gt;=4.0")&gt;0, "〇", "×")))</f>
        <v/>
      </c>
      <c r="E207" t="str">
        <f>IF(OR($A207="", E$5=""), "", IF(COUNTIFS(【データ】蓄積用!A$2:A$10000, E$5, 【データ】蓄積用!C$2:C$10000, $A207, 【データ】蓄積用!D$2:D$10000, "&gt;=3000", 【データ】蓄積用!E$2:E$10000, "&gt;=1500")&gt;0, "〇", IF(COUNTIFS(【データ】蓄積用!A$2:A$10000, E$5, 【データ】蓄積用!C$2:C$10000, $A207, 【データ】蓄積用!Q$2:Q$10000, 1, 【データ】蓄積用!AC$2:AC$10000, "&gt;=4.0")&gt;0, "〇", "×")))</f>
        <v/>
      </c>
      <c r="F207" t="str">
        <f>IF(OR($A207="", F$5=""), "", IF(COUNTIFS(【データ】蓄積用!A$2:A$10000, F$5, 【データ】蓄積用!C$2:C$10000, $A207, 【データ】蓄積用!D$2:D$10000, "&gt;=3000", 【データ】蓄積用!E$2:E$10000, "&gt;=1500")&gt;0, "〇", IF(COUNTIFS(【データ】蓄積用!A$2:A$10000, F$5, 【データ】蓄積用!C$2:C$10000, $A207, 【データ】蓄積用!Q$2:Q$10000, 1, 【データ】蓄積用!AC$2:AC$10000, "&gt;=4.0")&gt;0, "〇", "×")))</f>
        <v/>
      </c>
      <c r="G207" t="str">
        <f>IF(OR($A207="", G$5=""), "", IF(COUNTIFS(【データ】蓄積用!A$2:A$10000, G$5, 【データ】蓄積用!C$2:C$10000, $A207, 【データ】蓄積用!D$2:D$10000, "&gt;=3000", 【データ】蓄積用!E$2:E$10000, "&gt;=1500")&gt;0, "〇", IF(COUNTIFS(【データ】蓄積用!A$2:A$10000, G$5, 【データ】蓄積用!C$2:C$10000, $A207, 【データ】蓄積用!Q$2:Q$10000, 1, 【データ】蓄積用!AC$2:AC$10000, "&gt;=4.0")&gt;0, "〇", "×")))</f>
        <v/>
      </c>
      <c r="H207" t="str">
        <f>IF(OR($A207="", H$5=""), "", IF(COUNTIFS(【データ】蓄積用!A$2:A$10000, H$5, 【データ】蓄積用!C$2:C$10000, $A207, 【データ】蓄積用!D$2:D$10000, "&gt;=3000", 【データ】蓄積用!E$2:E$10000, "&gt;=1500")&gt;0, "〇", IF(COUNTIFS(【データ】蓄積用!A$2:A$10000, H$5, 【データ】蓄積用!C$2:C$10000, $A207, 【データ】蓄積用!Q$2:Q$10000, 1, 【データ】蓄積用!AC$2:AC$10000, "&gt;=4.0")&gt;0, "〇", "×")))</f>
        <v/>
      </c>
      <c r="I207" t="str">
        <f>IF(OR($A207="", I$5=""), "", IF(COUNTIFS(【データ】蓄積用!A$2:A$10000, I$5, 【データ】蓄積用!C$2:C$10000, $A207, 【データ】蓄積用!D$2:D$10000, "&gt;=3000", 【データ】蓄積用!E$2:E$10000, "&gt;=1500")&gt;0, "〇", IF(COUNTIFS(【データ】蓄積用!A$2:A$10000, I$5, 【データ】蓄積用!C$2:C$10000, $A207, 【データ】蓄積用!Q$2:Q$10000, 1, 【データ】蓄積用!AC$2:AC$10000, "&gt;=4.0")&gt;0, "〇", "×")))</f>
        <v/>
      </c>
      <c r="J207" t="str">
        <f>IF(OR($A207="", J$5=""), "", IF(COUNTIFS(【データ】蓄積用!A$2:A$10000, J$5, 【データ】蓄積用!C$2:C$10000, $A207, 【データ】蓄積用!D$2:D$10000, "&gt;=3000", 【データ】蓄積用!E$2:E$10000, "&gt;=1500")&gt;0, "〇", IF(COUNTIFS(【データ】蓄積用!A$2:A$10000, J$5, 【データ】蓄積用!C$2:C$10000, $A207, 【データ】蓄積用!Q$2:Q$10000, 1, 【データ】蓄積用!AC$2:AC$10000, "&gt;=4.0")&gt;0, "〇", "×")))</f>
        <v/>
      </c>
      <c r="K207" t="str">
        <f>IF(OR($A207="", K$5=""), "", IF(COUNTIFS(【データ】蓄積用!A$2:A$10000, K$5, 【データ】蓄積用!C$2:C$10000, $A207, 【データ】蓄積用!D$2:D$10000, "&gt;=3000", 【データ】蓄積用!E$2:E$10000, "&gt;=1500")&gt;0, "〇", IF(COUNTIFS(【データ】蓄積用!A$2:A$10000, K$5, 【データ】蓄積用!C$2:C$10000, $A207, 【データ】蓄積用!Q$2:Q$10000, 1, 【データ】蓄積用!AC$2:AC$10000, "&gt;=4.0")&gt;0, "〇", "×")))</f>
        <v/>
      </c>
      <c r="L207" t="str">
        <f>IF(OR($A207="", L$5=""), "", IF(COUNTIFS(【データ】蓄積用!A$2:A$10000, L$5, 【データ】蓄積用!C$2:C$10000, $A207, 【データ】蓄積用!D$2:D$10000, "&gt;=3000", 【データ】蓄積用!E$2:E$10000, "&gt;=1500")&gt;0, "〇", IF(COUNTIFS(【データ】蓄積用!A$2:A$10000, L$5, 【データ】蓄積用!C$2:C$10000, $A207, 【データ】蓄積用!Q$2:Q$10000, 1, 【データ】蓄積用!AC$2:AC$10000, "&gt;=4.0")&gt;0, "〇", "×")))</f>
        <v/>
      </c>
      <c r="M207" t="str">
        <f>IF(OR($A207="", M$5=""), "", IF(COUNTIFS(【データ】蓄積用!A$2:A$10000, M$5, 【データ】蓄積用!C$2:C$10000, $A207, 【データ】蓄積用!D$2:D$10000, "&gt;=3000", 【データ】蓄積用!E$2:E$10000, "&gt;=1500")&gt;0, "〇", IF(COUNTIFS(【データ】蓄積用!A$2:A$10000, M$5, 【データ】蓄積用!C$2:C$10000, $A207, 【データ】蓄積用!Q$2:Q$10000, 1, 【データ】蓄積用!AC$2:AC$10000, "&gt;=4.0")&gt;0, "〇", "×")))</f>
        <v/>
      </c>
      <c r="N207" t="str">
        <f>IF(OR($A207="", N$5=""), "", IF(COUNTIFS(【データ】蓄積用!A$2:A$10000, N$5, 【データ】蓄積用!C$2:C$10000, $A207, 【データ】蓄積用!D$2:D$10000, "&gt;=3000", 【データ】蓄積用!E$2:E$10000, "&gt;=1500")&gt;0, "〇", IF(COUNTIFS(【データ】蓄積用!A$2:A$10000, N$5, 【データ】蓄積用!C$2:C$10000, $A207, 【データ】蓄積用!Q$2:Q$10000, 1, 【データ】蓄積用!AC$2:AC$10000, "&gt;=4.0")&gt;0, "〇", "×")))</f>
        <v/>
      </c>
      <c r="O207" t="str">
        <f>IF(OR($A207="", O$5=""), "", IF(COUNTIFS(【データ】蓄積用!A$2:A$10000, O$5, 【データ】蓄積用!C$2:C$10000, $A207, 【データ】蓄積用!D$2:D$10000, "&gt;=3000", 【データ】蓄積用!E$2:E$10000, "&gt;=1500")&gt;0, "〇", IF(COUNTIFS(【データ】蓄積用!A$2:A$10000, O$5, 【データ】蓄積用!C$2:C$10000, $A207, 【データ】蓄積用!Q$2:Q$10000, 1, 【データ】蓄積用!AC$2:AC$10000, "&gt;=4.0")&gt;0, "〇", "×")))</f>
        <v/>
      </c>
      <c r="P207" t="str">
        <f>IF(OR($A207="", P$5=""), "", IF(COUNTIFS(【データ】蓄積用!A$2:A$10000, P$5, 【データ】蓄積用!C$2:C$10000, $A207, 【データ】蓄積用!D$2:D$10000, "&gt;=3000", 【データ】蓄積用!E$2:E$10000, "&gt;=1500")&gt;0, "〇", IF(COUNTIFS(【データ】蓄積用!A$2:A$10000, P$5, 【データ】蓄積用!C$2:C$10000, $A207, 【データ】蓄積用!Q$2:Q$10000, 1, 【データ】蓄積用!AC$2:AC$10000, "&gt;=4.0")&gt;0, "〇", "×")))</f>
        <v/>
      </c>
      <c r="Q207" t="str">
        <f>IF(OR($A207="", Q$5=""), "", IF(COUNTIFS(【データ】蓄積用!A$2:A$10000, Q$5, 【データ】蓄積用!C$2:C$10000, $A207, 【データ】蓄積用!D$2:D$10000, "&gt;=3000", 【データ】蓄積用!E$2:E$10000, "&gt;=1500")&gt;0, "〇", IF(COUNTIFS(【データ】蓄積用!A$2:A$10000, Q$5, 【データ】蓄積用!C$2:C$10000, $A207, 【データ】蓄積用!Q$2:Q$10000, 1, 【データ】蓄積用!AC$2:AC$10000, "&gt;=4.0")&gt;0, "〇", "×")))</f>
        <v/>
      </c>
      <c r="R207" t="str">
        <f>IF(OR($A207="", R$5=""), "", IF(COUNTIFS(【データ】蓄積用!A$2:A$10000, R$5, 【データ】蓄積用!C$2:C$10000, $A207, 【データ】蓄積用!D$2:D$10000, "&gt;=3000", 【データ】蓄積用!E$2:E$10000, "&gt;=1500")&gt;0, "〇", IF(COUNTIFS(【データ】蓄積用!A$2:A$10000, R$5, 【データ】蓄積用!C$2:C$10000, $A207, 【データ】蓄積用!Q$2:Q$10000, 1, 【データ】蓄積用!AC$2:AC$10000, "&gt;=4.0")&gt;0, "〇", "×")))</f>
        <v/>
      </c>
      <c r="S207" t="str">
        <f>IF(OR($A207="", S$5=""), "", IF(COUNTIFS(【データ】蓄積用!A$2:A$10000, S$5, 【データ】蓄積用!C$2:C$10000, $A207, 【データ】蓄積用!D$2:D$10000, "&gt;=3000", 【データ】蓄積用!E$2:E$10000, "&gt;=1500")&gt;0, "〇", IF(COUNTIFS(【データ】蓄積用!A$2:A$10000, S$5, 【データ】蓄積用!C$2:C$10000, $A207, 【データ】蓄積用!Q$2:Q$10000, 1, 【データ】蓄積用!AC$2:AC$10000, "&gt;=4.0")&gt;0, "〇", "×")))</f>
        <v/>
      </c>
      <c r="T207" t="str">
        <f>IF(OR($A207="", T$5=""), "", IF(COUNTIFS(【データ】蓄積用!A$2:A$10000, T$5, 【データ】蓄積用!C$2:C$10000, $A207, 【データ】蓄積用!D$2:D$10000, "&gt;=3000", 【データ】蓄積用!E$2:E$10000, "&gt;=1500")&gt;0, "〇", IF(COUNTIFS(【データ】蓄積用!A$2:A$10000, T$5, 【データ】蓄積用!C$2:C$10000, $A207, 【データ】蓄積用!Q$2:Q$10000, 1, 【データ】蓄積用!AC$2:AC$10000, "&gt;=4.0")&gt;0, "〇", "×")))</f>
        <v/>
      </c>
      <c r="U207" t="str">
        <f>IF(OR($A207="", U$5=""), "", IF(COUNTIFS(【データ】蓄積用!A$2:A$10000, U$5, 【データ】蓄積用!C$2:C$10000, $A207, 【データ】蓄積用!D$2:D$10000, "&gt;=3000", 【データ】蓄積用!E$2:E$10000, "&gt;=1500")&gt;0, "〇", IF(COUNTIFS(【データ】蓄積用!A$2:A$10000, U$5, 【データ】蓄積用!C$2:C$10000, $A207, 【データ】蓄積用!Q$2:Q$10000, 1, 【データ】蓄積用!AC$2:AC$10000, "&gt;=4.0")&gt;0, "〇", "×")))</f>
        <v/>
      </c>
      <c r="V207" t="str">
        <f>IF(OR($A207="", V$5=""), "", IF(COUNTIFS(【データ】蓄積用!A$2:A$10000, V$5, 【データ】蓄積用!C$2:C$10000, $A207, 【データ】蓄積用!D$2:D$10000, "&gt;=3000", 【データ】蓄積用!E$2:E$10000, "&gt;=1500")&gt;0, "〇", IF(COUNTIFS(【データ】蓄積用!A$2:A$10000, V$5, 【データ】蓄積用!C$2:C$10000, $A207, 【データ】蓄積用!Q$2:Q$10000, 1, 【データ】蓄積用!AC$2:AC$10000, "&gt;=4.0")&gt;0, "〇", "×")))</f>
        <v/>
      </c>
      <c r="W207" t="str">
        <f>IF(OR($A207="", W$5=""), "", IF(COUNTIFS(【データ】蓄積用!A$2:A$10000, W$5, 【データ】蓄積用!C$2:C$10000, $A207, 【データ】蓄積用!D$2:D$10000, "&gt;=3000", 【データ】蓄積用!E$2:E$10000, "&gt;=1500")&gt;0, "〇", IF(COUNTIFS(【データ】蓄積用!A$2:A$10000, W$5, 【データ】蓄積用!C$2:C$10000, $A207, 【データ】蓄積用!Q$2:Q$10000, 1, 【データ】蓄積用!AC$2:AC$10000, "&gt;=4.0")&gt;0, "〇", "×")))</f>
        <v/>
      </c>
      <c r="X207" t="str">
        <f>IF(OR($A207="", X$5=""), "", IF(COUNTIFS(【データ】蓄積用!A$2:A$10000, X$5, 【データ】蓄積用!C$2:C$10000, $A207, 【データ】蓄積用!D$2:D$10000, "&gt;=3000", 【データ】蓄積用!E$2:E$10000, "&gt;=1500")&gt;0, "〇", IF(COUNTIFS(【データ】蓄積用!A$2:A$10000, X$5, 【データ】蓄積用!C$2:C$10000, $A207, 【データ】蓄積用!Q$2:Q$10000, 1, 【データ】蓄積用!AC$2:AC$10000, "&gt;=4.0")&gt;0, "〇", "×")))</f>
        <v/>
      </c>
      <c r="Y207" t="str">
        <f>IF(OR($A207="", Y$5=""), "", IF(COUNTIFS(【データ】蓄積用!A$2:A$10000, Y$5, 【データ】蓄積用!C$2:C$10000, $A207, 【データ】蓄積用!D$2:D$10000, "&gt;=3000", 【データ】蓄積用!E$2:E$10000, "&gt;=1500")&gt;0, "〇", IF(COUNTIFS(【データ】蓄積用!A$2:A$10000, Y$5, 【データ】蓄積用!C$2:C$10000, $A207, 【データ】蓄積用!Q$2:Q$10000, 1, 【データ】蓄積用!AC$2:AC$10000, "&gt;=4.0")&gt;0, "〇", "×")))</f>
        <v/>
      </c>
      <c r="Z207" t="str">
        <f>IF(OR($A207="", Z$5=""), "", IF(COUNTIFS(【データ】蓄積用!A$2:A$10000, Z$5, 【データ】蓄積用!C$2:C$10000, $A207, 【データ】蓄積用!D$2:D$10000, "&gt;=3000", 【データ】蓄積用!E$2:E$10000, "&gt;=1500")&gt;0, "〇", IF(COUNTIFS(【データ】蓄積用!A$2:A$10000, Z$5, 【データ】蓄積用!C$2:C$10000, $A207, 【データ】蓄積用!Q$2:Q$10000, 1, 【データ】蓄積用!AC$2:AC$10000, "&gt;=4.0")&gt;0, "〇", "×")))</f>
        <v/>
      </c>
      <c r="AA207" t="str">
        <f>IF(OR($A207="", AA$5=""), "", IF(COUNTIFS(【データ】蓄積用!A$2:A$10000, AA$5, 【データ】蓄積用!C$2:C$10000, $A207, 【データ】蓄積用!D$2:D$10000, "&gt;=3000", 【データ】蓄積用!E$2:E$10000, "&gt;=1500")&gt;0, "〇", IF(COUNTIFS(【データ】蓄積用!A$2:A$10000, AA$5, 【データ】蓄積用!C$2:C$10000, $A207, 【データ】蓄積用!Q$2:Q$10000, 1, 【データ】蓄積用!AC$2:AC$10000, "&gt;=4.0")&gt;0, "〇", "×")))</f>
        <v/>
      </c>
      <c r="AB207" t="str">
        <f>IF(OR($A207="", AB$5=""), "", IF(COUNTIFS(【データ】蓄積用!A$2:A$10000, AB$5, 【データ】蓄積用!C$2:C$10000, $A207, 【データ】蓄積用!D$2:D$10000, "&gt;=3000", 【データ】蓄積用!E$2:E$10000, "&gt;=1500")&gt;0, "〇", IF(COUNTIFS(【データ】蓄積用!A$2:A$10000, AB$5, 【データ】蓄積用!C$2:C$10000, $A207, 【データ】蓄積用!Q$2:Q$10000, 1, 【データ】蓄積用!AC$2:AC$10000, "&gt;=4.0")&gt;0, "〇", "×")))</f>
        <v/>
      </c>
      <c r="AC207" t="str">
        <f>IF(OR($A207="", AC$5=""), "", IF(COUNTIFS(【データ】蓄積用!A$2:A$10000, AC$5, 【データ】蓄積用!C$2:C$10000, $A207, 【データ】蓄積用!D$2:D$10000, "&gt;=3000", 【データ】蓄積用!E$2:E$10000, "&gt;=1500")&gt;0, "〇", IF(COUNTIFS(【データ】蓄積用!A$2:A$10000, AC$5, 【データ】蓄積用!C$2:C$10000, $A207, 【データ】蓄積用!Q$2:Q$10000, 1, 【データ】蓄積用!AC$2:AC$10000, "&gt;=4.0")&gt;0, "〇", "×")))</f>
        <v/>
      </c>
      <c r="AD207" t="str">
        <f>IF(OR($A207="", AD$5=""), "", IF(COUNTIFS(【データ】蓄積用!A$2:A$10000, AD$5, 【データ】蓄積用!C$2:C$10000, $A207, 【データ】蓄積用!D$2:D$10000, "&gt;=3000", 【データ】蓄積用!E$2:E$10000, "&gt;=1500")&gt;0, "〇", IF(COUNTIFS(【データ】蓄積用!A$2:A$10000, AD$5, 【データ】蓄積用!C$2:C$10000, $A207, 【データ】蓄積用!Q$2:Q$10000, 1, 【データ】蓄積用!AC$2:AC$10000, "&gt;=4.0")&gt;0, "〇", "×")))</f>
        <v/>
      </c>
      <c r="AE207" t="str">
        <f>IF(OR($A207="", AE$5=""), "", IF(COUNTIFS(【データ】蓄積用!A$2:A$10000, AE$5, 【データ】蓄積用!C$2:C$10000, $A207, 【データ】蓄積用!D$2:D$10000, "&gt;=3000", 【データ】蓄積用!E$2:E$10000, "&gt;=1500")&gt;0, "〇", IF(COUNTIFS(【データ】蓄積用!A$2:A$10000, AE$5, 【データ】蓄積用!C$2:C$10000, $A207, 【データ】蓄積用!Q$2:Q$10000, 1, 【データ】蓄積用!AC$2:AC$10000, "&gt;=4.0")&gt;0, "〇", "×")))</f>
        <v/>
      </c>
      <c r="AF207" t="str">
        <f>IF(OR($A207="", AF$5=""), "", IF(COUNTIFS(【データ】蓄積用!A$2:A$10000, AF$5, 【データ】蓄積用!C$2:C$10000, $A207, 【データ】蓄積用!D$2:D$10000, "&gt;=3000", 【データ】蓄積用!E$2:E$10000, "&gt;=1500")&gt;0, "〇", IF(COUNTIFS(【データ】蓄積用!A$2:A$10000, AF$5, 【データ】蓄積用!C$2:C$10000, $A207, 【データ】蓄積用!Q$2:Q$10000, 1, 【データ】蓄積用!AC$2:AC$10000, "&gt;=4.0")&gt;0, "〇", "×")))</f>
        <v/>
      </c>
      <c r="AG207" t="str">
        <f>IF(OR($A207="", AG$5=""), "", IF(COUNTIFS(【データ】蓄積用!A$2:A$10000, AG$5, 【データ】蓄積用!C$2:C$10000, $A207, 【データ】蓄積用!D$2:D$10000, "&gt;=3000", 【データ】蓄積用!E$2:E$10000, "&gt;=1500")&gt;0, "〇", IF(COUNTIFS(【データ】蓄積用!A$2:A$10000, AG$5, 【データ】蓄積用!C$2:C$10000, $A207, 【データ】蓄積用!Q$2:Q$10000, 1, 【データ】蓄積用!AC$2:AC$10000, "&gt;=4.0")&gt;0, "〇", "×")))</f>
        <v/>
      </c>
      <c r="AH207" t="str">
        <f>IF(OR($A207="", AH$5=""), "", IF(COUNTIFS(【データ】蓄積用!A$2:A$10000, AH$5, 【データ】蓄積用!C$2:C$10000, $A207, 【データ】蓄積用!D$2:D$10000, "&gt;=3000", 【データ】蓄積用!E$2:E$10000, "&gt;=1500")&gt;0, "〇", IF(COUNTIFS(【データ】蓄積用!A$2:A$10000, AH$5, 【データ】蓄積用!C$2:C$10000, $A207, 【データ】蓄積用!Q$2:Q$10000, 1, 【データ】蓄積用!AC$2:AC$10000, "&gt;=4.0")&gt;0, "〇", "×")))</f>
        <v/>
      </c>
      <c r="AI207" t="str">
        <f>IF(OR($A207="", AI$5=""), "", IF(COUNTIFS(【データ】蓄積用!A$2:A$10000, AI$5, 【データ】蓄積用!C$2:C$10000, $A207, 【データ】蓄積用!D$2:D$10000, "&gt;=3000", 【データ】蓄積用!E$2:E$10000, "&gt;=1500")&gt;0, "〇", IF(COUNTIFS(【データ】蓄積用!A$2:A$10000, AI$5, 【データ】蓄積用!C$2:C$10000, $A207, 【データ】蓄積用!Q$2:Q$10000, 1, 【データ】蓄積用!AC$2:AC$10000, "&gt;=4.0")&gt;0, "〇", "×")))</f>
        <v/>
      </c>
      <c r="AJ207" t="str">
        <f>IF(OR($A207="", AJ$5=""), "", IF(COUNTIFS(【データ】蓄積用!A$2:A$10000, AJ$5, 【データ】蓄積用!C$2:C$10000, $A207, 【データ】蓄積用!D$2:D$10000, "&gt;=3000", 【データ】蓄積用!E$2:E$10000, "&gt;=1500")&gt;0, "〇", IF(COUNTIFS(【データ】蓄積用!A$2:A$10000, AJ$5, 【データ】蓄積用!C$2:C$10000, $A207, 【データ】蓄積用!Q$2:Q$10000, 1, 【データ】蓄積用!AC$2:AC$10000, "&gt;=4.0")&gt;0, "〇", "×")))</f>
        <v/>
      </c>
      <c r="AK207" t="str">
        <f>IF(OR($A207="", AK$5=""), "", IF(COUNTIFS(【データ】蓄積用!A$2:A$10000, AK$5, 【データ】蓄積用!C$2:C$10000, $A207, 【データ】蓄積用!D$2:D$10000, "&gt;=3000", 【データ】蓄積用!E$2:E$10000, "&gt;=1500")&gt;0, "〇", IF(COUNTIFS(【データ】蓄積用!A$2:A$10000, AK$5, 【データ】蓄積用!C$2:C$10000, $A207, 【データ】蓄積用!Q$2:Q$10000, 1, 【データ】蓄積用!AC$2:AC$10000, "&gt;=4.0")&gt;0, "〇", "×")))</f>
        <v/>
      </c>
      <c r="AL207" t="str">
        <f>IF(OR($A207="", AL$5=""), "", IF(COUNTIFS(【データ】蓄積用!A$2:A$10000, AL$5, 【データ】蓄積用!C$2:C$10000, $A207, 【データ】蓄積用!D$2:D$10000, "&gt;=3000", 【データ】蓄積用!E$2:E$10000, "&gt;=1500")&gt;0, "〇", IF(COUNTIFS(【データ】蓄積用!A$2:A$10000, AL$5, 【データ】蓄積用!C$2:C$10000, $A207, 【データ】蓄積用!Q$2:Q$10000, 1, 【データ】蓄積用!AC$2:AC$10000, "&gt;=4.0")&gt;0, "〇", "×")))</f>
        <v/>
      </c>
      <c r="AM207" t="str">
        <f>IF(OR($A207="", AM$5=""), "", IF(COUNTIFS(【データ】蓄積用!A$2:A$10000, AM$5, 【データ】蓄積用!C$2:C$10000, $A207, 【データ】蓄積用!D$2:D$10000, "&gt;=3000", 【データ】蓄積用!E$2:E$10000, "&gt;=1500")&gt;0, "〇", IF(COUNTIFS(【データ】蓄積用!A$2:A$10000, AM$5, 【データ】蓄積用!C$2:C$10000, $A207, 【データ】蓄積用!Q$2:Q$10000, 1, 【データ】蓄積用!AC$2:AC$10000, "&gt;=4.0")&gt;0, "〇", "×")))</f>
        <v/>
      </c>
      <c r="AN207" t="str">
        <f>IF(OR($A207="", AN$5=""), "", IF(COUNTIFS(【データ】蓄積用!A$2:A$10000, AN$5, 【データ】蓄積用!C$2:C$10000, $A207, 【データ】蓄積用!D$2:D$10000, "&gt;=3000", 【データ】蓄積用!E$2:E$10000, "&gt;=1500")&gt;0, "〇", IF(COUNTIFS(【データ】蓄積用!A$2:A$10000, AN$5, 【データ】蓄積用!C$2:C$10000, $A207, 【データ】蓄積用!Q$2:Q$10000, 1, 【データ】蓄積用!AC$2:AC$10000, "&gt;=4.0")&gt;0, "〇", "×")))</f>
        <v/>
      </c>
      <c r="AO207" t="str">
        <f>IF(OR($A207="", AO$5=""), "", IF(COUNTIFS(【データ】蓄積用!A$2:A$10000, AO$5, 【データ】蓄積用!C$2:C$10000, $A207, 【データ】蓄積用!D$2:D$10000, "&gt;=3000", 【データ】蓄積用!E$2:E$10000, "&gt;=1500")&gt;0, "〇", IF(COUNTIFS(【データ】蓄積用!A$2:A$10000, AO$5, 【データ】蓄積用!C$2:C$10000, $A207, 【データ】蓄積用!Q$2:Q$10000, 1, 【データ】蓄積用!AC$2:AC$10000, "&gt;=4.0")&gt;0, "〇", "×")))</f>
        <v/>
      </c>
      <c r="AP207" t="str">
        <f>IF(OR($A207="", AP$5=""), "", IF(COUNTIFS(【データ】蓄積用!A$2:A$10000, AP$5, 【データ】蓄積用!C$2:C$10000, $A207, 【データ】蓄積用!D$2:D$10000, "&gt;=3000", 【データ】蓄積用!E$2:E$10000, "&gt;=1500")&gt;0, "〇", IF(COUNTIFS(【データ】蓄積用!A$2:A$10000, AP$5, 【データ】蓄積用!C$2:C$10000, $A207, 【データ】蓄積用!Q$2:Q$10000, 1, 【データ】蓄積用!AC$2:AC$10000, "&gt;=4.0")&gt;0, "〇", "×")))</f>
        <v/>
      </c>
      <c r="AQ207" t="str">
        <f>IF(OR($A207="", AQ$5=""), "", IF(COUNTIFS(【データ】蓄積用!A$2:A$10000, AQ$5, 【データ】蓄積用!C$2:C$10000, $A207, 【データ】蓄積用!D$2:D$10000, "&gt;=3000", 【データ】蓄積用!E$2:E$10000, "&gt;=1500")&gt;0, "〇", IF(COUNTIFS(【データ】蓄積用!A$2:A$10000, AQ$5, 【データ】蓄積用!C$2:C$10000, $A207, 【データ】蓄積用!Q$2:Q$10000, 1, 【データ】蓄積用!AC$2:AC$10000, "&gt;=4.0")&gt;0, "〇", "×")))</f>
        <v/>
      </c>
      <c r="AR207" t="str">
        <f>IF(OR($A207="", AR$5=""), "", IF(COUNTIFS(【データ】蓄積用!A$2:A$10000, AR$5, 【データ】蓄積用!C$2:C$10000, $A207, 【データ】蓄積用!D$2:D$10000, "&gt;=3000", 【データ】蓄積用!E$2:E$10000, "&gt;=1500")&gt;0, "〇", IF(COUNTIFS(【データ】蓄積用!A$2:A$10000, AR$5, 【データ】蓄積用!C$2:C$10000, $A207, 【データ】蓄積用!Q$2:Q$10000, 1, 【データ】蓄積用!AC$2:AC$10000, "&gt;=4.0")&gt;0, "〇", "×")))</f>
        <v/>
      </c>
      <c r="AS207" t="str">
        <f>IF(OR($A207="", AS$5=""), "", IF(COUNTIFS(【データ】蓄積用!A$2:A$10000, AS$5, 【データ】蓄積用!C$2:C$10000, $A207, 【データ】蓄積用!D$2:D$10000, "&gt;=3000", 【データ】蓄積用!E$2:E$10000, "&gt;=1500")&gt;0, "〇", IF(COUNTIFS(【データ】蓄積用!A$2:A$10000, AS$5, 【データ】蓄積用!C$2:C$10000, $A207, 【データ】蓄積用!Q$2:Q$10000, 1, 【データ】蓄積用!AC$2:AC$10000, "&gt;=4.0")&gt;0, "〇", "×")))</f>
        <v/>
      </c>
      <c r="AT207" t="str">
        <f>IF(OR($A207="", AT$5=""), "", IF(COUNTIFS(【データ】蓄積用!A$2:A$10000, AT$5, 【データ】蓄積用!C$2:C$10000, $A207, 【データ】蓄積用!D$2:D$10000, "&gt;=3000", 【データ】蓄積用!E$2:E$10000, "&gt;=1500")&gt;0, "〇", IF(COUNTIFS(【データ】蓄積用!A$2:A$10000, AT$5, 【データ】蓄積用!C$2:C$10000, $A207, 【データ】蓄積用!Q$2:Q$10000, 1, 【データ】蓄積用!AC$2:AC$10000, "&gt;=4.0")&gt;0, "〇", "×")))</f>
        <v/>
      </c>
      <c r="AU207" t="str">
        <f>IF(OR($A207="", AU$5=""), "", IF(COUNTIFS(【データ】蓄積用!A$2:A$10000, AU$5, 【データ】蓄積用!C$2:C$10000, $A207, 【データ】蓄積用!D$2:D$10000, "&gt;=3000", 【データ】蓄積用!E$2:E$10000, "&gt;=1500")&gt;0, "〇", IF(COUNTIFS(【データ】蓄積用!A$2:A$10000, AU$5, 【データ】蓄積用!C$2:C$10000, $A207, 【データ】蓄積用!Q$2:Q$10000, 1, 【データ】蓄積用!AC$2:AC$10000, "&gt;=4.0")&gt;0, "〇", "×")))</f>
        <v/>
      </c>
      <c r="AV207" t="str">
        <f>IF(OR($A207="", AV$5=""), "", IF(COUNTIFS(【データ】蓄積用!A$2:A$10000, AV$5, 【データ】蓄積用!C$2:C$10000, $A207, 【データ】蓄積用!D$2:D$10000, "&gt;=3000", 【データ】蓄積用!E$2:E$10000, "&gt;=1500")&gt;0, "〇", IF(COUNTIFS(【データ】蓄積用!A$2:A$10000, AV$5, 【データ】蓄積用!C$2:C$10000, $A207, 【データ】蓄積用!Q$2:Q$10000, 1, 【データ】蓄積用!AC$2:AC$10000, "&gt;=4.0")&gt;0, "〇", "×")))</f>
        <v/>
      </c>
      <c r="AW207" t="str">
        <f>IF(OR($A207="", AW$5=""), "", IF(COUNTIFS(【データ】蓄積用!A$2:A$10000, AW$5, 【データ】蓄積用!C$2:C$10000, $A207, 【データ】蓄積用!D$2:D$10000, "&gt;=3000", 【データ】蓄積用!E$2:E$10000, "&gt;=1500")&gt;0, "〇", IF(COUNTIFS(【データ】蓄積用!A$2:A$10000, AW$5, 【データ】蓄積用!C$2:C$10000, $A207, 【データ】蓄積用!Q$2:Q$10000, 1, 【データ】蓄積用!AC$2:AC$10000, "&gt;=4.0")&gt;0, "〇", "×")))</f>
        <v/>
      </c>
      <c r="AX207" t="str">
        <f>IF(OR($A207="", AX$5=""), "", IF(COUNTIFS(【データ】蓄積用!A$2:A$10000, AX$5, 【データ】蓄積用!C$2:C$10000, $A207, 【データ】蓄積用!D$2:D$10000, "&gt;=3000", 【データ】蓄積用!E$2:E$10000, "&gt;=1500")&gt;0, "〇", IF(COUNTIFS(【データ】蓄積用!A$2:A$10000, AX$5, 【データ】蓄積用!C$2:C$10000, $A207, 【データ】蓄積用!Q$2:Q$10000, 1, 【データ】蓄積用!AC$2:AC$10000, "&gt;=4.0")&gt;0, "〇", "×")))</f>
        <v/>
      </c>
      <c r="AY207" t="str">
        <f>IF(OR($A207="", AY$5=""), "", IF(COUNTIFS(【データ】蓄積用!A$2:A$10000, AY$5, 【データ】蓄積用!C$2:C$10000, $A207, 【データ】蓄積用!D$2:D$10000, "&gt;=3000", 【データ】蓄積用!E$2:E$10000, "&gt;=1500")&gt;0, "〇", IF(COUNTIFS(【データ】蓄積用!A$2:A$10000, AY$5, 【データ】蓄積用!C$2:C$10000, $A207, 【データ】蓄積用!Q$2:Q$10000, 1, 【データ】蓄積用!AC$2:AC$10000, "&gt;=4.0")&gt;0, "〇", "×")))</f>
        <v/>
      </c>
    </row>
    <row r="208" spans="2:51">
      <c r="B208" t="str">
        <f>IF(OR($A208="", B$5=""), "", IF(COUNTIFS(【データ】蓄積用!A$2:A$10000, B$5, 【データ】蓄積用!C$2:C$10000, $A208, 【データ】蓄積用!D$2:D$10000, "&gt;=3000", 【データ】蓄積用!E$2:E$10000, "&gt;=1500")&gt;0, "〇", IF(COUNTIFS(【データ】蓄積用!A$2:A$10000, B$5, 【データ】蓄積用!C$2:C$10000, $A208, 【データ】蓄積用!Q$2:Q$10000, 1, 【データ】蓄積用!AC$2:AC$10000, "&gt;=4.0")&gt;0, "〇", "×")))</f>
        <v/>
      </c>
      <c r="C208" t="str">
        <f>IF(OR($A208="", C$5=""), "", IF(COUNTIFS(【データ】蓄積用!A$2:A$10000, C$5, 【データ】蓄積用!C$2:C$10000, $A208, 【データ】蓄積用!D$2:D$10000, "&gt;=3000", 【データ】蓄積用!E$2:E$10000, "&gt;=1500")&gt;0, "〇", IF(COUNTIFS(【データ】蓄積用!A$2:A$10000, C$5, 【データ】蓄積用!C$2:C$10000, $A208, 【データ】蓄積用!Q$2:Q$10000, 1, 【データ】蓄積用!AC$2:AC$10000, "&gt;=4.0")&gt;0, "〇", "×")))</f>
        <v/>
      </c>
      <c r="D208" t="str">
        <f>IF(OR($A208="", D$5=""), "", IF(COUNTIFS(【データ】蓄積用!A$2:A$10000, D$5, 【データ】蓄積用!C$2:C$10000, $A208, 【データ】蓄積用!D$2:D$10000, "&gt;=3000", 【データ】蓄積用!E$2:E$10000, "&gt;=1500")&gt;0, "〇", IF(COUNTIFS(【データ】蓄積用!A$2:A$10000, D$5, 【データ】蓄積用!C$2:C$10000, $A208, 【データ】蓄積用!Q$2:Q$10000, 1, 【データ】蓄積用!AC$2:AC$10000, "&gt;=4.0")&gt;0, "〇", "×")))</f>
        <v/>
      </c>
      <c r="E208" t="str">
        <f>IF(OR($A208="", E$5=""), "", IF(COUNTIFS(【データ】蓄積用!A$2:A$10000, E$5, 【データ】蓄積用!C$2:C$10000, $A208, 【データ】蓄積用!D$2:D$10000, "&gt;=3000", 【データ】蓄積用!E$2:E$10000, "&gt;=1500")&gt;0, "〇", IF(COUNTIFS(【データ】蓄積用!A$2:A$10000, E$5, 【データ】蓄積用!C$2:C$10000, $A208, 【データ】蓄積用!Q$2:Q$10000, 1, 【データ】蓄積用!AC$2:AC$10000, "&gt;=4.0")&gt;0, "〇", "×")))</f>
        <v/>
      </c>
      <c r="F208" t="str">
        <f>IF(OR($A208="", F$5=""), "", IF(COUNTIFS(【データ】蓄積用!A$2:A$10000, F$5, 【データ】蓄積用!C$2:C$10000, $A208, 【データ】蓄積用!D$2:D$10000, "&gt;=3000", 【データ】蓄積用!E$2:E$10000, "&gt;=1500")&gt;0, "〇", IF(COUNTIFS(【データ】蓄積用!A$2:A$10000, F$5, 【データ】蓄積用!C$2:C$10000, $A208, 【データ】蓄積用!Q$2:Q$10000, 1, 【データ】蓄積用!AC$2:AC$10000, "&gt;=4.0")&gt;0, "〇", "×")))</f>
        <v/>
      </c>
      <c r="G208" t="str">
        <f>IF(OR($A208="", G$5=""), "", IF(COUNTIFS(【データ】蓄積用!A$2:A$10000, G$5, 【データ】蓄積用!C$2:C$10000, $A208, 【データ】蓄積用!D$2:D$10000, "&gt;=3000", 【データ】蓄積用!E$2:E$10000, "&gt;=1500")&gt;0, "〇", IF(COUNTIFS(【データ】蓄積用!A$2:A$10000, G$5, 【データ】蓄積用!C$2:C$10000, $A208, 【データ】蓄積用!Q$2:Q$10000, 1, 【データ】蓄積用!AC$2:AC$10000, "&gt;=4.0")&gt;0, "〇", "×")))</f>
        <v/>
      </c>
      <c r="H208" t="str">
        <f>IF(OR($A208="", H$5=""), "", IF(COUNTIFS(【データ】蓄積用!A$2:A$10000, H$5, 【データ】蓄積用!C$2:C$10000, $A208, 【データ】蓄積用!D$2:D$10000, "&gt;=3000", 【データ】蓄積用!E$2:E$10000, "&gt;=1500")&gt;0, "〇", IF(COUNTIFS(【データ】蓄積用!A$2:A$10000, H$5, 【データ】蓄積用!C$2:C$10000, $A208, 【データ】蓄積用!Q$2:Q$10000, 1, 【データ】蓄積用!AC$2:AC$10000, "&gt;=4.0")&gt;0, "〇", "×")))</f>
        <v/>
      </c>
      <c r="I208" t="str">
        <f>IF(OR($A208="", I$5=""), "", IF(COUNTIFS(【データ】蓄積用!A$2:A$10000, I$5, 【データ】蓄積用!C$2:C$10000, $A208, 【データ】蓄積用!D$2:D$10000, "&gt;=3000", 【データ】蓄積用!E$2:E$10000, "&gt;=1500")&gt;0, "〇", IF(COUNTIFS(【データ】蓄積用!A$2:A$10000, I$5, 【データ】蓄積用!C$2:C$10000, $A208, 【データ】蓄積用!Q$2:Q$10000, 1, 【データ】蓄積用!AC$2:AC$10000, "&gt;=4.0")&gt;0, "〇", "×")))</f>
        <v/>
      </c>
      <c r="J208" t="str">
        <f>IF(OR($A208="", J$5=""), "", IF(COUNTIFS(【データ】蓄積用!A$2:A$10000, J$5, 【データ】蓄積用!C$2:C$10000, $A208, 【データ】蓄積用!D$2:D$10000, "&gt;=3000", 【データ】蓄積用!E$2:E$10000, "&gt;=1500")&gt;0, "〇", IF(COUNTIFS(【データ】蓄積用!A$2:A$10000, J$5, 【データ】蓄積用!C$2:C$10000, $A208, 【データ】蓄積用!Q$2:Q$10000, 1, 【データ】蓄積用!AC$2:AC$10000, "&gt;=4.0")&gt;0, "〇", "×")))</f>
        <v/>
      </c>
      <c r="K208" t="str">
        <f>IF(OR($A208="", K$5=""), "", IF(COUNTIFS(【データ】蓄積用!A$2:A$10000, K$5, 【データ】蓄積用!C$2:C$10000, $A208, 【データ】蓄積用!D$2:D$10000, "&gt;=3000", 【データ】蓄積用!E$2:E$10000, "&gt;=1500")&gt;0, "〇", IF(COUNTIFS(【データ】蓄積用!A$2:A$10000, K$5, 【データ】蓄積用!C$2:C$10000, $A208, 【データ】蓄積用!Q$2:Q$10000, 1, 【データ】蓄積用!AC$2:AC$10000, "&gt;=4.0")&gt;0, "〇", "×")))</f>
        <v/>
      </c>
      <c r="L208" t="str">
        <f>IF(OR($A208="", L$5=""), "", IF(COUNTIFS(【データ】蓄積用!A$2:A$10000, L$5, 【データ】蓄積用!C$2:C$10000, $A208, 【データ】蓄積用!D$2:D$10000, "&gt;=3000", 【データ】蓄積用!E$2:E$10000, "&gt;=1500")&gt;0, "〇", IF(COUNTIFS(【データ】蓄積用!A$2:A$10000, L$5, 【データ】蓄積用!C$2:C$10000, $A208, 【データ】蓄積用!Q$2:Q$10000, 1, 【データ】蓄積用!AC$2:AC$10000, "&gt;=4.0")&gt;0, "〇", "×")))</f>
        <v/>
      </c>
      <c r="M208" t="str">
        <f>IF(OR($A208="", M$5=""), "", IF(COUNTIFS(【データ】蓄積用!A$2:A$10000, M$5, 【データ】蓄積用!C$2:C$10000, $A208, 【データ】蓄積用!D$2:D$10000, "&gt;=3000", 【データ】蓄積用!E$2:E$10000, "&gt;=1500")&gt;0, "〇", IF(COUNTIFS(【データ】蓄積用!A$2:A$10000, M$5, 【データ】蓄積用!C$2:C$10000, $A208, 【データ】蓄積用!Q$2:Q$10000, 1, 【データ】蓄積用!AC$2:AC$10000, "&gt;=4.0")&gt;0, "〇", "×")))</f>
        <v/>
      </c>
      <c r="N208" t="str">
        <f>IF(OR($A208="", N$5=""), "", IF(COUNTIFS(【データ】蓄積用!A$2:A$10000, N$5, 【データ】蓄積用!C$2:C$10000, $A208, 【データ】蓄積用!D$2:D$10000, "&gt;=3000", 【データ】蓄積用!E$2:E$10000, "&gt;=1500")&gt;0, "〇", IF(COUNTIFS(【データ】蓄積用!A$2:A$10000, N$5, 【データ】蓄積用!C$2:C$10000, $A208, 【データ】蓄積用!Q$2:Q$10000, 1, 【データ】蓄積用!AC$2:AC$10000, "&gt;=4.0")&gt;0, "〇", "×")))</f>
        <v/>
      </c>
      <c r="O208" t="str">
        <f>IF(OR($A208="", O$5=""), "", IF(COUNTIFS(【データ】蓄積用!A$2:A$10000, O$5, 【データ】蓄積用!C$2:C$10000, $A208, 【データ】蓄積用!D$2:D$10000, "&gt;=3000", 【データ】蓄積用!E$2:E$10000, "&gt;=1500")&gt;0, "〇", IF(COUNTIFS(【データ】蓄積用!A$2:A$10000, O$5, 【データ】蓄積用!C$2:C$10000, $A208, 【データ】蓄積用!Q$2:Q$10000, 1, 【データ】蓄積用!AC$2:AC$10000, "&gt;=4.0")&gt;0, "〇", "×")))</f>
        <v/>
      </c>
      <c r="P208" t="str">
        <f>IF(OR($A208="", P$5=""), "", IF(COUNTIFS(【データ】蓄積用!A$2:A$10000, P$5, 【データ】蓄積用!C$2:C$10000, $A208, 【データ】蓄積用!D$2:D$10000, "&gt;=3000", 【データ】蓄積用!E$2:E$10000, "&gt;=1500")&gt;0, "〇", IF(COUNTIFS(【データ】蓄積用!A$2:A$10000, P$5, 【データ】蓄積用!C$2:C$10000, $A208, 【データ】蓄積用!Q$2:Q$10000, 1, 【データ】蓄積用!AC$2:AC$10000, "&gt;=4.0")&gt;0, "〇", "×")))</f>
        <v/>
      </c>
      <c r="Q208" t="str">
        <f>IF(OR($A208="", Q$5=""), "", IF(COUNTIFS(【データ】蓄積用!A$2:A$10000, Q$5, 【データ】蓄積用!C$2:C$10000, $A208, 【データ】蓄積用!D$2:D$10000, "&gt;=3000", 【データ】蓄積用!E$2:E$10000, "&gt;=1500")&gt;0, "〇", IF(COUNTIFS(【データ】蓄積用!A$2:A$10000, Q$5, 【データ】蓄積用!C$2:C$10000, $A208, 【データ】蓄積用!Q$2:Q$10000, 1, 【データ】蓄積用!AC$2:AC$10000, "&gt;=4.0")&gt;0, "〇", "×")))</f>
        <v/>
      </c>
      <c r="R208" t="str">
        <f>IF(OR($A208="", R$5=""), "", IF(COUNTIFS(【データ】蓄積用!A$2:A$10000, R$5, 【データ】蓄積用!C$2:C$10000, $A208, 【データ】蓄積用!D$2:D$10000, "&gt;=3000", 【データ】蓄積用!E$2:E$10000, "&gt;=1500")&gt;0, "〇", IF(COUNTIFS(【データ】蓄積用!A$2:A$10000, R$5, 【データ】蓄積用!C$2:C$10000, $A208, 【データ】蓄積用!Q$2:Q$10000, 1, 【データ】蓄積用!AC$2:AC$10000, "&gt;=4.0")&gt;0, "〇", "×")))</f>
        <v/>
      </c>
      <c r="S208" t="str">
        <f>IF(OR($A208="", S$5=""), "", IF(COUNTIFS(【データ】蓄積用!A$2:A$10000, S$5, 【データ】蓄積用!C$2:C$10000, $A208, 【データ】蓄積用!D$2:D$10000, "&gt;=3000", 【データ】蓄積用!E$2:E$10000, "&gt;=1500")&gt;0, "〇", IF(COUNTIFS(【データ】蓄積用!A$2:A$10000, S$5, 【データ】蓄積用!C$2:C$10000, $A208, 【データ】蓄積用!Q$2:Q$10000, 1, 【データ】蓄積用!AC$2:AC$10000, "&gt;=4.0")&gt;0, "〇", "×")))</f>
        <v/>
      </c>
      <c r="T208" t="str">
        <f>IF(OR($A208="", T$5=""), "", IF(COUNTIFS(【データ】蓄積用!A$2:A$10000, T$5, 【データ】蓄積用!C$2:C$10000, $A208, 【データ】蓄積用!D$2:D$10000, "&gt;=3000", 【データ】蓄積用!E$2:E$10000, "&gt;=1500")&gt;0, "〇", IF(COUNTIFS(【データ】蓄積用!A$2:A$10000, T$5, 【データ】蓄積用!C$2:C$10000, $A208, 【データ】蓄積用!Q$2:Q$10000, 1, 【データ】蓄積用!AC$2:AC$10000, "&gt;=4.0")&gt;0, "〇", "×")))</f>
        <v/>
      </c>
      <c r="U208" t="str">
        <f>IF(OR($A208="", U$5=""), "", IF(COUNTIFS(【データ】蓄積用!A$2:A$10000, U$5, 【データ】蓄積用!C$2:C$10000, $A208, 【データ】蓄積用!D$2:D$10000, "&gt;=3000", 【データ】蓄積用!E$2:E$10000, "&gt;=1500")&gt;0, "〇", IF(COUNTIFS(【データ】蓄積用!A$2:A$10000, U$5, 【データ】蓄積用!C$2:C$10000, $A208, 【データ】蓄積用!Q$2:Q$10000, 1, 【データ】蓄積用!AC$2:AC$10000, "&gt;=4.0")&gt;0, "〇", "×")))</f>
        <v/>
      </c>
      <c r="V208" t="str">
        <f>IF(OR($A208="", V$5=""), "", IF(COUNTIFS(【データ】蓄積用!A$2:A$10000, V$5, 【データ】蓄積用!C$2:C$10000, $A208, 【データ】蓄積用!D$2:D$10000, "&gt;=3000", 【データ】蓄積用!E$2:E$10000, "&gt;=1500")&gt;0, "〇", IF(COUNTIFS(【データ】蓄積用!A$2:A$10000, V$5, 【データ】蓄積用!C$2:C$10000, $A208, 【データ】蓄積用!Q$2:Q$10000, 1, 【データ】蓄積用!AC$2:AC$10000, "&gt;=4.0")&gt;0, "〇", "×")))</f>
        <v/>
      </c>
      <c r="W208" t="str">
        <f>IF(OR($A208="", W$5=""), "", IF(COUNTIFS(【データ】蓄積用!A$2:A$10000, W$5, 【データ】蓄積用!C$2:C$10000, $A208, 【データ】蓄積用!D$2:D$10000, "&gt;=3000", 【データ】蓄積用!E$2:E$10000, "&gt;=1500")&gt;0, "〇", IF(COUNTIFS(【データ】蓄積用!A$2:A$10000, W$5, 【データ】蓄積用!C$2:C$10000, $A208, 【データ】蓄積用!Q$2:Q$10000, 1, 【データ】蓄積用!AC$2:AC$10000, "&gt;=4.0")&gt;0, "〇", "×")))</f>
        <v/>
      </c>
      <c r="X208" t="str">
        <f>IF(OR($A208="", X$5=""), "", IF(COUNTIFS(【データ】蓄積用!A$2:A$10000, X$5, 【データ】蓄積用!C$2:C$10000, $A208, 【データ】蓄積用!D$2:D$10000, "&gt;=3000", 【データ】蓄積用!E$2:E$10000, "&gt;=1500")&gt;0, "〇", IF(COUNTIFS(【データ】蓄積用!A$2:A$10000, X$5, 【データ】蓄積用!C$2:C$10000, $A208, 【データ】蓄積用!Q$2:Q$10000, 1, 【データ】蓄積用!AC$2:AC$10000, "&gt;=4.0")&gt;0, "〇", "×")))</f>
        <v/>
      </c>
      <c r="Y208" t="str">
        <f>IF(OR($A208="", Y$5=""), "", IF(COUNTIFS(【データ】蓄積用!A$2:A$10000, Y$5, 【データ】蓄積用!C$2:C$10000, $A208, 【データ】蓄積用!D$2:D$10000, "&gt;=3000", 【データ】蓄積用!E$2:E$10000, "&gt;=1500")&gt;0, "〇", IF(COUNTIFS(【データ】蓄積用!A$2:A$10000, Y$5, 【データ】蓄積用!C$2:C$10000, $A208, 【データ】蓄積用!Q$2:Q$10000, 1, 【データ】蓄積用!AC$2:AC$10000, "&gt;=4.0")&gt;0, "〇", "×")))</f>
        <v/>
      </c>
      <c r="Z208" t="str">
        <f>IF(OR($A208="", Z$5=""), "", IF(COUNTIFS(【データ】蓄積用!A$2:A$10000, Z$5, 【データ】蓄積用!C$2:C$10000, $A208, 【データ】蓄積用!D$2:D$10000, "&gt;=3000", 【データ】蓄積用!E$2:E$10000, "&gt;=1500")&gt;0, "〇", IF(COUNTIFS(【データ】蓄積用!A$2:A$10000, Z$5, 【データ】蓄積用!C$2:C$10000, $A208, 【データ】蓄積用!Q$2:Q$10000, 1, 【データ】蓄積用!AC$2:AC$10000, "&gt;=4.0")&gt;0, "〇", "×")))</f>
        <v/>
      </c>
      <c r="AA208" t="str">
        <f>IF(OR($A208="", AA$5=""), "", IF(COUNTIFS(【データ】蓄積用!A$2:A$10000, AA$5, 【データ】蓄積用!C$2:C$10000, $A208, 【データ】蓄積用!D$2:D$10000, "&gt;=3000", 【データ】蓄積用!E$2:E$10000, "&gt;=1500")&gt;0, "〇", IF(COUNTIFS(【データ】蓄積用!A$2:A$10000, AA$5, 【データ】蓄積用!C$2:C$10000, $A208, 【データ】蓄積用!Q$2:Q$10000, 1, 【データ】蓄積用!AC$2:AC$10000, "&gt;=4.0")&gt;0, "〇", "×")))</f>
        <v/>
      </c>
      <c r="AB208" t="str">
        <f>IF(OR($A208="", AB$5=""), "", IF(COUNTIFS(【データ】蓄積用!A$2:A$10000, AB$5, 【データ】蓄積用!C$2:C$10000, $A208, 【データ】蓄積用!D$2:D$10000, "&gt;=3000", 【データ】蓄積用!E$2:E$10000, "&gt;=1500")&gt;0, "〇", IF(COUNTIFS(【データ】蓄積用!A$2:A$10000, AB$5, 【データ】蓄積用!C$2:C$10000, $A208, 【データ】蓄積用!Q$2:Q$10000, 1, 【データ】蓄積用!AC$2:AC$10000, "&gt;=4.0")&gt;0, "〇", "×")))</f>
        <v/>
      </c>
      <c r="AC208" t="str">
        <f>IF(OR($A208="", AC$5=""), "", IF(COUNTIFS(【データ】蓄積用!A$2:A$10000, AC$5, 【データ】蓄積用!C$2:C$10000, $A208, 【データ】蓄積用!D$2:D$10000, "&gt;=3000", 【データ】蓄積用!E$2:E$10000, "&gt;=1500")&gt;0, "〇", IF(COUNTIFS(【データ】蓄積用!A$2:A$10000, AC$5, 【データ】蓄積用!C$2:C$10000, $A208, 【データ】蓄積用!Q$2:Q$10000, 1, 【データ】蓄積用!AC$2:AC$10000, "&gt;=4.0")&gt;0, "〇", "×")))</f>
        <v/>
      </c>
      <c r="AD208" t="str">
        <f>IF(OR($A208="", AD$5=""), "", IF(COUNTIFS(【データ】蓄積用!A$2:A$10000, AD$5, 【データ】蓄積用!C$2:C$10000, $A208, 【データ】蓄積用!D$2:D$10000, "&gt;=3000", 【データ】蓄積用!E$2:E$10000, "&gt;=1500")&gt;0, "〇", IF(COUNTIFS(【データ】蓄積用!A$2:A$10000, AD$5, 【データ】蓄積用!C$2:C$10000, $A208, 【データ】蓄積用!Q$2:Q$10000, 1, 【データ】蓄積用!AC$2:AC$10000, "&gt;=4.0")&gt;0, "〇", "×")))</f>
        <v/>
      </c>
      <c r="AE208" t="str">
        <f>IF(OR($A208="", AE$5=""), "", IF(COUNTIFS(【データ】蓄積用!A$2:A$10000, AE$5, 【データ】蓄積用!C$2:C$10000, $A208, 【データ】蓄積用!D$2:D$10000, "&gt;=3000", 【データ】蓄積用!E$2:E$10000, "&gt;=1500")&gt;0, "〇", IF(COUNTIFS(【データ】蓄積用!A$2:A$10000, AE$5, 【データ】蓄積用!C$2:C$10000, $A208, 【データ】蓄積用!Q$2:Q$10000, 1, 【データ】蓄積用!AC$2:AC$10000, "&gt;=4.0")&gt;0, "〇", "×")))</f>
        <v/>
      </c>
      <c r="AF208" t="str">
        <f>IF(OR($A208="", AF$5=""), "", IF(COUNTIFS(【データ】蓄積用!A$2:A$10000, AF$5, 【データ】蓄積用!C$2:C$10000, $A208, 【データ】蓄積用!D$2:D$10000, "&gt;=3000", 【データ】蓄積用!E$2:E$10000, "&gt;=1500")&gt;0, "〇", IF(COUNTIFS(【データ】蓄積用!A$2:A$10000, AF$5, 【データ】蓄積用!C$2:C$10000, $A208, 【データ】蓄積用!Q$2:Q$10000, 1, 【データ】蓄積用!AC$2:AC$10000, "&gt;=4.0")&gt;0, "〇", "×")))</f>
        <v/>
      </c>
      <c r="AG208" t="str">
        <f>IF(OR($A208="", AG$5=""), "", IF(COUNTIFS(【データ】蓄積用!A$2:A$10000, AG$5, 【データ】蓄積用!C$2:C$10000, $A208, 【データ】蓄積用!D$2:D$10000, "&gt;=3000", 【データ】蓄積用!E$2:E$10000, "&gt;=1500")&gt;0, "〇", IF(COUNTIFS(【データ】蓄積用!A$2:A$10000, AG$5, 【データ】蓄積用!C$2:C$10000, $A208, 【データ】蓄積用!Q$2:Q$10000, 1, 【データ】蓄積用!AC$2:AC$10000, "&gt;=4.0")&gt;0, "〇", "×")))</f>
        <v/>
      </c>
      <c r="AH208" t="str">
        <f>IF(OR($A208="", AH$5=""), "", IF(COUNTIFS(【データ】蓄積用!A$2:A$10000, AH$5, 【データ】蓄積用!C$2:C$10000, $A208, 【データ】蓄積用!D$2:D$10000, "&gt;=3000", 【データ】蓄積用!E$2:E$10000, "&gt;=1500")&gt;0, "〇", IF(COUNTIFS(【データ】蓄積用!A$2:A$10000, AH$5, 【データ】蓄積用!C$2:C$10000, $A208, 【データ】蓄積用!Q$2:Q$10000, 1, 【データ】蓄積用!AC$2:AC$10000, "&gt;=4.0")&gt;0, "〇", "×")))</f>
        <v/>
      </c>
      <c r="AI208" t="str">
        <f>IF(OR($A208="", AI$5=""), "", IF(COUNTIFS(【データ】蓄積用!A$2:A$10000, AI$5, 【データ】蓄積用!C$2:C$10000, $A208, 【データ】蓄積用!D$2:D$10000, "&gt;=3000", 【データ】蓄積用!E$2:E$10000, "&gt;=1500")&gt;0, "〇", IF(COUNTIFS(【データ】蓄積用!A$2:A$10000, AI$5, 【データ】蓄積用!C$2:C$10000, $A208, 【データ】蓄積用!Q$2:Q$10000, 1, 【データ】蓄積用!AC$2:AC$10000, "&gt;=4.0")&gt;0, "〇", "×")))</f>
        <v/>
      </c>
      <c r="AJ208" t="str">
        <f>IF(OR($A208="", AJ$5=""), "", IF(COUNTIFS(【データ】蓄積用!A$2:A$10000, AJ$5, 【データ】蓄積用!C$2:C$10000, $A208, 【データ】蓄積用!D$2:D$10000, "&gt;=3000", 【データ】蓄積用!E$2:E$10000, "&gt;=1500")&gt;0, "〇", IF(COUNTIFS(【データ】蓄積用!A$2:A$10000, AJ$5, 【データ】蓄積用!C$2:C$10000, $A208, 【データ】蓄積用!Q$2:Q$10000, 1, 【データ】蓄積用!AC$2:AC$10000, "&gt;=4.0")&gt;0, "〇", "×")))</f>
        <v/>
      </c>
      <c r="AK208" t="str">
        <f>IF(OR($A208="", AK$5=""), "", IF(COUNTIFS(【データ】蓄積用!A$2:A$10000, AK$5, 【データ】蓄積用!C$2:C$10000, $A208, 【データ】蓄積用!D$2:D$10000, "&gt;=3000", 【データ】蓄積用!E$2:E$10000, "&gt;=1500")&gt;0, "〇", IF(COUNTIFS(【データ】蓄積用!A$2:A$10000, AK$5, 【データ】蓄積用!C$2:C$10000, $A208, 【データ】蓄積用!Q$2:Q$10000, 1, 【データ】蓄積用!AC$2:AC$10000, "&gt;=4.0")&gt;0, "〇", "×")))</f>
        <v/>
      </c>
      <c r="AL208" t="str">
        <f>IF(OR($A208="", AL$5=""), "", IF(COUNTIFS(【データ】蓄積用!A$2:A$10000, AL$5, 【データ】蓄積用!C$2:C$10000, $A208, 【データ】蓄積用!D$2:D$10000, "&gt;=3000", 【データ】蓄積用!E$2:E$10000, "&gt;=1500")&gt;0, "〇", IF(COUNTIFS(【データ】蓄積用!A$2:A$10000, AL$5, 【データ】蓄積用!C$2:C$10000, $A208, 【データ】蓄積用!Q$2:Q$10000, 1, 【データ】蓄積用!AC$2:AC$10000, "&gt;=4.0")&gt;0, "〇", "×")))</f>
        <v/>
      </c>
      <c r="AM208" t="str">
        <f>IF(OR($A208="", AM$5=""), "", IF(COUNTIFS(【データ】蓄積用!A$2:A$10000, AM$5, 【データ】蓄積用!C$2:C$10000, $A208, 【データ】蓄積用!D$2:D$10000, "&gt;=3000", 【データ】蓄積用!E$2:E$10000, "&gt;=1500")&gt;0, "〇", IF(COUNTIFS(【データ】蓄積用!A$2:A$10000, AM$5, 【データ】蓄積用!C$2:C$10000, $A208, 【データ】蓄積用!Q$2:Q$10000, 1, 【データ】蓄積用!AC$2:AC$10000, "&gt;=4.0")&gt;0, "〇", "×")))</f>
        <v/>
      </c>
      <c r="AN208" t="str">
        <f>IF(OR($A208="", AN$5=""), "", IF(COUNTIFS(【データ】蓄積用!A$2:A$10000, AN$5, 【データ】蓄積用!C$2:C$10000, $A208, 【データ】蓄積用!D$2:D$10000, "&gt;=3000", 【データ】蓄積用!E$2:E$10000, "&gt;=1500")&gt;0, "〇", IF(COUNTIFS(【データ】蓄積用!A$2:A$10000, AN$5, 【データ】蓄積用!C$2:C$10000, $A208, 【データ】蓄積用!Q$2:Q$10000, 1, 【データ】蓄積用!AC$2:AC$10000, "&gt;=4.0")&gt;0, "〇", "×")))</f>
        <v/>
      </c>
      <c r="AO208" t="str">
        <f>IF(OR($A208="", AO$5=""), "", IF(COUNTIFS(【データ】蓄積用!A$2:A$10000, AO$5, 【データ】蓄積用!C$2:C$10000, $A208, 【データ】蓄積用!D$2:D$10000, "&gt;=3000", 【データ】蓄積用!E$2:E$10000, "&gt;=1500")&gt;0, "〇", IF(COUNTIFS(【データ】蓄積用!A$2:A$10000, AO$5, 【データ】蓄積用!C$2:C$10000, $A208, 【データ】蓄積用!Q$2:Q$10000, 1, 【データ】蓄積用!AC$2:AC$10000, "&gt;=4.0")&gt;0, "〇", "×")))</f>
        <v/>
      </c>
      <c r="AP208" t="str">
        <f>IF(OR($A208="", AP$5=""), "", IF(COUNTIFS(【データ】蓄積用!A$2:A$10000, AP$5, 【データ】蓄積用!C$2:C$10000, $A208, 【データ】蓄積用!D$2:D$10000, "&gt;=3000", 【データ】蓄積用!E$2:E$10000, "&gt;=1500")&gt;0, "〇", IF(COUNTIFS(【データ】蓄積用!A$2:A$10000, AP$5, 【データ】蓄積用!C$2:C$10000, $A208, 【データ】蓄積用!Q$2:Q$10000, 1, 【データ】蓄積用!AC$2:AC$10000, "&gt;=4.0")&gt;0, "〇", "×")))</f>
        <v/>
      </c>
      <c r="AQ208" t="str">
        <f>IF(OR($A208="", AQ$5=""), "", IF(COUNTIFS(【データ】蓄積用!A$2:A$10000, AQ$5, 【データ】蓄積用!C$2:C$10000, $A208, 【データ】蓄積用!D$2:D$10000, "&gt;=3000", 【データ】蓄積用!E$2:E$10000, "&gt;=1500")&gt;0, "〇", IF(COUNTIFS(【データ】蓄積用!A$2:A$10000, AQ$5, 【データ】蓄積用!C$2:C$10000, $A208, 【データ】蓄積用!Q$2:Q$10000, 1, 【データ】蓄積用!AC$2:AC$10000, "&gt;=4.0")&gt;0, "〇", "×")))</f>
        <v/>
      </c>
      <c r="AR208" t="str">
        <f>IF(OR($A208="", AR$5=""), "", IF(COUNTIFS(【データ】蓄積用!A$2:A$10000, AR$5, 【データ】蓄積用!C$2:C$10000, $A208, 【データ】蓄積用!D$2:D$10000, "&gt;=3000", 【データ】蓄積用!E$2:E$10000, "&gt;=1500")&gt;0, "〇", IF(COUNTIFS(【データ】蓄積用!A$2:A$10000, AR$5, 【データ】蓄積用!C$2:C$10000, $A208, 【データ】蓄積用!Q$2:Q$10000, 1, 【データ】蓄積用!AC$2:AC$10000, "&gt;=4.0")&gt;0, "〇", "×")))</f>
        <v/>
      </c>
      <c r="AS208" t="str">
        <f>IF(OR($A208="", AS$5=""), "", IF(COUNTIFS(【データ】蓄積用!A$2:A$10000, AS$5, 【データ】蓄積用!C$2:C$10000, $A208, 【データ】蓄積用!D$2:D$10000, "&gt;=3000", 【データ】蓄積用!E$2:E$10000, "&gt;=1500")&gt;0, "〇", IF(COUNTIFS(【データ】蓄積用!A$2:A$10000, AS$5, 【データ】蓄積用!C$2:C$10000, $A208, 【データ】蓄積用!Q$2:Q$10000, 1, 【データ】蓄積用!AC$2:AC$10000, "&gt;=4.0")&gt;0, "〇", "×")))</f>
        <v/>
      </c>
      <c r="AT208" t="str">
        <f>IF(OR($A208="", AT$5=""), "", IF(COUNTIFS(【データ】蓄積用!A$2:A$10000, AT$5, 【データ】蓄積用!C$2:C$10000, $A208, 【データ】蓄積用!D$2:D$10000, "&gt;=3000", 【データ】蓄積用!E$2:E$10000, "&gt;=1500")&gt;0, "〇", IF(COUNTIFS(【データ】蓄積用!A$2:A$10000, AT$5, 【データ】蓄積用!C$2:C$10000, $A208, 【データ】蓄積用!Q$2:Q$10000, 1, 【データ】蓄積用!AC$2:AC$10000, "&gt;=4.0")&gt;0, "〇", "×")))</f>
        <v/>
      </c>
      <c r="AU208" t="str">
        <f>IF(OR($A208="", AU$5=""), "", IF(COUNTIFS(【データ】蓄積用!A$2:A$10000, AU$5, 【データ】蓄積用!C$2:C$10000, $A208, 【データ】蓄積用!D$2:D$10000, "&gt;=3000", 【データ】蓄積用!E$2:E$10000, "&gt;=1500")&gt;0, "〇", IF(COUNTIFS(【データ】蓄積用!A$2:A$10000, AU$5, 【データ】蓄積用!C$2:C$10000, $A208, 【データ】蓄積用!Q$2:Q$10000, 1, 【データ】蓄積用!AC$2:AC$10000, "&gt;=4.0")&gt;0, "〇", "×")))</f>
        <v/>
      </c>
      <c r="AV208" t="str">
        <f>IF(OR($A208="", AV$5=""), "", IF(COUNTIFS(【データ】蓄積用!A$2:A$10000, AV$5, 【データ】蓄積用!C$2:C$10000, $A208, 【データ】蓄積用!D$2:D$10000, "&gt;=3000", 【データ】蓄積用!E$2:E$10000, "&gt;=1500")&gt;0, "〇", IF(COUNTIFS(【データ】蓄積用!A$2:A$10000, AV$5, 【データ】蓄積用!C$2:C$10000, $A208, 【データ】蓄積用!Q$2:Q$10000, 1, 【データ】蓄積用!AC$2:AC$10000, "&gt;=4.0")&gt;0, "〇", "×")))</f>
        <v/>
      </c>
      <c r="AW208" t="str">
        <f>IF(OR($A208="", AW$5=""), "", IF(COUNTIFS(【データ】蓄積用!A$2:A$10000, AW$5, 【データ】蓄積用!C$2:C$10000, $A208, 【データ】蓄積用!D$2:D$10000, "&gt;=3000", 【データ】蓄積用!E$2:E$10000, "&gt;=1500")&gt;0, "〇", IF(COUNTIFS(【データ】蓄積用!A$2:A$10000, AW$5, 【データ】蓄積用!C$2:C$10000, $A208, 【データ】蓄積用!Q$2:Q$10000, 1, 【データ】蓄積用!AC$2:AC$10000, "&gt;=4.0")&gt;0, "〇", "×")))</f>
        <v/>
      </c>
      <c r="AX208" t="str">
        <f>IF(OR($A208="", AX$5=""), "", IF(COUNTIFS(【データ】蓄積用!A$2:A$10000, AX$5, 【データ】蓄積用!C$2:C$10000, $A208, 【データ】蓄積用!D$2:D$10000, "&gt;=3000", 【データ】蓄積用!E$2:E$10000, "&gt;=1500")&gt;0, "〇", IF(COUNTIFS(【データ】蓄積用!A$2:A$10000, AX$5, 【データ】蓄積用!C$2:C$10000, $A208, 【データ】蓄積用!Q$2:Q$10000, 1, 【データ】蓄積用!AC$2:AC$10000, "&gt;=4.0")&gt;0, "〇", "×")))</f>
        <v/>
      </c>
      <c r="AY208" t="str">
        <f>IF(OR($A208="", AY$5=""), "", IF(COUNTIFS(【データ】蓄積用!A$2:A$10000, AY$5, 【データ】蓄積用!C$2:C$10000, $A208, 【データ】蓄積用!D$2:D$10000, "&gt;=3000", 【データ】蓄積用!E$2:E$10000, "&gt;=1500")&gt;0, "〇", IF(COUNTIFS(【データ】蓄積用!A$2:A$10000, AY$5, 【データ】蓄積用!C$2:C$10000, $A208, 【データ】蓄積用!Q$2:Q$10000, 1, 【データ】蓄積用!AC$2:AC$10000, "&gt;=4.0")&gt;0, "〇", "×")))</f>
        <v/>
      </c>
    </row>
    <row r="209" spans="2:51">
      <c r="B209" t="str">
        <f>IF(OR($A209="", B$5=""), "", IF(COUNTIFS(【データ】蓄積用!A$2:A$10000, B$5, 【データ】蓄積用!C$2:C$10000, $A209, 【データ】蓄積用!D$2:D$10000, "&gt;=3000", 【データ】蓄積用!E$2:E$10000, "&gt;=1500")&gt;0, "〇", IF(COUNTIFS(【データ】蓄積用!A$2:A$10000, B$5, 【データ】蓄積用!C$2:C$10000, $A209, 【データ】蓄積用!Q$2:Q$10000, 1, 【データ】蓄積用!AC$2:AC$10000, "&gt;=4.0")&gt;0, "〇", "×")))</f>
        <v/>
      </c>
      <c r="C209" t="str">
        <f>IF(OR($A209="", C$5=""), "", IF(COUNTIFS(【データ】蓄積用!A$2:A$10000, C$5, 【データ】蓄積用!C$2:C$10000, $A209, 【データ】蓄積用!D$2:D$10000, "&gt;=3000", 【データ】蓄積用!E$2:E$10000, "&gt;=1500")&gt;0, "〇", IF(COUNTIFS(【データ】蓄積用!A$2:A$10000, C$5, 【データ】蓄積用!C$2:C$10000, $A209, 【データ】蓄積用!Q$2:Q$10000, 1, 【データ】蓄積用!AC$2:AC$10000, "&gt;=4.0")&gt;0, "〇", "×")))</f>
        <v/>
      </c>
      <c r="D209" t="str">
        <f>IF(OR($A209="", D$5=""), "", IF(COUNTIFS(【データ】蓄積用!A$2:A$10000, D$5, 【データ】蓄積用!C$2:C$10000, $A209, 【データ】蓄積用!D$2:D$10000, "&gt;=3000", 【データ】蓄積用!E$2:E$10000, "&gt;=1500")&gt;0, "〇", IF(COUNTIFS(【データ】蓄積用!A$2:A$10000, D$5, 【データ】蓄積用!C$2:C$10000, $A209, 【データ】蓄積用!Q$2:Q$10000, 1, 【データ】蓄積用!AC$2:AC$10000, "&gt;=4.0")&gt;0, "〇", "×")))</f>
        <v/>
      </c>
      <c r="E209" t="str">
        <f>IF(OR($A209="", E$5=""), "", IF(COUNTIFS(【データ】蓄積用!A$2:A$10000, E$5, 【データ】蓄積用!C$2:C$10000, $A209, 【データ】蓄積用!D$2:D$10000, "&gt;=3000", 【データ】蓄積用!E$2:E$10000, "&gt;=1500")&gt;0, "〇", IF(COUNTIFS(【データ】蓄積用!A$2:A$10000, E$5, 【データ】蓄積用!C$2:C$10000, $A209, 【データ】蓄積用!Q$2:Q$10000, 1, 【データ】蓄積用!AC$2:AC$10000, "&gt;=4.0")&gt;0, "〇", "×")))</f>
        <v/>
      </c>
      <c r="F209" t="str">
        <f>IF(OR($A209="", F$5=""), "", IF(COUNTIFS(【データ】蓄積用!A$2:A$10000, F$5, 【データ】蓄積用!C$2:C$10000, $A209, 【データ】蓄積用!D$2:D$10000, "&gt;=3000", 【データ】蓄積用!E$2:E$10000, "&gt;=1500")&gt;0, "〇", IF(COUNTIFS(【データ】蓄積用!A$2:A$10000, F$5, 【データ】蓄積用!C$2:C$10000, $A209, 【データ】蓄積用!Q$2:Q$10000, 1, 【データ】蓄積用!AC$2:AC$10000, "&gt;=4.0")&gt;0, "〇", "×")))</f>
        <v/>
      </c>
      <c r="G209" t="str">
        <f>IF(OR($A209="", G$5=""), "", IF(COUNTIFS(【データ】蓄積用!A$2:A$10000, G$5, 【データ】蓄積用!C$2:C$10000, $A209, 【データ】蓄積用!D$2:D$10000, "&gt;=3000", 【データ】蓄積用!E$2:E$10000, "&gt;=1500")&gt;0, "〇", IF(COUNTIFS(【データ】蓄積用!A$2:A$10000, G$5, 【データ】蓄積用!C$2:C$10000, $A209, 【データ】蓄積用!Q$2:Q$10000, 1, 【データ】蓄積用!AC$2:AC$10000, "&gt;=4.0")&gt;0, "〇", "×")))</f>
        <v/>
      </c>
      <c r="H209" t="str">
        <f>IF(OR($A209="", H$5=""), "", IF(COUNTIFS(【データ】蓄積用!A$2:A$10000, H$5, 【データ】蓄積用!C$2:C$10000, $A209, 【データ】蓄積用!D$2:D$10000, "&gt;=3000", 【データ】蓄積用!E$2:E$10000, "&gt;=1500")&gt;0, "〇", IF(COUNTIFS(【データ】蓄積用!A$2:A$10000, H$5, 【データ】蓄積用!C$2:C$10000, $A209, 【データ】蓄積用!Q$2:Q$10000, 1, 【データ】蓄積用!AC$2:AC$10000, "&gt;=4.0")&gt;0, "〇", "×")))</f>
        <v/>
      </c>
      <c r="I209" t="str">
        <f>IF(OR($A209="", I$5=""), "", IF(COUNTIFS(【データ】蓄積用!A$2:A$10000, I$5, 【データ】蓄積用!C$2:C$10000, $A209, 【データ】蓄積用!D$2:D$10000, "&gt;=3000", 【データ】蓄積用!E$2:E$10000, "&gt;=1500")&gt;0, "〇", IF(COUNTIFS(【データ】蓄積用!A$2:A$10000, I$5, 【データ】蓄積用!C$2:C$10000, $A209, 【データ】蓄積用!Q$2:Q$10000, 1, 【データ】蓄積用!AC$2:AC$10000, "&gt;=4.0")&gt;0, "〇", "×")))</f>
        <v/>
      </c>
      <c r="J209" t="str">
        <f>IF(OR($A209="", J$5=""), "", IF(COUNTIFS(【データ】蓄積用!A$2:A$10000, J$5, 【データ】蓄積用!C$2:C$10000, $A209, 【データ】蓄積用!D$2:D$10000, "&gt;=3000", 【データ】蓄積用!E$2:E$10000, "&gt;=1500")&gt;0, "〇", IF(COUNTIFS(【データ】蓄積用!A$2:A$10000, J$5, 【データ】蓄積用!C$2:C$10000, $A209, 【データ】蓄積用!Q$2:Q$10000, 1, 【データ】蓄積用!AC$2:AC$10000, "&gt;=4.0")&gt;0, "〇", "×")))</f>
        <v/>
      </c>
      <c r="K209" t="str">
        <f>IF(OR($A209="", K$5=""), "", IF(COUNTIFS(【データ】蓄積用!A$2:A$10000, K$5, 【データ】蓄積用!C$2:C$10000, $A209, 【データ】蓄積用!D$2:D$10000, "&gt;=3000", 【データ】蓄積用!E$2:E$10000, "&gt;=1500")&gt;0, "〇", IF(COUNTIFS(【データ】蓄積用!A$2:A$10000, K$5, 【データ】蓄積用!C$2:C$10000, $A209, 【データ】蓄積用!Q$2:Q$10000, 1, 【データ】蓄積用!AC$2:AC$10000, "&gt;=4.0")&gt;0, "〇", "×")))</f>
        <v/>
      </c>
      <c r="L209" t="str">
        <f>IF(OR($A209="", L$5=""), "", IF(COUNTIFS(【データ】蓄積用!A$2:A$10000, L$5, 【データ】蓄積用!C$2:C$10000, $A209, 【データ】蓄積用!D$2:D$10000, "&gt;=3000", 【データ】蓄積用!E$2:E$10000, "&gt;=1500")&gt;0, "〇", IF(COUNTIFS(【データ】蓄積用!A$2:A$10000, L$5, 【データ】蓄積用!C$2:C$10000, $A209, 【データ】蓄積用!Q$2:Q$10000, 1, 【データ】蓄積用!AC$2:AC$10000, "&gt;=4.0")&gt;0, "〇", "×")))</f>
        <v/>
      </c>
      <c r="M209" t="str">
        <f>IF(OR($A209="", M$5=""), "", IF(COUNTIFS(【データ】蓄積用!A$2:A$10000, M$5, 【データ】蓄積用!C$2:C$10000, $A209, 【データ】蓄積用!D$2:D$10000, "&gt;=3000", 【データ】蓄積用!E$2:E$10000, "&gt;=1500")&gt;0, "〇", IF(COUNTIFS(【データ】蓄積用!A$2:A$10000, M$5, 【データ】蓄積用!C$2:C$10000, $A209, 【データ】蓄積用!Q$2:Q$10000, 1, 【データ】蓄積用!AC$2:AC$10000, "&gt;=4.0")&gt;0, "〇", "×")))</f>
        <v/>
      </c>
      <c r="N209" t="str">
        <f>IF(OR($A209="", N$5=""), "", IF(COUNTIFS(【データ】蓄積用!A$2:A$10000, N$5, 【データ】蓄積用!C$2:C$10000, $A209, 【データ】蓄積用!D$2:D$10000, "&gt;=3000", 【データ】蓄積用!E$2:E$10000, "&gt;=1500")&gt;0, "〇", IF(COUNTIFS(【データ】蓄積用!A$2:A$10000, N$5, 【データ】蓄積用!C$2:C$10000, $A209, 【データ】蓄積用!Q$2:Q$10000, 1, 【データ】蓄積用!AC$2:AC$10000, "&gt;=4.0")&gt;0, "〇", "×")))</f>
        <v/>
      </c>
      <c r="O209" t="str">
        <f>IF(OR($A209="", O$5=""), "", IF(COUNTIFS(【データ】蓄積用!A$2:A$10000, O$5, 【データ】蓄積用!C$2:C$10000, $A209, 【データ】蓄積用!D$2:D$10000, "&gt;=3000", 【データ】蓄積用!E$2:E$10000, "&gt;=1500")&gt;0, "〇", IF(COUNTIFS(【データ】蓄積用!A$2:A$10000, O$5, 【データ】蓄積用!C$2:C$10000, $A209, 【データ】蓄積用!Q$2:Q$10000, 1, 【データ】蓄積用!AC$2:AC$10000, "&gt;=4.0")&gt;0, "〇", "×")))</f>
        <v/>
      </c>
      <c r="P209" t="str">
        <f>IF(OR($A209="", P$5=""), "", IF(COUNTIFS(【データ】蓄積用!A$2:A$10000, P$5, 【データ】蓄積用!C$2:C$10000, $A209, 【データ】蓄積用!D$2:D$10000, "&gt;=3000", 【データ】蓄積用!E$2:E$10000, "&gt;=1500")&gt;0, "〇", IF(COUNTIFS(【データ】蓄積用!A$2:A$10000, P$5, 【データ】蓄積用!C$2:C$10000, $A209, 【データ】蓄積用!Q$2:Q$10000, 1, 【データ】蓄積用!AC$2:AC$10000, "&gt;=4.0")&gt;0, "〇", "×")))</f>
        <v/>
      </c>
      <c r="Q209" t="str">
        <f>IF(OR($A209="", Q$5=""), "", IF(COUNTIFS(【データ】蓄積用!A$2:A$10000, Q$5, 【データ】蓄積用!C$2:C$10000, $A209, 【データ】蓄積用!D$2:D$10000, "&gt;=3000", 【データ】蓄積用!E$2:E$10000, "&gt;=1500")&gt;0, "〇", IF(COUNTIFS(【データ】蓄積用!A$2:A$10000, Q$5, 【データ】蓄積用!C$2:C$10000, $A209, 【データ】蓄積用!Q$2:Q$10000, 1, 【データ】蓄積用!AC$2:AC$10000, "&gt;=4.0")&gt;0, "〇", "×")))</f>
        <v/>
      </c>
      <c r="R209" t="str">
        <f>IF(OR($A209="", R$5=""), "", IF(COUNTIFS(【データ】蓄積用!A$2:A$10000, R$5, 【データ】蓄積用!C$2:C$10000, $A209, 【データ】蓄積用!D$2:D$10000, "&gt;=3000", 【データ】蓄積用!E$2:E$10000, "&gt;=1500")&gt;0, "〇", IF(COUNTIFS(【データ】蓄積用!A$2:A$10000, R$5, 【データ】蓄積用!C$2:C$10000, $A209, 【データ】蓄積用!Q$2:Q$10000, 1, 【データ】蓄積用!AC$2:AC$10000, "&gt;=4.0")&gt;0, "〇", "×")))</f>
        <v/>
      </c>
      <c r="S209" t="str">
        <f>IF(OR($A209="", S$5=""), "", IF(COUNTIFS(【データ】蓄積用!A$2:A$10000, S$5, 【データ】蓄積用!C$2:C$10000, $A209, 【データ】蓄積用!D$2:D$10000, "&gt;=3000", 【データ】蓄積用!E$2:E$10000, "&gt;=1500")&gt;0, "〇", IF(COUNTIFS(【データ】蓄積用!A$2:A$10000, S$5, 【データ】蓄積用!C$2:C$10000, $A209, 【データ】蓄積用!Q$2:Q$10000, 1, 【データ】蓄積用!AC$2:AC$10000, "&gt;=4.0")&gt;0, "〇", "×")))</f>
        <v/>
      </c>
      <c r="T209" t="str">
        <f>IF(OR($A209="", T$5=""), "", IF(COUNTIFS(【データ】蓄積用!A$2:A$10000, T$5, 【データ】蓄積用!C$2:C$10000, $A209, 【データ】蓄積用!D$2:D$10000, "&gt;=3000", 【データ】蓄積用!E$2:E$10000, "&gt;=1500")&gt;0, "〇", IF(COUNTIFS(【データ】蓄積用!A$2:A$10000, T$5, 【データ】蓄積用!C$2:C$10000, $A209, 【データ】蓄積用!Q$2:Q$10000, 1, 【データ】蓄積用!AC$2:AC$10000, "&gt;=4.0")&gt;0, "〇", "×")))</f>
        <v/>
      </c>
      <c r="U209" t="str">
        <f>IF(OR($A209="", U$5=""), "", IF(COUNTIFS(【データ】蓄積用!A$2:A$10000, U$5, 【データ】蓄積用!C$2:C$10000, $A209, 【データ】蓄積用!D$2:D$10000, "&gt;=3000", 【データ】蓄積用!E$2:E$10000, "&gt;=1500")&gt;0, "〇", IF(COUNTIFS(【データ】蓄積用!A$2:A$10000, U$5, 【データ】蓄積用!C$2:C$10000, $A209, 【データ】蓄積用!Q$2:Q$10000, 1, 【データ】蓄積用!AC$2:AC$10000, "&gt;=4.0")&gt;0, "〇", "×")))</f>
        <v/>
      </c>
      <c r="V209" t="str">
        <f>IF(OR($A209="", V$5=""), "", IF(COUNTIFS(【データ】蓄積用!A$2:A$10000, V$5, 【データ】蓄積用!C$2:C$10000, $A209, 【データ】蓄積用!D$2:D$10000, "&gt;=3000", 【データ】蓄積用!E$2:E$10000, "&gt;=1500")&gt;0, "〇", IF(COUNTIFS(【データ】蓄積用!A$2:A$10000, V$5, 【データ】蓄積用!C$2:C$10000, $A209, 【データ】蓄積用!Q$2:Q$10000, 1, 【データ】蓄積用!AC$2:AC$10000, "&gt;=4.0")&gt;0, "〇", "×")))</f>
        <v/>
      </c>
      <c r="W209" t="str">
        <f>IF(OR($A209="", W$5=""), "", IF(COUNTIFS(【データ】蓄積用!A$2:A$10000, W$5, 【データ】蓄積用!C$2:C$10000, $A209, 【データ】蓄積用!D$2:D$10000, "&gt;=3000", 【データ】蓄積用!E$2:E$10000, "&gt;=1500")&gt;0, "〇", IF(COUNTIFS(【データ】蓄積用!A$2:A$10000, W$5, 【データ】蓄積用!C$2:C$10000, $A209, 【データ】蓄積用!Q$2:Q$10000, 1, 【データ】蓄積用!AC$2:AC$10000, "&gt;=4.0")&gt;0, "〇", "×")))</f>
        <v/>
      </c>
      <c r="X209" t="str">
        <f>IF(OR($A209="", X$5=""), "", IF(COUNTIFS(【データ】蓄積用!A$2:A$10000, X$5, 【データ】蓄積用!C$2:C$10000, $A209, 【データ】蓄積用!D$2:D$10000, "&gt;=3000", 【データ】蓄積用!E$2:E$10000, "&gt;=1500")&gt;0, "〇", IF(COUNTIFS(【データ】蓄積用!A$2:A$10000, X$5, 【データ】蓄積用!C$2:C$10000, $A209, 【データ】蓄積用!Q$2:Q$10000, 1, 【データ】蓄積用!AC$2:AC$10000, "&gt;=4.0")&gt;0, "〇", "×")))</f>
        <v/>
      </c>
      <c r="Y209" t="str">
        <f>IF(OR($A209="", Y$5=""), "", IF(COUNTIFS(【データ】蓄積用!A$2:A$10000, Y$5, 【データ】蓄積用!C$2:C$10000, $A209, 【データ】蓄積用!D$2:D$10000, "&gt;=3000", 【データ】蓄積用!E$2:E$10000, "&gt;=1500")&gt;0, "〇", IF(COUNTIFS(【データ】蓄積用!A$2:A$10000, Y$5, 【データ】蓄積用!C$2:C$10000, $A209, 【データ】蓄積用!Q$2:Q$10000, 1, 【データ】蓄積用!AC$2:AC$10000, "&gt;=4.0")&gt;0, "〇", "×")))</f>
        <v/>
      </c>
      <c r="Z209" t="str">
        <f>IF(OR($A209="", Z$5=""), "", IF(COUNTIFS(【データ】蓄積用!A$2:A$10000, Z$5, 【データ】蓄積用!C$2:C$10000, $A209, 【データ】蓄積用!D$2:D$10000, "&gt;=3000", 【データ】蓄積用!E$2:E$10000, "&gt;=1500")&gt;0, "〇", IF(COUNTIFS(【データ】蓄積用!A$2:A$10000, Z$5, 【データ】蓄積用!C$2:C$10000, $A209, 【データ】蓄積用!Q$2:Q$10000, 1, 【データ】蓄積用!AC$2:AC$10000, "&gt;=4.0")&gt;0, "〇", "×")))</f>
        <v/>
      </c>
      <c r="AA209" t="str">
        <f>IF(OR($A209="", AA$5=""), "", IF(COUNTIFS(【データ】蓄積用!A$2:A$10000, AA$5, 【データ】蓄積用!C$2:C$10000, $A209, 【データ】蓄積用!D$2:D$10000, "&gt;=3000", 【データ】蓄積用!E$2:E$10000, "&gt;=1500")&gt;0, "〇", IF(COUNTIFS(【データ】蓄積用!A$2:A$10000, AA$5, 【データ】蓄積用!C$2:C$10000, $A209, 【データ】蓄積用!Q$2:Q$10000, 1, 【データ】蓄積用!AC$2:AC$10000, "&gt;=4.0")&gt;0, "〇", "×")))</f>
        <v/>
      </c>
      <c r="AB209" t="str">
        <f>IF(OR($A209="", AB$5=""), "", IF(COUNTIFS(【データ】蓄積用!A$2:A$10000, AB$5, 【データ】蓄積用!C$2:C$10000, $A209, 【データ】蓄積用!D$2:D$10000, "&gt;=3000", 【データ】蓄積用!E$2:E$10000, "&gt;=1500")&gt;0, "〇", IF(COUNTIFS(【データ】蓄積用!A$2:A$10000, AB$5, 【データ】蓄積用!C$2:C$10000, $A209, 【データ】蓄積用!Q$2:Q$10000, 1, 【データ】蓄積用!AC$2:AC$10000, "&gt;=4.0")&gt;0, "〇", "×")))</f>
        <v/>
      </c>
      <c r="AC209" t="str">
        <f>IF(OR($A209="", AC$5=""), "", IF(COUNTIFS(【データ】蓄積用!A$2:A$10000, AC$5, 【データ】蓄積用!C$2:C$10000, $A209, 【データ】蓄積用!D$2:D$10000, "&gt;=3000", 【データ】蓄積用!E$2:E$10000, "&gt;=1500")&gt;0, "〇", IF(COUNTIFS(【データ】蓄積用!A$2:A$10000, AC$5, 【データ】蓄積用!C$2:C$10000, $A209, 【データ】蓄積用!Q$2:Q$10000, 1, 【データ】蓄積用!AC$2:AC$10000, "&gt;=4.0")&gt;0, "〇", "×")))</f>
        <v/>
      </c>
      <c r="AD209" t="str">
        <f>IF(OR($A209="", AD$5=""), "", IF(COUNTIFS(【データ】蓄積用!A$2:A$10000, AD$5, 【データ】蓄積用!C$2:C$10000, $A209, 【データ】蓄積用!D$2:D$10000, "&gt;=3000", 【データ】蓄積用!E$2:E$10000, "&gt;=1500")&gt;0, "〇", IF(COUNTIFS(【データ】蓄積用!A$2:A$10000, AD$5, 【データ】蓄積用!C$2:C$10000, $A209, 【データ】蓄積用!Q$2:Q$10000, 1, 【データ】蓄積用!AC$2:AC$10000, "&gt;=4.0")&gt;0, "〇", "×")))</f>
        <v/>
      </c>
      <c r="AE209" t="str">
        <f>IF(OR($A209="", AE$5=""), "", IF(COUNTIFS(【データ】蓄積用!A$2:A$10000, AE$5, 【データ】蓄積用!C$2:C$10000, $A209, 【データ】蓄積用!D$2:D$10000, "&gt;=3000", 【データ】蓄積用!E$2:E$10000, "&gt;=1500")&gt;0, "〇", IF(COUNTIFS(【データ】蓄積用!A$2:A$10000, AE$5, 【データ】蓄積用!C$2:C$10000, $A209, 【データ】蓄積用!Q$2:Q$10000, 1, 【データ】蓄積用!AC$2:AC$10000, "&gt;=4.0")&gt;0, "〇", "×")))</f>
        <v/>
      </c>
      <c r="AF209" t="str">
        <f>IF(OR($A209="", AF$5=""), "", IF(COUNTIFS(【データ】蓄積用!A$2:A$10000, AF$5, 【データ】蓄積用!C$2:C$10000, $A209, 【データ】蓄積用!D$2:D$10000, "&gt;=3000", 【データ】蓄積用!E$2:E$10000, "&gt;=1500")&gt;0, "〇", IF(COUNTIFS(【データ】蓄積用!A$2:A$10000, AF$5, 【データ】蓄積用!C$2:C$10000, $A209, 【データ】蓄積用!Q$2:Q$10000, 1, 【データ】蓄積用!AC$2:AC$10000, "&gt;=4.0")&gt;0, "〇", "×")))</f>
        <v/>
      </c>
      <c r="AG209" t="str">
        <f>IF(OR($A209="", AG$5=""), "", IF(COUNTIFS(【データ】蓄積用!A$2:A$10000, AG$5, 【データ】蓄積用!C$2:C$10000, $A209, 【データ】蓄積用!D$2:D$10000, "&gt;=3000", 【データ】蓄積用!E$2:E$10000, "&gt;=1500")&gt;0, "〇", IF(COUNTIFS(【データ】蓄積用!A$2:A$10000, AG$5, 【データ】蓄積用!C$2:C$10000, $A209, 【データ】蓄積用!Q$2:Q$10000, 1, 【データ】蓄積用!AC$2:AC$10000, "&gt;=4.0")&gt;0, "〇", "×")))</f>
        <v/>
      </c>
      <c r="AH209" t="str">
        <f>IF(OR($A209="", AH$5=""), "", IF(COUNTIFS(【データ】蓄積用!A$2:A$10000, AH$5, 【データ】蓄積用!C$2:C$10000, $A209, 【データ】蓄積用!D$2:D$10000, "&gt;=3000", 【データ】蓄積用!E$2:E$10000, "&gt;=1500")&gt;0, "〇", IF(COUNTIFS(【データ】蓄積用!A$2:A$10000, AH$5, 【データ】蓄積用!C$2:C$10000, $A209, 【データ】蓄積用!Q$2:Q$10000, 1, 【データ】蓄積用!AC$2:AC$10000, "&gt;=4.0")&gt;0, "〇", "×")))</f>
        <v/>
      </c>
      <c r="AI209" t="str">
        <f>IF(OR($A209="", AI$5=""), "", IF(COUNTIFS(【データ】蓄積用!A$2:A$10000, AI$5, 【データ】蓄積用!C$2:C$10000, $A209, 【データ】蓄積用!D$2:D$10000, "&gt;=3000", 【データ】蓄積用!E$2:E$10000, "&gt;=1500")&gt;0, "〇", IF(COUNTIFS(【データ】蓄積用!A$2:A$10000, AI$5, 【データ】蓄積用!C$2:C$10000, $A209, 【データ】蓄積用!Q$2:Q$10000, 1, 【データ】蓄積用!AC$2:AC$10000, "&gt;=4.0")&gt;0, "〇", "×")))</f>
        <v/>
      </c>
      <c r="AJ209" t="str">
        <f>IF(OR($A209="", AJ$5=""), "", IF(COUNTIFS(【データ】蓄積用!A$2:A$10000, AJ$5, 【データ】蓄積用!C$2:C$10000, $A209, 【データ】蓄積用!D$2:D$10000, "&gt;=3000", 【データ】蓄積用!E$2:E$10000, "&gt;=1500")&gt;0, "〇", IF(COUNTIFS(【データ】蓄積用!A$2:A$10000, AJ$5, 【データ】蓄積用!C$2:C$10000, $A209, 【データ】蓄積用!Q$2:Q$10000, 1, 【データ】蓄積用!AC$2:AC$10000, "&gt;=4.0")&gt;0, "〇", "×")))</f>
        <v/>
      </c>
      <c r="AK209" t="str">
        <f>IF(OR($A209="", AK$5=""), "", IF(COUNTIFS(【データ】蓄積用!A$2:A$10000, AK$5, 【データ】蓄積用!C$2:C$10000, $A209, 【データ】蓄積用!D$2:D$10000, "&gt;=3000", 【データ】蓄積用!E$2:E$10000, "&gt;=1500")&gt;0, "〇", IF(COUNTIFS(【データ】蓄積用!A$2:A$10000, AK$5, 【データ】蓄積用!C$2:C$10000, $A209, 【データ】蓄積用!Q$2:Q$10000, 1, 【データ】蓄積用!AC$2:AC$10000, "&gt;=4.0")&gt;0, "〇", "×")))</f>
        <v/>
      </c>
      <c r="AL209" t="str">
        <f>IF(OR($A209="", AL$5=""), "", IF(COUNTIFS(【データ】蓄積用!A$2:A$10000, AL$5, 【データ】蓄積用!C$2:C$10000, $A209, 【データ】蓄積用!D$2:D$10000, "&gt;=3000", 【データ】蓄積用!E$2:E$10000, "&gt;=1500")&gt;0, "〇", IF(COUNTIFS(【データ】蓄積用!A$2:A$10000, AL$5, 【データ】蓄積用!C$2:C$10000, $A209, 【データ】蓄積用!Q$2:Q$10000, 1, 【データ】蓄積用!AC$2:AC$10000, "&gt;=4.0")&gt;0, "〇", "×")))</f>
        <v/>
      </c>
      <c r="AM209" t="str">
        <f>IF(OR($A209="", AM$5=""), "", IF(COUNTIFS(【データ】蓄積用!A$2:A$10000, AM$5, 【データ】蓄積用!C$2:C$10000, $A209, 【データ】蓄積用!D$2:D$10000, "&gt;=3000", 【データ】蓄積用!E$2:E$10000, "&gt;=1500")&gt;0, "〇", IF(COUNTIFS(【データ】蓄積用!A$2:A$10000, AM$5, 【データ】蓄積用!C$2:C$10000, $A209, 【データ】蓄積用!Q$2:Q$10000, 1, 【データ】蓄積用!AC$2:AC$10000, "&gt;=4.0")&gt;0, "〇", "×")))</f>
        <v/>
      </c>
      <c r="AN209" t="str">
        <f>IF(OR($A209="", AN$5=""), "", IF(COUNTIFS(【データ】蓄積用!A$2:A$10000, AN$5, 【データ】蓄積用!C$2:C$10000, $A209, 【データ】蓄積用!D$2:D$10000, "&gt;=3000", 【データ】蓄積用!E$2:E$10000, "&gt;=1500")&gt;0, "〇", IF(COUNTIFS(【データ】蓄積用!A$2:A$10000, AN$5, 【データ】蓄積用!C$2:C$10000, $A209, 【データ】蓄積用!Q$2:Q$10000, 1, 【データ】蓄積用!AC$2:AC$10000, "&gt;=4.0")&gt;0, "〇", "×")))</f>
        <v/>
      </c>
      <c r="AO209" t="str">
        <f>IF(OR($A209="", AO$5=""), "", IF(COUNTIFS(【データ】蓄積用!A$2:A$10000, AO$5, 【データ】蓄積用!C$2:C$10000, $A209, 【データ】蓄積用!D$2:D$10000, "&gt;=3000", 【データ】蓄積用!E$2:E$10000, "&gt;=1500")&gt;0, "〇", IF(COUNTIFS(【データ】蓄積用!A$2:A$10000, AO$5, 【データ】蓄積用!C$2:C$10000, $A209, 【データ】蓄積用!Q$2:Q$10000, 1, 【データ】蓄積用!AC$2:AC$10000, "&gt;=4.0")&gt;0, "〇", "×")))</f>
        <v/>
      </c>
      <c r="AP209" t="str">
        <f>IF(OR($A209="", AP$5=""), "", IF(COUNTIFS(【データ】蓄積用!A$2:A$10000, AP$5, 【データ】蓄積用!C$2:C$10000, $A209, 【データ】蓄積用!D$2:D$10000, "&gt;=3000", 【データ】蓄積用!E$2:E$10000, "&gt;=1500")&gt;0, "〇", IF(COUNTIFS(【データ】蓄積用!A$2:A$10000, AP$5, 【データ】蓄積用!C$2:C$10000, $A209, 【データ】蓄積用!Q$2:Q$10000, 1, 【データ】蓄積用!AC$2:AC$10000, "&gt;=4.0")&gt;0, "〇", "×")))</f>
        <v/>
      </c>
      <c r="AQ209" t="str">
        <f>IF(OR($A209="", AQ$5=""), "", IF(COUNTIFS(【データ】蓄積用!A$2:A$10000, AQ$5, 【データ】蓄積用!C$2:C$10000, $A209, 【データ】蓄積用!D$2:D$10000, "&gt;=3000", 【データ】蓄積用!E$2:E$10000, "&gt;=1500")&gt;0, "〇", IF(COUNTIFS(【データ】蓄積用!A$2:A$10000, AQ$5, 【データ】蓄積用!C$2:C$10000, $A209, 【データ】蓄積用!Q$2:Q$10000, 1, 【データ】蓄積用!AC$2:AC$10000, "&gt;=4.0")&gt;0, "〇", "×")))</f>
        <v/>
      </c>
      <c r="AR209" t="str">
        <f>IF(OR($A209="", AR$5=""), "", IF(COUNTIFS(【データ】蓄積用!A$2:A$10000, AR$5, 【データ】蓄積用!C$2:C$10000, $A209, 【データ】蓄積用!D$2:D$10000, "&gt;=3000", 【データ】蓄積用!E$2:E$10000, "&gt;=1500")&gt;0, "〇", IF(COUNTIFS(【データ】蓄積用!A$2:A$10000, AR$5, 【データ】蓄積用!C$2:C$10000, $A209, 【データ】蓄積用!Q$2:Q$10000, 1, 【データ】蓄積用!AC$2:AC$10000, "&gt;=4.0")&gt;0, "〇", "×")))</f>
        <v/>
      </c>
      <c r="AS209" t="str">
        <f>IF(OR($A209="", AS$5=""), "", IF(COUNTIFS(【データ】蓄積用!A$2:A$10000, AS$5, 【データ】蓄積用!C$2:C$10000, $A209, 【データ】蓄積用!D$2:D$10000, "&gt;=3000", 【データ】蓄積用!E$2:E$10000, "&gt;=1500")&gt;0, "〇", IF(COUNTIFS(【データ】蓄積用!A$2:A$10000, AS$5, 【データ】蓄積用!C$2:C$10000, $A209, 【データ】蓄積用!Q$2:Q$10000, 1, 【データ】蓄積用!AC$2:AC$10000, "&gt;=4.0")&gt;0, "〇", "×")))</f>
        <v/>
      </c>
      <c r="AT209" t="str">
        <f>IF(OR($A209="", AT$5=""), "", IF(COUNTIFS(【データ】蓄積用!A$2:A$10000, AT$5, 【データ】蓄積用!C$2:C$10000, $A209, 【データ】蓄積用!D$2:D$10000, "&gt;=3000", 【データ】蓄積用!E$2:E$10000, "&gt;=1500")&gt;0, "〇", IF(COUNTIFS(【データ】蓄積用!A$2:A$10000, AT$5, 【データ】蓄積用!C$2:C$10000, $A209, 【データ】蓄積用!Q$2:Q$10000, 1, 【データ】蓄積用!AC$2:AC$10000, "&gt;=4.0")&gt;0, "〇", "×")))</f>
        <v/>
      </c>
      <c r="AU209" t="str">
        <f>IF(OR($A209="", AU$5=""), "", IF(COUNTIFS(【データ】蓄積用!A$2:A$10000, AU$5, 【データ】蓄積用!C$2:C$10000, $A209, 【データ】蓄積用!D$2:D$10000, "&gt;=3000", 【データ】蓄積用!E$2:E$10000, "&gt;=1500")&gt;0, "〇", IF(COUNTIFS(【データ】蓄積用!A$2:A$10000, AU$5, 【データ】蓄積用!C$2:C$10000, $A209, 【データ】蓄積用!Q$2:Q$10000, 1, 【データ】蓄積用!AC$2:AC$10000, "&gt;=4.0")&gt;0, "〇", "×")))</f>
        <v/>
      </c>
      <c r="AV209" t="str">
        <f>IF(OR($A209="", AV$5=""), "", IF(COUNTIFS(【データ】蓄積用!A$2:A$10000, AV$5, 【データ】蓄積用!C$2:C$10000, $A209, 【データ】蓄積用!D$2:D$10000, "&gt;=3000", 【データ】蓄積用!E$2:E$10000, "&gt;=1500")&gt;0, "〇", IF(COUNTIFS(【データ】蓄積用!A$2:A$10000, AV$5, 【データ】蓄積用!C$2:C$10000, $A209, 【データ】蓄積用!Q$2:Q$10000, 1, 【データ】蓄積用!AC$2:AC$10000, "&gt;=4.0")&gt;0, "〇", "×")))</f>
        <v/>
      </c>
      <c r="AW209" t="str">
        <f>IF(OR($A209="", AW$5=""), "", IF(COUNTIFS(【データ】蓄積用!A$2:A$10000, AW$5, 【データ】蓄積用!C$2:C$10000, $A209, 【データ】蓄積用!D$2:D$10000, "&gt;=3000", 【データ】蓄積用!E$2:E$10000, "&gt;=1500")&gt;0, "〇", IF(COUNTIFS(【データ】蓄積用!A$2:A$10000, AW$5, 【データ】蓄積用!C$2:C$10000, $A209, 【データ】蓄積用!Q$2:Q$10000, 1, 【データ】蓄積用!AC$2:AC$10000, "&gt;=4.0")&gt;0, "〇", "×")))</f>
        <v/>
      </c>
      <c r="AX209" t="str">
        <f>IF(OR($A209="", AX$5=""), "", IF(COUNTIFS(【データ】蓄積用!A$2:A$10000, AX$5, 【データ】蓄積用!C$2:C$10000, $A209, 【データ】蓄積用!D$2:D$10000, "&gt;=3000", 【データ】蓄積用!E$2:E$10000, "&gt;=1500")&gt;0, "〇", IF(COUNTIFS(【データ】蓄積用!A$2:A$10000, AX$5, 【データ】蓄積用!C$2:C$10000, $A209, 【データ】蓄積用!Q$2:Q$10000, 1, 【データ】蓄積用!AC$2:AC$10000, "&gt;=4.0")&gt;0, "〇", "×")))</f>
        <v/>
      </c>
      <c r="AY209" t="str">
        <f>IF(OR($A209="", AY$5=""), "", IF(COUNTIFS(【データ】蓄積用!A$2:A$10000, AY$5, 【データ】蓄積用!C$2:C$10000, $A209, 【データ】蓄積用!D$2:D$10000, "&gt;=3000", 【データ】蓄積用!E$2:E$10000, "&gt;=1500")&gt;0, "〇", IF(COUNTIFS(【データ】蓄積用!A$2:A$10000, AY$5, 【データ】蓄積用!C$2:C$10000, $A209, 【データ】蓄積用!Q$2:Q$10000, 1, 【データ】蓄積用!AC$2:AC$10000, "&gt;=4.0")&gt;0, "〇", "×")))</f>
        <v/>
      </c>
    </row>
    <row r="210" spans="2:51">
      <c r="B210" t="str">
        <f>IF(OR($A210="", B$5=""), "", IF(COUNTIFS(【データ】蓄積用!A$2:A$10000, B$5, 【データ】蓄積用!C$2:C$10000, $A210, 【データ】蓄積用!D$2:D$10000, "&gt;=3000", 【データ】蓄積用!E$2:E$10000, "&gt;=1500")&gt;0, "〇", IF(COUNTIFS(【データ】蓄積用!A$2:A$10000, B$5, 【データ】蓄積用!C$2:C$10000, $A210, 【データ】蓄積用!Q$2:Q$10000, 1, 【データ】蓄積用!AC$2:AC$10000, "&gt;=4.0")&gt;0, "〇", "×")))</f>
        <v/>
      </c>
      <c r="C210" t="str">
        <f>IF(OR($A210="", C$5=""), "", IF(COUNTIFS(【データ】蓄積用!A$2:A$10000, C$5, 【データ】蓄積用!C$2:C$10000, $A210, 【データ】蓄積用!D$2:D$10000, "&gt;=3000", 【データ】蓄積用!E$2:E$10000, "&gt;=1500")&gt;0, "〇", IF(COUNTIFS(【データ】蓄積用!A$2:A$10000, C$5, 【データ】蓄積用!C$2:C$10000, $A210, 【データ】蓄積用!Q$2:Q$10000, 1, 【データ】蓄積用!AC$2:AC$10000, "&gt;=4.0")&gt;0, "〇", "×")))</f>
        <v/>
      </c>
      <c r="D210" t="str">
        <f>IF(OR($A210="", D$5=""), "", IF(COUNTIFS(【データ】蓄積用!A$2:A$10000, D$5, 【データ】蓄積用!C$2:C$10000, $A210, 【データ】蓄積用!D$2:D$10000, "&gt;=3000", 【データ】蓄積用!E$2:E$10000, "&gt;=1500")&gt;0, "〇", IF(COUNTIFS(【データ】蓄積用!A$2:A$10000, D$5, 【データ】蓄積用!C$2:C$10000, $A210, 【データ】蓄積用!Q$2:Q$10000, 1, 【データ】蓄積用!AC$2:AC$10000, "&gt;=4.0")&gt;0, "〇", "×")))</f>
        <v/>
      </c>
      <c r="E210" t="str">
        <f>IF(OR($A210="", E$5=""), "", IF(COUNTIFS(【データ】蓄積用!A$2:A$10000, E$5, 【データ】蓄積用!C$2:C$10000, $A210, 【データ】蓄積用!D$2:D$10000, "&gt;=3000", 【データ】蓄積用!E$2:E$10000, "&gt;=1500")&gt;0, "〇", IF(COUNTIFS(【データ】蓄積用!A$2:A$10000, E$5, 【データ】蓄積用!C$2:C$10000, $A210, 【データ】蓄積用!Q$2:Q$10000, 1, 【データ】蓄積用!AC$2:AC$10000, "&gt;=4.0")&gt;0, "〇", "×")))</f>
        <v/>
      </c>
      <c r="F210" t="str">
        <f>IF(OR($A210="", F$5=""), "", IF(COUNTIFS(【データ】蓄積用!A$2:A$10000, F$5, 【データ】蓄積用!C$2:C$10000, $A210, 【データ】蓄積用!D$2:D$10000, "&gt;=3000", 【データ】蓄積用!E$2:E$10000, "&gt;=1500")&gt;0, "〇", IF(COUNTIFS(【データ】蓄積用!A$2:A$10000, F$5, 【データ】蓄積用!C$2:C$10000, $A210, 【データ】蓄積用!Q$2:Q$10000, 1, 【データ】蓄積用!AC$2:AC$10000, "&gt;=4.0")&gt;0, "〇", "×")))</f>
        <v/>
      </c>
      <c r="G210" t="str">
        <f>IF(OR($A210="", G$5=""), "", IF(COUNTIFS(【データ】蓄積用!A$2:A$10000, G$5, 【データ】蓄積用!C$2:C$10000, $A210, 【データ】蓄積用!D$2:D$10000, "&gt;=3000", 【データ】蓄積用!E$2:E$10000, "&gt;=1500")&gt;0, "〇", IF(COUNTIFS(【データ】蓄積用!A$2:A$10000, G$5, 【データ】蓄積用!C$2:C$10000, $A210, 【データ】蓄積用!Q$2:Q$10000, 1, 【データ】蓄積用!AC$2:AC$10000, "&gt;=4.0")&gt;0, "〇", "×")))</f>
        <v/>
      </c>
      <c r="H210" t="str">
        <f>IF(OR($A210="", H$5=""), "", IF(COUNTIFS(【データ】蓄積用!A$2:A$10000, H$5, 【データ】蓄積用!C$2:C$10000, $A210, 【データ】蓄積用!D$2:D$10000, "&gt;=3000", 【データ】蓄積用!E$2:E$10000, "&gt;=1500")&gt;0, "〇", IF(COUNTIFS(【データ】蓄積用!A$2:A$10000, H$5, 【データ】蓄積用!C$2:C$10000, $A210, 【データ】蓄積用!Q$2:Q$10000, 1, 【データ】蓄積用!AC$2:AC$10000, "&gt;=4.0")&gt;0, "〇", "×")))</f>
        <v/>
      </c>
      <c r="I210" t="str">
        <f>IF(OR($A210="", I$5=""), "", IF(COUNTIFS(【データ】蓄積用!A$2:A$10000, I$5, 【データ】蓄積用!C$2:C$10000, $A210, 【データ】蓄積用!D$2:D$10000, "&gt;=3000", 【データ】蓄積用!E$2:E$10000, "&gt;=1500")&gt;0, "〇", IF(COUNTIFS(【データ】蓄積用!A$2:A$10000, I$5, 【データ】蓄積用!C$2:C$10000, $A210, 【データ】蓄積用!Q$2:Q$10000, 1, 【データ】蓄積用!AC$2:AC$10000, "&gt;=4.0")&gt;0, "〇", "×")))</f>
        <v/>
      </c>
      <c r="J210" t="str">
        <f>IF(OR($A210="", J$5=""), "", IF(COUNTIFS(【データ】蓄積用!A$2:A$10000, J$5, 【データ】蓄積用!C$2:C$10000, $A210, 【データ】蓄積用!D$2:D$10000, "&gt;=3000", 【データ】蓄積用!E$2:E$10000, "&gt;=1500")&gt;0, "〇", IF(COUNTIFS(【データ】蓄積用!A$2:A$10000, J$5, 【データ】蓄積用!C$2:C$10000, $A210, 【データ】蓄積用!Q$2:Q$10000, 1, 【データ】蓄積用!AC$2:AC$10000, "&gt;=4.0")&gt;0, "〇", "×")))</f>
        <v/>
      </c>
      <c r="K210" t="str">
        <f>IF(OR($A210="", K$5=""), "", IF(COUNTIFS(【データ】蓄積用!A$2:A$10000, K$5, 【データ】蓄積用!C$2:C$10000, $A210, 【データ】蓄積用!D$2:D$10000, "&gt;=3000", 【データ】蓄積用!E$2:E$10000, "&gt;=1500")&gt;0, "〇", IF(COUNTIFS(【データ】蓄積用!A$2:A$10000, K$5, 【データ】蓄積用!C$2:C$10000, $A210, 【データ】蓄積用!Q$2:Q$10000, 1, 【データ】蓄積用!AC$2:AC$10000, "&gt;=4.0")&gt;0, "〇", "×")))</f>
        <v/>
      </c>
      <c r="L210" t="str">
        <f>IF(OR($A210="", L$5=""), "", IF(COUNTIFS(【データ】蓄積用!A$2:A$10000, L$5, 【データ】蓄積用!C$2:C$10000, $A210, 【データ】蓄積用!D$2:D$10000, "&gt;=3000", 【データ】蓄積用!E$2:E$10000, "&gt;=1500")&gt;0, "〇", IF(COUNTIFS(【データ】蓄積用!A$2:A$10000, L$5, 【データ】蓄積用!C$2:C$10000, $A210, 【データ】蓄積用!Q$2:Q$10000, 1, 【データ】蓄積用!AC$2:AC$10000, "&gt;=4.0")&gt;0, "〇", "×")))</f>
        <v/>
      </c>
      <c r="M210" t="str">
        <f>IF(OR($A210="", M$5=""), "", IF(COUNTIFS(【データ】蓄積用!A$2:A$10000, M$5, 【データ】蓄積用!C$2:C$10000, $A210, 【データ】蓄積用!D$2:D$10000, "&gt;=3000", 【データ】蓄積用!E$2:E$10000, "&gt;=1500")&gt;0, "〇", IF(COUNTIFS(【データ】蓄積用!A$2:A$10000, M$5, 【データ】蓄積用!C$2:C$10000, $A210, 【データ】蓄積用!Q$2:Q$10000, 1, 【データ】蓄積用!AC$2:AC$10000, "&gt;=4.0")&gt;0, "〇", "×")))</f>
        <v/>
      </c>
      <c r="N210" t="str">
        <f>IF(OR($A210="", N$5=""), "", IF(COUNTIFS(【データ】蓄積用!A$2:A$10000, N$5, 【データ】蓄積用!C$2:C$10000, $A210, 【データ】蓄積用!D$2:D$10000, "&gt;=3000", 【データ】蓄積用!E$2:E$10000, "&gt;=1500")&gt;0, "〇", IF(COUNTIFS(【データ】蓄積用!A$2:A$10000, N$5, 【データ】蓄積用!C$2:C$10000, $A210, 【データ】蓄積用!Q$2:Q$10000, 1, 【データ】蓄積用!AC$2:AC$10000, "&gt;=4.0")&gt;0, "〇", "×")))</f>
        <v/>
      </c>
      <c r="O210" t="str">
        <f>IF(OR($A210="", O$5=""), "", IF(COUNTIFS(【データ】蓄積用!A$2:A$10000, O$5, 【データ】蓄積用!C$2:C$10000, $A210, 【データ】蓄積用!D$2:D$10000, "&gt;=3000", 【データ】蓄積用!E$2:E$10000, "&gt;=1500")&gt;0, "〇", IF(COUNTIFS(【データ】蓄積用!A$2:A$10000, O$5, 【データ】蓄積用!C$2:C$10000, $A210, 【データ】蓄積用!Q$2:Q$10000, 1, 【データ】蓄積用!AC$2:AC$10000, "&gt;=4.0")&gt;0, "〇", "×")))</f>
        <v/>
      </c>
      <c r="P210" t="str">
        <f>IF(OR($A210="", P$5=""), "", IF(COUNTIFS(【データ】蓄積用!A$2:A$10000, P$5, 【データ】蓄積用!C$2:C$10000, $A210, 【データ】蓄積用!D$2:D$10000, "&gt;=3000", 【データ】蓄積用!E$2:E$10000, "&gt;=1500")&gt;0, "〇", IF(COUNTIFS(【データ】蓄積用!A$2:A$10000, P$5, 【データ】蓄積用!C$2:C$10000, $A210, 【データ】蓄積用!Q$2:Q$10000, 1, 【データ】蓄積用!AC$2:AC$10000, "&gt;=4.0")&gt;0, "〇", "×")))</f>
        <v/>
      </c>
      <c r="Q210" t="str">
        <f>IF(OR($A210="", Q$5=""), "", IF(COUNTIFS(【データ】蓄積用!A$2:A$10000, Q$5, 【データ】蓄積用!C$2:C$10000, $A210, 【データ】蓄積用!D$2:D$10000, "&gt;=3000", 【データ】蓄積用!E$2:E$10000, "&gt;=1500")&gt;0, "〇", IF(COUNTIFS(【データ】蓄積用!A$2:A$10000, Q$5, 【データ】蓄積用!C$2:C$10000, $A210, 【データ】蓄積用!Q$2:Q$10000, 1, 【データ】蓄積用!AC$2:AC$10000, "&gt;=4.0")&gt;0, "〇", "×")))</f>
        <v/>
      </c>
      <c r="R210" t="str">
        <f>IF(OR($A210="", R$5=""), "", IF(COUNTIFS(【データ】蓄積用!A$2:A$10000, R$5, 【データ】蓄積用!C$2:C$10000, $A210, 【データ】蓄積用!D$2:D$10000, "&gt;=3000", 【データ】蓄積用!E$2:E$10000, "&gt;=1500")&gt;0, "〇", IF(COUNTIFS(【データ】蓄積用!A$2:A$10000, R$5, 【データ】蓄積用!C$2:C$10000, $A210, 【データ】蓄積用!Q$2:Q$10000, 1, 【データ】蓄積用!AC$2:AC$10000, "&gt;=4.0")&gt;0, "〇", "×")))</f>
        <v/>
      </c>
      <c r="S210" t="str">
        <f>IF(OR($A210="", S$5=""), "", IF(COUNTIFS(【データ】蓄積用!A$2:A$10000, S$5, 【データ】蓄積用!C$2:C$10000, $A210, 【データ】蓄積用!D$2:D$10000, "&gt;=3000", 【データ】蓄積用!E$2:E$10000, "&gt;=1500")&gt;0, "〇", IF(COUNTIFS(【データ】蓄積用!A$2:A$10000, S$5, 【データ】蓄積用!C$2:C$10000, $A210, 【データ】蓄積用!Q$2:Q$10000, 1, 【データ】蓄積用!AC$2:AC$10000, "&gt;=4.0")&gt;0, "〇", "×")))</f>
        <v/>
      </c>
      <c r="T210" t="str">
        <f>IF(OR($A210="", T$5=""), "", IF(COUNTIFS(【データ】蓄積用!A$2:A$10000, T$5, 【データ】蓄積用!C$2:C$10000, $A210, 【データ】蓄積用!D$2:D$10000, "&gt;=3000", 【データ】蓄積用!E$2:E$10000, "&gt;=1500")&gt;0, "〇", IF(COUNTIFS(【データ】蓄積用!A$2:A$10000, T$5, 【データ】蓄積用!C$2:C$10000, $A210, 【データ】蓄積用!Q$2:Q$10000, 1, 【データ】蓄積用!AC$2:AC$10000, "&gt;=4.0")&gt;0, "〇", "×")))</f>
        <v/>
      </c>
      <c r="U210" t="str">
        <f>IF(OR($A210="", U$5=""), "", IF(COUNTIFS(【データ】蓄積用!A$2:A$10000, U$5, 【データ】蓄積用!C$2:C$10000, $A210, 【データ】蓄積用!D$2:D$10000, "&gt;=3000", 【データ】蓄積用!E$2:E$10000, "&gt;=1500")&gt;0, "〇", IF(COUNTIFS(【データ】蓄積用!A$2:A$10000, U$5, 【データ】蓄積用!C$2:C$10000, $A210, 【データ】蓄積用!Q$2:Q$10000, 1, 【データ】蓄積用!AC$2:AC$10000, "&gt;=4.0")&gt;0, "〇", "×")))</f>
        <v/>
      </c>
      <c r="V210" t="str">
        <f>IF(OR($A210="", V$5=""), "", IF(COUNTIFS(【データ】蓄積用!A$2:A$10000, V$5, 【データ】蓄積用!C$2:C$10000, $A210, 【データ】蓄積用!D$2:D$10000, "&gt;=3000", 【データ】蓄積用!E$2:E$10000, "&gt;=1500")&gt;0, "〇", IF(COUNTIFS(【データ】蓄積用!A$2:A$10000, V$5, 【データ】蓄積用!C$2:C$10000, $A210, 【データ】蓄積用!Q$2:Q$10000, 1, 【データ】蓄積用!AC$2:AC$10000, "&gt;=4.0")&gt;0, "〇", "×")))</f>
        <v/>
      </c>
      <c r="W210" t="str">
        <f>IF(OR($A210="", W$5=""), "", IF(COUNTIFS(【データ】蓄積用!A$2:A$10000, W$5, 【データ】蓄積用!C$2:C$10000, $A210, 【データ】蓄積用!D$2:D$10000, "&gt;=3000", 【データ】蓄積用!E$2:E$10000, "&gt;=1500")&gt;0, "〇", IF(COUNTIFS(【データ】蓄積用!A$2:A$10000, W$5, 【データ】蓄積用!C$2:C$10000, $A210, 【データ】蓄積用!Q$2:Q$10000, 1, 【データ】蓄積用!AC$2:AC$10000, "&gt;=4.0")&gt;0, "〇", "×")))</f>
        <v/>
      </c>
      <c r="X210" t="str">
        <f>IF(OR($A210="", X$5=""), "", IF(COUNTIFS(【データ】蓄積用!A$2:A$10000, X$5, 【データ】蓄積用!C$2:C$10000, $A210, 【データ】蓄積用!D$2:D$10000, "&gt;=3000", 【データ】蓄積用!E$2:E$10000, "&gt;=1500")&gt;0, "〇", IF(COUNTIFS(【データ】蓄積用!A$2:A$10000, X$5, 【データ】蓄積用!C$2:C$10000, $A210, 【データ】蓄積用!Q$2:Q$10000, 1, 【データ】蓄積用!AC$2:AC$10000, "&gt;=4.0")&gt;0, "〇", "×")))</f>
        <v/>
      </c>
      <c r="Y210" t="str">
        <f>IF(OR($A210="", Y$5=""), "", IF(COUNTIFS(【データ】蓄積用!A$2:A$10000, Y$5, 【データ】蓄積用!C$2:C$10000, $A210, 【データ】蓄積用!D$2:D$10000, "&gt;=3000", 【データ】蓄積用!E$2:E$10000, "&gt;=1500")&gt;0, "〇", IF(COUNTIFS(【データ】蓄積用!A$2:A$10000, Y$5, 【データ】蓄積用!C$2:C$10000, $A210, 【データ】蓄積用!Q$2:Q$10000, 1, 【データ】蓄積用!AC$2:AC$10000, "&gt;=4.0")&gt;0, "〇", "×")))</f>
        <v/>
      </c>
      <c r="Z210" t="str">
        <f>IF(OR($A210="", Z$5=""), "", IF(COUNTIFS(【データ】蓄積用!A$2:A$10000, Z$5, 【データ】蓄積用!C$2:C$10000, $A210, 【データ】蓄積用!D$2:D$10000, "&gt;=3000", 【データ】蓄積用!E$2:E$10000, "&gt;=1500")&gt;0, "〇", IF(COUNTIFS(【データ】蓄積用!A$2:A$10000, Z$5, 【データ】蓄積用!C$2:C$10000, $A210, 【データ】蓄積用!Q$2:Q$10000, 1, 【データ】蓄積用!AC$2:AC$10000, "&gt;=4.0")&gt;0, "〇", "×")))</f>
        <v/>
      </c>
      <c r="AA210" t="str">
        <f>IF(OR($A210="", AA$5=""), "", IF(COUNTIFS(【データ】蓄積用!A$2:A$10000, AA$5, 【データ】蓄積用!C$2:C$10000, $A210, 【データ】蓄積用!D$2:D$10000, "&gt;=3000", 【データ】蓄積用!E$2:E$10000, "&gt;=1500")&gt;0, "〇", IF(COUNTIFS(【データ】蓄積用!A$2:A$10000, AA$5, 【データ】蓄積用!C$2:C$10000, $A210, 【データ】蓄積用!Q$2:Q$10000, 1, 【データ】蓄積用!AC$2:AC$10000, "&gt;=4.0")&gt;0, "〇", "×")))</f>
        <v/>
      </c>
      <c r="AB210" t="str">
        <f>IF(OR($A210="", AB$5=""), "", IF(COUNTIFS(【データ】蓄積用!A$2:A$10000, AB$5, 【データ】蓄積用!C$2:C$10000, $A210, 【データ】蓄積用!D$2:D$10000, "&gt;=3000", 【データ】蓄積用!E$2:E$10000, "&gt;=1500")&gt;0, "〇", IF(COUNTIFS(【データ】蓄積用!A$2:A$10000, AB$5, 【データ】蓄積用!C$2:C$10000, $A210, 【データ】蓄積用!Q$2:Q$10000, 1, 【データ】蓄積用!AC$2:AC$10000, "&gt;=4.0")&gt;0, "〇", "×")))</f>
        <v/>
      </c>
      <c r="AC210" t="str">
        <f>IF(OR($A210="", AC$5=""), "", IF(COUNTIFS(【データ】蓄積用!A$2:A$10000, AC$5, 【データ】蓄積用!C$2:C$10000, $A210, 【データ】蓄積用!D$2:D$10000, "&gt;=3000", 【データ】蓄積用!E$2:E$10000, "&gt;=1500")&gt;0, "〇", IF(COUNTIFS(【データ】蓄積用!A$2:A$10000, AC$5, 【データ】蓄積用!C$2:C$10000, $A210, 【データ】蓄積用!Q$2:Q$10000, 1, 【データ】蓄積用!AC$2:AC$10000, "&gt;=4.0")&gt;0, "〇", "×")))</f>
        <v/>
      </c>
      <c r="AD210" t="str">
        <f>IF(OR($A210="", AD$5=""), "", IF(COUNTIFS(【データ】蓄積用!A$2:A$10000, AD$5, 【データ】蓄積用!C$2:C$10000, $A210, 【データ】蓄積用!D$2:D$10000, "&gt;=3000", 【データ】蓄積用!E$2:E$10000, "&gt;=1500")&gt;0, "〇", IF(COUNTIFS(【データ】蓄積用!A$2:A$10000, AD$5, 【データ】蓄積用!C$2:C$10000, $A210, 【データ】蓄積用!Q$2:Q$10000, 1, 【データ】蓄積用!AC$2:AC$10000, "&gt;=4.0")&gt;0, "〇", "×")))</f>
        <v/>
      </c>
      <c r="AE210" t="str">
        <f>IF(OR($A210="", AE$5=""), "", IF(COUNTIFS(【データ】蓄積用!A$2:A$10000, AE$5, 【データ】蓄積用!C$2:C$10000, $A210, 【データ】蓄積用!D$2:D$10000, "&gt;=3000", 【データ】蓄積用!E$2:E$10000, "&gt;=1500")&gt;0, "〇", IF(COUNTIFS(【データ】蓄積用!A$2:A$10000, AE$5, 【データ】蓄積用!C$2:C$10000, $A210, 【データ】蓄積用!Q$2:Q$10000, 1, 【データ】蓄積用!AC$2:AC$10000, "&gt;=4.0")&gt;0, "〇", "×")))</f>
        <v/>
      </c>
      <c r="AF210" t="str">
        <f>IF(OR($A210="", AF$5=""), "", IF(COUNTIFS(【データ】蓄積用!A$2:A$10000, AF$5, 【データ】蓄積用!C$2:C$10000, $A210, 【データ】蓄積用!D$2:D$10000, "&gt;=3000", 【データ】蓄積用!E$2:E$10000, "&gt;=1500")&gt;0, "〇", IF(COUNTIFS(【データ】蓄積用!A$2:A$10000, AF$5, 【データ】蓄積用!C$2:C$10000, $A210, 【データ】蓄積用!Q$2:Q$10000, 1, 【データ】蓄積用!AC$2:AC$10000, "&gt;=4.0")&gt;0, "〇", "×")))</f>
        <v/>
      </c>
      <c r="AG210" t="str">
        <f>IF(OR($A210="", AG$5=""), "", IF(COUNTIFS(【データ】蓄積用!A$2:A$10000, AG$5, 【データ】蓄積用!C$2:C$10000, $A210, 【データ】蓄積用!D$2:D$10000, "&gt;=3000", 【データ】蓄積用!E$2:E$10000, "&gt;=1500")&gt;0, "〇", IF(COUNTIFS(【データ】蓄積用!A$2:A$10000, AG$5, 【データ】蓄積用!C$2:C$10000, $A210, 【データ】蓄積用!Q$2:Q$10000, 1, 【データ】蓄積用!AC$2:AC$10000, "&gt;=4.0")&gt;0, "〇", "×")))</f>
        <v/>
      </c>
      <c r="AH210" t="str">
        <f>IF(OR($A210="", AH$5=""), "", IF(COUNTIFS(【データ】蓄積用!A$2:A$10000, AH$5, 【データ】蓄積用!C$2:C$10000, $A210, 【データ】蓄積用!D$2:D$10000, "&gt;=3000", 【データ】蓄積用!E$2:E$10000, "&gt;=1500")&gt;0, "〇", IF(COUNTIFS(【データ】蓄積用!A$2:A$10000, AH$5, 【データ】蓄積用!C$2:C$10000, $A210, 【データ】蓄積用!Q$2:Q$10000, 1, 【データ】蓄積用!AC$2:AC$10000, "&gt;=4.0")&gt;0, "〇", "×")))</f>
        <v/>
      </c>
      <c r="AI210" t="str">
        <f>IF(OR($A210="", AI$5=""), "", IF(COUNTIFS(【データ】蓄積用!A$2:A$10000, AI$5, 【データ】蓄積用!C$2:C$10000, $A210, 【データ】蓄積用!D$2:D$10000, "&gt;=3000", 【データ】蓄積用!E$2:E$10000, "&gt;=1500")&gt;0, "〇", IF(COUNTIFS(【データ】蓄積用!A$2:A$10000, AI$5, 【データ】蓄積用!C$2:C$10000, $A210, 【データ】蓄積用!Q$2:Q$10000, 1, 【データ】蓄積用!AC$2:AC$10000, "&gt;=4.0")&gt;0, "〇", "×")))</f>
        <v/>
      </c>
      <c r="AJ210" t="str">
        <f>IF(OR($A210="", AJ$5=""), "", IF(COUNTIFS(【データ】蓄積用!A$2:A$10000, AJ$5, 【データ】蓄積用!C$2:C$10000, $A210, 【データ】蓄積用!D$2:D$10000, "&gt;=3000", 【データ】蓄積用!E$2:E$10000, "&gt;=1500")&gt;0, "〇", IF(COUNTIFS(【データ】蓄積用!A$2:A$10000, AJ$5, 【データ】蓄積用!C$2:C$10000, $A210, 【データ】蓄積用!Q$2:Q$10000, 1, 【データ】蓄積用!AC$2:AC$10000, "&gt;=4.0")&gt;0, "〇", "×")))</f>
        <v/>
      </c>
      <c r="AK210" t="str">
        <f>IF(OR($A210="", AK$5=""), "", IF(COUNTIFS(【データ】蓄積用!A$2:A$10000, AK$5, 【データ】蓄積用!C$2:C$10000, $A210, 【データ】蓄積用!D$2:D$10000, "&gt;=3000", 【データ】蓄積用!E$2:E$10000, "&gt;=1500")&gt;0, "〇", IF(COUNTIFS(【データ】蓄積用!A$2:A$10000, AK$5, 【データ】蓄積用!C$2:C$10000, $A210, 【データ】蓄積用!Q$2:Q$10000, 1, 【データ】蓄積用!AC$2:AC$10000, "&gt;=4.0")&gt;0, "〇", "×")))</f>
        <v/>
      </c>
      <c r="AL210" t="str">
        <f>IF(OR($A210="", AL$5=""), "", IF(COUNTIFS(【データ】蓄積用!A$2:A$10000, AL$5, 【データ】蓄積用!C$2:C$10000, $A210, 【データ】蓄積用!D$2:D$10000, "&gt;=3000", 【データ】蓄積用!E$2:E$10000, "&gt;=1500")&gt;0, "〇", IF(COUNTIFS(【データ】蓄積用!A$2:A$10000, AL$5, 【データ】蓄積用!C$2:C$10000, $A210, 【データ】蓄積用!Q$2:Q$10000, 1, 【データ】蓄積用!AC$2:AC$10000, "&gt;=4.0")&gt;0, "〇", "×")))</f>
        <v/>
      </c>
      <c r="AM210" t="str">
        <f>IF(OR($A210="", AM$5=""), "", IF(COUNTIFS(【データ】蓄積用!A$2:A$10000, AM$5, 【データ】蓄積用!C$2:C$10000, $A210, 【データ】蓄積用!D$2:D$10000, "&gt;=3000", 【データ】蓄積用!E$2:E$10000, "&gt;=1500")&gt;0, "〇", IF(COUNTIFS(【データ】蓄積用!A$2:A$10000, AM$5, 【データ】蓄積用!C$2:C$10000, $A210, 【データ】蓄積用!Q$2:Q$10000, 1, 【データ】蓄積用!AC$2:AC$10000, "&gt;=4.0")&gt;0, "〇", "×")))</f>
        <v/>
      </c>
      <c r="AN210" t="str">
        <f>IF(OR($A210="", AN$5=""), "", IF(COUNTIFS(【データ】蓄積用!A$2:A$10000, AN$5, 【データ】蓄積用!C$2:C$10000, $A210, 【データ】蓄積用!D$2:D$10000, "&gt;=3000", 【データ】蓄積用!E$2:E$10000, "&gt;=1500")&gt;0, "〇", IF(COUNTIFS(【データ】蓄積用!A$2:A$10000, AN$5, 【データ】蓄積用!C$2:C$10000, $A210, 【データ】蓄積用!Q$2:Q$10000, 1, 【データ】蓄積用!AC$2:AC$10000, "&gt;=4.0")&gt;0, "〇", "×")))</f>
        <v/>
      </c>
      <c r="AO210" t="str">
        <f>IF(OR($A210="", AO$5=""), "", IF(COUNTIFS(【データ】蓄積用!A$2:A$10000, AO$5, 【データ】蓄積用!C$2:C$10000, $A210, 【データ】蓄積用!D$2:D$10000, "&gt;=3000", 【データ】蓄積用!E$2:E$10000, "&gt;=1500")&gt;0, "〇", IF(COUNTIFS(【データ】蓄積用!A$2:A$10000, AO$5, 【データ】蓄積用!C$2:C$10000, $A210, 【データ】蓄積用!Q$2:Q$10000, 1, 【データ】蓄積用!AC$2:AC$10000, "&gt;=4.0")&gt;0, "〇", "×")))</f>
        <v/>
      </c>
      <c r="AP210" t="str">
        <f>IF(OR($A210="", AP$5=""), "", IF(COUNTIFS(【データ】蓄積用!A$2:A$10000, AP$5, 【データ】蓄積用!C$2:C$10000, $A210, 【データ】蓄積用!D$2:D$10000, "&gt;=3000", 【データ】蓄積用!E$2:E$10000, "&gt;=1500")&gt;0, "〇", IF(COUNTIFS(【データ】蓄積用!A$2:A$10000, AP$5, 【データ】蓄積用!C$2:C$10000, $A210, 【データ】蓄積用!Q$2:Q$10000, 1, 【データ】蓄積用!AC$2:AC$10000, "&gt;=4.0")&gt;0, "〇", "×")))</f>
        <v/>
      </c>
      <c r="AQ210" t="str">
        <f>IF(OR($A210="", AQ$5=""), "", IF(COUNTIFS(【データ】蓄積用!A$2:A$10000, AQ$5, 【データ】蓄積用!C$2:C$10000, $A210, 【データ】蓄積用!D$2:D$10000, "&gt;=3000", 【データ】蓄積用!E$2:E$10000, "&gt;=1500")&gt;0, "〇", IF(COUNTIFS(【データ】蓄積用!A$2:A$10000, AQ$5, 【データ】蓄積用!C$2:C$10000, $A210, 【データ】蓄積用!Q$2:Q$10000, 1, 【データ】蓄積用!AC$2:AC$10000, "&gt;=4.0")&gt;0, "〇", "×")))</f>
        <v/>
      </c>
      <c r="AR210" t="str">
        <f>IF(OR($A210="", AR$5=""), "", IF(COUNTIFS(【データ】蓄積用!A$2:A$10000, AR$5, 【データ】蓄積用!C$2:C$10000, $A210, 【データ】蓄積用!D$2:D$10000, "&gt;=3000", 【データ】蓄積用!E$2:E$10000, "&gt;=1500")&gt;0, "〇", IF(COUNTIFS(【データ】蓄積用!A$2:A$10000, AR$5, 【データ】蓄積用!C$2:C$10000, $A210, 【データ】蓄積用!Q$2:Q$10000, 1, 【データ】蓄積用!AC$2:AC$10000, "&gt;=4.0")&gt;0, "〇", "×")))</f>
        <v/>
      </c>
      <c r="AS210" t="str">
        <f>IF(OR($A210="", AS$5=""), "", IF(COUNTIFS(【データ】蓄積用!A$2:A$10000, AS$5, 【データ】蓄積用!C$2:C$10000, $A210, 【データ】蓄積用!D$2:D$10000, "&gt;=3000", 【データ】蓄積用!E$2:E$10000, "&gt;=1500")&gt;0, "〇", IF(COUNTIFS(【データ】蓄積用!A$2:A$10000, AS$5, 【データ】蓄積用!C$2:C$10000, $A210, 【データ】蓄積用!Q$2:Q$10000, 1, 【データ】蓄積用!AC$2:AC$10000, "&gt;=4.0")&gt;0, "〇", "×")))</f>
        <v/>
      </c>
      <c r="AT210" t="str">
        <f>IF(OR($A210="", AT$5=""), "", IF(COUNTIFS(【データ】蓄積用!A$2:A$10000, AT$5, 【データ】蓄積用!C$2:C$10000, $A210, 【データ】蓄積用!D$2:D$10000, "&gt;=3000", 【データ】蓄積用!E$2:E$10000, "&gt;=1500")&gt;0, "〇", IF(COUNTIFS(【データ】蓄積用!A$2:A$10000, AT$5, 【データ】蓄積用!C$2:C$10000, $A210, 【データ】蓄積用!Q$2:Q$10000, 1, 【データ】蓄積用!AC$2:AC$10000, "&gt;=4.0")&gt;0, "〇", "×")))</f>
        <v/>
      </c>
      <c r="AU210" t="str">
        <f>IF(OR($A210="", AU$5=""), "", IF(COUNTIFS(【データ】蓄積用!A$2:A$10000, AU$5, 【データ】蓄積用!C$2:C$10000, $A210, 【データ】蓄積用!D$2:D$10000, "&gt;=3000", 【データ】蓄積用!E$2:E$10000, "&gt;=1500")&gt;0, "〇", IF(COUNTIFS(【データ】蓄積用!A$2:A$10000, AU$5, 【データ】蓄積用!C$2:C$10000, $A210, 【データ】蓄積用!Q$2:Q$10000, 1, 【データ】蓄積用!AC$2:AC$10000, "&gt;=4.0")&gt;0, "〇", "×")))</f>
        <v/>
      </c>
      <c r="AV210" t="str">
        <f>IF(OR($A210="", AV$5=""), "", IF(COUNTIFS(【データ】蓄積用!A$2:A$10000, AV$5, 【データ】蓄積用!C$2:C$10000, $A210, 【データ】蓄積用!D$2:D$10000, "&gt;=3000", 【データ】蓄積用!E$2:E$10000, "&gt;=1500")&gt;0, "〇", IF(COUNTIFS(【データ】蓄積用!A$2:A$10000, AV$5, 【データ】蓄積用!C$2:C$10000, $A210, 【データ】蓄積用!Q$2:Q$10000, 1, 【データ】蓄積用!AC$2:AC$10000, "&gt;=4.0")&gt;0, "〇", "×")))</f>
        <v/>
      </c>
      <c r="AW210" t="str">
        <f>IF(OR($A210="", AW$5=""), "", IF(COUNTIFS(【データ】蓄積用!A$2:A$10000, AW$5, 【データ】蓄積用!C$2:C$10000, $A210, 【データ】蓄積用!D$2:D$10000, "&gt;=3000", 【データ】蓄積用!E$2:E$10000, "&gt;=1500")&gt;0, "〇", IF(COUNTIFS(【データ】蓄積用!A$2:A$10000, AW$5, 【データ】蓄積用!C$2:C$10000, $A210, 【データ】蓄積用!Q$2:Q$10000, 1, 【データ】蓄積用!AC$2:AC$10000, "&gt;=4.0")&gt;0, "〇", "×")))</f>
        <v/>
      </c>
      <c r="AX210" t="str">
        <f>IF(OR($A210="", AX$5=""), "", IF(COUNTIFS(【データ】蓄積用!A$2:A$10000, AX$5, 【データ】蓄積用!C$2:C$10000, $A210, 【データ】蓄積用!D$2:D$10000, "&gt;=3000", 【データ】蓄積用!E$2:E$10000, "&gt;=1500")&gt;0, "〇", IF(COUNTIFS(【データ】蓄積用!A$2:A$10000, AX$5, 【データ】蓄積用!C$2:C$10000, $A210, 【データ】蓄積用!Q$2:Q$10000, 1, 【データ】蓄積用!AC$2:AC$10000, "&gt;=4.0")&gt;0, "〇", "×")))</f>
        <v/>
      </c>
      <c r="AY210" t="str">
        <f>IF(OR($A210="", AY$5=""), "", IF(COUNTIFS(【データ】蓄積用!A$2:A$10000, AY$5, 【データ】蓄積用!C$2:C$10000, $A210, 【データ】蓄積用!D$2:D$10000, "&gt;=3000", 【データ】蓄積用!E$2:E$10000, "&gt;=1500")&gt;0, "〇", IF(COUNTIFS(【データ】蓄積用!A$2:A$10000, AY$5, 【データ】蓄積用!C$2:C$10000, $A210, 【データ】蓄積用!Q$2:Q$10000, 1, 【データ】蓄積用!AC$2:AC$10000, "&gt;=4.0")&gt;0, "〇", "×")))</f>
        <v/>
      </c>
    </row>
    <row r="211" spans="2:51">
      <c r="B211" t="str">
        <f>IF(OR($A211="", B$5=""), "", IF(COUNTIFS(【データ】蓄積用!A$2:A$10000, B$5, 【データ】蓄積用!C$2:C$10000, $A211, 【データ】蓄積用!D$2:D$10000, "&gt;=3000", 【データ】蓄積用!E$2:E$10000, "&gt;=1500")&gt;0, "〇", IF(COUNTIFS(【データ】蓄積用!A$2:A$10000, B$5, 【データ】蓄積用!C$2:C$10000, $A211, 【データ】蓄積用!Q$2:Q$10000, 1, 【データ】蓄積用!AC$2:AC$10000, "&gt;=4.0")&gt;0, "〇", "×")))</f>
        <v/>
      </c>
      <c r="C211" t="str">
        <f>IF(OR($A211="", C$5=""), "", IF(COUNTIFS(【データ】蓄積用!A$2:A$10000, C$5, 【データ】蓄積用!C$2:C$10000, $A211, 【データ】蓄積用!D$2:D$10000, "&gt;=3000", 【データ】蓄積用!E$2:E$10000, "&gt;=1500")&gt;0, "〇", IF(COUNTIFS(【データ】蓄積用!A$2:A$10000, C$5, 【データ】蓄積用!C$2:C$10000, $A211, 【データ】蓄積用!Q$2:Q$10000, 1, 【データ】蓄積用!AC$2:AC$10000, "&gt;=4.0")&gt;0, "〇", "×")))</f>
        <v/>
      </c>
      <c r="D211" t="str">
        <f>IF(OR($A211="", D$5=""), "", IF(COUNTIFS(【データ】蓄積用!A$2:A$10000, D$5, 【データ】蓄積用!C$2:C$10000, $A211, 【データ】蓄積用!D$2:D$10000, "&gt;=3000", 【データ】蓄積用!E$2:E$10000, "&gt;=1500")&gt;0, "〇", IF(COUNTIFS(【データ】蓄積用!A$2:A$10000, D$5, 【データ】蓄積用!C$2:C$10000, $A211, 【データ】蓄積用!Q$2:Q$10000, 1, 【データ】蓄積用!AC$2:AC$10000, "&gt;=4.0")&gt;0, "〇", "×")))</f>
        <v/>
      </c>
      <c r="E211" t="str">
        <f>IF(OR($A211="", E$5=""), "", IF(COUNTIFS(【データ】蓄積用!A$2:A$10000, E$5, 【データ】蓄積用!C$2:C$10000, $A211, 【データ】蓄積用!D$2:D$10000, "&gt;=3000", 【データ】蓄積用!E$2:E$10000, "&gt;=1500")&gt;0, "〇", IF(COUNTIFS(【データ】蓄積用!A$2:A$10000, E$5, 【データ】蓄積用!C$2:C$10000, $A211, 【データ】蓄積用!Q$2:Q$10000, 1, 【データ】蓄積用!AC$2:AC$10000, "&gt;=4.0")&gt;0, "〇", "×")))</f>
        <v/>
      </c>
      <c r="F211" t="str">
        <f>IF(OR($A211="", F$5=""), "", IF(COUNTIFS(【データ】蓄積用!A$2:A$10000, F$5, 【データ】蓄積用!C$2:C$10000, $A211, 【データ】蓄積用!D$2:D$10000, "&gt;=3000", 【データ】蓄積用!E$2:E$10000, "&gt;=1500")&gt;0, "〇", IF(COUNTIFS(【データ】蓄積用!A$2:A$10000, F$5, 【データ】蓄積用!C$2:C$10000, $A211, 【データ】蓄積用!Q$2:Q$10000, 1, 【データ】蓄積用!AC$2:AC$10000, "&gt;=4.0")&gt;0, "〇", "×")))</f>
        <v/>
      </c>
      <c r="G211" t="str">
        <f>IF(OR($A211="", G$5=""), "", IF(COUNTIFS(【データ】蓄積用!A$2:A$10000, G$5, 【データ】蓄積用!C$2:C$10000, $A211, 【データ】蓄積用!D$2:D$10000, "&gt;=3000", 【データ】蓄積用!E$2:E$10000, "&gt;=1500")&gt;0, "〇", IF(COUNTIFS(【データ】蓄積用!A$2:A$10000, G$5, 【データ】蓄積用!C$2:C$10000, $A211, 【データ】蓄積用!Q$2:Q$10000, 1, 【データ】蓄積用!AC$2:AC$10000, "&gt;=4.0")&gt;0, "〇", "×")))</f>
        <v/>
      </c>
      <c r="H211" t="str">
        <f>IF(OR($A211="", H$5=""), "", IF(COUNTIFS(【データ】蓄積用!A$2:A$10000, H$5, 【データ】蓄積用!C$2:C$10000, $A211, 【データ】蓄積用!D$2:D$10000, "&gt;=3000", 【データ】蓄積用!E$2:E$10000, "&gt;=1500")&gt;0, "〇", IF(COUNTIFS(【データ】蓄積用!A$2:A$10000, H$5, 【データ】蓄積用!C$2:C$10000, $A211, 【データ】蓄積用!Q$2:Q$10000, 1, 【データ】蓄積用!AC$2:AC$10000, "&gt;=4.0")&gt;0, "〇", "×")))</f>
        <v/>
      </c>
      <c r="I211" t="str">
        <f>IF(OR($A211="", I$5=""), "", IF(COUNTIFS(【データ】蓄積用!A$2:A$10000, I$5, 【データ】蓄積用!C$2:C$10000, $A211, 【データ】蓄積用!D$2:D$10000, "&gt;=3000", 【データ】蓄積用!E$2:E$10000, "&gt;=1500")&gt;0, "〇", IF(COUNTIFS(【データ】蓄積用!A$2:A$10000, I$5, 【データ】蓄積用!C$2:C$10000, $A211, 【データ】蓄積用!Q$2:Q$10000, 1, 【データ】蓄積用!AC$2:AC$10000, "&gt;=4.0")&gt;0, "〇", "×")))</f>
        <v/>
      </c>
      <c r="J211" t="str">
        <f>IF(OR($A211="", J$5=""), "", IF(COUNTIFS(【データ】蓄積用!A$2:A$10000, J$5, 【データ】蓄積用!C$2:C$10000, $A211, 【データ】蓄積用!D$2:D$10000, "&gt;=3000", 【データ】蓄積用!E$2:E$10000, "&gt;=1500")&gt;0, "〇", IF(COUNTIFS(【データ】蓄積用!A$2:A$10000, J$5, 【データ】蓄積用!C$2:C$10000, $A211, 【データ】蓄積用!Q$2:Q$10000, 1, 【データ】蓄積用!AC$2:AC$10000, "&gt;=4.0")&gt;0, "〇", "×")))</f>
        <v/>
      </c>
      <c r="K211" t="str">
        <f>IF(OR($A211="", K$5=""), "", IF(COUNTIFS(【データ】蓄積用!A$2:A$10000, K$5, 【データ】蓄積用!C$2:C$10000, $A211, 【データ】蓄積用!D$2:D$10000, "&gt;=3000", 【データ】蓄積用!E$2:E$10000, "&gt;=1500")&gt;0, "〇", IF(COUNTIFS(【データ】蓄積用!A$2:A$10000, K$5, 【データ】蓄積用!C$2:C$10000, $A211, 【データ】蓄積用!Q$2:Q$10000, 1, 【データ】蓄積用!AC$2:AC$10000, "&gt;=4.0")&gt;0, "〇", "×")))</f>
        <v/>
      </c>
      <c r="L211" t="str">
        <f>IF(OR($A211="", L$5=""), "", IF(COUNTIFS(【データ】蓄積用!A$2:A$10000, L$5, 【データ】蓄積用!C$2:C$10000, $A211, 【データ】蓄積用!D$2:D$10000, "&gt;=3000", 【データ】蓄積用!E$2:E$10000, "&gt;=1500")&gt;0, "〇", IF(COUNTIFS(【データ】蓄積用!A$2:A$10000, L$5, 【データ】蓄積用!C$2:C$10000, $A211, 【データ】蓄積用!Q$2:Q$10000, 1, 【データ】蓄積用!AC$2:AC$10000, "&gt;=4.0")&gt;0, "〇", "×")))</f>
        <v/>
      </c>
      <c r="M211" t="str">
        <f>IF(OR($A211="", M$5=""), "", IF(COUNTIFS(【データ】蓄積用!A$2:A$10000, M$5, 【データ】蓄積用!C$2:C$10000, $A211, 【データ】蓄積用!D$2:D$10000, "&gt;=3000", 【データ】蓄積用!E$2:E$10000, "&gt;=1500")&gt;0, "〇", IF(COUNTIFS(【データ】蓄積用!A$2:A$10000, M$5, 【データ】蓄積用!C$2:C$10000, $A211, 【データ】蓄積用!Q$2:Q$10000, 1, 【データ】蓄積用!AC$2:AC$10000, "&gt;=4.0")&gt;0, "〇", "×")))</f>
        <v/>
      </c>
      <c r="N211" t="str">
        <f>IF(OR($A211="", N$5=""), "", IF(COUNTIFS(【データ】蓄積用!A$2:A$10000, N$5, 【データ】蓄積用!C$2:C$10000, $A211, 【データ】蓄積用!D$2:D$10000, "&gt;=3000", 【データ】蓄積用!E$2:E$10000, "&gt;=1500")&gt;0, "〇", IF(COUNTIFS(【データ】蓄積用!A$2:A$10000, N$5, 【データ】蓄積用!C$2:C$10000, $A211, 【データ】蓄積用!Q$2:Q$10000, 1, 【データ】蓄積用!AC$2:AC$10000, "&gt;=4.0")&gt;0, "〇", "×")))</f>
        <v/>
      </c>
      <c r="O211" t="str">
        <f>IF(OR($A211="", O$5=""), "", IF(COUNTIFS(【データ】蓄積用!A$2:A$10000, O$5, 【データ】蓄積用!C$2:C$10000, $A211, 【データ】蓄積用!D$2:D$10000, "&gt;=3000", 【データ】蓄積用!E$2:E$10000, "&gt;=1500")&gt;0, "〇", IF(COUNTIFS(【データ】蓄積用!A$2:A$10000, O$5, 【データ】蓄積用!C$2:C$10000, $A211, 【データ】蓄積用!Q$2:Q$10000, 1, 【データ】蓄積用!AC$2:AC$10000, "&gt;=4.0")&gt;0, "〇", "×")))</f>
        <v/>
      </c>
      <c r="P211" t="str">
        <f>IF(OR($A211="", P$5=""), "", IF(COUNTIFS(【データ】蓄積用!A$2:A$10000, P$5, 【データ】蓄積用!C$2:C$10000, $A211, 【データ】蓄積用!D$2:D$10000, "&gt;=3000", 【データ】蓄積用!E$2:E$10000, "&gt;=1500")&gt;0, "〇", IF(COUNTIFS(【データ】蓄積用!A$2:A$10000, P$5, 【データ】蓄積用!C$2:C$10000, $A211, 【データ】蓄積用!Q$2:Q$10000, 1, 【データ】蓄積用!AC$2:AC$10000, "&gt;=4.0")&gt;0, "〇", "×")))</f>
        <v/>
      </c>
      <c r="Q211" t="str">
        <f>IF(OR($A211="", Q$5=""), "", IF(COUNTIFS(【データ】蓄積用!A$2:A$10000, Q$5, 【データ】蓄積用!C$2:C$10000, $A211, 【データ】蓄積用!D$2:D$10000, "&gt;=3000", 【データ】蓄積用!E$2:E$10000, "&gt;=1500")&gt;0, "〇", IF(COUNTIFS(【データ】蓄積用!A$2:A$10000, Q$5, 【データ】蓄積用!C$2:C$10000, $A211, 【データ】蓄積用!Q$2:Q$10000, 1, 【データ】蓄積用!AC$2:AC$10000, "&gt;=4.0")&gt;0, "〇", "×")))</f>
        <v/>
      </c>
      <c r="R211" t="str">
        <f>IF(OR($A211="", R$5=""), "", IF(COUNTIFS(【データ】蓄積用!A$2:A$10000, R$5, 【データ】蓄積用!C$2:C$10000, $A211, 【データ】蓄積用!D$2:D$10000, "&gt;=3000", 【データ】蓄積用!E$2:E$10000, "&gt;=1500")&gt;0, "〇", IF(COUNTIFS(【データ】蓄積用!A$2:A$10000, R$5, 【データ】蓄積用!C$2:C$10000, $A211, 【データ】蓄積用!Q$2:Q$10000, 1, 【データ】蓄積用!AC$2:AC$10000, "&gt;=4.0")&gt;0, "〇", "×")))</f>
        <v/>
      </c>
      <c r="S211" t="str">
        <f>IF(OR($A211="", S$5=""), "", IF(COUNTIFS(【データ】蓄積用!A$2:A$10000, S$5, 【データ】蓄積用!C$2:C$10000, $A211, 【データ】蓄積用!D$2:D$10000, "&gt;=3000", 【データ】蓄積用!E$2:E$10000, "&gt;=1500")&gt;0, "〇", IF(COUNTIFS(【データ】蓄積用!A$2:A$10000, S$5, 【データ】蓄積用!C$2:C$10000, $A211, 【データ】蓄積用!Q$2:Q$10000, 1, 【データ】蓄積用!AC$2:AC$10000, "&gt;=4.0")&gt;0, "〇", "×")))</f>
        <v/>
      </c>
      <c r="T211" t="str">
        <f>IF(OR($A211="", T$5=""), "", IF(COUNTIFS(【データ】蓄積用!A$2:A$10000, T$5, 【データ】蓄積用!C$2:C$10000, $A211, 【データ】蓄積用!D$2:D$10000, "&gt;=3000", 【データ】蓄積用!E$2:E$10000, "&gt;=1500")&gt;0, "〇", IF(COUNTIFS(【データ】蓄積用!A$2:A$10000, T$5, 【データ】蓄積用!C$2:C$10000, $A211, 【データ】蓄積用!Q$2:Q$10000, 1, 【データ】蓄積用!AC$2:AC$10000, "&gt;=4.0")&gt;0, "〇", "×")))</f>
        <v/>
      </c>
      <c r="U211" t="str">
        <f>IF(OR($A211="", U$5=""), "", IF(COUNTIFS(【データ】蓄積用!A$2:A$10000, U$5, 【データ】蓄積用!C$2:C$10000, $A211, 【データ】蓄積用!D$2:D$10000, "&gt;=3000", 【データ】蓄積用!E$2:E$10000, "&gt;=1500")&gt;0, "〇", IF(COUNTIFS(【データ】蓄積用!A$2:A$10000, U$5, 【データ】蓄積用!C$2:C$10000, $A211, 【データ】蓄積用!Q$2:Q$10000, 1, 【データ】蓄積用!AC$2:AC$10000, "&gt;=4.0")&gt;0, "〇", "×")))</f>
        <v/>
      </c>
      <c r="V211" t="str">
        <f>IF(OR($A211="", V$5=""), "", IF(COUNTIFS(【データ】蓄積用!A$2:A$10000, V$5, 【データ】蓄積用!C$2:C$10000, $A211, 【データ】蓄積用!D$2:D$10000, "&gt;=3000", 【データ】蓄積用!E$2:E$10000, "&gt;=1500")&gt;0, "〇", IF(COUNTIFS(【データ】蓄積用!A$2:A$10000, V$5, 【データ】蓄積用!C$2:C$10000, $A211, 【データ】蓄積用!Q$2:Q$10000, 1, 【データ】蓄積用!AC$2:AC$10000, "&gt;=4.0")&gt;0, "〇", "×")))</f>
        <v/>
      </c>
      <c r="W211" t="str">
        <f>IF(OR($A211="", W$5=""), "", IF(COUNTIFS(【データ】蓄積用!A$2:A$10000, W$5, 【データ】蓄積用!C$2:C$10000, $A211, 【データ】蓄積用!D$2:D$10000, "&gt;=3000", 【データ】蓄積用!E$2:E$10000, "&gt;=1500")&gt;0, "〇", IF(COUNTIFS(【データ】蓄積用!A$2:A$10000, W$5, 【データ】蓄積用!C$2:C$10000, $A211, 【データ】蓄積用!Q$2:Q$10000, 1, 【データ】蓄積用!AC$2:AC$10000, "&gt;=4.0")&gt;0, "〇", "×")))</f>
        <v/>
      </c>
      <c r="X211" t="str">
        <f>IF(OR($A211="", X$5=""), "", IF(COUNTIFS(【データ】蓄積用!A$2:A$10000, X$5, 【データ】蓄積用!C$2:C$10000, $A211, 【データ】蓄積用!D$2:D$10000, "&gt;=3000", 【データ】蓄積用!E$2:E$10000, "&gt;=1500")&gt;0, "〇", IF(COUNTIFS(【データ】蓄積用!A$2:A$10000, X$5, 【データ】蓄積用!C$2:C$10000, $A211, 【データ】蓄積用!Q$2:Q$10000, 1, 【データ】蓄積用!AC$2:AC$10000, "&gt;=4.0")&gt;0, "〇", "×")))</f>
        <v/>
      </c>
      <c r="Y211" t="str">
        <f>IF(OR($A211="", Y$5=""), "", IF(COUNTIFS(【データ】蓄積用!A$2:A$10000, Y$5, 【データ】蓄積用!C$2:C$10000, $A211, 【データ】蓄積用!D$2:D$10000, "&gt;=3000", 【データ】蓄積用!E$2:E$10000, "&gt;=1500")&gt;0, "〇", IF(COUNTIFS(【データ】蓄積用!A$2:A$10000, Y$5, 【データ】蓄積用!C$2:C$10000, $A211, 【データ】蓄積用!Q$2:Q$10000, 1, 【データ】蓄積用!AC$2:AC$10000, "&gt;=4.0")&gt;0, "〇", "×")))</f>
        <v/>
      </c>
      <c r="Z211" t="str">
        <f>IF(OR($A211="", Z$5=""), "", IF(COUNTIFS(【データ】蓄積用!A$2:A$10000, Z$5, 【データ】蓄積用!C$2:C$10000, $A211, 【データ】蓄積用!D$2:D$10000, "&gt;=3000", 【データ】蓄積用!E$2:E$10000, "&gt;=1500")&gt;0, "〇", IF(COUNTIFS(【データ】蓄積用!A$2:A$10000, Z$5, 【データ】蓄積用!C$2:C$10000, $A211, 【データ】蓄積用!Q$2:Q$10000, 1, 【データ】蓄積用!AC$2:AC$10000, "&gt;=4.0")&gt;0, "〇", "×")))</f>
        <v/>
      </c>
      <c r="AA211" t="str">
        <f>IF(OR($A211="", AA$5=""), "", IF(COUNTIFS(【データ】蓄積用!A$2:A$10000, AA$5, 【データ】蓄積用!C$2:C$10000, $A211, 【データ】蓄積用!D$2:D$10000, "&gt;=3000", 【データ】蓄積用!E$2:E$10000, "&gt;=1500")&gt;0, "〇", IF(COUNTIFS(【データ】蓄積用!A$2:A$10000, AA$5, 【データ】蓄積用!C$2:C$10000, $A211, 【データ】蓄積用!Q$2:Q$10000, 1, 【データ】蓄積用!AC$2:AC$10000, "&gt;=4.0")&gt;0, "〇", "×")))</f>
        <v/>
      </c>
      <c r="AB211" t="str">
        <f>IF(OR($A211="", AB$5=""), "", IF(COUNTIFS(【データ】蓄積用!A$2:A$10000, AB$5, 【データ】蓄積用!C$2:C$10000, $A211, 【データ】蓄積用!D$2:D$10000, "&gt;=3000", 【データ】蓄積用!E$2:E$10000, "&gt;=1500")&gt;0, "〇", IF(COUNTIFS(【データ】蓄積用!A$2:A$10000, AB$5, 【データ】蓄積用!C$2:C$10000, $A211, 【データ】蓄積用!Q$2:Q$10000, 1, 【データ】蓄積用!AC$2:AC$10000, "&gt;=4.0")&gt;0, "〇", "×")))</f>
        <v/>
      </c>
      <c r="AC211" t="str">
        <f>IF(OR($A211="", AC$5=""), "", IF(COUNTIFS(【データ】蓄積用!A$2:A$10000, AC$5, 【データ】蓄積用!C$2:C$10000, $A211, 【データ】蓄積用!D$2:D$10000, "&gt;=3000", 【データ】蓄積用!E$2:E$10000, "&gt;=1500")&gt;0, "〇", IF(COUNTIFS(【データ】蓄積用!A$2:A$10000, AC$5, 【データ】蓄積用!C$2:C$10000, $A211, 【データ】蓄積用!Q$2:Q$10000, 1, 【データ】蓄積用!AC$2:AC$10000, "&gt;=4.0")&gt;0, "〇", "×")))</f>
        <v/>
      </c>
      <c r="AD211" t="str">
        <f>IF(OR($A211="", AD$5=""), "", IF(COUNTIFS(【データ】蓄積用!A$2:A$10000, AD$5, 【データ】蓄積用!C$2:C$10000, $A211, 【データ】蓄積用!D$2:D$10000, "&gt;=3000", 【データ】蓄積用!E$2:E$10000, "&gt;=1500")&gt;0, "〇", IF(COUNTIFS(【データ】蓄積用!A$2:A$10000, AD$5, 【データ】蓄積用!C$2:C$10000, $A211, 【データ】蓄積用!Q$2:Q$10000, 1, 【データ】蓄積用!AC$2:AC$10000, "&gt;=4.0")&gt;0, "〇", "×")))</f>
        <v/>
      </c>
      <c r="AE211" t="str">
        <f>IF(OR($A211="", AE$5=""), "", IF(COUNTIFS(【データ】蓄積用!A$2:A$10000, AE$5, 【データ】蓄積用!C$2:C$10000, $A211, 【データ】蓄積用!D$2:D$10000, "&gt;=3000", 【データ】蓄積用!E$2:E$10000, "&gt;=1500")&gt;0, "〇", IF(COUNTIFS(【データ】蓄積用!A$2:A$10000, AE$5, 【データ】蓄積用!C$2:C$10000, $A211, 【データ】蓄積用!Q$2:Q$10000, 1, 【データ】蓄積用!AC$2:AC$10000, "&gt;=4.0")&gt;0, "〇", "×")))</f>
        <v/>
      </c>
      <c r="AF211" t="str">
        <f>IF(OR($A211="", AF$5=""), "", IF(COUNTIFS(【データ】蓄積用!A$2:A$10000, AF$5, 【データ】蓄積用!C$2:C$10000, $A211, 【データ】蓄積用!D$2:D$10000, "&gt;=3000", 【データ】蓄積用!E$2:E$10000, "&gt;=1500")&gt;0, "〇", IF(COUNTIFS(【データ】蓄積用!A$2:A$10000, AF$5, 【データ】蓄積用!C$2:C$10000, $A211, 【データ】蓄積用!Q$2:Q$10000, 1, 【データ】蓄積用!AC$2:AC$10000, "&gt;=4.0")&gt;0, "〇", "×")))</f>
        <v/>
      </c>
      <c r="AG211" t="str">
        <f>IF(OR($A211="", AG$5=""), "", IF(COUNTIFS(【データ】蓄積用!A$2:A$10000, AG$5, 【データ】蓄積用!C$2:C$10000, $A211, 【データ】蓄積用!D$2:D$10000, "&gt;=3000", 【データ】蓄積用!E$2:E$10000, "&gt;=1500")&gt;0, "〇", IF(COUNTIFS(【データ】蓄積用!A$2:A$10000, AG$5, 【データ】蓄積用!C$2:C$10000, $A211, 【データ】蓄積用!Q$2:Q$10000, 1, 【データ】蓄積用!AC$2:AC$10000, "&gt;=4.0")&gt;0, "〇", "×")))</f>
        <v/>
      </c>
      <c r="AH211" t="str">
        <f>IF(OR($A211="", AH$5=""), "", IF(COUNTIFS(【データ】蓄積用!A$2:A$10000, AH$5, 【データ】蓄積用!C$2:C$10000, $A211, 【データ】蓄積用!D$2:D$10000, "&gt;=3000", 【データ】蓄積用!E$2:E$10000, "&gt;=1500")&gt;0, "〇", IF(COUNTIFS(【データ】蓄積用!A$2:A$10000, AH$5, 【データ】蓄積用!C$2:C$10000, $A211, 【データ】蓄積用!Q$2:Q$10000, 1, 【データ】蓄積用!AC$2:AC$10000, "&gt;=4.0")&gt;0, "〇", "×")))</f>
        <v/>
      </c>
      <c r="AI211" t="str">
        <f>IF(OR($A211="", AI$5=""), "", IF(COUNTIFS(【データ】蓄積用!A$2:A$10000, AI$5, 【データ】蓄積用!C$2:C$10000, $A211, 【データ】蓄積用!D$2:D$10000, "&gt;=3000", 【データ】蓄積用!E$2:E$10000, "&gt;=1500")&gt;0, "〇", IF(COUNTIFS(【データ】蓄積用!A$2:A$10000, AI$5, 【データ】蓄積用!C$2:C$10000, $A211, 【データ】蓄積用!Q$2:Q$10000, 1, 【データ】蓄積用!AC$2:AC$10000, "&gt;=4.0")&gt;0, "〇", "×")))</f>
        <v/>
      </c>
      <c r="AJ211" t="str">
        <f>IF(OR($A211="", AJ$5=""), "", IF(COUNTIFS(【データ】蓄積用!A$2:A$10000, AJ$5, 【データ】蓄積用!C$2:C$10000, $A211, 【データ】蓄積用!D$2:D$10000, "&gt;=3000", 【データ】蓄積用!E$2:E$10000, "&gt;=1500")&gt;0, "〇", IF(COUNTIFS(【データ】蓄積用!A$2:A$10000, AJ$5, 【データ】蓄積用!C$2:C$10000, $A211, 【データ】蓄積用!Q$2:Q$10000, 1, 【データ】蓄積用!AC$2:AC$10000, "&gt;=4.0")&gt;0, "〇", "×")))</f>
        <v/>
      </c>
      <c r="AK211" t="str">
        <f>IF(OR($A211="", AK$5=""), "", IF(COUNTIFS(【データ】蓄積用!A$2:A$10000, AK$5, 【データ】蓄積用!C$2:C$10000, $A211, 【データ】蓄積用!D$2:D$10000, "&gt;=3000", 【データ】蓄積用!E$2:E$10000, "&gt;=1500")&gt;0, "〇", IF(COUNTIFS(【データ】蓄積用!A$2:A$10000, AK$5, 【データ】蓄積用!C$2:C$10000, $A211, 【データ】蓄積用!Q$2:Q$10000, 1, 【データ】蓄積用!AC$2:AC$10000, "&gt;=4.0")&gt;0, "〇", "×")))</f>
        <v/>
      </c>
      <c r="AL211" t="str">
        <f>IF(OR($A211="", AL$5=""), "", IF(COUNTIFS(【データ】蓄積用!A$2:A$10000, AL$5, 【データ】蓄積用!C$2:C$10000, $A211, 【データ】蓄積用!D$2:D$10000, "&gt;=3000", 【データ】蓄積用!E$2:E$10000, "&gt;=1500")&gt;0, "〇", IF(COUNTIFS(【データ】蓄積用!A$2:A$10000, AL$5, 【データ】蓄積用!C$2:C$10000, $A211, 【データ】蓄積用!Q$2:Q$10000, 1, 【データ】蓄積用!AC$2:AC$10000, "&gt;=4.0")&gt;0, "〇", "×")))</f>
        <v/>
      </c>
      <c r="AM211" t="str">
        <f>IF(OR($A211="", AM$5=""), "", IF(COUNTIFS(【データ】蓄積用!A$2:A$10000, AM$5, 【データ】蓄積用!C$2:C$10000, $A211, 【データ】蓄積用!D$2:D$10000, "&gt;=3000", 【データ】蓄積用!E$2:E$10000, "&gt;=1500")&gt;0, "〇", IF(COUNTIFS(【データ】蓄積用!A$2:A$10000, AM$5, 【データ】蓄積用!C$2:C$10000, $A211, 【データ】蓄積用!Q$2:Q$10000, 1, 【データ】蓄積用!AC$2:AC$10000, "&gt;=4.0")&gt;0, "〇", "×")))</f>
        <v/>
      </c>
      <c r="AN211" t="str">
        <f>IF(OR($A211="", AN$5=""), "", IF(COUNTIFS(【データ】蓄積用!A$2:A$10000, AN$5, 【データ】蓄積用!C$2:C$10000, $A211, 【データ】蓄積用!D$2:D$10000, "&gt;=3000", 【データ】蓄積用!E$2:E$10000, "&gt;=1500")&gt;0, "〇", IF(COUNTIFS(【データ】蓄積用!A$2:A$10000, AN$5, 【データ】蓄積用!C$2:C$10000, $A211, 【データ】蓄積用!Q$2:Q$10000, 1, 【データ】蓄積用!AC$2:AC$10000, "&gt;=4.0")&gt;0, "〇", "×")))</f>
        <v/>
      </c>
      <c r="AO211" t="str">
        <f>IF(OR($A211="", AO$5=""), "", IF(COUNTIFS(【データ】蓄積用!A$2:A$10000, AO$5, 【データ】蓄積用!C$2:C$10000, $A211, 【データ】蓄積用!D$2:D$10000, "&gt;=3000", 【データ】蓄積用!E$2:E$10000, "&gt;=1500")&gt;0, "〇", IF(COUNTIFS(【データ】蓄積用!A$2:A$10000, AO$5, 【データ】蓄積用!C$2:C$10000, $A211, 【データ】蓄積用!Q$2:Q$10000, 1, 【データ】蓄積用!AC$2:AC$10000, "&gt;=4.0")&gt;0, "〇", "×")))</f>
        <v/>
      </c>
      <c r="AP211" t="str">
        <f>IF(OR($A211="", AP$5=""), "", IF(COUNTIFS(【データ】蓄積用!A$2:A$10000, AP$5, 【データ】蓄積用!C$2:C$10000, $A211, 【データ】蓄積用!D$2:D$10000, "&gt;=3000", 【データ】蓄積用!E$2:E$10000, "&gt;=1500")&gt;0, "〇", IF(COUNTIFS(【データ】蓄積用!A$2:A$10000, AP$5, 【データ】蓄積用!C$2:C$10000, $A211, 【データ】蓄積用!Q$2:Q$10000, 1, 【データ】蓄積用!AC$2:AC$10000, "&gt;=4.0")&gt;0, "〇", "×")))</f>
        <v/>
      </c>
      <c r="AQ211" t="str">
        <f>IF(OR($A211="", AQ$5=""), "", IF(COUNTIFS(【データ】蓄積用!A$2:A$10000, AQ$5, 【データ】蓄積用!C$2:C$10000, $A211, 【データ】蓄積用!D$2:D$10000, "&gt;=3000", 【データ】蓄積用!E$2:E$10000, "&gt;=1500")&gt;0, "〇", IF(COUNTIFS(【データ】蓄積用!A$2:A$10000, AQ$5, 【データ】蓄積用!C$2:C$10000, $A211, 【データ】蓄積用!Q$2:Q$10000, 1, 【データ】蓄積用!AC$2:AC$10000, "&gt;=4.0")&gt;0, "〇", "×")))</f>
        <v/>
      </c>
      <c r="AR211" t="str">
        <f>IF(OR($A211="", AR$5=""), "", IF(COUNTIFS(【データ】蓄積用!A$2:A$10000, AR$5, 【データ】蓄積用!C$2:C$10000, $A211, 【データ】蓄積用!D$2:D$10000, "&gt;=3000", 【データ】蓄積用!E$2:E$10000, "&gt;=1500")&gt;0, "〇", IF(COUNTIFS(【データ】蓄積用!A$2:A$10000, AR$5, 【データ】蓄積用!C$2:C$10000, $A211, 【データ】蓄積用!Q$2:Q$10000, 1, 【データ】蓄積用!AC$2:AC$10000, "&gt;=4.0")&gt;0, "〇", "×")))</f>
        <v/>
      </c>
      <c r="AS211" t="str">
        <f>IF(OR($A211="", AS$5=""), "", IF(COUNTIFS(【データ】蓄積用!A$2:A$10000, AS$5, 【データ】蓄積用!C$2:C$10000, $A211, 【データ】蓄積用!D$2:D$10000, "&gt;=3000", 【データ】蓄積用!E$2:E$10000, "&gt;=1500")&gt;0, "〇", IF(COUNTIFS(【データ】蓄積用!A$2:A$10000, AS$5, 【データ】蓄積用!C$2:C$10000, $A211, 【データ】蓄積用!Q$2:Q$10000, 1, 【データ】蓄積用!AC$2:AC$10000, "&gt;=4.0")&gt;0, "〇", "×")))</f>
        <v/>
      </c>
      <c r="AT211" t="str">
        <f>IF(OR($A211="", AT$5=""), "", IF(COUNTIFS(【データ】蓄積用!A$2:A$10000, AT$5, 【データ】蓄積用!C$2:C$10000, $A211, 【データ】蓄積用!D$2:D$10000, "&gt;=3000", 【データ】蓄積用!E$2:E$10000, "&gt;=1500")&gt;0, "〇", IF(COUNTIFS(【データ】蓄積用!A$2:A$10000, AT$5, 【データ】蓄積用!C$2:C$10000, $A211, 【データ】蓄積用!Q$2:Q$10000, 1, 【データ】蓄積用!AC$2:AC$10000, "&gt;=4.0")&gt;0, "〇", "×")))</f>
        <v/>
      </c>
      <c r="AU211" t="str">
        <f>IF(OR($A211="", AU$5=""), "", IF(COUNTIFS(【データ】蓄積用!A$2:A$10000, AU$5, 【データ】蓄積用!C$2:C$10000, $A211, 【データ】蓄積用!D$2:D$10000, "&gt;=3000", 【データ】蓄積用!E$2:E$10000, "&gt;=1500")&gt;0, "〇", IF(COUNTIFS(【データ】蓄積用!A$2:A$10000, AU$5, 【データ】蓄積用!C$2:C$10000, $A211, 【データ】蓄積用!Q$2:Q$10000, 1, 【データ】蓄積用!AC$2:AC$10000, "&gt;=4.0")&gt;0, "〇", "×")))</f>
        <v/>
      </c>
      <c r="AV211" t="str">
        <f>IF(OR($A211="", AV$5=""), "", IF(COUNTIFS(【データ】蓄積用!A$2:A$10000, AV$5, 【データ】蓄積用!C$2:C$10000, $A211, 【データ】蓄積用!D$2:D$10000, "&gt;=3000", 【データ】蓄積用!E$2:E$10000, "&gt;=1500")&gt;0, "〇", IF(COUNTIFS(【データ】蓄積用!A$2:A$10000, AV$5, 【データ】蓄積用!C$2:C$10000, $A211, 【データ】蓄積用!Q$2:Q$10000, 1, 【データ】蓄積用!AC$2:AC$10000, "&gt;=4.0")&gt;0, "〇", "×")))</f>
        <v/>
      </c>
      <c r="AW211" t="str">
        <f>IF(OR($A211="", AW$5=""), "", IF(COUNTIFS(【データ】蓄積用!A$2:A$10000, AW$5, 【データ】蓄積用!C$2:C$10000, $A211, 【データ】蓄積用!D$2:D$10000, "&gt;=3000", 【データ】蓄積用!E$2:E$10000, "&gt;=1500")&gt;0, "〇", IF(COUNTIFS(【データ】蓄積用!A$2:A$10000, AW$5, 【データ】蓄積用!C$2:C$10000, $A211, 【データ】蓄積用!Q$2:Q$10000, 1, 【データ】蓄積用!AC$2:AC$10000, "&gt;=4.0")&gt;0, "〇", "×")))</f>
        <v/>
      </c>
      <c r="AX211" t="str">
        <f>IF(OR($A211="", AX$5=""), "", IF(COUNTIFS(【データ】蓄積用!A$2:A$10000, AX$5, 【データ】蓄積用!C$2:C$10000, $A211, 【データ】蓄積用!D$2:D$10000, "&gt;=3000", 【データ】蓄積用!E$2:E$10000, "&gt;=1500")&gt;0, "〇", IF(COUNTIFS(【データ】蓄積用!A$2:A$10000, AX$5, 【データ】蓄積用!C$2:C$10000, $A211, 【データ】蓄積用!Q$2:Q$10000, 1, 【データ】蓄積用!AC$2:AC$10000, "&gt;=4.0")&gt;0, "〇", "×")))</f>
        <v/>
      </c>
      <c r="AY211" t="str">
        <f>IF(OR($A211="", AY$5=""), "", IF(COUNTIFS(【データ】蓄積用!A$2:A$10000, AY$5, 【データ】蓄積用!C$2:C$10000, $A211, 【データ】蓄積用!D$2:D$10000, "&gt;=3000", 【データ】蓄積用!E$2:E$10000, "&gt;=1500")&gt;0, "〇", IF(COUNTIFS(【データ】蓄積用!A$2:A$10000, AY$5, 【データ】蓄積用!C$2:C$10000, $A211, 【データ】蓄積用!Q$2:Q$10000, 1, 【データ】蓄積用!AC$2:AC$10000, "&gt;=4.0")&gt;0, "〇", "×")))</f>
        <v/>
      </c>
    </row>
    <row r="212" spans="2:51">
      <c r="B212" t="str">
        <f>IF(OR($A212="", B$5=""), "", IF(COUNTIFS(【データ】蓄積用!A$2:A$10000, B$5, 【データ】蓄積用!C$2:C$10000, $A212, 【データ】蓄積用!D$2:D$10000, "&gt;=3000", 【データ】蓄積用!E$2:E$10000, "&gt;=1500")&gt;0, "〇", IF(COUNTIFS(【データ】蓄積用!A$2:A$10000, B$5, 【データ】蓄積用!C$2:C$10000, $A212, 【データ】蓄積用!Q$2:Q$10000, 1, 【データ】蓄積用!AC$2:AC$10000, "&gt;=4.0")&gt;0, "〇", "×")))</f>
        <v/>
      </c>
      <c r="C212" t="str">
        <f>IF(OR($A212="", C$5=""), "", IF(COUNTIFS(【データ】蓄積用!A$2:A$10000, C$5, 【データ】蓄積用!C$2:C$10000, $A212, 【データ】蓄積用!D$2:D$10000, "&gt;=3000", 【データ】蓄積用!E$2:E$10000, "&gt;=1500")&gt;0, "〇", IF(COUNTIFS(【データ】蓄積用!A$2:A$10000, C$5, 【データ】蓄積用!C$2:C$10000, $A212, 【データ】蓄積用!Q$2:Q$10000, 1, 【データ】蓄積用!AC$2:AC$10000, "&gt;=4.0")&gt;0, "〇", "×")))</f>
        <v/>
      </c>
      <c r="D212" t="str">
        <f>IF(OR($A212="", D$5=""), "", IF(COUNTIFS(【データ】蓄積用!A$2:A$10000, D$5, 【データ】蓄積用!C$2:C$10000, $A212, 【データ】蓄積用!D$2:D$10000, "&gt;=3000", 【データ】蓄積用!E$2:E$10000, "&gt;=1500")&gt;0, "〇", IF(COUNTIFS(【データ】蓄積用!A$2:A$10000, D$5, 【データ】蓄積用!C$2:C$10000, $A212, 【データ】蓄積用!Q$2:Q$10000, 1, 【データ】蓄積用!AC$2:AC$10000, "&gt;=4.0")&gt;0, "〇", "×")))</f>
        <v/>
      </c>
      <c r="E212" t="str">
        <f>IF(OR($A212="", E$5=""), "", IF(COUNTIFS(【データ】蓄積用!A$2:A$10000, E$5, 【データ】蓄積用!C$2:C$10000, $A212, 【データ】蓄積用!D$2:D$10000, "&gt;=3000", 【データ】蓄積用!E$2:E$10000, "&gt;=1500")&gt;0, "〇", IF(COUNTIFS(【データ】蓄積用!A$2:A$10000, E$5, 【データ】蓄積用!C$2:C$10000, $A212, 【データ】蓄積用!Q$2:Q$10000, 1, 【データ】蓄積用!AC$2:AC$10000, "&gt;=4.0")&gt;0, "〇", "×")))</f>
        <v/>
      </c>
      <c r="F212" t="str">
        <f>IF(OR($A212="", F$5=""), "", IF(COUNTIFS(【データ】蓄積用!A$2:A$10000, F$5, 【データ】蓄積用!C$2:C$10000, $A212, 【データ】蓄積用!D$2:D$10000, "&gt;=3000", 【データ】蓄積用!E$2:E$10000, "&gt;=1500")&gt;0, "〇", IF(COUNTIFS(【データ】蓄積用!A$2:A$10000, F$5, 【データ】蓄積用!C$2:C$10000, $A212, 【データ】蓄積用!Q$2:Q$10000, 1, 【データ】蓄積用!AC$2:AC$10000, "&gt;=4.0")&gt;0, "〇", "×")))</f>
        <v/>
      </c>
      <c r="G212" t="str">
        <f>IF(OR($A212="", G$5=""), "", IF(COUNTIFS(【データ】蓄積用!A$2:A$10000, G$5, 【データ】蓄積用!C$2:C$10000, $A212, 【データ】蓄積用!D$2:D$10000, "&gt;=3000", 【データ】蓄積用!E$2:E$10000, "&gt;=1500")&gt;0, "〇", IF(COUNTIFS(【データ】蓄積用!A$2:A$10000, G$5, 【データ】蓄積用!C$2:C$10000, $A212, 【データ】蓄積用!Q$2:Q$10000, 1, 【データ】蓄積用!AC$2:AC$10000, "&gt;=4.0")&gt;0, "〇", "×")))</f>
        <v/>
      </c>
      <c r="H212" t="str">
        <f>IF(OR($A212="", H$5=""), "", IF(COUNTIFS(【データ】蓄積用!A$2:A$10000, H$5, 【データ】蓄積用!C$2:C$10000, $A212, 【データ】蓄積用!D$2:D$10000, "&gt;=3000", 【データ】蓄積用!E$2:E$10000, "&gt;=1500")&gt;0, "〇", IF(COUNTIFS(【データ】蓄積用!A$2:A$10000, H$5, 【データ】蓄積用!C$2:C$10000, $A212, 【データ】蓄積用!Q$2:Q$10000, 1, 【データ】蓄積用!AC$2:AC$10000, "&gt;=4.0")&gt;0, "〇", "×")))</f>
        <v/>
      </c>
      <c r="I212" t="str">
        <f>IF(OR($A212="", I$5=""), "", IF(COUNTIFS(【データ】蓄積用!A$2:A$10000, I$5, 【データ】蓄積用!C$2:C$10000, $A212, 【データ】蓄積用!D$2:D$10000, "&gt;=3000", 【データ】蓄積用!E$2:E$10000, "&gt;=1500")&gt;0, "〇", IF(COUNTIFS(【データ】蓄積用!A$2:A$10000, I$5, 【データ】蓄積用!C$2:C$10000, $A212, 【データ】蓄積用!Q$2:Q$10000, 1, 【データ】蓄積用!AC$2:AC$10000, "&gt;=4.0")&gt;0, "〇", "×")))</f>
        <v/>
      </c>
      <c r="J212" t="str">
        <f>IF(OR($A212="", J$5=""), "", IF(COUNTIFS(【データ】蓄積用!A$2:A$10000, J$5, 【データ】蓄積用!C$2:C$10000, $A212, 【データ】蓄積用!D$2:D$10000, "&gt;=3000", 【データ】蓄積用!E$2:E$10000, "&gt;=1500")&gt;0, "〇", IF(COUNTIFS(【データ】蓄積用!A$2:A$10000, J$5, 【データ】蓄積用!C$2:C$10000, $A212, 【データ】蓄積用!Q$2:Q$10000, 1, 【データ】蓄積用!AC$2:AC$10000, "&gt;=4.0")&gt;0, "〇", "×")))</f>
        <v/>
      </c>
      <c r="K212" t="str">
        <f>IF(OR($A212="", K$5=""), "", IF(COUNTIFS(【データ】蓄積用!A$2:A$10000, K$5, 【データ】蓄積用!C$2:C$10000, $A212, 【データ】蓄積用!D$2:D$10000, "&gt;=3000", 【データ】蓄積用!E$2:E$10000, "&gt;=1500")&gt;0, "〇", IF(COUNTIFS(【データ】蓄積用!A$2:A$10000, K$5, 【データ】蓄積用!C$2:C$10000, $A212, 【データ】蓄積用!Q$2:Q$10000, 1, 【データ】蓄積用!AC$2:AC$10000, "&gt;=4.0")&gt;0, "〇", "×")))</f>
        <v/>
      </c>
      <c r="L212" t="str">
        <f>IF(OR($A212="", L$5=""), "", IF(COUNTIFS(【データ】蓄積用!A$2:A$10000, L$5, 【データ】蓄積用!C$2:C$10000, $A212, 【データ】蓄積用!D$2:D$10000, "&gt;=3000", 【データ】蓄積用!E$2:E$10000, "&gt;=1500")&gt;0, "〇", IF(COUNTIFS(【データ】蓄積用!A$2:A$10000, L$5, 【データ】蓄積用!C$2:C$10000, $A212, 【データ】蓄積用!Q$2:Q$10000, 1, 【データ】蓄積用!AC$2:AC$10000, "&gt;=4.0")&gt;0, "〇", "×")))</f>
        <v/>
      </c>
      <c r="M212" t="str">
        <f>IF(OR($A212="", M$5=""), "", IF(COUNTIFS(【データ】蓄積用!A$2:A$10000, M$5, 【データ】蓄積用!C$2:C$10000, $A212, 【データ】蓄積用!D$2:D$10000, "&gt;=3000", 【データ】蓄積用!E$2:E$10000, "&gt;=1500")&gt;0, "〇", IF(COUNTIFS(【データ】蓄積用!A$2:A$10000, M$5, 【データ】蓄積用!C$2:C$10000, $A212, 【データ】蓄積用!Q$2:Q$10000, 1, 【データ】蓄積用!AC$2:AC$10000, "&gt;=4.0")&gt;0, "〇", "×")))</f>
        <v/>
      </c>
      <c r="N212" t="str">
        <f>IF(OR($A212="", N$5=""), "", IF(COUNTIFS(【データ】蓄積用!A$2:A$10000, N$5, 【データ】蓄積用!C$2:C$10000, $A212, 【データ】蓄積用!D$2:D$10000, "&gt;=3000", 【データ】蓄積用!E$2:E$10000, "&gt;=1500")&gt;0, "〇", IF(COUNTIFS(【データ】蓄積用!A$2:A$10000, N$5, 【データ】蓄積用!C$2:C$10000, $A212, 【データ】蓄積用!Q$2:Q$10000, 1, 【データ】蓄積用!AC$2:AC$10000, "&gt;=4.0")&gt;0, "〇", "×")))</f>
        <v/>
      </c>
      <c r="O212" t="str">
        <f>IF(OR($A212="", O$5=""), "", IF(COUNTIFS(【データ】蓄積用!A$2:A$10000, O$5, 【データ】蓄積用!C$2:C$10000, $A212, 【データ】蓄積用!D$2:D$10000, "&gt;=3000", 【データ】蓄積用!E$2:E$10000, "&gt;=1500")&gt;0, "〇", IF(COUNTIFS(【データ】蓄積用!A$2:A$10000, O$5, 【データ】蓄積用!C$2:C$10000, $A212, 【データ】蓄積用!Q$2:Q$10000, 1, 【データ】蓄積用!AC$2:AC$10000, "&gt;=4.0")&gt;0, "〇", "×")))</f>
        <v/>
      </c>
      <c r="P212" t="str">
        <f>IF(OR($A212="", P$5=""), "", IF(COUNTIFS(【データ】蓄積用!A$2:A$10000, P$5, 【データ】蓄積用!C$2:C$10000, $A212, 【データ】蓄積用!D$2:D$10000, "&gt;=3000", 【データ】蓄積用!E$2:E$10000, "&gt;=1500")&gt;0, "〇", IF(COUNTIFS(【データ】蓄積用!A$2:A$10000, P$5, 【データ】蓄積用!C$2:C$10000, $A212, 【データ】蓄積用!Q$2:Q$10000, 1, 【データ】蓄積用!AC$2:AC$10000, "&gt;=4.0")&gt;0, "〇", "×")))</f>
        <v/>
      </c>
      <c r="Q212" t="str">
        <f>IF(OR($A212="", Q$5=""), "", IF(COUNTIFS(【データ】蓄積用!A$2:A$10000, Q$5, 【データ】蓄積用!C$2:C$10000, $A212, 【データ】蓄積用!D$2:D$10000, "&gt;=3000", 【データ】蓄積用!E$2:E$10000, "&gt;=1500")&gt;0, "〇", IF(COUNTIFS(【データ】蓄積用!A$2:A$10000, Q$5, 【データ】蓄積用!C$2:C$10000, $A212, 【データ】蓄積用!Q$2:Q$10000, 1, 【データ】蓄積用!AC$2:AC$10000, "&gt;=4.0")&gt;0, "〇", "×")))</f>
        <v/>
      </c>
      <c r="R212" t="str">
        <f>IF(OR($A212="", R$5=""), "", IF(COUNTIFS(【データ】蓄積用!A$2:A$10000, R$5, 【データ】蓄積用!C$2:C$10000, $A212, 【データ】蓄積用!D$2:D$10000, "&gt;=3000", 【データ】蓄積用!E$2:E$10000, "&gt;=1500")&gt;0, "〇", IF(COUNTIFS(【データ】蓄積用!A$2:A$10000, R$5, 【データ】蓄積用!C$2:C$10000, $A212, 【データ】蓄積用!Q$2:Q$10000, 1, 【データ】蓄積用!AC$2:AC$10000, "&gt;=4.0")&gt;0, "〇", "×")))</f>
        <v/>
      </c>
      <c r="S212" t="str">
        <f>IF(OR($A212="", S$5=""), "", IF(COUNTIFS(【データ】蓄積用!A$2:A$10000, S$5, 【データ】蓄積用!C$2:C$10000, $A212, 【データ】蓄積用!D$2:D$10000, "&gt;=3000", 【データ】蓄積用!E$2:E$10000, "&gt;=1500")&gt;0, "〇", IF(COUNTIFS(【データ】蓄積用!A$2:A$10000, S$5, 【データ】蓄積用!C$2:C$10000, $A212, 【データ】蓄積用!Q$2:Q$10000, 1, 【データ】蓄積用!AC$2:AC$10000, "&gt;=4.0")&gt;0, "〇", "×")))</f>
        <v/>
      </c>
      <c r="T212" t="str">
        <f>IF(OR($A212="", T$5=""), "", IF(COUNTIFS(【データ】蓄積用!A$2:A$10000, T$5, 【データ】蓄積用!C$2:C$10000, $A212, 【データ】蓄積用!D$2:D$10000, "&gt;=3000", 【データ】蓄積用!E$2:E$10000, "&gt;=1500")&gt;0, "〇", IF(COUNTIFS(【データ】蓄積用!A$2:A$10000, T$5, 【データ】蓄積用!C$2:C$10000, $A212, 【データ】蓄積用!Q$2:Q$10000, 1, 【データ】蓄積用!AC$2:AC$10000, "&gt;=4.0")&gt;0, "〇", "×")))</f>
        <v/>
      </c>
      <c r="U212" t="str">
        <f>IF(OR($A212="", U$5=""), "", IF(COUNTIFS(【データ】蓄積用!A$2:A$10000, U$5, 【データ】蓄積用!C$2:C$10000, $A212, 【データ】蓄積用!D$2:D$10000, "&gt;=3000", 【データ】蓄積用!E$2:E$10000, "&gt;=1500")&gt;0, "〇", IF(COUNTIFS(【データ】蓄積用!A$2:A$10000, U$5, 【データ】蓄積用!C$2:C$10000, $A212, 【データ】蓄積用!Q$2:Q$10000, 1, 【データ】蓄積用!AC$2:AC$10000, "&gt;=4.0")&gt;0, "〇", "×")))</f>
        <v/>
      </c>
      <c r="V212" t="str">
        <f>IF(OR($A212="", V$5=""), "", IF(COUNTIFS(【データ】蓄積用!A$2:A$10000, V$5, 【データ】蓄積用!C$2:C$10000, $A212, 【データ】蓄積用!D$2:D$10000, "&gt;=3000", 【データ】蓄積用!E$2:E$10000, "&gt;=1500")&gt;0, "〇", IF(COUNTIFS(【データ】蓄積用!A$2:A$10000, V$5, 【データ】蓄積用!C$2:C$10000, $A212, 【データ】蓄積用!Q$2:Q$10000, 1, 【データ】蓄積用!AC$2:AC$10000, "&gt;=4.0")&gt;0, "〇", "×")))</f>
        <v/>
      </c>
      <c r="W212" t="str">
        <f>IF(OR($A212="", W$5=""), "", IF(COUNTIFS(【データ】蓄積用!A$2:A$10000, W$5, 【データ】蓄積用!C$2:C$10000, $A212, 【データ】蓄積用!D$2:D$10000, "&gt;=3000", 【データ】蓄積用!E$2:E$10000, "&gt;=1500")&gt;0, "〇", IF(COUNTIFS(【データ】蓄積用!A$2:A$10000, W$5, 【データ】蓄積用!C$2:C$10000, $A212, 【データ】蓄積用!Q$2:Q$10000, 1, 【データ】蓄積用!AC$2:AC$10000, "&gt;=4.0")&gt;0, "〇", "×")))</f>
        <v/>
      </c>
      <c r="X212" t="str">
        <f>IF(OR($A212="", X$5=""), "", IF(COUNTIFS(【データ】蓄積用!A$2:A$10000, X$5, 【データ】蓄積用!C$2:C$10000, $A212, 【データ】蓄積用!D$2:D$10000, "&gt;=3000", 【データ】蓄積用!E$2:E$10000, "&gt;=1500")&gt;0, "〇", IF(COUNTIFS(【データ】蓄積用!A$2:A$10000, X$5, 【データ】蓄積用!C$2:C$10000, $A212, 【データ】蓄積用!Q$2:Q$10000, 1, 【データ】蓄積用!AC$2:AC$10000, "&gt;=4.0")&gt;0, "〇", "×")))</f>
        <v/>
      </c>
      <c r="Y212" t="str">
        <f>IF(OR($A212="", Y$5=""), "", IF(COUNTIFS(【データ】蓄積用!A$2:A$10000, Y$5, 【データ】蓄積用!C$2:C$10000, $A212, 【データ】蓄積用!D$2:D$10000, "&gt;=3000", 【データ】蓄積用!E$2:E$10000, "&gt;=1500")&gt;0, "〇", IF(COUNTIFS(【データ】蓄積用!A$2:A$10000, Y$5, 【データ】蓄積用!C$2:C$10000, $A212, 【データ】蓄積用!Q$2:Q$10000, 1, 【データ】蓄積用!AC$2:AC$10000, "&gt;=4.0")&gt;0, "〇", "×")))</f>
        <v/>
      </c>
      <c r="Z212" t="str">
        <f>IF(OR($A212="", Z$5=""), "", IF(COUNTIFS(【データ】蓄積用!A$2:A$10000, Z$5, 【データ】蓄積用!C$2:C$10000, $A212, 【データ】蓄積用!D$2:D$10000, "&gt;=3000", 【データ】蓄積用!E$2:E$10000, "&gt;=1500")&gt;0, "〇", IF(COUNTIFS(【データ】蓄積用!A$2:A$10000, Z$5, 【データ】蓄積用!C$2:C$10000, $A212, 【データ】蓄積用!Q$2:Q$10000, 1, 【データ】蓄積用!AC$2:AC$10000, "&gt;=4.0")&gt;0, "〇", "×")))</f>
        <v/>
      </c>
      <c r="AA212" t="str">
        <f>IF(OR($A212="", AA$5=""), "", IF(COUNTIFS(【データ】蓄積用!A$2:A$10000, AA$5, 【データ】蓄積用!C$2:C$10000, $A212, 【データ】蓄積用!D$2:D$10000, "&gt;=3000", 【データ】蓄積用!E$2:E$10000, "&gt;=1500")&gt;0, "〇", IF(COUNTIFS(【データ】蓄積用!A$2:A$10000, AA$5, 【データ】蓄積用!C$2:C$10000, $A212, 【データ】蓄積用!Q$2:Q$10000, 1, 【データ】蓄積用!AC$2:AC$10000, "&gt;=4.0")&gt;0, "〇", "×")))</f>
        <v/>
      </c>
      <c r="AB212" t="str">
        <f>IF(OR($A212="", AB$5=""), "", IF(COUNTIFS(【データ】蓄積用!A$2:A$10000, AB$5, 【データ】蓄積用!C$2:C$10000, $A212, 【データ】蓄積用!D$2:D$10000, "&gt;=3000", 【データ】蓄積用!E$2:E$10000, "&gt;=1500")&gt;0, "〇", IF(COUNTIFS(【データ】蓄積用!A$2:A$10000, AB$5, 【データ】蓄積用!C$2:C$10000, $A212, 【データ】蓄積用!Q$2:Q$10000, 1, 【データ】蓄積用!AC$2:AC$10000, "&gt;=4.0")&gt;0, "〇", "×")))</f>
        <v/>
      </c>
      <c r="AC212" t="str">
        <f>IF(OR($A212="", AC$5=""), "", IF(COUNTIFS(【データ】蓄積用!A$2:A$10000, AC$5, 【データ】蓄積用!C$2:C$10000, $A212, 【データ】蓄積用!D$2:D$10000, "&gt;=3000", 【データ】蓄積用!E$2:E$10000, "&gt;=1500")&gt;0, "〇", IF(COUNTIFS(【データ】蓄積用!A$2:A$10000, AC$5, 【データ】蓄積用!C$2:C$10000, $A212, 【データ】蓄積用!Q$2:Q$10000, 1, 【データ】蓄積用!AC$2:AC$10000, "&gt;=4.0")&gt;0, "〇", "×")))</f>
        <v/>
      </c>
      <c r="AD212" t="str">
        <f>IF(OR($A212="", AD$5=""), "", IF(COUNTIFS(【データ】蓄積用!A$2:A$10000, AD$5, 【データ】蓄積用!C$2:C$10000, $A212, 【データ】蓄積用!D$2:D$10000, "&gt;=3000", 【データ】蓄積用!E$2:E$10000, "&gt;=1500")&gt;0, "〇", IF(COUNTIFS(【データ】蓄積用!A$2:A$10000, AD$5, 【データ】蓄積用!C$2:C$10000, $A212, 【データ】蓄積用!Q$2:Q$10000, 1, 【データ】蓄積用!AC$2:AC$10000, "&gt;=4.0")&gt;0, "〇", "×")))</f>
        <v/>
      </c>
      <c r="AE212" t="str">
        <f>IF(OR($A212="", AE$5=""), "", IF(COUNTIFS(【データ】蓄積用!A$2:A$10000, AE$5, 【データ】蓄積用!C$2:C$10000, $A212, 【データ】蓄積用!D$2:D$10000, "&gt;=3000", 【データ】蓄積用!E$2:E$10000, "&gt;=1500")&gt;0, "〇", IF(COUNTIFS(【データ】蓄積用!A$2:A$10000, AE$5, 【データ】蓄積用!C$2:C$10000, $A212, 【データ】蓄積用!Q$2:Q$10000, 1, 【データ】蓄積用!AC$2:AC$10000, "&gt;=4.0")&gt;0, "〇", "×")))</f>
        <v/>
      </c>
      <c r="AF212" t="str">
        <f>IF(OR($A212="", AF$5=""), "", IF(COUNTIFS(【データ】蓄積用!A$2:A$10000, AF$5, 【データ】蓄積用!C$2:C$10000, $A212, 【データ】蓄積用!D$2:D$10000, "&gt;=3000", 【データ】蓄積用!E$2:E$10000, "&gt;=1500")&gt;0, "〇", IF(COUNTIFS(【データ】蓄積用!A$2:A$10000, AF$5, 【データ】蓄積用!C$2:C$10000, $A212, 【データ】蓄積用!Q$2:Q$10000, 1, 【データ】蓄積用!AC$2:AC$10000, "&gt;=4.0")&gt;0, "〇", "×")))</f>
        <v/>
      </c>
      <c r="AG212" t="str">
        <f>IF(OR($A212="", AG$5=""), "", IF(COUNTIFS(【データ】蓄積用!A$2:A$10000, AG$5, 【データ】蓄積用!C$2:C$10000, $A212, 【データ】蓄積用!D$2:D$10000, "&gt;=3000", 【データ】蓄積用!E$2:E$10000, "&gt;=1500")&gt;0, "〇", IF(COUNTIFS(【データ】蓄積用!A$2:A$10000, AG$5, 【データ】蓄積用!C$2:C$10000, $A212, 【データ】蓄積用!Q$2:Q$10000, 1, 【データ】蓄積用!AC$2:AC$10000, "&gt;=4.0")&gt;0, "〇", "×")))</f>
        <v/>
      </c>
      <c r="AH212" t="str">
        <f>IF(OR($A212="", AH$5=""), "", IF(COUNTIFS(【データ】蓄積用!A$2:A$10000, AH$5, 【データ】蓄積用!C$2:C$10000, $A212, 【データ】蓄積用!D$2:D$10000, "&gt;=3000", 【データ】蓄積用!E$2:E$10000, "&gt;=1500")&gt;0, "〇", IF(COUNTIFS(【データ】蓄積用!A$2:A$10000, AH$5, 【データ】蓄積用!C$2:C$10000, $A212, 【データ】蓄積用!Q$2:Q$10000, 1, 【データ】蓄積用!AC$2:AC$10000, "&gt;=4.0")&gt;0, "〇", "×")))</f>
        <v/>
      </c>
      <c r="AI212" t="str">
        <f>IF(OR($A212="", AI$5=""), "", IF(COUNTIFS(【データ】蓄積用!A$2:A$10000, AI$5, 【データ】蓄積用!C$2:C$10000, $A212, 【データ】蓄積用!D$2:D$10000, "&gt;=3000", 【データ】蓄積用!E$2:E$10000, "&gt;=1500")&gt;0, "〇", IF(COUNTIFS(【データ】蓄積用!A$2:A$10000, AI$5, 【データ】蓄積用!C$2:C$10000, $A212, 【データ】蓄積用!Q$2:Q$10000, 1, 【データ】蓄積用!AC$2:AC$10000, "&gt;=4.0")&gt;0, "〇", "×")))</f>
        <v/>
      </c>
      <c r="AJ212" t="str">
        <f>IF(OR($A212="", AJ$5=""), "", IF(COUNTIFS(【データ】蓄積用!A$2:A$10000, AJ$5, 【データ】蓄積用!C$2:C$10000, $A212, 【データ】蓄積用!D$2:D$10000, "&gt;=3000", 【データ】蓄積用!E$2:E$10000, "&gt;=1500")&gt;0, "〇", IF(COUNTIFS(【データ】蓄積用!A$2:A$10000, AJ$5, 【データ】蓄積用!C$2:C$10000, $A212, 【データ】蓄積用!Q$2:Q$10000, 1, 【データ】蓄積用!AC$2:AC$10000, "&gt;=4.0")&gt;0, "〇", "×")))</f>
        <v/>
      </c>
      <c r="AK212" t="str">
        <f>IF(OR($A212="", AK$5=""), "", IF(COUNTIFS(【データ】蓄積用!A$2:A$10000, AK$5, 【データ】蓄積用!C$2:C$10000, $A212, 【データ】蓄積用!D$2:D$10000, "&gt;=3000", 【データ】蓄積用!E$2:E$10000, "&gt;=1500")&gt;0, "〇", IF(COUNTIFS(【データ】蓄積用!A$2:A$10000, AK$5, 【データ】蓄積用!C$2:C$10000, $A212, 【データ】蓄積用!Q$2:Q$10000, 1, 【データ】蓄積用!AC$2:AC$10000, "&gt;=4.0")&gt;0, "〇", "×")))</f>
        <v/>
      </c>
      <c r="AL212" t="str">
        <f>IF(OR($A212="", AL$5=""), "", IF(COUNTIFS(【データ】蓄積用!A$2:A$10000, AL$5, 【データ】蓄積用!C$2:C$10000, $A212, 【データ】蓄積用!D$2:D$10000, "&gt;=3000", 【データ】蓄積用!E$2:E$10000, "&gt;=1500")&gt;0, "〇", IF(COUNTIFS(【データ】蓄積用!A$2:A$10000, AL$5, 【データ】蓄積用!C$2:C$10000, $A212, 【データ】蓄積用!Q$2:Q$10000, 1, 【データ】蓄積用!AC$2:AC$10000, "&gt;=4.0")&gt;0, "〇", "×")))</f>
        <v/>
      </c>
      <c r="AM212" t="str">
        <f>IF(OR($A212="", AM$5=""), "", IF(COUNTIFS(【データ】蓄積用!A$2:A$10000, AM$5, 【データ】蓄積用!C$2:C$10000, $A212, 【データ】蓄積用!D$2:D$10000, "&gt;=3000", 【データ】蓄積用!E$2:E$10000, "&gt;=1500")&gt;0, "〇", IF(COUNTIFS(【データ】蓄積用!A$2:A$10000, AM$5, 【データ】蓄積用!C$2:C$10000, $A212, 【データ】蓄積用!Q$2:Q$10000, 1, 【データ】蓄積用!AC$2:AC$10000, "&gt;=4.0")&gt;0, "〇", "×")))</f>
        <v/>
      </c>
      <c r="AN212" t="str">
        <f>IF(OR($A212="", AN$5=""), "", IF(COUNTIFS(【データ】蓄積用!A$2:A$10000, AN$5, 【データ】蓄積用!C$2:C$10000, $A212, 【データ】蓄積用!D$2:D$10000, "&gt;=3000", 【データ】蓄積用!E$2:E$10000, "&gt;=1500")&gt;0, "〇", IF(COUNTIFS(【データ】蓄積用!A$2:A$10000, AN$5, 【データ】蓄積用!C$2:C$10000, $A212, 【データ】蓄積用!Q$2:Q$10000, 1, 【データ】蓄積用!AC$2:AC$10000, "&gt;=4.0")&gt;0, "〇", "×")))</f>
        <v/>
      </c>
      <c r="AO212" t="str">
        <f>IF(OR($A212="", AO$5=""), "", IF(COUNTIFS(【データ】蓄積用!A$2:A$10000, AO$5, 【データ】蓄積用!C$2:C$10000, $A212, 【データ】蓄積用!D$2:D$10000, "&gt;=3000", 【データ】蓄積用!E$2:E$10000, "&gt;=1500")&gt;0, "〇", IF(COUNTIFS(【データ】蓄積用!A$2:A$10000, AO$5, 【データ】蓄積用!C$2:C$10000, $A212, 【データ】蓄積用!Q$2:Q$10000, 1, 【データ】蓄積用!AC$2:AC$10000, "&gt;=4.0")&gt;0, "〇", "×")))</f>
        <v/>
      </c>
      <c r="AP212" t="str">
        <f>IF(OR($A212="", AP$5=""), "", IF(COUNTIFS(【データ】蓄積用!A$2:A$10000, AP$5, 【データ】蓄積用!C$2:C$10000, $A212, 【データ】蓄積用!D$2:D$10000, "&gt;=3000", 【データ】蓄積用!E$2:E$10000, "&gt;=1500")&gt;0, "〇", IF(COUNTIFS(【データ】蓄積用!A$2:A$10000, AP$5, 【データ】蓄積用!C$2:C$10000, $A212, 【データ】蓄積用!Q$2:Q$10000, 1, 【データ】蓄積用!AC$2:AC$10000, "&gt;=4.0")&gt;0, "〇", "×")))</f>
        <v/>
      </c>
      <c r="AQ212" t="str">
        <f>IF(OR($A212="", AQ$5=""), "", IF(COUNTIFS(【データ】蓄積用!A$2:A$10000, AQ$5, 【データ】蓄積用!C$2:C$10000, $A212, 【データ】蓄積用!D$2:D$10000, "&gt;=3000", 【データ】蓄積用!E$2:E$10000, "&gt;=1500")&gt;0, "〇", IF(COUNTIFS(【データ】蓄積用!A$2:A$10000, AQ$5, 【データ】蓄積用!C$2:C$10000, $A212, 【データ】蓄積用!Q$2:Q$10000, 1, 【データ】蓄積用!AC$2:AC$10000, "&gt;=4.0")&gt;0, "〇", "×")))</f>
        <v/>
      </c>
      <c r="AR212" t="str">
        <f>IF(OR($A212="", AR$5=""), "", IF(COUNTIFS(【データ】蓄積用!A$2:A$10000, AR$5, 【データ】蓄積用!C$2:C$10000, $A212, 【データ】蓄積用!D$2:D$10000, "&gt;=3000", 【データ】蓄積用!E$2:E$10000, "&gt;=1500")&gt;0, "〇", IF(COUNTIFS(【データ】蓄積用!A$2:A$10000, AR$5, 【データ】蓄積用!C$2:C$10000, $A212, 【データ】蓄積用!Q$2:Q$10000, 1, 【データ】蓄積用!AC$2:AC$10000, "&gt;=4.0")&gt;0, "〇", "×")))</f>
        <v/>
      </c>
      <c r="AS212" t="str">
        <f>IF(OR($A212="", AS$5=""), "", IF(COUNTIFS(【データ】蓄積用!A$2:A$10000, AS$5, 【データ】蓄積用!C$2:C$10000, $A212, 【データ】蓄積用!D$2:D$10000, "&gt;=3000", 【データ】蓄積用!E$2:E$10000, "&gt;=1500")&gt;0, "〇", IF(COUNTIFS(【データ】蓄積用!A$2:A$10000, AS$5, 【データ】蓄積用!C$2:C$10000, $A212, 【データ】蓄積用!Q$2:Q$10000, 1, 【データ】蓄積用!AC$2:AC$10000, "&gt;=4.0")&gt;0, "〇", "×")))</f>
        <v/>
      </c>
      <c r="AT212" t="str">
        <f>IF(OR($A212="", AT$5=""), "", IF(COUNTIFS(【データ】蓄積用!A$2:A$10000, AT$5, 【データ】蓄積用!C$2:C$10000, $A212, 【データ】蓄積用!D$2:D$10000, "&gt;=3000", 【データ】蓄積用!E$2:E$10000, "&gt;=1500")&gt;0, "〇", IF(COUNTIFS(【データ】蓄積用!A$2:A$10000, AT$5, 【データ】蓄積用!C$2:C$10000, $A212, 【データ】蓄積用!Q$2:Q$10000, 1, 【データ】蓄積用!AC$2:AC$10000, "&gt;=4.0")&gt;0, "〇", "×")))</f>
        <v/>
      </c>
      <c r="AU212" t="str">
        <f>IF(OR($A212="", AU$5=""), "", IF(COUNTIFS(【データ】蓄積用!A$2:A$10000, AU$5, 【データ】蓄積用!C$2:C$10000, $A212, 【データ】蓄積用!D$2:D$10000, "&gt;=3000", 【データ】蓄積用!E$2:E$10000, "&gt;=1500")&gt;0, "〇", IF(COUNTIFS(【データ】蓄積用!A$2:A$10000, AU$5, 【データ】蓄積用!C$2:C$10000, $A212, 【データ】蓄積用!Q$2:Q$10000, 1, 【データ】蓄積用!AC$2:AC$10000, "&gt;=4.0")&gt;0, "〇", "×")))</f>
        <v/>
      </c>
      <c r="AV212" t="str">
        <f>IF(OR($A212="", AV$5=""), "", IF(COUNTIFS(【データ】蓄積用!A$2:A$10000, AV$5, 【データ】蓄積用!C$2:C$10000, $A212, 【データ】蓄積用!D$2:D$10000, "&gt;=3000", 【データ】蓄積用!E$2:E$10000, "&gt;=1500")&gt;0, "〇", IF(COUNTIFS(【データ】蓄積用!A$2:A$10000, AV$5, 【データ】蓄積用!C$2:C$10000, $A212, 【データ】蓄積用!Q$2:Q$10000, 1, 【データ】蓄積用!AC$2:AC$10000, "&gt;=4.0")&gt;0, "〇", "×")))</f>
        <v/>
      </c>
      <c r="AW212" t="str">
        <f>IF(OR($A212="", AW$5=""), "", IF(COUNTIFS(【データ】蓄積用!A$2:A$10000, AW$5, 【データ】蓄積用!C$2:C$10000, $A212, 【データ】蓄積用!D$2:D$10000, "&gt;=3000", 【データ】蓄積用!E$2:E$10000, "&gt;=1500")&gt;0, "〇", IF(COUNTIFS(【データ】蓄積用!A$2:A$10000, AW$5, 【データ】蓄積用!C$2:C$10000, $A212, 【データ】蓄積用!Q$2:Q$10000, 1, 【データ】蓄積用!AC$2:AC$10000, "&gt;=4.0")&gt;0, "〇", "×")))</f>
        <v/>
      </c>
      <c r="AX212" t="str">
        <f>IF(OR($A212="", AX$5=""), "", IF(COUNTIFS(【データ】蓄積用!A$2:A$10000, AX$5, 【データ】蓄積用!C$2:C$10000, $A212, 【データ】蓄積用!D$2:D$10000, "&gt;=3000", 【データ】蓄積用!E$2:E$10000, "&gt;=1500")&gt;0, "〇", IF(COUNTIFS(【データ】蓄積用!A$2:A$10000, AX$5, 【データ】蓄積用!C$2:C$10000, $A212, 【データ】蓄積用!Q$2:Q$10000, 1, 【データ】蓄積用!AC$2:AC$10000, "&gt;=4.0")&gt;0, "〇", "×")))</f>
        <v/>
      </c>
      <c r="AY212" t="str">
        <f>IF(OR($A212="", AY$5=""), "", IF(COUNTIFS(【データ】蓄積用!A$2:A$10000, AY$5, 【データ】蓄積用!C$2:C$10000, $A212, 【データ】蓄積用!D$2:D$10000, "&gt;=3000", 【データ】蓄積用!E$2:E$10000, "&gt;=1500")&gt;0, "〇", IF(COUNTIFS(【データ】蓄積用!A$2:A$10000, AY$5, 【データ】蓄積用!C$2:C$10000, $A212, 【データ】蓄積用!Q$2:Q$10000, 1, 【データ】蓄積用!AC$2:AC$10000, "&gt;=4.0")&gt;0, "〇", "×")))</f>
        <v/>
      </c>
    </row>
    <row r="213" spans="2:51">
      <c r="B213" t="str">
        <f>IF(OR($A213="", B$5=""), "", IF(COUNTIFS(【データ】蓄積用!A$2:A$10000, B$5, 【データ】蓄積用!C$2:C$10000, $A213, 【データ】蓄積用!D$2:D$10000, "&gt;=3000", 【データ】蓄積用!E$2:E$10000, "&gt;=1500")&gt;0, "〇", IF(COUNTIFS(【データ】蓄積用!A$2:A$10000, B$5, 【データ】蓄積用!C$2:C$10000, $A213, 【データ】蓄積用!Q$2:Q$10000, 1, 【データ】蓄積用!AC$2:AC$10000, "&gt;=4.0")&gt;0, "〇", "×")))</f>
        <v/>
      </c>
      <c r="C213" t="str">
        <f>IF(OR($A213="", C$5=""), "", IF(COUNTIFS(【データ】蓄積用!A$2:A$10000, C$5, 【データ】蓄積用!C$2:C$10000, $A213, 【データ】蓄積用!D$2:D$10000, "&gt;=3000", 【データ】蓄積用!E$2:E$10000, "&gt;=1500")&gt;0, "〇", IF(COUNTIFS(【データ】蓄積用!A$2:A$10000, C$5, 【データ】蓄積用!C$2:C$10000, $A213, 【データ】蓄積用!Q$2:Q$10000, 1, 【データ】蓄積用!AC$2:AC$10000, "&gt;=4.0")&gt;0, "〇", "×")))</f>
        <v/>
      </c>
      <c r="D213" t="str">
        <f>IF(OR($A213="", D$5=""), "", IF(COUNTIFS(【データ】蓄積用!A$2:A$10000, D$5, 【データ】蓄積用!C$2:C$10000, $A213, 【データ】蓄積用!D$2:D$10000, "&gt;=3000", 【データ】蓄積用!E$2:E$10000, "&gt;=1500")&gt;0, "〇", IF(COUNTIFS(【データ】蓄積用!A$2:A$10000, D$5, 【データ】蓄積用!C$2:C$10000, $A213, 【データ】蓄積用!Q$2:Q$10000, 1, 【データ】蓄積用!AC$2:AC$10000, "&gt;=4.0")&gt;0, "〇", "×")))</f>
        <v/>
      </c>
      <c r="E213" t="str">
        <f>IF(OR($A213="", E$5=""), "", IF(COUNTIFS(【データ】蓄積用!A$2:A$10000, E$5, 【データ】蓄積用!C$2:C$10000, $A213, 【データ】蓄積用!D$2:D$10000, "&gt;=3000", 【データ】蓄積用!E$2:E$10000, "&gt;=1500")&gt;0, "〇", IF(COUNTIFS(【データ】蓄積用!A$2:A$10000, E$5, 【データ】蓄積用!C$2:C$10000, $A213, 【データ】蓄積用!Q$2:Q$10000, 1, 【データ】蓄積用!AC$2:AC$10000, "&gt;=4.0")&gt;0, "〇", "×")))</f>
        <v/>
      </c>
      <c r="F213" t="str">
        <f>IF(OR($A213="", F$5=""), "", IF(COUNTIFS(【データ】蓄積用!A$2:A$10000, F$5, 【データ】蓄積用!C$2:C$10000, $A213, 【データ】蓄積用!D$2:D$10000, "&gt;=3000", 【データ】蓄積用!E$2:E$10000, "&gt;=1500")&gt;0, "〇", IF(COUNTIFS(【データ】蓄積用!A$2:A$10000, F$5, 【データ】蓄積用!C$2:C$10000, $A213, 【データ】蓄積用!Q$2:Q$10000, 1, 【データ】蓄積用!AC$2:AC$10000, "&gt;=4.0")&gt;0, "〇", "×")))</f>
        <v/>
      </c>
      <c r="G213" t="str">
        <f>IF(OR($A213="", G$5=""), "", IF(COUNTIFS(【データ】蓄積用!A$2:A$10000, G$5, 【データ】蓄積用!C$2:C$10000, $A213, 【データ】蓄積用!D$2:D$10000, "&gt;=3000", 【データ】蓄積用!E$2:E$10000, "&gt;=1500")&gt;0, "〇", IF(COUNTIFS(【データ】蓄積用!A$2:A$10000, G$5, 【データ】蓄積用!C$2:C$10000, $A213, 【データ】蓄積用!Q$2:Q$10000, 1, 【データ】蓄積用!AC$2:AC$10000, "&gt;=4.0")&gt;0, "〇", "×")))</f>
        <v/>
      </c>
      <c r="H213" t="str">
        <f>IF(OR($A213="", H$5=""), "", IF(COUNTIFS(【データ】蓄積用!A$2:A$10000, H$5, 【データ】蓄積用!C$2:C$10000, $A213, 【データ】蓄積用!D$2:D$10000, "&gt;=3000", 【データ】蓄積用!E$2:E$10000, "&gt;=1500")&gt;0, "〇", IF(COUNTIFS(【データ】蓄積用!A$2:A$10000, H$5, 【データ】蓄積用!C$2:C$10000, $A213, 【データ】蓄積用!Q$2:Q$10000, 1, 【データ】蓄積用!AC$2:AC$10000, "&gt;=4.0")&gt;0, "〇", "×")))</f>
        <v/>
      </c>
      <c r="I213" t="str">
        <f>IF(OR($A213="", I$5=""), "", IF(COUNTIFS(【データ】蓄積用!A$2:A$10000, I$5, 【データ】蓄積用!C$2:C$10000, $A213, 【データ】蓄積用!D$2:D$10000, "&gt;=3000", 【データ】蓄積用!E$2:E$10000, "&gt;=1500")&gt;0, "〇", IF(COUNTIFS(【データ】蓄積用!A$2:A$10000, I$5, 【データ】蓄積用!C$2:C$10000, $A213, 【データ】蓄積用!Q$2:Q$10000, 1, 【データ】蓄積用!AC$2:AC$10000, "&gt;=4.0")&gt;0, "〇", "×")))</f>
        <v/>
      </c>
      <c r="J213" t="str">
        <f>IF(OR($A213="", J$5=""), "", IF(COUNTIFS(【データ】蓄積用!A$2:A$10000, J$5, 【データ】蓄積用!C$2:C$10000, $A213, 【データ】蓄積用!D$2:D$10000, "&gt;=3000", 【データ】蓄積用!E$2:E$10000, "&gt;=1500")&gt;0, "〇", IF(COUNTIFS(【データ】蓄積用!A$2:A$10000, J$5, 【データ】蓄積用!C$2:C$10000, $A213, 【データ】蓄積用!Q$2:Q$10000, 1, 【データ】蓄積用!AC$2:AC$10000, "&gt;=4.0")&gt;0, "〇", "×")))</f>
        <v/>
      </c>
      <c r="K213" t="str">
        <f>IF(OR($A213="", K$5=""), "", IF(COUNTIFS(【データ】蓄積用!A$2:A$10000, K$5, 【データ】蓄積用!C$2:C$10000, $A213, 【データ】蓄積用!D$2:D$10000, "&gt;=3000", 【データ】蓄積用!E$2:E$10000, "&gt;=1500")&gt;0, "〇", IF(COUNTIFS(【データ】蓄積用!A$2:A$10000, K$5, 【データ】蓄積用!C$2:C$10000, $A213, 【データ】蓄積用!Q$2:Q$10000, 1, 【データ】蓄積用!AC$2:AC$10000, "&gt;=4.0")&gt;0, "〇", "×")))</f>
        <v/>
      </c>
      <c r="L213" t="str">
        <f>IF(OR($A213="", L$5=""), "", IF(COUNTIFS(【データ】蓄積用!A$2:A$10000, L$5, 【データ】蓄積用!C$2:C$10000, $A213, 【データ】蓄積用!D$2:D$10000, "&gt;=3000", 【データ】蓄積用!E$2:E$10000, "&gt;=1500")&gt;0, "〇", IF(COUNTIFS(【データ】蓄積用!A$2:A$10000, L$5, 【データ】蓄積用!C$2:C$10000, $A213, 【データ】蓄積用!Q$2:Q$10000, 1, 【データ】蓄積用!AC$2:AC$10000, "&gt;=4.0")&gt;0, "〇", "×")))</f>
        <v/>
      </c>
      <c r="M213" t="str">
        <f>IF(OR($A213="", M$5=""), "", IF(COUNTIFS(【データ】蓄積用!A$2:A$10000, M$5, 【データ】蓄積用!C$2:C$10000, $A213, 【データ】蓄積用!D$2:D$10000, "&gt;=3000", 【データ】蓄積用!E$2:E$10000, "&gt;=1500")&gt;0, "〇", IF(COUNTIFS(【データ】蓄積用!A$2:A$10000, M$5, 【データ】蓄積用!C$2:C$10000, $A213, 【データ】蓄積用!Q$2:Q$10000, 1, 【データ】蓄積用!AC$2:AC$10000, "&gt;=4.0")&gt;0, "〇", "×")))</f>
        <v/>
      </c>
      <c r="N213" t="str">
        <f>IF(OR($A213="", N$5=""), "", IF(COUNTIFS(【データ】蓄積用!A$2:A$10000, N$5, 【データ】蓄積用!C$2:C$10000, $A213, 【データ】蓄積用!D$2:D$10000, "&gt;=3000", 【データ】蓄積用!E$2:E$10000, "&gt;=1500")&gt;0, "〇", IF(COUNTIFS(【データ】蓄積用!A$2:A$10000, N$5, 【データ】蓄積用!C$2:C$10000, $A213, 【データ】蓄積用!Q$2:Q$10000, 1, 【データ】蓄積用!AC$2:AC$10000, "&gt;=4.0")&gt;0, "〇", "×")))</f>
        <v/>
      </c>
      <c r="O213" t="str">
        <f>IF(OR($A213="", O$5=""), "", IF(COUNTIFS(【データ】蓄積用!A$2:A$10000, O$5, 【データ】蓄積用!C$2:C$10000, $A213, 【データ】蓄積用!D$2:D$10000, "&gt;=3000", 【データ】蓄積用!E$2:E$10000, "&gt;=1500")&gt;0, "〇", IF(COUNTIFS(【データ】蓄積用!A$2:A$10000, O$5, 【データ】蓄積用!C$2:C$10000, $A213, 【データ】蓄積用!Q$2:Q$10000, 1, 【データ】蓄積用!AC$2:AC$10000, "&gt;=4.0")&gt;0, "〇", "×")))</f>
        <v/>
      </c>
      <c r="P213" t="str">
        <f>IF(OR($A213="", P$5=""), "", IF(COUNTIFS(【データ】蓄積用!A$2:A$10000, P$5, 【データ】蓄積用!C$2:C$10000, $A213, 【データ】蓄積用!D$2:D$10000, "&gt;=3000", 【データ】蓄積用!E$2:E$10000, "&gt;=1500")&gt;0, "〇", IF(COUNTIFS(【データ】蓄積用!A$2:A$10000, P$5, 【データ】蓄積用!C$2:C$10000, $A213, 【データ】蓄積用!Q$2:Q$10000, 1, 【データ】蓄積用!AC$2:AC$10000, "&gt;=4.0")&gt;0, "〇", "×")))</f>
        <v/>
      </c>
      <c r="Q213" t="str">
        <f>IF(OR($A213="", Q$5=""), "", IF(COUNTIFS(【データ】蓄積用!A$2:A$10000, Q$5, 【データ】蓄積用!C$2:C$10000, $A213, 【データ】蓄積用!D$2:D$10000, "&gt;=3000", 【データ】蓄積用!E$2:E$10000, "&gt;=1500")&gt;0, "〇", IF(COUNTIFS(【データ】蓄積用!A$2:A$10000, Q$5, 【データ】蓄積用!C$2:C$10000, $A213, 【データ】蓄積用!Q$2:Q$10000, 1, 【データ】蓄積用!AC$2:AC$10000, "&gt;=4.0")&gt;0, "〇", "×")))</f>
        <v/>
      </c>
      <c r="R213" t="str">
        <f>IF(OR($A213="", R$5=""), "", IF(COUNTIFS(【データ】蓄積用!A$2:A$10000, R$5, 【データ】蓄積用!C$2:C$10000, $A213, 【データ】蓄積用!D$2:D$10000, "&gt;=3000", 【データ】蓄積用!E$2:E$10000, "&gt;=1500")&gt;0, "〇", IF(COUNTIFS(【データ】蓄積用!A$2:A$10000, R$5, 【データ】蓄積用!C$2:C$10000, $A213, 【データ】蓄積用!Q$2:Q$10000, 1, 【データ】蓄積用!AC$2:AC$10000, "&gt;=4.0")&gt;0, "〇", "×")))</f>
        <v/>
      </c>
      <c r="S213" t="str">
        <f>IF(OR($A213="", S$5=""), "", IF(COUNTIFS(【データ】蓄積用!A$2:A$10000, S$5, 【データ】蓄積用!C$2:C$10000, $A213, 【データ】蓄積用!D$2:D$10000, "&gt;=3000", 【データ】蓄積用!E$2:E$10000, "&gt;=1500")&gt;0, "〇", IF(COUNTIFS(【データ】蓄積用!A$2:A$10000, S$5, 【データ】蓄積用!C$2:C$10000, $A213, 【データ】蓄積用!Q$2:Q$10000, 1, 【データ】蓄積用!AC$2:AC$10000, "&gt;=4.0")&gt;0, "〇", "×")))</f>
        <v/>
      </c>
      <c r="T213" t="str">
        <f>IF(OR($A213="", T$5=""), "", IF(COUNTIFS(【データ】蓄積用!A$2:A$10000, T$5, 【データ】蓄積用!C$2:C$10000, $A213, 【データ】蓄積用!D$2:D$10000, "&gt;=3000", 【データ】蓄積用!E$2:E$10000, "&gt;=1500")&gt;0, "〇", IF(COUNTIFS(【データ】蓄積用!A$2:A$10000, T$5, 【データ】蓄積用!C$2:C$10000, $A213, 【データ】蓄積用!Q$2:Q$10000, 1, 【データ】蓄積用!AC$2:AC$10000, "&gt;=4.0")&gt;0, "〇", "×")))</f>
        <v/>
      </c>
      <c r="U213" t="str">
        <f>IF(OR($A213="", U$5=""), "", IF(COUNTIFS(【データ】蓄積用!A$2:A$10000, U$5, 【データ】蓄積用!C$2:C$10000, $A213, 【データ】蓄積用!D$2:D$10000, "&gt;=3000", 【データ】蓄積用!E$2:E$10000, "&gt;=1500")&gt;0, "〇", IF(COUNTIFS(【データ】蓄積用!A$2:A$10000, U$5, 【データ】蓄積用!C$2:C$10000, $A213, 【データ】蓄積用!Q$2:Q$10000, 1, 【データ】蓄積用!AC$2:AC$10000, "&gt;=4.0")&gt;0, "〇", "×")))</f>
        <v/>
      </c>
      <c r="V213" t="str">
        <f>IF(OR($A213="", V$5=""), "", IF(COUNTIFS(【データ】蓄積用!A$2:A$10000, V$5, 【データ】蓄積用!C$2:C$10000, $A213, 【データ】蓄積用!D$2:D$10000, "&gt;=3000", 【データ】蓄積用!E$2:E$10000, "&gt;=1500")&gt;0, "〇", IF(COUNTIFS(【データ】蓄積用!A$2:A$10000, V$5, 【データ】蓄積用!C$2:C$10000, $A213, 【データ】蓄積用!Q$2:Q$10000, 1, 【データ】蓄積用!AC$2:AC$10000, "&gt;=4.0")&gt;0, "〇", "×")))</f>
        <v/>
      </c>
      <c r="W213" t="str">
        <f>IF(OR($A213="", W$5=""), "", IF(COUNTIFS(【データ】蓄積用!A$2:A$10000, W$5, 【データ】蓄積用!C$2:C$10000, $A213, 【データ】蓄積用!D$2:D$10000, "&gt;=3000", 【データ】蓄積用!E$2:E$10000, "&gt;=1500")&gt;0, "〇", IF(COUNTIFS(【データ】蓄積用!A$2:A$10000, W$5, 【データ】蓄積用!C$2:C$10000, $A213, 【データ】蓄積用!Q$2:Q$10000, 1, 【データ】蓄積用!AC$2:AC$10000, "&gt;=4.0")&gt;0, "〇", "×")))</f>
        <v/>
      </c>
      <c r="X213" t="str">
        <f>IF(OR($A213="", X$5=""), "", IF(COUNTIFS(【データ】蓄積用!A$2:A$10000, X$5, 【データ】蓄積用!C$2:C$10000, $A213, 【データ】蓄積用!D$2:D$10000, "&gt;=3000", 【データ】蓄積用!E$2:E$10000, "&gt;=1500")&gt;0, "〇", IF(COUNTIFS(【データ】蓄積用!A$2:A$10000, X$5, 【データ】蓄積用!C$2:C$10000, $A213, 【データ】蓄積用!Q$2:Q$10000, 1, 【データ】蓄積用!AC$2:AC$10000, "&gt;=4.0")&gt;0, "〇", "×")))</f>
        <v/>
      </c>
      <c r="Y213" t="str">
        <f>IF(OR($A213="", Y$5=""), "", IF(COUNTIFS(【データ】蓄積用!A$2:A$10000, Y$5, 【データ】蓄積用!C$2:C$10000, $A213, 【データ】蓄積用!D$2:D$10000, "&gt;=3000", 【データ】蓄積用!E$2:E$10000, "&gt;=1500")&gt;0, "〇", IF(COUNTIFS(【データ】蓄積用!A$2:A$10000, Y$5, 【データ】蓄積用!C$2:C$10000, $A213, 【データ】蓄積用!Q$2:Q$10000, 1, 【データ】蓄積用!AC$2:AC$10000, "&gt;=4.0")&gt;0, "〇", "×")))</f>
        <v/>
      </c>
      <c r="Z213" t="str">
        <f>IF(OR($A213="", Z$5=""), "", IF(COUNTIFS(【データ】蓄積用!A$2:A$10000, Z$5, 【データ】蓄積用!C$2:C$10000, $A213, 【データ】蓄積用!D$2:D$10000, "&gt;=3000", 【データ】蓄積用!E$2:E$10000, "&gt;=1500")&gt;0, "〇", IF(COUNTIFS(【データ】蓄積用!A$2:A$10000, Z$5, 【データ】蓄積用!C$2:C$10000, $A213, 【データ】蓄積用!Q$2:Q$10000, 1, 【データ】蓄積用!AC$2:AC$10000, "&gt;=4.0")&gt;0, "〇", "×")))</f>
        <v/>
      </c>
      <c r="AA213" t="str">
        <f>IF(OR($A213="", AA$5=""), "", IF(COUNTIFS(【データ】蓄積用!A$2:A$10000, AA$5, 【データ】蓄積用!C$2:C$10000, $A213, 【データ】蓄積用!D$2:D$10000, "&gt;=3000", 【データ】蓄積用!E$2:E$10000, "&gt;=1500")&gt;0, "〇", IF(COUNTIFS(【データ】蓄積用!A$2:A$10000, AA$5, 【データ】蓄積用!C$2:C$10000, $A213, 【データ】蓄積用!Q$2:Q$10000, 1, 【データ】蓄積用!AC$2:AC$10000, "&gt;=4.0")&gt;0, "〇", "×")))</f>
        <v/>
      </c>
      <c r="AB213" t="str">
        <f>IF(OR($A213="", AB$5=""), "", IF(COUNTIFS(【データ】蓄積用!A$2:A$10000, AB$5, 【データ】蓄積用!C$2:C$10000, $A213, 【データ】蓄積用!D$2:D$10000, "&gt;=3000", 【データ】蓄積用!E$2:E$10000, "&gt;=1500")&gt;0, "〇", IF(COUNTIFS(【データ】蓄積用!A$2:A$10000, AB$5, 【データ】蓄積用!C$2:C$10000, $A213, 【データ】蓄積用!Q$2:Q$10000, 1, 【データ】蓄積用!AC$2:AC$10000, "&gt;=4.0")&gt;0, "〇", "×")))</f>
        <v/>
      </c>
      <c r="AC213" t="str">
        <f>IF(OR($A213="", AC$5=""), "", IF(COUNTIFS(【データ】蓄積用!A$2:A$10000, AC$5, 【データ】蓄積用!C$2:C$10000, $A213, 【データ】蓄積用!D$2:D$10000, "&gt;=3000", 【データ】蓄積用!E$2:E$10000, "&gt;=1500")&gt;0, "〇", IF(COUNTIFS(【データ】蓄積用!A$2:A$10000, AC$5, 【データ】蓄積用!C$2:C$10000, $A213, 【データ】蓄積用!Q$2:Q$10000, 1, 【データ】蓄積用!AC$2:AC$10000, "&gt;=4.0")&gt;0, "〇", "×")))</f>
        <v/>
      </c>
      <c r="AD213" t="str">
        <f>IF(OR($A213="", AD$5=""), "", IF(COUNTIFS(【データ】蓄積用!A$2:A$10000, AD$5, 【データ】蓄積用!C$2:C$10000, $A213, 【データ】蓄積用!D$2:D$10000, "&gt;=3000", 【データ】蓄積用!E$2:E$10000, "&gt;=1500")&gt;0, "〇", IF(COUNTIFS(【データ】蓄積用!A$2:A$10000, AD$5, 【データ】蓄積用!C$2:C$10000, $A213, 【データ】蓄積用!Q$2:Q$10000, 1, 【データ】蓄積用!AC$2:AC$10000, "&gt;=4.0")&gt;0, "〇", "×")))</f>
        <v/>
      </c>
      <c r="AE213" t="str">
        <f>IF(OR($A213="", AE$5=""), "", IF(COUNTIFS(【データ】蓄積用!A$2:A$10000, AE$5, 【データ】蓄積用!C$2:C$10000, $A213, 【データ】蓄積用!D$2:D$10000, "&gt;=3000", 【データ】蓄積用!E$2:E$10000, "&gt;=1500")&gt;0, "〇", IF(COUNTIFS(【データ】蓄積用!A$2:A$10000, AE$5, 【データ】蓄積用!C$2:C$10000, $A213, 【データ】蓄積用!Q$2:Q$10000, 1, 【データ】蓄積用!AC$2:AC$10000, "&gt;=4.0")&gt;0, "〇", "×")))</f>
        <v/>
      </c>
      <c r="AF213" t="str">
        <f>IF(OR($A213="", AF$5=""), "", IF(COUNTIFS(【データ】蓄積用!A$2:A$10000, AF$5, 【データ】蓄積用!C$2:C$10000, $A213, 【データ】蓄積用!D$2:D$10000, "&gt;=3000", 【データ】蓄積用!E$2:E$10000, "&gt;=1500")&gt;0, "〇", IF(COUNTIFS(【データ】蓄積用!A$2:A$10000, AF$5, 【データ】蓄積用!C$2:C$10000, $A213, 【データ】蓄積用!Q$2:Q$10000, 1, 【データ】蓄積用!AC$2:AC$10000, "&gt;=4.0")&gt;0, "〇", "×")))</f>
        <v/>
      </c>
      <c r="AG213" t="str">
        <f>IF(OR($A213="", AG$5=""), "", IF(COUNTIFS(【データ】蓄積用!A$2:A$10000, AG$5, 【データ】蓄積用!C$2:C$10000, $A213, 【データ】蓄積用!D$2:D$10000, "&gt;=3000", 【データ】蓄積用!E$2:E$10000, "&gt;=1500")&gt;0, "〇", IF(COUNTIFS(【データ】蓄積用!A$2:A$10000, AG$5, 【データ】蓄積用!C$2:C$10000, $A213, 【データ】蓄積用!Q$2:Q$10000, 1, 【データ】蓄積用!AC$2:AC$10000, "&gt;=4.0")&gt;0, "〇", "×")))</f>
        <v/>
      </c>
      <c r="AH213" t="str">
        <f>IF(OR($A213="", AH$5=""), "", IF(COUNTIFS(【データ】蓄積用!A$2:A$10000, AH$5, 【データ】蓄積用!C$2:C$10000, $A213, 【データ】蓄積用!D$2:D$10000, "&gt;=3000", 【データ】蓄積用!E$2:E$10000, "&gt;=1500")&gt;0, "〇", IF(COUNTIFS(【データ】蓄積用!A$2:A$10000, AH$5, 【データ】蓄積用!C$2:C$10000, $A213, 【データ】蓄積用!Q$2:Q$10000, 1, 【データ】蓄積用!AC$2:AC$10000, "&gt;=4.0")&gt;0, "〇", "×")))</f>
        <v/>
      </c>
      <c r="AI213" t="str">
        <f>IF(OR($A213="", AI$5=""), "", IF(COUNTIFS(【データ】蓄積用!A$2:A$10000, AI$5, 【データ】蓄積用!C$2:C$10000, $A213, 【データ】蓄積用!D$2:D$10000, "&gt;=3000", 【データ】蓄積用!E$2:E$10000, "&gt;=1500")&gt;0, "〇", IF(COUNTIFS(【データ】蓄積用!A$2:A$10000, AI$5, 【データ】蓄積用!C$2:C$10000, $A213, 【データ】蓄積用!Q$2:Q$10000, 1, 【データ】蓄積用!AC$2:AC$10000, "&gt;=4.0")&gt;0, "〇", "×")))</f>
        <v/>
      </c>
      <c r="AJ213" t="str">
        <f>IF(OR($A213="", AJ$5=""), "", IF(COUNTIFS(【データ】蓄積用!A$2:A$10000, AJ$5, 【データ】蓄積用!C$2:C$10000, $A213, 【データ】蓄積用!D$2:D$10000, "&gt;=3000", 【データ】蓄積用!E$2:E$10000, "&gt;=1500")&gt;0, "〇", IF(COUNTIFS(【データ】蓄積用!A$2:A$10000, AJ$5, 【データ】蓄積用!C$2:C$10000, $A213, 【データ】蓄積用!Q$2:Q$10000, 1, 【データ】蓄積用!AC$2:AC$10000, "&gt;=4.0")&gt;0, "〇", "×")))</f>
        <v/>
      </c>
      <c r="AK213" t="str">
        <f>IF(OR($A213="", AK$5=""), "", IF(COUNTIFS(【データ】蓄積用!A$2:A$10000, AK$5, 【データ】蓄積用!C$2:C$10000, $A213, 【データ】蓄積用!D$2:D$10000, "&gt;=3000", 【データ】蓄積用!E$2:E$10000, "&gt;=1500")&gt;0, "〇", IF(COUNTIFS(【データ】蓄積用!A$2:A$10000, AK$5, 【データ】蓄積用!C$2:C$10000, $A213, 【データ】蓄積用!Q$2:Q$10000, 1, 【データ】蓄積用!AC$2:AC$10000, "&gt;=4.0")&gt;0, "〇", "×")))</f>
        <v/>
      </c>
      <c r="AL213" t="str">
        <f>IF(OR($A213="", AL$5=""), "", IF(COUNTIFS(【データ】蓄積用!A$2:A$10000, AL$5, 【データ】蓄積用!C$2:C$10000, $A213, 【データ】蓄積用!D$2:D$10000, "&gt;=3000", 【データ】蓄積用!E$2:E$10000, "&gt;=1500")&gt;0, "〇", IF(COUNTIFS(【データ】蓄積用!A$2:A$10000, AL$5, 【データ】蓄積用!C$2:C$10000, $A213, 【データ】蓄積用!Q$2:Q$10000, 1, 【データ】蓄積用!AC$2:AC$10000, "&gt;=4.0")&gt;0, "〇", "×")))</f>
        <v/>
      </c>
      <c r="AM213" t="str">
        <f>IF(OR($A213="", AM$5=""), "", IF(COUNTIFS(【データ】蓄積用!A$2:A$10000, AM$5, 【データ】蓄積用!C$2:C$10000, $A213, 【データ】蓄積用!D$2:D$10000, "&gt;=3000", 【データ】蓄積用!E$2:E$10000, "&gt;=1500")&gt;0, "〇", IF(COUNTIFS(【データ】蓄積用!A$2:A$10000, AM$5, 【データ】蓄積用!C$2:C$10000, $A213, 【データ】蓄積用!Q$2:Q$10000, 1, 【データ】蓄積用!AC$2:AC$10000, "&gt;=4.0")&gt;0, "〇", "×")))</f>
        <v/>
      </c>
      <c r="AN213" t="str">
        <f>IF(OR($A213="", AN$5=""), "", IF(COUNTIFS(【データ】蓄積用!A$2:A$10000, AN$5, 【データ】蓄積用!C$2:C$10000, $A213, 【データ】蓄積用!D$2:D$10000, "&gt;=3000", 【データ】蓄積用!E$2:E$10000, "&gt;=1500")&gt;0, "〇", IF(COUNTIFS(【データ】蓄積用!A$2:A$10000, AN$5, 【データ】蓄積用!C$2:C$10000, $A213, 【データ】蓄積用!Q$2:Q$10000, 1, 【データ】蓄積用!AC$2:AC$10000, "&gt;=4.0")&gt;0, "〇", "×")))</f>
        <v/>
      </c>
      <c r="AO213" t="str">
        <f>IF(OR($A213="", AO$5=""), "", IF(COUNTIFS(【データ】蓄積用!A$2:A$10000, AO$5, 【データ】蓄積用!C$2:C$10000, $A213, 【データ】蓄積用!D$2:D$10000, "&gt;=3000", 【データ】蓄積用!E$2:E$10000, "&gt;=1500")&gt;0, "〇", IF(COUNTIFS(【データ】蓄積用!A$2:A$10000, AO$5, 【データ】蓄積用!C$2:C$10000, $A213, 【データ】蓄積用!Q$2:Q$10000, 1, 【データ】蓄積用!AC$2:AC$10000, "&gt;=4.0")&gt;0, "〇", "×")))</f>
        <v/>
      </c>
      <c r="AP213" t="str">
        <f>IF(OR($A213="", AP$5=""), "", IF(COUNTIFS(【データ】蓄積用!A$2:A$10000, AP$5, 【データ】蓄積用!C$2:C$10000, $A213, 【データ】蓄積用!D$2:D$10000, "&gt;=3000", 【データ】蓄積用!E$2:E$10000, "&gt;=1500")&gt;0, "〇", IF(COUNTIFS(【データ】蓄積用!A$2:A$10000, AP$5, 【データ】蓄積用!C$2:C$10000, $A213, 【データ】蓄積用!Q$2:Q$10000, 1, 【データ】蓄積用!AC$2:AC$10000, "&gt;=4.0")&gt;0, "〇", "×")))</f>
        <v/>
      </c>
      <c r="AQ213" t="str">
        <f>IF(OR($A213="", AQ$5=""), "", IF(COUNTIFS(【データ】蓄積用!A$2:A$10000, AQ$5, 【データ】蓄積用!C$2:C$10000, $A213, 【データ】蓄積用!D$2:D$10000, "&gt;=3000", 【データ】蓄積用!E$2:E$10000, "&gt;=1500")&gt;0, "〇", IF(COUNTIFS(【データ】蓄積用!A$2:A$10000, AQ$5, 【データ】蓄積用!C$2:C$10000, $A213, 【データ】蓄積用!Q$2:Q$10000, 1, 【データ】蓄積用!AC$2:AC$10000, "&gt;=4.0")&gt;0, "〇", "×")))</f>
        <v/>
      </c>
      <c r="AR213" t="str">
        <f>IF(OR($A213="", AR$5=""), "", IF(COUNTIFS(【データ】蓄積用!A$2:A$10000, AR$5, 【データ】蓄積用!C$2:C$10000, $A213, 【データ】蓄積用!D$2:D$10000, "&gt;=3000", 【データ】蓄積用!E$2:E$10000, "&gt;=1500")&gt;0, "〇", IF(COUNTIFS(【データ】蓄積用!A$2:A$10000, AR$5, 【データ】蓄積用!C$2:C$10000, $A213, 【データ】蓄積用!Q$2:Q$10000, 1, 【データ】蓄積用!AC$2:AC$10000, "&gt;=4.0")&gt;0, "〇", "×")))</f>
        <v/>
      </c>
      <c r="AS213" t="str">
        <f>IF(OR($A213="", AS$5=""), "", IF(COUNTIFS(【データ】蓄積用!A$2:A$10000, AS$5, 【データ】蓄積用!C$2:C$10000, $A213, 【データ】蓄積用!D$2:D$10000, "&gt;=3000", 【データ】蓄積用!E$2:E$10000, "&gt;=1500")&gt;0, "〇", IF(COUNTIFS(【データ】蓄積用!A$2:A$10000, AS$5, 【データ】蓄積用!C$2:C$10000, $A213, 【データ】蓄積用!Q$2:Q$10000, 1, 【データ】蓄積用!AC$2:AC$10000, "&gt;=4.0")&gt;0, "〇", "×")))</f>
        <v/>
      </c>
      <c r="AT213" t="str">
        <f>IF(OR($A213="", AT$5=""), "", IF(COUNTIFS(【データ】蓄積用!A$2:A$10000, AT$5, 【データ】蓄積用!C$2:C$10000, $A213, 【データ】蓄積用!D$2:D$10000, "&gt;=3000", 【データ】蓄積用!E$2:E$10000, "&gt;=1500")&gt;0, "〇", IF(COUNTIFS(【データ】蓄積用!A$2:A$10000, AT$5, 【データ】蓄積用!C$2:C$10000, $A213, 【データ】蓄積用!Q$2:Q$10000, 1, 【データ】蓄積用!AC$2:AC$10000, "&gt;=4.0")&gt;0, "〇", "×")))</f>
        <v/>
      </c>
      <c r="AU213" t="str">
        <f>IF(OR($A213="", AU$5=""), "", IF(COUNTIFS(【データ】蓄積用!A$2:A$10000, AU$5, 【データ】蓄積用!C$2:C$10000, $A213, 【データ】蓄積用!D$2:D$10000, "&gt;=3000", 【データ】蓄積用!E$2:E$10000, "&gt;=1500")&gt;0, "〇", IF(COUNTIFS(【データ】蓄積用!A$2:A$10000, AU$5, 【データ】蓄積用!C$2:C$10000, $A213, 【データ】蓄積用!Q$2:Q$10000, 1, 【データ】蓄積用!AC$2:AC$10000, "&gt;=4.0")&gt;0, "〇", "×")))</f>
        <v/>
      </c>
      <c r="AV213" t="str">
        <f>IF(OR($A213="", AV$5=""), "", IF(COUNTIFS(【データ】蓄積用!A$2:A$10000, AV$5, 【データ】蓄積用!C$2:C$10000, $A213, 【データ】蓄積用!D$2:D$10000, "&gt;=3000", 【データ】蓄積用!E$2:E$10000, "&gt;=1500")&gt;0, "〇", IF(COUNTIFS(【データ】蓄積用!A$2:A$10000, AV$5, 【データ】蓄積用!C$2:C$10000, $A213, 【データ】蓄積用!Q$2:Q$10000, 1, 【データ】蓄積用!AC$2:AC$10000, "&gt;=4.0")&gt;0, "〇", "×")))</f>
        <v/>
      </c>
      <c r="AW213" t="str">
        <f>IF(OR($A213="", AW$5=""), "", IF(COUNTIFS(【データ】蓄積用!A$2:A$10000, AW$5, 【データ】蓄積用!C$2:C$10000, $A213, 【データ】蓄積用!D$2:D$10000, "&gt;=3000", 【データ】蓄積用!E$2:E$10000, "&gt;=1500")&gt;0, "〇", IF(COUNTIFS(【データ】蓄積用!A$2:A$10000, AW$5, 【データ】蓄積用!C$2:C$10000, $A213, 【データ】蓄積用!Q$2:Q$10000, 1, 【データ】蓄積用!AC$2:AC$10000, "&gt;=4.0")&gt;0, "〇", "×")))</f>
        <v/>
      </c>
      <c r="AX213" t="str">
        <f>IF(OR($A213="", AX$5=""), "", IF(COUNTIFS(【データ】蓄積用!A$2:A$10000, AX$5, 【データ】蓄積用!C$2:C$10000, $A213, 【データ】蓄積用!D$2:D$10000, "&gt;=3000", 【データ】蓄積用!E$2:E$10000, "&gt;=1500")&gt;0, "〇", IF(COUNTIFS(【データ】蓄積用!A$2:A$10000, AX$5, 【データ】蓄積用!C$2:C$10000, $A213, 【データ】蓄積用!Q$2:Q$10000, 1, 【データ】蓄積用!AC$2:AC$10000, "&gt;=4.0")&gt;0, "〇", "×")))</f>
        <v/>
      </c>
      <c r="AY213" t="str">
        <f>IF(OR($A213="", AY$5=""), "", IF(COUNTIFS(【データ】蓄積用!A$2:A$10000, AY$5, 【データ】蓄積用!C$2:C$10000, $A213, 【データ】蓄積用!D$2:D$10000, "&gt;=3000", 【データ】蓄積用!E$2:E$10000, "&gt;=1500")&gt;0, "〇", IF(COUNTIFS(【データ】蓄積用!A$2:A$10000, AY$5, 【データ】蓄積用!C$2:C$10000, $A213, 【データ】蓄積用!Q$2:Q$10000, 1, 【データ】蓄積用!AC$2:AC$10000, "&gt;=4.0")&gt;0, "〇", "×")))</f>
        <v/>
      </c>
    </row>
    <row r="214" spans="2:51">
      <c r="B214" t="str">
        <f>IF(OR($A214="", B$5=""), "", IF(COUNTIFS(【データ】蓄積用!A$2:A$10000, B$5, 【データ】蓄積用!C$2:C$10000, $A214, 【データ】蓄積用!D$2:D$10000, "&gt;=3000", 【データ】蓄積用!E$2:E$10000, "&gt;=1500")&gt;0, "〇", IF(COUNTIFS(【データ】蓄積用!A$2:A$10000, B$5, 【データ】蓄積用!C$2:C$10000, $A214, 【データ】蓄積用!Q$2:Q$10000, 1, 【データ】蓄積用!AC$2:AC$10000, "&gt;=4.0")&gt;0, "〇", "×")))</f>
        <v/>
      </c>
      <c r="C214" t="str">
        <f>IF(OR($A214="", C$5=""), "", IF(COUNTIFS(【データ】蓄積用!A$2:A$10000, C$5, 【データ】蓄積用!C$2:C$10000, $A214, 【データ】蓄積用!D$2:D$10000, "&gt;=3000", 【データ】蓄積用!E$2:E$10000, "&gt;=1500")&gt;0, "〇", IF(COUNTIFS(【データ】蓄積用!A$2:A$10000, C$5, 【データ】蓄積用!C$2:C$10000, $A214, 【データ】蓄積用!Q$2:Q$10000, 1, 【データ】蓄積用!AC$2:AC$10000, "&gt;=4.0")&gt;0, "〇", "×")))</f>
        <v/>
      </c>
      <c r="D214" t="str">
        <f>IF(OR($A214="", D$5=""), "", IF(COUNTIFS(【データ】蓄積用!A$2:A$10000, D$5, 【データ】蓄積用!C$2:C$10000, $A214, 【データ】蓄積用!D$2:D$10000, "&gt;=3000", 【データ】蓄積用!E$2:E$10000, "&gt;=1500")&gt;0, "〇", IF(COUNTIFS(【データ】蓄積用!A$2:A$10000, D$5, 【データ】蓄積用!C$2:C$10000, $A214, 【データ】蓄積用!Q$2:Q$10000, 1, 【データ】蓄積用!AC$2:AC$10000, "&gt;=4.0")&gt;0, "〇", "×")))</f>
        <v/>
      </c>
      <c r="E214" t="str">
        <f>IF(OR($A214="", E$5=""), "", IF(COUNTIFS(【データ】蓄積用!A$2:A$10000, E$5, 【データ】蓄積用!C$2:C$10000, $A214, 【データ】蓄積用!D$2:D$10000, "&gt;=3000", 【データ】蓄積用!E$2:E$10000, "&gt;=1500")&gt;0, "〇", IF(COUNTIFS(【データ】蓄積用!A$2:A$10000, E$5, 【データ】蓄積用!C$2:C$10000, $A214, 【データ】蓄積用!Q$2:Q$10000, 1, 【データ】蓄積用!AC$2:AC$10000, "&gt;=4.0")&gt;0, "〇", "×")))</f>
        <v/>
      </c>
      <c r="F214" t="str">
        <f>IF(OR($A214="", F$5=""), "", IF(COUNTIFS(【データ】蓄積用!A$2:A$10000, F$5, 【データ】蓄積用!C$2:C$10000, $A214, 【データ】蓄積用!D$2:D$10000, "&gt;=3000", 【データ】蓄積用!E$2:E$10000, "&gt;=1500")&gt;0, "〇", IF(COUNTIFS(【データ】蓄積用!A$2:A$10000, F$5, 【データ】蓄積用!C$2:C$10000, $A214, 【データ】蓄積用!Q$2:Q$10000, 1, 【データ】蓄積用!AC$2:AC$10000, "&gt;=4.0")&gt;0, "〇", "×")))</f>
        <v/>
      </c>
      <c r="G214" t="str">
        <f>IF(OR($A214="", G$5=""), "", IF(COUNTIFS(【データ】蓄積用!A$2:A$10000, G$5, 【データ】蓄積用!C$2:C$10000, $A214, 【データ】蓄積用!D$2:D$10000, "&gt;=3000", 【データ】蓄積用!E$2:E$10000, "&gt;=1500")&gt;0, "〇", IF(COUNTIFS(【データ】蓄積用!A$2:A$10000, G$5, 【データ】蓄積用!C$2:C$10000, $A214, 【データ】蓄積用!Q$2:Q$10000, 1, 【データ】蓄積用!AC$2:AC$10000, "&gt;=4.0")&gt;0, "〇", "×")))</f>
        <v/>
      </c>
      <c r="H214" t="str">
        <f>IF(OR($A214="", H$5=""), "", IF(COUNTIFS(【データ】蓄積用!A$2:A$10000, H$5, 【データ】蓄積用!C$2:C$10000, $A214, 【データ】蓄積用!D$2:D$10000, "&gt;=3000", 【データ】蓄積用!E$2:E$10000, "&gt;=1500")&gt;0, "〇", IF(COUNTIFS(【データ】蓄積用!A$2:A$10000, H$5, 【データ】蓄積用!C$2:C$10000, $A214, 【データ】蓄積用!Q$2:Q$10000, 1, 【データ】蓄積用!AC$2:AC$10000, "&gt;=4.0")&gt;0, "〇", "×")))</f>
        <v/>
      </c>
      <c r="I214" t="str">
        <f>IF(OR($A214="", I$5=""), "", IF(COUNTIFS(【データ】蓄積用!A$2:A$10000, I$5, 【データ】蓄積用!C$2:C$10000, $A214, 【データ】蓄積用!D$2:D$10000, "&gt;=3000", 【データ】蓄積用!E$2:E$10000, "&gt;=1500")&gt;0, "〇", IF(COUNTIFS(【データ】蓄積用!A$2:A$10000, I$5, 【データ】蓄積用!C$2:C$10000, $A214, 【データ】蓄積用!Q$2:Q$10000, 1, 【データ】蓄積用!AC$2:AC$10000, "&gt;=4.0")&gt;0, "〇", "×")))</f>
        <v/>
      </c>
      <c r="J214" t="str">
        <f>IF(OR($A214="", J$5=""), "", IF(COUNTIFS(【データ】蓄積用!A$2:A$10000, J$5, 【データ】蓄積用!C$2:C$10000, $A214, 【データ】蓄積用!D$2:D$10000, "&gt;=3000", 【データ】蓄積用!E$2:E$10000, "&gt;=1500")&gt;0, "〇", IF(COUNTIFS(【データ】蓄積用!A$2:A$10000, J$5, 【データ】蓄積用!C$2:C$10000, $A214, 【データ】蓄積用!Q$2:Q$10000, 1, 【データ】蓄積用!AC$2:AC$10000, "&gt;=4.0")&gt;0, "〇", "×")))</f>
        <v/>
      </c>
      <c r="K214" t="str">
        <f>IF(OR($A214="", K$5=""), "", IF(COUNTIFS(【データ】蓄積用!A$2:A$10000, K$5, 【データ】蓄積用!C$2:C$10000, $A214, 【データ】蓄積用!D$2:D$10000, "&gt;=3000", 【データ】蓄積用!E$2:E$10000, "&gt;=1500")&gt;0, "〇", IF(COUNTIFS(【データ】蓄積用!A$2:A$10000, K$5, 【データ】蓄積用!C$2:C$10000, $A214, 【データ】蓄積用!Q$2:Q$10000, 1, 【データ】蓄積用!AC$2:AC$10000, "&gt;=4.0")&gt;0, "〇", "×")))</f>
        <v/>
      </c>
      <c r="L214" t="str">
        <f>IF(OR($A214="", L$5=""), "", IF(COUNTIFS(【データ】蓄積用!A$2:A$10000, L$5, 【データ】蓄積用!C$2:C$10000, $A214, 【データ】蓄積用!D$2:D$10000, "&gt;=3000", 【データ】蓄積用!E$2:E$10000, "&gt;=1500")&gt;0, "〇", IF(COUNTIFS(【データ】蓄積用!A$2:A$10000, L$5, 【データ】蓄積用!C$2:C$10000, $A214, 【データ】蓄積用!Q$2:Q$10000, 1, 【データ】蓄積用!AC$2:AC$10000, "&gt;=4.0")&gt;0, "〇", "×")))</f>
        <v/>
      </c>
      <c r="M214" t="str">
        <f>IF(OR($A214="", M$5=""), "", IF(COUNTIFS(【データ】蓄積用!A$2:A$10000, M$5, 【データ】蓄積用!C$2:C$10000, $A214, 【データ】蓄積用!D$2:D$10000, "&gt;=3000", 【データ】蓄積用!E$2:E$10000, "&gt;=1500")&gt;0, "〇", IF(COUNTIFS(【データ】蓄積用!A$2:A$10000, M$5, 【データ】蓄積用!C$2:C$10000, $A214, 【データ】蓄積用!Q$2:Q$10000, 1, 【データ】蓄積用!AC$2:AC$10000, "&gt;=4.0")&gt;0, "〇", "×")))</f>
        <v/>
      </c>
      <c r="N214" t="str">
        <f>IF(OR($A214="", N$5=""), "", IF(COUNTIFS(【データ】蓄積用!A$2:A$10000, N$5, 【データ】蓄積用!C$2:C$10000, $A214, 【データ】蓄積用!D$2:D$10000, "&gt;=3000", 【データ】蓄積用!E$2:E$10000, "&gt;=1500")&gt;0, "〇", IF(COUNTIFS(【データ】蓄積用!A$2:A$10000, N$5, 【データ】蓄積用!C$2:C$10000, $A214, 【データ】蓄積用!Q$2:Q$10000, 1, 【データ】蓄積用!AC$2:AC$10000, "&gt;=4.0")&gt;0, "〇", "×")))</f>
        <v/>
      </c>
      <c r="O214" t="str">
        <f>IF(OR($A214="", O$5=""), "", IF(COUNTIFS(【データ】蓄積用!A$2:A$10000, O$5, 【データ】蓄積用!C$2:C$10000, $A214, 【データ】蓄積用!D$2:D$10000, "&gt;=3000", 【データ】蓄積用!E$2:E$10000, "&gt;=1500")&gt;0, "〇", IF(COUNTIFS(【データ】蓄積用!A$2:A$10000, O$5, 【データ】蓄積用!C$2:C$10000, $A214, 【データ】蓄積用!Q$2:Q$10000, 1, 【データ】蓄積用!AC$2:AC$10000, "&gt;=4.0")&gt;0, "〇", "×")))</f>
        <v/>
      </c>
      <c r="P214" t="str">
        <f>IF(OR($A214="", P$5=""), "", IF(COUNTIFS(【データ】蓄積用!A$2:A$10000, P$5, 【データ】蓄積用!C$2:C$10000, $A214, 【データ】蓄積用!D$2:D$10000, "&gt;=3000", 【データ】蓄積用!E$2:E$10000, "&gt;=1500")&gt;0, "〇", IF(COUNTIFS(【データ】蓄積用!A$2:A$10000, P$5, 【データ】蓄積用!C$2:C$10000, $A214, 【データ】蓄積用!Q$2:Q$10000, 1, 【データ】蓄積用!AC$2:AC$10000, "&gt;=4.0")&gt;0, "〇", "×")))</f>
        <v/>
      </c>
      <c r="Q214" t="str">
        <f>IF(OR($A214="", Q$5=""), "", IF(COUNTIFS(【データ】蓄積用!A$2:A$10000, Q$5, 【データ】蓄積用!C$2:C$10000, $A214, 【データ】蓄積用!D$2:D$10000, "&gt;=3000", 【データ】蓄積用!E$2:E$10000, "&gt;=1500")&gt;0, "〇", IF(COUNTIFS(【データ】蓄積用!A$2:A$10000, Q$5, 【データ】蓄積用!C$2:C$10000, $A214, 【データ】蓄積用!Q$2:Q$10000, 1, 【データ】蓄積用!AC$2:AC$10000, "&gt;=4.0")&gt;0, "〇", "×")))</f>
        <v/>
      </c>
      <c r="R214" t="str">
        <f>IF(OR($A214="", R$5=""), "", IF(COUNTIFS(【データ】蓄積用!A$2:A$10000, R$5, 【データ】蓄積用!C$2:C$10000, $A214, 【データ】蓄積用!D$2:D$10000, "&gt;=3000", 【データ】蓄積用!E$2:E$10000, "&gt;=1500")&gt;0, "〇", IF(COUNTIFS(【データ】蓄積用!A$2:A$10000, R$5, 【データ】蓄積用!C$2:C$10000, $A214, 【データ】蓄積用!Q$2:Q$10000, 1, 【データ】蓄積用!AC$2:AC$10000, "&gt;=4.0")&gt;0, "〇", "×")))</f>
        <v/>
      </c>
      <c r="S214" t="str">
        <f>IF(OR($A214="", S$5=""), "", IF(COUNTIFS(【データ】蓄積用!A$2:A$10000, S$5, 【データ】蓄積用!C$2:C$10000, $A214, 【データ】蓄積用!D$2:D$10000, "&gt;=3000", 【データ】蓄積用!E$2:E$10000, "&gt;=1500")&gt;0, "〇", IF(COUNTIFS(【データ】蓄積用!A$2:A$10000, S$5, 【データ】蓄積用!C$2:C$10000, $A214, 【データ】蓄積用!Q$2:Q$10000, 1, 【データ】蓄積用!AC$2:AC$10000, "&gt;=4.0")&gt;0, "〇", "×")))</f>
        <v/>
      </c>
      <c r="T214" t="str">
        <f>IF(OR($A214="", T$5=""), "", IF(COUNTIFS(【データ】蓄積用!A$2:A$10000, T$5, 【データ】蓄積用!C$2:C$10000, $A214, 【データ】蓄積用!D$2:D$10000, "&gt;=3000", 【データ】蓄積用!E$2:E$10000, "&gt;=1500")&gt;0, "〇", IF(COUNTIFS(【データ】蓄積用!A$2:A$10000, T$5, 【データ】蓄積用!C$2:C$10000, $A214, 【データ】蓄積用!Q$2:Q$10000, 1, 【データ】蓄積用!AC$2:AC$10000, "&gt;=4.0")&gt;0, "〇", "×")))</f>
        <v/>
      </c>
      <c r="U214" t="str">
        <f>IF(OR($A214="", U$5=""), "", IF(COUNTIFS(【データ】蓄積用!A$2:A$10000, U$5, 【データ】蓄積用!C$2:C$10000, $A214, 【データ】蓄積用!D$2:D$10000, "&gt;=3000", 【データ】蓄積用!E$2:E$10000, "&gt;=1500")&gt;0, "〇", IF(COUNTIFS(【データ】蓄積用!A$2:A$10000, U$5, 【データ】蓄積用!C$2:C$10000, $A214, 【データ】蓄積用!Q$2:Q$10000, 1, 【データ】蓄積用!AC$2:AC$10000, "&gt;=4.0")&gt;0, "〇", "×")))</f>
        <v/>
      </c>
      <c r="V214" t="str">
        <f>IF(OR($A214="", V$5=""), "", IF(COUNTIFS(【データ】蓄積用!A$2:A$10000, V$5, 【データ】蓄積用!C$2:C$10000, $A214, 【データ】蓄積用!D$2:D$10000, "&gt;=3000", 【データ】蓄積用!E$2:E$10000, "&gt;=1500")&gt;0, "〇", IF(COUNTIFS(【データ】蓄積用!A$2:A$10000, V$5, 【データ】蓄積用!C$2:C$10000, $A214, 【データ】蓄積用!Q$2:Q$10000, 1, 【データ】蓄積用!AC$2:AC$10000, "&gt;=4.0")&gt;0, "〇", "×")))</f>
        <v/>
      </c>
      <c r="W214" t="str">
        <f>IF(OR($A214="", W$5=""), "", IF(COUNTIFS(【データ】蓄積用!A$2:A$10000, W$5, 【データ】蓄積用!C$2:C$10000, $A214, 【データ】蓄積用!D$2:D$10000, "&gt;=3000", 【データ】蓄積用!E$2:E$10000, "&gt;=1500")&gt;0, "〇", IF(COUNTIFS(【データ】蓄積用!A$2:A$10000, W$5, 【データ】蓄積用!C$2:C$10000, $A214, 【データ】蓄積用!Q$2:Q$10000, 1, 【データ】蓄積用!AC$2:AC$10000, "&gt;=4.0")&gt;0, "〇", "×")))</f>
        <v/>
      </c>
      <c r="X214" t="str">
        <f>IF(OR($A214="", X$5=""), "", IF(COUNTIFS(【データ】蓄積用!A$2:A$10000, X$5, 【データ】蓄積用!C$2:C$10000, $A214, 【データ】蓄積用!D$2:D$10000, "&gt;=3000", 【データ】蓄積用!E$2:E$10000, "&gt;=1500")&gt;0, "〇", IF(COUNTIFS(【データ】蓄積用!A$2:A$10000, X$5, 【データ】蓄積用!C$2:C$10000, $A214, 【データ】蓄積用!Q$2:Q$10000, 1, 【データ】蓄積用!AC$2:AC$10000, "&gt;=4.0")&gt;0, "〇", "×")))</f>
        <v/>
      </c>
      <c r="Y214" t="str">
        <f>IF(OR($A214="", Y$5=""), "", IF(COUNTIFS(【データ】蓄積用!A$2:A$10000, Y$5, 【データ】蓄積用!C$2:C$10000, $A214, 【データ】蓄積用!D$2:D$10000, "&gt;=3000", 【データ】蓄積用!E$2:E$10000, "&gt;=1500")&gt;0, "〇", IF(COUNTIFS(【データ】蓄積用!A$2:A$10000, Y$5, 【データ】蓄積用!C$2:C$10000, $A214, 【データ】蓄積用!Q$2:Q$10000, 1, 【データ】蓄積用!AC$2:AC$10000, "&gt;=4.0")&gt;0, "〇", "×")))</f>
        <v/>
      </c>
      <c r="Z214" t="str">
        <f>IF(OR($A214="", Z$5=""), "", IF(COUNTIFS(【データ】蓄積用!A$2:A$10000, Z$5, 【データ】蓄積用!C$2:C$10000, $A214, 【データ】蓄積用!D$2:D$10000, "&gt;=3000", 【データ】蓄積用!E$2:E$10000, "&gt;=1500")&gt;0, "〇", IF(COUNTIFS(【データ】蓄積用!A$2:A$10000, Z$5, 【データ】蓄積用!C$2:C$10000, $A214, 【データ】蓄積用!Q$2:Q$10000, 1, 【データ】蓄積用!AC$2:AC$10000, "&gt;=4.0")&gt;0, "〇", "×")))</f>
        <v/>
      </c>
      <c r="AA214" t="str">
        <f>IF(OR($A214="", AA$5=""), "", IF(COUNTIFS(【データ】蓄積用!A$2:A$10000, AA$5, 【データ】蓄積用!C$2:C$10000, $A214, 【データ】蓄積用!D$2:D$10000, "&gt;=3000", 【データ】蓄積用!E$2:E$10000, "&gt;=1500")&gt;0, "〇", IF(COUNTIFS(【データ】蓄積用!A$2:A$10000, AA$5, 【データ】蓄積用!C$2:C$10000, $A214, 【データ】蓄積用!Q$2:Q$10000, 1, 【データ】蓄積用!AC$2:AC$10000, "&gt;=4.0")&gt;0, "〇", "×")))</f>
        <v/>
      </c>
      <c r="AB214" t="str">
        <f>IF(OR($A214="", AB$5=""), "", IF(COUNTIFS(【データ】蓄積用!A$2:A$10000, AB$5, 【データ】蓄積用!C$2:C$10000, $A214, 【データ】蓄積用!D$2:D$10000, "&gt;=3000", 【データ】蓄積用!E$2:E$10000, "&gt;=1500")&gt;0, "〇", IF(COUNTIFS(【データ】蓄積用!A$2:A$10000, AB$5, 【データ】蓄積用!C$2:C$10000, $A214, 【データ】蓄積用!Q$2:Q$10000, 1, 【データ】蓄積用!AC$2:AC$10000, "&gt;=4.0")&gt;0, "〇", "×")))</f>
        <v/>
      </c>
      <c r="AC214" t="str">
        <f>IF(OR($A214="", AC$5=""), "", IF(COUNTIFS(【データ】蓄積用!A$2:A$10000, AC$5, 【データ】蓄積用!C$2:C$10000, $A214, 【データ】蓄積用!D$2:D$10000, "&gt;=3000", 【データ】蓄積用!E$2:E$10000, "&gt;=1500")&gt;0, "〇", IF(COUNTIFS(【データ】蓄積用!A$2:A$10000, AC$5, 【データ】蓄積用!C$2:C$10000, $A214, 【データ】蓄積用!Q$2:Q$10000, 1, 【データ】蓄積用!AC$2:AC$10000, "&gt;=4.0")&gt;0, "〇", "×")))</f>
        <v/>
      </c>
      <c r="AD214" t="str">
        <f>IF(OR($A214="", AD$5=""), "", IF(COUNTIFS(【データ】蓄積用!A$2:A$10000, AD$5, 【データ】蓄積用!C$2:C$10000, $A214, 【データ】蓄積用!D$2:D$10000, "&gt;=3000", 【データ】蓄積用!E$2:E$10000, "&gt;=1500")&gt;0, "〇", IF(COUNTIFS(【データ】蓄積用!A$2:A$10000, AD$5, 【データ】蓄積用!C$2:C$10000, $A214, 【データ】蓄積用!Q$2:Q$10000, 1, 【データ】蓄積用!AC$2:AC$10000, "&gt;=4.0")&gt;0, "〇", "×")))</f>
        <v/>
      </c>
      <c r="AE214" t="str">
        <f>IF(OR($A214="", AE$5=""), "", IF(COUNTIFS(【データ】蓄積用!A$2:A$10000, AE$5, 【データ】蓄積用!C$2:C$10000, $A214, 【データ】蓄積用!D$2:D$10000, "&gt;=3000", 【データ】蓄積用!E$2:E$10000, "&gt;=1500")&gt;0, "〇", IF(COUNTIFS(【データ】蓄積用!A$2:A$10000, AE$5, 【データ】蓄積用!C$2:C$10000, $A214, 【データ】蓄積用!Q$2:Q$10000, 1, 【データ】蓄積用!AC$2:AC$10000, "&gt;=4.0")&gt;0, "〇", "×")))</f>
        <v/>
      </c>
      <c r="AF214" t="str">
        <f>IF(OR($A214="", AF$5=""), "", IF(COUNTIFS(【データ】蓄積用!A$2:A$10000, AF$5, 【データ】蓄積用!C$2:C$10000, $A214, 【データ】蓄積用!D$2:D$10000, "&gt;=3000", 【データ】蓄積用!E$2:E$10000, "&gt;=1500")&gt;0, "〇", IF(COUNTIFS(【データ】蓄積用!A$2:A$10000, AF$5, 【データ】蓄積用!C$2:C$10000, $A214, 【データ】蓄積用!Q$2:Q$10000, 1, 【データ】蓄積用!AC$2:AC$10000, "&gt;=4.0")&gt;0, "〇", "×")))</f>
        <v/>
      </c>
      <c r="AG214" t="str">
        <f>IF(OR($A214="", AG$5=""), "", IF(COUNTIFS(【データ】蓄積用!A$2:A$10000, AG$5, 【データ】蓄積用!C$2:C$10000, $A214, 【データ】蓄積用!D$2:D$10000, "&gt;=3000", 【データ】蓄積用!E$2:E$10000, "&gt;=1500")&gt;0, "〇", IF(COUNTIFS(【データ】蓄積用!A$2:A$10000, AG$5, 【データ】蓄積用!C$2:C$10000, $A214, 【データ】蓄積用!Q$2:Q$10000, 1, 【データ】蓄積用!AC$2:AC$10000, "&gt;=4.0")&gt;0, "〇", "×")))</f>
        <v/>
      </c>
      <c r="AH214" t="str">
        <f>IF(OR($A214="", AH$5=""), "", IF(COUNTIFS(【データ】蓄積用!A$2:A$10000, AH$5, 【データ】蓄積用!C$2:C$10000, $A214, 【データ】蓄積用!D$2:D$10000, "&gt;=3000", 【データ】蓄積用!E$2:E$10000, "&gt;=1500")&gt;0, "〇", IF(COUNTIFS(【データ】蓄積用!A$2:A$10000, AH$5, 【データ】蓄積用!C$2:C$10000, $A214, 【データ】蓄積用!Q$2:Q$10000, 1, 【データ】蓄積用!AC$2:AC$10000, "&gt;=4.0")&gt;0, "〇", "×")))</f>
        <v/>
      </c>
      <c r="AI214" t="str">
        <f>IF(OR($A214="", AI$5=""), "", IF(COUNTIFS(【データ】蓄積用!A$2:A$10000, AI$5, 【データ】蓄積用!C$2:C$10000, $A214, 【データ】蓄積用!D$2:D$10000, "&gt;=3000", 【データ】蓄積用!E$2:E$10000, "&gt;=1500")&gt;0, "〇", IF(COUNTIFS(【データ】蓄積用!A$2:A$10000, AI$5, 【データ】蓄積用!C$2:C$10000, $A214, 【データ】蓄積用!Q$2:Q$10000, 1, 【データ】蓄積用!AC$2:AC$10000, "&gt;=4.0")&gt;0, "〇", "×")))</f>
        <v/>
      </c>
      <c r="AJ214" t="str">
        <f>IF(OR($A214="", AJ$5=""), "", IF(COUNTIFS(【データ】蓄積用!A$2:A$10000, AJ$5, 【データ】蓄積用!C$2:C$10000, $A214, 【データ】蓄積用!D$2:D$10000, "&gt;=3000", 【データ】蓄積用!E$2:E$10000, "&gt;=1500")&gt;0, "〇", IF(COUNTIFS(【データ】蓄積用!A$2:A$10000, AJ$5, 【データ】蓄積用!C$2:C$10000, $A214, 【データ】蓄積用!Q$2:Q$10000, 1, 【データ】蓄積用!AC$2:AC$10000, "&gt;=4.0")&gt;0, "〇", "×")))</f>
        <v/>
      </c>
      <c r="AK214" t="str">
        <f>IF(OR($A214="", AK$5=""), "", IF(COUNTIFS(【データ】蓄積用!A$2:A$10000, AK$5, 【データ】蓄積用!C$2:C$10000, $A214, 【データ】蓄積用!D$2:D$10000, "&gt;=3000", 【データ】蓄積用!E$2:E$10000, "&gt;=1500")&gt;0, "〇", IF(COUNTIFS(【データ】蓄積用!A$2:A$10000, AK$5, 【データ】蓄積用!C$2:C$10000, $A214, 【データ】蓄積用!Q$2:Q$10000, 1, 【データ】蓄積用!AC$2:AC$10000, "&gt;=4.0")&gt;0, "〇", "×")))</f>
        <v/>
      </c>
      <c r="AL214" t="str">
        <f>IF(OR($A214="", AL$5=""), "", IF(COUNTIFS(【データ】蓄積用!A$2:A$10000, AL$5, 【データ】蓄積用!C$2:C$10000, $A214, 【データ】蓄積用!D$2:D$10000, "&gt;=3000", 【データ】蓄積用!E$2:E$10000, "&gt;=1500")&gt;0, "〇", IF(COUNTIFS(【データ】蓄積用!A$2:A$10000, AL$5, 【データ】蓄積用!C$2:C$10000, $A214, 【データ】蓄積用!Q$2:Q$10000, 1, 【データ】蓄積用!AC$2:AC$10000, "&gt;=4.0")&gt;0, "〇", "×")))</f>
        <v/>
      </c>
      <c r="AM214" t="str">
        <f>IF(OR($A214="", AM$5=""), "", IF(COUNTIFS(【データ】蓄積用!A$2:A$10000, AM$5, 【データ】蓄積用!C$2:C$10000, $A214, 【データ】蓄積用!D$2:D$10000, "&gt;=3000", 【データ】蓄積用!E$2:E$10000, "&gt;=1500")&gt;0, "〇", IF(COUNTIFS(【データ】蓄積用!A$2:A$10000, AM$5, 【データ】蓄積用!C$2:C$10000, $A214, 【データ】蓄積用!Q$2:Q$10000, 1, 【データ】蓄積用!AC$2:AC$10000, "&gt;=4.0")&gt;0, "〇", "×")))</f>
        <v/>
      </c>
      <c r="AN214" t="str">
        <f>IF(OR($A214="", AN$5=""), "", IF(COUNTIFS(【データ】蓄積用!A$2:A$10000, AN$5, 【データ】蓄積用!C$2:C$10000, $A214, 【データ】蓄積用!D$2:D$10000, "&gt;=3000", 【データ】蓄積用!E$2:E$10000, "&gt;=1500")&gt;0, "〇", IF(COUNTIFS(【データ】蓄積用!A$2:A$10000, AN$5, 【データ】蓄積用!C$2:C$10000, $A214, 【データ】蓄積用!Q$2:Q$10000, 1, 【データ】蓄積用!AC$2:AC$10000, "&gt;=4.0")&gt;0, "〇", "×")))</f>
        <v/>
      </c>
      <c r="AO214" t="str">
        <f>IF(OR($A214="", AO$5=""), "", IF(COUNTIFS(【データ】蓄積用!A$2:A$10000, AO$5, 【データ】蓄積用!C$2:C$10000, $A214, 【データ】蓄積用!D$2:D$10000, "&gt;=3000", 【データ】蓄積用!E$2:E$10000, "&gt;=1500")&gt;0, "〇", IF(COUNTIFS(【データ】蓄積用!A$2:A$10000, AO$5, 【データ】蓄積用!C$2:C$10000, $A214, 【データ】蓄積用!Q$2:Q$10000, 1, 【データ】蓄積用!AC$2:AC$10000, "&gt;=4.0")&gt;0, "〇", "×")))</f>
        <v/>
      </c>
      <c r="AP214" t="str">
        <f>IF(OR($A214="", AP$5=""), "", IF(COUNTIFS(【データ】蓄積用!A$2:A$10000, AP$5, 【データ】蓄積用!C$2:C$10000, $A214, 【データ】蓄積用!D$2:D$10000, "&gt;=3000", 【データ】蓄積用!E$2:E$10000, "&gt;=1500")&gt;0, "〇", IF(COUNTIFS(【データ】蓄積用!A$2:A$10000, AP$5, 【データ】蓄積用!C$2:C$10000, $A214, 【データ】蓄積用!Q$2:Q$10000, 1, 【データ】蓄積用!AC$2:AC$10000, "&gt;=4.0")&gt;0, "〇", "×")))</f>
        <v/>
      </c>
      <c r="AQ214" t="str">
        <f>IF(OR($A214="", AQ$5=""), "", IF(COUNTIFS(【データ】蓄積用!A$2:A$10000, AQ$5, 【データ】蓄積用!C$2:C$10000, $A214, 【データ】蓄積用!D$2:D$10000, "&gt;=3000", 【データ】蓄積用!E$2:E$10000, "&gt;=1500")&gt;0, "〇", IF(COUNTIFS(【データ】蓄積用!A$2:A$10000, AQ$5, 【データ】蓄積用!C$2:C$10000, $A214, 【データ】蓄積用!Q$2:Q$10000, 1, 【データ】蓄積用!AC$2:AC$10000, "&gt;=4.0")&gt;0, "〇", "×")))</f>
        <v/>
      </c>
      <c r="AR214" t="str">
        <f>IF(OR($A214="", AR$5=""), "", IF(COUNTIFS(【データ】蓄積用!A$2:A$10000, AR$5, 【データ】蓄積用!C$2:C$10000, $A214, 【データ】蓄積用!D$2:D$10000, "&gt;=3000", 【データ】蓄積用!E$2:E$10000, "&gt;=1500")&gt;0, "〇", IF(COUNTIFS(【データ】蓄積用!A$2:A$10000, AR$5, 【データ】蓄積用!C$2:C$10000, $A214, 【データ】蓄積用!Q$2:Q$10000, 1, 【データ】蓄積用!AC$2:AC$10000, "&gt;=4.0")&gt;0, "〇", "×")))</f>
        <v/>
      </c>
      <c r="AS214" t="str">
        <f>IF(OR($A214="", AS$5=""), "", IF(COUNTIFS(【データ】蓄積用!A$2:A$10000, AS$5, 【データ】蓄積用!C$2:C$10000, $A214, 【データ】蓄積用!D$2:D$10000, "&gt;=3000", 【データ】蓄積用!E$2:E$10000, "&gt;=1500")&gt;0, "〇", IF(COUNTIFS(【データ】蓄積用!A$2:A$10000, AS$5, 【データ】蓄積用!C$2:C$10000, $A214, 【データ】蓄積用!Q$2:Q$10000, 1, 【データ】蓄積用!AC$2:AC$10000, "&gt;=4.0")&gt;0, "〇", "×")))</f>
        <v/>
      </c>
      <c r="AT214" t="str">
        <f>IF(OR($A214="", AT$5=""), "", IF(COUNTIFS(【データ】蓄積用!A$2:A$10000, AT$5, 【データ】蓄積用!C$2:C$10000, $A214, 【データ】蓄積用!D$2:D$10000, "&gt;=3000", 【データ】蓄積用!E$2:E$10000, "&gt;=1500")&gt;0, "〇", IF(COUNTIFS(【データ】蓄積用!A$2:A$10000, AT$5, 【データ】蓄積用!C$2:C$10000, $A214, 【データ】蓄積用!Q$2:Q$10000, 1, 【データ】蓄積用!AC$2:AC$10000, "&gt;=4.0")&gt;0, "〇", "×")))</f>
        <v/>
      </c>
      <c r="AU214" t="str">
        <f>IF(OR($A214="", AU$5=""), "", IF(COUNTIFS(【データ】蓄積用!A$2:A$10000, AU$5, 【データ】蓄積用!C$2:C$10000, $A214, 【データ】蓄積用!D$2:D$10000, "&gt;=3000", 【データ】蓄積用!E$2:E$10000, "&gt;=1500")&gt;0, "〇", IF(COUNTIFS(【データ】蓄積用!A$2:A$10000, AU$5, 【データ】蓄積用!C$2:C$10000, $A214, 【データ】蓄積用!Q$2:Q$10000, 1, 【データ】蓄積用!AC$2:AC$10000, "&gt;=4.0")&gt;0, "〇", "×")))</f>
        <v/>
      </c>
      <c r="AV214" t="str">
        <f>IF(OR($A214="", AV$5=""), "", IF(COUNTIFS(【データ】蓄積用!A$2:A$10000, AV$5, 【データ】蓄積用!C$2:C$10000, $A214, 【データ】蓄積用!D$2:D$10000, "&gt;=3000", 【データ】蓄積用!E$2:E$10000, "&gt;=1500")&gt;0, "〇", IF(COUNTIFS(【データ】蓄積用!A$2:A$10000, AV$5, 【データ】蓄積用!C$2:C$10000, $A214, 【データ】蓄積用!Q$2:Q$10000, 1, 【データ】蓄積用!AC$2:AC$10000, "&gt;=4.0")&gt;0, "〇", "×")))</f>
        <v/>
      </c>
      <c r="AW214" t="str">
        <f>IF(OR($A214="", AW$5=""), "", IF(COUNTIFS(【データ】蓄積用!A$2:A$10000, AW$5, 【データ】蓄積用!C$2:C$10000, $A214, 【データ】蓄積用!D$2:D$10000, "&gt;=3000", 【データ】蓄積用!E$2:E$10000, "&gt;=1500")&gt;0, "〇", IF(COUNTIFS(【データ】蓄積用!A$2:A$10000, AW$5, 【データ】蓄積用!C$2:C$10000, $A214, 【データ】蓄積用!Q$2:Q$10000, 1, 【データ】蓄積用!AC$2:AC$10000, "&gt;=4.0")&gt;0, "〇", "×")))</f>
        <v/>
      </c>
      <c r="AX214" t="str">
        <f>IF(OR($A214="", AX$5=""), "", IF(COUNTIFS(【データ】蓄積用!A$2:A$10000, AX$5, 【データ】蓄積用!C$2:C$10000, $A214, 【データ】蓄積用!D$2:D$10000, "&gt;=3000", 【データ】蓄積用!E$2:E$10000, "&gt;=1500")&gt;0, "〇", IF(COUNTIFS(【データ】蓄積用!A$2:A$10000, AX$5, 【データ】蓄積用!C$2:C$10000, $A214, 【データ】蓄積用!Q$2:Q$10000, 1, 【データ】蓄積用!AC$2:AC$10000, "&gt;=4.0")&gt;0, "〇", "×")))</f>
        <v/>
      </c>
      <c r="AY214" t="str">
        <f>IF(OR($A214="", AY$5=""), "", IF(COUNTIFS(【データ】蓄積用!A$2:A$10000, AY$5, 【データ】蓄積用!C$2:C$10000, $A214, 【データ】蓄積用!D$2:D$10000, "&gt;=3000", 【データ】蓄積用!E$2:E$10000, "&gt;=1500")&gt;0, "〇", IF(COUNTIFS(【データ】蓄積用!A$2:A$10000, AY$5, 【データ】蓄積用!C$2:C$10000, $A214, 【データ】蓄積用!Q$2:Q$10000, 1, 【データ】蓄積用!AC$2:AC$10000, "&gt;=4.0")&gt;0, "〇", "×")))</f>
        <v/>
      </c>
    </row>
    <row r="215" spans="2:51">
      <c r="B215" t="str">
        <f>IF(OR($A215="", B$5=""), "", IF(COUNTIFS(【データ】蓄積用!A$2:A$10000, B$5, 【データ】蓄積用!C$2:C$10000, $A215, 【データ】蓄積用!D$2:D$10000, "&gt;=3000", 【データ】蓄積用!E$2:E$10000, "&gt;=1500")&gt;0, "〇", IF(COUNTIFS(【データ】蓄積用!A$2:A$10000, B$5, 【データ】蓄積用!C$2:C$10000, $A215, 【データ】蓄積用!Q$2:Q$10000, 1, 【データ】蓄積用!AC$2:AC$10000, "&gt;=4.0")&gt;0, "〇", "×")))</f>
        <v/>
      </c>
      <c r="C215" t="str">
        <f>IF(OR($A215="", C$5=""), "", IF(COUNTIFS(【データ】蓄積用!A$2:A$10000, C$5, 【データ】蓄積用!C$2:C$10000, $A215, 【データ】蓄積用!D$2:D$10000, "&gt;=3000", 【データ】蓄積用!E$2:E$10000, "&gt;=1500")&gt;0, "〇", IF(COUNTIFS(【データ】蓄積用!A$2:A$10000, C$5, 【データ】蓄積用!C$2:C$10000, $A215, 【データ】蓄積用!Q$2:Q$10000, 1, 【データ】蓄積用!AC$2:AC$10000, "&gt;=4.0")&gt;0, "〇", "×")))</f>
        <v/>
      </c>
      <c r="D215" t="str">
        <f>IF(OR($A215="", D$5=""), "", IF(COUNTIFS(【データ】蓄積用!A$2:A$10000, D$5, 【データ】蓄積用!C$2:C$10000, $A215, 【データ】蓄積用!D$2:D$10000, "&gt;=3000", 【データ】蓄積用!E$2:E$10000, "&gt;=1500")&gt;0, "〇", IF(COUNTIFS(【データ】蓄積用!A$2:A$10000, D$5, 【データ】蓄積用!C$2:C$10000, $A215, 【データ】蓄積用!Q$2:Q$10000, 1, 【データ】蓄積用!AC$2:AC$10000, "&gt;=4.0")&gt;0, "〇", "×")))</f>
        <v/>
      </c>
      <c r="E215" t="str">
        <f>IF(OR($A215="", E$5=""), "", IF(COUNTIFS(【データ】蓄積用!A$2:A$10000, E$5, 【データ】蓄積用!C$2:C$10000, $A215, 【データ】蓄積用!D$2:D$10000, "&gt;=3000", 【データ】蓄積用!E$2:E$10000, "&gt;=1500")&gt;0, "〇", IF(COUNTIFS(【データ】蓄積用!A$2:A$10000, E$5, 【データ】蓄積用!C$2:C$10000, $A215, 【データ】蓄積用!Q$2:Q$10000, 1, 【データ】蓄積用!AC$2:AC$10000, "&gt;=4.0")&gt;0, "〇", "×")))</f>
        <v/>
      </c>
      <c r="F215" t="str">
        <f>IF(OR($A215="", F$5=""), "", IF(COUNTIFS(【データ】蓄積用!A$2:A$10000, F$5, 【データ】蓄積用!C$2:C$10000, $A215, 【データ】蓄積用!D$2:D$10000, "&gt;=3000", 【データ】蓄積用!E$2:E$10000, "&gt;=1500")&gt;0, "〇", IF(COUNTIFS(【データ】蓄積用!A$2:A$10000, F$5, 【データ】蓄積用!C$2:C$10000, $A215, 【データ】蓄積用!Q$2:Q$10000, 1, 【データ】蓄積用!AC$2:AC$10000, "&gt;=4.0")&gt;0, "〇", "×")))</f>
        <v/>
      </c>
      <c r="G215" t="str">
        <f>IF(OR($A215="", G$5=""), "", IF(COUNTIFS(【データ】蓄積用!A$2:A$10000, G$5, 【データ】蓄積用!C$2:C$10000, $A215, 【データ】蓄積用!D$2:D$10000, "&gt;=3000", 【データ】蓄積用!E$2:E$10000, "&gt;=1500")&gt;0, "〇", IF(COUNTIFS(【データ】蓄積用!A$2:A$10000, G$5, 【データ】蓄積用!C$2:C$10000, $A215, 【データ】蓄積用!Q$2:Q$10000, 1, 【データ】蓄積用!AC$2:AC$10000, "&gt;=4.0")&gt;0, "〇", "×")))</f>
        <v/>
      </c>
      <c r="H215" t="str">
        <f>IF(OR($A215="", H$5=""), "", IF(COUNTIFS(【データ】蓄積用!A$2:A$10000, H$5, 【データ】蓄積用!C$2:C$10000, $A215, 【データ】蓄積用!D$2:D$10000, "&gt;=3000", 【データ】蓄積用!E$2:E$10000, "&gt;=1500")&gt;0, "〇", IF(COUNTIFS(【データ】蓄積用!A$2:A$10000, H$5, 【データ】蓄積用!C$2:C$10000, $A215, 【データ】蓄積用!Q$2:Q$10000, 1, 【データ】蓄積用!AC$2:AC$10000, "&gt;=4.0")&gt;0, "〇", "×")))</f>
        <v/>
      </c>
      <c r="I215" t="str">
        <f>IF(OR($A215="", I$5=""), "", IF(COUNTIFS(【データ】蓄積用!A$2:A$10000, I$5, 【データ】蓄積用!C$2:C$10000, $A215, 【データ】蓄積用!D$2:D$10000, "&gt;=3000", 【データ】蓄積用!E$2:E$10000, "&gt;=1500")&gt;0, "〇", IF(COUNTIFS(【データ】蓄積用!A$2:A$10000, I$5, 【データ】蓄積用!C$2:C$10000, $A215, 【データ】蓄積用!Q$2:Q$10000, 1, 【データ】蓄積用!AC$2:AC$10000, "&gt;=4.0")&gt;0, "〇", "×")))</f>
        <v/>
      </c>
      <c r="J215" t="str">
        <f>IF(OR($A215="", J$5=""), "", IF(COUNTIFS(【データ】蓄積用!A$2:A$10000, J$5, 【データ】蓄積用!C$2:C$10000, $A215, 【データ】蓄積用!D$2:D$10000, "&gt;=3000", 【データ】蓄積用!E$2:E$10000, "&gt;=1500")&gt;0, "〇", IF(COUNTIFS(【データ】蓄積用!A$2:A$10000, J$5, 【データ】蓄積用!C$2:C$10000, $A215, 【データ】蓄積用!Q$2:Q$10000, 1, 【データ】蓄積用!AC$2:AC$10000, "&gt;=4.0")&gt;0, "〇", "×")))</f>
        <v/>
      </c>
      <c r="K215" t="str">
        <f>IF(OR($A215="", K$5=""), "", IF(COUNTIFS(【データ】蓄積用!A$2:A$10000, K$5, 【データ】蓄積用!C$2:C$10000, $A215, 【データ】蓄積用!D$2:D$10000, "&gt;=3000", 【データ】蓄積用!E$2:E$10000, "&gt;=1500")&gt;0, "〇", IF(COUNTIFS(【データ】蓄積用!A$2:A$10000, K$5, 【データ】蓄積用!C$2:C$10000, $A215, 【データ】蓄積用!Q$2:Q$10000, 1, 【データ】蓄積用!AC$2:AC$10000, "&gt;=4.0")&gt;0, "〇", "×")))</f>
        <v/>
      </c>
      <c r="L215" t="str">
        <f>IF(OR($A215="", L$5=""), "", IF(COUNTIFS(【データ】蓄積用!A$2:A$10000, L$5, 【データ】蓄積用!C$2:C$10000, $A215, 【データ】蓄積用!D$2:D$10000, "&gt;=3000", 【データ】蓄積用!E$2:E$10000, "&gt;=1500")&gt;0, "〇", IF(COUNTIFS(【データ】蓄積用!A$2:A$10000, L$5, 【データ】蓄積用!C$2:C$10000, $A215, 【データ】蓄積用!Q$2:Q$10000, 1, 【データ】蓄積用!AC$2:AC$10000, "&gt;=4.0")&gt;0, "〇", "×")))</f>
        <v/>
      </c>
      <c r="M215" t="str">
        <f>IF(OR($A215="", M$5=""), "", IF(COUNTIFS(【データ】蓄積用!A$2:A$10000, M$5, 【データ】蓄積用!C$2:C$10000, $A215, 【データ】蓄積用!D$2:D$10000, "&gt;=3000", 【データ】蓄積用!E$2:E$10000, "&gt;=1500")&gt;0, "〇", IF(COUNTIFS(【データ】蓄積用!A$2:A$10000, M$5, 【データ】蓄積用!C$2:C$10000, $A215, 【データ】蓄積用!Q$2:Q$10000, 1, 【データ】蓄積用!AC$2:AC$10000, "&gt;=4.0")&gt;0, "〇", "×")))</f>
        <v/>
      </c>
      <c r="N215" t="str">
        <f>IF(OR($A215="", N$5=""), "", IF(COUNTIFS(【データ】蓄積用!A$2:A$10000, N$5, 【データ】蓄積用!C$2:C$10000, $A215, 【データ】蓄積用!D$2:D$10000, "&gt;=3000", 【データ】蓄積用!E$2:E$10000, "&gt;=1500")&gt;0, "〇", IF(COUNTIFS(【データ】蓄積用!A$2:A$10000, N$5, 【データ】蓄積用!C$2:C$10000, $A215, 【データ】蓄積用!Q$2:Q$10000, 1, 【データ】蓄積用!AC$2:AC$10000, "&gt;=4.0")&gt;0, "〇", "×")))</f>
        <v/>
      </c>
      <c r="O215" t="str">
        <f>IF(OR($A215="", O$5=""), "", IF(COUNTIFS(【データ】蓄積用!A$2:A$10000, O$5, 【データ】蓄積用!C$2:C$10000, $A215, 【データ】蓄積用!D$2:D$10000, "&gt;=3000", 【データ】蓄積用!E$2:E$10000, "&gt;=1500")&gt;0, "〇", IF(COUNTIFS(【データ】蓄積用!A$2:A$10000, O$5, 【データ】蓄積用!C$2:C$10000, $A215, 【データ】蓄積用!Q$2:Q$10000, 1, 【データ】蓄積用!AC$2:AC$10000, "&gt;=4.0")&gt;0, "〇", "×")))</f>
        <v/>
      </c>
      <c r="P215" t="str">
        <f>IF(OR($A215="", P$5=""), "", IF(COUNTIFS(【データ】蓄積用!A$2:A$10000, P$5, 【データ】蓄積用!C$2:C$10000, $A215, 【データ】蓄積用!D$2:D$10000, "&gt;=3000", 【データ】蓄積用!E$2:E$10000, "&gt;=1500")&gt;0, "〇", IF(COUNTIFS(【データ】蓄積用!A$2:A$10000, P$5, 【データ】蓄積用!C$2:C$10000, $A215, 【データ】蓄積用!Q$2:Q$10000, 1, 【データ】蓄積用!AC$2:AC$10000, "&gt;=4.0")&gt;0, "〇", "×")))</f>
        <v/>
      </c>
      <c r="Q215" t="str">
        <f>IF(OR($A215="", Q$5=""), "", IF(COUNTIFS(【データ】蓄積用!A$2:A$10000, Q$5, 【データ】蓄積用!C$2:C$10000, $A215, 【データ】蓄積用!D$2:D$10000, "&gt;=3000", 【データ】蓄積用!E$2:E$10000, "&gt;=1500")&gt;0, "〇", IF(COUNTIFS(【データ】蓄積用!A$2:A$10000, Q$5, 【データ】蓄積用!C$2:C$10000, $A215, 【データ】蓄積用!Q$2:Q$10000, 1, 【データ】蓄積用!AC$2:AC$10000, "&gt;=4.0")&gt;0, "〇", "×")))</f>
        <v/>
      </c>
      <c r="R215" t="str">
        <f>IF(OR($A215="", R$5=""), "", IF(COUNTIFS(【データ】蓄積用!A$2:A$10000, R$5, 【データ】蓄積用!C$2:C$10000, $A215, 【データ】蓄積用!D$2:D$10000, "&gt;=3000", 【データ】蓄積用!E$2:E$10000, "&gt;=1500")&gt;0, "〇", IF(COUNTIFS(【データ】蓄積用!A$2:A$10000, R$5, 【データ】蓄積用!C$2:C$10000, $A215, 【データ】蓄積用!Q$2:Q$10000, 1, 【データ】蓄積用!AC$2:AC$10000, "&gt;=4.0")&gt;0, "〇", "×")))</f>
        <v/>
      </c>
      <c r="S215" t="str">
        <f>IF(OR($A215="", S$5=""), "", IF(COUNTIFS(【データ】蓄積用!A$2:A$10000, S$5, 【データ】蓄積用!C$2:C$10000, $A215, 【データ】蓄積用!D$2:D$10000, "&gt;=3000", 【データ】蓄積用!E$2:E$10000, "&gt;=1500")&gt;0, "〇", IF(COUNTIFS(【データ】蓄積用!A$2:A$10000, S$5, 【データ】蓄積用!C$2:C$10000, $A215, 【データ】蓄積用!Q$2:Q$10000, 1, 【データ】蓄積用!AC$2:AC$10000, "&gt;=4.0")&gt;0, "〇", "×")))</f>
        <v/>
      </c>
      <c r="T215" t="str">
        <f>IF(OR($A215="", T$5=""), "", IF(COUNTIFS(【データ】蓄積用!A$2:A$10000, T$5, 【データ】蓄積用!C$2:C$10000, $A215, 【データ】蓄積用!D$2:D$10000, "&gt;=3000", 【データ】蓄積用!E$2:E$10000, "&gt;=1500")&gt;0, "〇", IF(COUNTIFS(【データ】蓄積用!A$2:A$10000, T$5, 【データ】蓄積用!C$2:C$10000, $A215, 【データ】蓄積用!Q$2:Q$10000, 1, 【データ】蓄積用!AC$2:AC$10000, "&gt;=4.0")&gt;0, "〇", "×")))</f>
        <v/>
      </c>
      <c r="U215" t="str">
        <f>IF(OR($A215="", U$5=""), "", IF(COUNTIFS(【データ】蓄積用!A$2:A$10000, U$5, 【データ】蓄積用!C$2:C$10000, $A215, 【データ】蓄積用!D$2:D$10000, "&gt;=3000", 【データ】蓄積用!E$2:E$10000, "&gt;=1500")&gt;0, "〇", IF(COUNTIFS(【データ】蓄積用!A$2:A$10000, U$5, 【データ】蓄積用!C$2:C$10000, $A215, 【データ】蓄積用!Q$2:Q$10000, 1, 【データ】蓄積用!AC$2:AC$10000, "&gt;=4.0")&gt;0, "〇", "×")))</f>
        <v/>
      </c>
      <c r="V215" t="str">
        <f>IF(OR($A215="", V$5=""), "", IF(COUNTIFS(【データ】蓄積用!A$2:A$10000, V$5, 【データ】蓄積用!C$2:C$10000, $A215, 【データ】蓄積用!D$2:D$10000, "&gt;=3000", 【データ】蓄積用!E$2:E$10000, "&gt;=1500")&gt;0, "〇", IF(COUNTIFS(【データ】蓄積用!A$2:A$10000, V$5, 【データ】蓄積用!C$2:C$10000, $A215, 【データ】蓄積用!Q$2:Q$10000, 1, 【データ】蓄積用!AC$2:AC$10000, "&gt;=4.0")&gt;0, "〇", "×")))</f>
        <v/>
      </c>
      <c r="W215" t="str">
        <f>IF(OR($A215="", W$5=""), "", IF(COUNTIFS(【データ】蓄積用!A$2:A$10000, W$5, 【データ】蓄積用!C$2:C$10000, $A215, 【データ】蓄積用!D$2:D$10000, "&gt;=3000", 【データ】蓄積用!E$2:E$10000, "&gt;=1500")&gt;0, "〇", IF(COUNTIFS(【データ】蓄積用!A$2:A$10000, W$5, 【データ】蓄積用!C$2:C$10000, $A215, 【データ】蓄積用!Q$2:Q$10000, 1, 【データ】蓄積用!AC$2:AC$10000, "&gt;=4.0")&gt;0, "〇", "×")))</f>
        <v/>
      </c>
      <c r="X215" t="str">
        <f>IF(OR($A215="", X$5=""), "", IF(COUNTIFS(【データ】蓄積用!A$2:A$10000, X$5, 【データ】蓄積用!C$2:C$10000, $A215, 【データ】蓄積用!D$2:D$10000, "&gt;=3000", 【データ】蓄積用!E$2:E$10000, "&gt;=1500")&gt;0, "〇", IF(COUNTIFS(【データ】蓄積用!A$2:A$10000, X$5, 【データ】蓄積用!C$2:C$10000, $A215, 【データ】蓄積用!Q$2:Q$10000, 1, 【データ】蓄積用!AC$2:AC$10000, "&gt;=4.0")&gt;0, "〇", "×")))</f>
        <v/>
      </c>
      <c r="Y215" t="str">
        <f>IF(OR($A215="", Y$5=""), "", IF(COUNTIFS(【データ】蓄積用!A$2:A$10000, Y$5, 【データ】蓄積用!C$2:C$10000, $A215, 【データ】蓄積用!D$2:D$10000, "&gt;=3000", 【データ】蓄積用!E$2:E$10000, "&gt;=1500")&gt;0, "〇", IF(COUNTIFS(【データ】蓄積用!A$2:A$10000, Y$5, 【データ】蓄積用!C$2:C$10000, $A215, 【データ】蓄積用!Q$2:Q$10000, 1, 【データ】蓄積用!AC$2:AC$10000, "&gt;=4.0")&gt;0, "〇", "×")))</f>
        <v/>
      </c>
      <c r="Z215" t="str">
        <f>IF(OR($A215="", Z$5=""), "", IF(COUNTIFS(【データ】蓄積用!A$2:A$10000, Z$5, 【データ】蓄積用!C$2:C$10000, $A215, 【データ】蓄積用!D$2:D$10000, "&gt;=3000", 【データ】蓄積用!E$2:E$10000, "&gt;=1500")&gt;0, "〇", IF(COUNTIFS(【データ】蓄積用!A$2:A$10000, Z$5, 【データ】蓄積用!C$2:C$10000, $A215, 【データ】蓄積用!Q$2:Q$10000, 1, 【データ】蓄積用!AC$2:AC$10000, "&gt;=4.0")&gt;0, "〇", "×")))</f>
        <v/>
      </c>
      <c r="AA215" t="str">
        <f>IF(OR($A215="", AA$5=""), "", IF(COUNTIFS(【データ】蓄積用!A$2:A$10000, AA$5, 【データ】蓄積用!C$2:C$10000, $A215, 【データ】蓄積用!D$2:D$10000, "&gt;=3000", 【データ】蓄積用!E$2:E$10000, "&gt;=1500")&gt;0, "〇", IF(COUNTIFS(【データ】蓄積用!A$2:A$10000, AA$5, 【データ】蓄積用!C$2:C$10000, $A215, 【データ】蓄積用!Q$2:Q$10000, 1, 【データ】蓄積用!AC$2:AC$10000, "&gt;=4.0")&gt;0, "〇", "×")))</f>
        <v/>
      </c>
      <c r="AB215" t="str">
        <f>IF(OR($A215="", AB$5=""), "", IF(COUNTIFS(【データ】蓄積用!A$2:A$10000, AB$5, 【データ】蓄積用!C$2:C$10000, $A215, 【データ】蓄積用!D$2:D$10000, "&gt;=3000", 【データ】蓄積用!E$2:E$10000, "&gt;=1500")&gt;0, "〇", IF(COUNTIFS(【データ】蓄積用!A$2:A$10000, AB$5, 【データ】蓄積用!C$2:C$10000, $A215, 【データ】蓄積用!Q$2:Q$10000, 1, 【データ】蓄積用!AC$2:AC$10000, "&gt;=4.0")&gt;0, "〇", "×")))</f>
        <v/>
      </c>
      <c r="AC215" t="str">
        <f>IF(OR($A215="", AC$5=""), "", IF(COUNTIFS(【データ】蓄積用!A$2:A$10000, AC$5, 【データ】蓄積用!C$2:C$10000, $A215, 【データ】蓄積用!D$2:D$10000, "&gt;=3000", 【データ】蓄積用!E$2:E$10000, "&gt;=1500")&gt;0, "〇", IF(COUNTIFS(【データ】蓄積用!A$2:A$10000, AC$5, 【データ】蓄積用!C$2:C$10000, $A215, 【データ】蓄積用!Q$2:Q$10000, 1, 【データ】蓄積用!AC$2:AC$10000, "&gt;=4.0")&gt;0, "〇", "×")))</f>
        <v/>
      </c>
      <c r="AD215" t="str">
        <f>IF(OR($A215="", AD$5=""), "", IF(COUNTIFS(【データ】蓄積用!A$2:A$10000, AD$5, 【データ】蓄積用!C$2:C$10000, $A215, 【データ】蓄積用!D$2:D$10000, "&gt;=3000", 【データ】蓄積用!E$2:E$10000, "&gt;=1500")&gt;0, "〇", IF(COUNTIFS(【データ】蓄積用!A$2:A$10000, AD$5, 【データ】蓄積用!C$2:C$10000, $A215, 【データ】蓄積用!Q$2:Q$10000, 1, 【データ】蓄積用!AC$2:AC$10000, "&gt;=4.0")&gt;0, "〇", "×")))</f>
        <v/>
      </c>
      <c r="AE215" t="str">
        <f>IF(OR($A215="", AE$5=""), "", IF(COUNTIFS(【データ】蓄積用!A$2:A$10000, AE$5, 【データ】蓄積用!C$2:C$10000, $A215, 【データ】蓄積用!D$2:D$10000, "&gt;=3000", 【データ】蓄積用!E$2:E$10000, "&gt;=1500")&gt;0, "〇", IF(COUNTIFS(【データ】蓄積用!A$2:A$10000, AE$5, 【データ】蓄積用!C$2:C$10000, $A215, 【データ】蓄積用!Q$2:Q$10000, 1, 【データ】蓄積用!AC$2:AC$10000, "&gt;=4.0")&gt;0, "〇", "×")))</f>
        <v/>
      </c>
      <c r="AF215" t="str">
        <f>IF(OR($A215="", AF$5=""), "", IF(COUNTIFS(【データ】蓄積用!A$2:A$10000, AF$5, 【データ】蓄積用!C$2:C$10000, $A215, 【データ】蓄積用!D$2:D$10000, "&gt;=3000", 【データ】蓄積用!E$2:E$10000, "&gt;=1500")&gt;0, "〇", IF(COUNTIFS(【データ】蓄積用!A$2:A$10000, AF$5, 【データ】蓄積用!C$2:C$10000, $A215, 【データ】蓄積用!Q$2:Q$10000, 1, 【データ】蓄積用!AC$2:AC$10000, "&gt;=4.0")&gt;0, "〇", "×")))</f>
        <v/>
      </c>
      <c r="AG215" t="str">
        <f>IF(OR($A215="", AG$5=""), "", IF(COUNTIFS(【データ】蓄積用!A$2:A$10000, AG$5, 【データ】蓄積用!C$2:C$10000, $A215, 【データ】蓄積用!D$2:D$10000, "&gt;=3000", 【データ】蓄積用!E$2:E$10000, "&gt;=1500")&gt;0, "〇", IF(COUNTIFS(【データ】蓄積用!A$2:A$10000, AG$5, 【データ】蓄積用!C$2:C$10000, $A215, 【データ】蓄積用!Q$2:Q$10000, 1, 【データ】蓄積用!AC$2:AC$10000, "&gt;=4.0")&gt;0, "〇", "×")))</f>
        <v/>
      </c>
      <c r="AH215" t="str">
        <f>IF(OR($A215="", AH$5=""), "", IF(COUNTIFS(【データ】蓄積用!A$2:A$10000, AH$5, 【データ】蓄積用!C$2:C$10000, $A215, 【データ】蓄積用!D$2:D$10000, "&gt;=3000", 【データ】蓄積用!E$2:E$10000, "&gt;=1500")&gt;0, "〇", IF(COUNTIFS(【データ】蓄積用!A$2:A$10000, AH$5, 【データ】蓄積用!C$2:C$10000, $A215, 【データ】蓄積用!Q$2:Q$10000, 1, 【データ】蓄積用!AC$2:AC$10000, "&gt;=4.0")&gt;0, "〇", "×")))</f>
        <v/>
      </c>
      <c r="AI215" t="str">
        <f>IF(OR($A215="", AI$5=""), "", IF(COUNTIFS(【データ】蓄積用!A$2:A$10000, AI$5, 【データ】蓄積用!C$2:C$10000, $A215, 【データ】蓄積用!D$2:D$10000, "&gt;=3000", 【データ】蓄積用!E$2:E$10000, "&gt;=1500")&gt;0, "〇", IF(COUNTIFS(【データ】蓄積用!A$2:A$10000, AI$5, 【データ】蓄積用!C$2:C$10000, $A215, 【データ】蓄積用!Q$2:Q$10000, 1, 【データ】蓄積用!AC$2:AC$10000, "&gt;=4.0")&gt;0, "〇", "×")))</f>
        <v/>
      </c>
      <c r="AJ215" t="str">
        <f>IF(OR($A215="", AJ$5=""), "", IF(COUNTIFS(【データ】蓄積用!A$2:A$10000, AJ$5, 【データ】蓄積用!C$2:C$10000, $A215, 【データ】蓄積用!D$2:D$10000, "&gt;=3000", 【データ】蓄積用!E$2:E$10000, "&gt;=1500")&gt;0, "〇", IF(COUNTIFS(【データ】蓄積用!A$2:A$10000, AJ$5, 【データ】蓄積用!C$2:C$10000, $A215, 【データ】蓄積用!Q$2:Q$10000, 1, 【データ】蓄積用!AC$2:AC$10000, "&gt;=4.0")&gt;0, "〇", "×")))</f>
        <v/>
      </c>
      <c r="AK215" t="str">
        <f>IF(OR($A215="", AK$5=""), "", IF(COUNTIFS(【データ】蓄積用!A$2:A$10000, AK$5, 【データ】蓄積用!C$2:C$10000, $A215, 【データ】蓄積用!D$2:D$10000, "&gt;=3000", 【データ】蓄積用!E$2:E$10000, "&gt;=1500")&gt;0, "〇", IF(COUNTIFS(【データ】蓄積用!A$2:A$10000, AK$5, 【データ】蓄積用!C$2:C$10000, $A215, 【データ】蓄積用!Q$2:Q$10000, 1, 【データ】蓄積用!AC$2:AC$10000, "&gt;=4.0")&gt;0, "〇", "×")))</f>
        <v/>
      </c>
      <c r="AL215" t="str">
        <f>IF(OR($A215="", AL$5=""), "", IF(COUNTIFS(【データ】蓄積用!A$2:A$10000, AL$5, 【データ】蓄積用!C$2:C$10000, $A215, 【データ】蓄積用!D$2:D$10000, "&gt;=3000", 【データ】蓄積用!E$2:E$10000, "&gt;=1500")&gt;0, "〇", IF(COUNTIFS(【データ】蓄積用!A$2:A$10000, AL$5, 【データ】蓄積用!C$2:C$10000, $A215, 【データ】蓄積用!Q$2:Q$10000, 1, 【データ】蓄積用!AC$2:AC$10000, "&gt;=4.0")&gt;0, "〇", "×")))</f>
        <v/>
      </c>
      <c r="AM215" t="str">
        <f>IF(OR($A215="", AM$5=""), "", IF(COUNTIFS(【データ】蓄積用!A$2:A$10000, AM$5, 【データ】蓄積用!C$2:C$10000, $A215, 【データ】蓄積用!D$2:D$10000, "&gt;=3000", 【データ】蓄積用!E$2:E$10000, "&gt;=1500")&gt;0, "〇", IF(COUNTIFS(【データ】蓄積用!A$2:A$10000, AM$5, 【データ】蓄積用!C$2:C$10000, $A215, 【データ】蓄積用!Q$2:Q$10000, 1, 【データ】蓄積用!AC$2:AC$10000, "&gt;=4.0")&gt;0, "〇", "×")))</f>
        <v/>
      </c>
      <c r="AN215" t="str">
        <f>IF(OR($A215="", AN$5=""), "", IF(COUNTIFS(【データ】蓄積用!A$2:A$10000, AN$5, 【データ】蓄積用!C$2:C$10000, $A215, 【データ】蓄積用!D$2:D$10000, "&gt;=3000", 【データ】蓄積用!E$2:E$10000, "&gt;=1500")&gt;0, "〇", IF(COUNTIFS(【データ】蓄積用!A$2:A$10000, AN$5, 【データ】蓄積用!C$2:C$10000, $A215, 【データ】蓄積用!Q$2:Q$10000, 1, 【データ】蓄積用!AC$2:AC$10000, "&gt;=4.0")&gt;0, "〇", "×")))</f>
        <v/>
      </c>
      <c r="AO215" t="str">
        <f>IF(OR($A215="", AO$5=""), "", IF(COUNTIFS(【データ】蓄積用!A$2:A$10000, AO$5, 【データ】蓄積用!C$2:C$10000, $A215, 【データ】蓄積用!D$2:D$10000, "&gt;=3000", 【データ】蓄積用!E$2:E$10000, "&gt;=1500")&gt;0, "〇", IF(COUNTIFS(【データ】蓄積用!A$2:A$10000, AO$5, 【データ】蓄積用!C$2:C$10000, $A215, 【データ】蓄積用!Q$2:Q$10000, 1, 【データ】蓄積用!AC$2:AC$10000, "&gt;=4.0")&gt;0, "〇", "×")))</f>
        <v/>
      </c>
      <c r="AP215" t="str">
        <f>IF(OR($A215="", AP$5=""), "", IF(COUNTIFS(【データ】蓄積用!A$2:A$10000, AP$5, 【データ】蓄積用!C$2:C$10000, $A215, 【データ】蓄積用!D$2:D$10000, "&gt;=3000", 【データ】蓄積用!E$2:E$10000, "&gt;=1500")&gt;0, "〇", IF(COUNTIFS(【データ】蓄積用!A$2:A$10000, AP$5, 【データ】蓄積用!C$2:C$10000, $A215, 【データ】蓄積用!Q$2:Q$10000, 1, 【データ】蓄積用!AC$2:AC$10000, "&gt;=4.0")&gt;0, "〇", "×")))</f>
        <v/>
      </c>
      <c r="AQ215" t="str">
        <f>IF(OR($A215="", AQ$5=""), "", IF(COUNTIFS(【データ】蓄積用!A$2:A$10000, AQ$5, 【データ】蓄積用!C$2:C$10000, $A215, 【データ】蓄積用!D$2:D$10000, "&gt;=3000", 【データ】蓄積用!E$2:E$10000, "&gt;=1500")&gt;0, "〇", IF(COUNTIFS(【データ】蓄積用!A$2:A$10000, AQ$5, 【データ】蓄積用!C$2:C$10000, $A215, 【データ】蓄積用!Q$2:Q$10000, 1, 【データ】蓄積用!AC$2:AC$10000, "&gt;=4.0")&gt;0, "〇", "×")))</f>
        <v/>
      </c>
      <c r="AR215" t="str">
        <f>IF(OR($A215="", AR$5=""), "", IF(COUNTIFS(【データ】蓄積用!A$2:A$10000, AR$5, 【データ】蓄積用!C$2:C$10000, $A215, 【データ】蓄積用!D$2:D$10000, "&gt;=3000", 【データ】蓄積用!E$2:E$10000, "&gt;=1500")&gt;0, "〇", IF(COUNTIFS(【データ】蓄積用!A$2:A$10000, AR$5, 【データ】蓄積用!C$2:C$10000, $A215, 【データ】蓄積用!Q$2:Q$10000, 1, 【データ】蓄積用!AC$2:AC$10000, "&gt;=4.0")&gt;0, "〇", "×")))</f>
        <v/>
      </c>
      <c r="AS215" t="str">
        <f>IF(OR($A215="", AS$5=""), "", IF(COUNTIFS(【データ】蓄積用!A$2:A$10000, AS$5, 【データ】蓄積用!C$2:C$10000, $A215, 【データ】蓄積用!D$2:D$10000, "&gt;=3000", 【データ】蓄積用!E$2:E$10000, "&gt;=1500")&gt;0, "〇", IF(COUNTIFS(【データ】蓄積用!A$2:A$10000, AS$5, 【データ】蓄積用!C$2:C$10000, $A215, 【データ】蓄積用!Q$2:Q$10000, 1, 【データ】蓄積用!AC$2:AC$10000, "&gt;=4.0")&gt;0, "〇", "×")))</f>
        <v/>
      </c>
      <c r="AT215" t="str">
        <f>IF(OR($A215="", AT$5=""), "", IF(COUNTIFS(【データ】蓄積用!A$2:A$10000, AT$5, 【データ】蓄積用!C$2:C$10000, $A215, 【データ】蓄積用!D$2:D$10000, "&gt;=3000", 【データ】蓄積用!E$2:E$10000, "&gt;=1500")&gt;0, "〇", IF(COUNTIFS(【データ】蓄積用!A$2:A$10000, AT$5, 【データ】蓄積用!C$2:C$10000, $A215, 【データ】蓄積用!Q$2:Q$10000, 1, 【データ】蓄積用!AC$2:AC$10000, "&gt;=4.0")&gt;0, "〇", "×")))</f>
        <v/>
      </c>
      <c r="AU215" t="str">
        <f>IF(OR($A215="", AU$5=""), "", IF(COUNTIFS(【データ】蓄積用!A$2:A$10000, AU$5, 【データ】蓄積用!C$2:C$10000, $A215, 【データ】蓄積用!D$2:D$10000, "&gt;=3000", 【データ】蓄積用!E$2:E$10000, "&gt;=1500")&gt;0, "〇", IF(COUNTIFS(【データ】蓄積用!A$2:A$10000, AU$5, 【データ】蓄積用!C$2:C$10000, $A215, 【データ】蓄積用!Q$2:Q$10000, 1, 【データ】蓄積用!AC$2:AC$10000, "&gt;=4.0")&gt;0, "〇", "×")))</f>
        <v/>
      </c>
      <c r="AV215" t="str">
        <f>IF(OR($A215="", AV$5=""), "", IF(COUNTIFS(【データ】蓄積用!A$2:A$10000, AV$5, 【データ】蓄積用!C$2:C$10000, $A215, 【データ】蓄積用!D$2:D$10000, "&gt;=3000", 【データ】蓄積用!E$2:E$10000, "&gt;=1500")&gt;0, "〇", IF(COUNTIFS(【データ】蓄積用!A$2:A$10000, AV$5, 【データ】蓄積用!C$2:C$10000, $A215, 【データ】蓄積用!Q$2:Q$10000, 1, 【データ】蓄積用!AC$2:AC$10000, "&gt;=4.0")&gt;0, "〇", "×")))</f>
        <v/>
      </c>
      <c r="AW215" t="str">
        <f>IF(OR($A215="", AW$5=""), "", IF(COUNTIFS(【データ】蓄積用!A$2:A$10000, AW$5, 【データ】蓄積用!C$2:C$10000, $A215, 【データ】蓄積用!D$2:D$10000, "&gt;=3000", 【データ】蓄積用!E$2:E$10000, "&gt;=1500")&gt;0, "〇", IF(COUNTIFS(【データ】蓄積用!A$2:A$10000, AW$5, 【データ】蓄積用!C$2:C$10000, $A215, 【データ】蓄積用!Q$2:Q$10000, 1, 【データ】蓄積用!AC$2:AC$10000, "&gt;=4.0")&gt;0, "〇", "×")))</f>
        <v/>
      </c>
      <c r="AX215" t="str">
        <f>IF(OR($A215="", AX$5=""), "", IF(COUNTIFS(【データ】蓄積用!A$2:A$10000, AX$5, 【データ】蓄積用!C$2:C$10000, $A215, 【データ】蓄積用!D$2:D$10000, "&gt;=3000", 【データ】蓄積用!E$2:E$10000, "&gt;=1500")&gt;0, "〇", IF(COUNTIFS(【データ】蓄積用!A$2:A$10000, AX$5, 【データ】蓄積用!C$2:C$10000, $A215, 【データ】蓄積用!Q$2:Q$10000, 1, 【データ】蓄積用!AC$2:AC$10000, "&gt;=4.0")&gt;0, "〇", "×")))</f>
        <v/>
      </c>
      <c r="AY215" t="str">
        <f>IF(OR($A215="", AY$5=""), "", IF(COUNTIFS(【データ】蓄積用!A$2:A$10000, AY$5, 【データ】蓄積用!C$2:C$10000, $A215, 【データ】蓄積用!D$2:D$10000, "&gt;=3000", 【データ】蓄積用!E$2:E$10000, "&gt;=1500")&gt;0, "〇", IF(COUNTIFS(【データ】蓄積用!A$2:A$10000, AY$5, 【データ】蓄積用!C$2:C$10000, $A215, 【データ】蓄積用!Q$2:Q$10000, 1, 【データ】蓄積用!AC$2:AC$10000, "&gt;=4.0")&gt;0, "〇", "×")))</f>
        <v/>
      </c>
    </row>
    <row r="216" spans="2:51">
      <c r="B216" t="str">
        <f>IF(OR($A216="", B$5=""), "", IF(COUNTIFS(【データ】蓄積用!A$2:A$10000, B$5, 【データ】蓄積用!C$2:C$10000, $A216, 【データ】蓄積用!D$2:D$10000, "&gt;=3000", 【データ】蓄積用!E$2:E$10000, "&gt;=1500")&gt;0, "〇", IF(COUNTIFS(【データ】蓄積用!A$2:A$10000, B$5, 【データ】蓄積用!C$2:C$10000, $A216, 【データ】蓄積用!Q$2:Q$10000, 1, 【データ】蓄積用!AC$2:AC$10000, "&gt;=4.0")&gt;0, "〇", "×")))</f>
        <v/>
      </c>
      <c r="C216" t="str">
        <f>IF(OR($A216="", C$5=""), "", IF(COUNTIFS(【データ】蓄積用!A$2:A$10000, C$5, 【データ】蓄積用!C$2:C$10000, $A216, 【データ】蓄積用!D$2:D$10000, "&gt;=3000", 【データ】蓄積用!E$2:E$10000, "&gt;=1500")&gt;0, "〇", IF(COUNTIFS(【データ】蓄積用!A$2:A$10000, C$5, 【データ】蓄積用!C$2:C$10000, $A216, 【データ】蓄積用!Q$2:Q$10000, 1, 【データ】蓄積用!AC$2:AC$10000, "&gt;=4.0")&gt;0, "〇", "×")))</f>
        <v/>
      </c>
      <c r="D216" t="str">
        <f>IF(OR($A216="", D$5=""), "", IF(COUNTIFS(【データ】蓄積用!A$2:A$10000, D$5, 【データ】蓄積用!C$2:C$10000, $A216, 【データ】蓄積用!D$2:D$10000, "&gt;=3000", 【データ】蓄積用!E$2:E$10000, "&gt;=1500")&gt;0, "〇", IF(COUNTIFS(【データ】蓄積用!A$2:A$10000, D$5, 【データ】蓄積用!C$2:C$10000, $A216, 【データ】蓄積用!Q$2:Q$10000, 1, 【データ】蓄積用!AC$2:AC$10000, "&gt;=4.0")&gt;0, "〇", "×")))</f>
        <v/>
      </c>
      <c r="E216" t="str">
        <f>IF(OR($A216="", E$5=""), "", IF(COUNTIFS(【データ】蓄積用!A$2:A$10000, E$5, 【データ】蓄積用!C$2:C$10000, $A216, 【データ】蓄積用!D$2:D$10000, "&gt;=3000", 【データ】蓄積用!E$2:E$10000, "&gt;=1500")&gt;0, "〇", IF(COUNTIFS(【データ】蓄積用!A$2:A$10000, E$5, 【データ】蓄積用!C$2:C$10000, $A216, 【データ】蓄積用!Q$2:Q$10000, 1, 【データ】蓄積用!AC$2:AC$10000, "&gt;=4.0")&gt;0, "〇", "×")))</f>
        <v/>
      </c>
      <c r="F216" t="str">
        <f>IF(OR($A216="", F$5=""), "", IF(COUNTIFS(【データ】蓄積用!A$2:A$10000, F$5, 【データ】蓄積用!C$2:C$10000, $A216, 【データ】蓄積用!D$2:D$10000, "&gt;=3000", 【データ】蓄積用!E$2:E$10000, "&gt;=1500")&gt;0, "〇", IF(COUNTIFS(【データ】蓄積用!A$2:A$10000, F$5, 【データ】蓄積用!C$2:C$10000, $A216, 【データ】蓄積用!Q$2:Q$10000, 1, 【データ】蓄積用!AC$2:AC$10000, "&gt;=4.0")&gt;0, "〇", "×")))</f>
        <v/>
      </c>
      <c r="G216" t="str">
        <f>IF(OR($A216="", G$5=""), "", IF(COUNTIFS(【データ】蓄積用!A$2:A$10000, G$5, 【データ】蓄積用!C$2:C$10000, $A216, 【データ】蓄積用!D$2:D$10000, "&gt;=3000", 【データ】蓄積用!E$2:E$10000, "&gt;=1500")&gt;0, "〇", IF(COUNTIFS(【データ】蓄積用!A$2:A$10000, G$5, 【データ】蓄積用!C$2:C$10000, $A216, 【データ】蓄積用!Q$2:Q$10000, 1, 【データ】蓄積用!AC$2:AC$10000, "&gt;=4.0")&gt;0, "〇", "×")))</f>
        <v/>
      </c>
      <c r="H216" t="str">
        <f>IF(OR($A216="", H$5=""), "", IF(COUNTIFS(【データ】蓄積用!A$2:A$10000, H$5, 【データ】蓄積用!C$2:C$10000, $A216, 【データ】蓄積用!D$2:D$10000, "&gt;=3000", 【データ】蓄積用!E$2:E$10000, "&gt;=1500")&gt;0, "〇", IF(COUNTIFS(【データ】蓄積用!A$2:A$10000, H$5, 【データ】蓄積用!C$2:C$10000, $A216, 【データ】蓄積用!Q$2:Q$10000, 1, 【データ】蓄積用!AC$2:AC$10000, "&gt;=4.0")&gt;0, "〇", "×")))</f>
        <v/>
      </c>
      <c r="I216" t="str">
        <f>IF(OR($A216="", I$5=""), "", IF(COUNTIFS(【データ】蓄積用!A$2:A$10000, I$5, 【データ】蓄積用!C$2:C$10000, $A216, 【データ】蓄積用!D$2:D$10000, "&gt;=3000", 【データ】蓄積用!E$2:E$10000, "&gt;=1500")&gt;0, "〇", IF(COUNTIFS(【データ】蓄積用!A$2:A$10000, I$5, 【データ】蓄積用!C$2:C$10000, $A216, 【データ】蓄積用!Q$2:Q$10000, 1, 【データ】蓄積用!AC$2:AC$10000, "&gt;=4.0")&gt;0, "〇", "×")))</f>
        <v/>
      </c>
      <c r="J216" t="str">
        <f>IF(OR($A216="", J$5=""), "", IF(COUNTIFS(【データ】蓄積用!A$2:A$10000, J$5, 【データ】蓄積用!C$2:C$10000, $A216, 【データ】蓄積用!D$2:D$10000, "&gt;=3000", 【データ】蓄積用!E$2:E$10000, "&gt;=1500")&gt;0, "〇", IF(COUNTIFS(【データ】蓄積用!A$2:A$10000, J$5, 【データ】蓄積用!C$2:C$10000, $A216, 【データ】蓄積用!Q$2:Q$10000, 1, 【データ】蓄積用!AC$2:AC$10000, "&gt;=4.0")&gt;0, "〇", "×")))</f>
        <v/>
      </c>
      <c r="K216" t="str">
        <f>IF(OR($A216="", K$5=""), "", IF(COUNTIFS(【データ】蓄積用!A$2:A$10000, K$5, 【データ】蓄積用!C$2:C$10000, $A216, 【データ】蓄積用!D$2:D$10000, "&gt;=3000", 【データ】蓄積用!E$2:E$10000, "&gt;=1500")&gt;0, "〇", IF(COUNTIFS(【データ】蓄積用!A$2:A$10000, K$5, 【データ】蓄積用!C$2:C$10000, $A216, 【データ】蓄積用!Q$2:Q$10000, 1, 【データ】蓄積用!AC$2:AC$10000, "&gt;=4.0")&gt;0, "〇", "×")))</f>
        <v/>
      </c>
      <c r="L216" t="str">
        <f>IF(OR($A216="", L$5=""), "", IF(COUNTIFS(【データ】蓄積用!A$2:A$10000, L$5, 【データ】蓄積用!C$2:C$10000, $A216, 【データ】蓄積用!D$2:D$10000, "&gt;=3000", 【データ】蓄積用!E$2:E$10000, "&gt;=1500")&gt;0, "〇", IF(COUNTIFS(【データ】蓄積用!A$2:A$10000, L$5, 【データ】蓄積用!C$2:C$10000, $A216, 【データ】蓄積用!Q$2:Q$10000, 1, 【データ】蓄積用!AC$2:AC$10000, "&gt;=4.0")&gt;0, "〇", "×")))</f>
        <v/>
      </c>
      <c r="M216" t="str">
        <f>IF(OR($A216="", M$5=""), "", IF(COUNTIFS(【データ】蓄積用!A$2:A$10000, M$5, 【データ】蓄積用!C$2:C$10000, $A216, 【データ】蓄積用!D$2:D$10000, "&gt;=3000", 【データ】蓄積用!E$2:E$10000, "&gt;=1500")&gt;0, "〇", IF(COUNTIFS(【データ】蓄積用!A$2:A$10000, M$5, 【データ】蓄積用!C$2:C$10000, $A216, 【データ】蓄積用!Q$2:Q$10000, 1, 【データ】蓄積用!AC$2:AC$10000, "&gt;=4.0")&gt;0, "〇", "×")))</f>
        <v/>
      </c>
      <c r="N216" t="str">
        <f>IF(OR($A216="", N$5=""), "", IF(COUNTIFS(【データ】蓄積用!A$2:A$10000, N$5, 【データ】蓄積用!C$2:C$10000, $A216, 【データ】蓄積用!D$2:D$10000, "&gt;=3000", 【データ】蓄積用!E$2:E$10000, "&gt;=1500")&gt;0, "〇", IF(COUNTIFS(【データ】蓄積用!A$2:A$10000, N$5, 【データ】蓄積用!C$2:C$10000, $A216, 【データ】蓄積用!Q$2:Q$10000, 1, 【データ】蓄積用!AC$2:AC$10000, "&gt;=4.0")&gt;0, "〇", "×")))</f>
        <v/>
      </c>
      <c r="O216" t="str">
        <f>IF(OR($A216="", O$5=""), "", IF(COUNTIFS(【データ】蓄積用!A$2:A$10000, O$5, 【データ】蓄積用!C$2:C$10000, $A216, 【データ】蓄積用!D$2:D$10000, "&gt;=3000", 【データ】蓄積用!E$2:E$10000, "&gt;=1500")&gt;0, "〇", IF(COUNTIFS(【データ】蓄積用!A$2:A$10000, O$5, 【データ】蓄積用!C$2:C$10000, $A216, 【データ】蓄積用!Q$2:Q$10000, 1, 【データ】蓄積用!AC$2:AC$10000, "&gt;=4.0")&gt;0, "〇", "×")))</f>
        <v/>
      </c>
      <c r="P216" t="str">
        <f>IF(OR($A216="", P$5=""), "", IF(COUNTIFS(【データ】蓄積用!A$2:A$10000, P$5, 【データ】蓄積用!C$2:C$10000, $A216, 【データ】蓄積用!D$2:D$10000, "&gt;=3000", 【データ】蓄積用!E$2:E$10000, "&gt;=1500")&gt;0, "〇", IF(COUNTIFS(【データ】蓄積用!A$2:A$10000, P$5, 【データ】蓄積用!C$2:C$10000, $A216, 【データ】蓄積用!Q$2:Q$10000, 1, 【データ】蓄積用!AC$2:AC$10000, "&gt;=4.0")&gt;0, "〇", "×")))</f>
        <v/>
      </c>
      <c r="Q216" t="str">
        <f>IF(OR($A216="", Q$5=""), "", IF(COUNTIFS(【データ】蓄積用!A$2:A$10000, Q$5, 【データ】蓄積用!C$2:C$10000, $A216, 【データ】蓄積用!D$2:D$10000, "&gt;=3000", 【データ】蓄積用!E$2:E$10000, "&gt;=1500")&gt;0, "〇", IF(COUNTIFS(【データ】蓄積用!A$2:A$10000, Q$5, 【データ】蓄積用!C$2:C$10000, $A216, 【データ】蓄積用!Q$2:Q$10000, 1, 【データ】蓄積用!AC$2:AC$10000, "&gt;=4.0")&gt;0, "〇", "×")))</f>
        <v/>
      </c>
      <c r="R216" t="str">
        <f>IF(OR($A216="", R$5=""), "", IF(COUNTIFS(【データ】蓄積用!A$2:A$10000, R$5, 【データ】蓄積用!C$2:C$10000, $A216, 【データ】蓄積用!D$2:D$10000, "&gt;=3000", 【データ】蓄積用!E$2:E$10000, "&gt;=1500")&gt;0, "〇", IF(COUNTIFS(【データ】蓄積用!A$2:A$10000, R$5, 【データ】蓄積用!C$2:C$10000, $A216, 【データ】蓄積用!Q$2:Q$10000, 1, 【データ】蓄積用!AC$2:AC$10000, "&gt;=4.0")&gt;0, "〇", "×")))</f>
        <v/>
      </c>
      <c r="S216" t="str">
        <f>IF(OR($A216="", S$5=""), "", IF(COUNTIFS(【データ】蓄積用!A$2:A$10000, S$5, 【データ】蓄積用!C$2:C$10000, $A216, 【データ】蓄積用!D$2:D$10000, "&gt;=3000", 【データ】蓄積用!E$2:E$10000, "&gt;=1500")&gt;0, "〇", IF(COUNTIFS(【データ】蓄積用!A$2:A$10000, S$5, 【データ】蓄積用!C$2:C$10000, $A216, 【データ】蓄積用!Q$2:Q$10000, 1, 【データ】蓄積用!AC$2:AC$10000, "&gt;=4.0")&gt;0, "〇", "×")))</f>
        <v/>
      </c>
      <c r="T216" t="str">
        <f>IF(OR($A216="", T$5=""), "", IF(COUNTIFS(【データ】蓄積用!A$2:A$10000, T$5, 【データ】蓄積用!C$2:C$10000, $A216, 【データ】蓄積用!D$2:D$10000, "&gt;=3000", 【データ】蓄積用!E$2:E$10000, "&gt;=1500")&gt;0, "〇", IF(COUNTIFS(【データ】蓄積用!A$2:A$10000, T$5, 【データ】蓄積用!C$2:C$10000, $A216, 【データ】蓄積用!Q$2:Q$10000, 1, 【データ】蓄積用!AC$2:AC$10000, "&gt;=4.0")&gt;0, "〇", "×")))</f>
        <v/>
      </c>
      <c r="U216" t="str">
        <f>IF(OR($A216="", U$5=""), "", IF(COUNTIFS(【データ】蓄積用!A$2:A$10000, U$5, 【データ】蓄積用!C$2:C$10000, $A216, 【データ】蓄積用!D$2:D$10000, "&gt;=3000", 【データ】蓄積用!E$2:E$10000, "&gt;=1500")&gt;0, "〇", IF(COUNTIFS(【データ】蓄積用!A$2:A$10000, U$5, 【データ】蓄積用!C$2:C$10000, $A216, 【データ】蓄積用!Q$2:Q$10000, 1, 【データ】蓄積用!AC$2:AC$10000, "&gt;=4.0")&gt;0, "〇", "×")))</f>
        <v/>
      </c>
      <c r="V216" t="str">
        <f>IF(OR($A216="", V$5=""), "", IF(COUNTIFS(【データ】蓄積用!A$2:A$10000, V$5, 【データ】蓄積用!C$2:C$10000, $A216, 【データ】蓄積用!D$2:D$10000, "&gt;=3000", 【データ】蓄積用!E$2:E$10000, "&gt;=1500")&gt;0, "〇", IF(COUNTIFS(【データ】蓄積用!A$2:A$10000, V$5, 【データ】蓄積用!C$2:C$10000, $A216, 【データ】蓄積用!Q$2:Q$10000, 1, 【データ】蓄積用!AC$2:AC$10000, "&gt;=4.0")&gt;0, "〇", "×")))</f>
        <v/>
      </c>
      <c r="W216" t="str">
        <f>IF(OR($A216="", W$5=""), "", IF(COUNTIFS(【データ】蓄積用!A$2:A$10000, W$5, 【データ】蓄積用!C$2:C$10000, $A216, 【データ】蓄積用!D$2:D$10000, "&gt;=3000", 【データ】蓄積用!E$2:E$10000, "&gt;=1500")&gt;0, "〇", IF(COUNTIFS(【データ】蓄積用!A$2:A$10000, W$5, 【データ】蓄積用!C$2:C$10000, $A216, 【データ】蓄積用!Q$2:Q$10000, 1, 【データ】蓄積用!AC$2:AC$10000, "&gt;=4.0")&gt;0, "〇", "×")))</f>
        <v/>
      </c>
      <c r="X216" t="str">
        <f>IF(OR($A216="", X$5=""), "", IF(COUNTIFS(【データ】蓄積用!A$2:A$10000, X$5, 【データ】蓄積用!C$2:C$10000, $A216, 【データ】蓄積用!D$2:D$10000, "&gt;=3000", 【データ】蓄積用!E$2:E$10000, "&gt;=1500")&gt;0, "〇", IF(COUNTIFS(【データ】蓄積用!A$2:A$10000, X$5, 【データ】蓄積用!C$2:C$10000, $A216, 【データ】蓄積用!Q$2:Q$10000, 1, 【データ】蓄積用!AC$2:AC$10000, "&gt;=4.0")&gt;0, "〇", "×")))</f>
        <v/>
      </c>
      <c r="Y216" t="str">
        <f>IF(OR($A216="", Y$5=""), "", IF(COUNTIFS(【データ】蓄積用!A$2:A$10000, Y$5, 【データ】蓄積用!C$2:C$10000, $A216, 【データ】蓄積用!D$2:D$10000, "&gt;=3000", 【データ】蓄積用!E$2:E$10000, "&gt;=1500")&gt;0, "〇", IF(COUNTIFS(【データ】蓄積用!A$2:A$10000, Y$5, 【データ】蓄積用!C$2:C$10000, $A216, 【データ】蓄積用!Q$2:Q$10000, 1, 【データ】蓄積用!AC$2:AC$10000, "&gt;=4.0")&gt;0, "〇", "×")))</f>
        <v/>
      </c>
      <c r="Z216" t="str">
        <f>IF(OR($A216="", Z$5=""), "", IF(COUNTIFS(【データ】蓄積用!A$2:A$10000, Z$5, 【データ】蓄積用!C$2:C$10000, $A216, 【データ】蓄積用!D$2:D$10000, "&gt;=3000", 【データ】蓄積用!E$2:E$10000, "&gt;=1500")&gt;0, "〇", IF(COUNTIFS(【データ】蓄積用!A$2:A$10000, Z$5, 【データ】蓄積用!C$2:C$10000, $A216, 【データ】蓄積用!Q$2:Q$10000, 1, 【データ】蓄積用!AC$2:AC$10000, "&gt;=4.0")&gt;0, "〇", "×")))</f>
        <v/>
      </c>
      <c r="AA216" t="str">
        <f>IF(OR($A216="", AA$5=""), "", IF(COUNTIFS(【データ】蓄積用!A$2:A$10000, AA$5, 【データ】蓄積用!C$2:C$10000, $A216, 【データ】蓄積用!D$2:D$10000, "&gt;=3000", 【データ】蓄積用!E$2:E$10000, "&gt;=1500")&gt;0, "〇", IF(COUNTIFS(【データ】蓄積用!A$2:A$10000, AA$5, 【データ】蓄積用!C$2:C$10000, $A216, 【データ】蓄積用!Q$2:Q$10000, 1, 【データ】蓄積用!AC$2:AC$10000, "&gt;=4.0")&gt;0, "〇", "×")))</f>
        <v/>
      </c>
      <c r="AB216" t="str">
        <f>IF(OR($A216="", AB$5=""), "", IF(COUNTIFS(【データ】蓄積用!A$2:A$10000, AB$5, 【データ】蓄積用!C$2:C$10000, $A216, 【データ】蓄積用!D$2:D$10000, "&gt;=3000", 【データ】蓄積用!E$2:E$10000, "&gt;=1500")&gt;0, "〇", IF(COUNTIFS(【データ】蓄積用!A$2:A$10000, AB$5, 【データ】蓄積用!C$2:C$10000, $A216, 【データ】蓄積用!Q$2:Q$10000, 1, 【データ】蓄積用!AC$2:AC$10000, "&gt;=4.0")&gt;0, "〇", "×")))</f>
        <v/>
      </c>
      <c r="AC216" t="str">
        <f>IF(OR($A216="", AC$5=""), "", IF(COUNTIFS(【データ】蓄積用!A$2:A$10000, AC$5, 【データ】蓄積用!C$2:C$10000, $A216, 【データ】蓄積用!D$2:D$10000, "&gt;=3000", 【データ】蓄積用!E$2:E$10000, "&gt;=1500")&gt;0, "〇", IF(COUNTIFS(【データ】蓄積用!A$2:A$10000, AC$5, 【データ】蓄積用!C$2:C$10000, $A216, 【データ】蓄積用!Q$2:Q$10000, 1, 【データ】蓄積用!AC$2:AC$10000, "&gt;=4.0")&gt;0, "〇", "×")))</f>
        <v/>
      </c>
      <c r="AD216" t="str">
        <f>IF(OR($A216="", AD$5=""), "", IF(COUNTIFS(【データ】蓄積用!A$2:A$10000, AD$5, 【データ】蓄積用!C$2:C$10000, $A216, 【データ】蓄積用!D$2:D$10000, "&gt;=3000", 【データ】蓄積用!E$2:E$10000, "&gt;=1500")&gt;0, "〇", IF(COUNTIFS(【データ】蓄積用!A$2:A$10000, AD$5, 【データ】蓄積用!C$2:C$10000, $A216, 【データ】蓄積用!Q$2:Q$10000, 1, 【データ】蓄積用!AC$2:AC$10000, "&gt;=4.0")&gt;0, "〇", "×")))</f>
        <v/>
      </c>
      <c r="AE216" t="str">
        <f>IF(OR($A216="", AE$5=""), "", IF(COUNTIFS(【データ】蓄積用!A$2:A$10000, AE$5, 【データ】蓄積用!C$2:C$10000, $A216, 【データ】蓄積用!D$2:D$10000, "&gt;=3000", 【データ】蓄積用!E$2:E$10000, "&gt;=1500")&gt;0, "〇", IF(COUNTIFS(【データ】蓄積用!A$2:A$10000, AE$5, 【データ】蓄積用!C$2:C$10000, $A216, 【データ】蓄積用!Q$2:Q$10000, 1, 【データ】蓄積用!AC$2:AC$10000, "&gt;=4.0")&gt;0, "〇", "×")))</f>
        <v/>
      </c>
      <c r="AF216" t="str">
        <f>IF(OR($A216="", AF$5=""), "", IF(COUNTIFS(【データ】蓄積用!A$2:A$10000, AF$5, 【データ】蓄積用!C$2:C$10000, $A216, 【データ】蓄積用!D$2:D$10000, "&gt;=3000", 【データ】蓄積用!E$2:E$10000, "&gt;=1500")&gt;0, "〇", IF(COUNTIFS(【データ】蓄積用!A$2:A$10000, AF$5, 【データ】蓄積用!C$2:C$10000, $A216, 【データ】蓄積用!Q$2:Q$10000, 1, 【データ】蓄積用!AC$2:AC$10000, "&gt;=4.0")&gt;0, "〇", "×")))</f>
        <v/>
      </c>
      <c r="AG216" t="str">
        <f>IF(OR($A216="", AG$5=""), "", IF(COUNTIFS(【データ】蓄積用!A$2:A$10000, AG$5, 【データ】蓄積用!C$2:C$10000, $A216, 【データ】蓄積用!D$2:D$10000, "&gt;=3000", 【データ】蓄積用!E$2:E$10000, "&gt;=1500")&gt;0, "〇", IF(COUNTIFS(【データ】蓄積用!A$2:A$10000, AG$5, 【データ】蓄積用!C$2:C$10000, $A216, 【データ】蓄積用!Q$2:Q$10000, 1, 【データ】蓄積用!AC$2:AC$10000, "&gt;=4.0")&gt;0, "〇", "×")))</f>
        <v/>
      </c>
      <c r="AH216" t="str">
        <f>IF(OR($A216="", AH$5=""), "", IF(COUNTIFS(【データ】蓄積用!A$2:A$10000, AH$5, 【データ】蓄積用!C$2:C$10000, $A216, 【データ】蓄積用!D$2:D$10000, "&gt;=3000", 【データ】蓄積用!E$2:E$10000, "&gt;=1500")&gt;0, "〇", IF(COUNTIFS(【データ】蓄積用!A$2:A$10000, AH$5, 【データ】蓄積用!C$2:C$10000, $A216, 【データ】蓄積用!Q$2:Q$10000, 1, 【データ】蓄積用!AC$2:AC$10000, "&gt;=4.0")&gt;0, "〇", "×")))</f>
        <v/>
      </c>
      <c r="AI216" t="str">
        <f>IF(OR($A216="", AI$5=""), "", IF(COUNTIFS(【データ】蓄積用!A$2:A$10000, AI$5, 【データ】蓄積用!C$2:C$10000, $A216, 【データ】蓄積用!D$2:D$10000, "&gt;=3000", 【データ】蓄積用!E$2:E$10000, "&gt;=1500")&gt;0, "〇", IF(COUNTIFS(【データ】蓄積用!A$2:A$10000, AI$5, 【データ】蓄積用!C$2:C$10000, $A216, 【データ】蓄積用!Q$2:Q$10000, 1, 【データ】蓄積用!AC$2:AC$10000, "&gt;=4.0")&gt;0, "〇", "×")))</f>
        <v/>
      </c>
      <c r="AJ216" t="str">
        <f>IF(OR($A216="", AJ$5=""), "", IF(COUNTIFS(【データ】蓄積用!A$2:A$10000, AJ$5, 【データ】蓄積用!C$2:C$10000, $A216, 【データ】蓄積用!D$2:D$10000, "&gt;=3000", 【データ】蓄積用!E$2:E$10000, "&gt;=1500")&gt;0, "〇", IF(COUNTIFS(【データ】蓄積用!A$2:A$10000, AJ$5, 【データ】蓄積用!C$2:C$10000, $A216, 【データ】蓄積用!Q$2:Q$10000, 1, 【データ】蓄積用!AC$2:AC$10000, "&gt;=4.0")&gt;0, "〇", "×")))</f>
        <v/>
      </c>
      <c r="AK216" t="str">
        <f>IF(OR($A216="", AK$5=""), "", IF(COUNTIFS(【データ】蓄積用!A$2:A$10000, AK$5, 【データ】蓄積用!C$2:C$10000, $A216, 【データ】蓄積用!D$2:D$10000, "&gt;=3000", 【データ】蓄積用!E$2:E$10000, "&gt;=1500")&gt;0, "〇", IF(COUNTIFS(【データ】蓄積用!A$2:A$10000, AK$5, 【データ】蓄積用!C$2:C$10000, $A216, 【データ】蓄積用!Q$2:Q$10000, 1, 【データ】蓄積用!AC$2:AC$10000, "&gt;=4.0")&gt;0, "〇", "×")))</f>
        <v/>
      </c>
      <c r="AL216" t="str">
        <f>IF(OR($A216="", AL$5=""), "", IF(COUNTIFS(【データ】蓄積用!A$2:A$10000, AL$5, 【データ】蓄積用!C$2:C$10000, $A216, 【データ】蓄積用!D$2:D$10000, "&gt;=3000", 【データ】蓄積用!E$2:E$10000, "&gt;=1500")&gt;0, "〇", IF(COUNTIFS(【データ】蓄積用!A$2:A$10000, AL$5, 【データ】蓄積用!C$2:C$10000, $A216, 【データ】蓄積用!Q$2:Q$10000, 1, 【データ】蓄積用!AC$2:AC$10000, "&gt;=4.0")&gt;0, "〇", "×")))</f>
        <v/>
      </c>
      <c r="AM216" t="str">
        <f>IF(OR($A216="", AM$5=""), "", IF(COUNTIFS(【データ】蓄積用!A$2:A$10000, AM$5, 【データ】蓄積用!C$2:C$10000, $A216, 【データ】蓄積用!D$2:D$10000, "&gt;=3000", 【データ】蓄積用!E$2:E$10000, "&gt;=1500")&gt;0, "〇", IF(COUNTIFS(【データ】蓄積用!A$2:A$10000, AM$5, 【データ】蓄積用!C$2:C$10000, $A216, 【データ】蓄積用!Q$2:Q$10000, 1, 【データ】蓄積用!AC$2:AC$10000, "&gt;=4.0")&gt;0, "〇", "×")))</f>
        <v/>
      </c>
      <c r="AN216" t="str">
        <f>IF(OR($A216="", AN$5=""), "", IF(COUNTIFS(【データ】蓄積用!A$2:A$10000, AN$5, 【データ】蓄積用!C$2:C$10000, $A216, 【データ】蓄積用!D$2:D$10000, "&gt;=3000", 【データ】蓄積用!E$2:E$10000, "&gt;=1500")&gt;0, "〇", IF(COUNTIFS(【データ】蓄積用!A$2:A$10000, AN$5, 【データ】蓄積用!C$2:C$10000, $A216, 【データ】蓄積用!Q$2:Q$10000, 1, 【データ】蓄積用!AC$2:AC$10000, "&gt;=4.0")&gt;0, "〇", "×")))</f>
        <v/>
      </c>
      <c r="AO216" t="str">
        <f>IF(OR($A216="", AO$5=""), "", IF(COUNTIFS(【データ】蓄積用!A$2:A$10000, AO$5, 【データ】蓄積用!C$2:C$10000, $A216, 【データ】蓄積用!D$2:D$10000, "&gt;=3000", 【データ】蓄積用!E$2:E$10000, "&gt;=1500")&gt;0, "〇", IF(COUNTIFS(【データ】蓄積用!A$2:A$10000, AO$5, 【データ】蓄積用!C$2:C$10000, $A216, 【データ】蓄積用!Q$2:Q$10000, 1, 【データ】蓄積用!AC$2:AC$10000, "&gt;=4.0")&gt;0, "〇", "×")))</f>
        <v/>
      </c>
      <c r="AP216" t="str">
        <f>IF(OR($A216="", AP$5=""), "", IF(COUNTIFS(【データ】蓄積用!A$2:A$10000, AP$5, 【データ】蓄積用!C$2:C$10000, $A216, 【データ】蓄積用!D$2:D$10000, "&gt;=3000", 【データ】蓄積用!E$2:E$10000, "&gt;=1500")&gt;0, "〇", IF(COUNTIFS(【データ】蓄積用!A$2:A$10000, AP$5, 【データ】蓄積用!C$2:C$10000, $A216, 【データ】蓄積用!Q$2:Q$10000, 1, 【データ】蓄積用!AC$2:AC$10000, "&gt;=4.0")&gt;0, "〇", "×")))</f>
        <v/>
      </c>
      <c r="AQ216" t="str">
        <f>IF(OR($A216="", AQ$5=""), "", IF(COUNTIFS(【データ】蓄積用!A$2:A$10000, AQ$5, 【データ】蓄積用!C$2:C$10000, $A216, 【データ】蓄積用!D$2:D$10000, "&gt;=3000", 【データ】蓄積用!E$2:E$10000, "&gt;=1500")&gt;0, "〇", IF(COUNTIFS(【データ】蓄積用!A$2:A$10000, AQ$5, 【データ】蓄積用!C$2:C$10000, $A216, 【データ】蓄積用!Q$2:Q$10000, 1, 【データ】蓄積用!AC$2:AC$10000, "&gt;=4.0")&gt;0, "〇", "×")))</f>
        <v/>
      </c>
      <c r="AR216" t="str">
        <f>IF(OR($A216="", AR$5=""), "", IF(COUNTIFS(【データ】蓄積用!A$2:A$10000, AR$5, 【データ】蓄積用!C$2:C$10000, $A216, 【データ】蓄積用!D$2:D$10000, "&gt;=3000", 【データ】蓄積用!E$2:E$10000, "&gt;=1500")&gt;0, "〇", IF(COUNTIFS(【データ】蓄積用!A$2:A$10000, AR$5, 【データ】蓄積用!C$2:C$10000, $A216, 【データ】蓄積用!Q$2:Q$10000, 1, 【データ】蓄積用!AC$2:AC$10000, "&gt;=4.0")&gt;0, "〇", "×")))</f>
        <v/>
      </c>
      <c r="AS216" t="str">
        <f>IF(OR($A216="", AS$5=""), "", IF(COUNTIFS(【データ】蓄積用!A$2:A$10000, AS$5, 【データ】蓄積用!C$2:C$10000, $A216, 【データ】蓄積用!D$2:D$10000, "&gt;=3000", 【データ】蓄積用!E$2:E$10000, "&gt;=1500")&gt;0, "〇", IF(COUNTIFS(【データ】蓄積用!A$2:A$10000, AS$5, 【データ】蓄積用!C$2:C$10000, $A216, 【データ】蓄積用!Q$2:Q$10000, 1, 【データ】蓄積用!AC$2:AC$10000, "&gt;=4.0")&gt;0, "〇", "×")))</f>
        <v/>
      </c>
      <c r="AT216" t="str">
        <f>IF(OR($A216="", AT$5=""), "", IF(COUNTIFS(【データ】蓄積用!A$2:A$10000, AT$5, 【データ】蓄積用!C$2:C$10000, $A216, 【データ】蓄積用!D$2:D$10000, "&gt;=3000", 【データ】蓄積用!E$2:E$10000, "&gt;=1500")&gt;0, "〇", IF(COUNTIFS(【データ】蓄積用!A$2:A$10000, AT$5, 【データ】蓄積用!C$2:C$10000, $A216, 【データ】蓄積用!Q$2:Q$10000, 1, 【データ】蓄積用!AC$2:AC$10000, "&gt;=4.0")&gt;0, "〇", "×")))</f>
        <v/>
      </c>
      <c r="AU216" t="str">
        <f>IF(OR($A216="", AU$5=""), "", IF(COUNTIFS(【データ】蓄積用!A$2:A$10000, AU$5, 【データ】蓄積用!C$2:C$10000, $A216, 【データ】蓄積用!D$2:D$10000, "&gt;=3000", 【データ】蓄積用!E$2:E$10000, "&gt;=1500")&gt;0, "〇", IF(COUNTIFS(【データ】蓄積用!A$2:A$10000, AU$5, 【データ】蓄積用!C$2:C$10000, $A216, 【データ】蓄積用!Q$2:Q$10000, 1, 【データ】蓄積用!AC$2:AC$10000, "&gt;=4.0")&gt;0, "〇", "×")))</f>
        <v/>
      </c>
      <c r="AV216" t="str">
        <f>IF(OR($A216="", AV$5=""), "", IF(COUNTIFS(【データ】蓄積用!A$2:A$10000, AV$5, 【データ】蓄積用!C$2:C$10000, $A216, 【データ】蓄積用!D$2:D$10000, "&gt;=3000", 【データ】蓄積用!E$2:E$10000, "&gt;=1500")&gt;0, "〇", IF(COUNTIFS(【データ】蓄積用!A$2:A$10000, AV$5, 【データ】蓄積用!C$2:C$10000, $A216, 【データ】蓄積用!Q$2:Q$10000, 1, 【データ】蓄積用!AC$2:AC$10000, "&gt;=4.0")&gt;0, "〇", "×")))</f>
        <v/>
      </c>
      <c r="AW216" t="str">
        <f>IF(OR($A216="", AW$5=""), "", IF(COUNTIFS(【データ】蓄積用!A$2:A$10000, AW$5, 【データ】蓄積用!C$2:C$10000, $A216, 【データ】蓄積用!D$2:D$10000, "&gt;=3000", 【データ】蓄積用!E$2:E$10000, "&gt;=1500")&gt;0, "〇", IF(COUNTIFS(【データ】蓄積用!A$2:A$10000, AW$5, 【データ】蓄積用!C$2:C$10000, $A216, 【データ】蓄積用!Q$2:Q$10000, 1, 【データ】蓄積用!AC$2:AC$10000, "&gt;=4.0")&gt;0, "〇", "×")))</f>
        <v/>
      </c>
      <c r="AX216" t="str">
        <f>IF(OR($A216="", AX$5=""), "", IF(COUNTIFS(【データ】蓄積用!A$2:A$10000, AX$5, 【データ】蓄積用!C$2:C$10000, $A216, 【データ】蓄積用!D$2:D$10000, "&gt;=3000", 【データ】蓄積用!E$2:E$10000, "&gt;=1500")&gt;0, "〇", IF(COUNTIFS(【データ】蓄積用!A$2:A$10000, AX$5, 【データ】蓄積用!C$2:C$10000, $A216, 【データ】蓄積用!Q$2:Q$10000, 1, 【データ】蓄積用!AC$2:AC$10000, "&gt;=4.0")&gt;0, "〇", "×")))</f>
        <v/>
      </c>
      <c r="AY216" t="str">
        <f>IF(OR($A216="", AY$5=""), "", IF(COUNTIFS(【データ】蓄積用!A$2:A$10000, AY$5, 【データ】蓄積用!C$2:C$10000, $A216, 【データ】蓄積用!D$2:D$10000, "&gt;=3000", 【データ】蓄積用!E$2:E$10000, "&gt;=1500")&gt;0, "〇", IF(COUNTIFS(【データ】蓄積用!A$2:A$10000, AY$5, 【データ】蓄積用!C$2:C$10000, $A216, 【データ】蓄積用!Q$2:Q$10000, 1, 【データ】蓄積用!AC$2:AC$10000, "&gt;=4.0")&gt;0, "〇", "×")))</f>
        <v/>
      </c>
    </row>
    <row r="217" spans="2:51">
      <c r="B217" t="str">
        <f>IF(OR($A217="", B$5=""), "", IF(COUNTIFS(【データ】蓄積用!A$2:A$10000, B$5, 【データ】蓄積用!C$2:C$10000, $A217, 【データ】蓄積用!D$2:D$10000, "&gt;=3000", 【データ】蓄積用!E$2:E$10000, "&gt;=1500")&gt;0, "〇", IF(COUNTIFS(【データ】蓄積用!A$2:A$10000, B$5, 【データ】蓄積用!C$2:C$10000, $A217, 【データ】蓄積用!Q$2:Q$10000, 1, 【データ】蓄積用!AC$2:AC$10000, "&gt;=4.0")&gt;0, "〇", "×")))</f>
        <v/>
      </c>
      <c r="C217" t="str">
        <f>IF(OR($A217="", C$5=""), "", IF(COUNTIFS(【データ】蓄積用!A$2:A$10000, C$5, 【データ】蓄積用!C$2:C$10000, $A217, 【データ】蓄積用!D$2:D$10000, "&gt;=3000", 【データ】蓄積用!E$2:E$10000, "&gt;=1500")&gt;0, "〇", IF(COUNTIFS(【データ】蓄積用!A$2:A$10000, C$5, 【データ】蓄積用!C$2:C$10000, $A217, 【データ】蓄積用!Q$2:Q$10000, 1, 【データ】蓄積用!AC$2:AC$10000, "&gt;=4.0")&gt;0, "〇", "×")))</f>
        <v/>
      </c>
      <c r="D217" t="str">
        <f>IF(OR($A217="", D$5=""), "", IF(COUNTIFS(【データ】蓄積用!A$2:A$10000, D$5, 【データ】蓄積用!C$2:C$10000, $A217, 【データ】蓄積用!D$2:D$10000, "&gt;=3000", 【データ】蓄積用!E$2:E$10000, "&gt;=1500")&gt;0, "〇", IF(COUNTIFS(【データ】蓄積用!A$2:A$10000, D$5, 【データ】蓄積用!C$2:C$10000, $A217, 【データ】蓄積用!Q$2:Q$10000, 1, 【データ】蓄積用!AC$2:AC$10000, "&gt;=4.0")&gt;0, "〇", "×")))</f>
        <v/>
      </c>
      <c r="E217" t="str">
        <f>IF(OR($A217="", E$5=""), "", IF(COUNTIFS(【データ】蓄積用!A$2:A$10000, E$5, 【データ】蓄積用!C$2:C$10000, $A217, 【データ】蓄積用!D$2:D$10000, "&gt;=3000", 【データ】蓄積用!E$2:E$10000, "&gt;=1500")&gt;0, "〇", IF(COUNTIFS(【データ】蓄積用!A$2:A$10000, E$5, 【データ】蓄積用!C$2:C$10000, $A217, 【データ】蓄積用!Q$2:Q$10000, 1, 【データ】蓄積用!AC$2:AC$10000, "&gt;=4.0")&gt;0, "〇", "×")))</f>
        <v/>
      </c>
      <c r="F217" t="str">
        <f>IF(OR($A217="", F$5=""), "", IF(COUNTIFS(【データ】蓄積用!A$2:A$10000, F$5, 【データ】蓄積用!C$2:C$10000, $A217, 【データ】蓄積用!D$2:D$10000, "&gt;=3000", 【データ】蓄積用!E$2:E$10000, "&gt;=1500")&gt;0, "〇", IF(COUNTIFS(【データ】蓄積用!A$2:A$10000, F$5, 【データ】蓄積用!C$2:C$10000, $A217, 【データ】蓄積用!Q$2:Q$10000, 1, 【データ】蓄積用!AC$2:AC$10000, "&gt;=4.0")&gt;0, "〇", "×")))</f>
        <v/>
      </c>
      <c r="G217" t="str">
        <f>IF(OR($A217="", G$5=""), "", IF(COUNTIFS(【データ】蓄積用!A$2:A$10000, G$5, 【データ】蓄積用!C$2:C$10000, $A217, 【データ】蓄積用!D$2:D$10000, "&gt;=3000", 【データ】蓄積用!E$2:E$10000, "&gt;=1500")&gt;0, "〇", IF(COUNTIFS(【データ】蓄積用!A$2:A$10000, G$5, 【データ】蓄積用!C$2:C$10000, $A217, 【データ】蓄積用!Q$2:Q$10000, 1, 【データ】蓄積用!AC$2:AC$10000, "&gt;=4.0")&gt;0, "〇", "×")))</f>
        <v/>
      </c>
      <c r="H217" t="str">
        <f>IF(OR($A217="", H$5=""), "", IF(COUNTIFS(【データ】蓄積用!A$2:A$10000, H$5, 【データ】蓄積用!C$2:C$10000, $A217, 【データ】蓄積用!D$2:D$10000, "&gt;=3000", 【データ】蓄積用!E$2:E$10000, "&gt;=1500")&gt;0, "〇", IF(COUNTIFS(【データ】蓄積用!A$2:A$10000, H$5, 【データ】蓄積用!C$2:C$10000, $A217, 【データ】蓄積用!Q$2:Q$10000, 1, 【データ】蓄積用!AC$2:AC$10000, "&gt;=4.0")&gt;0, "〇", "×")))</f>
        <v/>
      </c>
      <c r="I217" t="str">
        <f>IF(OR($A217="", I$5=""), "", IF(COUNTIFS(【データ】蓄積用!A$2:A$10000, I$5, 【データ】蓄積用!C$2:C$10000, $A217, 【データ】蓄積用!D$2:D$10000, "&gt;=3000", 【データ】蓄積用!E$2:E$10000, "&gt;=1500")&gt;0, "〇", IF(COUNTIFS(【データ】蓄積用!A$2:A$10000, I$5, 【データ】蓄積用!C$2:C$10000, $A217, 【データ】蓄積用!Q$2:Q$10000, 1, 【データ】蓄積用!AC$2:AC$10000, "&gt;=4.0")&gt;0, "〇", "×")))</f>
        <v/>
      </c>
      <c r="J217" t="str">
        <f>IF(OR($A217="", J$5=""), "", IF(COUNTIFS(【データ】蓄積用!A$2:A$10000, J$5, 【データ】蓄積用!C$2:C$10000, $A217, 【データ】蓄積用!D$2:D$10000, "&gt;=3000", 【データ】蓄積用!E$2:E$10000, "&gt;=1500")&gt;0, "〇", IF(COUNTIFS(【データ】蓄積用!A$2:A$10000, J$5, 【データ】蓄積用!C$2:C$10000, $A217, 【データ】蓄積用!Q$2:Q$10000, 1, 【データ】蓄積用!AC$2:AC$10000, "&gt;=4.0")&gt;0, "〇", "×")))</f>
        <v/>
      </c>
      <c r="K217" t="str">
        <f>IF(OR($A217="", K$5=""), "", IF(COUNTIFS(【データ】蓄積用!A$2:A$10000, K$5, 【データ】蓄積用!C$2:C$10000, $A217, 【データ】蓄積用!D$2:D$10000, "&gt;=3000", 【データ】蓄積用!E$2:E$10000, "&gt;=1500")&gt;0, "〇", IF(COUNTIFS(【データ】蓄積用!A$2:A$10000, K$5, 【データ】蓄積用!C$2:C$10000, $A217, 【データ】蓄積用!Q$2:Q$10000, 1, 【データ】蓄積用!AC$2:AC$10000, "&gt;=4.0")&gt;0, "〇", "×")))</f>
        <v/>
      </c>
      <c r="L217" t="str">
        <f>IF(OR($A217="", L$5=""), "", IF(COUNTIFS(【データ】蓄積用!A$2:A$10000, L$5, 【データ】蓄積用!C$2:C$10000, $A217, 【データ】蓄積用!D$2:D$10000, "&gt;=3000", 【データ】蓄積用!E$2:E$10000, "&gt;=1500")&gt;0, "〇", IF(COUNTIFS(【データ】蓄積用!A$2:A$10000, L$5, 【データ】蓄積用!C$2:C$10000, $A217, 【データ】蓄積用!Q$2:Q$10000, 1, 【データ】蓄積用!AC$2:AC$10000, "&gt;=4.0")&gt;0, "〇", "×")))</f>
        <v/>
      </c>
      <c r="M217" t="str">
        <f>IF(OR($A217="", M$5=""), "", IF(COUNTIFS(【データ】蓄積用!A$2:A$10000, M$5, 【データ】蓄積用!C$2:C$10000, $A217, 【データ】蓄積用!D$2:D$10000, "&gt;=3000", 【データ】蓄積用!E$2:E$10000, "&gt;=1500")&gt;0, "〇", IF(COUNTIFS(【データ】蓄積用!A$2:A$10000, M$5, 【データ】蓄積用!C$2:C$10000, $A217, 【データ】蓄積用!Q$2:Q$10000, 1, 【データ】蓄積用!AC$2:AC$10000, "&gt;=4.0")&gt;0, "〇", "×")))</f>
        <v/>
      </c>
      <c r="N217" t="str">
        <f>IF(OR($A217="", N$5=""), "", IF(COUNTIFS(【データ】蓄積用!A$2:A$10000, N$5, 【データ】蓄積用!C$2:C$10000, $A217, 【データ】蓄積用!D$2:D$10000, "&gt;=3000", 【データ】蓄積用!E$2:E$10000, "&gt;=1500")&gt;0, "〇", IF(COUNTIFS(【データ】蓄積用!A$2:A$10000, N$5, 【データ】蓄積用!C$2:C$10000, $A217, 【データ】蓄積用!Q$2:Q$10000, 1, 【データ】蓄積用!AC$2:AC$10000, "&gt;=4.0")&gt;0, "〇", "×")))</f>
        <v/>
      </c>
      <c r="O217" t="str">
        <f>IF(OR($A217="", O$5=""), "", IF(COUNTIFS(【データ】蓄積用!A$2:A$10000, O$5, 【データ】蓄積用!C$2:C$10000, $A217, 【データ】蓄積用!D$2:D$10000, "&gt;=3000", 【データ】蓄積用!E$2:E$10000, "&gt;=1500")&gt;0, "〇", IF(COUNTIFS(【データ】蓄積用!A$2:A$10000, O$5, 【データ】蓄積用!C$2:C$10000, $A217, 【データ】蓄積用!Q$2:Q$10000, 1, 【データ】蓄積用!AC$2:AC$10000, "&gt;=4.0")&gt;0, "〇", "×")))</f>
        <v/>
      </c>
      <c r="P217" t="str">
        <f>IF(OR($A217="", P$5=""), "", IF(COUNTIFS(【データ】蓄積用!A$2:A$10000, P$5, 【データ】蓄積用!C$2:C$10000, $A217, 【データ】蓄積用!D$2:D$10000, "&gt;=3000", 【データ】蓄積用!E$2:E$10000, "&gt;=1500")&gt;0, "〇", IF(COUNTIFS(【データ】蓄積用!A$2:A$10000, P$5, 【データ】蓄積用!C$2:C$10000, $A217, 【データ】蓄積用!Q$2:Q$10000, 1, 【データ】蓄積用!AC$2:AC$10000, "&gt;=4.0")&gt;0, "〇", "×")))</f>
        <v/>
      </c>
      <c r="Q217" t="str">
        <f>IF(OR($A217="", Q$5=""), "", IF(COUNTIFS(【データ】蓄積用!A$2:A$10000, Q$5, 【データ】蓄積用!C$2:C$10000, $A217, 【データ】蓄積用!D$2:D$10000, "&gt;=3000", 【データ】蓄積用!E$2:E$10000, "&gt;=1500")&gt;0, "〇", IF(COUNTIFS(【データ】蓄積用!A$2:A$10000, Q$5, 【データ】蓄積用!C$2:C$10000, $A217, 【データ】蓄積用!Q$2:Q$10000, 1, 【データ】蓄積用!AC$2:AC$10000, "&gt;=4.0")&gt;0, "〇", "×")))</f>
        <v/>
      </c>
      <c r="R217" t="str">
        <f>IF(OR($A217="", R$5=""), "", IF(COUNTIFS(【データ】蓄積用!A$2:A$10000, R$5, 【データ】蓄積用!C$2:C$10000, $A217, 【データ】蓄積用!D$2:D$10000, "&gt;=3000", 【データ】蓄積用!E$2:E$10000, "&gt;=1500")&gt;0, "〇", IF(COUNTIFS(【データ】蓄積用!A$2:A$10000, R$5, 【データ】蓄積用!C$2:C$10000, $A217, 【データ】蓄積用!Q$2:Q$10000, 1, 【データ】蓄積用!AC$2:AC$10000, "&gt;=4.0")&gt;0, "〇", "×")))</f>
        <v/>
      </c>
      <c r="S217" t="str">
        <f>IF(OR($A217="", S$5=""), "", IF(COUNTIFS(【データ】蓄積用!A$2:A$10000, S$5, 【データ】蓄積用!C$2:C$10000, $A217, 【データ】蓄積用!D$2:D$10000, "&gt;=3000", 【データ】蓄積用!E$2:E$10000, "&gt;=1500")&gt;0, "〇", IF(COUNTIFS(【データ】蓄積用!A$2:A$10000, S$5, 【データ】蓄積用!C$2:C$10000, $A217, 【データ】蓄積用!Q$2:Q$10000, 1, 【データ】蓄積用!AC$2:AC$10000, "&gt;=4.0")&gt;0, "〇", "×")))</f>
        <v/>
      </c>
      <c r="T217" t="str">
        <f>IF(OR($A217="", T$5=""), "", IF(COUNTIFS(【データ】蓄積用!A$2:A$10000, T$5, 【データ】蓄積用!C$2:C$10000, $A217, 【データ】蓄積用!D$2:D$10000, "&gt;=3000", 【データ】蓄積用!E$2:E$10000, "&gt;=1500")&gt;0, "〇", IF(COUNTIFS(【データ】蓄積用!A$2:A$10000, T$5, 【データ】蓄積用!C$2:C$10000, $A217, 【データ】蓄積用!Q$2:Q$10000, 1, 【データ】蓄積用!AC$2:AC$10000, "&gt;=4.0")&gt;0, "〇", "×")))</f>
        <v/>
      </c>
      <c r="U217" t="str">
        <f>IF(OR($A217="", U$5=""), "", IF(COUNTIFS(【データ】蓄積用!A$2:A$10000, U$5, 【データ】蓄積用!C$2:C$10000, $A217, 【データ】蓄積用!D$2:D$10000, "&gt;=3000", 【データ】蓄積用!E$2:E$10000, "&gt;=1500")&gt;0, "〇", IF(COUNTIFS(【データ】蓄積用!A$2:A$10000, U$5, 【データ】蓄積用!C$2:C$10000, $A217, 【データ】蓄積用!Q$2:Q$10000, 1, 【データ】蓄積用!AC$2:AC$10000, "&gt;=4.0")&gt;0, "〇", "×")))</f>
        <v/>
      </c>
      <c r="V217" t="str">
        <f>IF(OR($A217="", V$5=""), "", IF(COUNTIFS(【データ】蓄積用!A$2:A$10000, V$5, 【データ】蓄積用!C$2:C$10000, $A217, 【データ】蓄積用!D$2:D$10000, "&gt;=3000", 【データ】蓄積用!E$2:E$10000, "&gt;=1500")&gt;0, "〇", IF(COUNTIFS(【データ】蓄積用!A$2:A$10000, V$5, 【データ】蓄積用!C$2:C$10000, $A217, 【データ】蓄積用!Q$2:Q$10000, 1, 【データ】蓄積用!AC$2:AC$10000, "&gt;=4.0")&gt;0, "〇", "×")))</f>
        <v/>
      </c>
      <c r="W217" t="str">
        <f>IF(OR($A217="", W$5=""), "", IF(COUNTIFS(【データ】蓄積用!A$2:A$10000, W$5, 【データ】蓄積用!C$2:C$10000, $A217, 【データ】蓄積用!D$2:D$10000, "&gt;=3000", 【データ】蓄積用!E$2:E$10000, "&gt;=1500")&gt;0, "〇", IF(COUNTIFS(【データ】蓄積用!A$2:A$10000, W$5, 【データ】蓄積用!C$2:C$10000, $A217, 【データ】蓄積用!Q$2:Q$10000, 1, 【データ】蓄積用!AC$2:AC$10000, "&gt;=4.0")&gt;0, "〇", "×")))</f>
        <v/>
      </c>
      <c r="X217" t="str">
        <f>IF(OR($A217="", X$5=""), "", IF(COUNTIFS(【データ】蓄積用!A$2:A$10000, X$5, 【データ】蓄積用!C$2:C$10000, $A217, 【データ】蓄積用!D$2:D$10000, "&gt;=3000", 【データ】蓄積用!E$2:E$10000, "&gt;=1500")&gt;0, "〇", IF(COUNTIFS(【データ】蓄積用!A$2:A$10000, X$5, 【データ】蓄積用!C$2:C$10000, $A217, 【データ】蓄積用!Q$2:Q$10000, 1, 【データ】蓄積用!AC$2:AC$10000, "&gt;=4.0")&gt;0, "〇", "×")))</f>
        <v/>
      </c>
      <c r="Y217" t="str">
        <f>IF(OR($A217="", Y$5=""), "", IF(COUNTIFS(【データ】蓄積用!A$2:A$10000, Y$5, 【データ】蓄積用!C$2:C$10000, $A217, 【データ】蓄積用!D$2:D$10000, "&gt;=3000", 【データ】蓄積用!E$2:E$10000, "&gt;=1500")&gt;0, "〇", IF(COUNTIFS(【データ】蓄積用!A$2:A$10000, Y$5, 【データ】蓄積用!C$2:C$10000, $A217, 【データ】蓄積用!Q$2:Q$10000, 1, 【データ】蓄積用!AC$2:AC$10000, "&gt;=4.0")&gt;0, "〇", "×")))</f>
        <v/>
      </c>
      <c r="Z217" t="str">
        <f>IF(OR($A217="", Z$5=""), "", IF(COUNTIFS(【データ】蓄積用!A$2:A$10000, Z$5, 【データ】蓄積用!C$2:C$10000, $A217, 【データ】蓄積用!D$2:D$10000, "&gt;=3000", 【データ】蓄積用!E$2:E$10000, "&gt;=1500")&gt;0, "〇", IF(COUNTIFS(【データ】蓄積用!A$2:A$10000, Z$5, 【データ】蓄積用!C$2:C$10000, $A217, 【データ】蓄積用!Q$2:Q$10000, 1, 【データ】蓄積用!AC$2:AC$10000, "&gt;=4.0")&gt;0, "〇", "×")))</f>
        <v/>
      </c>
      <c r="AA217" t="str">
        <f>IF(OR($A217="", AA$5=""), "", IF(COUNTIFS(【データ】蓄積用!A$2:A$10000, AA$5, 【データ】蓄積用!C$2:C$10000, $A217, 【データ】蓄積用!D$2:D$10000, "&gt;=3000", 【データ】蓄積用!E$2:E$10000, "&gt;=1500")&gt;0, "〇", IF(COUNTIFS(【データ】蓄積用!A$2:A$10000, AA$5, 【データ】蓄積用!C$2:C$10000, $A217, 【データ】蓄積用!Q$2:Q$10000, 1, 【データ】蓄積用!AC$2:AC$10000, "&gt;=4.0")&gt;0, "〇", "×")))</f>
        <v/>
      </c>
      <c r="AB217" t="str">
        <f>IF(OR($A217="", AB$5=""), "", IF(COUNTIFS(【データ】蓄積用!A$2:A$10000, AB$5, 【データ】蓄積用!C$2:C$10000, $A217, 【データ】蓄積用!D$2:D$10000, "&gt;=3000", 【データ】蓄積用!E$2:E$10000, "&gt;=1500")&gt;0, "〇", IF(COUNTIFS(【データ】蓄積用!A$2:A$10000, AB$5, 【データ】蓄積用!C$2:C$10000, $A217, 【データ】蓄積用!Q$2:Q$10000, 1, 【データ】蓄積用!AC$2:AC$10000, "&gt;=4.0")&gt;0, "〇", "×")))</f>
        <v/>
      </c>
      <c r="AC217" t="str">
        <f>IF(OR($A217="", AC$5=""), "", IF(COUNTIFS(【データ】蓄積用!A$2:A$10000, AC$5, 【データ】蓄積用!C$2:C$10000, $A217, 【データ】蓄積用!D$2:D$10000, "&gt;=3000", 【データ】蓄積用!E$2:E$10000, "&gt;=1500")&gt;0, "〇", IF(COUNTIFS(【データ】蓄積用!A$2:A$10000, AC$5, 【データ】蓄積用!C$2:C$10000, $A217, 【データ】蓄積用!Q$2:Q$10000, 1, 【データ】蓄積用!AC$2:AC$10000, "&gt;=4.0")&gt;0, "〇", "×")))</f>
        <v/>
      </c>
      <c r="AD217" t="str">
        <f>IF(OR($A217="", AD$5=""), "", IF(COUNTIFS(【データ】蓄積用!A$2:A$10000, AD$5, 【データ】蓄積用!C$2:C$10000, $A217, 【データ】蓄積用!D$2:D$10000, "&gt;=3000", 【データ】蓄積用!E$2:E$10000, "&gt;=1500")&gt;0, "〇", IF(COUNTIFS(【データ】蓄積用!A$2:A$10000, AD$5, 【データ】蓄積用!C$2:C$10000, $A217, 【データ】蓄積用!Q$2:Q$10000, 1, 【データ】蓄積用!AC$2:AC$10000, "&gt;=4.0")&gt;0, "〇", "×")))</f>
        <v/>
      </c>
      <c r="AE217" t="str">
        <f>IF(OR($A217="", AE$5=""), "", IF(COUNTIFS(【データ】蓄積用!A$2:A$10000, AE$5, 【データ】蓄積用!C$2:C$10000, $A217, 【データ】蓄積用!D$2:D$10000, "&gt;=3000", 【データ】蓄積用!E$2:E$10000, "&gt;=1500")&gt;0, "〇", IF(COUNTIFS(【データ】蓄積用!A$2:A$10000, AE$5, 【データ】蓄積用!C$2:C$10000, $A217, 【データ】蓄積用!Q$2:Q$10000, 1, 【データ】蓄積用!AC$2:AC$10000, "&gt;=4.0")&gt;0, "〇", "×")))</f>
        <v/>
      </c>
      <c r="AF217" t="str">
        <f>IF(OR($A217="", AF$5=""), "", IF(COUNTIFS(【データ】蓄積用!A$2:A$10000, AF$5, 【データ】蓄積用!C$2:C$10000, $A217, 【データ】蓄積用!D$2:D$10000, "&gt;=3000", 【データ】蓄積用!E$2:E$10000, "&gt;=1500")&gt;0, "〇", IF(COUNTIFS(【データ】蓄積用!A$2:A$10000, AF$5, 【データ】蓄積用!C$2:C$10000, $A217, 【データ】蓄積用!Q$2:Q$10000, 1, 【データ】蓄積用!AC$2:AC$10000, "&gt;=4.0")&gt;0, "〇", "×")))</f>
        <v/>
      </c>
      <c r="AG217" t="str">
        <f>IF(OR($A217="", AG$5=""), "", IF(COUNTIFS(【データ】蓄積用!A$2:A$10000, AG$5, 【データ】蓄積用!C$2:C$10000, $A217, 【データ】蓄積用!D$2:D$10000, "&gt;=3000", 【データ】蓄積用!E$2:E$10000, "&gt;=1500")&gt;0, "〇", IF(COUNTIFS(【データ】蓄積用!A$2:A$10000, AG$5, 【データ】蓄積用!C$2:C$10000, $A217, 【データ】蓄積用!Q$2:Q$10000, 1, 【データ】蓄積用!AC$2:AC$10000, "&gt;=4.0")&gt;0, "〇", "×")))</f>
        <v/>
      </c>
      <c r="AH217" t="str">
        <f>IF(OR($A217="", AH$5=""), "", IF(COUNTIFS(【データ】蓄積用!A$2:A$10000, AH$5, 【データ】蓄積用!C$2:C$10000, $A217, 【データ】蓄積用!D$2:D$10000, "&gt;=3000", 【データ】蓄積用!E$2:E$10000, "&gt;=1500")&gt;0, "〇", IF(COUNTIFS(【データ】蓄積用!A$2:A$10000, AH$5, 【データ】蓄積用!C$2:C$10000, $A217, 【データ】蓄積用!Q$2:Q$10000, 1, 【データ】蓄積用!AC$2:AC$10000, "&gt;=4.0")&gt;0, "〇", "×")))</f>
        <v/>
      </c>
      <c r="AI217" t="str">
        <f>IF(OR($A217="", AI$5=""), "", IF(COUNTIFS(【データ】蓄積用!A$2:A$10000, AI$5, 【データ】蓄積用!C$2:C$10000, $A217, 【データ】蓄積用!D$2:D$10000, "&gt;=3000", 【データ】蓄積用!E$2:E$10000, "&gt;=1500")&gt;0, "〇", IF(COUNTIFS(【データ】蓄積用!A$2:A$10000, AI$5, 【データ】蓄積用!C$2:C$10000, $A217, 【データ】蓄積用!Q$2:Q$10000, 1, 【データ】蓄積用!AC$2:AC$10000, "&gt;=4.0")&gt;0, "〇", "×")))</f>
        <v/>
      </c>
      <c r="AJ217" t="str">
        <f>IF(OR($A217="", AJ$5=""), "", IF(COUNTIFS(【データ】蓄積用!A$2:A$10000, AJ$5, 【データ】蓄積用!C$2:C$10000, $A217, 【データ】蓄積用!D$2:D$10000, "&gt;=3000", 【データ】蓄積用!E$2:E$10000, "&gt;=1500")&gt;0, "〇", IF(COUNTIFS(【データ】蓄積用!A$2:A$10000, AJ$5, 【データ】蓄積用!C$2:C$10000, $A217, 【データ】蓄積用!Q$2:Q$10000, 1, 【データ】蓄積用!AC$2:AC$10000, "&gt;=4.0")&gt;0, "〇", "×")))</f>
        <v/>
      </c>
      <c r="AK217" t="str">
        <f>IF(OR($A217="", AK$5=""), "", IF(COUNTIFS(【データ】蓄積用!A$2:A$10000, AK$5, 【データ】蓄積用!C$2:C$10000, $A217, 【データ】蓄積用!D$2:D$10000, "&gt;=3000", 【データ】蓄積用!E$2:E$10000, "&gt;=1500")&gt;0, "〇", IF(COUNTIFS(【データ】蓄積用!A$2:A$10000, AK$5, 【データ】蓄積用!C$2:C$10000, $A217, 【データ】蓄積用!Q$2:Q$10000, 1, 【データ】蓄積用!AC$2:AC$10000, "&gt;=4.0")&gt;0, "〇", "×")))</f>
        <v/>
      </c>
      <c r="AL217" t="str">
        <f>IF(OR($A217="", AL$5=""), "", IF(COUNTIFS(【データ】蓄積用!A$2:A$10000, AL$5, 【データ】蓄積用!C$2:C$10000, $A217, 【データ】蓄積用!D$2:D$10000, "&gt;=3000", 【データ】蓄積用!E$2:E$10000, "&gt;=1500")&gt;0, "〇", IF(COUNTIFS(【データ】蓄積用!A$2:A$10000, AL$5, 【データ】蓄積用!C$2:C$10000, $A217, 【データ】蓄積用!Q$2:Q$10000, 1, 【データ】蓄積用!AC$2:AC$10000, "&gt;=4.0")&gt;0, "〇", "×")))</f>
        <v/>
      </c>
      <c r="AM217" t="str">
        <f>IF(OR($A217="", AM$5=""), "", IF(COUNTIFS(【データ】蓄積用!A$2:A$10000, AM$5, 【データ】蓄積用!C$2:C$10000, $A217, 【データ】蓄積用!D$2:D$10000, "&gt;=3000", 【データ】蓄積用!E$2:E$10000, "&gt;=1500")&gt;0, "〇", IF(COUNTIFS(【データ】蓄積用!A$2:A$10000, AM$5, 【データ】蓄積用!C$2:C$10000, $A217, 【データ】蓄積用!Q$2:Q$10000, 1, 【データ】蓄積用!AC$2:AC$10000, "&gt;=4.0")&gt;0, "〇", "×")))</f>
        <v/>
      </c>
      <c r="AN217" t="str">
        <f>IF(OR($A217="", AN$5=""), "", IF(COUNTIFS(【データ】蓄積用!A$2:A$10000, AN$5, 【データ】蓄積用!C$2:C$10000, $A217, 【データ】蓄積用!D$2:D$10000, "&gt;=3000", 【データ】蓄積用!E$2:E$10000, "&gt;=1500")&gt;0, "〇", IF(COUNTIFS(【データ】蓄積用!A$2:A$10000, AN$5, 【データ】蓄積用!C$2:C$10000, $A217, 【データ】蓄積用!Q$2:Q$10000, 1, 【データ】蓄積用!AC$2:AC$10000, "&gt;=4.0")&gt;0, "〇", "×")))</f>
        <v/>
      </c>
      <c r="AO217" t="str">
        <f>IF(OR($A217="", AO$5=""), "", IF(COUNTIFS(【データ】蓄積用!A$2:A$10000, AO$5, 【データ】蓄積用!C$2:C$10000, $A217, 【データ】蓄積用!D$2:D$10000, "&gt;=3000", 【データ】蓄積用!E$2:E$10000, "&gt;=1500")&gt;0, "〇", IF(COUNTIFS(【データ】蓄積用!A$2:A$10000, AO$5, 【データ】蓄積用!C$2:C$10000, $A217, 【データ】蓄積用!Q$2:Q$10000, 1, 【データ】蓄積用!AC$2:AC$10000, "&gt;=4.0")&gt;0, "〇", "×")))</f>
        <v/>
      </c>
      <c r="AP217" t="str">
        <f>IF(OR($A217="", AP$5=""), "", IF(COUNTIFS(【データ】蓄積用!A$2:A$10000, AP$5, 【データ】蓄積用!C$2:C$10000, $A217, 【データ】蓄積用!D$2:D$10000, "&gt;=3000", 【データ】蓄積用!E$2:E$10000, "&gt;=1500")&gt;0, "〇", IF(COUNTIFS(【データ】蓄積用!A$2:A$10000, AP$5, 【データ】蓄積用!C$2:C$10000, $A217, 【データ】蓄積用!Q$2:Q$10000, 1, 【データ】蓄積用!AC$2:AC$10000, "&gt;=4.0")&gt;0, "〇", "×")))</f>
        <v/>
      </c>
      <c r="AQ217" t="str">
        <f>IF(OR($A217="", AQ$5=""), "", IF(COUNTIFS(【データ】蓄積用!A$2:A$10000, AQ$5, 【データ】蓄積用!C$2:C$10000, $A217, 【データ】蓄積用!D$2:D$10000, "&gt;=3000", 【データ】蓄積用!E$2:E$10000, "&gt;=1500")&gt;0, "〇", IF(COUNTIFS(【データ】蓄積用!A$2:A$10000, AQ$5, 【データ】蓄積用!C$2:C$10000, $A217, 【データ】蓄積用!Q$2:Q$10000, 1, 【データ】蓄積用!AC$2:AC$10000, "&gt;=4.0")&gt;0, "〇", "×")))</f>
        <v/>
      </c>
      <c r="AR217" t="str">
        <f>IF(OR($A217="", AR$5=""), "", IF(COUNTIFS(【データ】蓄積用!A$2:A$10000, AR$5, 【データ】蓄積用!C$2:C$10000, $A217, 【データ】蓄積用!D$2:D$10000, "&gt;=3000", 【データ】蓄積用!E$2:E$10000, "&gt;=1500")&gt;0, "〇", IF(COUNTIFS(【データ】蓄積用!A$2:A$10000, AR$5, 【データ】蓄積用!C$2:C$10000, $A217, 【データ】蓄積用!Q$2:Q$10000, 1, 【データ】蓄積用!AC$2:AC$10000, "&gt;=4.0")&gt;0, "〇", "×")))</f>
        <v/>
      </c>
      <c r="AS217" t="str">
        <f>IF(OR($A217="", AS$5=""), "", IF(COUNTIFS(【データ】蓄積用!A$2:A$10000, AS$5, 【データ】蓄積用!C$2:C$10000, $A217, 【データ】蓄積用!D$2:D$10000, "&gt;=3000", 【データ】蓄積用!E$2:E$10000, "&gt;=1500")&gt;0, "〇", IF(COUNTIFS(【データ】蓄積用!A$2:A$10000, AS$5, 【データ】蓄積用!C$2:C$10000, $A217, 【データ】蓄積用!Q$2:Q$10000, 1, 【データ】蓄積用!AC$2:AC$10000, "&gt;=4.0")&gt;0, "〇", "×")))</f>
        <v/>
      </c>
      <c r="AT217" t="str">
        <f>IF(OR($A217="", AT$5=""), "", IF(COUNTIFS(【データ】蓄積用!A$2:A$10000, AT$5, 【データ】蓄積用!C$2:C$10000, $A217, 【データ】蓄積用!D$2:D$10000, "&gt;=3000", 【データ】蓄積用!E$2:E$10000, "&gt;=1500")&gt;0, "〇", IF(COUNTIFS(【データ】蓄積用!A$2:A$10000, AT$5, 【データ】蓄積用!C$2:C$10000, $A217, 【データ】蓄積用!Q$2:Q$10000, 1, 【データ】蓄積用!AC$2:AC$10000, "&gt;=4.0")&gt;0, "〇", "×")))</f>
        <v/>
      </c>
      <c r="AU217" t="str">
        <f>IF(OR($A217="", AU$5=""), "", IF(COUNTIFS(【データ】蓄積用!A$2:A$10000, AU$5, 【データ】蓄積用!C$2:C$10000, $A217, 【データ】蓄積用!D$2:D$10000, "&gt;=3000", 【データ】蓄積用!E$2:E$10000, "&gt;=1500")&gt;0, "〇", IF(COUNTIFS(【データ】蓄積用!A$2:A$10000, AU$5, 【データ】蓄積用!C$2:C$10000, $A217, 【データ】蓄積用!Q$2:Q$10000, 1, 【データ】蓄積用!AC$2:AC$10000, "&gt;=4.0")&gt;0, "〇", "×")))</f>
        <v/>
      </c>
      <c r="AV217" t="str">
        <f>IF(OR($A217="", AV$5=""), "", IF(COUNTIFS(【データ】蓄積用!A$2:A$10000, AV$5, 【データ】蓄積用!C$2:C$10000, $A217, 【データ】蓄積用!D$2:D$10000, "&gt;=3000", 【データ】蓄積用!E$2:E$10000, "&gt;=1500")&gt;0, "〇", IF(COUNTIFS(【データ】蓄積用!A$2:A$10000, AV$5, 【データ】蓄積用!C$2:C$10000, $A217, 【データ】蓄積用!Q$2:Q$10000, 1, 【データ】蓄積用!AC$2:AC$10000, "&gt;=4.0")&gt;0, "〇", "×")))</f>
        <v/>
      </c>
      <c r="AW217" t="str">
        <f>IF(OR($A217="", AW$5=""), "", IF(COUNTIFS(【データ】蓄積用!A$2:A$10000, AW$5, 【データ】蓄積用!C$2:C$10000, $A217, 【データ】蓄積用!D$2:D$10000, "&gt;=3000", 【データ】蓄積用!E$2:E$10000, "&gt;=1500")&gt;0, "〇", IF(COUNTIFS(【データ】蓄積用!A$2:A$10000, AW$5, 【データ】蓄積用!C$2:C$10000, $A217, 【データ】蓄積用!Q$2:Q$10000, 1, 【データ】蓄積用!AC$2:AC$10000, "&gt;=4.0")&gt;0, "〇", "×")))</f>
        <v/>
      </c>
      <c r="AX217" t="str">
        <f>IF(OR($A217="", AX$5=""), "", IF(COUNTIFS(【データ】蓄積用!A$2:A$10000, AX$5, 【データ】蓄積用!C$2:C$10000, $A217, 【データ】蓄積用!D$2:D$10000, "&gt;=3000", 【データ】蓄積用!E$2:E$10000, "&gt;=1500")&gt;0, "〇", IF(COUNTIFS(【データ】蓄積用!A$2:A$10000, AX$5, 【データ】蓄積用!C$2:C$10000, $A217, 【データ】蓄積用!Q$2:Q$10000, 1, 【データ】蓄積用!AC$2:AC$10000, "&gt;=4.0")&gt;0, "〇", "×")))</f>
        <v/>
      </c>
      <c r="AY217" t="str">
        <f>IF(OR($A217="", AY$5=""), "", IF(COUNTIFS(【データ】蓄積用!A$2:A$10000, AY$5, 【データ】蓄積用!C$2:C$10000, $A217, 【データ】蓄積用!D$2:D$10000, "&gt;=3000", 【データ】蓄積用!E$2:E$10000, "&gt;=1500")&gt;0, "〇", IF(COUNTIFS(【データ】蓄積用!A$2:A$10000, AY$5, 【データ】蓄積用!C$2:C$10000, $A217, 【データ】蓄積用!Q$2:Q$10000, 1, 【データ】蓄積用!AC$2:AC$10000, "&gt;=4.0")&gt;0, "〇", "×")))</f>
        <v/>
      </c>
    </row>
    <row r="218" spans="2:51">
      <c r="B218" t="str">
        <f>IF(OR($A218="", B$5=""), "", IF(COUNTIFS(【データ】蓄積用!A$2:A$10000, B$5, 【データ】蓄積用!C$2:C$10000, $A218, 【データ】蓄積用!D$2:D$10000, "&gt;=3000", 【データ】蓄積用!E$2:E$10000, "&gt;=1500")&gt;0, "〇", IF(COUNTIFS(【データ】蓄積用!A$2:A$10000, B$5, 【データ】蓄積用!C$2:C$10000, $A218, 【データ】蓄積用!Q$2:Q$10000, 1, 【データ】蓄積用!AC$2:AC$10000, "&gt;=4.0")&gt;0, "〇", "×")))</f>
        <v/>
      </c>
      <c r="C218" t="str">
        <f>IF(OR($A218="", C$5=""), "", IF(COUNTIFS(【データ】蓄積用!A$2:A$10000, C$5, 【データ】蓄積用!C$2:C$10000, $A218, 【データ】蓄積用!D$2:D$10000, "&gt;=3000", 【データ】蓄積用!E$2:E$10000, "&gt;=1500")&gt;0, "〇", IF(COUNTIFS(【データ】蓄積用!A$2:A$10000, C$5, 【データ】蓄積用!C$2:C$10000, $A218, 【データ】蓄積用!Q$2:Q$10000, 1, 【データ】蓄積用!AC$2:AC$10000, "&gt;=4.0")&gt;0, "〇", "×")))</f>
        <v/>
      </c>
      <c r="D218" t="str">
        <f>IF(OR($A218="", D$5=""), "", IF(COUNTIFS(【データ】蓄積用!A$2:A$10000, D$5, 【データ】蓄積用!C$2:C$10000, $A218, 【データ】蓄積用!D$2:D$10000, "&gt;=3000", 【データ】蓄積用!E$2:E$10000, "&gt;=1500")&gt;0, "〇", IF(COUNTIFS(【データ】蓄積用!A$2:A$10000, D$5, 【データ】蓄積用!C$2:C$10000, $A218, 【データ】蓄積用!Q$2:Q$10000, 1, 【データ】蓄積用!AC$2:AC$10000, "&gt;=4.0")&gt;0, "〇", "×")))</f>
        <v/>
      </c>
      <c r="E218" t="str">
        <f>IF(OR($A218="", E$5=""), "", IF(COUNTIFS(【データ】蓄積用!A$2:A$10000, E$5, 【データ】蓄積用!C$2:C$10000, $A218, 【データ】蓄積用!D$2:D$10000, "&gt;=3000", 【データ】蓄積用!E$2:E$10000, "&gt;=1500")&gt;0, "〇", IF(COUNTIFS(【データ】蓄積用!A$2:A$10000, E$5, 【データ】蓄積用!C$2:C$10000, $A218, 【データ】蓄積用!Q$2:Q$10000, 1, 【データ】蓄積用!AC$2:AC$10000, "&gt;=4.0")&gt;0, "〇", "×")))</f>
        <v/>
      </c>
      <c r="F218" t="str">
        <f>IF(OR($A218="", F$5=""), "", IF(COUNTIFS(【データ】蓄積用!A$2:A$10000, F$5, 【データ】蓄積用!C$2:C$10000, $A218, 【データ】蓄積用!D$2:D$10000, "&gt;=3000", 【データ】蓄積用!E$2:E$10000, "&gt;=1500")&gt;0, "〇", IF(COUNTIFS(【データ】蓄積用!A$2:A$10000, F$5, 【データ】蓄積用!C$2:C$10000, $A218, 【データ】蓄積用!Q$2:Q$10000, 1, 【データ】蓄積用!AC$2:AC$10000, "&gt;=4.0")&gt;0, "〇", "×")))</f>
        <v/>
      </c>
      <c r="G218" t="str">
        <f>IF(OR($A218="", G$5=""), "", IF(COUNTIFS(【データ】蓄積用!A$2:A$10000, G$5, 【データ】蓄積用!C$2:C$10000, $A218, 【データ】蓄積用!D$2:D$10000, "&gt;=3000", 【データ】蓄積用!E$2:E$10000, "&gt;=1500")&gt;0, "〇", IF(COUNTIFS(【データ】蓄積用!A$2:A$10000, G$5, 【データ】蓄積用!C$2:C$10000, $A218, 【データ】蓄積用!Q$2:Q$10000, 1, 【データ】蓄積用!AC$2:AC$10000, "&gt;=4.0")&gt;0, "〇", "×")))</f>
        <v/>
      </c>
      <c r="H218" t="str">
        <f>IF(OR($A218="", H$5=""), "", IF(COUNTIFS(【データ】蓄積用!A$2:A$10000, H$5, 【データ】蓄積用!C$2:C$10000, $A218, 【データ】蓄積用!D$2:D$10000, "&gt;=3000", 【データ】蓄積用!E$2:E$10000, "&gt;=1500")&gt;0, "〇", IF(COUNTIFS(【データ】蓄積用!A$2:A$10000, H$5, 【データ】蓄積用!C$2:C$10000, $A218, 【データ】蓄積用!Q$2:Q$10000, 1, 【データ】蓄積用!AC$2:AC$10000, "&gt;=4.0")&gt;0, "〇", "×")))</f>
        <v/>
      </c>
      <c r="I218" t="str">
        <f>IF(OR($A218="", I$5=""), "", IF(COUNTIFS(【データ】蓄積用!A$2:A$10000, I$5, 【データ】蓄積用!C$2:C$10000, $A218, 【データ】蓄積用!D$2:D$10000, "&gt;=3000", 【データ】蓄積用!E$2:E$10000, "&gt;=1500")&gt;0, "〇", IF(COUNTIFS(【データ】蓄積用!A$2:A$10000, I$5, 【データ】蓄積用!C$2:C$10000, $A218, 【データ】蓄積用!Q$2:Q$10000, 1, 【データ】蓄積用!AC$2:AC$10000, "&gt;=4.0")&gt;0, "〇", "×")))</f>
        <v/>
      </c>
      <c r="J218" t="str">
        <f>IF(OR($A218="", J$5=""), "", IF(COUNTIFS(【データ】蓄積用!A$2:A$10000, J$5, 【データ】蓄積用!C$2:C$10000, $A218, 【データ】蓄積用!D$2:D$10000, "&gt;=3000", 【データ】蓄積用!E$2:E$10000, "&gt;=1500")&gt;0, "〇", IF(COUNTIFS(【データ】蓄積用!A$2:A$10000, J$5, 【データ】蓄積用!C$2:C$10000, $A218, 【データ】蓄積用!Q$2:Q$10000, 1, 【データ】蓄積用!AC$2:AC$10000, "&gt;=4.0")&gt;0, "〇", "×")))</f>
        <v/>
      </c>
      <c r="K218" t="str">
        <f>IF(OR($A218="", K$5=""), "", IF(COUNTIFS(【データ】蓄積用!A$2:A$10000, K$5, 【データ】蓄積用!C$2:C$10000, $A218, 【データ】蓄積用!D$2:D$10000, "&gt;=3000", 【データ】蓄積用!E$2:E$10000, "&gt;=1500")&gt;0, "〇", IF(COUNTIFS(【データ】蓄積用!A$2:A$10000, K$5, 【データ】蓄積用!C$2:C$10000, $A218, 【データ】蓄積用!Q$2:Q$10000, 1, 【データ】蓄積用!AC$2:AC$10000, "&gt;=4.0")&gt;0, "〇", "×")))</f>
        <v/>
      </c>
      <c r="L218" t="str">
        <f>IF(OR($A218="", L$5=""), "", IF(COUNTIFS(【データ】蓄積用!A$2:A$10000, L$5, 【データ】蓄積用!C$2:C$10000, $A218, 【データ】蓄積用!D$2:D$10000, "&gt;=3000", 【データ】蓄積用!E$2:E$10000, "&gt;=1500")&gt;0, "〇", IF(COUNTIFS(【データ】蓄積用!A$2:A$10000, L$5, 【データ】蓄積用!C$2:C$10000, $A218, 【データ】蓄積用!Q$2:Q$10000, 1, 【データ】蓄積用!AC$2:AC$10000, "&gt;=4.0")&gt;0, "〇", "×")))</f>
        <v/>
      </c>
      <c r="M218" t="str">
        <f>IF(OR($A218="", M$5=""), "", IF(COUNTIFS(【データ】蓄積用!A$2:A$10000, M$5, 【データ】蓄積用!C$2:C$10000, $A218, 【データ】蓄積用!D$2:D$10000, "&gt;=3000", 【データ】蓄積用!E$2:E$10000, "&gt;=1500")&gt;0, "〇", IF(COUNTIFS(【データ】蓄積用!A$2:A$10000, M$5, 【データ】蓄積用!C$2:C$10000, $A218, 【データ】蓄積用!Q$2:Q$10000, 1, 【データ】蓄積用!AC$2:AC$10000, "&gt;=4.0")&gt;0, "〇", "×")))</f>
        <v/>
      </c>
      <c r="N218" t="str">
        <f>IF(OR($A218="", N$5=""), "", IF(COUNTIFS(【データ】蓄積用!A$2:A$10000, N$5, 【データ】蓄積用!C$2:C$10000, $A218, 【データ】蓄積用!D$2:D$10000, "&gt;=3000", 【データ】蓄積用!E$2:E$10000, "&gt;=1500")&gt;0, "〇", IF(COUNTIFS(【データ】蓄積用!A$2:A$10000, N$5, 【データ】蓄積用!C$2:C$10000, $A218, 【データ】蓄積用!Q$2:Q$10000, 1, 【データ】蓄積用!AC$2:AC$10000, "&gt;=4.0")&gt;0, "〇", "×")))</f>
        <v/>
      </c>
      <c r="O218" t="str">
        <f>IF(OR($A218="", O$5=""), "", IF(COUNTIFS(【データ】蓄積用!A$2:A$10000, O$5, 【データ】蓄積用!C$2:C$10000, $A218, 【データ】蓄積用!D$2:D$10000, "&gt;=3000", 【データ】蓄積用!E$2:E$10000, "&gt;=1500")&gt;0, "〇", IF(COUNTIFS(【データ】蓄積用!A$2:A$10000, O$5, 【データ】蓄積用!C$2:C$10000, $A218, 【データ】蓄積用!Q$2:Q$10000, 1, 【データ】蓄積用!AC$2:AC$10000, "&gt;=4.0")&gt;0, "〇", "×")))</f>
        <v/>
      </c>
      <c r="P218" t="str">
        <f>IF(OR($A218="", P$5=""), "", IF(COUNTIFS(【データ】蓄積用!A$2:A$10000, P$5, 【データ】蓄積用!C$2:C$10000, $A218, 【データ】蓄積用!D$2:D$10000, "&gt;=3000", 【データ】蓄積用!E$2:E$10000, "&gt;=1500")&gt;0, "〇", IF(COUNTIFS(【データ】蓄積用!A$2:A$10000, P$5, 【データ】蓄積用!C$2:C$10000, $A218, 【データ】蓄積用!Q$2:Q$10000, 1, 【データ】蓄積用!AC$2:AC$10000, "&gt;=4.0")&gt;0, "〇", "×")))</f>
        <v/>
      </c>
      <c r="Q218" t="str">
        <f>IF(OR($A218="", Q$5=""), "", IF(COUNTIFS(【データ】蓄積用!A$2:A$10000, Q$5, 【データ】蓄積用!C$2:C$10000, $A218, 【データ】蓄積用!D$2:D$10000, "&gt;=3000", 【データ】蓄積用!E$2:E$10000, "&gt;=1500")&gt;0, "〇", IF(COUNTIFS(【データ】蓄積用!A$2:A$10000, Q$5, 【データ】蓄積用!C$2:C$10000, $A218, 【データ】蓄積用!Q$2:Q$10000, 1, 【データ】蓄積用!AC$2:AC$10000, "&gt;=4.0")&gt;0, "〇", "×")))</f>
        <v/>
      </c>
      <c r="R218" t="str">
        <f>IF(OR($A218="", R$5=""), "", IF(COUNTIFS(【データ】蓄積用!A$2:A$10000, R$5, 【データ】蓄積用!C$2:C$10000, $A218, 【データ】蓄積用!D$2:D$10000, "&gt;=3000", 【データ】蓄積用!E$2:E$10000, "&gt;=1500")&gt;0, "〇", IF(COUNTIFS(【データ】蓄積用!A$2:A$10000, R$5, 【データ】蓄積用!C$2:C$10000, $A218, 【データ】蓄積用!Q$2:Q$10000, 1, 【データ】蓄積用!AC$2:AC$10000, "&gt;=4.0")&gt;0, "〇", "×")))</f>
        <v/>
      </c>
      <c r="S218" t="str">
        <f>IF(OR($A218="", S$5=""), "", IF(COUNTIFS(【データ】蓄積用!A$2:A$10000, S$5, 【データ】蓄積用!C$2:C$10000, $A218, 【データ】蓄積用!D$2:D$10000, "&gt;=3000", 【データ】蓄積用!E$2:E$10000, "&gt;=1500")&gt;0, "〇", IF(COUNTIFS(【データ】蓄積用!A$2:A$10000, S$5, 【データ】蓄積用!C$2:C$10000, $A218, 【データ】蓄積用!Q$2:Q$10000, 1, 【データ】蓄積用!AC$2:AC$10000, "&gt;=4.0")&gt;0, "〇", "×")))</f>
        <v/>
      </c>
      <c r="T218" t="str">
        <f>IF(OR($A218="", T$5=""), "", IF(COUNTIFS(【データ】蓄積用!A$2:A$10000, T$5, 【データ】蓄積用!C$2:C$10000, $A218, 【データ】蓄積用!D$2:D$10000, "&gt;=3000", 【データ】蓄積用!E$2:E$10000, "&gt;=1500")&gt;0, "〇", IF(COUNTIFS(【データ】蓄積用!A$2:A$10000, T$5, 【データ】蓄積用!C$2:C$10000, $A218, 【データ】蓄積用!Q$2:Q$10000, 1, 【データ】蓄積用!AC$2:AC$10000, "&gt;=4.0")&gt;0, "〇", "×")))</f>
        <v/>
      </c>
      <c r="U218" t="str">
        <f>IF(OR($A218="", U$5=""), "", IF(COUNTIFS(【データ】蓄積用!A$2:A$10000, U$5, 【データ】蓄積用!C$2:C$10000, $A218, 【データ】蓄積用!D$2:D$10000, "&gt;=3000", 【データ】蓄積用!E$2:E$10000, "&gt;=1500")&gt;0, "〇", IF(COUNTIFS(【データ】蓄積用!A$2:A$10000, U$5, 【データ】蓄積用!C$2:C$10000, $A218, 【データ】蓄積用!Q$2:Q$10000, 1, 【データ】蓄積用!AC$2:AC$10000, "&gt;=4.0")&gt;0, "〇", "×")))</f>
        <v/>
      </c>
      <c r="V218" t="str">
        <f>IF(OR($A218="", V$5=""), "", IF(COUNTIFS(【データ】蓄積用!A$2:A$10000, V$5, 【データ】蓄積用!C$2:C$10000, $A218, 【データ】蓄積用!D$2:D$10000, "&gt;=3000", 【データ】蓄積用!E$2:E$10000, "&gt;=1500")&gt;0, "〇", IF(COUNTIFS(【データ】蓄積用!A$2:A$10000, V$5, 【データ】蓄積用!C$2:C$10000, $A218, 【データ】蓄積用!Q$2:Q$10000, 1, 【データ】蓄積用!AC$2:AC$10000, "&gt;=4.0")&gt;0, "〇", "×")))</f>
        <v/>
      </c>
      <c r="W218" t="str">
        <f>IF(OR($A218="", W$5=""), "", IF(COUNTIFS(【データ】蓄積用!A$2:A$10000, W$5, 【データ】蓄積用!C$2:C$10000, $A218, 【データ】蓄積用!D$2:D$10000, "&gt;=3000", 【データ】蓄積用!E$2:E$10000, "&gt;=1500")&gt;0, "〇", IF(COUNTIFS(【データ】蓄積用!A$2:A$10000, W$5, 【データ】蓄積用!C$2:C$10000, $A218, 【データ】蓄積用!Q$2:Q$10000, 1, 【データ】蓄積用!AC$2:AC$10000, "&gt;=4.0")&gt;0, "〇", "×")))</f>
        <v/>
      </c>
      <c r="X218" t="str">
        <f>IF(OR($A218="", X$5=""), "", IF(COUNTIFS(【データ】蓄積用!A$2:A$10000, X$5, 【データ】蓄積用!C$2:C$10000, $A218, 【データ】蓄積用!D$2:D$10000, "&gt;=3000", 【データ】蓄積用!E$2:E$10000, "&gt;=1500")&gt;0, "〇", IF(COUNTIFS(【データ】蓄積用!A$2:A$10000, X$5, 【データ】蓄積用!C$2:C$10000, $A218, 【データ】蓄積用!Q$2:Q$10000, 1, 【データ】蓄積用!AC$2:AC$10000, "&gt;=4.0")&gt;0, "〇", "×")))</f>
        <v/>
      </c>
      <c r="Y218" t="str">
        <f>IF(OR($A218="", Y$5=""), "", IF(COUNTIFS(【データ】蓄積用!A$2:A$10000, Y$5, 【データ】蓄積用!C$2:C$10000, $A218, 【データ】蓄積用!D$2:D$10000, "&gt;=3000", 【データ】蓄積用!E$2:E$10000, "&gt;=1500")&gt;0, "〇", IF(COUNTIFS(【データ】蓄積用!A$2:A$10000, Y$5, 【データ】蓄積用!C$2:C$10000, $A218, 【データ】蓄積用!Q$2:Q$10000, 1, 【データ】蓄積用!AC$2:AC$10000, "&gt;=4.0")&gt;0, "〇", "×")))</f>
        <v/>
      </c>
      <c r="Z218" t="str">
        <f>IF(OR($A218="", Z$5=""), "", IF(COUNTIFS(【データ】蓄積用!A$2:A$10000, Z$5, 【データ】蓄積用!C$2:C$10000, $A218, 【データ】蓄積用!D$2:D$10000, "&gt;=3000", 【データ】蓄積用!E$2:E$10000, "&gt;=1500")&gt;0, "〇", IF(COUNTIFS(【データ】蓄積用!A$2:A$10000, Z$5, 【データ】蓄積用!C$2:C$10000, $A218, 【データ】蓄積用!Q$2:Q$10000, 1, 【データ】蓄積用!AC$2:AC$10000, "&gt;=4.0")&gt;0, "〇", "×")))</f>
        <v/>
      </c>
      <c r="AA218" t="str">
        <f>IF(OR($A218="", AA$5=""), "", IF(COUNTIFS(【データ】蓄積用!A$2:A$10000, AA$5, 【データ】蓄積用!C$2:C$10000, $A218, 【データ】蓄積用!D$2:D$10000, "&gt;=3000", 【データ】蓄積用!E$2:E$10000, "&gt;=1500")&gt;0, "〇", IF(COUNTIFS(【データ】蓄積用!A$2:A$10000, AA$5, 【データ】蓄積用!C$2:C$10000, $A218, 【データ】蓄積用!Q$2:Q$10000, 1, 【データ】蓄積用!AC$2:AC$10000, "&gt;=4.0")&gt;0, "〇", "×")))</f>
        <v/>
      </c>
      <c r="AB218" t="str">
        <f>IF(OR($A218="", AB$5=""), "", IF(COUNTIFS(【データ】蓄積用!A$2:A$10000, AB$5, 【データ】蓄積用!C$2:C$10000, $A218, 【データ】蓄積用!D$2:D$10000, "&gt;=3000", 【データ】蓄積用!E$2:E$10000, "&gt;=1500")&gt;0, "〇", IF(COUNTIFS(【データ】蓄積用!A$2:A$10000, AB$5, 【データ】蓄積用!C$2:C$10000, $A218, 【データ】蓄積用!Q$2:Q$10000, 1, 【データ】蓄積用!AC$2:AC$10000, "&gt;=4.0")&gt;0, "〇", "×")))</f>
        <v/>
      </c>
      <c r="AC218" t="str">
        <f>IF(OR($A218="", AC$5=""), "", IF(COUNTIFS(【データ】蓄積用!A$2:A$10000, AC$5, 【データ】蓄積用!C$2:C$10000, $A218, 【データ】蓄積用!D$2:D$10000, "&gt;=3000", 【データ】蓄積用!E$2:E$10000, "&gt;=1500")&gt;0, "〇", IF(COUNTIFS(【データ】蓄積用!A$2:A$10000, AC$5, 【データ】蓄積用!C$2:C$10000, $A218, 【データ】蓄積用!Q$2:Q$10000, 1, 【データ】蓄積用!AC$2:AC$10000, "&gt;=4.0")&gt;0, "〇", "×")))</f>
        <v/>
      </c>
      <c r="AD218" t="str">
        <f>IF(OR($A218="", AD$5=""), "", IF(COUNTIFS(【データ】蓄積用!A$2:A$10000, AD$5, 【データ】蓄積用!C$2:C$10000, $A218, 【データ】蓄積用!D$2:D$10000, "&gt;=3000", 【データ】蓄積用!E$2:E$10000, "&gt;=1500")&gt;0, "〇", IF(COUNTIFS(【データ】蓄積用!A$2:A$10000, AD$5, 【データ】蓄積用!C$2:C$10000, $A218, 【データ】蓄積用!Q$2:Q$10000, 1, 【データ】蓄積用!AC$2:AC$10000, "&gt;=4.0")&gt;0, "〇", "×")))</f>
        <v/>
      </c>
      <c r="AE218" t="str">
        <f>IF(OR($A218="", AE$5=""), "", IF(COUNTIFS(【データ】蓄積用!A$2:A$10000, AE$5, 【データ】蓄積用!C$2:C$10000, $A218, 【データ】蓄積用!D$2:D$10000, "&gt;=3000", 【データ】蓄積用!E$2:E$10000, "&gt;=1500")&gt;0, "〇", IF(COUNTIFS(【データ】蓄積用!A$2:A$10000, AE$5, 【データ】蓄積用!C$2:C$10000, $A218, 【データ】蓄積用!Q$2:Q$10000, 1, 【データ】蓄積用!AC$2:AC$10000, "&gt;=4.0")&gt;0, "〇", "×")))</f>
        <v/>
      </c>
      <c r="AF218" t="str">
        <f>IF(OR($A218="", AF$5=""), "", IF(COUNTIFS(【データ】蓄積用!A$2:A$10000, AF$5, 【データ】蓄積用!C$2:C$10000, $A218, 【データ】蓄積用!D$2:D$10000, "&gt;=3000", 【データ】蓄積用!E$2:E$10000, "&gt;=1500")&gt;0, "〇", IF(COUNTIFS(【データ】蓄積用!A$2:A$10000, AF$5, 【データ】蓄積用!C$2:C$10000, $A218, 【データ】蓄積用!Q$2:Q$10000, 1, 【データ】蓄積用!AC$2:AC$10000, "&gt;=4.0")&gt;0, "〇", "×")))</f>
        <v/>
      </c>
      <c r="AG218" t="str">
        <f>IF(OR($A218="", AG$5=""), "", IF(COUNTIFS(【データ】蓄積用!A$2:A$10000, AG$5, 【データ】蓄積用!C$2:C$10000, $A218, 【データ】蓄積用!D$2:D$10000, "&gt;=3000", 【データ】蓄積用!E$2:E$10000, "&gt;=1500")&gt;0, "〇", IF(COUNTIFS(【データ】蓄積用!A$2:A$10000, AG$5, 【データ】蓄積用!C$2:C$10000, $A218, 【データ】蓄積用!Q$2:Q$10000, 1, 【データ】蓄積用!AC$2:AC$10000, "&gt;=4.0")&gt;0, "〇", "×")))</f>
        <v/>
      </c>
      <c r="AH218" t="str">
        <f>IF(OR($A218="", AH$5=""), "", IF(COUNTIFS(【データ】蓄積用!A$2:A$10000, AH$5, 【データ】蓄積用!C$2:C$10000, $A218, 【データ】蓄積用!D$2:D$10000, "&gt;=3000", 【データ】蓄積用!E$2:E$10000, "&gt;=1500")&gt;0, "〇", IF(COUNTIFS(【データ】蓄積用!A$2:A$10000, AH$5, 【データ】蓄積用!C$2:C$10000, $A218, 【データ】蓄積用!Q$2:Q$10000, 1, 【データ】蓄積用!AC$2:AC$10000, "&gt;=4.0")&gt;0, "〇", "×")))</f>
        <v/>
      </c>
      <c r="AI218" t="str">
        <f>IF(OR($A218="", AI$5=""), "", IF(COUNTIFS(【データ】蓄積用!A$2:A$10000, AI$5, 【データ】蓄積用!C$2:C$10000, $A218, 【データ】蓄積用!D$2:D$10000, "&gt;=3000", 【データ】蓄積用!E$2:E$10000, "&gt;=1500")&gt;0, "〇", IF(COUNTIFS(【データ】蓄積用!A$2:A$10000, AI$5, 【データ】蓄積用!C$2:C$10000, $A218, 【データ】蓄積用!Q$2:Q$10000, 1, 【データ】蓄積用!AC$2:AC$10000, "&gt;=4.0")&gt;0, "〇", "×")))</f>
        <v/>
      </c>
      <c r="AJ218" t="str">
        <f>IF(OR($A218="", AJ$5=""), "", IF(COUNTIFS(【データ】蓄積用!A$2:A$10000, AJ$5, 【データ】蓄積用!C$2:C$10000, $A218, 【データ】蓄積用!D$2:D$10000, "&gt;=3000", 【データ】蓄積用!E$2:E$10000, "&gt;=1500")&gt;0, "〇", IF(COUNTIFS(【データ】蓄積用!A$2:A$10000, AJ$5, 【データ】蓄積用!C$2:C$10000, $A218, 【データ】蓄積用!Q$2:Q$10000, 1, 【データ】蓄積用!AC$2:AC$10000, "&gt;=4.0")&gt;0, "〇", "×")))</f>
        <v/>
      </c>
      <c r="AK218" t="str">
        <f>IF(OR($A218="", AK$5=""), "", IF(COUNTIFS(【データ】蓄積用!A$2:A$10000, AK$5, 【データ】蓄積用!C$2:C$10000, $A218, 【データ】蓄積用!D$2:D$10000, "&gt;=3000", 【データ】蓄積用!E$2:E$10000, "&gt;=1500")&gt;0, "〇", IF(COUNTIFS(【データ】蓄積用!A$2:A$10000, AK$5, 【データ】蓄積用!C$2:C$10000, $A218, 【データ】蓄積用!Q$2:Q$10000, 1, 【データ】蓄積用!AC$2:AC$10000, "&gt;=4.0")&gt;0, "〇", "×")))</f>
        <v/>
      </c>
      <c r="AL218" t="str">
        <f>IF(OR($A218="", AL$5=""), "", IF(COUNTIFS(【データ】蓄積用!A$2:A$10000, AL$5, 【データ】蓄積用!C$2:C$10000, $A218, 【データ】蓄積用!D$2:D$10000, "&gt;=3000", 【データ】蓄積用!E$2:E$10000, "&gt;=1500")&gt;0, "〇", IF(COUNTIFS(【データ】蓄積用!A$2:A$10000, AL$5, 【データ】蓄積用!C$2:C$10000, $A218, 【データ】蓄積用!Q$2:Q$10000, 1, 【データ】蓄積用!AC$2:AC$10000, "&gt;=4.0")&gt;0, "〇", "×")))</f>
        <v/>
      </c>
      <c r="AM218" t="str">
        <f>IF(OR($A218="", AM$5=""), "", IF(COUNTIFS(【データ】蓄積用!A$2:A$10000, AM$5, 【データ】蓄積用!C$2:C$10000, $A218, 【データ】蓄積用!D$2:D$10000, "&gt;=3000", 【データ】蓄積用!E$2:E$10000, "&gt;=1500")&gt;0, "〇", IF(COUNTIFS(【データ】蓄積用!A$2:A$10000, AM$5, 【データ】蓄積用!C$2:C$10000, $A218, 【データ】蓄積用!Q$2:Q$10000, 1, 【データ】蓄積用!AC$2:AC$10000, "&gt;=4.0")&gt;0, "〇", "×")))</f>
        <v/>
      </c>
      <c r="AN218" t="str">
        <f>IF(OR($A218="", AN$5=""), "", IF(COUNTIFS(【データ】蓄積用!A$2:A$10000, AN$5, 【データ】蓄積用!C$2:C$10000, $A218, 【データ】蓄積用!D$2:D$10000, "&gt;=3000", 【データ】蓄積用!E$2:E$10000, "&gt;=1500")&gt;0, "〇", IF(COUNTIFS(【データ】蓄積用!A$2:A$10000, AN$5, 【データ】蓄積用!C$2:C$10000, $A218, 【データ】蓄積用!Q$2:Q$10000, 1, 【データ】蓄積用!AC$2:AC$10000, "&gt;=4.0")&gt;0, "〇", "×")))</f>
        <v/>
      </c>
      <c r="AO218" t="str">
        <f>IF(OR($A218="", AO$5=""), "", IF(COUNTIFS(【データ】蓄積用!A$2:A$10000, AO$5, 【データ】蓄積用!C$2:C$10000, $A218, 【データ】蓄積用!D$2:D$10000, "&gt;=3000", 【データ】蓄積用!E$2:E$10000, "&gt;=1500")&gt;0, "〇", IF(COUNTIFS(【データ】蓄積用!A$2:A$10000, AO$5, 【データ】蓄積用!C$2:C$10000, $A218, 【データ】蓄積用!Q$2:Q$10000, 1, 【データ】蓄積用!AC$2:AC$10000, "&gt;=4.0")&gt;0, "〇", "×")))</f>
        <v/>
      </c>
      <c r="AP218" t="str">
        <f>IF(OR($A218="", AP$5=""), "", IF(COUNTIFS(【データ】蓄積用!A$2:A$10000, AP$5, 【データ】蓄積用!C$2:C$10000, $A218, 【データ】蓄積用!D$2:D$10000, "&gt;=3000", 【データ】蓄積用!E$2:E$10000, "&gt;=1500")&gt;0, "〇", IF(COUNTIFS(【データ】蓄積用!A$2:A$10000, AP$5, 【データ】蓄積用!C$2:C$10000, $A218, 【データ】蓄積用!Q$2:Q$10000, 1, 【データ】蓄積用!AC$2:AC$10000, "&gt;=4.0")&gt;0, "〇", "×")))</f>
        <v/>
      </c>
      <c r="AQ218" t="str">
        <f>IF(OR($A218="", AQ$5=""), "", IF(COUNTIFS(【データ】蓄積用!A$2:A$10000, AQ$5, 【データ】蓄積用!C$2:C$10000, $A218, 【データ】蓄積用!D$2:D$10000, "&gt;=3000", 【データ】蓄積用!E$2:E$10000, "&gt;=1500")&gt;0, "〇", IF(COUNTIFS(【データ】蓄積用!A$2:A$10000, AQ$5, 【データ】蓄積用!C$2:C$10000, $A218, 【データ】蓄積用!Q$2:Q$10000, 1, 【データ】蓄積用!AC$2:AC$10000, "&gt;=4.0")&gt;0, "〇", "×")))</f>
        <v/>
      </c>
      <c r="AR218" t="str">
        <f>IF(OR($A218="", AR$5=""), "", IF(COUNTIFS(【データ】蓄積用!A$2:A$10000, AR$5, 【データ】蓄積用!C$2:C$10000, $A218, 【データ】蓄積用!D$2:D$10000, "&gt;=3000", 【データ】蓄積用!E$2:E$10000, "&gt;=1500")&gt;0, "〇", IF(COUNTIFS(【データ】蓄積用!A$2:A$10000, AR$5, 【データ】蓄積用!C$2:C$10000, $A218, 【データ】蓄積用!Q$2:Q$10000, 1, 【データ】蓄積用!AC$2:AC$10000, "&gt;=4.0")&gt;0, "〇", "×")))</f>
        <v/>
      </c>
      <c r="AS218" t="str">
        <f>IF(OR($A218="", AS$5=""), "", IF(COUNTIFS(【データ】蓄積用!A$2:A$10000, AS$5, 【データ】蓄積用!C$2:C$10000, $A218, 【データ】蓄積用!D$2:D$10000, "&gt;=3000", 【データ】蓄積用!E$2:E$10000, "&gt;=1500")&gt;0, "〇", IF(COUNTIFS(【データ】蓄積用!A$2:A$10000, AS$5, 【データ】蓄積用!C$2:C$10000, $A218, 【データ】蓄積用!Q$2:Q$10000, 1, 【データ】蓄積用!AC$2:AC$10000, "&gt;=4.0")&gt;0, "〇", "×")))</f>
        <v/>
      </c>
      <c r="AT218" t="str">
        <f>IF(OR($A218="", AT$5=""), "", IF(COUNTIFS(【データ】蓄積用!A$2:A$10000, AT$5, 【データ】蓄積用!C$2:C$10000, $A218, 【データ】蓄積用!D$2:D$10000, "&gt;=3000", 【データ】蓄積用!E$2:E$10000, "&gt;=1500")&gt;0, "〇", IF(COUNTIFS(【データ】蓄積用!A$2:A$10000, AT$5, 【データ】蓄積用!C$2:C$10000, $A218, 【データ】蓄積用!Q$2:Q$10000, 1, 【データ】蓄積用!AC$2:AC$10000, "&gt;=4.0")&gt;0, "〇", "×")))</f>
        <v/>
      </c>
      <c r="AU218" t="str">
        <f>IF(OR($A218="", AU$5=""), "", IF(COUNTIFS(【データ】蓄積用!A$2:A$10000, AU$5, 【データ】蓄積用!C$2:C$10000, $A218, 【データ】蓄積用!D$2:D$10000, "&gt;=3000", 【データ】蓄積用!E$2:E$10000, "&gt;=1500")&gt;0, "〇", IF(COUNTIFS(【データ】蓄積用!A$2:A$10000, AU$5, 【データ】蓄積用!C$2:C$10000, $A218, 【データ】蓄積用!Q$2:Q$10000, 1, 【データ】蓄積用!AC$2:AC$10000, "&gt;=4.0")&gt;0, "〇", "×")))</f>
        <v/>
      </c>
      <c r="AV218" t="str">
        <f>IF(OR($A218="", AV$5=""), "", IF(COUNTIFS(【データ】蓄積用!A$2:A$10000, AV$5, 【データ】蓄積用!C$2:C$10000, $A218, 【データ】蓄積用!D$2:D$10000, "&gt;=3000", 【データ】蓄積用!E$2:E$10000, "&gt;=1500")&gt;0, "〇", IF(COUNTIFS(【データ】蓄積用!A$2:A$10000, AV$5, 【データ】蓄積用!C$2:C$10000, $A218, 【データ】蓄積用!Q$2:Q$10000, 1, 【データ】蓄積用!AC$2:AC$10000, "&gt;=4.0")&gt;0, "〇", "×")))</f>
        <v/>
      </c>
      <c r="AW218" t="str">
        <f>IF(OR($A218="", AW$5=""), "", IF(COUNTIFS(【データ】蓄積用!A$2:A$10000, AW$5, 【データ】蓄積用!C$2:C$10000, $A218, 【データ】蓄積用!D$2:D$10000, "&gt;=3000", 【データ】蓄積用!E$2:E$10000, "&gt;=1500")&gt;0, "〇", IF(COUNTIFS(【データ】蓄積用!A$2:A$10000, AW$5, 【データ】蓄積用!C$2:C$10000, $A218, 【データ】蓄積用!Q$2:Q$10000, 1, 【データ】蓄積用!AC$2:AC$10000, "&gt;=4.0")&gt;0, "〇", "×")))</f>
        <v/>
      </c>
      <c r="AX218" t="str">
        <f>IF(OR($A218="", AX$5=""), "", IF(COUNTIFS(【データ】蓄積用!A$2:A$10000, AX$5, 【データ】蓄積用!C$2:C$10000, $A218, 【データ】蓄積用!D$2:D$10000, "&gt;=3000", 【データ】蓄積用!E$2:E$10000, "&gt;=1500")&gt;0, "〇", IF(COUNTIFS(【データ】蓄積用!A$2:A$10000, AX$5, 【データ】蓄積用!C$2:C$10000, $A218, 【データ】蓄積用!Q$2:Q$10000, 1, 【データ】蓄積用!AC$2:AC$10000, "&gt;=4.0")&gt;0, "〇", "×")))</f>
        <v/>
      </c>
      <c r="AY218" t="str">
        <f>IF(OR($A218="", AY$5=""), "", IF(COUNTIFS(【データ】蓄積用!A$2:A$10000, AY$5, 【データ】蓄積用!C$2:C$10000, $A218, 【データ】蓄積用!D$2:D$10000, "&gt;=3000", 【データ】蓄積用!E$2:E$10000, "&gt;=1500")&gt;0, "〇", IF(COUNTIFS(【データ】蓄積用!A$2:A$10000, AY$5, 【データ】蓄積用!C$2:C$10000, $A218, 【データ】蓄積用!Q$2:Q$10000, 1, 【データ】蓄積用!AC$2:AC$10000, "&gt;=4.0")&gt;0, "〇", "×")))</f>
        <v/>
      </c>
    </row>
    <row r="219" spans="2:51">
      <c r="B219" t="str">
        <f>IF(OR($A219="", B$5=""), "", IF(COUNTIFS(【データ】蓄積用!A$2:A$10000, B$5, 【データ】蓄積用!C$2:C$10000, $A219, 【データ】蓄積用!D$2:D$10000, "&gt;=3000", 【データ】蓄積用!E$2:E$10000, "&gt;=1500")&gt;0, "〇", IF(COUNTIFS(【データ】蓄積用!A$2:A$10000, B$5, 【データ】蓄積用!C$2:C$10000, $A219, 【データ】蓄積用!Q$2:Q$10000, 1, 【データ】蓄積用!AC$2:AC$10000, "&gt;=4.0")&gt;0, "〇", "×")))</f>
        <v/>
      </c>
      <c r="C219" t="str">
        <f>IF(OR($A219="", C$5=""), "", IF(COUNTIFS(【データ】蓄積用!A$2:A$10000, C$5, 【データ】蓄積用!C$2:C$10000, $A219, 【データ】蓄積用!D$2:D$10000, "&gt;=3000", 【データ】蓄積用!E$2:E$10000, "&gt;=1500")&gt;0, "〇", IF(COUNTIFS(【データ】蓄積用!A$2:A$10000, C$5, 【データ】蓄積用!C$2:C$10000, $A219, 【データ】蓄積用!Q$2:Q$10000, 1, 【データ】蓄積用!AC$2:AC$10000, "&gt;=4.0")&gt;0, "〇", "×")))</f>
        <v/>
      </c>
      <c r="D219" t="str">
        <f>IF(OR($A219="", D$5=""), "", IF(COUNTIFS(【データ】蓄積用!A$2:A$10000, D$5, 【データ】蓄積用!C$2:C$10000, $A219, 【データ】蓄積用!D$2:D$10000, "&gt;=3000", 【データ】蓄積用!E$2:E$10000, "&gt;=1500")&gt;0, "〇", IF(COUNTIFS(【データ】蓄積用!A$2:A$10000, D$5, 【データ】蓄積用!C$2:C$10000, $A219, 【データ】蓄積用!Q$2:Q$10000, 1, 【データ】蓄積用!AC$2:AC$10000, "&gt;=4.0")&gt;0, "〇", "×")))</f>
        <v/>
      </c>
      <c r="E219" t="str">
        <f>IF(OR($A219="", E$5=""), "", IF(COUNTIFS(【データ】蓄積用!A$2:A$10000, E$5, 【データ】蓄積用!C$2:C$10000, $A219, 【データ】蓄積用!D$2:D$10000, "&gt;=3000", 【データ】蓄積用!E$2:E$10000, "&gt;=1500")&gt;0, "〇", IF(COUNTIFS(【データ】蓄積用!A$2:A$10000, E$5, 【データ】蓄積用!C$2:C$10000, $A219, 【データ】蓄積用!Q$2:Q$10000, 1, 【データ】蓄積用!AC$2:AC$10000, "&gt;=4.0")&gt;0, "〇", "×")))</f>
        <v/>
      </c>
      <c r="F219" t="str">
        <f>IF(OR($A219="", F$5=""), "", IF(COUNTIFS(【データ】蓄積用!A$2:A$10000, F$5, 【データ】蓄積用!C$2:C$10000, $A219, 【データ】蓄積用!D$2:D$10000, "&gt;=3000", 【データ】蓄積用!E$2:E$10000, "&gt;=1500")&gt;0, "〇", IF(COUNTIFS(【データ】蓄積用!A$2:A$10000, F$5, 【データ】蓄積用!C$2:C$10000, $A219, 【データ】蓄積用!Q$2:Q$10000, 1, 【データ】蓄積用!AC$2:AC$10000, "&gt;=4.0")&gt;0, "〇", "×")))</f>
        <v/>
      </c>
      <c r="G219" t="str">
        <f>IF(OR($A219="", G$5=""), "", IF(COUNTIFS(【データ】蓄積用!A$2:A$10000, G$5, 【データ】蓄積用!C$2:C$10000, $A219, 【データ】蓄積用!D$2:D$10000, "&gt;=3000", 【データ】蓄積用!E$2:E$10000, "&gt;=1500")&gt;0, "〇", IF(COUNTIFS(【データ】蓄積用!A$2:A$10000, G$5, 【データ】蓄積用!C$2:C$10000, $A219, 【データ】蓄積用!Q$2:Q$10000, 1, 【データ】蓄積用!AC$2:AC$10000, "&gt;=4.0")&gt;0, "〇", "×")))</f>
        <v/>
      </c>
      <c r="H219" t="str">
        <f>IF(OR($A219="", H$5=""), "", IF(COUNTIFS(【データ】蓄積用!A$2:A$10000, H$5, 【データ】蓄積用!C$2:C$10000, $A219, 【データ】蓄積用!D$2:D$10000, "&gt;=3000", 【データ】蓄積用!E$2:E$10000, "&gt;=1500")&gt;0, "〇", IF(COUNTIFS(【データ】蓄積用!A$2:A$10000, H$5, 【データ】蓄積用!C$2:C$10000, $A219, 【データ】蓄積用!Q$2:Q$10000, 1, 【データ】蓄積用!AC$2:AC$10000, "&gt;=4.0")&gt;0, "〇", "×")))</f>
        <v/>
      </c>
      <c r="I219" t="str">
        <f>IF(OR($A219="", I$5=""), "", IF(COUNTIFS(【データ】蓄積用!A$2:A$10000, I$5, 【データ】蓄積用!C$2:C$10000, $A219, 【データ】蓄積用!D$2:D$10000, "&gt;=3000", 【データ】蓄積用!E$2:E$10000, "&gt;=1500")&gt;0, "〇", IF(COUNTIFS(【データ】蓄積用!A$2:A$10000, I$5, 【データ】蓄積用!C$2:C$10000, $A219, 【データ】蓄積用!Q$2:Q$10000, 1, 【データ】蓄積用!AC$2:AC$10000, "&gt;=4.0")&gt;0, "〇", "×")))</f>
        <v/>
      </c>
      <c r="J219" t="str">
        <f>IF(OR($A219="", J$5=""), "", IF(COUNTIFS(【データ】蓄積用!A$2:A$10000, J$5, 【データ】蓄積用!C$2:C$10000, $A219, 【データ】蓄積用!D$2:D$10000, "&gt;=3000", 【データ】蓄積用!E$2:E$10000, "&gt;=1500")&gt;0, "〇", IF(COUNTIFS(【データ】蓄積用!A$2:A$10000, J$5, 【データ】蓄積用!C$2:C$10000, $A219, 【データ】蓄積用!Q$2:Q$10000, 1, 【データ】蓄積用!AC$2:AC$10000, "&gt;=4.0")&gt;0, "〇", "×")))</f>
        <v/>
      </c>
      <c r="K219" t="str">
        <f>IF(OR($A219="", K$5=""), "", IF(COUNTIFS(【データ】蓄積用!A$2:A$10000, K$5, 【データ】蓄積用!C$2:C$10000, $A219, 【データ】蓄積用!D$2:D$10000, "&gt;=3000", 【データ】蓄積用!E$2:E$10000, "&gt;=1500")&gt;0, "〇", IF(COUNTIFS(【データ】蓄積用!A$2:A$10000, K$5, 【データ】蓄積用!C$2:C$10000, $A219, 【データ】蓄積用!Q$2:Q$10000, 1, 【データ】蓄積用!AC$2:AC$10000, "&gt;=4.0")&gt;0, "〇", "×")))</f>
        <v/>
      </c>
      <c r="L219" t="str">
        <f>IF(OR($A219="", L$5=""), "", IF(COUNTIFS(【データ】蓄積用!A$2:A$10000, L$5, 【データ】蓄積用!C$2:C$10000, $A219, 【データ】蓄積用!D$2:D$10000, "&gt;=3000", 【データ】蓄積用!E$2:E$10000, "&gt;=1500")&gt;0, "〇", IF(COUNTIFS(【データ】蓄積用!A$2:A$10000, L$5, 【データ】蓄積用!C$2:C$10000, $A219, 【データ】蓄積用!Q$2:Q$10000, 1, 【データ】蓄積用!AC$2:AC$10000, "&gt;=4.0")&gt;0, "〇", "×")))</f>
        <v/>
      </c>
      <c r="M219" t="str">
        <f>IF(OR($A219="", M$5=""), "", IF(COUNTIFS(【データ】蓄積用!A$2:A$10000, M$5, 【データ】蓄積用!C$2:C$10000, $A219, 【データ】蓄積用!D$2:D$10000, "&gt;=3000", 【データ】蓄積用!E$2:E$10000, "&gt;=1500")&gt;0, "〇", IF(COUNTIFS(【データ】蓄積用!A$2:A$10000, M$5, 【データ】蓄積用!C$2:C$10000, $A219, 【データ】蓄積用!Q$2:Q$10000, 1, 【データ】蓄積用!AC$2:AC$10000, "&gt;=4.0")&gt;0, "〇", "×")))</f>
        <v/>
      </c>
      <c r="N219" t="str">
        <f>IF(OR($A219="", N$5=""), "", IF(COUNTIFS(【データ】蓄積用!A$2:A$10000, N$5, 【データ】蓄積用!C$2:C$10000, $A219, 【データ】蓄積用!D$2:D$10000, "&gt;=3000", 【データ】蓄積用!E$2:E$10000, "&gt;=1500")&gt;0, "〇", IF(COUNTIFS(【データ】蓄積用!A$2:A$10000, N$5, 【データ】蓄積用!C$2:C$10000, $A219, 【データ】蓄積用!Q$2:Q$10000, 1, 【データ】蓄積用!AC$2:AC$10000, "&gt;=4.0")&gt;0, "〇", "×")))</f>
        <v/>
      </c>
      <c r="O219" t="str">
        <f>IF(OR($A219="", O$5=""), "", IF(COUNTIFS(【データ】蓄積用!A$2:A$10000, O$5, 【データ】蓄積用!C$2:C$10000, $A219, 【データ】蓄積用!D$2:D$10000, "&gt;=3000", 【データ】蓄積用!E$2:E$10000, "&gt;=1500")&gt;0, "〇", IF(COUNTIFS(【データ】蓄積用!A$2:A$10000, O$5, 【データ】蓄積用!C$2:C$10000, $A219, 【データ】蓄積用!Q$2:Q$10000, 1, 【データ】蓄積用!AC$2:AC$10000, "&gt;=4.0")&gt;0, "〇", "×")))</f>
        <v/>
      </c>
      <c r="P219" t="str">
        <f>IF(OR($A219="", P$5=""), "", IF(COUNTIFS(【データ】蓄積用!A$2:A$10000, P$5, 【データ】蓄積用!C$2:C$10000, $A219, 【データ】蓄積用!D$2:D$10000, "&gt;=3000", 【データ】蓄積用!E$2:E$10000, "&gt;=1500")&gt;0, "〇", IF(COUNTIFS(【データ】蓄積用!A$2:A$10000, P$5, 【データ】蓄積用!C$2:C$10000, $A219, 【データ】蓄積用!Q$2:Q$10000, 1, 【データ】蓄積用!AC$2:AC$10000, "&gt;=4.0")&gt;0, "〇", "×")))</f>
        <v/>
      </c>
      <c r="Q219" t="str">
        <f>IF(OR($A219="", Q$5=""), "", IF(COUNTIFS(【データ】蓄積用!A$2:A$10000, Q$5, 【データ】蓄積用!C$2:C$10000, $A219, 【データ】蓄積用!D$2:D$10000, "&gt;=3000", 【データ】蓄積用!E$2:E$10000, "&gt;=1500")&gt;0, "〇", IF(COUNTIFS(【データ】蓄積用!A$2:A$10000, Q$5, 【データ】蓄積用!C$2:C$10000, $A219, 【データ】蓄積用!Q$2:Q$10000, 1, 【データ】蓄積用!AC$2:AC$10000, "&gt;=4.0")&gt;0, "〇", "×")))</f>
        <v/>
      </c>
      <c r="R219" t="str">
        <f>IF(OR($A219="", R$5=""), "", IF(COUNTIFS(【データ】蓄積用!A$2:A$10000, R$5, 【データ】蓄積用!C$2:C$10000, $A219, 【データ】蓄積用!D$2:D$10000, "&gt;=3000", 【データ】蓄積用!E$2:E$10000, "&gt;=1500")&gt;0, "〇", IF(COUNTIFS(【データ】蓄積用!A$2:A$10000, R$5, 【データ】蓄積用!C$2:C$10000, $A219, 【データ】蓄積用!Q$2:Q$10000, 1, 【データ】蓄積用!AC$2:AC$10000, "&gt;=4.0")&gt;0, "〇", "×")))</f>
        <v/>
      </c>
      <c r="S219" t="str">
        <f>IF(OR($A219="", S$5=""), "", IF(COUNTIFS(【データ】蓄積用!A$2:A$10000, S$5, 【データ】蓄積用!C$2:C$10000, $A219, 【データ】蓄積用!D$2:D$10000, "&gt;=3000", 【データ】蓄積用!E$2:E$10000, "&gt;=1500")&gt;0, "〇", IF(COUNTIFS(【データ】蓄積用!A$2:A$10000, S$5, 【データ】蓄積用!C$2:C$10000, $A219, 【データ】蓄積用!Q$2:Q$10000, 1, 【データ】蓄積用!AC$2:AC$10000, "&gt;=4.0")&gt;0, "〇", "×")))</f>
        <v/>
      </c>
      <c r="T219" t="str">
        <f>IF(OR($A219="", T$5=""), "", IF(COUNTIFS(【データ】蓄積用!A$2:A$10000, T$5, 【データ】蓄積用!C$2:C$10000, $A219, 【データ】蓄積用!D$2:D$10000, "&gt;=3000", 【データ】蓄積用!E$2:E$10000, "&gt;=1500")&gt;0, "〇", IF(COUNTIFS(【データ】蓄積用!A$2:A$10000, T$5, 【データ】蓄積用!C$2:C$10000, $A219, 【データ】蓄積用!Q$2:Q$10000, 1, 【データ】蓄積用!AC$2:AC$10000, "&gt;=4.0")&gt;0, "〇", "×")))</f>
        <v/>
      </c>
      <c r="U219" t="str">
        <f>IF(OR($A219="", U$5=""), "", IF(COUNTIFS(【データ】蓄積用!A$2:A$10000, U$5, 【データ】蓄積用!C$2:C$10000, $A219, 【データ】蓄積用!D$2:D$10000, "&gt;=3000", 【データ】蓄積用!E$2:E$10000, "&gt;=1500")&gt;0, "〇", IF(COUNTIFS(【データ】蓄積用!A$2:A$10000, U$5, 【データ】蓄積用!C$2:C$10000, $A219, 【データ】蓄積用!Q$2:Q$10000, 1, 【データ】蓄積用!AC$2:AC$10000, "&gt;=4.0")&gt;0, "〇", "×")))</f>
        <v/>
      </c>
      <c r="V219" t="str">
        <f>IF(OR($A219="", V$5=""), "", IF(COUNTIFS(【データ】蓄積用!A$2:A$10000, V$5, 【データ】蓄積用!C$2:C$10000, $A219, 【データ】蓄積用!D$2:D$10000, "&gt;=3000", 【データ】蓄積用!E$2:E$10000, "&gt;=1500")&gt;0, "〇", IF(COUNTIFS(【データ】蓄積用!A$2:A$10000, V$5, 【データ】蓄積用!C$2:C$10000, $A219, 【データ】蓄積用!Q$2:Q$10000, 1, 【データ】蓄積用!AC$2:AC$10000, "&gt;=4.0")&gt;0, "〇", "×")))</f>
        <v/>
      </c>
      <c r="W219" t="str">
        <f>IF(OR($A219="", W$5=""), "", IF(COUNTIFS(【データ】蓄積用!A$2:A$10000, W$5, 【データ】蓄積用!C$2:C$10000, $A219, 【データ】蓄積用!D$2:D$10000, "&gt;=3000", 【データ】蓄積用!E$2:E$10000, "&gt;=1500")&gt;0, "〇", IF(COUNTIFS(【データ】蓄積用!A$2:A$10000, W$5, 【データ】蓄積用!C$2:C$10000, $A219, 【データ】蓄積用!Q$2:Q$10000, 1, 【データ】蓄積用!AC$2:AC$10000, "&gt;=4.0")&gt;0, "〇", "×")))</f>
        <v/>
      </c>
      <c r="X219" t="str">
        <f>IF(OR($A219="", X$5=""), "", IF(COUNTIFS(【データ】蓄積用!A$2:A$10000, X$5, 【データ】蓄積用!C$2:C$10000, $A219, 【データ】蓄積用!D$2:D$10000, "&gt;=3000", 【データ】蓄積用!E$2:E$10000, "&gt;=1500")&gt;0, "〇", IF(COUNTIFS(【データ】蓄積用!A$2:A$10000, X$5, 【データ】蓄積用!C$2:C$10000, $A219, 【データ】蓄積用!Q$2:Q$10000, 1, 【データ】蓄積用!AC$2:AC$10000, "&gt;=4.0")&gt;0, "〇", "×")))</f>
        <v/>
      </c>
      <c r="Y219" t="str">
        <f>IF(OR($A219="", Y$5=""), "", IF(COUNTIFS(【データ】蓄積用!A$2:A$10000, Y$5, 【データ】蓄積用!C$2:C$10000, $A219, 【データ】蓄積用!D$2:D$10000, "&gt;=3000", 【データ】蓄積用!E$2:E$10000, "&gt;=1500")&gt;0, "〇", IF(COUNTIFS(【データ】蓄積用!A$2:A$10000, Y$5, 【データ】蓄積用!C$2:C$10000, $A219, 【データ】蓄積用!Q$2:Q$10000, 1, 【データ】蓄積用!AC$2:AC$10000, "&gt;=4.0")&gt;0, "〇", "×")))</f>
        <v/>
      </c>
      <c r="Z219" t="str">
        <f>IF(OR($A219="", Z$5=""), "", IF(COUNTIFS(【データ】蓄積用!A$2:A$10000, Z$5, 【データ】蓄積用!C$2:C$10000, $A219, 【データ】蓄積用!D$2:D$10000, "&gt;=3000", 【データ】蓄積用!E$2:E$10000, "&gt;=1500")&gt;0, "〇", IF(COUNTIFS(【データ】蓄積用!A$2:A$10000, Z$5, 【データ】蓄積用!C$2:C$10000, $A219, 【データ】蓄積用!Q$2:Q$10000, 1, 【データ】蓄積用!AC$2:AC$10000, "&gt;=4.0")&gt;0, "〇", "×")))</f>
        <v/>
      </c>
      <c r="AA219" t="str">
        <f>IF(OR($A219="", AA$5=""), "", IF(COUNTIFS(【データ】蓄積用!A$2:A$10000, AA$5, 【データ】蓄積用!C$2:C$10000, $A219, 【データ】蓄積用!D$2:D$10000, "&gt;=3000", 【データ】蓄積用!E$2:E$10000, "&gt;=1500")&gt;0, "〇", IF(COUNTIFS(【データ】蓄積用!A$2:A$10000, AA$5, 【データ】蓄積用!C$2:C$10000, $A219, 【データ】蓄積用!Q$2:Q$10000, 1, 【データ】蓄積用!AC$2:AC$10000, "&gt;=4.0")&gt;0, "〇", "×")))</f>
        <v/>
      </c>
      <c r="AB219" t="str">
        <f>IF(OR($A219="", AB$5=""), "", IF(COUNTIFS(【データ】蓄積用!A$2:A$10000, AB$5, 【データ】蓄積用!C$2:C$10000, $A219, 【データ】蓄積用!D$2:D$10000, "&gt;=3000", 【データ】蓄積用!E$2:E$10000, "&gt;=1500")&gt;0, "〇", IF(COUNTIFS(【データ】蓄積用!A$2:A$10000, AB$5, 【データ】蓄積用!C$2:C$10000, $A219, 【データ】蓄積用!Q$2:Q$10000, 1, 【データ】蓄積用!AC$2:AC$10000, "&gt;=4.0")&gt;0, "〇", "×")))</f>
        <v/>
      </c>
      <c r="AC219" t="str">
        <f>IF(OR($A219="", AC$5=""), "", IF(COUNTIFS(【データ】蓄積用!A$2:A$10000, AC$5, 【データ】蓄積用!C$2:C$10000, $A219, 【データ】蓄積用!D$2:D$10000, "&gt;=3000", 【データ】蓄積用!E$2:E$10000, "&gt;=1500")&gt;0, "〇", IF(COUNTIFS(【データ】蓄積用!A$2:A$10000, AC$5, 【データ】蓄積用!C$2:C$10000, $A219, 【データ】蓄積用!Q$2:Q$10000, 1, 【データ】蓄積用!AC$2:AC$10000, "&gt;=4.0")&gt;0, "〇", "×")))</f>
        <v/>
      </c>
      <c r="AD219" t="str">
        <f>IF(OR($A219="", AD$5=""), "", IF(COUNTIFS(【データ】蓄積用!A$2:A$10000, AD$5, 【データ】蓄積用!C$2:C$10000, $A219, 【データ】蓄積用!D$2:D$10000, "&gt;=3000", 【データ】蓄積用!E$2:E$10000, "&gt;=1500")&gt;0, "〇", IF(COUNTIFS(【データ】蓄積用!A$2:A$10000, AD$5, 【データ】蓄積用!C$2:C$10000, $A219, 【データ】蓄積用!Q$2:Q$10000, 1, 【データ】蓄積用!AC$2:AC$10000, "&gt;=4.0")&gt;0, "〇", "×")))</f>
        <v/>
      </c>
      <c r="AE219" t="str">
        <f>IF(OR($A219="", AE$5=""), "", IF(COUNTIFS(【データ】蓄積用!A$2:A$10000, AE$5, 【データ】蓄積用!C$2:C$10000, $A219, 【データ】蓄積用!D$2:D$10000, "&gt;=3000", 【データ】蓄積用!E$2:E$10000, "&gt;=1500")&gt;0, "〇", IF(COUNTIFS(【データ】蓄積用!A$2:A$10000, AE$5, 【データ】蓄積用!C$2:C$10000, $A219, 【データ】蓄積用!Q$2:Q$10000, 1, 【データ】蓄積用!AC$2:AC$10000, "&gt;=4.0")&gt;0, "〇", "×")))</f>
        <v/>
      </c>
      <c r="AF219" t="str">
        <f>IF(OR($A219="", AF$5=""), "", IF(COUNTIFS(【データ】蓄積用!A$2:A$10000, AF$5, 【データ】蓄積用!C$2:C$10000, $A219, 【データ】蓄積用!D$2:D$10000, "&gt;=3000", 【データ】蓄積用!E$2:E$10000, "&gt;=1500")&gt;0, "〇", IF(COUNTIFS(【データ】蓄積用!A$2:A$10000, AF$5, 【データ】蓄積用!C$2:C$10000, $A219, 【データ】蓄積用!Q$2:Q$10000, 1, 【データ】蓄積用!AC$2:AC$10000, "&gt;=4.0")&gt;0, "〇", "×")))</f>
        <v/>
      </c>
      <c r="AG219" t="str">
        <f>IF(OR($A219="", AG$5=""), "", IF(COUNTIFS(【データ】蓄積用!A$2:A$10000, AG$5, 【データ】蓄積用!C$2:C$10000, $A219, 【データ】蓄積用!D$2:D$10000, "&gt;=3000", 【データ】蓄積用!E$2:E$10000, "&gt;=1500")&gt;0, "〇", IF(COUNTIFS(【データ】蓄積用!A$2:A$10000, AG$5, 【データ】蓄積用!C$2:C$10000, $A219, 【データ】蓄積用!Q$2:Q$10000, 1, 【データ】蓄積用!AC$2:AC$10000, "&gt;=4.0")&gt;0, "〇", "×")))</f>
        <v/>
      </c>
      <c r="AH219" t="str">
        <f>IF(OR($A219="", AH$5=""), "", IF(COUNTIFS(【データ】蓄積用!A$2:A$10000, AH$5, 【データ】蓄積用!C$2:C$10000, $A219, 【データ】蓄積用!D$2:D$10000, "&gt;=3000", 【データ】蓄積用!E$2:E$10000, "&gt;=1500")&gt;0, "〇", IF(COUNTIFS(【データ】蓄積用!A$2:A$10000, AH$5, 【データ】蓄積用!C$2:C$10000, $A219, 【データ】蓄積用!Q$2:Q$10000, 1, 【データ】蓄積用!AC$2:AC$10000, "&gt;=4.0")&gt;0, "〇", "×")))</f>
        <v/>
      </c>
      <c r="AI219" t="str">
        <f>IF(OR($A219="", AI$5=""), "", IF(COUNTIFS(【データ】蓄積用!A$2:A$10000, AI$5, 【データ】蓄積用!C$2:C$10000, $A219, 【データ】蓄積用!D$2:D$10000, "&gt;=3000", 【データ】蓄積用!E$2:E$10000, "&gt;=1500")&gt;0, "〇", IF(COUNTIFS(【データ】蓄積用!A$2:A$10000, AI$5, 【データ】蓄積用!C$2:C$10000, $A219, 【データ】蓄積用!Q$2:Q$10000, 1, 【データ】蓄積用!AC$2:AC$10000, "&gt;=4.0")&gt;0, "〇", "×")))</f>
        <v/>
      </c>
      <c r="AJ219" t="str">
        <f>IF(OR($A219="", AJ$5=""), "", IF(COUNTIFS(【データ】蓄積用!A$2:A$10000, AJ$5, 【データ】蓄積用!C$2:C$10000, $A219, 【データ】蓄積用!D$2:D$10000, "&gt;=3000", 【データ】蓄積用!E$2:E$10000, "&gt;=1500")&gt;0, "〇", IF(COUNTIFS(【データ】蓄積用!A$2:A$10000, AJ$5, 【データ】蓄積用!C$2:C$10000, $A219, 【データ】蓄積用!Q$2:Q$10000, 1, 【データ】蓄積用!AC$2:AC$10000, "&gt;=4.0")&gt;0, "〇", "×")))</f>
        <v/>
      </c>
      <c r="AK219" t="str">
        <f>IF(OR($A219="", AK$5=""), "", IF(COUNTIFS(【データ】蓄積用!A$2:A$10000, AK$5, 【データ】蓄積用!C$2:C$10000, $A219, 【データ】蓄積用!D$2:D$10000, "&gt;=3000", 【データ】蓄積用!E$2:E$10000, "&gt;=1500")&gt;0, "〇", IF(COUNTIFS(【データ】蓄積用!A$2:A$10000, AK$5, 【データ】蓄積用!C$2:C$10000, $A219, 【データ】蓄積用!Q$2:Q$10000, 1, 【データ】蓄積用!AC$2:AC$10000, "&gt;=4.0")&gt;0, "〇", "×")))</f>
        <v/>
      </c>
      <c r="AL219" t="str">
        <f>IF(OR($A219="", AL$5=""), "", IF(COUNTIFS(【データ】蓄積用!A$2:A$10000, AL$5, 【データ】蓄積用!C$2:C$10000, $A219, 【データ】蓄積用!D$2:D$10000, "&gt;=3000", 【データ】蓄積用!E$2:E$10000, "&gt;=1500")&gt;0, "〇", IF(COUNTIFS(【データ】蓄積用!A$2:A$10000, AL$5, 【データ】蓄積用!C$2:C$10000, $A219, 【データ】蓄積用!Q$2:Q$10000, 1, 【データ】蓄積用!AC$2:AC$10000, "&gt;=4.0")&gt;0, "〇", "×")))</f>
        <v/>
      </c>
      <c r="AM219" t="str">
        <f>IF(OR($A219="", AM$5=""), "", IF(COUNTIFS(【データ】蓄積用!A$2:A$10000, AM$5, 【データ】蓄積用!C$2:C$10000, $A219, 【データ】蓄積用!D$2:D$10000, "&gt;=3000", 【データ】蓄積用!E$2:E$10000, "&gt;=1500")&gt;0, "〇", IF(COUNTIFS(【データ】蓄積用!A$2:A$10000, AM$5, 【データ】蓄積用!C$2:C$10000, $A219, 【データ】蓄積用!Q$2:Q$10000, 1, 【データ】蓄積用!AC$2:AC$10000, "&gt;=4.0")&gt;0, "〇", "×")))</f>
        <v/>
      </c>
      <c r="AN219" t="str">
        <f>IF(OR($A219="", AN$5=""), "", IF(COUNTIFS(【データ】蓄積用!A$2:A$10000, AN$5, 【データ】蓄積用!C$2:C$10000, $A219, 【データ】蓄積用!D$2:D$10000, "&gt;=3000", 【データ】蓄積用!E$2:E$10000, "&gt;=1500")&gt;0, "〇", IF(COUNTIFS(【データ】蓄積用!A$2:A$10000, AN$5, 【データ】蓄積用!C$2:C$10000, $A219, 【データ】蓄積用!Q$2:Q$10000, 1, 【データ】蓄積用!AC$2:AC$10000, "&gt;=4.0")&gt;0, "〇", "×")))</f>
        <v/>
      </c>
      <c r="AO219" t="str">
        <f>IF(OR($A219="", AO$5=""), "", IF(COUNTIFS(【データ】蓄積用!A$2:A$10000, AO$5, 【データ】蓄積用!C$2:C$10000, $A219, 【データ】蓄積用!D$2:D$10000, "&gt;=3000", 【データ】蓄積用!E$2:E$10000, "&gt;=1500")&gt;0, "〇", IF(COUNTIFS(【データ】蓄積用!A$2:A$10000, AO$5, 【データ】蓄積用!C$2:C$10000, $A219, 【データ】蓄積用!Q$2:Q$10000, 1, 【データ】蓄積用!AC$2:AC$10000, "&gt;=4.0")&gt;0, "〇", "×")))</f>
        <v/>
      </c>
      <c r="AP219" t="str">
        <f>IF(OR($A219="", AP$5=""), "", IF(COUNTIFS(【データ】蓄積用!A$2:A$10000, AP$5, 【データ】蓄積用!C$2:C$10000, $A219, 【データ】蓄積用!D$2:D$10000, "&gt;=3000", 【データ】蓄積用!E$2:E$10000, "&gt;=1500")&gt;0, "〇", IF(COUNTIFS(【データ】蓄積用!A$2:A$10000, AP$5, 【データ】蓄積用!C$2:C$10000, $A219, 【データ】蓄積用!Q$2:Q$10000, 1, 【データ】蓄積用!AC$2:AC$10000, "&gt;=4.0")&gt;0, "〇", "×")))</f>
        <v/>
      </c>
      <c r="AQ219" t="str">
        <f>IF(OR($A219="", AQ$5=""), "", IF(COUNTIFS(【データ】蓄積用!A$2:A$10000, AQ$5, 【データ】蓄積用!C$2:C$10000, $A219, 【データ】蓄積用!D$2:D$10000, "&gt;=3000", 【データ】蓄積用!E$2:E$10000, "&gt;=1500")&gt;0, "〇", IF(COUNTIFS(【データ】蓄積用!A$2:A$10000, AQ$5, 【データ】蓄積用!C$2:C$10000, $A219, 【データ】蓄積用!Q$2:Q$10000, 1, 【データ】蓄積用!AC$2:AC$10000, "&gt;=4.0")&gt;0, "〇", "×")))</f>
        <v/>
      </c>
      <c r="AR219" t="str">
        <f>IF(OR($A219="", AR$5=""), "", IF(COUNTIFS(【データ】蓄積用!A$2:A$10000, AR$5, 【データ】蓄積用!C$2:C$10000, $A219, 【データ】蓄積用!D$2:D$10000, "&gt;=3000", 【データ】蓄積用!E$2:E$10000, "&gt;=1500")&gt;0, "〇", IF(COUNTIFS(【データ】蓄積用!A$2:A$10000, AR$5, 【データ】蓄積用!C$2:C$10000, $A219, 【データ】蓄積用!Q$2:Q$10000, 1, 【データ】蓄積用!AC$2:AC$10000, "&gt;=4.0")&gt;0, "〇", "×")))</f>
        <v/>
      </c>
      <c r="AS219" t="str">
        <f>IF(OR($A219="", AS$5=""), "", IF(COUNTIFS(【データ】蓄積用!A$2:A$10000, AS$5, 【データ】蓄積用!C$2:C$10000, $A219, 【データ】蓄積用!D$2:D$10000, "&gt;=3000", 【データ】蓄積用!E$2:E$10000, "&gt;=1500")&gt;0, "〇", IF(COUNTIFS(【データ】蓄積用!A$2:A$10000, AS$5, 【データ】蓄積用!C$2:C$10000, $A219, 【データ】蓄積用!Q$2:Q$10000, 1, 【データ】蓄積用!AC$2:AC$10000, "&gt;=4.0")&gt;0, "〇", "×")))</f>
        <v/>
      </c>
      <c r="AT219" t="str">
        <f>IF(OR($A219="", AT$5=""), "", IF(COUNTIFS(【データ】蓄積用!A$2:A$10000, AT$5, 【データ】蓄積用!C$2:C$10000, $A219, 【データ】蓄積用!D$2:D$10000, "&gt;=3000", 【データ】蓄積用!E$2:E$10000, "&gt;=1500")&gt;0, "〇", IF(COUNTIFS(【データ】蓄積用!A$2:A$10000, AT$5, 【データ】蓄積用!C$2:C$10000, $A219, 【データ】蓄積用!Q$2:Q$10000, 1, 【データ】蓄積用!AC$2:AC$10000, "&gt;=4.0")&gt;0, "〇", "×")))</f>
        <v/>
      </c>
      <c r="AU219" t="str">
        <f>IF(OR($A219="", AU$5=""), "", IF(COUNTIFS(【データ】蓄積用!A$2:A$10000, AU$5, 【データ】蓄積用!C$2:C$10000, $A219, 【データ】蓄積用!D$2:D$10000, "&gt;=3000", 【データ】蓄積用!E$2:E$10000, "&gt;=1500")&gt;0, "〇", IF(COUNTIFS(【データ】蓄積用!A$2:A$10000, AU$5, 【データ】蓄積用!C$2:C$10000, $A219, 【データ】蓄積用!Q$2:Q$10000, 1, 【データ】蓄積用!AC$2:AC$10000, "&gt;=4.0")&gt;0, "〇", "×")))</f>
        <v/>
      </c>
      <c r="AV219" t="str">
        <f>IF(OR($A219="", AV$5=""), "", IF(COUNTIFS(【データ】蓄積用!A$2:A$10000, AV$5, 【データ】蓄積用!C$2:C$10000, $A219, 【データ】蓄積用!D$2:D$10000, "&gt;=3000", 【データ】蓄積用!E$2:E$10000, "&gt;=1500")&gt;0, "〇", IF(COUNTIFS(【データ】蓄積用!A$2:A$10000, AV$5, 【データ】蓄積用!C$2:C$10000, $A219, 【データ】蓄積用!Q$2:Q$10000, 1, 【データ】蓄積用!AC$2:AC$10000, "&gt;=4.0")&gt;0, "〇", "×")))</f>
        <v/>
      </c>
      <c r="AW219" t="str">
        <f>IF(OR($A219="", AW$5=""), "", IF(COUNTIFS(【データ】蓄積用!A$2:A$10000, AW$5, 【データ】蓄積用!C$2:C$10000, $A219, 【データ】蓄積用!D$2:D$10000, "&gt;=3000", 【データ】蓄積用!E$2:E$10000, "&gt;=1500")&gt;0, "〇", IF(COUNTIFS(【データ】蓄積用!A$2:A$10000, AW$5, 【データ】蓄積用!C$2:C$10000, $A219, 【データ】蓄積用!Q$2:Q$10000, 1, 【データ】蓄積用!AC$2:AC$10000, "&gt;=4.0")&gt;0, "〇", "×")))</f>
        <v/>
      </c>
      <c r="AX219" t="str">
        <f>IF(OR($A219="", AX$5=""), "", IF(COUNTIFS(【データ】蓄積用!A$2:A$10000, AX$5, 【データ】蓄積用!C$2:C$10000, $A219, 【データ】蓄積用!D$2:D$10000, "&gt;=3000", 【データ】蓄積用!E$2:E$10000, "&gt;=1500")&gt;0, "〇", IF(COUNTIFS(【データ】蓄積用!A$2:A$10000, AX$5, 【データ】蓄積用!C$2:C$10000, $A219, 【データ】蓄積用!Q$2:Q$10000, 1, 【データ】蓄積用!AC$2:AC$10000, "&gt;=4.0")&gt;0, "〇", "×")))</f>
        <v/>
      </c>
      <c r="AY219" t="str">
        <f>IF(OR($A219="", AY$5=""), "", IF(COUNTIFS(【データ】蓄積用!A$2:A$10000, AY$5, 【データ】蓄積用!C$2:C$10000, $A219, 【データ】蓄積用!D$2:D$10000, "&gt;=3000", 【データ】蓄積用!E$2:E$10000, "&gt;=1500")&gt;0, "〇", IF(COUNTIFS(【データ】蓄積用!A$2:A$10000, AY$5, 【データ】蓄積用!C$2:C$10000, $A219, 【データ】蓄積用!Q$2:Q$10000, 1, 【データ】蓄積用!AC$2:AC$10000, "&gt;=4.0")&gt;0, "〇", "×")))</f>
        <v/>
      </c>
    </row>
    <row r="220" spans="2:51">
      <c r="B220" t="str">
        <f>IF(OR($A220="", B$5=""), "", IF(COUNTIFS(【データ】蓄積用!A$2:A$10000, B$5, 【データ】蓄積用!C$2:C$10000, $A220, 【データ】蓄積用!D$2:D$10000, "&gt;=3000", 【データ】蓄積用!E$2:E$10000, "&gt;=1500")&gt;0, "〇", IF(COUNTIFS(【データ】蓄積用!A$2:A$10000, B$5, 【データ】蓄積用!C$2:C$10000, $A220, 【データ】蓄積用!Q$2:Q$10000, 1, 【データ】蓄積用!AC$2:AC$10000, "&gt;=4.0")&gt;0, "〇", "×")))</f>
        <v/>
      </c>
      <c r="C220" t="str">
        <f>IF(OR($A220="", C$5=""), "", IF(COUNTIFS(【データ】蓄積用!A$2:A$10000, C$5, 【データ】蓄積用!C$2:C$10000, $A220, 【データ】蓄積用!D$2:D$10000, "&gt;=3000", 【データ】蓄積用!E$2:E$10000, "&gt;=1500")&gt;0, "〇", IF(COUNTIFS(【データ】蓄積用!A$2:A$10000, C$5, 【データ】蓄積用!C$2:C$10000, $A220, 【データ】蓄積用!Q$2:Q$10000, 1, 【データ】蓄積用!AC$2:AC$10000, "&gt;=4.0")&gt;0, "〇", "×")))</f>
        <v/>
      </c>
      <c r="D220" t="str">
        <f>IF(OR($A220="", D$5=""), "", IF(COUNTIFS(【データ】蓄積用!A$2:A$10000, D$5, 【データ】蓄積用!C$2:C$10000, $A220, 【データ】蓄積用!D$2:D$10000, "&gt;=3000", 【データ】蓄積用!E$2:E$10000, "&gt;=1500")&gt;0, "〇", IF(COUNTIFS(【データ】蓄積用!A$2:A$10000, D$5, 【データ】蓄積用!C$2:C$10000, $A220, 【データ】蓄積用!Q$2:Q$10000, 1, 【データ】蓄積用!AC$2:AC$10000, "&gt;=4.0")&gt;0, "〇", "×")))</f>
        <v/>
      </c>
      <c r="E220" t="str">
        <f>IF(OR($A220="", E$5=""), "", IF(COUNTIFS(【データ】蓄積用!A$2:A$10000, E$5, 【データ】蓄積用!C$2:C$10000, $A220, 【データ】蓄積用!D$2:D$10000, "&gt;=3000", 【データ】蓄積用!E$2:E$10000, "&gt;=1500")&gt;0, "〇", IF(COUNTIFS(【データ】蓄積用!A$2:A$10000, E$5, 【データ】蓄積用!C$2:C$10000, $A220, 【データ】蓄積用!Q$2:Q$10000, 1, 【データ】蓄積用!AC$2:AC$10000, "&gt;=4.0")&gt;0, "〇", "×")))</f>
        <v/>
      </c>
      <c r="F220" t="str">
        <f>IF(OR($A220="", F$5=""), "", IF(COUNTIFS(【データ】蓄積用!A$2:A$10000, F$5, 【データ】蓄積用!C$2:C$10000, $A220, 【データ】蓄積用!D$2:D$10000, "&gt;=3000", 【データ】蓄積用!E$2:E$10000, "&gt;=1500")&gt;0, "〇", IF(COUNTIFS(【データ】蓄積用!A$2:A$10000, F$5, 【データ】蓄積用!C$2:C$10000, $A220, 【データ】蓄積用!Q$2:Q$10000, 1, 【データ】蓄積用!AC$2:AC$10000, "&gt;=4.0")&gt;0, "〇", "×")))</f>
        <v/>
      </c>
      <c r="G220" t="str">
        <f>IF(OR($A220="", G$5=""), "", IF(COUNTIFS(【データ】蓄積用!A$2:A$10000, G$5, 【データ】蓄積用!C$2:C$10000, $A220, 【データ】蓄積用!D$2:D$10000, "&gt;=3000", 【データ】蓄積用!E$2:E$10000, "&gt;=1500")&gt;0, "〇", IF(COUNTIFS(【データ】蓄積用!A$2:A$10000, G$5, 【データ】蓄積用!C$2:C$10000, $A220, 【データ】蓄積用!Q$2:Q$10000, 1, 【データ】蓄積用!AC$2:AC$10000, "&gt;=4.0")&gt;0, "〇", "×")))</f>
        <v/>
      </c>
      <c r="H220" t="str">
        <f>IF(OR($A220="", H$5=""), "", IF(COUNTIFS(【データ】蓄積用!A$2:A$10000, H$5, 【データ】蓄積用!C$2:C$10000, $A220, 【データ】蓄積用!D$2:D$10000, "&gt;=3000", 【データ】蓄積用!E$2:E$10000, "&gt;=1500")&gt;0, "〇", IF(COUNTIFS(【データ】蓄積用!A$2:A$10000, H$5, 【データ】蓄積用!C$2:C$10000, $A220, 【データ】蓄積用!Q$2:Q$10000, 1, 【データ】蓄積用!AC$2:AC$10000, "&gt;=4.0")&gt;0, "〇", "×")))</f>
        <v/>
      </c>
      <c r="I220" t="str">
        <f>IF(OR($A220="", I$5=""), "", IF(COUNTIFS(【データ】蓄積用!A$2:A$10000, I$5, 【データ】蓄積用!C$2:C$10000, $A220, 【データ】蓄積用!D$2:D$10000, "&gt;=3000", 【データ】蓄積用!E$2:E$10000, "&gt;=1500")&gt;0, "〇", IF(COUNTIFS(【データ】蓄積用!A$2:A$10000, I$5, 【データ】蓄積用!C$2:C$10000, $A220, 【データ】蓄積用!Q$2:Q$10000, 1, 【データ】蓄積用!AC$2:AC$10000, "&gt;=4.0")&gt;0, "〇", "×")))</f>
        <v/>
      </c>
      <c r="J220" t="str">
        <f>IF(OR($A220="", J$5=""), "", IF(COUNTIFS(【データ】蓄積用!A$2:A$10000, J$5, 【データ】蓄積用!C$2:C$10000, $A220, 【データ】蓄積用!D$2:D$10000, "&gt;=3000", 【データ】蓄積用!E$2:E$10000, "&gt;=1500")&gt;0, "〇", IF(COUNTIFS(【データ】蓄積用!A$2:A$10000, J$5, 【データ】蓄積用!C$2:C$10000, $A220, 【データ】蓄積用!Q$2:Q$10000, 1, 【データ】蓄積用!AC$2:AC$10000, "&gt;=4.0")&gt;0, "〇", "×")))</f>
        <v/>
      </c>
      <c r="K220" t="str">
        <f>IF(OR($A220="", K$5=""), "", IF(COUNTIFS(【データ】蓄積用!A$2:A$10000, K$5, 【データ】蓄積用!C$2:C$10000, $A220, 【データ】蓄積用!D$2:D$10000, "&gt;=3000", 【データ】蓄積用!E$2:E$10000, "&gt;=1500")&gt;0, "〇", IF(COUNTIFS(【データ】蓄積用!A$2:A$10000, K$5, 【データ】蓄積用!C$2:C$10000, $A220, 【データ】蓄積用!Q$2:Q$10000, 1, 【データ】蓄積用!AC$2:AC$10000, "&gt;=4.0")&gt;0, "〇", "×")))</f>
        <v/>
      </c>
      <c r="L220" t="str">
        <f>IF(OR($A220="", L$5=""), "", IF(COUNTIFS(【データ】蓄積用!A$2:A$10000, L$5, 【データ】蓄積用!C$2:C$10000, $A220, 【データ】蓄積用!D$2:D$10000, "&gt;=3000", 【データ】蓄積用!E$2:E$10000, "&gt;=1500")&gt;0, "〇", IF(COUNTIFS(【データ】蓄積用!A$2:A$10000, L$5, 【データ】蓄積用!C$2:C$10000, $A220, 【データ】蓄積用!Q$2:Q$10000, 1, 【データ】蓄積用!AC$2:AC$10000, "&gt;=4.0")&gt;0, "〇", "×")))</f>
        <v/>
      </c>
      <c r="M220" t="str">
        <f>IF(OR($A220="", M$5=""), "", IF(COUNTIFS(【データ】蓄積用!A$2:A$10000, M$5, 【データ】蓄積用!C$2:C$10000, $A220, 【データ】蓄積用!D$2:D$10000, "&gt;=3000", 【データ】蓄積用!E$2:E$10000, "&gt;=1500")&gt;0, "〇", IF(COUNTIFS(【データ】蓄積用!A$2:A$10000, M$5, 【データ】蓄積用!C$2:C$10000, $A220, 【データ】蓄積用!Q$2:Q$10000, 1, 【データ】蓄積用!AC$2:AC$10000, "&gt;=4.0")&gt;0, "〇", "×")))</f>
        <v/>
      </c>
      <c r="N220" t="str">
        <f>IF(OR($A220="", N$5=""), "", IF(COUNTIFS(【データ】蓄積用!A$2:A$10000, N$5, 【データ】蓄積用!C$2:C$10000, $A220, 【データ】蓄積用!D$2:D$10000, "&gt;=3000", 【データ】蓄積用!E$2:E$10000, "&gt;=1500")&gt;0, "〇", IF(COUNTIFS(【データ】蓄積用!A$2:A$10000, N$5, 【データ】蓄積用!C$2:C$10000, $A220, 【データ】蓄積用!Q$2:Q$10000, 1, 【データ】蓄積用!AC$2:AC$10000, "&gt;=4.0")&gt;0, "〇", "×")))</f>
        <v/>
      </c>
      <c r="O220" t="str">
        <f>IF(OR($A220="", O$5=""), "", IF(COUNTIFS(【データ】蓄積用!A$2:A$10000, O$5, 【データ】蓄積用!C$2:C$10000, $A220, 【データ】蓄積用!D$2:D$10000, "&gt;=3000", 【データ】蓄積用!E$2:E$10000, "&gt;=1500")&gt;0, "〇", IF(COUNTIFS(【データ】蓄積用!A$2:A$10000, O$5, 【データ】蓄積用!C$2:C$10000, $A220, 【データ】蓄積用!Q$2:Q$10000, 1, 【データ】蓄積用!AC$2:AC$10000, "&gt;=4.0")&gt;0, "〇", "×")))</f>
        <v/>
      </c>
      <c r="P220" t="str">
        <f>IF(OR($A220="", P$5=""), "", IF(COUNTIFS(【データ】蓄積用!A$2:A$10000, P$5, 【データ】蓄積用!C$2:C$10000, $A220, 【データ】蓄積用!D$2:D$10000, "&gt;=3000", 【データ】蓄積用!E$2:E$10000, "&gt;=1500")&gt;0, "〇", IF(COUNTIFS(【データ】蓄積用!A$2:A$10000, P$5, 【データ】蓄積用!C$2:C$10000, $A220, 【データ】蓄積用!Q$2:Q$10000, 1, 【データ】蓄積用!AC$2:AC$10000, "&gt;=4.0")&gt;0, "〇", "×")))</f>
        <v/>
      </c>
      <c r="Q220" t="str">
        <f>IF(OR($A220="", Q$5=""), "", IF(COUNTIFS(【データ】蓄積用!A$2:A$10000, Q$5, 【データ】蓄積用!C$2:C$10000, $A220, 【データ】蓄積用!D$2:D$10000, "&gt;=3000", 【データ】蓄積用!E$2:E$10000, "&gt;=1500")&gt;0, "〇", IF(COUNTIFS(【データ】蓄積用!A$2:A$10000, Q$5, 【データ】蓄積用!C$2:C$10000, $A220, 【データ】蓄積用!Q$2:Q$10000, 1, 【データ】蓄積用!AC$2:AC$10000, "&gt;=4.0")&gt;0, "〇", "×")))</f>
        <v/>
      </c>
      <c r="R220" t="str">
        <f>IF(OR($A220="", R$5=""), "", IF(COUNTIFS(【データ】蓄積用!A$2:A$10000, R$5, 【データ】蓄積用!C$2:C$10000, $A220, 【データ】蓄積用!D$2:D$10000, "&gt;=3000", 【データ】蓄積用!E$2:E$10000, "&gt;=1500")&gt;0, "〇", IF(COUNTIFS(【データ】蓄積用!A$2:A$10000, R$5, 【データ】蓄積用!C$2:C$10000, $A220, 【データ】蓄積用!Q$2:Q$10000, 1, 【データ】蓄積用!AC$2:AC$10000, "&gt;=4.0")&gt;0, "〇", "×")))</f>
        <v/>
      </c>
      <c r="S220" t="str">
        <f>IF(OR($A220="", S$5=""), "", IF(COUNTIFS(【データ】蓄積用!A$2:A$10000, S$5, 【データ】蓄積用!C$2:C$10000, $A220, 【データ】蓄積用!D$2:D$10000, "&gt;=3000", 【データ】蓄積用!E$2:E$10000, "&gt;=1500")&gt;0, "〇", IF(COUNTIFS(【データ】蓄積用!A$2:A$10000, S$5, 【データ】蓄積用!C$2:C$10000, $A220, 【データ】蓄積用!Q$2:Q$10000, 1, 【データ】蓄積用!AC$2:AC$10000, "&gt;=4.0")&gt;0, "〇", "×")))</f>
        <v/>
      </c>
      <c r="T220" t="str">
        <f>IF(OR($A220="", T$5=""), "", IF(COUNTIFS(【データ】蓄積用!A$2:A$10000, T$5, 【データ】蓄積用!C$2:C$10000, $A220, 【データ】蓄積用!D$2:D$10000, "&gt;=3000", 【データ】蓄積用!E$2:E$10000, "&gt;=1500")&gt;0, "〇", IF(COUNTIFS(【データ】蓄積用!A$2:A$10000, T$5, 【データ】蓄積用!C$2:C$10000, $A220, 【データ】蓄積用!Q$2:Q$10000, 1, 【データ】蓄積用!AC$2:AC$10000, "&gt;=4.0")&gt;0, "〇", "×")))</f>
        <v/>
      </c>
      <c r="U220" t="str">
        <f>IF(OR($A220="", U$5=""), "", IF(COUNTIFS(【データ】蓄積用!A$2:A$10000, U$5, 【データ】蓄積用!C$2:C$10000, $A220, 【データ】蓄積用!D$2:D$10000, "&gt;=3000", 【データ】蓄積用!E$2:E$10000, "&gt;=1500")&gt;0, "〇", IF(COUNTIFS(【データ】蓄積用!A$2:A$10000, U$5, 【データ】蓄積用!C$2:C$10000, $A220, 【データ】蓄積用!Q$2:Q$10000, 1, 【データ】蓄積用!AC$2:AC$10000, "&gt;=4.0")&gt;0, "〇", "×")))</f>
        <v/>
      </c>
      <c r="V220" t="str">
        <f>IF(OR($A220="", V$5=""), "", IF(COUNTIFS(【データ】蓄積用!A$2:A$10000, V$5, 【データ】蓄積用!C$2:C$10000, $A220, 【データ】蓄積用!D$2:D$10000, "&gt;=3000", 【データ】蓄積用!E$2:E$10000, "&gt;=1500")&gt;0, "〇", IF(COUNTIFS(【データ】蓄積用!A$2:A$10000, V$5, 【データ】蓄積用!C$2:C$10000, $A220, 【データ】蓄積用!Q$2:Q$10000, 1, 【データ】蓄積用!AC$2:AC$10000, "&gt;=4.0")&gt;0, "〇", "×")))</f>
        <v/>
      </c>
      <c r="W220" t="str">
        <f>IF(OR($A220="", W$5=""), "", IF(COUNTIFS(【データ】蓄積用!A$2:A$10000, W$5, 【データ】蓄積用!C$2:C$10000, $A220, 【データ】蓄積用!D$2:D$10000, "&gt;=3000", 【データ】蓄積用!E$2:E$10000, "&gt;=1500")&gt;0, "〇", IF(COUNTIFS(【データ】蓄積用!A$2:A$10000, W$5, 【データ】蓄積用!C$2:C$10000, $A220, 【データ】蓄積用!Q$2:Q$10000, 1, 【データ】蓄積用!AC$2:AC$10000, "&gt;=4.0")&gt;0, "〇", "×")))</f>
        <v/>
      </c>
      <c r="X220" t="str">
        <f>IF(OR($A220="", X$5=""), "", IF(COUNTIFS(【データ】蓄積用!A$2:A$10000, X$5, 【データ】蓄積用!C$2:C$10000, $A220, 【データ】蓄積用!D$2:D$10000, "&gt;=3000", 【データ】蓄積用!E$2:E$10000, "&gt;=1500")&gt;0, "〇", IF(COUNTIFS(【データ】蓄積用!A$2:A$10000, X$5, 【データ】蓄積用!C$2:C$10000, $A220, 【データ】蓄積用!Q$2:Q$10000, 1, 【データ】蓄積用!AC$2:AC$10000, "&gt;=4.0")&gt;0, "〇", "×")))</f>
        <v/>
      </c>
      <c r="Y220" t="str">
        <f>IF(OR($A220="", Y$5=""), "", IF(COUNTIFS(【データ】蓄積用!A$2:A$10000, Y$5, 【データ】蓄積用!C$2:C$10000, $A220, 【データ】蓄積用!D$2:D$10000, "&gt;=3000", 【データ】蓄積用!E$2:E$10000, "&gt;=1500")&gt;0, "〇", IF(COUNTIFS(【データ】蓄積用!A$2:A$10000, Y$5, 【データ】蓄積用!C$2:C$10000, $A220, 【データ】蓄積用!Q$2:Q$10000, 1, 【データ】蓄積用!AC$2:AC$10000, "&gt;=4.0")&gt;0, "〇", "×")))</f>
        <v/>
      </c>
      <c r="Z220" t="str">
        <f>IF(OR($A220="", Z$5=""), "", IF(COUNTIFS(【データ】蓄積用!A$2:A$10000, Z$5, 【データ】蓄積用!C$2:C$10000, $A220, 【データ】蓄積用!D$2:D$10000, "&gt;=3000", 【データ】蓄積用!E$2:E$10000, "&gt;=1500")&gt;0, "〇", IF(COUNTIFS(【データ】蓄積用!A$2:A$10000, Z$5, 【データ】蓄積用!C$2:C$10000, $A220, 【データ】蓄積用!Q$2:Q$10000, 1, 【データ】蓄積用!AC$2:AC$10000, "&gt;=4.0")&gt;0, "〇", "×")))</f>
        <v/>
      </c>
      <c r="AA220" t="str">
        <f>IF(OR($A220="", AA$5=""), "", IF(COUNTIFS(【データ】蓄積用!A$2:A$10000, AA$5, 【データ】蓄積用!C$2:C$10000, $A220, 【データ】蓄積用!D$2:D$10000, "&gt;=3000", 【データ】蓄積用!E$2:E$10000, "&gt;=1500")&gt;0, "〇", IF(COUNTIFS(【データ】蓄積用!A$2:A$10000, AA$5, 【データ】蓄積用!C$2:C$10000, $A220, 【データ】蓄積用!Q$2:Q$10000, 1, 【データ】蓄積用!AC$2:AC$10000, "&gt;=4.0")&gt;0, "〇", "×")))</f>
        <v/>
      </c>
      <c r="AB220" t="str">
        <f>IF(OR($A220="", AB$5=""), "", IF(COUNTIFS(【データ】蓄積用!A$2:A$10000, AB$5, 【データ】蓄積用!C$2:C$10000, $A220, 【データ】蓄積用!D$2:D$10000, "&gt;=3000", 【データ】蓄積用!E$2:E$10000, "&gt;=1500")&gt;0, "〇", IF(COUNTIFS(【データ】蓄積用!A$2:A$10000, AB$5, 【データ】蓄積用!C$2:C$10000, $A220, 【データ】蓄積用!Q$2:Q$10000, 1, 【データ】蓄積用!AC$2:AC$10000, "&gt;=4.0")&gt;0, "〇", "×")))</f>
        <v/>
      </c>
      <c r="AC220" t="str">
        <f>IF(OR($A220="", AC$5=""), "", IF(COUNTIFS(【データ】蓄積用!A$2:A$10000, AC$5, 【データ】蓄積用!C$2:C$10000, $A220, 【データ】蓄積用!D$2:D$10000, "&gt;=3000", 【データ】蓄積用!E$2:E$10000, "&gt;=1500")&gt;0, "〇", IF(COUNTIFS(【データ】蓄積用!A$2:A$10000, AC$5, 【データ】蓄積用!C$2:C$10000, $A220, 【データ】蓄積用!Q$2:Q$10000, 1, 【データ】蓄積用!AC$2:AC$10000, "&gt;=4.0")&gt;0, "〇", "×")))</f>
        <v/>
      </c>
      <c r="AD220" t="str">
        <f>IF(OR($A220="", AD$5=""), "", IF(COUNTIFS(【データ】蓄積用!A$2:A$10000, AD$5, 【データ】蓄積用!C$2:C$10000, $A220, 【データ】蓄積用!D$2:D$10000, "&gt;=3000", 【データ】蓄積用!E$2:E$10000, "&gt;=1500")&gt;0, "〇", IF(COUNTIFS(【データ】蓄積用!A$2:A$10000, AD$5, 【データ】蓄積用!C$2:C$10000, $A220, 【データ】蓄積用!Q$2:Q$10000, 1, 【データ】蓄積用!AC$2:AC$10000, "&gt;=4.0")&gt;0, "〇", "×")))</f>
        <v/>
      </c>
      <c r="AE220" t="str">
        <f>IF(OR($A220="", AE$5=""), "", IF(COUNTIFS(【データ】蓄積用!A$2:A$10000, AE$5, 【データ】蓄積用!C$2:C$10000, $A220, 【データ】蓄積用!D$2:D$10000, "&gt;=3000", 【データ】蓄積用!E$2:E$10000, "&gt;=1500")&gt;0, "〇", IF(COUNTIFS(【データ】蓄積用!A$2:A$10000, AE$5, 【データ】蓄積用!C$2:C$10000, $A220, 【データ】蓄積用!Q$2:Q$10000, 1, 【データ】蓄積用!AC$2:AC$10000, "&gt;=4.0")&gt;0, "〇", "×")))</f>
        <v/>
      </c>
      <c r="AF220" t="str">
        <f>IF(OR($A220="", AF$5=""), "", IF(COUNTIFS(【データ】蓄積用!A$2:A$10000, AF$5, 【データ】蓄積用!C$2:C$10000, $A220, 【データ】蓄積用!D$2:D$10000, "&gt;=3000", 【データ】蓄積用!E$2:E$10000, "&gt;=1500")&gt;0, "〇", IF(COUNTIFS(【データ】蓄積用!A$2:A$10000, AF$5, 【データ】蓄積用!C$2:C$10000, $A220, 【データ】蓄積用!Q$2:Q$10000, 1, 【データ】蓄積用!AC$2:AC$10000, "&gt;=4.0")&gt;0, "〇", "×")))</f>
        <v/>
      </c>
      <c r="AG220" t="str">
        <f>IF(OR($A220="", AG$5=""), "", IF(COUNTIFS(【データ】蓄積用!A$2:A$10000, AG$5, 【データ】蓄積用!C$2:C$10000, $A220, 【データ】蓄積用!D$2:D$10000, "&gt;=3000", 【データ】蓄積用!E$2:E$10000, "&gt;=1500")&gt;0, "〇", IF(COUNTIFS(【データ】蓄積用!A$2:A$10000, AG$5, 【データ】蓄積用!C$2:C$10000, $A220, 【データ】蓄積用!Q$2:Q$10000, 1, 【データ】蓄積用!AC$2:AC$10000, "&gt;=4.0")&gt;0, "〇", "×")))</f>
        <v/>
      </c>
      <c r="AH220" t="str">
        <f>IF(OR($A220="", AH$5=""), "", IF(COUNTIFS(【データ】蓄積用!A$2:A$10000, AH$5, 【データ】蓄積用!C$2:C$10000, $A220, 【データ】蓄積用!D$2:D$10000, "&gt;=3000", 【データ】蓄積用!E$2:E$10000, "&gt;=1500")&gt;0, "〇", IF(COUNTIFS(【データ】蓄積用!A$2:A$10000, AH$5, 【データ】蓄積用!C$2:C$10000, $A220, 【データ】蓄積用!Q$2:Q$10000, 1, 【データ】蓄積用!AC$2:AC$10000, "&gt;=4.0")&gt;0, "〇", "×")))</f>
        <v/>
      </c>
      <c r="AI220" t="str">
        <f>IF(OR($A220="", AI$5=""), "", IF(COUNTIFS(【データ】蓄積用!A$2:A$10000, AI$5, 【データ】蓄積用!C$2:C$10000, $A220, 【データ】蓄積用!D$2:D$10000, "&gt;=3000", 【データ】蓄積用!E$2:E$10000, "&gt;=1500")&gt;0, "〇", IF(COUNTIFS(【データ】蓄積用!A$2:A$10000, AI$5, 【データ】蓄積用!C$2:C$10000, $A220, 【データ】蓄積用!Q$2:Q$10000, 1, 【データ】蓄積用!AC$2:AC$10000, "&gt;=4.0")&gt;0, "〇", "×")))</f>
        <v/>
      </c>
      <c r="AJ220" t="str">
        <f>IF(OR($A220="", AJ$5=""), "", IF(COUNTIFS(【データ】蓄積用!A$2:A$10000, AJ$5, 【データ】蓄積用!C$2:C$10000, $A220, 【データ】蓄積用!D$2:D$10000, "&gt;=3000", 【データ】蓄積用!E$2:E$10000, "&gt;=1500")&gt;0, "〇", IF(COUNTIFS(【データ】蓄積用!A$2:A$10000, AJ$5, 【データ】蓄積用!C$2:C$10000, $A220, 【データ】蓄積用!Q$2:Q$10000, 1, 【データ】蓄積用!AC$2:AC$10000, "&gt;=4.0")&gt;0, "〇", "×")))</f>
        <v/>
      </c>
      <c r="AK220" t="str">
        <f>IF(OR($A220="", AK$5=""), "", IF(COUNTIFS(【データ】蓄積用!A$2:A$10000, AK$5, 【データ】蓄積用!C$2:C$10000, $A220, 【データ】蓄積用!D$2:D$10000, "&gt;=3000", 【データ】蓄積用!E$2:E$10000, "&gt;=1500")&gt;0, "〇", IF(COUNTIFS(【データ】蓄積用!A$2:A$10000, AK$5, 【データ】蓄積用!C$2:C$10000, $A220, 【データ】蓄積用!Q$2:Q$10000, 1, 【データ】蓄積用!AC$2:AC$10000, "&gt;=4.0")&gt;0, "〇", "×")))</f>
        <v/>
      </c>
      <c r="AL220" t="str">
        <f>IF(OR($A220="", AL$5=""), "", IF(COUNTIFS(【データ】蓄積用!A$2:A$10000, AL$5, 【データ】蓄積用!C$2:C$10000, $A220, 【データ】蓄積用!D$2:D$10000, "&gt;=3000", 【データ】蓄積用!E$2:E$10000, "&gt;=1500")&gt;0, "〇", IF(COUNTIFS(【データ】蓄積用!A$2:A$10000, AL$5, 【データ】蓄積用!C$2:C$10000, $A220, 【データ】蓄積用!Q$2:Q$10000, 1, 【データ】蓄積用!AC$2:AC$10000, "&gt;=4.0")&gt;0, "〇", "×")))</f>
        <v/>
      </c>
      <c r="AM220" t="str">
        <f>IF(OR($A220="", AM$5=""), "", IF(COUNTIFS(【データ】蓄積用!A$2:A$10000, AM$5, 【データ】蓄積用!C$2:C$10000, $A220, 【データ】蓄積用!D$2:D$10000, "&gt;=3000", 【データ】蓄積用!E$2:E$10000, "&gt;=1500")&gt;0, "〇", IF(COUNTIFS(【データ】蓄積用!A$2:A$10000, AM$5, 【データ】蓄積用!C$2:C$10000, $A220, 【データ】蓄積用!Q$2:Q$10000, 1, 【データ】蓄積用!AC$2:AC$10000, "&gt;=4.0")&gt;0, "〇", "×")))</f>
        <v/>
      </c>
      <c r="AN220" t="str">
        <f>IF(OR($A220="", AN$5=""), "", IF(COUNTIFS(【データ】蓄積用!A$2:A$10000, AN$5, 【データ】蓄積用!C$2:C$10000, $A220, 【データ】蓄積用!D$2:D$10000, "&gt;=3000", 【データ】蓄積用!E$2:E$10000, "&gt;=1500")&gt;0, "〇", IF(COUNTIFS(【データ】蓄積用!A$2:A$10000, AN$5, 【データ】蓄積用!C$2:C$10000, $A220, 【データ】蓄積用!Q$2:Q$10000, 1, 【データ】蓄積用!AC$2:AC$10000, "&gt;=4.0")&gt;0, "〇", "×")))</f>
        <v/>
      </c>
      <c r="AO220" t="str">
        <f>IF(OR($A220="", AO$5=""), "", IF(COUNTIFS(【データ】蓄積用!A$2:A$10000, AO$5, 【データ】蓄積用!C$2:C$10000, $A220, 【データ】蓄積用!D$2:D$10000, "&gt;=3000", 【データ】蓄積用!E$2:E$10000, "&gt;=1500")&gt;0, "〇", IF(COUNTIFS(【データ】蓄積用!A$2:A$10000, AO$5, 【データ】蓄積用!C$2:C$10000, $A220, 【データ】蓄積用!Q$2:Q$10000, 1, 【データ】蓄積用!AC$2:AC$10000, "&gt;=4.0")&gt;0, "〇", "×")))</f>
        <v/>
      </c>
      <c r="AP220" t="str">
        <f>IF(OR($A220="", AP$5=""), "", IF(COUNTIFS(【データ】蓄積用!A$2:A$10000, AP$5, 【データ】蓄積用!C$2:C$10000, $A220, 【データ】蓄積用!D$2:D$10000, "&gt;=3000", 【データ】蓄積用!E$2:E$10000, "&gt;=1500")&gt;0, "〇", IF(COUNTIFS(【データ】蓄積用!A$2:A$10000, AP$5, 【データ】蓄積用!C$2:C$10000, $A220, 【データ】蓄積用!Q$2:Q$10000, 1, 【データ】蓄積用!AC$2:AC$10000, "&gt;=4.0")&gt;0, "〇", "×")))</f>
        <v/>
      </c>
      <c r="AQ220" t="str">
        <f>IF(OR($A220="", AQ$5=""), "", IF(COUNTIFS(【データ】蓄積用!A$2:A$10000, AQ$5, 【データ】蓄積用!C$2:C$10000, $A220, 【データ】蓄積用!D$2:D$10000, "&gt;=3000", 【データ】蓄積用!E$2:E$10000, "&gt;=1500")&gt;0, "〇", IF(COUNTIFS(【データ】蓄積用!A$2:A$10000, AQ$5, 【データ】蓄積用!C$2:C$10000, $A220, 【データ】蓄積用!Q$2:Q$10000, 1, 【データ】蓄積用!AC$2:AC$10000, "&gt;=4.0")&gt;0, "〇", "×")))</f>
        <v/>
      </c>
      <c r="AR220" t="str">
        <f>IF(OR($A220="", AR$5=""), "", IF(COUNTIFS(【データ】蓄積用!A$2:A$10000, AR$5, 【データ】蓄積用!C$2:C$10000, $A220, 【データ】蓄積用!D$2:D$10000, "&gt;=3000", 【データ】蓄積用!E$2:E$10000, "&gt;=1500")&gt;0, "〇", IF(COUNTIFS(【データ】蓄積用!A$2:A$10000, AR$5, 【データ】蓄積用!C$2:C$10000, $A220, 【データ】蓄積用!Q$2:Q$10000, 1, 【データ】蓄積用!AC$2:AC$10000, "&gt;=4.0")&gt;0, "〇", "×")))</f>
        <v/>
      </c>
      <c r="AS220" t="str">
        <f>IF(OR($A220="", AS$5=""), "", IF(COUNTIFS(【データ】蓄積用!A$2:A$10000, AS$5, 【データ】蓄積用!C$2:C$10000, $A220, 【データ】蓄積用!D$2:D$10000, "&gt;=3000", 【データ】蓄積用!E$2:E$10000, "&gt;=1500")&gt;0, "〇", IF(COUNTIFS(【データ】蓄積用!A$2:A$10000, AS$5, 【データ】蓄積用!C$2:C$10000, $A220, 【データ】蓄積用!Q$2:Q$10000, 1, 【データ】蓄積用!AC$2:AC$10000, "&gt;=4.0")&gt;0, "〇", "×")))</f>
        <v/>
      </c>
      <c r="AT220" t="str">
        <f>IF(OR($A220="", AT$5=""), "", IF(COUNTIFS(【データ】蓄積用!A$2:A$10000, AT$5, 【データ】蓄積用!C$2:C$10000, $A220, 【データ】蓄積用!D$2:D$10000, "&gt;=3000", 【データ】蓄積用!E$2:E$10000, "&gt;=1500")&gt;0, "〇", IF(COUNTIFS(【データ】蓄積用!A$2:A$10000, AT$5, 【データ】蓄積用!C$2:C$10000, $A220, 【データ】蓄積用!Q$2:Q$10000, 1, 【データ】蓄積用!AC$2:AC$10000, "&gt;=4.0")&gt;0, "〇", "×")))</f>
        <v/>
      </c>
      <c r="AU220" t="str">
        <f>IF(OR($A220="", AU$5=""), "", IF(COUNTIFS(【データ】蓄積用!A$2:A$10000, AU$5, 【データ】蓄積用!C$2:C$10000, $A220, 【データ】蓄積用!D$2:D$10000, "&gt;=3000", 【データ】蓄積用!E$2:E$10000, "&gt;=1500")&gt;0, "〇", IF(COUNTIFS(【データ】蓄積用!A$2:A$10000, AU$5, 【データ】蓄積用!C$2:C$10000, $A220, 【データ】蓄積用!Q$2:Q$10000, 1, 【データ】蓄積用!AC$2:AC$10000, "&gt;=4.0")&gt;0, "〇", "×")))</f>
        <v/>
      </c>
      <c r="AV220" t="str">
        <f>IF(OR($A220="", AV$5=""), "", IF(COUNTIFS(【データ】蓄積用!A$2:A$10000, AV$5, 【データ】蓄積用!C$2:C$10000, $A220, 【データ】蓄積用!D$2:D$10000, "&gt;=3000", 【データ】蓄積用!E$2:E$10000, "&gt;=1500")&gt;0, "〇", IF(COUNTIFS(【データ】蓄積用!A$2:A$10000, AV$5, 【データ】蓄積用!C$2:C$10000, $A220, 【データ】蓄積用!Q$2:Q$10000, 1, 【データ】蓄積用!AC$2:AC$10000, "&gt;=4.0")&gt;0, "〇", "×")))</f>
        <v/>
      </c>
      <c r="AW220" t="str">
        <f>IF(OR($A220="", AW$5=""), "", IF(COUNTIFS(【データ】蓄積用!A$2:A$10000, AW$5, 【データ】蓄積用!C$2:C$10000, $A220, 【データ】蓄積用!D$2:D$10000, "&gt;=3000", 【データ】蓄積用!E$2:E$10000, "&gt;=1500")&gt;0, "〇", IF(COUNTIFS(【データ】蓄積用!A$2:A$10000, AW$5, 【データ】蓄積用!C$2:C$10000, $A220, 【データ】蓄積用!Q$2:Q$10000, 1, 【データ】蓄積用!AC$2:AC$10000, "&gt;=4.0")&gt;0, "〇", "×")))</f>
        <v/>
      </c>
      <c r="AX220" t="str">
        <f>IF(OR($A220="", AX$5=""), "", IF(COUNTIFS(【データ】蓄積用!A$2:A$10000, AX$5, 【データ】蓄積用!C$2:C$10000, $A220, 【データ】蓄積用!D$2:D$10000, "&gt;=3000", 【データ】蓄積用!E$2:E$10000, "&gt;=1500")&gt;0, "〇", IF(COUNTIFS(【データ】蓄積用!A$2:A$10000, AX$5, 【データ】蓄積用!C$2:C$10000, $A220, 【データ】蓄積用!Q$2:Q$10000, 1, 【データ】蓄積用!AC$2:AC$10000, "&gt;=4.0")&gt;0, "〇", "×")))</f>
        <v/>
      </c>
      <c r="AY220" t="str">
        <f>IF(OR($A220="", AY$5=""), "", IF(COUNTIFS(【データ】蓄積用!A$2:A$10000, AY$5, 【データ】蓄積用!C$2:C$10000, $A220, 【データ】蓄積用!D$2:D$10000, "&gt;=3000", 【データ】蓄積用!E$2:E$10000, "&gt;=1500")&gt;0, "〇", IF(COUNTIFS(【データ】蓄積用!A$2:A$10000, AY$5, 【データ】蓄積用!C$2:C$10000, $A220, 【データ】蓄積用!Q$2:Q$10000, 1, 【データ】蓄積用!AC$2:AC$10000, "&gt;=4.0")&gt;0, "〇", "×")))</f>
        <v/>
      </c>
    </row>
    <row r="221" spans="2:51">
      <c r="B221" t="str">
        <f>IF(OR($A221="", B$5=""), "", IF(COUNTIFS(【データ】蓄積用!A$2:A$10000, B$5, 【データ】蓄積用!C$2:C$10000, $A221, 【データ】蓄積用!D$2:D$10000, "&gt;=3000", 【データ】蓄積用!E$2:E$10000, "&gt;=1500")&gt;0, "〇", IF(COUNTIFS(【データ】蓄積用!A$2:A$10000, B$5, 【データ】蓄積用!C$2:C$10000, $A221, 【データ】蓄積用!Q$2:Q$10000, 1, 【データ】蓄積用!AC$2:AC$10000, "&gt;=4.0")&gt;0, "〇", "×")))</f>
        <v/>
      </c>
      <c r="C221" t="str">
        <f>IF(OR($A221="", C$5=""), "", IF(COUNTIFS(【データ】蓄積用!A$2:A$10000, C$5, 【データ】蓄積用!C$2:C$10000, $A221, 【データ】蓄積用!D$2:D$10000, "&gt;=3000", 【データ】蓄積用!E$2:E$10000, "&gt;=1500")&gt;0, "〇", IF(COUNTIFS(【データ】蓄積用!A$2:A$10000, C$5, 【データ】蓄積用!C$2:C$10000, $A221, 【データ】蓄積用!Q$2:Q$10000, 1, 【データ】蓄積用!AC$2:AC$10000, "&gt;=4.0")&gt;0, "〇", "×")))</f>
        <v/>
      </c>
      <c r="D221" t="str">
        <f>IF(OR($A221="", D$5=""), "", IF(COUNTIFS(【データ】蓄積用!A$2:A$10000, D$5, 【データ】蓄積用!C$2:C$10000, $A221, 【データ】蓄積用!D$2:D$10000, "&gt;=3000", 【データ】蓄積用!E$2:E$10000, "&gt;=1500")&gt;0, "〇", IF(COUNTIFS(【データ】蓄積用!A$2:A$10000, D$5, 【データ】蓄積用!C$2:C$10000, $A221, 【データ】蓄積用!Q$2:Q$10000, 1, 【データ】蓄積用!AC$2:AC$10000, "&gt;=4.0")&gt;0, "〇", "×")))</f>
        <v/>
      </c>
      <c r="E221" t="str">
        <f>IF(OR($A221="", E$5=""), "", IF(COUNTIFS(【データ】蓄積用!A$2:A$10000, E$5, 【データ】蓄積用!C$2:C$10000, $A221, 【データ】蓄積用!D$2:D$10000, "&gt;=3000", 【データ】蓄積用!E$2:E$10000, "&gt;=1500")&gt;0, "〇", IF(COUNTIFS(【データ】蓄積用!A$2:A$10000, E$5, 【データ】蓄積用!C$2:C$10000, $A221, 【データ】蓄積用!Q$2:Q$10000, 1, 【データ】蓄積用!AC$2:AC$10000, "&gt;=4.0")&gt;0, "〇", "×")))</f>
        <v/>
      </c>
      <c r="F221" t="str">
        <f>IF(OR($A221="", F$5=""), "", IF(COUNTIFS(【データ】蓄積用!A$2:A$10000, F$5, 【データ】蓄積用!C$2:C$10000, $A221, 【データ】蓄積用!D$2:D$10000, "&gt;=3000", 【データ】蓄積用!E$2:E$10000, "&gt;=1500")&gt;0, "〇", IF(COUNTIFS(【データ】蓄積用!A$2:A$10000, F$5, 【データ】蓄積用!C$2:C$10000, $A221, 【データ】蓄積用!Q$2:Q$10000, 1, 【データ】蓄積用!AC$2:AC$10000, "&gt;=4.0")&gt;0, "〇", "×")))</f>
        <v/>
      </c>
      <c r="G221" t="str">
        <f>IF(OR($A221="", G$5=""), "", IF(COUNTIFS(【データ】蓄積用!A$2:A$10000, G$5, 【データ】蓄積用!C$2:C$10000, $A221, 【データ】蓄積用!D$2:D$10000, "&gt;=3000", 【データ】蓄積用!E$2:E$10000, "&gt;=1500")&gt;0, "〇", IF(COUNTIFS(【データ】蓄積用!A$2:A$10000, G$5, 【データ】蓄積用!C$2:C$10000, $A221, 【データ】蓄積用!Q$2:Q$10000, 1, 【データ】蓄積用!AC$2:AC$10000, "&gt;=4.0")&gt;0, "〇", "×")))</f>
        <v/>
      </c>
      <c r="H221" t="str">
        <f>IF(OR($A221="", H$5=""), "", IF(COUNTIFS(【データ】蓄積用!A$2:A$10000, H$5, 【データ】蓄積用!C$2:C$10000, $A221, 【データ】蓄積用!D$2:D$10000, "&gt;=3000", 【データ】蓄積用!E$2:E$10000, "&gt;=1500")&gt;0, "〇", IF(COUNTIFS(【データ】蓄積用!A$2:A$10000, H$5, 【データ】蓄積用!C$2:C$10000, $A221, 【データ】蓄積用!Q$2:Q$10000, 1, 【データ】蓄積用!AC$2:AC$10000, "&gt;=4.0")&gt;0, "〇", "×")))</f>
        <v/>
      </c>
      <c r="I221" t="str">
        <f>IF(OR($A221="", I$5=""), "", IF(COUNTIFS(【データ】蓄積用!A$2:A$10000, I$5, 【データ】蓄積用!C$2:C$10000, $A221, 【データ】蓄積用!D$2:D$10000, "&gt;=3000", 【データ】蓄積用!E$2:E$10000, "&gt;=1500")&gt;0, "〇", IF(COUNTIFS(【データ】蓄積用!A$2:A$10000, I$5, 【データ】蓄積用!C$2:C$10000, $A221, 【データ】蓄積用!Q$2:Q$10000, 1, 【データ】蓄積用!AC$2:AC$10000, "&gt;=4.0")&gt;0, "〇", "×")))</f>
        <v/>
      </c>
      <c r="J221" t="str">
        <f>IF(OR($A221="", J$5=""), "", IF(COUNTIFS(【データ】蓄積用!A$2:A$10000, J$5, 【データ】蓄積用!C$2:C$10000, $A221, 【データ】蓄積用!D$2:D$10000, "&gt;=3000", 【データ】蓄積用!E$2:E$10000, "&gt;=1500")&gt;0, "〇", IF(COUNTIFS(【データ】蓄積用!A$2:A$10000, J$5, 【データ】蓄積用!C$2:C$10000, $A221, 【データ】蓄積用!Q$2:Q$10000, 1, 【データ】蓄積用!AC$2:AC$10000, "&gt;=4.0")&gt;0, "〇", "×")))</f>
        <v/>
      </c>
      <c r="K221" t="str">
        <f>IF(OR($A221="", K$5=""), "", IF(COUNTIFS(【データ】蓄積用!A$2:A$10000, K$5, 【データ】蓄積用!C$2:C$10000, $A221, 【データ】蓄積用!D$2:D$10000, "&gt;=3000", 【データ】蓄積用!E$2:E$10000, "&gt;=1500")&gt;0, "〇", IF(COUNTIFS(【データ】蓄積用!A$2:A$10000, K$5, 【データ】蓄積用!C$2:C$10000, $A221, 【データ】蓄積用!Q$2:Q$10000, 1, 【データ】蓄積用!AC$2:AC$10000, "&gt;=4.0")&gt;0, "〇", "×")))</f>
        <v/>
      </c>
      <c r="L221" t="str">
        <f>IF(OR($A221="", L$5=""), "", IF(COUNTIFS(【データ】蓄積用!A$2:A$10000, L$5, 【データ】蓄積用!C$2:C$10000, $A221, 【データ】蓄積用!D$2:D$10000, "&gt;=3000", 【データ】蓄積用!E$2:E$10000, "&gt;=1500")&gt;0, "〇", IF(COUNTIFS(【データ】蓄積用!A$2:A$10000, L$5, 【データ】蓄積用!C$2:C$10000, $A221, 【データ】蓄積用!Q$2:Q$10000, 1, 【データ】蓄積用!AC$2:AC$10000, "&gt;=4.0")&gt;0, "〇", "×")))</f>
        <v/>
      </c>
      <c r="M221" t="str">
        <f>IF(OR($A221="", M$5=""), "", IF(COUNTIFS(【データ】蓄積用!A$2:A$10000, M$5, 【データ】蓄積用!C$2:C$10000, $A221, 【データ】蓄積用!D$2:D$10000, "&gt;=3000", 【データ】蓄積用!E$2:E$10000, "&gt;=1500")&gt;0, "〇", IF(COUNTIFS(【データ】蓄積用!A$2:A$10000, M$5, 【データ】蓄積用!C$2:C$10000, $A221, 【データ】蓄積用!Q$2:Q$10000, 1, 【データ】蓄積用!AC$2:AC$10000, "&gt;=4.0")&gt;0, "〇", "×")))</f>
        <v/>
      </c>
      <c r="N221" t="str">
        <f>IF(OR($A221="", N$5=""), "", IF(COUNTIFS(【データ】蓄積用!A$2:A$10000, N$5, 【データ】蓄積用!C$2:C$10000, $A221, 【データ】蓄積用!D$2:D$10000, "&gt;=3000", 【データ】蓄積用!E$2:E$10000, "&gt;=1500")&gt;0, "〇", IF(COUNTIFS(【データ】蓄積用!A$2:A$10000, N$5, 【データ】蓄積用!C$2:C$10000, $A221, 【データ】蓄積用!Q$2:Q$10000, 1, 【データ】蓄積用!AC$2:AC$10000, "&gt;=4.0")&gt;0, "〇", "×")))</f>
        <v/>
      </c>
      <c r="O221" t="str">
        <f>IF(OR($A221="", O$5=""), "", IF(COUNTIFS(【データ】蓄積用!A$2:A$10000, O$5, 【データ】蓄積用!C$2:C$10000, $A221, 【データ】蓄積用!D$2:D$10000, "&gt;=3000", 【データ】蓄積用!E$2:E$10000, "&gt;=1500")&gt;0, "〇", IF(COUNTIFS(【データ】蓄積用!A$2:A$10000, O$5, 【データ】蓄積用!C$2:C$10000, $A221, 【データ】蓄積用!Q$2:Q$10000, 1, 【データ】蓄積用!AC$2:AC$10000, "&gt;=4.0")&gt;0, "〇", "×")))</f>
        <v/>
      </c>
      <c r="P221" t="str">
        <f>IF(OR($A221="", P$5=""), "", IF(COUNTIFS(【データ】蓄積用!A$2:A$10000, P$5, 【データ】蓄積用!C$2:C$10000, $A221, 【データ】蓄積用!D$2:D$10000, "&gt;=3000", 【データ】蓄積用!E$2:E$10000, "&gt;=1500")&gt;0, "〇", IF(COUNTIFS(【データ】蓄積用!A$2:A$10000, P$5, 【データ】蓄積用!C$2:C$10000, $A221, 【データ】蓄積用!Q$2:Q$10000, 1, 【データ】蓄積用!AC$2:AC$10000, "&gt;=4.0")&gt;0, "〇", "×")))</f>
        <v/>
      </c>
      <c r="Q221" t="str">
        <f>IF(OR($A221="", Q$5=""), "", IF(COUNTIFS(【データ】蓄積用!A$2:A$10000, Q$5, 【データ】蓄積用!C$2:C$10000, $A221, 【データ】蓄積用!D$2:D$10000, "&gt;=3000", 【データ】蓄積用!E$2:E$10000, "&gt;=1500")&gt;0, "〇", IF(COUNTIFS(【データ】蓄積用!A$2:A$10000, Q$5, 【データ】蓄積用!C$2:C$10000, $A221, 【データ】蓄積用!Q$2:Q$10000, 1, 【データ】蓄積用!AC$2:AC$10000, "&gt;=4.0")&gt;0, "〇", "×")))</f>
        <v/>
      </c>
      <c r="R221" t="str">
        <f>IF(OR($A221="", R$5=""), "", IF(COUNTIFS(【データ】蓄積用!A$2:A$10000, R$5, 【データ】蓄積用!C$2:C$10000, $A221, 【データ】蓄積用!D$2:D$10000, "&gt;=3000", 【データ】蓄積用!E$2:E$10000, "&gt;=1500")&gt;0, "〇", IF(COUNTIFS(【データ】蓄積用!A$2:A$10000, R$5, 【データ】蓄積用!C$2:C$10000, $A221, 【データ】蓄積用!Q$2:Q$10000, 1, 【データ】蓄積用!AC$2:AC$10000, "&gt;=4.0")&gt;0, "〇", "×")))</f>
        <v/>
      </c>
      <c r="S221" t="str">
        <f>IF(OR($A221="", S$5=""), "", IF(COUNTIFS(【データ】蓄積用!A$2:A$10000, S$5, 【データ】蓄積用!C$2:C$10000, $A221, 【データ】蓄積用!D$2:D$10000, "&gt;=3000", 【データ】蓄積用!E$2:E$10000, "&gt;=1500")&gt;0, "〇", IF(COUNTIFS(【データ】蓄積用!A$2:A$10000, S$5, 【データ】蓄積用!C$2:C$10000, $A221, 【データ】蓄積用!Q$2:Q$10000, 1, 【データ】蓄積用!AC$2:AC$10000, "&gt;=4.0")&gt;0, "〇", "×")))</f>
        <v/>
      </c>
      <c r="T221" t="str">
        <f>IF(OR($A221="", T$5=""), "", IF(COUNTIFS(【データ】蓄積用!A$2:A$10000, T$5, 【データ】蓄積用!C$2:C$10000, $A221, 【データ】蓄積用!D$2:D$10000, "&gt;=3000", 【データ】蓄積用!E$2:E$10000, "&gt;=1500")&gt;0, "〇", IF(COUNTIFS(【データ】蓄積用!A$2:A$10000, T$5, 【データ】蓄積用!C$2:C$10000, $A221, 【データ】蓄積用!Q$2:Q$10000, 1, 【データ】蓄積用!AC$2:AC$10000, "&gt;=4.0")&gt;0, "〇", "×")))</f>
        <v/>
      </c>
      <c r="U221" t="str">
        <f>IF(OR($A221="", U$5=""), "", IF(COUNTIFS(【データ】蓄積用!A$2:A$10000, U$5, 【データ】蓄積用!C$2:C$10000, $A221, 【データ】蓄積用!D$2:D$10000, "&gt;=3000", 【データ】蓄積用!E$2:E$10000, "&gt;=1500")&gt;0, "〇", IF(COUNTIFS(【データ】蓄積用!A$2:A$10000, U$5, 【データ】蓄積用!C$2:C$10000, $A221, 【データ】蓄積用!Q$2:Q$10000, 1, 【データ】蓄積用!AC$2:AC$10000, "&gt;=4.0")&gt;0, "〇", "×")))</f>
        <v/>
      </c>
      <c r="V221" t="str">
        <f>IF(OR($A221="", V$5=""), "", IF(COUNTIFS(【データ】蓄積用!A$2:A$10000, V$5, 【データ】蓄積用!C$2:C$10000, $A221, 【データ】蓄積用!D$2:D$10000, "&gt;=3000", 【データ】蓄積用!E$2:E$10000, "&gt;=1500")&gt;0, "〇", IF(COUNTIFS(【データ】蓄積用!A$2:A$10000, V$5, 【データ】蓄積用!C$2:C$10000, $A221, 【データ】蓄積用!Q$2:Q$10000, 1, 【データ】蓄積用!AC$2:AC$10000, "&gt;=4.0")&gt;0, "〇", "×")))</f>
        <v/>
      </c>
      <c r="W221" t="str">
        <f>IF(OR($A221="", W$5=""), "", IF(COUNTIFS(【データ】蓄積用!A$2:A$10000, W$5, 【データ】蓄積用!C$2:C$10000, $A221, 【データ】蓄積用!D$2:D$10000, "&gt;=3000", 【データ】蓄積用!E$2:E$10000, "&gt;=1500")&gt;0, "〇", IF(COUNTIFS(【データ】蓄積用!A$2:A$10000, W$5, 【データ】蓄積用!C$2:C$10000, $A221, 【データ】蓄積用!Q$2:Q$10000, 1, 【データ】蓄積用!AC$2:AC$10000, "&gt;=4.0")&gt;0, "〇", "×")))</f>
        <v/>
      </c>
      <c r="X221" t="str">
        <f>IF(OR($A221="", X$5=""), "", IF(COUNTIFS(【データ】蓄積用!A$2:A$10000, X$5, 【データ】蓄積用!C$2:C$10000, $A221, 【データ】蓄積用!D$2:D$10000, "&gt;=3000", 【データ】蓄積用!E$2:E$10000, "&gt;=1500")&gt;0, "〇", IF(COUNTIFS(【データ】蓄積用!A$2:A$10000, X$5, 【データ】蓄積用!C$2:C$10000, $A221, 【データ】蓄積用!Q$2:Q$10000, 1, 【データ】蓄積用!AC$2:AC$10000, "&gt;=4.0")&gt;0, "〇", "×")))</f>
        <v/>
      </c>
      <c r="Y221" t="str">
        <f>IF(OR($A221="", Y$5=""), "", IF(COUNTIFS(【データ】蓄積用!A$2:A$10000, Y$5, 【データ】蓄積用!C$2:C$10000, $A221, 【データ】蓄積用!D$2:D$10000, "&gt;=3000", 【データ】蓄積用!E$2:E$10000, "&gt;=1500")&gt;0, "〇", IF(COUNTIFS(【データ】蓄積用!A$2:A$10000, Y$5, 【データ】蓄積用!C$2:C$10000, $A221, 【データ】蓄積用!Q$2:Q$10000, 1, 【データ】蓄積用!AC$2:AC$10000, "&gt;=4.0")&gt;0, "〇", "×")))</f>
        <v/>
      </c>
      <c r="Z221" t="str">
        <f>IF(OR($A221="", Z$5=""), "", IF(COUNTIFS(【データ】蓄積用!A$2:A$10000, Z$5, 【データ】蓄積用!C$2:C$10000, $A221, 【データ】蓄積用!D$2:D$10000, "&gt;=3000", 【データ】蓄積用!E$2:E$10000, "&gt;=1500")&gt;0, "〇", IF(COUNTIFS(【データ】蓄積用!A$2:A$10000, Z$5, 【データ】蓄積用!C$2:C$10000, $A221, 【データ】蓄積用!Q$2:Q$10000, 1, 【データ】蓄積用!AC$2:AC$10000, "&gt;=4.0")&gt;0, "〇", "×")))</f>
        <v/>
      </c>
      <c r="AA221" t="str">
        <f>IF(OR($A221="", AA$5=""), "", IF(COUNTIFS(【データ】蓄積用!A$2:A$10000, AA$5, 【データ】蓄積用!C$2:C$10000, $A221, 【データ】蓄積用!D$2:D$10000, "&gt;=3000", 【データ】蓄積用!E$2:E$10000, "&gt;=1500")&gt;0, "〇", IF(COUNTIFS(【データ】蓄積用!A$2:A$10000, AA$5, 【データ】蓄積用!C$2:C$10000, $A221, 【データ】蓄積用!Q$2:Q$10000, 1, 【データ】蓄積用!AC$2:AC$10000, "&gt;=4.0")&gt;0, "〇", "×")))</f>
        <v/>
      </c>
      <c r="AB221" t="str">
        <f>IF(OR($A221="", AB$5=""), "", IF(COUNTIFS(【データ】蓄積用!A$2:A$10000, AB$5, 【データ】蓄積用!C$2:C$10000, $A221, 【データ】蓄積用!D$2:D$10000, "&gt;=3000", 【データ】蓄積用!E$2:E$10000, "&gt;=1500")&gt;0, "〇", IF(COUNTIFS(【データ】蓄積用!A$2:A$10000, AB$5, 【データ】蓄積用!C$2:C$10000, $A221, 【データ】蓄積用!Q$2:Q$10000, 1, 【データ】蓄積用!AC$2:AC$10000, "&gt;=4.0")&gt;0, "〇", "×")))</f>
        <v/>
      </c>
      <c r="AC221" t="str">
        <f>IF(OR($A221="", AC$5=""), "", IF(COUNTIFS(【データ】蓄積用!A$2:A$10000, AC$5, 【データ】蓄積用!C$2:C$10000, $A221, 【データ】蓄積用!D$2:D$10000, "&gt;=3000", 【データ】蓄積用!E$2:E$10000, "&gt;=1500")&gt;0, "〇", IF(COUNTIFS(【データ】蓄積用!A$2:A$10000, AC$5, 【データ】蓄積用!C$2:C$10000, $A221, 【データ】蓄積用!Q$2:Q$10000, 1, 【データ】蓄積用!AC$2:AC$10000, "&gt;=4.0")&gt;0, "〇", "×")))</f>
        <v/>
      </c>
      <c r="AD221" t="str">
        <f>IF(OR($A221="", AD$5=""), "", IF(COUNTIFS(【データ】蓄積用!A$2:A$10000, AD$5, 【データ】蓄積用!C$2:C$10000, $A221, 【データ】蓄積用!D$2:D$10000, "&gt;=3000", 【データ】蓄積用!E$2:E$10000, "&gt;=1500")&gt;0, "〇", IF(COUNTIFS(【データ】蓄積用!A$2:A$10000, AD$5, 【データ】蓄積用!C$2:C$10000, $A221, 【データ】蓄積用!Q$2:Q$10000, 1, 【データ】蓄積用!AC$2:AC$10000, "&gt;=4.0")&gt;0, "〇", "×")))</f>
        <v/>
      </c>
      <c r="AE221" t="str">
        <f>IF(OR($A221="", AE$5=""), "", IF(COUNTIFS(【データ】蓄積用!A$2:A$10000, AE$5, 【データ】蓄積用!C$2:C$10000, $A221, 【データ】蓄積用!D$2:D$10000, "&gt;=3000", 【データ】蓄積用!E$2:E$10000, "&gt;=1500")&gt;0, "〇", IF(COUNTIFS(【データ】蓄積用!A$2:A$10000, AE$5, 【データ】蓄積用!C$2:C$10000, $A221, 【データ】蓄積用!Q$2:Q$10000, 1, 【データ】蓄積用!AC$2:AC$10000, "&gt;=4.0")&gt;0, "〇", "×")))</f>
        <v/>
      </c>
      <c r="AF221" t="str">
        <f>IF(OR($A221="", AF$5=""), "", IF(COUNTIFS(【データ】蓄積用!A$2:A$10000, AF$5, 【データ】蓄積用!C$2:C$10000, $A221, 【データ】蓄積用!D$2:D$10000, "&gt;=3000", 【データ】蓄積用!E$2:E$10000, "&gt;=1500")&gt;0, "〇", IF(COUNTIFS(【データ】蓄積用!A$2:A$10000, AF$5, 【データ】蓄積用!C$2:C$10000, $A221, 【データ】蓄積用!Q$2:Q$10000, 1, 【データ】蓄積用!AC$2:AC$10000, "&gt;=4.0")&gt;0, "〇", "×")))</f>
        <v/>
      </c>
      <c r="AG221" t="str">
        <f>IF(OR($A221="", AG$5=""), "", IF(COUNTIFS(【データ】蓄積用!A$2:A$10000, AG$5, 【データ】蓄積用!C$2:C$10000, $A221, 【データ】蓄積用!D$2:D$10000, "&gt;=3000", 【データ】蓄積用!E$2:E$10000, "&gt;=1500")&gt;0, "〇", IF(COUNTIFS(【データ】蓄積用!A$2:A$10000, AG$5, 【データ】蓄積用!C$2:C$10000, $A221, 【データ】蓄積用!Q$2:Q$10000, 1, 【データ】蓄積用!AC$2:AC$10000, "&gt;=4.0")&gt;0, "〇", "×")))</f>
        <v/>
      </c>
      <c r="AH221" t="str">
        <f>IF(OR($A221="", AH$5=""), "", IF(COUNTIFS(【データ】蓄積用!A$2:A$10000, AH$5, 【データ】蓄積用!C$2:C$10000, $A221, 【データ】蓄積用!D$2:D$10000, "&gt;=3000", 【データ】蓄積用!E$2:E$10000, "&gt;=1500")&gt;0, "〇", IF(COUNTIFS(【データ】蓄積用!A$2:A$10000, AH$5, 【データ】蓄積用!C$2:C$10000, $A221, 【データ】蓄積用!Q$2:Q$10000, 1, 【データ】蓄積用!AC$2:AC$10000, "&gt;=4.0")&gt;0, "〇", "×")))</f>
        <v/>
      </c>
      <c r="AI221" t="str">
        <f>IF(OR($A221="", AI$5=""), "", IF(COUNTIFS(【データ】蓄積用!A$2:A$10000, AI$5, 【データ】蓄積用!C$2:C$10000, $A221, 【データ】蓄積用!D$2:D$10000, "&gt;=3000", 【データ】蓄積用!E$2:E$10000, "&gt;=1500")&gt;0, "〇", IF(COUNTIFS(【データ】蓄積用!A$2:A$10000, AI$5, 【データ】蓄積用!C$2:C$10000, $A221, 【データ】蓄積用!Q$2:Q$10000, 1, 【データ】蓄積用!AC$2:AC$10000, "&gt;=4.0")&gt;0, "〇", "×")))</f>
        <v/>
      </c>
      <c r="AJ221" t="str">
        <f>IF(OR($A221="", AJ$5=""), "", IF(COUNTIFS(【データ】蓄積用!A$2:A$10000, AJ$5, 【データ】蓄積用!C$2:C$10000, $A221, 【データ】蓄積用!D$2:D$10000, "&gt;=3000", 【データ】蓄積用!E$2:E$10000, "&gt;=1500")&gt;0, "〇", IF(COUNTIFS(【データ】蓄積用!A$2:A$10000, AJ$5, 【データ】蓄積用!C$2:C$10000, $A221, 【データ】蓄積用!Q$2:Q$10000, 1, 【データ】蓄積用!AC$2:AC$10000, "&gt;=4.0")&gt;0, "〇", "×")))</f>
        <v/>
      </c>
      <c r="AK221" t="str">
        <f>IF(OR($A221="", AK$5=""), "", IF(COUNTIFS(【データ】蓄積用!A$2:A$10000, AK$5, 【データ】蓄積用!C$2:C$10000, $A221, 【データ】蓄積用!D$2:D$10000, "&gt;=3000", 【データ】蓄積用!E$2:E$10000, "&gt;=1500")&gt;0, "〇", IF(COUNTIFS(【データ】蓄積用!A$2:A$10000, AK$5, 【データ】蓄積用!C$2:C$10000, $A221, 【データ】蓄積用!Q$2:Q$10000, 1, 【データ】蓄積用!AC$2:AC$10000, "&gt;=4.0")&gt;0, "〇", "×")))</f>
        <v/>
      </c>
      <c r="AL221" t="str">
        <f>IF(OR($A221="", AL$5=""), "", IF(COUNTIFS(【データ】蓄積用!A$2:A$10000, AL$5, 【データ】蓄積用!C$2:C$10000, $A221, 【データ】蓄積用!D$2:D$10000, "&gt;=3000", 【データ】蓄積用!E$2:E$10000, "&gt;=1500")&gt;0, "〇", IF(COUNTIFS(【データ】蓄積用!A$2:A$10000, AL$5, 【データ】蓄積用!C$2:C$10000, $A221, 【データ】蓄積用!Q$2:Q$10000, 1, 【データ】蓄積用!AC$2:AC$10000, "&gt;=4.0")&gt;0, "〇", "×")))</f>
        <v/>
      </c>
      <c r="AM221" t="str">
        <f>IF(OR($A221="", AM$5=""), "", IF(COUNTIFS(【データ】蓄積用!A$2:A$10000, AM$5, 【データ】蓄積用!C$2:C$10000, $A221, 【データ】蓄積用!D$2:D$10000, "&gt;=3000", 【データ】蓄積用!E$2:E$10000, "&gt;=1500")&gt;0, "〇", IF(COUNTIFS(【データ】蓄積用!A$2:A$10000, AM$5, 【データ】蓄積用!C$2:C$10000, $A221, 【データ】蓄積用!Q$2:Q$10000, 1, 【データ】蓄積用!AC$2:AC$10000, "&gt;=4.0")&gt;0, "〇", "×")))</f>
        <v/>
      </c>
      <c r="AN221" t="str">
        <f>IF(OR($A221="", AN$5=""), "", IF(COUNTIFS(【データ】蓄積用!A$2:A$10000, AN$5, 【データ】蓄積用!C$2:C$10000, $A221, 【データ】蓄積用!D$2:D$10000, "&gt;=3000", 【データ】蓄積用!E$2:E$10000, "&gt;=1500")&gt;0, "〇", IF(COUNTIFS(【データ】蓄積用!A$2:A$10000, AN$5, 【データ】蓄積用!C$2:C$10000, $A221, 【データ】蓄積用!Q$2:Q$10000, 1, 【データ】蓄積用!AC$2:AC$10000, "&gt;=4.0")&gt;0, "〇", "×")))</f>
        <v/>
      </c>
      <c r="AO221" t="str">
        <f>IF(OR($A221="", AO$5=""), "", IF(COUNTIFS(【データ】蓄積用!A$2:A$10000, AO$5, 【データ】蓄積用!C$2:C$10000, $A221, 【データ】蓄積用!D$2:D$10000, "&gt;=3000", 【データ】蓄積用!E$2:E$10000, "&gt;=1500")&gt;0, "〇", IF(COUNTIFS(【データ】蓄積用!A$2:A$10000, AO$5, 【データ】蓄積用!C$2:C$10000, $A221, 【データ】蓄積用!Q$2:Q$10000, 1, 【データ】蓄積用!AC$2:AC$10000, "&gt;=4.0")&gt;0, "〇", "×")))</f>
        <v/>
      </c>
      <c r="AP221" t="str">
        <f>IF(OR($A221="", AP$5=""), "", IF(COUNTIFS(【データ】蓄積用!A$2:A$10000, AP$5, 【データ】蓄積用!C$2:C$10000, $A221, 【データ】蓄積用!D$2:D$10000, "&gt;=3000", 【データ】蓄積用!E$2:E$10000, "&gt;=1500")&gt;0, "〇", IF(COUNTIFS(【データ】蓄積用!A$2:A$10000, AP$5, 【データ】蓄積用!C$2:C$10000, $A221, 【データ】蓄積用!Q$2:Q$10000, 1, 【データ】蓄積用!AC$2:AC$10000, "&gt;=4.0")&gt;0, "〇", "×")))</f>
        <v/>
      </c>
      <c r="AQ221" t="str">
        <f>IF(OR($A221="", AQ$5=""), "", IF(COUNTIFS(【データ】蓄積用!A$2:A$10000, AQ$5, 【データ】蓄積用!C$2:C$10000, $A221, 【データ】蓄積用!D$2:D$10000, "&gt;=3000", 【データ】蓄積用!E$2:E$10000, "&gt;=1500")&gt;0, "〇", IF(COUNTIFS(【データ】蓄積用!A$2:A$10000, AQ$5, 【データ】蓄積用!C$2:C$10000, $A221, 【データ】蓄積用!Q$2:Q$10000, 1, 【データ】蓄積用!AC$2:AC$10000, "&gt;=4.0")&gt;0, "〇", "×")))</f>
        <v/>
      </c>
      <c r="AR221" t="str">
        <f>IF(OR($A221="", AR$5=""), "", IF(COUNTIFS(【データ】蓄積用!A$2:A$10000, AR$5, 【データ】蓄積用!C$2:C$10000, $A221, 【データ】蓄積用!D$2:D$10000, "&gt;=3000", 【データ】蓄積用!E$2:E$10000, "&gt;=1500")&gt;0, "〇", IF(COUNTIFS(【データ】蓄積用!A$2:A$10000, AR$5, 【データ】蓄積用!C$2:C$10000, $A221, 【データ】蓄積用!Q$2:Q$10000, 1, 【データ】蓄積用!AC$2:AC$10000, "&gt;=4.0")&gt;0, "〇", "×")))</f>
        <v/>
      </c>
      <c r="AS221" t="str">
        <f>IF(OR($A221="", AS$5=""), "", IF(COUNTIFS(【データ】蓄積用!A$2:A$10000, AS$5, 【データ】蓄積用!C$2:C$10000, $A221, 【データ】蓄積用!D$2:D$10000, "&gt;=3000", 【データ】蓄積用!E$2:E$10000, "&gt;=1500")&gt;0, "〇", IF(COUNTIFS(【データ】蓄積用!A$2:A$10000, AS$5, 【データ】蓄積用!C$2:C$10000, $A221, 【データ】蓄積用!Q$2:Q$10000, 1, 【データ】蓄積用!AC$2:AC$10000, "&gt;=4.0")&gt;0, "〇", "×")))</f>
        <v/>
      </c>
      <c r="AT221" t="str">
        <f>IF(OR($A221="", AT$5=""), "", IF(COUNTIFS(【データ】蓄積用!A$2:A$10000, AT$5, 【データ】蓄積用!C$2:C$10000, $A221, 【データ】蓄積用!D$2:D$10000, "&gt;=3000", 【データ】蓄積用!E$2:E$10000, "&gt;=1500")&gt;0, "〇", IF(COUNTIFS(【データ】蓄積用!A$2:A$10000, AT$5, 【データ】蓄積用!C$2:C$10000, $A221, 【データ】蓄積用!Q$2:Q$10000, 1, 【データ】蓄積用!AC$2:AC$10000, "&gt;=4.0")&gt;0, "〇", "×")))</f>
        <v/>
      </c>
      <c r="AU221" t="str">
        <f>IF(OR($A221="", AU$5=""), "", IF(COUNTIFS(【データ】蓄積用!A$2:A$10000, AU$5, 【データ】蓄積用!C$2:C$10000, $A221, 【データ】蓄積用!D$2:D$10000, "&gt;=3000", 【データ】蓄積用!E$2:E$10000, "&gt;=1500")&gt;0, "〇", IF(COUNTIFS(【データ】蓄積用!A$2:A$10000, AU$5, 【データ】蓄積用!C$2:C$10000, $A221, 【データ】蓄積用!Q$2:Q$10000, 1, 【データ】蓄積用!AC$2:AC$10000, "&gt;=4.0")&gt;0, "〇", "×")))</f>
        <v/>
      </c>
      <c r="AV221" t="str">
        <f>IF(OR($A221="", AV$5=""), "", IF(COUNTIFS(【データ】蓄積用!A$2:A$10000, AV$5, 【データ】蓄積用!C$2:C$10000, $A221, 【データ】蓄積用!D$2:D$10000, "&gt;=3000", 【データ】蓄積用!E$2:E$10000, "&gt;=1500")&gt;0, "〇", IF(COUNTIFS(【データ】蓄積用!A$2:A$10000, AV$5, 【データ】蓄積用!C$2:C$10000, $A221, 【データ】蓄積用!Q$2:Q$10000, 1, 【データ】蓄積用!AC$2:AC$10000, "&gt;=4.0")&gt;0, "〇", "×")))</f>
        <v/>
      </c>
      <c r="AW221" t="str">
        <f>IF(OR($A221="", AW$5=""), "", IF(COUNTIFS(【データ】蓄積用!A$2:A$10000, AW$5, 【データ】蓄積用!C$2:C$10000, $A221, 【データ】蓄積用!D$2:D$10000, "&gt;=3000", 【データ】蓄積用!E$2:E$10000, "&gt;=1500")&gt;0, "〇", IF(COUNTIFS(【データ】蓄積用!A$2:A$10000, AW$5, 【データ】蓄積用!C$2:C$10000, $A221, 【データ】蓄積用!Q$2:Q$10000, 1, 【データ】蓄積用!AC$2:AC$10000, "&gt;=4.0")&gt;0, "〇", "×")))</f>
        <v/>
      </c>
      <c r="AX221" t="str">
        <f>IF(OR($A221="", AX$5=""), "", IF(COUNTIFS(【データ】蓄積用!A$2:A$10000, AX$5, 【データ】蓄積用!C$2:C$10000, $A221, 【データ】蓄積用!D$2:D$10000, "&gt;=3000", 【データ】蓄積用!E$2:E$10000, "&gt;=1500")&gt;0, "〇", IF(COUNTIFS(【データ】蓄積用!A$2:A$10000, AX$5, 【データ】蓄積用!C$2:C$10000, $A221, 【データ】蓄積用!Q$2:Q$10000, 1, 【データ】蓄積用!AC$2:AC$10000, "&gt;=4.0")&gt;0, "〇", "×")))</f>
        <v/>
      </c>
      <c r="AY221" t="str">
        <f>IF(OR($A221="", AY$5=""), "", IF(COUNTIFS(【データ】蓄積用!A$2:A$10000, AY$5, 【データ】蓄積用!C$2:C$10000, $A221, 【データ】蓄積用!D$2:D$10000, "&gt;=3000", 【データ】蓄積用!E$2:E$10000, "&gt;=1500")&gt;0, "〇", IF(COUNTIFS(【データ】蓄積用!A$2:A$10000, AY$5, 【データ】蓄積用!C$2:C$10000, $A221, 【データ】蓄積用!Q$2:Q$10000, 1, 【データ】蓄積用!AC$2:AC$10000, "&gt;=4.0")&gt;0, "〇", "×")))</f>
        <v/>
      </c>
    </row>
    <row r="222" spans="2:51">
      <c r="B222" t="str">
        <f>IF(OR($A222="", B$5=""), "", IF(COUNTIFS(【データ】蓄積用!A$2:A$10000, B$5, 【データ】蓄積用!C$2:C$10000, $A222, 【データ】蓄積用!D$2:D$10000, "&gt;=3000", 【データ】蓄積用!E$2:E$10000, "&gt;=1500")&gt;0, "〇", IF(COUNTIFS(【データ】蓄積用!A$2:A$10000, B$5, 【データ】蓄積用!C$2:C$10000, $A222, 【データ】蓄積用!Q$2:Q$10000, 1, 【データ】蓄積用!AC$2:AC$10000, "&gt;=4.0")&gt;0, "〇", "×")))</f>
        <v/>
      </c>
      <c r="C222" t="str">
        <f>IF(OR($A222="", C$5=""), "", IF(COUNTIFS(【データ】蓄積用!A$2:A$10000, C$5, 【データ】蓄積用!C$2:C$10000, $A222, 【データ】蓄積用!D$2:D$10000, "&gt;=3000", 【データ】蓄積用!E$2:E$10000, "&gt;=1500")&gt;0, "〇", IF(COUNTIFS(【データ】蓄積用!A$2:A$10000, C$5, 【データ】蓄積用!C$2:C$10000, $A222, 【データ】蓄積用!Q$2:Q$10000, 1, 【データ】蓄積用!AC$2:AC$10000, "&gt;=4.0")&gt;0, "〇", "×")))</f>
        <v/>
      </c>
      <c r="D222" t="str">
        <f>IF(OR($A222="", D$5=""), "", IF(COUNTIFS(【データ】蓄積用!A$2:A$10000, D$5, 【データ】蓄積用!C$2:C$10000, $A222, 【データ】蓄積用!D$2:D$10000, "&gt;=3000", 【データ】蓄積用!E$2:E$10000, "&gt;=1500")&gt;0, "〇", IF(COUNTIFS(【データ】蓄積用!A$2:A$10000, D$5, 【データ】蓄積用!C$2:C$10000, $A222, 【データ】蓄積用!Q$2:Q$10000, 1, 【データ】蓄積用!AC$2:AC$10000, "&gt;=4.0")&gt;0, "〇", "×")))</f>
        <v/>
      </c>
      <c r="E222" t="str">
        <f>IF(OR($A222="", E$5=""), "", IF(COUNTIFS(【データ】蓄積用!A$2:A$10000, E$5, 【データ】蓄積用!C$2:C$10000, $A222, 【データ】蓄積用!D$2:D$10000, "&gt;=3000", 【データ】蓄積用!E$2:E$10000, "&gt;=1500")&gt;0, "〇", IF(COUNTIFS(【データ】蓄積用!A$2:A$10000, E$5, 【データ】蓄積用!C$2:C$10000, $A222, 【データ】蓄積用!Q$2:Q$10000, 1, 【データ】蓄積用!AC$2:AC$10000, "&gt;=4.0")&gt;0, "〇", "×")))</f>
        <v/>
      </c>
      <c r="F222" t="str">
        <f>IF(OR($A222="", F$5=""), "", IF(COUNTIFS(【データ】蓄積用!A$2:A$10000, F$5, 【データ】蓄積用!C$2:C$10000, $A222, 【データ】蓄積用!D$2:D$10000, "&gt;=3000", 【データ】蓄積用!E$2:E$10000, "&gt;=1500")&gt;0, "〇", IF(COUNTIFS(【データ】蓄積用!A$2:A$10000, F$5, 【データ】蓄積用!C$2:C$10000, $A222, 【データ】蓄積用!Q$2:Q$10000, 1, 【データ】蓄積用!AC$2:AC$10000, "&gt;=4.0")&gt;0, "〇", "×")))</f>
        <v/>
      </c>
      <c r="G222" t="str">
        <f>IF(OR($A222="", G$5=""), "", IF(COUNTIFS(【データ】蓄積用!A$2:A$10000, G$5, 【データ】蓄積用!C$2:C$10000, $A222, 【データ】蓄積用!D$2:D$10000, "&gt;=3000", 【データ】蓄積用!E$2:E$10000, "&gt;=1500")&gt;0, "〇", IF(COUNTIFS(【データ】蓄積用!A$2:A$10000, G$5, 【データ】蓄積用!C$2:C$10000, $A222, 【データ】蓄積用!Q$2:Q$10000, 1, 【データ】蓄積用!AC$2:AC$10000, "&gt;=4.0")&gt;0, "〇", "×")))</f>
        <v/>
      </c>
      <c r="H222" t="str">
        <f>IF(OR($A222="", H$5=""), "", IF(COUNTIFS(【データ】蓄積用!A$2:A$10000, H$5, 【データ】蓄積用!C$2:C$10000, $A222, 【データ】蓄積用!D$2:D$10000, "&gt;=3000", 【データ】蓄積用!E$2:E$10000, "&gt;=1500")&gt;0, "〇", IF(COUNTIFS(【データ】蓄積用!A$2:A$10000, H$5, 【データ】蓄積用!C$2:C$10000, $A222, 【データ】蓄積用!Q$2:Q$10000, 1, 【データ】蓄積用!AC$2:AC$10000, "&gt;=4.0")&gt;0, "〇", "×")))</f>
        <v/>
      </c>
      <c r="I222" t="str">
        <f>IF(OR($A222="", I$5=""), "", IF(COUNTIFS(【データ】蓄積用!A$2:A$10000, I$5, 【データ】蓄積用!C$2:C$10000, $A222, 【データ】蓄積用!D$2:D$10000, "&gt;=3000", 【データ】蓄積用!E$2:E$10000, "&gt;=1500")&gt;0, "〇", IF(COUNTIFS(【データ】蓄積用!A$2:A$10000, I$5, 【データ】蓄積用!C$2:C$10000, $A222, 【データ】蓄積用!Q$2:Q$10000, 1, 【データ】蓄積用!AC$2:AC$10000, "&gt;=4.0")&gt;0, "〇", "×")))</f>
        <v/>
      </c>
      <c r="J222" t="str">
        <f>IF(OR($A222="", J$5=""), "", IF(COUNTIFS(【データ】蓄積用!A$2:A$10000, J$5, 【データ】蓄積用!C$2:C$10000, $A222, 【データ】蓄積用!D$2:D$10000, "&gt;=3000", 【データ】蓄積用!E$2:E$10000, "&gt;=1500")&gt;0, "〇", IF(COUNTIFS(【データ】蓄積用!A$2:A$10000, J$5, 【データ】蓄積用!C$2:C$10000, $A222, 【データ】蓄積用!Q$2:Q$10000, 1, 【データ】蓄積用!AC$2:AC$10000, "&gt;=4.0")&gt;0, "〇", "×")))</f>
        <v/>
      </c>
      <c r="K222" t="str">
        <f>IF(OR($A222="", K$5=""), "", IF(COUNTIFS(【データ】蓄積用!A$2:A$10000, K$5, 【データ】蓄積用!C$2:C$10000, $A222, 【データ】蓄積用!D$2:D$10000, "&gt;=3000", 【データ】蓄積用!E$2:E$10000, "&gt;=1500")&gt;0, "〇", IF(COUNTIFS(【データ】蓄積用!A$2:A$10000, K$5, 【データ】蓄積用!C$2:C$10000, $A222, 【データ】蓄積用!Q$2:Q$10000, 1, 【データ】蓄積用!AC$2:AC$10000, "&gt;=4.0")&gt;0, "〇", "×")))</f>
        <v/>
      </c>
      <c r="L222" t="str">
        <f>IF(OR($A222="", L$5=""), "", IF(COUNTIFS(【データ】蓄積用!A$2:A$10000, L$5, 【データ】蓄積用!C$2:C$10000, $A222, 【データ】蓄積用!D$2:D$10000, "&gt;=3000", 【データ】蓄積用!E$2:E$10000, "&gt;=1500")&gt;0, "〇", IF(COUNTIFS(【データ】蓄積用!A$2:A$10000, L$5, 【データ】蓄積用!C$2:C$10000, $A222, 【データ】蓄積用!Q$2:Q$10000, 1, 【データ】蓄積用!AC$2:AC$10000, "&gt;=4.0")&gt;0, "〇", "×")))</f>
        <v/>
      </c>
      <c r="M222" t="str">
        <f>IF(OR($A222="", M$5=""), "", IF(COUNTIFS(【データ】蓄積用!A$2:A$10000, M$5, 【データ】蓄積用!C$2:C$10000, $A222, 【データ】蓄積用!D$2:D$10000, "&gt;=3000", 【データ】蓄積用!E$2:E$10000, "&gt;=1500")&gt;0, "〇", IF(COUNTIFS(【データ】蓄積用!A$2:A$10000, M$5, 【データ】蓄積用!C$2:C$10000, $A222, 【データ】蓄積用!Q$2:Q$10000, 1, 【データ】蓄積用!AC$2:AC$10000, "&gt;=4.0")&gt;0, "〇", "×")))</f>
        <v/>
      </c>
      <c r="N222" t="str">
        <f>IF(OR($A222="", N$5=""), "", IF(COUNTIFS(【データ】蓄積用!A$2:A$10000, N$5, 【データ】蓄積用!C$2:C$10000, $A222, 【データ】蓄積用!D$2:D$10000, "&gt;=3000", 【データ】蓄積用!E$2:E$10000, "&gt;=1500")&gt;0, "〇", IF(COUNTIFS(【データ】蓄積用!A$2:A$10000, N$5, 【データ】蓄積用!C$2:C$10000, $A222, 【データ】蓄積用!Q$2:Q$10000, 1, 【データ】蓄積用!AC$2:AC$10000, "&gt;=4.0")&gt;0, "〇", "×")))</f>
        <v/>
      </c>
      <c r="O222" t="str">
        <f>IF(OR($A222="", O$5=""), "", IF(COUNTIFS(【データ】蓄積用!A$2:A$10000, O$5, 【データ】蓄積用!C$2:C$10000, $A222, 【データ】蓄積用!D$2:D$10000, "&gt;=3000", 【データ】蓄積用!E$2:E$10000, "&gt;=1500")&gt;0, "〇", IF(COUNTIFS(【データ】蓄積用!A$2:A$10000, O$5, 【データ】蓄積用!C$2:C$10000, $A222, 【データ】蓄積用!Q$2:Q$10000, 1, 【データ】蓄積用!AC$2:AC$10000, "&gt;=4.0")&gt;0, "〇", "×")))</f>
        <v/>
      </c>
      <c r="P222" t="str">
        <f>IF(OR($A222="", P$5=""), "", IF(COUNTIFS(【データ】蓄積用!A$2:A$10000, P$5, 【データ】蓄積用!C$2:C$10000, $A222, 【データ】蓄積用!D$2:D$10000, "&gt;=3000", 【データ】蓄積用!E$2:E$10000, "&gt;=1500")&gt;0, "〇", IF(COUNTIFS(【データ】蓄積用!A$2:A$10000, P$5, 【データ】蓄積用!C$2:C$10000, $A222, 【データ】蓄積用!Q$2:Q$10000, 1, 【データ】蓄積用!AC$2:AC$10000, "&gt;=4.0")&gt;0, "〇", "×")))</f>
        <v/>
      </c>
      <c r="Q222" t="str">
        <f>IF(OR($A222="", Q$5=""), "", IF(COUNTIFS(【データ】蓄積用!A$2:A$10000, Q$5, 【データ】蓄積用!C$2:C$10000, $A222, 【データ】蓄積用!D$2:D$10000, "&gt;=3000", 【データ】蓄積用!E$2:E$10000, "&gt;=1500")&gt;0, "〇", IF(COUNTIFS(【データ】蓄積用!A$2:A$10000, Q$5, 【データ】蓄積用!C$2:C$10000, $A222, 【データ】蓄積用!Q$2:Q$10000, 1, 【データ】蓄積用!AC$2:AC$10000, "&gt;=4.0")&gt;0, "〇", "×")))</f>
        <v/>
      </c>
      <c r="R222" t="str">
        <f>IF(OR($A222="", R$5=""), "", IF(COUNTIFS(【データ】蓄積用!A$2:A$10000, R$5, 【データ】蓄積用!C$2:C$10000, $A222, 【データ】蓄積用!D$2:D$10000, "&gt;=3000", 【データ】蓄積用!E$2:E$10000, "&gt;=1500")&gt;0, "〇", IF(COUNTIFS(【データ】蓄積用!A$2:A$10000, R$5, 【データ】蓄積用!C$2:C$10000, $A222, 【データ】蓄積用!Q$2:Q$10000, 1, 【データ】蓄積用!AC$2:AC$10000, "&gt;=4.0")&gt;0, "〇", "×")))</f>
        <v/>
      </c>
      <c r="S222" t="str">
        <f>IF(OR($A222="", S$5=""), "", IF(COUNTIFS(【データ】蓄積用!A$2:A$10000, S$5, 【データ】蓄積用!C$2:C$10000, $A222, 【データ】蓄積用!D$2:D$10000, "&gt;=3000", 【データ】蓄積用!E$2:E$10000, "&gt;=1500")&gt;0, "〇", IF(COUNTIFS(【データ】蓄積用!A$2:A$10000, S$5, 【データ】蓄積用!C$2:C$10000, $A222, 【データ】蓄積用!Q$2:Q$10000, 1, 【データ】蓄積用!AC$2:AC$10000, "&gt;=4.0")&gt;0, "〇", "×")))</f>
        <v/>
      </c>
      <c r="T222" t="str">
        <f>IF(OR($A222="", T$5=""), "", IF(COUNTIFS(【データ】蓄積用!A$2:A$10000, T$5, 【データ】蓄積用!C$2:C$10000, $A222, 【データ】蓄積用!D$2:D$10000, "&gt;=3000", 【データ】蓄積用!E$2:E$10000, "&gt;=1500")&gt;0, "〇", IF(COUNTIFS(【データ】蓄積用!A$2:A$10000, T$5, 【データ】蓄積用!C$2:C$10000, $A222, 【データ】蓄積用!Q$2:Q$10000, 1, 【データ】蓄積用!AC$2:AC$10000, "&gt;=4.0")&gt;0, "〇", "×")))</f>
        <v/>
      </c>
      <c r="U222" t="str">
        <f>IF(OR($A222="", U$5=""), "", IF(COUNTIFS(【データ】蓄積用!A$2:A$10000, U$5, 【データ】蓄積用!C$2:C$10000, $A222, 【データ】蓄積用!D$2:D$10000, "&gt;=3000", 【データ】蓄積用!E$2:E$10000, "&gt;=1500")&gt;0, "〇", IF(COUNTIFS(【データ】蓄積用!A$2:A$10000, U$5, 【データ】蓄積用!C$2:C$10000, $A222, 【データ】蓄積用!Q$2:Q$10000, 1, 【データ】蓄積用!AC$2:AC$10000, "&gt;=4.0")&gt;0, "〇", "×")))</f>
        <v/>
      </c>
      <c r="V222" t="str">
        <f>IF(OR($A222="", V$5=""), "", IF(COUNTIFS(【データ】蓄積用!A$2:A$10000, V$5, 【データ】蓄積用!C$2:C$10000, $A222, 【データ】蓄積用!D$2:D$10000, "&gt;=3000", 【データ】蓄積用!E$2:E$10000, "&gt;=1500")&gt;0, "〇", IF(COUNTIFS(【データ】蓄積用!A$2:A$10000, V$5, 【データ】蓄積用!C$2:C$10000, $A222, 【データ】蓄積用!Q$2:Q$10000, 1, 【データ】蓄積用!AC$2:AC$10000, "&gt;=4.0")&gt;0, "〇", "×")))</f>
        <v/>
      </c>
      <c r="W222" t="str">
        <f>IF(OR($A222="", W$5=""), "", IF(COUNTIFS(【データ】蓄積用!A$2:A$10000, W$5, 【データ】蓄積用!C$2:C$10000, $A222, 【データ】蓄積用!D$2:D$10000, "&gt;=3000", 【データ】蓄積用!E$2:E$10000, "&gt;=1500")&gt;0, "〇", IF(COUNTIFS(【データ】蓄積用!A$2:A$10000, W$5, 【データ】蓄積用!C$2:C$10000, $A222, 【データ】蓄積用!Q$2:Q$10000, 1, 【データ】蓄積用!AC$2:AC$10000, "&gt;=4.0")&gt;0, "〇", "×")))</f>
        <v/>
      </c>
      <c r="X222" t="str">
        <f>IF(OR($A222="", X$5=""), "", IF(COUNTIFS(【データ】蓄積用!A$2:A$10000, X$5, 【データ】蓄積用!C$2:C$10000, $A222, 【データ】蓄積用!D$2:D$10000, "&gt;=3000", 【データ】蓄積用!E$2:E$10000, "&gt;=1500")&gt;0, "〇", IF(COUNTIFS(【データ】蓄積用!A$2:A$10000, X$5, 【データ】蓄積用!C$2:C$10000, $A222, 【データ】蓄積用!Q$2:Q$10000, 1, 【データ】蓄積用!AC$2:AC$10000, "&gt;=4.0")&gt;0, "〇", "×")))</f>
        <v/>
      </c>
      <c r="Y222" t="str">
        <f>IF(OR($A222="", Y$5=""), "", IF(COUNTIFS(【データ】蓄積用!A$2:A$10000, Y$5, 【データ】蓄積用!C$2:C$10000, $A222, 【データ】蓄積用!D$2:D$10000, "&gt;=3000", 【データ】蓄積用!E$2:E$10000, "&gt;=1500")&gt;0, "〇", IF(COUNTIFS(【データ】蓄積用!A$2:A$10000, Y$5, 【データ】蓄積用!C$2:C$10000, $A222, 【データ】蓄積用!Q$2:Q$10000, 1, 【データ】蓄積用!AC$2:AC$10000, "&gt;=4.0")&gt;0, "〇", "×")))</f>
        <v/>
      </c>
      <c r="Z222" t="str">
        <f>IF(OR($A222="", Z$5=""), "", IF(COUNTIFS(【データ】蓄積用!A$2:A$10000, Z$5, 【データ】蓄積用!C$2:C$10000, $A222, 【データ】蓄積用!D$2:D$10000, "&gt;=3000", 【データ】蓄積用!E$2:E$10000, "&gt;=1500")&gt;0, "〇", IF(COUNTIFS(【データ】蓄積用!A$2:A$10000, Z$5, 【データ】蓄積用!C$2:C$10000, $A222, 【データ】蓄積用!Q$2:Q$10000, 1, 【データ】蓄積用!AC$2:AC$10000, "&gt;=4.0")&gt;0, "〇", "×")))</f>
        <v/>
      </c>
      <c r="AA222" t="str">
        <f>IF(OR($A222="", AA$5=""), "", IF(COUNTIFS(【データ】蓄積用!A$2:A$10000, AA$5, 【データ】蓄積用!C$2:C$10000, $A222, 【データ】蓄積用!D$2:D$10000, "&gt;=3000", 【データ】蓄積用!E$2:E$10000, "&gt;=1500")&gt;0, "〇", IF(COUNTIFS(【データ】蓄積用!A$2:A$10000, AA$5, 【データ】蓄積用!C$2:C$10000, $A222, 【データ】蓄積用!Q$2:Q$10000, 1, 【データ】蓄積用!AC$2:AC$10000, "&gt;=4.0")&gt;0, "〇", "×")))</f>
        <v/>
      </c>
      <c r="AB222" t="str">
        <f>IF(OR($A222="", AB$5=""), "", IF(COUNTIFS(【データ】蓄積用!A$2:A$10000, AB$5, 【データ】蓄積用!C$2:C$10000, $A222, 【データ】蓄積用!D$2:D$10000, "&gt;=3000", 【データ】蓄積用!E$2:E$10000, "&gt;=1500")&gt;0, "〇", IF(COUNTIFS(【データ】蓄積用!A$2:A$10000, AB$5, 【データ】蓄積用!C$2:C$10000, $A222, 【データ】蓄積用!Q$2:Q$10000, 1, 【データ】蓄積用!AC$2:AC$10000, "&gt;=4.0")&gt;0, "〇", "×")))</f>
        <v/>
      </c>
      <c r="AC222" t="str">
        <f>IF(OR($A222="", AC$5=""), "", IF(COUNTIFS(【データ】蓄積用!A$2:A$10000, AC$5, 【データ】蓄積用!C$2:C$10000, $A222, 【データ】蓄積用!D$2:D$10000, "&gt;=3000", 【データ】蓄積用!E$2:E$10000, "&gt;=1500")&gt;0, "〇", IF(COUNTIFS(【データ】蓄積用!A$2:A$10000, AC$5, 【データ】蓄積用!C$2:C$10000, $A222, 【データ】蓄積用!Q$2:Q$10000, 1, 【データ】蓄積用!AC$2:AC$10000, "&gt;=4.0")&gt;0, "〇", "×")))</f>
        <v/>
      </c>
      <c r="AD222" t="str">
        <f>IF(OR($A222="", AD$5=""), "", IF(COUNTIFS(【データ】蓄積用!A$2:A$10000, AD$5, 【データ】蓄積用!C$2:C$10000, $A222, 【データ】蓄積用!D$2:D$10000, "&gt;=3000", 【データ】蓄積用!E$2:E$10000, "&gt;=1500")&gt;0, "〇", IF(COUNTIFS(【データ】蓄積用!A$2:A$10000, AD$5, 【データ】蓄積用!C$2:C$10000, $A222, 【データ】蓄積用!Q$2:Q$10000, 1, 【データ】蓄積用!AC$2:AC$10000, "&gt;=4.0")&gt;0, "〇", "×")))</f>
        <v/>
      </c>
      <c r="AE222" t="str">
        <f>IF(OR($A222="", AE$5=""), "", IF(COUNTIFS(【データ】蓄積用!A$2:A$10000, AE$5, 【データ】蓄積用!C$2:C$10000, $A222, 【データ】蓄積用!D$2:D$10000, "&gt;=3000", 【データ】蓄積用!E$2:E$10000, "&gt;=1500")&gt;0, "〇", IF(COUNTIFS(【データ】蓄積用!A$2:A$10000, AE$5, 【データ】蓄積用!C$2:C$10000, $A222, 【データ】蓄積用!Q$2:Q$10000, 1, 【データ】蓄積用!AC$2:AC$10000, "&gt;=4.0")&gt;0, "〇", "×")))</f>
        <v/>
      </c>
      <c r="AF222" t="str">
        <f>IF(OR($A222="", AF$5=""), "", IF(COUNTIFS(【データ】蓄積用!A$2:A$10000, AF$5, 【データ】蓄積用!C$2:C$10000, $A222, 【データ】蓄積用!D$2:D$10000, "&gt;=3000", 【データ】蓄積用!E$2:E$10000, "&gt;=1500")&gt;0, "〇", IF(COUNTIFS(【データ】蓄積用!A$2:A$10000, AF$5, 【データ】蓄積用!C$2:C$10000, $A222, 【データ】蓄積用!Q$2:Q$10000, 1, 【データ】蓄積用!AC$2:AC$10000, "&gt;=4.0")&gt;0, "〇", "×")))</f>
        <v/>
      </c>
      <c r="AG222" t="str">
        <f>IF(OR($A222="", AG$5=""), "", IF(COUNTIFS(【データ】蓄積用!A$2:A$10000, AG$5, 【データ】蓄積用!C$2:C$10000, $A222, 【データ】蓄積用!D$2:D$10000, "&gt;=3000", 【データ】蓄積用!E$2:E$10000, "&gt;=1500")&gt;0, "〇", IF(COUNTIFS(【データ】蓄積用!A$2:A$10000, AG$5, 【データ】蓄積用!C$2:C$10000, $A222, 【データ】蓄積用!Q$2:Q$10000, 1, 【データ】蓄積用!AC$2:AC$10000, "&gt;=4.0")&gt;0, "〇", "×")))</f>
        <v/>
      </c>
      <c r="AH222" t="str">
        <f>IF(OR($A222="", AH$5=""), "", IF(COUNTIFS(【データ】蓄積用!A$2:A$10000, AH$5, 【データ】蓄積用!C$2:C$10000, $A222, 【データ】蓄積用!D$2:D$10000, "&gt;=3000", 【データ】蓄積用!E$2:E$10000, "&gt;=1500")&gt;0, "〇", IF(COUNTIFS(【データ】蓄積用!A$2:A$10000, AH$5, 【データ】蓄積用!C$2:C$10000, $A222, 【データ】蓄積用!Q$2:Q$10000, 1, 【データ】蓄積用!AC$2:AC$10000, "&gt;=4.0")&gt;0, "〇", "×")))</f>
        <v/>
      </c>
      <c r="AI222" t="str">
        <f>IF(OR($A222="", AI$5=""), "", IF(COUNTIFS(【データ】蓄積用!A$2:A$10000, AI$5, 【データ】蓄積用!C$2:C$10000, $A222, 【データ】蓄積用!D$2:D$10000, "&gt;=3000", 【データ】蓄積用!E$2:E$10000, "&gt;=1500")&gt;0, "〇", IF(COUNTIFS(【データ】蓄積用!A$2:A$10000, AI$5, 【データ】蓄積用!C$2:C$10000, $A222, 【データ】蓄積用!Q$2:Q$10000, 1, 【データ】蓄積用!AC$2:AC$10000, "&gt;=4.0")&gt;0, "〇", "×")))</f>
        <v/>
      </c>
      <c r="AJ222" t="str">
        <f>IF(OR($A222="", AJ$5=""), "", IF(COUNTIFS(【データ】蓄積用!A$2:A$10000, AJ$5, 【データ】蓄積用!C$2:C$10000, $A222, 【データ】蓄積用!D$2:D$10000, "&gt;=3000", 【データ】蓄積用!E$2:E$10000, "&gt;=1500")&gt;0, "〇", IF(COUNTIFS(【データ】蓄積用!A$2:A$10000, AJ$5, 【データ】蓄積用!C$2:C$10000, $A222, 【データ】蓄積用!Q$2:Q$10000, 1, 【データ】蓄積用!AC$2:AC$10000, "&gt;=4.0")&gt;0, "〇", "×")))</f>
        <v/>
      </c>
      <c r="AK222" t="str">
        <f>IF(OR($A222="", AK$5=""), "", IF(COUNTIFS(【データ】蓄積用!A$2:A$10000, AK$5, 【データ】蓄積用!C$2:C$10000, $A222, 【データ】蓄積用!D$2:D$10000, "&gt;=3000", 【データ】蓄積用!E$2:E$10000, "&gt;=1500")&gt;0, "〇", IF(COUNTIFS(【データ】蓄積用!A$2:A$10000, AK$5, 【データ】蓄積用!C$2:C$10000, $A222, 【データ】蓄積用!Q$2:Q$10000, 1, 【データ】蓄積用!AC$2:AC$10000, "&gt;=4.0")&gt;0, "〇", "×")))</f>
        <v/>
      </c>
      <c r="AL222" t="str">
        <f>IF(OR($A222="", AL$5=""), "", IF(COUNTIFS(【データ】蓄積用!A$2:A$10000, AL$5, 【データ】蓄積用!C$2:C$10000, $A222, 【データ】蓄積用!D$2:D$10000, "&gt;=3000", 【データ】蓄積用!E$2:E$10000, "&gt;=1500")&gt;0, "〇", IF(COUNTIFS(【データ】蓄積用!A$2:A$10000, AL$5, 【データ】蓄積用!C$2:C$10000, $A222, 【データ】蓄積用!Q$2:Q$10000, 1, 【データ】蓄積用!AC$2:AC$10000, "&gt;=4.0")&gt;0, "〇", "×")))</f>
        <v/>
      </c>
      <c r="AM222" t="str">
        <f>IF(OR($A222="", AM$5=""), "", IF(COUNTIFS(【データ】蓄積用!A$2:A$10000, AM$5, 【データ】蓄積用!C$2:C$10000, $A222, 【データ】蓄積用!D$2:D$10000, "&gt;=3000", 【データ】蓄積用!E$2:E$10000, "&gt;=1500")&gt;0, "〇", IF(COUNTIFS(【データ】蓄積用!A$2:A$10000, AM$5, 【データ】蓄積用!C$2:C$10000, $A222, 【データ】蓄積用!Q$2:Q$10000, 1, 【データ】蓄積用!AC$2:AC$10000, "&gt;=4.0")&gt;0, "〇", "×")))</f>
        <v/>
      </c>
      <c r="AN222" t="str">
        <f>IF(OR($A222="", AN$5=""), "", IF(COUNTIFS(【データ】蓄積用!A$2:A$10000, AN$5, 【データ】蓄積用!C$2:C$10000, $A222, 【データ】蓄積用!D$2:D$10000, "&gt;=3000", 【データ】蓄積用!E$2:E$10000, "&gt;=1500")&gt;0, "〇", IF(COUNTIFS(【データ】蓄積用!A$2:A$10000, AN$5, 【データ】蓄積用!C$2:C$10000, $A222, 【データ】蓄積用!Q$2:Q$10000, 1, 【データ】蓄積用!AC$2:AC$10000, "&gt;=4.0")&gt;0, "〇", "×")))</f>
        <v/>
      </c>
      <c r="AO222" t="str">
        <f>IF(OR($A222="", AO$5=""), "", IF(COUNTIFS(【データ】蓄積用!A$2:A$10000, AO$5, 【データ】蓄積用!C$2:C$10000, $A222, 【データ】蓄積用!D$2:D$10000, "&gt;=3000", 【データ】蓄積用!E$2:E$10000, "&gt;=1500")&gt;0, "〇", IF(COUNTIFS(【データ】蓄積用!A$2:A$10000, AO$5, 【データ】蓄積用!C$2:C$10000, $A222, 【データ】蓄積用!Q$2:Q$10000, 1, 【データ】蓄積用!AC$2:AC$10000, "&gt;=4.0")&gt;0, "〇", "×")))</f>
        <v/>
      </c>
      <c r="AP222" t="str">
        <f>IF(OR($A222="", AP$5=""), "", IF(COUNTIFS(【データ】蓄積用!A$2:A$10000, AP$5, 【データ】蓄積用!C$2:C$10000, $A222, 【データ】蓄積用!D$2:D$10000, "&gt;=3000", 【データ】蓄積用!E$2:E$10000, "&gt;=1500")&gt;0, "〇", IF(COUNTIFS(【データ】蓄積用!A$2:A$10000, AP$5, 【データ】蓄積用!C$2:C$10000, $A222, 【データ】蓄積用!Q$2:Q$10000, 1, 【データ】蓄積用!AC$2:AC$10000, "&gt;=4.0")&gt;0, "〇", "×")))</f>
        <v/>
      </c>
      <c r="AQ222" t="str">
        <f>IF(OR($A222="", AQ$5=""), "", IF(COUNTIFS(【データ】蓄積用!A$2:A$10000, AQ$5, 【データ】蓄積用!C$2:C$10000, $A222, 【データ】蓄積用!D$2:D$10000, "&gt;=3000", 【データ】蓄積用!E$2:E$10000, "&gt;=1500")&gt;0, "〇", IF(COUNTIFS(【データ】蓄積用!A$2:A$10000, AQ$5, 【データ】蓄積用!C$2:C$10000, $A222, 【データ】蓄積用!Q$2:Q$10000, 1, 【データ】蓄積用!AC$2:AC$10000, "&gt;=4.0")&gt;0, "〇", "×")))</f>
        <v/>
      </c>
      <c r="AR222" t="str">
        <f>IF(OR($A222="", AR$5=""), "", IF(COUNTIFS(【データ】蓄積用!A$2:A$10000, AR$5, 【データ】蓄積用!C$2:C$10000, $A222, 【データ】蓄積用!D$2:D$10000, "&gt;=3000", 【データ】蓄積用!E$2:E$10000, "&gt;=1500")&gt;0, "〇", IF(COUNTIFS(【データ】蓄積用!A$2:A$10000, AR$5, 【データ】蓄積用!C$2:C$10000, $A222, 【データ】蓄積用!Q$2:Q$10000, 1, 【データ】蓄積用!AC$2:AC$10000, "&gt;=4.0")&gt;0, "〇", "×")))</f>
        <v/>
      </c>
      <c r="AS222" t="str">
        <f>IF(OR($A222="", AS$5=""), "", IF(COUNTIFS(【データ】蓄積用!A$2:A$10000, AS$5, 【データ】蓄積用!C$2:C$10000, $A222, 【データ】蓄積用!D$2:D$10000, "&gt;=3000", 【データ】蓄積用!E$2:E$10000, "&gt;=1500")&gt;0, "〇", IF(COUNTIFS(【データ】蓄積用!A$2:A$10000, AS$5, 【データ】蓄積用!C$2:C$10000, $A222, 【データ】蓄積用!Q$2:Q$10000, 1, 【データ】蓄積用!AC$2:AC$10000, "&gt;=4.0")&gt;0, "〇", "×")))</f>
        <v/>
      </c>
      <c r="AT222" t="str">
        <f>IF(OR($A222="", AT$5=""), "", IF(COUNTIFS(【データ】蓄積用!A$2:A$10000, AT$5, 【データ】蓄積用!C$2:C$10000, $A222, 【データ】蓄積用!D$2:D$10000, "&gt;=3000", 【データ】蓄積用!E$2:E$10000, "&gt;=1500")&gt;0, "〇", IF(COUNTIFS(【データ】蓄積用!A$2:A$10000, AT$5, 【データ】蓄積用!C$2:C$10000, $A222, 【データ】蓄積用!Q$2:Q$10000, 1, 【データ】蓄積用!AC$2:AC$10000, "&gt;=4.0")&gt;0, "〇", "×")))</f>
        <v/>
      </c>
      <c r="AU222" t="str">
        <f>IF(OR($A222="", AU$5=""), "", IF(COUNTIFS(【データ】蓄積用!A$2:A$10000, AU$5, 【データ】蓄積用!C$2:C$10000, $A222, 【データ】蓄積用!D$2:D$10000, "&gt;=3000", 【データ】蓄積用!E$2:E$10000, "&gt;=1500")&gt;0, "〇", IF(COUNTIFS(【データ】蓄積用!A$2:A$10000, AU$5, 【データ】蓄積用!C$2:C$10000, $A222, 【データ】蓄積用!Q$2:Q$10000, 1, 【データ】蓄積用!AC$2:AC$10000, "&gt;=4.0")&gt;0, "〇", "×")))</f>
        <v/>
      </c>
      <c r="AV222" t="str">
        <f>IF(OR($A222="", AV$5=""), "", IF(COUNTIFS(【データ】蓄積用!A$2:A$10000, AV$5, 【データ】蓄積用!C$2:C$10000, $A222, 【データ】蓄積用!D$2:D$10000, "&gt;=3000", 【データ】蓄積用!E$2:E$10000, "&gt;=1500")&gt;0, "〇", IF(COUNTIFS(【データ】蓄積用!A$2:A$10000, AV$5, 【データ】蓄積用!C$2:C$10000, $A222, 【データ】蓄積用!Q$2:Q$10000, 1, 【データ】蓄積用!AC$2:AC$10000, "&gt;=4.0")&gt;0, "〇", "×")))</f>
        <v/>
      </c>
      <c r="AW222" t="str">
        <f>IF(OR($A222="", AW$5=""), "", IF(COUNTIFS(【データ】蓄積用!A$2:A$10000, AW$5, 【データ】蓄積用!C$2:C$10000, $A222, 【データ】蓄積用!D$2:D$10000, "&gt;=3000", 【データ】蓄積用!E$2:E$10000, "&gt;=1500")&gt;0, "〇", IF(COUNTIFS(【データ】蓄積用!A$2:A$10000, AW$5, 【データ】蓄積用!C$2:C$10000, $A222, 【データ】蓄積用!Q$2:Q$10000, 1, 【データ】蓄積用!AC$2:AC$10000, "&gt;=4.0")&gt;0, "〇", "×")))</f>
        <v/>
      </c>
      <c r="AX222" t="str">
        <f>IF(OR($A222="", AX$5=""), "", IF(COUNTIFS(【データ】蓄積用!A$2:A$10000, AX$5, 【データ】蓄積用!C$2:C$10000, $A222, 【データ】蓄積用!D$2:D$10000, "&gt;=3000", 【データ】蓄積用!E$2:E$10000, "&gt;=1500")&gt;0, "〇", IF(COUNTIFS(【データ】蓄積用!A$2:A$10000, AX$5, 【データ】蓄積用!C$2:C$10000, $A222, 【データ】蓄積用!Q$2:Q$10000, 1, 【データ】蓄積用!AC$2:AC$10000, "&gt;=4.0")&gt;0, "〇", "×")))</f>
        <v/>
      </c>
      <c r="AY222" t="str">
        <f>IF(OR($A222="", AY$5=""), "", IF(COUNTIFS(【データ】蓄積用!A$2:A$10000, AY$5, 【データ】蓄積用!C$2:C$10000, $A222, 【データ】蓄積用!D$2:D$10000, "&gt;=3000", 【データ】蓄積用!E$2:E$10000, "&gt;=1500")&gt;0, "〇", IF(COUNTIFS(【データ】蓄積用!A$2:A$10000, AY$5, 【データ】蓄積用!C$2:C$10000, $A222, 【データ】蓄積用!Q$2:Q$10000, 1, 【データ】蓄積用!AC$2:AC$10000, "&gt;=4.0")&gt;0, "〇", "×")))</f>
        <v/>
      </c>
    </row>
    <row r="223" spans="2:51">
      <c r="B223" t="str">
        <f>IF(OR($A223="", B$5=""), "", IF(COUNTIFS(【データ】蓄積用!A$2:A$10000, B$5, 【データ】蓄積用!C$2:C$10000, $A223, 【データ】蓄積用!D$2:D$10000, "&gt;=3000", 【データ】蓄積用!E$2:E$10000, "&gt;=1500")&gt;0, "〇", IF(COUNTIFS(【データ】蓄積用!A$2:A$10000, B$5, 【データ】蓄積用!C$2:C$10000, $A223, 【データ】蓄積用!Q$2:Q$10000, 1, 【データ】蓄積用!AC$2:AC$10000, "&gt;=4.0")&gt;0, "〇", "×")))</f>
        <v/>
      </c>
      <c r="C223" t="str">
        <f>IF(OR($A223="", C$5=""), "", IF(COUNTIFS(【データ】蓄積用!A$2:A$10000, C$5, 【データ】蓄積用!C$2:C$10000, $A223, 【データ】蓄積用!D$2:D$10000, "&gt;=3000", 【データ】蓄積用!E$2:E$10000, "&gt;=1500")&gt;0, "〇", IF(COUNTIFS(【データ】蓄積用!A$2:A$10000, C$5, 【データ】蓄積用!C$2:C$10000, $A223, 【データ】蓄積用!Q$2:Q$10000, 1, 【データ】蓄積用!AC$2:AC$10000, "&gt;=4.0")&gt;0, "〇", "×")))</f>
        <v/>
      </c>
      <c r="D223" t="str">
        <f>IF(OR($A223="", D$5=""), "", IF(COUNTIFS(【データ】蓄積用!A$2:A$10000, D$5, 【データ】蓄積用!C$2:C$10000, $A223, 【データ】蓄積用!D$2:D$10000, "&gt;=3000", 【データ】蓄積用!E$2:E$10000, "&gt;=1500")&gt;0, "〇", IF(COUNTIFS(【データ】蓄積用!A$2:A$10000, D$5, 【データ】蓄積用!C$2:C$10000, $A223, 【データ】蓄積用!Q$2:Q$10000, 1, 【データ】蓄積用!AC$2:AC$10000, "&gt;=4.0")&gt;0, "〇", "×")))</f>
        <v/>
      </c>
      <c r="E223" t="str">
        <f>IF(OR($A223="", E$5=""), "", IF(COUNTIFS(【データ】蓄積用!A$2:A$10000, E$5, 【データ】蓄積用!C$2:C$10000, $A223, 【データ】蓄積用!D$2:D$10000, "&gt;=3000", 【データ】蓄積用!E$2:E$10000, "&gt;=1500")&gt;0, "〇", IF(COUNTIFS(【データ】蓄積用!A$2:A$10000, E$5, 【データ】蓄積用!C$2:C$10000, $A223, 【データ】蓄積用!Q$2:Q$10000, 1, 【データ】蓄積用!AC$2:AC$10000, "&gt;=4.0")&gt;0, "〇", "×")))</f>
        <v/>
      </c>
      <c r="F223" t="str">
        <f>IF(OR($A223="", F$5=""), "", IF(COUNTIFS(【データ】蓄積用!A$2:A$10000, F$5, 【データ】蓄積用!C$2:C$10000, $A223, 【データ】蓄積用!D$2:D$10000, "&gt;=3000", 【データ】蓄積用!E$2:E$10000, "&gt;=1500")&gt;0, "〇", IF(COUNTIFS(【データ】蓄積用!A$2:A$10000, F$5, 【データ】蓄積用!C$2:C$10000, $A223, 【データ】蓄積用!Q$2:Q$10000, 1, 【データ】蓄積用!AC$2:AC$10000, "&gt;=4.0")&gt;0, "〇", "×")))</f>
        <v/>
      </c>
      <c r="G223" t="str">
        <f>IF(OR($A223="", G$5=""), "", IF(COUNTIFS(【データ】蓄積用!A$2:A$10000, G$5, 【データ】蓄積用!C$2:C$10000, $A223, 【データ】蓄積用!D$2:D$10000, "&gt;=3000", 【データ】蓄積用!E$2:E$10000, "&gt;=1500")&gt;0, "〇", IF(COUNTIFS(【データ】蓄積用!A$2:A$10000, G$5, 【データ】蓄積用!C$2:C$10000, $A223, 【データ】蓄積用!Q$2:Q$10000, 1, 【データ】蓄積用!AC$2:AC$10000, "&gt;=4.0")&gt;0, "〇", "×")))</f>
        <v/>
      </c>
      <c r="H223" t="str">
        <f>IF(OR($A223="", H$5=""), "", IF(COUNTIFS(【データ】蓄積用!A$2:A$10000, H$5, 【データ】蓄積用!C$2:C$10000, $A223, 【データ】蓄積用!D$2:D$10000, "&gt;=3000", 【データ】蓄積用!E$2:E$10000, "&gt;=1500")&gt;0, "〇", IF(COUNTIFS(【データ】蓄積用!A$2:A$10000, H$5, 【データ】蓄積用!C$2:C$10000, $A223, 【データ】蓄積用!Q$2:Q$10000, 1, 【データ】蓄積用!AC$2:AC$10000, "&gt;=4.0")&gt;0, "〇", "×")))</f>
        <v/>
      </c>
      <c r="I223" t="str">
        <f>IF(OR($A223="", I$5=""), "", IF(COUNTIFS(【データ】蓄積用!A$2:A$10000, I$5, 【データ】蓄積用!C$2:C$10000, $A223, 【データ】蓄積用!D$2:D$10000, "&gt;=3000", 【データ】蓄積用!E$2:E$10000, "&gt;=1500")&gt;0, "〇", IF(COUNTIFS(【データ】蓄積用!A$2:A$10000, I$5, 【データ】蓄積用!C$2:C$10000, $A223, 【データ】蓄積用!Q$2:Q$10000, 1, 【データ】蓄積用!AC$2:AC$10000, "&gt;=4.0")&gt;0, "〇", "×")))</f>
        <v/>
      </c>
      <c r="J223" t="str">
        <f>IF(OR($A223="", J$5=""), "", IF(COUNTIFS(【データ】蓄積用!A$2:A$10000, J$5, 【データ】蓄積用!C$2:C$10000, $A223, 【データ】蓄積用!D$2:D$10000, "&gt;=3000", 【データ】蓄積用!E$2:E$10000, "&gt;=1500")&gt;0, "〇", IF(COUNTIFS(【データ】蓄積用!A$2:A$10000, J$5, 【データ】蓄積用!C$2:C$10000, $A223, 【データ】蓄積用!Q$2:Q$10000, 1, 【データ】蓄積用!AC$2:AC$10000, "&gt;=4.0")&gt;0, "〇", "×")))</f>
        <v/>
      </c>
      <c r="K223" t="str">
        <f>IF(OR($A223="", K$5=""), "", IF(COUNTIFS(【データ】蓄積用!A$2:A$10000, K$5, 【データ】蓄積用!C$2:C$10000, $A223, 【データ】蓄積用!D$2:D$10000, "&gt;=3000", 【データ】蓄積用!E$2:E$10000, "&gt;=1500")&gt;0, "〇", IF(COUNTIFS(【データ】蓄積用!A$2:A$10000, K$5, 【データ】蓄積用!C$2:C$10000, $A223, 【データ】蓄積用!Q$2:Q$10000, 1, 【データ】蓄積用!AC$2:AC$10000, "&gt;=4.0")&gt;0, "〇", "×")))</f>
        <v/>
      </c>
      <c r="L223" t="str">
        <f>IF(OR($A223="", L$5=""), "", IF(COUNTIFS(【データ】蓄積用!A$2:A$10000, L$5, 【データ】蓄積用!C$2:C$10000, $A223, 【データ】蓄積用!D$2:D$10000, "&gt;=3000", 【データ】蓄積用!E$2:E$10000, "&gt;=1500")&gt;0, "〇", IF(COUNTIFS(【データ】蓄積用!A$2:A$10000, L$5, 【データ】蓄積用!C$2:C$10000, $A223, 【データ】蓄積用!Q$2:Q$10000, 1, 【データ】蓄積用!AC$2:AC$10000, "&gt;=4.0")&gt;0, "〇", "×")))</f>
        <v/>
      </c>
      <c r="M223" t="str">
        <f>IF(OR($A223="", M$5=""), "", IF(COUNTIFS(【データ】蓄積用!A$2:A$10000, M$5, 【データ】蓄積用!C$2:C$10000, $A223, 【データ】蓄積用!D$2:D$10000, "&gt;=3000", 【データ】蓄積用!E$2:E$10000, "&gt;=1500")&gt;0, "〇", IF(COUNTIFS(【データ】蓄積用!A$2:A$10000, M$5, 【データ】蓄積用!C$2:C$10000, $A223, 【データ】蓄積用!Q$2:Q$10000, 1, 【データ】蓄積用!AC$2:AC$10000, "&gt;=4.0")&gt;0, "〇", "×")))</f>
        <v/>
      </c>
      <c r="N223" t="str">
        <f>IF(OR($A223="", N$5=""), "", IF(COUNTIFS(【データ】蓄積用!A$2:A$10000, N$5, 【データ】蓄積用!C$2:C$10000, $A223, 【データ】蓄積用!D$2:D$10000, "&gt;=3000", 【データ】蓄積用!E$2:E$10000, "&gt;=1500")&gt;0, "〇", IF(COUNTIFS(【データ】蓄積用!A$2:A$10000, N$5, 【データ】蓄積用!C$2:C$10000, $A223, 【データ】蓄積用!Q$2:Q$10000, 1, 【データ】蓄積用!AC$2:AC$10000, "&gt;=4.0")&gt;0, "〇", "×")))</f>
        <v/>
      </c>
      <c r="O223" t="str">
        <f>IF(OR($A223="", O$5=""), "", IF(COUNTIFS(【データ】蓄積用!A$2:A$10000, O$5, 【データ】蓄積用!C$2:C$10000, $A223, 【データ】蓄積用!D$2:D$10000, "&gt;=3000", 【データ】蓄積用!E$2:E$10000, "&gt;=1500")&gt;0, "〇", IF(COUNTIFS(【データ】蓄積用!A$2:A$10000, O$5, 【データ】蓄積用!C$2:C$10000, $A223, 【データ】蓄積用!Q$2:Q$10000, 1, 【データ】蓄積用!AC$2:AC$10000, "&gt;=4.0")&gt;0, "〇", "×")))</f>
        <v/>
      </c>
      <c r="P223" t="str">
        <f>IF(OR($A223="", P$5=""), "", IF(COUNTIFS(【データ】蓄積用!A$2:A$10000, P$5, 【データ】蓄積用!C$2:C$10000, $A223, 【データ】蓄積用!D$2:D$10000, "&gt;=3000", 【データ】蓄積用!E$2:E$10000, "&gt;=1500")&gt;0, "〇", IF(COUNTIFS(【データ】蓄積用!A$2:A$10000, P$5, 【データ】蓄積用!C$2:C$10000, $A223, 【データ】蓄積用!Q$2:Q$10000, 1, 【データ】蓄積用!AC$2:AC$10000, "&gt;=4.0")&gt;0, "〇", "×")))</f>
        <v/>
      </c>
      <c r="Q223" t="str">
        <f>IF(OR($A223="", Q$5=""), "", IF(COUNTIFS(【データ】蓄積用!A$2:A$10000, Q$5, 【データ】蓄積用!C$2:C$10000, $A223, 【データ】蓄積用!D$2:D$10000, "&gt;=3000", 【データ】蓄積用!E$2:E$10000, "&gt;=1500")&gt;0, "〇", IF(COUNTIFS(【データ】蓄積用!A$2:A$10000, Q$5, 【データ】蓄積用!C$2:C$10000, $A223, 【データ】蓄積用!Q$2:Q$10000, 1, 【データ】蓄積用!AC$2:AC$10000, "&gt;=4.0")&gt;0, "〇", "×")))</f>
        <v/>
      </c>
      <c r="R223" t="str">
        <f>IF(OR($A223="", R$5=""), "", IF(COUNTIFS(【データ】蓄積用!A$2:A$10000, R$5, 【データ】蓄積用!C$2:C$10000, $A223, 【データ】蓄積用!D$2:D$10000, "&gt;=3000", 【データ】蓄積用!E$2:E$10000, "&gt;=1500")&gt;0, "〇", IF(COUNTIFS(【データ】蓄積用!A$2:A$10000, R$5, 【データ】蓄積用!C$2:C$10000, $A223, 【データ】蓄積用!Q$2:Q$10000, 1, 【データ】蓄積用!AC$2:AC$10000, "&gt;=4.0")&gt;0, "〇", "×")))</f>
        <v/>
      </c>
      <c r="S223" t="str">
        <f>IF(OR($A223="", S$5=""), "", IF(COUNTIFS(【データ】蓄積用!A$2:A$10000, S$5, 【データ】蓄積用!C$2:C$10000, $A223, 【データ】蓄積用!D$2:D$10000, "&gt;=3000", 【データ】蓄積用!E$2:E$10000, "&gt;=1500")&gt;0, "〇", IF(COUNTIFS(【データ】蓄積用!A$2:A$10000, S$5, 【データ】蓄積用!C$2:C$10000, $A223, 【データ】蓄積用!Q$2:Q$10000, 1, 【データ】蓄積用!AC$2:AC$10000, "&gt;=4.0")&gt;0, "〇", "×")))</f>
        <v/>
      </c>
      <c r="T223" t="str">
        <f>IF(OR($A223="", T$5=""), "", IF(COUNTIFS(【データ】蓄積用!A$2:A$10000, T$5, 【データ】蓄積用!C$2:C$10000, $A223, 【データ】蓄積用!D$2:D$10000, "&gt;=3000", 【データ】蓄積用!E$2:E$10000, "&gt;=1500")&gt;0, "〇", IF(COUNTIFS(【データ】蓄積用!A$2:A$10000, T$5, 【データ】蓄積用!C$2:C$10000, $A223, 【データ】蓄積用!Q$2:Q$10000, 1, 【データ】蓄積用!AC$2:AC$10000, "&gt;=4.0")&gt;0, "〇", "×")))</f>
        <v/>
      </c>
      <c r="U223" t="str">
        <f>IF(OR($A223="", U$5=""), "", IF(COUNTIFS(【データ】蓄積用!A$2:A$10000, U$5, 【データ】蓄積用!C$2:C$10000, $A223, 【データ】蓄積用!D$2:D$10000, "&gt;=3000", 【データ】蓄積用!E$2:E$10000, "&gt;=1500")&gt;0, "〇", IF(COUNTIFS(【データ】蓄積用!A$2:A$10000, U$5, 【データ】蓄積用!C$2:C$10000, $A223, 【データ】蓄積用!Q$2:Q$10000, 1, 【データ】蓄積用!AC$2:AC$10000, "&gt;=4.0")&gt;0, "〇", "×")))</f>
        <v/>
      </c>
      <c r="V223" t="str">
        <f>IF(OR($A223="", V$5=""), "", IF(COUNTIFS(【データ】蓄積用!A$2:A$10000, V$5, 【データ】蓄積用!C$2:C$10000, $A223, 【データ】蓄積用!D$2:D$10000, "&gt;=3000", 【データ】蓄積用!E$2:E$10000, "&gt;=1500")&gt;0, "〇", IF(COUNTIFS(【データ】蓄積用!A$2:A$10000, V$5, 【データ】蓄積用!C$2:C$10000, $A223, 【データ】蓄積用!Q$2:Q$10000, 1, 【データ】蓄積用!AC$2:AC$10000, "&gt;=4.0")&gt;0, "〇", "×")))</f>
        <v/>
      </c>
      <c r="W223" t="str">
        <f>IF(OR($A223="", W$5=""), "", IF(COUNTIFS(【データ】蓄積用!A$2:A$10000, W$5, 【データ】蓄積用!C$2:C$10000, $A223, 【データ】蓄積用!D$2:D$10000, "&gt;=3000", 【データ】蓄積用!E$2:E$10000, "&gt;=1500")&gt;0, "〇", IF(COUNTIFS(【データ】蓄積用!A$2:A$10000, W$5, 【データ】蓄積用!C$2:C$10000, $A223, 【データ】蓄積用!Q$2:Q$10000, 1, 【データ】蓄積用!AC$2:AC$10000, "&gt;=4.0")&gt;0, "〇", "×")))</f>
        <v/>
      </c>
      <c r="X223" t="str">
        <f>IF(OR($A223="", X$5=""), "", IF(COUNTIFS(【データ】蓄積用!A$2:A$10000, X$5, 【データ】蓄積用!C$2:C$10000, $A223, 【データ】蓄積用!D$2:D$10000, "&gt;=3000", 【データ】蓄積用!E$2:E$10000, "&gt;=1500")&gt;0, "〇", IF(COUNTIFS(【データ】蓄積用!A$2:A$10000, X$5, 【データ】蓄積用!C$2:C$10000, $A223, 【データ】蓄積用!Q$2:Q$10000, 1, 【データ】蓄積用!AC$2:AC$10000, "&gt;=4.0")&gt;0, "〇", "×")))</f>
        <v/>
      </c>
      <c r="Y223" t="str">
        <f>IF(OR($A223="", Y$5=""), "", IF(COUNTIFS(【データ】蓄積用!A$2:A$10000, Y$5, 【データ】蓄積用!C$2:C$10000, $A223, 【データ】蓄積用!D$2:D$10000, "&gt;=3000", 【データ】蓄積用!E$2:E$10000, "&gt;=1500")&gt;0, "〇", IF(COUNTIFS(【データ】蓄積用!A$2:A$10000, Y$5, 【データ】蓄積用!C$2:C$10000, $A223, 【データ】蓄積用!Q$2:Q$10000, 1, 【データ】蓄積用!AC$2:AC$10000, "&gt;=4.0")&gt;0, "〇", "×")))</f>
        <v/>
      </c>
      <c r="Z223" t="str">
        <f>IF(OR($A223="", Z$5=""), "", IF(COUNTIFS(【データ】蓄積用!A$2:A$10000, Z$5, 【データ】蓄積用!C$2:C$10000, $A223, 【データ】蓄積用!D$2:D$10000, "&gt;=3000", 【データ】蓄積用!E$2:E$10000, "&gt;=1500")&gt;0, "〇", IF(COUNTIFS(【データ】蓄積用!A$2:A$10000, Z$5, 【データ】蓄積用!C$2:C$10000, $A223, 【データ】蓄積用!Q$2:Q$10000, 1, 【データ】蓄積用!AC$2:AC$10000, "&gt;=4.0")&gt;0, "〇", "×")))</f>
        <v/>
      </c>
      <c r="AA223" t="str">
        <f>IF(OR($A223="", AA$5=""), "", IF(COUNTIFS(【データ】蓄積用!A$2:A$10000, AA$5, 【データ】蓄積用!C$2:C$10000, $A223, 【データ】蓄積用!D$2:D$10000, "&gt;=3000", 【データ】蓄積用!E$2:E$10000, "&gt;=1500")&gt;0, "〇", IF(COUNTIFS(【データ】蓄積用!A$2:A$10000, AA$5, 【データ】蓄積用!C$2:C$10000, $A223, 【データ】蓄積用!Q$2:Q$10000, 1, 【データ】蓄積用!AC$2:AC$10000, "&gt;=4.0")&gt;0, "〇", "×")))</f>
        <v/>
      </c>
      <c r="AB223" t="str">
        <f>IF(OR($A223="", AB$5=""), "", IF(COUNTIFS(【データ】蓄積用!A$2:A$10000, AB$5, 【データ】蓄積用!C$2:C$10000, $A223, 【データ】蓄積用!D$2:D$10000, "&gt;=3000", 【データ】蓄積用!E$2:E$10000, "&gt;=1500")&gt;0, "〇", IF(COUNTIFS(【データ】蓄積用!A$2:A$10000, AB$5, 【データ】蓄積用!C$2:C$10000, $A223, 【データ】蓄積用!Q$2:Q$10000, 1, 【データ】蓄積用!AC$2:AC$10000, "&gt;=4.0")&gt;0, "〇", "×")))</f>
        <v/>
      </c>
      <c r="AC223" t="str">
        <f>IF(OR($A223="", AC$5=""), "", IF(COUNTIFS(【データ】蓄積用!A$2:A$10000, AC$5, 【データ】蓄積用!C$2:C$10000, $A223, 【データ】蓄積用!D$2:D$10000, "&gt;=3000", 【データ】蓄積用!E$2:E$10000, "&gt;=1500")&gt;0, "〇", IF(COUNTIFS(【データ】蓄積用!A$2:A$10000, AC$5, 【データ】蓄積用!C$2:C$10000, $A223, 【データ】蓄積用!Q$2:Q$10000, 1, 【データ】蓄積用!AC$2:AC$10000, "&gt;=4.0")&gt;0, "〇", "×")))</f>
        <v/>
      </c>
      <c r="AD223" t="str">
        <f>IF(OR($A223="", AD$5=""), "", IF(COUNTIFS(【データ】蓄積用!A$2:A$10000, AD$5, 【データ】蓄積用!C$2:C$10000, $A223, 【データ】蓄積用!D$2:D$10000, "&gt;=3000", 【データ】蓄積用!E$2:E$10000, "&gt;=1500")&gt;0, "〇", IF(COUNTIFS(【データ】蓄積用!A$2:A$10000, AD$5, 【データ】蓄積用!C$2:C$10000, $A223, 【データ】蓄積用!Q$2:Q$10000, 1, 【データ】蓄積用!AC$2:AC$10000, "&gt;=4.0")&gt;0, "〇", "×")))</f>
        <v/>
      </c>
      <c r="AE223" t="str">
        <f>IF(OR($A223="", AE$5=""), "", IF(COUNTIFS(【データ】蓄積用!A$2:A$10000, AE$5, 【データ】蓄積用!C$2:C$10000, $A223, 【データ】蓄積用!D$2:D$10000, "&gt;=3000", 【データ】蓄積用!E$2:E$10000, "&gt;=1500")&gt;0, "〇", IF(COUNTIFS(【データ】蓄積用!A$2:A$10000, AE$5, 【データ】蓄積用!C$2:C$10000, $A223, 【データ】蓄積用!Q$2:Q$10000, 1, 【データ】蓄積用!AC$2:AC$10000, "&gt;=4.0")&gt;0, "〇", "×")))</f>
        <v/>
      </c>
      <c r="AF223" t="str">
        <f>IF(OR($A223="", AF$5=""), "", IF(COUNTIFS(【データ】蓄積用!A$2:A$10000, AF$5, 【データ】蓄積用!C$2:C$10000, $A223, 【データ】蓄積用!D$2:D$10000, "&gt;=3000", 【データ】蓄積用!E$2:E$10000, "&gt;=1500")&gt;0, "〇", IF(COUNTIFS(【データ】蓄積用!A$2:A$10000, AF$5, 【データ】蓄積用!C$2:C$10000, $A223, 【データ】蓄積用!Q$2:Q$10000, 1, 【データ】蓄積用!AC$2:AC$10000, "&gt;=4.0")&gt;0, "〇", "×")))</f>
        <v/>
      </c>
      <c r="AG223" t="str">
        <f>IF(OR($A223="", AG$5=""), "", IF(COUNTIFS(【データ】蓄積用!A$2:A$10000, AG$5, 【データ】蓄積用!C$2:C$10000, $A223, 【データ】蓄積用!D$2:D$10000, "&gt;=3000", 【データ】蓄積用!E$2:E$10000, "&gt;=1500")&gt;0, "〇", IF(COUNTIFS(【データ】蓄積用!A$2:A$10000, AG$5, 【データ】蓄積用!C$2:C$10000, $A223, 【データ】蓄積用!Q$2:Q$10000, 1, 【データ】蓄積用!AC$2:AC$10000, "&gt;=4.0")&gt;0, "〇", "×")))</f>
        <v/>
      </c>
      <c r="AH223" t="str">
        <f>IF(OR($A223="", AH$5=""), "", IF(COUNTIFS(【データ】蓄積用!A$2:A$10000, AH$5, 【データ】蓄積用!C$2:C$10000, $A223, 【データ】蓄積用!D$2:D$10000, "&gt;=3000", 【データ】蓄積用!E$2:E$10000, "&gt;=1500")&gt;0, "〇", IF(COUNTIFS(【データ】蓄積用!A$2:A$10000, AH$5, 【データ】蓄積用!C$2:C$10000, $A223, 【データ】蓄積用!Q$2:Q$10000, 1, 【データ】蓄積用!AC$2:AC$10000, "&gt;=4.0")&gt;0, "〇", "×")))</f>
        <v/>
      </c>
      <c r="AI223" t="str">
        <f>IF(OR($A223="", AI$5=""), "", IF(COUNTIFS(【データ】蓄積用!A$2:A$10000, AI$5, 【データ】蓄積用!C$2:C$10000, $A223, 【データ】蓄積用!D$2:D$10000, "&gt;=3000", 【データ】蓄積用!E$2:E$10000, "&gt;=1500")&gt;0, "〇", IF(COUNTIFS(【データ】蓄積用!A$2:A$10000, AI$5, 【データ】蓄積用!C$2:C$10000, $A223, 【データ】蓄積用!Q$2:Q$10000, 1, 【データ】蓄積用!AC$2:AC$10000, "&gt;=4.0")&gt;0, "〇", "×")))</f>
        <v/>
      </c>
      <c r="AJ223" t="str">
        <f>IF(OR($A223="", AJ$5=""), "", IF(COUNTIFS(【データ】蓄積用!A$2:A$10000, AJ$5, 【データ】蓄積用!C$2:C$10000, $A223, 【データ】蓄積用!D$2:D$10000, "&gt;=3000", 【データ】蓄積用!E$2:E$10000, "&gt;=1500")&gt;0, "〇", IF(COUNTIFS(【データ】蓄積用!A$2:A$10000, AJ$5, 【データ】蓄積用!C$2:C$10000, $A223, 【データ】蓄積用!Q$2:Q$10000, 1, 【データ】蓄積用!AC$2:AC$10000, "&gt;=4.0")&gt;0, "〇", "×")))</f>
        <v/>
      </c>
      <c r="AK223" t="str">
        <f>IF(OR($A223="", AK$5=""), "", IF(COUNTIFS(【データ】蓄積用!A$2:A$10000, AK$5, 【データ】蓄積用!C$2:C$10000, $A223, 【データ】蓄積用!D$2:D$10000, "&gt;=3000", 【データ】蓄積用!E$2:E$10000, "&gt;=1500")&gt;0, "〇", IF(COUNTIFS(【データ】蓄積用!A$2:A$10000, AK$5, 【データ】蓄積用!C$2:C$10000, $A223, 【データ】蓄積用!Q$2:Q$10000, 1, 【データ】蓄積用!AC$2:AC$10000, "&gt;=4.0")&gt;0, "〇", "×")))</f>
        <v/>
      </c>
      <c r="AL223" t="str">
        <f>IF(OR($A223="", AL$5=""), "", IF(COUNTIFS(【データ】蓄積用!A$2:A$10000, AL$5, 【データ】蓄積用!C$2:C$10000, $A223, 【データ】蓄積用!D$2:D$10000, "&gt;=3000", 【データ】蓄積用!E$2:E$10000, "&gt;=1500")&gt;0, "〇", IF(COUNTIFS(【データ】蓄積用!A$2:A$10000, AL$5, 【データ】蓄積用!C$2:C$10000, $A223, 【データ】蓄積用!Q$2:Q$10000, 1, 【データ】蓄積用!AC$2:AC$10000, "&gt;=4.0")&gt;0, "〇", "×")))</f>
        <v/>
      </c>
      <c r="AM223" t="str">
        <f>IF(OR($A223="", AM$5=""), "", IF(COUNTIFS(【データ】蓄積用!A$2:A$10000, AM$5, 【データ】蓄積用!C$2:C$10000, $A223, 【データ】蓄積用!D$2:D$10000, "&gt;=3000", 【データ】蓄積用!E$2:E$10000, "&gt;=1500")&gt;0, "〇", IF(COUNTIFS(【データ】蓄積用!A$2:A$10000, AM$5, 【データ】蓄積用!C$2:C$10000, $A223, 【データ】蓄積用!Q$2:Q$10000, 1, 【データ】蓄積用!AC$2:AC$10000, "&gt;=4.0")&gt;0, "〇", "×")))</f>
        <v/>
      </c>
      <c r="AN223" t="str">
        <f>IF(OR($A223="", AN$5=""), "", IF(COUNTIFS(【データ】蓄積用!A$2:A$10000, AN$5, 【データ】蓄積用!C$2:C$10000, $A223, 【データ】蓄積用!D$2:D$10000, "&gt;=3000", 【データ】蓄積用!E$2:E$10000, "&gt;=1500")&gt;0, "〇", IF(COUNTIFS(【データ】蓄積用!A$2:A$10000, AN$5, 【データ】蓄積用!C$2:C$10000, $A223, 【データ】蓄積用!Q$2:Q$10000, 1, 【データ】蓄積用!AC$2:AC$10000, "&gt;=4.0")&gt;0, "〇", "×")))</f>
        <v/>
      </c>
      <c r="AO223" t="str">
        <f>IF(OR($A223="", AO$5=""), "", IF(COUNTIFS(【データ】蓄積用!A$2:A$10000, AO$5, 【データ】蓄積用!C$2:C$10000, $A223, 【データ】蓄積用!D$2:D$10000, "&gt;=3000", 【データ】蓄積用!E$2:E$10000, "&gt;=1500")&gt;0, "〇", IF(COUNTIFS(【データ】蓄積用!A$2:A$10000, AO$5, 【データ】蓄積用!C$2:C$10000, $A223, 【データ】蓄積用!Q$2:Q$10000, 1, 【データ】蓄積用!AC$2:AC$10000, "&gt;=4.0")&gt;0, "〇", "×")))</f>
        <v/>
      </c>
      <c r="AP223" t="str">
        <f>IF(OR($A223="", AP$5=""), "", IF(COUNTIFS(【データ】蓄積用!A$2:A$10000, AP$5, 【データ】蓄積用!C$2:C$10000, $A223, 【データ】蓄積用!D$2:D$10000, "&gt;=3000", 【データ】蓄積用!E$2:E$10000, "&gt;=1500")&gt;0, "〇", IF(COUNTIFS(【データ】蓄積用!A$2:A$10000, AP$5, 【データ】蓄積用!C$2:C$10000, $A223, 【データ】蓄積用!Q$2:Q$10000, 1, 【データ】蓄積用!AC$2:AC$10000, "&gt;=4.0")&gt;0, "〇", "×")))</f>
        <v/>
      </c>
      <c r="AQ223" t="str">
        <f>IF(OR($A223="", AQ$5=""), "", IF(COUNTIFS(【データ】蓄積用!A$2:A$10000, AQ$5, 【データ】蓄積用!C$2:C$10000, $A223, 【データ】蓄積用!D$2:D$10000, "&gt;=3000", 【データ】蓄積用!E$2:E$10000, "&gt;=1500")&gt;0, "〇", IF(COUNTIFS(【データ】蓄積用!A$2:A$10000, AQ$5, 【データ】蓄積用!C$2:C$10000, $A223, 【データ】蓄積用!Q$2:Q$10000, 1, 【データ】蓄積用!AC$2:AC$10000, "&gt;=4.0")&gt;0, "〇", "×")))</f>
        <v/>
      </c>
      <c r="AR223" t="str">
        <f>IF(OR($A223="", AR$5=""), "", IF(COUNTIFS(【データ】蓄積用!A$2:A$10000, AR$5, 【データ】蓄積用!C$2:C$10000, $A223, 【データ】蓄積用!D$2:D$10000, "&gt;=3000", 【データ】蓄積用!E$2:E$10000, "&gt;=1500")&gt;0, "〇", IF(COUNTIFS(【データ】蓄積用!A$2:A$10000, AR$5, 【データ】蓄積用!C$2:C$10000, $A223, 【データ】蓄積用!Q$2:Q$10000, 1, 【データ】蓄積用!AC$2:AC$10000, "&gt;=4.0")&gt;0, "〇", "×")))</f>
        <v/>
      </c>
      <c r="AS223" t="str">
        <f>IF(OR($A223="", AS$5=""), "", IF(COUNTIFS(【データ】蓄積用!A$2:A$10000, AS$5, 【データ】蓄積用!C$2:C$10000, $A223, 【データ】蓄積用!D$2:D$10000, "&gt;=3000", 【データ】蓄積用!E$2:E$10000, "&gt;=1500")&gt;0, "〇", IF(COUNTIFS(【データ】蓄積用!A$2:A$10000, AS$5, 【データ】蓄積用!C$2:C$10000, $A223, 【データ】蓄積用!Q$2:Q$10000, 1, 【データ】蓄積用!AC$2:AC$10000, "&gt;=4.0")&gt;0, "〇", "×")))</f>
        <v/>
      </c>
      <c r="AT223" t="str">
        <f>IF(OR($A223="", AT$5=""), "", IF(COUNTIFS(【データ】蓄積用!A$2:A$10000, AT$5, 【データ】蓄積用!C$2:C$10000, $A223, 【データ】蓄積用!D$2:D$10000, "&gt;=3000", 【データ】蓄積用!E$2:E$10000, "&gt;=1500")&gt;0, "〇", IF(COUNTIFS(【データ】蓄積用!A$2:A$10000, AT$5, 【データ】蓄積用!C$2:C$10000, $A223, 【データ】蓄積用!Q$2:Q$10000, 1, 【データ】蓄積用!AC$2:AC$10000, "&gt;=4.0")&gt;0, "〇", "×")))</f>
        <v/>
      </c>
      <c r="AU223" t="str">
        <f>IF(OR($A223="", AU$5=""), "", IF(COUNTIFS(【データ】蓄積用!A$2:A$10000, AU$5, 【データ】蓄積用!C$2:C$10000, $A223, 【データ】蓄積用!D$2:D$10000, "&gt;=3000", 【データ】蓄積用!E$2:E$10000, "&gt;=1500")&gt;0, "〇", IF(COUNTIFS(【データ】蓄積用!A$2:A$10000, AU$5, 【データ】蓄積用!C$2:C$10000, $A223, 【データ】蓄積用!Q$2:Q$10000, 1, 【データ】蓄積用!AC$2:AC$10000, "&gt;=4.0")&gt;0, "〇", "×")))</f>
        <v/>
      </c>
      <c r="AV223" t="str">
        <f>IF(OR($A223="", AV$5=""), "", IF(COUNTIFS(【データ】蓄積用!A$2:A$10000, AV$5, 【データ】蓄積用!C$2:C$10000, $A223, 【データ】蓄積用!D$2:D$10000, "&gt;=3000", 【データ】蓄積用!E$2:E$10000, "&gt;=1500")&gt;0, "〇", IF(COUNTIFS(【データ】蓄積用!A$2:A$10000, AV$5, 【データ】蓄積用!C$2:C$10000, $A223, 【データ】蓄積用!Q$2:Q$10000, 1, 【データ】蓄積用!AC$2:AC$10000, "&gt;=4.0")&gt;0, "〇", "×")))</f>
        <v/>
      </c>
      <c r="AW223" t="str">
        <f>IF(OR($A223="", AW$5=""), "", IF(COUNTIFS(【データ】蓄積用!A$2:A$10000, AW$5, 【データ】蓄積用!C$2:C$10000, $A223, 【データ】蓄積用!D$2:D$10000, "&gt;=3000", 【データ】蓄積用!E$2:E$10000, "&gt;=1500")&gt;0, "〇", IF(COUNTIFS(【データ】蓄積用!A$2:A$10000, AW$5, 【データ】蓄積用!C$2:C$10000, $A223, 【データ】蓄積用!Q$2:Q$10000, 1, 【データ】蓄積用!AC$2:AC$10000, "&gt;=4.0")&gt;0, "〇", "×")))</f>
        <v/>
      </c>
      <c r="AX223" t="str">
        <f>IF(OR($A223="", AX$5=""), "", IF(COUNTIFS(【データ】蓄積用!A$2:A$10000, AX$5, 【データ】蓄積用!C$2:C$10000, $A223, 【データ】蓄積用!D$2:D$10000, "&gt;=3000", 【データ】蓄積用!E$2:E$10000, "&gt;=1500")&gt;0, "〇", IF(COUNTIFS(【データ】蓄積用!A$2:A$10000, AX$5, 【データ】蓄積用!C$2:C$10000, $A223, 【データ】蓄積用!Q$2:Q$10000, 1, 【データ】蓄積用!AC$2:AC$10000, "&gt;=4.0")&gt;0, "〇", "×")))</f>
        <v/>
      </c>
      <c r="AY223" t="str">
        <f>IF(OR($A223="", AY$5=""), "", IF(COUNTIFS(【データ】蓄積用!A$2:A$10000, AY$5, 【データ】蓄積用!C$2:C$10000, $A223, 【データ】蓄積用!D$2:D$10000, "&gt;=3000", 【データ】蓄積用!E$2:E$10000, "&gt;=1500")&gt;0, "〇", IF(COUNTIFS(【データ】蓄積用!A$2:A$10000, AY$5, 【データ】蓄積用!C$2:C$10000, $A223, 【データ】蓄積用!Q$2:Q$10000, 1, 【データ】蓄積用!AC$2:AC$10000, "&gt;=4.0")&gt;0, "〇", "×")))</f>
        <v/>
      </c>
    </row>
    <row r="224" spans="2:51">
      <c r="B224" t="str">
        <f>IF(OR($A224="", B$5=""), "", IF(COUNTIFS(【データ】蓄積用!A$2:A$10000, B$5, 【データ】蓄積用!C$2:C$10000, $A224, 【データ】蓄積用!D$2:D$10000, "&gt;=3000", 【データ】蓄積用!E$2:E$10000, "&gt;=1500")&gt;0, "〇", IF(COUNTIFS(【データ】蓄積用!A$2:A$10000, B$5, 【データ】蓄積用!C$2:C$10000, $A224, 【データ】蓄積用!Q$2:Q$10000, 1, 【データ】蓄積用!AC$2:AC$10000, "&gt;=4.0")&gt;0, "〇", "×")))</f>
        <v/>
      </c>
      <c r="C224" t="str">
        <f>IF(OR($A224="", C$5=""), "", IF(COUNTIFS(【データ】蓄積用!A$2:A$10000, C$5, 【データ】蓄積用!C$2:C$10000, $A224, 【データ】蓄積用!D$2:D$10000, "&gt;=3000", 【データ】蓄積用!E$2:E$10000, "&gt;=1500")&gt;0, "〇", IF(COUNTIFS(【データ】蓄積用!A$2:A$10000, C$5, 【データ】蓄積用!C$2:C$10000, $A224, 【データ】蓄積用!Q$2:Q$10000, 1, 【データ】蓄積用!AC$2:AC$10000, "&gt;=4.0")&gt;0, "〇", "×")))</f>
        <v/>
      </c>
      <c r="D224" t="str">
        <f>IF(OR($A224="", D$5=""), "", IF(COUNTIFS(【データ】蓄積用!A$2:A$10000, D$5, 【データ】蓄積用!C$2:C$10000, $A224, 【データ】蓄積用!D$2:D$10000, "&gt;=3000", 【データ】蓄積用!E$2:E$10000, "&gt;=1500")&gt;0, "〇", IF(COUNTIFS(【データ】蓄積用!A$2:A$10000, D$5, 【データ】蓄積用!C$2:C$10000, $A224, 【データ】蓄積用!Q$2:Q$10000, 1, 【データ】蓄積用!AC$2:AC$10000, "&gt;=4.0")&gt;0, "〇", "×")))</f>
        <v/>
      </c>
      <c r="E224" t="str">
        <f>IF(OR($A224="", E$5=""), "", IF(COUNTIFS(【データ】蓄積用!A$2:A$10000, E$5, 【データ】蓄積用!C$2:C$10000, $A224, 【データ】蓄積用!D$2:D$10000, "&gt;=3000", 【データ】蓄積用!E$2:E$10000, "&gt;=1500")&gt;0, "〇", IF(COUNTIFS(【データ】蓄積用!A$2:A$10000, E$5, 【データ】蓄積用!C$2:C$10000, $A224, 【データ】蓄積用!Q$2:Q$10000, 1, 【データ】蓄積用!AC$2:AC$10000, "&gt;=4.0")&gt;0, "〇", "×")))</f>
        <v/>
      </c>
      <c r="F224" t="str">
        <f>IF(OR($A224="", F$5=""), "", IF(COUNTIFS(【データ】蓄積用!A$2:A$10000, F$5, 【データ】蓄積用!C$2:C$10000, $A224, 【データ】蓄積用!D$2:D$10000, "&gt;=3000", 【データ】蓄積用!E$2:E$10000, "&gt;=1500")&gt;0, "〇", IF(COUNTIFS(【データ】蓄積用!A$2:A$10000, F$5, 【データ】蓄積用!C$2:C$10000, $A224, 【データ】蓄積用!Q$2:Q$10000, 1, 【データ】蓄積用!AC$2:AC$10000, "&gt;=4.0")&gt;0, "〇", "×")))</f>
        <v/>
      </c>
      <c r="G224" t="str">
        <f>IF(OR($A224="", G$5=""), "", IF(COUNTIFS(【データ】蓄積用!A$2:A$10000, G$5, 【データ】蓄積用!C$2:C$10000, $A224, 【データ】蓄積用!D$2:D$10000, "&gt;=3000", 【データ】蓄積用!E$2:E$10000, "&gt;=1500")&gt;0, "〇", IF(COUNTIFS(【データ】蓄積用!A$2:A$10000, G$5, 【データ】蓄積用!C$2:C$10000, $A224, 【データ】蓄積用!Q$2:Q$10000, 1, 【データ】蓄積用!AC$2:AC$10000, "&gt;=4.0")&gt;0, "〇", "×")))</f>
        <v/>
      </c>
      <c r="H224" t="str">
        <f>IF(OR($A224="", H$5=""), "", IF(COUNTIFS(【データ】蓄積用!A$2:A$10000, H$5, 【データ】蓄積用!C$2:C$10000, $A224, 【データ】蓄積用!D$2:D$10000, "&gt;=3000", 【データ】蓄積用!E$2:E$10000, "&gt;=1500")&gt;0, "〇", IF(COUNTIFS(【データ】蓄積用!A$2:A$10000, H$5, 【データ】蓄積用!C$2:C$10000, $A224, 【データ】蓄積用!Q$2:Q$10000, 1, 【データ】蓄積用!AC$2:AC$10000, "&gt;=4.0")&gt;0, "〇", "×")))</f>
        <v/>
      </c>
      <c r="I224" t="str">
        <f>IF(OR($A224="", I$5=""), "", IF(COUNTIFS(【データ】蓄積用!A$2:A$10000, I$5, 【データ】蓄積用!C$2:C$10000, $A224, 【データ】蓄積用!D$2:D$10000, "&gt;=3000", 【データ】蓄積用!E$2:E$10000, "&gt;=1500")&gt;0, "〇", IF(COUNTIFS(【データ】蓄積用!A$2:A$10000, I$5, 【データ】蓄積用!C$2:C$10000, $A224, 【データ】蓄積用!Q$2:Q$10000, 1, 【データ】蓄積用!AC$2:AC$10000, "&gt;=4.0")&gt;0, "〇", "×")))</f>
        <v/>
      </c>
      <c r="J224" t="str">
        <f>IF(OR($A224="", J$5=""), "", IF(COUNTIFS(【データ】蓄積用!A$2:A$10000, J$5, 【データ】蓄積用!C$2:C$10000, $A224, 【データ】蓄積用!D$2:D$10000, "&gt;=3000", 【データ】蓄積用!E$2:E$10000, "&gt;=1500")&gt;0, "〇", IF(COUNTIFS(【データ】蓄積用!A$2:A$10000, J$5, 【データ】蓄積用!C$2:C$10000, $A224, 【データ】蓄積用!Q$2:Q$10000, 1, 【データ】蓄積用!AC$2:AC$10000, "&gt;=4.0")&gt;0, "〇", "×")))</f>
        <v/>
      </c>
      <c r="K224" t="str">
        <f>IF(OR($A224="", K$5=""), "", IF(COUNTIFS(【データ】蓄積用!A$2:A$10000, K$5, 【データ】蓄積用!C$2:C$10000, $A224, 【データ】蓄積用!D$2:D$10000, "&gt;=3000", 【データ】蓄積用!E$2:E$10000, "&gt;=1500")&gt;0, "〇", IF(COUNTIFS(【データ】蓄積用!A$2:A$10000, K$5, 【データ】蓄積用!C$2:C$10000, $A224, 【データ】蓄積用!Q$2:Q$10000, 1, 【データ】蓄積用!AC$2:AC$10000, "&gt;=4.0")&gt;0, "〇", "×")))</f>
        <v/>
      </c>
      <c r="L224" t="str">
        <f>IF(OR($A224="", L$5=""), "", IF(COUNTIFS(【データ】蓄積用!A$2:A$10000, L$5, 【データ】蓄積用!C$2:C$10000, $A224, 【データ】蓄積用!D$2:D$10000, "&gt;=3000", 【データ】蓄積用!E$2:E$10000, "&gt;=1500")&gt;0, "〇", IF(COUNTIFS(【データ】蓄積用!A$2:A$10000, L$5, 【データ】蓄積用!C$2:C$10000, $A224, 【データ】蓄積用!Q$2:Q$10000, 1, 【データ】蓄積用!AC$2:AC$10000, "&gt;=4.0")&gt;0, "〇", "×")))</f>
        <v/>
      </c>
      <c r="M224" t="str">
        <f>IF(OR($A224="", M$5=""), "", IF(COUNTIFS(【データ】蓄積用!A$2:A$10000, M$5, 【データ】蓄積用!C$2:C$10000, $A224, 【データ】蓄積用!D$2:D$10000, "&gt;=3000", 【データ】蓄積用!E$2:E$10000, "&gt;=1500")&gt;0, "〇", IF(COUNTIFS(【データ】蓄積用!A$2:A$10000, M$5, 【データ】蓄積用!C$2:C$10000, $A224, 【データ】蓄積用!Q$2:Q$10000, 1, 【データ】蓄積用!AC$2:AC$10000, "&gt;=4.0")&gt;0, "〇", "×")))</f>
        <v/>
      </c>
      <c r="N224" t="str">
        <f>IF(OR($A224="", N$5=""), "", IF(COUNTIFS(【データ】蓄積用!A$2:A$10000, N$5, 【データ】蓄積用!C$2:C$10000, $A224, 【データ】蓄積用!D$2:D$10000, "&gt;=3000", 【データ】蓄積用!E$2:E$10000, "&gt;=1500")&gt;0, "〇", IF(COUNTIFS(【データ】蓄積用!A$2:A$10000, N$5, 【データ】蓄積用!C$2:C$10000, $A224, 【データ】蓄積用!Q$2:Q$10000, 1, 【データ】蓄積用!AC$2:AC$10000, "&gt;=4.0")&gt;0, "〇", "×")))</f>
        <v/>
      </c>
      <c r="O224" t="str">
        <f>IF(OR($A224="", O$5=""), "", IF(COUNTIFS(【データ】蓄積用!A$2:A$10000, O$5, 【データ】蓄積用!C$2:C$10000, $A224, 【データ】蓄積用!D$2:D$10000, "&gt;=3000", 【データ】蓄積用!E$2:E$10000, "&gt;=1500")&gt;0, "〇", IF(COUNTIFS(【データ】蓄積用!A$2:A$10000, O$5, 【データ】蓄積用!C$2:C$10000, $A224, 【データ】蓄積用!Q$2:Q$10000, 1, 【データ】蓄積用!AC$2:AC$10000, "&gt;=4.0")&gt;0, "〇", "×")))</f>
        <v/>
      </c>
      <c r="P224" t="str">
        <f>IF(OR($A224="", P$5=""), "", IF(COUNTIFS(【データ】蓄積用!A$2:A$10000, P$5, 【データ】蓄積用!C$2:C$10000, $A224, 【データ】蓄積用!D$2:D$10000, "&gt;=3000", 【データ】蓄積用!E$2:E$10000, "&gt;=1500")&gt;0, "〇", IF(COUNTIFS(【データ】蓄積用!A$2:A$10000, P$5, 【データ】蓄積用!C$2:C$10000, $A224, 【データ】蓄積用!Q$2:Q$10000, 1, 【データ】蓄積用!AC$2:AC$10000, "&gt;=4.0")&gt;0, "〇", "×")))</f>
        <v/>
      </c>
      <c r="Q224" t="str">
        <f>IF(OR($A224="", Q$5=""), "", IF(COUNTIFS(【データ】蓄積用!A$2:A$10000, Q$5, 【データ】蓄積用!C$2:C$10000, $A224, 【データ】蓄積用!D$2:D$10000, "&gt;=3000", 【データ】蓄積用!E$2:E$10000, "&gt;=1500")&gt;0, "〇", IF(COUNTIFS(【データ】蓄積用!A$2:A$10000, Q$5, 【データ】蓄積用!C$2:C$10000, $A224, 【データ】蓄積用!Q$2:Q$10000, 1, 【データ】蓄積用!AC$2:AC$10000, "&gt;=4.0")&gt;0, "〇", "×")))</f>
        <v/>
      </c>
      <c r="R224" t="str">
        <f>IF(OR($A224="", R$5=""), "", IF(COUNTIFS(【データ】蓄積用!A$2:A$10000, R$5, 【データ】蓄積用!C$2:C$10000, $A224, 【データ】蓄積用!D$2:D$10000, "&gt;=3000", 【データ】蓄積用!E$2:E$10000, "&gt;=1500")&gt;0, "〇", IF(COUNTIFS(【データ】蓄積用!A$2:A$10000, R$5, 【データ】蓄積用!C$2:C$10000, $A224, 【データ】蓄積用!Q$2:Q$10000, 1, 【データ】蓄積用!AC$2:AC$10000, "&gt;=4.0")&gt;0, "〇", "×")))</f>
        <v/>
      </c>
      <c r="S224" t="str">
        <f>IF(OR($A224="", S$5=""), "", IF(COUNTIFS(【データ】蓄積用!A$2:A$10000, S$5, 【データ】蓄積用!C$2:C$10000, $A224, 【データ】蓄積用!D$2:D$10000, "&gt;=3000", 【データ】蓄積用!E$2:E$10000, "&gt;=1500")&gt;0, "〇", IF(COUNTIFS(【データ】蓄積用!A$2:A$10000, S$5, 【データ】蓄積用!C$2:C$10000, $A224, 【データ】蓄積用!Q$2:Q$10000, 1, 【データ】蓄積用!AC$2:AC$10000, "&gt;=4.0")&gt;0, "〇", "×")))</f>
        <v/>
      </c>
      <c r="T224" t="str">
        <f>IF(OR($A224="", T$5=""), "", IF(COUNTIFS(【データ】蓄積用!A$2:A$10000, T$5, 【データ】蓄積用!C$2:C$10000, $A224, 【データ】蓄積用!D$2:D$10000, "&gt;=3000", 【データ】蓄積用!E$2:E$10000, "&gt;=1500")&gt;0, "〇", IF(COUNTIFS(【データ】蓄積用!A$2:A$10000, T$5, 【データ】蓄積用!C$2:C$10000, $A224, 【データ】蓄積用!Q$2:Q$10000, 1, 【データ】蓄積用!AC$2:AC$10000, "&gt;=4.0")&gt;0, "〇", "×")))</f>
        <v/>
      </c>
      <c r="U224" t="str">
        <f>IF(OR($A224="", U$5=""), "", IF(COUNTIFS(【データ】蓄積用!A$2:A$10000, U$5, 【データ】蓄積用!C$2:C$10000, $A224, 【データ】蓄積用!D$2:D$10000, "&gt;=3000", 【データ】蓄積用!E$2:E$10000, "&gt;=1500")&gt;0, "〇", IF(COUNTIFS(【データ】蓄積用!A$2:A$10000, U$5, 【データ】蓄積用!C$2:C$10000, $A224, 【データ】蓄積用!Q$2:Q$10000, 1, 【データ】蓄積用!AC$2:AC$10000, "&gt;=4.0")&gt;0, "〇", "×")))</f>
        <v/>
      </c>
      <c r="V224" t="str">
        <f>IF(OR($A224="", V$5=""), "", IF(COUNTIFS(【データ】蓄積用!A$2:A$10000, V$5, 【データ】蓄積用!C$2:C$10000, $A224, 【データ】蓄積用!D$2:D$10000, "&gt;=3000", 【データ】蓄積用!E$2:E$10000, "&gt;=1500")&gt;0, "〇", IF(COUNTIFS(【データ】蓄積用!A$2:A$10000, V$5, 【データ】蓄積用!C$2:C$10000, $A224, 【データ】蓄積用!Q$2:Q$10000, 1, 【データ】蓄積用!AC$2:AC$10000, "&gt;=4.0")&gt;0, "〇", "×")))</f>
        <v/>
      </c>
      <c r="W224" t="str">
        <f>IF(OR($A224="", W$5=""), "", IF(COUNTIFS(【データ】蓄積用!A$2:A$10000, W$5, 【データ】蓄積用!C$2:C$10000, $A224, 【データ】蓄積用!D$2:D$10000, "&gt;=3000", 【データ】蓄積用!E$2:E$10000, "&gt;=1500")&gt;0, "〇", IF(COUNTIFS(【データ】蓄積用!A$2:A$10000, W$5, 【データ】蓄積用!C$2:C$10000, $A224, 【データ】蓄積用!Q$2:Q$10000, 1, 【データ】蓄積用!AC$2:AC$10000, "&gt;=4.0")&gt;0, "〇", "×")))</f>
        <v/>
      </c>
      <c r="X224" t="str">
        <f>IF(OR($A224="", X$5=""), "", IF(COUNTIFS(【データ】蓄積用!A$2:A$10000, X$5, 【データ】蓄積用!C$2:C$10000, $A224, 【データ】蓄積用!D$2:D$10000, "&gt;=3000", 【データ】蓄積用!E$2:E$10000, "&gt;=1500")&gt;0, "〇", IF(COUNTIFS(【データ】蓄積用!A$2:A$10000, X$5, 【データ】蓄積用!C$2:C$10000, $A224, 【データ】蓄積用!Q$2:Q$10000, 1, 【データ】蓄積用!AC$2:AC$10000, "&gt;=4.0")&gt;0, "〇", "×")))</f>
        <v/>
      </c>
      <c r="Y224" t="str">
        <f>IF(OR($A224="", Y$5=""), "", IF(COUNTIFS(【データ】蓄積用!A$2:A$10000, Y$5, 【データ】蓄積用!C$2:C$10000, $A224, 【データ】蓄積用!D$2:D$10000, "&gt;=3000", 【データ】蓄積用!E$2:E$10000, "&gt;=1500")&gt;0, "〇", IF(COUNTIFS(【データ】蓄積用!A$2:A$10000, Y$5, 【データ】蓄積用!C$2:C$10000, $A224, 【データ】蓄積用!Q$2:Q$10000, 1, 【データ】蓄積用!AC$2:AC$10000, "&gt;=4.0")&gt;0, "〇", "×")))</f>
        <v/>
      </c>
      <c r="Z224" t="str">
        <f>IF(OR($A224="", Z$5=""), "", IF(COUNTIFS(【データ】蓄積用!A$2:A$10000, Z$5, 【データ】蓄積用!C$2:C$10000, $A224, 【データ】蓄積用!D$2:D$10000, "&gt;=3000", 【データ】蓄積用!E$2:E$10000, "&gt;=1500")&gt;0, "〇", IF(COUNTIFS(【データ】蓄積用!A$2:A$10000, Z$5, 【データ】蓄積用!C$2:C$10000, $A224, 【データ】蓄積用!Q$2:Q$10000, 1, 【データ】蓄積用!AC$2:AC$10000, "&gt;=4.0")&gt;0, "〇", "×")))</f>
        <v/>
      </c>
      <c r="AA224" t="str">
        <f>IF(OR($A224="", AA$5=""), "", IF(COUNTIFS(【データ】蓄積用!A$2:A$10000, AA$5, 【データ】蓄積用!C$2:C$10000, $A224, 【データ】蓄積用!D$2:D$10000, "&gt;=3000", 【データ】蓄積用!E$2:E$10000, "&gt;=1500")&gt;0, "〇", IF(COUNTIFS(【データ】蓄積用!A$2:A$10000, AA$5, 【データ】蓄積用!C$2:C$10000, $A224, 【データ】蓄積用!Q$2:Q$10000, 1, 【データ】蓄積用!AC$2:AC$10000, "&gt;=4.0")&gt;0, "〇", "×")))</f>
        <v/>
      </c>
      <c r="AB224" t="str">
        <f>IF(OR($A224="", AB$5=""), "", IF(COUNTIFS(【データ】蓄積用!A$2:A$10000, AB$5, 【データ】蓄積用!C$2:C$10000, $A224, 【データ】蓄積用!D$2:D$10000, "&gt;=3000", 【データ】蓄積用!E$2:E$10000, "&gt;=1500")&gt;0, "〇", IF(COUNTIFS(【データ】蓄積用!A$2:A$10000, AB$5, 【データ】蓄積用!C$2:C$10000, $A224, 【データ】蓄積用!Q$2:Q$10000, 1, 【データ】蓄積用!AC$2:AC$10000, "&gt;=4.0")&gt;0, "〇", "×")))</f>
        <v/>
      </c>
      <c r="AC224" t="str">
        <f>IF(OR($A224="", AC$5=""), "", IF(COUNTIFS(【データ】蓄積用!A$2:A$10000, AC$5, 【データ】蓄積用!C$2:C$10000, $A224, 【データ】蓄積用!D$2:D$10000, "&gt;=3000", 【データ】蓄積用!E$2:E$10000, "&gt;=1500")&gt;0, "〇", IF(COUNTIFS(【データ】蓄積用!A$2:A$10000, AC$5, 【データ】蓄積用!C$2:C$10000, $A224, 【データ】蓄積用!Q$2:Q$10000, 1, 【データ】蓄積用!AC$2:AC$10000, "&gt;=4.0")&gt;0, "〇", "×")))</f>
        <v/>
      </c>
      <c r="AD224" t="str">
        <f>IF(OR($A224="", AD$5=""), "", IF(COUNTIFS(【データ】蓄積用!A$2:A$10000, AD$5, 【データ】蓄積用!C$2:C$10000, $A224, 【データ】蓄積用!D$2:D$10000, "&gt;=3000", 【データ】蓄積用!E$2:E$10000, "&gt;=1500")&gt;0, "〇", IF(COUNTIFS(【データ】蓄積用!A$2:A$10000, AD$5, 【データ】蓄積用!C$2:C$10000, $A224, 【データ】蓄積用!Q$2:Q$10000, 1, 【データ】蓄積用!AC$2:AC$10000, "&gt;=4.0")&gt;0, "〇", "×")))</f>
        <v/>
      </c>
      <c r="AE224" t="str">
        <f>IF(OR($A224="", AE$5=""), "", IF(COUNTIFS(【データ】蓄積用!A$2:A$10000, AE$5, 【データ】蓄積用!C$2:C$10000, $A224, 【データ】蓄積用!D$2:D$10000, "&gt;=3000", 【データ】蓄積用!E$2:E$10000, "&gt;=1500")&gt;0, "〇", IF(COUNTIFS(【データ】蓄積用!A$2:A$10000, AE$5, 【データ】蓄積用!C$2:C$10000, $A224, 【データ】蓄積用!Q$2:Q$10000, 1, 【データ】蓄積用!AC$2:AC$10000, "&gt;=4.0")&gt;0, "〇", "×")))</f>
        <v/>
      </c>
      <c r="AF224" t="str">
        <f>IF(OR($A224="", AF$5=""), "", IF(COUNTIFS(【データ】蓄積用!A$2:A$10000, AF$5, 【データ】蓄積用!C$2:C$10000, $A224, 【データ】蓄積用!D$2:D$10000, "&gt;=3000", 【データ】蓄積用!E$2:E$10000, "&gt;=1500")&gt;0, "〇", IF(COUNTIFS(【データ】蓄積用!A$2:A$10000, AF$5, 【データ】蓄積用!C$2:C$10000, $A224, 【データ】蓄積用!Q$2:Q$10000, 1, 【データ】蓄積用!AC$2:AC$10000, "&gt;=4.0")&gt;0, "〇", "×")))</f>
        <v/>
      </c>
      <c r="AG224" t="str">
        <f>IF(OR($A224="", AG$5=""), "", IF(COUNTIFS(【データ】蓄積用!A$2:A$10000, AG$5, 【データ】蓄積用!C$2:C$10000, $A224, 【データ】蓄積用!D$2:D$10000, "&gt;=3000", 【データ】蓄積用!E$2:E$10000, "&gt;=1500")&gt;0, "〇", IF(COUNTIFS(【データ】蓄積用!A$2:A$10000, AG$5, 【データ】蓄積用!C$2:C$10000, $A224, 【データ】蓄積用!Q$2:Q$10000, 1, 【データ】蓄積用!AC$2:AC$10000, "&gt;=4.0")&gt;0, "〇", "×")))</f>
        <v/>
      </c>
      <c r="AH224" t="str">
        <f>IF(OR($A224="", AH$5=""), "", IF(COUNTIFS(【データ】蓄積用!A$2:A$10000, AH$5, 【データ】蓄積用!C$2:C$10000, $A224, 【データ】蓄積用!D$2:D$10000, "&gt;=3000", 【データ】蓄積用!E$2:E$10000, "&gt;=1500")&gt;0, "〇", IF(COUNTIFS(【データ】蓄積用!A$2:A$10000, AH$5, 【データ】蓄積用!C$2:C$10000, $A224, 【データ】蓄積用!Q$2:Q$10000, 1, 【データ】蓄積用!AC$2:AC$10000, "&gt;=4.0")&gt;0, "〇", "×")))</f>
        <v/>
      </c>
      <c r="AI224" t="str">
        <f>IF(OR($A224="", AI$5=""), "", IF(COUNTIFS(【データ】蓄積用!A$2:A$10000, AI$5, 【データ】蓄積用!C$2:C$10000, $A224, 【データ】蓄積用!D$2:D$10000, "&gt;=3000", 【データ】蓄積用!E$2:E$10000, "&gt;=1500")&gt;0, "〇", IF(COUNTIFS(【データ】蓄積用!A$2:A$10000, AI$5, 【データ】蓄積用!C$2:C$10000, $A224, 【データ】蓄積用!Q$2:Q$10000, 1, 【データ】蓄積用!AC$2:AC$10000, "&gt;=4.0")&gt;0, "〇", "×")))</f>
        <v/>
      </c>
      <c r="AJ224" t="str">
        <f>IF(OR($A224="", AJ$5=""), "", IF(COUNTIFS(【データ】蓄積用!A$2:A$10000, AJ$5, 【データ】蓄積用!C$2:C$10000, $A224, 【データ】蓄積用!D$2:D$10000, "&gt;=3000", 【データ】蓄積用!E$2:E$10000, "&gt;=1500")&gt;0, "〇", IF(COUNTIFS(【データ】蓄積用!A$2:A$10000, AJ$5, 【データ】蓄積用!C$2:C$10000, $A224, 【データ】蓄積用!Q$2:Q$10000, 1, 【データ】蓄積用!AC$2:AC$10000, "&gt;=4.0")&gt;0, "〇", "×")))</f>
        <v/>
      </c>
      <c r="AK224" t="str">
        <f>IF(OR($A224="", AK$5=""), "", IF(COUNTIFS(【データ】蓄積用!A$2:A$10000, AK$5, 【データ】蓄積用!C$2:C$10000, $A224, 【データ】蓄積用!D$2:D$10000, "&gt;=3000", 【データ】蓄積用!E$2:E$10000, "&gt;=1500")&gt;0, "〇", IF(COUNTIFS(【データ】蓄積用!A$2:A$10000, AK$5, 【データ】蓄積用!C$2:C$10000, $A224, 【データ】蓄積用!Q$2:Q$10000, 1, 【データ】蓄積用!AC$2:AC$10000, "&gt;=4.0")&gt;0, "〇", "×")))</f>
        <v/>
      </c>
      <c r="AL224" t="str">
        <f>IF(OR($A224="", AL$5=""), "", IF(COUNTIFS(【データ】蓄積用!A$2:A$10000, AL$5, 【データ】蓄積用!C$2:C$10000, $A224, 【データ】蓄積用!D$2:D$10000, "&gt;=3000", 【データ】蓄積用!E$2:E$10000, "&gt;=1500")&gt;0, "〇", IF(COUNTIFS(【データ】蓄積用!A$2:A$10000, AL$5, 【データ】蓄積用!C$2:C$10000, $A224, 【データ】蓄積用!Q$2:Q$10000, 1, 【データ】蓄積用!AC$2:AC$10000, "&gt;=4.0")&gt;0, "〇", "×")))</f>
        <v/>
      </c>
      <c r="AM224" t="str">
        <f>IF(OR($A224="", AM$5=""), "", IF(COUNTIFS(【データ】蓄積用!A$2:A$10000, AM$5, 【データ】蓄積用!C$2:C$10000, $A224, 【データ】蓄積用!D$2:D$10000, "&gt;=3000", 【データ】蓄積用!E$2:E$10000, "&gt;=1500")&gt;0, "〇", IF(COUNTIFS(【データ】蓄積用!A$2:A$10000, AM$5, 【データ】蓄積用!C$2:C$10000, $A224, 【データ】蓄積用!Q$2:Q$10000, 1, 【データ】蓄積用!AC$2:AC$10000, "&gt;=4.0")&gt;0, "〇", "×")))</f>
        <v/>
      </c>
      <c r="AN224" t="str">
        <f>IF(OR($A224="", AN$5=""), "", IF(COUNTIFS(【データ】蓄積用!A$2:A$10000, AN$5, 【データ】蓄積用!C$2:C$10000, $A224, 【データ】蓄積用!D$2:D$10000, "&gt;=3000", 【データ】蓄積用!E$2:E$10000, "&gt;=1500")&gt;0, "〇", IF(COUNTIFS(【データ】蓄積用!A$2:A$10000, AN$5, 【データ】蓄積用!C$2:C$10000, $A224, 【データ】蓄積用!Q$2:Q$10000, 1, 【データ】蓄積用!AC$2:AC$10000, "&gt;=4.0")&gt;0, "〇", "×")))</f>
        <v/>
      </c>
      <c r="AO224" t="str">
        <f>IF(OR($A224="", AO$5=""), "", IF(COUNTIFS(【データ】蓄積用!A$2:A$10000, AO$5, 【データ】蓄積用!C$2:C$10000, $A224, 【データ】蓄積用!D$2:D$10000, "&gt;=3000", 【データ】蓄積用!E$2:E$10000, "&gt;=1500")&gt;0, "〇", IF(COUNTIFS(【データ】蓄積用!A$2:A$10000, AO$5, 【データ】蓄積用!C$2:C$10000, $A224, 【データ】蓄積用!Q$2:Q$10000, 1, 【データ】蓄積用!AC$2:AC$10000, "&gt;=4.0")&gt;0, "〇", "×")))</f>
        <v/>
      </c>
      <c r="AP224" t="str">
        <f>IF(OR($A224="", AP$5=""), "", IF(COUNTIFS(【データ】蓄積用!A$2:A$10000, AP$5, 【データ】蓄積用!C$2:C$10000, $A224, 【データ】蓄積用!D$2:D$10000, "&gt;=3000", 【データ】蓄積用!E$2:E$10000, "&gt;=1500")&gt;0, "〇", IF(COUNTIFS(【データ】蓄積用!A$2:A$10000, AP$5, 【データ】蓄積用!C$2:C$10000, $A224, 【データ】蓄積用!Q$2:Q$10000, 1, 【データ】蓄積用!AC$2:AC$10000, "&gt;=4.0")&gt;0, "〇", "×")))</f>
        <v/>
      </c>
      <c r="AQ224" t="str">
        <f>IF(OR($A224="", AQ$5=""), "", IF(COUNTIFS(【データ】蓄積用!A$2:A$10000, AQ$5, 【データ】蓄積用!C$2:C$10000, $A224, 【データ】蓄積用!D$2:D$10000, "&gt;=3000", 【データ】蓄積用!E$2:E$10000, "&gt;=1500")&gt;0, "〇", IF(COUNTIFS(【データ】蓄積用!A$2:A$10000, AQ$5, 【データ】蓄積用!C$2:C$10000, $A224, 【データ】蓄積用!Q$2:Q$10000, 1, 【データ】蓄積用!AC$2:AC$10000, "&gt;=4.0")&gt;0, "〇", "×")))</f>
        <v/>
      </c>
      <c r="AR224" t="str">
        <f>IF(OR($A224="", AR$5=""), "", IF(COUNTIFS(【データ】蓄積用!A$2:A$10000, AR$5, 【データ】蓄積用!C$2:C$10000, $A224, 【データ】蓄積用!D$2:D$10000, "&gt;=3000", 【データ】蓄積用!E$2:E$10000, "&gt;=1500")&gt;0, "〇", IF(COUNTIFS(【データ】蓄積用!A$2:A$10000, AR$5, 【データ】蓄積用!C$2:C$10000, $A224, 【データ】蓄積用!Q$2:Q$10000, 1, 【データ】蓄積用!AC$2:AC$10000, "&gt;=4.0")&gt;0, "〇", "×")))</f>
        <v/>
      </c>
      <c r="AS224" t="str">
        <f>IF(OR($A224="", AS$5=""), "", IF(COUNTIFS(【データ】蓄積用!A$2:A$10000, AS$5, 【データ】蓄積用!C$2:C$10000, $A224, 【データ】蓄積用!D$2:D$10000, "&gt;=3000", 【データ】蓄積用!E$2:E$10000, "&gt;=1500")&gt;0, "〇", IF(COUNTIFS(【データ】蓄積用!A$2:A$10000, AS$5, 【データ】蓄積用!C$2:C$10000, $A224, 【データ】蓄積用!Q$2:Q$10000, 1, 【データ】蓄積用!AC$2:AC$10000, "&gt;=4.0")&gt;0, "〇", "×")))</f>
        <v/>
      </c>
      <c r="AT224" t="str">
        <f>IF(OR($A224="", AT$5=""), "", IF(COUNTIFS(【データ】蓄積用!A$2:A$10000, AT$5, 【データ】蓄積用!C$2:C$10000, $A224, 【データ】蓄積用!D$2:D$10000, "&gt;=3000", 【データ】蓄積用!E$2:E$10000, "&gt;=1500")&gt;0, "〇", IF(COUNTIFS(【データ】蓄積用!A$2:A$10000, AT$5, 【データ】蓄積用!C$2:C$10000, $A224, 【データ】蓄積用!Q$2:Q$10000, 1, 【データ】蓄積用!AC$2:AC$10000, "&gt;=4.0")&gt;0, "〇", "×")))</f>
        <v/>
      </c>
      <c r="AU224" t="str">
        <f>IF(OR($A224="", AU$5=""), "", IF(COUNTIFS(【データ】蓄積用!A$2:A$10000, AU$5, 【データ】蓄積用!C$2:C$10000, $A224, 【データ】蓄積用!D$2:D$10000, "&gt;=3000", 【データ】蓄積用!E$2:E$10000, "&gt;=1500")&gt;0, "〇", IF(COUNTIFS(【データ】蓄積用!A$2:A$10000, AU$5, 【データ】蓄積用!C$2:C$10000, $A224, 【データ】蓄積用!Q$2:Q$10000, 1, 【データ】蓄積用!AC$2:AC$10000, "&gt;=4.0")&gt;0, "〇", "×")))</f>
        <v/>
      </c>
      <c r="AV224" t="str">
        <f>IF(OR($A224="", AV$5=""), "", IF(COUNTIFS(【データ】蓄積用!A$2:A$10000, AV$5, 【データ】蓄積用!C$2:C$10000, $A224, 【データ】蓄積用!D$2:D$10000, "&gt;=3000", 【データ】蓄積用!E$2:E$10000, "&gt;=1500")&gt;0, "〇", IF(COUNTIFS(【データ】蓄積用!A$2:A$10000, AV$5, 【データ】蓄積用!C$2:C$10000, $A224, 【データ】蓄積用!Q$2:Q$10000, 1, 【データ】蓄積用!AC$2:AC$10000, "&gt;=4.0")&gt;0, "〇", "×")))</f>
        <v/>
      </c>
      <c r="AW224" t="str">
        <f>IF(OR($A224="", AW$5=""), "", IF(COUNTIFS(【データ】蓄積用!A$2:A$10000, AW$5, 【データ】蓄積用!C$2:C$10000, $A224, 【データ】蓄積用!D$2:D$10000, "&gt;=3000", 【データ】蓄積用!E$2:E$10000, "&gt;=1500")&gt;0, "〇", IF(COUNTIFS(【データ】蓄積用!A$2:A$10000, AW$5, 【データ】蓄積用!C$2:C$10000, $A224, 【データ】蓄積用!Q$2:Q$10000, 1, 【データ】蓄積用!AC$2:AC$10000, "&gt;=4.0")&gt;0, "〇", "×")))</f>
        <v/>
      </c>
      <c r="AX224" t="str">
        <f>IF(OR($A224="", AX$5=""), "", IF(COUNTIFS(【データ】蓄積用!A$2:A$10000, AX$5, 【データ】蓄積用!C$2:C$10000, $A224, 【データ】蓄積用!D$2:D$10000, "&gt;=3000", 【データ】蓄積用!E$2:E$10000, "&gt;=1500")&gt;0, "〇", IF(COUNTIFS(【データ】蓄積用!A$2:A$10000, AX$5, 【データ】蓄積用!C$2:C$10000, $A224, 【データ】蓄積用!Q$2:Q$10000, 1, 【データ】蓄積用!AC$2:AC$10000, "&gt;=4.0")&gt;0, "〇", "×")))</f>
        <v/>
      </c>
      <c r="AY224" t="str">
        <f>IF(OR($A224="", AY$5=""), "", IF(COUNTIFS(【データ】蓄積用!A$2:A$10000, AY$5, 【データ】蓄積用!C$2:C$10000, $A224, 【データ】蓄積用!D$2:D$10000, "&gt;=3000", 【データ】蓄積用!E$2:E$10000, "&gt;=1500")&gt;0, "〇", IF(COUNTIFS(【データ】蓄積用!A$2:A$10000, AY$5, 【データ】蓄積用!C$2:C$10000, $A224, 【データ】蓄積用!Q$2:Q$10000, 1, 【データ】蓄積用!AC$2:AC$10000, "&gt;=4.0")&gt;0, "〇", "×")))</f>
        <v/>
      </c>
    </row>
    <row r="225" spans="2:51">
      <c r="B225" t="str">
        <f>IF(OR($A225="", B$5=""), "", IF(COUNTIFS(【データ】蓄積用!A$2:A$10000, B$5, 【データ】蓄積用!C$2:C$10000, $A225, 【データ】蓄積用!D$2:D$10000, "&gt;=3000", 【データ】蓄積用!E$2:E$10000, "&gt;=1500")&gt;0, "〇", IF(COUNTIFS(【データ】蓄積用!A$2:A$10000, B$5, 【データ】蓄積用!C$2:C$10000, $A225, 【データ】蓄積用!Q$2:Q$10000, 1, 【データ】蓄積用!AC$2:AC$10000, "&gt;=4.0")&gt;0, "〇", "×")))</f>
        <v/>
      </c>
      <c r="C225" t="str">
        <f>IF(OR($A225="", C$5=""), "", IF(COUNTIFS(【データ】蓄積用!A$2:A$10000, C$5, 【データ】蓄積用!C$2:C$10000, $A225, 【データ】蓄積用!D$2:D$10000, "&gt;=3000", 【データ】蓄積用!E$2:E$10000, "&gt;=1500")&gt;0, "〇", IF(COUNTIFS(【データ】蓄積用!A$2:A$10000, C$5, 【データ】蓄積用!C$2:C$10000, $A225, 【データ】蓄積用!Q$2:Q$10000, 1, 【データ】蓄積用!AC$2:AC$10000, "&gt;=4.0")&gt;0, "〇", "×")))</f>
        <v/>
      </c>
      <c r="D225" t="str">
        <f>IF(OR($A225="", D$5=""), "", IF(COUNTIFS(【データ】蓄積用!A$2:A$10000, D$5, 【データ】蓄積用!C$2:C$10000, $A225, 【データ】蓄積用!D$2:D$10000, "&gt;=3000", 【データ】蓄積用!E$2:E$10000, "&gt;=1500")&gt;0, "〇", IF(COUNTIFS(【データ】蓄積用!A$2:A$10000, D$5, 【データ】蓄積用!C$2:C$10000, $A225, 【データ】蓄積用!Q$2:Q$10000, 1, 【データ】蓄積用!AC$2:AC$10000, "&gt;=4.0")&gt;0, "〇", "×")))</f>
        <v/>
      </c>
      <c r="E225" t="str">
        <f>IF(OR($A225="", E$5=""), "", IF(COUNTIFS(【データ】蓄積用!A$2:A$10000, E$5, 【データ】蓄積用!C$2:C$10000, $A225, 【データ】蓄積用!D$2:D$10000, "&gt;=3000", 【データ】蓄積用!E$2:E$10000, "&gt;=1500")&gt;0, "〇", IF(COUNTIFS(【データ】蓄積用!A$2:A$10000, E$5, 【データ】蓄積用!C$2:C$10000, $A225, 【データ】蓄積用!Q$2:Q$10000, 1, 【データ】蓄積用!AC$2:AC$10000, "&gt;=4.0")&gt;0, "〇", "×")))</f>
        <v/>
      </c>
      <c r="F225" t="str">
        <f>IF(OR($A225="", F$5=""), "", IF(COUNTIFS(【データ】蓄積用!A$2:A$10000, F$5, 【データ】蓄積用!C$2:C$10000, $A225, 【データ】蓄積用!D$2:D$10000, "&gt;=3000", 【データ】蓄積用!E$2:E$10000, "&gt;=1500")&gt;0, "〇", IF(COUNTIFS(【データ】蓄積用!A$2:A$10000, F$5, 【データ】蓄積用!C$2:C$10000, $A225, 【データ】蓄積用!Q$2:Q$10000, 1, 【データ】蓄積用!AC$2:AC$10000, "&gt;=4.0")&gt;0, "〇", "×")))</f>
        <v/>
      </c>
      <c r="G225" t="str">
        <f>IF(OR($A225="", G$5=""), "", IF(COUNTIFS(【データ】蓄積用!A$2:A$10000, G$5, 【データ】蓄積用!C$2:C$10000, $A225, 【データ】蓄積用!D$2:D$10000, "&gt;=3000", 【データ】蓄積用!E$2:E$10000, "&gt;=1500")&gt;0, "〇", IF(COUNTIFS(【データ】蓄積用!A$2:A$10000, G$5, 【データ】蓄積用!C$2:C$10000, $A225, 【データ】蓄積用!Q$2:Q$10000, 1, 【データ】蓄積用!AC$2:AC$10000, "&gt;=4.0")&gt;0, "〇", "×")))</f>
        <v/>
      </c>
      <c r="H225" t="str">
        <f>IF(OR($A225="", H$5=""), "", IF(COUNTIFS(【データ】蓄積用!A$2:A$10000, H$5, 【データ】蓄積用!C$2:C$10000, $A225, 【データ】蓄積用!D$2:D$10000, "&gt;=3000", 【データ】蓄積用!E$2:E$10000, "&gt;=1500")&gt;0, "〇", IF(COUNTIFS(【データ】蓄積用!A$2:A$10000, H$5, 【データ】蓄積用!C$2:C$10000, $A225, 【データ】蓄積用!Q$2:Q$10000, 1, 【データ】蓄積用!AC$2:AC$10000, "&gt;=4.0")&gt;0, "〇", "×")))</f>
        <v/>
      </c>
      <c r="I225" t="str">
        <f>IF(OR($A225="", I$5=""), "", IF(COUNTIFS(【データ】蓄積用!A$2:A$10000, I$5, 【データ】蓄積用!C$2:C$10000, $A225, 【データ】蓄積用!D$2:D$10000, "&gt;=3000", 【データ】蓄積用!E$2:E$10000, "&gt;=1500")&gt;0, "〇", IF(COUNTIFS(【データ】蓄積用!A$2:A$10000, I$5, 【データ】蓄積用!C$2:C$10000, $A225, 【データ】蓄積用!Q$2:Q$10000, 1, 【データ】蓄積用!AC$2:AC$10000, "&gt;=4.0")&gt;0, "〇", "×")))</f>
        <v/>
      </c>
      <c r="J225" t="str">
        <f>IF(OR($A225="", J$5=""), "", IF(COUNTIFS(【データ】蓄積用!A$2:A$10000, J$5, 【データ】蓄積用!C$2:C$10000, $A225, 【データ】蓄積用!D$2:D$10000, "&gt;=3000", 【データ】蓄積用!E$2:E$10000, "&gt;=1500")&gt;0, "〇", IF(COUNTIFS(【データ】蓄積用!A$2:A$10000, J$5, 【データ】蓄積用!C$2:C$10000, $A225, 【データ】蓄積用!Q$2:Q$10000, 1, 【データ】蓄積用!AC$2:AC$10000, "&gt;=4.0")&gt;0, "〇", "×")))</f>
        <v/>
      </c>
      <c r="K225" t="str">
        <f>IF(OR($A225="", K$5=""), "", IF(COUNTIFS(【データ】蓄積用!A$2:A$10000, K$5, 【データ】蓄積用!C$2:C$10000, $A225, 【データ】蓄積用!D$2:D$10000, "&gt;=3000", 【データ】蓄積用!E$2:E$10000, "&gt;=1500")&gt;0, "〇", IF(COUNTIFS(【データ】蓄積用!A$2:A$10000, K$5, 【データ】蓄積用!C$2:C$10000, $A225, 【データ】蓄積用!Q$2:Q$10000, 1, 【データ】蓄積用!AC$2:AC$10000, "&gt;=4.0")&gt;0, "〇", "×")))</f>
        <v/>
      </c>
      <c r="L225" t="str">
        <f>IF(OR($A225="", L$5=""), "", IF(COUNTIFS(【データ】蓄積用!A$2:A$10000, L$5, 【データ】蓄積用!C$2:C$10000, $A225, 【データ】蓄積用!D$2:D$10000, "&gt;=3000", 【データ】蓄積用!E$2:E$10000, "&gt;=1500")&gt;0, "〇", IF(COUNTIFS(【データ】蓄積用!A$2:A$10000, L$5, 【データ】蓄積用!C$2:C$10000, $A225, 【データ】蓄積用!Q$2:Q$10000, 1, 【データ】蓄積用!AC$2:AC$10000, "&gt;=4.0")&gt;0, "〇", "×")))</f>
        <v/>
      </c>
      <c r="M225" t="str">
        <f>IF(OR($A225="", M$5=""), "", IF(COUNTIFS(【データ】蓄積用!A$2:A$10000, M$5, 【データ】蓄積用!C$2:C$10000, $A225, 【データ】蓄積用!D$2:D$10000, "&gt;=3000", 【データ】蓄積用!E$2:E$10000, "&gt;=1500")&gt;0, "〇", IF(COUNTIFS(【データ】蓄積用!A$2:A$10000, M$5, 【データ】蓄積用!C$2:C$10000, $A225, 【データ】蓄積用!Q$2:Q$10000, 1, 【データ】蓄積用!AC$2:AC$10000, "&gt;=4.0")&gt;0, "〇", "×")))</f>
        <v/>
      </c>
      <c r="N225" t="str">
        <f>IF(OR($A225="", N$5=""), "", IF(COUNTIFS(【データ】蓄積用!A$2:A$10000, N$5, 【データ】蓄積用!C$2:C$10000, $A225, 【データ】蓄積用!D$2:D$10000, "&gt;=3000", 【データ】蓄積用!E$2:E$10000, "&gt;=1500")&gt;0, "〇", IF(COUNTIFS(【データ】蓄積用!A$2:A$10000, N$5, 【データ】蓄積用!C$2:C$10000, $A225, 【データ】蓄積用!Q$2:Q$10000, 1, 【データ】蓄積用!AC$2:AC$10000, "&gt;=4.0")&gt;0, "〇", "×")))</f>
        <v/>
      </c>
      <c r="O225" t="str">
        <f>IF(OR($A225="", O$5=""), "", IF(COUNTIFS(【データ】蓄積用!A$2:A$10000, O$5, 【データ】蓄積用!C$2:C$10000, $A225, 【データ】蓄積用!D$2:D$10000, "&gt;=3000", 【データ】蓄積用!E$2:E$10000, "&gt;=1500")&gt;0, "〇", IF(COUNTIFS(【データ】蓄積用!A$2:A$10000, O$5, 【データ】蓄積用!C$2:C$10000, $A225, 【データ】蓄積用!Q$2:Q$10000, 1, 【データ】蓄積用!AC$2:AC$10000, "&gt;=4.0")&gt;0, "〇", "×")))</f>
        <v/>
      </c>
      <c r="P225" t="str">
        <f>IF(OR($A225="", P$5=""), "", IF(COUNTIFS(【データ】蓄積用!A$2:A$10000, P$5, 【データ】蓄積用!C$2:C$10000, $A225, 【データ】蓄積用!D$2:D$10000, "&gt;=3000", 【データ】蓄積用!E$2:E$10000, "&gt;=1500")&gt;0, "〇", IF(COUNTIFS(【データ】蓄積用!A$2:A$10000, P$5, 【データ】蓄積用!C$2:C$10000, $A225, 【データ】蓄積用!Q$2:Q$10000, 1, 【データ】蓄積用!AC$2:AC$10000, "&gt;=4.0")&gt;0, "〇", "×")))</f>
        <v/>
      </c>
      <c r="Q225" t="str">
        <f>IF(OR($A225="", Q$5=""), "", IF(COUNTIFS(【データ】蓄積用!A$2:A$10000, Q$5, 【データ】蓄積用!C$2:C$10000, $A225, 【データ】蓄積用!D$2:D$10000, "&gt;=3000", 【データ】蓄積用!E$2:E$10000, "&gt;=1500")&gt;0, "〇", IF(COUNTIFS(【データ】蓄積用!A$2:A$10000, Q$5, 【データ】蓄積用!C$2:C$10000, $A225, 【データ】蓄積用!Q$2:Q$10000, 1, 【データ】蓄積用!AC$2:AC$10000, "&gt;=4.0")&gt;0, "〇", "×")))</f>
        <v/>
      </c>
      <c r="R225" t="str">
        <f>IF(OR($A225="", R$5=""), "", IF(COUNTIFS(【データ】蓄積用!A$2:A$10000, R$5, 【データ】蓄積用!C$2:C$10000, $A225, 【データ】蓄積用!D$2:D$10000, "&gt;=3000", 【データ】蓄積用!E$2:E$10000, "&gt;=1500")&gt;0, "〇", IF(COUNTIFS(【データ】蓄積用!A$2:A$10000, R$5, 【データ】蓄積用!C$2:C$10000, $A225, 【データ】蓄積用!Q$2:Q$10000, 1, 【データ】蓄積用!AC$2:AC$10000, "&gt;=4.0")&gt;0, "〇", "×")))</f>
        <v/>
      </c>
      <c r="S225" t="str">
        <f>IF(OR($A225="", S$5=""), "", IF(COUNTIFS(【データ】蓄積用!A$2:A$10000, S$5, 【データ】蓄積用!C$2:C$10000, $A225, 【データ】蓄積用!D$2:D$10000, "&gt;=3000", 【データ】蓄積用!E$2:E$10000, "&gt;=1500")&gt;0, "〇", IF(COUNTIFS(【データ】蓄積用!A$2:A$10000, S$5, 【データ】蓄積用!C$2:C$10000, $A225, 【データ】蓄積用!Q$2:Q$10000, 1, 【データ】蓄積用!AC$2:AC$10000, "&gt;=4.0")&gt;0, "〇", "×")))</f>
        <v/>
      </c>
      <c r="T225" t="str">
        <f>IF(OR($A225="", T$5=""), "", IF(COUNTIFS(【データ】蓄積用!A$2:A$10000, T$5, 【データ】蓄積用!C$2:C$10000, $A225, 【データ】蓄積用!D$2:D$10000, "&gt;=3000", 【データ】蓄積用!E$2:E$10000, "&gt;=1500")&gt;0, "〇", IF(COUNTIFS(【データ】蓄積用!A$2:A$10000, T$5, 【データ】蓄積用!C$2:C$10000, $A225, 【データ】蓄積用!Q$2:Q$10000, 1, 【データ】蓄積用!AC$2:AC$10000, "&gt;=4.0")&gt;0, "〇", "×")))</f>
        <v/>
      </c>
      <c r="U225" t="str">
        <f>IF(OR($A225="", U$5=""), "", IF(COUNTIFS(【データ】蓄積用!A$2:A$10000, U$5, 【データ】蓄積用!C$2:C$10000, $A225, 【データ】蓄積用!D$2:D$10000, "&gt;=3000", 【データ】蓄積用!E$2:E$10000, "&gt;=1500")&gt;0, "〇", IF(COUNTIFS(【データ】蓄積用!A$2:A$10000, U$5, 【データ】蓄積用!C$2:C$10000, $A225, 【データ】蓄積用!Q$2:Q$10000, 1, 【データ】蓄積用!AC$2:AC$10000, "&gt;=4.0")&gt;0, "〇", "×")))</f>
        <v/>
      </c>
      <c r="V225" t="str">
        <f>IF(OR($A225="", V$5=""), "", IF(COUNTIFS(【データ】蓄積用!A$2:A$10000, V$5, 【データ】蓄積用!C$2:C$10000, $A225, 【データ】蓄積用!D$2:D$10000, "&gt;=3000", 【データ】蓄積用!E$2:E$10000, "&gt;=1500")&gt;0, "〇", IF(COUNTIFS(【データ】蓄積用!A$2:A$10000, V$5, 【データ】蓄積用!C$2:C$10000, $A225, 【データ】蓄積用!Q$2:Q$10000, 1, 【データ】蓄積用!AC$2:AC$10000, "&gt;=4.0")&gt;0, "〇", "×")))</f>
        <v/>
      </c>
      <c r="W225" t="str">
        <f>IF(OR($A225="", W$5=""), "", IF(COUNTIFS(【データ】蓄積用!A$2:A$10000, W$5, 【データ】蓄積用!C$2:C$10000, $A225, 【データ】蓄積用!D$2:D$10000, "&gt;=3000", 【データ】蓄積用!E$2:E$10000, "&gt;=1500")&gt;0, "〇", IF(COUNTIFS(【データ】蓄積用!A$2:A$10000, W$5, 【データ】蓄積用!C$2:C$10000, $A225, 【データ】蓄積用!Q$2:Q$10000, 1, 【データ】蓄積用!AC$2:AC$10000, "&gt;=4.0")&gt;0, "〇", "×")))</f>
        <v/>
      </c>
      <c r="X225" t="str">
        <f>IF(OR($A225="", X$5=""), "", IF(COUNTIFS(【データ】蓄積用!A$2:A$10000, X$5, 【データ】蓄積用!C$2:C$10000, $A225, 【データ】蓄積用!D$2:D$10000, "&gt;=3000", 【データ】蓄積用!E$2:E$10000, "&gt;=1500")&gt;0, "〇", IF(COUNTIFS(【データ】蓄積用!A$2:A$10000, X$5, 【データ】蓄積用!C$2:C$10000, $A225, 【データ】蓄積用!Q$2:Q$10000, 1, 【データ】蓄積用!AC$2:AC$10000, "&gt;=4.0")&gt;0, "〇", "×")))</f>
        <v/>
      </c>
      <c r="Y225" t="str">
        <f>IF(OR($A225="", Y$5=""), "", IF(COUNTIFS(【データ】蓄積用!A$2:A$10000, Y$5, 【データ】蓄積用!C$2:C$10000, $A225, 【データ】蓄積用!D$2:D$10000, "&gt;=3000", 【データ】蓄積用!E$2:E$10000, "&gt;=1500")&gt;0, "〇", IF(COUNTIFS(【データ】蓄積用!A$2:A$10000, Y$5, 【データ】蓄積用!C$2:C$10000, $A225, 【データ】蓄積用!Q$2:Q$10000, 1, 【データ】蓄積用!AC$2:AC$10000, "&gt;=4.0")&gt;0, "〇", "×")))</f>
        <v/>
      </c>
      <c r="Z225" t="str">
        <f>IF(OR($A225="", Z$5=""), "", IF(COUNTIFS(【データ】蓄積用!A$2:A$10000, Z$5, 【データ】蓄積用!C$2:C$10000, $A225, 【データ】蓄積用!D$2:D$10000, "&gt;=3000", 【データ】蓄積用!E$2:E$10000, "&gt;=1500")&gt;0, "〇", IF(COUNTIFS(【データ】蓄積用!A$2:A$10000, Z$5, 【データ】蓄積用!C$2:C$10000, $A225, 【データ】蓄積用!Q$2:Q$10000, 1, 【データ】蓄積用!AC$2:AC$10000, "&gt;=4.0")&gt;0, "〇", "×")))</f>
        <v/>
      </c>
      <c r="AA225" t="str">
        <f>IF(OR($A225="", AA$5=""), "", IF(COUNTIFS(【データ】蓄積用!A$2:A$10000, AA$5, 【データ】蓄積用!C$2:C$10000, $A225, 【データ】蓄積用!D$2:D$10000, "&gt;=3000", 【データ】蓄積用!E$2:E$10000, "&gt;=1500")&gt;0, "〇", IF(COUNTIFS(【データ】蓄積用!A$2:A$10000, AA$5, 【データ】蓄積用!C$2:C$10000, $A225, 【データ】蓄積用!Q$2:Q$10000, 1, 【データ】蓄積用!AC$2:AC$10000, "&gt;=4.0")&gt;0, "〇", "×")))</f>
        <v/>
      </c>
      <c r="AB225" t="str">
        <f>IF(OR($A225="", AB$5=""), "", IF(COUNTIFS(【データ】蓄積用!A$2:A$10000, AB$5, 【データ】蓄積用!C$2:C$10000, $A225, 【データ】蓄積用!D$2:D$10000, "&gt;=3000", 【データ】蓄積用!E$2:E$10000, "&gt;=1500")&gt;0, "〇", IF(COUNTIFS(【データ】蓄積用!A$2:A$10000, AB$5, 【データ】蓄積用!C$2:C$10000, $A225, 【データ】蓄積用!Q$2:Q$10000, 1, 【データ】蓄積用!AC$2:AC$10000, "&gt;=4.0")&gt;0, "〇", "×")))</f>
        <v/>
      </c>
      <c r="AC225" t="str">
        <f>IF(OR($A225="", AC$5=""), "", IF(COUNTIFS(【データ】蓄積用!A$2:A$10000, AC$5, 【データ】蓄積用!C$2:C$10000, $A225, 【データ】蓄積用!D$2:D$10000, "&gt;=3000", 【データ】蓄積用!E$2:E$10000, "&gt;=1500")&gt;0, "〇", IF(COUNTIFS(【データ】蓄積用!A$2:A$10000, AC$5, 【データ】蓄積用!C$2:C$10000, $A225, 【データ】蓄積用!Q$2:Q$10000, 1, 【データ】蓄積用!AC$2:AC$10000, "&gt;=4.0")&gt;0, "〇", "×")))</f>
        <v/>
      </c>
      <c r="AD225" t="str">
        <f>IF(OR($A225="", AD$5=""), "", IF(COUNTIFS(【データ】蓄積用!A$2:A$10000, AD$5, 【データ】蓄積用!C$2:C$10000, $A225, 【データ】蓄積用!D$2:D$10000, "&gt;=3000", 【データ】蓄積用!E$2:E$10000, "&gt;=1500")&gt;0, "〇", IF(COUNTIFS(【データ】蓄積用!A$2:A$10000, AD$5, 【データ】蓄積用!C$2:C$10000, $A225, 【データ】蓄積用!Q$2:Q$10000, 1, 【データ】蓄積用!AC$2:AC$10000, "&gt;=4.0")&gt;0, "〇", "×")))</f>
        <v/>
      </c>
      <c r="AE225" t="str">
        <f>IF(OR($A225="", AE$5=""), "", IF(COUNTIFS(【データ】蓄積用!A$2:A$10000, AE$5, 【データ】蓄積用!C$2:C$10000, $A225, 【データ】蓄積用!D$2:D$10000, "&gt;=3000", 【データ】蓄積用!E$2:E$10000, "&gt;=1500")&gt;0, "〇", IF(COUNTIFS(【データ】蓄積用!A$2:A$10000, AE$5, 【データ】蓄積用!C$2:C$10000, $A225, 【データ】蓄積用!Q$2:Q$10000, 1, 【データ】蓄積用!AC$2:AC$10000, "&gt;=4.0")&gt;0, "〇", "×")))</f>
        <v/>
      </c>
      <c r="AF225" t="str">
        <f>IF(OR($A225="", AF$5=""), "", IF(COUNTIFS(【データ】蓄積用!A$2:A$10000, AF$5, 【データ】蓄積用!C$2:C$10000, $A225, 【データ】蓄積用!D$2:D$10000, "&gt;=3000", 【データ】蓄積用!E$2:E$10000, "&gt;=1500")&gt;0, "〇", IF(COUNTIFS(【データ】蓄積用!A$2:A$10000, AF$5, 【データ】蓄積用!C$2:C$10000, $A225, 【データ】蓄積用!Q$2:Q$10000, 1, 【データ】蓄積用!AC$2:AC$10000, "&gt;=4.0")&gt;0, "〇", "×")))</f>
        <v/>
      </c>
      <c r="AG225" t="str">
        <f>IF(OR($A225="", AG$5=""), "", IF(COUNTIFS(【データ】蓄積用!A$2:A$10000, AG$5, 【データ】蓄積用!C$2:C$10000, $A225, 【データ】蓄積用!D$2:D$10000, "&gt;=3000", 【データ】蓄積用!E$2:E$10000, "&gt;=1500")&gt;0, "〇", IF(COUNTIFS(【データ】蓄積用!A$2:A$10000, AG$5, 【データ】蓄積用!C$2:C$10000, $A225, 【データ】蓄積用!Q$2:Q$10000, 1, 【データ】蓄積用!AC$2:AC$10000, "&gt;=4.0")&gt;0, "〇", "×")))</f>
        <v/>
      </c>
      <c r="AH225" t="str">
        <f>IF(OR($A225="", AH$5=""), "", IF(COUNTIFS(【データ】蓄積用!A$2:A$10000, AH$5, 【データ】蓄積用!C$2:C$10000, $A225, 【データ】蓄積用!D$2:D$10000, "&gt;=3000", 【データ】蓄積用!E$2:E$10000, "&gt;=1500")&gt;0, "〇", IF(COUNTIFS(【データ】蓄積用!A$2:A$10000, AH$5, 【データ】蓄積用!C$2:C$10000, $A225, 【データ】蓄積用!Q$2:Q$10000, 1, 【データ】蓄積用!AC$2:AC$10000, "&gt;=4.0")&gt;0, "〇", "×")))</f>
        <v/>
      </c>
      <c r="AI225" t="str">
        <f>IF(OR($A225="", AI$5=""), "", IF(COUNTIFS(【データ】蓄積用!A$2:A$10000, AI$5, 【データ】蓄積用!C$2:C$10000, $A225, 【データ】蓄積用!D$2:D$10000, "&gt;=3000", 【データ】蓄積用!E$2:E$10000, "&gt;=1500")&gt;0, "〇", IF(COUNTIFS(【データ】蓄積用!A$2:A$10000, AI$5, 【データ】蓄積用!C$2:C$10000, $A225, 【データ】蓄積用!Q$2:Q$10000, 1, 【データ】蓄積用!AC$2:AC$10000, "&gt;=4.0")&gt;0, "〇", "×")))</f>
        <v/>
      </c>
      <c r="AJ225" t="str">
        <f>IF(OR($A225="", AJ$5=""), "", IF(COUNTIFS(【データ】蓄積用!A$2:A$10000, AJ$5, 【データ】蓄積用!C$2:C$10000, $A225, 【データ】蓄積用!D$2:D$10000, "&gt;=3000", 【データ】蓄積用!E$2:E$10000, "&gt;=1500")&gt;0, "〇", IF(COUNTIFS(【データ】蓄積用!A$2:A$10000, AJ$5, 【データ】蓄積用!C$2:C$10000, $A225, 【データ】蓄積用!Q$2:Q$10000, 1, 【データ】蓄積用!AC$2:AC$10000, "&gt;=4.0")&gt;0, "〇", "×")))</f>
        <v/>
      </c>
      <c r="AK225" t="str">
        <f>IF(OR($A225="", AK$5=""), "", IF(COUNTIFS(【データ】蓄積用!A$2:A$10000, AK$5, 【データ】蓄積用!C$2:C$10000, $A225, 【データ】蓄積用!D$2:D$10000, "&gt;=3000", 【データ】蓄積用!E$2:E$10000, "&gt;=1500")&gt;0, "〇", IF(COUNTIFS(【データ】蓄積用!A$2:A$10000, AK$5, 【データ】蓄積用!C$2:C$10000, $A225, 【データ】蓄積用!Q$2:Q$10000, 1, 【データ】蓄積用!AC$2:AC$10000, "&gt;=4.0")&gt;0, "〇", "×")))</f>
        <v/>
      </c>
      <c r="AL225" t="str">
        <f>IF(OR($A225="", AL$5=""), "", IF(COUNTIFS(【データ】蓄積用!A$2:A$10000, AL$5, 【データ】蓄積用!C$2:C$10000, $A225, 【データ】蓄積用!D$2:D$10000, "&gt;=3000", 【データ】蓄積用!E$2:E$10000, "&gt;=1500")&gt;0, "〇", IF(COUNTIFS(【データ】蓄積用!A$2:A$10000, AL$5, 【データ】蓄積用!C$2:C$10000, $A225, 【データ】蓄積用!Q$2:Q$10000, 1, 【データ】蓄積用!AC$2:AC$10000, "&gt;=4.0")&gt;0, "〇", "×")))</f>
        <v/>
      </c>
      <c r="AM225" t="str">
        <f>IF(OR($A225="", AM$5=""), "", IF(COUNTIFS(【データ】蓄積用!A$2:A$10000, AM$5, 【データ】蓄積用!C$2:C$10000, $A225, 【データ】蓄積用!D$2:D$10000, "&gt;=3000", 【データ】蓄積用!E$2:E$10000, "&gt;=1500")&gt;0, "〇", IF(COUNTIFS(【データ】蓄積用!A$2:A$10000, AM$5, 【データ】蓄積用!C$2:C$10000, $A225, 【データ】蓄積用!Q$2:Q$10000, 1, 【データ】蓄積用!AC$2:AC$10000, "&gt;=4.0")&gt;0, "〇", "×")))</f>
        <v/>
      </c>
      <c r="AN225" t="str">
        <f>IF(OR($A225="", AN$5=""), "", IF(COUNTIFS(【データ】蓄積用!A$2:A$10000, AN$5, 【データ】蓄積用!C$2:C$10000, $A225, 【データ】蓄積用!D$2:D$10000, "&gt;=3000", 【データ】蓄積用!E$2:E$10000, "&gt;=1500")&gt;0, "〇", IF(COUNTIFS(【データ】蓄積用!A$2:A$10000, AN$5, 【データ】蓄積用!C$2:C$10000, $A225, 【データ】蓄積用!Q$2:Q$10000, 1, 【データ】蓄積用!AC$2:AC$10000, "&gt;=4.0")&gt;0, "〇", "×")))</f>
        <v/>
      </c>
      <c r="AO225" t="str">
        <f>IF(OR($A225="", AO$5=""), "", IF(COUNTIFS(【データ】蓄積用!A$2:A$10000, AO$5, 【データ】蓄積用!C$2:C$10000, $A225, 【データ】蓄積用!D$2:D$10000, "&gt;=3000", 【データ】蓄積用!E$2:E$10000, "&gt;=1500")&gt;0, "〇", IF(COUNTIFS(【データ】蓄積用!A$2:A$10000, AO$5, 【データ】蓄積用!C$2:C$10000, $A225, 【データ】蓄積用!Q$2:Q$10000, 1, 【データ】蓄積用!AC$2:AC$10000, "&gt;=4.0")&gt;0, "〇", "×")))</f>
        <v/>
      </c>
      <c r="AP225" t="str">
        <f>IF(OR($A225="", AP$5=""), "", IF(COUNTIFS(【データ】蓄積用!A$2:A$10000, AP$5, 【データ】蓄積用!C$2:C$10000, $A225, 【データ】蓄積用!D$2:D$10000, "&gt;=3000", 【データ】蓄積用!E$2:E$10000, "&gt;=1500")&gt;0, "〇", IF(COUNTIFS(【データ】蓄積用!A$2:A$10000, AP$5, 【データ】蓄積用!C$2:C$10000, $A225, 【データ】蓄積用!Q$2:Q$10000, 1, 【データ】蓄積用!AC$2:AC$10000, "&gt;=4.0")&gt;0, "〇", "×")))</f>
        <v/>
      </c>
      <c r="AQ225" t="str">
        <f>IF(OR($A225="", AQ$5=""), "", IF(COUNTIFS(【データ】蓄積用!A$2:A$10000, AQ$5, 【データ】蓄積用!C$2:C$10000, $A225, 【データ】蓄積用!D$2:D$10000, "&gt;=3000", 【データ】蓄積用!E$2:E$10000, "&gt;=1500")&gt;0, "〇", IF(COUNTIFS(【データ】蓄積用!A$2:A$10000, AQ$5, 【データ】蓄積用!C$2:C$10000, $A225, 【データ】蓄積用!Q$2:Q$10000, 1, 【データ】蓄積用!AC$2:AC$10000, "&gt;=4.0")&gt;0, "〇", "×")))</f>
        <v/>
      </c>
      <c r="AR225" t="str">
        <f>IF(OR($A225="", AR$5=""), "", IF(COUNTIFS(【データ】蓄積用!A$2:A$10000, AR$5, 【データ】蓄積用!C$2:C$10000, $A225, 【データ】蓄積用!D$2:D$10000, "&gt;=3000", 【データ】蓄積用!E$2:E$10000, "&gt;=1500")&gt;0, "〇", IF(COUNTIFS(【データ】蓄積用!A$2:A$10000, AR$5, 【データ】蓄積用!C$2:C$10000, $A225, 【データ】蓄積用!Q$2:Q$10000, 1, 【データ】蓄積用!AC$2:AC$10000, "&gt;=4.0")&gt;0, "〇", "×")))</f>
        <v/>
      </c>
      <c r="AS225" t="str">
        <f>IF(OR($A225="", AS$5=""), "", IF(COUNTIFS(【データ】蓄積用!A$2:A$10000, AS$5, 【データ】蓄積用!C$2:C$10000, $A225, 【データ】蓄積用!D$2:D$10000, "&gt;=3000", 【データ】蓄積用!E$2:E$10000, "&gt;=1500")&gt;0, "〇", IF(COUNTIFS(【データ】蓄積用!A$2:A$10000, AS$5, 【データ】蓄積用!C$2:C$10000, $A225, 【データ】蓄積用!Q$2:Q$10000, 1, 【データ】蓄積用!AC$2:AC$10000, "&gt;=4.0")&gt;0, "〇", "×")))</f>
        <v/>
      </c>
      <c r="AT225" t="str">
        <f>IF(OR($A225="", AT$5=""), "", IF(COUNTIFS(【データ】蓄積用!A$2:A$10000, AT$5, 【データ】蓄積用!C$2:C$10000, $A225, 【データ】蓄積用!D$2:D$10000, "&gt;=3000", 【データ】蓄積用!E$2:E$10000, "&gt;=1500")&gt;0, "〇", IF(COUNTIFS(【データ】蓄積用!A$2:A$10000, AT$5, 【データ】蓄積用!C$2:C$10000, $A225, 【データ】蓄積用!Q$2:Q$10000, 1, 【データ】蓄積用!AC$2:AC$10000, "&gt;=4.0")&gt;0, "〇", "×")))</f>
        <v/>
      </c>
      <c r="AU225" t="str">
        <f>IF(OR($A225="", AU$5=""), "", IF(COUNTIFS(【データ】蓄積用!A$2:A$10000, AU$5, 【データ】蓄積用!C$2:C$10000, $A225, 【データ】蓄積用!D$2:D$10000, "&gt;=3000", 【データ】蓄積用!E$2:E$10000, "&gt;=1500")&gt;0, "〇", IF(COUNTIFS(【データ】蓄積用!A$2:A$10000, AU$5, 【データ】蓄積用!C$2:C$10000, $A225, 【データ】蓄積用!Q$2:Q$10000, 1, 【データ】蓄積用!AC$2:AC$10000, "&gt;=4.0")&gt;0, "〇", "×")))</f>
        <v/>
      </c>
      <c r="AV225" t="str">
        <f>IF(OR($A225="", AV$5=""), "", IF(COUNTIFS(【データ】蓄積用!A$2:A$10000, AV$5, 【データ】蓄積用!C$2:C$10000, $A225, 【データ】蓄積用!D$2:D$10000, "&gt;=3000", 【データ】蓄積用!E$2:E$10000, "&gt;=1500")&gt;0, "〇", IF(COUNTIFS(【データ】蓄積用!A$2:A$10000, AV$5, 【データ】蓄積用!C$2:C$10000, $A225, 【データ】蓄積用!Q$2:Q$10000, 1, 【データ】蓄積用!AC$2:AC$10000, "&gt;=4.0")&gt;0, "〇", "×")))</f>
        <v/>
      </c>
      <c r="AW225" t="str">
        <f>IF(OR($A225="", AW$5=""), "", IF(COUNTIFS(【データ】蓄積用!A$2:A$10000, AW$5, 【データ】蓄積用!C$2:C$10000, $A225, 【データ】蓄積用!D$2:D$10000, "&gt;=3000", 【データ】蓄積用!E$2:E$10000, "&gt;=1500")&gt;0, "〇", IF(COUNTIFS(【データ】蓄積用!A$2:A$10000, AW$5, 【データ】蓄積用!C$2:C$10000, $A225, 【データ】蓄積用!Q$2:Q$10000, 1, 【データ】蓄積用!AC$2:AC$10000, "&gt;=4.0")&gt;0, "〇", "×")))</f>
        <v/>
      </c>
      <c r="AX225" t="str">
        <f>IF(OR($A225="", AX$5=""), "", IF(COUNTIFS(【データ】蓄積用!A$2:A$10000, AX$5, 【データ】蓄積用!C$2:C$10000, $A225, 【データ】蓄積用!D$2:D$10000, "&gt;=3000", 【データ】蓄積用!E$2:E$10000, "&gt;=1500")&gt;0, "〇", IF(COUNTIFS(【データ】蓄積用!A$2:A$10000, AX$5, 【データ】蓄積用!C$2:C$10000, $A225, 【データ】蓄積用!Q$2:Q$10000, 1, 【データ】蓄積用!AC$2:AC$10000, "&gt;=4.0")&gt;0, "〇", "×")))</f>
        <v/>
      </c>
      <c r="AY225" t="str">
        <f>IF(OR($A225="", AY$5=""), "", IF(COUNTIFS(【データ】蓄積用!A$2:A$10000, AY$5, 【データ】蓄積用!C$2:C$10000, $A225, 【データ】蓄積用!D$2:D$10000, "&gt;=3000", 【データ】蓄積用!E$2:E$10000, "&gt;=1500")&gt;0, "〇", IF(COUNTIFS(【データ】蓄積用!A$2:A$10000, AY$5, 【データ】蓄積用!C$2:C$10000, $A225, 【データ】蓄積用!Q$2:Q$10000, 1, 【データ】蓄積用!AC$2:AC$10000, "&gt;=4.0")&gt;0, "〇", "×")))</f>
        <v/>
      </c>
    </row>
    <row r="226" spans="2:51">
      <c r="B226" t="str">
        <f>IF(OR($A226="", B$5=""), "", IF(COUNTIFS(【データ】蓄積用!A$2:A$10000, B$5, 【データ】蓄積用!C$2:C$10000, $A226, 【データ】蓄積用!D$2:D$10000, "&gt;=3000", 【データ】蓄積用!E$2:E$10000, "&gt;=1500")&gt;0, "〇", IF(COUNTIFS(【データ】蓄積用!A$2:A$10000, B$5, 【データ】蓄積用!C$2:C$10000, $A226, 【データ】蓄積用!Q$2:Q$10000, 1, 【データ】蓄積用!AC$2:AC$10000, "&gt;=4.0")&gt;0, "〇", "×")))</f>
        <v/>
      </c>
      <c r="C226" t="str">
        <f>IF(OR($A226="", C$5=""), "", IF(COUNTIFS(【データ】蓄積用!A$2:A$10000, C$5, 【データ】蓄積用!C$2:C$10000, $A226, 【データ】蓄積用!D$2:D$10000, "&gt;=3000", 【データ】蓄積用!E$2:E$10000, "&gt;=1500")&gt;0, "〇", IF(COUNTIFS(【データ】蓄積用!A$2:A$10000, C$5, 【データ】蓄積用!C$2:C$10000, $A226, 【データ】蓄積用!Q$2:Q$10000, 1, 【データ】蓄積用!AC$2:AC$10000, "&gt;=4.0")&gt;0, "〇", "×")))</f>
        <v/>
      </c>
      <c r="D226" t="str">
        <f>IF(OR($A226="", D$5=""), "", IF(COUNTIFS(【データ】蓄積用!A$2:A$10000, D$5, 【データ】蓄積用!C$2:C$10000, $A226, 【データ】蓄積用!D$2:D$10000, "&gt;=3000", 【データ】蓄積用!E$2:E$10000, "&gt;=1500")&gt;0, "〇", IF(COUNTIFS(【データ】蓄積用!A$2:A$10000, D$5, 【データ】蓄積用!C$2:C$10000, $A226, 【データ】蓄積用!Q$2:Q$10000, 1, 【データ】蓄積用!AC$2:AC$10000, "&gt;=4.0")&gt;0, "〇", "×")))</f>
        <v/>
      </c>
      <c r="E226" t="str">
        <f>IF(OR($A226="", E$5=""), "", IF(COUNTIFS(【データ】蓄積用!A$2:A$10000, E$5, 【データ】蓄積用!C$2:C$10000, $A226, 【データ】蓄積用!D$2:D$10000, "&gt;=3000", 【データ】蓄積用!E$2:E$10000, "&gt;=1500")&gt;0, "〇", IF(COUNTIFS(【データ】蓄積用!A$2:A$10000, E$5, 【データ】蓄積用!C$2:C$10000, $A226, 【データ】蓄積用!Q$2:Q$10000, 1, 【データ】蓄積用!AC$2:AC$10000, "&gt;=4.0")&gt;0, "〇", "×")))</f>
        <v/>
      </c>
      <c r="F226" t="str">
        <f>IF(OR($A226="", F$5=""), "", IF(COUNTIFS(【データ】蓄積用!A$2:A$10000, F$5, 【データ】蓄積用!C$2:C$10000, $A226, 【データ】蓄積用!D$2:D$10000, "&gt;=3000", 【データ】蓄積用!E$2:E$10000, "&gt;=1500")&gt;0, "〇", IF(COUNTIFS(【データ】蓄積用!A$2:A$10000, F$5, 【データ】蓄積用!C$2:C$10000, $A226, 【データ】蓄積用!Q$2:Q$10000, 1, 【データ】蓄積用!AC$2:AC$10000, "&gt;=4.0")&gt;0, "〇", "×")))</f>
        <v/>
      </c>
      <c r="G226" t="str">
        <f>IF(OR($A226="", G$5=""), "", IF(COUNTIFS(【データ】蓄積用!A$2:A$10000, G$5, 【データ】蓄積用!C$2:C$10000, $A226, 【データ】蓄積用!D$2:D$10000, "&gt;=3000", 【データ】蓄積用!E$2:E$10000, "&gt;=1500")&gt;0, "〇", IF(COUNTIFS(【データ】蓄積用!A$2:A$10000, G$5, 【データ】蓄積用!C$2:C$10000, $A226, 【データ】蓄積用!Q$2:Q$10000, 1, 【データ】蓄積用!AC$2:AC$10000, "&gt;=4.0")&gt;0, "〇", "×")))</f>
        <v/>
      </c>
      <c r="H226" t="str">
        <f>IF(OR($A226="", H$5=""), "", IF(COUNTIFS(【データ】蓄積用!A$2:A$10000, H$5, 【データ】蓄積用!C$2:C$10000, $A226, 【データ】蓄積用!D$2:D$10000, "&gt;=3000", 【データ】蓄積用!E$2:E$10000, "&gt;=1500")&gt;0, "〇", IF(COUNTIFS(【データ】蓄積用!A$2:A$10000, H$5, 【データ】蓄積用!C$2:C$10000, $A226, 【データ】蓄積用!Q$2:Q$10000, 1, 【データ】蓄積用!AC$2:AC$10000, "&gt;=4.0")&gt;0, "〇", "×")))</f>
        <v/>
      </c>
      <c r="I226" t="str">
        <f>IF(OR($A226="", I$5=""), "", IF(COUNTIFS(【データ】蓄積用!A$2:A$10000, I$5, 【データ】蓄積用!C$2:C$10000, $A226, 【データ】蓄積用!D$2:D$10000, "&gt;=3000", 【データ】蓄積用!E$2:E$10000, "&gt;=1500")&gt;0, "〇", IF(COUNTIFS(【データ】蓄積用!A$2:A$10000, I$5, 【データ】蓄積用!C$2:C$10000, $A226, 【データ】蓄積用!Q$2:Q$10000, 1, 【データ】蓄積用!AC$2:AC$10000, "&gt;=4.0")&gt;0, "〇", "×")))</f>
        <v/>
      </c>
      <c r="J226" t="str">
        <f>IF(OR($A226="", J$5=""), "", IF(COUNTIFS(【データ】蓄積用!A$2:A$10000, J$5, 【データ】蓄積用!C$2:C$10000, $A226, 【データ】蓄積用!D$2:D$10000, "&gt;=3000", 【データ】蓄積用!E$2:E$10000, "&gt;=1500")&gt;0, "〇", IF(COUNTIFS(【データ】蓄積用!A$2:A$10000, J$5, 【データ】蓄積用!C$2:C$10000, $A226, 【データ】蓄積用!Q$2:Q$10000, 1, 【データ】蓄積用!AC$2:AC$10000, "&gt;=4.0")&gt;0, "〇", "×")))</f>
        <v/>
      </c>
      <c r="K226" t="str">
        <f>IF(OR($A226="", K$5=""), "", IF(COUNTIFS(【データ】蓄積用!A$2:A$10000, K$5, 【データ】蓄積用!C$2:C$10000, $A226, 【データ】蓄積用!D$2:D$10000, "&gt;=3000", 【データ】蓄積用!E$2:E$10000, "&gt;=1500")&gt;0, "〇", IF(COUNTIFS(【データ】蓄積用!A$2:A$10000, K$5, 【データ】蓄積用!C$2:C$10000, $A226, 【データ】蓄積用!Q$2:Q$10000, 1, 【データ】蓄積用!AC$2:AC$10000, "&gt;=4.0")&gt;0, "〇", "×")))</f>
        <v/>
      </c>
      <c r="L226" t="str">
        <f>IF(OR($A226="", L$5=""), "", IF(COUNTIFS(【データ】蓄積用!A$2:A$10000, L$5, 【データ】蓄積用!C$2:C$10000, $A226, 【データ】蓄積用!D$2:D$10000, "&gt;=3000", 【データ】蓄積用!E$2:E$10000, "&gt;=1500")&gt;0, "〇", IF(COUNTIFS(【データ】蓄積用!A$2:A$10000, L$5, 【データ】蓄積用!C$2:C$10000, $A226, 【データ】蓄積用!Q$2:Q$10000, 1, 【データ】蓄積用!AC$2:AC$10000, "&gt;=4.0")&gt;0, "〇", "×")))</f>
        <v/>
      </c>
      <c r="M226" t="str">
        <f>IF(OR($A226="", M$5=""), "", IF(COUNTIFS(【データ】蓄積用!A$2:A$10000, M$5, 【データ】蓄積用!C$2:C$10000, $A226, 【データ】蓄積用!D$2:D$10000, "&gt;=3000", 【データ】蓄積用!E$2:E$10000, "&gt;=1500")&gt;0, "〇", IF(COUNTIFS(【データ】蓄積用!A$2:A$10000, M$5, 【データ】蓄積用!C$2:C$10000, $A226, 【データ】蓄積用!Q$2:Q$10000, 1, 【データ】蓄積用!AC$2:AC$10000, "&gt;=4.0")&gt;0, "〇", "×")))</f>
        <v/>
      </c>
      <c r="N226" t="str">
        <f>IF(OR($A226="", N$5=""), "", IF(COUNTIFS(【データ】蓄積用!A$2:A$10000, N$5, 【データ】蓄積用!C$2:C$10000, $A226, 【データ】蓄積用!D$2:D$10000, "&gt;=3000", 【データ】蓄積用!E$2:E$10000, "&gt;=1500")&gt;0, "〇", IF(COUNTIFS(【データ】蓄積用!A$2:A$10000, N$5, 【データ】蓄積用!C$2:C$10000, $A226, 【データ】蓄積用!Q$2:Q$10000, 1, 【データ】蓄積用!AC$2:AC$10000, "&gt;=4.0")&gt;0, "〇", "×")))</f>
        <v/>
      </c>
      <c r="O226" t="str">
        <f>IF(OR($A226="", O$5=""), "", IF(COUNTIFS(【データ】蓄積用!A$2:A$10000, O$5, 【データ】蓄積用!C$2:C$10000, $A226, 【データ】蓄積用!D$2:D$10000, "&gt;=3000", 【データ】蓄積用!E$2:E$10000, "&gt;=1500")&gt;0, "〇", IF(COUNTIFS(【データ】蓄積用!A$2:A$10000, O$5, 【データ】蓄積用!C$2:C$10000, $A226, 【データ】蓄積用!Q$2:Q$10000, 1, 【データ】蓄積用!AC$2:AC$10000, "&gt;=4.0")&gt;0, "〇", "×")))</f>
        <v/>
      </c>
      <c r="P226" t="str">
        <f>IF(OR($A226="", P$5=""), "", IF(COUNTIFS(【データ】蓄積用!A$2:A$10000, P$5, 【データ】蓄積用!C$2:C$10000, $A226, 【データ】蓄積用!D$2:D$10000, "&gt;=3000", 【データ】蓄積用!E$2:E$10000, "&gt;=1500")&gt;0, "〇", IF(COUNTIFS(【データ】蓄積用!A$2:A$10000, P$5, 【データ】蓄積用!C$2:C$10000, $A226, 【データ】蓄積用!Q$2:Q$10000, 1, 【データ】蓄積用!AC$2:AC$10000, "&gt;=4.0")&gt;0, "〇", "×")))</f>
        <v/>
      </c>
      <c r="Q226" t="str">
        <f>IF(OR($A226="", Q$5=""), "", IF(COUNTIFS(【データ】蓄積用!A$2:A$10000, Q$5, 【データ】蓄積用!C$2:C$10000, $A226, 【データ】蓄積用!D$2:D$10000, "&gt;=3000", 【データ】蓄積用!E$2:E$10000, "&gt;=1500")&gt;0, "〇", IF(COUNTIFS(【データ】蓄積用!A$2:A$10000, Q$5, 【データ】蓄積用!C$2:C$10000, $A226, 【データ】蓄積用!Q$2:Q$10000, 1, 【データ】蓄積用!AC$2:AC$10000, "&gt;=4.0")&gt;0, "〇", "×")))</f>
        <v/>
      </c>
      <c r="R226" t="str">
        <f>IF(OR($A226="", R$5=""), "", IF(COUNTIFS(【データ】蓄積用!A$2:A$10000, R$5, 【データ】蓄積用!C$2:C$10000, $A226, 【データ】蓄積用!D$2:D$10000, "&gt;=3000", 【データ】蓄積用!E$2:E$10000, "&gt;=1500")&gt;0, "〇", IF(COUNTIFS(【データ】蓄積用!A$2:A$10000, R$5, 【データ】蓄積用!C$2:C$10000, $A226, 【データ】蓄積用!Q$2:Q$10000, 1, 【データ】蓄積用!AC$2:AC$10000, "&gt;=4.0")&gt;0, "〇", "×")))</f>
        <v/>
      </c>
      <c r="S226" t="str">
        <f>IF(OR($A226="", S$5=""), "", IF(COUNTIFS(【データ】蓄積用!A$2:A$10000, S$5, 【データ】蓄積用!C$2:C$10000, $A226, 【データ】蓄積用!D$2:D$10000, "&gt;=3000", 【データ】蓄積用!E$2:E$10000, "&gt;=1500")&gt;0, "〇", IF(COUNTIFS(【データ】蓄積用!A$2:A$10000, S$5, 【データ】蓄積用!C$2:C$10000, $A226, 【データ】蓄積用!Q$2:Q$10000, 1, 【データ】蓄積用!AC$2:AC$10000, "&gt;=4.0")&gt;0, "〇", "×")))</f>
        <v/>
      </c>
      <c r="T226" t="str">
        <f>IF(OR($A226="", T$5=""), "", IF(COUNTIFS(【データ】蓄積用!A$2:A$10000, T$5, 【データ】蓄積用!C$2:C$10000, $A226, 【データ】蓄積用!D$2:D$10000, "&gt;=3000", 【データ】蓄積用!E$2:E$10000, "&gt;=1500")&gt;0, "〇", IF(COUNTIFS(【データ】蓄積用!A$2:A$10000, T$5, 【データ】蓄積用!C$2:C$10000, $A226, 【データ】蓄積用!Q$2:Q$10000, 1, 【データ】蓄積用!AC$2:AC$10000, "&gt;=4.0")&gt;0, "〇", "×")))</f>
        <v/>
      </c>
      <c r="U226" t="str">
        <f>IF(OR($A226="", U$5=""), "", IF(COUNTIFS(【データ】蓄積用!A$2:A$10000, U$5, 【データ】蓄積用!C$2:C$10000, $A226, 【データ】蓄積用!D$2:D$10000, "&gt;=3000", 【データ】蓄積用!E$2:E$10000, "&gt;=1500")&gt;0, "〇", IF(COUNTIFS(【データ】蓄積用!A$2:A$10000, U$5, 【データ】蓄積用!C$2:C$10000, $A226, 【データ】蓄積用!Q$2:Q$10000, 1, 【データ】蓄積用!AC$2:AC$10000, "&gt;=4.0")&gt;0, "〇", "×")))</f>
        <v/>
      </c>
      <c r="V226" t="str">
        <f>IF(OR($A226="", V$5=""), "", IF(COUNTIFS(【データ】蓄積用!A$2:A$10000, V$5, 【データ】蓄積用!C$2:C$10000, $A226, 【データ】蓄積用!D$2:D$10000, "&gt;=3000", 【データ】蓄積用!E$2:E$10000, "&gt;=1500")&gt;0, "〇", IF(COUNTIFS(【データ】蓄積用!A$2:A$10000, V$5, 【データ】蓄積用!C$2:C$10000, $A226, 【データ】蓄積用!Q$2:Q$10000, 1, 【データ】蓄積用!AC$2:AC$10000, "&gt;=4.0")&gt;0, "〇", "×")))</f>
        <v/>
      </c>
      <c r="W226" t="str">
        <f>IF(OR($A226="", W$5=""), "", IF(COUNTIFS(【データ】蓄積用!A$2:A$10000, W$5, 【データ】蓄積用!C$2:C$10000, $A226, 【データ】蓄積用!D$2:D$10000, "&gt;=3000", 【データ】蓄積用!E$2:E$10000, "&gt;=1500")&gt;0, "〇", IF(COUNTIFS(【データ】蓄積用!A$2:A$10000, W$5, 【データ】蓄積用!C$2:C$10000, $A226, 【データ】蓄積用!Q$2:Q$10000, 1, 【データ】蓄積用!AC$2:AC$10000, "&gt;=4.0")&gt;0, "〇", "×")))</f>
        <v/>
      </c>
      <c r="X226" t="str">
        <f>IF(OR($A226="", X$5=""), "", IF(COUNTIFS(【データ】蓄積用!A$2:A$10000, X$5, 【データ】蓄積用!C$2:C$10000, $A226, 【データ】蓄積用!D$2:D$10000, "&gt;=3000", 【データ】蓄積用!E$2:E$10000, "&gt;=1500")&gt;0, "〇", IF(COUNTIFS(【データ】蓄積用!A$2:A$10000, X$5, 【データ】蓄積用!C$2:C$10000, $A226, 【データ】蓄積用!Q$2:Q$10000, 1, 【データ】蓄積用!AC$2:AC$10000, "&gt;=4.0")&gt;0, "〇", "×")))</f>
        <v/>
      </c>
      <c r="Y226" t="str">
        <f>IF(OR($A226="", Y$5=""), "", IF(COUNTIFS(【データ】蓄積用!A$2:A$10000, Y$5, 【データ】蓄積用!C$2:C$10000, $A226, 【データ】蓄積用!D$2:D$10000, "&gt;=3000", 【データ】蓄積用!E$2:E$10000, "&gt;=1500")&gt;0, "〇", IF(COUNTIFS(【データ】蓄積用!A$2:A$10000, Y$5, 【データ】蓄積用!C$2:C$10000, $A226, 【データ】蓄積用!Q$2:Q$10000, 1, 【データ】蓄積用!AC$2:AC$10000, "&gt;=4.0")&gt;0, "〇", "×")))</f>
        <v/>
      </c>
      <c r="Z226" t="str">
        <f>IF(OR($A226="", Z$5=""), "", IF(COUNTIFS(【データ】蓄積用!A$2:A$10000, Z$5, 【データ】蓄積用!C$2:C$10000, $A226, 【データ】蓄積用!D$2:D$10000, "&gt;=3000", 【データ】蓄積用!E$2:E$10000, "&gt;=1500")&gt;0, "〇", IF(COUNTIFS(【データ】蓄積用!A$2:A$10000, Z$5, 【データ】蓄積用!C$2:C$10000, $A226, 【データ】蓄積用!Q$2:Q$10000, 1, 【データ】蓄積用!AC$2:AC$10000, "&gt;=4.0")&gt;0, "〇", "×")))</f>
        <v/>
      </c>
      <c r="AA226" t="str">
        <f>IF(OR($A226="", AA$5=""), "", IF(COUNTIFS(【データ】蓄積用!A$2:A$10000, AA$5, 【データ】蓄積用!C$2:C$10000, $A226, 【データ】蓄積用!D$2:D$10000, "&gt;=3000", 【データ】蓄積用!E$2:E$10000, "&gt;=1500")&gt;0, "〇", IF(COUNTIFS(【データ】蓄積用!A$2:A$10000, AA$5, 【データ】蓄積用!C$2:C$10000, $A226, 【データ】蓄積用!Q$2:Q$10000, 1, 【データ】蓄積用!AC$2:AC$10000, "&gt;=4.0")&gt;0, "〇", "×")))</f>
        <v/>
      </c>
      <c r="AB226" t="str">
        <f>IF(OR($A226="", AB$5=""), "", IF(COUNTIFS(【データ】蓄積用!A$2:A$10000, AB$5, 【データ】蓄積用!C$2:C$10000, $A226, 【データ】蓄積用!D$2:D$10000, "&gt;=3000", 【データ】蓄積用!E$2:E$10000, "&gt;=1500")&gt;0, "〇", IF(COUNTIFS(【データ】蓄積用!A$2:A$10000, AB$5, 【データ】蓄積用!C$2:C$10000, $A226, 【データ】蓄積用!Q$2:Q$10000, 1, 【データ】蓄積用!AC$2:AC$10000, "&gt;=4.0")&gt;0, "〇", "×")))</f>
        <v/>
      </c>
      <c r="AC226" t="str">
        <f>IF(OR($A226="", AC$5=""), "", IF(COUNTIFS(【データ】蓄積用!A$2:A$10000, AC$5, 【データ】蓄積用!C$2:C$10000, $A226, 【データ】蓄積用!D$2:D$10000, "&gt;=3000", 【データ】蓄積用!E$2:E$10000, "&gt;=1500")&gt;0, "〇", IF(COUNTIFS(【データ】蓄積用!A$2:A$10000, AC$5, 【データ】蓄積用!C$2:C$10000, $A226, 【データ】蓄積用!Q$2:Q$10000, 1, 【データ】蓄積用!AC$2:AC$10000, "&gt;=4.0")&gt;0, "〇", "×")))</f>
        <v/>
      </c>
      <c r="AD226" t="str">
        <f>IF(OR($A226="", AD$5=""), "", IF(COUNTIFS(【データ】蓄積用!A$2:A$10000, AD$5, 【データ】蓄積用!C$2:C$10000, $A226, 【データ】蓄積用!D$2:D$10000, "&gt;=3000", 【データ】蓄積用!E$2:E$10000, "&gt;=1500")&gt;0, "〇", IF(COUNTIFS(【データ】蓄積用!A$2:A$10000, AD$5, 【データ】蓄積用!C$2:C$10000, $A226, 【データ】蓄積用!Q$2:Q$10000, 1, 【データ】蓄積用!AC$2:AC$10000, "&gt;=4.0")&gt;0, "〇", "×")))</f>
        <v/>
      </c>
      <c r="AE226" t="str">
        <f>IF(OR($A226="", AE$5=""), "", IF(COUNTIFS(【データ】蓄積用!A$2:A$10000, AE$5, 【データ】蓄積用!C$2:C$10000, $A226, 【データ】蓄積用!D$2:D$10000, "&gt;=3000", 【データ】蓄積用!E$2:E$10000, "&gt;=1500")&gt;0, "〇", IF(COUNTIFS(【データ】蓄積用!A$2:A$10000, AE$5, 【データ】蓄積用!C$2:C$10000, $A226, 【データ】蓄積用!Q$2:Q$10000, 1, 【データ】蓄積用!AC$2:AC$10000, "&gt;=4.0")&gt;0, "〇", "×")))</f>
        <v/>
      </c>
      <c r="AF226" t="str">
        <f>IF(OR($A226="", AF$5=""), "", IF(COUNTIFS(【データ】蓄積用!A$2:A$10000, AF$5, 【データ】蓄積用!C$2:C$10000, $A226, 【データ】蓄積用!D$2:D$10000, "&gt;=3000", 【データ】蓄積用!E$2:E$10000, "&gt;=1500")&gt;0, "〇", IF(COUNTIFS(【データ】蓄積用!A$2:A$10000, AF$5, 【データ】蓄積用!C$2:C$10000, $A226, 【データ】蓄積用!Q$2:Q$10000, 1, 【データ】蓄積用!AC$2:AC$10000, "&gt;=4.0")&gt;0, "〇", "×")))</f>
        <v/>
      </c>
      <c r="AG226" t="str">
        <f>IF(OR($A226="", AG$5=""), "", IF(COUNTIFS(【データ】蓄積用!A$2:A$10000, AG$5, 【データ】蓄積用!C$2:C$10000, $A226, 【データ】蓄積用!D$2:D$10000, "&gt;=3000", 【データ】蓄積用!E$2:E$10000, "&gt;=1500")&gt;0, "〇", IF(COUNTIFS(【データ】蓄積用!A$2:A$10000, AG$5, 【データ】蓄積用!C$2:C$10000, $A226, 【データ】蓄積用!Q$2:Q$10000, 1, 【データ】蓄積用!AC$2:AC$10000, "&gt;=4.0")&gt;0, "〇", "×")))</f>
        <v/>
      </c>
      <c r="AH226" t="str">
        <f>IF(OR($A226="", AH$5=""), "", IF(COUNTIFS(【データ】蓄積用!A$2:A$10000, AH$5, 【データ】蓄積用!C$2:C$10000, $A226, 【データ】蓄積用!D$2:D$10000, "&gt;=3000", 【データ】蓄積用!E$2:E$10000, "&gt;=1500")&gt;0, "〇", IF(COUNTIFS(【データ】蓄積用!A$2:A$10000, AH$5, 【データ】蓄積用!C$2:C$10000, $A226, 【データ】蓄積用!Q$2:Q$10000, 1, 【データ】蓄積用!AC$2:AC$10000, "&gt;=4.0")&gt;0, "〇", "×")))</f>
        <v/>
      </c>
      <c r="AI226" t="str">
        <f>IF(OR($A226="", AI$5=""), "", IF(COUNTIFS(【データ】蓄積用!A$2:A$10000, AI$5, 【データ】蓄積用!C$2:C$10000, $A226, 【データ】蓄積用!D$2:D$10000, "&gt;=3000", 【データ】蓄積用!E$2:E$10000, "&gt;=1500")&gt;0, "〇", IF(COUNTIFS(【データ】蓄積用!A$2:A$10000, AI$5, 【データ】蓄積用!C$2:C$10000, $A226, 【データ】蓄積用!Q$2:Q$10000, 1, 【データ】蓄積用!AC$2:AC$10000, "&gt;=4.0")&gt;0, "〇", "×")))</f>
        <v/>
      </c>
      <c r="AJ226" t="str">
        <f>IF(OR($A226="", AJ$5=""), "", IF(COUNTIFS(【データ】蓄積用!A$2:A$10000, AJ$5, 【データ】蓄積用!C$2:C$10000, $A226, 【データ】蓄積用!D$2:D$10000, "&gt;=3000", 【データ】蓄積用!E$2:E$10000, "&gt;=1500")&gt;0, "〇", IF(COUNTIFS(【データ】蓄積用!A$2:A$10000, AJ$5, 【データ】蓄積用!C$2:C$10000, $A226, 【データ】蓄積用!Q$2:Q$10000, 1, 【データ】蓄積用!AC$2:AC$10000, "&gt;=4.0")&gt;0, "〇", "×")))</f>
        <v/>
      </c>
      <c r="AK226" t="str">
        <f>IF(OR($A226="", AK$5=""), "", IF(COUNTIFS(【データ】蓄積用!A$2:A$10000, AK$5, 【データ】蓄積用!C$2:C$10000, $A226, 【データ】蓄積用!D$2:D$10000, "&gt;=3000", 【データ】蓄積用!E$2:E$10000, "&gt;=1500")&gt;0, "〇", IF(COUNTIFS(【データ】蓄積用!A$2:A$10000, AK$5, 【データ】蓄積用!C$2:C$10000, $A226, 【データ】蓄積用!Q$2:Q$10000, 1, 【データ】蓄積用!AC$2:AC$10000, "&gt;=4.0")&gt;0, "〇", "×")))</f>
        <v/>
      </c>
      <c r="AL226" t="str">
        <f>IF(OR($A226="", AL$5=""), "", IF(COUNTIFS(【データ】蓄積用!A$2:A$10000, AL$5, 【データ】蓄積用!C$2:C$10000, $A226, 【データ】蓄積用!D$2:D$10000, "&gt;=3000", 【データ】蓄積用!E$2:E$10000, "&gt;=1500")&gt;0, "〇", IF(COUNTIFS(【データ】蓄積用!A$2:A$10000, AL$5, 【データ】蓄積用!C$2:C$10000, $A226, 【データ】蓄積用!Q$2:Q$10000, 1, 【データ】蓄積用!AC$2:AC$10000, "&gt;=4.0")&gt;0, "〇", "×")))</f>
        <v/>
      </c>
      <c r="AM226" t="str">
        <f>IF(OR($A226="", AM$5=""), "", IF(COUNTIFS(【データ】蓄積用!A$2:A$10000, AM$5, 【データ】蓄積用!C$2:C$10000, $A226, 【データ】蓄積用!D$2:D$10000, "&gt;=3000", 【データ】蓄積用!E$2:E$10000, "&gt;=1500")&gt;0, "〇", IF(COUNTIFS(【データ】蓄積用!A$2:A$10000, AM$5, 【データ】蓄積用!C$2:C$10000, $A226, 【データ】蓄積用!Q$2:Q$10000, 1, 【データ】蓄積用!AC$2:AC$10000, "&gt;=4.0")&gt;0, "〇", "×")))</f>
        <v/>
      </c>
      <c r="AN226" t="str">
        <f>IF(OR($A226="", AN$5=""), "", IF(COUNTIFS(【データ】蓄積用!A$2:A$10000, AN$5, 【データ】蓄積用!C$2:C$10000, $A226, 【データ】蓄積用!D$2:D$10000, "&gt;=3000", 【データ】蓄積用!E$2:E$10000, "&gt;=1500")&gt;0, "〇", IF(COUNTIFS(【データ】蓄積用!A$2:A$10000, AN$5, 【データ】蓄積用!C$2:C$10000, $A226, 【データ】蓄積用!Q$2:Q$10000, 1, 【データ】蓄積用!AC$2:AC$10000, "&gt;=4.0")&gt;0, "〇", "×")))</f>
        <v/>
      </c>
      <c r="AO226" t="str">
        <f>IF(OR($A226="", AO$5=""), "", IF(COUNTIFS(【データ】蓄積用!A$2:A$10000, AO$5, 【データ】蓄積用!C$2:C$10000, $A226, 【データ】蓄積用!D$2:D$10000, "&gt;=3000", 【データ】蓄積用!E$2:E$10000, "&gt;=1500")&gt;0, "〇", IF(COUNTIFS(【データ】蓄積用!A$2:A$10000, AO$5, 【データ】蓄積用!C$2:C$10000, $A226, 【データ】蓄積用!Q$2:Q$10000, 1, 【データ】蓄積用!AC$2:AC$10000, "&gt;=4.0")&gt;0, "〇", "×")))</f>
        <v/>
      </c>
      <c r="AP226" t="str">
        <f>IF(OR($A226="", AP$5=""), "", IF(COUNTIFS(【データ】蓄積用!A$2:A$10000, AP$5, 【データ】蓄積用!C$2:C$10000, $A226, 【データ】蓄積用!D$2:D$10000, "&gt;=3000", 【データ】蓄積用!E$2:E$10000, "&gt;=1500")&gt;0, "〇", IF(COUNTIFS(【データ】蓄積用!A$2:A$10000, AP$5, 【データ】蓄積用!C$2:C$10000, $A226, 【データ】蓄積用!Q$2:Q$10000, 1, 【データ】蓄積用!AC$2:AC$10000, "&gt;=4.0")&gt;0, "〇", "×")))</f>
        <v/>
      </c>
      <c r="AQ226" t="str">
        <f>IF(OR($A226="", AQ$5=""), "", IF(COUNTIFS(【データ】蓄積用!A$2:A$10000, AQ$5, 【データ】蓄積用!C$2:C$10000, $A226, 【データ】蓄積用!D$2:D$10000, "&gt;=3000", 【データ】蓄積用!E$2:E$10000, "&gt;=1500")&gt;0, "〇", IF(COUNTIFS(【データ】蓄積用!A$2:A$10000, AQ$5, 【データ】蓄積用!C$2:C$10000, $A226, 【データ】蓄積用!Q$2:Q$10000, 1, 【データ】蓄積用!AC$2:AC$10000, "&gt;=4.0")&gt;0, "〇", "×")))</f>
        <v/>
      </c>
      <c r="AR226" t="str">
        <f>IF(OR($A226="", AR$5=""), "", IF(COUNTIFS(【データ】蓄積用!A$2:A$10000, AR$5, 【データ】蓄積用!C$2:C$10000, $A226, 【データ】蓄積用!D$2:D$10000, "&gt;=3000", 【データ】蓄積用!E$2:E$10000, "&gt;=1500")&gt;0, "〇", IF(COUNTIFS(【データ】蓄積用!A$2:A$10000, AR$5, 【データ】蓄積用!C$2:C$10000, $A226, 【データ】蓄積用!Q$2:Q$10000, 1, 【データ】蓄積用!AC$2:AC$10000, "&gt;=4.0")&gt;0, "〇", "×")))</f>
        <v/>
      </c>
      <c r="AS226" t="str">
        <f>IF(OR($A226="", AS$5=""), "", IF(COUNTIFS(【データ】蓄積用!A$2:A$10000, AS$5, 【データ】蓄積用!C$2:C$10000, $A226, 【データ】蓄積用!D$2:D$10000, "&gt;=3000", 【データ】蓄積用!E$2:E$10000, "&gt;=1500")&gt;0, "〇", IF(COUNTIFS(【データ】蓄積用!A$2:A$10000, AS$5, 【データ】蓄積用!C$2:C$10000, $A226, 【データ】蓄積用!Q$2:Q$10000, 1, 【データ】蓄積用!AC$2:AC$10000, "&gt;=4.0")&gt;0, "〇", "×")))</f>
        <v/>
      </c>
      <c r="AT226" t="str">
        <f>IF(OR($A226="", AT$5=""), "", IF(COUNTIFS(【データ】蓄積用!A$2:A$10000, AT$5, 【データ】蓄積用!C$2:C$10000, $A226, 【データ】蓄積用!D$2:D$10000, "&gt;=3000", 【データ】蓄積用!E$2:E$10000, "&gt;=1500")&gt;0, "〇", IF(COUNTIFS(【データ】蓄積用!A$2:A$10000, AT$5, 【データ】蓄積用!C$2:C$10000, $A226, 【データ】蓄積用!Q$2:Q$10000, 1, 【データ】蓄積用!AC$2:AC$10000, "&gt;=4.0")&gt;0, "〇", "×")))</f>
        <v/>
      </c>
      <c r="AU226" t="str">
        <f>IF(OR($A226="", AU$5=""), "", IF(COUNTIFS(【データ】蓄積用!A$2:A$10000, AU$5, 【データ】蓄積用!C$2:C$10000, $A226, 【データ】蓄積用!D$2:D$10000, "&gt;=3000", 【データ】蓄積用!E$2:E$10000, "&gt;=1500")&gt;0, "〇", IF(COUNTIFS(【データ】蓄積用!A$2:A$10000, AU$5, 【データ】蓄積用!C$2:C$10000, $A226, 【データ】蓄積用!Q$2:Q$10000, 1, 【データ】蓄積用!AC$2:AC$10000, "&gt;=4.0")&gt;0, "〇", "×")))</f>
        <v/>
      </c>
      <c r="AV226" t="str">
        <f>IF(OR($A226="", AV$5=""), "", IF(COUNTIFS(【データ】蓄積用!A$2:A$10000, AV$5, 【データ】蓄積用!C$2:C$10000, $A226, 【データ】蓄積用!D$2:D$10000, "&gt;=3000", 【データ】蓄積用!E$2:E$10000, "&gt;=1500")&gt;0, "〇", IF(COUNTIFS(【データ】蓄積用!A$2:A$10000, AV$5, 【データ】蓄積用!C$2:C$10000, $A226, 【データ】蓄積用!Q$2:Q$10000, 1, 【データ】蓄積用!AC$2:AC$10000, "&gt;=4.0")&gt;0, "〇", "×")))</f>
        <v/>
      </c>
      <c r="AW226" t="str">
        <f>IF(OR($A226="", AW$5=""), "", IF(COUNTIFS(【データ】蓄積用!A$2:A$10000, AW$5, 【データ】蓄積用!C$2:C$10000, $A226, 【データ】蓄積用!D$2:D$10000, "&gt;=3000", 【データ】蓄積用!E$2:E$10000, "&gt;=1500")&gt;0, "〇", IF(COUNTIFS(【データ】蓄積用!A$2:A$10000, AW$5, 【データ】蓄積用!C$2:C$10000, $A226, 【データ】蓄積用!Q$2:Q$10000, 1, 【データ】蓄積用!AC$2:AC$10000, "&gt;=4.0")&gt;0, "〇", "×")))</f>
        <v/>
      </c>
      <c r="AX226" t="str">
        <f>IF(OR($A226="", AX$5=""), "", IF(COUNTIFS(【データ】蓄積用!A$2:A$10000, AX$5, 【データ】蓄積用!C$2:C$10000, $A226, 【データ】蓄積用!D$2:D$10000, "&gt;=3000", 【データ】蓄積用!E$2:E$10000, "&gt;=1500")&gt;0, "〇", IF(COUNTIFS(【データ】蓄積用!A$2:A$10000, AX$5, 【データ】蓄積用!C$2:C$10000, $A226, 【データ】蓄積用!Q$2:Q$10000, 1, 【データ】蓄積用!AC$2:AC$10000, "&gt;=4.0")&gt;0, "〇", "×")))</f>
        <v/>
      </c>
      <c r="AY226" t="str">
        <f>IF(OR($A226="", AY$5=""), "", IF(COUNTIFS(【データ】蓄積用!A$2:A$10000, AY$5, 【データ】蓄積用!C$2:C$10000, $A226, 【データ】蓄積用!D$2:D$10000, "&gt;=3000", 【データ】蓄積用!E$2:E$10000, "&gt;=1500")&gt;0, "〇", IF(COUNTIFS(【データ】蓄積用!A$2:A$10000, AY$5, 【データ】蓄積用!C$2:C$10000, $A226, 【データ】蓄積用!Q$2:Q$10000, 1, 【データ】蓄積用!AC$2:AC$10000, "&gt;=4.0")&gt;0, "〇", "×")))</f>
        <v/>
      </c>
    </row>
    <row r="227" spans="2:51">
      <c r="B227" t="str">
        <f>IF(OR($A227="", B$5=""), "", IF(COUNTIFS(【データ】蓄積用!A$2:A$10000, B$5, 【データ】蓄積用!C$2:C$10000, $A227, 【データ】蓄積用!D$2:D$10000, "&gt;=3000", 【データ】蓄積用!E$2:E$10000, "&gt;=1500")&gt;0, "〇", IF(COUNTIFS(【データ】蓄積用!A$2:A$10000, B$5, 【データ】蓄積用!C$2:C$10000, $A227, 【データ】蓄積用!Q$2:Q$10000, 1, 【データ】蓄積用!AC$2:AC$10000, "&gt;=4.0")&gt;0, "〇", "×")))</f>
        <v/>
      </c>
      <c r="C227" t="str">
        <f>IF(OR($A227="", C$5=""), "", IF(COUNTIFS(【データ】蓄積用!A$2:A$10000, C$5, 【データ】蓄積用!C$2:C$10000, $A227, 【データ】蓄積用!D$2:D$10000, "&gt;=3000", 【データ】蓄積用!E$2:E$10000, "&gt;=1500")&gt;0, "〇", IF(COUNTIFS(【データ】蓄積用!A$2:A$10000, C$5, 【データ】蓄積用!C$2:C$10000, $A227, 【データ】蓄積用!Q$2:Q$10000, 1, 【データ】蓄積用!AC$2:AC$10000, "&gt;=4.0")&gt;0, "〇", "×")))</f>
        <v/>
      </c>
      <c r="D227" t="str">
        <f>IF(OR($A227="", D$5=""), "", IF(COUNTIFS(【データ】蓄積用!A$2:A$10000, D$5, 【データ】蓄積用!C$2:C$10000, $A227, 【データ】蓄積用!D$2:D$10000, "&gt;=3000", 【データ】蓄積用!E$2:E$10000, "&gt;=1500")&gt;0, "〇", IF(COUNTIFS(【データ】蓄積用!A$2:A$10000, D$5, 【データ】蓄積用!C$2:C$10000, $A227, 【データ】蓄積用!Q$2:Q$10000, 1, 【データ】蓄積用!AC$2:AC$10000, "&gt;=4.0")&gt;0, "〇", "×")))</f>
        <v/>
      </c>
      <c r="E227" t="str">
        <f>IF(OR($A227="", E$5=""), "", IF(COUNTIFS(【データ】蓄積用!A$2:A$10000, E$5, 【データ】蓄積用!C$2:C$10000, $A227, 【データ】蓄積用!D$2:D$10000, "&gt;=3000", 【データ】蓄積用!E$2:E$10000, "&gt;=1500")&gt;0, "〇", IF(COUNTIFS(【データ】蓄積用!A$2:A$10000, E$5, 【データ】蓄積用!C$2:C$10000, $A227, 【データ】蓄積用!Q$2:Q$10000, 1, 【データ】蓄積用!AC$2:AC$10000, "&gt;=4.0")&gt;0, "〇", "×")))</f>
        <v/>
      </c>
      <c r="F227" t="str">
        <f>IF(OR($A227="", F$5=""), "", IF(COUNTIFS(【データ】蓄積用!A$2:A$10000, F$5, 【データ】蓄積用!C$2:C$10000, $A227, 【データ】蓄積用!D$2:D$10000, "&gt;=3000", 【データ】蓄積用!E$2:E$10000, "&gt;=1500")&gt;0, "〇", IF(COUNTIFS(【データ】蓄積用!A$2:A$10000, F$5, 【データ】蓄積用!C$2:C$10000, $A227, 【データ】蓄積用!Q$2:Q$10000, 1, 【データ】蓄積用!AC$2:AC$10000, "&gt;=4.0")&gt;0, "〇", "×")))</f>
        <v/>
      </c>
      <c r="G227" t="str">
        <f>IF(OR($A227="", G$5=""), "", IF(COUNTIFS(【データ】蓄積用!A$2:A$10000, G$5, 【データ】蓄積用!C$2:C$10000, $A227, 【データ】蓄積用!D$2:D$10000, "&gt;=3000", 【データ】蓄積用!E$2:E$10000, "&gt;=1500")&gt;0, "〇", IF(COUNTIFS(【データ】蓄積用!A$2:A$10000, G$5, 【データ】蓄積用!C$2:C$10000, $A227, 【データ】蓄積用!Q$2:Q$10000, 1, 【データ】蓄積用!AC$2:AC$10000, "&gt;=4.0")&gt;0, "〇", "×")))</f>
        <v/>
      </c>
      <c r="H227" t="str">
        <f>IF(OR($A227="", H$5=""), "", IF(COUNTIFS(【データ】蓄積用!A$2:A$10000, H$5, 【データ】蓄積用!C$2:C$10000, $A227, 【データ】蓄積用!D$2:D$10000, "&gt;=3000", 【データ】蓄積用!E$2:E$10000, "&gt;=1500")&gt;0, "〇", IF(COUNTIFS(【データ】蓄積用!A$2:A$10000, H$5, 【データ】蓄積用!C$2:C$10000, $A227, 【データ】蓄積用!Q$2:Q$10000, 1, 【データ】蓄積用!AC$2:AC$10000, "&gt;=4.0")&gt;0, "〇", "×")))</f>
        <v/>
      </c>
      <c r="I227" t="str">
        <f>IF(OR($A227="", I$5=""), "", IF(COUNTIFS(【データ】蓄積用!A$2:A$10000, I$5, 【データ】蓄積用!C$2:C$10000, $A227, 【データ】蓄積用!D$2:D$10000, "&gt;=3000", 【データ】蓄積用!E$2:E$10000, "&gt;=1500")&gt;0, "〇", IF(COUNTIFS(【データ】蓄積用!A$2:A$10000, I$5, 【データ】蓄積用!C$2:C$10000, $A227, 【データ】蓄積用!Q$2:Q$10000, 1, 【データ】蓄積用!AC$2:AC$10000, "&gt;=4.0")&gt;0, "〇", "×")))</f>
        <v/>
      </c>
      <c r="J227" t="str">
        <f>IF(OR($A227="", J$5=""), "", IF(COUNTIFS(【データ】蓄積用!A$2:A$10000, J$5, 【データ】蓄積用!C$2:C$10000, $A227, 【データ】蓄積用!D$2:D$10000, "&gt;=3000", 【データ】蓄積用!E$2:E$10000, "&gt;=1500")&gt;0, "〇", IF(COUNTIFS(【データ】蓄積用!A$2:A$10000, J$5, 【データ】蓄積用!C$2:C$10000, $A227, 【データ】蓄積用!Q$2:Q$10000, 1, 【データ】蓄積用!AC$2:AC$10000, "&gt;=4.0")&gt;0, "〇", "×")))</f>
        <v/>
      </c>
      <c r="K227" t="str">
        <f>IF(OR($A227="", K$5=""), "", IF(COUNTIFS(【データ】蓄積用!A$2:A$10000, K$5, 【データ】蓄積用!C$2:C$10000, $A227, 【データ】蓄積用!D$2:D$10000, "&gt;=3000", 【データ】蓄積用!E$2:E$10000, "&gt;=1500")&gt;0, "〇", IF(COUNTIFS(【データ】蓄積用!A$2:A$10000, K$5, 【データ】蓄積用!C$2:C$10000, $A227, 【データ】蓄積用!Q$2:Q$10000, 1, 【データ】蓄積用!AC$2:AC$10000, "&gt;=4.0")&gt;0, "〇", "×")))</f>
        <v/>
      </c>
      <c r="L227" t="str">
        <f>IF(OR($A227="", L$5=""), "", IF(COUNTIFS(【データ】蓄積用!A$2:A$10000, L$5, 【データ】蓄積用!C$2:C$10000, $A227, 【データ】蓄積用!D$2:D$10000, "&gt;=3000", 【データ】蓄積用!E$2:E$10000, "&gt;=1500")&gt;0, "〇", IF(COUNTIFS(【データ】蓄積用!A$2:A$10000, L$5, 【データ】蓄積用!C$2:C$10000, $A227, 【データ】蓄積用!Q$2:Q$10000, 1, 【データ】蓄積用!AC$2:AC$10000, "&gt;=4.0")&gt;0, "〇", "×")))</f>
        <v/>
      </c>
      <c r="M227" t="str">
        <f>IF(OR($A227="", M$5=""), "", IF(COUNTIFS(【データ】蓄積用!A$2:A$10000, M$5, 【データ】蓄積用!C$2:C$10000, $A227, 【データ】蓄積用!D$2:D$10000, "&gt;=3000", 【データ】蓄積用!E$2:E$10000, "&gt;=1500")&gt;0, "〇", IF(COUNTIFS(【データ】蓄積用!A$2:A$10000, M$5, 【データ】蓄積用!C$2:C$10000, $A227, 【データ】蓄積用!Q$2:Q$10000, 1, 【データ】蓄積用!AC$2:AC$10000, "&gt;=4.0")&gt;0, "〇", "×")))</f>
        <v/>
      </c>
      <c r="N227" t="str">
        <f>IF(OR($A227="", N$5=""), "", IF(COUNTIFS(【データ】蓄積用!A$2:A$10000, N$5, 【データ】蓄積用!C$2:C$10000, $A227, 【データ】蓄積用!D$2:D$10000, "&gt;=3000", 【データ】蓄積用!E$2:E$10000, "&gt;=1500")&gt;0, "〇", IF(COUNTIFS(【データ】蓄積用!A$2:A$10000, N$5, 【データ】蓄積用!C$2:C$10000, $A227, 【データ】蓄積用!Q$2:Q$10000, 1, 【データ】蓄積用!AC$2:AC$10000, "&gt;=4.0")&gt;0, "〇", "×")))</f>
        <v/>
      </c>
      <c r="O227" t="str">
        <f>IF(OR($A227="", O$5=""), "", IF(COUNTIFS(【データ】蓄積用!A$2:A$10000, O$5, 【データ】蓄積用!C$2:C$10000, $A227, 【データ】蓄積用!D$2:D$10000, "&gt;=3000", 【データ】蓄積用!E$2:E$10000, "&gt;=1500")&gt;0, "〇", IF(COUNTIFS(【データ】蓄積用!A$2:A$10000, O$5, 【データ】蓄積用!C$2:C$10000, $A227, 【データ】蓄積用!Q$2:Q$10000, 1, 【データ】蓄積用!AC$2:AC$10000, "&gt;=4.0")&gt;0, "〇", "×")))</f>
        <v/>
      </c>
      <c r="P227" t="str">
        <f>IF(OR($A227="", P$5=""), "", IF(COUNTIFS(【データ】蓄積用!A$2:A$10000, P$5, 【データ】蓄積用!C$2:C$10000, $A227, 【データ】蓄積用!D$2:D$10000, "&gt;=3000", 【データ】蓄積用!E$2:E$10000, "&gt;=1500")&gt;0, "〇", IF(COUNTIFS(【データ】蓄積用!A$2:A$10000, P$5, 【データ】蓄積用!C$2:C$10000, $A227, 【データ】蓄積用!Q$2:Q$10000, 1, 【データ】蓄積用!AC$2:AC$10000, "&gt;=4.0")&gt;0, "〇", "×")))</f>
        <v/>
      </c>
      <c r="Q227" t="str">
        <f>IF(OR($A227="", Q$5=""), "", IF(COUNTIFS(【データ】蓄積用!A$2:A$10000, Q$5, 【データ】蓄積用!C$2:C$10000, $A227, 【データ】蓄積用!D$2:D$10000, "&gt;=3000", 【データ】蓄積用!E$2:E$10000, "&gt;=1500")&gt;0, "〇", IF(COUNTIFS(【データ】蓄積用!A$2:A$10000, Q$5, 【データ】蓄積用!C$2:C$10000, $A227, 【データ】蓄積用!Q$2:Q$10000, 1, 【データ】蓄積用!AC$2:AC$10000, "&gt;=4.0")&gt;0, "〇", "×")))</f>
        <v/>
      </c>
      <c r="R227" t="str">
        <f>IF(OR($A227="", R$5=""), "", IF(COUNTIFS(【データ】蓄積用!A$2:A$10000, R$5, 【データ】蓄積用!C$2:C$10000, $A227, 【データ】蓄積用!D$2:D$10000, "&gt;=3000", 【データ】蓄積用!E$2:E$10000, "&gt;=1500")&gt;0, "〇", IF(COUNTIFS(【データ】蓄積用!A$2:A$10000, R$5, 【データ】蓄積用!C$2:C$10000, $A227, 【データ】蓄積用!Q$2:Q$10000, 1, 【データ】蓄積用!AC$2:AC$10000, "&gt;=4.0")&gt;0, "〇", "×")))</f>
        <v/>
      </c>
      <c r="S227" t="str">
        <f>IF(OR($A227="", S$5=""), "", IF(COUNTIFS(【データ】蓄積用!A$2:A$10000, S$5, 【データ】蓄積用!C$2:C$10000, $A227, 【データ】蓄積用!D$2:D$10000, "&gt;=3000", 【データ】蓄積用!E$2:E$10000, "&gt;=1500")&gt;0, "〇", IF(COUNTIFS(【データ】蓄積用!A$2:A$10000, S$5, 【データ】蓄積用!C$2:C$10000, $A227, 【データ】蓄積用!Q$2:Q$10000, 1, 【データ】蓄積用!AC$2:AC$10000, "&gt;=4.0")&gt;0, "〇", "×")))</f>
        <v/>
      </c>
      <c r="T227" t="str">
        <f>IF(OR($A227="", T$5=""), "", IF(COUNTIFS(【データ】蓄積用!A$2:A$10000, T$5, 【データ】蓄積用!C$2:C$10000, $A227, 【データ】蓄積用!D$2:D$10000, "&gt;=3000", 【データ】蓄積用!E$2:E$10000, "&gt;=1500")&gt;0, "〇", IF(COUNTIFS(【データ】蓄積用!A$2:A$10000, T$5, 【データ】蓄積用!C$2:C$10000, $A227, 【データ】蓄積用!Q$2:Q$10000, 1, 【データ】蓄積用!AC$2:AC$10000, "&gt;=4.0")&gt;0, "〇", "×")))</f>
        <v/>
      </c>
      <c r="U227" t="str">
        <f>IF(OR($A227="", U$5=""), "", IF(COUNTIFS(【データ】蓄積用!A$2:A$10000, U$5, 【データ】蓄積用!C$2:C$10000, $A227, 【データ】蓄積用!D$2:D$10000, "&gt;=3000", 【データ】蓄積用!E$2:E$10000, "&gt;=1500")&gt;0, "〇", IF(COUNTIFS(【データ】蓄積用!A$2:A$10000, U$5, 【データ】蓄積用!C$2:C$10000, $A227, 【データ】蓄積用!Q$2:Q$10000, 1, 【データ】蓄積用!AC$2:AC$10000, "&gt;=4.0")&gt;0, "〇", "×")))</f>
        <v/>
      </c>
      <c r="V227" t="str">
        <f>IF(OR($A227="", V$5=""), "", IF(COUNTIFS(【データ】蓄積用!A$2:A$10000, V$5, 【データ】蓄積用!C$2:C$10000, $A227, 【データ】蓄積用!D$2:D$10000, "&gt;=3000", 【データ】蓄積用!E$2:E$10000, "&gt;=1500")&gt;0, "〇", IF(COUNTIFS(【データ】蓄積用!A$2:A$10000, V$5, 【データ】蓄積用!C$2:C$10000, $A227, 【データ】蓄積用!Q$2:Q$10000, 1, 【データ】蓄積用!AC$2:AC$10000, "&gt;=4.0")&gt;0, "〇", "×")))</f>
        <v/>
      </c>
      <c r="W227" t="str">
        <f>IF(OR($A227="", W$5=""), "", IF(COUNTIFS(【データ】蓄積用!A$2:A$10000, W$5, 【データ】蓄積用!C$2:C$10000, $A227, 【データ】蓄積用!D$2:D$10000, "&gt;=3000", 【データ】蓄積用!E$2:E$10000, "&gt;=1500")&gt;0, "〇", IF(COUNTIFS(【データ】蓄積用!A$2:A$10000, W$5, 【データ】蓄積用!C$2:C$10000, $A227, 【データ】蓄積用!Q$2:Q$10000, 1, 【データ】蓄積用!AC$2:AC$10000, "&gt;=4.0")&gt;0, "〇", "×")))</f>
        <v/>
      </c>
      <c r="X227" t="str">
        <f>IF(OR($A227="", X$5=""), "", IF(COUNTIFS(【データ】蓄積用!A$2:A$10000, X$5, 【データ】蓄積用!C$2:C$10000, $A227, 【データ】蓄積用!D$2:D$10000, "&gt;=3000", 【データ】蓄積用!E$2:E$10000, "&gt;=1500")&gt;0, "〇", IF(COUNTIFS(【データ】蓄積用!A$2:A$10000, X$5, 【データ】蓄積用!C$2:C$10000, $A227, 【データ】蓄積用!Q$2:Q$10000, 1, 【データ】蓄積用!AC$2:AC$10000, "&gt;=4.0")&gt;0, "〇", "×")))</f>
        <v/>
      </c>
      <c r="Y227" t="str">
        <f>IF(OR($A227="", Y$5=""), "", IF(COUNTIFS(【データ】蓄積用!A$2:A$10000, Y$5, 【データ】蓄積用!C$2:C$10000, $A227, 【データ】蓄積用!D$2:D$10000, "&gt;=3000", 【データ】蓄積用!E$2:E$10000, "&gt;=1500")&gt;0, "〇", IF(COUNTIFS(【データ】蓄積用!A$2:A$10000, Y$5, 【データ】蓄積用!C$2:C$10000, $A227, 【データ】蓄積用!Q$2:Q$10000, 1, 【データ】蓄積用!AC$2:AC$10000, "&gt;=4.0")&gt;0, "〇", "×")))</f>
        <v/>
      </c>
      <c r="Z227" t="str">
        <f>IF(OR($A227="", Z$5=""), "", IF(COUNTIFS(【データ】蓄積用!A$2:A$10000, Z$5, 【データ】蓄積用!C$2:C$10000, $A227, 【データ】蓄積用!D$2:D$10000, "&gt;=3000", 【データ】蓄積用!E$2:E$10000, "&gt;=1500")&gt;0, "〇", IF(COUNTIFS(【データ】蓄積用!A$2:A$10000, Z$5, 【データ】蓄積用!C$2:C$10000, $A227, 【データ】蓄積用!Q$2:Q$10000, 1, 【データ】蓄積用!AC$2:AC$10000, "&gt;=4.0")&gt;0, "〇", "×")))</f>
        <v/>
      </c>
      <c r="AA227" t="str">
        <f>IF(OR($A227="", AA$5=""), "", IF(COUNTIFS(【データ】蓄積用!A$2:A$10000, AA$5, 【データ】蓄積用!C$2:C$10000, $A227, 【データ】蓄積用!D$2:D$10000, "&gt;=3000", 【データ】蓄積用!E$2:E$10000, "&gt;=1500")&gt;0, "〇", IF(COUNTIFS(【データ】蓄積用!A$2:A$10000, AA$5, 【データ】蓄積用!C$2:C$10000, $A227, 【データ】蓄積用!Q$2:Q$10000, 1, 【データ】蓄積用!AC$2:AC$10000, "&gt;=4.0")&gt;0, "〇", "×")))</f>
        <v/>
      </c>
      <c r="AB227" t="str">
        <f>IF(OR($A227="", AB$5=""), "", IF(COUNTIFS(【データ】蓄積用!A$2:A$10000, AB$5, 【データ】蓄積用!C$2:C$10000, $A227, 【データ】蓄積用!D$2:D$10000, "&gt;=3000", 【データ】蓄積用!E$2:E$10000, "&gt;=1500")&gt;0, "〇", IF(COUNTIFS(【データ】蓄積用!A$2:A$10000, AB$5, 【データ】蓄積用!C$2:C$10000, $A227, 【データ】蓄積用!Q$2:Q$10000, 1, 【データ】蓄積用!AC$2:AC$10000, "&gt;=4.0")&gt;0, "〇", "×")))</f>
        <v/>
      </c>
      <c r="AC227" t="str">
        <f>IF(OR($A227="", AC$5=""), "", IF(COUNTIFS(【データ】蓄積用!A$2:A$10000, AC$5, 【データ】蓄積用!C$2:C$10000, $A227, 【データ】蓄積用!D$2:D$10000, "&gt;=3000", 【データ】蓄積用!E$2:E$10000, "&gt;=1500")&gt;0, "〇", IF(COUNTIFS(【データ】蓄積用!A$2:A$10000, AC$5, 【データ】蓄積用!C$2:C$10000, $A227, 【データ】蓄積用!Q$2:Q$10000, 1, 【データ】蓄積用!AC$2:AC$10000, "&gt;=4.0")&gt;0, "〇", "×")))</f>
        <v/>
      </c>
      <c r="AD227" t="str">
        <f>IF(OR($A227="", AD$5=""), "", IF(COUNTIFS(【データ】蓄積用!A$2:A$10000, AD$5, 【データ】蓄積用!C$2:C$10000, $A227, 【データ】蓄積用!D$2:D$10000, "&gt;=3000", 【データ】蓄積用!E$2:E$10000, "&gt;=1500")&gt;0, "〇", IF(COUNTIFS(【データ】蓄積用!A$2:A$10000, AD$5, 【データ】蓄積用!C$2:C$10000, $A227, 【データ】蓄積用!Q$2:Q$10000, 1, 【データ】蓄積用!AC$2:AC$10000, "&gt;=4.0")&gt;0, "〇", "×")))</f>
        <v/>
      </c>
      <c r="AE227" t="str">
        <f>IF(OR($A227="", AE$5=""), "", IF(COUNTIFS(【データ】蓄積用!A$2:A$10000, AE$5, 【データ】蓄積用!C$2:C$10000, $A227, 【データ】蓄積用!D$2:D$10000, "&gt;=3000", 【データ】蓄積用!E$2:E$10000, "&gt;=1500")&gt;0, "〇", IF(COUNTIFS(【データ】蓄積用!A$2:A$10000, AE$5, 【データ】蓄積用!C$2:C$10000, $A227, 【データ】蓄積用!Q$2:Q$10000, 1, 【データ】蓄積用!AC$2:AC$10000, "&gt;=4.0")&gt;0, "〇", "×")))</f>
        <v/>
      </c>
      <c r="AF227" t="str">
        <f>IF(OR($A227="", AF$5=""), "", IF(COUNTIFS(【データ】蓄積用!A$2:A$10000, AF$5, 【データ】蓄積用!C$2:C$10000, $A227, 【データ】蓄積用!D$2:D$10000, "&gt;=3000", 【データ】蓄積用!E$2:E$10000, "&gt;=1500")&gt;0, "〇", IF(COUNTIFS(【データ】蓄積用!A$2:A$10000, AF$5, 【データ】蓄積用!C$2:C$10000, $A227, 【データ】蓄積用!Q$2:Q$10000, 1, 【データ】蓄積用!AC$2:AC$10000, "&gt;=4.0")&gt;0, "〇", "×")))</f>
        <v/>
      </c>
      <c r="AG227" t="str">
        <f>IF(OR($A227="", AG$5=""), "", IF(COUNTIFS(【データ】蓄積用!A$2:A$10000, AG$5, 【データ】蓄積用!C$2:C$10000, $A227, 【データ】蓄積用!D$2:D$10000, "&gt;=3000", 【データ】蓄積用!E$2:E$10000, "&gt;=1500")&gt;0, "〇", IF(COUNTIFS(【データ】蓄積用!A$2:A$10000, AG$5, 【データ】蓄積用!C$2:C$10000, $A227, 【データ】蓄積用!Q$2:Q$10000, 1, 【データ】蓄積用!AC$2:AC$10000, "&gt;=4.0")&gt;0, "〇", "×")))</f>
        <v/>
      </c>
      <c r="AH227" t="str">
        <f>IF(OR($A227="", AH$5=""), "", IF(COUNTIFS(【データ】蓄積用!A$2:A$10000, AH$5, 【データ】蓄積用!C$2:C$10000, $A227, 【データ】蓄積用!D$2:D$10000, "&gt;=3000", 【データ】蓄積用!E$2:E$10000, "&gt;=1500")&gt;0, "〇", IF(COUNTIFS(【データ】蓄積用!A$2:A$10000, AH$5, 【データ】蓄積用!C$2:C$10000, $A227, 【データ】蓄積用!Q$2:Q$10000, 1, 【データ】蓄積用!AC$2:AC$10000, "&gt;=4.0")&gt;0, "〇", "×")))</f>
        <v/>
      </c>
      <c r="AI227" t="str">
        <f>IF(OR($A227="", AI$5=""), "", IF(COUNTIFS(【データ】蓄積用!A$2:A$10000, AI$5, 【データ】蓄積用!C$2:C$10000, $A227, 【データ】蓄積用!D$2:D$10000, "&gt;=3000", 【データ】蓄積用!E$2:E$10000, "&gt;=1500")&gt;0, "〇", IF(COUNTIFS(【データ】蓄積用!A$2:A$10000, AI$5, 【データ】蓄積用!C$2:C$10000, $A227, 【データ】蓄積用!Q$2:Q$10000, 1, 【データ】蓄積用!AC$2:AC$10000, "&gt;=4.0")&gt;0, "〇", "×")))</f>
        <v/>
      </c>
      <c r="AJ227" t="str">
        <f>IF(OR($A227="", AJ$5=""), "", IF(COUNTIFS(【データ】蓄積用!A$2:A$10000, AJ$5, 【データ】蓄積用!C$2:C$10000, $A227, 【データ】蓄積用!D$2:D$10000, "&gt;=3000", 【データ】蓄積用!E$2:E$10000, "&gt;=1500")&gt;0, "〇", IF(COUNTIFS(【データ】蓄積用!A$2:A$10000, AJ$5, 【データ】蓄積用!C$2:C$10000, $A227, 【データ】蓄積用!Q$2:Q$10000, 1, 【データ】蓄積用!AC$2:AC$10000, "&gt;=4.0")&gt;0, "〇", "×")))</f>
        <v/>
      </c>
      <c r="AK227" t="str">
        <f>IF(OR($A227="", AK$5=""), "", IF(COUNTIFS(【データ】蓄積用!A$2:A$10000, AK$5, 【データ】蓄積用!C$2:C$10000, $A227, 【データ】蓄積用!D$2:D$10000, "&gt;=3000", 【データ】蓄積用!E$2:E$10000, "&gt;=1500")&gt;0, "〇", IF(COUNTIFS(【データ】蓄積用!A$2:A$10000, AK$5, 【データ】蓄積用!C$2:C$10000, $A227, 【データ】蓄積用!Q$2:Q$10000, 1, 【データ】蓄積用!AC$2:AC$10000, "&gt;=4.0")&gt;0, "〇", "×")))</f>
        <v/>
      </c>
      <c r="AL227" t="str">
        <f>IF(OR($A227="", AL$5=""), "", IF(COUNTIFS(【データ】蓄積用!A$2:A$10000, AL$5, 【データ】蓄積用!C$2:C$10000, $A227, 【データ】蓄積用!D$2:D$10000, "&gt;=3000", 【データ】蓄積用!E$2:E$10000, "&gt;=1500")&gt;0, "〇", IF(COUNTIFS(【データ】蓄積用!A$2:A$10000, AL$5, 【データ】蓄積用!C$2:C$10000, $A227, 【データ】蓄積用!Q$2:Q$10000, 1, 【データ】蓄積用!AC$2:AC$10000, "&gt;=4.0")&gt;0, "〇", "×")))</f>
        <v/>
      </c>
      <c r="AM227" t="str">
        <f>IF(OR($A227="", AM$5=""), "", IF(COUNTIFS(【データ】蓄積用!A$2:A$10000, AM$5, 【データ】蓄積用!C$2:C$10000, $A227, 【データ】蓄積用!D$2:D$10000, "&gt;=3000", 【データ】蓄積用!E$2:E$10000, "&gt;=1500")&gt;0, "〇", IF(COUNTIFS(【データ】蓄積用!A$2:A$10000, AM$5, 【データ】蓄積用!C$2:C$10000, $A227, 【データ】蓄積用!Q$2:Q$10000, 1, 【データ】蓄積用!AC$2:AC$10000, "&gt;=4.0")&gt;0, "〇", "×")))</f>
        <v/>
      </c>
      <c r="AN227" t="str">
        <f>IF(OR($A227="", AN$5=""), "", IF(COUNTIFS(【データ】蓄積用!A$2:A$10000, AN$5, 【データ】蓄積用!C$2:C$10000, $A227, 【データ】蓄積用!D$2:D$10000, "&gt;=3000", 【データ】蓄積用!E$2:E$10000, "&gt;=1500")&gt;0, "〇", IF(COUNTIFS(【データ】蓄積用!A$2:A$10000, AN$5, 【データ】蓄積用!C$2:C$10000, $A227, 【データ】蓄積用!Q$2:Q$10000, 1, 【データ】蓄積用!AC$2:AC$10000, "&gt;=4.0")&gt;0, "〇", "×")))</f>
        <v/>
      </c>
      <c r="AO227" t="str">
        <f>IF(OR($A227="", AO$5=""), "", IF(COUNTIFS(【データ】蓄積用!A$2:A$10000, AO$5, 【データ】蓄積用!C$2:C$10000, $A227, 【データ】蓄積用!D$2:D$10000, "&gt;=3000", 【データ】蓄積用!E$2:E$10000, "&gt;=1500")&gt;0, "〇", IF(COUNTIFS(【データ】蓄積用!A$2:A$10000, AO$5, 【データ】蓄積用!C$2:C$10000, $A227, 【データ】蓄積用!Q$2:Q$10000, 1, 【データ】蓄積用!AC$2:AC$10000, "&gt;=4.0")&gt;0, "〇", "×")))</f>
        <v/>
      </c>
      <c r="AP227" t="str">
        <f>IF(OR($A227="", AP$5=""), "", IF(COUNTIFS(【データ】蓄積用!A$2:A$10000, AP$5, 【データ】蓄積用!C$2:C$10000, $A227, 【データ】蓄積用!D$2:D$10000, "&gt;=3000", 【データ】蓄積用!E$2:E$10000, "&gt;=1500")&gt;0, "〇", IF(COUNTIFS(【データ】蓄積用!A$2:A$10000, AP$5, 【データ】蓄積用!C$2:C$10000, $A227, 【データ】蓄積用!Q$2:Q$10000, 1, 【データ】蓄積用!AC$2:AC$10000, "&gt;=4.0")&gt;0, "〇", "×")))</f>
        <v/>
      </c>
      <c r="AQ227" t="str">
        <f>IF(OR($A227="", AQ$5=""), "", IF(COUNTIFS(【データ】蓄積用!A$2:A$10000, AQ$5, 【データ】蓄積用!C$2:C$10000, $A227, 【データ】蓄積用!D$2:D$10000, "&gt;=3000", 【データ】蓄積用!E$2:E$10000, "&gt;=1500")&gt;0, "〇", IF(COUNTIFS(【データ】蓄積用!A$2:A$10000, AQ$5, 【データ】蓄積用!C$2:C$10000, $A227, 【データ】蓄積用!Q$2:Q$10000, 1, 【データ】蓄積用!AC$2:AC$10000, "&gt;=4.0")&gt;0, "〇", "×")))</f>
        <v/>
      </c>
      <c r="AR227" t="str">
        <f>IF(OR($A227="", AR$5=""), "", IF(COUNTIFS(【データ】蓄積用!A$2:A$10000, AR$5, 【データ】蓄積用!C$2:C$10000, $A227, 【データ】蓄積用!D$2:D$10000, "&gt;=3000", 【データ】蓄積用!E$2:E$10000, "&gt;=1500")&gt;0, "〇", IF(COUNTIFS(【データ】蓄積用!A$2:A$10000, AR$5, 【データ】蓄積用!C$2:C$10000, $A227, 【データ】蓄積用!Q$2:Q$10000, 1, 【データ】蓄積用!AC$2:AC$10000, "&gt;=4.0")&gt;0, "〇", "×")))</f>
        <v/>
      </c>
      <c r="AS227" t="str">
        <f>IF(OR($A227="", AS$5=""), "", IF(COUNTIFS(【データ】蓄積用!A$2:A$10000, AS$5, 【データ】蓄積用!C$2:C$10000, $A227, 【データ】蓄積用!D$2:D$10000, "&gt;=3000", 【データ】蓄積用!E$2:E$10000, "&gt;=1500")&gt;0, "〇", IF(COUNTIFS(【データ】蓄積用!A$2:A$10000, AS$5, 【データ】蓄積用!C$2:C$10000, $A227, 【データ】蓄積用!Q$2:Q$10000, 1, 【データ】蓄積用!AC$2:AC$10000, "&gt;=4.0")&gt;0, "〇", "×")))</f>
        <v/>
      </c>
      <c r="AT227" t="str">
        <f>IF(OR($A227="", AT$5=""), "", IF(COUNTIFS(【データ】蓄積用!A$2:A$10000, AT$5, 【データ】蓄積用!C$2:C$10000, $A227, 【データ】蓄積用!D$2:D$10000, "&gt;=3000", 【データ】蓄積用!E$2:E$10000, "&gt;=1500")&gt;0, "〇", IF(COUNTIFS(【データ】蓄積用!A$2:A$10000, AT$5, 【データ】蓄積用!C$2:C$10000, $A227, 【データ】蓄積用!Q$2:Q$10000, 1, 【データ】蓄積用!AC$2:AC$10000, "&gt;=4.0")&gt;0, "〇", "×")))</f>
        <v/>
      </c>
      <c r="AU227" t="str">
        <f>IF(OR($A227="", AU$5=""), "", IF(COUNTIFS(【データ】蓄積用!A$2:A$10000, AU$5, 【データ】蓄積用!C$2:C$10000, $A227, 【データ】蓄積用!D$2:D$10000, "&gt;=3000", 【データ】蓄積用!E$2:E$10000, "&gt;=1500")&gt;0, "〇", IF(COUNTIFS(【データ】蓄積用!A$2:A$10000, AU$5, 【データ】蓄積用!C$2:C$10000, $A227, 【データ】蓄積用!Q$2:Q$10000, 1, 【データ】蓄積用!AC$2:AC$10000, "&gt;=4.0")&gt;0, "〇", "×")))</f>
        <v/>
      </c>
      <c r="AV227" t="str">
        <f>IF(OR($A227="", AV$5=""), "", IF(COUNTIFS(【データ】蓄積用!A$2:A$10000, AV$5, 【データ】蓄積用!C$2:C$10000, $A227, 【データ】蓄積用!D$2:D$10000, "&gt;=3000", 【データ】蓄積用!E$2:E$10000, "&gt;=1500")&gt;0, "〇", IF(COUNTIFS(【データ】蓄積用!A$2:A$10000, AV$5, 【データ】蓄積用!C$2:C$10000, $A227, 【データ】蓄積用!Q$2:Q$10000, 1, 【データ】蓄積用!AC$2:AC$10000, "&gt;=4.0")&gt;0, "〇", "×")))</f>
        <v/>
      </c>
      <c r="AW227" t="str">
        <f>IF(OR($A227="", AW$5=""), "", IF(COUNTIFS(【データ】蓄積用!A$2:A$10000, AW$5, 【データ】蓄積用!C$2:C$10000, $A227, 【データ】蓄積用!D$2:D$10000, "&gt;=3000", 【データ】蓄積用!E$2:E$10000, "&gt;=1500")&gt;0, "〇", IF(COUNTIFS(【データ】蓄積用!A$2:A$10000, AW$5, 【データ】蓄積用!C$2:C$10000, $A227, 【データ】蓄積用!Q$2:Q$10000, 1, 【データ】蓄積用!AC$2:AC$10000, "&gt;=4.0")&gt;0, "〇", "×")))</f>
        <v/>
      </c>
      <c r="AX227" t="str">
        <f>IF(OR($A227="", AX$5=""), "", IF(COUNTIFS(【データ】蓄積用!A$2:A$10000, AX$5, 【データ】蓄積用!C$2:C$10000, $A227, 【データ】蓄積用!D$2:D$10000, "&gt;=3000", 【データ】蓄積用!E$2:E$10000, "&gt;=1500")&gt;0, "〇", IF(COUNTIFS(【データ】蓄積用!A$2:A$10000, AX$5, 【データ】蓄積用!C$2:C$10000, $A227, 【データ】蓄積用!Q$2:Q$10000, 1, 【データ】蓄積用!AC$2:AC$10000, "&gt;=4.0")&gt;0, "〇", "×")))</f>
        <v/>
      </c>
      <c r="AY227" t="str">
        <f>IF(OR($A227="", AY$5=""), "", IF(COUNTIFS(【データ】蓄積用!A$2:A$10000, AY$5, 【データ】蓄積用!C$2:C$10000, $A227, 【データ】蓄積用!D$2:D$10000, "&gt;=3000", 【データ】蓄積用!E$2:E$10000, "&gt;=1500")&gt;0, "〇", IF(COUNTIFS(【データ】蓄積用!A$2:A$10000, AY$5, 【データ】蓄積用!C$2:C$10000, $A227, 【データ】蓄積用!Q$2:Q$10000, 1, 【データ】蓄積用!AC$2:AC$10000, "&gt;=4.0")&gt;0, "〇", "×")))</f>
        <v/>
      </c>
    </row>
    <row r="228" spans="2:51">
      <c r="B228" t="str">
        <f>IF(OR($A228="", B$5=""), "", IF(COUNTIFS(【データ】蓄積用!A$2:A$10000, B$5, 【データ】蓄積用!C$2:C$10000, $A228, 【データ】蓄積用!D$2:D$10000, "&gt;=3000", 【データ】蓄積用!E$2:E$10000, "&gt;=1500")&gt;0, "〇", IF(COUNTIFS(【データ】蓄積用!A$2:A$10000, B$5, 【データ】蓄積用!C$2:C$10000, $A228, 【データ】蓄積用!Q$2:Q$10000, 1, 【データ】蓄積用!AC$2:AC$10000, "&gt;=4.0")&gt;0, "〇", "×")))</f>
        <v/>
      </c>
      <c r="C228" t="str">
        <f>IF(OR($A228="", C$5=""), "", IF(COUNTIFS(【データ】蓄積用!A$2:A$10000, C$5, 【データ】蓄積用!C$2:C$10000, $A228, 【データ】蓄積用!D$2:D$10000, "&gt;=3000", 【データ】蓄積用!E$2:E$10000, "&gt;=1500")&gt;0, "〇", IF(COUNTIFS(【データ】蓄積用!A$2:A$10000, C$5, 【データ】蓄積用!C$2:C$10000, $A228, 【データ】蓄積用!Q$2:Q$10000, 1, 【データ】蓄積用!AC$2:AC$10000, "&gt;=4.0")&gt;0, "〇", "×")))</f>
        <v/>
      </c>
      <c r="D228" t="str">
        <f>IF(OR($A228="", D$5=""), "", IF(COUNTIFS(【データ】蓄積用!A$2:A$10000, D$5, 【データ】蓄積用!C$2:C$10000, $A228, 【データ】蓄積用!D$2:D$10000, "&gt;=3000", 【データ】蓄積用!E$2:E$10000, "&gt;=1500")&gt;0, "〇", IF(COUNTIFS(【データ】蓄積用!A$2:A$10000, D$5, 【データ】蓄積用!C$2:C$10000, $A228, 【データ】蓄積用!Q$2:Q$10000, 1, 【データ】蓄積用!AC$2:AC$10000, "&gt;=4.0")&gt;0, "〇", "×")))</f>
        <v/>
      </c>
      <c r="E228" t="str">
        <f>IF(OR($A228="", E$5=""), "", IF(COUNTIFS(【データ】蓄積用!A$2:A$10000, E$5, 【データ】蓄積用!C$2:C$10000, $A228, 【データ】蓄積用!D$2:D$10000, "&gt;=3000", 【データ】蓄積用!E$2:E$10000, "&gt;=1500")&gt;0, "〇", IF(COUNTIFS(【データ】蓄積用!A$2:A$10000, E$5, 【データ】蓄積用!C$2:C$10000, $A228, 【データ】蓄積用!Q$2:Q$10000, 1, 【データ】蓄積用!AC$2:AC$10000, "&gt;=4.0")&gt;0, "〇", "×")))</f>
        <v/>
      </c>
      <c r="F228" t="str">
        <f>IF(OR($A228="", F$5=""), "", IF(COUNTIFS(【データ】蓄積用!A$2:A$10000, F$5, 【データ】蓄積用!C$2:C$10000, $A228, 【データ】蓄積用!D$2:D$10000, "&gt;=3000", 【データ】蓄積用!E$2:E$10000, "&gt;=1500")&gt;0, "〇", IF(COUNTIFS(【データ】蓄積用!A$2:A$10000, F$5, 【データ】蓄積用!C$2:C$10000, $A228, 【データ】蓄積用!Q$2:Q$10000, 1, 【データ】蓄積用!AC$2:AC$10000, "&gt;=4.0")&gt;0, "〇", "×")))</f>
        <v/>
      </c>
      <c r="G228" t="str">
        <f>IF(OR($A228="", G$5=""), "", IF(COUNTIFS(【データ】蓄積用!A$2:A$10000, G$5, 【データ】蓄積用!C$2:C$10000, $A228, 【データ】蓄積用!D$2:D$10000, "&gt;=3000", 【データ】蓄積用!E$2:E$10000, "&gt;=1500")&gt;0, "〇", IF(COUNTIFS(【データ】蓄積用!A$2:A$10000, G$5, 【データ】蓄積用!C$2:C$10000, $A228, 【データ】蓄積用!Q$2:Q$10000, 1, 【データ】蓄積用!AC$2:AC$10000, "&gt;=4.0")&gt;0, "〇", "×")))</f>
        <v/>
      </c>
      <c r="H228" t="str">
        <f>IF(OR($A228="", H$5=""), "", IF(COUNTIFS(【データ】蓄積用!A$2:A$10000, H$5, 【データ】蓄積用!C$2:C$10000, $A228, 【データ】蓄積用!D$2:D$10000, "&gt;=3000", 【データ】蓄積用!E$2:E$10000, "&gt;=1500")&gt;0, "〇", IF(COUNTIFS(【データ】蓄積用!A$2:A$10000, H$5, 【データ】蓄積用!C$2:C$10000, $A228, 【データ】蓄積用!Q$2:Q$10000, 1, 【データ】蓄積用!AC$2:AC$10000, "&gt;=4.0")&gt;0, "〇", "×")))</f>
        <v/>
      </c>
      <c r="I228" t="str">
        <f>IF(OR($A228="", I$5=""), "", IF(COUNTIFS(【データ】蓄積用!A$2:A$10000, I$5, 【データ】蓄積用!C$2:C$10000, $A228, 【データ】蓄積用!D$2:D$10000, "&gt;=3000", 【データ】蓄積用!E$2:E$10000, "&gt;=1500")&gt;0, "〇", IF(COUNTIFS(【データ】蓄積用!A$2:A$10000, I$5, 【データ】蓄積用!C$2:C$10000, $A228, 【データ】蓄積用!Q$2:Q$10000, 1, 【データ】蓄積用!AC$2:AC$10000, "&gt;=4.0")&gt;0, "〇", "×")))</f>
        <v/>
      </c>
      <c r="J228" t="str">
        <f>IF(OR($A228="", J$5=""), "", IF(COUNTIFS(【データ】蓄積用!A$2:A$10000, J$5, 【データ】蓄積用!C$2:C$10000, $A228, 【データ】蓄積用!D$2:D$10000, "&gt;=3000", 【データ】蓄積用!E$2:E$10000, "&gt;=1500")&gt;0, "〇", IF(COUNTIFS(【データ】蓄積用!A$2:A$10000, J$5, 【データ】蓄積用!C$2:C$10000, $A228, 【データ】蓄積用!Q$2:Q$10000, 1, 【データ】蓄積用!AC$2:AC$10000, "&gt;=4.0")&gt;0, "〇", "×")))</f>
        <v/>
      </c>
      <c r="K228" t="str">
        <f>IF(OR($A228="", K$5=""), "", IF(COUNTIFS(【データ】蓄積用!A$2:A$10000, K$5, 【データ】蓄積用!C$2:C$10000, $A228, 【データ】蓄積用!D$2:D$10000, "&gt;=3000", 【データ】蓄積用!E$2:E$10000, "&gt;=1500")&gt;0, "〇", IF(COUNTIFS(【データ】蓄積用!A$2:A$10000, K$5, 【データ】蓄積用!C$2:C$10000, $A228, 【データ】蓄積用!Q$2:Q$10000, 1, 【データ】蓄積用!AC$2:AC$10000, "&gt;=4.0")&gt;0, "〇", "×")))</f>
        <v/>
      </c>
      <c r="L228" t="str">
        <f>IF(OR($A228="", L$5=""), "", IF(COUNTIFS(【データ】蓄積用!A$2:A$10000, L$5, 【データ】蓄積用!C$2:C$10000, $A228, 【データ】蓄積用!D$2:D$10000, "&gt;=3000", 【データ】蓄積用!E$2:E$10000, "&gt;=1500")&gt;0, "〇", IF(COUNTIFS(【データ】蓄積用!A$2:A$10000, L$5, 【データ】蓄積用!C$2:C$10000, $A228, 【データ】蓄積用!Q$2:Q$10000, 1, 【データ】蓄積用!AC$2:AC$10000, "&gt;=4.0")&gt;0, "〇", "×")))</f>
        <v/>
      </c>
      <c r="M228" t="str">
        <f>IF(OR($A228="", M$5=""), "", IF(COUNTIFS(【データ】蓄積用!A$2:A$10000, M$5, 【データ】蓄積用!C$2:C$10000, $A228, 【データ】蓄積用!D$2:D$10000, "&gt;=3000", 【データ】蓄積用!E$2:E$10000, "&gt;=1500")&gt;0, "〇", IF(COUNTIFS(【データ】蓄積用!A$2:A$10000, M$5, 【データ】蓄積用!C$2:C$10000, $A228, 【データ】蓄積用!Q$2:Q$10000, 1, 【データ】蓄積用!AC$2:AC$10000, "&gt;=4.0")&gt;0, "〇", "×")))</f>
        <v/>
      </c>
      <c r="N228" t="str">
        <f>IF(OR($A228="", N$5=""), "", IF(COUNTIFS(【データ】蓄積用!A$2:A$10000, N$5, 【データ】蓄積用!C$2:C$10000, $A228, 【データ】蓄積用!D$2:D$10000, "&gt;=3000", 【データ】蓄積用!E$2:E$10000, "&gt;=1500")&gt;0, "〇", IF(COUNTIFS(【データ】蓄積用!A$2:A$10000, N$5, 【データ】蓄積用!C$2:C$10000, $A228, 【データ】蓄積用!Q$2:Q$10000, 1, 【データ】蓄積用!AC$2:AC$10000, "&gt;=4.0")&gt;0, "〇", "×")))</f>
        <v/>
      </c>
      <c r="O228" t="str">
        <f>IF(OR($A228="", O$5=""), "", IF(COUNTIFS(【データ】蓄積用!A$2:A$10000, O$5, 【データ】蓄積用!C$2:C$10000, $A228, 【データ】蓄積用!D$2:D$10000, "&gt;=3000", 【データ】蓄積用!E$2:E$10000, "&gt;=1500")&gt;0, "〇", IF(COUNTIFS(【データ】蓄積用!A$2:A$10000, O$5, 【データ】蓄積用!C$2:C$10000, $A228, 【データ】蓄積用!Q$2:Q$10000, 1, 【データ】蓄積用!AC$2:AC$10000, "&gt;=4.0")&gt;0, "〇", "×")))</f>
        <v/>
      </c>
      <c r="P228" t="str">
        <f>IF(OR($A228="", P$5=""), "", IF(COUNTIFS(【データ】蓄積用!A$2:A$10000, P$5, 【データ】蓄積用!C$2:C$10000, $A228, 【データ】蓄積用!D$2:D$10000, "&gt;=3000", 【データ】蓄積用!E$2:E$10000, "&gt;=1500")&gt;0, "〇", IF(COUNTIFS(【データ】蓄積用!A$2:A$10000, P$5, 【データ】蓄積用!C$2:C$10000, $A228, 【データ】蓄積用!Q$2:Q$10000, 1, 【データ】蓄積用!AC$2:AC$10000, "&gt;=4.0")&gt;0, "〇", "×")))</f>
        <v/>
      </c>
      <c r="Q228" t="str">
        <f>IF(OR($A228="", Q$5=""), "", IF(COUNTIFS(【データ】蓄積用!A$2:A$10000, Q$5, 【データ】蓄積用!C$2:C$10000, $A228, 【データ】蓄積用!D$2:D$10000, "&gt;=3000", 【データ】蓄積用!E$2:E$10000, "&gt;=1500")&gt;0, "〇", IF(COUNTIFS(【データ】蓄積用!A$2:A$10000, Q$5, 【データ】蓄積用!C$2:C$10000, $A228, 【データ】蓄積用!Q$2:Q$10000, 1, 【データ】蓄積用!AC$2:AC$10000, "&gt;=4.0")&gt;0, "〇", "×")))</f>
        <v/>
      </c>
      <c r="R228" t="str">
        <f>IF(OR($A228="", R$5=""), "", IF(COUNTIFS(【データ】蓄積用!A$2:A$10000, R$5, 【データ】蓄積用!C$2:C$10000, $A228, 【データ】蓄積用!D$2:D$10000, "&gt;=3000", 【データ】蓄積用!E$2:E$10000, "&gt;=1500")&gt;0, "〇", IF(COUNTIFS(【データ】蓄積用!A$2:A$10000, R$5, 【データ】蓄積用!C$2:C$10000, $A228, 【データ】蓄積用!Q$2:Q$10000, 1, 【データ】蓄積用!AC$2:AC$10000, "&gt;=4.0")&gt;0, "〇", "×")))</f>
        <v/>
      </c>
      <c r="S228" t="str">
        <f>IF(OR($A228="", S$5=""), "", IF(COUNTIFS(【データ】蓄積用!A$2:A$10000, S$5, 【データ】蓄積用!C$2:C$10000, $A228, 【データ】蓄積用!D$2:D$10000, "&gt;=3000", 【データ】蓄積用!E$2:E$10000, "&gt;=1500")&gt;0, "〇", IF(COUNTIFS(【データ】蓄積用!A$2:A$10000, S$5, 【データ】蓄積用!C$2:C$10000, $A228, 【データ】蓄積用!Q$2:Q$10000, 1, 【データ】蓄積用!AC$2:AC$10000, "&gt;=4.0")&gt;0, "〇", "×")))</f>
        <v/>
      </c>
      <c r="T228" t="str">
        <f>IF(OR($A228="", T$5=""), "", IF(COUNTIFS(【データ】蓄積用!A$2:A$10000, T$5, 【データ】蓄積用!C$2:C$10000, $A228, 【データ】蓄積用!D$2:D$10000, "&gt;=3000", 【データ】蓄積用!E$2:E$10000, "&gt;=1500")&gt;0, "〇", IF(COUNTIFS(【データ】蓄積用!A$2:A$10000, T$5, 【データ】蓄積用!C$2:C$10000, $A228, 【データ】蓄積用!Q$2:Q$10000, 1, 【データ】蓄積用!AC$2:AC$10000, "&gt;=4.0")&gt;0, "〇", "×")))</f>
        <v/>
      </c>
      <c r="U228" t="str">
        <f>IF(OR($A228="", U$5=""), "", IF(COUNTIFS(【データ】蓄積用!A$2:A$10000, U$5, 【データ】蓄積用!C$2:C$10000, $A228, 【データ】蓄積用!D$2:D$10000, "&gt;=3000", 【データ】蓄積用!E$2:E$10000, "&gt;=1500")&gt;0, "〇", IF(COUNTIFS(【データ】蓄積用!A$2:A$10000, U$5, 【データ】蓄積用!C$2:C$10000, $A228, 【データ】蓄積用!Q$2:Q$10000, 1, 【データ】蓄積用!AC$2:AC$10000, "&gt;=4.0")&gt;0, "〇", "×")))</f>
        <v/>
      </c>
      <c r="V228" t="str">
        <f>IF(OR($A228="", V$5=""), "", IF(COUNTIFS(【データ】蓄積用!A$2:A$10000, V$5, 【データ】蓄積用!C$2:C$10000, $A228, 【データ】蓄積用!D$2:D$10000, "&gt;=3000", 【データ】蓄積用!E$2:E$10000, "&gt;=1500")&gt;0, "〇", IF(COUNTIFS(【データ】蓄積用!A$2:A$10000, V$5, 【データ】蓄積用!C$2:C$10000, $A228, 【データ】蓄積用!Q$2:Q$10000, 1, 【データ】蓄積用!AC$2:AC$10000, "&gt;=4.0")&gt;0, "〇", "×")))</f>
        <v/>
      </c>
      <c r="W228" t="str">
        <f>IF(OR($A228="", W$5=""), "", IF(COUNTIFS(【データ】蓄積用!A$2:A$10000, W$5, 【データ】蓄積用!C$2:C$10000, $A228, 【データ】蓄積用!D$2:D$10000, "&gt;=3000", 【データ】蓄積用!E$2:E$10000, "&gt;=1500")&gt;0, "〇", IF(COUNTIFS(【データ】蓄積用!A$2:A$10000, W$5, 【データ】蓄積用!C$2:C$10000, $A228, 【データ】蓄積用!Q$2:Q$10000, 1, 【データ】蓄積用!AC$2:AC$10000, "&gt;=4.0")&gt;0, "〇", "×")))</f>
        <v/>
      </c>
      <c r="X228" t="str">
        <f>IF(OR($A228="", X$5=""), "", IF(COUNTIFS(【データ】蓄積用!A$2:A$10000, X$5, 【データ】蓄積用!C$2:C$10000, $A228, 【データ】蓄積用!D$2:D$10000, "&gt;=3000", 【データ】蓄積用!E$2:E$10000, "&gt;=1500")&gt;0, "〇", IF(COUNTIFS(【データ】蓄積用!A$2:A$10000, X$5, 【データ】蓄積用!C$2:C$10000, $A228, 【データ】蓄積用!Q$2:Q$10000, 1, 【データ】蓄積用!AC$2:AC$10000, "&gt;=4.0")&gt;0, "〇", "×")))</f>
        <v/>
      </c>
      <c r="Y228" t="str">
        <f>IF(OR($A228="", Y$5=""), "", IF(COUNTIFS(【データ】蓄積用!A$2:A$10000, Y$5, 【データ】蓄積用!C$2:C$10000, $A228, 【データ】蓄積用!D$2:D$10000, "&gt;=3000", 【データ】蓄積用!E$2:E$10000, "&gt;=1500")&gt;0, "〇", IF(COUNTIFS(【データ】蓄積用!A$2:A$10000, Y$5, 【データ】蓄積用!C$2:C$10000, $A228, 【データ】蓄積用!Q$2:Q$10000, 1, 【データ】蓄積用!AC$2:AC$10000, "&gt;=4.0")&gt;0, "〇", "×")))</f>
        <v/>
      </c>
      <c r="Z228" t="str">
        <f>IF(OR($A228="", Z$5=""), "", IF(COUNTIFS(【データ】蓄積用!A$2:A$10000, Z$5, 【データ】蓄積用!C$2:C$10000, $A228, 【データ】蓄積用!D$2:D$10000, "&gt;=3000", 【データ】蓄積用!E$2:E$10000, "&gt;=1500")&gt;0, "〇", IF(COUNTIFS(【データ】蓄積用!A$2:A$10000, Z$5, 【データ】蓄積用!C$2:C$10000, $A228, 【データ】蓄積用!Q$2:Q$10000, 1, 【データ】蓄積用!AC$2:AC$10000, "&gt;=4.0")&gt;0, "〇", "×")))</f>
        <v/>
      </c>
      <c r="AA228" t="str">
        <f>IF(OR($A228="", AA$5=""), "", IF(COUNTIFS(【データ】蓄積用!A$2:A$10000, AA$5, 【データ】蓄積用!C$2:C$10000, $A228, 【データ】蓄積用!D$2:D$10000, "&gt;=3000", 【データ】蓄積用!E$2:E$10000, "&gt;=1500")&gt;0, "〇", IF(COUNTIFS(【データ】蓄積用!A$2:A$10000, AA$5, 【データ】蓄積用!C$2:C$10000, $A228, 【データ】蓄積用!Q$2:Q$10000, 1, 【データ】蓄積用!AC$2:AC$10000, "&gt;=4.0")&gt;0, "〇", "×")))</f>
        <v/>
      </c>
      <c r="AB228" t="str">
        <f>IF(OR($A228="", AB$5=""), "", IF(COUNTIFS(【データ】蓄積用!A$2:A$10000, AB$5, 【データ】蓄積用!C$2:C$10000, $A228, 【データ】蓄積用!D$2:D$10000, "&gt;=3000", 【データ】蓄積用!E$2:E$10000, "&gt;=1500")&gt;0, "〇", IF(COUNTIFS(【データ】蓄積用!A$2:A$10000, AB$5, 【データ】蓄積用!C$2:C$10000, $A228, 【データ】蓄積用!Q$2:Q$10000, 1, 【データ】蓄積用!AC$2:AC$10000, "&gt;=4.0")&gt;0, "〇", "×")))</f>
        <v/>
      </c>
      <c r="AC228" t="str">
        <f>IF(OR($A228="", AC$5=""), "", IF(COUNTIFS(【データ】蓄積用!A$2:A$10000, AC$5, 【データ】蓄積用!C$2:C$10000, $A228, 【データ】蓄積用!D$2:D$10000, "&gt;=3000", 【データ】蓄積用!E$2:E$10000, "&gt;=1500")&gt;0, "〇", IF(COUNTIFS(【データ】蓄積用!A$2:A$10000, AC$5, 【データ】蓄積用!C$2:C$10000, $A228, 【データ】蓄積用!Q$2:Q$10000, 1, 【データ】蓄積用!AC$2:AC$10000, "&gt;=4.0")&gt;0, "〇", "×")))</f>
        <v/>
      </c>
      <c r="AD228" t="str">
        <f>IF(OR($A228="", AD$5=""), "", IF(COUNTIFS(【データ】蓄積用!A$2:A$10000, AD$5, 【データ】蓄積用!C$2:C$10000, $A228, 【データ】蓄積用!D$2:D$10000, "&gt;=3000", 【データ】蓄積用!E$2:E$10000, "&gt;=1500")&gt;0, "〇", IF(COUNTIFS(【データ】蓄積用!A$2:A$10000, AD$5, 【データ】蓄積用!C$2:C$10000, $A228, 【データ】蓄積用!Q$2:Q$10000, 1, 【データ】蓄積用!AC$2:AC$10000, "&gt;=4.0")&gt;0, "〇", "×")))</f>
        <v/>
      </c>
      <c r="AE228" t="str">
        <f>IF(OR($A228="", AE$5=""), "", IF(COUNTIFS(【データ】蓄積用!A$2:A$10000, AE$5, 【データ】蓄積用!C$2:C$10000, $A228, 【データ】蓄積用!D$2:D$10000, "&gt;=3000", 【データ】蓄積用!E$2:E$10000, "&gt;=1500")&gt;0, "〇", IF(COUNTIFS(【データ】蓄積用!A$2:A$10000, AE$5, 【データ】蓄積用!C$2:C$10000, $A228, 【データ】蓄積用!Q$2:Q$10000, 1, 【データ】蓄積用!AC$2:AC$10000, "&gt;=4.0")&gt;0, "〇", "×")))</f>
        <v/>
      </c>
      <c r="AF228" t="str">
        <f>IF(OR($A228="", AF$5=""), "", IF(COUNTIFS(【データ】蓄積用!A$2:A$10000, AF$5, 【データ】蓄積用!C$2:C$10000, $A228, 【データ】蓄積用!D$2:D$10000, "&gt;=3000", 【データ】蓄積用!E$2:E$10000, "&gt;=1500")&gt;0, "〇", IF(COUNTIFS(【データ】蓄積用!A$2:A$10000, AF$5, 【データ】蓄積用!C$2:C$10000, $A228, 【データ】蓄積用!Q$2:Q$10000, 1, 【データ】蓄積用!AC$2:AC$10000, "&gt;=4.0")&gt;0, "〇", "×")))</f>
        <v/>
      </c>
      <c r="AG228" t="str">
        <f>IF(OR($A228="", AG$5=""), "", IF(COUNTIFS(【データ】蓄積用!A$2:A$10000, AG$5, 【データ】蓄積用!C$2:C$10000, $A228, 【データ】蓄積用!D$2:D$10000, "&gt;=3000", 【データ】蓄積用!E$2:E$10000, "&gt;=1500")&gt;0, "〇", IF(COUNTIFS(【データ】蓄積用!A$2:A$10000, AG$5, 【データ】蓄積用!C$2:C$10000, $A228, 【データ】蓄積用!Q$2:Q$10000, 1, 【データ】蓄積用!AC$2:AC$10000, "&gt;=4.0")&gt;0, "〇", "×")))</f>
        <v/>
      </c>
      <c r="AH228" t="str">
        <f>IF(OR($A228="", AH$5=""), "", IF(COUNTIFS(【データ】蓄積用!A$2:A$10000, AH$5, 【データ】蓄積用!C$2:C$10000, $A228, 【データ】蓄積用!D$2:D$10000, "&gt;=3000", 【データ】蓄積用!E$2:E$10000, "&gt;=1500")&gt;0, "〇", IF(COUNTIFS(【データ】蓄積用!A$2:A$10000, AH$5, 【データ】蓄積用!C$2:C$10000, $A228, 【データ】蓄積用!Q$2:Q$10000, 1, 【データ】蓄積用!AC$2:AC$10000, "&gt;=4.0")&gt;0, "〇", "×")))</f>
        <v/>
      </c>
      <c r="AI228" t="str">
        <f>IF(OR($A228="", AI$5=""), "", IF(COUNTIFS(【データ】蓄積用!A$2:A$10000, AI$5, 【データ】蓄積用!C$2:C$10000, $A228, 【データ】蓄積用!D$2:D$10000, "&gt;=3000", 【データ】蓄積用!E$2:E$10000, "&gt;=1500")&gt;0, "〇", IF(COUNTIFS(【データ】蓄積用!A$2:A$10000, AI$5, 【データ】蓄積用!C$2:C$10000, $A228, 【データ】蓄積用!Q$2:Q$10000, 1, 【データ】蓄積用!AC$2:AC$10000, "&gt;=4.0")&gt;0, "〇", "×")))</f>
        <v/>
      </c>
      <c r="AJ228" t="str">
        <f>IF(OR($A228="", AJ$5=""), "", IF(COUNTIFS(【データ】蓄積用!A$2:A$10000, AJ$5, 【データ】蓄積用!C$2:C$10000, $A228, 【データ】蓄積用!D$2:D$10000, "&gt;=3000", 【データ】蓄積用!E$2:E$10000, "&gt;=1500")&gt;0, "〇", IF(COUNTIFS(【データ】蓄積用!A$2:A$10000, AJ$5, 【データ】蓄積用!C$2:C$10000, $A228, 【データ】蓄積用!Q$2:Q$10000, 1, 【データ】蓄積用!AC$2:AC$10000, "&gt;=4.0")&gt;0, "〇", "×")))</f>
        <v/>
      </c>
      <c r="AK228" t="str">
        <f>IF(OR($A228="", AK$5=""), "", IF(COUNTIFS(【データ】蓄積用!A$2:A$10000, AK$5, 【データ】蓄積用!C$2:C$10000, $A228, 【データ】蓄積用!D$2:D$10000, "&gt;=3000", 【データ】蓄積用!E$2:E$10000, "&gt;=1500")&gt;0, "〇", IF(COUNTIFS(【データ】蓄積用!A$2:A$10000, AK$5, 【データ】蓄積用!C$2:C$10000, $A228, 【データ】蓄積用!Q$2:Q$10000, 1, 【データ】蓄積用!AC$2:AC$10000, "&gt;=4.0")&gt;0, "〇", "×")))</f>
        <v/>
      </c>
      <c r="AL228" t="str">
        <f>IF(OR($A228="", AL$5=""), "", IF(COUNTIFS(【データ】蓄積用!A$2:A$10000, AL$5, 【データ】蓄積用!C$2:C$10000, $A228, 【データ】蓄積用!D$2:D$10000, "&gt;=3000", 【データ】蓄積用!E$2:E$10000, "&gt;=1500")&gt;0, "〇", IF(COUNTIFS(【データ】蓄積用!A$2:A$10000, AL$5, 【データ】蓄積用!C$2:C$10000, $A228, 【データ】蓄積用!Q$2:Q$10000, 1, 【データ】蓄積用!AC$2:AC$10000, "&gt;=4.0")&gt;0, "〇", "×")))</f>
        <v/>
      </c>
      <c r="AM228" t="str">
        <f>IF(OR($A228="", AM$5=""), "", IF(COUNTIFS(【データ】蓄積用!A$2:A$10000, AM$5, 【データ】蓄積用!C$2:C$10000, $A228, 【データ】蓄積用!D$2:D$10000, "&gt;=3000", 【データ】蓄積用!E$2:E$10000, "&gt;=1500")&gt;0, "〇", IF(COUNTIFS(【データ】蓄積用!A$2:A$10000, AM$5, 【データ】蓄積用!C$2:C$10000, $A228, 【データ】蓄積用!Q$2:Q$10000, 1, 【データ】蓄積用!AC$2:AC$10000, "&gt;=4.0")&gt;0, "〇", "×")))</f>
        <v/>
      </c>
      <c r="AN228" t="str">
        <f>IF(OR($A228="", AN$5=""), "", IF(COUNTIFS(【データ】蓄積用!A$2:A$10000, AN$5, 【データ】蓄積用!C$2:C$10000, $A228, 【データ】蓄積用!D$2:D$10000, "&gt;=3000", 【データ】蓄積用!E$2:E$10000, "&gt;=1500")&gt;0, "〇", IF(COUNTIFS(【データ】蓄積用!A$2:A$10000, AN$5, 【データ】蓄積用!C$2:C$10000, $A228, 【データ】蓄積用!Q$2:Q$10000, 1, 【データ】蓄積用!AC$2:AC$10000, "&gt;=4.0")&gt;0, "〇", "×")))</f>
        <v/>
      </c>
      <c r="AO228" t="str">
        <f>IF(OR($A228="", AO$5=""), "", IF(COUNTIFS(【データ】蓄積用!A$2:A$10000, AO$5, 【データ】蓄積用!C$2:C$10000, $A228, 【データ】蓄積用!D$2:D$10000, "&gt;=3000", 【データ】蓄積用!E$2:E$10000, "&gt;=1500")&gt;0, "〇", IF(COUNTIFS(【データ】蓄積用!A$2:A$10000, AO$5, 【データ】蓄積用!C$2:C$10000, $A228, 【データ】蓄積用!Q$2:Q$10000, 1, 【データ】蓄積用!AC$2:AC$10000, "&gt;=4.0")&gt;0, "〇", "×")))</f>
        <v/>
      </c>
      <c r="AP228" t="str">
        <f>IF(OR($A228="", AP$5=""), "", IF(COUNTIFS(【データ】蓄積用!A$2:A$10000, AP$5, 【データ】蓄積用!C$2:C$10000, $A228, 【データ】蓄積用!D$2:D$10000, "&gt;=3000", 【データ】蓄積用!E$2:E$10000, "&gt;=1500")&gt;0, "〇", IF(COUNTIFS(【データ】蓄積用!A$2:A$10000, AP$5, 【データ】蓄積用!C$2:C$10000, $A228, 【データ】蓄積用!Q$2:Q$10000, 1, 【データ】蓄積用!AC$2:AC$10000, "&gt;=4.0")&gt;0, "〇", "×")))</f>
        <v/>
      </c>
      <c r="AQ228" t="str">
        <f>IF(OR($A228="", AQ$5=""), "", IF(COUNTIFS(【データ】蓄積用!A$2:A$10000, AQ$5, 【データ】蓄積用!C$2:C$10000, $A228, 【データ】蓄積用!D$2:D$10000, "&gt;=3000", 【データ】蓄積用!E$2:E$10000, "&gt;=1500")&gt;0, "〇", IF(COUNTIFS(【データ】蓄積用!A$2:A$10000, AQ$5, 【データ】蓄積用!C$2:C$10000, $A228, 【データ】蓄積用!Q$2:Q$10000, 1, 【データ】蓄積用!AC$2:AC$10000, "&gt;=4.0")&gt;0, "〇", "×")))</f>
        <v/>
      </c>
      <c r="AR228" t="str">
        <f>IF(OR($A228="", AR$5=""), "", IF(COUNTIFS(【データ】蓄積用!A$2:A$10000, AR$5, 【データ】蓄積用!C$2:C$10000, $A228, 【データ】蓄積用!D$2:D$10000, "&gt;=3000", 【データ】蓄積用!E$2:E$10000, "&gt;=1500")&gt;0, "〇", IF(COUNTIFS(【データ】蓄積用!A$2:A$10000, AR$5, 【データ】蓄積用!C$2:C$10000, $A228, 【データ】蓄積用!Q$2:Q$10000, 1, 【データ】蓄積用!AC$2:AC$10000, "&gt;=4.0")&gt;0, "〇", "×")))</f>
        <v/>
      </c>
      <c r="AS228" t="str">
        <f>IF(OR($A228="", AS$5=""), "", IF(COUNTIFS(【データ】蓄積用!A$2:A$10000, AS$5, 【データ】蓄積用!C$2:C$10000, $A228, 【データ】蓄積用!D$2:D$10000, "&gt;=3000", 【データ】蓄積用!E$2:E$10000, "&gt;=1500")&gt;0, "〇", IF(COUNTIFS(【データ】蓄積用!A$2:A$10000, AS$5, 【データ】蓄積用!C$2:C$10000, $A228, 【データ】蓄積用!Q$2:Q$10000, 1, 【データ】蓄積用!AC$2:AC$10000, "&gt;=4.0")&gt;0, "〇", "×")))</f>
        <v/>
      </c>
      <c r="AT228" t="str">
        <f>IF(OR($A228="", AT$5=""), "", IF(COUNTIFS(【データ】蓄積用!A$2:A$10000, AT$5, 【データ】蓄積用!C$2:C$10000, $A228, 【データ】蓄積用!D$2:D$10000, "&gt;=3000", 【データ】蓄積用!E$2:E$10000, "&gt;=1500")&gt;0, "〇", IF(COUNTIFS(【データ】蓄積用!A$2:A$10000, AT$5, 【データ】蓄積用!C$2:C$10000, $A228, 【データ】蓄積用!Q$2:Q$10000, 1, 【データ】蓄積用!AC$2:AC$10000, "&gt;=4.0")&gt;0, "〇", "×")))</f>
        <v/>
      </c>
      <c r="AU228" t="str">
        <f>IF(OR($A228="", AU$5=""), "", IF(COUNTIFS(【データ】蓄積用!A$2:A$10000, AU$5, 【データ】蓄積用!C$2:C$10000, $A228, 【データ】蓄積用!D$2:D$10000, "&gt;=3000", 【データ】蓄積用!E$2:E$10000, "&gt;=1500")&gt;0, "〇", IF(COUNTIFS(【データ】蓄積用!A$2:A$10000, AU$5, 【データ】蓄積用!C$2:C$10000, $A228, 【データ】蓄積用!Q$2:Q$10000, 1, 【データ】蓄積用!AC$2:AC$10000, "&gt;=4.0")&gt;0, "〇", "×")))</f>
        <v/>
      </c>
      <c r="AV228" t="str">
        <f>IF(OR($A228="", AV$5=""), "", IF(COUNTIFS(【データ】蓄積用!A$2:A$10000, AV$5, 【データ】蓄積用!C$2:C$10000, $A228, 【データ】蓄積用!D$2:D$10000, "&gt;=3000", 【データ】蓄積用!E$2:E$10000, "&gt;=1500")&gt;0, "〇", IF(COUNTIFS(【データ】蓄積用!A$2:A$10000, AV$5, 【データ】蓄積用!C$2:C$10000, $A228, 【データ】蓄積用!Q$2:Q$10000, 1, 【データ】蓄積用!AC$2:AC$10000, "&gt;=4.0")&gt;0, "〇", "×")))</f>
        <v/>
      </c>
      <c r="AW228" t="str">
        <f>IF(OR($A228="", AW$5=""), "", IF(COUNTIFS(【データ】蓄積用!A$2:A$10000, AW$5, 【データ】蓄積用!C$2:C$10000, $A228, 【データ】蓄積用!D$2:D$10000, "&gt;=3000", 【データ】蓄積用!E$2:E$10000, "&gt;=1500")&gt;0, "〇", IF(COUNTIFS(【データ】蓄積用!A$2:A$10000, AW$5, 【データ】蓄積用!C$2:C$10000, $A228, 【データ】蓄積用!Q$2:Q$10000, 1, 【データ】蓄積用!AC$2:AC$10000, "&gt;=4.0")&gt;0, "〇", "×")))</f>
        <v/>
      </c>
      <c r="AX228" t="str">
        <f>IF(OR($A228="", AX$5=""), "", IF(COUNTIFS(【データ】蓄積用!A$2:A$10000, AX$5, 【データ】蓄積用!C$2:C$10000, $A228, 【データ】蓄積用!D$2:D$10000, "&gt;=3000", 【データ】蓄積用!E$2:E$10000, "&gt;=1500")&gt;0, "〇", IF(COUNTIFS(【データ】蓄積用!A$2:A$10000, AX$5, 【データ】蓄積用!C$2:C$10000, $A228, 【データ】蓄積用!Q$2:Q$10000, 1, 【データ】蓄積用!AC$2:AC$10000, "&gt;=4.0")&gt;0, "〇", "×")))</f>
        <v/>
      </c>
      <c r="AY228" t="str">
        <f>IF(OR($A228="", AY$5=""), "", IF(COUNTIFS(【データ】蓄積用!A$2:A$10000, AY$5, 【データ】蓄積用!C$2:C$10000, $A228, 【データ】蓄積用!D$2:D$10000, "&gt;=3000", 【データ】蓄積用!E$2:E$10000, "&gt;=1500")&gt;0, "〇", IF(COUNTIFS(【データ】蓄積用!A$2:A$10000, AY$5, 【データ】蓄積用!C$2:C$10000, $A228, 【データ】蓄積用!Q$2:Q$10000, 1, 【データ】蓄積用!AC$2:AC$10000, "&gt;=4.0")&gt;0, "〇", "×")))</f>
        <v/>
      </c>
    </row>
    <row r="229" spans="2:51">
      <c r="B229" t="str">
        <f>IF(OR($A229="", B$5=""), "", IF(COUNTIFS(【データ】蓄積用!A$2:A$10000, B$5, 【データ】蓄積用!C$2:C$10000, $A229, 【データ】蓄積用!D$2:D$10000, "&gt;=3000", 【データ】蓄積用!E$2:E$10000, "&gt;=1500")&gt;0, "〇", IF(COUNTIFS(【データ】蓄積用!A$2:A$10000, B$5, 【データ】蓄積用!C$2:C$10000, $A229, 【データ】蓄積用!Q$2:Q$10000, 1, 【データ】蓄積用!AC$2:AC$10000, "&gt;=4.0")&gt;0, "〇", "×")))</f>
        <v/>
      </c>
      <c r="C229" t="str">
        <f>IF(OR($A229="", C$5=""), "", IF(COUNTIFS(【データ】蓄積用!A$2:A$10000, C$5, 【データ】蓄積用!C$2:C$10000, $A229, 【データ】蓄積用!D$2:D$10000, "&gt;=3000", 【データ】蓄積用!E$2:E$10000, "&gt;=1500")&gt;0, "〇", IF(COUNTIFS(【データ】蓄積用!A$2:A$10000, C$5, 【データ】蓄積用!C$2:C$10000, $A229, 【データ】蓄積用!Q$2:Q$10000, 1, 【データ】蓄積用!AC$2:AC$10000, "&gt;=4.0")&gt;0, "〇", "×")))</f>
        <v/>
      </c>
      <c r="D229" t="str">
        <f>IF(OR($A229="", D$5=""), "", IF(COUNTIFS(【データ】蓄積用!A$2:A$10000, D$5, 【データ】蓄積用!C$2:C$10000, $A229, 【データ】蓄積用!D$2:D$10000, "&gt;=3000", 【データ】蓄積用!E$2:E$10000, "&gt;=1500")&gt;0, "〇", IF(COUNTIFS(【データ】蓄積用!A$2:A$10000, D$5, 【データ】蓄積用!C$2:C$10000, $A229, 【データ】蓄積用!Q$2:Q$10000, 1, 【データ】蓄積用!AC$2:AC$10000, "&gt;=4.0")&gt;0, "〇", "×")))</f>
        <v/>
      </c>
      <c r="E229" t="str">
        <f>IF(OR($A229="", E$5=""), "", IF(COUNTIFS(【データ】蓄積用!A$2:A$10000, E$5, 【データ】蓄積用!C$2:C$10000, $A229, 【データ】蓄積用!D$2:D$10000, "&gt;=3000", 【データ】蓄積用!E$2:E$10000, "&gt;=1500")&gt;0, "〇", IF(COUNTIFS(【データ】蓄積用!A$2:A$10000, E$5, 【データ】蓄積用!C$2:C$10000, $A229, 【データ】蓄積用!Q$2:Q$10000, 1, 【データ】蓄積用!AC$2:AC$10000, "&gt;=4.0")&gt;0, "〇", "×")))</f>
        <v/>
      </c>
      <c r="F229" t="str">
        <f>IF(OR($A229="", F$5=""), "", IF(COUNTIFS(【データ】蓄積用!A$2:A$10000, F$5, 【データ】蓄積用!C$2:C$10000, $A229, 【データ】蓄積用!D$2:D$10000, "&gt;=3000", 【データ】蓄積用!E$2:E$10000, "&gt;=1500")&gt;0, "〇", IF(COUNTIFS(【データ】蓄積用!A$2:A$10000, F$5, 【データ】蓄積用!C$2:C$10000, $A229, 【データ】蓄積用!Q$2:Q$10000, 1, 【データ】蓄積用!AC$2:AC$10000, "&gt;=4.0")&gt;0, "〇", "×")))</f>
        <v/>
      </c>
      <c r="G229" t="str">
        <f>IF(OR($A229="", G$5=""), "", IF(COUNTIFS(【データ】蓄積用!A$2:A$10000, G$5, 【データ】蓄積用!C$2:C$10000, $A229, 【データ】蓄積用!D$2:D$10000, "&gt;=3000", 【データ】蓄積用!E$2:E$10000, "&gt;=1500")&gt;0, "〇", IF(COUNTIFS(【データ】蓄積用!A$2:A$10000, G$5, 【データ】蓄積用!C$2:C$10000, $A229, 【データ】蓄積用!Q$2:Q$10000, 1, 【データ】蓄積用!AC$2:AC$10000, "&gt;=4.0")&gt;0, "〇", "×")))</f>
        <v/>
      </c>
      <c r="H229" t="str">
        <f>IF(OR($A229="", H$5=""), "", IF(COUNTIFS(【データ】蓄積用!A$2:A$10000, H$5, 【データ】蓄積用!C$2:C$10000, $A229, 【データ】蓄積用!D$2:D$10000, "&gt;=3000", 【データ】蓄積用!E$2:E$10000, "&gt;=1500")&gt;0, "〇", IF(COUNTIFS(【データ】蓄積用!A$2:A$10000, H$5, 【データ】蓄積用!C$2:C$10000, $A229, 【データ】蓄積用!Q$2:Q$10000, 1, 【データ】蓄積用!AC$2:AC$10000, "&gt;=4.0")&gt;0, "〇", "×")))</f>
        <v/>
      </c>
      <c r="I229" t="str">
        <f>IF(OR($A229="", I$5=""), "", IF(COUNTIFS(【データ】蓄積用!A$2:A$10000, I$5, 【データ】蓄積用!C$2:C$10000, $A229, 【データ】蓄積用!D$2:D$10000, "&gt;=3000", 【データ】蓄積用!E$2:E$10000, "&gt;=1500")&gt;0, "〇", IF(COUNTIFS(【データ】蓄積用!A$2:A$10000, I$5, 【データ】蓄積用!C$2:C$10000, $A229, 【データ】蓄積用!Q$2:Q$10000, 1, 【データ】蓄積用!AC$2:AC$10000, "&gt;=4.0")&gt;0, "〇", "×")))</f>
        <v/>
      </c>
      <c r="J229" t="str">
        <f>IF(OR($A229="", J$5=""), "", IF(COUNTIFS(【データ】蓄積用!A$2:A$10000, J$5, 【データ】蓄積用!C$2:C$10000, $A229, 【データ】蓄積用!D$2:D$10000, "&gt;=3000", 【データ】蓄積用!E$2:E$10000, "&gt;=1500")&gt;0, "〇", IF(COUNTIFS(【データ】蓄積用!A$2:A$10000, J$5, 【データ】蓄積用!C$2:C$10000, $A229, 【データ】蓄積用!Q$2:Q$10000, 1, 【データ】蓄積用!AC$2:AC$10000, "&gt;=4.0")&gt;0, "〇", "×")))</f>
        <v/>
      </c>
      <c r="K229" t="str">
        <f>IF(OR($A229="", K$5=""), "", IF(COUNTIFS(【データ】蓄積用!A$2:A$10000, K$5, 【データ】蓄積用!C$2:C$10000, $A229, 【データ】蓄積用!D$2:D$10000, "&gt;=3000", 【データ】蓄積用!E$2:E$10000, "&gt;=1500")&gt;0, "〇", IF(COUNTIFS(【データ】蓄積用!A$2:A$10000, K$5, 【データ】蓄積用!C$2:C$10000, $A229, 【データ】蓄積用!Q$2:Q$10000, 1, 【データ】蓄積用!AC$2:AC$10000, "&gt;=4.0")&gt;0, "〇", "×")))</f>
        <v/>
      </c>
      <c r="L229" t="str">
        <f>IF(OR($A229="", L$5=""), "", IF(COUNTIFS(【データ】蓄積用!A$2:A$10000, L$5, 【データ】蓄積用!C$2:C$10000, $A229, 【データ】蓄積用!D$2:D$10000, "&gt;=3000", 【データ】蓄積用!E$2:E$10000, "&gt;=1500")&gt;0, "〇", IF(COUNTIFS(【データ】蓄積用!A$2:A$10000, L$5, 【データ】蓄積用!C$2:C$10000, $A229, 【データ】蓄積用!Q$2:Q$10000, 1, 【データ】蓄積用!AC$2:AC$10000, "&gt;=4.0")&gt;0, "〇", "×")))</f>
        <v/>
      </c>
      <c r="M229" t="str">
        <f>IF(OR($A229="", M$5=""), "", IF(COUNTIFS(【データ】蓄積用!A$2:A$10000, M$5, 【データ】蓄積用!C$2:C$10000, $A229, 【データ】蓄積用!D$2:D$10000, "&gt;=3000", 【データ】蓄積用!E$2:E$10000, "&gt;=1500")&gt;0, "〇", IF(COUNTIFS(【データ】蓄積用!A$2:A$10000, M$5, 【データ】蓄積用!C$2:C$10000, $A229, 【データ】蓄積用!Q$2:Q$10000, 1, 【データ】蓄積用!AC$2:AC$10000, "&gt;=4.0")&gt;0, "〇", "×")))</f>
        <v/>
      </c>
      <c r="N229" t="str">
        <f>IF(OR($A229="", N$5=""), "", IF(COUNTIFS(【データ】蓄積用!A$2:A$10000, N$5, 【データ】蓄積用!C$2:C$10000, $A229, 【データ】蓄積用!D$2:D$10000, "&gt;=3000", 【データ】蓄積用!E$2:E$10000, "&gt;=1500")&gt;0, "〇", IF(COUNTIFS(【データ】蓄積用!A$2:A$10000, N$5, 【データ】蓄積用!C$2:C$10000, $A229, 【データ】蓄積用!Q$2:Q$10000, 1, 【データ】蓄積用!AC$2:AC$10000, "&gt;=4.0")&gt;0, "〇", "×")))</f>
        <v/>
      </c>
      <c r="O229" t="str">
        <f>IF(OR($A229="", O$5=""), "", IF(COUNTIFS(【データ】蓄積用!A$2:A$10000, O$5, 【データ】蓄積用!C$2:C$10000, $A229, 【データ】蓄積用!D$2:D$10000, "&gt;=3000", 【データ】蓄積用!E$2:E$10000, "&gt;=1500")&gt;0, "〇", IF(COUNTIFS(【データ】蓄積用!A$2:A$10000, O$5, 【データ】蓄積用!C$2:C$10000, $A229, 【データ】蓄積用!Q$2:Q$10000, 1, 【データ】蓄積用!AC$2:AC$10000, "&gt;=4.0")&gt;0, "〇", "×")))</f>
        <v/>
      </c>
      <c r="P229" t="str">
        <f>IF(OR($A229="", P$5=""), "", IF(COUNTIFS(【データ】蓄積用!A$2:A$10000, P$5, 【データ】蓄積用!C$2:C$10000, $A229, 【データ】蓄積用!D$2:D$10000, "&gt;=3000", 【データ】蓄積用!E$2:E$10000, "&gt;=1500")&gt;0, "〇", IF(COUNTIFS(【データ】蓄積用!A$2:A$10000, P$5, 【データ】蓄積用!C$2:C$10000, $A229, 【データ】蓄積用!Q$2:Q$10000, 1, 【データ】蓄積用!AC$2:AC$10000, "&gt;=4.0")&gt;0, "〇", "×")))</f>
        <v/>
      </c>
      <c r="Q229" t="str">
        <f>IF(OR($A229="", Q$5=""), "", IF(COUNTIFS(【データ】蓄積用!A$2:A$10000, Q$5, 【データ】蓄積用!C$2:C$10000, $A229, 【データ】蓄積用!D$2:D$10000, "&gt;=3000", 【データ】蓄積用!E$2:E$10000, "&gt;=1500")&gt;0, "〇", IF(COUNTIFS(【データ】蓄積用!A$2:A$10000, Q$5, 【データ】蓄積用!C$2:C$10000, $A229, 【データ】蓄積用!Q$2:Q$10000, 1, 【データ】蓄積用!AC$2:AC$10000, "&gt;=4.0")&gt;0, "〇", "×")))</f>
        <v/>
      </c>
      <c r="R229" t="str">
        <f>IF(OR($A229="", R$5=""), "", IF(COUNTIFS(【データ】蓄積用!A$2:A$10000, R$5, 【データ】蓄積用!C$2:C$10000, $A229, 【データ】蓄積用!D$2:D$10000, "&gt;=3000", 【データ】蓄積用!E$2:E$10000, "&gt;=1500")&gt;0, "〇", IF(COUNTIFS(【データ】蓄積用!A$2:A$10000, R$5, 【データ】蓄積用!C$2:C$10000, $A229, 【データ】蓄積用!Q$2:Q$10000, 1, 【データ】蓄積用!AC$2:AC$10000, "&gt;=4.0")&gt;0, "〇", "×")))</f>
        <v/>
      </c>
      <c r="S229" t="str">
        <f>IF(OR($A229="", S$5=""), "", IF(COUNTIFS(【データ】蓄積用!A$2:A$10000, S$5, 【データ】蓄積用!C$2:C$10000, $A229, 【データ】蓄積用!D$2:D$10000, "&gt;=3000", 【データ】蓄積用!E$2:E$10000, "&gt;=1500")&gt;0, "〇", IF(COUNTIFS(【データ】蓄積用!A$2:A$10000, S$5, 【データ】蓄積用!C$2:C$10000, $A229, 【データ】蓄積用!Q$2:Q$10000, 1, 【データ】蓄積用!AC$2:AC$10000, "&gt;=4.0")&gt;0, "〇", "×")))</f>
        <v/>
      </c>
      <c r="T229" t="str">
        <f>IF(OR($A229="", T$5=""), "", IF(COUNTIFS(【データ】蓄積用!A$2:A$10000, T$5, 【データ】蓄積用!C$2:C$10000, $A229, 【データ】蓄積用!D$2:D$10000, "&gt;=3000", 【データ】蓄積用!E$2:E$10000, "&gt;=1500")&gt;0, "〇", IF(COUNTIFS(【データ】蓄積用!A$2:A$10000, T$5, 【データ】蓄積用!C$2:C$10000, $A229, 【データ】蓄積用!Q$2:Q$10000, 1, 【データ】蓄積用!AC$2:AC$10000, "&gt;=4.0")&gt;0, "〇", "×")))</f>
        <v/>
      </c>
      <c r="U229" t="str">
        <f>IF(OR($A229="", U$5=""), "", IF(COUNTIFS(【データ】蓄積用!A$2:A$10000, U$5, 【データ】蓄積用!C$2:C$10000, $A229, 【データ】蓄積用!D$2:D$10000, "&gt;=3000", 【データ】蓄積用!E$2:E$10000, "&gt;=1500")&gt;0, "〇", IF(COUNTIFS(【データ】蓄積用!A$2:A$10000, U$5, 【データ】蓄積用!C$2:C$10000, $A229, 【データ】蓄積用!Q$2:Q$10000, 1, 【データ】蓄積用!AC$2:AC$10000, "&gt;=4.0")&gt;0, "〇", "×")))</f>
        <v/>
      </c>
      <c r="V229" t="str">
        <f>IF(OR($A229="", V$5=""), "", IF(COUNTIFS(【データ】蓄積用!A$2:A$10000, V$5, 【データ】蓄積用!C$2:C$10000, $A229, 【データ】蓄積用!D$2:D$10000, "&gt;=3000", 【データ】蓄積用!E$2:E$10000, "&gt;=1500")&gt;0, "〇", IF(COUNTIFS(【データ】蓄積用!A$2:A$10000, V$5, 【データ】蓄積用!C$2:C$10000, $A229, 【データ】蓄積用!Q$2:Q$10000, 1, 【データ】蓄積用!AC$2:AC$10000, "&gt;=4.0")&gt;0, "〇", "×")))</f>
        <v/>
      </c>
      <c r="W229" t="str">
        <f>IF(OR($A229="", W$5=""), "", IF(COUNTIFS(【データ】蓄積用!A$2:A$10000, W$5, 【データ】蓄積用!C$2:C$10000, $A229, 【データ】蓄積用!D$2:D$10000, "&gt;=3000", 【データ】蓄積用!E$2:E$10000, "&gt;=1500")&gt;0, "〇", IF(COUNTIFS(【データ】蓄積用!A$2:A$10000, W$5, 【データ】蓄積用!C$2:C$10000, $A229, 【データ】蓄積用!Q$2:Q$10000, 1, 【データ】蓄積用!AC$2:AC$10000, "&gt;=4.0")&gt;0, "〇", "×")))</f>
        <v/>
      </c>
      <c r="X229" t="str">
        <f>IF(OR($A229="", X$5=""), "", IF(COUNTIFS(【データ】蓄積用!A$2:A$10000, X$5, 【データ】蓄積用!C$2:C$10000, $A229, 【データ】蓄積用!D$2:D$10000, "&gt;=3000", 【データ】蓄積用!E$2:E$10000, "&gt;=1500")&gt;0, "〇", IF(COUNTIFS(【データ】蓄積用!A$2:A$10000, X$5, 【データ】蓄積用!C$2:C$10000, $A229, 【データ】蓄積用!Q$2:Q$10000, 1, 【データ】蓄積用!AC$2:AC$10000, "&gt;=4.0")&gt;0, "〇", "×")))</f>
        <v/>
      </c>
      <c r="Y229" t="str">
        <f>IF(OR($A229="", Y$5=""), "", IF(COUNTIFS(【データ】蓄積用!A$2:A$10000, Y$5, 【データ】蓄積用!C$2:C$10000, $A229, 【データ】蓄積用!D$2:D$10000, "&gt;=3000", 【データ】蓄積用!E$2:E$10000, "&gt;=1500")&gt;0, "〇", IF(COUNTIFS(【データ】蓄積用!A$2:A$10000, Y$5, 【データ】蓄積用!C$2:C$10000, $A229, 【データ】蓄積用!Q$2:Q$10000, 1, 【データ】蓄積用!AC$2:AC$10000, "&gt;=4.0")&gt;0, "〇", "×")))</f>
        <v/>
      </c>
      <c r="Z229" t="str">
        <f>IF(OR($A229="", Z$5=""), "", IF(COUNTIFS(【データ】蓄積用!A$2:A$10000, Z$5, 【データ】蓄積用!C$2:C$10000, $A229, 【データ】蓄積用!D$2:D$10000, "&gt;=3000", 【データ】蓄積用!E$2:E$10000, "&gt;=1500")&gt;0, "〇", IF(COUNTIFS(【データ】蓄積用!A$2:A$10000, Z$5, 【データ】蓄積用!C$2:C$10000, $A229, 【データ】蓄積用!Q$2:Q$10000, 1, 【データ】蓄積用!AC$2:AC$10000, "&gt;=4.0")&gt;0, "〇", "×")))</f>
        <v/>
      </c>
      <c r="AA229" t="str">
        <f>IF(OR($A229="", AA$5=""), "", IF(COUNTIFS(【データ】蓄積用!A$2:A$10000, AA$5, 【データ】蓄積用!C$2:C$10000, $A229, 【データ】蓄積用!D$2:D$10000, "&gt;=3000", 【データ】蓄積用!E$2:E$10000, "&gt;=1500")&gt;0, "〇", IF(COUNTIFS(【データ】蓄積用!A$2:A$10000, AA$5, 【データ】蓄積用!C$2:C$10000, $A229, 【データ】蓄積用!Q$2:Q$10000, 1, 【データ】蓄積用!AC$2:AC$10000, "&gt;=4.0")&gt;0, "〇", "×")))</f>
        <v/>
      </c>
      <c r="AB229" t="str">
        <f>IF(OR($A229="", AB$5=""), "", IF(COUNTIFS(【データ】蓄積用!A$2:A$10000, AB$5, 【データ】蓄積用!C$2:C$10000, $A229, 【データ】蓄積用!D$2:D$10000, "&gt;=3000", 【データ】蓄積用!E$2:E$10000, "&gt;=1500")&gt;0, "〇", IF(COUNTIFS(【データ】蓄積用!A$2:A$10000, AB$5, 【データ】蓄積用!C$2:C$10000, $A229, 【データ】蓄積用!Q$2:Q$10000, 1, 【データ】蓄積用!AC$2:AC$10000, "&gt;=4.0")&gt;0, "〇", "×")))</f>
        <v/>
      </c>
      <c r="AC229" t="str">
        <f>IF(OR($A229="", AC$5=""), "", IF(COUNTIFS(【データ】蓄積用!A$2:A$10000, AC$5, 【データ】蓄積用!C$2:C$10000, $A229, 【データ】蓄積用!D$2:D$10000, "&gt;=3000", 【データ】蓄積用!E$2:E$10000, "&gt;=1500")&gt;0, "〇", IF(COUNTIFS(【データ】蓄積用!A$2:A$10000, AC$5, 【データ】蓄積用!C$2:C$10000, $A229, 【データ】蓄積用!Q$2:Q$10000, 1, 【データ】蓄積用!AC$2:AC$10000, "&gt;=4.0")&gt;0, "〇", "×")))</f>
        <v/>
      </c>
      <c r="AD229" t="str">
        <f>IF(OR($A229="", AD$5=""), "", IF(COUNTIFS(【データ】蓄積用!A$2:A$10000, AD$5, 【データ】蓄積用!C$2:C$10000, $A229, 【データ】蓄積用!D$2:D$10000, "&gt;=3000", 【データ】蓄積用!E$2:E$10000, "&gt;=1500")&gt;0, "〇", IF(COUNTIFS(【データ】蓄積用!A$2:A$10000, AD$5, 【データ】蓄積用!C$2:C$10000, $A229, 【データ】蓄積用!Q$2:Q$10000, 1, 【データ】蓄積用!AC$2:AC$10000, "&gt;=4.0")&gt;0, "〇", "×")))</f>
        <v/>
      </c>
      <c r="AE229" t="str">
        <f>IF(OR($A229="", AE$5=""), "", IF(COUNTIFS(【データ】蓄積用!A$2:A$10000, AE$5, 【データ】蓄積用!C$2:C$10000, $A229, 【データ】蓄積用!D$2:D$10000, "&gt;=3000", 【データ】蓄積用!E$2:E$10000, "&gt;=1500")&gt;0, "〇", IF(COUNTIFS(【データ】蓄積用!A$2:A$10000, AE$5, 【データ】蓄積用!C$2:C$10000, $A229, 【データ】蓄積用!Q$2:Q$10000, 1, 【データ】蓄積用!AC$2:AC$10000, "&gt;=4.0")&gt;0, "〇", "×")))</f>
        <v/>
      </c>
      <c r="AF229" t="str">
        <f>IF(OR($A229="", AF$5=""), "", IF(COUNTIFS(【データ】蓄積用!A$2:A$10000, AF$5, 【データ】蓄積用!C$2:C$10000, $A229, 【データ】蓄積用!D$2:D$10000, "&gt;=3000", 【データ】蓄積用!E$2:E$10000, "&gt;=1500")&gt;0, "〇", IF(COUNTIFS(【データ】蓄積用!A$2:A$10000, AF$5, 【データ】蓄積用!C$2:C$10000, $A229, 【データ】蓄積用!Q$2:Q$10000, 1, 【データ】蓄積用!AC$2:AC$10000, "&gt;=4.0")&gt;0, "〇", "×")))</f>
        <v/>
      </c>
      <c r="AG229" t="str">
        <f>IF(OR($A229="", AG$5=""), "", IF(COUNTIFS(【データ】蓄積用!A$2:A$10000, AG$5, 【データ】蓄積用!C$2:C$10000, $A229, 【データ】蓄積用!D$2:D$10000, "&gt;=3000", 【データ】蓄積用!E$2:E$10000, "&gt;=1500")&gt;0, "〇", IF(COUNTIFS(【データ】蓄積用!A$2:A$10000, AG$5, 【データ】蓄積用!C$2:C$10000, $A229, 【データ】蓄積用!Q$2:Q$10000, 1, 【データ】蓄積用!AC$2:AC$10000, "&gt;=4.0")&gt;0, "〇", "×")))</f>
        <v/>
      </c>
      <c r="AH229" t="str">
        <f>IF(OR($A229="", AH$5=""), "", IF(COUNTIFS(【データ】蓄積用!A$2:A$10000, AH$5, 【データ】蓄積用!C$2:C$10000, $A229, 【データ】蓄積用!D$2:D$10000, "&gt;=3000", 【データ】蓄積用!E$2:E$10000, "&gt;=1500")&gt;0, "〇", IF(COUNTIFS(【データ】蓄積用!A$2:A$10000, AH$5, 【データ】蓄積用!C$2:C$10000, $A229, 【データ】蓄積用!Q$2:Q$10000, 1, 【データ】蓄積用!AC$2:AC$10000, "&gt;=4.0")&gt;0, "〇", "×")))</f>
        <v/>
      </c>
      <c r="AI229" t="str">
        <f>IF(OR($A229="", AI$5=""), "", IF(COUNTIFS(【データ】蓄積用!A$2:A$10000, AI$5, 【データ】蓄積用!C$2:C$10000, $A229, 【データ】蓄積用!D$2:D$10000, "&gt;=3000", 【データ】蓄積用!E$2:E$10000, "&gt;=1500")&gt;0, "〇", IF(COUNTIFS(【データ】蓄積用!A$2:A$10000, AI$5, 【データ】蓄積用!C$2:C$10000, $A229, 【データ】蓄積用!Q$2:Q$10000, 1, 【データ】蓄積用!AC$2:AC$10000, "&gt;=4.0")&gt;0, "〇", "×")))</f>
        <v/>
      </c>
      <c r="AJ229" t="str">
        <f>IF(OR($A229="", AJ$5=""), "", IF(COUNTIFS(【データ】蓄積用!A$2:A$10000, AJ$5, 【データ】蓄積用!C$2:C$10000, $A229, 【データ】蓄積用!D$2:D$10000, "&gt;=3000", 【データ】蓄積用!E$2:E$10000, "&gt;=1500")&gt;0, "〇", IF(COUNTIFS(【データ】蓄積用!A$2:A$10000, AJ$5, 【データ】蓄積用!C$2:C$10000, $A229, 【データ】蓄積用!Q$2:Q$10000, 1, 【データ】蓄積用!AC$2:AC$10000, "&gt;=4.0")&gt;0, "〇", "×")))</f>
        <v/>
      </c>
      <c r="AK229" t="str">
        <f>IF(OR($A229="", AK$5=""), "", IF(COUNTIFS(【データ】蓄積用!A$2:A$10000, AK$5, 【データ】蓄積用!C$2:C$10000, $A229, 【データ】蓄積用!D$2:D$10000, "&gt;=3000", 【データ】蓄積用!E$2:E$10000, "&gt;=1500")&gt;0, "〇", IF(COUNTIFS(【データ】蓄積用!A$2:A$10000, AK$5, 【データ】蓄積用!C$2:C$10000, $A229, 【データ】蓄積用!Q$2:Q$10000, 1, 【データ】蓄積用!AC$2:AC$10000, "&gt;=4.0")&gt;0, "〇", "×")))</f>
        <v/>
      </c>
      <c r="AL229" t="str">
        <f>IF(OR($A229="", AL$5=""), "", IF(COUNTIFS(【データ】蓄積用!A$2:A$10000, AL$5, 【データ】蓄積用!C$2:C$10000, $A229, 【データ】蓄積用!D$2:D$10000, "&gt;=3000", 【データ】蓄積用!E$2:E$10000, "&gt;=1500")&gt;0, "〇", IF(COUNTIFS(【データ】蓄積用!A$2:A$10000, AL$5, 【データ】蓄積用!C$2:C$10000, $A229, 【データ】蓄積用!Q$2:Q$10000, 1, 【データ】蓄積用!AC$2:AC$10000, "&gt;=4.0")&gt;0, "〇", "×")))</f>
        <v/>
      </c>
      <c r="AM229" t="str">
        <f>IF(OR($A229="", AM$5=""), "", IF(COUNTIFS(【データ】蓄積用!A$2:A$10000, AM$5, 【データ】蓄積用!C$2:C$10000, $A229, 【データ】蓄積用!D$2:D$10000, "&gt;=3000", 【データ】蓄積用!E$2:E$10000, "&gt;=1500")&gt;0, "〇", IF(COUNTIFS(【データ】蓄積用!A$2:A$10000, AM$5, 【データ】蓄積用!C$2:C$10000, $A229, 【データ】蓄積用!Q$2:Q$10000, 1, 【データ】蓄積用!AC$2:AC$10000, "&gt;=4.0")&gt;0, "〇", "×")))</f>
        <v/>
      </c>
      <c r="AN229" t="str">
        <f>IF(OR($A229="", AN$5=""), "", IF(COUNTIFS(【データ】蓄積用!A$2:A$10000, AN$5, 【データ】蓄積用!C$2:C$10000, $A229, 【データ】蓄積用!D$2:D$10000, "&gt;=3000", 【データ】蓄積用!E$2:E$10000, "&gt;=1500")&gt;0, "〇", IF(COUNTIFS(【データ】蓄積用!A$2:A$10000, AN$5, 【データ】蓄積用!C$2:C$10000, $A229, 【データ】蓄積用!Q$2:Q$10000, 1, 【データ】蓄積用!AC$2:AC$10000, "&gt;=4.0")&gt;0, "〇", "×")))</f>
        <v/>
      </c>
      <c r="AO229" t="str">
        <f>IF(OR($A229="", AO$5=""), "", IF(COUNTIFS(【データ】蓄積用!A$2:A$10000, AO$5, 【データ】蓄積用!C$2:C$10000, $A229, 【データ】蓄積用!D$2:D$10000, "&gt;=3000", 【データ】蓄積用!E$2:E$10000, "&gt;=1500")&gt;0, "〇", IF(COUNTIFS(【データ】蓄積用!A$2:A$10000, AO$5, 【データ】蓄積用!C$2:C$10000, $A229, 【データ】蓄積用!Q$2:Q$10000, 1, 【データ】蓄積用!AC$2:AC$10000, "&gt;=4.0")&gt;0, "〇", "×")))</f>
        <v/>
      </c>
      <c r="AP229" t="str">
        <f>IF(OR($A229="", AP$5=""), "", IF(COUNTIFS(【データ】蓄積用!A$2:A$10000, AP$5, 【データ】蓄積用!C$2:C$10000, $A229, 【データ】蓄積用!D$2:D$10000, "&gt;=3000", 【データ】蓄積用!E$2:E$10000, "&gt;=1500")&gt;0, "〇", IF(COUNTIFS(【データ】蓄積用!A$2:A$10000, AP$5, 【データ】蓄積用!C$2:C$10000, $A229, 【データ】蓄積用!Q$2:Q$10000, 1, 【データ】蓄積用!AC$2:AC$10000, "&gt;=4.0")&gt;0, "〇", "×")))</f>
        <v/>
      </c>
      <c r="AQ229" t="str">
        <f>IF(OR($A229="", AQ$5=""), "", IF(COUNTIFS(【データ】蓄積用!A$2:A$10000, AQ$5, 【データ】蓄積用!C$2:C$10000, $A229, 【データ】蓄積用!D$2:D$10000, "&gt;=3000", 【データ】蓄積用!E$2:E$10000, "&gt;=1500")&gt;0, "〇", IF(COUNTIFS(【データ】蓄積用!A$2:A$10000, AQ$5, 【データ】蓄積用!C$2:C$10000, $A229, 【データ】蓄積用!Q$2:Q$10000, 1, 【データ】蓄積用!AC$2:AC$10000, "&gt;=4.0")&gt;0, "〇", "×")))</f>
        <v/>
      </c>
      <c r="AR229" t="str">
        <f>IF(OR($A229="", AR$5=""), "", IF(COUNTIFS(【データ】蓄積用!A$2:A$10000, AR$5, 【データ】蓄積用!C$2:C$10000, $A229, 【データ】蓄積用!D$2:D$10000, "&gt;=3000", 【データ】蓄積用!E$2:E$10000, "&gt;=1500")&gt;0, "〇", IF(COUNTIFS(【データ】蓄積用!A$2:A$10000, AR$5, 【データ】蓄積用!C$2:C$10000, $A229, 【データ】蓄積用!Q$2:Q$10000, 1, 【データ】蓄積用!AC$2:AC$10000, "&gt;=4.0")&gt;0, "〇", "×")))</f>
        <v/>
      </c>
      <c r="AS229" t="str">
        <f>IF(OR($A229="", AS$5=""), "", IF(COUNTIFS(【データ】蓄積用!A$2:A$10000, AS$5, 【データ】蓄積用!C$2:C$10000, $A229, 【データ】蓄積用!D$2:D$10000, "&gt;=3000", 【データ】蓄積用!E$2:E$10000, "&gt;=1500")&gt;0, "〇", IF(COUNTIFS(【データ】蓄積用!A$2:A$10000, AS$5, 【データ】蓄積用!C$2:C$10000, $A229, 【データ】蓄積用!Q$2:Q$10000, 1, 【データ】蓄積用!AC$2:AC$10000, "&gt;=4.0")&gt;0, "〇", "×")))</f>
        <v/>
      </c>
      <c r="AT229" t="str">
        <f>IF(OR($A229="", AT$5=""), "", IF(COUNTIFS(【データ】蓄積用!A$2:A$10000, AT$5, 【データ】蓄積用!C$2:C$10000, $A229, 【データ】蓄積用!D$2:D$10000, "&gt;=3000", 【データ】蓄積用!E$2:E$10000, "&gt;=1500")&gt;0, "〇", IF(COUNTIFS(【データ】蓄積用!A$2:A$10000, AT$5, 【データ】蓄積用!C$2:C$10000, $A229, 【データ】蓄積用!Q$2:Q$10000, 1, 【データ】蓄積用!AC$2:AC$10000, "&gt;=4.0")&gt;0, "〇", "×")))</f>
        <v/>
      </c>
      <c r="AU229" t="str">
        <f>IF(OR($A229="", AU$5=""), "", IF(COUNTIFS(【データ】蓄積用!A$2:A$10000, AU$5, 【データ】蓄積用!C$2:C$10000, $A229, 【データ】蓄積用!D$2:D$10000, "&gt;=3000", 【データ】蓄積用!E$2:E$10000, "&gt;=1500")&gt;0, "〇", IF(COUNTIFS(【データ】蓄積用!A$2:A$10000, AU$5, 【データ】蓄積用!C$2:C$10000, $A229, 【データ】蓄積用!Q$2:Q$10000, 1, 【データ】蓄積用!AC$2:AC$10000, "&gt;=4.0")&gt;0, "〇", "×")))</f>
        <v/>
      </c>
      <c r="AV229" t="str">
        <f>IF(OR($A229="", AV$5=""), "", IF(COUNTIFS(【データ】蓄積用!A$2:A$10000, AV$5, 【データ】蓄積用!C$2:C$10000, $A229, 【データ】蓄積用!D$2:D$10000, "&gt;=3000", 【データ】蓄積用!E$2:E$10000, "&gt;=1500")&gt;0, "〇", IF(COUNTIFS(【データ】蓄積用!A$2:A$10000, AV$5, 【データ】蓄積用!C$2:C$10000, $A229, 【データ】蓄積用!Q$2:Q$10000, 1, 【データ】蓄積用!AC$2:AC$10000, "&gt;=4.0")&gt;0, "〇", "×")))</f>
        <v/>
      </c>
      <c r="AW229" t="str">
        <f>IF(OR($A229="", AW$5=""), "", IF(COUNTIFS(【データ】蓄積用!A$2:A$10000, AW$5, 【データ】蓄積用!C$2:C$10000, $A229, 【データ】蓄積用!D$2:D$10000, "&gt;=3000", 【データ】蓄積用!E$2:E$10000, "&gt;=1500")&gt;0, "〇", IF(COUNTIFS(【データ】蓄積用!A$2:A$10000, AW$5, 【データ】蓄積用!C$2:C$10000, $A229, 【データ】蓄積用!Q$2:Q$10000, 1, 【データ】蓄積用!AC$2:AC$10000, "&gt;=4.0")&gt;0, "〇", "×")))</f>
        <v/>
      </c>
      <c r="AX229" t="str">
        <f>IF(OR($A229="", AX$5=""), "", IF(COUNTIFS(【データ】蓄積用!A$2:A$10000, AX$5, 【データ】蓄積用!C$2:C$10000, $A229, 【データ】蓄積用!D$2:D$10000, "&gt;=3000", 【データ】蓄積用!E$2:E$10000, "&gt;=1500")&gt;0, "〇", IF(COUNTIFS(【データ】蓄積用!A$2:A$10000, AX$5, 【データ】蓄積用!C$2:C$10000, $A229, 【データ】蓄積用!Q$2:Q$10000, 1, 【データ】蓄積用!AC$2:AC$10000, "&gt;=4.0")&gt;0, "〇", "×")))</f>
        <v/>
      </c>
      <c r="AY229" t="str">
        <f>IF(OR($A229="", AY$5=""), "", IF(COUNTIFS(【データ】蓄積用!A$2:A$10000, AY$5, 【データ】蓄積用!C$2:C$10000, $A229, 【データ】蓄積用!D$2:D$10000, "&gt;=3000", 【データ】蓄積用!E$2:E$10000, "&gt;=1500")&gt;0, "〇", IF(COUNTIFS(【データ】蓄積用!A$2:A$10000, AY$5, 【データ】蓄積用!C$2:C$10000, $A229, 【データ】蓄積用!Q$2:Q$10000, 1, 【データ】蓄積用!AC$2:AC$10000, "&gt;=4.0")&gt;0, "〇", "×")))</f>
        <v/>
      </c>
    </row>
    <row r="230" spans="2:51">
      <c r="B230" t="str">
        <f>IF(OR($A230="", B$5=""), "", IF(COUNTIFS(【データ】蓄積用!A$2:A$10000, B$5, 【データ】蓄積用!C$2:C$10000, $A230, 【データ】蓄積用!D$2:D$10000, "&gt;=3000", 【データ】蓄積用!E$2:E$10000, "&gt;=1500")&gt;0, "〇", IF(COUNTIFS(【データ】蓄積用!A$2:A$10000, B$5, 【データ】蓄積用!C$2:C$10000, $A230, 【データ】蓄積用!Q$2:Q$10000, 1, 【データ】蓄積用!AC$2:AC$10000, "&gt;=4.0")&gt;0, "〇", "×")))</f>
        <v/>
      </c>
      <c r="C230" t="str">
        <f>IF(OR($A230="", C$5=""), "", IF(COUNTIFS(【データ】蓄積用!A$2:A$10000, C$5, 【データ】蓄積用!C$2:C$10000, $A230, 【データ】蓄積用!D$2:D$10000, "&gt;=3000", 【データ】蓄積用!E$2:E$10000, "&gt;=1500")&gt;0, "〇", IF(COUNTIFS(【データ】蓄積用!A$2:A$10000, C$5, 【データ】蓄積用!C$2:C$10000, $A230, 【データ】蓄積用!Q$2:Q$10000, 1, 【データ】蓄積用!AC$2:AC$10000, "&gt;=4.0")&gt;0, "〇", "×")))</f>
        <v/>
      </c>
      <c r="D230" t="str">
        <f>IF(OR($A230="", D$5=""), "", IF(COUNTIFS(【データ】蓄積用!A$2:A$10000, D$5, 【データ】蓄積用!C$2:C$10000, $A230, 【データ】蓄積用!D$2:D$10000, "&gt;=3000", 【データ】蓄積用!E$2:E$10000, "&gt;=1500")&gt;0, "〇", IF(COUNTIFS(【データ】蓄積用!A$2:A$10000, D$5, 【データ】蓄積用!C$2:C$10000, $A230, 【データ】蓄積用!Q$2:Q$10000, 1, 【データ】蓄積用!AC$2:AC$10000, "&gt;=4.0")&gt;0, "〇", "×")))</f>
        <v/>
      </c>
      <c r="E230" t="str">
        <f>IF(OR($A230="", E$5=""), "", IF(COUNTIFS(【データ】蓄積用!A$2:A$10000, E$5, 【データ】蓄積用!C$2:C$10000, $A230, 【データ】蓄積用!D$2:D$10000, "&gt;=3000", 【データ】蓄積用!E$2:E$10000, "&gt;=1500")&gt;0, "〇", IF(COUNTIFS(【データ】蓄積用!A$2:A$10000, E$5, 【データ】蓄積用!C$2:C$10000, $A230, 【データ】蓄積用!Q$2:Q$10000, 1, 【データ】蓄積用!AC$2:AC$10000, "&gt;=4.0")&gt;0, "〇", "×")))</f>
        <v/>
      </c>
      <c r="F230" t="str">
        <f>IF(OR($A230="", F$5=""), "", IF(COUNTIFS(【データ】蓄積用!A$2:A$10000, F$5, 【データ】蓄積用!C$2:C$10000, $A230, 【データ】蓄積用!D$2:D$10000, "&gt;=3000", 【データ】蓄積用!E$2:E$10000, "&gt;=1500")&gt;0, "〇", IF(COUNTIFS(【データ】蓄積用!A$2:A$10000, F$5, 【データ】蓄積用!C$2:C$10000, $A230, 【データ】蓄積用!Q$2:Q$10000, 1, 【データ】蓄積用!AC$2:AC$10000, "&gt;=4.0")&gt;0, "〇", "×")))</f>
        <v/>
      </c>
      <c r="G230" t="str">
        <f>IF(OR($A230="", G$5=""), "", IF(COUNTIFS(【データ】蓄積用!A$2:A$10000, G$5, 【データ】蓄積用!C$2:C$10000, $A230, 【データ】蓄積用!D$2:D$10000, "&gt;=3000", 【データ】蓄積用!E$2:E$10000, "&gt;=1500")&gt;0, "〇", IF(COUNTIFS(【データ】蓄積用!A$2:A$10000, G$5, 【データ】蓄積用!C$2:C$10000, $A230, 【データ】蓄積用!Q$2:Q$10000, 1, 【データ】蓄積用!AC$2:AC$10000, "&gt;=4.0")&gt;0, "〇", "×")))</f>
        <v/>
      </c>
      <c r="H230" t="str">
        <f>IF(OR($A230="", H$5=""), "", IF(COUNTIFS(【データ】蓄積用!A$2:A$10000, H$5, 【データ】蓄積用!C$2:C$10000, $A230, 【データ】蓄積用!D$2:D$10000, "&gt;=3000", 【データ】蓄積用!E$2:E$10000, "&gt;=1500")&gt;0, "〇", IF(COUNTIFS(【データ】蓄積用!A$2:A$10000, H$5, 【データ】蓄積用!C$2:C$10000, $A230, 【データ】蓄積用!Q$2:Q$10000, 1, 【データ】蓄積用!AC$2:AC$10000, "&gt;=4.0")&gt;0, "〇", "×")))</f>
        <v/>
      </c>
      <c r="I230" t="str">
        <f>IF(OR($A230="", I$5=""), "", IF(COUNTIFS(【データ】蓄積用!A$2:A$10000, I$5, 【データ】蓄積用!C$2:C$10000, $A230, 【データ】蓄積用!D$2:D$10000, "&gt;=3000", 【データ】蓄積用!E$2:E$10000, "&gt;=1500")&gt;0, "〇", IF(COUNTIFS(【データ】蓄積用!A$2:A$10000, I$5, 【データ】蓄積用!C$2:C$10000, $A230, 【データ】蓄積用!Q$2:Q$10000, 1, 【データ】蓄積用!AC$2:AC$10000, "&gt;=4.0")&gt;0, "〇", "×")))</f>
        <v/>
      </c>
      <c r="J230" t="str">
        <f>IF(OR($A230="", J$5=""), "", IF(COUNTIFS(【データ】蓄積用!A$2:A$10000, J$5, 【データ】蓄積用!C$2:C$10000, $A230, 【データ】蓄積用!D$2:D$10000, "&gt;=3000", 【データ】蓄積用!E$2:E$10000, "&gt;=1500")&gt;0, "〇", IF(COUNTIFS(【データ】蓄積用!A$2:A$10000, J$5, 【データ】蓄積用!C$2:C$10000, $A230, 【データ】蓄積用!Q$2:Q$10000, 1, 【データ】蓄積用!AC$2:AC$10000, "&gt;=4.0")&gt;0, "〇", "×")))</f>
        <v/>
      </c>
      <c r="K230" t="str">
        <f>IF(OR($A230="", K$5=""), "", IF(COUNTIFS(【データ】蓄積用!A$2:A$10000, K$5, 【データ】蓄積用!C$2:C$10000, $A230, 【データ】蓄積用!D$2:D$10000, "&gt;=3000", 【データ】蓄積用!E$2:E$10000, "&gt;=1500")&gt;0, "〇", IF(COUNTIFS(【データ】蓄積用!A$2:A$10000, K$5, 【データ】蓄積用!C$2:C$10000, $A230, 【データ】蓄積用!Q$2:Q$10000, 1, 【データ】蓄積用!AC$2:AC$10000, "&gt;=4.0")&gt;0, "〇", "×")))</f>
        <v/>
      </c>
      <c r="L230" t="str">
        <f>IF(OR($A230="", L$5=""), "", IF(COUNTIFS(【データ】蓄積用!A$2:A$10000, L$5, 【データ】蓄積用!C$2:C$10000, $A230, 【データ】蓄積用!D$2:D$10000, "&gt;=3000", 【データ】蓄積用!E$2:E$10000, "&gt;=1500")&gt;0, "〇", IF(COUNTIFS(【データ】蓄積用!A$2:A$10000, L$5, 【データ】蓄積用!C$2:C$10000, $A230, 【データ】蓄積用!Q$2:Q$10000, 1, 【データ】蓄積用!AC$2:AC$10000, "&gt;=4.0")&gt;0, "〇", "×")))</f>
        <v/>
      </c>
      <c r="M230" t="str">
        <f>IF(OR($A230="", M$5=""), "", IF(COUNTIFS(【データ】蓄積用!A$2:A$10000, M$5, 【データ】蓄積用!C$2:C$10000, $A230, 【データ】蓄積用!D$2:D$10000, "&gt;=3000", 【データ】蓄積用!E$2:E$10000, "&gt;=1500")&gt;0, "〇", IF(COUNTIFS(【データ】蓄積用!A$2:A$10000, M$5, 【データ】蓄積用!C$2:C$10000, $A230, 【データ】蓄積用!Q$2:Q$10000, 1, 【データ】蓄積用!AC$2:AC$10000, "&gt;=4.0")&gt;0, "〇", "×")))</f>
        <v/>
      </c>
      <c r="N230" t="str">
        <f>IF(OR($A230="", N$5=""), "", IF(COUNTIFS(【データ】蓄積用!A$2:A$10000, N$5, 【データ】蓄積用!C$2:C$10000, $A230, 【データ】蓄積用!D$2:D$10000, "&gt;=3000", 【データ】蓄積用!E$2:E$10000, "&gt;=1500")&gt;0, "〇", IF(COUNTIFS(【データ】蓄積用!A$2:A$10000, N$5, 【データ】蓄積用!C$2:C$10000, $A230, 【データ】蓄積用!Q$2:Q$10000, 1, 【データ】蓄積用!AC$2:AC$10000, "&gt;=4.0")&gt;0, "〇", "×")))</f>
        <v/>
      </c>
      <c r="O230" t="str">
        <f>IF(OR($A230="", O$5=""), "", IF(COUNTIFS(【データ】蓄積用!A$2:A$10000, O$5, 【データ】蓄積用!C$2:C$10000, $A230, 【データ】蓄積用!D$2:D$10000, "&gt;=3000", 【データ】蓄積用!E$2:E$10000, "&gt;=1500")&gt;0, "〇", IF(COUNTIFS(【データ】蓄積用!A$2:A$10000, O$5, 【データ】蓄積用!C$2:C$10000, $A230, 【データ】蓄積用!Q$2:Q$10000, 1, 【データ】蓄積用!AC$2:AC$10000, "&gt;=4.0")&gt;0, "〇", "×")))</f>
        <v/>
      </c>
      <c r="P230" t="str">
        <f>IF(OR($A230="", P$5=""), "", IF(COUNTIFS(【データ】蓄積用!A$2:A$10000, P$5, 【データ】蓄積用!C$2:C$10000, $A230, 【データ】蓄積用!D$2:D$10000, "&gt;=3000", 【データ】蓄積用!E$2:E$10000, "&gt;=1500")&gt;0, "〇", IF(COUNTIFS(【データ】蓄積用!A$2:A$10000, P$5, 【データ】蓄積用!C$2:C$10000, $A230, 【データ】蓄積用!Q$2:Q$10000, 1, 【データ】蓄積用!AC$2:AC$10000, "&gt;=4.0")&gt;0, "〇", "×")))</f>
        <v/>
      </c>
      <c r="Q230" t="str">
        <f>IF(OR($A230="", Q$5=""), "", IF(COUNTIFS(【データ】蓄積用!A$2:A$10000, Q$5, 【データ】蓄積用!C$2:C$10000, $A230, 【データ】蓄積用!D$2:D$10000, "&gt;=3000", 【データ】蓄積用!E$2:E$10000, "&gt;=1500")&gt;0, "〇", IF(COUNTIFS(【データ】蓄積用!A$2:A$10000, Q$5, 【データ】蓄積用!C$2:C$10000, $A230, 【データ】蓄積用!Q$2:Q$10000, 1, 【データ】蓄積用!AC$2:AC$10000, "&gt;=4.0")&gt;0, "〇", "×")))</f>
        <v/>
      </c>
      <c r="R230" t="str">
        <f>IF(OR($A230="", R$5=""), "", IF(COUNTIFS(【データ】蓄積用!A$2:A$10000, R$5, 【データ】蓄積用!C$2:C$10000, $A230, 【データ】蓄積用!D$2:D$10000, "&gt;=3000", 【データ】蓄積用!E$2:E$10000, "&gt;=1500")&gt;0, "〇", IF(COUNTIFS(【データ】蓄積用!A$2:A$10000, R$5, 【データ】蓄積用!C$2:C$10000, $A230, 【データ】蓄積用!Q$2:Q$10000, 1, 【データ】蓄積用!AC$2:AC$10000, "&gt;=4.0")&gt;0, "〇", "×")))</f>
        <v/>
      </c>
      <c r="S230" t="str">
        <f>IF(OR($A230="", S$5=""), "", IF(COUNTIFS(【データ】蓄積用!A$2:A$10000, S$5, 【データ】蓄積用!C$2:C$10000, $A230, 【データ】蓄積用!D$2:D$10000, "&gt;=3000", 【データ】蓄積用!E$2:E$10000, "&gt;=1500")&gt;0, "〇", IF(COUNTIFS(【データ】蓄積用!A$2:A$10000, S$5, 【データ】蓄積用!C$2:C$10000, $A230, 【データ】蓄積用!Q$2:Q$10000, 1, 【データ】蓄積用!AC$2:AC$10000, "&gt;=4.0")&gt;0, "〇", "×")))</f>
        <v/>
      </c>
      <c r="T230" t="str">
        <f>IF(OR($A230="", T$5=""), "", IF(COUNTIFS(【データ】蓄積用!A$2:A$10000, T$5, 【データ】蓄積用!C$2:C$10000, $A230, 【データ】蓄積用!D$2:D$10000, "&gt;=3000", 【データ】蓄積用!E$2:E$10000, "&gt;=1500")&gt;0, "〇", IF(COUNTIFS(【データ】蓄積用!A$2:A$10000, T$5, 【データ】蓄積用!C$2:C$10000, $A230, 【データ】蓄積用!Q$2:Q$10000, 1, 【データ】蓄積用!AC$2:AC$10000, "&gt;=4.0")&gt;0, "〇", "×")))</f>
        <v/>
      </c>
      <c r="U230" t="str">
        <f>IF(OR($A230="", U$5=""), "", IF(COUNTIFS(【データ】蓄積用!A$2:A$10000, U$5, 【データ】蓄積用!C$2:C$10000, $A230, 【データ】蓄積用!D$2:D$10000, "&gt;=3000", 【データ】蓄積用!E$2:E$10000, "&gt;=1500")&gt;0, "〇", IF(COUNTIFS(【データ】蓄積用!A$2:A$10000, U$5, 【データ】蓄積用!C$2:C$10000, $A230, 【データ】蓄積用!Q$2:Q$10000, 1, 【データ】蓄積用!AC$2:AC$10000, "&gt;=4.0")&gt;0, "〇", "×")))</f>
        <v/>
      </c>
      <c r="V230" t="str">
        <f>IF(OR($A230="", V$5=""), "", IF(COUNTIFS(【データ】蓄積用!A$2:A$10000, V$5, 【データ】蓄積用!C$2:C$10000, $A230, 【データ】蓄積用!D$2:D$10000, "&gt;=3000", 【データ】蓄積用!E$2:E$10000, "&gt;=1500")&gt;0, "〇", IF(COUNTIFS(【データ】蓄積用!A$2:A$10000, V$5, 【データ】蓄積用!C$2:C$10000, $A230, 【データ】蓄積用!Q$2:Q$10000, 1, 【データ】蓄積用!AC$2:AC$10000, "&gt;=4.0")&gt;0, "〇", "×")))</f>
        <v/>
      </c>
      <c r="W230" t="str">
        <f>IF(OR($A230="", W$5=""), "", IF(COUNTIFS(【データ】蓄積用!A$2:A$10000, W$5, 【データ】蓄積用!C$2:C$10000, $A230, 【データ】蓄積用!D$2:D$10000, "&gt;=3000", 【データ】蓄積用!E$2:E$10000, "&gt;=1500")&gt;0, "〇", IF(COUNTIFS(【データ】蓄積用!A$2:A$10000, W$5, 【データ】蓄積用!C$2:C$10000, $A230, 【データ】蓄積用!Q$2:Q$10000, 1, 【データ】蓄積用!AC$2:AC$10000, "&gt;=4.0")&gt;0, "〇", "×")))</f>
        <v/>
      </c>
      <c r="X230" t="str">
        <f>IF(OR($A230="", X$5=""), "", IF(COUNTIFS(【データ】蓄積用!A$2:A$10000, X$5, 【データ】蓄積用!C$2:C$10000, $A230, 【データ】蓄積用!D$2:D$10000, "&gt;=3000", 【データ】蓄積用!E$2:E$10000, "&gt;=1500")&gt;0, "〇", IF(COUNTIFS(【データ】蓄積用!A$2:A$10000, X$5, 【データ】蓄積用!C$2:C$10000, $A230, 【データ】蓄積用!Q$2:Q$10000, 1, 【データ】蓄積用!AC$2:AC$10000, "&gt;=4.0")&gt;0, "〇", "×")))</f>
        <v/>
      </c>
      <c r="Y230" t="str">
        <f>IF(OR($A230="", Y$5=""), "", IF(COUNTIFS(【データ】蓄積用!A$2:A$10000, Y$5, 【データ】蓄積用!C$2:C$10000, $A230, 【データ】蓄積用!D$2:D$10000, "&gt;=3000", 【データ】蓄積用!E$2:E$10000, "&gt;=1500")&gt;0, "〇", IF(COUNTIFS(【データ】蓄積用!A$2:A$10000, Y$5, 【データ】蓄積用!C$2:C$10000, $A230, 【データ】蓄積用!Q$2:Q$10000, 1, 【データ】蓄積用!AC$2:AC$10000, "&gt;=4.0")&gt;0, "〇", "×")))</f>
        <v/>
      </c>
      <c r="Z230" t="str">
        <f>IF(OR($A230="", Z$5=""), "", IF(COUNTIFS(【データ】蓄積用!A$2:A$10000, Z$5, 【データ】蓄積用!C$2:C$10000, $A230, 【データ】蓄積用!D$2:D$10000, "&gt;=3000", 【データ】蓄積用!E$2:E$10000, "&gt;=1500")&gt;0, "〇", IF(COUNTIFS(【データ】蓄積用!A$2:A$10000, Z$5, 【データ】蓄積用!C$2:C$10000, $A230, 【データ】蓄積用!Q$2:Q$10000, 1, 【データ】蓄積用!AC$2:AC$10000, "&gt;=4.0")&gt;0, "〇", "×")))</f>
        <v/>
      </c>
      <c r="AA230" t="str">
        <f>IF(OR($A230="", AA$5=""), "", IF(COUNTIFS(【データ】蓄積用!A$2:A$10000, AA$5, 【データ】蓄積用!C$2:C$10000, $A230, 【データ】蓄積用!D$2:D$10000, "&gt;=3000", 【データ】蓄積用!E$2:E$10000, "&gt;=1500")&gt;0, "〇", IF(COUNTIFS(【データ】蓄積用!A$2:A$10000, AA$5, 【データ】蓄積用!C$2:C$10000, $A230, 【データ】蓄積用!Q$2:Q$10000, 1, 【データ】蓄積用!AC$2:AC$10000, "&gt;=4.0")&gt;0, "〇", "×")))</f>
        <v/>
      </c>
      <c r="AB230" t="str">
        <f>IF(OR($A230="", AB$5=""), "", IF(COUNTIFS(【データ】蓄積用!A$2:A$10000, AB$5, 【データ】蓄積用!C$2:C$10000, $A230, 【データ】蓄積用!D$2:D$10000, "&gt;=3000", 【データ】蓄積用!E$2:E$10000, "&gt;=1500")&gt;0, "〇", IF(COUNTIFS(【データ】蓄積用!A$2:A$10000, AB$5, 【データ】蓄積用!C$2:C$10000, $A230, 【データ】蓄積用!Q$2:Q$10000, 1, 【データ】蓄積用!AC$2:AC$10000, "&gt;=4.0")&gt;0, "〇", "×")))</f>
        <v/>
      </c>
      <c r="AC230" t="str">
        <f>IF(OR($A230="", AC$5=""), "", IF(COUNTIFS(【データ】蓄積用!A$2:A$10000, AC$5, 【データ】蓄積用!C$2:C$10000, $A230, 【データ】蓄積用!D$2:D$10000, "&gt;=3000", 【データ】蓄積用!E$2:E$10000, "&gt;=1500")&gt;0, "〇", IF(COUNTIFS(【データ】蓄積用!A$2:A$10000, AC$5, 【データ】蓄積用!C$2:C$10000, $A230, 【データ】蓄積用!Q$2:Q$10000, 1, 【データ】蓄積用!AC$2:AC$10000, "&gt;=4.0")&gt;0, "〇", "×")))</f>
        <v/>
      </c>
      <c r="AD230" t="str">
        <f>IF(OR($A230="", AD$5=""), "", IF(COUNTIFS(【データ】蓄積用!A$2:A$10000, AD$5, 【データ】蓄積用!C$2:C$10000, $A230, 【データ】蓄積用!D$2:D$10000, "&gt;=3000", 【データ】蓄積用!E$2:E$10000, "&gt;=1500")&gt;0, "〇", IF(COUNTIFS(【データ】蓄積用!A$2:A$10000, AD$5, 【データ】蓄積用!C$2:C$10000, $A230, 【データ】蓄積用!Q$2:Q$10000, 1, 【データ】蓄積用!AC$2:AC$10000, "&gt;=4.0")&gt;0, "〇", "×")))</f>
        <v/>
      </c>
      <c r="AE230" t="str">
        <f>IF(OR($A230="", AE$5=""), "", IF(COUNTIFS(【データ】蓄積用!A$2:A$10000, AE$5, 【データ】蓄積用!C$2:C$10000, $A230, 【データ】蓄積用!D$2:D$10000, "&gt;=3000", 【データ】蓄積用!E$2:E$10000, "&gt;=1500")&gt;0, "〇", IF(COUNTIFS(【データ】蓄積用!A$2:A$10000, AE$5, 【データ】蓄積用!C$2:C$10000, $A230, 【データ】蓄積用!Q$2:Q$10000, 1, 【データ】蓄積用!AC$2:AC$10000, "&gt;=4.0")&gt;0, "〇", "×")))</f>
        <v/>
      </c>
      <c r="AF230" t="str">
        <f>IF(OR($A230="", AF$5=""), "", IF(COUNTIFS(【データ】蓄積用!A$2:A$10000, AF$5, 【データ】蓄積用!C$2:C$10000, $A230, 【データ】蓄積用!D$2:D$10000, "&gt;=3000", 【データ】蓄積用!E$2:E$10000, "&gt;=1500")&gt;0, "〇", IF(COUNTIFS(【データ】蓄積用!A$2:A$10000, AF$5, 【データ】蓄積用!C$2:C$10000, $A230, 【データ】蓄積用!Q$2:Q$10000, 1, 【データ】蓄積用!AC$2:AC$10000, "&gt;=4.0")&gt;0, "〇", "×")))</f>
        <v/>
      </c>
      <c r="AG230" t="str">
        <f>IF(OR($A230="", AG$5=""), "", IF(COUNTIFS(【データ】蓄積用!A$2:A$10000, AG$5, 【データ】蓄積用!C$2:C$10000, $A230, 【データ】蓄積用!D$2:D$10000, "&gt;=3000", 【データ】蓄積用!E$2:E$10000, "&gt;=1500")&gt;0, "〇", IF(COUNTIFS(【データ】蓄積用!A$2:A$10000, AG$5, 【データ】蓄積用!C$2:C$10000, $A230, 【データ】蓄積用!Q$2:Q$10000, 1, 【データ】蓄積用!AC$2:AC$10000, "&gt;=4.0")&gt;0, "〇", "×")))</f>
        <v/>
      </c>
      <c r="AH230" t="str">
        <f>IF(OR($A230="", AH$5=""), "", IF(COUNTIFS(【データ】蓄積用!A$2:A$10000, AH$5, 【データ】蓄積用!C$2:C$10000, $A230, 【データ】蓄積用!D$2:D$10000, "&gt;=3000", 【データ】蓄積用!E$2:E$10000, "&gt;=1500")&gt;0, "〇", IF(COUNTIFS(【データ】蓄積用!A$2:A$10000, AH$5, 【データ】蓄積用!C$2:C$10000, $A230, 【データ】蓄積用!Q$2:Q$10000, 1, 【データ】蓄積用!AC$2:AC$10000, "&gt;=4.0")&gt;0, "〇", "×")))</f>
        <v/>
      </c>
      <c r="AI230" t="str">
        <f>IF(OR($A230="", AI$5=""), "", IF(COUNTIFS(【データ】蓄積用!A$2:A$10000, AI$5, 【データ】蓄積用!C$2:C$10000, $A230, 【データ】蓄積用!D$2:D$10000, "&gt;=3000", 【データ】蓄積用!E$2:E$10000, "&gt;=1500")&gt;0, "〇", IF(COUNTIFS(【データ】蓄積用!A$2:A$10000, AI$5, 【データ】蓄積用!C$2:C$10000, $A230, 【データ】蓄積用!Q$2:Q$10000, 1, 【データ】蓄積用!AC$2:AC$10000, "&gt;=4.0")&gt;0, "〇", "×")))</f>
        <v/>
      </c>
      <c r="AJ230" t="str">
        <f>IF(OR($A230="", AJ$5=""), "", IF(COUNTIFS(【データ】蓄積用!A$2:A$10000, AJ$5, 【データ】蓄積用!C$2:C$10000, $A230, 【データ】蓄積用!D$2:D$10000, "&gt;=3000", 【データ】蓄積用!E$2:E$10000, "&gt;=1500")&gt;0, "〇", IF(COUNTIFS(【データ】蓄積用!A$2:A$10000, AJ$5, 【データ】蓄積用!C$2:C$10000, $A230, 【データ】蓄積用!Q$2:Q$10000, 1, 【データ】蓄積用!AC$2:AC$10000, "&gt;=4.0")&gt;0, "〇", "×")))</f>
        <v/>
      </c>
      <c r="AK230" t="str">
        <f>IF(OR($A230="", AK$5=""), "", IF(COUNTIFS(【データ】蓄積用!A$2:A$10000, AK$5, 【データ】蓄積用!C$2:C$10000, $A230, 【データ】蓄積用!D$2:D$10000, "&gt;=3000", 【データ】蓄積用!E$2:E$10000, "&gt;=1500")&gt;0, "〇", IF(COUNTIFS(【データ】蓄積用!A$2:A$10000, AK$5, 【データ】蓄積用!C$2:C$10000, $A230, 【データ】蓄積用!Q$2:Q$10000, 1, 【データ】蓄積用!AC$2:AC$10000, "&gt;=4.0")&gt;0, "〇", "×")))</f>
        <v/>
      </c>
      <c r="AL230" t="str">
        <f>IF(OR($A230="", AL$5=""), "", IF(COUNTIFS(【データ】蓄積用!A$2:A$10000, AL$5, 【データ】蓄積用!C$2:C$10000, $A230, 【データ】蓄積用!D$2:D$10000, "&gt;=3000", 【データ】蓄積用!E$2:E$10000, "&gt;=1500")&gt;0, "〇", IF(COUNTIFS(【データ】蓄積用!A$2:A$10000, AL$5, 【データ】蓄積用!C$2:C$10000, $A230, 【データ】蓄積用!Q$2:Q$10000, 1, 【データ】蓄積用!AC$2:AC$10000, "&gt;=4.0")&gt;0, "〇", "×")))</f>
        <v/>
      </c>
      <c r="AM230" t="str">
        <f>IF(OR($A230="", AM$5=""), "", IF(COUNTIFS(【データ】蓄積用!A$2:A$10000, AM$5, 【データ】蓄積用!C$2:C$10000, $A230, 【データ】蓄積用!D$2:D$10000, "&gt;=3000", 【データ】蓄積用!E$2:E$10000, "&gt;=1500")&gt;0, "〇", IF(COUNTIFS(【データ】蓄積用!A$2:A$10000, AM$5, 【データ】蓄積用!C$2:C$10000, $A230, 【データ】蓄積用!Q$2:Q$10000, 1, 【データ】蓄積用!AC$2:AC$10000, "&gt;=4.0")&gt;0, "〇", "×")))</f>
        <v/>
      </c>
      <c r="AN230" t="str">
        <f>IF(OR($A230="", AN$5=""), "", IF(COUNTIFS(【データ】蓄積用!A$2:A$10000, AN$5, 【データ】蓄積用!C$2:C$10000, $A230, 【データ】蓄積用!D$2:D$10000, "&gt;=3000", 【データ】蓄積用!E$2:E$10000, "&gt;=1500")&gt;0, "〇", IF(COUNTIFS(【データ】蓄積用!A$2:A$10000, AN$5, 【データ】蓄積用!C$2:C$10000, $A230, 【データ】蓄積用!Q$2:Q$10000, 1, 【データ】蓄積用!AC$2:AC$10000, "&gt;=4.0")&gt;0, "〇", "×")))</f>
        <v/>
      </c>
      <c r="AO230" t="str">
        <f>IF(OR($A230="", AO$5=""), "", IF(COUNTIFS(【データ】蓄積用!A$2:A$10000, AO$5, 【データ】蓄積用!C$2:C$10000, $A230, 【データ】蓄積用!D$2:D$10000, "&gt;=3000", 【データ】蓄積用!E$2:E$10000, "&gt;=1500")&gt;0, "〇", IF(COUNTIFS(【データ】蓄積用!A$2:A$10000, AO$5, 【データ】蓄積用!C$2:C$10000, $A230, 【データ】蓄積用!Q$2:Q$10000, 1, 【データ】蓄積用!AC$2:AC$10000, "&gt;=4.0")&gt;0, "〇", "×")))</f>
        <v/>
      </c>
      <c r="AP230" t="str">
        <f>IF(OR($A230="", AP$5=""), "", IF(COUNTIFS(【データ】蓄積用!A$2:A$10000, AP$5, 【データ】蓄積用!C$2:C$10000, $A230, 【データ】蓄積用!D$2:D$10000, "&gt;=3000", 【データ】蓄積用!E$2:E$10000, "&gt;=1500")&gt;0, "〇", IF(COUNTIFS(【データ】蓄積用!A$2:A$10000, AP$5, 【データ】蓄積用!C$2:C$10000, $A230, 【データ】蓄積用!Q$2:Q$10000, 1, 【データ】蓄積用!AC$2:AC$10000, "&gt;=4.0")&gt;0, "〇", "×")))</f>
        <v/>
      </c>
      <c r="AQ230" t="str">
        <f>IF(OR($A230="", AQ$5=""), "", IF(COUNTIFS(【データ】蓄積用!A$2:A$10000, AQ$5, 【データ】蓄積用!C$2:C$10000, $A230, 【データ】蓄積用!D$2:D$10000, "&gt;=3000", 【データ】蓄積用!E$2:E$10000, "&gt;=1500")&gt;0, "〇", IF(COUNTIFS(【データ】蓄積用!A$2:A$10000, AQ$5, 【データ】蓄積用!C$2:C$10000, $A230, 【データ】蓄積用!Q$2:Q$10000, 1, 【データ】蓄積用!AC$2:AC$10000, "&gt;=4.0")&gt;0, "〇", "×")))</f>
        <v/>
      </c>
      <c r="AR230" t="str">
        <f>IF(OR($A230="", AR$5=""), "", IF(COUNTIFS(【データ】蓄積用!A$2:A$10000, AR$5, 【データ】蓄積用!C$2:C$10000, $A230, 【データ】蓄積用!D$2:D$10000, "&gt;=3000", 【データ】蓄積用!E$2:E$10000, "&gt;=1500")&gt;0, "〇", IF(COUNTIFS(【データ】蓄積用!A$2:A$10000, AR$5, 【データ】蓄積用!C$2:C$10000, $A230, 【データ】蓄積用!Q$2:Q$10000, 1, 【データ】蓄積用!AC$2:AC$10000, "&gt;=4.0")&gt;0, "〇", "×")))</f>
        <v/>
      </c>
      <c r="AS230" t="str">
        <f>IF(OR($A230="", AS$5=""), "", IF(COUNTIFS(【データ】蓄積用!A$2:A$10000, AS$5, 【データ】蓄積用!C$2:C$10000, $A230, 【データ】蓄積用!D$2:D$10000, "&gt;=3000", 【データ】蓄積用!E$2:E$10000, "&gt;=1500")&gt;0, "〇", IF(COUNTIFS(【データ】蓄積用!A$2:A$10000, AS$5, 【データ】蓄積用!C$2:C$10000, $A230, 【データ】蓄積用!Q$2:Q$10000, 1, 【データ】蓄積用!AC$2:AC$10000, "&gt;=4.0")&gt;0, "〇", "×")))</f>
        <v/>
      </c>
      <c r="AT230" t="str">
        <f>IF(OR($A230="", AT$5=""), "", IF(COUNTIFS(【データ】蓄積用!A$2:A$10000, AT$5, 【データ】蓄積用!C$2:C$10000, $A230, 【データ】蓄積用!D$2:D$10000, "&gt;=3000", 【データ】蓄積用!E$2:E$10000, "&gt;=1500")&gt;0, "〇", IF(COUNTIFS(【データ】蓄積用!A$2:A$10000, AT$5, 【データ】蓄積用!C$2:C$10000, $A230, 【データ】蓄積用!Q$2:Q$10000, 1, 【データ】蓄積用!AC$2:AC$10000, "&gt;=4.0")&gt;0, "〇", "×")))</f>
        <v/>
      </c>
      <c r="AU230" t="str">
        <f>IF(OR($A230="", AU$5=""), "", IF(COUNTIFS(【データ】蓄積用!A$2:A$10000, AU$5, 【データ】蓄積用!C$2:C$10000, $A230, 【データ】蓄積用!D$2:D$10000, "&gt;=3000", 【データ】蓄積用!E$2:E$10000, "&gt;=1500")&gt;0, "〇", IF(COUNTIFS(【データ】蓄積用!A$2:A$10000, AU$5, 【データ】蓄積用!C$2:C$10000, $A230, 【データ】蓄積用!Q$2:Q$10000, 1, 【データ】蓄積用!AC$2:AC$10000, "&gt;=4.0")&gt;0, "〇", "×")))</f>
        <v/>
      </c>
      <c r="AV230" t="str">
        <f>IF(OR($A230="", AV$5=""), "", IF(COUNTIFS(【データ】蓄積用!A$2:A$10000, AV$5, 【データ】蓄積用!C$2:C$10000, $A230, 【データ】蓄積用!D$2:D$10000, "&gt;=3000", 【データ】蓄積用!E$2:E$10000, "&gt;=1500")&gt;0, "〇", IF(COUNTIFS(【データ】蓄積用!A$2:A$10000, AV$5, 【データ】蓄積用!C$2:C$10000, $A230, 【データ】蓄積用!Q$2:Q$10000, 1, 【データ】蓄積用!AC$2:AC$10000, "&gt;=4.0")&gt;0, "〇", "×")))</f>
        <v/>
      </c>
      <c r="AW230" t="str">
        <f>IF(OR($A230="", AW$5=""), "", IF(COUNTIFS(【データ】蓄積用!A$2:A$10000, AW$5, 【データ】蓄積用!C$2:C$10000, $A230, 【データ】蓄積用!D$2:D$10000, "&gt;=3000", 【データ】蓄積用!E$2:E$10000, "&gt;=1500")&gt;0, "〇", IF(COUNTIFS(【データ】蓄積用!A$2:A$10000, AW$5, 【データ】蓄積用!C$2:C$10000, $A230, 【データ】蓄積用!Q$2:Q$10000, 1, 【データ】蓄積用!AC$2:AC$10000, "&gt;=4.0")&gt;0, "〇", "×")))</f>
        <v/>
      </c>
      <c r="AX230" t="str">
        <f>IF(OR($A230="", AX$5=""), "", IF(COUNTIFS(【データ】蓄積用!A$2:A$10000, AX$5, 【データ】蓄積用!C$2:C$10000, $A230, 【データ】蓄積用!D$2:D$10000, "&gt;=3000", 【データ】蓄積用!E$2:E$10000, "&gt;=1500")&gt;0, "〇", IF(COUNTIFS(【データ】蓄積用!A$2:A$10000, AX$5, 【データ】蓄積用!C$2:C$10000, $A230, 【データ】蓄積用!Q$2:Q$10000, 1, 【データ】蓄積用!AC$2:AC$10000, "&gt;=4.0")&gt;0, "〇", "×")))</f>
        <v/>
      </c>
      <c r="AY230" t="str">
        <f>IF(OR($A230="", AY$5=""), "", IF(COUNTIFS(【データ】蓄積用!A$2:A$10000, AY$5, 【データ】蓄積用!C$2:C$10000, $A230, 【データ】蓄積用!D$2:D$10000, "&gt;=3000", 【データ】蓄積用!E$2:E$10000, "&gt;=1500")&gt;0, "〇", IF(COUNTIFS(【データ】蓄積用!A$2:A$10000, AY$5, 【データ】蓄積用!C$2:C$10000, $A230, 【データ】蓄積用!Q$2:Q$10000, 1, 【データ】蓄積用!AC$2:AC$10000, "&gt;=4.0")&gt;0, "〇", "×")))</f>
        <v/>
      </c>
    </row>
    <row r="231" spans="2:51">
      <c r="B231" t="str">
        <f>IF(OR($A231="", B$5=""), "", IF(COUNTIFS(【データ】蓄積用!A$2:A$10000, B$5, 【データ】蓄積用!C$2:C$10000, $A231, 【データ】蓄積用!D$2:D$10000, "&gt;=3000", 【データ】蓄積用!E$2:E$10000, "&gt;=1500")&gt;0, "〇", IF(COUNTIFS(【データ】蓄積用!A$2:A$10000, B$5, 【データ】蓄積用!C$2:C$10000, $A231, 【データ】蓄積用!Q$2:Q$10000, 1, 【データ】蓄積用!AC$2:AC$10000, "&gt;=4.0")&gt;0, "〇", "×")))</f>
        <v/>
      </c>
      <c r="C231" t="str">
        <f>IF(OR($A231="", C$5=""), "", IF(COUNTIFS(【データ】蓄積用!A$2:A$10000, C$5, 【データ】蓄積用!C$2:C$10000, $A231, 【データ】蓄積用!D$2:D$10000, "&gt;=3000", 【データ】蓄積用!E$2:E$10000, "&gt;=1500")&gt;0, "〇", IF(COUNTIFS(【データ】蓄積用!A$2:A$10000, C$5, 【データ】蓄積用!C$2:C$10000, $A231, 【データ】蓄積用!Q$2:Q$10000, 1, 【データ】蓄積用!AC$2:AC$10000, "&gt;=4.0")&gt;0, "〇", "×")))</f>
        <v/>
      </c>
      <c r="D231" t="str">
        <f>IF(OR($A231="", D$5=""), "", IF(COUNTIFS(【データ】蓄積用!A$2:A$10000, D$5, 【データ】蓄積用!C$2:C$10000, $A231, 【データ】蓄積用!D$2:D$10000, "&gt;=3000", 【データ】蓄積用!E$2:E$10000, "&gt;=1500")&gt;0, "〇", IF(COUNTIFS(【データ】蓄積用!A$2:A$10000, D$5, 【データ】蓄積用!C$2:C$10000, $A231, 【データ】蓄積用!Q$2:Q$10000, 1, 【データ】蓄積用!AC$2:AC$10000, "&gt;=4.0")&gt;0, "〇", "×")))</f>
        <v/>
      </c>
      <c r="E231" t="str">
        <f>IF(OR($A231="", E$5=""), "", IF(COUNTIFS(【データ】蓄積用!A$2:A$10000, E$5, 【データ】蓄積用!C$2:C$10000, $A231, 【データ】蓄積用!D$2:D$10000, "&gt;=3000", 【データ】蓄積用!E$2:E$10000, "&gt;=1500")&gt;0, "〇", IF(COUNTIFS(【データ】蓄積用!A$2:A$10000, E$5, 【データ】蓄積用!C$2:C$10000, $A231, 【データ】蓄積用!Q$2:Q$10000, 1, 【データ】蓄積用!AC$2:AC$10000, "&gt;=4.0")&gt;0, "〇", "×")))</f>
        <v/>
      </c>
      <c r="F231" t="str">
        <f>IF(OR($A231="", F$5=""), "", IF(COUNTIFS(【データ】蓄積用!A$2:A$10000, F$5, 【データ】蓄積用!C$2:C$10000, $A231, 【データ】蓄積用!D$2:D$10000, "&gt;=3000", 【データ】蓄積用!E$2:E$10000, "&gt;=1500")&gt;0, "〇", IF(COUNTIFS(【データ】蓄積用!A$2:A$10000, F$5, 【データ】蓄積用!C$2:C$10000, $A231, 【データ】蓄積用!Q$2:Q$10000, 1, 【データ】蓄積用!AC$2:AC$10000, "&gt;=4.0")&gt;0, "〇", "×")))</f>
        <v/>
      </c>
      <c r="G231" t="str">
        <f>IF(OR($A231="", G$5=""), "", IF(COUNTIFS(【データ】蓄積用!A$2:A$10000, G$5, 【データ】蓄積用!C$2:C$10000, $A231, 【データ】蓄積用!D$2:D$10000, "&gt;=3000", 【データ】蓄積用!E$2:E$10000, "&gt;=1500")&gt;0, "〇", IF(COUNTIFS(【データ】蓄積用!A$2:A$10000, G$5, 【データ】蓄積用!C$2:C$10000, $A231, 【データ】蓄積用!Q$2:Q$10000, 1, 【データ】蓄積用!AC$2:AC$10000, "&gt;=4.0")&gt;0, "〇", "×")))</f>
        <v/>
      </c>
      <c r="H231" t="str">
        <f>IF(OR($A231="", H$5=""), "", IF(COUNTIFS(【データ】蓄積用!A$2:A$10000, H$5, 【データ】蓄積用!C$2:C$10000, $A231, 【データ】蓄積用!D$2:D$10000, "&gt;=3000", 【データ】蓄積用!E$2:E$10000, "&gt;=1500")&gt;0, "〇", IF(COUNTIFS(【データ】蓄積用!A$2:A$10000, H$5, 【データ】蓄積用!C$2:C$10000, $A231, 【データ】蓄積用!Q$2:Q$10000, 1, 【データ】蓄積用!AC$2:AC$10000, "&gt;=4.0")&gt;0, "〇", "×")))</f>
        <v/>
      </c>
      <c r="I231" t="str">
        <f>IF(OR($A231="", I$5=""), "", IF(COUNTIFS(【データ】蓄積用!A$2:A$10000, I$5, 【データ】蓄積用!C$2:C$10000, $A231, 【データ】蓄積用!D$2:D$10000, "&gt;=3000", 【データ】蓄積用!E$2:E$10000, "&gt;=1500")&gt;0, "〇", IF(COUNTIFS(【データ】蓄積用!A$2:A$10000, I$5, 【データ】蓄積用!C$2:C$10000, $A231, 【データ】蓄積用!Q$2:Q$10000, 1, 【データ】蓄積用!AC$2:AC$10000, "&gt;=4.0")&gt;0, "〇", "×")))</f>
        <v/>
      </c>
      <c r="J231" t="str">
        <f>IF(OR($A231="", J$5=""), "", IF(COUNTIFS(【データ】蓄積用!A$2:A$10000, J$5, 【データ】蓄積用!C$2:C$10000, $A231, 【データ】蓄積用!D$2:D$10000, "&gt;=3000", 【データ】蓄積用!E$2:E$10000, "&gt;=1500")&gt;0, "〇", IF(COUNTIFS(【データ】蓄積用!A$2:A$10000, J$5, 【データ】蓄積用!C$2:C$10000, $A231, 【データ】蓄積用!Q$2:Q$10000, 1, 【データ】蓄積用!AC$2:AC$10000, "&gt;=4.0")&gt;0, "〇", "×")))</f>
        <v/>
      </c>
      <c r="K231" t="str">
        <f>IF(OR($A231="", K$5=""), "", IF(COUNTIFS(【データ】蓄積用!A$2:A$10000, K$5, 【データ】蓄積用!C$2:C$10000, $A231, 【データ】蓄積用!D$2:D$10000, "&gt;=3000", 【データ】蓄積用!E$2:E$10000, "&gt;=1500")&gt;0, "〇", IF(COUNTIFS(【データ】蓄積用!A$2:A$10000, K$5, 【データ】蓄積用!C$2:C$10000, $A231, 【データ】蓄積用!Q$2:Q$10000, 1, 【データ】蓄積用!AC$2:AC$10000, "&gt;=4.0")&gt;0, "〇", "×")))</f>
        <v/>
      </c>
      <c r="L231" t="str">
        <f>IF(OR($A231="", L$5=""), "", IF(COUNTIFS(【データ】蓄積用!A$2:A$10000, L$5, 【データ】蓄積用!C$2:C$10000, $A231, 【データ】蓄積用!D$2:D$10000, "&gt;=3000", 【データ】蓄積用!E$2:E$10000, "&gt;=1500")&gt;0, "〇", IF(COUNTIFS(【データ】蓄積用!A$2:A$10000, L$5, 【データ】蓄積用!C$2:C$10000, $A231, 【データ】蓄積用!Q$2:Q$10000, 1, 【データ】蓄積用!AC$2:AC$10000, "&gt;=4.0")&gt;0, "〇", "×")))</f>
        <v/>
      </c>
      <c r="M231" t="str">
        <f>IF(OR($A231="", M$5=""), "", IF(COUNTIFS(【データ】蓄積用!A$2:A$10000, M$5, 【データ】蓄積用!C$2:C$10000, $A231, 【データ】蓄積用!D$2:D$10000, "&gt;=3000", 【データ】蓄積用!E$2:E$10000, "&gt;=1500")&gt;0, "〇", IF(COUNTIFS(【データ】蓄積用!A$2:A$10000, M$5, 【データ】蓄積用!C$2:C$10000, $A231, 【データ】蓄積用!Q$2:Q$10000, 1, 【データ】蓄積用!AC$2:AC$10000, "&gt;=4.0")&gt;0, "〇", "×")))</f>
        <v/>
      </c>
      <c r="N231" t="str">
        <f>IF(OR($A231="", N$5=""), "", IF(COUNTIFS(【データ】蓄積用!A$2:A$10000, N$5, 【データ】蓄積用!C$2:C$10000, $A231, 【データ】蓄積用!D$2:D$10000, "&gt;=3000", 【データ】蓄積用!E$2:E$10000, "&gt;=1500")&gt;0, "〇", IF(COUNTIFS(【データ】蓄積用!A$2:A$10000, N$5, 【データ】蓄積用!C$2:C$10000, $A231, 【データ】蓄積用!Q$2:Q$10000, 1, 【データ】蓄積用!AC$2:AC$10000, "&gt;=4.0")&gt;0, "〇", "×")))</f>
        <v/>
      </c>
      <c r="O231" t="str">
        <f>IF(OR($A231="", O$5=""), "", IF(COUNTIFS(【データ】蓄積用!A$2:A$10000, O$5, 【データ】蓄積用!C$2:C$10000, $A231, 【データ】蓄積用!D$2:D$10000, "&gt;=3000", 【データ】蓄積用!E$2:E$10000, "&gt;=1500")&gt;0, "〇", IF(COUNTIFS(【データ】蓄積用!A$2:A$10000, O$5, 【データ】蓄積用!C$2:C$10000, $A231, 【データ】蓄積用!Q$2:Q$10000, 1, 【データ】蓄積用!AC$2:AC$10000, "&gt;=4.0")&gt;0, "〇", "×")))</f>
        <v/>
      </c>
      <c r="P231" t="str">
        <f>IF(OR($A231="", P$5=""), "", IF(COUNTIFS(【データ】蓄積用!A$2:A$10000, P$5, 【データ】蓄積用!C$2:C$10000, $A231, 【データ】蓄積用!D$2:D$10000, "&gt;=3000", 【データ】蓄積用!E$2:E$10000, "&gt;=1500")&gt;0, "〇", IF(COUNTIFS(【データ】蓄積用!A$2:A$10000, P$5, 【データ】蓄積用!C$2:C$10000, $A231, 【データ】蓄積用!Q$2:Q$10000, 1, 【データ】蓄積用!AC$2:AC$10000, "&gt;=4.0")&gt;0, "〇", "×")))</f>
        <v/>
      </c>
      <c r="Q231" t="str">
        <f>IF(OR($A231="", Q$5=""), "", IF(COUNTIFS(【データ】蓄積用!A$2:A$10000, Q$5, 【データ】蓄積用!C$2:C$10000, $A231, 【データ】蓄積用!D$2:D$10000, "&gt;=3000", 【データ】蓄積用!E$2:E$10000, "&gt;=1500")&gt;0, "〇", IF(COUNTIFS(【データ】蓄積用!A$2:A$10000, Q$5, 【データ】蓄積用!C$2:C$10000, $A231, 【データ】蓄積用!Q$2:Q$10000, 1, 【データ】蓄積用!AC$2:AC$10000, "&gt;=4.0")&gt;0, "〇", "×")))</f>
        <v/>
      </c>
      <c r="R231" t="str">
        <f>IF(OR($A231="", R$5=""), "", IF(COUNTIFS(【データ】蓄積用!A$2:A$10000, R$5, 【データ】蓄積用!C$2:C$10000, $A231, 【データ】蓄積用!D$2:D$10000, "&gt;=3000", 【データ】蓄積用!E$2:E$10000, "&gt;=1500")&gt;0, "〇", IF(COUNTIFS(【データ】蓄積用!A$2:A$10000, R$5, 【データ】蓄積用!C$2:C$10000, $A231, 【データ】蓄積用!Q$2:Q$10000, 1, 【データ】蓄積用!AC$2:AC$10000, "&gt;=4.0")&gt;0, "〇", "×")))</f>
        <v/>
      </c>
      <c r="S231" t="str">
        <f>IF(OR($A231="", S$5=""), "", IF(COUNTIFS(【データ】蓄積用!A$2:A$10000, S$5, 【データ】蓄積用!C$2:C$10000, $A231, 【データ】蓄積用!D$2:D$10000, "&gt;=3000", 【データ】蓄積用!E$2:E$10000, "&gt;=1500")&gt;0, "〇", IF(COUNTIFS(【データ】蓄積用!A$2:A$10000, S$5, 【データ】蓄積用!C$2:C$10000, $A231, 【データ】蓄積用!Q$2:Q$10000, 1, 【データ】蓄積用!AC$2:AC$10000, "&gt;=4.0")&gt;0, "〇", "×")))</f>
        <v/>
      </c>
      <c r="T231" t="str">
        <f>IF(OR($A231="", T$5=""), "", IF(COUNTIFS(【データ】蓄積用!A$2:A$10000, T$5, 【データ】蓄積用!C$2:C$10000, $A231, 【データ】蓄積用!D$2:D$10000, "&gt;=3000", 【データ】蓄積用!E$2:E$10000, "&gt;=1500")&gt;0, "〇", IF(COUNTIFS(【データ】蓄積用!A$2:A$10000, T$5, 【データ】蓄積用!C$2:C$10000, $A231, 【データ】蓄積用!Q$2:Q$10000, 1, 【データ】蓄積用!AC$2:AC$10000, "&gt;=4.0")&gt;0, "〇", "×")))</f>
        <v/>
      </c>
      <c r="U231" t="str">
        <f>IF(OR($A231="", U$5=""), "", IF(COUNTIFS(【データ】蓄積用!A$2:A$10000, U$5, 【データ】蓄積用!C$2:C$10000, $A231, 【データ】蓄積用!D$2:D$10000, "&gt;=3000", 【データ】蓄積用!E$2:E$10000, "&gt;=1500")&gt;0, "〇", IF(COUNTIFS(【データ】蓄積用!A$2:A$10000, U$5, 【データ】蓄積用!C$2:C$10000, $A231, 【データ】蓄積用!Q$2:Q$10000, 1, 【データ】蓄積用!AC$2:AC$10000, "&gt;=4.0")&gt;0, "〇", "×")))</f>
        <v/>
      </c>
      <c r="V231" t="str">
        <f>IF(OR($A231="", V$5=""), "", IF(COUNTIFS(【データ】蓄積用!A$2:A$10000, V$5, 【データ】蓄積用!C$2:C$10000, $A231, 【データ】蓄積用!D$2:D$10000, "&gt;=3000", 【データ】蓄積用!E$2:E$10000, "&gt;=1500")&gt;0, "〇", IF(COUNTIFS(【データ】蓄積用!A$2:A$10000, V$5, 【データ】蓄積用!C$2:C$10000, $A231, 【データ】蓄積用!Q$2:Q$10000, 1, 【データ】蓄積用!AC$2:AC$10000, "&gt;=4.0")&gt;0, "〇", "×")))</f>
        <v/>
      </c>
      <c r="W231" t="str">
        <f>IF(OR($A231="", W$5=""), "", IF(COUNTIFS(【データ】蓄積用!A$2:A$10000, W$5, 【データ】蓄積用!C$2:C$10000, $A231, 【データ】蓄積用!D$2:D$10000, "&gt;=3000", 【データ】蓄積用!E$2:E$10000, "&gt;=1500")&gt;0, "〇", IF(COUNTIFS(【データ】蓄積用!A$2:A$10000, W$5, 【データ】蓄積用!C$2:C$10000, $A231, 【データ】蓄積用!Q$2:Q$10000, 1, 【データ】蓄積用!AC$2:AC$10000, "&gt;=4.0")&gt;0, "〇", "×")))</f>
        <v/>
      </c>
      <c r="X231" t="str">
        <f>IF(OR($A231="", X$5=""), "", IF(COUNTIFS(【データ】蓄積用!A$2:A$10000, X$5, 【データ】蓄積用!C$2:C$10000, $A231, 【データ】蓄積用!D$2:D$10000, "&gt;=3000", 【データ】蓄積用!E$2:E$10000, "&gt;=1500")&gt;0, "〇", IF(COUNTIFS(【データ】蓄積用!A$2:A$10000, X$5, 【データ】蓄積用!C$2:C$10000, $A231, 【データ】蓄積用!Q$2:Q$10000, 1, 【データ】蓄積用!AC$2:AC$10000, "&gt;=4.0")&gt;0, "〇", "×")))</f>
        <v/>
      </c>
      <c r="Y231" t="str">
        <f>IF(OR($A231="", Y$5=""), "", IF(COUNTIFS(【データ】蓄積用!A$2:A$10000, Y$5, 【データ】蓄積用!C$2:C$10000, $A231, 【データ】蓄積用!D$2:D$10000, "&gt;=3000", 【データ】蓄積用!E$2:E$10000, "&gt;=1500")&gt;0, "〇", IF(COUNTIFS(【データ】蓄積用!A$2:A$10000, Y$5, 【データ】蓄積用!C$2:C$10000, $A231, 【データ】蓄積用!Q$2:Q$10000, 1, 【データ】蓄積用!AC$2:AC$10000, "&gt;=4.0")&gt;0, "〇", "×")))</f>
        <v/>
      </c>
      <c r="Z231" t="str">
        <f>IF(OR($A231="", Z$5=""), "", IF(COUNTIFS(【データ】蓄積用!A$2:A$10000, Z$5, 【データ】蓄積用!C$2:C$10000, $A231, 【データ】蓄積用!D$2:D$10000, "&gt;=3000", 【データ】蓄積用!E$2:E$10000, "&gt;=1500")&gt;0, "〇", IF(COUNTIFS(【データ】蓄積用!A$2:A$10000, Z$5, 【データ】蓄積用!C$2:C$10000, $A231, 【データ】蓄積用!Q$2:Q$10000, 1, 【データ】蓄積用!AC$2:AC$10000, "&gt;=4.0")&gt;0, "〇", "×")))</f>
        <v/>
      </c>
      <c r="AA231" t="str">
        <f>IF(OR($A231="", AA$5=""), "", IF(COUNTIFS(【データ】蓄積用!A$2:A$10000, AA$5, 【データ】蓄積用!C$2:C$10000, $A231, 【データ】蓄積用!D$2:D$10000, "&gt;=3000", 【データ】蓄積用!E$2:E$10000, "&gt;=1500")&gt;0, "〇", IF(COUNTIFS(【データ】蓄積用!A$2:A$10000, AA$5, 【データ】蓄積用!C$2:C$10000, $A231, 【データ】蓄積用!Q$2:Q$10000, 1, 【データ】蓄積用!AC$2:AC$10000, "&gt;=4.0")&gt;0, "〇", "×")))</f>
        <v/>
      </c>
      <c r="AB231" t="str">
        <f>IF(OR($A231="", AB$5=""), "", IF(COUNTIFS(【データ】蓄積用!A$2:A$10000, AB$5, 【データ】蓄積用!C$2:C$10000, $A231, 【データ】蓄積用!D$2:D$10000, "&gt;=3000", 【データ】蓄積用!E$2:E$10000, "&gt;=1500")&gt;0, "〇", IF(COUNTIFS(【データ】蓄積用!A$2:A$10000, AB$5, 【データ】蓄積用!C$2:C$10000, $A231, 【データ】蓄積用!Q$2:Q$10000, 1, 【データ】蓄積用!AC$2:AC$10000, "&gt;=4.0")&gt;0, "〇", "×")))</f>
        <v/>
      </c>
      <c r="AC231" t="str">
        <f>IF(OR($A231="", AC$5=""), "", IF(COUNTIFS(【データ】蓄積用!A$2:A$10000, AC$5, 【データ】蓄積用!C$2:C$10000, $A231, 【データ】蓄積用!D$2:D$10000, "&gt;=3000", 【データ】蓄積用!E$2:E$10000, "&gt;=1500")&gt;0, "〇", IF(COUNTIFS(【データ】蓄積用!A$2:A$10000, AC$5, 【データ】蓄積用!C$2:C$10000, $A231, 【データ】蓄積用!Q$2:Q$10000, 1, 【データ】蓄積用!AC$2:AC$10000, "&gt;=4.0")&gt;0, "〇", "×")))</f>
        <v/>
      </c>
      <c r="AD231" t="str">
        <f>IF(OR($A231="", AD$5=""), "", IF(COUNTIFS(【データ】蓄積用!A$2:A$10000, AD$5, 【データ】蓄積用!C$2:C$10000, $A231, 【データ】蓄積用!D$2:D$10000, "&gt;=3000", 【データ】蓄積用!E$2:E$10000, "&gt;=1500")&gt;0, "〇", IF(COUNTIFS(【データ】蓄積用!A$2:A$10000, AD$5, 【データ】蓄積用!C$2:C$10000, $A231, 【データ】蓄積用!Q$2:Q$10000, 1, 【データ】蓄積用!AC$2:AC$10000, "&gt;=4.0")&gt;0, "〇", "×")))</f>
        <v/>
      </c>
      <c r="AE231" t="str">
        <f>IF(OR($A231="", AE$5=""), "", IF(COUNTIFS(【データ】蓄積用!A$2:A$10000, AE$5, 【データ】蓄積用!C$2:C$10000, $A231, 【データ】蓄積用!D$2:D$10000, "&gt;=3000", 【データ】蓄積用!E$2:E$10000, "&gt;=1500")&gt;0, "〇", IF(COUNTIFS(【データ】蓄積用!A$2:A$10000, AE$5, 【データ】蓄積用!C$2:C$10000, $A231, 【データ】蓄積用!Q$2:Q$10000, 1, 【データ】蓄積用!AC$2:AC$10000, "&gt;=4.0")&gt;0, "〇", "×")))</f>
        <v/>
      </c>
      <c r="AF231" t="str">
        <f>IF(OR($A231="", AF$5=""), "", IF(COUNTIFS(【データ】蓄積用!A$2:A$10000, AF$5, 【データ】蓄積用!C$2:C$10000, $A231, 【データ】蓄積用!D$2:D$10000, "&gt;=3000", 【データ】蓄積用!E$2:E$10000, "&gt;=1500")&gt;0, "〇", IF(COUNTIFS(【データ】蓄積用!A$2:A$10000, AF$5, 【データ】蓄積用!C$2:C$10000, $A231, 【データ】蓄積用!Q$2:Q$10000, 1, 【データ】蓄積用!AC$2:AC$10000, "&gt;=4.0")&gt;0, "〇", "×")))</f>
        <v/>
      </c>
      <c r="AG231" t="str">
        <f>IF(OR($A231="", AG$5=""), "", IF(COUNTIFS(【データ】蓄積用!A$2:A$10000, AG$5, 【データ】蓄積用!C$2:C$10000, $A231, 【データ】蓄積用!D$2:D$10000, "&gt;=3000", 【データ】蓄積用!E$2:E$10000, "&gt;=1500")&gt;0, "〇", IF(COUNTIFS(【データ】蓄積用!A$2:A$10000, AG$5, 【データ】蓄積用!C$2:C$10000, $A231, 【データ】蓄積用!Q$2:Q$10000, 1, 【データ】蓄積用!AC$2:AC$10000, "&gt;=4.0")&gt;0, "〇", "×")))</f>
        <v/>
      </c>
      <c r="AH231" t="str">
        <f>IF(OR($A231="", AH$5=""), "", IF(COUNTIFS(【データ】蓄積用!A$2:A$10000, AH$5, 【データ】蓄積用!C$2:C$10000, $A231, 【データ】蓄積用!D$2:D$10000, "&gt;=3000", 【データ】蓄積用!E$2:E$10000, "&gt;=1500")&gt;0, "〇", IF(COUNTIFS(【データ】蓄積用!A$2:A$10000, AH$5, 【データ】蓄積用!C$2:C$10000, $A231, 【データ】蓄積用!Q$2:Q$10000, 1, 【データ】蓄積用!AC$2:AC$10000, "&gt;=4.0")&gt;0, "〇", "×")))</f>
        <v/>
      </c>
      <c r="AI231" t="str">
        <f>IF(OR($A231="", AI$5=""), "", IF(COUNTIFS(【データ】蓄積用!A$2:A$10000, AI$5, 【データ】蓄積用!C$2:C$10000, $A231, 【データ】蓄積用!D$2:D$10000, "&gt;=3000", 【データ】蓄積用!E$2:E$10000, "&gt;=1500")&gt;0, "〇", IF(COUNTIFS(【データ】蓄積用!A$2:A$10000, AI$5, 【データ】蓄積用!C$2:C$10000, $A231, 【データ】蓄積用!Q$2:Q$10000, 1, 【データ】蓄積用!AC$2:AC$10000, "&gt;=4.0")&gt;0, "〇", "×")))</f>
        <v/>
      </c>
      <c r="AJ231" t="str">
        <f>IF(OR($A231="", AJ$5=""), "", IF(COUNTIFS(【データ】蓄積用!A$2:A$10000, AJ$5, 【データ】蓄積用!C$2:C$10000, $A231, 【データ】蓄積用!D$2:D$10000, "&gt;=3000", 【データ】蓄積用!E$2:E$10000, "&gt;=1500")&gt;0, "〇", IF(COUNTIFS(【データ】蓄積用!A$2:A$10000, AJ$5, 【データ】蓄積用!C$2:C$10000, $A231, 【データ】蓄積用!Q$2:Q$10000, 1, 【データ】蓄積用!AC$2:AC$10000, "&gt;=4.0")&gt;0, "〇", "×")))</f>
        <v/>
      </c>
      <c r="AK231" t="str">
        <f>IF(OR($A231="", AK$5=""), "", IF(COUNTIFS(【データ】蓄積用!A$2:A$10000, AK$5, 【データ】蓄積用!C$2:C$10000, $A231, 【データ】蓄積用!D$2:D$10000, "&gt;=3000", 【データ】蓄積用!E$2:E$10000, "&gt;=1500")&gt;0, "〇", IF(COUNTIFS(【データ】蓄積用!A$2:A$10000, AK$5, 【データ】蓄積用!C$2:C$10000, $A231, 【データ】蓄積用!Q$2:Q$10000, 1, 【データ】蓄積用!AC$2:AC$10000, "&gt;=4.0")&gt;0, "〇", "×")))</f>
        <v/>
      </c>
      <c r="AL231" t="str">
        <f>IF(OR($A231="", AL$5=""), "", IF(COUNTIFS(【データ】蓄積用!A$2:A$10000, AL$5, 【データ】蓄積用!C$2:C$10000, $A231, 【データ】蓄積用!D$2:D$10000, "&gt;=3000", 【データ】蓄積用!E$2:E$10000, "&gt;=1500")&gt;0, "〇", IF(COUNTIFS(【データ】蓄積用!A$2:A$10000, AL$5, 【データ】蓄積用!C$2:C$10000, $A231, 【データ】蓄積用!Q$2:Q$10000, 1, 【データ】蓄積用!AC$2:AC$10000, "&gt;=4.0")&gt;0, "〇", "×")))</f>
        <v/>
      </c>
      <c r="AM231" t="str">
        <f>IF(OR($A231="", AM$5=""), "", IF(COUNTIFS(【データ】蓄積用!A$2:A$10000, AM$5, 【データ】蓄積用!C$2:C$10000, $A231, 【データ】蓄積用!D$2:D$10000, "&gt;=3000", 【データ】蓄積用!E$2:E$10000, "&gt;=1500")&gt;0, "〇", IF(COUNTIFS(【データ】蓄積用!A$2:A$10000, AM$5, 【データ】蓄積用!C$2:C$10000, $A231, 【データ】蓄積用!Q$2:Q$10000, 1, 【データ】蓄積用!AC$2:AC$10000, "&gt;=4.0")&gt;0, "〇", "×")))</f>
        <v/>
      </c>
      <c r="AN231" t="str">
        <f>IF(OR($A231="", AN$5=""), "", IF(COUNTIFS(【データ】蓄積用!A$2:A$10000, AN$5, 【データ】蓄積用!C$2:C$10000, $A231, 【データ】蓄積用!D$2:D$10000, "&gt;=3000", 【データ】蓄積用!E$2:E$10000, "&gt;=1500")&gt;0, "〇", IF(COUNTIFS(【データ】蓄積用!A$2:A$10000, AN$5, 【データ】蓄積用!C$2:C$10000, $A231, 【データ】蓄積用!Q$2:Q$10000, 1, 【データ】蓄積用!AC$2:AC$10000, "&gt;=4.0")&gt;0, "〇", "×")))</f>
        <v/>
      </c>
      <c r="AO231" t="str">
        <f>IF(OR($A231="", AO$5=""), "", IF(COUNTIFS(【データ】蓄積用!A$2:A$10000, AO$5, 【データ】蓄積用!C$2:C$10000, $A231, 【データ】蓄積用!D$2:D$10000, "&gt;=3000", 【データ】蓄積用!E$2:E$10000, "&gt;=1500")&gt;0, "〇", IF(COUNTIFS(【データ】蓄積用!A$2:A$10000, AO$5, 【データ】蓄積用!C$2:C$10000, $A231, 【データ】蓄積用!Q$2:Q$10000, 1, 【データ】蓄積用!AC$2:AC$10000, "&gt;=4.0")&gt;0, "〇", "×")))</f>
        <v/>
      </c>
      <c r="AP231" t="str">
        <f>IF(OR($A231="", AP$5=""), "", IF(COUNTIFS(【データ】蓄積用!A$2:A$10000, AP$5, 【データ】蓄積用!C$2:C$10000, $A231, 【データ】蓄積用!D$2:D$10000, "&gt;=3000", 【データ】蓄積用!E$2:E$10000, "&gt;=1500")&gt;0, "〇", IF(COUNTIFS(【データ】蓄積用!A$2:A$10000, AP$5, 【データ】蓄積用!C$2:C$10000, $A231, 【データ】蓄積用!Q$2:Q$10000, 1, 【データ】蓄積用!AC$2:AC$10000, "&gt;=4.0")&gt;0, "〇", "×")))</f>
        <v/>
      </c>
      <c r="AQ231" t="str">
        <f>IF(OR($A231="", AQ$5=""), "", IF(COUNTIFS(【データ】蓄積用!A$2:A$10000, AQ$5, 【データ】蓄積用!C$2:C$10000, $A231, 【データ】蓄積用!D$2:D$10000, "&gt;=3000", 【データ】蓄積用!E$2:E$10000, "&gt;=1500")&gt;0, "〇", IF(COUNTIFS(【データ】蓄積用!A$2:A$10000, AQ$5, 【データ】蓄積用!C$2:C$10000, $A231, 【データ】蓄積用!Q$2:Q$10000, 1, 【データ】蓄積用!AC$2:AC$10000, "&gt;=4.0")&gt;0, "〇", "×")))</f>
        <v/>
      </c>
      <c r="AR231" t="str">
        <f>IF(OR($A231="", AR$5=""), "", IF(COUNTIFS(【データ】蓄積用!A$2:A$10000, AR$5, 【データ】蓄積用!C$2:C$10000, $A231, 【データ】蓄積用!D$2:D$10000, "&gt;=3000", 【データ】蓄積用!E$2:E$10000, "&gt;=1500")&gt;0, "〇", IF(COUNTIFS(【データ】蓄積用!A$2:A$10000, AR$5, 【データ】蓄積用!C$2:C$10000, $A231, 【データ】蓄積用!Q$2:Q$10000, 1, 【データ】蓄積用!AC$2:AC$10000, "&gt;=4.0")&gt;0, "〇", "×")))</f>
        <v/>
      </c>
      <c r="AS231" t="str">
        <f>IF(OR($A231="", AS$5=""), "", IF(COUNTIFS(【データ】蓄積用!A$2:A$10000, AS$5, 【データ】蓄積用!C$2:C$10000, $A231, 【データ】蓄積用!D$2:D$10000, "&gt;=3000", 【データ】蓄積用!E$2:E$10000, "&gt;=1500")&gt;0, "〇", IF(COUNTIFS(【データ】蓄積用!A$2:A$10000, AS$5, 【データ】蓄積用!C$2:C$10000, $A231, 【データ】蓄積用!Q$2:Q$10000, 1, 【データ】蓄積用!AC$2:AC$10000, "&gt;=4.0")&gt;0, "〇", "×")))</f>
        <v/>
      </c>
      <c r="AT231" t="str">
        <f>IF(OR($A231="", AT$5=""), "", IF(COUNTIFS(【データ】蓄積用!A$2:A$10000, AT$5, 【データ】蓄積用!C$2:C$10000, $A231, 【データ】蓄積用!D$2:D$10000, "&gt;=3000", 【データ】蓄積用!E$2:E$10000, "&gt;=1500")&gt;0, "〇", IF(COUNTIFS(【データ】蓄積用!A$2:A$10000, AT$5, 【データ】蓄積用!C$2:C$10000, $A231, 【データ】蓄積用!Q$2:Q$10000, 1, 【データ】蓄積用!AC$2:AC$10000, "&gt;=4.0")&gt;0, "〇", "×")))</f>
        <v/>
      </c>
      <c r="AU231" t="str">
        <f>IF(OR($A231="", AU$5=""), "", IF(COUNTIFS(【データ】蓄積用!A$2:A$10000, AU$5, 【データ】蓄積用!C$2:C$10000, $A231, 【データ】蓄積用!D$2:D$10000, "&gt;=3000", 【データ】蓄積用!E$2:E$10000, "&gt;=1500")&gt;0, "〇", IF(COUNTIFS(【データ】蓄積用!A$2:A$10000, AU$5, 【データ】蓄積用!C$2:C$10000, $A231, 【データ】蓄積用!Q$2:Q$10000, 1, 【データ】蓄積用!AC$2:AC$10000, "&gt;=4.0")&gt;0, "〇", "×")))</f>
        <v/>
      </c>
      <c r="AV231" t="str">
        <f>IF(OR($A231="", AV$5=""), "", IF(COUNTIFS(【データ】蓄積用!A$2:A$10000, AV$5, 【データ】蓄積用!C$2:C$10000, $A231, 【データ】蓄積用!D$2:D$10000, "&gt;=3000", 【データ】蓄積用!E$2:E$10000, "&gt;=1500")&gt;0, "〇", IF(COUNTIFS(【データ】蓄積用!A$2:A$10000, AV$5, 【データ】蓄積用!C$2:C$10000, $A231, 【データ】蓄積用!Q$2:Q$10000, 1, 【データ】蓄積用!AC$2:AC$10000, "&gt;=4.0")&gt;0, "〇", "×")))</f>
        <v/>
      </c>
      <c r="AW231" t="str">
        <f>IF(OR($A231="", AW$5=""), "", IF(COUNTIFS(【データ】蓄積用!A$2:A$10000, AW$5, 【データ】蓄積用!C$2:C$10000, $A231, 【データ】蓄積用!D$2:D$10000, "&gt;=3000", 【データ】蓄積用!E$2:E$10000, "&gt;=1500")&gt;0, "〇", IF(COUNTIFS(【データ】蓄積用!A$2:A$10000, AW$5, 【データ】蓄積用!C$2:C$10000, $A231, 【データ】蓄積用!Q$2:Q$10000, 1, 【データ】蓄積用!AC$2:AC$10000, "&gt;=4.0")&gt;0, "〇", "×")))</f>
        <v/>
      </c>
      <c r="AX231" t="str">
        <f>IF(OR($A231="", AX$5=""), "", IF(COUNTIFS(【データ】蓄積用!A$2:A$10000, AX$5, 【データ】蓄積用!C$2:C$10000, $A231, 【データ】蓄積用!D$2:D$10000, "&gt;=3000", 【データ】蓄積用!E$2:E$10000, "&gt;=1500")&gt;0, "〇", IF(COUNTIFS(【データ】蓄積用!A$2:A$10000, AX$5, 【データ】蓄積用!C$2:C$10000, $A231, 【データ】蓄積用!Q$2:Q$10000, 1, 【データ】蓄積用!AC$2:AC$10000, "&gt;=4.0")&gt;0, "〇", "×")))</f>
        <v/>
      </c>
      <c r="AY231" t="str">
        <f>IF(OR($A231="", AY$5=""), "", IF(COUNTIFS(【データ】蓄積用!A$2:A$10000, AY$5, 【データ】蓄積用!C$2:C$10000, $A231, 【データ】蓄積用!D$2:D$10000, "&gt;=3000", 【データ】蓄積用!E$2:E$10000, "&gt;=1500")&gt;0, "〇", IF(COUNTIFS(【データ】蓄積用!A$2:A$10000, AY$5, 【データ】蓄積用!C$2:C$10000, $A231, 【データ】蓄積用!Q$2:Q$10000, 1, 【データ】蓄積用!AC$2:AC$10000, "&gt;=4.0")&gt;0, "〇", "×")))</f>
        <v/>
      </c>
    </row>
    <row r="232" spans="2:51">
      <c r="B232" t="str">
        <f>IF(OR($A232="", B$5=""), "", IF(COUNTIFS(【データ】蓄積用!A$2:A$10000, B$5, 【データ】蓄積用!C$2:C$10000, $A232, 【データ】蓄積用!D$2:D$10000, "&gt;=3000", 【データ】蓄積用!E$2:E$10000, "&gt;=1500")&gt;0, "〇", IF(COUNTIFS(【データ】蓄積用!A$2:A$10000, B$5, 【データ】蓄積用!C$2:C$10000, $A232, 【データ】蓄積用!Q$2:Q$10000, 1, 【データ】蓄積用!AC$2:AC$10000, "&gt;=4.0")&gt;0, "〇", "×")))</f>
        <v/>
      </c>
      <c r="C232" t="str">
        <f>IF(OR($A232="", C$5=""), "", IF(COUNTIFS(【データ】蓄積用!A$2:A$10000, C$5, 【データ】蓄積用!C$2:C$10000, $A232, 【データ】蓄積用!D$2:D$10000, "&gt;=3000", 【データ】蓄積用!E$2:E$10000, "&gt;=1500")&gt;0, "〇", IF(COUNTIFS(【データ】蓄積用!A$2:A$10000, C$5, 【データ】蓄積用!C$2:C$10000, $A232, 【データ】蓄積用!Q$2:Q$10000, 1, 【データ】蓄積用!AC$2:AC$10000, "&gt;=4.0")&gt;0, "〇", "×")))</f>
        <v/>
      </c>
      <c r="D232" t="str">
        <f>IF(OR($A232="", D$5=""), "", IF(COUNTIFS(【データ】蓄積用!A$2:A$10000, D$5, 【データ】蓄積用!C$2:C$10000, $A232, 【データ】蓄積用!D$2:D$10000, "&gt;=3000", 【データ】蓄積用!E$2:E$10000, "&gt;=1500")&gt;0, "〇", IF(COUNTIFS(【データ】蓄積用!A$2:A$10000, D$5, 【データ】蓄積用!C$2:C$10000, $A232, 【データ】蓄積用!Q$2:Q$10000, 1, 【データ】蓄積用!AC$2:AC$10000, "&gt;=4.0")&gt;0, "〇", "×")))</f>
        <v/>
      </c>
      <c r="E232" t="str">
        <f>IF(OR($A232="", E$5=""), "", IF(COUNTIFS(【データ】蓄積用!A$2:A$10000, E$5, 【データ】蓄積用!C$2:C$10000, $A232, 【データ】蓄積用!D$2:D$10000, "&gt;=3000", 【データ】蓄積用!E$2:E$10000, "&gt;=1500")&gt;0, "〇", IF(COUNTIFS(【データ】蓄積用!A$2:A$10000, E$5, 【データ】蓄積用!C$2:C$10000, $A232, 【データ】蓄積用!Q$2:Q$10000, 1, 【データ】蓄積用!AC$2:AC$10000, "&gt;=4.0")&gt;0, "〇", "×")))</f>
        <v/>
      </c>
      <c r="F232" t="str">
        <f>IF(OR($A232="", F$5=""), "", IF(COUNTIFS(【データ】蓄積用!A$2:A$10000, F$5, 【データ】蓄積用!C$2:C$10000, $A232, 【データ】蓄積用!D$2:D$10000, "&gt;=3000", 【データ】蓄積用!E$2:E$10000, "&gt;=1500")&gt;0, "〇", IF(COUNTIFS(【データ】蓄積用!A$2:A$10000, F$5, 【データ】蓄積用!C$2:C$10000, $A232, 【データ】蓄積用!Q$2:Q$10000, 1, 【データ】蓄積用!AC$2:AC$10000, "&gt;=4.0")&gt;0, "〇", "×")))</f>
        <v/>
      </c>
      <c r="G232" t="str">
        <f>IF(OR($A232="", G$5=""), "", IF(COUNTIFS(【データ】蓄積用!A$2:A$10000, G$5, 【データ】蓄積用!C$2:C$10000, $A232, 【データ】蓄積用!D$2:D$10000, "&gt;=3000", 【データ】蓄積用!E$2:E$10000, "&gt;=1500")&gt;0, "〇", IF(COUNTIFS(【データ】蓄積用!A$2:A$10000, G$5, 【データ】蓄積用!C$2:C$10000, $A232, 【データ】蓄積用!Q$2:Q$10000, 1, 【データ】蓄積用!AC$2:AC$10000, "&gt;=4.0")&gt;0, "〇", "×")))</f>
        <v/>
      </c>
      <c r="H232" t="str">
        <f>IF(OR($A232="", H$5=""), "", IF(COUNTIFS(【データ】蓄積用!A$2:A$10000, H$5, 【データ】蓄積用!C$2:C$10000, $A232, 【データ】蓄積用!D$2:D$10000, "&gt;=3000", 【データ】蓄積用!E$2:E$10000, "&gt;=1500")&gt;0, "〇", IF(COUNTIFS(【データ】蓄積用!A$2:A$10000, H$5, 【データ】蓄積用!C$2:C$10000, $A232, 【データ】蓄積用!Q$2:Q$10000, 1, 【データ】蓄積用!AC$2:AC$10000, "&gt;=4.0")&gt;0, "〇", "×")))</f>
        <v/>
      </c>
      <c r="I232" t="str">
        <f>IF(OR($A232="", I$5=""), "", IF(COUNTIFS(【データ】蓄積用!A$2:A$10000, I$5, 【データ】蓄積用!C$2:C$10000, $A232, 【データ】蓄積用!D$2:D$10000, "&gt;=3000", 【データ】蓄積用!E$2:E$10000, "&gt;=1500")&gt;0, "〇", IF(COUNTIFS(【データ】蓄積用!A$2:A$10000, I$5, 【データ】蓄積用!C$2:C$10000, $A232, 【データ】蓄積用!Q$2:Q$10000, 1, 【データ】蓄積用!AC$2:AC$10000, "&gt;=4.0")&gt;0, "〇", "×")))</f>
        <v/>
      </c>
      <c r="J232" t="str">
        <f>IF(OR($A232="", J$5=""), "", IF(COUNTIFS(【データ】蓄積用!A$2:A$10000, J$5, 【データ】蓄積用!C$2:C$10000, $A232, 【データ】蓄積用!D$2:D$10000, "&gt;=3000", 【データ】蓄積用!E$2:E$10000, "&gt;=1500")&gt;0, "〇", IF(COUNTIFS(【データ】蓄積用!A$2:A$10000, J$5, 【データ】蓄積用!C$2:C$10000, $A232, 【データ】蓄積用!Q$2:Q$10000, 1, 【データ】蓄積用!AC$2:AC$10000, "&gt;=4.0")&gt;0, "〇", "×")))</f>
        <v/>
      </c>
      <c r="K232" t="str">
        <f>IF(OR($A232="", K$5=""), "", IF(COUNTIFS(【データ】蓄積用!A$2:A$10000, K$5, 【データ】蓄積用!C$2:C$10000, $A232, 【データ】蓄積用!D$2:D$10000, "&gt;=3000", 【データ】蓄積用!E$2:E$10000, "&gt;=1500")&gt;0, "〇", IF(COUNTIFS(【データ】蓄積用!A$2:A$10000, K$5, 【データ】蓄積用!C$2:C$10000, $A232, 【データ】蓄積用!Q$2:Q$10000, 1, 【データ】蓄積用!AC$2:AC$10000, "&gt;=4.0")&gt;0, "〇", "×")))</f>
        <v/>
      </c>
      <c r="L232" t="str">
        <f>IF(OR($A232="", L$5=""), "", IF(COUNTIFS(【データ】蓄積用!A$2:A$10000, L$5, 【データ】蓄積用!C$2:C$10000, $A232, 【データ】蓄積用!D$2:D$10000, "&gt;=3000", 【データ】蓄積用!E$2:E$10000, "&gt;=1500")&gt;0, "〇", IF(COUNTIFS(【データ】蓄積用!A$2:A$10000, L$5, 【データ】蓄積用!C$2:C$10000, $A232, 【データ】蓄積用!Q$2:Q$10000, 1, 【データ】蓄積用!AC$2:AC$10000, "&gt;=4.0")&gt;0, "〇", "×")))</f>
        <v/>
      </c>
      <c r="M232" t="str">
        <f>IF(OR($A232="", M$5=""), "", IF(COUNTIFS(【データ】蓄積用!A$2:A$10000, M$5, 【データ】蓄積用!C$2:C$10000, $A232, 【データ】蓄積用!D$2:D$10000, "&gt;=3000", 【データ】蓄積用!E$2:E$10000, "&gt;=1500")&gt;0, "〇", IF(COUNTIFS(【データ】蓄積用!A$2:A$10000, M$5, 【データ】蓄積用!C$2:C$10000, $A232, 【データ】蓄積用!Q$2:Q$10000, 1, 【データ】蓄積用!AC$2:AC$10000, "&gt;=4.0")&gt;0, "〇", "×")))</f>
        <v/>
      </c>
      <c r="N232" t="str">
        <f>IF(OR($A232="", N$5=""), "", IF(COUNTIFS(【データ】蓄積用!A$2:A$10000, N$5, 【データ】蓄積用!C$2:C$10000, $A232, 【データ】蓄積用!D$2:D$10000, "&gt;=3000", 【データ】蓄積用!E$2:E$10000, "&gt;=1500")&gt;0, "〇", IF(COUNTIFS(【データ】蓄積用!A$2:A$10000, N$5, 【データ】蓄積用!C$2:C$10000, $A232, 【データ】蓄積用!Q$2:Q$10000, 1, 【データ】蓄積用!AC$2:AC$10000, "&gt;=4.0")&gt;0, "〇", "×")))</f>
        <v/>
      </c>
      <c r="O232" t="str">
        <f>IF(OR($A232="", O$5=""), "", IF(COUNTIFS(【データ】蓄積用!A$2:A$10000, O$5, 【データ】蓄積用!C$2:C$10000, $A232, 【データ】蓄積用!D$2:D$10000, "&gt;=3000", 【データ】蓄積用!E$2:E$10000, "&gt;=1500")&gt;0, "〇", IF(COUNTIFS(【データ】蓄積用!A$2:A$10000, O$5, 【データ】蓄積用!C$2:C$10000, $A232, 【データ】蓄積用!Q$2:Q$10000, 1, 【データ】蓄積用!AC$2:AC$10000, "&gt;=4.0")&gt;0, "〇", "×")))</f>
        <v/>
      </c>
      <c r="P232" t="str">
        <f>IF(OR($A232="", P$5=""), "", IF(COUNTIFS(【データ】蓄積用!A$2:A$10000, P$5, 【データ】蓄積用!C$2:C$10000, $A232, 【データ】蓄積用!D$2:D$10000, "&gt;=3000", 【データ】蓄積用!E$2:E$10000, "&gt;=1500")&gt;0, "〇", IF(COUNTIFS(【データ】蓄積用!A$2:A$10000, P$5, 【データ】蓄積用!C$2:C$10000, $A232, 【データ】蓄積用!Q$2:Q$10000, 1, 【データ】蓄積用!AC$2:AC$10000, "&gt;=4.0")&gt;0, "〇", "×")))</f>
        <v/>
      </c>
      <c r="Q232" t="str">
        <f>IF(OR($A232="", Q$5=""), "", IF(COUNTIFS(【データ】蓄積用!A$2:A$10000, Q$5, 【データ】蓄積用!C$2:C$10000, $A232, 【データ】蓄積用!D$2:D$10000, "&gt;=3000", 【データ】蓄積用!E$2:E$10000, "&gt;=1500")&gt;0, "〇", IF(COUNTIFS(【データ】蓄積用!A$2:A$10000, Q$5, 【データ】蓄積用!C$2:C$10000, $A232, 【データ】蓄積用!Q$2:Q$10000, 1, 【データ】蓄積用!AC$2:AC$10000, "&gt;=4.0")&gt;0, "〇", "×")))</f>
        <v/>
      </c>
      <c r="R232" t="str">
        <f>IF(OR($A232="", R$5=""), "", IF(COUNTIFS(【データ】蓄積用!A$2:A$10000, R$5, 【データ】蓄積用!C$2:C$10000, $A232, 【データ】蓄積用!D$2:D$10000, "&gt;=3000", 【データ】蓄積用!E$2:E$10000, "&gt;=1500")&gt;0, "〇", IF(COUNTIFS(【データ】蓄積用!A$2:A$10000, R$5, 【データ】蓄積用!C$2:C$10000, $A232, 【データ】蓄積用!Q$2:Q$10000, 1, 【データ】蓄積用!AC$2:AC$10000, "&gt;=4.0")&gt;0, "〇", "×")))</f>
        <v/>
      </c>
      <c r="S232" t="str">
        <f>IF(OR($A232="", S$5=""), "", IF(COUNTIFS(【データ】蓄積用!A$2:A$10000, S$5, 【データ】蓄積用!C$2:C$10000, $A232, 【データ】蓄積用!D$2:D$10000, "&gt;=3000", 【データ】蓄積用!E$2:E$10000, "&gt;=1500")&gt;0, "〇", IF(COUNTIFS(【データ】蓄積用!A$2:A$10000, S$5, 【データ】蓄積用!C$2:C$10000, $A232, 【データ】蓄積用!Q$2:Q$10000, 1, 【データ】蓄積用!AC$2:AC$10000, "&gt;=4.0")&gt;0, "〇", "×")))</f>
        <v/>
      </c>
      <c r="T232" t="str">
        <f>IF(OR($A232="", T$5=""), "", IF(COUNTIFS(【データ】蓄積用!A$2:A$10000, T$5, 【データ】蓄積用!C$2:C$10000, $A232, 【データ】蓄積用!D$2:D$10000, "&gt;=3000", 【データ】蓄積用!E$2:E$10000, "&gt;=1500")&gt;0, "〇", IF(COUNTIFS(【データ】蓄積用!A$2:A$10000, T$5, 【データ】蓄積用!C$2:C$10000, $A232, 【データ】蓄積用!Q$2:Q$10000, 1, 【データ】蓄積用!AC$2:AC$10000, "&gt;=4.0")&gt;0, "〇", "×")))</f>
        <v/>
      </c>
      <c r="U232" t="str">
        <f>IF(OR($A232="", U$5=""), "", IF(COUNTIFS(【データ】蓄積用!A$2:A$10000, U$5, 【データ】蓄積用!C$2:C$10000, $A232, 【データ】蓄積用!D$2:D$10000, "&gt;=3000", 【データ】蓄積用!E$2:E$10000, "&gt;=1500")&gt;0, "〇", IF(COUNTIFS(【データ】蓄積用!A$2:A$10000, U$5, 【データ】蓄積用!C$2:C$10000, $A232, 【データ】蓄積用!Q$2:Q$10000, 1, 【データ】蓄積用!AC$2:AC$10000, "&gt;=4.0")&gt;0, "〇", "×")))</f>
        <v/>
      </c>
      <c r="V232" t="str">
        <f>IF(OR($A232="", V$5=""), "", IF(COUNTIFS(【データ】蓄積用!A$2:A$10000, V$5, 【データ】蓄積用!C$2:C$10000, $A232, 【データ】蓄積用!D$2:D$10000, "&gt;=3000", 【データ】蓄積用!E$2:E$10000, "&gt;=1500")&gt;0, "〇", IF(COUNTIFS(【データ】蓄積用!A$2:A$10000, V$5, 【データ】蓄積用!C$2:C$10000, $A232, 【データ】蓄積用!Q$2:Q$10000, 1, 【データ】蓄積用!AC$2:AC$10000, "&gt;=4.0")&gt;0, "〇", "×")))</f>
        <v/>
      </c>
      <c r="W232" t="str">
        <f>IF(OR($A232="", W$5=""), "", IF(COUNTIFS(【データ】蓄積用!A$2:A$10000, W$5, 【データ】蓄積用!C$2:C$10000, $A232, 【データ】蓄積用!D$2:D$10000, "&gt;=3000", 【データ】蓄積用!E$2:E$10000, "&gt;=1500")&gt;0, "〇", IF(COUNTIFS(【データ】蓄積用!A$2:A$10000, W$5, 【データ】蓄積用!C$2:C$10000, $A232, 【データ】蓄積用!Q$2:Q$10000, 1, 【データ】蓄積用!AC$2:AC$10000, "&gt;=4.0")&gt;0, "〇", "×")))</f>
        <v/>
      </c>
      <c r="X232" t="str">
        <f>IF(OR($A232="", X$5=""), "", IF(COUNTIFS(【データ】蓄積用!A$2:A$10000, X$5, 【データ】蓄積用!C$2:C$10000, $A232, 【データ】蓄積用!D$2:D$10000, "&gt;=3000", 【データ】蓄積用!E$2:E$10000, "&gt;=1500")&gt;0, "〇", IF(COUNTIFS(【データ】蓄積用!A$2:A$10000, X$5, 【データ】蓄積用!C$2:C$10000, $A232, 【データ】蓄積用!Q$2:Q$10000, 1, 【データ】蓄積用!AC$2:AC$10000, "&gt;=4.0")&gt;0, "〇", "×")))</f>
        <v/>
      </c>
      <c r="Y232" t="str">
        <f>IF(OR($A232="", Y$5=""), "", IF(COUNTIFS(【データ】蓄積用!A$2:A$10000, Y$5, 【データ】蓄積用!C$2:C$10000, $A232, 【データ】蓄積用!D$2:D$10000, "&gt;=3000", 【データ】蓄積用!E$2:E$10000, "&gt;=1500")&gt;0, "〇", IF(COUNTIFS(【データ】蓄積用!A$2:A$10000, Y$5, 【データ】蓄積用!C$2:C$10000, $A232, 【データ】蓄積用!Q$2:Q$10000, 1, 【データ】蓄積用!AC$2:AC$10000, "&gt;=4.0")&gt;0, "〇", "×")))</f>
        <v/>
      </c>
      <c r="Z232" t="str">
        <f>IF(OR($A232="", Z$5=""), "", IF(COUNTIFS(【データ】蓄積用!A$2:A$10000, Z$5, 【データ】蓄積用!C$2:C$10000, $A232, 【データ】蓄積用!D$2:D$10000, "&gt;=3000", 【データ】蓄積用!E$2:E$10000, "&gt;=1500")&gt;0, "〇", IF(COUNTIFS(【データ】蓄積用!A$2:A$10000, Z$5, 【データ】蓄積用!C$2:C$10000, $A232, 【データ】蓄積用!Q$2:Q$10000, 1, 【データ】蓄積用!AC$2:AC$10000, "&gt;=4.0")&gt;0, "〇", "×")))</f>
        <v/>
      </c>
      <c r="AA232" t="str">
        <f>IF(OR($A232="", AA$5=""), "", IF(COUNTIFS(【データ】蓄積用!A$2:A$10000, AA$5, 【データ】蓄積用!C$2:C$10000, $A232, 【データ】蓄積用!D$2:D$10000, "&gt;=3000", 【データ】蓄積用!E$2:E$10000, "&gt;=1500")&gt;0, "〇", IF(COUNTIFS(【データ】蓄積用!A$2:A$10000, AA$5, 【データ】蓄積用!C$2:C$10000, $A232, 【データ】蓄積用!Q$2:Q$10000, 1, 【データ】蓄積用!AC$2:AC$10000, "&gt;=4.0")&gt;0, "〇", "×")))</f>
        <v/>
      </c>
      <c r="AB232" t="str">
        <f>IF(OR($A232="", AB$5=""), "", IF(COUNTIFS(【データ】蓄積用!A$2:A$10000, AB$5, 【データ】蓄積用!C$2:C$10000, $A232, 【データ】蓄積用!D$2:D$10000, "&gt;=3000", 【データ】蓄積用!E$2:E$10000, "&gt;=1500")&gt;0, "〇", IF(COUNTIFS(【データ】蓄積用!A$2:A$10000, AB$5, 【データ】蓄積用!C$2:C$10000, $A232, 【データ】蓄積用!Q$2:Q$10000, 1, 【データ】蓄積用!AC$2:AC$10000, "&gt;=4.0")&gt;0, "〇", "×")))</f>
        <v/>
      </c>
      <c r="AC232" t="str">
        <f>IF(OR($A232="", AC$5=""), "", IF(COUNTIFS(【データ】蓄積用!A$2:A$10000, AC$5, 【データ】蓄積用!C$2:C$10000, $A232, 【データ】蓄積用!D$2:D$10000, "&gt;=3000", 【データ】蓄積用!E$2:E$10000, "&gt;=1500")&gt;0, "〇", IF(COUNTIFS(【データ】蓄積用!A$2:A$10000, AC$5, 【データ】蓄積用!C$2:C$10000, $A232, 【データ】蓄積用!Q$2:Q$10000, 1, 【データ】蓄積用!AC$2:AC$10000, "&gt;=4.0")&gt;0, "〇", "×")))</f>
        <v/>
      </c>
      <c r="AD232" t="str">
        <f>IF(OR($A232="", AD$5=""), "", IF(COUNTIFS(【データ】蓄積用!A$2:A$10000, AD$5, 【データ】蓄積用!C$2:C$10000, $A232, 【データ】蓄積用!D$2:D$10000, "&gt;=3000", 【データ】蓄積用!E$2:E$10000, "&gt;=1500")&gt;0, "〇", IF(COUNTIFS(【データ】蓄積用!A$2:A$10000, AD$5, 【データ】蓄積用!C$2:C$10000, $A232, 【データ】蓄積用!Q$2:Q$10000, 1, 【データ】蓄積用!AC$2:AC$10000, "&gt;=4.0")&gt;0, "〇", "×")))</f>
        <v/>
      </c>
      <c r="AE232" t="str">
        <f>IF(OR($A232="", AE$5=""), "", IF(COUNTIFS(【データ】蓄積用!A$2:A$10000, AE$5, 【データ】蓄積用!C$2:C$10000, $A232, 【データ】蓄積用!D$2:D$10000, "&gt;=3000", 【データ】蓄積用!E$2:E$10000, "&gt;=1500")&gt;0, "〇", IF(COUNTIFS(【データ】蓄積用!A$2:A$10000, AE$5, 【データ】蓄積用!C$2:C$10000, $A232, 【データ】蓄積用!Q$2:Q$10000, 1, 【データ】蓄積用!AC$2:AC$10000, "&gt;=4.0")&gt;0, "〇", "×")))</f>
        <v/>
      </c>
      <c r="AF232" t="str">
        <f>IF(OR($A232="", AF$5=""), "", IF(COUNTIFS(【データ】蓄積用!A$2:A$10000, AF$5, 【データ】蓄積用!C$2:C$10000, $A232, 【データ】蓄積用!D$2:D$10000, "&gt;=3000", 【データ】蓄積用!E$2:E$10000, "&gt;=1500")&gt;0, "〇", IF(COUNTIFS(【データ】蓄積用!A$2:A$10000, AF$5, 【データ】蓄積用!C$2:C$10000, $A232, 【データ】蓄積用!Q$2:Q$10000, 1, 【データ】蓄積用!AC$2:AC$10000, "&gt;=4.0")&gt;0, "〇", "×")))</f>
        <v/>
      </c>
      <c r="AG232" t="str">
        <f>IF(OR($A232="", AG$5=""), "", IF(COUNTIFS(【データ】蓄積用!A$2:A$10000, AG$5, 【データ】蓄積用!C$2:C$10000, $A232, 【データ】蓄積用!D$2:D$10000, "&gt;=3000", 【データ】蓄積用!E$2:E$10000, "&gt;=1500")&gt;0, "〇", IF(COUNTIFS(【データ】蓄積用!A$2:A$10000, AG$5, 【データ】蓄積用!C$2:C$10000, $A232, 【データ】蓄積用!Q$2:Q$10000, 1, 【データ】蓄積用!AC$2:AC$10000, "&gt;=4.0")&gt;0, "〇", "×")))</f>
        <v/>
      </c>
      <c r="AH232" t="str">
        <f>IF(OR($A232="", AH$5=""), "", IF(COUNTIFS(【データ】蓄積用!A$2:A$10000, AH$5, 【データ】蓄積用!C$2:C$10000, $A232, 【データ】蓄積用!D$2:D$10000, "&gt;=3000", 【データ】蓄積用!E$2:E$10000, "&gt;=1500")&gt;0, "〇", IF(COUNTIFS(【データ】蓄積用!A$2:A$10000, AH$5, 【データ】蓄積用!C$2:C$10000, $A232, 【データ】蓄積用!Q$2:Q$10000, 1, 【データ】蓄積用!AC$2:AC$10000, "&gt;=4.0")&gt;0, "〇", "×")))</f>
        <v/>
      </c>
      <c r="AI232" t="str">
        <f>IF(OR($A232="", AI$5=""), "", IF(COUNTIFS(【データ】蓄積用!A$2:A$10000, AI$5, 【データ】蓄積用!C$2:C$10000, $A232, 【データ】蓄積用!D$2:D$10000, "&gt;=3000", 【データ】蓄積用!E$2:E$10000, "&gt;=1500")&gt;0, "〇", IF(COUNTIFS(【データ】蓄積用!A$2:A$10000, AI$5, 【データ】蓄積用!C$2:C$10000, $A232, 【データ】蓄積用!Q$2:Q$10000, 1, 【データ】蓄積用!AC$2:AC$10000, "&gt;=4.0")&gt;0, "〇", "×")))</f>
        <v/>
      </c>
      <c r="AJ232" t="str">
        <f>IF(OR($A232="", AJ$5=""), "", IF(COUNTIFS(【データ】蓄積用!A$2:A$10000, AJ$5, 【データ】蓄積用!C$2:C$10000, $A232, 【データ】蓄積用!D$2:D$10000, "&gt;=3000", 【データ】蓄積用!E$2:E$10000, "&gt;=1500")&gt;0, "〇", IF(COUNTIFS(【データ】蓄積用!A$2:A$10000, AJ$5, 【データ】蓄積用!C$2:C$10000, $A232, 【データ】蓄積用!Q$2:Q$10000, 1, 【データ】蓄積用!AC$2:AC$10000, "&gt;=4.0")&gt;0, "〇", "×")))</f>
        <v/>
      </c>
      <c r="AK232" t="str">
        <f>IF(OR($A232="", AK$5=""), "", IF(COUNTIFS(【データ】蓄積用!A$2:A$10000, AK$5, 【データ】蓄積用!C$2:C$10000, $A232, 【データ】蓄積用!D$2:D$10000, "&gt;=3000", 【データ】蓄積用!E$2:E$10000, "&gt;=1500")&gt;0, "〇", IF(COUNTIFS(【データ】蓄積用!A$2:A$10000, AK$5, 【データ】蓄積用!C$2:C$10000, $A232, 【データ】蓄積用!Q$2:Q$10000, 1, 【データ】蓄積用!AC$2:AC$10000, "&gt;=4.0")&gt;0, "〇", "×")))</f>
        <v/>
      </c>
      <c r="AL232" t="str">
        <f>IF(OR($A232="", AL$5=""), "", IF(COUNTIFS(【データ】蓄積用!A$2:A$10000, AL$5, 【データ】蓄積用!C$2:C$10000, $A232, 【データ】蓄積用!D$2:D$10000, "&gt;=3000", 【データ】蓄積用!E$2:E$10000, "&gt;=1500")&gt;0, "〇", IF(COUNTIFS(【データ】蓄積用!A$2:A$10000, AL$5, 【データ】蓄積用!C$2:C$10000, $A232, 【データ】蓄積用!Q$2:Q$10000, 1, 【データ】蓄積用!AC$2:AC$10000, "&gt;=4.0")&gt;0, "〇", "×")))</f>
        <v/>
      </c>
      <c r="AM232" t="str">
        <f>IF(OR($A232="", AM$5=""), "", IF(COUNTIFS(【データ】蓄積用!A$2:A$10000, AM$5, 【データ】蓄積用!C$2:C$10000, $A232, 【データ】蓄積用!D$2:D$10000, "&gt;=3000", 【データ】蓄積用!E$2:E$10000, "&gt;=1500")&gt;0, "〇", IF(COUNTIFS(【データ】蓄積用!A$2:A$10000, AM$5, 【データ】蓄積用!C$2:C$10000, $A232, 【データ】蓄積用!Q$2:Q$10000, 1, 【データ】蓄積用!AC$2:AC$10000, "&gt;=4.0")&gt;0, "〇", "×")))</f>
        <v/>
      </c>
      <c r="AN232" t="str">
        <f>IF(OR($A232="", AN$5=""), "", IF(COUNTIFS(【データ】蓄積用!A$2:A$10000, AN$5, 【データ】蓄積用!C$2:C$10000, $A232, 【データ】蓄積用!D$2:D$10000, "&gt;=3000", 【データ】蓄積用!E$2:E$10000, "&gt;=1500")&gt;0, "〇", IF(COUNTIFS(【データ】蓄積用!A$2:A$10000, AN$5, 【データ】蓄積用!C$2:C$10000, $A232, 【データ】蓄積用!Q$2:Q$10000, 1, 【データ】蓄積用!AC$2:AC$10000, "&gt;=4.0")&gt;0, "〇", "×")))</f>
        <v/>
      </c>
      <c r="AO232" t="str">
        <f>IF(OR($A232="", AO$5=""), "", IF(COUNTIFS(【データ】蓄積用!A$2:A$10000, AO$5, 【データ】蓄積用!C$2:C$10000, $A232, 【データ】蓄積用!D$2:D$10000, "&gt;=3000", 【データ】蓄積用!E$2:E$10000, "&gt;=1500")&gt;0, "〇", IF(COUNTIFS(【データ】蓄積用!A$2:A$10000, AO$5, 【データ】蓄積用!C$2:C$10000, $A232, 【データ】蓄積用!Q$2:Q$10000, 1, 【データ】蓄積用!AC$2:AC$10000, "&gt;=4.0")&gt;0, "〇", "×")))</f>
        <v/>
      </c>
      <c r="AP232" t="str">
        <f>IF(OR($A232="", AP$5=""), "", IF(COUNTIFS(【データ】蓄積用!A$2:A$10000, AP$5, 【データ】蓄積用!C$2:C$10000, $A232, 【データ】蓄積用!D$2:D$10000, "&gt;=3000", 【データ】蓄積用!E$2:E$10000, "&gt;=1500")&gt;0, "〇", IF(COUNTIFS(【データ】蓄積用!A$2:A$10000, AP$5, 【データ】蓄積用!C$2:C$10000, $A232, 【データ】蓄積用!Q$2:Q$10000, 1, 【データ】蓄積用!AC$2:AC$10000, "&gt;=4.0")&gt;0, "〇", "×")))</f>
        <v/>
      </c>
      <c r="AQ232" t="str">
        <f>IF(OR($A232="", AQ$5=""), "", IF(COUNTIFS(【データ】蓄積用!A$2:A$10000, AQ$5, 【データ】蓄積用!C$2:C$10000, $A232, 【データ】蓄積用!D$2:D$10000, "&gt;=3000", 【データ】蓄積用!E$2:E$10000, "&gt;=1500")&gt;0, "〇", IF(COUNTIFS(【データ】蓄積用!A$2:A$10000, AQ$5, 【データ】蓄積用!C$2:C$10000, $A232, 【データ】蓄積用!Q$2:Q$10000, 1, 【データ】蓄積用!AC$2:AC$10000, "&gt;=4.0")&gt;0, "〇", "×")))</f>
        <v/>
      </c>
      <c r="AR232" t="str">
        <f>IF(OR($A232="", AR$5=""), "", IF(COUNTIFS(【データ】蓄積用!A$2:A$10000, AR$5, 【データ】蓄積用!C$2:C$10000, $A232, 【データ】蓄積用!D$2:D$10000, "&gt;=3000", 【データ】蓄積用!E$2:E$10000, "&gt;=1500")&gt;0, "〇", IF(COUNTIFS(【データ】蓄積用!A$2:A$10000, AR$5, 【データ】蓄積用!C$2:C$10000, $A232, 【データ】蓄積用!Q$2:Q$10000, 1, 【データ】蓄積用!AC$2:AC$10000, "&gt;=4.0")&gt;0, "〇", "×")))</f>
        <v/>
      </c>
      <c r="AS232" t="str">
        <f>IF(OR($A232="", AS$5=""), "", IF(COUNTIFS(【データ】蓄積用!A$2:A$10000, AS$5, 【データ】蓄積用!C$2:C$10000, $A232, 【データ】蓄積用!D$2:D$10000, "&gt;=3000", 【データ】蓄積用!E$2:E$10000, "&gt;=1500")&gt;0, "〇", IF(COUNTIFS(【データ】蓄積用!A$2:A$10000, AS$5, 【データ】蓄積用!C$2:C$10000, $A232, 【データ】蓄積用!Q$2:Q$10000, 1, 【データ】蓄積用!AC$2:AC$10000, "&gt;=4.0")&gt;0, "〇", "×")))</f>
        <v/>
      </c>
      <c r="AT232" t="str">
        <f>IF(OR($A232="", AT$5=""), "", IF(COUNTIFS(【データ】蓄積用!A$2:A$10000, AT$5, 【データ】蓄積用!C$2:C$10000, $A232, 【データ】蓄積用!D$2:D$10000, "&gt;=3000", 【データ】蓄積用!E$2:E$10000, "&gt;=1500")&gt;0, "〇", IF(COUNTIFS(【データ】蓄積用!A$2:A$10000, AT$5, 【データ】蓄積用!C$2:C$10000, $A232, 【データ】蓄積用!Q$2:Q$10000, 1, 【データ】蓄積用!AC$2:AC$10000, "&gt;=4.0")&gt;0, "〇", "×")))</f>
        <v/>
      </c>
      <c r="AU232" t="str">
        <f>IF(OR($A232="", AU$5=""), "", IF(COUNTIFS(【データ】蓄積用!A$2:A$10000, AU$5, 【データ】蓄積用!C$2:C$10000, $A232, 【データ】蓄積用!D$2:D$10000, "&gt;=3000", 【データ】蓄積用!E$2:E$10000, "&gt;=1500")&gt;0, "〇", IF(COUNTIFS(【データ】蓄積用!A$2:A$10000, AU$5, 【データ】蓄積用!C$2:C$10000, $A232, 【データ】蓄積用!Q$2:Q$10000, 1, 【データ】蓄積用!AC$2:AC$10000, "&gt;=4.0")&gt;0, "〇", "×")))</f>
        <v/>
      </c>
      <c r="AV232" t="str">
        <f>IF(OR($A232="", AV$5=""), "", IF(COUNTIFS(【データ】蓄積用!A$2:A$10000, AV$5, 【データ】蓄積用!C$2:C$10000, $A232, 【データ】蓄積用!D$2:D$10000, "&gt;=3000", 【データ】蓄積用!E$2:E$10000, "&gt;=1500")&gt;0, "〇", IF(COUNTIFS(【データ】蓄積用!A$2:A$10000, AV$5, 【データ】蓄積用!C$2:C$10000, $A232, 【データ】蓄積用!Q$2:Q$10000, 1, 【データ】蓄積用!AC$2:AC$10000, "&gt;=4.0")&gt;0, "〇", "×")))</f>
        <v/>
      </c>
      <c r="AW232" t="str">
        <f>IF(OR($A232="", AW$5=""), "", IF(COUNTIFS(【データ】蓄積用!A$2:A$10000, AW$5, 【データ】蓄積用!C$2:C$10000, $A232, 【データ】蓄積用!D$2:D$10000, "&gt;=3000", 【データ】蓄積用!E$2:E$10000, "&gt;=1500")&gt;0, "〇", IF(COUNTIFS(【データ】蓄積用!A$2:A$10000, AW$5, 【データ】蓄積用!C$2:C$10000, $A232, 【データ】蓄積用!Q$2:Q$10000, 1, 【データ】蓄積用!AC$2:AC$10000, "&gt;=4.0")&gt;0, "〇", "×")))</f>
        <v/>
      </c>
      <c r="AX232" t="str">
        <f>IF(OR($A232="", AX$5=""), "", IF(COUNTIFS(【データ】蓄積用!A$2:A$10000, AX$5, 【データ】蓄積用!C$2:C$10000, $A232, 【データ】蓄積用!D$2:D$10000, "&gt;=3000", 【データ】蓄積用!E$2:E$10000, "&gt;=1500")&gt;0, "〇", IF(COUNTIFS(【データ】蓄積用!A$2:A$10000, AX$5, 【データ】蓄積用!C$2:C$10000, $A232, 【データ】蓄積用!Q$2:Q$10000, 1, 【データ】蓄積用!AC$2:AC$10000, "&gt;=4.0")&gt;0, "〇", "×")))</f>
        <v/>
      </c>
      <c r="AY232" t="str">
        <f>IF(OR($A232="", AY$5=""), "", IF(COUNTIFS(【データ】蓄積用!A$2:A$10000, AY$5, 【データ】蓄積用!C$2:C$10000, $A232, 【データ】蓄積用!D$2:D$10000, "&gt;=3000", 【データ】蓄積用!E$2:E$10000, "&gt;=1500")&gt;0, "〇", IF(COUNTIFS(【データ】蓄積用!A$2:A$10000, AY$5, 【データ】蓄積用!C$2:C$10000, $A232, 【データ】蓄積用!Q$2:Q$10000, 1, 【データ】蓄積用!AC$2:AC$10000, "&gt;=4.0")&gt;0, "〇", "×")))</f>
        <v/>
      </c>
    </row>
    <row r="233" spans="2:51">
      <c r="B233" t="str">
        <f>IF(OR($A233="", B$5=""), "", IF(COUNTIFS(【データ】蓄積用!A$2:A$10000, B$5, 【データ】蓄積用!C$2:C$10000, $A233, 【データ】蓄積用!D$2:D$10000, "&gt;=3000", 【データ】蓄積用!E$2:E$10000, "&gt;=1500")&gt;0, "〇", IF(COUNTIFS(【データ】蓄積用!A$2:A$10000, B$5, 【データ】蓄積用!C$2:C$10000, $A233, 【データ】蓄積用!Q$2:Q$10000, 1, 【データ】蓄積用!AC$2:AC$10000, "&gt;=4.0")&gt;0, "〇", "×")))</f>
        <v/>
      </c>
      <c r="C233" t="str">
        <f>IF(OR($A233="", C$5=""), "", IF(COUNTIFS(【データ】蓄積用!A$2:A$10000, C$5, 【データ】蓄積用!C$2:C$10000, $A233, 【データ】蓄積用!D$2:D$10000, "&gt;=3000", 【データ】蓄積用!E$2:E$10000, "&gt;=1500")&gt;0, "〇", IF(COUNTIFS(【データ】蓄積用!A$2:A$10000, C$5, 【データ】蓄積用!C$2:C$10000, $A233, 【データ】蓄積用!Q$2:Q$10000, 1, 【データ】蓄積用!AC$2:AC$10000, "&gt;=4.0")&gt;0, "〇", "×")))</f>
        <v/>
      </c>
      <c r="D233" t="str">
        <f>IF(OR($A233="", D$5=""), "", IF(COUNTIFS(【データ】蓄積用!A$2:A$10000, D$5, 【データ】蓄積用!C$2:C$10000, $A233, 【データ】蓄積用!D$2:D$10000, "&gt;=3000", 【データ】蓄積用!E$2:E$10000, "&gt;=1500")&gt;0, "〇", IF(COUNTIFS(【データ】蓄積用!A$2:A$10000, D$5, 【データ】蓄積用!C$2:C$10000, $A233, 【データ】蓄積用!Q$2:Q$10000, 1, 【データ】蓄積用!AC$2:AC$10000, "&gt;=4.0")&gt;0, "〇", "×")))</f>
        <v/>
      </c>
      <c r="E233" t="str">
        <f>IF(OR($A233="", E$5=""), "", IF(COUNTIFS(【データ】蓄積用!A$2:A$10000, E$5, 【データ】蓄積用!C$2:C$10000, $A233, 【データ】蓄積用!D$2:D$10000, "&gt;=3000", 【データ】蓄積用!E$2:E$10000, "&gt;=1500")&gt;0, "〇", IF(COUNTIFS(【データ】蓄積用!A$2:A$10000, E$5, 【データ】蓄積用!C$2:C$10000, $A233, 【データ】蓄積用!Q$2:Q$10000, 1, 【データ】蓄積用!AC$2:AC$10000, "&gt;=4.0")&gt;0, "〇", "×")))</f>
        <v/>
      </c>
      <c r="F233" t="str">
        <f>IF(OR($A233="", F$5=""), "", IF(COUNTIFS(【データ】蓄積用!A$2:A$10000, F$5, 【データ】蓄積用!C$2:C$10000, $A233, 【データ】蓄積用!D$2:D$10000, "&gt;=3000", 【データ】蓄積用!E$2:E$10000, "&gt;=1500")&gt;0, "〇", IF(COUNTIFS(【データ】蓄積用!A$2:A$10000, F$5, 【データ】蓄積用!C$2:C$10000, $A233, 【データ】蓄積用!Q$2:Q$10000, 1, 【データ】蓄積用!AC$2:AC$10000, "&gt;=4.0")&gt;0, "〇", "×")))</f>
        <v/>
      </c>
      <c r="G233" t="str">
        <f>IF(OR($A233="", G$5=""), "", IF(COUNTIFS(【データ】蓄積用!A$2:A$10000, G$5, 【データ】蓄積用!C$2:C$10000, $A233, 【データ】蓄積用!D$2:D$10000, "&gt;=3000", 【データ】蓄積用!E$2:E$10000, "&gt;=1500")&gt;0, "〇", IF(COUNTIFS(【データ】蓄積用!A$2:A$10000, G$5, 【データ】蓄積用!C$2:C$10000, $A233, 【データ】蓄積用!Q$2:Q$10000, 1, 【データ】蓄積用!AC$2:AC$10000, "&gt;=4.0")&gt;0, "〇", "×")))</f>
        <v/>
      </c>
      <c r="H233" t="str">
        <f>IF(OR($A233="", H$5=""), "", IF(COUNTIFS(【データ】蓄積用!A$2:A$10000, H$5, 【データ】蓄積用!C$2:C$10000, $A233, 【データ】蓄積用!D$2:D$10000, "&gt;=3000", 【データ】蓄積用!E$2:E$10000, "&gt;=1500")&gt;0, "〇", IF(COUNTIFS(【データ】蓄積用!A$2:A$10000, H$5, 【データ】蓄積用!C$2:C$10000, $A233, 【データ】蓄積用!Q$2:Q$10000, 1, 【データ】蓄積用!AC$2:AC$10000, "&gt;=4.0")&gt;0, "〇", "×")))</f>
        <v/>
      </c>
      <c r="I233" t="str">
        <f>IF(OR($A233="", I$5=""), "", IF(COUNTIFS(【データ】蓄積用!A$2:A$10000, I$5, 【データ】蓄積用!C$2:C$10000, $A233, 【データ】蓄積用!D$2:D$10000, "&gt;=3000", 【データ】蓄積用!E$2:E$10000, "&gt;=1500")&gt;0, "〇", IF(COUNTIFS(【データ】蓄積用!A$2:A$10000, I$5, 【データ】蓄積用!C$2:C$10000, $A233, 【データ】蓄積用!Q$2:Q$10000, 1, 【データ】蓄積用!AC$2:AC$10000, "&gt;=4.0")&gt;0, "〇", "×")))</f>
        <v/>
      </c>
      <c r="J233" t="str">
        <f>IF(OR($A233="", J$5=""), "", IF(COUNTIFS(【データ】蓄積用!A$2:A$10000, J$5, 【データ】蓄積用!C$2:C$10000, $A233, 【データ】蓄積用!D$2:D$10000, "&gt;=3000", 【データ】蓄積用!E$2:E$10000, "&gt;=1500")&gt;0, "〇", IF(COUNTIFS(【データ】蓄積用!A$2:A$10000, J$5, 【データ】蓄積用!C$2:C$10000, $A233, 【データ】蓄積用!Q$2:Q$10000, 1, 【データ】蓄積用!AC$2:AC$10000, "&gt;=4.0")&gt;0, "〇", "×")))</f>
        <v/>
      </c>
      <c r="K233" t="str">
        <f>IF(OR($A233="", K$5=""), "", IF(COUNTIFS(【データ】蓄積用!A$2:A$10000, K$5, 【データ】蓄積用!C$2:C$10000, $A233, 【データ】蓄積用!D$2:D$10000, "&gt;=3000", 【データ】蓄積用!E$2:E$10000, "&gt;=1500")&gt;0, "〇", IF(COUNTIFS(【データ】蓄積用!A$2:A$10000, K$5, 【データ】蓄積用!C$2:C$10000, $A233, 【データ】蓄積用!Q$2:Q$10000, 1, 【データ】蓄積用!AC$2:AC$10000, "&gt;=4.0")&gt;0, "〇", "×")))</f>
        <v/>
      </c>
      <c r="L233" t="str">
        <f>IF(OR($A233="", L$5=""), "", IF(COUNTIFS(【データ】蓄積用!A$2:A$10000, L$5, 【データ】蓄積用!C$2:C$10000, $A233, 【データ】蓄積用!D$2:D$10000, "&gt;=3000", 【データ】蓄積用!E$2:E$10000, "&gt;=1500")&gt;0, "〇", IF(COUNTIFS(【データ】蓄積用!A$2:A$10000, L$5, 【データ】蓄積用!C$2:C$10000, $A233, 【データ】蓄積用!Q$2:Q$10000, 1, 【データ】蓄積用!AC$2:AC$10000, "&gt;=4.0")&gt;0, "〇", "×")))</f>
        <v/>
      </c>
      <c r="M233" t="str">
        <f>IF(OR($A233="", M$5=""), "", IF(COUNTIFS(【データ】蓄積用!A$2:A$10000, M$5, 【データ】蓄積用!C$2:C$10000, $A233, 【データ】蓄積用!D$2:D$10000, "&gt;=3000", 【データ】蓄積用!E$2:E$10000, "&gt;=1500")&gt;0, "〇", IF(COUNTIFS(【データ】蓄積用!A$2:A$10000, M$5, 【データ】蓄積用!C$2:C$10000, $A233, 【データ】蓄積用!Q$2:Q$10000, 1, 【データ】蓄積用!AC$2:AC$10000, "&gt;=4.0")&gt;0, "〇", "×")))</f>
        <v/>
      </c>
      <c r="N233" t="str">
        <f>IF(OR($A233="", N$5=""), "", IF(COUNTIFS(【データ】蓄積用!A$2:A$10000, N$5, 【データ】蓄積用!C$2:C$10000, $A233, 【データ】蓄積用!D$2:D$10000, "&gt;=3000", 【データ】蓄積用!E$2:E$10000, "&gt;=1500")&gt;0, "〇", IF(COUNTIFS(【データ】蓄積用!A$2:A$10000, N$5, 【データ】蓄積用!C$2:C$10000, $A233, 【データ】蓄積用!Q$2:Q$10000, 1, 【データ】蓄積用!AC$2:AC$10000, "&gt;=4.0")&gt;0, "〇", "×")))</f>
        <v/>
      </c>
      <c r="O233" t="str">
        <f>IF(OR($A233="", O$5=""), "", IF(COUNTIFS(【データ】蓄積用!A$2:A$10000, O$5, 【データ】蓄積用!C$2:C$10000, $A233, 【データ】蓄積用!D$2:D$10000, "&gt;=3000", 【データ】蓄積用!E$2:E$10000, "&gt;=1500")&gt;0, "〇", IF(COUNTIFS(【データ】蓄積用!A$2:A$10000, O$5, 【データ】蓄積用!C$2:C$10000, $A233, 【データ】蓄積用!Q$2:Q$10000, 1, 【データ】蓄積用!AC$2:AC$10000, "&gt;=4.0")&gt;0, "〇", "×")))</f>
        <v/>
      </c>
      <c r="P233" t="str">
        <f>IF(OR($A233="", P$5=""), "", IF(COUNTIFS(【データ】蓄積用!A$2:A$10000, P$5, 【データ】蓄積用!C$2:C$10000, $A233, 【データ】蓄積用!D$2:D$10000, "&gt;=3000", 【データ】蓄積用!E$2:E$10000, "&gt;=1500")&gt;0, "〇", IF(COUNTIFS(【データ】蓄積用!A$2:A$10000, P$5, 【データ】蓄積用!C$2:C$10000, $A233, 【データ】蓄積用!Q$2:Q$10000, 1, 【データ】蓄積用!AC$2:AC$10000, "&gt;=4.0")&gt;0, "〇", "×")))</f>
        <v/>
      </c>
      <c r="Q233" t="str">
        <f>IF(OR($A233="", Q$5=""), "", IF(COUNTIFS(【データ】蓄積用!A$2:A$10000, Q$5, 【データ】蓄積用!C$2:C$10000, $A233, 【データ】蓄積用!D$2:D$10000, "&gt;=3000", 【データ】蓄積用!E$2:E$10000, "&gt;=1500")&gt;0, "〇", IF(COUNTIFS(【データ】蓄積用!A$2:A$10000, Q$5, 【データ】蓄積用!C$2:C$10000, $A233, 【データ】蓄積用!Q$2:Q$10000, 1, 【データ】蓄積用!AC$2:AC$10000, "&gt;=4.0")&gt;0, "〇", "×")))</f>
        <v/>
      </c>
      <c r="R233" t="str">
        <f>IF(OR($A233="", R$5=""), "", IF(COUNTIFS(【データ】蓄積用!A$2:A$10000, R$5, 【データ】蓄積用!C$2:C$10000, $A233, 【データ】蓄積用!D$2:D$10000, "&gt;=3000", 【データ】蓄積用!E$2:E$10000, "&gt;=1500")&gt;0, "〇", IF(COUNTIFS(【データ】蓄積用!A$2:A$10000, R$5, 【データ】蓄積用!C$2:C$10000, $A233, 【データ】蓄積用!Q$2:Q$10000, 1, 【データ】蓄積用!AC$2:AC$10000, "&gt;=4.0")&gt;0, "〇", "×")))</f>
        <v/>
      </c>
      <c r="S233" t="str">
        <f>IF(OR($A233="", S$5=""), "", IF(COUNTIFS(【データ】蓄積用!A$2:A$10000, S$5, 【データ】蓄積用!C$2:C$10000, $A233, 【データ】蓄積用!D$2:D$10000, "&gt;=3000", 【データ】蓄積用!E$2:E$10000, "&gt;=1500")&gt;0, "〇", IF(COUNTIFS(【データ】蓄積用!A$2:A$10000, S$5, 【データ】蓄積用!C$2:C$10000, $A233, 【データ】蓄積用!Q$2:Q$10000, 1, 【データ】蓄積用!AC$2:AC$10000, "&gt;=4.0")&gt;0, "〇", "×")))</f>
        <v/>
      </c>
      <c r="T233" t="str">
        <f>IF(OR($A233="", T$5=""), "", IF(COUNTIFS(【データ】蓄積用!A$2:A$10000, T$5, 【データ】蓄積用!C$2:C$10000, $A233, 【データ】蓄積用!D$2:D$10000, "&gt;=3000", 【データ】蓄積用!E$2:E$10000, "&gt;=1500")&gt;0, "〇", IF(COUNTIFS(【データ】蓄積用!A$2:A$10000, T$5, 【データ】蓄積用!C$2:C$10000, $A233, 【データ】蓄積用!Q$2:Q$10000, 1, 【データ】蓄積用!AC$2:AC$10000, "&gt;=4.0")&gt;0, "〇", "×")))</f>
        <v/>
      </c>
      <c r="U233" t="str">
        <f>IF(OR($A233="", U$5=""), "", IF(COUNTIFS(【データ】蓄積用!A$2:A$10000, U$5, 【データ】蓄積用!C$2:C$10000, $A233, 【データ】蓄積用!D$2:D$10000, "&gt;=3000", 【データ】蓄積用!E$2:E$10000, "&gt;=1500")&gt;0, "〇", IF(COUNTIFS(【データ】蓄積用!A$2:A$10000, U$5, 【データ】蓄積用!C$2:C$10000, $A233, 【データ】蓄積用!Q$2:Q$10000, 1, 【データ】蓄積用!AC$2:AC$10000, "&gt;=4.0")&gt;0, "〇", "×")))</f>
        <v/>
      </c>
      <c r="V233" t="str">
        <f>IF(OR($A233="", V$5=""), "", IF(COUNTIFS(【データ】蓄積用!A$2:A$10000, V$5, 【データ】蓄積用!C$2:C$10000, $A233, 【データ】蓄積用!D$2:D$10000, "&gt;=3000", 【データ】蓄積用!E$2:E$10000, "&gt;=1500")&gt;0, "〇", IF(COUNTIFS(【データ】蓄積用!A$2:A$10000, V$5, 【データ】蓄積用!C$2:C$10000, $A233, 【データ】蓄積用!Q$2:Q$10000, 1, 【データ】蓄積用!AC$2:AC$10000, "&gt;=4.0")&gt;0, "〇", "×")))</f>
        <v/>
      </c>
      <c r="W233" t="str">
        <f>IF(OR($A233="", W$5=""), "", IF(COUNTIFS(【データ】蓄積用!A$2:A$10000, W$5, 【データ】蓄積用!C$2:C$10000, $A233, 【データ】蓄積用!D$2:D$10000, "&gt;=3000", 【データ】蓄積用!E$2:E$10000, "&gt;=1500")&gt;0, "〇", IF(COUNTIFS(【データ】蓄積用!A$2:A$10000, W$5, 【データ】蓄積用!C$2:C$10000, $A233, 【データ】蓄積用!Q$2:Q$10000, 1, 【データ】蓄積用!AC$2:AC$10000, "&gt;=4.0")&gt;0, "〇", "×")))</f>
        <v/>
      </c>
      <c r="X233" t="str">
        <f>IF(OR($A233="", X$5=""), "", IF(COUNTIFS(【データ】蓄積用!A$2:A$10000, X$5, 【データ】蓄積用!C$2:C$10000, $A233, 【データ】蓄積用!D$2:D$10000, "&gt;=3000", 【データ】蓄積用!E$2:E$10000, "&gt;=1500")&gt;0, "〇", IF(COUNTIFS(【データ】蓄積用!A$2:A$10000, X$5, 【データ】蓄積用!C$2:C$10000, $A233, 【データ】蓄積用!Q$2:Q$10000, 1, 【データ】蓄積用!AC$2:AC$10000, "&gt;=4.0")&gt;0, "〇", "×")))</f>
        <v/>
      </c>
      <c r="Y233" t="str">
        <f>IF(OR($A233="", Y$5=""), "", IF(COUNTIFS(【データ】蓄積用!A$2:A$10000, Y$5, 【データ】蓄積用!C$2:C$10000, $A233, 【データ】蓄積用!D$2:D$10000, "&gt;=3000", 【データ】蓄積用!E$2:E$10000, "&gt;=1500")&gt;0, "〇", IF(COUNTIFS(【データ】蓄積用!A$2:A$10000, Y$5, 【データ】蓄積用!C$2:C$10000, $A233, 【データ】蓄積用!Q$2:Q$10000, 1, 【データ】蓄積用!AC$2:AC$10000, "&gt;=4.0")&gt;0, "〇", "×")))</f>
        <v/>
      </c>
      <c r="Z233" t="str">
        <f>IF(OR($A233="", Z$5=""), "", IF(COUNTIFS(【データ】蓄積用!A$2:A$10000, Z$5, 【データ】蓄積用!C$2:C$10000, $A233, 【データ】蓄積用!D$2:D$10000, "&gt;=3000", 【データ】蓄積用!E$2:E$10000, "&gt;=1500")&gt;0, "〇", IF(COUNTIFS(【データ】蓄積用!A$2:A$10000, Z$5, 【データ】蓄積用!C$2:C$10000, $A233, 【データ】蓄積用!Q$2:Q$10000, 1, 【データ】蓄積用!AC$2:AC$10000, "&gt;=4.0")&gt;0, "〇", "×")))</f>
        <v/>
      </c>
      <c r="AA233" t="str">
        <f>IF(OR($A233="", AA$5=""), "", IF(COUNTIFS(【データ】蓄積用!A$2:A$10000, AA$5, 【データ】蓄積用!C$2:C$10000, $A233, 【データ】蓄積用!D$2:D$10000, "&gt;=3000", 【データ】蓄積用!E$2:E$10000, "&gt;=1500")&gt;0, "〇", IF(COUNTIFS(【データ】蓄積用!A$2:A$10000, AA$5, 【データ】蓄積用!C$2:C$10000, $A233, 【データ】蓄積用!Q$2:Q$10000, 1, 【データ】蓄積用!AC$2:AC$10000, "&gt;=4.0")&gt;0, "〇", "×")))</f>
        <v/>
      </c>
      <c r="AB233" t="str">
        <f>IF(OR($A233="", AB$5=""), "", IF(COUNTIFS(【データ】蓄積用!A$2:A$10000, AB$5, 【データ】蓄積用!C$2:C$10000, $A233, 【データ】蓄積用!D$2:D$10000, "&gt;=3000", 【データ】蓄積用!E$2:E$10000, "&gt;=1500")&gt;0, "〇", IF(COUNTIFS(【データ】蓄積用!A$2:A$10000, AB$5, 【データ】蓄積用!C$2:C$10000, $A233, 【データ】蓄積用!Q$2:Q$10000, 1, 【データ】蓄積用!AC$2:AC$10000, "&gt;=4.0")&gt;0, "〇", "×")))</f>
        <v/>
      </c>
      <c r="AC233" t="str">
        <f>IF(OR($A233="", AC$5=""), "", IF(COUNTIFS(【データ】蓄積用!A$2:A$10000, AC$5, 【データ】蓄積用!C$2:C$10000, $A233, 【データ】蓄積用!D$2:D$10000, "&gt;=3000", 【データ】蓄積用!E$2:E$10000, "&gt;=1500")&gt;0, "〇", IF(COUNTIFS(【データ】蓄積用!A$2:A$10000, AC$5, 【データ】蓄積用!C$2:C$10000, $A233, 【データ】蓄積用!Q$2:Q$10000, 1, 【データ】蓄積用!AC$2:AC$10000, "&gt;=4.0")&gt;0, "〇", "×")))</f>
        <v/>
      </c>
      <c r="AD233" t="str">
        <f>IF(OR($A233="", AD$5=""), "", IF(COUNTIFS(【データ】蓄積用!A$2:A$10000, AD$5, 【データ】蓄積用!C$2:C$10000, $A233, 【データ】蓄積用!D$2:D$10000, "&gt;=3000", 【データ】蓄積用!E$2:E$10000, "&gt;=1500")&gt;0, "〇", IF(COUNTIFS(【データ】蓄積用!A$2:A$10000, AD$5, 【データ】蓄積用!C$2:C$10000, $A233, 【データ】蓄積用!Q$2:Q$10000, 1, 【データ】蓄積用!AC$2:AC$10000, "&gt;=4.0")&gt;0, "〇", "×")))</f>
        <v/>
      </c>
      <c r="AE233" t="str">
        <f>IF(OR($A233="", AE$5=""), "", IF(COUNTIFS(【データ】蓄積用!A$2:A$10000, AE$5, 【データ】蓄積用!C$2:C$10000, $A233, 【データ】蓄積用!D$2:D$10000, "&gt;=3000", 【データ】蓄積用!E$2:E$10000, "&gt;=1500")&gt;0, "〇", IF(COUNTIFS(【データ】蓄積用!A$2:A$10000, AE$5, 【データ】蓄積用!C$2:C$10000, $A233, 【データ】蓄積用!Q$2:Q$10000, 1, 【データ】蓄積用!AC$2:AC$10000, "&gt;=4.0")&gt;0, "〇", "×")))</f>
        <v/>
      </c>
      <c r="AF233" t="str">
        <f>IF(OR($A233="", AF$5=""), "", IF(COUNTIFS(【データ】蓄積用!A$2:A$10000, AF$5, 【データ】蓄積用!C$2:C$10000, $A233, 【データ】蓄積用!D$2:D$10000, "&gt;=3000", 【データ】蓄積用!E$2:E$10000, "&gt;=1500")&gt;0, "〇", IF(COUNTIFS(【データ】蓄積用!A$2:A$10000, AF$5, 【データ】蓄積用!C$2:C$10000, $A233, 【データ】蓄積用!Q$2:Q$10000, 1, 【データ】蓄積用!AC$2:AC$10000, "&gt;=4.0")&gt;0, "〇", "×")))</f>
        <v/>
      </c>
      <c r="AG233" t="str">
        <f>IF(OR($A233="", AG$5=""), "", IF(COUNTIFS(【データ】蓄積用!A$2:A$10000, AG$5, 【データ】蓄積用!C$2:C$10000, $A233, 【データ】蓄積用!D$2:D$10000, "&gt;=3000", 【データ】蓄積用!E$2:E$10000, "&gt;=1500")&gt;0, "〇", IF(COUNTIFS(【データ】蓄積用!A$2:A$10000, AG$5, 【データ】蓄積用!C$2:C$10000, $A233, 【データ】蓄積用!Q$2:Q$10000, 1, 【データ】蓄積用!AC$2:AC$10000, "&gt;=4.0")&gt;0, "〇", "×")))</f>
        <v/>
      </c>
      <c r="AH233" t="str">
        <f>IF(OR($A233="", AH$5=""), "", IF(COUNTIFS(【データ】蓄積用!A$2:A$10000, AH$5, 【データ】蓄積用!C$2:C$10000, $A233, 【データ】蓄積用!D$2:D$10000, "&gt;=3000", 【データ】蓄積用!E$2:E$10000, "&gt;=1500")&gt;0, "〇", IF(COUNTIFS(【データ】蓄積用!A$2:A$10000, AH$5, 【データ】蓄積用!C$2:C$10000, $A233, 【データ】蓄積用!Q$2:Q$10000, 1, 【データ】蓄積用!AC$2:AC$10000, "&gt;=4.0")&gt;0, "〇", "×")))</f>
        <v/>
      </c>
      <c r="AI233" t="str">
        <f>IF(OR($A233="", AI$5=""), "", IF(COUNTIFS(【データ】蓄積用!A$2:A$10000, AI$5, 【データ】蓄積用!C$2:C$10000, $A233, 【データ】蓄積用!D$2:D$10000, "&gt;=3000", 【データ】蓄積用!E$2:E$10000, "&gt;=1500")&gt;0, "〇", IF(COUNTIFS(【データ】蓄積用!A$2:A$10000, AI$5, 【データ】蓄積用!C$2:C$10000, $A233, 【データ】蓄積用!Q$2:Q$10000, 1, 【データ】蓄積用!AC$2:AC$10000, "&gt;=4.0")&gt;0, "〇", "×")))</f>
        <v/>
      </c>
      <c r="AJ233" t="str">
        <f>IF(OR($A233="", AJ$5=""), "", IF(COUNTIFS(【データ】蓄積用!A$2:A$10000, AJ$5, 【データ】蓄積用!C$2:C$10000, $A233, 【データ】蓄積用!D$2:D$10000, "&gt;=3000", 【データ】蓄積用!E$2:E$10000, "&gt;=1500")&gt;0, "〇", IF(COUNTIFS(【データ】蓄積用!A$2:A$10000, AJ$5, 【データ】蓄積用!C$2:C$10000, $A233, 【データ】蓄積用!Q$2:Q$10000, 1, 【データ】蓄積用!AC$2:AC$10000, "&gt;=4.0")&gt;0, "〇", "×")))</f>
        <v/>
      </c>
      <c r="AK233" t="str">
        <f>IF(OR($A233="", AK$5=""), "", IF(COUNTIFS(【データ】蓄積用!A$2:A$10000, AK$5, 【データ】蓄積用!C$2:C$10000, $A233, 【データ】蓄積用!D$2:D$10000, "&gt;=3000", 【データ】蓄積用!E$2:E$10000, "&gt;=1500")&gt;0, "〇", IF(COUNTIFS(【データ】蓄積用!A$2:A$10000, AK$5, 【データ】蓄積用!C$2:C$10000, $A233, 【データ】蓄積用!Q$2:Q$10000, 1, 【データ】蓄積用!AC$2:AC$10000, "&gt;=4.0")&gt;0, "〇", "×")))</f>
        <v/>
      </c>
      <c r="AL233" t="str">
        <f>IF(OR($A233="", AL$5=""), "", IF(COUNTIFS(【データ】蓄積用!A$2:A$10000, AL$5, 【データ】蓄積用!C$2:C$10000, $A233, 【データ】蓄積用!D$2:D$10000, "&gt;=3000", 【データ】蓄積用!E$2:E$10000, "&gt;=1500")&gt;0, "〇", IF(COUNTIFS(【データ】蓄積用!A$2:A$10000, AL$5, 【データ】蓄積用!C$2:C$10000, $A233, 【データ】蓄積用!Q$2:Q$10000, 1, 【データ】蓄積用!AC$2:AC$10000, "&gt;=4.0")&gt;0, "〇", "×")))</f>
        <v/>
      </c>
      <c r="AM233" t="str">
        <f>IF(OR($A233="", AM$5=""), "", IF(COUNTIFS(【データ】蓄積用!A$2:A$10000, AM$5, 【データ】蓄積用!C$2:C$10000, $A233, 【データ】蓄積用!D$2:D$10000, "&gt;=3000", 【データ】蓄積用!E$2:E$10000, "&gt;=1500")&gt;0, "〇", IF(COUNTIFS(【データ】蓄積用!A$2:A$10000, AM$5, 【データ】蓄積用!C$2:C$10000, $A233, 【データ】蓄積用!Q$2:Q$10000, 1, 【データ】蓄積用!AC$2:AC$10000, "&gt;=4.0")&gt;0, "〇", "×")))</f>
        <v/>
      </c>
      <c r="AN233" t="str">
        <f>IF(OR($A233="", AN$5=""), "", IF(COUNTIFS(【データ】蓄積用!A$2:A$10000, AN$5, 【データ】蓄積用!C$2:C$10000, $A233, 【データ】蓄積用!D$2:D$10000, "&gt;=3000", 【データ】蓄積用!E$2:E$10000, "&gt;=1500")&gt;0, "〇", IF(COUNTIFS(【データ】蓄積用!A$2:A$10000, AN$5, 【データ】蓄積用!C$2:C$10000, $A233, 【データ】蓄積用!Q$2:Q$10000, 1, 【データ】蓄積用!AC$2:AC$10000, "&gt;=4.0")&gt;0, "〇", "×")))</f>
        <v/>
      </c>
      <c r="AO233" t="str">
        <f>IF(OR($A233="", AO$5=""), "", IF(COUNTIFS(【データ】蓄積用!A$2:A$10000, AO$5, 【データ】蓄積用!C$2:C$10000, $A233, 【データ】蓄積用!D$2:D$10000, "&gt;=3000", 【データ】蓄積用!E$2:E$10000, "&gt;=1500")&gt;0, "〇", IF(COUNTIFS(【データ】蓄積用!A$2:A$10000, AO$5, 【データ】蓄積用!C$2:C$10000, $A233, 【データ】蓄積用!Q$2:Q$10000, 1, 【データ】蓄積用!AC$2:AC$10000, "&gt;=4.0")&gt;0, "〇", "×")))</f>
        <v/>
      </c>
      <c r="AP233" t="str">
        <f>IF(OR($A233="", AP$5=""), "", IF(COUNTIFS(【データ】蓄積用!A$2:A$10000, AP$5, 【データ】蓄積用!C$2:C$10000, $A233, 【データ】蓄積用!D$2:D$10000, "&gt;=3000", 【データ】蓄積用!E$2:E$10000, "&gt;=1500")&gt;0, "〇", IF(COUNTIFS(【データ】蓄積用!A$2:A$10000, AP$5, 【データ】蓄積用!C$2:C$10000, $A233, 【データ】蓄積用!Q$2:Q$10000, 1, 【データ】蓄積用!AC$2:AC$10000, "&gt;=4.0")&gt;0, "〇", "×")))</f>
        <v/>
      </c>
      <c r="AQ233" t="str">
        <f>IF(OR($A233="", AQ$5=""), "", IF(COUNTIFS(【データ】蓄積用!A$2:A$10000, AQ$5, 【データ】蓄積用!C$2:C$10000, $A233, 【データ】蓄積用!D$2:D$10000, "&gt;=3000", 【データ】蓄積用!E$2:E$10000, "&gt;=1500")&gt;0, "〇", IF(COUNTIFS(【データ】蓄積用!A$2:A$10000, AQ$5, 【データ】蓄積用!C$2:C$10000, $A233, 【データ】蓄積用!Q$2:Q$10000, 1, 【データ】蓄積用!AC$2:AC$10000, "&gt;=4.0")&gt;0, "〇", "×")))</f>
        <v/>
      </c>
      <c r="AR233" t="str">
        <f>IF(OR($A233="", AR$5=""), "", IF(COUNTIFS(【データ】蓄積用!A$2:A$10000, AR$5, 【データ】蓄積用!C$2:C$10000, $A233, 【データ】蓄積用!D$2:D$10000, "&gt;=3000", 【データ】蓄積用!E$2:E$10000, "&gt;=1500")&gt;0, "〇", IF(COUNTIFS(【データ】蓄積用!A$2:A$10000, AR$5, 【データ】蓄積用!C$2:C$10000, $A233, 【データ】蓄積用!Q$2:Q$10000, 1, 【データ】蓄積用!AC$2:AC$10000, "&gt;=4.0")&gt;0, "〇", "×")))</f>
        <v/>
      </c>
      <c r="AS233" t="str">
        <f>IF(OR($A233="", AS$5=""), "", IF(COUNTIFS(【データ】蓄積用!A$2:A$10000, AS$5, 【データ】蓄積用!C$2:C$10000, $A233, 【データ】蓄積用!D$2:D$10000, "&gt;=3000", 【データ】蓄積用!E$2:E$10000, "&gt;=1500")&gt;0, "〇", IF(COUNTIFS(【データ】蓄積用!A$2:A$10000, AS$5, 【データ】蓄積用!C$2:C$10000, $A233, 【データ】蓄積用!Q$2:Q$10000, 1, 【データ】蓄積用!AC$2:AC$10000, "&gt;=4.0")&gt;0, "〇", "×")))</f>
        <v/>
      </c>
      <c r="AT233" t="str">
        <f>IF(OR($A233="", AT$5=""), "", IF(COUNTIFS(【データ】蓄積用!A$2:A$10000, AT$5, 【データ】蓄積用!C$2:C$10000, $A233, 【データ】蓄積用!D$2:D$10000, "&gt;=3000", 【データ】蓄積用!E$2:E$10000, "&gt;=1500")&gt;0, "〇", IF(COUNTIFS(【データ】蓄積用!A$2:A$10000, AT$5, 【データ】蓄積用!C$2:C$10000, $A233, 【データ】蓄積用!Q$2:Q$10000, 1, 【データ】蓄積用!AC$2:AC$10000, "&gt;=4.0")&gt;0, "〇", "×")))</f>
        <v/>
      </c>
      <c r="AU233" t="str">
        <f>IF(OR($A233="", AU$5=""), "", IF(COUNTIFS(【データ】蓄積用!A$2:A$10000, AU$5, 【データ】蓄積用!C$2:C$10000, $A233, 【データ】蓄積用!D$2:D$10000, "&gt;=3000", 【データ】蓄積用!E$2:E$10000, "&gt;=1500")&gt;0, "〇", IF(COUNTIFS(【データ】蓄積用!A$2:A$10000, AU$5, 【データ】蓄積用!C$2:C$10000, $A233, 【データ】蓄積用!Q$2:Q$10000, 1, 【データ】蓄積用!AC$2:AC$10000, "&gt;=4.0")&gt;0, "〇", "×")))</f>
        <v/>
      </c>
      <c r="AV233" t="str">
        <f>IF(OR($A233="", AV$5=""), "", IF(COUNTIFS(【データ】蓄積用!A$2:A$10000, AV$5, 【データ】蓄積用!C$2:C$10000, $A233, 【データ】蓄積用!D$2:D$10000, "&gt;=3000", 【データ】蓄積用!E$2:E$10000, "&gt;=1500")&gt;0, "〇", IF(COUNTIFS(【データ】蓄積用!A$2:A$10000, AV$5, 【データ】蓄積用!C$2:C$10000, $A233, 【データ】蓄積用!Q$2:Q$10000, 1, 【データ】蓄積用!AC$2:AC$10000, "&gt;=4.0")&gt;0, "〇", "×")))</f>
        <v/>
      </c>
      <c r="AW233" t="str">
        <f>IF(OR($A233="", AW$5=""), "", IF(COUNTIFS(【データ】蓄積用!A$2:A$10000, AW$5, 【データ】蓄積用!C$2:C$10000, $A233, 【データ】蓄積用!D$2:D$10000, "&gt;=3000", 【データ】蓄積用!E$2:E$10000, "&gt;=1500")&gt;0, "〇", IF(COUNTIFS(【データ】蓄積用!A$2:A$10000, AW$5, 【データ】蓄積用!C$2:C$10000, $A233, 【データ】蓄積用!Q$2:Q$10000, 1, 【データ】蓄積用!AC$2:AC$10000, "&gt;=4.0")&gt;0, "〇", "×")))</f>
        <v/>
      </c>
      <c r="AX233" t="str">
        <f>IF(OR($A233="", AX$5=""), "", IF(COUNTIFS(【データ】蓄積用!A$2:A$10000, AX$5, 【データ】蓄積用!C$2:C$10000, $A233, 【データ】蓄積用!D$2:D$10000, "&gt;=3000", 【データ】蓄積用!E$2:E$10000, "&gt;=1500")&gt;0, "〇", IF(COUNTIFS(【データ】蓄積用!A$2:A$10000, AX$5, 【データ】蓄積用!C$2:C$10000, $A233, 【データ】蓄積用!Q$2:Q$10000, 1, 【データ】蓄積用!AC$2:AC$10000, "&gt;=4.0")&gt;0, "〇", "×")))</f>
        <v/>
      </c>
      <c r="AY233" t="str">
        <f>IF(OR($A233="", AY$5=""), "", IF(COUNTIFS(【データ】蓄積用!A$2:A$10000, AY$5, 【データ】蓄積用!C$2:C$10000, $A233, 【データ】蓄積用!D$2:D$10000, "&gt;=3000", 【データ】蓄積用!E$2:E$10000, "&gt;=1500")&gt;0, "〇", IF(COUNTIFS(【データ】蓄積用!A$2:A$10000, AY$5, 【データ】蓄積用!C$2:C$10000, $A233, 【データ】蓄積用!Q$2:Q$10000, 1, 【データ】蓄積用!AC$2:AC$10000, "&gt;=4.0")&gt;0, "〇", "×")))</f>
        <v/>
      </c>
    </row>
    <row r="234" spans="2:51">
      <c r="B234" t="str">
        <f>IF(OR($A234="", B$5=""), "", IF(COUNTIFS(【データ】蓄積用!A$2:A$10000, B$5, 【データ】蓄積用!C$2:C$10000, $A234, 【データ】蓄積用!D$2:D$10000, "&gt;=3000", 【データ】蓄積用!E$2:E$10000, "&gt;=1500")&gt;0, "〇", IF(COUNTIFS(【データ】蓄積用!A$2:A$10000, B$5, 【データ】蓄積用!C$2:C$10000, $A234, 【データ】蓄積用!Q$2:Q$10000, 1, 【データ】蓄積用!AC$2:AC$10000, "&gt;=4.0")&gt;0, "〇", "×")))</f>
        <v/>
      </c>
      <c r="C234" t="str">
        <f>IF(OR($A234="", C$5=""), "", IF(COUNTIFS(【データ】蓄積用!A$2:A$10000, C$5, 【データ】蓄積用!C$2:C$10000, $A234, 【データ】蓄積用!D$2:D$10000, "&gt;=3000", 【データ】蓄積用!E$2:E$10000, "&gt;=1500")&gt;0, "〇", IF(COUNTIFS(【データ】蓄積用!A$2:A$10000, C$5, 【データ】蓄積用!C$2:C$10000, $A234, 【データ】蓄積用!Q$2:Q$10000, 1, 【データ】蓄積用!AC$2:AC$10000, "&gt;=4.0")&gt;0, "〇", "×")))</f>
        <v/>
      </c>
      <c r="D234" t="str">
        <f>IF(OR($A234="", D$5=""), "", IF(COUNTIFS(【データ】蓄積用!A$2:A$10000, D$5, 【データ】蓄積用!C$2:C$10000, $A234, 【データ】蓄積用!D$2:D$10000, "&gt;=3000", 【データ】蓄積用!E$2:E$10000, "&gt;=1500")&gt;0, "〇", IF(COUNTIFS(【データ】蓄積用!A$2:A$10000, D$5, 【データ】蓄積用!C$2:C$10000, $A234, 【データ】蓄積用!Q$2:Q$10000, 1, 【データ】蓄積用!AC$2:AC$10000, "&gt;=4.0")&gt;0, "〇", "×")))</f>
        <v/>
      </c>
      <c r="E234" t="str">
        <f>IF(OR($A234="", E$5=""), "", IF(COUNTIFS(【データ】蓄積用!A$2:A$10000, E$5, 【データ】蓄積用!C$2:C$10000, $A234, 【データ】蓄積用!D$2:D$10000, "&gt;=3000", 【データ】蓄積用!E$2:E$10000, "&gt;=1500")&gt;0, "〇", IF(COUNTIFS(【データ】蓄積用!A$2:A$10000, E$5, 【データ】蓄積用!C$2:C$10000, $A234, 【データ】蓄積用!Q$2:Q$10000, 1, 【データ】蓄積用!AC$2:AC$10000, "&gt;=4.0")&gt;0, "〇", "×")))</f>
        <v/>
      </c>
      <c r="F234" t="str">
        <f>IF(OR($A234="", F$5=""), "", IF(COUNTIFS(【データ】蓄積用!A$2:A$10000, F$5, 【データ】蓄積用!C$2:C$10000, $A234, 【データ】蓄積用!D$2:D$10000, "&gt;=3000", 【データ】蓄積用!E$2:E$10000, "&gt;=1500")&gt;0, "〇", IF(COUNTIFS(【データ】蓄積用!A$2:A$10000, F$5, 【データ】蓄積用!C$2:C$10000, $A234, 【データ】蓄積用!Q$2:Q$10000, 1, 【データ】蓄積用!AC$2:AC$10000, "&gt;=4.0")&gt;0, "〇", "×")))</f>
        <v/>
      </c>
      <c r="G234" t="str">
        <f>IF(OR($A234="", G$5=""), "", IF(COUNTIFS(【データ】蓄積用!A$2:A$10000, G$5, 【データ】蓄積用!C$2:C$10000, $A234, 【データ】蓄積用!D$2:D$10000, "&gt;=3000", 【データ】蓄積用!E$2:E$10000, "&gt;=1500")&gt;0, "〇", IF(COUNTIFS(【データ】蓄積用!A$2:A$10000, G$5, 【データ】蓄積用!C$2:C$10000, $A234, 【データ】蓄積用!Q$2:Q$10000, 1, 【データ】蓄積用!AC$2:AC$10000, "&gt;=4.0")&gt;0, "〇", "×")))</f>
        <v/>
      </c>
      <c r="H234" t="str">
        <f>IF(OR($A234="", H$5=""), "", IF(COUNTIFS(【データ】蓄積用!A$2:A$10000, H$5, 【データ】蓄積用!C$2:C$10000, $A234, 【データ】蓄積用!D$2:D$10000, "&gt;=3000", 【データ】蓄積用!E$2:E$10000, "&gt;=1500")&gt;0, "〇", IF(COUNTIFS(【データ】蓄積用!A$2:A$10000, H$5, 【データ】蓄積用!C$2:C$10000, $A234, 【データ】蓄積用!Q$2:Q$10000, 1, 【データ】蓄積用!AC$2:AC$10000, "&gt;=4.0")&gt;0, "〇", "×")))</f>
        <v/>
      </c>
      <c r="I234" t="str">
        <f>IF(OR($A234="", I$5=""), "", IF(COUNTIFS(【データ】蓄積用!A$2:A$10000, I$5, 【データ】蓄積用!C$2:C$10000, $A234, 【データ】蓄積用!D$2:D$10000, "&gt;=3000", 【データ】蓄積用!E$2:E$10000, "&gt;=1500")&gt;0, "〇", IF(COUNTIFS(【データ】蓄積用!A$2:A$10000, I$5, 【データ】蓄積用!C$2:C$10000, $A234, 【データ】蓄積用!Q$2:Q$10000, 1, 【データ】蓄積用!AC$2:AC$10000, "&gt;=4.0")&gt;0, "〇", "×")))</f>
        <v/>
      </c>
      <c r="J234" t="str">
        <f>IF(OR($A234="", J$5=""), "", IF(COUNTIFS(【データ】蓄積用!A$2:A$10000, J$5, 【データ】蓄積用!C$2:C$10000, $A234, 【データ】蓄積用!D$2:D$10000, "&gt;=3000", 【データ】蓄積用!E$2:E$10000, "&gt;=1500")&gt;0, "〇", IF(COUNTIFS(【データ】蓄積用!A$2:A$10000, J$5, 【データ】蓄積用!C$2:C$10000, $A234, 【データ】蓄積用!Q$2:Q$10000, 1, 【データ】蓄積用!AC$2:AC$10000, "&gt;=4.0")&gt;0, "〇", "×")))</f>
        <v/>
      </c>
      <c r="K234" t="str">
        <f>IF(OR($A234="", K$5=""), "", IF(COUNTIFS(【データ】蓄積用!A$2:A$10000, K$5, 【データ】蓄積用!C$2:C$10000, $A234, 【データ】蓄積用!D$2:D$10000, "&gt;=3000", 【データ】蓄積用!E$2:E$10000, "&gt;=1500")&gt;0, "〇", IF(COUNTIFS(【データ】蓄積用!A$2:A$10000, K$5, 【データ】蓄積用!C$2:C$10000, $A234, 【データ】蓄積用!Q$2:Q$10000, 1, 【データ】蓄積用!AC$2:AC$10000, "&gt;=4.0")&gt;0, "〇", "×")))</f>
        <v/>
      </c>
      <c r="L234" t="str">
        <f>IF(OR($A234="", L$5=""), "", IF(COUNTIFS(【データ】蓄積用!A$2:A$10000, L$5, 【データ】蓄積用!C$2:C$10000, $A234, 【データ】蓄積用!D$2:D$10000, "&gt;=3000", 【データ】蓄積用!E$2:E$10000, "&gt;=1500")&gt;0, "〇", IF(COUNTIFS(【データ】蓄積用!A$2:A$10000, L$5, 【データ】蓄積用!C$2:C$10000, $A234, 【データ】蓄積用!Q$2:Q$10000, 1, 【データ】蓄積用!AC$2:AC$10000, "&gt;=4.0")&gt;0, "〇", "×")))</f>
        <v/>
      </c>
      <c r="M234" t="str">
        <f>IF(OR($A234="", M$5=""), "", IF(COUNTIFS(【データ】蓄積用!A$2:A$10000, M$5, 【データ】蓄積用!C$2:C$10000, $A234, 【データ】蓄積用!D$2:D$10000, "&gt;=3000", 【データ】蓄積用!E$2:E$10000, "&gt;=1500")&gt;0, "〇", IF(COUNTIFS(【データ】蓄積用!A$2:A$10000, M$5, 【データ】蓄積用!C$2:C$10000, $A234, 【データ】蓄積用!Q$2:Q$10000, 1, 【データ】蓄積用!AC$2:AC$10000, "&gt;=4.0")&gt;0, "〇", "×")))</f>
        <v/>
      </c>
      <c r="N234" t="str">
        <f>IF(OR($A234="", N$5=""), "", IF(COUNTIFS(【データ】蓄積用!A$2:A$10000, N$5, 【データ】蓄積用!C$2:C$10000, $A234, 【データ】蓄積用!D$2:D$10000, "&gt;=3000", 【データ】蓄積用!E$2:E$10000, "&gt;=1500")&gt;0, "〇", IF(COUNTIFS(【データ】蓄積用!A$2:A$10000, N$5, 【データ】蓄積用!C$2:C$10000, $A234, 【データ】蓄積用!Q$2:Q$10000, 1, 【データ】蓄積用!AC$2:AC$10000, "&gt;=4.0")&gt;0, "〇", "×")))</f>
        <v/>
      </c>
      <c r="O234" t="str">
        <f>IF(OR($A234="", O$5=""), "", IF(COUNTIFS(【データ】蓄積用!A$2:A$10000, O$5, 【データ】蓄積用!C$2:C$10000, $A234, 【データ】蓄積用!D$2:D$10000, "&gt;=3000", 【データ】蓄積用!E$2:E$10000, "&gt;=1500")&gt;0, "〇", IF(COUNTIFS(【データ】蓄積用!A$2:A$10000, O$5, 【データ】蓄積用!C$2:C$10000, $A234, 【データ】蓄積用!Q$2:Q$10000, 1, 【データ】蓄積用!AC$2:AC$10000, "&gt;=4.0")&gt;0, "〇", "×")))</f>
        <v/>
      </c>
      <c r="P234" t="str">
        <f>IF(OR($A234="", P$5=""), "", IF(COUNTIFS(【データ】蓄積用!A$2:A$10000, P$5, 【データ】蓄積用!C$2:C$10000, $A234, 【データ】蓄積用!D$2:D$10000, "&gt;=3000", 【データ】蓄積用!E$2:E$10000, "&gt;=1500")&gt;0, "〇", IF(COUNTIFS(【データ】蓄積用!A$2:A$10000, P$5, 【データ】蓄積用!C$2:C$10000, $A234, 【データ】蓄積用!Q$2:Q$10000, 1, 【データ】蓄積用!AC$2:AC$10000, "&gt;=4.0")&gt;0, "〇", "×")))</f>
        <v/>
      </c>
      <c r="Q234" t="str">
        <f>IF(OR($A234="", Q$5=""), "", IF(COUNTIFS(【データ】蓄積用!A$2:A$10000, Q$5, 【データ】蓄積用!C$2:C$10000, $A234, 【データ】蓄積用!D$2:D$10000, "&gt;=3000", 【データ】蓄積用!E$2:E$10000, "&gt;=1500")&gt;0, "〇", IF(COUNTIFS(【データ】蓄積用!A$2:A$10000, Q$5, 【データ】蓄積用!C$2:C$10000, $A234, 【データ】蓄積用!Q$2:Q$10000, 1, 【データ】蓄積用!AC$2:AC$10000, "&gt;=4.0")&gt;0, "〇", "×")))</f>
        <v/>
      </c>
      <c r="R234" t="str">
        <f>IF(OR($A234="", R$5=""), "", IF(COUNTIFS(【データ】蓄積用!A$2:A$10000, R$5, 【データ】蓄積用!C$2:C$10000, $A234, 【データ】蓄積用!D$2:D$10000, "&gt;=3000", 【データ】蓄積用!E$2:E$10000, "&gt;=1500")&gt;0, "〇", IF(COUNTIFS(【データ】蓄積用!A$2:A$10000, R$5, 【データ】蓄積用!C$2:C$10000, $A234, 【データ】蓄積用!Q$2:Q$10000, 1, 【データ】蓄積用!AC$2:AC$10000, "&gt;=4.0")&gt;0, "〇", "×")))</f>
        <v/>
      </c>
      <c r="S234" t="str">
        <f>IF(OR($A234="", S$5=""), "", IF(COUNTIFS(【データ】蓄積用!A$2:A$10000, S$5, 【データ】蓄積用!C$2:C$10000, $A234, 【データ】蓄積用!D$2:D$10000, "&gt;=3000", 【データ】蓄積用!E$2:E$10000, "&gt;=1500")&gt;0, "〇", IF(COUNTIFS(【データ】蓄積用!A$2:A$10000, S$5, 【データ】蓄積用!C$2:C$10000, $A234, 【データ】蓄積用!Q$2:Q$10000, 1, 【データ】蓄積用!AC$2:AC$10000, "&gt;=4.0")&gt;0, "〇", "×")))</f>
        <v/>
      </c>
      <c r="T234" t="str">
        <f>IF(OR($A234="", T$5=""), "", IF(COUNTIFS(【データ】蓄積用!A$2:A$10000, T$5, 【データ】蓄積用!C$2:C$10000, $A234, 【データ】蓄積用!D$2:D$10000, "&gt;=3000", 【データ】蓄積用!E$2:E$10000, "&gt;=1500")&gt;0, "〇", IF(COUNTIFS(【データ】蓄積用!A$2:A$10000, T$5, 【データ】蓄積用!C$2:C$10000, $A234, 【データ】蓄積用!Q$2:Q$10000, 1, 【データ】蓄積用!AC$2:AC$10000, "&gt;=4.0")&gt;0, "〇", "×")))</f>
        <v/>
      </c>
      <c r="U234" t="str">
        <f>IF(OR($A234="", U$5=""), "", IF(COUNTIFS(【データ】蓄積用!A$2:A$10000, U$5, 【データ】蓄積用!C$2:C$10000, $A234, 【データ】蓄積用!D$2:D$10000, "&gt;=3000", 【データ】蓄積用!E$2:E$10000, "&gt;=1500")&gt;0, "〇", IF(COUNTIFS(【データ】蓄積用!A$2:A$10000, U$5, 【データ】蓄積用!C$2:C$10000, $A234, 【データ】蓄積用!Q$2:Q$10000, 1, 【データ】蓄積用!AC$2:AC$10000, "&gt;=4.0")&gt;0, "〇", "×")))</f>
        <v/>
      </c>
      <c r="V234" t="str">
        <f>IF(OR($A234="", V$5=""), "", IF(COUNTIFS(【データ】蓄積用!A$2:A$10000, V$5, 【データ】蓄積用!C$2:C$10000, $A234, 【データ】蓄積用!D$2:D$10000, "&gt;=3000", 【データ】蓄積用!E$2:E$10000, "&gt;=1500")&gt;0, "〇", IF(COUNTIFS(【データ】蓄積用!A$2:A$10000, V$5, 【データ】蓄積用!C$2:C$10000, $A234, 【データ】蓄積用!Q$2:Q$10000, 1, 【データ】蓄積用!AC$2:AC$10000, "&gt;=4.0")&gt;0, "〇", "×")))</f>
        <v/>
      </c>
      <c r="W234" t="str">
        <f>IF(OR($A234="", W$5=""), "", IF(COUNTIFS(【データ】蓄積用!A$2:A$10000, W$5, 【データ】蓄積用!C$2:C$10000, $A234, 【データ】蓄積用!D$2:D$10000, "&gt;=3000", 【データ】蓄積用!E$2:E$10000, "&gt;=1500")&gt;0, "〇", IF(COUNTIFS(【データ】蓄積用!A$2:A$10000, W$5, 【データ】蓄積用!C$2:C$10000, $A234, 【データ】蓄積用!Q$2:Q$10000, 1, 【データ】蓄積用!AC$2:AC$10000, "&gt;=4.0")&gt;0, "〇", "×")))</f>
        <v/>
      </c>
      <c r="X234" t="str">
        <f>IF(OR($A234="", X$5=""), "", IF(COUNTIFS(【データ】蓄積用!A$2:A$10000, X$5, 【データ】蓄積用!C$2:C$10000, $A234, 【データ】蓄積用!D$2:D$10000, "&gt;=3000", 【データ】蓄積用!E$2:E$10000, "&gt;=1500")&gt;0, "〇", IF(COUNTIFS(【データ】蓄積用!A$2:A$10000, X$5, 【データ】蓄積用!C$2:C$10000, $A234, 【データ】蓄積用!Q$2:Q$10000, 1, 【データ】蓄積用!AC$2:AC$10000, "&gt;=4.0")&gt;0, "〇", "×")))</f>
        <v/>
      </c>
      <c r="Y234" t="str">
        <f>IF(OR($A234="", Y$5=""), "", IF(COUNTIFS(【データ】蓄積用!A$2:A$10000, Y$5, 【データ】蓄積用!C$2:C$10000, $A234, 【データ】蓄積用!D$2:D$10000, "&gt;=3000", 【データ】蓄積用!E$2:E$10000, "&gt;=1500")&gt;0, "〇", IF(COUNTIFS(【データ】蓄積用!A$2:A$10000, Y$5, 【データ】蓄積用!C$2:C$10000, $A234, 【データ】蓄積用!Q$2:Q$10000, 1, 【データ】蓄積用!AC$2:AC$10000, "&gt;=4.0")&gt;0, "〇", "×")))</f>
        <v/>
      </c>
      <c r="Z234" t="str">
        <f>IF(OR($A234="", Z$5=""), "", IF(COUNTIFS(【データ】蓄積用!A$2:A$10000, Z$5, 【データ】蓄積用!C$2:C$10000, $A234, 【データ】蓄積用!D$2:D$10000, "&gt;=3000", 【データ】蓄積用!E$2:E$10000, "&gt;=1500")&gt;0, "〇", IF(COUNTIFS(【データ】蓄積用!A$2:A$10000, Z$5, 【データ】蓄積用!C$2:C$10000, $A234, 【データ】蓄積用!Q$2:Q$10000, 1, 【データ】蓄積用!AC$2:AC$10000, "&gt;=4.0")&gt;0, "〇", "×")))</f>
        <v/>
      </c>
      <c r="AA234" t="str">
        <f>IF(OR($A234="", AA$5=""), "", IF(COUNTIFS(【データ】蓄積用!A$2:A$10000, AA$5, 【データ】蓄積用!C$2:C$10000, $A234, 【データ】蓄積用!D$2:D$10000, "&gt;=3000", 【データ】蓄積用!E$2:E$10000, "&gt;=1500")&gt;0, "〇", IF(COUNTIFS(【データ】蓄積用!A$2:A$10000, AA$5, 【データ】蓄積用!C$2:C$10000, $A234, 【データ】蓄積用!Q$2:Q$10000, 1, 【データ】蓄積用!AC$2:AC$10000, "&gt;=4.0")&gt;0, "〇", "×")))</f>
        <v/>
      </c>
      <c r="AB234" t="str">
        <f>IF(OR($A234="", AB$5=""), "", IF(COUNTIFS(【データ】蓄積用!A$2:A$10000, AB$5, 【データ】蓄積用!C$2:C$10000, $A234, 【データ】蓄積用!D$2:D$10000, "&gt;=3000", 【データ】蓄積用!E$2:E$10000, "&gt;=1500")&gt;0, "〇", IF(COUNTIFS(【データ】蓄積用!A$2:A$10000, AB$5, 【データ】蓄積用!C$2:C$10000, $A234, 【データ】蓄積用!Q$2:Q$10000, 1, 【データ】蓄積用!AC$2:AC$10000, "&gt;=4.0")&gt;0, "〇", "×")))</f>
        <v/>
      </c>
      <c r="AC234" t="str">
        <f>IF(OR($A234="", AC$5=""), "", IF(COUNTIFS(【データ】蓄積用!A$2:A$10000, AC$5, 【データ】蓄積用!C$2:C$10000, $A234, 【データ】蓄積用!D$2:D$10000, "&gt;=3000", 【データ】蓄積用!E$2:E$10000, "&gt;=1500")&gt;0, "〇", IF(COUNTIFS(【データ】蓄積用!A$2:A$10000, AC$5, 【データ】蓄積用!C$2:C$10000, $A234, 【データ】蓄積用!Q$2:Q$10000, 1, 【データ】蓄積用!AC$2:AC$10000, "&gt;=4.0")&gt;0, "〇", "×")))</f>
        <v/>
      </c>
      <c r="AD234" t="str">
        <f>IF(OR($A234="", AD$5=""), "", IF(COUNTIFS(【データ】蓄積用!A$2:A$10000, AD$5, 【データ】蓄積用!C$2:C$10000, $A234, 【データ】蓄積用!D$2:D$10000, "&gt;=3000", 【データ】蓄積用!E$2:E$10000, "&gt;=1500")&gt;0, "〇", IF(COUNTIFS(【データ】蓄積用!A$2:A$10000, AD$5, 【データ】蓄積用!C$2:C$10000, $A234, 【データ】蓄積用!Q$2:Q$10000, 1, 【データ】蓄積用!AC$2:AC$10000, "&gt;=4.0")&gt;0, "〇", "×")))</f>
        <v/>
      </c>
      <c r="AE234" t="str">
        <f>IF(OR($A234="", AE$5=""), "", IF(COUNTIFS(【データ】蓄積用!A$2:A$10000, AE$5, 【データ】蓄積用!C$2:C$10000, $A234, 【データ】蓄積用!D$2:D$10000, "&gt;=3000", 【データ】蓄積用!E$2:E$10000, "&gt;=1500")&gt;0, "〇", IF(COUNTIFS(【データ】蓄積用!A$2:A$10000, AE$5, 【データ】蓄積用!C$2:C$10000, $A234, 【データ】蓄積用!Q$2:Q$10000, 1, 【データ】蓄積用!AC$2:AC$10000, "&gt;=4.0")&gt;0, "〇", "×")))</f>
        <v/>
      </c>
      <c r="AF234" t="str">
        <f>IF(OR($A234="", AF$5=""), "", IF(COUNTIFS(【データ】蓄積用!A$2:A$10000, AF$5, 【データ】蓄積用!C$2:C$10000, $A234, 【データ】蓄積用!D$2:D$10000, "&gt;=3000", 【データ】蓄積用!E$2:E$10000, "&gt;=1500")&gt;0, "〇", IF(COUNTIFS(【データ】蓄積用!A$2:A$10000, AF$5, 【データ】蓄積用!C$2:C$10000, $A234, 【データ】蓄積用!Q$2:Q$10000, 1, 【データ】蓄積用!AC$2:AC$10000, "&gt;=4.0")&gt;0, "〇", "×")))</f>
        <v/>
      </c>
      <c r="AG234" t="str">
        <f>IF(OR($A234="", AG$5=""), "", IF(COUNTIFS(【データ】蓄積用!A$2:A$10000, AG$5, 【データ】蓄積用!C$2:C$10000, $A234, 【データ】蓄積用!D$2:D$10000, "&gt;=3000", 【データ】蓄積用!E$2:E$10000, "&gt;=1500")&gt;0, "〇", IF(COUNTIFS(【データ】蓄積用!A$2:A$10000, AG$5, 【データ】蓄積用!C$2:C$10000, $A234, 【データ】蓄積用!Q$2:Q$10000, 1, 【データ】蓄積用!AC$2:AC$10000, "&gt;=4.0")&gt;0, "〇", "×")))</f>
        <v/>
      </c>
      <c r="AH234" t="str">
        <f>IF(OR($A234="", AH$5=""), "", IF(COUNTIFS(【データ】蓄積用!A$2:A$10000, AH$5, 【データ】蓄積用!C$2:C$10000, $A234, 【データ】蓄積用!D$2:D$10000, "&gt;=3000", 【データ】蓄積用!E$2:E$10000, "&gt;=1500")&gt;0, "〇", IF(COUNTIFS(【データ】蓄積用!A$2:A$10000, AH$5, 【データ】蓄積用!C$2:C$10000, $A234, 【データ】蓄積用!Q$2:Q$10000, 1, 【データ】蓄積用!AC$2:AC$10000, "&gt;=4.0")&gt;0, "〇", "×")))</f>
        <v/>
      </c>
      <c r="AI234" t="str">
        <f>IF(OR($A234="", AI$5=""), "", IF(COUNTIFS(【データ】蓄積用!A$2:A$10000, AI$5, 【データ】蓄積用!C$2:C$10000, $A234, 【データ】蓄積用!D$2:D$10000, "&gt;=3000", 【データ】蓄積用!E$2:E$10000, "&gt;=1500")&gt;0, "〇", IF(COUNTIFS(【データ】蓄積用!A$2:A$10000, AI$5, 【データ】蓄積用!C$2:C$10000, $A234, 【データ】蓄積用!Q$2:Q$10000, 1, 【データ】蓄積用!AC$2:AC$10000, "&gt;=4.0")&gt;0, "〇", "×")))</f>
        <v/>
      </c>
      <c r="AJ234" t="str">
        <f>IF(OR($A234="", AJ$5=""), "", IF(COUNTIFS(【データ】蓄積用!A$2:A$10000, AJ$5, 【データ】蓄積用!C$2:C$10000, $A234, 【データ】蓄積用!D$2:D$10000, "&gt;=3000", 【データ】蓄積用!E$2:E$10000, "&gt;=1500")&gt;0, "〇", IF(COUNTIFS(【データ】蓄積用!A$2:A$10000, AJ$5, 【データ】蓄積用!C$2:C$10000, $A234, 【データ】蓄積用!Q$2:Q$10000, 1, 【データ】蓄積用!AC$2:AC$10000, "&gt;=4.0")&gt;0, "〇", "×")))</f>
        <v/>
      </c>
      <c r="AK234" t="str">
        <f>IF(OR($A234="", AK$5=""), "", IF(COUNTIFS(【データ】蓄積用!A$2:A$10000, AK$5, 【データ】蓄積用!C$2:C$10000, $A234, 【データ】蓄積用!D$2:D$10000, "&gt;=3000", 【データ】蓄積用!E$2:E$10000, "&gt;=1500")&gt;0, "〇", IF(COUNTIFS(【データ】蓄積用!A$2:A$10000, AK$5, 【データ】蓄積用!C$2:C$10000, $A234, 【データ】蓄積用!Q$2:Q$10000, 1, 【データ】蓄積用!AC$2:AC$10000, "&gt;=4.0")&gt;0, "〇", "×")))</f>
        <v/>
      </c>
      <c r="AL234" t="str">
        <f>IF(OR($A234="", AL$5=""), "", IF(COUNTIFS(【データ】蓄積用!A$2:A$10000, AL$5, 【データ】蓄積用!C$2:C$10000, $A234, 【データ】蓄積用!D$2:D$10000, "&gt;=3000", 【データ】蓄積用!E$2:E$10000, "&gt;=1500")&gt;0, "〇", IF(COUNTIFS(【データ】蓄積用!A$2:A$10000, AL$5, 【データ】蓄積用!C$2:C$10000, $A234, 【データ】蓄積用!Q$2:Q$10000, 1, 【データ】蓄積用!AC$2:AC$10000, "&gt;=4.0")&gt;0, "〇", "×")))</f>
        <v/>
      </c>
      <c r="AM234" t="str">
        <f>IF(OR($A234="", AM$5=""), "", IF(COUNTIFS(【データ】蓄積用!A$2:A$10000, AM$5, 【データ】蓄積用!C$2:C$10000, $A234, 【データ】蓄積用!D$2:D$10000, "&gt;=3000", 【データ】蓄積用!E$2:E$10000, "&gt;=1500")&gt;0, "〇", IF(COUNTIFS(【データ】蓄積用!A$2:A$10000, AM$5, 【データ】蓄積用!C$2:C$10000, $A234, 【データ】蓄積用!Q$2:Q$10000, 1, 【データ】蓄積用!AC$2:AC$10000, "&gt;=4.0")&gt;0, "〇", "×")))</f>
        <v/>
      </c>
      <c r="AN234" t="str">
        <f>IF(OR($A234="", AN$5=""), "", IF(COUNTIFS(【データ】蓄積用!A$2:A$10000, AN$5, 【データ】蓄積用!C$2:C$10000, $A234, 【データ】蓄積用!D$2:D$10000, "&gt;=3000", 【データ】蓄積用!E$2:E$10000, "&gt;=1500")&gt;0, "〇", IF(COUNTIFS(【データ】蓄積用!A$2:A$10000, AN$5, 【データ】蓄積用!C$2:C$10000, $A234, 【データ】蓄積用!Q$2:Q$10000, 1, 【データ】蓄積用!AC$2:AC$10000, "&gt;=4.0")&gt;0, "〇", "×")))</f>
        <v/>
      </c>
      <c r="AO234" t="str">
        <f>IF(OR($A234="", AO$5=""), "", IF(COUNTIFS(【データ】蓄積用!A$2:A$10000, AO$5, 【データ】蓄積用!C$2:C$10000, $A234, 【データ】蓄積用!D$2:D$10000, "&gt;=3000", 【データ】蓄積用!E$2:E$10000, "&gt;=1500")&gt;0, "〇", IF(COUNTIFS(【データ】蓄積用!A$2:A$10000, AO$5, 【データ】蓄積用!C$2:C$10000, $A234, 【データ】蓄積用!Q$2:Q$10000, 1, 【データ】蓄積用!AC$2:AC$10000, "&gt;=4.0")&gt;0, "〇", "×")))</f>
        <v/>
      </c>
      <c r="AP234" t="str">
        <f>IF(OR($A234="", AP$5=""), "", IF(COUNTIFS(【データ】蓄積用!A$2:A$10000, AP$5, 【データ】蓄積用!C$2:C$10000, $A234, 【データ】蓄積用!D$2:D$10000, "&gt;=3000", 【データ】蓄積用!E$2:E$10000, "&gt;=1500")&gt;0, "〇", IF(COUNTIFS(【データ】蓄積用!A$2:A$10000, AP$5, 【データ】蓄積用!C$2:C$10000, $A234, 【データ】蓄積用!Q$2:Q$10000, 1, 【データ】蓄積用!AC$2:AC$10000, "&gt;=4.0")&gt;0, "〇", "×")))</f>
        <v/>
      </c>
      <c r="AQ234" t="str">
        <f>IF(OR($A234="", AQ$5=""), "", IF(COUNTIFS(【データ】蓄積用!A$2:A$10000, AQ$5, 【データ】蓄積用!C$2:C$10000, $A234, 【データ】蓄積用!D$2:D$10000, "&gt;=3000", 【データ】蓄積用!E$2:E$10000, "&gt;=1500")&gt;0, "〇", IF(COUNTIFS(【データ】蓄積用!A$2:A$10000, AQ$5, 【データ】蓄積用!C$2:C$10000, $A234, 【データ】蓄積用!Q$2:Q$10000, 1, 【データ】蓄積用!AC$2:AC$10000, "&gt;=4.0")&gt;0, "〇", "×")))</f>
        <v/>
      </c>
      <c r="AR234" t="str">
        <f>IF(OR($A234="", AR$5=""), "", IF(COUNTIFS(【データ】蓄積用!A$2:A$10000, AR$5, 【データ】蓄積用!C$2:C$10000, $A234, 【データ】蓄積用!D$2:D$10000, "&gt;=3000", 【データ】蓄積用!E$2:E$10000, "&gt;=1500")&gt;0, "〇", IF(COUNTIFS(【データ】蓄積用!A$2:A$10000, AR$5, 【データ】蓄積用!C$2:C$10000, $A234, 【データ】蓄積用!Q$2:Q$10000, 1, 【データ】蓄積用!AC$2:AC$10000, "&gt;=4.0")&gt;0, "〇", "×")))</f>
        <v/>
      </c>
      <c r="AS234" t="str">
        <f>IF(OR($A234="", AS$5=""), "", IF(COUNTIFS(【データ】蓄積用!A$2:A$10000, AS$5, 【データ】蓄積用!C$2:C$10000, $A234, 【データ】蓄積用!D$2:D$10000, "&gt;=3000", 【データ】蓄積用!E$2:E$10000, "&gt;=1500")&gt;0, "〇", IF(COUNTIFS(【データ】蓄積用!A$2:A$10000, AS$5, 【データ】蓄積用!C$2:C$10000, $A234, 【データ】蓄積用!Q$2:Q$10000, 1, 【データ】蓄積用!AC$2:AC$10000, "&gt;=4.0")&gt;0, "〇", "×")))</f>
        <v/>
      </c>
      <c r="AT234" t="str">
        <f>IF(OR($A234="", AT$5=""), "", IF(COUNTIFS(【データ】蓄積用!A$2:A$10000, AT$5, 【データ】蓄積用!C$2:C$10000, $A234, 【データ】蓄積用!D$2:D$10000, "&gt;=3000", 【データ】蓄積用!E$2:E$10000, "&gt;=1500")&gt;0, "〇", IF(COUNTIFS(【データ】蓄積用!A$2:A$10000, AT$5, 【データ】蓄積用!C$2:C$10000, $A234, 【データ】蓄積用!Q$2:Q$10000, 1, 【データ】蓄積用!AC$2:AC$10000, "&gt;=4.0")&gt;0, "〇", "×")))</f>
        <v/>
      </c>
      <c r="AU234" t="str">
        <f>IF(OR($A234="", AU$5=""), "", IF(COUNTIFS(【データ】蓄積用!A$2:A$10000, AU$5, 【データ】蓄積用!C$2:C$10000, $A234, 【データ】蓄積用!D$2:D$10000, "&gt;=3000", 【データ】蓄積用!E$2:E$10000, "&gt;=1500")&gt;0, "〇", IF(COUNTIFS(【データ】蓄積用!A$2:A$10000, AU$5, 【データ】蓄積用!C$2:C$10000, $A234, 【データ】蓄積用!Q$2:Q$10000, 1, 【データ】蓄積用!AC$2:AC$10000, "&gt;=4.0")&gt;0, "〇", "×")))</f>
        <v/>
      </c>
      <c r="AV234" t="str">
        <f>IF(OR($A234="", AV$5=""), "", IF(COUNTIFS(【データ】蓄積用!A$2:A$10000, AV$5, 【データ】蓄積用!C$2:C$10000, $A234, 【データ】蓄積用!D$2:D$10000, "&gt;=3000", 【データ】蓄積用!E$2:E$10000, "&gt;=1500")&gt;0, "〇", IF(COUNTIFS(【データ】蓄積用!A$2:A$10000, AV$5, 【データ】蓄積用!C$2:C$10000, $A234, 【データ】蓄積用!Q$2:Q$10000, 1, 【データ】蓄積用!AC$2:AC$10000, "&gt;=4.0")&gt;0, "〇", "×")))</f>
        <v/>
      </c>
      <c r="AW234" t="str">
        <f>IF(OR($A234="", AW$5=""), "", IF(COUNTIFS(【データ】蓄積用!A$2:A$10000, AW$5, 【データ】蓄積用!C$2:C$10000, $A234, 【データ】蓄積用!D$2:D$10000, "&gt;=3000", 【データ】蓄積用!E$2:E$10000, "&gt;=1500")&gt;0, "〇", IF(COUNTIFS(【データ】蓄積用!A$2:A$10000, AW$5, 【データ】蓄積用!C$2:C$10000, $A234, 【データ】蓄積用!Q$2:Q$10000, 1, 【データ】蓄積用!AC$2:AC$10000, "&gt;=4.0")&gt;0, "〇", "×")))</f>
        <v/>
      </c>
      <c r="AX234" t="str">
        <f>IF(OR($A234="", AX$5=""), "", IF(COUNTIFS(【データ】蓄積用!A$2:A$10000, AX$5, 【データ】蓄積用!C$2:C$10000, $A234, 【データ】蓄積用!D$2:D$10000, "&gt;=3000", 【データ】蓄積用!E$2:E$10000, "&gt;=1500")&gt;0, "〇", IF(COUNTIFS(【データ】蓄積用!A$2:A$10000, AX$5, 【データ】蓄積用!C$2:C$10000, $A234, 【データ】蓄積用!Q$2:Q$10000, 1, 【データ】蓄積用!AC$2:AC$10000, "&gt;=4.0")&gt;0, "〇", "×")))</f>
        <v/>
      </c>
      <c r="AY234" t="str">
        <f>IF(OR($A234="", AY$5=""), "", IF(COUNTIFS(【データ】蓄積用!A$2:A$10000, AY$5, 【データ】蓄積用!C$2:C$10000, $A234, 【データ】蓄積用!D$2:D$10000, "&gt;=3000", 【データ】蓄積用!E$2:E$10000, "&gt;=1500")&gt;0, "〇", IF(COUNTIFS(【データ】蓄積用!A$2:A$10000, AY$5, 【データ】蓄積用!C$2:C$10000, $A234, 【データ】蓄積用!Q$2:Q$10000, 1, 【データ】蓄積用!AC$2:AC$10000, "&gt;=4.0")&gt;0, "〇", "×")))</f>
        <v/>
      </c>
    </row>
    <row r="235" spans="2:51">
      <c r="B235" t="str">
        <f>IF(OR($A235="", B$5=""), "", IF(COUNTIFS(【データ】蓄積用!A$2:A$10000, B$5, 【データ】蓄積用!C$2:C$10000, $A235, 【データ】蓄積用!D$2:D$10000, "&gt;=3000", 【データ】蓄積用!E$2:E$10000, "&gt;=1500")&gt;0, "〇", IF(COUNTIFS(【データ】蓄積用!A$2:A$10000, B$5, 【データ】蓄積用!C$2:C$10000, $A235, 【データ】蓄積用!Q$2:Q$10000, 1, 【データ】蓄積用!AC$2:AC$10000, "&gt;=4.0")&gt;0, "〇", "×")))</f>
        <v/>
      </c>
      <c r="C235" t="str">
        <f>IF(OR($A235="", C$5=""), "", IF(COUNTIFS(【データ】蓄積用!A$2:A$10000, C$5, 【データ】蓄積用!C$2:C$10000, $A235, 【データ】蓄積用!D$2:D$10000, "&gt;=3000", 【データ】蓄積用!E$2:E$10000, "&gt;=1500")&gt;0, "〇", IF(COUNTIFS(【データ】蓄積用!A$2:A$10000, C$5, 【データ】蓄積用!C$2:C$10000, $A235, 【データ】蓄積用!Q$2:Q$10000, 1, 【データ】蓄積用!AC$2:AC$10000, "&gt;=4.0")&gt;0, "〇", "×")))</f>
        <v/>
      </c>
      <c r="D235" t="str">
        <f>IF(OR($A235="", D$5=""), "", IF(COUNTIFS(【データ】蓄積用!A$2:A$10000, D$5, 【データ】蓄積用!C$2:C$10000, $A235, 【データ】蓄積用!D$2:D$10000, "&gt;=3000", 【データ】蓄積用!E$2:E$10000, "&gt;=1500")&gt;0, "〇", IF(COUNTIFS(【データ】蓄積用!A$2:A$10000, D$5, 【データ】蓄積用!C$2:C$10000, $A235, 【データ】蓄積用!Q$2:Q$10000, 1, 【データ】蓄積用!AC$2:AC$10000, "&gt;=4.0")&gt;0, "〇", "×")))</f>
        <v/>
      </c>
      <c r="E235" t="str">
        <f>IF(OR($A235="", E$5=""), "", IF(COUNTIFS(【データ】蓄積用!A$2:A$10000, E$5, 【データ】蓄積用!C$2:C$10000, $A235, 【データ】蓄積用!D$2:D$10000, "&gt;=3000", 【データ】蓄積用!E$2:E$10000, "&gt;=1500")&gt;0, "〇", IF(COUNTIFS(【データ】蓄積用!A$2:A$10000, E$5, 【データ】蓄積用!C$2:C$10000, $A235, 【データ】蓄積用!Q$2:Q$10000, 1, 【データ】蓄積用!AC$2:AC$10000, "&gt;=4.0")&gt;0, "〇", "×")))</f>
        <v/>
      </c>
      <c r="F235" t="str">
        <f>IF(OR($A235="", F$5=""), "", IF(COUNTIFS(【データ】蓄積用!A$2:A$10000, F$5, 【データ】蓄積用!C$2:C$10000, $A235, 【データ】蓄積用!D$2:D$10000, "&gt;=3000", 【データ】蓄積用!E$2:E$10000, "&gt;=1500")&gt;0, "〇", IF(COUNTIFS(【データ】蓄積用!A$2:A$10000, F$5, 【データ】蓄積用!C$2:C$10000, $A235, 【データ】蓄積用!Q$2:Q$10000, 1, 【データ】蓄積用!AC$2:AC$10000, "&gt;=4.0")&gt;0, "〇", "×")))</f>
        <v/>
      </c>
      <c r="G235" t="str">
        <f>IF(OR($A235="", G$5=""), "", IF(COUNTIFS(【データ】蓄積用!A$2:A$10000, G$5, 【データ】蓄積用!C$2:C$10000, $A235, 【データ】蓄積用!D$2:D$10000, "&gt;=3000", 【データ】蓄積用!E$2:E$10000, "&gt;=1500")&gt;0, "〇", IF(COUNTIFS(【データ】蓄積用!A$2:A$10000, G$5, 【データ】蓄積用!C$2:C$10000, $A235, 【データ】蓄積用!Q$2:Q$10000, 1, 【データ】蓄積用!AC$2:AC$10000, "&gt;=4.0")&gt;0, "〇", "×")))</f>
        <v/>
      </c>
      <c r="H235" t="str">
        <f>IF(OR($A235="", H$5=""), "", IF(COUNTIFS(【データ】蓄積用!A$2:A$10000, H$5, 【データ】蓄積用!C$2:C$10000, $A235, 【データ】蓄積用!D$2:D$10000, "&gt;=3000", 【データ】蓄積用!E$2:E$10000, "&gt;=1500")&gt;0, "〇", IF(COUNTIFS(【データ】蓄積用!A$2:A$10000, H$5, 【データ】蓄積用!C$2:C$10000, $A235, 【データ】蓄積用!Q$2:Q$10000, 1, 【データ】蓄積用!AC$2:AC$10000, "&gt;=4.0")&gt;0, "〇", "×")))</f>
        <v/>
      </c>
      <c r="I235" t="str">
        <f>IF(OR($A235="", I$5=""), "", IF(COUNTIFS(【データ】蓄積用!A$2:A$10000, I$5, 【データ】蓄積用!C$2:C$10000, $A235, 【データ】蓄積用!D$2:D$10000, "&gt;=3000", 【データ】蓄積用!E$2:E$10000, "&gt;=1500")&gt;0, "〇", IF(COUNTIFS(【データ】蓄積用!A$2:A$10000, I$5, 【データ】蓄積用!C$2:C$10000, $A235, 【データ】蓄積用!Q$2:Q$10000, 1, 【データ】蓄積用!AC$2:AC$10000, "&gt;=4.0")&gt;0, "〇", "×")))</f>
        <v/>
      </c>
      <c r="J235" t="str">
        <f>IF(OR($A235="", J$5=""), "", IF(COUNTIFS(【データ】蓄積用!A$2:A$10000, J$5, 【データ】蓄積用!C$2:C$10000, $A235, 【データ】蓄積用!D$2:D$10000, "&gt;=3000", 【データ】蓄積用!E$2:E$10000, "&gt;=1500")&gt;0, "〇", IF(COUNTIFS(【データ】蓄積用!A$2:A$10000, J$5, 【データ】蓄積用!C$2:C$10000, $A235, 【データ】蓄積用!Q$2:Q$10000, 1, 【データ】蓄積用!AC$2:AC$10000, "&gt;=4.0")&gt;0, "〇", "×")))</f>
        <v/>
      </c>
      <c r="K235" t="str">
        <f>IF(OR($A235="", K$5=""), "", IF(COUNTIFS(【データ】蓄積用!A$2:A$10000, K$5, 【データ】蓄積用!C$2:C$10000, $A235, 【データ】蓄積用!D$2:D$10000, "&gt;=3000", 【データ】蓄積用!E$2:E$10000, "&gt;=1500")&gt;0, "〇", IF(COUNTIFS(【データ】蓄積用!A$2:A$10000, K$5, 【データ】蓄積用!C$2:C$10000, $A235, 【データ】蓄積用!Q$2:Q$10000, 1, 【データ】蓄積用!AC$2:AC$10000, "&gt;=4.0")&gt;0, "〇", "×")))</f>
        <v/>
      </c>
      <c r="L235" t="str">
        <f>IF(OR($A235="", L$5=""), "", IF(COUNTIFS(【データ】蓄積用!A$2:A$10000, L$5, 【データ】蓄積用!C$2:C$10000, $A235, 【データ】蓄積用!D$2:D$10000, "&gt;=3000", 【データ】蓄積用!E$2:E$10000, "&gt;=1500")&gt;0, "〇", IF(COUNTIFS(【データ】蓄積用!A$2:A$10000, L$5, 【データ】蓄積用!C$2:C$10000, $A235, 【データ】蓄積用!Q$2:Q$10000, 1, 【データ】蓄積用!AC$2:AC$10000, "&gt;=4.0")&gt;0, "〇", "×")))</f>
        <v/>
      </c>
      <c r="M235" t="str">
        <f>IF(OR($A235="", M$5=""), "", IF(COUNTIFS(【データ】蓄積用!A$2:A$10000, M$5, 【データ】蓄積用!C$2:C$10000, $A235, 【データ】蓄積用!D$2:D$10000, "&gt;=3000", 【データ】蓄積用!E$2:E$10000, "&gt;=1500")&gt;0, "〇", IF(COUNTIFS(【データ】蓄積用!A$2:A$10000, M$5, 【データ】蓄積用!C$2:C$10000, $A235, 【データ】蓄積用!Q$2:Q$10000, 1, 【データ】蓄積用!AC$2:AC$10000, "&gt;=4.0")&gt;0, "〇", "×")))</f>
        <v/>
      </c>
      <c r="N235" t="str">
        <f>IF(OR($A235="", N$5=""), "", IF(COUNTIFS(【データ】蓄積用!A$2:A$10000, N$5, 【データ】蓄積用!C$2:C$10000, $A235, 【データ】蓄積用!D$2:D$10000, "&gt;=3000", 【データ】蓄積用!E$2:E$10000, "&gt;=1500")&gt;0, "〇", IF(COUNTIFS(【データ】蓄積用!A$2:A$10000, N$5, 【データ】蓄積用!C$2:C$10000, $A235, 【データ】蓄積用!Q$2:Q$10000, 1, 【データ】蓄積用!AC$2:AC$10000, "&gt;=4.0")&gt;0, "〇", "×")))</f>
        <v/>
      </c>
      <c r="O235" t="str">
        <f>IF(OR($A235="", O$5=""), "", IF(COUNTIFS(【データ】蓄積用!A$2:A$10000, O$5, 【データ】蓄積用!C$2:C$10000, $A235, 【データ】蓄積用!D$2:D$10000, "&gt;=3000", 【データ】蓄積用!E$2:E$10000, "&gt;=1500")&gt;0, "〇", IF(COUNTIFS(【データ】蓄積用!A$2:A$10000, O$5, 【データ】蓄積用!C$2:C$10000, $A235, 【データ】蓄積用!Q$2:Q$10000, 1, 【データ】蓄積用!AC$2:AC$10000, "&gt;=4.0")&gt;0, "〇", "×")))</f>
        <v/>
      </c>
      <c r="P235" t="str">
        <f>IF(OR($A235="", P$5=""), "", IF(COUNTIFS(【データ】蓄積用!A$2:A$10000, P$5, 【データ】蓄積用!C$2:C$10000, $A235, 【データ】蓄積用!D$2:D$10000, "&gt;=3000", 【データ】蓄積用!E$2:E$10000, "&gt;=1500")&gt;0, "〇", IF(COUNTIFS(【データ】蓄積用!A$2:A$10000, P$5, 【データ】蓄積用!C$2:C$10000, $A235, 【データ】蓄積用!Q$2:Q$10000, 1, 【データ】蓄積用!AC$2:AC$10000, "&gt;=4.0")&gt;0, "〇", "×")))</f>
        <v/>
      </c>
      <c r="Q235" t="str">
        <f>IF(OR($A235="", Q$5=""), "", IF(COUNTIFS(【データ】蓄積用!A$2:A$10000, Q$5, 【データ】蓄積用!C$2:C$10000, $A235, 【データ】蓄積用!D$2:D$10000, "&gt;=3000", 【データ】蓄積用!E$2:E$10000, "&gt;=1500")&gt;0, "〇", IF(COUNTIFS(【データ】蓄積用!A$2:A$10000, Q$5, 【データ】蓄積用!C$2:C$10000, $A235, 【データ】蓄積用!Q$2:Q$10000, 1, 【データ】蓄積用!AC$2:AC$10000, "&gt;=4.0")&gt;0, "〇", "×")))</f>
        <v/>
      </c>
      <c r="R235" t="str">
        <f>IF(OR($A235="", R$5=""), "", IF(COUNTIFS(【データ】蓄積用!A$2:A$10000, R$5, 【データ】蓄積用!C$2:C$10000, $A235, 【データ】蓄積用!D$2:D$10000, "&gt;=3000", 【データ】蓄積用!E$2:E$10000, "&gt;=1500")&gt;0, "〇", IF(COUNTIFS(【データ】蓄積用!A$2:A$10000, R$5, 【データ】蓄積用!C$2:C$10000, $A235, 【データ】蓄積用!Q$2:Q$10000, 1, 【データ】蓄積用!AC$2:AC$10000, "&gt;=4.0")&gt;0, "〇", "×")))</f>
        <v/>
      </c>
      <c r="S235" t="str">
        <f>IF(OR($A235="", S$5=""), "", IF(COUNTIFS(【データ】蓄積用!A$2:A$10000, S$5, 【データ】蓄積用!C$2:C$10000, $A235, 【データ】蓄積用!D$2:D$10000, "&gt;=3000", 【データ】蓄積用!E$2:E$10000, "&gt;=1500")&gt;0, "〇", IF(COUNTIFS(【データ】蓄積用!A$2:A$10000, S$5, 【データ】蓄積用!C$2:C$10000, $A235, 【データ】蓄積用!Q$2:Q$10000, 1, 【データ】蓄積用!AC$2:AC$10000, "&gt;=4.0")&gt;0, "〇", "×")))</f>
        <v/>
      </c>
      <c r="T235" t="str">
        <f>IF(OR($A235="", T$5=""), "", IF(COUNTIFS(【データ】蓄積用!A$2:A$10000, T$5, 【データ】蓄積用!C$2:C$10000, $A235, 【データ】蓄積用!D$2:D$10000, "&gt;=3000", 【データ】蓄積用!E$2:E$10000, "&gt;=1500")&gt;0, "〇", IF(COUNTIFS(【データ】蓄積用!A$2:A$10000, T$5, 【データ】蓄積用!C$2:C$10000, $A235, 【データ】蓄積用!Q$2:Q$10000, 1, 【データ】蓄積用!AC$2:AC$10000, "&gt;=4.0")&gt;0, "〇", "×")))</f>
        <v/>
      </c>
      <c r="U235" t="str">
        <f>IF(OR($A235="", U$5=""), "", IF(COUNTIFS(【データ】蓄積用!A$2:A$10000, U$5, 【データ】蓄積用!C$2:C$10000, $A235, 【データ】蓄積用!D$2:D$10000, "&gt;=3000", 【データ】蓄積用!E$2:E$10000, "&gt;=1500")&gt;0, "〇", IF(COUNTIFS(【データ】蓄積用!A$2:A$10000, U$5, 【データ】蓄積用!C$2:C$10000, $A235, 【データ】蓄積用!Q$2:Q$10000, 1, 【データ】蓄積用!AC$2:AC$10000, "&gt;=4.0")&gt;0, "〇", "×")))</f>
        <v/>
      </c>
      <c r="V235" t="str">
        <f>IF(OR($A235="", V$5=""), "", IF(COUNTIFS(【データ】蓄積用!A$2:A$10000, V$5, 【データ】蓄積用!C$2:C$10000, $A235, 【データ】蓄積用!D$2:D$10000, "&gt;=3000", 【データ】蓄積用!E$2:E$10000, "&gt;=1500")&gt;0, "〇", IF(COUNTIFS(【データ】蓄積用!A$2:A$10000, V$5, 【データ】蓄積用!C$2:C$10000, $A235, 【データ】蓄積用!Q$2:Q$10000, 1, 【データ】蓄積用!AC$2:AC$10000, "&gt;=4.0")&gt;0, "〇", "×")))</f>
        <v/>
      </c>
      <c r="W235" t="str">
        <f>IF(OR($A235="", W$5=""), "", IF(COUNTIFS(【データ】蓄積用!A$2:A$10000, W$5, 【データ】蓄積用!C$2:C$10000, $A235, 【データ】蓄積用!D$2:D$10000, "&gt;=3000", 【データ】蓄積用!E$2:E$10000, "&gt;=1500")&gt;0, "〇", IF(COUNTIFS(【データ】蓄積用!A$2:A$10000, W$5, 【データ】蓄積用!C$2:C$10000, $A235, 【データ】蓄積用!Q$2:Q$10000, 1, 【データ】蓄積用!AC$2:AC$10000, "&gt;=4.0")&gt;0, "〇", "×")))</f>
        <v/>
      </c>
      <c r="X235" t="str">
        <f>IF(OR($A235="", X$5=""), "", IF(COUNTIFS(【データ】蓄積用!A$2:A$10000, X$5, 【データ】蓄積用!C$2:C$10000, $A235, 【データ】蓄積用!D$2:D$10000, "&gt;=3000", 【データ】蓄積用!E$2:E$10000, "&gt;=1500")&gt;0, "〇", IF(COUNTIFS(【データ】蓄積用!A$2:A$10000, X$5, 【データ】蓄積用!C$2:C$10000, $A235, 【データ】蓄積用!Q$2:Q$10000, 1, 【データ】蓄積用!AC$2:AC$10000, "&gt;=4.0")&gt;0, "〇", "×")))</f>
        <v/>
      </c>
      <c r="Y235" t="str">
        <f>IF(OR($A235="", Y$5=""), "", IF(COUNTIFS(【データ】蓄積用!A$2:A$10000, Y$5, 【データ】蓄積用!C$2:C$10000, $A235, 【データ】蓄積用!D$2:D$10000, "&gt;=3000", 【データ】蓄積用!E$2:E$10000, "&gt;=1500")&gt;0, "〇", IF(COUNTIFS(【データ】蓄積用!A$2:A$10000, Y$5, 【データ】蓄積用!C$2:C$10000, $A235, 【データ】蓄積用!Q$2:Q$10000, 1, 【データ】蓄積用!AC$2:AC$10000, "&gt;=4.0")&gt;0, "〇", "×")))</f>
        <v/>
      </c>
      <c r="Z235" t="str">
        <f>IF(OR($A235="", Z$5=""), "", IF(COUNTIFS(【データ】蓄積用!A$2:A$10000, Z$5, 【データ】蓄積用!C$2:C$10000, $A235, 【データ】蓄積用!D$2:D$10000, "&gt;=3000", 【データ】蓄積用!E$2:E$10000, "&gt;=1500")&gt;0, "〇", IF(COUNTIFS(【データ】蓄積用!A$2:A$10000, Z$5, 【データ】蓄積用!C$2:C$10000, $A235, 【データ】蓄積用!Q$2:Q$10000, 1, 【データ】蓄積用!AC$2:AC$10000, "&gt;=4.0")&gt;0, "〇", "×")))</f>
        <v/>
      </c>
      <c r="AA235" t="str">
        <f>IF(OR($A235="", AA$5=""), "", IF(COUNTIFS(【データ】蓄積用!A$2:A$10000, AA$5, 【データ】蓄積用!C$2:C$10000, $A235, 【データ】蓄積用!D$2:D$10000, "&gt;=3000", 【データ】蓄積用!E$2:E$10000, "&gt;=1500")&gt;0, "〇", IF(COUNTIFS(【データ】蓄積用!A$2:A$10000, AA$5, 【データ】蓄積用!C$2:C$10000, $A235, 【データ】蓄積用!Q$2:Q$10000, 1, 【データ】蓄積用!AC$2:AC$10000, "&gt;=4.0")&gt;0, "〇", "×")))</f>
        <v/>
      </c>
      <c r="AB235" t="str">
        <f>IF(OR($A235="", AB$5=""), "", IF(COUNTIFS(【データ】蓄積用!A$2:A$10000, AB$5, 【データ】蓄積用!C$2:C$10000, $A235, 【データ】蓄積用!D$2:D$10000, "&gt;=3000", 【データ】蓄積用!E$2:E$10000, "&gt;=1500")&gt;0, "〇", IF(COUNTIFS(【データ】蓄積用!A$2:A$10000, AB$5, 【データ】蓄積用!C$2:C$10000, $A235, 【データ】蓄積用!Q$2:Q$10000, 1, 【データ】蓄積用!AC$2:AC$10000, "&gt;=4.0")&gt;0, "〇", "×")))</f>
        <v/>
      </c>
      <c r="AC235" t="str">
        <f>IF(OR($A235="", AC$5=""), "", IF(COUNTIFS(【データ】蓄積用!A$2:A$10000, AC$5, 【データ】蓄積用!C$2:C$10000, $A235, 【データ】蓄積用!D$2:D$10000, "&gt;=3000", 【データ】蓄積用!E$2:E$10000, "&gt;=1500")&gt;0, "〇", IF(COUNTIFS(【データ】蓄積用!A$2:A$10000, AC$5, 【データ】蓄積用!C$2:C$10000, $A235, 【データ】蓄積用!Q$2:Q$10000, 1, 【データ】蓄積用!AC$2:AC$10000, "&gt;=4.0")&gt;0, "〇", "×")))</f>
        <v/>
      </c>
      <c r="AD235" t="str">
        <f>IF(OR($A235="", AD$5=""), "", IF(COUNTIFS(【データ】蓄積用!A$2:A$10000, AD$5, 【データ】蓄積用!C$2:C$10000, $A235, 【データ】蓄積用!D$2:D$10000, "&gt;=3000", 【データ】蓄積用!E$2:E$10000, "&gt;=1500")&gt;0, "〇", IF(COUNTIFS(【データ】蓄積用!A$2:A$10000, AD$5, 【データ】蓄積用!C$2:C$10000, $A235, 【データ】蓄積用!Q$2:Q$10000, 1, 【データ】蓄積用!AC$2:AC$10000, "&gt;=4.0")&gt;0, "〇", "×")))</f>
        <v/>
      </c>
      <c r="AE235" t="str">
        <f>IF(OR($A235="", AE$5=""), "", IF(COUNTIFS(【データ】蓄積用!A$2:A$10000, AE$5, 【データ】蓄積用!C$2:C$10000, $A235, 【データ】蓄積用!D$2:D$10000, "&gt;=3000", 【データ】蓄積用!E$2:E$10000, "&gt;=1500")&gt;0, "〇", IF(COUNTIFS(【データ】蓄積用!A$2:A$10000, AE$5, 【データ】蓄積用!C$2:C$10000, $A235, 【データ】蓄積用!Q$2:Q$10000, 1, 【データ】蓄積用!AC$2:AC$10000, "&gt;=4.0")&gt;0, "〇", "×")))</f>
        <v/>
      </c>
      <c r="AF235" t="str">
        <f>IF(OR($A235="", AF$5=""), "", IF(COUNTIFS(【データ】蓄積用!A$2:A$10000, AF$5, 【データ】蓄積用!C$2:C$10000, $A235, 【データ】蓄積用!D$2:D$10000, "&gt;=3000", 【データ】蓄積用!E$2:E$10000, "&gt;=1500")&gt;0, "〇", IF(COUNTIFS(【データ】蓄積用!A$2:A$10000, AF$5, 【データ】蓄積用!C$2:C$10000, $A235, 【データ】蓄積用!Q$2:Q$10000, 1, 【データ】蓄積用!AC$2:AC$10000, "&gt;=4.0")&gt;0, "〇", "×")))</f>
        <v/>
      </c>
      <c r="AG235" t="str">
        <f>IF(OR($A235="", AG$5=""), "", IF(COUNTIFS(【データ】蓄積用!A$2:A$10000, AG$5, 【データ】蓄積用!C$2:C$10000, $A235, 【データ】蓄積用!D$2:D$10000, "&gt;=3000", 【データ】蓄積用!E$2:E$10000, "&gt;=1500")&gt;0, "〇", IF(COUNTIFS(【データ】蓄積用!A$2:A$10000, AG$5, 【データ】蓄積用!C$2:C$10000, $A235, 【データ】蓄積用!Q$2:Q$10000, 1, 【データ】蓄積用!AC$2:AC$10000, "&gt;=4.0")&gt;0, "〇", "×")))</f>
        <v/>
      </c>
      <c r="AH235" t="str">
        <f>IF(OR($A235="", AH$5=""), "", IF(COUNTIFS(【データ】蓄積用!A$2:A$10000, AH$5, 【データ】蓄積用!C$2:C$10000, $A235, 【データ】蓄積用!D$2:D$10000, "&gt;=3000", 【データ】蓄積用!E$2:E$10000, "&gt;=1500")&gt;0, "〇", IF(COUNTIFS(【データ】蓄積用!A$2:A$10000, AH$5, 【データ】蓄積用!C$2:C$10000, $A235, 【データ】蓄積用!Q$2:Q$10000, 1, 【データ】蓄積用!AC$2:AC$10000, "&gt;=4.0")&gt;0, "〇", "×")))</f>
        <v/>
      </c>
      <c r="AI235" t="str">
        <f>IF(OR($A235="", AI$5=""), "", IF(COUNTIFS(【データ】蓄積用!A$2:A$10000, AI$5, 【データ】蓄積用!C$2:C$10000, $A235, 【データ】蓄積用!D$2:D$10000, "&gt;=3000", 【データ】蓄積用!E$2:E$10000, "&gt;=1500")&gt;0, "〇", IF(COUNTIFS(【データ】蓄積用!A$2:A$10000, AI$5, 【データ】蓄積用!C$2:C$10000, $A235, 【データ】蓄積用!Q$2:Q$10000, 1, 【データ】蓄積用!AC$2:AC$10000, "&gt;=4.0")&gt;0, "〇", "×")))</f>
        <v/>
      </c>
      <c r="AJ235" t="str">
        <f>IF(OR($A235="", AJ$5=""), "", IF(COUNTIFS(【データ】蓄積用!A$2:A$10000, AJ$5, 【データ】蓄積用!C$2:C$10000, $A235, 【データ】蓄積用!D$2:D$10000, "&gt;=3000", 【データ】蓄積用!E$2:E$10000, "&gt;=1500")&gt;0, "〇", IF(COUNTIFS(【データ】蓄積用!A$2:A$10000, AJ$5, 【データ】蓄積用!C$2:C$10000, $A235, 【データ】蓄積用!Q$2:Q$10000, 1, 【データ】蓄積用!AC$2:AC$10000, "&gt;=4.0")&gt;0, "〇", "×")))</f>
        <v/>
      </c>
      <c r="AK235" t="str">
        <f>IF(OR($A235="", AK$5=""), "", IF(COUNTIFS(【データ】蓄積用!A$2:A$10000, AK$5, 【データ】蓄積用!C$2:C$10000, $A235, 【データ】蓄積用!D$2:D$10000, "&gt;=3000", 【データ】蓄積用!E$2:E$10000, "&gt;=1500")&gt;0, "〇", IF(COUNTIFS(【データ】蓄積用!A$2:A$10000, AK$5, 【データ】蓄積用!C$2:C$10000, $A235, 【データ】蓄積用!Q$2:Q$10000, 1, 【データ】蓄積用!AC$2:AC$10000, "&gt;=4.0")&gt;0, "〇", "×")))</f>
        <v/>
      </c>
      <c r="AL235" t="str">
        <f>IF(OR($A235="", AL$5=""), "", IF(COUNTIFS(【データ】蓄積用!A$2:A$10000, AL$5, 【データ】蓄積用!C$2:C$10000, $A235, 【データ】蓄積用!D$2:D$10000, "&gt;=3000", 【データ】蓄積用!E$2:E$10000, "&gt;=1500")&gt;0, "〇", IF(COUNTIFS(【データ】蓄積用!A$2:A$10000, AL$5, 【データ】蓄積用!C$2:C$10000, $A235, 【データ】蓄積用!Q$2:Q$10000, 1, 【データ】蓄積用!AC$2:AC$10000, "&gt;=4.0")&gt;0, "〇", "×")))</f>
        <v/>
      </c>
      <c r="AM235" t="str">
        <f>IF(OR($A235="", AM$5=""), "", IF(COUNTIFS(【データ】蓄積用!A$2:A$10000, AM$5, 【データ】蓄積用!C$2:C$10000, $A235, 【データ】蓄積用!D$2:D$10000, "&gt;=3000", 【データ】蓄積用!E$2:E$10000, "&gt;=1500")&gt;0, "〇", IF(COUNTIFS(【データ】蓄積用!A$2:A$10000, AM$5, 【データ】蓄積用!C$2:C$10000, $A235, 【データ】蓄積用!Q$2:Q$10000, 1, 【データ】蓄積用!AC$2:AC$10000, "&gt;=4.0")&gt;0, "〇", "×")))</f>
        <v/>
      </c>
      <c r="AN235" t="str">
        <f>IF(OR($A235="", AN$5=""), "", IF(COUNTIFS(【データ】蓄積用!A$2:A$10000, AN$5, 【データ】蓄積用!C$2:C$10000, $A235, 【データ】蓄積用!D$2:D$10000, "&gt;=3000", 【データ】蓄積用!E$2:E$10000, "&gt;=1500")&gt;0, "〇", IF(COUNTIFS(【データ】蓄積用!A$2:A$10000, AN$5, 【データ】蓄積用!C$2:C$10000, $A235, 【データ】蓄積用!Q$2:Q$10000, 1, 【データ】蓄積用!AC$2:AC$10000, "&gt;=4.0")&gt;0, "〇", "×")))</f>
        <v/>
      </c>
      <c r="AO235" t="str">
        <f>IF(OR($A235="", AO$5=""), "", IF(COUNTIFS(【データ】蓄積用!A$2:A$10000, AO$5, 【データ】蓄積用!C$2:C$10000, $A235, 【データ】蓄積用!D$2:D$10000, "&gt;=3000", 【データ】蓄積用!E$2:E$10000, "&gt;=1500")&gt;0, "〇", IF(COUNTIFS(【データ】蓄積用!A$2:A$10000, AO$5, 【データ】蓄積用!C$2:C$10000, $A235, 【データ】蓄積用!Q$2:Q$10000, 1, 【データ】蓄積用!AC$2:AC$10000, "&gt;=4.0")&gt;0, "〇", "×")))</f>
        <v/>
      </c>
      <c r="AP235" t="str">
        <f>IF(OR($A235="", AP$5=""), "", IF(COUNTIFS(【データ】蓄積用!A$2:A$10000, AP$5, 【データ】蓄積用!C$2:C$10000, $A235, 【データ】蓄積用!D$2:D$10000, "&gt;=3000", 【データ】蓄積用!E$2:E$10000, "&gt;=1500")&gt;0, "〇", IF(COUNTIFS(【データ】蓄積用!A$2:A$10000, AP$5, 【データ】蓄積用!C$2:C$10000, $A235, 【データ】蓄積用!Q$2:Q$10000, 1, 【データ】蓄積用!AC$2:AC$10000, "&gt;=4.0")&gt;0, "〇", "×")))</f>
        <v/>
      </c>
      <c r="AQ235" t="str">
        <f>IF(OR($A235="", AQ$5=""), "", IF(COUNTIFS(【データ】蓄積用!A$2:A$10000, AQ$5, 【データ】蓄積用!C$2:C$10000, $A235, 【データ】蓄積用!D$2:D$10000, "&gt;=3000", 【データ】蓄積用!E$2:E$10000, "&gt;=1500")&gt;0, "〇", IF(COUNTIFS(【データ】蓄積用!A$2:A$10000, AQ$5, 【データ】蓄積用!C$2:C$10000, $A235, 【データ】蓄積用!Q$2:Q$10000, 1, 【データ】蓄積用!AC$2:AC$10000, "&gt;=4.0")&gt;0, "〇", "×")))</f>
        <v/>
      </c>
      <c r="AR235" t="str">
        <f>IF(OR($A235="", AR$5=""), "", IF(COUNTIFS(【データ】蓄積用!A$2:A$10000, AR$5, 【データ】蓄積用!C$2:C$10000, $A235, 【データ】蓄積用!D$2:D$10000, "&gt;=3000", 【データ】蓄積用!E$2:E$10000, "&gt;=1500")&gt;0, "〇", IF(COUNTIFS(【データ】蓄積用!A$2:A$10000, AR$5, 【データ】蓄積用!C$2:C$10000, $A235, 【データ】蓄積用!Q$2:Q$10000, 1, 【データ】蓄積用!AC$2:AC$10000, "&gt;=4.0")&gt;0, "〇", "×")))</f>
        <v/>
      </c>
      <c r="AS235" t="str">
        <f>IF(OR($A235="", AS$5=""), "", IF(COUNTIFS(【データ】蓄積用!A$2:A$10000, AS$5, 【データ】蓄積用!C$2:C$10000, $A235, 【データ】蓄積用!D$2:D$10000, "&gt;=3000", 【データ】蓄積用!E$2:E$10000, "&gt;=1500")&gt;0, "〇", IF(COUNTIFS(【データ】蓄積用!A$2:A$10000, AS$5, 【データ】蓄積用!C$2:C$10000, $A235, 【データ】蓄積用!Q$2:Q$10000, 1, 【データ】蓄積用!AC$2:AC$10000, "&gt;=4.0")&gt;0, "〇", "×")))</f>
        <v/>
      </c>
      <c r="AT235" t="str">
        <f>IF(OR($A235="", AT$5=""), "", IF(COUNTIFS(【データ】蓄積用!A$2:A$10000, AT$5, 【データ】蓄積用!C$2:C$10000, $A235, 【データ】蓄積用!D$2:D$10000, "&gt;=3000", 【データ】蓄積用!E$2:E$10000, "&gt;=1500")&gt;0, "〇", IF(COUNTIFS(【データ】蓄積用!A$2:A$10000, AT$5, 【データ】蓄積用!C$2:C$10000, $A235, 【データ】蓄積用!Q$2:Q$10000, 1, 【データ】蓄積用!AC$2:AC$10000, "&gt;=4.0")&gt;0, "〇", "×")))</f>
        <v/>
      </c>
      <c r="AU235" t="str">
        <f>IF(OR($A235="", AU$5=""), "", IF(COUNTIFS(【データ】蓄積用!A$2:A$10000, AU$5, 【データ】蓄積用!C$2:C$10000, $A235, 【データ】蓄積用!D$2:D$10000, "&gt;=3000", 【データ】蓄積用!E$2:E$10000, "&gt;=1500")&gt;0, "〇", IF(COUNTIFS(【データ】蓄積用!A$2:A$10000, AU$5, 【データ】蓄積用!C$2:C$10000, $A235, 【データ】蓄積用!Q$2:Q$10000, 1, 【データ】蓄積用!AC$2:AC$10000, "&gt;=4.0")&gt;0, "〇", "×")))</f>
        <v/>
      </c>
      <c r="AV235" t="str">
        <f>IF(OR($A235="", AV$5=""), "", IF(COUNTIFS(【データ】蓄積用!A$2:A$10000, AV$5, 【データ】蓄積用!C$2:C$10000, $A235, 【データ】蓄積用!D$2:D$10000, "&gt;=3000", 【データ】蓄積用!E$2:E$10000, "&gt;=1500")&gt;0, "〇", IF(COUNTIFS(【データ】蓄積用!A$2:A$10000, AV$5, 【データ】蓄積用!C$2:C$10000, $A235, 【データ】蓄積用!Q$2:Q$10000, 1, 【データ】蓄積用!AC$2:AC$10000, "&gt;=4.0")&gt;0, "〇", "×")))</f>
        <v/>
      </c>
      <c r="AW235" t="str">
        <f>IF(OR($A235="", AW$5=""), "", IF(COUNTIFS(【データ】蓄積用!A$2:A$10000, AW$5, 【データ】蓄積用!C$2:C$10000, $A235, 【データ】蓄積用!D$2:D$10000, "&gt;=3000", 【データ】蓄積用!E$2:E$10000, "&gt;=1500")&gt;0, "〇", IF(COUNTIFS(【データ】蓄積用!A$2:A$10000, AW$5, 【データ】蓄積用!C$2:C$10000, $A235, 【データ】蓄積用!Q$2:Q$10000, 1, 【データ】蓄積用!AC$2:AC$10000, "&gt;=4.0")&gt;0, "〇", "×")))</f>
        <v/>
      </c>
      <c r="AX235" t="str">
        <f>IF(OR($A235="", AX$5=""), "", IF(COUNTIFS(【データ】蓄積用!A$2:A$10000, AX$5, 【データ】蓄積用!C$2:C$10000, $A235, 【データ】蓄積用!D$2:D$10000, "&gt;=3000", 【データ】蓄積用!E$2:E$10000, "&gt;=1500")&gt;0, "〇", IF(COUNTIFS(【データ】蓄積用!A$2:A$10000, AX$5, 【データ】蓄積用!C$2:C$10000, $A235, 【データ】蓄積用!Q$2:Q$10000, 1, 【データ】蓄積用!AC$2:AC$10000, "&gt;=4.0")&gt;0, "〇", "×")))</f>
        <v/>
      </c>
      <c r="AY235" t="str">
        <f>IF(OR($A235="", AY$5=""), "", IF(COUNTIFS(【データ】蓄積用!A$2:A$10000, AY$5, 【データ】蓄積用!C$2:C$10000, $A235, 【データ】蓄積用!D$2:D$10000, "&gt;=3000", 【データ】蓄積用!E$2:E$10000, "&gt;=1500")&gt;0, "〇", IF(COUNTIFS(【データ】蓄積用!A$2:A$10000, AY$5, 【データ】蓄積用!C$2:C$10000, $A235, 【データ】蓄積用!Q$2:Q$10000, 1, 【データ】蓄積用!AC$2:AC$10000, "&gt;=4.0")&gt;0, "〇", "×")))</f>
        <v/>
      </c>
    </row>
    <row r="236" spans="2:51">
      <c r="B236" t="str">
        <f>IF(OR($A236="", B$5=""), "", IF(COUNTIFS(【データ】蓄積用!A$2:A$10000, B$5, 【データ】蓄積用!C$2:C$10000, $A236, 【データ】蓄積用!D$2:D$10000, "&gt;=3000", 【データ】蓄積用!E$2:E$10000, "&gt;=1500")&gt;0, "〇", IF(COUNTIFS(【データ】蓄積用!A$2:A$10000, B$5, 【データ】蓄積用!C$2:C$10000, $A236, 【データ】蓄積用!Q$2:Q$10000, 1, 【データ】蓄積用!AC$2:AC$10000, "&gt;=4.0")&gt;0, "〇", "×")))</f>
        <v/>
      </c>
      <c r="C236" t="str">
        <f>IF(OR($A236="", C$5=""), "", IF(COUNTIFS(【データ】蓄積用!A$2:A$10000, C$5, 【データ】蓄積用!C$2:C$10000, $A236, 【データ】蓄積用!D$2:D$10000, "&gt;=3000", 【データ】蓄積用!E$2:E$10000, "&gt;=1500")&gt;0, "〇", IF(COUNTIFS(【データ】蓄積用!A$2:A$10000, C$5, 【データ】蓄積用!C$2:C$10000, $A236, 【データ】蓄積用!Q$2:Q$10000, 1, 【データ】蓄積用!AC$2:AC$10000, "&gt;=4.0")&gt;0, "〇", "×")))</f>
        <v/>
      </c>
      <c r="D236" t="str">
        <f>IF(OR($A236="", D$5=""), "", IF(COUNTIFS(【データ】蓄積用!A$2:A$10000, D$5, 【データ】蓄積用!C$2:C$10000, $A236, 【データ】蓄積用!D$2:D$10000, "&gt;=3000", 【データ】蓄積用!E$2:E$10000, "&gt;=1500")&gt;0, "〇", IF(COUNTIFS(【データ】蓄積用!A$2:A$10000, D$5, 【データ】蓄積用!C$2:C$10000, $A236, 【データ】蓄積用!Q$2:Q$10000, 1, 【データ】蓄積用!AC$2:AC$10000, "&gt;=4.0")&gt;0, "〇", "×")))</f>
        <v/>
      </c>
      <c r="E236" t="str">
        <f>IF(OR($A236="", E$5=""), "", IF(COUNTIFS(【データ】蓄積用!A$2:A$10000, E$5, 【データ】蓄積用!C$2:C$10000, $A236, 【データ】蓄積用!D$2:D$10000, "&gt;=3000", 【データ】蓄積用!E$2:E$10000, "&gt;=1500")&gt;0, "〇", IF(COUNTIFS(【データ】蓄積用!A$2:A$10000, E$5, 【データ】蓄積用!C$2:C$10000, $A236, 【データ】蓄積用!Q$2:Q$10000, 1, 【データ】蓄積用!AC$2:AC$10000, "&gt;=4.0")&gt;0, "〇", "×")))</f>
        <v/>
      </c>
      <c r="F236" t="str">
        <f>IF(OR($A236="", F$5=""), "", IF(COUNTIFS(【データ】蓄積用!A$2:A$10000, F$5, 【データ】蓄積用!C$2:C$10000, $A236, 【データ】蓄積用!D$2:D$10000, "&gt;=3000", 【データ】蓄積用!E$2:E$10000, "&gt;=1500")&gt;0, "〇", IF(COUNTIFS(【データ】蓄積用!A$2:A$10000, F$5, 【データ】蓄積用!C$2:C$10000, $A236, 【データ】蓄積用!Q$2:Q$10000, 1, 【データ】蓄積用!AC$2:AC$10000, "&gt;=4.0")&gt;0, "〇", "×")))</f>
        <v/>
      </c>
      <c r="G236" t="str">
        <f>IF(OR($A236="", G$5=""), "", IF(COUNTIFS(【データ】蓄積用!A$2:A$10000, G$5, 【データ】蓄積用!C$2:C$10000, $A236, 【データ】蓄積用!D$2:D$10000, "&gt;=3000", 【データ】蓄積用!E$2:E$10000, "&gt;=1500")&gt;0, "〇", IF(COUNTIFS(【データ】蓄積用!A$2:A$10000, G$5, 【データ】蓄積用!C$2:C$10000, $A236, 【データ】蓄積用!Q$2:Q$10000, 1, 【データ】蓄積用!AC$2:AC$10000, "&gt;=4.0")&gt;0, "〇", "×")))</f>
        <v/>
      </c>
      <c r="H236" t="str">
        <f>IF(OR($A236="", H$5=""), "", IF(COUNTIFS(【データ】蓄積用!A$2:A$10000, H$5, 【データ】蓄積用!C$2:C$10000, $A236, 【データ】蓄積用!D$2:D$10000, "&gt;=3000", 【データ】蓄積用!E$2:E$10000, "&gt;=1500")&gt;0, "〇", IF(COUNTIFS(【データ】蓄積用!A$2:A$10000, H$5, 【データ】蓄積用!C$2:C$10000, $A236, 【データ】蓄積用!Q$2:Q$10000, 1, 【データ】蓄積用!AC$2:AC$10000, "&gt;=4.0")&gt;0, "〇", "×")))</f>
        <v/>
      </c>
      <c r="I236" t="str">
        <f>IF(OR($A236="", I$5=""), "", IF(COUNTIFS(【データ】蓄積用!A$2:A$10000, I$5, 【データ】蓄積用!C$2:C$10000, $A236, 【データ】蓄積用!D$2:D$10000, "&gt;=3000", 【データ】蓄積用!E$2:E$10000, "&gt;=1500")&gt;0, "〇", IF(COUNTIFS(【データ】蓄積用!A$2:A$10000, I$5, 【データ】蓄積用!C$2:C$10000, $A236, 【データ】蓄積用!Q$2:Q$10000, 1, 【データ】蓄積用!AC$2:AC$10000, "&gt;=4.0")&gt;0, "〇", "×")))</f>
        <v/>
      </c>
      <c r="J236" t="str">
        <f>IF(OR($A236="", J$5=""), "", IF(COUNTIFS(【データ】蓄積用!A$2:A$10000, J$5, 【データ】蓄積用!C$2:C$10000, $A236, 【データ】蓄積用!D$2:D$10000, "&gt;=3000", 【データ】蓄積用!E$2:E$10000, "&gt;=1500")&gt;0, "〇", IF(COUNTIFS(【データ】蓄積用!A$2:A$10000, J$5, 【データ】蓄積用!C$2:C$10000, $A236, 【データ】蓄積用!Q$2:Q$10000, 1, 【データ】蓄積用!AC$2:AC$10000, "&gt;=4.0")&gt;0, "〇", "×")))</f>
        <v/>
      </c>
      <c r="K236" t="str">
        <f>IF(OR($A236="", K$5=""), "", IF(COUNTIFS(【データ】蓄積用!A$2:A$10000, K$5, 【データ】蓄積用!C$2:C$10000, $A236, 【データ】蓄積用!D$2:D$10000, "&gt;=3000", 【データ】蓄積用!E$2:E$10000, "&gt;=1500")&gt;0, "〇", IF(COUNTIFS(【データ】蓄積用!A$2:A$10000, K$5, 【データ】蓄積用!C$2:C$10000, $A236, 【データ】蓄積用!Q$2:Q$10000, 1, 【データ】蓄積用!AC$2:AC$10000, "&gt;=4.0")&gt;0, "〇", "×")))</f>
        <v/>
      </c>
      <c r="L236" t="str">
        <f>IF(OR($A236="", L$5=""), "", IF(COUNTIFS(【データ】蓄積用!A$2:A$10000, L$5, 【データ】蓄積用!C$2:C$10000, $A236, 【データ】蓄積用!D$2:D$10000, "&gt;=3000", 【データ】蓄積用!E$2:E$10000, "&gt;=1500")&gt;0, "〇", IF(COUNTIFS(【データ】蓄積用!A$2:A$10000, L$5, 【データ】蓄積用!C$2:C$10000, $A236, 【データ】蓄積用!Q$2:Q$10000, 1, 【データ】蓄積用!AC$2:AC$10000, "&gt;=4.0")&gt;0, "〇", "×")))</f>
        <v/>
      </c>
      <c r="M236" t="str">
        <f>IF(OR($A236="", M$5=""), "", IF(COUNTIFS(【データ】蓄積用!A$2:A$10000, M$5, 【データ】蓄積用!C$2:C$10000, $A236, 【データ】蓄積用!D$2:D$10000, "&gt;=3000", 【データ】蓄積用!E$2:E$10000, "&gt;=1500")&gt;0, "〇", IF(COUNTIFS(【データ】蓄積用!A$2:A$10000, M$5, 【データ】蓄積用!C$2:C$10000, $A236, 【データ】蓄積用!Q$2:Q$10000, 1, 【データ】蓄積用!AC$2:AC$10000, "&gt;=4.0")&gt;0, "〇", "×")))</f>
        <v/>
      </c>
      <c r="N236" t="str">
        <f>IF(OR($A236="", N$5=""), "", IF(COUNTIFS(【データ】蓄積用!A$2:A$10000, N$5, 【データ】蓄積用!C$2:C$10000, $A236, 【データ】蓄積用!D$2:D$10000, "&gt;=3000", 【データ】蓄積用!E$2:E$10000, "&gt;=1500")&gt;0, "〇", IF(COUNTIFS(【データ】蓄積用!A$2:A$10000, N$5, 【データ】蓄積用!C$2:C$10000, $A236, 【データ】蓄積用!Q$2:Q$10000, 1, 【データ】蓄積用!AC$2:AC$10000, "&gt;=4.0")&gt;0, "〇", "×")))</f>
        <v/>
      </c>
      <c r="O236" t="str">
        <f>IF(OR($A236="", O$5=""), "", IF(COUNTIFS(【データ】蓄積用!A$2:A$10000, O$5, 【データ】蓄積用!C$2:C$10000, $A236, 【データ】蓄積用!D$2:D$10000, "&gt;=3000", 【データ】蓄積用!E$2:E$10000, "&gt;=1500")&gt;0, "〇", IF(COUNTIFS(【データ】蓄積用!A$2:A$10000, O$5, 【データ】蓄積用!C$2:C$10000, $A236, 【データ】蓄積用!Q$2:Q$10000, 1, 【データ】蓄積用!AC$2:AC$10000, "&gt;=4.0")&gt;0, "〇", "×")))</f>
        <v/>
      </c>
      <c r="P236" t="str">
        <f>IF(OR($A236="", P$5=""), "", IF(COUNTIFS(【データ】蓄積用!A$2:A$10000, P$5, 【データ】蓄積用!C$2:C$10000, $A236, 【データ】蓄積用!D$2:D$10000, "&gt;=3000", 【データ】蓄積用!E$2:E$10000, "&gt;=1500")&gt;0, "〇", IF(COUNTIFS(【データ】蓄積用!A$2:A$10000, P$5, 【データ】蓄積用!C$2:C$10000, $A236, 【データ】蓄積用!Q$2:Q$10000, 1, 【データ】蓄積用!AC$2:AC$10000, "&gt;=4.0")&gt;0, "〇", "×")))</f>
        <v/>
      </c>
      <c r="Q236" t="str">
        <f>IF(OR($A236="", Q$5=""), "", IF(COUNTIFS(【データ】蓄積用!A$2:A$10000, Q$5, 【データ】蓄積用!C$2:C$10000, $A236, 【データ】蓄積用!D$2:D$10000, "&gt;=3000", 【データ】蓄積用!E$2:E$10000, "&gt;=1500")&gt;0, "〇", IF(COUNTIFS(【データ】蓄積用!A$2:A$10000, Q$5, 【データ】蓄積用!C$2:C$10000, $A236, 【データ】蓄積用!Q$2:Q$10000, 1, 【データ】蓄積用!AC$2:AC$10000, "&gt;=4.0")&gt;0, "〇", "×")))</f>
        <v/>
      </c>
      <c r="R236" t="str">
        <f>IF(OR($A236="", R$5=""), "", IF(COUNTIFS(【データ】蓄積用!A$2:A$10000, R$5, 【データ】蓄積用!C$2:C$10000, $A236, 【データ】蓄積用!D$2:D$10000, "&gt;=3000", 【データ】蓄積用!E$2:E$10000, "&gt;=1500")&gt;0, "〇", IF(COUNTIFS(【データ】蓄積用!A$2:A$10000, R$5, 【データ】蓄積用!C$2:C$10000, $A236, 【データ】蓄積用!Q$2:Q$10000, 1, 【データ】蓄積用!AC$2:AC$10000, "&gt;=4.0")&gt;0, "〇", "×")))</f>
        <v/>
      </c>
      <c r="S236" t="str">
        <f>IF(OR($A236="", S$5=""), "", IF(COUNTIFS(【データ】蓄積用!A$2:A$10000, S$5, 【データ】蓄積用!C$2:C$10000, $A236, 【データ】蓄積用!D$2:D$10000, "&gt;=3000", 【データ】蓄積用!E$2:E$10000, "&gt;=1500")&gt;0, "〇", IF(COUNTIFS(【データ】蓄積用!A$2:A$10000, S$5, 【データ】蓄積用!C$2:C$10000, $A236, 【データ】蓄積用!Q$2:Q$10000, 1, 【データ】蓄積用!AC$2:AC$10000, "&gt;=4.0")&gt;0, "〇", "×")))</f>
        <v/>
      </c>
      <c r="T236" t="str">
        <f>IF(OR($A236="", T$5=""), "", IF(COUNTIFS(【データ】蓄積用!A$2:A$10000, T$5, 【データ】蓄積用!C$2:C$10000, $A236, 【データ】蓄積用!D$2:D$10000, "&gt;=3000", 【データ】蓄積用!E$2:E$10000, "&gt;=1500")&gt;0, "〇", IF(COUNTIFS(【データ】蓄積用!A$2:A$10000, T$5, 【データ】蓄積用!C$2:C$10000, $A236, 【データ】蓄積用!Q$2:Q$10000, 1, 【データ】蓄積用!AC$2:AC$10000, "&gt;=4.0")&gt;0, "〇", "×")))</f>
        <v/>
      </c>
      <c r="U236" t="str">
        <f>IF(OR($A236="", U$5=""), "", IF(COUNTIFS(【データ】蓄積用!A$2:A$10000, U$5, 【データ】蓄積用!C$2:C$10000, $A236, 【データ】蓄積用!D$2:D$10000, "&gt;=3000", 【データ】蓄積用!E$2:E$10000, "&gt;=1500")&gt;0, "〇", IF(COUNTIFS(【データ】蓄積用!A$2:A$10000, U$5, 【データ】蓄積用!C$2:C$10000, $A236, 【データ】蓄積用!Q$2:Q$10000, 1, 【データ】蓄積用!AC$2:AC$10000, "&gt;=4.0")&gt;0, "〇", "×")))</f>
        <v/>
      </c>
      <c r="V236" t="str">
        <f>IF(OR($A236="", V$5=""), "", IF(COUNTIFS(【データ】蓄積用!A$2:A$10000, V$5, 【データ】蓄積用!C$2:C$10000, $A236, 【データ】蓄積用!D$2:D$10000, "&gt;=3000", 【データ】蓄積用!E$2:E$10000, "&gt;=1500")&gt;0, "〇", IF(COUNTIFS(【データ】蓄積用!A$2:A$10000, V$5, 【データ】蓄積用!C$2:C$10000, $A236, 【データ】蓄積用!Q$2:Q$10000, 1, 【データ】蓄積用!AC$2:AC$10000, "&gt;=4.0")&gt;0, "〇", "×")))</f>
        <v/>
      </c>
      <c r="W236" t="str">
        <f>IF(OR($A236="", W$5=""), "", IF(COUNTIFS(【データ】蓄積用!A$2:A$10000, W$5, 【データ】蓄積用!C$2:C$10000, $A236, 【データ】蓄積用!D$2:D$10000, "&gt;=3000", 【データ】蓄積用!E$2:E$10000, "&gt;=1500")&gt;0, "〇", IF(COUNTIFS(【データ】蓄積用!A$2:A$10000, W$5, 【データ】蓄積用!C$2:C$10000, $A236, 【データ】蓄積用!Q$2:Q$10000, 1, 【データ】蓄積用!AC$2:AC$10000, "&gt;=4.0")&gt;0, "〇", "×")))</f>
        <v/>
      </c>
      <c r="X236" t="str">
        <f>IF(OR($A236="", X$5=""), "", IF(COUNTIFS(【データ】蓄積用!A$2:A$10000, X$5, 【データ】蓄積用!C$2:C$10000, $A236, 【データ】蓄積用!D$2:D$10000, "&gt;=3000", 【データ】蓄積用!E$2:E$10000, "&gt;=1500")&gt;0, "〇", IF(COUNTIFS(【データ】蓄積用!A$2:A$10000, X$5, 【データ】蓄積用!C$2:C$10000, $A236, 【データ】蓄積用!Q$2:Q$10000, 1, 【データ】蓄積用!AC$2:AC$10000, "&gt;=4.0")&gt;0, "〇", "×")))</f>
        <v/>
      </c>
      <c r="Y236" t="str">
        <f>IF(OR($A236="", Y$5=""), "", IF(COUNTIFS(【データ】蓄積用!A$2:A$10000, Y$5, 【データ】蓄積用!C$2:C$10000, $A236, 【データ】蓄積用!D$2:D$10000, "&gt;=3000", 【データ】蓄積用!E$2:E$10000, "&gt;=1500")&gt;0, "〇", IF(COUNTIFS(【データ】蓄積用!A$2:A$10000, Y$5, 【データ】蓄積用!C$2:C$10000, $A236, 【データ】蓄積用!Q$2:Q$10000, 1, 【データ】蓄積用!AC$2:AC$10000, "&gt;=4.0")&gt;0, "〇", "×")))</f>
        <v/>
      </c>
      <c r="Z236" t="str">
        <f>IF(OR($A236="", Z$5=""), "", IF(COUNTIFS(【データ】蓄積用!A$2:A$10000, Z$5, 【データ】蓄積用!C$2:C$10000, $A236, 【データ】蓄積用!D$2:D$10000, "&gt;=3000", 【データ】蓄積用!E$2:E$10000, "&gt;=1500")&gt;0, "〇", IF(COUNTIFS(【データ】蓄積用!A$2:A$10000, Z$5, 【データ】蓄積用!C$2:C$10000, $A236, 【データ】蓄積用!Q$2:Q$10000, 1, 【データ】蓄積用!AC$2:AC$10000, "&gt;=4.0")&gt;0, "〇", "×")))</f>
        <v/>
      </c>
      <c r="AA236" t="str">
        <f>IF(OR($A236="", AA$5=""), "", IF(COUNTIFS(【データ】蓄積用!A$2:A$10000, AA$5, 【データ】蓄積用!C$2:C$10000, $A236, 【データ】蓄積用!D$2:D$10000, "&gt;=3000", 【データ】蓄積用!E$2:E$10000, "&gt;=1500")&gt;0, "〇", IF(COUNTIFS(【データ】蓄積用!A$2:A$10000, AA$5, 【データ】蓄積用!C$2:C$10000, $A236, 【データ】蓄積用!Q$2:Q$10000, 1, 【データ】蓄積用!AC$2:AC$10000, "&gt;=4.0")&gt;0, "〇", "×")))</f>
        <v/>
      </c>
      <c r="AB236" t="str">
        <f>IF(OR($A236="", AB$5=""), "", IF(COUNTIFS(【データ】蓄積用!A$2:A$10000, AB$5, 【データ】蓄積用!C$2:C$10000, $A236, 【データ】蓄積用!D$2:D$10000, "&gt;=3000", 【データ】蓄積用!E$2:E$10000, "&gt;=1500")&gt;0, "〇", IF(COUNTIFS(【データ】蓄積用!A$2:A$10000, AB$5, 【データ】蓄積用!C$2:C$10000, $A236, 【データ】蓄積用!Q$2:Q$10000, 1, 【データ】蓄積用!AC$2:AC$10000, "&gt;=4.0")&gt;0, "〇", "×")))</f>
        <v/>
      </c>
      <c r="AC236" t="str">
        <f>IF(OR($A236="", AC$5=""), "", IF(COUNTIFS(【データ】蓄積用!A$2:A$10000, AC$5, 【データ】蓄積用!C$2:C$10000, $A236, 【データ】蓄積用!D$2:D$10000, "&gt;=3000", 【データ】蓄積用!E$2:E$10000, "&gt;=1500")&gt;0, "〇", IF(COUNTIFS(【データ】蓄積用!A$2:A$10000, AC$5, 【データ】蓄積用!C$2:C$10000, $A236, 【データ】蓄積用!Q$2:Q$10000, 1, 【データ】蓄積用!AC$2:AC$10000, "&gt;=4.0")&gt;0, "〇", "×")))</f>
        <v/>
      </c>
      <c r="AD236" t="str">
        <f>IF(OR($A236="", AD$5=""), "", IF(COUNTIFS(【データ】蓄積用!A$2:A$10000, AD$5, 【データ】蓄積用!C$2:C$10000, $A236, 【データ】蓄積用!D$2:D$10000, "&gt;=3000", 【データ】蓄積用!E$2:E$10000, "&gt;=1500")&gt;0, "〇", IF(COUNTIFS(【データ】蓄積用!A$2:A$10000, AD$5, 【データ】蓄積用!C$2:C$10000, $A236, 【データ】蓄積用!Q$2:Q$10000, 1, 【データ】蓄積用!AC$2:AC$10000, "&gt;=4.0")&gt;0, "〇", "×")))</f>
        <v/>
      </c>
      <c r="AE236" t="str">
        <f>IF(OR($A236="", AE$5=""), "", IF(COUNTIFS(【データ】蓄積用!A$2:A$10000, AE$5, 【データ】蓄積用!C$2:C$10000, $A236, 【データ】蓄積用!D$2:D$10000, "&gt;=3000", 【データ】蓄積用!E$2:E$10000, "&gt;=1500")&gt;0, "〇", IF(COUNTIFS(【データ】蓄積用!A$2:A$10000, AE$5, 【データ】蓄積用!C$2:C$10000, $A236, 【データ】蓄積用!Q$2:Q$10000, 1, 【データ】蓄積用!AC$2:AC$10000, "&gt;=4.0")&gt;0, "〇", "×")))</f>
        <v/>
      </c>
      <c r="AF236" t="str">
        <f>IF(OR($A236="", AF$5=""), "", IF(COUNTIFS(【データ】蓄積用!A$2:A$10000, AF$5, 【データ】蓄積用!C$2:C$10000, $A236, 【データ】蓄積用!D$2:D$10000, "&gt;=3000", 【データ】蓄積用!E$2:E$10000, "&gt;=1500")&gt;0, "〇", IF(COUNTIFS(【データ】蓄積用!A$2:A$10000, AF$5, 【データ】蓄積用!C$2:C$10000, $A236, 【データ】蓄積用!Q$2:Q$10000, 1, 【データ】蓄積用!AC$2:AC$10000, "&gt;=4.0")&gt;0, "〇", "×")))</f>
        <v/>
      </c>
      <c r="AG236" t="str">
        <f>IF(OR($A236="", AG$5=""), "", IF(COUNTIFS(【データ】蓄積用!A$2:A$10000, AG$5, 【データ】蓄積用!C$2:C$10000, $A236, 【データ】蓄積用!D$2:D$10000, "&gt;=3000", 【データ】蓄積用!E$2:E$10000, "&gt;=1500")&gt;0, "〇", IF(COUNTIFS(【データ】蓄積用!A$2:A$10000, AG$5, 【データ】蓄積用!C$2:C$10000, $A236, 【データ】蓄積用!Q$2:Q$10000, 1, 【データ】蓄積用!AC$2:AC$10000, "&gt;=4.0")&gt;0, "〇", "×")))</f>
        <v/>
      </c>
      <c r="AH236" t="str">
        <f>IF(OR($A236="", AH$5=""), "", IF(COUNTIFS(【データ】蓄積用!A$2:A$10000, AH$5, 【データ】蓄積用!C$2:C$10000, $A236, 【データ】蓄積用!D$2:D$10000, "&gt;=3000", 【データ】蓄積用!E$2:E$10000, "&gt;=1500")&gt;0, "〇", IF(COUNTIFS(【データ】蓄積用!A$2:A$10000, AH$5, 【データ】蓄積用!C$2:C$10000, $A236, 【データ】蓄積用!Q$2:Q$10000, 1, 【データ】蓄積用!AC$2:AC$10000, "&gt;=4.0")&gt;0, "〇", "×")))</f>
        <v/>
      </c>
      <c r="AI236" t="str">
        <f>IF(OR($A236="", AI$5=""), "", IF(COUNTIFS(【データ】蓄積用!A$2:A$10000, AI$5, 【データ】蓄積用!C$2:C$10000, $A236, 【データ】蓄積用!D$2:D$10000, "&gt;=3000", 【データ】蓄積用!E$2:E$10000, "&gt;=1500")&gt;0, "〇", IF(COUNTIFS(【データ】蓄積用!A$2:A$10000, AI$5, 【データ】蓄積用!C$2:C$10000, $A236, 【データ】蓄積用!Q$2:Q$10000, 1, 【データ】蓄積用!AC$2:AC$10000, "&gt;=4.0")&gt;0, "〇", "×")))</f>
        <v/>
      </c>
      <c r="AJ236" t="str">
        <f>IF(OR($A236="", AJ$5=""), "", IF(COUNTIFS(【データ】蓄積用!A$2:A$10000, AJ$5, 【データ】蓄積用!C$2:C$10000, $A236, 【データ】蓄積用!D$2:D$10000, "&gt;=3000", 【データ】蓄積用!E$2:E$10000, "&gt;=1500")&gt;0, "〇", IF(COUNTIFS(【データ】蓄積用!A$2:A$10000, AJ$5, 【データ】蓄積用!C$2:C$10000, $A236, 【データ】蓄積用!Q$2:Q$10000, 1, 【データ】蓄積用!AC$2:AC$10000, "&gt;=4.0")&gt;0, "〇", "×")))</f>
        <v/>
      </c>
      <c r="AK236" t="str">
        <f>IF(OR($A236="", AK$5=""), "", IF(COUNTIFS(【データ】蓄積用!A$2:A$10000, AK$5, 【データ】蓄積用!C$2:C$10000, $A236, 【データ】蓄積用!D$2:D$10000, "&gt;=3000", 【データ】蓄積用!E$2:E$10000, "&gt;=1500")&gt;0, "〇", IF(COUNTIFS(【データ】蓄積用!A$2:A$10000, AK$5, 【データ】蓄積用!C$2:C$10000, $A236, 【データ】蓄積用!Q$2:Q$10000, 1, 【データ】蓄積用!AC$2:AC$10000, "&gt;=4.0")&gt;0, "〇", "×")))</f>
        <v/>
      </c>
      <c r="AL236" t="str">
        <f>IF(OR($A236="", AL$5=""), "", IF(COUNTIFS(【データ】蓄積用!A$2:A$10000, AL$5, 【データ】蓄積用!C$2:C$10000, $A236, 【データ】蓄積用!D$2:D$10000, "&gt;=3000", 【データ】蓄積用!E$2:E$10000, "&gt;=1500")&gt;0, "〇", IF(COUNTIFS(【データ】蓄積用!A$2:A$10000, AL$5, 【データ】蓄積用!C$2:C$10000, $A236, 【データ】蓄積用!Q$2:Q$10000, 1, 【データ】蓄積用!AC$2:AC$10000, "&gt;=4.0")&gt;0, "〇", "×")))</f>
        <v/>
      </c>
      <c r="AM236" t="str">
        <f>IF(OR($A236="", AM$5=""), "", IF(COUNTIFS(【データ】蓄積用!A$2:A$10000, AM$5, 【データ】蓄積用!C$2:C$10000, $A236, 【データ】蓄積用!D$2:D$10000, "&gt;=3000", 【データ】蓄積用!E$2:E$10000, "&gt;=1500")&gt;0, "〇", IF(COUNTIFS(【データ】蓄積用!A$2:A$10000, AM$5, 【データ】蓄積用!C$2:C$10000, $A236, 【データ】蓄積用!Q$2:Q$10000, 1, 【データ】蓄積用!AC$2:AC$10000, "&gt;=4.0")&gt;0, "〇", "×")))</f>
        <v/>
      </c>
      <c r="AN236" t="str">
        <f>IF(OR($A236="", AN$5=""), "", IF(COUNTIFS(【データ】蓄積用!A$2:A$10000, AN$5, 【データ】蓄積用!C$2:C$10000, $A236, 【データ】蓄積用!D$2:D$10000, "&gt;=3000", 【データ】蓄積用!E$2:E$10000, "&gt;=1500")&gt;0, "〇", IF(COUNTIFS(【データ】蓄積用!A$2:A$10000, AN$5, 【データ】蓄積用!C$2:C$10000, $A236, 【データ】蓄積用!Q$2:Q$10000, 1, 【データ】蓄積用!AC$2:AC$10000, "&gt;=4.0")&gt;0, "〇", "×")))</f>
        <v/>
      </c>
      <c r="AO236" t="str">
        <f>IF(OR($A236="", AO$5=""), "", IF(COUNTIFS(【データ】蓄積用!A$2:A$10000, AO$5, 【データ】蓄積用!C$2:C$10000, $A236, 【データ】蓄積用!D$2:D$10000, "&gt;=3000", 【データ】蓄積用!E$2:E$10000, "&gt;=1500")&gt;0, "〇", IF(COUNTIFS(【データ】蓄積用!A$2:A$10000, AO$5, 【データ】蓄積用!C$2:C$10000, $A236, 【データ】蓄積用!Q$2:Q$10000, 1, 【データ】蓄積用!AC$2:AC$10000, "&gt;=4.0")&gt;0, "〇", "×")))</f>
        <v/>
      </c>
      <c r="AP236" t="str">
        <f>IF(OR($A236="", AP$5=""), "", IF(COUNTIFS(【データ】蓄積用!A$2:A$10000, AP$5, 【データ】蓄積用!C$2:C$10000, $A236, 【データ】蓄積用!D$2:D$10000, "&gt;=3000", 【データ】蓄積用!E$2:E$10000, "&gt;=1500")&gt;0, "〇", IF(COUNTIFS(【データ】蓄積用!A$2:A$10000, AP$5, 【データ】蓄積用!C$2:C$10000, $A236, 【データ】蓄積用!Q$2:Q$10000, 1, 【データ】蓄積用!AC$2:AC$10000, "&gt;=4.0")&gt;0, "〇", "×")))</f>
        <v/>
      </c>
      <c r="AQ236" t="str">
        <f>IF(OR($A236="", AQ$5=""), "", IF(COUNTIFS(【データ】蓄積用!A$2:A$10000, AQ$5, 【データ】蓄積用!C$2:C$10000, $A236, 【データ】蓄積用!D$2:D$10000, "&gt;=3000", 【データ】蓄積用!E$2:E$10000, "&gt;=1500")&gt;0, "〇", IF(COUNTIFS(【データ】蓄積用!A$2:A$10000, AQ$5, 【データ】蓄積用!C$2:C$10000, $A236, 【データ】蓄積用!Q$2:Q$10000, 1, 【データ】蓄積用!AC$2:AC$10000, "&gt;=4.0")&gt;0, "〇", "×")))</f>
        <v/>
      </c>
      <c r="AR236" t="str">
        <f>IF(OR($A236="", AR$5=""), "", IF(COUNTIFS(【データ】蓄積用!A$2:A$10000, AR$5, 【データ】蓄積用!C$2:C$10000, $A236, 【データ】蓄積用!D$2:D$10000, "&gt;=3000", 【データ】蓄積用!E$2:E$10000, "&gt;=1500")&gt;0, "〇", IF(COUNTIFS(【データ】蓄積用!A$2:A$10000, AR$5, 【データ】蓄積用!C$2:C$10000, $A236, 【データ】蓄積用!Q$2:Q$10000, 1, 【データ】蓄積用!AC$2:AC$10000, "&gt;=4.0")&gt;0, "〇", "×")))</f>
        <v/>
      </c>
      <c r="AS236" t="str">
        <f>IF(OR($A236="", AS$5=""), "", IF(COUNTIFS(【データ】蓄積用!A$2:A$10000, AS$5, 【データ】蓄積用!C$2:C$10000, $A236, 【データ】蓄積用!D$2:D$10000, "&gt;=3000", 【データ】蓄積用!E$2:E$10000, "&gt;=1500")&gt;0, "〇", IF(COUNTIFS(【データ】蓄積用!A$2:A$10000, AS$5, 【データ】蓄積用!C$2:C$10000, $A236, 【データ】蓄積用!Q$2:Q$10000, 1, 【データ】蓄積用!AC$2:AC$10000, "&gt;=4.0")&gt;0, "〇", "×")))</f>
        <v/>
      </c>
      <c r="AT236" t="str">
        <f>IF(OR($A236="", AT$5=""), "", IF(COUNTIFS(【データ】蓄積用!A$2:A$10000, AT$5, 【データ】蓄積用!C$2:C$10000, $A236, 【データ】蓄積用!D$2:D$10000, "&gt;=3000", 【データ】蓄積用!E$2:E$10000, "&gt;=1500")&gt;0, "〇", IF(COUNTIFS(【データ】蓄積用!A$2:A$10000, AT$5, 【データ】蓄積用!C$2:C$10000, $A236, 【データ】蓄積用!Q$2:Q$10000, 1, 【データ】蓄積用!AC$2:AC$10000, "&gt;=4.0")&gt;0, "〇", "×")))</f>
        <v/>
      </c>
      <c r="AU236" t="str">
        <f>IF(OR($A236="", AU$5=""), "", IF(COUNTIFS(【データ】蓄積用!A$2:A$10000, AU$5, 【データ】蓄積用!C$2:C$10000, $A236, 【データ】蓄積用!D$2:D$10000, "&gt;=3000", 【データ】蓄積用!E$2:E$10000, "&gt;=1500")&gt;0, "〇", IF(COUNTIFS(【データ】蓄積用!A$2:A$10000, AU$5, 【データ】蓄積用!C$2:C$10000, $A236, 【データ】蓄積用!Q$2:Q$10000, 1, 【データ】蓄積用!AC$2:AC$10000, "&gt;=4.0")&gt;0, "〇", "×")))</f>
        <v/>
      </c>
      <c r="AV236" t="str">
        <f>IF(OR($A236="", AV$5=""), "", IF(COUNTIFS(【データ】蓄積用!A$2:A$10000, AV$5, 【データ】蓄積用!C$2:C$10000, $A236, 【データ】蓄積用!D$2:D$10000, "&gt;=3000", 【データ】蓄積用!E$2:E$10000, "&gt;=1500")&gt;0, "〇", IF(COUNTIFS(【データ】蓄積用!A$2:A$10000, AV$5, 【データ】蓄積用!C$2:C$10000, $A236, 【データ】蓄積用!Q$2:Q$10000, 1, 【データ】蓄積用!AC$2:AC$10000, "&gt;=4.0")&gt;0, "〇", "×")))</f>
        <v/>
      </c>
      <c r="AW236" t="str">
        <f>IF(OR($A236="", AW$5=""), "", IF(COUNTIFS(【データ】蓄積用!A$2:A$10000, AW$5, 【データ】蓄積用!C$2:C$10000, $A236, 【データ】蓄積用!D$2:D$10000, "&gt;=3000", 【データ】蓄積用!E$2:E$10000, "&gt;=1500")&gt;0, "〇", IF(COUNTIFS(【データ】蓄積用!A$2:A$10000, AW$5, 【データ】蓄積用!C$2:C$10000, $A236, 【データ】蓄積用!Q$2:Q$10000, 1, 【データ】蓄積用!AC$2:AC$10000, "&gt;=4.0")&gt;0, "〇", "×")))</f>
        <v/>
      </c>
      <c r="AX236" t="str">
        <f>IF(OR($A236="", AX$5=""), "", IF(COUNTIFS(【データ】蓄積用!A$2:A$10000, AX$5, 【データ】蓄積用!C$2:C$10000, $A236, 【データ】蓄積用!D$2:D$10000, "&gt;=3000", 【データ】蓄積用!E$2:E$10000, "&gt;=1500")&gt;0, "〇", IF(COUNTIFS(【データ】蓄積用!A$2:A$10000, AX$5, 【データ】蓄積用!C$2:C$10000, $A236, 【データ】蓄積用!Q$2:Q$10000, 1, 【データ】蓄積用!AC$2:AC$10000, "&gt;=4.0")&gt;0, "〇", "×")))</f>
        <v/>
      </c>
      <c r="AY236" t="str">
        <f>IF(OR($A236="", AY$5=""), "", IF(COUNTIFS(【データ】蓄積用!A$2:A$10000, AY$5, 【データ】蓄積用!C$2:C$10000, $A236, 【データ】蓄積用!D$2:D$10000, "&gt;=3000", 【データ】蓄積用!E$2:E$10000, "&gt;=1500")&gt;0, "〇", IF(COUNTIFS(【データ】蓄積用!A$2:A$10000, AY$5, 【データ】蓄積用!C$2:C$10000, $A236, 【データ】蓄積用!Q$2:Q$10000, 1, 【データ】蓄積用!AC$2:AC$10000, "&gt;=4.0")&gt;0, "〇", "×")))</f>
        <v/>
      </c>
    </row>
    <row r="237" spans="2:51">
      <c r="B237" t="str">
        <f>IF(OR($A237="", B$5=""), "", IF(COUNTIFS(【データ】蓄積用!A$2:A$10000, B$5, 【データ】蓄積用!C$2:C$10000, $A237, 【データ】蓄積用!D$2:D$10000, "&gt;=3000", 【データ】蓄積用!E$2:E$10000, "&gt;=1500")&gt;0, "〇", IF(COUNTIFS(【データ】蓄積用!A$2:A$10000, B$5, 【データ】蓄積用!C$2:C$10000, $A237, 【データ】蓄積用!Q$2:Q$10000, 1, 【データ】蓄積用!AC$2:AC$10000, "&gt;=4.0")&gt;0, "〇", "×")))</f>
        <v/>
      </c>
      <c r="C237" t="str">
        <f>IF(OR($A237="", C$5=""), "", IF(COUNTIFS(【データ】蓄積用!A$2:A$10000, C$5, 【データ】蓄積用!C$2:C$10000, $A237, 【データ】蓄積用!D$2:D$10000, "&gt;=3000", 【データ】蓄積用!E$2:E$10000, "&gt;=1500")&gt;0, "〇", IF(COUNTIFS(【データ】蓄積用!A$2:A$10000, C$5, 【データ】蓄積用!C$2:C$10000, $A237, 【データ】蓄積用!Q$2:Q$10000, 1, 【データ】蓄積用!AC$2:AC$10000, "&gt;=4.0")&gt;0, "〇", "×")))</f>
        <v/>
      </c>
      <c r="D237" t="str">
        <f>IF(OR($A237="", D$5=""), "", IF(COUNTIFS(【データ】蓄積用!A$2:A$10000, D$5, 【データ】蓄積用!C$2:C$10000, $A237, 【データ】蓄積用!D$2:D$10000, "&gt;=3000", 【データ】蓄積用!E$2:E$10000, "&gt;=1500")&gt;0, "〇", IF(COUNTIFS(【データ】蓄積用!A$2:A$10000, D$5, 【データ】蓄積用!C$2:C$10000, $A237, 【データ】蓄積用!Q$2:Q$10000, 1, 【データ】蓄積用!AC$2:AC$10000, "&gt;=4.0")&gt;0, "〇", "×")))</f>
        <v/>
      </c>
      <c r="E237" t="str">
        <f>IF(OR($A237="", E$5=""), "", IF(COUNTIFS(【データ】蓄積用!A$2:A$10000, E$5, 【データ】蓄積用!C$2:C$10000, $A237, 【データ】蓄積用!D$2:D$10000, "&gt;=3000", 【データ】蓄積用!E$2:E$10000, "&gt;=1500")&gt;0, "〇", IF(COUNTIFS(【データ】蓄積用!A$2:A$10000, E$5, 【データ】蓄積用!C$2:C$10000, $A237, 【データ】蓄積用!Q$2:Q$10000, 1, 【データ】蓄積用!AC$2:AC$10000, "&gt;=4.0")&gt;0, "〇", "×")))</f>
        <v/>
      </c>
      <c r="F237" t="str">
        <f>IF(OR($A237="", F$5=""), "", IF(COUNTIFS(【データ】蓄積用!A$2:A$10000, F$5, 【データ】蓄積用!C$2:C$10000, $A237, 【データ】蓄積用!D$2:D$10000, "&gt;=3000", 【データ】蓄積用!E$2:E$10000, "&gt;=1500")&gt;0, "〇", IF(COUNTIFS(【データ】蓄積用!A$2:A$10000, F$5, 【データ】蓄積用!C$2:C$10000, $A237, 【データ】蓄積用!Q$2:Q$10000, 1, 【データ】蓄積用!AC$2:AC$10000, "&gt;=4.0")&gt;0, "〇", "×")))</f>
        <v/>
      </c>
      <c r="G237" t="str">
        <f>IF(OR($A237="", G$5=""), "", IF(COUNTIFS(【データ】蓄積用!A$2:A$10000, G$5, 【データ】蓄積用!C$2:C$10000, $A237, 【データ】蓄積用!D$2:D$10000, "&gt;=3000", 【データ】蓄積用!E$2:E$10000, "&gt;=1500")&gt;0, "〇", IF(COUNTIFS(【データ】蓄積用!A$2:A$10000, G$5, 【データ】蓄積用!C$2:C$10000, $A237, 【データ】蓄積用!Q$2:Q$10000, 1, 【データ】蓄積用!AC$2:AC$10000, "&gt;=4.0")&gt;0, "〇", "×")))</f>
        <v/>
      </c>
      <c r="H237" t="str">
        <f>IF(OR($A237="", H$5=""), "", IF(COUNTIFS(【データ】蓄積用!A$2:A$10000, H$5, 【データ】蓄積用!C$2:C$10000, $A237, 【データ】蓄積用!D$2:D$10000, "&gt;=3000", 【データ】蓄積用!E$2:E$10000, "&gt;=1500")&gt;0, "〇", IF(COUNTIFS(【データ】蓄積用!A$2:A$10000, H$5, 【データ】蓄積用!C$2:C$10000, $A237, 【データ】蓄積用!Q$2:Q$10000, 1, 【データ】蓄積用!AC$2:AC$10000, "&gt;=4.0")&gt;0, "〇", "×")))</f>
        <v/>
      </c>
      <c r="I237" t="str">
        <f>IF(OR($A237="", I$5=""), "", IF(COUNTIFS(【データ】蓄積用!A$2:A$10000, I$5, 【データ】蓄積用!C$2:C$10000, $A237, 【データ】蓄積用!D$2:D$10000, "&gt;=3000", 【データ】蓄積用!E$2:E$10000, "&gt;=1500")&gt;0, "〇", IF(COUNTIFS(【データ】蓄積用!A$2:A$10000, I$5, 【データ】蓄積用!C$2:C$10000, $A237, 【データ】蓄積用!Q$2:Q$10000, 1, 【データ】蓄積用!AC$2:AC$10000, "&gt;=4.0")&gt;0, "〇", "×")))</f>
        <v/>
      </c>
      <c r="J237" t="str">
        <f>IF(OR($A237="", J$5=""), "", IF(COUNTIFS(【データ】蓄積用!A$2:A$10000, J$5, 【データ】蓄積用!C$2:C$10000, $A237, 【データ】蓄積用!D$2:D$10000, "&gt;=3000", 【データ】蓄積用!E$2:E$10000, "&gt;=1500")&gt;0, "〇", IF(COUNTIFS(【データ】蓄積用!A$2:A$10000, J$5, 【データ】蓄積用!C$2:C$10000, $A237, 【データ】蓄積用!Q$2:Q$10000, 1, 【データ】蓄積用!AC$2:AC$10000, "&gt;=4.0")&gt;0, "〇", "×")))</f>
        <v/>
      </c>
      <c r="K237" t="str">
        <f>IF(OR($A237="", K$5=""), "", IF(COUNTIFS(【データ】蓄積用!A$2:A$10000, K$5, 【データ】蓄積用!C$2:C$10000, $A237, 【データ】蓄積用!D$2:D$10000, "&gt;=3000", 【データ】蓄積用!E$2:E$10000, "&gt;=1500")&gt;0, "〇", IF(COUNTIFS(【データ】蓄積用!A$2:A$10000, K$5, 【データ】蓄積用!C$2:C$10000, $A237, 【データ】蓄積用!Q$2:Q$10000, 1, 【データ】蓄積用!AC$2:AC$10000, "&gt;=4.0")&gt;0, "〇", "×")))</f>
        <v/>
      </c>
      <c r="L237" t="str">
        <f>IF(OR($A237="", L$5=""), "", IF(COUNTIFS(【データ】蓄積用!A$2:A$10000, L$5, 【データ】蓄積用!C$2:C$10000, $A237, 【データ】蓄積用!D$2:D$10000, "&gt;=3000", 【データ】蓄積用!E$2:E$10000, "&gt;=1500")&gt;0, "〇", IF(COUNTIFS(【データ】蓄積用!A$2:A$10000, L$5, 【データ】蓄積用!C$2:C$10000, $A237, 【データ】蓄積用!Q$2:Q$10000, 1, 【データ】蓄積用!AC$2:AC$10000, "&gt;=4.0")&gt;0, "〇", "×")))</f>
        <v/>
      </c>
      <c r="M237" t="str">
        <f>IF(OR($A237="", M$5=""), "", IF(COUNTIFS(【データ】蓄積用!A$2:A$10000, M$5, 【データ】蓄積用!C$2:C$10000, $A237, 【データ】蓄積用!D$2:D$10000, "&gt;=3000", 【データ】蓄積用!E$2:E$10000, "&gt;=1500")&gt;0, "〇", IF(COUNTIFS(【データ】蓄積用!A$2:A$10000, M$5, 【データ】蓄積用!C$2:C$10000, $A237, 【データ】蓄積用!Q$2:Q$10000, 1, 【データ】蓄積用!AC$2:AC$10000, "&gt;=4.0")&gt;0, "〇", "×")))</f>
        <v/>
      </c>
      <c r="N237" t="str">
        <f>IF(OR($A237="", N$5=""), "", IF(COUNTIFS(【データ】蓄積用!A$2:A$10000, N$5, 【データ】蓄積用!C$2:C$10000, $A237, 【データ】蓄積用!D$2:D$10000, "&gt;=3000", 【データ】蓄積用!E$2:E$10000, "&gt;=1500")&gt;0, "〇", IF(COUNTIFS(【データ】蓄積用!A$2:A$10000, N$5, 【データ】蓄積用!C$2:C$10000, $A237, 【データ】蓄積用!Q$2:Q$10000, 1, 【データ】蓄積用!AC$2:AC$10000, "&gt;=4.0")&gt;0, "〇", "×")))</f>
        <v/>
      </c>
      <c r="O237" t="str">
        <f>IF(OR($A237="", O$5=""), "", IF(COUNTIFS(【データ】蓄積用!A$2:A$10000, O$5, 【データ】蓄積用!C$2:C$10000, $A237, 【データ】蓄積用!D$2:D$10000, "&gt;=3000", 【データ】蓄積用!E$2:E$10000, "&gt;=1500")&gt;0, "〇", IF(COUNTIFS(【データ】蓄積用!A$2:A$10000, O$5, 【データ】蓄積用!C$2:C$10000, $A237, 【データ】蓄積用!Q$2:Q$10000, 1, 【データ】蓄積用!AC$2:AC$10000, "&gt;=4.0")&gt;0, "〇", "×")))</f>
        <v/>
      </c>
      <c r="P237" t="str">
        <f>IF(OR($A237="", P$5=""), "", IF(COUNTIFS(【データ】蓄積用!A$2:A$10000, P$5, 【データ】蓄積用!C$2:C$10000, $A237, 【データ】蓄積用!D$2:D$10000, "&gt;=3000", 【データ】蓄積用!E$2:E$10000, "&gt;=1500")&gt;0, "〇", IF(COUNTIFS(【データ】蓄積用!A$2:A$10000, P$5, 【データ】蓄積用!C$2:C$10000, $A237, 【データ】蓄積用!Q$2:Q$10000, 1, 【データ】蓄積用!AC$2:AC$10000, "&gt;=4.0")&gt;0, "〇", "×")))</f>
        <v/>
      </c>
      <c r="Q237" t="str">
        <f>IF(OR($A237="", Q$5=""), "", IF(COUNTIFS(【データ】蓄積用!A$2:A$10000, Q$5, 【データ】蓄積用!C$2:C$10000, $A237, 【データ】蓄積用!D$2:D$10000, "&gt;=3000", 【データ】蓄積用!E$2:E$10000, "&gt;=1500")&gt;0, "〇", IF(COUNTIFS(【データ】蓄積用!A$2:A$10000, Q$5, 【データ】蓄積用!C$2:C$10000, $A237, 【データ】蓄積用!Q$2:Q$10000, 1, 【データ】蓄積用!AC$2:AC$10000, "&gt;=4.0")&gt;0, "〇", "×")))</f>
        <v/>
      </c>
      <c r="R237" t="str">
        <f>IF(OR($A237="", R$5=""), "", IF(COUNTIFS(【データ】蓄積用!A$2:A$10000, R$5, 【データ】蓄積用!C$2:C$10000, $A237, 【データ】蓄積用!D$2:D$10000, "&gt;=3000", 【データ】蓄積用!E$2:E$10000, "&gt;=1500")&gt;0, "〇", IF(COUNTIFS(【データ】蓄積用!A$2:A$10000, R$5, 【データ】蓄積用!C$2:C$10000, $A237, 【データ】蓄積用!Q$2:Q$10000, 1, 【データ】蓄積用!AC$2:AC$10000, "&gt;=4.0")&gt;0, "〇", "×")))</f>
        <v/>
      </c>
      <c r="S237" t="str">
        <f>IF(OR($A237="", S$5=""), "", IF(COUNTIFS(【データ】蓄積用!A$2:A$10000, S$5, 【データ】蓄積用!C$2:C$10000, $A237, 【データ】蓄積用!D$2:D$10000, "&gt;=3000", 【データ】蓄積用!E$2:E$10000, "&gt;=1500")&gt;0, "〇", IF(COUNTIFS(【データ】蓄積用!A$2:A$10000, S$5, 【データ】蓄積用!C$2:C$10000, $A237, 【データ】蓄積用!Q$2:Q$10000, 1, 【データ】蓄積用!AC$2:AC$10000, "&gt;=4.0")&gt;0, "〇", "×")))</f>
        <v/>
      </c>
      <c r="T237" t="str">
        <f>IF(OR($A237="", T$5=""), "", IF(COUNTIFS(【データ】蓄積用!A$2:A$10000, T$5, 【データ】蓄積用!C$2:C$10000, $A237, 【データ】蓄積用!D$2:D$10000, "&gt;=3000", 【データ】蓄積用!E$2:E$10000, "&gt;=1500")&gt;0, "〇", IF(COUNTIFS(【データ】蓄積用!A$2:A$10000, T$5, 【データ】蓄積用!C$2:C$10000, $A237, 【データ】蓄積用!Q$2:Q$10000, 1, 【データ】蓄積用!AC$2:AC$10000, "&gt;=4.0")&gt;0, "〇", "×")))</f>
        <v/>
      </c>
      <c r="U237" t="str">
        <f>IF(OR($A237="", U$5=""), "", IF(COUNTIFS(【データ】蓄積用!A$2:A$10000, U$5, 【データ】蓄積用!C$2:C$10000, $A237, 【データ】蓄積用!D$2:D$10000, "&gt;=3000", 【データ】蓄積用!E$2:E$10000, "&gt;=1500")&gt;0, "〇", IF(COUNTIFS(【データ】蓄積用!A$2:A$10000, U$5, 【データ】蓄積用!C$2:C$10000, $A237, 【データ】蓄積用!Q$2:Q$10000, 1, 【データ】蓄積用!AC$2:AC$10000, "&gt;=4.0")&gt;0, "〇", "×")))</f>
        <v/>
      </c>
      <c r="V237" t="str">
        <f>IF(OR($A237="", V$5=""), "", IF(COUNTIFS(【データ】蓄積用!A$2:A$10000, V$5, 【データ】蓄積用!C$2:C$10000, $A237, 【データ】蓄積用!D$2:D$10000, "&gt;=3000", 【データ】蓄積用!E$2:E$10000, "&gt;=1500")&gt;0, "〇", IF(COUNTIFS(【データ】蓄積用!A$2:A$10000, V$5, 【データ】蓄積用!C$2:C$10000, $A237, 【データ】蓄積用!Q$2:Q$10000, 1, 【データ】蓄積用!AC$2:AC$10000, "&gt;=4.0")&gt;0, "〇", "×")))</f>
        <v/>
      </c>
      <c r="W237" t="str">
        <f>IF(OR($A237="", W$5=""), "", IF(COUNTIFS(【データ】蓄積用!A$2:A$10000, W$5, 【データ】蓄積用!C$2:C$10000, $A237, 【データ】蓄積用!D$2:D$10000, "&gt;=3000", 【データ】蓄積用!E$2:E$10000, "&gt;=1500")&gt;0, "〇", IF(COUNTIFS(【データ】蓄積用!A$2:A$10000, W$5, 【データ】蓄積用!C$2:C$10000, $A237, 【データ】蓄積用!Q$2:Q$10000, 1, 【データ】蓄積用!AC$2:AC$10000, "&gt;=4.0")&gt;0, "〇", "×")))</f>
        <v/>
      </c>
      <c r="X237" t="str">
        <f>IF(OR($A237="", X$5=""), "", IF(COUNTIFS(【データ】蓄積用!A$2:A$10000, X$5, 【データ】蓄積用!C$2:C$10000, $A237, 【データ】蓄積用!D$2:D$10000, "&gt;=3000", 【データ】蓄積用!E$2:E$10000, "&gt;=1500")&gt;0, "〇", IF(COUNTIFS(【データ】蓄積用!A$2:A$10000, X$5, 【データ】蓄積用!C$2:C$10000, $A237, 【データ】蓄積用!Q$2:Q$10000, 1, 【データ】蓄積用!AC$2:AC$10000, "&gt;=4.0")&gt;0, "〇", "×")))</f>
        <v/>
      </c>
      <c r="Y237" t="str">
        <f>IF(OR($A237="", Y$5=""), "", IF(COUNTIFS(【データ】蓄積用!A$2:A$10000, Y$5, 【データ】蓄積用!C$2:C$10000, $A237, 【データ】蓄積用!D$2:D$10000, "&gt;=3000", 【データ】蓄積用!E$2:E$10000, "&gt;=1500")&gt;0, "〇", IF(COUNTIFS(【データ】蓄積用!A$2:A$10000, Y$5, 【データ】蓄積用!C$2:C$10000, $A237, 【データ】蓄積用!Q$2:Q$10000, 1, 【データ】蓄積用!AC$2:AC$10000, "&gt;=4.0")&gt;0, "〇", "×")))</f>
        <v/>
      </c>
      <c r="Z237" t="str">
        <f>IF(OR($A237="", Z$5=""), "", IF(COUNTIFS(【データ】蓄積用!A$2:A$10000, Z$5, 【データ】蓄積用!C$2:C$10000, $A237, 【データ】蓄積用!D$2:D$10000, "&gt;=3000", 【データ】蓄積用!E$2:E$10000, "&gt;=1500")&gt;0, "〇", IF(COUNTIFS(【データ】蓄積用!A$2:A$10000, Z$5, 【データ】蓄積用!C$2:C$10000, $A237, 【データ】蓄積用!Q$2:Q$10000, 1, 【データ】蓄積用!AC$2:AC$10000, "&gt;=4.0")&gt;0, "〇", "×")))</f>
        <v/>
      </c>
      <c r="AA237" t="str">
        <f>IF(OR($A237="", AA$5=""), "", IF(COUNTIFS(【データ】蓄積用!A$2:A$10000, AA$5, 【データ】蓄積用!C$2:C$10000, $A237, 【データ】蓄積用!D$2:D$10000, "&gt;=3000", 【データ】蓄積用!E$2:E$10000, "&gt;=1500")&gt;0, "〇", IF(COUNTIFS(【データ】蓄積用!A$2:A$10000, AA$5, 【データ】蓄積用!C$2:C$10000, $A237, 【データ】蓄積用!Q$2:Q$10000, 1, 【データ】蓄積用!AC$2:AC$10000, "&gt;=4.0")&gt;0, "〇", "×")))</f>
        <v/>
      </c>
      <c r="AB237" t="str">
        <f>IF(OR($A237="", AB$5=""), "", IF(COUNTIFS(【データ】蓄積用!A$2:A$10000, AB$5, 【データ】蓄積用!C$2:C$10000, $A237, 【データ】蓄積用!D$2:D$10000, "&gt;=3000", 【データ】蓄積用!E$2:E$10000, "&gt;=1500")&gt;0, "〇", IF(COUNTIFS(【データ】蓄積用!A$2:A$10000, AB$5, 【データ】蓄積用!C$2:C$10000, $A237, 【データ】蓄積用!Q$2:Q$10000, 1, 【データ】蓄積用!AC$2:AC$10000, "&gt;=4.0")&gt;0, "〇", "×")))</f>
        <v/>
      </c>
      <c r="AC237" t="str">
        <f>IF(OR($A237="", AC$5=""), "", IF(COUNTIFS(【データ】蓄積用!A$2:A$10000, AC$5, 【データ】蓄積用!C$2:C$10000, $A237, 【データ】蓄積用!D$2:D$10000, "&gt;=3000", 【データ】蓄積用!E$2:E$10000, "&gt;=1500")&gt;0, "〇", IF(COUNTIFS(【データ】蓄積用!A$2:A$10000, AC$5, 【データ】蓄積用!C$2:C$10000, $A237, 【データ】蓄積用!Q$2:Q$10000, 1, 【データ】蓄積用!AC$2:AC$10000, "&gt;=4.0")&gt;0, "〇", "×")))</f>
        <v/>
      </c>
      <c r="AD237" t="str">
        <f>IF(OR($A237="", AD$5=""), "", IF(COUNTIFS(【データ】蓄積用!A$2:A$10000, AD$5, 【データ】蓄積用!C$2:C$10000, $A237, 【データ】蓄積用!D$2:D$10000, "&gt;=3000", 【データ】蓄積用!E$2:E$10000, "&gt;=1500")&gt;0, "〇", IF(COUNTIFS(【データ】蓄積用!A$2:A$10000, AD$5, 【データ】蓄積用!C$2:C$10000, $A237, 【データ】蓄積用!Q$2:Q$10000, 1, 【データ】蓄積用!AC$2:AC$10000, "&gt;=4.0")&gt;0, "〇", "×")))</f>
        <v/>
      </c>
      <c r="AE237" t="str">
        <f>IF(OR($A237="", AE$5=""), "", IF(COUNTIFS(【データ】蓄積用!A$2:A$10000, AE$5, 【データ】蓄積用!C$2:C$10000, $A237, 【データ】蓄積用!D$2:D$10000, "&gt;=3000", 【データ】蓄積用!E$2:E$10000, "&gt;=1500")&gt;0, "〇", IF(COUNTIFS(【データ】蓄積用!A$2:A$10000, AE$5, 【データ】蓄積用!C$2:C$10000, $A237, 【データ】蓄積用!Q$2:Q$10000, 1, 【データ】蓄積用!AC$2:AC$10000, "&gt;=4.0")&gt;0, "〇", "×")))</f>
        <v/>
      </c>
      <c r="AF237" t="str">
        <f>IF(OR($A237="", AF$5=""), "", IF(COUNTIFS(【データ】蓄積用!A$2:A$10000, AF$5, 【データ】蓄積用!C$2:C$10000, $A237, 【データ】蓄積用!D$2:D$10000, "&gt;=3000", 【データ】蓄積用!E$2:E$10000, "&gt;=1500")&gt;0, "〇", IF(COUNTIFS(【データ】蓄積用!A$2:A$10000, AF$5, 【データ】蓄積用!C$2:C$10000, $A237, 【データ】蓄積用!Q$2:Q$10000, 1, 【データ】蓄積用!AC$2:AC$10000, "&gt;=4.0")&gt;0, "〇", "×")))</f>
        <v/>
      </c>
      <c r="AG237" t="str">
        <f>IF(OR($A237="", AG$5=""), "", IF(COUNTIFS(【データ】蓄積用!A$2:A$10000, AG$5, 【データ】蓄積用!C$2:C$10000, $A237, 【データ】蓄積用!D$2:D$10000, "&gt;=3000", 【データ】蓄積用!E$2:E$10000, "&gt;=1500")&gt;0, "〇", IF(COUNTIFS(【データ】蓄積用!A$2:A$10000, AG$5, 【データ】蓄積用!C$2:C$10000, $A237, 【データ】蓄積用!Q$2:Q$10000, 1, 【データ】蓄積用!AC$2:AC$10000, "&gt;=4.0")&gt;0, "〇", "×")))</f>
        <v/>
      </c>
      <c r="AH237" t="str">
        <f>IF(OR($A237="", AH$5=""), "", IF(COUNTIFS(【データ】蓄積用!A$2:A$10000, AH$5, 【データ】蓄積用!C$2:C$10000, $A237, 【データ】蓄積用!D$2:D$10000, "&gt;=3000", 【データ】蓄積用!E$2:E$10000, "&gt;=1500")&gt;0, "〇", IF(COUNTIFS(【データ】蓄積用!A$2:A$10000, AH$5, 【データ】蓄積用!C$2:C$10000, $A237, 【データ】蓄積用!Q$2:Q$10000, 1, 【データ】蓄積用!AC$2:AC$10000, "&gt;=4.0")&gt;0, "〇", "×")))</f>
        <v/>
      </c>
      <c r="AI237" t="str">
        <f>IF(OR($A237="", AI$5=""), "", IF(COUNTIFS(【データ】蓄積用!A$2:A$10000, AI$5, 【データ】蓄積用!C$2:C$10000, $A237, 【データ】蓄積用!D$2:D$10000, "&gt;=3000", 【データ】蓄積用!E$2:E$10000, "&gt;=1500")&gt;0, "〇", IF(COUNTIFS(【データ】蓄積用!A$2:A$10000, AI$5, 【データ】蓄積用!C$2:C$10000, $A237, 【データ】蓄積用!Q$2:Q$10000, 1, 【データ】蓄積用!AC$2:AC$10000, "&gt;=4.0")&gt;0, "〇", "×")))</f>
        <v/>
      </c>
      <c r="AJ237" t="str">
        <f>IF(OR($A237="", AJ$5=""), "", IF(COUNTIFS(【データ】蓄積用!A$2:A$10000, AJ$5, 【データ】蓄積用!C$2:C$10000, $A237, 【データ】蓄積用!D$2:D$10000, "&gt;=3000", 【データ】蓄積用!E$2:E$10000, "&gt;=1500")&gt;0, "〇", IF(COUNTIFS(【データ】蓄積用!A$2:A$10000, AJ$5, 【データ】蓄積用!C$2:C$10000, $A237, 【データ】蓄積用!Q$2:Q$10000, 1, 【データ】蓄積用!AC$2:AC$10000, "&gt;=4.0")&gt;0, "〇", "×")))</f>
        <v/>
      </c>
      <c r="AK237" t="str">
        <f>IF(OR($A237="", AK$5=""), "", IF(COUNTIFS(【データ】蓄積用!A$2:A$10000, AK$5, 【データ】蓄積用!C$2:C$10000, $A237, 【データ】蓄積用!D$2:D$10000, "&gt;=3000", 【データ】蓄積用!E$2:E$10000, "&gt;=1500")&gt;0, "〇", IF(COUNTIFS(【データ】蓄積用!A$2:A$10000, AK$5, 【データ】蓄積用!C$2:C$10000, $A237, 【データ】蓄積用!Q$2:Q$10000, 1, 【データ】蓄積用!AC$2:AC$10000, "&gt;=4.0")&gt;0, "〇", "×")))</f>
        <v/>
      </c>
      <c r="AL237" t="str">
        <f>IF(OR($A237="", AL$5=""), "", IF(COUNTIFS(【データ】蓄積用!A$2:A$10000, AL$5, 【データ】蓄積用!C$2:C$10000, $A237, 【データ】蓄積用!D$2:D$10000, "&gt;=3000", 【データ】蓄積用!E$2:E$10000, "&gt;=1500")&gt;0, "〇", IF(COUNTIFS(【データ】蓄積用!A$2:A$10000, AL$5, 【データ】蓄積用!C$2:C$10000, $A237, 【データ】蓄積用!Q$2:Q$10000, 1, 【データ】蓄積用!AC$2:AC$10000, "&gt;=4.0")&gt;0, "〇", "×")))</f>
        <v/>
      </c>
      <c r="AM237" t="str">
        <f>IF(OR($A237="", AM$5=""), "", IF(COUNTIFS(【データ】蓄積用!A$2:A$10000, AM$5, 【データ】蓄積用!C$2:C$10000, $A237, 【データ】蓄積用!D$2:D$10000, "&gt;=3000", 【データ】蓄積用!E$2:E$10000, "&gt;=1500")&gt;0, "〇", IF(COUNTIFS(【データ】蓄積用!A$2:A$10000, AM$5, 【データ】蓄積用!C$2:C$10000, $A237, 【データ】蓄積用!Q$2:Q$10000, 1, 【データ】蓄積用!AC$2:AC$10000, "&gt;=4.0")&gt;0, "〇", "×")))</f>
        <v/>
      </c>
      <c r="AN237" t="str">
        <f>IF(OR($A237="", AN$5=""), "", IF(COUNTIFS(【データ】蓄積用!A$2:A$10000, AN$5, 【データ】蓄積用!C$2:C$10000, $A237, 【データ】蓄積用!D$2:D$10000, "&gt;=3000", 【データ】蓄積用!E$2:E$10000, "&gt;=1500")&gt;0, "〇", IF(COUNTIFS(【データ】蓄積用!A$2:A$10000, AN$5, 【データ】蓄積用!C$2:C$10000, $A237, 【データ】蓄積用!Q$2:Q$10000, 1, 【データ】蓄積用!AC$2:AC$10000, "&gt;=4.0")&gt;0, "〇", "×")))</f>
        <v/>
      </c>
      <c r="AO237" t="str">
        <f>IF(OR($A237="", AO$5=""), "", IF(COUNTIFS(【データ】蓄積用!A$2:A$10000, AO$5, 【データ】蓄積用!C$2:C$10000, $A237, 【データ】蓄積用!D$2:D$10000, "&gt;=3000", 【データ】蓄積用!E$2:E$10000, "&gt;=1500")&gt;0, "〇", IF(COUNTIFS(【データ】蓄積用!A$2:A$10000, AO$5, 【データ】蓄積用!C$2:C$10000, $A237, 【データ】蓄積用!Q$2:Q$10000, 1, 【データ】蓄積用!AC$2:AC$10000, "&gt;=4.0")&gt;0, "〇", "×")))</f>
        <v/>
      </c>
      <c r="AP237" t="str">
        <f>IF(OR($A237="", AP$5=""), "", IF(COUNTIFS(【データ】蓄積用!A$2:A$10000, AP$5, 【データ】蓄積用!C$2:C$10000, $A237, 【データ】蓄積用!D$2:D$10000, "&gt;=3000", 【データ】蓄積用!E$2:E$10000, "&gt;=1500")&gt;0, "〇", IF(COUNTIFS(【データ】蓄積用!A$2:A$10000, AP$5, 【データ】蓄積用!C$2:C$10000, $A237, 【データ】蓄積用!Q$2:Q$10000, 1, 【データ】蓄積用!AC$2:AC$10000, "&gt;=4.0")&gt;0, "〇", "×")))</f>
        <v/>
      </c>
      <c r="AQ237" t="str">
        <f>IF(OR($A237="", AQ$5=""), "", IF(COUNTIFS(【データ】蓄積用!A$2:A$10000, AQ$5, 【データ】蓄積用!C$2:C$10000, $A237, 【データ】蓄積用!D$2:D$10000, "&gt;=3000", 【データ】蓄積用!E$2:E$10000, "&gt;=1500")&gt;0, "〇", IF(COUNTIFS(【データ】蓄積用!A$2:A$10000, AQ$5, 【データ】蓄積用!C$2:C$10000, $A237, 【データ】蓄積用!Q$2:Q$10000, 1, 【データ】蓄積用!AC$2:AC$10000, "&gt;=4.0")&gt;0, "〇", "×")))</f>
        <v/>
      </c>
      <c r="AR237" t="str">
        <f>IF(OR($A237="", AR$5=""), "", IF(COUNTIFS(【データ】蓄積用!A$2:A$10000, AR$5, 【データ】蓄積用!C$2:C$10000, $A237, 【データ】蓄積用!D$2:D$10000, "&gt;=3000", 【データ】蓄積用!E$2:E$10000, "&gt;=1500")&gt;0, "〇", IF(COUNTIFS(【データ】蓄積用!A$2:A$10000, AR$5, 【データ】蓄積用!C$2:C$10000, $A237, 【データ】蓄積用!Q$2:Q$10000, 1, 【データ】蓄積用!AC$2:AC$10000, "&gt;=4.0")&gt;0, "〇", "×")))</f>
        <v/>
      </c>
      <c r="AS237" t="str">
        <f>IF(OR($A237="", AS$5=""), "", IF(COUNTIFS(【データ】蓄積用!A$2:A$10000, AS$5, 【データ】蓄積用!C$2:C$10000, $A237, 【データ】蓄積用!D$2:D$10000, "&gt;=3000", 【データ】蓄積用!E$2:E$10000, "&gt;=1500")&gt;0, "〇", IF(COUNTIFS(【データ】蓄積用!A$2:A$10000, AS$5, 【データ】蓄積用!C$2:C$10000, $A237, 【データ】蓄積用!Q$2:Q$10000, 1, 【データ】蓄積用!AC$2:AC$10000, "&gt;=4.0")&gt;0, "〇", "×")))</f>
        <v/>
      </c>
      <c r="AT237" t="str">
        <f>IF(OR($A237="", AT$5=""), "", IF(COUNTIFS(【データ】蓄積用!A$2:A$10000, AT$5, 【データ】蓄積用!C$2:C$10000, $A237, 【データ】蓄積用!D$2:D$10000, "&gt;=3000", 【データ】蓄積用!E$2:E$10000, "&gt;=1500")&gt;0, "〇", IF(COUNTIFS(【データ】蓄積用!A$2:A$10000, AT$5, 【データ】蓄積用!C$2:C$10000, $A237, 【データ】蓄積用!Q$2:Q$10000, 1, 【データ】蓄積用!AC$2:AC$10000, "&gt;=4.0")&gt;0, "〇", "×")))</f>
        <v/>
      </c>
      <c r="AU237" t="str">
        <f>IF(OR($A237="", AU$5=""), "", IF(COUNTIFS(【データ】蓄積用!A$2:A$10000, AU$5, 【データ】蓄積用!C$2:C$10000, $A237, 【データ】蓄積用!D$2:D$10000, "&gt;=3000", 【データ】蓄積用!E$2:E$10000, "&gt;=1500")&gt;0, "〇", IF(COUNTIFS(【データ】蓄積用!A$2:A$10000, AU$5, 【データ】蓄積用!C$2:C$10000, $A237, 【データ】蓄積用!Q$2:Q$10000, 1, 【データ】蓄積用!AC$2:AC$10000, "&gt;=4.0")&gt;0, "〇", "×")))</f>
        <v/>
      </c>
      <c r="AV237" t="str">
        <f>IF(OR($A237="", AV$5=""), "", IF(COUNTIFS(【データ】蓄積用!A$2:A$10000, AV$5, 【データ】蓄積用!C$2:C$10000, $A237, 【データ】蓄積用!D$2:D$10000, "&gt;=3000", 【データ】蓄積用!E$2:E$10000, "&gt;=1500")&gt;0, "〇", IF(COUNTIFS(【データ】蓄積用!A$2:A$10000, AV$5, 【データ】蓄積用!C$2:C$10000, $A237, 【データ】蓄積用!Q$2:Q$10000, 1, 【データ】蓄積用!AC$2:AC$10000, "&gt;=4.0")&gt;0, "〇", "×")))</f>
        <v/>
      </c>
      <c r="AW237" t="str">
        <f>IF(OR($A237="", AW$5=""), "", IF(COUNTIFS(【データ】蓄積用!A$2:A$10000, AW$5, 【データ】蓄積用!C$2:C$10000, $A237, 【データ】蓄積用!D$2:D$10000, "&gt;=3000", 【データ】蓄積用!E$2:E$10000, "&gt;=1500")&gt;0, "〇", IF(COUNTIFS(【データ】蓄積用!A$2:A$10000, AW$5, 【データ】蓄積用!C$2:C$10000, $A237, 【データ】蓄積用!Q$2:Q$10000, 1, 【データ】蓄積用!AC$2:AC$10000, "&gt;=4.0")&gt;0, "〇", "×")))</f>
        <v/>
      </c>
      <c r="AX237" t="str">
        <f>IF(OR($A237="", AX$5=""), "", IF(COUNTIFS(【データ】蓄積用!A$2:A$10000, AX$5, 【データ】蓄積用!C$2:C$10000, $A237, 【データ】蓄積用!D$2:D$10000, "&gt;=3000", 【データ】蓄積用!E$2:E$10000, "&gt;=1500")&gt;0, "〇", IF(COUNTIFS(【データ】蓄積用!A$2:A$10000, AX$5, 【データ】蓄積用!C$2:C$10000, $A237, 【データ】蓄積用!Q$2:Q$10000, 1, 【データ】蓄積用!AC$2:AC$10000, "&gt;=4.0")&gt;0, "〇", "×")))</f>
        <v/>
      </c>
      <c r="AY237" t="str">
        <f>IF(OR($A237="", AY$5=""), "", IF(COUNTIFS(【データ】蓄積用!A$2:A$10000, AY$5, 【データ】蓄積用!C$2:C$10000, $A237, 【データ】蓄積用!D$2:D$10000, "&gt;=3000", 【データ】蓄積用!E$2:E$10000, "&gt;=1500")&gt;0, "〇", IF(COUNTIFS(【データ】蓄積用!A$2:A$10000, AY$5, 【データ】蓄積用!C$2:C$10000, $A237, 【データ】蓄積用!Q$2:Q$10000, 1, 【データ】蓄積用!AC$2:AC$10000, "&gt;=4.0")&gt;0, "〇", "×")))</f>
        <v/>
      </c>
    </row>
    <row r="238" spans="2:51">
      <c r="B238" t="str">
        <f>IF(OR($A238="", B$5=""), "", IF(COUNTIFS(【データ】蓄積用!A$2:A$10000, B$5, 【データ】蓄積用!C$2:C$10000, $A238, 【データ】蓄積用!D$2:D$10000, "&gt;=3000", 【データ】蓄積用!E$2:E$10000, "&gt;=1500")&gt;0, "〇", IF(COUNTIFS(【データ】蓄積用!A$2:A$10000, B$5, 【データ】蓄積用!C$2:C$10000, $A238, 【データ】蓄積用!Q$2:Q$10000, 1, 【データ】蓄積用!AC$2:AC$10000, "&gt;=4.0")&gt;0, "〇", "×")))</f>
        <v/>
      </c>
      <c r="C238" t="str">
        <f>IF(OR($A238="", C$5=""), "", IF(COUNTIFS(【データ】蓄積用!A$2:A$10000, C$5, 【データ】蓄積用!C$2:C$10000, $A238, 【データ】蓄積用!D$2:D$10000, "&gt;=3000", 【データ】蓄積用!E$2:E$10000, "&gt;=1500")&gt;0, "〇", IF(COUNTIFS(【データ】蓄積用!A$2:A$10000, C$5, 【データ】蓄積用!C$2:C$10000, $A238, 【データ】蓄積用!Q$2:Q$10000, 1, 【データ】蓄積用!AC$2:AC$10000, "&gt;=4.0")&gt;0, "〇", "×")))</f>
        <v/>
      </c>
      <c r="D238" t="str">
        <f>IF(OR($A238="", D$5=""), "", IF(COUNTIFS(【データ】蓄積用!A$2:A$10000, D$5, 【データ】蓄積用!C$2:C$10000, $A238, 【データ】蓄積用!D$2:D$10000, "&gt;=3000", 【データ】蓄積用!E$2:E$10000, "&gt;=1500")&gt;0, "〇", IF(COUNTIFS(【データ】蓄積用!A$2:A$10000, D$5, 【データ】蓄積用!C$2:C$10000, $A238, 【データ】蓄積用!Q$2:Q$10000, 1, 【データ】蓄積用!AC$2:AC$10000, "&gt;=4.0")&gt;0, "〇", "×")))</f>
        <v/>
      </c>
      <c r="E238" t="str">
        <f>IF(OR($A238="", E$5=""), "", IF(COUNTIFS(【データ】蓄積用!A$2:A$10000, E$5, 【データ】蓄積用!C$2:C$10000, $A238, 【データ】蓄積用!D$2:D$10000, "&gt;=3000", 【データ】蓄積用!E$2:E$10000, "&gt;=1500")&gt;0, "〇", IF(COUNTIFS(【データ】蓄積用!A$2:A$10000, E$5, 【データ】蓄積用!C$2:C$10000, $A238, 【データ】蓄積用!Q$2:Q$10000, 1, 【データ】蓄積用!AC$2:AC$10000, "&gt;=4.0")&gt;0, "〇", "×")))</f>
        <v/>
      </c>
      <c r="F238" t="str">
        <f>IF(OR($A238="", F$5=""), "", IF(COUNTIFS(【データ】蓄積用!A$2:A$10000, F$5, 【データ】蓄積用!C$2:C$10000, $A238, 【データ】蓄積用!D$2:D$10000, "&gt;=3000", 【データ】蓄積用!E$2:E$10000, "&gt;=1500")&gt;0, "〇", IF(COUNTIFS(【データ】蓄積用!A$2:A$10000, F$5, 【データ】蓄積用!C$2:C$10000, $A238, 【データ】蓄積用!Q$2:Q$10000, 1, 【データ】蓄積用!AC$2:AC$10000, "&gt;=4.0")&gt;0, "〇", "×")))</f>
        <v/>
      </c>
      <c r="G238" t="str">
        <f>IF(OR($A238="", G$5=""), "", IF(COUNTIFS(【データ】蓄積用!A$2:A$10000, G$5, 【データ】蓄積用!C$2:C$10000, $A238, 【データ】蓄積用!D$2:D$10000, "&gt;=3000", 【データ】蓄積用!E$2:E$10000, "&gt;=1500")&gt;0, "〇", IF(COUNTIFS(【データ】蓄積用!A$2:A$10000, G$5, 【データ】蓄積用!C$2:C$10000, $A238, 【データ】蓄積用!Q$2:Q$10000, 1, 【データ】蓄積用!AC$2:AC$10000, "&gt;=4.0")&gt;0, "〇", "×")))</f>
        <v/>
      </c>
      <c r="H238" t="str">
        <f>IF(OR($A238="", H$5=""), "", IF(COUNTIFS(【データ】蓄積用!A$2:A$10000, H$5, 【データ】蓄積用!C$2:C$10000, $A238, 【データ】蓄積用!D$2:D$10000, "&gt;=3000", 【データ】蓄積用!E$2:E$10000, "&gt;=1500")&gt;0, "〇", IF(COUNTIFS(【データ】蓄積用!A$2:A$10000, H$5, 【データ】蓄積用!C$2:C$10000, $A238, 【データ】蓄積用!Q$2:Q$10000, 1, 【データ】蓄積用!AC$2:AC$10000, "&gt;=4.0")&gt;0, "〇", "×")))</f>
        <v/>
      </c>
      <c r="I238" t="str">
        <f>IF(OR($A238="", I$5=""), "", IF(COUNTIFS(【データ】蓄積用!A$2:A$10000, I$5, 【データ】蓄積用!C$2:C$10000, $A238, 【データ】蓄積用!D$2:D$10000, "&gt;=3000", 【データ】蓄積用!E$2:E$10000, "&gt;=1500")&gt;0, "〇", IF(COUNTIFS(【データ】蓄積用!A$2:A$10000, I$5, 【データ】蓄積用!C$2:C$10000, $A238, 【データ】蓄積用!Q$2:Q$10000, 1, 【データ】蓄積用!AC$2:AC$10000, "&gt;=4.0")&gt;0, "〇", "×")))</f>
        <v/>
      </c>
      <c r="J238" t="str">
        <f>IF(OR($A238="", J$5=""), "", IF(COUNTIFS(【データ】蓄積用!A$2:A$10000, J$5, 【データ】蓄積用!C$2:C$10000, $A238, 【データ】蓄積用!D$2:D$10000, "&gt;=3000", 【データ】蓄積用!E$2:E$10000, "&gt;=1500")&gt;0, "〇", IF(COUNTIFS(【データ】蓄積用!A$2:A$10000, J$5, 【データ】蓄積用!C$2:C$10000, $A238, 【データ】蓄積用!Q$2:Q$10000, 1, 【データ】蓄積用!AC$2:AC$10000, "&gt;=4.0")&gt;0, "〇", "×")))</f>
        <v/>
      </c>
      <c r="K238" t="str">
        <f>IF(OR($A238="", K$5=""), "", IF(COUNTIFS(【データ】蓄積用!A$2:A$10000, K$5, 【データ】蓄積用!C$2:C$10000, $A238, 【データ】蓄積用!D$2:D$10000, "&gt;=3000", 【データ】蓄積用!E$2:E$10000, "&gt;=1500")&gt;0, "〇", IF(COUNTIFS(【データ】蓄積用!A$2:A$10000, K$5, 【データ】蓄積用!C$2:C$10000, $A238, 【データ】蓄積用!Q$2:Q$10000, 1, 【データ】蓄積用!AC$2:AC$10000, "&gt;=4.0")&gt;0, "〇", "×")))</f>
        <v/>
      </c>
      <c r="L238" t="str">
        <f>IF(OR($A238="", L$5=""), "", IF(COUNTIFS(【データ】蓄積用!A$2:A$10000, L$5, 【データ】蓄積用!C$2:C$10000, $A238, 【データ】蓄積用!D$2:D$10000, "&gt;=3000", 【データ】蓄積用!E$2:E$10000, "&gt;=1500")&gt;0, "〇", IF(COUNTIFS(【データ】蓄積用!A$2:A$10000, L$5, 【データ】蓄積用!C$2:C$10000, $A238, 【データ】蓄積用!Q$2:Q$10000, 1, 【データ】蓄積用!AC$2:AC$10000, "&gt;=4.0")&gt;0, "〇", "×")))</f>
        <v/>
      </c>
      <c r="M238" t="str">
        <f>IF(OR($A238="", M$5=""), "", IF(COUNTIFS(【データ】蓄積用!A$2:A$10000, M$5, 【データ】蓄積用!C$2:C$10000, $A238, 【データ】蓄積用!D$2:D$10000, "&gt;=3000", 【データ】蓄積用!E$2:E$10000, "&gt;=1500")&gt;0, "〇", IF(COUNTIFS(【データ】蓄積用!A$2:A$10000, M$5, 【データ】蓄積用!C$2:C$10000, $A238, 【データ】蓄積用!Q$2:Q$10000, 1, 【データ】蓄積用!AC$2:AC$10000, "&gt;=4.0")&gt;0, "〇", "×")))</f>
        <v/>
      </c>
      <c r="N238" t="str">
        <f>IF(OR($A238="", N$5=""), "", IF(COUNTIFS(【データ】蓄積用!A$2:A$10000, N$5, 【データ】蓄積用!C$2:C$10000, $A238, 【データ】蓄積用!D$2:D$10000, "&gt;=3000", 【データ】蓄積用!E$2:E$10000, "&gt;=1500")&gt;0, "〇", IF(COUNTIFS(【データ】蓄積用!A$2:A$10000, N$5, 【データ】蓄積用!C$2:C$10000, $A238, 【データ】蓄積用!Q$2:Q$10000, 1, 【データ】蓄積用!AC$2:AC$10000, "&gt;=4.0")&gt;0, "〇", "×")))</f>
        <v/>
      </c>
      <c r="O238" t="str">
        <f>IF(OR($A238="", O$5=""), "", IF(COUNTIFS(【データ】蓄積用!A$2:A$10000, O$5, 【データ】蓄積用!C$2:C$10000, $A238, 【データ】蓄積用!D$2:D$10000, "&gt;=3000", 【データ】蓄積用!E$2:E$10000, "&gt;=1500")&gt;0, "〇", IF(COUNTIFS(【データ】蓄積用!A$2:A$10000, O$5, 【データ】蓄積用!C$2:C$10000, $A238, 【データ】蓄積用!Q$2:Q$10000, 1, 【データ】蓄積用!AC$2:AC$10000, "&gt;=4.0")&gt;0, "〇", "×")))</f>
        <v/>
      </c>
      <c r="P238" t="str">
        <f>IF(OR($A238="", P$5=""), "", IF(COUNTIFS(【データ】蓄積用!A$2:A$10000, P$5, 【データ】蓄積用!C$2:C$10000, $A238, 【データ】蓄積用!D$2:D$10000, "&gt;=3000", 【データ】蓄積用!E$2:E$10000, "&gt;=1500")&gt;0, "〇", IF(COUNTIFS(【データ】蓄積用!A$2:A$10000, P$5, 【データ】蓄積用!C$2:C$10000, $A238, 【データ】蓄積用!Q$2:Q$10000, 1, 【データ】蓄積用!AC$2:AC$10000, "&gt;=4.0")&gt;0, "〇", "×")))</f>
        <v/>
      </c>
      <c r="Q238" t="str">
        <f>IF(OR($A238="", Q$5=""), "", IF(COUNTIFS(【データ】蓄積用!A$2:A$10000, Q$5, 【データ】蓄積用!C$2:C$10000, $A238, 【データ】蓄積用!D$2:D$10000, "&gt;=3000", 【データ】蓄積用!E$2:E$10000, "&gt;=1500")&gt;0, "〇", IF(COUNTIFS(【データ】蓄積用!A$2:A$10000, Q$5, 【データ】蓄積用!C$2:C$10000, $A238, 【データ】蓄積用!Q$2:Q$10000, 1, 【データ】蓄積用!AC$2:AC$10000, "&gt;=4.0")&gt;0, "〇", "×")))</f>
        <v/>
      </c>
      <c r="R238" t="str">
        <f>IF(OR($A238="", R$5=""), "", IF(COUNTIFS(【データ】蓄積用!A$2:A$10000, R$5, 【データ】蓄積用!C$2:C$10000, $A238, 【データ】蓄積用!D$2:D$10000, "&gt;=3000", 【データ】蓄積用!E$2:E$10000, "&gt;=1500")&gt;0, "〇", IF(COUNTIFS(【データ】蓄積用!A$2:A$10000, R$5, 【データ】蓄積用!C$2:C$10000, $A238, 【データ】蓄積用!Q$2:Q$10000, 1, 【データ】蓄積用!AC$2:AC$10000, "&gt;=4.0")&gt;0, "〇", "×")))</f>
        <v/>
      </c>
      <c r="S238" t="str">
        <f>IF(OR($A238="", S$5=""), "", IF(COUNTIFS(【データ】蓄積用!A$2:A$10000, S$5, 【データ】蓄積用!C$2:C$10000, $A238, 【データ】蓄積用!D$2:D$10000, "&gt;=3000", 【データ】蓄積用!E$2:E$10000, "&gt;=1500")&gt;0, "〇", IF(COUNTIFS(【データ】蓄積用!A$2:A$10000, S$5, 【データ】蓄積用!C$2:C$10000, $A238, 【データ】蓄積用!Q$2:Q$10000, 1, 【データ】蓄積用!AC$2:AC$10000, "&gt;=4.0")&gt;0, "〇", "×")))</f>
        <v/>
      </c>
      <c r="T238" t="str">
        <f>IF(OR($A238="", T$5=""), "", IF(COUNTIFS(【データ】蓄積用!A$2:A$10000, T$5, 【データ】蓄積用!C$2:C$10000, $A238, 【データ】蓄積用!D$2:D$10000, "&gt;=3000", 【データ】蓄積用!E$2:E$10000, "&gt;=1500")&gt;0, "〇", IF(COUNTIFS(【データ】蓄積用!A$2:A$10000, T$5, 【データ】蓄積用!C$2:C$10000, $A238, 【データ】蓄積用!Q$2:Q$10000, 1, 【データ】蓄積用!AC$2:AC$10000, "&gt;=4.0")&gt;0, "〇", "×")))</f>
        <v/>
      </c>
      <c r="U238" t="str">
        <f>IF(OR($A238="", U$5=""), "", IF(COUNTIFS(【データ】蓄積用!A$2:A$10000, U$5, 【データ】蓄積用!C$2:C$10000, $A238, 【データ】蓄積用!D$2:D$10000, "&gt;=3000", 【データ】蓄積用!E$2:E$10000, "&gt;=1500")&gt;0, "〇", IF(COUNTIFS(【データ】蓄積用!A$2:A$10000, U$5, 【データ】蓄積用!C$2:C$10000, $A238, 【データ】蓄積用!Q$2:Q$10000, 1, 【データ】蓄積用!AC$2:AC$10000, "&gt;=4.0")&gt;0, "〇", "×")))</f>
        <v/>
      </c>
      <c r="V238" t="str">
        <f>IF(OR($A238="", V$5=""), "", IF(COUNTIFS(【データ】蓄積用!A$2:A$10000, V$5, 【データ】蓄積用!C$2:C$10000, $A238, 【データ】蓄積用!D$2:D$10000, "&gt;=3000", 【データ】蓄積用!E$2:E$10000, "&gt;=1500")&gt;0, "〇", IF(COUNTIFS(【データ】蓄積用!A$2:A$10000, V$5, 【データ】蓄積用!C$2:C$10000, $A238, 【データ】蓄積用!Q$2:Q$10000, 1, 【データ】蓄積用!AC$2:AC$10000, "&gt;=4.0")&gt;0, "〇", "×")))</f>
        <v/>
      </c>
      <c r="W238" t="str">
        <f>IF(OR($A238="", W$5=""), "", IF(COUNTIFS(【データ】蓄積用!A$2:A$10000, W$5, 【データ】蓄積用!C$2:C$10000, $A238, 【データ】蓄積用!D$2:D$10000, "&gt;=3000", 【データ】蓄積用!E$2:E$10000, "&gt;=1500")&gt;0, "〇", IF(COUNTIFS(【データ】蓄積用!A$2:A$10000, W$5, 【データ】蓄積用!C$2:C$10000, $A238, 【データ】蓄積用!Q$2:Q$10000, 1, 【データ】蓄積用!AC$2:AC$10000, "&gt;=4.0")&gt;0, "〇", "×")))</f>
        <v/>
      </c>
      <c r="X238" t="str">
        <f>IF(OR($A238="", X$5=""), "", IF(COUNTIFS(【データ】蓄積用!A$2:A$10000, X$5, 【データ】蓄積用!C$2:C$10000, $A238, 【データ】蓄積用!D$2:D$10000, "&gt;=3000", 【データ】蓄積用!E$2:E$10000, "&gt;=1500")&gt;0, "〇", IF(COUNTIFS(【データ】蓄積用!A$2:A$10000, X$5, 【データ】蓄積用!C$2:C$10000, $A238, 【データ】蓄積用!Q$2:Q$10000, 1, 【データ】蓄積用!AC$2:AC$10000, "&gt;=4.0")&gt;0, "〇", "×")))</f>
        <v/>
      </c>
      <c r="Y238" t="str">
        <f>IF(OR($A238="", Y$5=""), "", IF(COUNTIFS(【データ】蓄積用!A$2:A$10000, Y$5, 【データ】蓄積用!C$2:C$10000, $A238, 【データ】蓄積用!D$2:D$10000, "&gt;=3000", 【データ】蓄積用!E$2:E$10000, "&gt;=1500")&gt;0, "〇", IF(COUNTIFS(【データ】蓄積用!A$2:A$10000, Y$5, 【データ】蓄積用!C$2:C$10000, $A238, 【データ】蓄積用!Q$2:Q$10000, 1, 【データ】蓄積用!AC$2:AC$10000, "&gt;=4.0")&gt;0, "〇", "×")))</f>
        <v/>
      </c>
      <c r="Z238" t="str">
        <f>IF(OR($A238="", Z$5=""), "", IF(COUNTIFS(【データ】蓄積用!A$2:A$10000, Z$5, 【データ】蓄積用!C$2:C$10000, $A238, 【データ】蓄積用!D$2:D$10000, "&gt;=3000", 【データ】蓄積用!E$2:E$10000, "&gt;=1500")&gt;0, "〇", IF(COUNTIFS(【データ】蓄積用!A$2:A$10000, Z$5, 【データ】蓄積用!C$2:C$10000, $A238, 【データ】蓄積用!Q$2:Q$10000, 1, 【データ】蓄積用!AC$2:AC$10000, "&gt;=4.0")&gt;0, "〇", "×")))</f>
        <v/>
      </c>
      <c r="AA238" t="str">
        <f>IF(OR($A238="", AA$5=""), "", IF(COUNTIFS(【データ】蓄積用!A$2:A$10000, AA$5, 【データ】蓄積用!C$2:C$10000, $A238, 【データ】蓄積用!D$2:D$10000, "&gt;=3000", 【データ】蓄積用!E$2:E$10000, "&gt;=1500")&gt;0, "〇", IF(COUNTIFS(【データ】蓄積用!A$2:A$10000, AA$5, 【データ】蓄積用!C$2:C$10000, $A238, 【データ】蓄積用!Q$2:Q$10000, 1, 【データ】蓄積用!AC$2:AC$10000, "&gt;=4.0")&gt;0, "〇", "×")))</f>
        <v/>
      </c>
      <c r="AB238" t="str">
        <f>IF(OR($A238="", AB$5=""), "", IF(COUNTIFS(【データ】蓄積用!A$2:A$10000, AB$5, 【データ】蓄積用!C$2:C$10000, $A238, 【データ】蓄積用!D$2:D$10000, "&gt;=3000", 【データ】蓄積用!E$2:E$10000, "&gt;=1500")&gt;0, "〇", IF(COUNTIFS(【データ】蓄積用!A$2:A$10000, AB$5, 【データ】蓄積用!C$2:C$10000, $A238, 【データ】蓄積用!Q$2:Q$10000, 1, 【データ】蓄積用!AC$2:AC$10000, "&gt;=4.0")&gt;0, "〇", "×")))</f>
        <v/>
      </c>
      <c r="AC238" t="str">
        <f>IF(OR($A238="", AC$5=""), "", IF(COUNTIFS(【データ】蓄積用!A$2:A$10000, AC$5, 【データ】蓄積用!C$2:C$10000, $A238, 【データ】蓄積用!D$2:D$10000, "&gt;=3000", 【データ】蓄積用!E$2:E$10000, "&gt;=1500")&gt;0, "〇", IF(COUNTIFS(【データ】蓄積用!A$2:A$10000, AC$5, 【データ】蓄積用!C$2:C$10000, $A238, 【データ】蓄積用!Q$2:Q$10000, 1, 【データ】蓄積用!AC$2:AC$10000, "&gt;=4.0")&gt;0, "〇", "×")))</f>
        <v/>
      </c>
      <c r="AD238" t="str">
        <f>IF(OR($A238="", AD$5=""), "", IF(COUNTIFS(【データ】蓄積用!A$2:A$10000, AD$5, 【データ】蓄積用!C$2:C$10000, $A238, 【データ】蓄積用!D$2:D$10000, "&gt;=3000", 【データ】蓄積用!E$2:E$10000, "&gt;=1500")&gt;0, "〇", IF(COUNTIFS(【データ】蓄積用!A$2:A$10000, AD$5, 【データ】蓄積用!C$2:C$10000, $A238, 【データ】蓄積用!Q$2:Q$10000, 1, 【データ】蓄積用!AC$2:AC$10000, "&gt;=4.0")&gt;0, "〇", "×")))</f>
        <v/>
      </c>
      <c r="AE238" t="str">
        <f>IF(OR($A238="", AE$5=""), "", IF(COUNTIFS(【データ】蓄積用!A$2:A$10000, AE$5, 【データ】蓄積用!C$2:C$10000, $A238, 【データ】蓄積用!D$2:D$10000, "&gt;=3000", 【データ】蓄積用!E$2:E$10000, "&gt;=1500")&gt;0, "〇", IF(COUNTIFS(【データ】蓄積用!A$2:A$10000, AE$5, 【データ】蓄積用!C$2:C$10000, $A238, 【データ】蓄積用!Q$2:Q$10000, 1, 【データ】蓄積用!AC$2:AC$10000, "&gt;=4.0")&gt;0, "〇", "×")))</f>
        <v/>
      </c>
      <c r="AF238" t="str">
        <f>IF(OR($A238="", AF$5=""), "", IF(COUNTIFS(【データ】蓄積用!A$2:A$10000, AF$5, 【データ】蓄積用!C$2:C$10000, $A238, 【データ】蓄積用!D$2:D$10000, "&gt;=3000", 【データ】蓄積用!E$2:E$10000, "&gt;=1500")&gt;0, "〇", IF(COUNTIFS(【データ】蓄積用!A$2:A$10000, AF$5, 【データ】蓄積用!C$2:C$10000, $A238, 【データ】蓄積用!Q$2:Q$10000, 1, 【データ】蓄積用!AC$2:AC$10000, "&gt;=4.0")&gt;0, "〇", "×")))</f>
        <v/>
      </c>
      <c r="AG238" t="str">
        <f>IF(OR($A238="", AG$5=""), "", IF(COUNTIFS(【データ】蓄積用!A$2:A$10000, AG$5, 【データ】蓄積用!C$2:C$10000, $A238, 【データ】蓄積用!D$2:D$10000, "&gt;=3000", 【データ】蓄積用!E$2:E$10000, "&gt;=1500")&gt;0, "〇", IF(COUNTIFS(【データ】蓄積用!A$2:A$10000, AG$5, 【データ】蓄積用!C$2:C$10000, $A238, 【データ】蓄積用!Q$2:Q$10000, 1, 【データ】蓄積用!AC$2:AC$10000, "&gt;=4.0")&gt;0, "〇", "×")))</f>
        <v/>
      </c>
      <c r="AH238" t="str">
        <f>IF(OR($A238="", AH$5=""), "", IF(COUNTIFS(【データ】蓄積用!A$2:A$10000, AH$5, 【データ】蓄積用!C$2:C$10000, $A238, 【データ】蓄積用!D$2:D$10000, "&gt;=3000", 【データ】蓄積用!E$2:E$10000, "&gt;=1500")&gt;0, "〇", IF(COUNTIFS(【データ】蓄積用!A$2:A$10000, AH$5, 【データ】蓄積用!C$2:C$10000, $A238, 【データ】蓄積用!Q$2:Q$10000, 1, 【データ】蓄積用!AC$2:AC$10000, "&gt;=4.0")&gt;0, "〇", "×")))</f>
        <v/>
      </c>
      <c r="AI238" t="str">
        <f>IF(OR($A238="", AI$5=""), "", IF(COUNTIFS(【データ】蓄積用!A$2:A$10000, AI$5, 【データ】蓄積用!C$2:C$10000, $A238, 【データ】蓄積用!D$2:D$10000, "&gt;=3000", 【データ】蓄積用!E$2:E$10000, "&gt;=1500")&gt;0, "〇", IF(COUNTIFS(【データ】蓄積用!A$2:A$10000, AI$5, 【データ】蓄積用!C$2:C$10000, $A238, 【データ】蓄積用!Q$2:Q$10000, 1, 【データ】蓄積用!AC$2:AC$10000, "&gt;=4.0")&gt;0, "〇", "×")))</f>
        <v/>
      </c>
      <c r="AJ238" t="str">
        <f>IF(OR($A238="", AJ$5=""), "", IF(COUNTIFS(【データ】蓄積用!A$2:A$10000, AJ$5, 【データ】蓄積用!C$2:C$10000, $A238, 【データ】蓄積用!D$2:D$10000, "&gt;=3000", 【データ】蓄積用!E$2:E$10000, "&gt;=1500")&gt;0, "〇", IF(COUNTIFS(【データ】蓄積用!A$2:A$10000, AJ$5, 【データ】蓄積用!C$2:C$10000, $A238, 【データ】蓄積用!Q$2:Q$10000, 1, 【データ】蓄積用!AC$2:AC$10000, "&gt;=4.0")&gt;0, "〇", "×")))</f>
        <v/>
      </c>
      <c r="AK238" t="str">
        <f>IF(OR($A238="", AK$5=""), "", IF(COUNTIFS(【データ】蓄積用!A$2:A$10000, AK$5, 【データ】蓄積用!C$2:C$10000, $A238, 【データ】蓄積用!D$2:D$10000, "&gt;=3000", 【データ】蓄積用!E$2:E$10000, "&gt;=1500")&gt;0, "〇", IF(COUNTIFS(【データ】蓄積用!A$2:A$10000, AK$5, 【データ】蓄積用!C$2:C$10000, $A238, 【データ】蓄積用!Q$2:Q$10000, 1, 【データ】蓄積用!AC$2:AC$10000, "&gt;=4.0")&gt;0, "〇", "×")))</f>
        <v/>
      </c>
      <c r="AL238" t="str">
        <f>IF(OR($A238="", AL$5=""), "", IF(COUNTIFS(【データ】蓄積用!A$2:A$10000, AL$5, 【データ】蓄積用!C$2:C$10000, $A238, 【データ】蓄積用!D$2:D$10000, "&gt;=3000", 【データ】蓄積用!E$2:E$10000, "&gt;=1500")&gt;0, "〇", IF(COUNTIFS(【データ】蓄積用!A$2:A$10000, AL$5, 【データ】蓄積用!C$2:C$10000, $A238, 【データ】蓄積用!Q$2:Q$10000, 1, 【データ】蓄積用!AC$2:AC$10000, "&gt;=4.0")&gt;0, "〇", "×")))</f>
        <v/>
      </c>
      <c r="AM238" t="str">
        <f>IF(OR($A238="", AM$5=""), "", IF(COUNTIFS(【データ】蓄積用!A$2:A$10000, AM$5, 【データ】蓄積用!C$2:C$10000, $A238, 【データ】蓄積用!D$2:D$10000, "&gt;=3000", 【データ】蓄積用!E$2:E$10000, "&gt;=1500")&gt;0, "〇", IF(COUNTIFS(【データ】蓄積用!A$2:A$10000, AM$5, 【データ】蓄積用!C$2:C$10000, $A238, 【データ】蓄積用!Q$2:Q$10000, 1, 【データ】蓄積用!AC$2:AC$10000, "&gt;=4.0")&gt;0, "〇", "×")))</f>
        <v/>
      </c>
      <c r="AN238" t="str">
        <f>IF(OR($A238="", AN$5=""), "", IF(COUNTIFS(【データ】蓄積用!A$2:A$10000, AN$5, 【データ】蓄積用!C$2:C$10000, $A238, 【データ】蓄積用!D$2:D$10000, "&gt;=3000", 【データ】蓄積用!E$2:E$10000, "&gt;=1500")&gt;0, "〇", IF(COUNTIFS(【データ】蓄積用!A$2:A$10000, AN$5, 【データ】蓄積用!C$2:C$10000, $A238, 【データ】蓄積用!Q$2:Q$10000, 1, 【データ】蓄積用!AC$2:AC$10000, "&gt;=4.0")&gt;0, "〇", "×")))</f>
        <v/>
      </c>
      <c r="AO238" t="str">
        <f>IF(OR($A238="", AO$5=""), "", IF(COUNTIFS(【データ】蓄積用!A$2:A$10000, AO$5, 【データ】蓄積用!C$2:C$10000, $A238, 【データ】蓄積用!D$2:D$10000, "&gt;=3000", 【データ】蓄積用!E$2:E$10000, "&gt;=1500")&gt;0, "〇", IF(COUNTIFS(【データ】蓄積用!A$2:A$10000, AO$5, 【データ】蓄積用!C$2:C$10000, $A238, 【データ】蓄積用!Q$2:Q$10000, 1, 【データ】蓄積用!AC$2:AC$10000, "&gt;=4.0")&gt;0, "〇", "×")))</f>
        <v/>
      </c>
      <c r="AP238" t="str">
        <f>IF(OR($A238="", AP$5=""), "", IF(COUNTIFS(【データ】蓄積用!A$2:A$10000, AP$5, 【データ】蓄積用!C$2:C$10000, $A238, 【データ】蓄積用!D$2:D$10000, "&gt;=3000", 【データ】蓄積用!E$2:E$10000, "&gt;=1500")&gt;0, "〇", IF(COUNTIFS(【データ】蓄積用!A$2:A$10000, AP$5, 【データ】蓄積用!C$2:C$10000, $A238, 【データ】蓄積用!Q$2:Q$10000, 1, 【データ】蓄積用!AC$2:AC$10000, "&gt;=4.0")&gt;0, "〇", "×")))</f>
        <v/>
      </c>
      <c r="AQ238" t="str">
        <f>IF(OR($A238="", AQ$5=""), "", IF(COUNTIFS(【データ】蓄積用!A$2:A$10000, AQ$5, 【データ】蓄積用!C$2:C$10000, $A238, 【データ】蓄積用!D$2:D$10000, "&gt;=3000", 【データ】蓄積用!E$2:E$10000, "&gt;=1500")&gt;0, "〇", IF(COUNTIFS(【データ】蓄積用!A$2:A$10000, AQ$5, 【データ】蓄積用!C$2:C$10000, $A238, 【データ】蓄積用!Q$2:Q$10000, 1, 【データ】蓄積用!AC$2:AC$10000, "&gt;=4.0")&gt;0, "〇", "×")))</f>
        <v/>
      </c>
      <c r="AR238" t="str">
        <f>IF(OR($A238="", AR$5=""), "", IF(COUNTIFS(【データ】蓄積用!A$2:A$10000, AR$5, 【データ】蓄積用!C$2:C$10000, $A238, 【データ】蓄積用!D$2:D$10000, "&gt;=3000", 【データ】蓄積用!E$2:E$10000, "&gt;=1500")&gt;0, "〇", IF(COUNTIFS(【データ】蓄積用!A$2:A$10000, AR$5, 【データ】蓄積用!C$2:C$10000, $A238, 【データ】蓄積用!Q$2:Q$10000, 1, 【データ】蓄積用!AC$2:AC$10000, "&gt;=4.0")&gt;0, "〇", "×")))</f>
        <v/>
      </c>
      <c r="AS238" t="str">
        <f>IF(OR($A238="", AS$5=""), "", IF(COUNTIFS(【データ】蓄積用!A$2:A$10000, AS$5, 【データ】蓄積用!C$2:C$10000, $A238, 【データ】蓄積用!D$2:D$10000, "&gt;=3000", 【データ】蓄積用!E$2:E$10000, "&gt;=1500")&gt;0, "〇", IF(COUNTIFS(【データ】蓄積用!A$2:A$10000, AS$5, 【データ】蓄積用!C$2:C$10000, $A238, 【データ】蓄積用!Q$2:Q$10000, 1, 【データ】蓄積用!AC$2:AC$10000, "&gt;=4.0")&gt;0, "〇", "×")))</f>
        <v/>
      </c>
      <c r="AT238" t="str">
        <f>IF(OR($A238="", AT$5=""), "", IF(COUNTIFS(【データ】蓄積用!A$2:A$10000, AT$5, 【データ】蓄積用!C$2:C$10000, $A238, 【データ】蓄積用!D$2:D$10000, "&gt;=3000", 【データ】蓄積用!E$2:E$10000, "&gt;=1500")&gt;0, "〇", IF(COUNTIFS(【データ】蓄積用!A$2:A$10000, AT$5, 【データ】蓄積用!C$2:C$10000, $A238, 【データ】蓄積用!Q$2:Q$10000, 1, 【データ】蓄積用!AC$2:AC$10000, "&gt;=4.0")&gt;0, "〇", "×")))</f>
        <v/>
      </c>
      <c r="AU238" t="str">
        <f>IF(OR($A238="", AU$5=""), "", IF(COUNTIFS(【データ】蓄積用!A$2:A$10000, AU$5, 【データ】蓄積用!C$2:C$10000, $A238, 【データ】蓄積用!D$2:D$10000, "&gt;=3000", 【データ】蓄積用!E$2:E$10000, "&gt;=1500")&gt;0, "〇", IF(COUNTIFS(【データ】蓄積用!A$2:A$10000, AU$5, 【データ】蓄積用!C$2:C$10000, $A238, 【データ】蓄積用!Q$2:Q$10000, 1, 【データ】蓄積用!AC$2:AC$10000, "&gt;=4.0")&gt;0, "〇", "×")))</f>
        <v/>
      </c>
      <c r="AV238" t="str">
        <f>IF(OR($A238="", AV$5=""), "", IF(COUNTIFS(【データ】蓄積用!A$2:A$10000, AV$5, 【データ】蓄積用!C$2:C$10000, $A238, 【データ】蓄積用!D$2:D$10000, "&gt;=3000", 【データ】蓄積用!E$2:E$10000, "&gt;=1500")&gt;0, "〇", IF(COUNTIFS(【データ】蓄積用!A$2:A$10000, AV$5, 【データ】蓄積用!C$2:C$10000, $A238, 【データ】蓄積用!Q$2:Q$10000, 1, 【データ】蓄積用!AC$2:AC$10000, "&gt;=4.0")&gt;0, "〇", "×")))</f>
        <v/>
      </c>
      <c r="AW238" t="str">
        <f>IF(OR($A238="", AW$5=""), "", IF(COUNTIFS(【データ】蓄積用!A$2:A$10000, AW$5, 【データ】蓄積用!C$2:C$10000, $A238, 【データ】蓄積用!D$2:D$10000, "&gt;=3000", 【データ】蓄積用!E$2:E$10000, "&gt;=1500")&gt;0, "〇", IF(COUNTIFS(【データ】蓄積用!A$2:A$10000, AW$5, 【データ】蓄積用!C$2:C$10000, $A238, 【データ】蓄積用!Q$2:Q$10000, 1, 【データ】蓄積用!AC$2:AC$10000, "&gt;=4.0")&gt;0, "〇", "×")))</f>
        <v/>
      </c>
      <c r="AX238" t="str">
        <f>IF(OR($A238="", AX$5=""), "", IF(COUNTIFS(【データ】蓄積用!A$2:A$10000, AX$5, 【データ】蓄積用!C$2:C$10000, $A238, 【データ】蓄積用!D$2:D$10000, "&gt;=3000", 【データ】蓄積用!E$2:E$10000, "&gt;=1500")&gt;0, "〇", IF(COUNTIFS(【データ】蓄積用!A$2:A$10000, AX$5, 【データ】蓄積用!C$2:C$10000, $A238, 【データ】蓄積用!Q$2:Q$10000, 1, 【データ】蓄積用!AC$2:AC$10000, "&gt;=4.0")&gt;0, "〇", "×")))</f>
        <v/>
      </c>
      <c r="AY238" t="str">
        <f>IF(OR($A238="", AY$5=""), "", IF(COUNTIFS(【データ】蓄積用!A$2:A$10000, AY$5, 【データ】蓄積用!C$2:C$10000, $A238, 【データ】蓄積用!D$2:D$10000, "&gt;=3000", 【データ】蓄積用!E$2:E$10000, "&gt;=1500")&gt;0, "〇", IF(COUNTIFS(【データ】蓄積用!A$2:A$10000, AY$5, 【データ】蓄積用!C$2:C$10000, $A238, 【データ】蓄積用!Q$2:Q$10000, 1, 【データ】蓄積用!AC$2:AC$10000, "&gt;=4.0")&gt;0, "〇", "×")))</f>
        <v/>
      </c>
    </row>
    <row r="239" spans="2:51">
      <c r="B239" t="str">
        <f>IF(OR($A239="", B$5=""), "", IF(COUNTIFS(【データ】蓄積用!A$2:A$10000, B$5, 【データ】蓄積用!C$2:C$10000, $A239, 【データ】蓄積用!D$2:D$10000, "&gt;=3000", 【データ】蓄積用!E$2:E$10000, "&gt;=1500")&gt;0, "〇", IF(COUNTIFS(【データ】蓄積用!A$2:A$10000, B$5, 【データ】蓄積用!C$2:C$10000, $A239, 【データ】蓄積用!Q$2:Q$10000, 1, 【データ】蓄積用!AC$2:AC$10000, "&gt;=4.0")&gt;0, "〇", "×")))</f>
        <v/>
      </c>
      <c r="C239" t="str">
        <f>IF(OR($A239="", C$5=""), "", IF(COUNTIFS(【データ】蓄積用!A$2:A$10000, C$5, 【データ】蓄積用!C$2:C$10000, $A239, 【データ】蓄積用!D$2:D$10000, "&gt;=3000", 【データ】蓄積用!E$2:E$10000, "&gt;=1500")&gt;0, "〇", IF(COUNTIFS(【データ】蓄積用!A$2:A$10000, C$5, 【データ】蓄積用!C$2:C$10000, $A239, 【データ】蓄積用!Q$2:Q$10000, 1, 【データ】蓄積用!AC$2:AC$10000, "&gt;=4.0")&gt;0, "〇", "×")))</f>
        <v/>
      </c>
      <c r="D239" t="str">
        <f>IF(OR($A239="", D$5=""), "", IF(COUNTIFS(【データ】蓄積用!A$2:A$10000, D$5, 【データ】蓄積用!C$2:C$10000, $A239, 【データ】蓄積用!D$2:D$10000, "&gt;=3000", 【データ】蓄積用!E$2:E$10000, "&gt;=1500")&gt;0, "〇", IF(COUNTIFS(【データ】蓄積用!A$2:A$10000, D$5, 【データ】蓄積用!C$2:C$10000, $A239, 【データ】蓄積用!Q$2:Q$10000, 1, 【データ】蓄積用!AC$2:AC$10000, "&gt;=4.0")&gt;0, "〇", "×")))</f>
        <v/>
      </c>
      <c r="E239" t="str">
        <f>IF(OR($A239="", E$5=""), "", IF(COUNTIFS(【データ】蓄積用!A$2:A$10000, E$5, 【データ】蓄積用!C$2:C$10000, $A239, 【データ】蓄積用!D$2:D$10000, "&gt;=3000", 【データ】蓄積用!E$2:E$10000, "&gt;=1500")&gt;0, "〇", IF(COUNTIFS(【データ】蓄積用!A$2:A$10000, E$5, 【データ】蓄積用!C$2:C$10000, $A239, 【データ】蓄積用!Q$2:Q$10000, 1, 【データ】蓄積用!AC$2:AC$10000, "&gt;=4.0")&gt;0, "〇", "×")))</f>
        <v/>
      </c>
      <c r="F239" t="str">
        <f>IF(OR($A239="", F$5=""), "", IF(COUNTIFS(【データ】蓄積用!A$2:A$10000, F$5, 【データ】蓄積用!C$2:C$10000, $A239, 【データ】蓄積用!D$2:D$10000, "&gt;=3000", 【データ】蓄積用!E$2:E$10000, "&gt;=1500")&gt;0, "〇", IF(COUNTIFS(【データ】蓄積用!A$2:A$10000, F$5, 【データ】蓄積用!C$2:C$10000, $A239, 【データ】蓄積用!Q$2:Q$10000, 1, 【データ】蓄積用!AC$2:AC$10000, "&gt;=4.0")&gt;0, "〇", "×")))</f>
        <v/>
      </c>
      <c r="G239" t="str">
        <f>IF(OR($A239="", G$5=""), "", IF(COUNTIFS(【データ】蓄積用!A$2:A$10000, G$5, 【データ】蓄積用!C$2:C$10000, $A239, 【データ】蓄積用!D$2:D$10000, "&gt;=3000", 【データ】蓄積用!E$2:E$10000, "&gt;=1500")&gt;0, "〇", IF(COUNTIFS(【データ】蓄積用!A$2:A$10000, G$5, 【データ】蓄積用!C$2:C$10000, $A239, 【データ】蓄積用!Q$2:Q$10000, 1, 【データ】蓄積用!AC$2:AC$10000, "&gt;=4.0")&gt;0, "〇", "×")))</f>
        <v/>
      </c>
      <c r="H239" t="str">
        <f>IF(OR($A239="", H$5=""), "", IF(COUNTIFS(【データ】蓄積用!A$2:A$10000, H$5, 【データ】蓄積用!C$2:C$10000, $A239, 【データ】蓄積用!D$2:D$10000, "&gt;=3000", 【データ】蓄積用!E$2:E$10000, "&gt;=1500")&gt;0, "〇", IF(COUNTIFS(【データ】蓄積用!A$2:A$10000, H$5, 【データ】蓄積用!C$2:C$10000, $A239, 【データ】蓄積用!Q$2:Q$10000, 1, 【データ】蓄積用!AC$2:AC$10000, "&gt;=4.0")&gt;0, "〇", "×")))</f>
        <v/>
      </c>
      <c r="I239" t="str">
        <f>IF(OR($A239="", I$5=""), "", IF(COUNTIFS(【データ】蓄積用!A$2:A$10000, I$5, 【データ】蓄積用!C$2:C$10000, $A239, 【データ】蓄積用!D$2:D$10000, "&gt;=3000", 【データ】蓄積用!E$2:E$10000, "&gt;=1500")&gt;0, "〇", IF(COUNTIFS(【データ】蓄積用!A$2:A$10000, I$5, 【データ】蓄積用!C$2:C$10000, $A239, 【データ】蓄積用!Q$2:Q$10000, 1, 【データ】蓄積用!AC$2:AC$10000, "&gt;=4.0")&gt;0, "〇", "×")))</f>
        <v/>
      </c>
      <c r="J239" t="str">
        <f>IF(OR($A239="", J$5=""), "", IF(COUNTIFS(【データ】蓄積用!A$2:A$10000, J$5, 【データ】蓄積用!C$2:C$10000, $A239, 【データ】蓄積用!D$2:D$10000, "&gt;=3000", 【データ】蓄積用!E$2:E$10000, "&gt;=1500")&gt;0, "〇", IF(COUNTIFS(【データ】蓄積用!A$2:A$10000, J$5, 【データ】蓄積用!C$2:C$10000, $A239, 【データ】蓄積用!Q$2:Q$10000, 1, 【データ】蓄積用!AC$2:AC$10000, "&gt;=4.0")&gt;0, "〇", "×")))</f>
        <v/>
      </c>
      <c r="K239" t="str">
        <f>IF(OR($A239="", K$5=""), "", IF(COUNTIFS(【データ】蓄積用!A$2:A$10000, K$5, 【データ】蓄積用!C$2:C$10000, $A239, 【データ】蓄積用!D$2:D$10000, "&gt;=3000", 【データ】蓄積用!E$2:E$10000, "&gt;=1500")&gt;0, "〇", IF(COUNTIFS(【データ】蓄積用!A$2:A$10000, K$5, 【データ】蓄積用!C$2:C$10000, $A239, 【データ】蓄積用!Q$2:Q$10000, 1, 【データ】蓄積用!AC$2:AC$10000, "&gt;=4.0")&gt;0, "〇", "×")))</f>
        <v/>
      </c>
      <c r="L239" t="str">
        <f>IF(OR($A239="", L$5=""), "", IF(COUNTIFS(【データ】蓄積用!A$2:A$10000, L$5, 【データ】蓄積用!C$2:C$10000, $A239, 【データ】蓄積用!D$2:D$10000, "&gt;=3000", 【データ】蓄積用!E$2:E$10000, "&gt;=1500")&gt;0, "〇", IF(COUNTIFS(【データ】蓄積用!A$2:A$10000, L$5, 【データ】蓄積用!C$2:C$10000, $A239, 【データ】蓄積用!Q$2:Q$10000, 1, 【データ】蓄積用!AC$2:AC$10000, "&gt;=4.0")&gt;0, "〇", "×")))</f>
        <v/>
      </c>
      <c r="M239" t="str">
        <f>IF(OR($A239="", M$5=""), "", IF(COUNTIFS(【データ】蓄積用!A$2:A$10000, M$5, 【データ】蓄積用!C$2:C$10000, $A239, 【データ】蓄積用!D$2:D$10000, "&gt;=3000", 【データ】蓄積用!E$2:E$10000, "&gt;=1500")&gt;0, "〇", IF(COUNTIFS(【データ】蓄積用!A$2:A$10000, M$5, 【データ】蓄積用!C$2:C$10000, $A239, 【データ】蓄積用!Q$2:Q$10000, 1, 【データ】蓄積用!AC$2:AC$10000, "&gt;=4.0")&gt;0, "〇", "×")))</f>
        <v/>
      </c>
      <c r="N239" t="str">
        <f>IF(OR($A239="", N$5=""), "", IF(COUNTIFS(【データ】蓄積用!A$2:A$10000, N$5, 【データ】蓄積用!C$2:C$10000, $A239, 【データ】蓄積用!D$2:D$10000, "&gt;=3000", 【データ】蓄積用!E$2:E$10000, "&gt;=1500")&gt;0, "〇", IF(COUNTIFS(【データ】蓄積用!A$2:A$10000, N$5, 【データ】蓄積用!C$2:C$10000, $A239, 【データ】蓄積用!Q$2:Q$10000, 1, 【データ】蓄積用!AC$2:AC$10000, "&gt;=4.0")&gt;0, "〇", "×")))</f>
        <v/>
      </c>
      <c r="O239" t="str">
        <f>IF(OR($A239="", O$5=""), "", IF(COUNTIFS(【データ】蓄積用!A$2:A$10000, O$5, 【データ】蓄積用!C$2:C$10000, $A239, 【データ】蓄積用!D$2:D$10000, "&gt;=3000", 【データ】蓄積用!E$2:E$10000, "&gt;=1500")&gt;0, "〇", IF(COUNTIFS(【データ】蓄積用!A$2:A$10000, O$5, 【データ】蓄積用!C$2:C$10000, $A239, 【データ】蓄積用!Q$2:Q$10000, 1, 【データ】蓄積用!AC$2:AC$10000, "&gt;=4.0")&gt;0, "〇", "×")))</f>
        <v/>
      </c>
      <c r="P239" t="str">
        <f>IF(OR($A239="", P$5=""), "", IF(COUNTIFS(【データ】蓄積用!A$2:A$10000, P$5, 【データ】蓄積用!C$2:C$10000, $A239, 【データ】蓄積用!D$2:D$10000, "&gt;=3000", 【データ】蓄積用!E$2:E$10000, "&gt;=1500")&gt;0, "〇", IF(COUNTIFS(【データ】蓄積用!A$2:A$10000, P$5, 【データ】蓄積用!C$2:C$10000, $A239, 【データ】蓄積用!Q$2:Q$10000, 1, 【データ】蓄積用!AC$2:AC$10000, "&gt;=4.0")&gt;0, "〇", "×")))</f>
        <v/>
      </c>
      <c r="Q239" t="str">
        <f>IF(OR($A239="", Q$5=""), "", IF(COUNTIFS(【データ】蓄積用!A$2:A$10000, Q$5, 【データ】蓄積用!C$2:C$10000, $A239, 【データ】蓄積用!D$2:D$10000, "&gt;=3000", 【データ】蓄積用!E$2:E$10000, "&gt;=1500")&gt;0, "〇", IF(COUNTIFS(【データ】蓄積用!A$2:A$10000, Q$5, 【データ】蓄積用!C$2:C$10000, $A239, 【データ】蓄積用!Q$2:Q$10000, 1, 【データ】蓄積用!AC$2:AC$10000, "&gt;=4.0")&gt;0, "〇", "×")))</f>
        <v/>
      </c>
      <c r="R239" t="str">
        <f>IF(OR($A239="", R$5=""), "", IF(COUNTIFS(【データ】蓄積用!A$2:A$10000, R$5, 【データ】蓄積用!C$2:C$10000, $A239, 【データ】蓄積用!D$2:D$10000, "&gt;=3000", 【データ】蓄積用!E$2:E$10000, "&gt;=1500")&gt;0, "〇", IF(COUNTIFS(【データ】蓄積用!A$2:A$10000, R$5, 【データ】蓄積用!C$2:C$10000, $A239, 【データ】蓄積用!Q$2:Q$10000, 1, 【データ】蓄積用!AC$2:AC$10000, "&gt;=4.0")&gt;0, "〇", "×")))</f>
        <v/>
      </c>
      <c r="S239" t="str">
        <f>IF(OR($A239="", S$5=""), "", IF(COUNTIFS(【データ】蓄積用!A$2:A$10000, S$5, 【データ】蓄積用!C$2:C$10000, $A239, 【データ】蓄積用!D$2:D$10000, "&gt;=3000", 【データ】蓄積用!E$2:E$10000, "&gt;=1500")&gt;0, "〇", IF(COUNTIFS(【データ】蓄積用!A$2:A$10000, S$5, 【データ】蓄積用!C$2:C$10000, $A239, 【データ】蓄積用!Q$2:Q$10000, 1, 【データ】蓄積用!AC$2:AC$10000, "&gt;=4.0")&gt;0, "〇", "×")))</f>
        <v/>
      </c>
      <c r="T239" t="str">
        <f>IF(OR($A239="", T$5=""), "", IF(COUNTIFS(【データ】蓄積用!A$2:A$10000, T$5, 【データ】蓄積用!C$2:C$10000, $A239, 【データ】蓄積用!D$2:D$10000, "&gt;=3000", 【データ】蓄積用!E$2:E$10000, "&gt;=1500")&gt;0, "〇", IF(COUNTIFS(【データ】蓄積用!A$2:A$10000, T$5, 【データ】蓄積用!C$2:C$10000, $A239, 【データ】蓄積用!Q$2:Q$10000, 1, 【データ】蓄積用!AC$2:AC$10000, "&gt;=4.0")&gt;0, "〇", "×")))</f>
        <v/>
      </c>
      <c r="U239" t="str">
        <f>IF(OR($A239="", U$5=""), "", IF(COUNTIFS(【データ】蓄積用!A$2:A$10000, U$5, 【データ】蓄積用!C$2:C$10000, $A239, 【データ】蓄積用!D$2:D$10000, "&gt;=3000", 【データ】蓄積用!E$2:E$10000, "&gt;=1500")&gt;0, "〇", IF(COUNTIFS(【データ】蓄積用!A$2:A$10000, U$5, 【データ】蓄積用!C$2:C$10000, $A239, 【データ】蓄積用!Q$2:Q$10000, 1, 【データ】蓄積用!AC$2:AC$10000, "&gt;=4.0")&gt;0, "〇", "×")))</f>
        <v/>
      </c>
      <c r="V239" t="str">
        <f>IF(OR($A239="", V$5=""), "", IF(COUNTIFS(【データ】蓄積用!A$2:A$10000, V$5, 【データ】蓄積用!C$2:C$10000, $A239, 【データ】蓄積用!D$2:D$10000, "&gt;=3000", 【データ】蓄積用!E$2:E$10000, "&gt;=1500")&gt;0, "〇", IF(COUNTIFS(【データ】蓄積用!A$2:A$10000, V$5, 【データ】蓄積用!C$2:C$10000, $A239, 【データ】蓄積用!Q$2:Q$10000, 1, 【データ】蓄積用!AC$2:AC$10000, "&gt;=4.0")&gt;0, "〇", "×")))</f>
        <v/>
      </c>
      <c r="W239" t="str">
        <f>IF(OR($A239="", W$5=""), "", IF(COUNTIFS(【データ】蓄積用!A$2:A$10000, W$5, 【データ】蓄積用!C$2:C$10000, $A239, 【データ】蓄積用!D$2:D$10000, "&gt;=3000", 【データ】蓄積用!E$2:E$10000, "&gt;=1500")&gt;0, "〇", IF(COUNTIFS(【データ】蓄積用!A$2:A$10000, W$5, 【データ】蓄積用!C$2:C$10000, $A239, 【データ】蓄積用!Q$2:Q$10000, 1, 【データ】蓄積用!AC$2:AC$10000, "&gt;=4.0")&gt;0, "〇", "×")))</f>
        <v/>
      </c>
      <c r="X239" t="str">
        <f>IF(OR($A239="", X$5=""), "", IF(COUNTIFS(【データ】蓄積用!A$2:A$10000, X$5, 【データ】蓄積用!C$2:C$10000, $A239, 【データ】蓄積用!D$2:D$10000, "&gt;=3000", 【データ】蓄積用!E$2:E$10000, "&gt;=1500")&gt;0, "〇", IF(COUNTIFS(【データ】蓄積用!A$2:A$10000, X$5, 【データ】蓄積用!C$2:C$10000, $A239, 【データ】蓄積用!Q$2:Q$10000, 1, 【データ】蓄積用!AC$2:AC$10000, "&gt;=4.0")&gt;0, "〇", "×")))</f>
        <v/>
      </c>
      <c r="Y239" t="str">
        <f>IF(OR($A239="", Y$5=""), "", IF(COUNTIFS(【データ】蓄積用!A$2:A$10000, Y$5, 【データ】蓄積用!C$2:C$10000, $A239, 【データ】蓄積用!D$2:D$10000, "&gt;=3000", 【データ】蓄積用!E$2:E$10000, "&gt;=1500")&gt;0, "〇", IF(COUNTIFS(【データ】蓄積用!A$2:A$10000, Y$5, 【データ】蓄積用!C$2:C$10000, $A239, 【データ】蓄積用!Q$2:Q$10000, 1, 【データ】蓄積用!AC$2:AC$10000, "&gt;=4.0")&gt;0, "〇", "×")))</f>
        <v/>
      </c>
      <c r="Z239" t="str">
        <f>IF(OR($A239="", Z$5=""), "", IF(COUNTIFS(【データ】蓄積用!A$2:A$10000, Z$5, 【データ】蓄積用!C$2:C$10000, $A239, 【データ】蓄積用!D$2:D$10000, "&gt;=3000", 【データ】蓄積用!E$2:E$10000, "&gt;=1500")&gt;0, "〇", IF(COUNTIFS(【データ】蓄積用!A$2:A$10000, Z$5, 【データ】蓄積用!C$2:C$10000, $A239, 【データ】蓄積用!Q$2:Q$10000, 1, 【データ】蓄積用!AC$2:AC$10000, "&gt;=4.0")&gt;0, "〇", "×")))</f>
        <v/>
      </c>
      <c r="AA239" t="str">
        <f>IF(OR($A239="", AA$5=""), "", IF(COUNTIFS(【データ】蓄積用!A$2:A$10000, AA$5, 【データ】蓄積用!C$2:C$10000, $A239, 【データ】蓄積用!D$2:D$10000, "&gt;=3000", 【データ】蓄積用!E$2:E$10000, "&gt;=1500")&gt;0, "〇", IF(COUNTIFS(【データ】蓄積用!A$2:A$10000, AA$5, 【データ】蓄積用!C$2:C$10000, $A239, 【データ】蓄積用!Q$2:Q$10000, 1, 【データ】蓄積用!AC$2:AC$10000, "&gt;=4.0")&gt;0, "〇", "×")))</f>
        <v/>
      </c>
      <c r="AB239" t="str">
        <f>IF(OR($A239="", AB$5=""), "", IF(COUNTIFS(【データ】蓄積用!A$2:A$10000, AB$5, 【データ】蓄積用!C$2:C$10000, $A239, 【データ】蓄積用!D$2:D$10000, "&gt;=3000", 【データ】蓄積用!E$2:E$10000, "&gt;=1500")&gt;0, "〇", IF(COUNTIFS(【データ】蓄積用!A$2:A$10000, AB$5, 【データ】蓄積用!C$2:C$10000, $A239, 【データ】蓄積用!Q$2:Q$10000, 1, 【データ】蓄積用!AC$2:AC$10000, "&gt;=4.0")&gt;0, "〇", "×")))</f>
        <v/>
      </c>
      <c r="AC239" t="str">
        <f>IF(OR($A239="", AC$5=""), "", IF(COUNTIFS(【データ】蓄積用!A$2:A$10000, AC$5, 【データ】蓄積用!C$2:C$10000, $A239, 【データ】蓄積用!D$2:D$10000, "&gt;=3000", 【データ】蓄積用!E$2:E$10000, "&gt;=1500")&gt;0, "〇", IF(COUNTIFS(【データ】蓄積用!A$2:A$10000, AC$5, 【データ】蓄積用!C$2:C$10000, $A239, 【データ】蓄積用!Q$2:Q$10000, 1, 【データ】蓄積用!AC$2:AC$10000, "&gt;=4.0")&gt;0, "〇", "×")))</f>
        <v/>
      </c>
      <c r="AD239" t="str">
        <f>IF(OR($A239="", AD$5=""), "", IF(COUNTIFS(【データ】蓄積用!A$2:A$10000, AD$5, 【データ】蓄積用!C$2:C$10000, $A239, 【データ】蓄積用!D$2:D$10000, "&gt;=3000", 【データ】蓄積用!E$2:E$10000, "&gt;=1500")&gt;0, "〇", IF(COUNTIFS(【データ】蓄積用!A$2:A$10000, AD$5, 【データ】蓄積用!C$2:C$10000, $A239, 【データ】蓄積用!Q$2:Q$10000, 1, 【データ】蓄積用!AC$2:AC$10000, "&gt;=4.0")&gt;0, "〇", "×")))</f>
        <v/>
      </c>
      <c r="AE239" t="str">
        <f>IF(OR($A239="", AE$5=""), "", IF(COUNTIFS(【データ】蓄積用!A$2:A$10000, AE$5, 【データ】蓄積用!C$2:C$10000, $A239, 【データ】蓄積用!D$2:D$10000, "&gt;=3000", 【データ】蓄積用!E$2:E$10000, "&gt;=1500")&gt;0, "〇", IF(COUNTIFS(【データ】蓄積用!A$2:A$10000, AE$5, 【データ】蓄積用!C$2:C$10000, $A239, 【データ】蓄積用!Q$2:Q$10000, 1, 【データ】蓄積用!AC$2:AC$10000, "&gt;=4.0")&gt;0, "〇", "×")))</f>
        <v/>
      </c>
      <c r="AF239" t="str">
        <f>IF(OR($A239="", AF$5=""), "", IF(COUNTIFS(【データ】蓄積用!A$2:A$10000, AF$5, 【データ】蓄積用!C$2:C$10000, $A239, 【データ】蓄積用!D$2:D$10000, "&gt;=3000", 【データ】蓄積用!E$2:E$10000, "&gt;=1500")&gt;0, "〇", IF(COUNTIFS(【データ】蓄積用!A$2:A$10000, AF$5, 【データ】蓄積用!C$2:C$10000, $A239, 【データ】蓄積用!Q$2:Q$10000, 1, 【データ】蓄積用!AC$2:AC$10000, "&gt;=4.0")&gt;0, "〇", "×")))</f>
        <v/>
      </c>
      <c r="AG239" t="str">
        <f>IF(OR($A239="", AG$5=""), "", IF(COUNTIFS(【データ】蓄積用!A$2:A$10000, AG$5, 【データ】蓄積用!C$2:C$10000, $A239, 【データ】蓄積用!D$2:D$10000, "&gt;=3000", 【データ】蓄積用!E$2:E$10000, "&gt;=1500")&gt;0, "〇", IF(COUNTIFS(【データ】蓄積用!A$2:A$10000, AG$5, 【データ】蓄積用!C$2:C$10000, $A239, 【データ】蓄積用!Q$2:Q$10000, 1, 【データ】蓄積用!AC$2:AC$10000, "&gt;=4.0")&gt;0, "〇", "×")))</f>
        <v/>
      </c>
      <c r="AH239" t="str">
        <f>IF(OR($A239="", AH$5=""), "", IF(COUNTIFS(【データ】蓄積用!A$2:A$10000, AH$5, 【データ】蓄積用!C$2:C$10000, $A239, 【データ】蓄積用!D$2:D$10000, "&gt;=3000", 【データ】蓄積用!E$2:E$10000, "&gt;=1500")&gt;0, "〇", IF(COUNTIFS(【データ】蓄積用!A$2:A$10000, AH$5, 【データ】蓄積用!C$2:C$10000, $A239, 【データ】蓄積用!Q$2:Q$10000, 1, 【データ】蓄積用!AC$2:AC$10000, "&gt;=4.0")&gt;0, "〇", "×")))</f>
        <v/>
      </c>
      <c r="AI239" t="str">
        <f>IF(OR($A239="", AI$5=""), "", IF(COUNTIFS(【データ】蓄積用!A$2:A$10000, AI$5, 【データ】蓄積用!C$2:C$10000, $A239, 【データ】蓄積用!D$2:D$10000, "&gt;=3000", 【データ】蓄積用!E$2:E$10000, "&gt;=1500")&gt;0, "〇", IF(COUNTIFS(【データ】蓄積用!A$2:A$10000, AI$5, 【データ】蓄積用!C$2:C$10000, $A239, 【データ】蓄積用!Q$2:Q$10000, 1, 【データ】蓄積用!AC$2:AC$10000, "&gt;=4.0")&gt;0, "〇", "×")))</f>
        <v/>
      </c>
      <c r="AJ239" t="str">
        <f>IF(OR($A239="", AJ$5=""), "", IF(COUNTIFS(【データ】蓄積用!A$2:A$10000, AJ$5, 【データ】蓄積用!C$2:C$10000, $A239, 【データ】蓄積用!D$2:D$10000, "&gt;=3000", 【データ】蓄積用!E$2:E$10000, "&gt;=1500")&gt;0, "〇", IF(COUNTIFS(【データ】蓄積用!A$2:A$10000, AJ$5, 【データ】蓄積用!C$2:C$10000, $A239, 【データ】蓄積用!Q$2:Q$10000, 1, 【データ】蓄積用!AC$2:AC$10000, "&gt;=4.0")&gt;0, "〇", "×")))</f>
        <v/>
      </c>
      <c r="AK239" t="str">
        <f>IF(OR($A239="", AK$5=""), "", IF(COUNTIFS(【データ】蓄積用!A$2:A$10000, AK$5, 【データ】蓄積用!C$2:C$10000, $A239, 【データ】蓄積用!D$2:D$10000, "&gt;=3000", 【データ】蓄積用!E$2:E$10000, "&gt;=1500")&gt;0, "〇", IF(COUNTIFS(【データ】蓄積用!A$2:A$10000, AK$5, 【データ】蓄積用!C$2:C$10000, $A239, 【データ】蓄積用!Q$2:Q$10000, 1, 【データ】蓄積用!AC$2:AC$10000, "&gt;=4.0")&gt;0, "〇", "×")))</f>
        <v/>
      </c>
      <c r="AL239" t="str">
        <f>IF(OR($A239="", AL$5=""), "", IF(COUNTIFS(【データ】蓄積用!A$2:A$10000, AL$5, 【データ】蓄積用!C$2:C$10000, $A239, 【データ】蓄積用!D$2:D$10000, "&gt;=3000", 【データ】蓄積用!E$2:E$10000, "&gt;=1500")&gt;0, "〇", IF(COUNTIFS(【データ】蓄積用!A$2:A$10000, AL$5, 【データ】蓄積用!C$2:C$10000, $A239, 【データ】蓄積用!Q$2:Q$10000, 1, 【データ】蓄積用!AC$2:AC$10000, "&gt;=4.0")&gt;0, "〇", "×")))</f>
        <v/>
      </c>
      <c r="AM239" t="str">
        <f>IF(OR($A239="", AM$5=""), "", IF(COUNTIFS(【データ】蓄積用!A$2:A$10000, AM$5, 【データ】蓄積用!C$2:C$10000, $A239, 【データ】蓄積用!D$2:D$10000, "&gt;=3000", 【データ】蓄積用!E$2:E$10000, "&gt;=1500")&gt;0, "〇", IF(COUNTIFS(【データ】蓄積用!A$2:A$10000, AM$5, 【データ】蓄積用!C$2:C$10000, $A239, 【データ】蓄積用!Q$2:Q$10000, 1, 【データ】蓄積用!AC$2:AC$10000, "&gt;=4.0")&gt;0, "〇", "×")))</f>
        <v/>
      </c>
      <c r="AN239" t="str">
        <f>IF(OR($A239="", AN$5=""), "", IF(COUNTIFS(【データ】蓄積用!A$2:A$10000, AN$5, 【データ】蓄積用!C$2:C$10000, $A239, 【データ】蓄積用!D$2:D$10000, "&gt;=3000", 【データ】蓄積用!E$2:E$10000, "&gt;=1500")&gt;0, "〇", IF(COUNTIFS(【データ】蓄積用!A$2:A$10000, AN$5, 【データ】蓄積用!C$2:C$10000, $A239, 【データ】蓄積用!Q$2:Q$10000, 1, 【データ】蓄積用!AC$2:AC$10000, "&gt;=4.0")&gt;0, "〇", "×")))</f>
        <v/>
      </c>
      <c r="AO239" t="str">
        <f>IF(OR($A239="", AO$5=""), "", IF(COUNTIFS(【データ】蓄積用!A$2:A$10000, AO$5, 【データ】蓄積用!C$2:C$10000, $A239, 【データ】蓄積用!D$2:D$10000, "&gt;=3000", 【データ】蓄積用!E$2:E$10000, "&gt;=1500")&gt;0, "〇", IF(COUNTIFS(【データ】蓄積用!A$2:A$10000, AO$5, 【データ】蓄積用!C$2:C$10000, $A239, 【データ】蓄積用!Q$2:Q$10000, 1, 【データ】蓄積用!AC$2:AC$10000, "&gt;=4.0")&gt;0, "〇", "×")))</f>
        <v/>
      </c>
      <c r="AP239" t="str">
        <f>IF(OR($A239="", AP$5=""), "", IF(COUNTIFS(【データ】蓄積用!A$2:A$10000, AP$5, 【データ】蓄積用!C$2:C$10000, $A239, 【データ】蓄積用!D$2:D$10000, "&gt;=3000", 【データ】蓄積用!E$2:E$10000, "&gt;=1500")&gt;0, "〇", IF(COUNTIFS(【データ】蓄積用!A$2:A$10000, AP$5, 【データ】蓄積用!C$2:C$10000, $A239, 【データ】蓄積用!Q$2:Q$10000, 1, 【データ】蓄積用!AC$2:AC$10000, "&gt;=4.0")&gt;0, "〇", "×")))</f>
        <v/>
      </c>
      <c r="AQ239" t="str">
        <f>IF(OR($A239="", AQ$5=""), "", IF(COUNTIFS(【データ】蓄積用!A$2:A$10000, AQ$5, 【データ】蓄積用!C$2:C$10000, $A239, 【データ】蓄積用!D$2:D$10000, "&gt;=3000", 【データ】蓄積用!E$2:E$10000, "&gt;=1500")&gt;0, "〇", IF(COUNTIFS(【データ】蓄積用!A$2:A$10000, AQ$5, 【データ】蓄積用!C$2:C$10000, $A239, 【データ】蓄積用!Q$2:Q$10000, 1, 【データ】蓄積用!AC$2:AC$10000, "&gt;=4.0")&gt;0, "〇", "×")))</f>
        <v/>
      </c>
      <c r="AR239" t="str">
        <f>IF(OR($A239="", AR$5=""), "", IF(COUNTIFS(【データ】蓄積用!A$2:A$10000, AR$5, 【データ】蓄積用!C$2:C$10000, $A239, 【データ】蓄積用!D$2:D$10000, "&gt;=3000", 【データ】蓄積用!E$2:E$10000, "&gt;=1500")&gt;0, "〇", IF(COUNTIFS(【データ】蓄積用!A$2:A$10000, AR$5, 【データ】蓄積用!C$2:C$10000, $A239, 【データ】蓄積用!Q$2:Q$10000, 1, 【データ】蓄積用!AC$2:AC$10000, "&gt;=4.0")&gt;0, "〇", "×")))</f>
        <v/>
      </c>
      <c r="AS239" t="str">
        <f>IF(OR($A239="", AS$5=""), "", IF(COUNTIFS(【データ】蓄積用!A$2:A$10000, AS$5, 【データ】蓄積用!C$2:C$10000, $A239, 【データ】蓄積用!D$2:D$10000, "&gt;=3000", 【データ】蓄積用!E$2:E$10000, "&gt;=1500")&gt;0, "〇", IF(COUNTIFS(【データ】蓄積用!A$2:A$10000, AS$5, 【データ】蓄積用!C$2:C$10000, $A239, 【データ】蓄積用!Q$2:Q$10000, 1, 【データ】蓄積用!AC$2:AC$10000, "&gt;=4.0")&gt;0, "〇", "×")))</f>
        <v/>
      </c>
      <c r="AT239" t="str">
        <f>IF(OR($A239="", AT$5=""), "", IF(COUNTIFS(【データ】蓄積用!A$2:A$10000, AT$5, 【データ】蓄積用!C$2:C$10000, $A239, 【データ】蓄積用!D$2:D$10000, "&gt;=3000", 【データ】蓄積用!E$2:E$10000, "&gt;=1500")&gt;0, "〇", IF(COUNTIFS(【データ】蓄積用!A$2:A$10000, AT$5, 【データ】蓄積用!C$2:C$10000, $A239, 【データ】蓄積用!Q$2:Q$10000, 1, 【データ】蓄積用!AC$2:AC$10000, "&gt;=4.0")&gt;0, "〇", "×")))</f>
        <v/>
      </c>
      <c r="AU239" t="str">
        <f>IF(OR($A239="", AU$5=""), "", IF(COUNTIFS(【データ】蓄積用!A$2:A$10000, AU$5, 【データ】蓄積用!C$2:C$10000, $A239, 【データ】蓄積用!D$2:D$10000, "&gt;=3000", 【データ】蓄積用!E$2:E$10000, "&gt;=1500")&gt;0, "〇", IF(COUNTIFS(【データ】蓄積用!A$2:A$10000, AU$5, 【データ】蓄積用!C$2:C$10000, $A239, 【データ】蓄積用!Q$2:Q$10000, 1, 【データ】蓄積用!AC$2:AC$10000, "&gt;=4.0")&gt;0, "〇", "×")))</f>
        <v/>
      </c>
      <c r="AV239" t="str">
        <f>IF(OR($A239="", AV$5=""), "", IF(COUNTIFS(【データ】蓄積用!A$2:A$10000, AV$5, 【データ】蓄積用!C$2:C$10000, $A239, 【データ】蓄積用!D$2:D$10000, "&gt;=3000", 【データ】蓄積用!E$2:E$10000, "&gt;=1500")&gt;0, "〇", IF(COUNTIFS(【データ】蓄積用!A$2:A$10000, AV$5, 【データ】蓄積用!C$2:C$10000, $A239, 【データ】蓄積用!Q$2:Q$10000, 1, 【データ】蓄積用!AC$2:AC$10000, "&gt;=4.0")&gt;0, "〇", "×")))</f>
        <v/>
      </c>
      <c r="AW239" t="str">
        <f>IF(OR($A239="", AW$5=""), "", IF(COUNTIFS(【データ】蓄積用!A$2:A$10000, AW$5, 【データ】蓄積用!C$2:C$10000, $A239, 【データ】蓄積用!D$2:D$10000, "&gt;=3000", 【データ】蓄積用!E$2:E$10000, "&gt;=1500")&gt;0, "〇", IF(COUNTIFS(【データ】蓄積用!A$2:A$10000, AW$5, 【データ】蓄積用!C$2:C$10000, $A239, 【データ】蓄積用!Q$2:Q$10000, 1, 【データ】蓄積用!AC$2:AC$10000, "&gt;=4.0")&gt;0, "〇", "×")))</f>
        <v/>
      </c>
      <c r="AX239" t="str">
        <f>IF(OR($A239="", AX$5=""), "", IF(COUNTIFS(【データ】蓄積用!A$2:A$10000, AX$5, 【データ】蓄積用!C$2:C$10000, $A239, 【データ】蓄積用!D$2:D$10000, "&gt;=3000", 【データ】蓄積用!E$2:E$10000, "&gt;=1500")&gt;0, "〇", IF(COUNTIFS(【データ】蓄積用!A$2:A$10000, AX$5, 【データ】蓄積用!C$2:C$10000, $A239, 【データ】蓄積用!Q$2:Q$10000, 1, 【データ】蓄積用!AC$2:AC$10000, "&gt;=4.0")&gt;0, "〇", "×")))</f>
        <v/>
      </c>
      <c r="AY239" t="str">
        <f>IF(OR($A239="", AY$5=""), "", IF(COUNTIFS(【データ】蓄積用!A$2:A$10000, AY$5, 【データ】蓄積用!C$2:C$10000, $A239, 【データ】蓄積用!D$2:D$10000, "&gt;=3000", 【データ】蓄積用!E$2:E$10000, "&gt;=1500")&gt;0, "〇", IF(COUNTIFS(【データ】蓄積用!A$2:A$10000, AY$5, 【データ】蓄積用!C$2:C$10000, $A239, 【データ】蓄積用!Q$2:Q$10000, 1, 【データ】蓄積用!AC$2:AC$10000, "&gt;=4.0")&gt;0, "〇", "×")))</f>
        <v/>
      </c>
    </row>
    <row r="240" spans="2:51">
      <c r="B240" t="str">
        <f>IF(OR($A240="", B$5=""), "", IF(COUNTIFS(【データ】蓄積用!A$2:A$10000, B$5, 【データ】蓄積用!C$2:C$10000, $A240, 【データ】蓄積用!D$2:D$10000, "&gt;=3000", 【データ】蓄積用!E$2:E$10000, "&gt;=1500")&gt;0, "〇", IF(COUNTIFS(【データ】蓄積用!A$2:A$10000, B$5, 【データ】蓄積用!C$2:C$10000, $A240, 【データ】蓄積用!Q$2:Q$10000, 1, 【データ】蓄積用!AC$2:AC$10000, "&gt;=4.0")&gt;0, "〇", "×")))</f>
        <v/>
      </c>
      <c r="C240" t="str">
        <f>IF(OR($A240="", C$5=""), "", IF(COUNTIFS(【データ】蓄積用!A$2:A$10000, C$5, 【データ】蓄積用!C$2:C$10000, $A240, 【データ】蓄積用!D$2:D$10000, "&gt;=3000", 【データ】蓄積用!E$2:E$10000, "&gt;=1500")&gt;0, "〇", IF(COUNTIFS(【データ】蓄積用!A$2:A$10000, C$5, 【データ】蓄積用!C$2:C$10000, $A240, 【データ】蓄積用!Q$2:Q$10000, 1, 【データ】蓄積用!AC$2:AC$10000, "&gt;=4.0")&gt;0, "〇", "×")))</f>
        <v/>
      </c>
      <c r="D240" t="str">
        <f>IF(OR($A240="", D$5=""), "", IF(COUNTIFS(【データ】蓄積用!A$2:A$10000, D$5, 【データ】蓄積用!C$2:C$10000, $A240, 【データ】蓄積用!D$2:D$10000, "&gt;=3000", 【データ】蓄積用!E$2:E$10000, "&gt;=1500")&gt;0, "〇", IF(COUNTIFS(【データ】蓄積用!A$2:A$10000, D$5, 【データ】蓄積用!C$2:C$10000, $A240, 【データ】蓄積用!Q$2:Q$10000, 1, 【データ】蓄積用!AC$2:AC$10000, "&gt;=4.0")&gt;0, "〇", "×")))</f>
        <v/>
      </c>
      <c r="E240" t="str">
        <f>IF(OR($A240="", E$5=""), "", IF(COUNTIFS(【データ】蓄積用!A$2:A$10000, E$5, 【データ】蓄積用!C$2:C$10000, $A240, 【データ】蓄積用!D$2:D$10000, "&gt;=3000", 【データ】蓄積用!E$2:E$10000, "&gt;=1500")&gt;0, "〇", IF(COUNTIFS(【データ】蓄積用!A$2:A$10000, E$5, 【データ】蓄積用!C$2:C$10000, $A240, 【データ】蓄積用!Q$2:Q$10000, 1, 【データ】蓄積用!AC$2:AC$10000, "&gt;=4.0")&gt;0, "〇", "×")))</f>
        <v/>
      </c>
      <c r="F240" t="str">
        <f>IF(OR($A240="", F$5=""), "", IF(COUNTIFS(【データ】蓄積用!A$2:A$10000, F$5, 【データ】蓄積用!C$2:C$10000, $A240, 【データ】蓄積用!D$2:D$10000, "&gt;=3000", 【データ】蓄積用!E$2:E$10000, "&gt;=1500")&gt;0, "〇", IF(COUNTIFS(【データ】蓄積用!A$2:A$10000, F$5, 【データ】蓄積用!C$2:C$10000, $A240, 【データ】蓄積用!Q$2:Q$10000, 1, 【データ】蓄積用!AC$2:AC$10000, "&gt;=4.0")&gt;0, "〇", "×")))</f>
        <v/>
      </c>
      <c r="G240" t="str">
        <f>IF(OR($A240="", G$5=""), "", IF(COUNTIFS(【データ】蓄積用!A$2:A$10000, G$5, 【データ】蓄積用!C$2:C$10000, $A240, 【データ】蓄積用!D$2:D$10000, "&gt;=3000", 【データ】蓄積用!E$2:E$10000, "&gt;=1500")&gt;0, "〇", IF(COUNTIFS(【データ】蓄積用!A$2:A$10000, G$5, 【データ】蓄積用!C$2:C$10000, $A240, 【データ】蓄積用!Q$2:Q$10000, 1, 【データ】蓄積用!AC$2:AC$10000, "&gt;=4.0")&gt;0, "〇", "×")))</f>
        <v/>
      </c>
      <c r="H240" t="str">
        <f>IF(OR($A240="", H$5=""), "", IF(COUNTIFS(【データ】蓄積用!A$2:A$10000, H$5, 【データ】蓄積用!C$2:C$10000, $A240, 【データ】蓄積用!D$2:D$10000, "&gt;=3000", 【データ】蓄積用!E$2:E$10000, "&gt;=1500")&gt;0, "〇", IF(COUNTIFS(【データ】蓄積用!A$2:A$10000, H$5, 【データ】蓄積用!C$2:C$10000, $A240, 【データ】蓄積用!Q$2:Q$10000, 1, 【データ】蓄積用!AC$2:AC$10000, "&gt;=4.0")&gt;0, "〇", "×")))</f>
        <v/>
      </c>
      <c r="I240" t="str">
        <f>IF(OR($A240="", I$5=""), "", IF(COUNTIFS(【データ】蓄積用!A$2:A$10000, I$5, 【データ】蓄積用!C$2:C$10000, $A240, 【データ】蓄積用!D$2:D$10000, "&gt;=3000", 【データ】蓄積用!E$2:E$10000, "&gt;=1500")&gt;0, "〇", IF(COUNTIFS(【データ】蓄積用!A$2:A$10000, I$5, 【データ】蓄積用!C$2:C$10000, $A240, 【データ】蓄積用!Q$2:Q$10000, 1, 【データ】蓄積用!AC$2:AC$10000, "&gt;=4.0")&gt;0, "〇", "×")))</f>
        <v/>
      </c>
      <c r="J240" t="str">
        <f>IF(OR($A240="", J$5=""), "", IF(COUNTIFS(【データ】蓄積用!A$2:A$10000, J$5, 【データ】蓄積用!C$2:C$10000, $A240, 【データ】蓄積用!D$2:D$10000, "&gt;=3000", 【データ】蓄積用!E$2:E$10000, "&gt;=1500")&gt;0, "〇", IF(COUNTIFS(【データ】蓄積用!A$2:A$10000, J$5, 【データ】蓄積用!C$2:C$10000, $A240, 【データ】蓄積用!Q$2:Q$10000, 1, 【データ】蓄積用!AC$2:AC$10000, "&gt;=4.0")&gt;0, "〇", "×")))</f>
        <v/>
      </c>
      <c r="K240" t="str">
        <f>IF(OR($A240="", K$5=""), "", IF(COUNTIFS(【データ】蓄積用!A$2:A$10000, K$5, 【データ】蓄積用!C$2:C$10000, $A240, 【データ】蓄積用!D$2:D$10000, "&gt;=3000", 【データ】蓄積用!E$2:E$10000, "&gt;=1500")&gt;0, "〇", IF(COUNTIFS(【データ】蓄積用!A$2:A$10000, K$5, 【データ】蓄積用!C$2:C$10000, $A240, 【データ】蓄積用!Q$2:Q$10000, 1, 【データ】蓄積用!AC$2:AC$10000, "&gt;=4.0")&gt;0, "〇", "×")))</f>
        <v/>
      </c>
      <c r="L240" t="str">
        <f>IF(OR($A240="", L$5=""), "", IF(COUNTIFS(【データ】蓄積用!A$2:A$10000, L$5, 【データ】蓄積用!C$2:C$10000, $A240, 【データ】蓄積用!D$2:D$10000, "&gt;=3000", 【データ】蓄積用!E$2:E$10000, "&gt;=1500")&gt;0, "〇", IF(COUNTIFS(【データ】蓄積用!A$2:A$10000, L$5, 【データ】蓄積用!C$2:C$10000, $A240, 【データ】蓄積用!Q$2:Q$10000, 1, 【データ】蓄積用!AC$2:AC$10000, "&gt;=4.0")&gt;0, "〇", "×")))</f>
        <v/>
      </c>
      <c r="M240" t="str">
        <f>IF(OR($A240="", M$5=""), "", IF(COUNTIFS(【データ】蓄積用!A$2:A$10000, M$5, 【データ】蓄積用!C$2:C$10000, $A240, 【データ】蓄積用!D$2:D$10000, "&gt;=3000", 【データ】蓄積用!E$2:E$10000, "&gt;=1500")&gt;0, "〇", IF(COUNTIFS(【データ】蓄積用!A$2:A$10000, M$5, 【データ】蓄積用!C$2:C$10000, $A240, 【データ】蓄積用!Q$2:Q$10000, 1, 【データ】蓄積用!AC$2:AC$10000, "&gt;=4.0")&gt;0, "〇", "×")))</f>
        <v/>
      </c>
      <c r="N240" t="str">
        <f>IF(OR($A240="", N$5=""), "", IF(COUNTIFS(【データ】蓄積用!A$2:A$10000, N$5, 【データ】蓄積用!C$2:C$10000, $A240, 【データ】蓄積用!D$2:D$10000, "&gt;=3000", 【データ】蓄積用!E$2:E$10000, "&gt;=1500")&gt;0, "〇", IF(COUNTIFS(【データ】蓄積用!A$2:A$10000, N$5, 【データ】蓄積用!C$2:C$10000, $A240, 【データ】蓄積用!Q$2:Q$10000, 1, 【データ】蓄積用!AC$2:AC$10000, "&gt;=4.0")&gt;0, "〇", "×")))</f>
        <v/>
      </c>
      <c r="O240" t="str">
        <f>IF(OR($A240="", O$5=""), "", IF(COUNTIFS(【データ】蓄積用!A$2:A$10000, O$5, 【データ】蓄積用!C$2:C$10000, $A240, 【データ】蓄積用!D$2:D$10000, "&gt;=3000", 【データ】蓄積用!E$2:E$10000, "&gt;=1500")&gt;0, "〇", IF(COUNTIFS(【データ】蓄積用!A$2:A$10000, O$5, 【データ】蓄積用!C$2:C$10000, $A240, 【データ】蓄積用!Q$2:Q$10000, 1, 【データ】蓄積用!AC$2:AC$10000, "&gt;=4.0")&gt;0, "〇", "×")))</f>
        <v/>
      </c>
      <c r="P240" t="str">
        <f>IF(OR($A240="", P$5=""), "", IF(COUNTIFS(【データ】蓄積用!A$2:A$10000, P$5, 【データ】蓄積用!C$2:C$10000, $A240, 【データ】蓄積用!D$2:D$10000, "&gt;=3000", 【データ】蓄積用!E$2:E$10000, "&gt;=1500")&gt;0, "〇", IF(COUNTIFS(【データ】蓄積用!A$2:A$10000, P$5, 【データ】蓄積用!C$2:C$10000, $A240, 【データ】蓄積用!Q$2:Q$10000, 1, 【データ】蓄積用!AC$2:AC$10000, "&gt;=4.0")&gt;0, "〇", "×")))</f>
        <v/>
      </c>
      <c r="Q240" t="str">
        <f>IF(OR($A240="", Q$5=""), "", IF(COUNTIFS(【データ】蓄積用!A$2:A$10000, Q$5, 【データ】蓄積用!C$2:C$10000, $A240, 【データ】蓄積用!D$2:D$10000, "&gt;=3000", 【データ】蓄積用!E$2:E$10000, "&gt;=1500")&gt;0, "〇", IF(COUNTIFS(【データ】蓄積用!A$2:A$10000, Q$5, 【データ】蓄積用!C$2:C$10000, $A240, 【データ】蓄積用!Q$2:Q$10000, 1, 【データ】蓄積用!AC$2:AC$10000, "&gt;=4.0")&gt;0, "〇", "×")))</f>
        <v/>
      </c>
      <c r="R240" t="str">
        <f>IF(OR($A240="", R$5=""), "", IF(COUNTIFS(【データ】蓄積用!A$2:A$10000, R$5, 【データ】蓄積用!C$2:C$10000, $A240, 【データ】蓄積用!D$2:D$10000, "&gt;=3000", 【データ】蓄積用!E$2:E$10000, "&gt;=1500")&gt;0, "〇", IF(COUNTIFS(【データ】蓄積用!A$2:A$10000, R$5, 【データ】蓄積用!C$2:C$10000, $A240, 【データ】蓄積用!Q$2:Q$10000, 1, 【データ】蓄積用!AC$2:AC$10000, "&gt;=4.0")&gt;0, "〇", "×")))</f>
        <v/>
      </c>
      <c r="S240" t="str">
        <f>IF(OR($A240="", S$5=""), "", IF(COUNTIFS(【データ】蓄積用!A$2:A$10000, S$5, 【データ】蓄積用!C$2:C$10000, $A240, 【データ】蓄積用!D$2:D$10000, "&gt;=3000", 【データ】蓄積用!E$2:E$10000, "&gt;=1500")&gt;0, "〇", IF(COUNTIFS(【データ】蓄積用!A$2:A$10000, S$5, 【データ】蓄積用!C$2:C$10000, $A240, 【データ】蓄積用!Q$2:Q$10000, 1, 【データ】蓄積用!AC$2:AC$10000, "&gt;=4.0")&gt;0, "〇", "×")))</f>
        <v/>
      </c>
      <c r="T240" t="str">
        <f>IF(OR($A240="", T$5=""), "", IF(COUNTIFS(【データ】蓄積用!A$2:A$10000, T$5, 【データ】蓄積用!C$2:C$10000, $A240, 【データ】蓄積用!D$2:D$10000, "&gt;=3000", 【データ】蓄積用!E$2:E$10000, "&gt;=1500")&gt;0, "〇", IF(COUNTIFS(【データ】蓄積用!A$2:A$10000, T$5, 【データ】蓄積用!C$2:C$10000, $A240, 【データ】蓄積用!Q$2:Q$10000, 1, 【データ】蓄積用!AC$2:AC$10000, "&gt;=4.0")&gt;0, "〇", "×")))</f>
        <v/>
      </c>
      <c r="U240" t="str">
        <f>IF(OR($A240="", U$5=""), "", IF(COUNTIFS(【データ】蓄積用!A$2:A$10000, U$5, 【データ】蓄積用!C$2:C$10000, $A240, 【データ】蓄積用!D$2:D$10000, "&gt;=3000", 【データ】蓄積用!E$2:E$10000, "&gt;=1500")&gt;0, "〇", IF(COUNTIFS(【データ】蓄積用!A$2:A$10000, U$5, 【データ】蓄積用!C$2:C$10000, $A240, 【データ】蓄積用!Q$2:Q$10000, 1, 【データ】蓄積用!AC$2:AC$10000, "&gt;=4.0")&gt;0, "〇", "×")))</f>
        <v/>
      </c>
      <c r="V240" t="str">
        <f>IF(OR($A240="", V$5=""), "", IF(COUNTIFS(【データ】蓄積用!A$2:A$10000, V$5, 【データ】蓄積用!C$2:C$10000, $A240, 【データ】蓄積用!D$2:D$10000, "&gt;=3000", 【データ】蓄積用!E$2:E$10000, "&gt;=1500")&gt;0, "〇", IF(COUNTIFS(【データ】蓄積用!A$2:A$10000, V$5, 【データ】蓄積用!C$2:C$10000, $A240, 【データ】蓄積用!Q$2:Q$10000, 1, 【データ】蓄積用!AC$2:AC$10000, "&gt;=4.0")&gt;0, "〇", "×")))</f>
        <v/>
      </c>
      <c r="W240" t="str">
        <f>IF(OR($A240="", W$5=""), "", IF(COUNTIFS(【データ】蓄積用!A$2:A$10000, W$5, 【データ】蓄積用!C$2:C$10000, $A240, 【データ】蓄積用!D$2:D$10000, "&gt;=3000", 【データ】蓄積用!E$2:E$10000, "&gt;=1500")&gt;0, "〇", IF(COUNTIFS(【データ】蓄積用!A$2:A$10000, W$5, 【データ】蓄積用!C$2:C$10000, $A240, 【データ】蓄積用!Q$2:Q$10000, 1, 【データ】蓄積用!AC$2:AC$10000, "&gt;=4.0")&gt;0, "〇", "×")))</f>
        <v/>
      </c>
      <c r="X240" t="str">
        <f>IF(OR($A240="", X$5=""), "", IF(COUNTIFS(【データ】蓄積用!A$2:A$10000, X$5, 【データ】蓄積用!C$2:C$10000, $A240, 【データ】蓄積用!D$2:D$10000, "&gt;=3000", 【データ】蓄積用!E$2:E$10000, "&gt;=1500")&gt;0, "〇", IF(COUNTIFS(【データ】蓄積用!A$2:A$10000, X$5, 【データ】蓄積用!C$2:C$10000, $A240, 【データ】蓄積用!Q$2:Q$10000, 1, 【データ】蓄積用!AC$2:AC$10000, "&gt;=4.0")&gt;0, "〇", "×")))</f>
        <v/>
      </c>
      <c r="Y240" t="str">
        <f>IF(OR($A240="", Y$5=""), "", IF(COUNTIFS(【データ】蓄積用!A$2:A$10000, Y$5, 【データ】蓄積用!C$2:C$10000, $A240, 【データ】蓄積用!D$2:D$10000, "&gt;=3000", 【データ】蓄積用!E$2:E$10000, "&gt;=1500")&gt;0, "〇", IF(COUNTIFS(【データ】蓄積用!A$2:A$10000, Y$5, 【データ】蓄積用!C$2:C$10000, $A240, 【データ】蓄積用!Q$2:Q$10000, 1, 【データ】蓄積用!AC$2:AC$10000, "&gt;=4.0")&gt;0, "〇", "×")))</f>
        <v/>
      </c>
      <c r="Z240" t="str">
        <f>IF(OR($A240="", Z$5=""), "", IF(COUNTIFS(【データ】蓄積用!A$2:A$10000, Z$5, 【データ】蓄積用!C$2:C$10000, $A240, 【データ】蓄積用!D$2:D$10000, "&gt;=3000", 【データ】蓄積用!E$2:E$10000, "&gt;=1500")&gt;0, "〇", IF(COUNTIFS(【データ】蓄積用!A$2:A$10000, Z$5, 【データ】蓄積用!C$2:C$10000, $A240, 【データ】蓄積用!Q$2:Q$10000, 1, 【データ】蓄積用!AC$2:AC$10000, "&gt;=4.0")&gt;0, "〇", "×")))</f>
        <v/>
      </c>
      <c r="AA240" t="str">
        <f>IF(OR($A240="", AA$5=""), "", IF(COUNTIFS(【データ】蓄積用!A$2:A$10000, AA$5, 【データ】蓄積用!C$2:C$10000, $A240, 【データ】蓄積用!D$2:D$10000, "&gt;=3000", 【データ】蓄積用!E$2:E$10000, "&gt;=1500")&gt;0, "〇", IF(COUNTIFS(【データ】蓄積用!A$2:A$10000, AA$5, 【データ】蓄積用!C$2:C$10000, $A240, 【データ】蓄積用!Q$2:Q$10000, 1, 【データ】蓄積用!AC$2:AC$10000, "&gt;=4.0")&gt;0, "〇", "×")))</f>
        <v/>
      </c>
      <c r="AB240" t="str">
        <f>IF(OR($A240="", AB$5=""), "", IF(COUNTIFS(【データ】蓄積用!A$2:A$10000, AB$5, 【データ】蓄積用!C$2:C$10000, $A240, 【データ】蓄積用!D$2:D$10000, "&gt;=3000", 【データ】蓄積用!E$2:E$10000, "&gt;=1500")&gt;0, "〇", IF(COUNTIFS(【データ】蓄積用!A$2:A$10000, AB$5, 【データ】蓄積用!C$2:C$10000, $A240, 【データ】蓄積用!Q$2:Q$10000, 1, 【データ】蓄積用!AC$2:AC$10000, "&gt;=4.0")&gt;0, "〇", "×")))</f>
        <v/>
      </c>
      <c r="AC240" t="str">
        <f>IF(OR($A240="", AC$5=""), "", IF(COUNTIFS(【データ】蓄積用!A$2:A$10000, AC$5, 【データ】蓄積用!C$2:C$10000, $A240, 【データ】蓄積用!D$2:D$10000, "&gt;=3000", 【データ】蓄積用!E$2:E$10000, "&gt;=1500")&gt;0, "〇", IF(COUNTIFS(【データ】蓄積用!A$2:A$10000, AC$5, 【データ】蓄積用!C$2:C$10000, $A240, 【データ】蓄積用!Q$2:Q$10000, 1, 【データ】蓄積用!AC$2:AC$10000, "&gt;=4.0")&gt;0, "〇", "×")))</f>
        <v/>
      </c>
      <c r="AD240" t="str">
        <f>IF(OR($A240="", AD$5=""), "", IF(COUNTIFS(【データ】蓄積用!A$2:A$10000, AD$5, 【データ】蓄積用!C$2:C$10000, $A240, 【データ】蓄積用!D$2:D$10000, "&gt;=3000", 【データ】蓄積用!E$2:E$10000, "&gt;=1500")&gt;0, "〇", IF(COUNTIFS(【データ】蓄積用!A$2:A$10000, AD$5, 【データ】蓄積用!C$2:C$10000, $A240, 【データ】蓄積用!Q$2:Q$10000, 1, 【データ】蓄積用!AC$2:AC$10000, "&gt;=4.0")&gt;0, "〇", "×")))</f>
        <v/>
      </c>
      <c r="AE240" t="str">
        <f>IF(OR($A240="", AE$5=""), "", IF(COUNTIFS(【データ】蓄積用!A$2:A$10000, AE$5, 【データ】蓄積用!C$2:C$10000, $A240, 【データ】蓄積用!D$2:D$10000, "&gt;=3000", 【データ】蓄積用!E$2:E$10000, "&gt;=1500")&gt;0, "〇", IF(COUNTIFS(【データ】蓄積用!A$2:A$10000, AE$5, 【データ】蓄積用!C$2:C$10000, $A240, 【データ】蓄積用!Q$2:Q$10000, 1, 【データ】蓄積用!AC$2:AC$10000, "&gt;=4.0")&gt;0, "〇", "×")))</f>
        <v/>
      </c>
      <c r="AF240" t="str">
        <f>IF(OR($A240="", AF$5=""), "", IF(COUNTIFS(【データ】蓄積用!A$2:A$10000, AF$5, 【データ】蓄積用!C$2:C$10000, $A240, 【データ】蓄積用!D$2:D$10000, "&gt;=3000", 【データ】蓄積用!E$2:E$10000, "&gt;=1500")&gt;0, "〇", IF(COUNTIFS(【データ】蓄積用!A$2:A$10000, AF$5, 【データ】蓄積用!C$2:C$10000, $A240, 【データ】蓄積用!Q$2:Q$10000, 1, 【データ】蓄積用!AC$2:AC$10000, "&gt;=4.0")&gt;0, "〇", "×")))</f>
        <v/>
      </c>
      <c r="AG240" t="str">
        <f>IF(OR($A240="", AG$5=""), "", IF(COUNTIFS(【データ】蓄積用!A$2:A$10000, AG$5, 【データ】蓄積用!C$2:C$10000, $A240, 【データ】蓄積用!D$2:D$10000, "&gt;=3000", 【データ】蓄積用!E$2:E$10000, "&gt;=1500")&gt;0, "〇", IF(COUNTIFS(【データ】蓄積用!A$2:A$10000, AG$5, 【データ】蓄積用!C$2:C$10000, $A240, 【データ】蓄積用!Q$2:Q$10000, 1, 【データ】蓄積用!AC$2:AC$10000, "&gt;=4.0")&gt;0, "〇", "×")))</f>
        <v/>
      </c>
      <c r="AH240" t="str">
        <f>IF(OR($A240="", AH$5=""), "", IF(COUNTIFS(【データ】蓄積用!A$2:A$10000, AH$5, 【データ】蓄積用!C$2:C$10000, $A240, 【データ】蓄積用!D$2:D$10000, "&gt;=3000", 【データ】蓄積用!E$2:E$10000, "&gt;=1500")&gt;0, "〇", IF(COUNTIFS(【データ】蓄積用!A$2:A$10000, AH$5, 【データ】蓄積用!C$2:C$10000, $A240, 【データ】蓄積用!Q$2:Q$10000, 1, 【データ】蓄積用!AC$2:AC$10000, "&gt;=4.0")&gt;0, "〇", "×")))</f>
        <v/>
      </c>
      <c r="AI240" t="str">
        <f>IF(OR($A240="", AI$5=""), "", IF(COUNTIFS(【データ】蓄積用!A$2:A$10000, AI$5, 【データ】蓄積用!C$2:C$10000, $A240, 【データ】蓄積用!D$2:D$10000, "&gt;=3000", 【データ】蓄積用!E$2:E$10000, "&gt;=1500")&gt;0, "〇", IF(COUNTIFS(【データ】蓄積用!A$2:A$10000, AI$5, 【データ】蓄積用!C$2:C$10000, $A240, 【データ】蓄積用!Q$2:Q$10000, 1, 【データ】蓄積用!AC$2:AC$10000, "&gt;=4.0")&gt;0, "〇", "×")))</f>
        <v/>
      </c>
      <c r="AJ240" t="str">
        <f>IF(OR($A240="", AJ$5=""), "", IF(COUNTIFS(【データ】蓄積用!A$2:A$10000, AJ$5, 【データ】蓄積用!C$2:C$10000, $A240, 【データ】蓄積用!D$2:D$10000, "&gt;=3000", 【データ】蓄積用!E$2:E$10000, "&gt;=1500")&gt;0, "〇", IF(COUNTIFS(【データ】蓄積用!A$2:A$10000, AJ$5, 【データ】蓄積用!C$2:C$10000, $A240, 【データ】蓄積用!Q$2:Q$10000, 1, 【データ】蓄積用!AC$2:AC$10000, "&gt;=4.0")&gt;0, "〇", "×")))</f>
        <v/>
      </c>
      <c r="AK240" t="str">
        <f>IF(OR($A240="", AK$5=""), "", IF(COUNTIFS(【データ】蓄積用!A$2:A$10000, AK$5, 【データ】蓄積用!C$2:C$10000, $A240, 【データ】蓄積用!D$2:D$10000, "&gt;=3000", 【データ】蓄積用!E$2:E$10000, "&gt;=1500")&gt;0, "〇", IF(COUNTIFS(【データ】蓄積用!A$2:A$10000, AK$5, 【データ】蓄積用!C$2:C$10000, $A240, 【データ】蓄積用!Q$2:Q$10000, 1, 【データ】蓄積用!AC$2:AC$10000, "&gt;=4.0")&gt;0, "〇", "×")))</f>
        <v/>
      </c>
      <c r="AL240" t="str">
        <f>IF(OR($A240="", AL$5=""), "", IF(COUNTIFS(【データ】蓄積用!A$2:A$10000, AL$5, 【データ】蓄積用!C$2:C$10000, $A240, 【データ】蓄積用!D$2:D$10000, "&gt;=3000", 【データ】蓄積用!E$2:E$10000, "&gt;=1500")&gt;0, "〇", IF(COUNTIFS(【データ】蓄積用!A$2:A$10000, AL$5, 【データ】蓄積用!C$2:C$10000, $A240, 【データ】蓄積用!Q$2:Q$10000, 1, 【データ】蓄積用!AC$2:AC$10000, "&gt;=4.0")&gt;0, "〇", "×")))</f>
        <v/>
      </c>
      <c r="AM240" t="str">
        <f>IF(OR($A240="", AM$5=""), "", IF(COUNTIFS(【データ】蓄積用!A$2:A$10000, AM$5, 【データ】蓄積用!C$2:C$10000, $A240, 【データ】蓄積用!D$2:D$10000, "&gt;=3000", 【データ】蓄積用!E$2:E$10000, "&gt;=1500")&gt;0, "〇", IF(COUNTIFS(【データ】蓄積用!A$2:A$10000, AM$5, 【データ】蓄積用!C$2:C$10000, $A240, 【データ】蓄積用!Q$2:Q$10000, 1, 【データ】蓄積用!AC$2:AC$10000, "&gt;=4.0")&gt;0, "〇", "×")))</f>
        <v/>
      </c>
      <c r="AN240" t="str">
        <f>IF(OR($A240="", AN$5=""), "", IF(COUNTIFS(【データ】蓄積用!A$2:A$10000, AN$5, 【データ】蓄積用!C$2:C$10000, $A240, 【データ】蓄積用!D$2:D$10000, "&gt;=3000", 【データ】蓄積用!E$2:E$10000, "&gt;=1500")&gt;0, "〇", IF(COUNTIFS(【データ】蓄積用!A$2:A$10000, AN$5, 【データ】蓄積用!C$2:C$10000, $A240, 【データ】蓄積用!Q$2:Q$10000, 1, 【データ】蓄積用!AC$2:AC$10000, "&gt;=4.0")&gt;0, "〇", "×")))</f>
        <v/>
      </c>
      <c r="AO240" t="str">
        <f>IF(OR($A240="", AO$5=""), "", IF(COUNTIFS(【データ】蓄積用!A$2:A$10000, AO$5, 【データ】蓄積用!C$2:C$10000, $A240, 【データ】蓄積用!D$2:D$10000, "&gt;=3000", 【データ】蓄積用!E$2:E$10000, "&gt;=1500")&gt;0, "〇", IF(COUNTIFS(【データ】蓄積用!A$2:A$10000, AO$5, 【データ】蓄積用!C$2:C$10000, $A240, 【データ】蓄積用!Q$2:Q$10000, 1, 【データ】蓄積用!AC$2:AC$10000, "&gt;=4.0")&gt;0, "〇", "×")))</f>
        <v/>
      </c>
      <c r="AP240" t="str">
        <f>IF(OR($A240="", AP$5=""), "", IF(COUNTIFS(【データ】蓄積用!A$2:A$10000, AP$5, 【データ】蓄積用!C$2:C$10000, $A240, 【データ】蓄積用!D$2:D$10000, "&gt;=3000", 【データ】蓄積用!E$2:E$10000, "&gt;=1500")&gt;0, "〇", IF(COUNTIFS(【データ】蓄積用!A$2:A$10000, AP$5, 【データ】蓄積用!C$2:C$10000, $A240, 【データ】蓄積用!Q$2:Q$10000, 1, 【データ】蓄積用!AC$2:AC$10000, "&gt;=4.0")&gt;0, "〇", "×")))</f>
        <v/>
      </c>
      <c r="AQ240" t="str">
        <f>IF(OR($A240="", AQ$5=""), "", IF(COUNTIFS(【データ】蓄積用!A$2:A$10000, AQ$5, 【データ】蓄積用!C$2:C$10000, $A240, 【データ】蓄積用!D$2:D$10000, "&gt;=3000", 【データ】蓄積用!E$2:E$10000, "&gt;=1500")&gt;0, "〇", IF(COUNTIFS(【データ】蓄積用!A$2:A$10000, AQ$5, 【データ】蓄積用!C$2:C$10000, $A240, 【データ】蓄積用!Q$2:Q$10000, 1, 【データ】蓄積用!AC$2:AC$10000, "&gt;=4.0")&gt;0, "〇", "×")))</f>
        <v/>
      </c>
      <c r="AR240" t="str">
        <f>IF(OR($A240="", AR$5=""), "", IF(COUNTIFS(【データ】蓄積用!A$2:A$10000, AR$5, 【データ】蓄積用!C$2:C$10000, $A240, 【データ】蓄積用!D$2:D$10000, "&gt;=3000", 【データ】蓄積用!E$2:E$10000, "&gt;=1500")&gt;0, "〇", IF(COUNTIFS(【データ】蓄積用!A$2:A$10000, AR$5, 【データ】蓄積用!C$2:C$10000, $A240, 【データ】蓄積用!Q$2:Q$10000, 1, 【データ】蓄積用!AC$2:AC$10000, "&gt;=4.0")&gt;0, "〇", "×")))</f>
        <v/>
      </c>
      <c r="AS240" t="str">
        <f>IF(OR($A240="", AS$5=""), "", IF(COUNTIFS(【データ】蓄積用!A$2:A$10000, AS$5, 【データ】蓄積用!C$2:C$10000, $A240, 【データ】蓄積用!D$2:D$10000, "&gt;=3000", 【データ】蓄積用!E$2:E$10000, "&gt;=1500")&gt;0, "〇", IF(COUNTIFS(【データ】蓄積用!A$2:A$10000, AS$5, 【データ】蓄積用!C$2:C$10000, $A240, 【データ】蓄積用!Q$2:Q$10000, 1, 【データ】蓄積用!AC$2:AC$10000, "&gt;=4.0")&gt;0, "〇", "×")))</f>
        <v/>
      </c>
      <c r="AT240" t="str">
        <f>IF(OR($A240="", AT$5=""), "", IF(COUNTIFS(【データ】蓄積用!A$2:A$10000, AT$5, 【データ】蓄積用!C$2:C$10000, $A240, 【データ】蓄積用!D$2:D$10000, "&gt;=3000", 【データ】蓄積用!E$2:E$10000, "&gt;=1500")&gt;0, "〇", IF(COUNTIFS(【データ】蓄積用!A$2:A$10000, AT$5, 【データ】蓄積用!C$2:C$10000, $A240, 【データ】蓄積用!Q$2:Q$10000, 1, 【データ】蓄積用!AC$2:AC$10000, "&gt;=4.0")&gt;0, "〇", "×")))</f>
        <v/>
      </c>
      <c r="AU240" t="str">
        <f>IF(OR($A240="", AU$5=""), "", IF(COUNTIFS(【データ】蓄積用!A$2:A$10000, AU$5, 【データ】蓄積用!C$2:C$10000, $A240, 【データ】蓄積用!D$2:D$10000, "&gt;=3000", 【データ】蓄積用!E$2:E$10000, "&gt;=1500")&gt;0, "〇", IF(COUNTIFS(【データ】蓄積用!A$2:A$10000, AU$5, 【データ】蓄積用!C$2:C$10000, $A240, 【データ】蓄積用!Q$2:Q$10000, 1, 【データ】蓄積用!AC$2:AC$10000, "&gt;=4.0")&gt;0, "〇", "×")))</f>
        <v/>
      </c>
      <c r="AV240" t="str">
        <f>IF(OR($A240="", AV$5=""), "", IF(COUNTIFS(【データ】蓄積用!A$2:A$10000, AV$5, 【データ】蓄積用!C$2:C$10000, $A240, 【データ】蓄積用!D$2:D$10000, "&gt;=3000", 【データ】蓄積用!E$2:E$10000, "&gt;=1500")&gt;0, "〇", IF(COUNTIFS(【データ】蓄積用!A$2:A$10000, AV$5, 【データ】蓄積用!C$2:C$10000, $A240, 【データ】蓄積用!Q$2:Q$10000, 1, 【データ】蓄積用!AC$2:AC$10000, "&gt;=4.0")&gt;0, "〇", "×")))</f>
        <v/>
      </c>
      <c r="AW240" t="str">
        <f>IF(OR($A240="", AW$5=""), "", IF(COUNTIFS(【データ】蓄積用!A$2:A$10000, AW$5, 【データ】蓄積用!C$2:C$10000, $A240, 【データ】蓄積用!D$2:D$10000, "&gt;=3000", 【データ】蓄積用!E$2:E$10000, "&gt;=1500")&gt;0, "〇", IF(COUNTIFS(【データ】蓄積用!A$2:A$10000, AW$5, 【データ】蓄積用!C$2:C$10000, $A240, 【データ】蓄積用!Q$2:Q$10000, 1, 【データ】蓄積用!AC$2:AC$10000, "&gt;=4.0")&gt;0, "〇", "×")))</f>
        <v/>
      </c>
      <c r="AX240" t="str">
        <f>IF(OR($A240="", AX$5=""), "", IF(COUNTIFS(【データ】蓄積用!A$2:A$10000, AX$5, 【データ】蓄積用!C$2:C$10000, $A240, 【データ】蓄積用!D$2:D$10000, "&gt;=3000", 【データ】蓄積用!E$2:E$10000, "&gt;=1500")&gt;0, "〇", IF(COUNTIFS(【データ】蓄積用!A$2:A$10000, AX$5, 【データ】蓄積用!C$2:C$10000, $A240, 【データ】蓄積用!Q$2:Q$10000, 1, 【データ】蓄積用!AC$2:AC$10000, "&gt;=4.0")&gt;0, "〇", "×")))</f>
        <v/>
      </c>
      <c r="AY240" t="str">
        <f>IF(OR($A240="", AY$5=""), "", IF(COUNTIFS(【データ】蓄積用!A$2:A$10000, AY$5, 【データ】蓄積用!C$2:C$10000, $A240, 【データ】蓄積用!D$2:D$10000, "&gt;=3000", 【データ】蓄積用!E$2:E$10000, "&gt;=1500")&gt;0, "〇", IF(COUNTIFS(【データ】蓄積用!A$2:A$10000, AY$5, 【データ】蓄積用!C$2:C$10000, $A240, 【データ】蓄積用!Q$2:Q$10000, 1, 【データ】蓄積用!AC$2:AC$10000, "&gt;=4.0")&gt;0, "〇", "×")))</f>
        <v/>
      </c>
    </row>
    <row r="241" spans="2:51">
      <c r="B241" t="str">
        <f>IF(OR($A241="", B$5=""), "", IF(COUNTIFS(【データ】蓄積用!A$2:A$10000, B$5, 【データ】蓄積用!C$2:C$10000, $A241, 【データ】蓄積用!D$2:D$10000, "&gt;=3000", 【データ】蓄積用!E$2:E$10000, "&gt;=1500")&gt;0, "〇", IF(COUNTIFS(【データ】蓄積用!A$2:A$10000, B$5, 【データ】蓄積用!C$2:C$10000, $A241, 【データ】蓄積用!Q$2:Q$10000, 1, 【データ】蓄積用!AC$2:AC$10000, "&gt;=4.0")&gt;0, "〇", "×")))</f>
        <v/>
      </c>
      <c r="C241" t="str">
        <f>IF(OR($A241="", C$5=""), "", IF(COUNTIFS(【データ】蓄積用!A$2:A$10000, C$5, 【データ】蓄積用!C$2:C$10000, $A241, 【データ】蓄積用!D$2:D$10000, "&gt;=3000", 【データ】蓄積用!E$2:E$10000, "&gt;=1500")&gt;0, "〇", IF(COUNTIFS(【データ】蓄積用!A$2:A$10000, C$5, 【データ】蓄積用!C$2:C$10000, $A241, 【データ】蓄積用!Q$2:Q$10000, 1, 【データ】蓄積用!AC$2:AC$10000, "&gt;=4.0")&gt;0, "〇", "×")))</f>
        <v/>
      </c>
      <c r="D241" t="str">
        <f>IF(OR($A241="", D$5=""), "", IF(COUNTIFS(【データ】蓄積用!A$2:A$10000, D$5, 【データ】蓄積用!C$2:C$10000, $A241, 【データ】蓄積用!D$2:D$10000, "&gt;=3000", 【データ】蓄積用!E$2:E$10000, "&gt;=1500")&gt;0, "〇", IF(COUNTIFS(【データ】蓄積用!A$2:A$10000, D$5, 【データ】蓄積用!C$2:C$10000, $A241, 【データ】蓄積用!Q$2:Q$10000, 1, 【データ】蓄積用!AC$2:AC$10000, "&gt;=4.0")&gt;0, "〇", "×")))</f>
        <v/>
      </c>
      <c r="E241" t="str">
        <f>IF(OR($A241="", E$5=""), "", IF(COUNTIFS(【データ】蓄積用!A$2:A$10000, E$5, 【データ】蓄積用!C$2:C$10000, $A241, 【データ】蓄積用!D$2:D$10000, "&gt;=3000", 【データ】蓄積用!E$2:E$10000, "&gt;=1500")&gt;0, "〇", IF(COUNTIFS(【データ】蓄積用!A$2:A$10000, E$5, 【データ】蓄積用!C$2:C$10000, $A241, 【データ】蓄積用!Q$2:Q$10000, 1, 【データ】蓄積用!AC$2:AC$10000, "&gt;=4.0")&gt;0, "〇", "×")))</f>
        <v/>
      </c>
      <c r="F241" t="str">
        <f>IF(OR($A241="", F$5=""), "", IF(COUNTIFS(【データ】蓄積用!A$2:A$10000, F$5, 【データ】蓄積用!C$2:C$10000, $A241, 【データ】蓄積用!D$2:D$10000, "&gt;=3000", 【データ】蓄積用!E$2:E$10000, "&gt;=1500")&gt;0, "〇", IF(COUNTIFS(【データ】蓄積用!A$2:A$10000, F$5, 【データ】蓄積用!C$2:C$10000, $A241, 【データ】蓄積用!Q$2:Q$10000, 1, 【データ】蓄積用!AC$2:AC$10000, "&gt;=4.0")&gt;0, "〇", "×")))</f>
        <v/>
      </c>
      <c r="G241" t="str">
        <f>IF(OR($A241="", G$5=""), "", IF(COUNTIFS(【データ】蓄積用!A$2:A$10000, G$5, 【データ】蓄積用!C$2:C$10000, $A241, 【データ】蓄積用!D$2:D$10000, "&gt;=3000", 【データ】蓄積用!E$2:E$10000, "&gt;=1500")&gt;0, "〇", IF(COUNTIFS(【データ】蓄積用!A$2:A$10000, G$5, 【データ】蓄積用!C$2:C$10000, $A241, 【データ】蓄積用!Q$2:Q$10000, 1, 【データ】蓄積用!AC$2:AC$10000, "&gt;=4.0")&gt;0, "〇", "×")))</f>
        <v/>
      </c>
      <c r="H241" t="str">
        <f>IF(OR($A241="", H$5=""), "", IF(COUNTIFS(【データ】蓄積用!A$2:A$10000, H$5, 【データ】蓄積用!C$2:C$10000, $A241, 【データ】蓄積用!D$2:D$10000, "&gt;=3000", 【データ】蓄積用!E$2:E$10000, "&gt;=1500")&gt;0, "〇", IF(COUNTIFS(【データ】蓄積用!A$2:A$10000, H$5, 【データ】蓄積用!C$2:C$10000, $A241, 【データ】蓄積用!Q$2:Q$10000, 1, 【データ】蓄積用!AC$2:AC$10000, "&gt;=4.0")&gt;0, "〇", "×")))</f>
        <v/>
      </c>
      <c r="I241" t="str">
        <f>IF(OR($A241="", I$5=""), "", IF(COUNTIFS(【データ】蓄積用!A$2:A$10000, I$5, 【データ】蓄積用!C$2:C$10000, $A241, 【データ】蓄積用!D$2:D$10000, "&gt;=3000", 【データ】蓄積用!E$2:E$10000, "&gt;=1500")&gt;0, "〇", IF(COUNTIFS(【データ】蓄積用!A$2:A$10000, I$5, 【データ】蓄積用!C$2:C$10000, $A241, 【データ】蓄積用!Q$2:Q$10000, 1, 【データ】蓄積用!AC$2:AC$10000, "&gt;=4.0")&gt;0, "〇", "×")))</f>
        <v/>
      </c>
      <c r="J241" t="str">
        <f>IF(OR($A241="", J$5=""), "", IF(COUNTIFS(【データ】蓄積用!A$2:A$10000, J$5, 【データ】蓄積用!C$2:C$10000, $A241, 【データ】蓄積用!D$2:D$10000, "&gt;=3000", 【データ】蓄積用!E$2:E$10000, "&gt;=1500")&gt;0, "〇", IF(COUNTIFS(【データ】蓄積用!A$2:A$10000, J$5, 【データ】蓄積用!C$2:C$10000, $A241, 【データ】蓄積用!Q$2:Q$10000, 1, 【データ】蓄積用!AC$2:AC$10000, "&gt;=4.0")&gt;0, "〇", "×")))</f>
        <v/>
      </c>
      <c r="K241" t="str">
        <f>IF(OR($A241="", K$5=""), "", IF(COUNTIFS(【データ】蓄積用!A$2:A$10000, K$5, 【データ】蓄積用!C$2:C$10000, $A241, 【データ】蓄積用!D$2:D$10000, "&gt;=3000", 【データ】蓄積用!E$2:E$10000, "&gt;=1500")&gt;0, "〇", IF(COUNTIFS(【データ】蓄積用!A$2:A$10000, K$5, 【データ】蓄積用!C$2:C$10000, $A241, 【データ】蓄積用!Q$2:Q$10000, 1, 【データ】蓄積用!AC$2:AC$10000, "&gt;=4.0")&gt;0, "〇", "×")))</f>
        <v/>
      </c>
      <c r="L241" t="str">
        <f>IF(OR($A241="", L$5=""), "", IF(COUNTIFS(【データ】蓄積用!A$2:A$10000, L$5, 【データ】蓄積用!C$2:C$10000, $A241, 【データ】蓄積用!D$2:D$10000, "&gt;=3000", 【データ】蓄積用!E$2:E$10000, "&gt;=1500")&gt;0, "〇", IF(COUNTIFS(【データ】蓄積用!A$2:A$10000, L$5, 【データ】蓄積用!C$2:C$10000, $A241, 【データ】蓄積用!Q$2:Q$10000, 1, 【データ】蓄積用!AC$2:AC$10000, "&gt;=4.0")&gt;0, "〇", "×")))</f>
        <v/>
      </c>
      <c r="M241" t="str">
        <f>IF(OR($A241="", M$5=""), "", IF(COUNTIFS(【データ】蓄積用!A$2:A$10000, M$5, 【データ】蓄積用!C$2:C$10000, $A241, 【データ】蓄積用!D$2:D$10000, "&gt;=3000", 【データ】蓄積用!E$2:E$10000, "&gt;=1500")&gt;0, "〇", IF(COUNTIFS(【データ】蓄積用!A$2:A$10000, M$5, 【データ】蓄積用!C$2:C$10000, $A241, 【データ】蓄積用!Q$2:Q$10000, 1, 【データ】蓄積用!AC$2:AC$10000, "&gt;=4.0")&gt;0, "〇", "×")))</f>
        <v/>
      </c>
      <c r="N241" t="str">
        <f>IF(OR($A241="", N$5=""), "", IF(COUNTIFS(【データ】蓄積用!A$2:A$10000, N$5, 【データ】蓄積用!C$2:C$10000, $A241, 【データ】蓄積用!D$2:D$10000, "&gt;=3000", 【データ】蓄積用!E$2:E$10000, "&gt;=1500")&gt;0, "〇", IF(COUNTIFS(【データ】蓄積用!A$2:A$10000, N$5, 【データ】蓄積用!C$2:C$10000, $A241, 【データ】蓄積用!Q$2:Q$10000, 1, 【データ】蓄積用!AC$2:AC$10000, "&gt;=4.0")&gt;0, "〇", "×")))</f>
        <v/>
      </c>
      <c r="O241" t="str">
        <f>IF(OR($A241="", O$5=""), "", IF(COUNTIFS(【データ】蓄積用!A$2:A$10000, O$5, 【データ】蓄積用!C$2:C$10000, $A241, 【データ】蓄積用!D$2:D$10000, "&gt;=3000", 【データ】蓄積用!E$2:E$10000, "&gt;=1500")&gt;0, "〇", IF(COUNTIFS(【データ】蓄積用!A$2:A$10000, O$5, 【データ】蓄積用!C$2:C$10000, $A241, 【データ】蓄積用!Q$2:Q$10000, 1, 【データ】蓄積用!AC$2:AC$10000, "&gt;=4.0")&gt;0, "〇", "×")))</f>
        <v/>
      </c>
      <c r="P241" t="str">
        <f>IF(OR($A241="", P$5=""), "", IF(COUNTIFS(【データ】蓄積用!A$2:A$10000, P$5, 【データ】蓄積用!C$2:C$10000, $A241, 【データ】蓄積用!D$2:D$10000, "&gt;=3000", 【データ】蓄積用!E$2:E$10000, "&gt;=1500")&gt;0, "〇", IF(COUNTIFS(【データ】蓄積用!A$2:A$10000, P$5, 【データ】蓄積用!C$2:C$10000, $A241, 【データ】蓄積用!Q$2:Q$10000, 1, 【データ】蓄積用!AC$2:AC$10000, "&gt;=4.0")&gt;0, "〇", "×")))</f>
        <v/>
      </c>
      <c r="Q241" t="str">
        <f>IF(OR($A241="", Q$5=""), "", IF(COUNTIFS(【データ】蓄積用!A$2:A$10000, Q$5, 【データ】蓄積用!C$2:C$10000, $A241, 【データ】蓄積用!D$2:D$10000, "&gt;=3000", 【データ】蓄積用!E$2:E$10000, "&gt;=1500")&gt;0, "〇", IF(COUNTIFS(【データ】蓄積用!A$2:A$10000, Q$5, 【データ】蓄積用!C$2:C$10000, $A241, 【データ】蓄積用!Q$2:Q$10000, 1, 【データ】蓄積用!AC$2:AC$10000, "&gt;=4.0")&gt;0, "〇", "×")))</f>
        <v/>
      </c>
      <c r="R241" t="str">
        <f>IF(OR($A241="", R$5=""), "", IF(COUNTIFS(【データ】蓄積用!A$2:A$10000, R$5, 【データ】蓄積用!C$2:C$10000, $A241, 【データ】蓄積用!D$2:D$10000, "&gt;=3000", 【データ】蓄積用!E$2:E$10000, "&gt;=1500")&gt;0, "〇", IF(COUNTIFS(【データ】蓄積用!A$2:A$10000, R$5, 【データ】蓄積用!C$2:C$10000, $A241, 【データ】蓄積用!Q$2:Q$10000, 1, 【データ】蓄積用!AC$2:AC$10000, "&gt;=4.0")&gt;0, "〇", "×")))</f>
        <v/>
      </c>
      <c r="S241" t="str">
        <f>IF(OR($A241="", S$5=""), "", IF(COUNTIFS(【データ】蓄積用!A$2:A$10000, S$5, 【データ】蓄積用!C$2:C$10000, $A241, 【データ】蓄積用!D$2:D$10000, "&gt;=3000", 【データ】蓄積用!E$2:E$10000, "&gt;=1500")&gt;0, "〇", IF(COUNTIFS(【データ】蓄積用!A$2:A$10000, S$5, 【データ】蓄積用!C$2:C$10000, $A241, 【データ】蓄積用!Q$2:Q$10000, 1, 【データ】蓄積用!AC$2:AC$10000, "&gt;=4.0")&gt;0, "〇", "×")))</f>
        <v/>
      </c>
      <c r="T241" t="str">
        <f>IF(OR($A241="", T$5=""), "", IF(COUNTIFS(【データ】蓄積用!A$2:A$10000, T$5, 【データ】蓄積用!C$2:C$10000, $A241, 【データ】蓄積用!D$2:D$10000, "&gt;=3000", 【データ】蓄積用!E$2:E$10000, "&gt;=1500")&gt;0, "〇", IF(COUNTIFS(【データ】蓄積用!A$2:A$10000, T$5, 【データ】蓄積用!C$2:C$10000, $A241, 【データ】蓄積用!Q$2:Q$10000, 1, 【データ】蓄積用!AC$2:AC$10000, "&gt;=4.0")&gt;0, "〇", "×")))</f>
        <v/>
      </c>
      <c r="U241" t="str">
        <f>IF(OR($A241="", U$5=""), "", IF(COUNTIFS(【データ】蓄積用!A$2:A$10000, U$5, 【データ】蓄積用!C$2:C$10000, $A241, 【データ】蓄積用!D$2:D$10000, "&gt;=3000", 【データ】蓄積用!E$2:E$10000, "&gt;=1500")&gt;0, "〇", IF(COUNTIFS(【データ】蓄積用!A$2:A$10000, U$5, 【データ】蓄積用!C$2:C$10000, $A241, 【データ】蓄積用!Q$2:Q$10000, 1, 【データ】蓄積用!AC$2:AC$10000, "&gt;=4.0")&gt;0, "〇", "×")))</f>
        <v/>
      </c>
      <c r="V241" t="str">
        <f>IF(OR($A241="", V$5=""), "", IF(COUNTIFS(【データ】蓄積用!A$2:A$10000, V$5, 【データ】蓄積用!C$2:C$10000, $A241, 【データ】蓄積用!D$2:D$10000, "&gt;=3000", 【データ】蓄積用!E$2:E$10000, "&gt;=1500")&gt;0, "〇", IF(COUNTIFS(【データ】蓄積用!A$2:A$10000, V$5, 【データ】蓄積用!C$2:C$10000, $A241, 【データ】蓄積用!Q$2:Q$10000, 1, 【データ】蓄積用!AC$2:AC$10000, "&gt;=4.0")&gt;0, "〇", "×")))</f>
        <v/>
      </c>
      <c r="W241" t="str">
        <f>IF(OR($A241="", W$5=""), "", IF(COUNTIFS(【データ】蓄積用!A$2:A$10000, W$5, 【データ】蓄積用!C$2:C$10000, $A241, 【データ】蓄積用!D$2:D$10000, "&gt;=3000", 【データ】蓄積用!E$2:E$10000, "&gt;=1500")&gt;0, "〇", IF(COUNTIFS(【データ】蓄積用!A$2:A$10000, W$5, 【データ】蓄積用!C$2:C$10000, $A241, 【データ】蓄積用!Q$2:Q$10000, 1, 【データ】蓄積用!AC$2:AC$10000, "&gt;=4.0")&gt;0, "〇", "×")))</f>
        <v/>
      </c>
      <c r="X241" t="str">
        <f>IF(OR($A241="", X$5=""), "", IF(COUNTIFS(【データ】蓄積用!A$2:A$10000, X$5, 【データ】蓄積用!C$2:C$10000, $A241, 【データ】蓄積用!D$2:D$10000, "&gt;=3000", 【データ】蓄積用!E$2:E$10000, "&gt;=1500")&gt;0, "〇", IF(COUNTIFS(【データ】蓄積用!A$2:A$10000, X$5, 【データ】蓄積用!C$2:C$10000, $A241, 【データ】蓄積用!Q$2:Q$10000, 1, 【データ】蓄積用!AC$2:AC$10000, "&gt;=4.0")&gt;0, "〇", "×")))</f>
        <v/>
      </c>
      <c r="Y241" t="str">
        <f>IF(OR($A241="", Y$5=""), "", IF(COUNTIFS(【データ】蓄積用!A$2:A$10000, Y$5, 【データ】蓄積用!C$2:C$10000, $A241, 【データ】蓄積用!D$2:D$10000, "&gt;=3000", 【データ】蓄積用!E$2:E$10000, "&gt;=1500")&gt;0, "〇", IF(COUNTIFS(【データ】蓄積用!A$2:A$10000, Y$5, 【データ】蓄積用!C$2:C$10000, $A241, 【データ】蓄積用!Q$2:Q$10000, 1, 【データ】蓄積用!AC$2:AC$10000, "&gt;=4.0")&gt;0, "〇", "×")))</f>
        <v/>
      </c>
      <c r="Z241" t="str">
        <f>IF(OR($A241="", Z$5=""), "", IF(COUNTIFS(【データ】蓄積用!A$2:A$10000, Z$5, 【データ】蓄積用!C$2:C$10000, $A241, 【データ】蓄積用!D$2:D$10000, "&gt;=3000", 【データ】蓄積用!E$2:E$10000, "&gt;=1500")&gt;0, "〇", IF(COUNTIFS(【データ】蓄積用!A$2:A$10000, Z$5, 【データ】蓄積用!C$2:C$10000, $A241, 【データ】蓄積用!Q$2:Q$10000, 1, 【データ】蓄積用!AC$2:AC$10000, "&gt;=4.0")&gt;0, "〇", "×")))</f>
        <v/>
      </c>
      <c r="AA241" t="str">
        <f>IF(OR($A241="", AA$5=""), "", IF(COUNTIFS(【データ】蓄積用!A$2:A$10000, AA$5, 【データ】蓄積用!C$2:C$10000, $A241, 【データ】蓄積用!D$2:D$10000, "&gt;=3000", 【データ】蓄積用!E$2:E$10000, "&gt;=1500")&gt;0, "〇", IF(COUNTIFS(【データ】蓄積用!A$2:A$10000, AA$5, 【データ】蓄積用!C$2:C$10000, $A241, 【データ】蓄積用!Q$2:Q$10000, 1, 【データ】蓄積用!AC$2:AC$10000, "&gt;=4.0")&gt;0, "〇", "×")))</f>
        <v/>
      </c>
      <c r="AB241" t="str">
        <f>IF(OR($A241="", AB$5=""), "", IF(COUNTIFS(【データ】蓄積用!A$2:A$10000, AB$5, 【データ】蓄積用!C$2:C$10000, $A241, 【データ】蓄積用!D$2:D$10000, "&gt;=3000", 【データ】蓄積用!E$2:E$10000, "&gt;=1500")&gt;0, "〇", IF(COUNTIFS(【データ】蓄積用!A$2:A$10000, AB$5, 【データ】蓄積用!C$2:C$10000, $A241, 【データ】蓄積用!Q$2:Q$10000, 1, 【データ】蓄積用!AC$2:AC$10000, "&gt;=4.0")&gt;0, "〇", "×")))</f>
        <v/>
      </c>
      <c r="AC241" t="str">
        <f>IF(OR($A241="", AC$5=""), "", IF(COUNTIFS(【データ】蓄積用!A$2:A$10000, AC$5, 【データ】蓄積用!C$2:C$10000, $A241, 【データ】蓄積用!D$2:D$10000, "&gt;=3000", 【データ】蓄積用!E$2:E$10000, "&gt;=1500")&gt;0, "〇", IF(COUNTIFS(【データ】蓄積用!A$2:A$10000, AC$5, 【データ】蓄積用!C$2:C$10000, $A241, 【データ】蓄積用!Q$2:Q$10000, 1, 【データ】蓄積用!AC$2:AC$10000, "&gt;=4.0")&gt;0, "〇", "×")))</f>
        <v/>
      </c>
      <c r="AD241" t="str">
        <f>IF(OR($A241="", AD$5=""), "", IF(COUNTIFS(【データ】蓄積用!A$2:A$10000, AD$5, 【データ】蓄積用!C$2:C$10000, $A241, 【データ】蓄積用!D$2:D$10000, "&gt;=3000", 【データ】蓄積用!E$2:E$10000, "&gt;=1500")&gt;0, "〇", IF(COUNTIFS(【データ】蓄積用!A$2:A$10000, AD$5, 【データ】蓄積用!C$2:C$10000, $A241, 【データ】蓄積用!Q$2:Q$10000, 1, 【データ】蓄積用!AC$2:AC$10000, "&gt;=4.0")&gt;0, "〇", "×")))</f>
        <v/>
      </c>
      <c r="AE241" t="str">
        <f>IF(OR($A241="", AE$5=""), "", IF(COUNTIFS(【データ】蓄積用!A$2:A$10000, AE$5, 【データ】蓄積用!C$2:C$10000, $A241, 【データ】蓄積用!D$2:D$10000, "&gt;=3000", 【データ】蓄積用!E$2:E$10000, "&gt;=1500")&gt;0, "〇", IF(COUNTIFS(【データ】蓄積用!A$2:A$10000, AE$5, 【データ】蓄積用!C$2:C$10000, $A241, 【データ】蓄積用!Q$2:Q$10000, 1, 【データ】蓄積用!AC$2:AC$10000, "&gt;=4.0")&gt;0, "〇", "×")))</f>
        <v/>
      </c>
      <c r="AF241" t="str">
        <f>IF(OR($A241="", AF$5=""), "", IF(COUNTIFS(【データ】蓄積用!A$2:A$10000, AF$5, 【データ】蓄積用!C$2:C$10000, $A241, 【データ】蓄積用!D$2:D$10000, "&gt;=3000", 【データ】蓄積用!E$2:E$10000, "&gt;=1500")&gt;0, "〇", IF(COUNTIFS(【データ】蓄積用!A$2:A$10000, AF$5, 【データ】蓄積用!C$2:C$10000, $A241, 【データ】蓄積用!Q$2:Q$10000, 1, 【データ】蓄積用!AC$2:AC$10000, "&gt;=4.0")&gt;0, "〇", "×")))</f>
        <v/>
      </c>
      <c r="AG241" t="str">
        <f>IF(OR($A241="", AG$5=""), "", IF(COUNTIFS(【データ】蓄積用!A$2:A$10000, AG$5, 【データ】蓄積用!C$2:C$10000, $A241, 【データ】蓄積用!D$2:D$10000, "&gt;=3000", 【データ】蓄積用!E$2:E$10000, "&gt;=1500")&gt;0, "〇", IF(COUNTIFS(【データ】蓄積用!A$2:A$10000, AG$5, 【データ】蓄積用!C$2:C$10000, $A241, 【データ】蓄積用!Q$2:Q$10000, 1, 【データ】蓄積用!AC$2:AC$10000, "&gt;=4.0")&gt;0, "〇", "×")))</f>
        <v/>
      </c>
      <c r="AH241" t="str">
        <f>IF(OR($A241="", AH$5=""), "", IF(COUNTIFS(【データ】蓄積用!A$2:A$10000, AH$5, 【データ】蓄積用!C$2:C$10000, $A241, 【データ】蓄積用!D$2:D$10000, "&gt;=3000", 【データ】蓄積用!E$2:E$10000, "&gt;=1500")&gt;0, "〇", IF(COUNTIFS(【データ】蓄積用!A$2:A$10000, AH$5, 【データ】蓄積用!C$2:C$10000, $A241, 【データ】蓄積用!Q$2:Q$10000, 1, 【データ】蓄積用!AC$2:AC$10000, "&gt;=4.0")&gt;0, "〇", "×")))</f>
        <v/>
      </c>
      <c r="AI241" t="str">
        <f>IF(OR($A241="", AI$5=""), "", IF(COUNTIFS(【データ】蓄積用!A$2:A$10000, AI$5, 【データ】蓄積用!C$2:C$10000, $A241, 【データ】蓄積用!D$2:D$10000, "&gt;=3000", 【データ】蓄積用!E$2:E$10000, "&gt;=1500")&gt;0, "〇", IF(COUNTIFS(【データ】蓄積用!A$2:A$10000, AI$5, 【データ】蓄積用!C$2:C$10000, $A241, 【データ】蓄積用!Q$2:Q$10000, 1, 【データ】蓄積用!AC$2:AC$10000, "&gt;=4.0")&gt;0, "〇", "×")))</f>
        <v/>
      </c>
      <c r="AJ241" t="str">
        <f>IF(OR($A241="", AJ$5=""), "", IF(COUNTIFS(【データ】蓄積用!A$2:A$10000, AJ$5, 【データ】蓄積用!C$2:C$10000, $A241, 【データ】蓄積用!D$2:D$10000, "&gt;=3000", 【データ】蓄積用!E$2:E$10000, "&gt;=1500")&gt;0, "〇", IF(COUNTIFS(【データ】蓄積用!A$2:A$10000, AJ$5, 【データ】蓄積用!C$2:C$10000, $A241, 【データ】蓄積用!Q$2:Q$10000, 1, 【データ】蓄積用!AC$2:AC$10000, "&gt;=4.0")&gt;0, "〇", "×")))</f>
        <v/>
      </c>
      <c r="AK241" t="str">
        <f>IF(OR($A241="", AK$5=""), "", IF(COUNTIFS(【データ】蓄積用!A$2:A$10000, AK$5, 【データ】蓄積用!C$2:C$10000, $A241, 【データ】蓄積用!D$2:D$10000, "&gt;=3000", 【データ】蓄積用!E$2:E$10000, "&gt;=1500")&gt;0, "〇", IF(COUNTIFS(【データ】蓄積用!A$2:A$10000, AK$5, 【データ】蓄積用!C$2:C$10000, $A241, 【データ】蓄積用!Q$2:Q$10000, 1, 【データ】蓄積用!AC$2:AC$10000, "&gt;=4.0")&gt;0, "〇", "×")))</f>
        <v/>
      </c>
      <c r="AL241" t="str">
        <f>IF(OR($A241="", AL$5=""), "", IF(COUNTIFS(【データ】蓄積用!A$2:A$10000, AL$5, 【データ】蓄積用!C$2:C$10000, $A241, 【データ】蓄積用!D$2:D$10000, "&gt;=3000", 【データ】蓄積用!E$2:E$10000, "&gt;=1500")&gt;0, "〇", IF(COUNTIFS(【データ】蓄積用!A$2:A$10000, AL$5, 【データ】蓄積用!C$2:C$10000, $A241, 【データ】蓄積用!Q$2:Q$10000, 1, 【データ】蓄積用!AC$2:AC$10000, "&gt;=4.0")&gt;0, "〇", "×")))</f>
        <v/>
      </c>
      <c r="AM241" t="str">
        <f>IF(OR($A241="", AM$5=""), "", IF(COUNTIFS(【データ】蓄積用!A$2:A$10000, AM$5, 【データ】蓄積用!C$2:C$10000, $A241, 【データ】蓄積用!D$2:D$10000, "&gt;=3000", 【データ】蓄積用!E$2:E$10000, "&gt;=1500")&gt;0, "〇", IF(COUNTIFS(【データ】蓄積用!A$2:A$10000, AM$5, 【データ】蓄積用!C$2:C$10000, $A241, 【データ】蓄積用!Q$2:Q$10000, 1, 【データ】蓄積用!AC$2:AC$10000, "&gt;=4.0")&gt;0, "〇", "×")))</f>
        <v/>
      </c>
      <c r="AN241" t="str">
        <f>IF(OR($A241="", AN$5=""), "", IF(COUNTIFS(【データ】蓄積用!A$2:A$10000, AN$5, 【データ】蓄積用!C$2:C$10000, $A241, 【データ】蓄積用!D$2:D$10000, "&gt;=3000", 【データ】蓄積用!E$2:E$10000, "&gt;=1500")&gt;0, "〇", IF(COUNTIFS(【データ】蓄積用!A$2:A$10000, AN$5, 【データ】蓄積用!C$2:C$10000, $A241, 【データ】蓄積用!Q$2:Q$10000, 1, 【データ】蓄積用!AC$2:AC$10000, "&gt;=4.0")&gt;0, "〇", "×")))</f>
        <v/>
      </c>
      <c r="AO241" t="str">
        <f>IF(OR($A241="", AO$5=""), "", IF(COUNTIFS(【データ】蓄積用!A$2:A$10000, AO$5, 【データ】蓄積用!C$2:C$10000, $A241, 【データ】蓄積用!D$2:D$10000, "&gt;=3000", 【データ】蓄積用!E$2:E$10000, "&gt;=1500")&gt;0, "〇", IF(COUNTIFS(【データ】蓄積用!A$2:A$10000, AO$5, 【データ】蓄積用!C$2:C$10000, $A241, 【データ】蓄積用!Q$2:Q$10000, 1, 【データ】蓄積用!AC$2:AC$10000, "&gt;=4.0")&gt;0, "〇", "×")))</f>
        <v/>
      </c>
      <c r="AP241" t="str">
        <f>IF(OR($A241="", AP$5=""), "", IF(COUNTIFS(【データ】蓄積用!A$2:A$10000, AP$5, 【データ】蓄積用!C$2:C$10000, $A241, 【データ】蓄積用!D$2:D$10000, "&gt;=3000", 【データ】蓄積用!E$2:E$10000, "&gt;=1500")&gt;0, "〇", IF(COUNTIFS(【データ】蓄積用!A$2:A$10000, AP$5, 【データ】蓄積用!C$2:C$10000, $A241, 【データ】蓄積用!Q$2:Q$10000, 1, 【データ】蓄積用!AC$2:AC$10000, "&gt;=4.0")&gt;0, "〇", "×")))</f>
        <v/>
      </c>
      <c r="AQ241" t="str">
        <f>IF(OR($A241="", AQ$5=""), "", IF(COUNTIFS(【データ】蓄積用!A$2:A$10000, AQ$5, 【データ】蓄積用!C$2:C$10000, $A241, 【データ】蓄積用!D$2:D$10000, "&gt;=3000", 【データ】蓄積用!E$2:E$10000, "&gt;=1500")&gt;0, "〇", IF(COUNTIFS(【データ】蓄積用!A$2:A$10000, AQ$5, 【データ】蓄積用!C$2:C$10000, $A241, 【データ】蓄積用!Q$2:Q$10000, 1, 【データ】蓄積用!AC$2:AC$10000, "&gt;=4.0")&gt;0, "〇", "×")))</f>
        <v/>
      </c>
      <c r="AR241" t="str">
        <f>IF(OR($A241="", AR$5=""), "", IF(COUNTIFS(【データ】蓄積用!A$2:A$10000, AR$5, 【データ】蓄積用!C$2:C$10000, $A241, 【データ】蓄積用!D$2:D$10000, "&gt;=3000", 【データ】蓄積用!E$2:E$10000, "&gt;=1500")&gt;0, "〇", IF(COUNTIFS(【データ】蓄積用!A$2:A$10000, AR$5, 【データ】蓄積用!C$2:C$10000, $A241, 【データ】蓄積用!Q$2:Q$10000, 1, 【データ】蓄積用!AC$2:AC$10000, "&gt;=4.0")&gt;0, "〇", "×")))</f>
        <v/>
      </c>
      <c r="AS241" t="str">
        <f>IF(OR($A241="", AS$5=""), "", IF(COUNTIFS(【データ】蓄積用!A$2:A$10000, AS$5, 【データ】蓄積用!C$2:C$10000, $A241, 【データ】蓄積用!D$2:D$10000, "&gt;=3000", 【データ】蓄積用!E$2:E$10000, "&gt;=1500")&gt;0, "〇", IF(COUNTIFS(【データ】蓄積用!A$2:A$10000, AS$5, 【データ】蓄積用!C$2:C$10000, $A241, 【データ】蓄積用!Q$2:Q$10000, 1, 【データ】蓄積用!AC$2:AC$10000, "&gt;=4.0")&gt;0, "〇", "×")))</f>
        <v/>
      </c>
      <c r="AT241" t="str">
        <f>IF(OR($A241="", AT$5=""), "", IF(COUNTIFS(【データ】蓄積用!A$2:A$10000, AT$5, 【データ】蓄積用!C$2:C$10000, $A241, 【データ】蓄積用!D$2:D$10000, "&gt;=3000", 【データ】蓄積用!E$2:E$10000, "&gt;=1500")&gt;0, "〇", IF(COUNTIFS(【データ】蓄積用!A$2:A$10000, AT$5, 【データ】蓄積用!C$2:C$10000, $A241, 【データ】蓄積用!Q$2:Q$10000, 1, 【データ】蓄積用!AC$2:AC$10000, "&gt;=4.0")&gt;0, "〇", "×")))</f>
        <v/>
      </c>
      <c r="AU241" t="str">
        <f>IF(OR($A241="", AU$5=""), "", IF(COUNTIFS(【データ】蓄積用!A$2:A$10000, AU$5, 【データ】蓄積用!C$2:C$10000, $A241, 【データ】蓄積用!D$2:D$10000, "&gt;=3000", 【データ】蓄積用!E$2:E$10000, "&gt;=1500")&gt;0, "〇", IF(COUNTIFS(【データ】蓄積用!A$2:A$10000, AU$5, 【データ】蓄積用!C$2:C$10000, $A241, 【データ】蓄積用!Q$2:Q$10000, 1, 【データ】蓄積用!AC$2:AC$10000, "&gt;=4.0")&gt;0, "〇", "×")))</f>
        <v/>
      </c>
      <c r="AV241" t="str">
        <f>IF(OR($A241="", AV$5=""), "", IF(COUNTIFS(【データ】蓄積用!A$2:A$10000, AV$5, 【データ】蓄積用!C$2:C$10000, $A241, 【データ】蓄積用!D$2:D$10000, "&gt;=3000", 【データ】蓄積用!E$2:E$10000, "&gt;=1500")&gt;0, "〇", IF(COUNTIFS(【データ】蓄積用!A$2:A$10000, AV$5, 【データ】蓄積用!C$2:C$10000, $A241, 【データ】蓄積用!Q$2:Q$10000, 1, 【データ】蓄積用!AC$2:AC$10000, "&gt;=4.0")&gt;0, "〇", "×")))</f>
        <v/>
      </c>
      <c r="AW241" t="str">
        <f>IF(OR($A241="", AW$5=""), "", IF(COUNTIFS(【データ】蓄積用!A$2:A$10000, AW$5, 【データ】蓄積用!C$2:C$10000, $A241, 【データ】蓄積用!D$2:D$10000, "&gt;=3000", 【データ】蓄積用!E$2:E$10000, "&gt;=1500")&gt;0, "〇", IF(COUNTIFS(【データ】蓄積用!A$2:A$10000, AW$5, 【データ】蓄積用!C$2:C$10000, $A241, 【データ】蓄積用!Q$2:Q$10000, 1, 【データ】蓄積用!AC$2:AC$10000, "&gt;=4.0")&gt;0, "〇", "×")))</f>
        <v/>
      </c>
      <c r="AX241" t="str">
        <f>IF(OR($A241="", AX$5=""), "", IF(COUNTIFS(【データ】蓄積用!A$2:A$10000, AX$5, 【データ】蓄積用!C$2:C$10000, $A241, 【データ】蓄積用!D$2:D$10000, "&gt;=3000", 【データ】蓄積用!E$2:E$10000, "&gt;=1500")&gt;0, "〇", IF(COUNTIFS(【データ】蓄積用!A$2:A$10000, AX$5, 【データ】蓄積用!C$2:C$10000, $A241, 【データ】蓄積用!Q$2:Q$10000, 1, 【データ】蓄積用!AC$2:AC$10000, "&gt;=4.0")&gt;0, "〇", "×")))</f>
        <v/>
      </c>
      <c r="AY241" t="str">
        <f>IF(OR($A241="", AY$5=""), "", IF(COUNTIFS(【データ】蓄積用!A$2:A$10000, AY$5, 【データ】蓄積用!C$2:C$10000, $A241, 【データ】蓄積用!D$2:D$10000, "&gt;=3000", 【データ】蓄積用!E$2:E$10000, "&gt;=1500")&gt;0, "〇", IF(COUNTIFS(【データ】蓄積用!A$2:A$10000, AY$5, 【データ】蓄積用!C$2:C$10000, $A241, 【データ】蓄積用!Q$2:Q$10000, 1, 【データ】蓄積用!AC$2:AC$10000, "&gt;=4.0")&gt;0, "〇", "×")))</f>
        <v/>
      </c>
    </row>
    <row r="242" spans="2:51">
      <c r="B242" t="str">
        <f>IF(OR($A242="", B$5=""), "", IF(COUNTIFS(【データ】蓄積用!A$2:A$10000, B$5, 【データ】蓄積用!C$2:C$10000, $A242, 【データ】蓄積用!D$2:D$10000, "&gt;=3000", 【データ】蓄積用!E$2:E$10000, "&gt;=1500")&gt;0, "〇", IF(COUNTIFS(【データ】蓄積用!A$2:A$10000, B$5, 【データ】蓄積用!C$2:C$10000, $A242, 【データ】蓄積用!Q$2:Q$10000, 1, 【データ】蓄積用!AC$2:AC$10000, "&gt;=4.0")&gt;0, "〇", "×")))</f>
        <v/>
      </c>
      <c r="C242" t="str">
        <f>IF(OR($A242="", C$5=""), "", IF(COUNTIFS(【データ】蓄積用!A$2:A$10000, C$5, 【データ】蓄積用!C$2:C$10000, $A242, 【データ】蓄積用!D$2:D$10000, "&gt;=3000", 【データ】蓄積用!E$2:E$10000, "&gt;=1500")&gt;0, "〇", IF(COUNTIFS(【データ】蓄積用!A$2:A$10000, C$5, 【データ】蓄積用!C$2:C$10000, $A242, 【データ】蓄積用!Q$2:Q$10000, 1, 【データ】蓄積用!AC$2:AC$10000, "&gt;=4.0")&gt;0, "〇", "×")))</f>
        <v/>
      </c>
      <c r="D242" t="str">
        <f>IF(OR($A242="", D$5=""), "", IF(COUNTIFS(【データ】蓄積用!A$2:A$10000, D$5, 【データ】蓄積用!C$2:C$10000, $A242, 【データ】蓄積用!D$2:D$10000, "&gt;=3000", 【データ】蓄積用!E$2:E$10000, "&gt;=1500")&gt;0, "〇", IF(COUNTIFS(【データ】蓄積用!A$2:A$10000, D$5, 【データ】蓄積用!C$2:C$10000, $A242, 【データ】蓄積用!Q$2:Q$10000, 1, 【データ】蓄積用!AC$2:AC$10000, "&gt;=4.0")&gt;0, "〇", "×")))</f>
        <v/>
      </c>
      <c r="E242" t="str">
        <f>IF(OR($A242="", E$5=""), "", IF(COUNTIFS(【データ】蓄積用!A$2:A$10000, E$5, 【データ】蓄積用!C$2:C$10000, $A242, 【データ】蓄積用!D$2:D$10000, "&gt;=3000", 【データ】蓄積用!E$2:E$10000, "&gt;=1500")&gt;0, "〇", IF(COUNTIFS(【データ】蓄積用!A$2:A$10000, E$5, 【データ】蓄積用!C$2:C$10000, $A242, 【データ】蓄積用!Q$2:Q$10000, 1, 【データ】蓄積用!AC$2:AC$10000, "&gt;=4.0")&gt;0, "〇", "×")))</f>
        <v/>
      </c>
      <c r="F242" t="str">
        <f>IF(OR($A242="", F$5=""), "", IF(COUNTIFS(【データ】蓄積用!A$2:A$10000, F$5, 【データ】蓄積用!C$2:C$10000, $A242, 【データ】蓄積用!D$2:D$10000, "&gt;=3000", 【データ】蓄積用!E$2:E$10000, "&gt;=1500")&gt;0, "〇", IF(COUNTIFS(【データ】蓄積用!A$2:A$10000, F$5, 【データ】蓄積用!C$2:C$10000, $A242, 【データ】蓄積用!Q$2:Q$10000, 1, 【データ】蓄積用!AC$2:AC$10000, "&gt;=4.0")&gt;0, "〇", "×")))</f>
        <v/>
      </c>
      <c r="G242" t="str">
        <f>IF(OR($A242="", G$5=""), "", IF(COUNTIFS(【データ】蓄積用!A$2:A$10000, G$5, 【データ】蓄積用!C$2:C$10000, $A242, 【データ】蓄積用!D$2:D$10000, "&gt;=3000", 【データ】蓄積用!E$2:E$10000, "&gt;=1500")&gt;0, "〇", IF(COUNTIFS(【データ】蓄積用!A$2:A$10000, G$5, 【データ】蓄積用!C$2:C$10000, $A242, 【データ】蓄積用!Q$2:Q$10000, 1, 【データ】蓄積用!AC$2:AC$10000, "&gt;=4.0")&gt;0, "〇", "×")))</f>
        <v/>
      </c>
      <c r="H242" t="str">
        <f>IF(OR($A242="", H$5=""), "", IF(COUNTIFS(【データ】蓄積用!A$2:A$10000, H$5, 【データ】蓄積用!C$2:C$10000, $A242, 【データ】蓄積用!D$2:D$10000, "&gt;=3000", 【データ】蓄積用!E$2:E$10000, "&gt;=1500")&gt;0, "〇", IF(COUNTIFS(【データ】蓄積用!A$2:A$10000, H$5, 【データ】蓄積用!C$2:C$10000, $A242, 【データ】蓄積用!Q$2:Q$10000, 1, 【データ】蓄積用!AC$2:AC$10000, "&gt;=4.0")&gt;0, "〇", "×")))</f>
        <v/>
      </c>
      <c r="I242" t="str">
        <f>IF(OR($A242="", I$5=""), "", IF(COUNTIFS(【データ】蓄積用!A$2:A$10000, I$5, 【データ】蓄積用!C$2:C$10000, $A242, 【データ】蓄積用!D$2:D$10000, "&gt;=3000", 【データ】蓄積用!E$2:E$10000, "&gt;=1500")&gt;0, "〇", IF(COUNTIFS(【データ】蓄積用!A$2:A$10000, I$5, 【データ】蓄積用!C$2:C$10000, $A242, 【データ】蓄積用!Q$2:Q$10000, 1, 【データ】蓄積用!AC$2:AC$10000, "&gt;=4.0")&gt;0, "〇", "×")))</f>
        <v/>
      </c>
      <c r="J242" t="str">
        <f>IF(OR($A242="", J$5=""), "", IF(COUNTIFS(【データ】蓄積用!A$2:A$10000, J$5, 【データ】蓄積用!C$2:C$10000, $A242, 【データ】蓄積用!D$2:D$10000, "&gt;=3000", 【データ】蓄積用!E$2:E$10000, "&gt;=1500")&gt;0, "〇", IF(COUNTIFS(【データ】蓄積用!A$2:A$10000, J$5, 【データ】蓄積用!C$2:C$10000, $A242, 【データ】蓄積用!Q$2:Q$10000, 1, 【データ】蓄積用!AC$2:AC$10000, "&gt;=4.0")&gt;0, "〇", "×")))</f>
        <v/>
      </c>
      <c r="K242" t="str">
        <f>IF(OR($A242="", K$5=""), "", IF(COUNTIFS(【データ】蓄積用!A$2:A$10000, K$5, 【データ】蓄積用!C$2:C$10000, $A242, 【データ】蓄積用!D$2:D$10000, "&gt;=3000", 【データ】蓄積用!E$2:E$10000, "&gt;=1500")&gt;0, "〇", IF(COUNTIFS(【データ】蓄積用!A$2:A$10000, K$5, 【データ】蓄積用!C$2:C$10000, $A242, 【データ】蓄積用!Q$2:Q$10000, 1, 【データ】蓄積用!AC$2:AC$10000, "&gt;=4.0")&gt;0, "〇", "×")))</f>
        <v/>
      </c>
      <c r="L242" t="str">
        <f>IF(OR($A242="", L$5=""), "", IF(COUNTIFS(【データ】蓄積用!A$2:A$10000, L$5, 【データ】蓄積用!C$2:C$10000, $A242, 【データ】蓄積用!D$2:D$10000, "&gt;=3000", 【データ】蓄積用!E$2:E$10000, "&gt;=1500")&gt;0, "〇", IF(COUNTIFS(【データ】蓄積用!A$2:A$10000, L$5, 【データ】蓄積用!C$2:C$10000, $A242, 【データ】蓄積用!Q$2:Q$10000, 1, 【データ】蓄積用!AC$2:AC$10000, "&gt;=4.0")&gt;0, "〇", "×")))</f>
        <v/>
      </c>
      <c r="M242" t="str">
        <f>IF(OR($A242="", M$5=""), "", IF(COUNTIFS(【データ】蓄積用!A$2:A$10000, M$5, 【データ】蓄積用!C$2:C$10000, $A242, 【データ】蓄積用!D$2:D$10000, "&gt;=3000", 【データ】蓄積用!E$2:E$10000, "&gt;=1500")&gt;0, "〇", IF(COUNTIFS(【データ】蓄積用!A$2:A$10000, M$5, 【データ】蓄積用!C$2:C$10000, $A242, 【データ】蓄積用!Q$2:Q$10000, 1, 【データ】蓄積用!AC$2:AC$10000, "&gt;=4.0")&gt;0, "〇", "×")))</f>
        <v/>
      </c>
      <c r="N242" t="str">
        <f>IF(OR($A242="", N$5=""), "", IF(COUNTIFS(【データ】蓄積用!A$2:A$10000, N$5, 【データ】蓄積用!C$2:C$10000, $A242, 【データ】蓄積用!D$2:D$10000, "&gt;=3000", 【データ】蓄積用!E$2:E$10000, "&gt;=1500")&gt;0, "〇", IF(COUNTIFS(【データ】蓄積用!A$2:A$10000, N$5, 【データ】蓄積用!C$2:C$10000, $A242, 【データ】蓄積用!Q$2:Q$10000, 1, 【データ】蓄積用!AC$2:AC$10000, "&gt;=4.0")&gt;0, "〇", "×")))</f>
        <v/>
      </c>
      <c r="O242" t="str">
        <f>IF(OR($A242="", O$5=""), "", IF(COUNTIFS(【データ】蓄積用!A$2:A$10000, O$5, 【データ】蓄積用!C$2:C$10000, $A242, 【データ】蓄積用!D$2:D$10000, "&gt;=3000", 【データ】蓄積用!E$2:E$10000, "&gt;=1500")&gt;0, "〇", IF(COUNTIFS(【データ】蓄積用!A$2:A$10000, O$5, 【データ】蓄積用!C$2:C$10000, $A242, 【データ】蓄積用!Q$2:Q$10000, 1, 【データ】蓄積用!AC$2:AC$10000, "&gt;=4.0")&gt;0, "〇", "×")))</f>
        <v/>
      </c>
      <c r="P242" t="str">
        <f>IF(OR($A242="", P$5=""), "", IF(COUNTIFS(【データ】蓄積用!A$2:A$10000, P$5, 【データ】蓄積用!C$2:C$10000, $A242, 【データ】蓄積用!D$2:D$10000, "&gt;=3000", 【データ】蓄積用!E$2:E$10000, "&gt;=1500")&gt;0, "〇", IF(COUNTIFS(【データ】蓄積用!A$2:A$10000, P$5, 【データ】蓄積用!C$2:C$10000, $A242, 【データ】蓄積用!Q$2:Q$10000, 1, 【データ】蓄積用!AC$2:AC$10000, "&gt;=4.0")&gt;0, "〇", "×")))</f>
        <v/>
      </c>
      <c r="Q242" t="str">
        <f>IF(OR($A242="", Q$5=""), "", IF(COUNTIFS(【データ】蓄積用!A$2:A$10000, Q$5, 【データ】蓄積用!C$2:C$10000, $A242, 【データ】蓄積用!D$2:D$10000, "&gt;=3000", 【データ】蓄積用!E$2:E$10000, "&gt;=1500")&gt;0, "〇", IF(COUNTIFS(【データ】蓄積用!A$2:A$10000, Q$5, 【データ】蓄積用!C$2:C$10000, $A242, 【データ】蓄積用!Q$2:Q$10000, 1, 【データ】蓄積用!AC$2:AC$10000, "&gt;=4.0")&gt;0, "〇", "×")))</f>
        <v/>
      </c>
      <c r="R242" t="str">
        <f>IF(OR($A242="", R$5=""), "", IF(COUNTIFS(【データ】蓄積用!A$2:A$10000, R$5, 【データ】蓄積用!C$2:C$10000, $A242, 【データ】蓄積用!D$2:D$10000, "&gt;=3000", 【データ】蓄積用!E$2:E$10000, "&gt;=1500")&gt;0, "〇", IF(COUNTIFS(【データ】蓄積用!A$2:A$10000, R$5, 【データ】蓄積用!C$2:C$10000, $A242, 【データ】蓄積用!Q$2:Q$10000, 1, 【データ】蓄積用!AC$2:AC$10000, "&gt;=4.0")&gt;0, "〇", "×")))</f>
        <v/>
      </c>
      <c r="S242" t="str">
        <f>IF(OR($A242="", S$5=""), "", IF(COUNTIFS(【データ】蓄積用!A$2:A$10000, S$5, 【データ】蓄積用!C$2:C$10000, $A242, 【データ】蓄積用!D$2:D$10000, "&gt;=3000", 【データ】蓄積用!E$2:E$10000, "&gt;=1500")&gt;0, "〇", IF(COUNTIFS(【データ】蓄積用!A$2:A$10000, S$5, 【データ】蓄積用!C$2:C$10000, $A242, 【データ】蓄積用!Q$2:Q$10000, 1, 【データ】蓄積用!AC$2:AC$10000, "&gt;=4.0")&gt;0, "〇", "×")))</f>
        <v/>
      </c>
      <c r="T242" t="str">
        <f>IF(OR($A242="", T$5=""), "", IF(COUNTIFS(【データ】蓄積用!A$2:A$10000, T$5, 【データ】蓄積用!C$2:C$10000, $A242, 【データ】蓄積用!D$2:D$10000, "&gt;=3000", 【データ】蓄積用!E$2:E$10000, "&gt;=1500")&gt;0, "〇", IF(COUNTIFS(【データ】蓄積用!A$2:A$10000, T$5, 【データ】蓄積用!C$2:C$10000, $A242, 【データ】蓄積用!Q$2:Q$10000, 1, 【データ】蓄積用!AC$2:AC$10000, "&gt;=4.0")&gt;0, "〇", "×")))</f>
        <v/>
      </c>
      <c r="U242" t="str">
        <f>IF(OR($A242="", U$5=""), "", IF(COUNTIFS(【データ】蓄積用!A$2:A$10000, U$5, 【データ】蓄積用!C$2:C$10000, $A242, 【データ】蓄積用!D$2:D$10000, "&gt;=3000", 【データ】蓄積用!E$2:E$10000, "&gt;=1500")&gt;0, "〇", IF(COUNTIFS(【データ】蓄積用!A$2:A$10000, U$5, 【データ】蓄積用!C$2:C$10000, $A242, 【データ】蓄積用!Q$2:Q$10000, 1, 【データ】蓄積用!AC$2:AC$10000, "&gt;=4.0")&gt;0, "〇", "×")))</f>
        <v/>
      </c>
      <c r="V242" t="str">
        <f>IF(OR($A242="", V$5=""), "", IF(COUNTIFS(【データ】蓄積用!A$2:A$10000, V$5, 【データ】蓄積用!C$2:C$10000, $A242, 【データ】蓄積用!D$2:D$10000, "&gt;=3000", 【データ】蓄積用!E$2:E$10000, "&gt;=1500")&gt;0, "〇", IF(COUNTIFS(【データ】蓄積用!A$2:A$10000, V$5, 【データ】蓄積用!C$2:C$10000, $A242, 【データ】蓄積用!Q$2:Q$10000, 1, 【データ】蓄積用!AC$2:AC$10000, "&gt;=4.0")&gt;0, "〇", "×")))</f>
        <v/>
      </c>
      <c r="W242" t="str">
        <f>IF(OR($A242="", W$5=""), "", IF(COUNTIFS(【データ】蓄積用!A$2:A$10000, W$5, 【データ】蓄積用!C$2:C$10000, $A242, 【データ】蓄積用!D$2:D$10000, "&gt;=3000", 【データ】蓄積用!E$2:E$10000, "&gt;=1500")&gt;0, "〇", IF(COUNTIFS(【データ】蓄積用!A$2:A$10000, W$5, 【データ】蓄積用!C$2:C$10000, $A242, 【データ】蓄積用!Q$2:Q$10000, 1, 【データ】蓄積用!AC$2:AC$10000, "&gt;=4.0")&gt;0, "〇", "×")))</f>
        <v/>
      </c>
      <c r="X242" t="str">
        <f>IF(OR($A242="", X$5=""), "", IF(COUNTIFS(【データ】蓄積用!A$2:A$10000, X$5, 【データ】蓄積用!C$2:C$10000, $A242, 【データ】蓄積用!D$2:D$10000, "&gt;=3000", 【データ】蓄積用!E$2:E$10000, "&gt;=1500")&gt;0, "〇", IF(COUNTIFS(【データ】蓄積用!A$2:A$10000, X$5, 【データ】蓄積用!C$2:C$10000, $A242, 【データ】蓄積用!Q$2:Q$10000, 1, 【データ】蓄積用!AC$2:AC$10000, "&gt;=4.0")&gt;0, "〇", "×")))</f>
        <v/>
      </c>
      <c r="Y242" t="str">
        <f>IF(OR($A242="", Y$5=""), "", IF(COUNTIFS(【データ】蓄積用!A$2:A$10000, Y$5, 【データ】蓄積用!C$2:C$10000, $A242, 【データ】蓄積用!D$2:D$10000, "&gt;=3000", 【データ】蓄積用!E$2:E$10000, "&gt;=1500")&gt;0, "〇", IF(COUNTIFS(【データ】蓄積用!A$2:A$10000, Y$5, 【データ】蓄積用!C$2:C$10000, $A242, 【データ】蓄積用!Q$2:Q$10000, 1, 【データ】蓄積用!AC$2:AC$10000, "&gt;=4.0")&gt;0, "〇", "×")))</f>
        <v/>
      </c>
      <c r="Z242" t="str">
        <f>IF(OR($A242="", Z$5=""), "", IF(COUNTIFS(【データ】蓄積用!A$2:A$10000, Z$5, 【データ】蓄積用!C$2:C$10000, $A242, 【データ】蓄積用!D$2:D$10000, "&gt;=3000", 【データ】蓄積用!E$2:E$10000, "&gt;=1500")&gt;0, "〇", IF(COUNTIFS(【データ】蓄積用!A$2:A$10000, Z$5, 【データ】蓄積用!C$2:C$10000, $A242, 【データ】蓄積用!Q$2:Q$10000, 1, 【データ】蓄積用!AC$2:AC$10000, "&gt;=4.0")&gt;0, "〇", "×")))</f>
        <v/>
      </c>
      <c r="AA242" t="str">
        <f>IF(OR($A242="", AA$5=""), "", IF(COUNTIFS(【データ】蓄積用!A$2:A$10000, AA$5, 【データ】蓄積用!C$2:C$10000, $A242, 【データ】蓄積用!D$2:D$10000, "&gt;=3000", 【データ】蓄積用!E$2:E$10000, "&gt;=1500")&gt;0, "〇", IF(COUNTIFS(【データ】蓄積用!A$2:A$10000, AA$5, 【データ】蓄積用!C$2:C$10000, $A242, 【データ】蓄積用!Q$2:Q$10000, 1, 【データ】蓄積用!AC$2:AC$10000, "&gt;=4.0")&gt;0, "〇", "×")))</f>
        <v/>
      </c>
      <c r="AB242" t="str">
        <f>IF(OR($A242="", AB$5=""), "", IF(COUNTIFS(【データ】蓄積用!A$2:A$10000, AB$5, 【データ】蓄積用!C$2:C$10000, $A242, 【データ】蓄積用!D$2:D$10000, "&gt;=3000", 【データ】蓄積用!E$2:E$10000, "&gt;=1500")&gt;0, "〇", IF(COUNTIFS(【データ】蓄積用!A$2:A$10000, AB$5, 【データ】蓄積用!C$2:C$10000, $A242, 【データ】蓄積用!Q$2:Q$10000, 1, 【データ】蓄積用!AC$2:AC$10000, "&gt;=4.0")&gt;0, "〇", "×")))</f>
        <v/>
      </c>
      <c r="AC242" t="str">
        <f>IF(OR($A242="", AC$5=""), "", IF(COUNTIFS(【データ】蓄積用!A$2:A$10000, AC$5, 【データ】蓄積用!C$2:C$10000, $A242, 【データ】蓄積用!D$2:D$10000, "&gt;=3000", 【データ】蓄積用!E$2:E$10000, "&gt;=1500")&gt;0, "〇", IF(COUNTIFS(【データ】蓄積用!A$2:A$10000, AC$5, 【データ】蓄積用!C$2:C$10000, $A242, 【データ】蓄積用!Q$2:Q$10000, 1, 【データ】蓄積用!AC$2:AC$10000, "&gt;=4.0")&gt;0, "〇", "×")))</f>
        <v/>
      </c>
      <c r="AD242" t="str">
        <f>IF(OR($A242="", AD$5=""), "", IF(COUNTIFS(【データ】蓄積用!A$2:A$10000, AD$5, 【データ】蓄積用!C$2:C$10000, $A242, 【データ】蓄積用!D$2:D$10000, "&gt;=3000", 【データ】蓄積用!E$2:E$10000, "&gt;=1500")&gt;0, "〇", IF(COUNTIFS(【データ】蓄積用!A$2:A$10000, AD$5, 【データ】蓄積用!C$2:C$10000, $A242, 【データ】蓄積用!Q$2:Q$10000, 1, 【データ】蓄積用!AC$2:AC$10000, "&gt;=4.0")&gt;0, "〇", "×")))</f>
        <v/>
      </c>
      <c r="AE242" t="str">
        <f>IF(OR($A242="", AE$5=""), "", IF(COUNTIFS(【データ】蓄積用!A$2:A$10000, AE$5, 【データ】蓄積用!C$2:C$10000, $A242, 【データ】蓄積用!D$2:D$10000, "&gt;=3000", 【データ】蓄積用!E$2:E$10000, "&gt;=1500")&gt;0, "〇", IF(COUNTIFS(【データ】蓄積用!A$2:A$10000, AE$5, 【データ】蓄積用!C$2:C$10000, $A242, 【データ】蓄積用!Q$2:Q$10000, 1, 【データ】蓄積用!AC$2:AC$10000, "&gt;=4.0")&gt;0, "〇", "×")))</f>
        <v/>
      </c>
      <c r="AF242" t="str">
        <f>IF(OR($A242="", AF$5=""), "", IF(COUNTIFS(【データ】蓄積用!A$2:A$10000, AF$5, 【データ】蓄積用!C$2:C$10000, $A242, 【データ】蓄積用!D$2:D$10000, "&gt;=3000", 【データ】蓄積用!E$2:E$10000, "&gt;=1500")&gt;0, "〇", IF(COUNTIFS(【データ】蓄積用!A$2:A$10000, AF$5, 【データ】蓄積用!C$2:C$10000, $A242, 【データ】蓄積用!Q$2:Q$10000, 1, 【データ】蓄積用!AC$2:AC$10000, "&gt;=4.0")&gt;0, "〇", "×")))</f>
        <v/>
      </c>
      <c r="AG242" t="str">
        <f>IF(OR($A242="", AG$5=""), "", IF(COUNTIFS(【データ】蓄積用!A$2:A$10000, AG$5, 【データ】蓄積用!C$2:C$10000, $A242, 【データ】蓄積用!D$2:D$10000, "&gt;=3000", 【データ】蓄積用!E$2:E$10000, "&gt;=1500")&gt;0, "〇", IF(COUNTIFS(【データ】蓄積用!A$2:A$10000, AG$5, 【データ】蓄積用!C$2:C$10000, $A242, 【データ】蓄積用!Q$2:Q$10000, 1, 【データ】蓄積用!AC$2:AC$10000, "&gt;=4.0")&gt;0, "〇", "×")))</f>
        <v/>
      </c>
      <c r="AH242" t="str">
        <f>IF(OR($A242="", AH$5=""), "", IF(COUNTIFS(【データ】蓄積用!A$2:A$10000, AH$5, 【データ】蓄積用!C$2:C$10000, $A242, 【データ】蓄積用!D$2:D$10000, "&gt;=3000", 【データ】蓄積用!E$2:E$10000, "&gt;=1500")&gt;0, "〇", IF(COUNTIFS(【データ】蓄積用!A$2:A$10000, AH$5, 【データ】蓄積用!C$2:C$10000, $A242, 【データ】蓄積用!Q$2:Q$10000, 1, 【データ】蓄積用!AC$2:AC$10000, "&gt;=4.0")&gt;0, "〇", "×")))</f>
        <v/>
      </c>
      <c r="AI242" t="str">
        <f>IF(OR($A242="", AI$5=""), "", IF(COUNTIFS(【データ】蓄積用!A$2:A$10000, AI$5, 【データ】蓄積用!C$2:C$10000, $A242, 【データ】蓄積用!D$2:D$10000, "&gt;=3000", 【データ】蓄積用!E$2:E$10000, "&gt;=1500")&gt;0, "〇", IF(COUNTIFS(【データ】蓄積用!A$2:A$10000, AI$5, 【データ】蓄積用!C$2:C$10000, $A242, 【データ】蓄積用!Q$2:Q$10000, 1, 【データ】蓄積用!AC$2:AC$10000, "&gt;=4.0")&gt;0, "〇", "×")))</f>
        <v/>
      </c>
      <c r="AJ242" t="str">
        <f>IF(OR($A242="", AJ$5=""), "", IF(COUNTIFS(【データ】蓄積用!A$2:A$10000, AJ$5, 【データ】蓄積用!C$2:C$10000, $A242, 【データ】蓄積用!D$2:D$10000, "&gt;=3000", 【データ】蓄積用!E$2:E$10000, "&gt;=1500")&gt;0, "〇", IF(COUNTIFS(【データ】蓄積用!A$2:A$10000, AJ$5, 【データ】蓄積用!C$2:C$10000, $A242, 【データ】蓄積用!Q$2:Q$10000, 1, 【データ】蓄積用!AC$2:AC$10000, "&gt;=4.0")&gt;0, "〇", "×")))</f>
        <v/>
      </c>
      <c r="AK242" t="str">
        <f>IF(OR($A242="", AK$5=""), "", IF(COUNTIFS(【データ】蓄積用!A$2:A$10000, AK$5, 【データ】蓄積用!C$2:C$10000, $A242, 【データ】蓄積用!D$2:D$10000, "&gt;=3000", 【データ】蓄積用!E$2:E$10000, "&gt;=1500")&gt;0, "〇", IF(COUNTIFS(【データ】蓄積用!A$2:A$10000, AK$5, 【データ】蓄積用!C$2:C$10000, $A242, 【データ】蓄積用!Q$2:Q$10000, 1, 【データ】蓄積用!AC$2:AC$10000, "&gt;=4.0")&gt;0, "〇", "×")))</f>
        <v/>
      </c>
      <c r="AL242" t="str">
        <f>IF(OR($A242="", AL$5=""), "", IF(COUNTIFS(【データ】蓄積用!A$2:A$10000, AL$5, 【データ】蓄積用!C$2:C$10000, $A242, 【データ】蓄積用!D$2:D$10000, "&gt;=3000", 【データ】蓄積用!E$2:E$10000, "&gt;=1500")&gt;0, "〇", IF(COUNTIFS(【データ】蓄積用!A$2:A$10000, AL$5, 【データ】蓄積用!C$2:C$10000, $A242, 【データ】蓄積用!Q$2:Q$10000, 1, 【データ】蓄積用!AC$2:AC$10000, "&gt;=4.0")&gt;0, "〇", "×")))</f>
        <v/>
      </c>
      <c r="AM242" t="str">
        <f>IF(OR($A242="", AM$5=""), "", IF(COUNTIFS(【データ】蓄積用!A$2:A$10000, AM$5, 【データ】蓄積用!C$2:C$10000, $A242, 【データ】蓄積用!D$2:D$10000, "&gt;=3000", 【データ】蓄積用!E$2:E$10000, "&gt;=1500")&gt;0, "〇", IF(COUNTIFS(【データ】蓄積用!A$2:A$10000, AM$5, 【データ】蓄積用!C$2:C$10000, $A242, 【データ】蓄積用!Q$2:Q$10000, 1, 【データ】蓄積用!AC$2:AC$10000, "&gt;=4.0")&gt;0, "〇", "×")))</f>
        <v/>
      </c>
      <c r="AN242" t="str">
        <f>IF(OR($A242="", AN$5=""), "", IF(COUNTIFS(【データ】蓄積用!A$2:A$10000, AN$5, 【データ】蓄積用!C$2:C$10000, $A242, 【データ】蓄積用!D$2:D$10000, "&gt;=3000", 【データ】蓄積用!E$2:E$10000, "&gt;=1500")&gt;0, "〇", IF(COUNTIFS(【データ】蓄積用!A$2:A$10000, AN$5, 【データ】蓄積用!C$2:C$10000, $A242, 【データ】蓄積用!Q$2:Q$10000, 1, 【データ】蓄積用!AC$2:AC$10000, "&gt;=4.0")&gt;0, "〇", "×")))</f>
        <v/>
      </c>
      <c r="AO242" t="str">
        <f>IF(OR($A242="", AO$5=""), "", IF(COUNTIFS(【データ】蓄積用!A$2:A$10000, AO$5, 【データ】蓄積用!C$2:C$10000, $A242, 【データ】蓄積用!D$2:D$10000, "&gt;=3000", 【データ】蓄積用!E$2:E$10000, "&gt;=1500")&gt;0, "〇", IF(COUNTIFS(【データ】蓄積用!A$2:A$10000, AO$5, 【データ】蓄積用!C$2:C$10000, $A242, 【データ】蓄積用!Q$2:Q$10000, 1, 【データ】蓄積用!AC$2:AC$10000, "&gt;=4.0")&gt;0, "〇", "×")))</f>
        <v/>
      </c>
      <c r="AP242" t="str">
        <f>IF(OR($A242="", AP$5=""), "", IF(COUNTIFS(【データ】蓄積用!A$2:A$10000, AP$5, 【データ】蓄積用!C$2:C$10000, $A242, 【データ】蓄積用!D$2:D$10000, "&gt;=3000", 【データ】蓄積用!E$2:E$10000, "&gt;=1500")&gt;0, "〇", IF(COUNTIFS(【データ】蓄積用!A$2:A$10000, AP$5, 【データ】蓄積用!C$2:C$10000, $A242, 【データ】蓄積用!Q$2:Q$10000, 1, 【データ】蓄積用!AC$2:AC$10000, "&gt;=4.0")&gt;0, "〇", "×")))</f>
        <v/>
      </c>
      <c r="AQ242" t="str">
        <f>IF(OR($A242="", AQ$5=""), "", IF(COUNTIFS(【データ】蓄積用!A$2:A$10000, AQ$5, 【データ】蓄積用!C$2:C$10000, $A242, 【データ】蓄積用!D$2:D$10000, "&gt;=3000", 【データ】蓄積用!E$2:E$10000, "&gt;=1500")&gt;0, "〇", IF(COUNTIFS(【データ】蓄積用!A$2:A$10000, AQ$5, 【データ】蓄積用!C$2:C$10000, $A242, 【データ】蓄積用!Q$2:Q$10000, 1, 【データ】蓄積用!AC$2:AC$10000, "&gt;=4.0")&gt;0, "〇", "×")))</f>
        <v/>
      </c>
      <c r="AR242" t="str">
        <f>IF(OR($A242="", AR$5=""), "", IF(COUNTIFS(【データ】蓄積用!A$2:A$10000, AR$5, 【データ】蓄積用!C$2:C$10000, $A242, 【データ】蓄積用!D$2:D$10000, "&gt;=3000", 【データ】蓄積用!E$2:E$10000, "&gt;=1500")&gt;0, "〇", IF(COUNTIFS(【データ】蓄積用!A$2:A$10000, AR$5, 【データ】蓄積用!C$2:C$10000, $A242, 【データ】蓄積用!Q$2:Q$10000, 1, 【データ】蓄積用!AC$2:AC$10000, "&gt;=4.0")&gt;0, "〇", "×")))</f>
        <v/>
      </c>
      <c r="AS242" t="str">
        <f>IF(OR($A242="", AS$5=""), "", IF(COUNTIFS(【データ】蓄積用!A$2:A$10000, AS$5, 【データ】蓄積用!C$2:C$10000, $A242, 【データ】蓄積用!D$2:D$10000, "&gt;=3000", 【データ】蓄積用!E$2:E$10000, "&gt;=1500")&gt;0, "〇", IF(COUNTIFS(【データ】蓄積用!A$2:A$10000, AS$5, 【データ】蓄積用!C$2:C$10000, $A242, 【データ】蓄積用!Q$2:Q$10000, 1, 【データ】蓄積用!AC$2:AC$10000, "&gt;=4.0")&gt;0, "〇", "×")))</f>
        <v/>
      </c>
      <c r="AT242" t="str">
        <f>IF(OR($A242="", AT$5=""), "", IF(COUNTIFS(【データ】蓄積用!A$2:A$10000, AT$5, 【データ】蓄積用!C$2:C$10000, $A242, 【データ】蓄積用!D$2:D$10000, "&gt;=3000", 【データ】蓄積用!E$2:E$10000, "&gt;=1500")&gt;0, "〇", IF(COUNTIFS(【データ】蓄積用!A$2:A$10000, AT$5, 【データ】蓄積用!C$2:C$10000, $A242, 【データ】蓄積用!Q$2:Q$10000, 1, 【データ】蓄積用!AC$2:AC$10000, "&gt;=4.0")&gt;0, "〇", "×")))</f>
        <v/>
      </c>
      <c r="AU242" t="str">
        <f>IF(OR($A242="", AU$5=""), "", IF(COUNTIFS(【データ】蓄積用!A$2:A$10000, AU$5, 【データ】蓄積用!C$2:C$10000, $A242, 【データ】蓄積用!D$2:D$10000, "&gt;=3000", 【データ】蓄積用!E$2:E$10000, "&gt;=1500")&gt;0, "〇", IF(COUNTIFS(【データ】蓄積用!A$2:A$10000, AU$5, 【データ】蓄積用!C$2:C$10000, $A242, 【データ】蓄積用!Q$2:Q$10000, 1, 【データ】蓄積用!AC$2:AC$10000, "&gt;=4.0")&gt;0, "〇", "×")))</f>
        <v/>
      </c>
      <c r="AV242" t="str">
        <f>IF(OR($A242="", AV$5=""), "", IF(COUNTIFS(【データ】蓄積用!A$2:A$10000, AV$5, 【データ】蓄積用!C$2:C$10000, $A242, 【データ】蓄積用!D$2:D$10000, "&gt;=3000", 【データ】蓄積用!E$2:E$10000, "&gt;=1500")&gt;0, "〇", IF(COUNTIFS(【データ】蓄積用!A$2:A$10000, AV$5, 【データ】蓄積用!C$2:C$10000, $A242, 【データ】蓄積用!Q$2:Q$10000, 1, 【データ】蓄積用!AC$2:AC$10000, "&gt;=4.0")&gt;0, "〇", "×")))</f>
        <v/>
      </c>
      <c r="AW242" t="str">
        <f>IF(OR($A242="", AW$5=""), "", IF(COUNTIFS(【データ】蓄積用!A$2:A$10000, AW$5, 【データ】蓄積用!C$2:C$10000, $A242, 【データ】蓄積用!D$2:D$10000, "&gt;=3000", 【データ】蓄積用!E$2:E$10000, "&gt;=1500")&gt;0, "〇", IF(COUNTIFS(【データ】蓄積用!A$2:A$10000, AW$5, 【データ】蓄積用!C$2:C$10000, $A242, 【データ】蓄積用!Q$2:Q$10000, 1, 【データ】蓄積用!AC$2:AC$10000, "&gt;=4.0")&gt;0, "〇", "×")))</f>
        <v/>
      </c>
      <c r="AX242" t="str">
        <f>IF(OR($A242="", AX$5=""), "", IF(COUNTIFS(【データ】蓄積用!A$2:A$10000, AX$5, 【データ】蓄積用!C$2:C$10000, $A242, 【データ】蓄積用!D$2:D$10000, "&gt;=3000", 【データ】蓄積用!E$2:E$10000, "&gt;=1500")&gt;0, "〇", IF(COUNTIFS(【データ】蓄積用!A$2:A$10000, AX$5, 【データ】蓄積用!C$2:C$10000, $A242, 【データ】蓄積用!Q$2:Q$10000, 1, 【データ】蓄積用!AC$2:AC$10000, "&gt;=4.0")&gt;0, "〇", "×")))</f>
        <v/>
      </c>
      <c r="AY242" t="str">
        <f>IF(OR($A242="", AY$5=""), "", IF(COUNTIFS(【データ】蓄積用!A$2:A$10000, AY$5, 【データ】蓄積用!C$2:C$10000, $A242, 【データ】蓄積用!D$2:D$10000, "&gt;=3000", 【データ】蓄積用!E$2:E$10000, "&gt;=1500")&gt;0, "〇", IF(COUNTIFS(【データ】蓄積用!A$2:A$10000, AY$5, 【データ】蓄積用!C$2:C$10000, $A242, 【データ】蓄積用!Q$2:Q$10000, 1, 【データ】蓄積用!AC$2:AC$10000, "&gt;=4.0")&gt;0, "〇", "×")))</f>
        <v/>
      </c>
    </row>
    <row r="243" spans="2:51">
      <c r="B243" t="str">
        <f>IF(OR($A243="", B$5=""), "", IF(COUNTIFS(【データ】蓄積用!A$2:A$10000, B$5, 【データ】蓄積用!C$2:C$10000, $A243, 【データ】蓄積用!D$2:D$10000, "&gt;=3000", 【データ】蓄積用!E$2:E$10000, "&gt;=1500")&gt;0, "〇", IF(COUNTIFS(【データ】蓄積用!A$2:A$10000, B$5, 【データ】蓄積用!C$2:C$10000, $A243, 【データ】蓄積用!Q$2:Q$10000, 1, 【データ】蓄積用!AC$2:AC$10000, "&gt;=4.0")&gt;0, "〇", "×")))</f>
        <v/>
      </c>
      <c r="C243" t="str">
        <f>IF(OR($A243="", C$5=""), "", IF(COUNTIFS(【データ】蓄積用!A$2:A$10000, C$5, 【データ】蓄積用!C$2:C$10000, $A243, 【データ】蓄積用!D$2:D$10000, "&gt;=3000", 【データ】蓄積用!E$2:E$10000, "&gt;=1500")&gt;0, "〇", IF(COUNTIFS(【データ】蓄積用!A$2:A$10000, C$5, 【データ】蓄積用!C$2:C$10000, $A243, 【データ】蓄積用!Q$2:Q$10000, 1, 【データ】蓄積用!AC$2:AC$10000, "&gt;=4.0")&gt;0, "〇", "×")))</f>
        <v/>
      </c>
      <c r="D243" t="str">
        <f>IF(OR($A243="", D$5=""), "", IF(COUNTIFS(【データ】蓄積用!A$2:A$10000, D$5, 【データ】蓄積用!C$2:C$10000, $A243, 【データ】蓄積用!D$2:D$10000, "&gt;=3000", 【データ】蓄積用!E$2:E$10000, "&gt;=1500")&gt;0, "〇", IF(COUNTIFS(【データ】蓄積用!A$2:A$10000, D$5, 【データ】蓄積用!C$2:C$10000, $A243, 【データ】蓄積用!Q$2:Q$10000, 1, 【データ】蓄積用!AC$2:AC$10000, "&gt;=4.0")&gt;0, "〇", "×")))</f>
        <v/>
      </c>
      <c r="E243" t="str">
        <f>IF(OR($A243="", E$5=""), "", IF(COUNTIFS(【データ】蓄積用!A$2:A$10000, E$5, 【データ】蓄積用!C$2:C$10000, $A243, 【データ】蓄積用!D$2:D$10000, "&gt;=3000", 【データ】蓄積用!E$2:E$10000, "&gt;=1500")&gt;0, "〇", IF(COUNTIFS(【データ】蓄積用!A$2:A$10000, E$5, 【データ】蓄積用!C$2:C$10000, $A243, 【データ】蓄積用!Q$2:Q$10000, 1, 【データ】蓄積用!AC$2:AC$10000, "&gt;=4.0")&gt;0, "〇", "×")))</f>
        <v/>
      </c>
      <c r="F243" t="str">
        <f>IF(OR($A243="", F$5=""), "", IF(COUNTIFS(【データ】蓄積用!A$2:A$10000, F$5, 【データ】蓄積用!C$2:C$10000, $A243, 【データ】蓄積用!D$2:D$10000, "&gt;=3000", 【データ】蓄積用!E$2:E$10000, "&gt;=1500")&gt;0, "〇", IF(COUNTIFS(【データ】蓄積用!A$2:A$10000, F$5, 【データ】蓄積用!C$2:C$10000, $A243, 【データ】蓄積用!Q$2:Q$10000, 1, 【データ】蓄積用!AC$2:AC$10000, "&gt;=4.0")&gt;0, "〇", "×")))</f>
        <v/>
      </c>
      <c r="G243" t="str">
        <f>IF(OR($A243="", G$5=""), "", IF(COUNTIFS(【データ】蓄積用!A$2:A$10000, G$5, 【データ】蓄積用!C$2:C$10000, $A243, 【データ】蓄積用!D$2:D$10000, "&gt;=3000", 【データ】蓄積用!E$2:E$10000, "&gt;=1500")&gt;0, "〇", IF(COUNTIFS(【データ】蓄積用!A$2:A$10000, G$5, 【データ】蓄積用!C$2:C$10000, $A243, 【データ】蓄積用!Q$2:Q$10000, 1, 【データ】蓄積用!AC$2:AC$10000, "&gt;=4.0")&gt;0, "〇", "×")))</f>
        <v/>
      </c>
      <c r="H243" t="str">
        <f>IF(OR($A243="", H$5=""), "", IF(COUNTIFS(【データ】蓄積用!A$2:A$10000, H$5, 【データ】蓄積用!C$2:C$10000, $A243, 【データ】蓄積用!D$2:D$10000, "&gt;=3000", 【データ】蓄積用!E$2:E$10000, "&gt;=1500")&gt;0, "〇", IF(COUNTIFS(【データ】蓄積用!A$2:A$10000, H$5, 【データ】蓄積用!C$2:C$10000, $A243, 【データ】蓄積用!Q$2:Q$10000, 1, 【データ】蓄積用!AC$2:AC$10000, "&gt;=4.0")&gt;0, "〇", "×")))</f>
        <v/>
      </c>
      <c r="I243" t="str">
        <f>IF(OR($A243="", I$5=""), "", IF(COUNTIFS(【データ】蓄積用!A$2:A$10000, I$5, 【データ】蓄積用!C$2:C$10000, $A243, 【データ】蓄積用!D$2:D$10000, "&gt;=3000", 【データ】蓄積用!E$2:E$10000, "&gt;=1500")&gt;0, "〇", IF(COUNTIFS(【データ】蓄積用!A$2:A$10000, I$5, 【データ】蓄積用!C$2:C$10000, $A243, 【データ】蓄積用!Q$2:Q$10000, 1, 【データ】蓄積用!AC$2:AC$10000, "&gt;=4.0")&gt;0, "〇", "×")))</f>
        <v/>
      </c>
      <c r="J243" t="str">
        <f>IF(OR($A243="", J$5=""), "", IF(COUNTIFS(【データ】蓄積用!A$2:A$10000, J$5, 【データ】蓄積用!C$2:C$10000, $A243, 【データ】蓄積用!D$2:D$10000, "&gt;=3000", 【データ】蓄積用!E$2:E$10000, "&gt;=1500")&gt;0, "〇", IF(COUNTIFS(【データ】蓄積用!A$2:A$10000, J$5, 【データ】蓄積用!C$2:C$10000, $A243, 【データ】蓄積用!Q$2:Q$10000, 1, 【データ】蓄積用!AC$2:AC$10000, "&gt;=4.0")&gt;0, "〇", "×")))</f>
        <v/>
      </c>
      <c r="K243" t="str">
        <f>IF(OR($A243="", K$5=""), "", IF(COUNTIFS(【データ】蓄積用!A$2:A$10000, K$5, 【データ】蓄積用!C$2:C$10000, $A243, 【データ】蓄積用!D$2:D$10000, "&gt;=3000", 【データ】蓄積用!E$2:E$10000, "&gt;=1500")&gt;0, "〇", IF(COUNTIFS(【データ】蓄積用!A$2:A$10000, K$5, 【データ】蓄積用!C$2:C$10000, $A243, 【データ】蓄積用!Q$2:Q$10000, 1, 【データ】蓄積用!AC$2:AC$10000, "&gt;=4.0")&gt;0, "〇", "×")))</f>
        <v/>
      </c>
      <c r="L243" t="str">
        <f>IF(OR($A243="", L$5=""), "", IF(COUNTIFS(【データ】蓄積用!A$2:A$10000, L$5, 【データ】蓄積用!C$2:C$10000, $A243, 【データ】蓄積用!D$2:D$10000, "&gt;=3000", 【データ】蓄積用!E$2:E$10000, "&gt;=1500")&gt;0, "〇", IF(COUNTIFS(【データ】蓄積用!A$2:A$10000, L$5, 【データ】蓄積用!C$2:C$10000, $A243, 【データ】蓄積用!Q$2:Q$10000, 1, 【データ】蓄積用!AC$2:AC$10000, "&gt;=4.0")&gt;0, "〇", "×")))</f>
        <v/>
      </c>
      <c r="M243" t="str">
        <f>IF(OR($A243="", M$5=""), "", IF(COUNTIFS(【データ】蓄積用!A$2:A$10000, M$5, 【データ】蓄積用!C$2:C$10000, $A243, 【データ】蓄積用!D$2:D$10000, "&gt;=3000", 【データ】蓄積用!E$2:E$10000, "&gt;=1500")&gt;0, "〇", IF(COUNTIFS(【データ】蓄積用!A$2:A$10000, M$5, 【データ】蓄積用!C$2:C$10000, $A243, 【データ】蓄積用!Q$2:Q$10000, 1, 【データ】蓄積用!AC$2:AC$10000, "&gt;=4.0")&gt;0, "〇", "×")))</f>
        <v/>
      </c>
      <c r="N243" t="str">
        <f>IF(OR($A243="", N$5=""), "", IF(COUNTIFS(【データ】蓄積用!A$2:A$10000, N$5, 【データ】蓄積用!C$2:C$10000, $A243, 【データ】蓄積用!D$2:D$10000, "&gt;=3000", 【データ】蓄積用!E$2:E$10000, "&gt;=1500")&gt;0, "〇", IF(COUNTIFS(【データ】蓄積用!A$2:A$10000, N$5, 【データ】蓄積用!C$2:C$10000, $A243, 【データ】蓄積用!Q$2:Q$10000, 1, 【データ】蓄積用!AC$2:AC$10000, "&gt;=4.0")&gt;0, "〇", "×")))</f>
        <v/>
      </c>
      <c r="O243" t="str">
        <f>IF(OR($A243="", O$5=""), "", IF(COUNTIFS(【データ】蓄積用!A$2:A$10000, O$5, 【データ】蓄積用!C$2:C$10000, $A243, 【データ】蓄積用!D$2:D$10000, "&gt;=3000", 【データ】蓄積用!E$2:E$10000, "&gt;=1500")&gt;0, "〇", IF(COUNTIFS(【データ】蓄積用!A$2:A$10000, O$5, 【データ】蓄積用!C$2:C$10000, $A243, 【データ】蓄積用!Q$2:Q$10000, 1, 【データ】蓄積用!AC$2:AC$10000, "&gt;=4.0")&gt;0, "〇", "×")))</f>
        <v/>
      </c>
      <c r="P243" t="str">
        <f>IF(OR($A243="", P$5=""), "", IF(COUNTIFS(【データ】蓄積用!A$2:A$10000, P$5, 【データ】蓄積用!C$2:C$10000, $A243, 【データ】蓄積用!D$2:D$10000, "&gt;=3000", 【データ】蓄積用!E$2:E$10000, "&gt;=1500")&gt;0, "〇", IF(COUNTIFS(【データ】蓄積用!A$2:A$10000, P$5, 【データ】蓄積用!C$2:C$10000, $A243, 【データ】蓄積用!Q$2:Q$10000, 1, 【データ】蓄積用!AC$2:AC$10000, "&gt;=4.0")&gt;0, "〇", "×")))</f>
        <v/>
      </c>
      <c r="Q243" t="str">
        <f>IF(OR($A243="", Q$5=""), "", IF(COUNTIFS(【データ】蓄積用!A$2:A$10000, Q$5, 【データ】蓄積用!C$2:C$10000, $A243, 【データ】蓄積用!D$2:D$10000, "&gt;=3000", 【データ】蓄積用!E$2:E$10000, "&gt;=1500")&gt;0, "〇", IF(COUNTIFS(【データ】蓄積用!A$2:A$10000, Q$5, 【データ】蓄積用!C$2:C$10000, $A243, 【データ】蓄積用!Q$2:Q$10000, 1, 【データ】蓄積用!AC$2:AC$10000, "&gt;=4.0")&gt;0, "〇", "×")))</f>
        <v/>
      </c>
      <c r="R243" t="str">
        <f>IF(OR($A243="", R$5=""), "", IF(COUNTIFS(【データ】蓄積用!A$2:A$10000, R$5, 【データ】蓄積用!C$2:C$10000, $A243, 【データ】蓄積用!D$2:D$10000, "&gt;=3000", 【データ】蓄積用!E$2:E$10000, "&gt;=1500")&gt;0, "〇", IF(COUNTIFS(【データ】蓄積用!A$2:A$10000, R$5, 【データ】蓄積用!C$2:C$10000, $A243, 【データ】蓄積用!Q$2:Q$10000, 1, 【データ】蓄積用!AC$2:AC$10000, "&gt;=4.0")&gt;0, "〇", "×")))</f>
        <v/>
      </c>
      <c r="S243" t="str">
        <f>IF(OR($A243="", S$5=""), "", IF(COUNTIFS(【データ】蓄積用!A$2:A$10000, S$5, 【データ】蓄積用!C$2:C$10000, $A243, 【データ】蓄積用!D$2:D$10000, "&gt;=3000", 【データ】蓄積用!E$2:E$10000, "&gt;=1500")&gt;0, "〇", IF(COUNTIFS(【データ】蓄積用!A$2:A$10000, S$5, 【データ】蓄積用!C$2:C$10000, $A243, 【データ】蓄積用!Q$2:Q$10000, 1, 【データ】蓄積用!AC$2:AC$10000, "&gt;=4.0")&gt;0, "〇", "×")))</f>
        <v/>
      </c>
      <c r="T243" t="str">
        <f>IF(OR($A243="", T$5=""), "", IF(COUNTIFS(【データ】蓄積用!A$2:A$10000, T$5, 【データ】蓄積用!C$2:C$10000, $A243, 【データ】蓄積用!D$2:D$10000, "&gt;=3000", 【データ】蓄積用!E$2:E$10000, "&gt;=1500")&gt;0, "〇", IF(COUNTIFS(【データ】蓄積用!A$2:A$10000, T$5, 【データ】蓄積用!C$2:C$10000, $A243, 【データ】蓄積用!Q$2:Q$10000, 1, 【データ】蓄積用!AC$2:AC$10000, "&gt;=4.0")&gt;0, "〇", "×")))</f>
        <v/>
      </c>
      <c r="U243" t="str">
        <f>IF(OR($A243="", U$5=""), "", IF(COUNTIFS(【データ】蓄積用!A$2:A$10000, U$5, 【データ】蓄積用!C$2:C$10000, $A243, 【データ】蓄積用!D$2:D$10000, "&gt;=3000", 【データ】蓄積用!E$2:E$10000, "&gt;=1500")&gt;0, "〇", IF(COUNTIFS(【データ】蓄積用!A$2:A$10000, U$5, 【データ】蓄積用!C$2:C$10000, $A243, 【データ】蓄積用!Q$2:Q$10000, 1, 【データ】蓄積用!AC$2:AC$10000, "&gt;=4.0")&gt;0, "〇", "×")))</f>
        <v/>
      </c>
      <c r="V243" t="str">
        <f>IF(OR($A243="", V$5=""), "", IF(COUNTIFS(【データ】蓄積用!A$2:A$10000, V$5, 【データ】蓄積用!C$2:C$10000, $A243, 【データ】蓄積用!D$2:D$10000, "&gt;=3000", 【データ】蓄積用!E$2:E$10000, "&gt;=1500")&gt;0, "〇", IF(COUNTIFS(【データ】蓄積用!A$2:A$10000, V$5, 【データ】蓄積用!C$2:C$10000, $A243, 【データ】蓄積用!Q$2:Q$10000, 1, 【データ】蓄積用!AC$2:AC$10000, "&gt;=4.0")&gt;0, "〇", "×")))</f>
        <v/>
      </c>
      <c r="W243" t="str">
        <f>IF(OR($A243="", W$5=""), "", IF(COUNTIFS(【データ】蓄積用!A$2:A$10000, W$5, 【データ】蓄積用!C$2:C$10000, $A243, 【データ】蓄積用!D$2:D$10000, "&gt;=3000", 【データ】蓄積用!E$2:E$10000, "&gt;=1500")&gt;0, "〇", IF(COUNTIFS(【データ】蓄積用!A$2:A$10000, W$5, 【データ】蓄積用!C$2:C$10000, $A243, 【データ】蓄積用!Q$2:Q$10000, 1, 【データ】蓄積用!AC$2:AC$10000, "&gt;=4.0")&gt;0, "〇", "×")))</f>
        <v/>
      </c>
      <c r="X243" t="str">
        <f>IF(OR($A243="", X$5=""), "", IF(COUNTIFS(【データ】蓄積用!A$2:A$10000, X$5, 【データ】蓄積用!C$2:C$10000, $A243, 【データ】蓄積用!D$2:D$10000, "&gt;=3000", 【データ】蓄積用!E$2:E$10000, "&gt;=1500")&gt;0, "〇", IF(COUNTIFS(【データ】蓄積用!A$2:A$10000, X$5, 【データ】蓄積用!C$2:C$10000, $A243, 【データ】蓄積用!Q$2:Q$10000, 1, 【データ】蓄積用!AC$2:AC$10000, "&gt;=4.0")&gt;0, "〇", "×")))</f>
        <v/>
      </c>
      <c r="Y243" t="str">
        <f>IF(OR($A243="", Y$5=""), "", IF(COUNTIFS(【データ】蓄積用!A$2:A$10000, Y$5, 【データ】蓄積用!C$2:C$10000, $A243, 【データ】蓄積用!D$2:D$10000, "&gt;=3000", 【データ】蓄積用!E$2:E$10000, "&gt;=1500")&gt;0, "〇", IF(COUNTIFS(【データ】蓄積用!A$2:A$10000, Y$5, 【データ】蓄積用!C$2:C$10000, $A243, 【データ】蓄積用!Q$2:Q$10000, 1, 【データ】蓄積用!AC$2:AC$10000, "&gt;=4.0")&gt;0, "〇", "×")))</f>
        <v/>
      </c>
      <c r="Z243" t="str">
        <f>IF(OR($A243="", Z$5=""), "", IF(COUNTIFS(【データ】蓄積用!A$2:A$10000, Z$5, 【データ】蓄積用!C$2:C$10000, $A243, 【データ】蓄積用!D$2:D$10000, "&gt;=3000", 【データ】蓄積用!E$2:E$10000, "&gt;=1500")&gt;0, "〇", IF(COUNTIFS(【データ】蓄積用!A$2:A$10000, Z$5, 【データ】蓄積用!C$2:C$10000, $A243, 【データ】蓄積用!Q$2:Q$10000, 1, 【データ】蓄積用!AC$2:AC$10000, "&gt;=4.0")&gt;0, "〇", "×")))</f>
        <v/>
      </c>
      <c r="AA243" t="str">
        <f>IF(OR($A243="", AA$5=""), "", IF(COUNTIFS(【データ】蓄積用!A$2:A$10000, AA$5, 【データ】蓄積用!C$2:C$10000, $A243, 【データ】蓄積用!D$2:D$10000, "&gt;=3000", 【データ】蓄積用!E$2:E$10000, "&gt;=1500")&gt;0, "〇", IF(COUNTIFS(【データ】蓄積用!A$2:A$10000, AA$5, 【データ】蓄積用!C$2:C$10000, $A243, 【データ】蓄積用!Q$2:Q$10000, 1, 【データ】蓄積用!AC$2:AC$10000, "&gt;=4.0")&gt;0, "〇", "×")))</f>
        <v/>
      </c>
      <c r="AB243" t="str">
        <f>IF(OR($A243="", AB$5=""), "", IF(COUNTIFS(【データ】蓄積用!A$2:A$10000, AB$5, 【データ】蓄積用!C$2:C$10000, $A243, 【データ】蓄積用!D$2:D$10000, "&gt;=3000", 【データ】蓄積用!E$2:E$10000, "&gt;=1500")&gt;0, "〇", IF(COUNTIFS(【データ】蓄積用!A$2:A$10000, AB$5, 【データ】蓄積用!C$2:C$10000, $A243, 【データ】蓄積用!Q$2:Q$10000, 1, 【データ】蓄積用!AC$2:AC$10000, "&gt;=4.0")&gt;0, "〇", "×")))</f>
        <v/>
      </c>
      <c r="AC243" t="str">
        <f>IF(OR($A243="", AC$5=""), "", IF(COUNTIFS(【データ】蓄積用!A$2:A$10000, AC$5, 【データ】蓄積用!C$2:C$10000, $A243, 【データ】蓄積用!D$2:D$10000, "&gt;=3000", 【データ】蓄積用!E$2:E$10000, "&gt;=1500")&gt;0, "〇", IF(COUNTIFS(【データ】蓄積用!A$2:A$10000, AC$5, 【データ】蓄積用!C$2:C$10000, $A243, 【データ】蓄積用!Q$2:Q$10000, 1, 【データ】蓄積用!AC$2:AC$10000, "&gt;=4.0")&gt;0, "〇", "×")))</f>
        <v/>
      </c>
      <c r="AD243" t="str">
        <f>IF(OR($A243="", AD$5=""), "", IF(COUNTIFS(【データ】蓄積用!A$2:A$10000, AD$5, 【データ】蓄積用!C$2:C$10000, $A243, 【データ】蓄積用!D$2:D$10000, "&gt;=3000", 【データ】蓄積用!E$2:E$10000, "&gt;=1500")&gt;0, "〇", IF(COUNTIFS(【データ】蓄積用!A$2:A$10000, AD$5, 【データ】蓄積用!C$2:C$10000, $A243, 【データ】蓄積用!Q$2:Q$10000, 1, 【データ】蓄積用!AC$2:AC$10000, "&gt;=4.0")&gt;0, "〇", "×")))</f>
        <v/>
      </c>
      <c r="AE243" t="str">
        <f>IF(OR($A243="", AE$5=""), "", IF(COUNTIFS(【データ】蓄積用!A$2:A$10000, AE$5, 【データ】蓄積用!C$2:C$10000, $A243, 【データ】蓄積用!D$2:D$10000, "&gt;=3000", 【データ】蓄積用!E$2:E$10000, "&gt;=1500")&gt;0, "〇", IF(COUNTIFS(【データ】蓄積用!A$2:A$10000, AE$5, 【データ】蓄積用!C$2:C$10000, $A243, 【データ】蓄積用!Q$2:Q$10000, 1, 【データ】蓄積用!AC$2:AC$10000, "&gt;=4.0")&gt;0, "〇", "×")))</f>
        <v/>
      </c>
      <c r="AF243" t="str">
        <f>IF(OR($A243="", AF$5=""), "", IF(COUNTIFS(【データ】蓄積用!A$2:A$10000, AF$5, 【データ】蓄積用!C$2:C$10000, $A243, 【データ】蓄積用!D$2:D$10000, "&gt;=3000", 【データ】蓄積用!E$2:E$10000, "&gt;=1500")&gt;0, "〇", IF(COUNTIFS(【データ】蓄積用!A$2:A$10000, AF$5, 【データ】蓄積用!C$2:C$10000, $A243, 【データ】蓄積用!Q$2:Q$10000, 1, 【データ】蓄積用!AC$2:AC$10000, "&gt;=4.0")&gt;0, "〇", "×")))</f>
        <v/>
      </c>
      <c r="AG243" t="str">
        <f>IF(OR($A243="", AG$5=""), "", IF(COUNTIFS(【データ】蓄積用!A$2:A$10000, AG$5, 【データ】蓄積用!C$2:C$10000, $A243, 【データ】蓄積用!D$2:D$10000, "&gt;=3000", 【データ】蓄積用!E$2:E$10000, "&gt;=1500")&gt;0, "〇", IF(COUNTIFS(【データ】蓄積用!A$2:A$10000, AG$5, 【データ】蓄積用!C$2:C$10000, $A243, 【データ】蓄積用!Q$2:Q$10000, 1, 【データ】蓄積用!AC$2:AC$10000, "&gt;=4.0")&gt;0, "〇", "×")))</f>
        <v/>
      </c>
      <c r="AH243" t="str">
        <f>IF(OR($A243="", AH$5=""), "", IF(COUNTIFS(【データ】蓄積用!A$2:A$10000, AH$5, 【データ】蓄積用!C$2:C$10000, $A243, 【データ】蓄積用!D$2:D$10000, "&gt;=3000", 【データ】蓄積用!E$2:E$10000, "&gt;=1500")&gt;0, "〇", IF(COUNTIFS(【データ】蓄積用!A$2:A$10000, AH$5, 【データ】蓄積用!C$2:C$10000, $A243, 【データ】蓄積用!Q$2:Q$10000, 1, 【データ】蓄積用!AC$2:AC$10000, "&gt;=4.0")&gt;0, "〇", "×")))</f>
        <v/>
      </c>
      <c r="AI243" t="str">
        <f>IF(OR($A243="", AI$5=""), "", IF(COUNTIFS(【データ】蓄積用!A$2:A$10000, AI$5, 【データ】蓄積用!C$2:C$10000, $A243, 【データ】蓄積用!D$2:D$10000, "&gt;=3000", 【データ】蓄積用!E$2:E$10000, "&gt;=1500")&gt;0, "〇", IF(COUNTIFS(【データ】蓄積用!A$2:A$10000, AI$5, 【データ】蓄積用!C$2:C$10000, $A243, 【データ】蓄積用!Q$2:Q$10000, 1, 【データ】蓄積用!AC$2:AC$10000, "&gt;=4.0")&gt;0, "〇", "×")))</f>
        <v/>
      </c>
      <c r="AJ243" t="str">
        <f>IF(OR($A243="", AJ$5=""), "", IF(COUNTIFS(【データ】蓄積用!A$2:A$10000, AJ$5, 【データ】蓄積用!C$2:C$10000, $A243, 【データ】蓄積用!D$2:D$10000, "&gt;=3000", 【データ】蓄積用!E$2:E$10000, "&gt;=1500")&gt;0, "〇", IF(COUNTIFS(【データ】蓄積用!A$2:A$10000, AJ$5, 【データ】蓄積用!C$2:C$10000, $A243, 【データ】蓄積用!Q$2:Q$10000, 1, 【データ】蓄積用!AC$2:AC$10000, "&gt;=4.0")&gt;0, "〇", "×")))</f>
        <v/>
      </c>
      <c r="AK243" t="str">
        <f>IF(OR($A243="", AK$5=""), "", IF(COUNTIFS(【データ】蓄積用!A$2:A$10000, AK$5, 【データ】蓄積用!C$2:C$10000, $A243, 【データ】蓄積用!D$2:D$10000, "&gt;=3000", 【データ】蓄積用!E$2:E$10000, "&gt;=1500")&gt;0, "〇", IF(COUNTIFS(【データ】蓄積用!A$2:A$10000, AK$5, 【データ】蓄積用!C$2:C$10000, $A243, 【データ】蓄積用!Q$2:Q$10000, 1, 【データ】蓄積用!AC$2:AC$10000, "&gt;=4.0")&gt;0, "〇", "×")))</f>
        <v/>
      </c>
      <c r="AL243" t="str">
        <f>IF(OR($A243="", AL$5=""), "", IF(COUNTIFS(【データ】蓄積用!A$2:A$10000, AL$5, 【データ】蓄積用!C$2:C$10000, $A243, 【データ】蓄積用!D$2:D$10000, "&gt;=3000", 【データ】蓄積用!E$2:E$10000, "&gt;=1500")&gt;0, "〇", IF(COUNTIFS(【データ】蓄積用!A$2:A$10000, AL$5, 【データ】蓄積用!C$2:C$10000, $A243, 【データ】蓄積用!Q$2:Q$10000, 1, 【データ】蓄積用!AC$2:AC$10000, "&gt;=4.0")&gt;0, "〇", "×")))</f>
        <v/>
      </c>
      <c r="AM243" t="str">
        <f>IF(OR($A243="", AM$5=""), "", IF(COUNTIFS(【データ】蓄積用!A$2:A$10000, AM$5, 【データ】蓄積用!C$2:C$10000, $A243, 【データ】蓄積用!D$2:D$10000, "&gt;=3000", 【データ】蓄積用!E$2:E$10000, "&gt;=1500")&gt;0, "〇", IF(COUNTIFS(【データ】蓄積用!A$2:A$10000, AM$5, 【データ】蓄積用!C$2:C$10000, $A243, 【データ】蓄積用!Q$2:Q$10000, 1, 【データ】蓄積用!AC$2:AC$10000, "&gt;=4.0")&gt;0, "〇", "×")))</f>
        <v/>
      </c>
      <c r="AN243" t="str">
        <f>IF(OR($A243="", AN$5=""), "", IF(COUNTIFS(【データ】蓄積用!A$2:A$10000, AN$5, 【データ】蓄積用!C$2:C$10000, $A243, 【データ】蓄積用!D$2:D$10000, "&gt;=3000", 【データ】蓄積用!E$2:E$10000, "&gt;=1500")&gt;0, "〇", IF(COUNTIFS(【データ】蓄積用!A$2:A$10000, AN$5, 【データ】蓄積用!C$2:C$10000, $A243, 【データ】蓄積用!Q$2:Q$10000, 1, 【データ】蓄積用!AC$2:AC$10000, "&gt;=4.0")&gt;0, "〇", "×")))</f>
        <v/>
      </c>
      <c r="AO243" t="str">
        <f>IF(OR($A243="", AO$5=""), "", IF(COUNTIFS(【データ】蓄積用!A$2:A$10000, AO$5, 【データ】蓄積用!C$2:C$10000, $A243, 【データ】蓄積用!D$2:D$10000, "&gt;=3000", 【データ】蓄積用!E$2:E$10000, "&gt;=1500")&gt;0, "〇", IF(COUNTIFS(【データ】蓄積用!A$2:A$10000, AO$5, 【データ】蓄積用!C$2:C$10000, $A243, 【データ】蓄積用!Q$2:Q$10000, 1, 【データ】蓄積用!AC$2:AC$10000, "&gt;=4.0")&gt;0, "〇", "×")))</f>
        <v/>
      </c>
      <c r="AP243" t="str">
        <f>IF(OR($A243="", AP$5=""), "", IF(COUNTIFS(【データ】蓄積用!A$2:A$10000, AP$5, 【データ】蓄積用!C$2:C$10000, $A243, 【データ】蓄積用!D$2:D$10000, "&gt;=3000", 【データ】蓄積用!E$2:E$10000, "&gt;=1500")&gt;0, "〇", IF(COUNTIFS(【データ】蓄積用!A$2:A$10000, AP$5, 【データ】蓄積用!C$2:C$10000, $A243, 【データ】蓄積用!Q$2:Q$10000, 1, 【データ】蓄積用!AC$2:AC$10000, "&gt;=4.0")&gt;0, "〇", "×")))</f>
        <v/>
      </c>
      <c r="AQ243" t="str">
        <f>IF(OR($A243="", AQ$5=""), "", IF(COUNTIFS(【データ】蓄積用!A$2:A$10000, AQ$5, 【データ】蓄積用!C$2:C$10000, $A243, 【データ】蓄積用!D$2:D$10000, "&gt;=3000", 【データ】蓄積用!E$2:E$10000, "&gt;=1500")&gt;0, "〇", IF(COUNTIFS(【データ】蓄積用!A$2:A$10000, AQ$5, 【データ】蓄積用!C$2:C$10000, $A243, 【データ】蓄積用!Q$2:Q$10000, 1, 【データ】蓄積用!AC$2:AC$10000, "&gt;=4.0")&gt;0, "〇", "×")))</f>
        <v/>
      </c>
      <c r="AR243" t="str">
        <f>IF(OR($A243="", AR$5=""), "", IF(COUNTIFS(【データ】蓄積用!A$2:A$10000, AR$5, 【データ】蓄積用!C$2:C$10000, $A243, 【データ】蓄積用!D$2:D$10000, "&gt;=3000", 【データ】蓄積用!E$2:E$10000, "&gt;=1500")&gt;0, "〇", IF(COUNTIFS(【データ】蓄積用!A$2:A$10000, AR$5, 【データ】蓄積用!C$2:C$10000, $A243, 【データ】蓄積用!Q$2:Q$10000, 1, 【データ】蓄積用!AC$2:AC$10000, "&gt;=4.0")&gt;0, "〇", "×")))</f>
        <v/>
      </c>
      <c r="AS243" t="str">
        <f>IF(OR($A243="", AS$5=""), "", IF(COUNTIFS(【データ】蓄積用!A$2:A$10000, AS$5, 【データ】蓄積用!C$2:C$10000, $A243, 【データ】蓄積用!D$2:D$10000, "&gt;=3000", 【データ】蓄積用!E$2:E$10000, "&gt;=1500")&gt;0, "〇", IF(COUNTIFS(【データ】蓄積用!A$2:A$10000, AS$5, 【データ】蓄積用!C$2:C$10000, $A243, 【データ】蓄積用!Q$2:Q$10000, 1, 【データ】蓄積用!AC$2:AC$10000, "&gt;=4.0")&gt;0, "〇", "×")))</f>
        <v/>
      </c>
      <c r="AT243" t="str">
        <f>IF(OR($A243="", AT$5=""), "", IF(COUNTIFS(【データ】蓄積用!A$2:A$10000, AT$5, 【データ】蓄積用!C$2:C$10000, $A243, 【データ】蓄積用!D$2:D$10000, "&gt;=3000", 【データ】蓄積用!E$2:E$10000, "&gt;=1500")&gt;0, "〇", IF(COUNTIFS(【データ】蓄積用!A$2:A$10000, AT$5, 【データ】蓄積用!C$2:C$10000, $A243, 【データ】蓄積用!Q$2:Q$10000, 1, 【データ】蓄積用!AC$2:AC$10000, "&gt;=4.0")&gt;0, "〇", "×")))</f>
        <v/>
      </c>
      <c r="AU243" t="str">
        <f>IF(OR($A243="", AU$5=""), "", IF(COUNTIFS(【データ】蓄積用!A$2:A$10000, AU$5, 【データ】蓄積用!C$2:C$10000, $A243, 【データ】蓄積用!D$2:D$10000, "&gt;=3000", 【データ】蓄積用!E$2:E$10000, "&gt;=1500")&gt;0, "〇", IF(COUNTIFS(【データ】蓄積用!A$2:A$10000, AU$5, 【データ】蓄積用!C$2:C$10000, $A243, 【データ】蓄積用!Q$2:Q$10000, 1, 【データ】蓄積用!AC$2:AC$10000, "&gt;=4.0")&gt;0, "〇", "×")))</f>
        <v/>
      </c>
      <c r="AV243" t="str">
        <f>IF(OR($A243="", AV$5=""), "", IF(COUNTIFS(【データ】蓄積用!A$2:A$10000, AV$5, 【データ】蓄積用!C$2:C$10000, $A243, 【データ】蓄積用!D$2:D$10000, "&gt;=3000", 【データ】蓄積用!E$2:E$10000, "&gt;=1500")&gt;0, "〇", IF(COUNTIFS(【データ】蓄積用!A$2:A$10000, AV$5, 【データ】蓄積用!C$2:C$10000, $A243, 【データ】蓄積用!Q$2:Q$10000, 1, 【データ】蓄積用!AC$2:AC$10000, "&gt;=4.0")&gt;0, "〇", "×")))</f>
        <v/>
      </c>
      <c r="AW243" t="str">
        <f>IF(OR($A243="", AW$5=""), "", IF(COUNTIFS(【データ】蓄積用!A$2:A$10000, AW$5, 【データ】蓄積用!C$2:C$10000, $A243, 【データ】蓄積用!D$2:D$10000, "&gt;=3000", 【データ】蓄積用!E$2:E$10000, "&gt;=1500")&gt;0, "〇", IF(COUNTIFS(【データ】蓄積用!A$2:A$10000, AW$5, 【データ】蓄積用!C$2:C$10000, $A243, 【データ】蓄積用!Q$2:Q$10000, 1, 【データ】蓄積用!AC$2:AC$10000, "&gt;=4.0")&gt;0, "〇", "×")))</f>
        <v/>
      </c>
      <c r="AX243" t="str">
        <f>IF(OR($A243="", AX$5=""), "", IF(COUNTIFS(【データ】蓄積用!A$2:A$10000, AX$5, 【データ】蓄積用!C$2:C$10000, $A243, 【データ】蓄積用!D$2:D$10000, "&gt;=3000", 【データ】蓄積用!E$2:E$10000, "&gt;=1500")&gt;0, "〇", IF(COUNTIFS(【データ】蓄積用!A$2:A$10000, AX$5, 【データ】蓄積用!C$2:C$10000, $A243, 【データ】蓄積用!Q$2:Q$10000, 1, 【データ】蓄積用!AC$2:AC$10000, "&gt;=4.0")&gt;0, "〇", "×")))</f>
        <v/>
      </c>
      <c r="AY243" t="str">
        <f>IF(OR($A243="", AY$5=""), "", IF(COUNTIFS(【データ】蓄積用!A$2:A$10000, AY$5, 【データ】蓄積用!C$2:C$10000, $A243, 【データ】蓄積用!D$2:D$10000, "&gt;=3000", 【データ】蓄積用!E$2:E$10000, "&gt;=1500")&gt;0, "〇", IF(COUNTIFS(【データ】蓄積用!A$2:A$10000, AY$5, 【データ】蓄積用!C$2:C$10000, $A243, 【データ】蓄積用!Q$2:Q$10000, 1, 【データ】蓄積用!AC$2:AC$10000, "&gt;=4.0")&gt;0, "〇", "×")))</f>
        <v/>
      </c>
    </row>
    <row r="244" spans="2:51">
      <c r="B244" t="str">
        <f>IF(OR($A244="", B$5=""), "", IF(COUNTIFS(【データ】蓄積用!A$2:A$10000, B$5, 【データ】蓄積用!C$2:C$10000, $A244, 【データ】蓄積用!D$2:D$10000, "&gt;=3000", 【データ】蓄積用!E$2:E$10000, "&gt;=1500")&gt;0, "〇", IF(COUNTIFS(【データ】蓄積用!A$2:A$10000, B$5, 【データ】蓄積用!C$2:C$10000, $A244, 【データ】蓄積用!Q$2:Q$10000, 1, 【データ】蓄積用!AC$2:AC$10000, "&gt;=4.0")&gt;0, "〇", "×")))</f>
        <v/>
      </c>
      <c r="C244" t="str">
        <f>IF(OR($A244="", C$5=""), "", IF(COUNTIFS(【データ】蓄積用!A$2:A$10000, C$5, 【データ】蓄積用!C$2:C$10000, $A244, 【データ】蓄積用!D$2:D$10000, "&gt;=3000", 【データ】蓄積用!E$2:E$10000, "&gt;=1500")&gt;0, "〇", IF(COUNTIFS(【データ】蓄積用!A$2:A$10000, C$5, 【データ】蓄積用!C$2:C$10000, $A244, 【データ】蓄積用!Q$2:Q$10000, 1, 【データ】蓄積用!AC$2:AC$10000, "&gt;=4.0")&gt;0, "〇", "×")))</f>
        <v/>
      </c>
      <c r="D244" t="str">
        <f>IF(OR($A244="", D$5=""), "", IF(COUNTIFS(【データ】蓄積用!A$2:A$10000, D$5, 【データ】蓄積用!C$2:C$10000, $A244, 【データ】蓄積用!D$2:D$10000, "&gt;=3000", 【データ】蓄積用!E$2:E$10000, "&gt;=1500")&gt;0, "〇", IF(COUNTIFS(【データ】蓄積用!A$2:A$10000, D$5, 【データ】蓄積用!C$2:C$10000, $A244, 【データ】蓄積用!Q$2:Q$10000, 1, 【データ】蓄積用!AC$2:AC$10000, "&gt;=4.0")&gt;0, "〇", "×")))</f>
        <v/>
      </c>
      <c r="E244" t="str">
        <f>IF(OR($A244="", E$5=""), "", IF(COUNTIFS(【データ】蓄積用!A$2:A$10000, E$5, 【データ】蓄積用!C$2:C$10000, $A244, 【データ】蓄積用!D$2:D$10000, "&gt;=3000", 【データ】蓄積用!E$2:E$10000, "&gt;=1500")&gt;0, "〇", IF(COUNTIFS(【データ】蓄積用!A$2:A$10000, E$5, 【データ】蓄積用!C$2:C$10000, $A244, 【データ】蓄積用!Q$2:Q$10000, 1, 【データ】蓄積用!AC$2:AC$10000, "&gt;=4.0")&gt;0, "〇", "×")))</f>
        <v/>
      </c>
      <c r="F244" t="str">
        <f>IF(OR($A244="", F$5=""), "", IF(COUNTIFS(【データ】蓄積用!A$2:A$10000, F$5, 【データ】蓄積用!C$2:C$10000, $A244, 【データ】蓄積用!D$2:D$10000, "&gt;=3000", 【データ】蓄積用!E$2:E$10000, "&gt;=1500")&gt;0, "〇", IF(COUNTIFS(【データ】蓄積用!A$2:A$10000, F$5, 【データ】蓄積用!C$2:C$10000, $A244, 【データ】蓄積用!Q$2:Q$10000, 1, 【データ】蓄積用!AC$2:AC$10000, "&gt;=4.0")&gt;0, "〇", "×")))</f>
        <v/>
      </c>
      <c r="G244" t="str">
        <f>IF(OR($A244="", G$5=""), "", IF(COUNTIFS(【データ】蓄積用!A$2:A$10000, G$5, 【データ】蓄積用!C$2:C$10000, $A244, 【データ】蓄積用!D$2:D$10000, "&gt;=3000", 【データ】蓄積用!E$2:E$10000, "&gt;=1500")&gt;0, "〇", IF(COUNTIFS(【データ】蓄積用!A$2:A$10000, G$5, 【データ】蓄積用!C$2:C$10000, $A244, 【データ】蓄積用!Q$2:Q$10000, 1, 【データ】蓄積用!AC$2:AC$10000, "&gt;=4.0")&gt;0, "〇", "×")))</f>
        <v/>
      </c>
      <c r="H244" t="str">
        <f>IF(OR($A244="", H$5=""), "", IF(COUNTIFS(【データ】蓄積用!A$2:A$10000, H$5, 【データ】蓄積用!C$2:C$10000, $A244, 【データ】蓄積用!D$2:D$10000, "&gt;=3000", 【データ】蓄積用!E$2:E$10000, "&gt;=1500")&gt;0, "〇", IF(COUNTIFS(【データ】蓄積用!A$2:A$10000, H$5, 【データ】蓄積用!C$2:C$10000, $A244, 【データ】蓄積用!Q$2:Q$10000, 1, 【データ】蓄積用!AC$2:AC$10000, "&gt;=4.0")&gt;0, "〇", "×")))</f>
        <v/>
      </c>
      <c r="I244" t="str">
        <f>IF(OR($A244="", I$5=""), "", IF(COUNTIFS(【データ】蓄積用!A$2:A$10000, I$5, 【データ】蓄積用!C$2:C$10000, $A244, 【データ】蓄積用!D$2:D$10000, "&gt;=3000", 【データ】蓄積用!E$2:E$10000, "&gt;=1500")&gt;0, "〇", IF(COUNTIFS(【データ】蓄積用!A$2:A$10000, I$5, 【データ】蓄積用!C$2:C$10000, $A244, 【データ】蓄積用!Q$2:Q$10000, 1, 【データ】蓄積用!AC$2:AC$10000, "&gt;=4.0")&gt;0, "〇", "×")))</f>
        <v/>
      </c>
      <c r="J244" t="str">
        <f>IF(OR($A244="", J$5=""), "", IF(COUNTIFS(【データ】蓄積用!A$2:A$10000, J$5, 【データ】蓄積用!C$2:C$10000, $A244, 【データ】蓄積用!D$2:D$10000, "&gt;=3000", 【データ】蓄積用!E$2:E$10000, "&gt;=1500")&gt;0, "〇", IF(COUNTIFS(【データ】蓄積用!A$2:A$10000, J$5, 【データ】蓄積用!C$2:C$10000, $A244, 【データ】蓄積用!Q$2:Q$10000, 1, 【データ】蓄積用!AC$2:AC$10000, "&gt;=4.0")&gt;0, "〇", "×")))</f>
        <v/>
      </c>
      <c r="K244" t="str">
        <f>IF(OR($A244="", K$5=""), "", IF(COUNTIFS(【データ】蓄積用!A$2:A$10000, K$5, 【データ】蓄積用!C$2:C$10000, $A244, 【データ】蓄積用!D$2:D$10000, "&gt;=3000", 【データ】蓄積用!E$2:E$10000, "&gt;=1500")&gt;0, "〇", IF(COUNTIFS(【データ】蓄積用!A$2:A$10000, K$5, 【データ】蓄積用!C$2:C$10000, $A244, 【データ】蓄積用!Q$2:Q$10000, 1, 【データ】蓄積用!AC$2:AC$10000, "&gt;=4.0")&gt;0, "〇", "×")))</f>
        <v/>
      </c>
      <c r="L244" t="str">
        <f>IF(OR($A244="", L$5=""), "", IF(COUNTIFS(【データ】蓄積用!A$2:A$10000, L$5, 【データ】蓄積用!C$2:C$10000, $A244, 【データ】蓄積用!D$2:D$10000, "&gt;=3000", 【データ】蓄積用!E$2:E$10000, "&gt;=1500")&gt;0, "〇", IF(COUNTIFS(【データ】蓄積用!A$2:A$10000, L$5, 【データ】蓄積用!C$2:C$10000, $A244, 【データ】蓄積用!Q$2:Q$10000, 1, 【データ】蓄積用!AC$2:AC$10000, "&gt;=4.0")&gt;0, "〇", "×")))</f>
        <v/>
      </c>
      <c r="M244" t="str">
        <f>IF(OR($A244="", M$5=""), "", IF(COUNTIFS(【データ】蓄積用!A$2:A$10000, M$5, 【データ】蓄積用!C$2:C$10000, $A244, 【データ】蓄積用!D$2:D$10000, "&gt;=3000", 【データ】蓄積用!E$2:E$10000, "&gt;=1500")&gt;0, "〇", IF(COUNTIFS(【データ】蓄積用!A$2:A$10000, M$5, 【データ】蓄積用!C$2:C$10000, $A244, 【データ】蓄積用!Q$2:Q$10000, 1, 【データ】蓄積用!AC$2:AC$10000, "&gt;=4.0")&gt;0, "〇", "×")))</f>
        <v/>
      </c>
      <c r="N244" t="str">
        <f>IF(OR($A244="", N$5=""), "", IF(COUNTIFS(【データ】蓄積用!A$2:A$10000, N$5, 【データ】蓄積用!C$2:C$10000, $A244, 【データ】蓄積用!D$2:D$10000, "&gt;=3000", 【データ】蓄積用!E$2:E$10000, "&gt;=1500")&gt;0, "〇", IF(COUNTIFS(【データ】蓄積用!A$2:A$10000, N$5, 【データ】蓄積用!C$2:C$10000, $A244, 【データ】蓄積用!Q$2:Q$10000, 1, 【データ】蓄積用!AC$2:AC$10000, "&gt;=4.0")&gt;0, "〇", "×")))</f>
        <v/>
      </c>
      <c r="O244" t="str">
        <f>IF(OR($A244="", O$5=""), "", IF(COUNTIFS(【データ】蓄積用!A$2:A$10000, O$5, 【データ】蓄積用!C$2:C$10000, $A244, 【データ】蓄積用!D$2:D$10000, "&gt;=3000", 【データ】蓄積用!E$2:E$10000, "&gt;=1500")&gt;0, "〇", IF(COUNTIFS(【データ】蓄積用!A$2:A$10000, O$5, 【データ】蓄積用!C$2:C$10000, $A244, 【データ】蓄積用!Q$2:Q$10000, 1, 【データ】蓄積用!AC$2:AC$10000, "&gt;=4.0")&gt;0, "〇", "×")))</f>
        <v/>
      </c>
      <c r="P244" t="str">
        <f>IF(OR($A244="", P$5=""), "", IF(COUNTIFS(【データ】蓄積用!A$2:A$10000, P$5, 【データ】蓄積用!C$2:C$10000, $A244, 【データ】蓄積用!D$2:D$10000, "&gt;=3000", 【データ】蓄積用!E$2:E$10000, "&gt;=1500")&gt;0, "〇", IF(COUNTIFS(【データ】蓄積用!A$2:A$10000, P$5, 【データ】蓄積用!C$2:C$10000, $A244, 【データ】蓄積用!Q$2:Q$10000, 1, 【データ】蓄積用!AC$2:AC$10000, "&gt;=4.0")&gt;0, "〇", "×")))</f>
        <v/>
      </c>
      <c r="Q244" t="str">
        <f>IF(OR($A244="", Q$5=""), "", IF(COUNTIFS(【データ】蓄積用!A$2:A$10000, Q$5, 【データ】蓄積用!C$2:C$10000, $A244, 【データ】蓄積用!D$2:D$10000, "&gt;=3000", 【データ】蓄積用!E$2:E$10000, "&gt;=1500")&gt;0, "〇", IF(COUNTIFS(【データ】蓄積用!A$2:A$10000, Q$5, 【データ】蓄積用!C$2:C$10000, $A244, 【データ】蓄積用!Q$2:Q$10000, 1, 【データ】蓄積用!AC$2:AC$10000, "&gt;=4.0")&gt;0, "〇", "×")))</f>
        <v/>
      </c>
      <c r="R244" t="str">
        <f>IF(OR($A244="", R$5=""), "", IF(COUNTIFS(【データ】蓄積用!A$2:A$10000, R$5, 【データ】蓄積用!C$2:C$10000, $A244, 【データ】蓄積用!D$2:D$10000, "&gt;=3000", 【データ】蓄積用!E$2:E$10000, "&gt;=1500")&gt;0, "〇", IF(COUNTIFS(【データ】蓄積用!A$2:A$10000, R$5, 【データ】蓄積用!C$2:C$10000, $A244, 【データ】蓄積用!Q$2:Q$10000, 1, 【データ】蓄積用!AC$2:AC$10000, "&gt;=4.0")&gt;0, "〇", "×")))</f>
        <v/>
      </c>
      <c r="S244" t="str">
        <f>IF(OR($A244="", S$5=""), "", IF(COUNTIFS(【データ】蓄積用!A$2:A$10000, S$5, 【データ】蓄積用!C$2:C$10000, $A244, 【データ】蓄積用!D$2:D$10000, "&gt;=3000", 【データ】蓄積用!E$2:E$10000, "&gt;=1500")&gt;0, "〇", IF(COUNTIFS(【データ】蓄積用!A$2:A$10000, S$5, 【データ】蓄積用!C$2:C$10000, $A244, 【データ】蓄積用!Q$2:Q$10000, 1, 【データ】蓄積用!AC$2:AC$10000, "&gt;=4.0")&gt;0, "〇", "×")))</f>
        <v/>
      </c>
      <c r="T244" t="str">
        <f>IF(OR($A244="", T$5=""), "", IF(COUNTIFS(【データ】蓄積用!A$2:A$10000, T$5, 【データ】蓄積用!C$2:C$10000, $A244, 【データ】蓄積用!D$2:D$10000, "&gt;=3000", 【データ】蓄積用!E$2:E$10000, "&gt;=1500")&gt;0, "〇", IF(COUNTIFS(【データ】蓄積用!A$2:A$10000, T$5, 【データ】蓄積用!C$2:C$10000, $A244, 【データ】蓄積用!Q$2:Q$10000, 1, 【データ】蓄積用!AC$2:AC$10000, "&gt;=4.0")&gt;0, "〇", "×")))</f>
        <v/>
      </c>
      <c r="U244" t="str">
        <f>IF(OR($A244="", U$5=""), "", IF(COUNTIFS(【データ】蓄積用!A$2:A$10000, U$5, 【データ】蓄積用!C$2:C$10000, $A244, 【データ】蓄積用!D$2:D$10000, "&gt;=3000", 【データ】蓄積用!E$2:E$10000, "&gt;=1500")&gt;0, "〇", IF(COUNTIFS(【データ】蓄積用!A$2:A$10000, U$5, 【データ】蓄積用!C$2:C$10000, $A244, 【データ】蓄積用!Q$2:Q$10000, 1, 【データ】蓄積用!AC$2:AC$10000, "&gt;=4.0")&gt;0, "〇", "×")))</f>
        <v/>
      </c>
      <c r="V244" t="str">
        <f>IF(OR($A244="", V$5=""), "", IF(COUNTIFS(【データ】蓄積用!A$2:A$10000, V$5, 【データ】蓄積用!C$2:C$10000, $A244, 【データ】蓄積用!D$2:D$10000, "&gt;=3000", 【データ】蓄積用!E$2:E$10000, "&gt;=1500")&gt;0, "〇", IF(COUNTIFS(【データ】蓄積用!A$2:A$10000, V$5, 【データ】蓄積用!C$2:C$10000, $A244, 【データ】蓄積用!Q$2:Q$10000, 1, 【データ】蓄積用!AC$2:AC$10000, "&gt;=4.0")&gt;0, "〇", "×")))</f>
        <v/>
      </c>
      <c r="W244" t="str">
        <f>IF(OR($A244="", W$5=""), "", IF(COUNTIFS(【データ】蓄積用!A$2:A$10000, W$5, 【データ】蓄積用!C$2:C$10000, $A244, 【データ】蓄積用!D$2:D$10000, "&gt;=3000", 【データ】蓄積用!E$2:E$10000, "&gt;=1500")&gt;0, "〇", IF(COUNTIFS(【データ】蓄積用!A$2:A$10000, W$5, 【データ】蓄積用!C$2:C$10000, $A244, 【データ】蓄積用!Q$2:Q$10000, 1, 【データ】蓄積用!AC$2:AC$10000, "&gt;=4.0")&gt;0, "〇", "×")))</f>
        <v/>
      </c>
      <c r="X244" t="str">
        <f>IF(OR($A244="", X$5=""), "", IF(COUNTIFS(【データ】蓄積用!A$2:A$10000, X$5, 【データ】蓄積用!C$2:C$10000, $A244, 【データ】蓄積用!D$2:D$10000, "&gt;=3000", 【データ】蓄積用!E$2:E$10000, "&gt;=1500")&gt;0, "〇", IF(COUNTIFS(【データ】蓄積用!A$2:A$10000, X$5, 【データ】蓄積用!C$2:C$10000, $A244, 【データ】蓄積用!Q$2:Q$10000, 1, 【データ】蓄積用!AC$2:AC$10000, "&gt;=4.0")&gt;0, "〇", "×")))</f>
        <v/>
      </c>
      <c r="Y244" t="str">
        <f>IF(OR($A244="", Y$5=""), "", IF(COUNTIFS(【データ】蓄積用!A$2:A$10000, Y$5, 【データ】蓄積用!C$2:C$10000, $A244, 【データ】蓄積用!D$2:D$10000, "&gt;=3000", 【データ】蓄積用!E$2:E$10000, "&gt;=1500")&gt;0, "〇", IF(COUNTIFS(【データ】蓄積用!A$2:A$10000, Y$5, 【データ】蓄積用!C$2:C$10000, $A244, 【データ】蓄積用!Q$2:Q$10000, 1, 【データ】蓄積用!AC$2:AC$10000, "&gt;=4.0")&gt;0, "〇", "×")))</f>
        <v/>
      </c>
      <c r="Z244" t="str">
        <f>IF(OR($A244="", Z$5=""), "", IF(COUNTIFS(【データ】蓄積用!A$2:A$10000, Z$5, 【データ】蓄積用!C$2:C$10000, $A244, 【データ】蓄積用!D$2:D$10000, "&gt;=3000", 【データ】蓄積用!E$2:E$10000, "&gt;=1500")&gt;0, "〇", IF(COUNTIFS(【データ】蓄積用!A$2:A$10000, Z$5, 【データ】蓄積用!C$2:C$10000, $A244, 【データ】蓄積用!Q$2:Q$10000, 1, 【データ】蓄積用!AC$2:AC$10000, "&gt;=4.0")&gt;0, "〇", "×")))</f>
        <v/>
      </c>
      <c r="AA244" t="str">
        <f>IF(OR($A244="", AA$5=""), "", IF(COUNTIFS(【データ】蓄積用!A$2:A$10000, AA$5, 【データ】蓄積用!C$2:C$10000, $A244, 【データ】蓄積用!D$2:D$10000, "&gt;=3000", 【データ】蓄積用!E$2:E$10000, "&gt;=1500")&gt;0, "〇", IF(COUNTIFS(【データ】蓄積用!A$2:A$10000, AA$5, 【データ】蓄積用!C$2:C$10000, $A244, 【データ】蓄積用!Q$2:Q$10000, 1, 【データ】蓄積用!AC$2:AC$10000, "&gt;=4.0")&gt;0, "〇", "×")))</f>
        <v/>
      </c>
      <c r="AB244" t="str">
        <f>IF(OR($A244="", AB$5=""), "", IF(COUNTIFS(【データ】蓄積用!A$2:A$10000, AB$5, 【データ】蓄積用!C$2:C$10000, $A244, 【データ】蓄積用!D$2:D$10000, "&gt;=3000", 【データ】蓄積用!E$2:E$10000, "&gt;=1500")&gt;0, "〇", IF(COUNTIFS(【データ】蓄積用!A$2:A$10000, AB$5, 【データ】蓄積用!C$2:C$10000, $A244, 【データ】蓄積用!Q$2:Q$10000, 1, 【データ】蓄積用!AC$2:AC$10000, "&gt;=4.0")&gt;0, "〇", "×")))</f>
        <v/>
      </c>
      <c r="AC244" t="str">
        <f>IF(OR($A244="", AC$5=""), "", IF(COUNTIFS(【データ】蓄積用!A$2:A$10000, AC$5, 【データ】蓄積用!C$2:C$10000, $A244, 【データ】蓄積用!D$2:D$10000, "&gt;=3000", 【データ】蓄積用!E$2:E$10000, "&gt;=1500")&gt;0, "〇", IF(COUNTIFS(【データ】蓄積用!A$2:A$10000, AC$5, 【データ】蓄積用!C$2:C$10000, $A244, 【データ】蓄積用!Q$2:Q$10000, 1, 【データ】蓄積用!AC$2:AC$10000, "&gt;=4.0")&gt;0, "〇", "×")))</f>
        <v/>
      </c>
      <c r="AD244" t="str">
        <f>IF(OR($A244="", AD$5=""), "", IF(COUNTIFS(【データ】蓄積用!A$2:A$10000, AD$5, 【データ】蓄積用!C$2:C$10000, $A244, 【データ】蓄積用!D$2:D$10000, "&gt;=3000", 【データ】蓄積用!E$2:E$10000, "&gt;=1500")&gt;0, "〇", IF(COUNTIFS(【データ】蓄積用!A$2:A$10000, AD$5, 【データ】蓄積用!C$2:C$10000, $A244, 【データ】蓄積用!Q$2:Q$10000, 1, 【データ】蓄積用!AC$2:AC$10000, "&gt;=4.0")&gt;0, "〇", "×")))</f>
        <v/>
      </c>
      <c r="AE244" t="str">
        <f>IF(OR($A244="", AE$5=""), "", IF(COUNTIFS(【データ】蓄積用!A$2:A$10000, AE$5, 【データ】蓄積用!C$2:C$10000, $A244, 【データ】蓄積用!D$2:D$10000, "&gt;=3000", 【データ】蓄積用!E$2:E$10000, "&gt;=1500")&gt;0, "〇", IF(COUNTIFS(【データ】蓄積用!A$2:A$10000, AE$5, 【データ】蓄積用!C$2:C$10000, $A244, 【データ】蓄積用!Q$2:Q$10000, 1, 【データ】蓄積用!AC$2:AC$10000, "&gt;=4.0")&gt;0, "〇", "×")))</f>
        <v/>
      </c>
      <c r="AF244" t="str">
        <f>IF(OR($A244="", AF$5=""), "", IF(COUNTIFS(【データ】蓄積用!A$2:A$10000, AF$5, 【データ】蓄積用!C$2:C$10000, $A244, 【データ】蓄積用!D$2:D$10000, "&gt;=3000", 【データ】蓄積用!E$2:E$10000, "&gt;=1500")&gt;0, "〇", IF(COUNTIFS(【データ】蓄積用!A$2:A$10000, AF$5, 【データ】蓄積用!C$2:C$10000, $A244, 【データ】蓄積用!Q$2:Q$10000, 1, 【データ】蓄積用!AC$2:AC$10000, "&gt;=4.0")&gt;0, "〇", "×")))</f>
        <v/>
      </c>
      <c r="AG244" t="str">
        <f>IF(OR($A244="", AG$5=""), "", IF(COUNTIFS(【データ】蓄積用!A$2:A$10000, AG$5, 【データ】蓄積用!C$2:C$10000, $A244, 【データ】蓄積用!D$2:D$10000, "&gt;=3000", 【データ】蓄積用!E$2:E$10000, "&gt;=1500")&gt;0, "〇", IF(COUNTIFS(【データ】蓄積用!A$2:A$10000, AG$5, 【データ】蓄積用!C$2:C$10000, $A244, 【データ】蓄積用!Q$2:Q$10000, 1, 【データ】蓄積用!AC$2:AC$10000, "&gt;=4.0")&gt;0, "〇", "×")))</f>
        <v/>
      </c>
      <c r="AH244" t="str">
        <f>IF(OR($A244="", AH$5=""), "", IF(COUNTIFS(【データ】蓄積用!A$2:A$10000, AH$5, 【データ】蓄積用!C$2:C$10000, $A244, 【データ】蓄積用!D$2:D$10000, "&gt;=3000", 【データ】蓄積用!E$2:E$10000, "&gt;=1500")&gt;0, "〇", IF(COUNTIFS(【データ】蓄積用!A$2:A$10000, AH$5, 【データ】蓄積用!C$2:C$10000, $A244, 【データ】蓄積用!Q$2:Q$10000, 1, 【データ】蓄積用!AC$2:AC$10000, "&gt;=4.0")&gt;0, "〇", "×")))</f>
        <v/>
      </c>
      <c r="AI244" t="str">
        <f>IF(OR($A244="", AI$5=""), "", IF(COUNTIFS(【データ】蓄積用!A$2:A$10000, AI$5, 【データ】蓄積用!C$2:C$10000, $A244, 【データ】蓄積用!D$2:D$10000, "&gt;=3000", 【データ】蓄積用!E$2:E$10000, "&gt;=1500")&gt;0, "〇", IF(COUNTIFS(【データ】蓄積用!A$2:A$10000, AI$5, 【データ】蓄積用!C$2:C$10000, $A244, 【データ】蓄積用!Q$2:Q$10000, 1, 【データ】蓄積用!AC$2:AC$10000, "&gt;=4.0")&gt;0, "〇", "×")))</f>
        <v/>
      </c>
      <c r="AJ244" t="str">
        <f>IF(OR($A244="", AJ$5=""), "", IF(COUNTIFS(【データ】蓄積用!A$2:A$10000, AJ$5, 【データ】蓄積用!C$2:C$10000, $A244, 【データ】蓄積用!D$2:D$10000, "&gt;=3000", 【データ】蓄積用!E$2:E$10000, "&gt;=1500")&gt;0, "〇", IF(COUNTIFS(【データ】蓄積用!A$2:A$10000, AJ$5, 【データ】蓄積用!C$2:C$10000, $A244, 【データ】蓄積用!Q$2:Q$10000, 1, 【データ】蓄積用!AC$2:AC$10000, "&gt;=4.0")&gt;0, "〇", "×")))</f>
        <v/>
      </c>
      <c r="AK244" t="str">
        <f>IF(OR($A244="", AK$5=""), "", IF(COUNTIFS(【データ】蓄積用!A$2:A$10000, AK$5, 【データ】蓄積用!C$2:C$10000, $A244, 【データ】蓄積用!D$2:D$10000, "&gt;=3000", 【データ】蓄積用!E$2:E$10000, "&gt;=1500")&gt;0, "〇", IF(COUNTIFS(【データ】蓄積用!A$2:A$10000, AK$5, 【データ】蓄積用!C$2:C$10000, $A244, 【データ】蓄積用!Q$2:Q$10000, 1, 【データ】蓄積用!AC$2:AC$10000, "&gt;=4.0")&gt;0, "〇", "×")))</f>
        <v/>
      </c>
      <c r="AL244" t="str">
        <f>IF(OR($A244="", AL$5=""), "", IF(COUNTIFS(【データ】蓄積用!A$2:A$10000, AL$5, 【データ】蓄積用!C$2:C$10000, $A244, 【データ】蓄積用!D$2:D$10000, "&gt;=3000", 【データ】蓄積用!E$2:E$10000, "&gt;=1500")&gt;0, "〇", IF(COUNTIFS(【データ】蓄積用!A$2:A$10000, AL$5, 【データ】蓄積用!C$2:C$10000, $A244, 【データ】蓄積用!Q$2:Q$10000, 1, 【データ】蓄積用!AC$2:AC$10000, "&gt;=4.0")&gt;0, "〇", "×")))</f>
        <v/>
      </c>
      <c r="AM244" t="str">
        <f>IF(OR($A244="", AM$5=""), "", IF(COUNTIFS(【データ】蓄積用!A$2:A$10000, AM$5, 【データ】蓄積用!C$2:C$10000, $A244, 【データ】蓄積用!D$2:D$10000, "&gt;=3000", 【データ】蓄積用!E$2:E$10000, "&gt;=1500")&gt;0, "〇", IF(COUNTIFS(【データ】蓄積用!A$2:A$10000, AM$5, 【データ】蓄積用!C$2:C$10000, $A244, 【データ】蓄積用!Q$2:Q$10000, 1, 【データ】蓄積用!AC$2:AC$10000, "&gt;=4.0")&gt;0, "〇", "×")))</f>
        <v/>
      </c>
      <c r="AN244" t="str">
        <f>IF(OR($A244="", AN$5=""), "", IF(COUNTIFS(【データ】蓄積用!A$2:A$10000, AN$5, 【データ】蓄積用!C$2:C$10000, $A244, 【データ】蓄積用!D$2:D$10000, "&gt;=3000", 【データ】蓄積用!E$2:E$10000, "&gt;=1500")&gt;0, "〇", IF(COUNTIFS(【データ】蓄積用!A$2:A$10000, AN$5, 【データ】蓄積用!C$2:C$10000, $A244, 【データ】蓄積用!Q$2:Q$10000, 1, 【データ】蓄積用!AC$2:AC$10000, "&gt;=4.0")&gt;0, "〇", "×")))</f>
        <v/>
      </c>
      <c r="AO244" t="str">
        <f>IF(OR($A244="", AO$5=""), "", IF(COUNTIFS(【データ】蓄積用!A$2:A$10000, AO$5, 【データ】蓄積用!C$2:C$10000, $A244, 【データ】蓄積用!D$2:D$10000, "&gt;=3000", 【データ】蓄積用!E$2:E$10000, "&gt;=1500")&gt;0, "〇", IF(COUNTIFS(【データ】蓄積用!A$2:A$10000, AO$5, 【データ】蓄積用!C$2:C$10000, $A244, 【データ】蓄積用!Q$2:Q$10000, 1, 【データ】蓄積用!AC$2:AC$10000, "&gt;=4.0")&gt;0, "〇", "×")))</f>
        <v/>
      </c>
      <c r="AP244" t="str">
        <f>IF(OR($A244="", AP$5=""), "", IF(COUNTIFS(【データ】蓄積用!A$2:A$10000, AP$5, 【データ】蓄積用!C$2:C$10000, $A244, 【データ】蓄積用!D$2:D$10000, "&gt;=3000", 【データ】蓄積用!E$2:E$10000, "&gt;=1500")&gt;0, "〇", IF(COUNTIFS(【データ】蓄積用!A$2:A$10000, AP$5, 【データ】蓄積用!C$2:C$10000, $A244, 【データ】蓄積用!Q$2:Q$10000, 1, 【データ】蓄積用!AC$2:AC$10000, "&gt;=4.0")&gt;0, "〇", "×")))</f>
        <v/>
      </c>
      <c r="AQ244" t="str">
        <f>IF(OR($A244="", AQ$5=""), "", IF(COUNTIFS(【データ】蓄積用!A$2:A$10000, AQ$5, 【データ】蓄積用!C$2:C$10000, $A244, 【データ】蓄積用!D$2:D$10000, "&gt;=3000", 【データ】蓄積用!E$2:E$10000, "&gt;=1500")&gt;0, "〇", IF(COUNTIFS(【データ】蓄積用!A$2:A$10000, AQ$5, 【データ】蓄積用!C$2:C$10000, $A244, 【データ】蓄積用!Q$2:Q$10000, 1, 【データ】蓄積用!AC$2:AC$10000, "&gt;=4.0")&gt;0, "〇", "×")))</f>
        <v/>
      </c>
      <c r="AR244" t="str">
        <f>IF(OR($A244="", AR$5=""), "", IF(COUNTIFS(【データ】蓄積用!A$2:A$10000, AR$5, 【データ】蓄積用!C$2:C$10000, $A244, 【データ】蓄積用!D$2:D$10000, "&gt;=3000", 【データ】蓄積用!E$2:E$10000, "&gt;=1500")&gt;0, "〇", IF(COUNTIFS(【データ】蓄積用!A$2:A$10000, AR$5, 【データ】蓄積用!C$2:C$10000, $A244, 【データ】蓄積用!Q$2:Q$10000, 1, 【データ】蓄積用!AC$2:AC$10000, "&gt;=4.0")&gt;0, "〇", "×")))</f>
        <v/>
      </c>
      <c r="AS244" t="str">
        <f>IF(OR($A244="", AS$5=""), "", IF(COUNTIFS(【データ】蓄積用!A$2:A$10000, AS$5, 【データ】蓄積用!C$2:C$10000, $A244, 【データ】蓄積用!D$2:D$10000, "&gt;=3000", 【データ】蓄積用!E$2:E$10000, "&gt;=1500")&gt;0, "〇", IF(COUNTIFS(【データ】蓄積用!A$2:A$10000, AS$5, 【データ】蓄積用!C$2:C$10000, $A244, 【データ】蓄積用!Q$2:Q$10000, 1, 【データ】蓄積用!AC$2:AC$10000, "&gt;=4.0")&gt;0, "〇", "×")))</f>
        <v/>
      </c>
      <c r="AT244" t="str">
        <f>IF(OR($A244="", AT$5=""), "", IF(COUNTIFS(【データ】蓄積用!A$2:A$10000, AT$5, 【データ】蓄積用!C$2:C$10000, $A244, 【データ】蓄積用!D$2:D$10000, "&gt;=3000", 【データ】蓄積用!E$2:E$10000, "&gt;=1500")&gt;0, "〇", IF(COUNTIFS(【データ】蓄積用!A$2:A$10000, AT$5, 【データ】蓄積用!C$2:C$10000, $A244, 【データ】蓄積用!Q$2:Q$10000, 1, 【データ】蓄積用!AC$2:AC$10000, "&gt;=4.0")&gt;0, "〇", "×")))</f>
        <v/>
      </c>
      <c r="AU244" t="str">
        <f>IF(OR($A244="", AU$5=""), "", IF(COUNTIFS(【データ】蓄積用!A$2:A$10000, AU$5, 【データ】蓄積用!C$2:C$10000, $A244, 【データ】蓄積用!D$2:D$10000, "&gt;=3000", 【データ】蓄積用!E$2:E$10000, "&gt;=1500")&gt;0, "〇", IF(COUNTIFS(【データ】蓄積用!A$2:A$10000, AU$5, 【データ】蓄積用!C$2:C$10000, $A244, 【データ】蓄積用!Q$2:Q$10000, 1, 【データ】蓄積用!AC$2:AC$10000, "&gt;=4.0")&gt;0, "〇", "×")))</f>
        <v/>
      </c>
      <c r="AV244" t="str">
        <f>IF(OR($A244="", AV$5=""), "", IF(COUNTIFS(【データ】蓄積用!A$2:A$10000, AV$5, 【データ】蓄積用!C$2:C$10000, $A244, 【データ】蓄積用!D$2:D$10000, "&gt;=3000", 【データ】蓄積用!E$2:E$10000, "&gt;=1500")&gt;0, "〇", IF(COUNTIFS(【データ】蓄積用!A$2:A$10000, AV$5, 【データ】蓄積用!C$2:C$10000, $A244, 【データ】蓄積用!Q$2:Q$10000, 1, 【データ】蓄積用!AC$2:AC$10000, "&gt;=4.0")&gt;0, "〇", "×")))</f>
        <v/>
      </c>
      <c r="AW244" t="str">
        <f>IF(OR($A244="", AW$5=""), "", IF(COUNTIFS(【データ】蓄積用!A$2:A$10000, AW$5, 【データ】蓄積用!C$2:C$10000, $A244, 【データ】蓄積用!D$2:D$10000, "&gt;=3000", 【データ】蓄積用!E$2:E$10000, "&gt;=1500")&gt;0, "〇", IF(COUNTIFS(【データ】蓄積用!A$2:A$10000, AW$5, 【データ】蓄積用!C$2:C$10000, $A244, 【データ】蓄積用!Q$2:Q$10000, 1, 【データ】蓄積用!AC$2:AC$10000, "&gt;=4.0")&gt;0, "〇", "×")))</f>
        <v/>
      </c>
      <c r="AX244" t="str">
        <f>IF(OR($A244="", AX$5=""), "", IF(COUNTIFS(【データ】蓄積用!A$2:A$10000, AX$5, 【データ】蓄積用!C$2:C$10000, $A244, 【データ】蓄積用!D$2:D$10000, "&gt;=3000", 【データ】蓄積用!E$2:E$10000, "&gt;=1500")&gt;0, "〇", IF(COUNTIFS(【データ】蓄積用!A$2:A$10000, AX$5, 【データ】蓄積用!C$2:C$10000, $A244, 【データ】蓄積用!Q$2:Q$10000, 1, 【データ】蓄積用!AC$2:AC$10000, "&gt;=4.0")&gt;0, "〇", "×")))</f>
        <v/>
      </c>
      <c r="AY244" t="str">
        <f>IF(OR($A244="", AY$5=""), "", IF(COUNTIFS(【データ】蓄積用!A$2:A$10000, AY$5, 【データ】蓄積用!C$2:C$10000, $A244, 【データ】蓄積用!D$2:D$10000, "&gt;=3000", 【データ】蓄積用!E$2:E$10000, "&gt;=1500")&gt;0, "〇", IF(COUNTIFS(【データ】蓄積用!A$2:A$10000, AY$5, 【データ】蓄積用!C$2:C$10000, $A244, 【データ】蓄積用!Q$2:Q$10000, 1, 【データ】蓄積用!AC$2:AC$10000, "&gt;=4.0")&gt;0, "〇", "×")))</f>
        <v/>
      </c>
    </row>
    <row r="245" spans="2:51">
      <c r="B245" t="str">
        <f>IF(OR($A245="", B$5=""), "", IF(COUNTIFS(【データ】蓄積用!A$2:A$10000, B$5, 【データ】蓄積用!C$2:C$10000, $A245, 【データ】蓄積用!D$2:D$10000, "&gt;=3000", 【データ】蓄積用!E$2:E$10000, "&gt;=1500")&gt;0, "〇", IF(COUNTIFS(【データ】蓄積用!A$2:A$10000, B$5, 【データ】蓄積用!C$2:C$10000, $A245, 【データ】蓄積用!Q$2:Q$10000, 1, 【データ】蓄積用!AC$2:AC$10000, "&gt;=4.0")&gt;0, "〇", "×")))</f>
        <v/>
      </c>
      <c r="C245" t="str">
        <f>IF(OR($A245="", C$5=""), "", IF(COUNTIFS(【データ】蓄積用!A$2:A$10000, C$5, 【データ】蓄積用!C$2:C$10000, $A245, 【データ】蓄積用!D$2:D$10000, "&gt;=3000", 【データ】蓄積用!E$2:E$10000, "&gt;=1500")&gt;0, "〇", IF(COUNTIFS(【データ】蓄積用!A$2:A$10000, C$5, 【データ】蓄積用!C$2:C$10000, $A245, 【データ】蓄積用!Q$2:Q$10000, 1, 【データ】蓄積用!AC$2:AC$10000, "&gt;=4.0")&gt;0, "〇", "×")))</f>
        <v/>
      </c>
      <c r="D245" t="str">
        <f>IF(OR($A245="", D$5=""), "", IF(COUNTIFS(【データ】蓄積用!A$2:A$10000, D$5, 【データ】蓄積用!C$2:C$10000, $A245, 【データ】蓄積用!D$2:D$10000, "&gt;=3000", 【データ】蓄積用!E$2:E$10000, "&gt;=1500")&gt;0, "〇", IF(COUNTIFS(【データ】蓄積用!A$2:A$10000, D$5, 【データ】蓄積用!C$2:C$10000, $A245, 【データ】蓄積用!Q$2:Q$10000, 1, 【データ】蓄積用!AC$2:AC$10000, "&gt;=4.0")&gt;0, "〇", "×")))</f>
        <v/>
      </c>
      <c r="E245" t="str">
        <f>IF(OR($A245="", E$5=""), "", IF(COUNTIFS(【データ】蓄積用!A$2:A$10000, E$5, 【データ】蓄積用!C$2:C$10000, $A245, 【データ】蓄積用!D$2:D$10000, "&gt;=3000", 【データ】蓄積用!E$2:E$10000, "&gt;=1500")&gt;0, "〇", IF(COUNTIFS(【データ】蓄積用!A$2:A$10000, E$5, 【データ】蓄積用!C$2:C$10000, $A245, 【データ】蓄積用!Q$2:Q$10000, 1, 【データ】蓄積用!AC$2:AC$10000, "&gt;=4.0")&gt;0, "〇", "×")))</f>
        <v/>
      </c>
      <c r="F245" t="str">
        <f>IF(OR($A245="", F$5=""), "", IF(COUNTIFS(【データ】蓄積用!A$2:A$10000, F$5, 【データ】蓄積用!C$2:C$10000, $A245, 【データ】蓄積用!D$2:D$10000, "&gt;=3000", 【データ】蓄積用!E$2:E$10000, "&gt;=1500")&gt;0, "〇", IF(COUNTIFS(【データ】蓄積用!A$2:A$10000, F$5, 【データ】蓄積用!C$2:C$10000, $A245, 【データ】蓄積用!Q$2:Q$10000, 1, 【データ】蓄積用!AC$2:AC$10000, "&gt;=4.0")&gt;0, "〇", "×")))</f>
        <v/>
      </c>
      <c r="G245" t="str">
        <f>IF(OR($A245="", G$5=""), "", IF(COUNTIFS(【データ】蓄積用!A$2:A$10000, G$5, 【データ】蓄積用!C$2:C$10000, $A245, 【データ】蓄積用!D$2:D$10000, "&gt;=3000", 【データ】蓄積用!E$2:E$10000, "&gt;=1500")&gt;0, "〇", IF(COUNTIFS(【データ】蓄積用!A$2:A$10000, G$5, 【データ】蓄積用!C$2:C$10000, $A245, 【データ】蓄積用!Q$2:Q$10000, 1, 【データ】蓄積用!AC$2:AC$10000, "&gt;=4.0")&gt;0, "〇", "×")))</f>
        <v/>
      </c>
      <c r="H245" t="str">
        <f>IF(OR($A245="", H$5=""), "", IF(COUNTIFS(【データ】蓄積用!A$2:A$10000, H$5, 【データ】蓄積用!C$2:C$10000, $A245, 【データ】蓄積用!D$2:D$10000, "&gt;=3000", 【データ】蓄積用!E$2:E$10000, "&gt;=1500")&gt;0, "〇", IF(COUNTIFS(【データ】蓄積用!A$2:A$10000, H$5, 【データ】蓄積用!C$2:C$10000, $A245, 【データ】蓄積用!Q$2:Q$10000, 1, 【データ】蓄積用!AC$2:AC$10000, "&gt;=4.0")&gt;0, "〇", "×")))</f>
        <v/>
      </c>
      <c r="I245" t="str">
        <f>IF(OR($A245="", I$5=""), "", IF(COUNTIFS(【データ】蓄積用!A$2:A$10000, I$5, 【データ】蓄積用!C$2:C$10000, $A245, 【データ】蓄積用!D$2:D$10000, "&gt;=3000", 【データ】蓄積用!E$2:E$10000, "&gt;=1500")&gt;0, "〇", IF(COUNTIFS(【データ】蓄積用!A$2:A$10000, I$5, 【データ】蓄積用!C$2:C$10000, $A245, 【データ】蓄積用!Q$2:Q$10000, 1, 【データ】蓄積用!AC$2:AC$10000, "&gt;=4.0")&gt;0, "〇", "×")))</f>
        <v/>
      </c>
      <c r="J245" t="str">
        <f>IF(OR($A245="", J$5=""), "", IF(COUNTIFS(【データ】蓄積用!A$2:A$10000, J$5, 【データ】蓄積用!C$2:C$10000, $A245, 【データ】蓄積用!D$2:D$10000, "&gt;=3000", 【データ】蓄積用!E$2:E$10000, "&gt;=1500")&gt;0, "〇", IF(COUNTIFS(【データ】蓄積用!A$2:A$10000, J$5, 【データ】蓄積用!C$2:C$10000, $A245, 【データ】蓄積用!Q$2:Q$10000, 1, 【データ】蓄積用!AC$2:AC$10000, "&gt;=4.0")&gt;0, "〇", "×")))</f>
        <v/>
      </c>
      <c r="K245" t="str">
        <f>IF(OR($A245="", K$5=""), "", IF(COUNTIFS(【データ】蓄積用!A$2:A$10000, K$5, 【データ】蓄積用!C$2:C$10000, $A245, 【データ】蓄積用!D$2:D$10000, "&gt;=3000", 【データ】蓄積用!E$2:E$10000, "&gt;=1500")&gt;0, "〇", IF(COUNTIFS(【データ】蓄積用!A$2:A$10000, K$5, 【データ】蓄積用!C$2:C$10000, $A245, 【データ】蓄積用!Q$2:Q$10000, 1, 【データ】蓄積用!AC$2:AC$10000, "&gt;=4.0")&gt;0, "〇", "×")))</f>
        <v/>
      </c>
      <c r="L245" t="str">
        <f>IF(OR($A245="", L$5=""), "", IF(COUNTIFS(【データ】蓄積用!A$2:A$10000, L$5, 【データ】蓄積用!C$2:C$10000, $A245, 【データ】蓄積用!D$2:D$10000, "&gt;=3000", 【データ】蓄積用!E$2:E$10000, "&gt;=1500")&gt;0, "〇", IF(COUNTIFS(【データ】蓄積用!A$2:A$10000, L$5, 【データ】蓄積用!C$2:C$10000, $A245, 【データ】蓄積用!Q$2:Q$10000, 1, 【データ】蓄積用!AC$2:AC$10000, "&gt;=4.0")&gt;0, "〇", "×")))</f>
        <v/>
      </c>
      <c r="M245" t="str">
        <f>IF(OR($A245="", M$5=""), "", IF(COUNTIFS(【データ】蓄積用!A$2:A$10000, M$5, 【データ】蓄積用!C$2:C$10000, $A245, 【データ】蓄積用!D$2:D$10000, "&gt;=3000", 【データ】蓄積用!E$2:E$10000, "&gt;=1500")&gt;0, "〇", IF(COUNTIFS(【データ】蓄積用!A$2:A$10000, M$5, 【データ】蓄積用!C$2:C$10000, $A245, 【データ】蓄積用!Q$2:Q$10000, 1, 【データ】蓄積用!AC$2:AC$10000, "&gt;=4.0")&gt;0, "〇", "×")))</f>
        <v/>
      </c>
      <c r="N245" t="str">
        <f>IF(OR($A245="", N$5=""), "", IF(COUNTIFS(【データ】蓄積用!A$2:A$10000, N$5, 【データ】蓄積用!C$2:C$10000, $A245, 【データ】蓄積用!D$2:D$10000, "&gt;=3000", 【データ】蓄積用!E$2:E$10000, "&gt;=1500")&gt;0, "〇", IF(COUNTIFS(【データ】蓄積用!A$2:A$10000, N$5, 【データ】蓄積用!C$2:C$10000, $A245, 【データ】蓄積用!Q$2:Q$10000, 1, 【データ】蓄積用!AC$2:AC$10000, "&gt;=4.0")&gt;0, "〇", "×")))</f>
        <v/>
      </c>
      <c r="O245" t="str">
        <f>IF(OR($A245="", O$5=""), "", IF(COUNTIFS(【データ】蓄積用!A$2:A$10000, O$5, 【データ】蓄積用!C$2:C$10000, $A245, 【データ】蓄積用!D$2:D$10000, "&gt;=3000", 【データ】蓄積用!E$2:E$10000, "&gt;=1500")&gt;0, "〇", IF(COUNTIFS(【データ】蓄積用!A$2:A$10000, O$5, 【データ】蓄積用!C$2:C$10000, $A245, 【データ】蓄積用!Q$2:Q$10000, 1, 【データ】蓄積用!AC$2:AC$10000, "&gt;=4.0")&gt;0, "〇", "×")))</f>
        <v/>
      </c>
      <c r="P245" t="str">
        <f>IF(OR($A245="", P$5=""), "", IF(COUNTIFS(【データ】蓄積用!A$2:A$10000, P$5, 【データ】蓄積用!C$2:C$10000, $A245, 【データ】蓄積用!D$2:D$10000, "&gt;=3000", 【データ】蓄積用!E$2:E$10000, "&gt;=1500")&gt;0, "〇", IF(COUNTIFS(【データ】蓄積用!A$2:A$10000, P$5, 【データ】蓄積用!C$2:C$10000, $A245, 【データ】蓄積用!Q$2:Q$10000, 1, 【データ】蓄積用!AC$2:AC$10000, "&gt;=4.0")&gt;0, "〇", "×")))</f>
        <v/>
      </c>
      <c r="Q245" t="str">
        <f>IF(OR($A245="", Q$5=""), "", IF(COUNTIFS(【データ】蓄積用!A$2:A$10000, Q$5, 【データ】蓄積用!C$2:C$10000, $A245, 【データ】蓄積用!D$2:D$10000, "&gt;=3000", 【データ】蓄積用!E$2:E$10000, "&gt;=1500")&gt;0, "〇", IF(COUNTIFS(【データ】蓄積用!A$2:A$10000, Q$5, 【データ】蓄積用!C$2:C$10000, $A245, 【データ】蓄積用!Q$2:Q$10000, 1, 【データ】蓄積用!AC$2:AC$10000, "&gt;=4.0")&gt;0, "〇", "×")))</f>
        <v/>
      </c>
      <c r="R245" t="str">
        <f>IF(OR($A245="", R$5=""), "", IF(COUNTIFS(【データ】蓄積用!A$2:A$10000, R$5, 【データ】蓄積用!C$2:C$10000, $A245, 【データ】蓄積用!D$2:D$10000, "&gt;=3000", 【データ】蓄積用!E$2:E$10000, "&gt;=1500")&gt;0, "〇", IF(COUNTIFS(【データ】蓄積用!A$2:A$10000, R$5, 【データ】蓄積用!C$2:C$10000, $A245, 【データ】蓄積用!Q$2:Q$10000, 1, 【データ】蓄積用!AC$2:AC$10000, "&gt;=4.0")&gt;0, "〇", "×")))</f>
        <v/>
      </c>
      <c r="S245" t="str">
        <f>IF(OR($A245="", S$5=""), "", IF(COUNTIFS(【データ】蓄積用!A$2:A$10000, S$5, 【データ】蓄積用!C$2:C$10000, $A245, 【データ】蓄積用!D$2:D$10000, "&gt;=3000", 【データ】蓄積用!E$2:E$10000, "&gt;=1500")&gt;0, "〇", IF(COUNTIFS(【データ】蓄積用!A$2:A$10000, S$5, 【データ】蓄積用!C$2:C$10000, $A245, 【データ】蓄積用!Q$2:Q$10000, 1, 【データ】蓄積用!AC$2:AC$10000, "&gt;=4.0")&gt;0, "〇", "×")))</f>
        <v/>
      </c>
      <c r="T245" t="str">
        <f>IF(OR($A245="", T$5=""), "", IF(COUNTIFS(【データ】蓄積用!A$2:A$10000, T$5, 【データ】蓄積用!C$2:C$10000, $A245, 【データ】蓄積用!D$2:D$10000, "&gt;=3000", 【データ】蓄積用!E$2:E$10000, "&gt;=1500")&gt;0, "〇", IF(COUNTIFS(【データ】蓄積用!A$2:A$10000, T$5, 【データ】蓄積用!C$2:C$10000, $A245, 【データ】蓄積用!Q$2:Q$10000, 1, 【データ】蓄積用!AC$2:AC$10000, "&gt;=4.0")&gt;0, "〇", "×")))</f>
        <v/>
      </c>
      <c r="U245" t="str">
        <f>IF(OR($A245="", U$5=""), "", IF(COUNTIFS(【データ】蓄積用!A$2:A$10000, U$5, 【データ】蓄積用!C$2:C$10000, $A245, 【データ】蓄積用!D$2:D$10000, "&gt;=3000", 【データ】蓄積用!E$2:E$10000, "&gt;=1500")&gt;0, "〇", IF(COUNTIFS(【データ】蓄積用!A$2:A$10000, U$5, 【データ】蓄積用!C$2:C$10000, $A245, 【データ】蓄積用!Q$2:Q$10000, 1, 【データ】蓄積用!AC$2:AC$10000, "&gt;=4.0")&gt;0, "〇", "×")))</f>
        <v/>
      </c>
      <c r="V245" t="str">
        <f>IF(OR($A245="", V$5=""), "", IF(COUNTIFS(【データ】蓄積用!A$2:A$10000, V$5, 【データ】蓄積用!C$2:C$10000, $A245, 【データ】蓄積用!D$2:D$10000, "&gt;=3000", 【データ】蓄積用!E$2:E$10000, "&gt;=1500")&gt;0, "〇", IF(COUNTIFS(【データ】蓄積用!A$2:A$10000, V$5, 【データ】蓄積用!C$2:C$10000, $A245, 【データ】蓄積用!Q$2:Q$10000, 1, 【データ】蓄積用!AC$2:AC$10000, "&gt;=4.0")&gt;0, "〇", "×")))</f>
        <v/>
      </c>
      <c r="W245" t="str">
        <f>IF(OR($A245="", W$5=""), "", IF(COUNTIFS(【データ】蓄積用!A$2:A$10000, W$5, 【データ】蓄積用!C$2:C$10000, $A245, 【データ】蓄積用!D$2:D$10000, "&gt;=3000", 【データ】蓄積用!E$2:E$10000, "&gt;=1500")&gt;0, "〇", IF(COUNTIFS(【データ】蓄積用!A$2:A$10000, W$5, 【データ】蓄積用!C$2:C$10000, $A245, 【データ】蓄積用!Q$2:Q$10000, 1, 【データ】蓄積用!AC$2:AC$10000, "&gt;=4.0")&gt;0, "〇", "×")))</f>
        <v/>
      </c>
      <c r="X245" t="str">
        <f>IF(OR($A245="", X$5=""), "", IF(COUNTIFS(【データ】蓄積用!A$2:A$10000, X$5, 【データ】蓄積用!C$2:C$10000, $A245, 【データ】蓄積用!D$2:D$10000, "&gt;=3000", 【データ】蓄積用!E$2:E$10000, "&gt;=1500")&gt;0, "〇", IF(COUNTIFS(【データ】蓄積用!A$2:A$10000, X$5, 【データ】蓄積用!C$2:C$10000, $A245, 【データ】蓄積用!Q$2:Q$10000, 1, 【データ】蓄積用!AC$2:AC$10000, "&gt;=4.0")&gt;0, "〇", "×")))</f>
        <v/>
      </c>
      <c r="Y245" t="str">
        <f>IF(OR($A245="", Y$5=""), "", IF(COUNTIFS(【データ】蓄積用!A$2:A$10000, Y$5, 【データ】蓄積用!C$2:C$10000, $A245, 【データ】蓄積用!D$2:D$10000, "&gt;=3000", 【データ】蓄積用!E$2:E$10000, "&gt;=1500")&gt;0, "〇", IF(COUNTIFS(【データ】蓄積用!A$2:A$10000, Y$5, 【データ】蓄積用!C$2:C$10000, $A245, 【データ】蓄積用!Q$2:Q$10000, 1, 【データ】蓄積用!AC$2:AC$10000, "&gt;=4.0")&gt;0, "〇", "×")))</f>
        <v/>
      </c>
      <c r="Z245" t="str">
        <f>IF(OR($A245="", Z$5=""), "", IF(COUNTIFS(【データ】蓄積用!A$2:A$10000, Z$5, 【データ】蓄積用!C$2:C$10000, $A245, 【データ】蓄積用!D$2:D$10000, "&gt;=3000", 【データ】蓄積用!E$2:E$10000, "&gt;=1500")&gt;0, "〇", IF(COUNTIFS(【データ】蓄積用!A$2:A$10000, Z$5, 【データ】蓄積用!C$2:C$10000, $A245, 【データ】蓄積用!Q$2:Q$10000, 1, 【データ】蓄積用!AC$2:AC$10000, "&gt;=4.0")&gt;0, "〇", "×")))</f>
        <v/>
      </c>
      <c r="AA245" t="str">
        <f>IF(OR($A245="", AA$5=""), "", IF(COUNTIFS(【データ】蓄積用!A$2:A$10000, AA$5, 【データ】蓄積用!C$2:C$10000, $A245, 【データ】蓄積用!D$2:D$10000, "&gt;=3000", 【データ】蓄積用!E$2:E$10000, "&gt;=1500")&gt;0, "〇", IF(COUNTIFS(【データ】蓄積用!A$2:A$10000, AA$5, 【データ】蓄積用!C$2:C$10000, $A245, 【データ】蓄積用!Q$2:Q$10000, 1, 【データ】蓄積用!AC$2:AC$10000, "&gt;=4.0")&gt;0, "〇", "×")))</f>
        <v/>
      </c>
      <c r="AB245" t="str">
        <f>IF(OR($A245="", AB$5=""), "", IF(COUNTIFS(【データ】蓄積用!A$2:A$10000, AB$5, 【データ】蓄積用!C$2:C$10000, $A245, 【データ】蓄積用!D$2:D$10000, "&gt;=3000", 【データ】蓄積用!E$2:E$10000, "&gt;=1500")&gt;0, "〇", IF(COUNTIFS(【データ】蓄積用!A$2:A$10000, AB$5, 【データ】蓄積用!C$2:C$10000, $A245, 【データ】蓄積用!Q$2:Q$10000, 1, 【データ】蓄積用!AC$2:AC$10000, "&gt;=4.0")&gt;0, "〇", "×")))</f>
        <v/>
      </c>
      <c r="AC245" t="str">
        <f>IF(OR($A245="", AC$5=""), "", IF(COUNTIFS(【データ】蓄積用!A$2:A$10000, AC$5, 【データ】蓄積用!C$2:C$10000, $A245, 【データ】蓄積用!D$2:D$10000, "&gt;=3000", 【データ】蓄積用!E$2:E$10000, "&gt;=1500")&gt;0, "〇", IF(COUNTIFS(【データ】蓄積用!A$2:A$10000, AC$5, 【データ】蓄積用!C$2:C$10000, $A245, 【データ】蓄積用!Q$2:Q$10000, 1, 【データ】蓄積用!AC$2:AC$10000, "&gt;=4.0")&gt;0, "〇", "×")))</f>
        <v/>
      </c>
      <c r="AD245" t="str">
        <f>IF(OR($A245="", AD$5=""), "", IF(COUNTIFS(【データ】蓄積用!A$2:A$10000, AD$5, 【データ】蓄積用!C$2:C$10000, $A245, 【データ】蓄積用!D$2:D$10000, "&gt;=3000", 【データ】蓄積用!E$2:E$10000, "&gt;=1500")&gt;0, "〇", IF(COUNTIFS(【データ】蓄積用!A$2:A$10000, AD$5, 【データ】蓄積用!C$2:C$10000, $A245, 【データ】蓄積用!Q$2:Q$10000, 1, 【データ】蓄積用!AC$2:AC$10000, "&gt;=4.0")&gt;0, "〇", "×")))</f>
        <v/>
      </c>
      <c r="AE245" t="str">
        <f>IF(OR($A245="", AE$5=""), "", IF(COUNTIFS(【データ】蓄積用!A$2:A$10000, AE$5, 【データ】蓄積用!C$2:C$10000, $A245, 【データ】蓄積用!D$2:D$10000, "&gt;=3000", 【データ】蓄積用!E$2:E$10000, "&gt;=1500")&gt;0, "〇", IF(COUNTIFS(【データ】蓄積用!A$2:A$10000, AE$5, 【データ】蓄積用!C$2:C$10000, $A245, 【データ】蓄積用!Q$2:Q$10000, 1, 【データ】蓄積用!AC$2:AC$10000, "&gt;=4.0")&gt;0, "〇", "×")))</f>
        <v/>
      </c>
      <c r="AF245" t="str">
        <f>IF(OR($A245="", AF$5=""), "", IF(COUNTIFS(【データ】蓄積用!A$2:A$10000, AF$5, 【データ】蓄積用!C$2:C$10000, $A245, 【データ】蓄積用!D$2:D$10000, "&gt;=3000", 【データ】蓄積用!E$2:E$10000, "&gt;=1500")&gt;0, "〇", IF(COUNTIFS(【データ】蓄積用!A$2:A$10000, AF$5, 【データ】蓄積用!C$2:C$10000, $A245, 【データ】蓄積用!Q$2:Q$10000, 1, 【データ】蓄積用!AC$2:AC$10000, "&gt;=4.0")&gt;0, "〇", "×")))</f>
        <v/>
      </c>
      <c r="AG245" t="str">
        <f>IF(OR($A245="", AG$5=""), "", IF(COUNTIFS(【データ】蓄積用!A$2:A$10000, AG$5, 【データ】蓄積用!C$2:C$10000, $A245, 【データ】蓄積用!D$2:D$10000, "&gt;=3000", 【データ】蓄積用!E$2:E$10000, "&gt;=1500")&gt;0, "〇", IF(COUNTIFS(【データ】蓄積用!A$2:A$10000, AG$5, 【データ】蓄積用!C$2:C$10000, $A245, 【データ】蓄積用!Q$2:Q$10000, 1, 【データ】蓄積用!AC$2:AC$10000, "&gt;=4.0")&gt;0, "〇", "×")))</f>
        <v/>
      </c>
      <c r="AH245" t="str">
        <f>IF(OR($A245="", AH$5=""), "", IF(COUNTIFS(【データ】蓄積用!A$2:A$10000, AH$5, 【データ】蓄積用!C$2:C$10000, $A245, 【データ】蓄積用!D$2:D$10000, "&gt;=3000", 【データ】蓄積用!E$2:E$10000, "&gt;=1500")&gt;0, "〇", IF(COUNTIFS(【データ】蓄積用!A$2:A$10000, AH$5, 【データ】蓄積用!C$2:C$10000, $A245, 【データ】蓄積用!Q$2:Q$10000, 1, 【データ】蓄積用!AC$2:AC$10000, "&gt;=4.0")&gt;0, "〇", "×")))</f>
        <v/>
      </c>
      <c r="AI245" t="str">
        <f>IF(OR($A245="", AI$5=""), "", IF(COUNTIFS(【データ】蓄積用!A$2:A$10000, AI$5, 【データ】蓄積用!C$2:C$10000, $A245, 【データ】蓄積用!D$2:D$10000, "&gt;=3000", 【データ】蓄積用!E$2:E$10000, "&gt;=1500")&gt;0, "〇", IF(COUNTIFS(【データ】蓄積用!A$2:A$10000, AI$5, 【データ】蓄積用!C$2:C$10000, $A245, 【データ】蓄積用!Q$2:Q$10000, 1, 【データ】蓄積用!AC$2:AC$10000, "&gt;=4.0")&gt;0, "〇", "×")))</f>
        <v/>
      </c>
      <c r="AJ245" t="str">
        <f>IF(OR($A245="", AJ$5=""), "", IF(COUNTIFS(【データ】蓄積用!A$2:A$10000, AJ$5, 【データ】蓄積用!C$2:C$10000, $A245, 【データ】蓄積用!D$2:D$10000, "&gt;=3000", 【データ】蓄積用!E$2:E$10000, "&gt;=1500")&gt;0, "〇", IF(COUNTIFS(【データ】蓄積用!A$2:A$10000, AJ$5, 【データ】蓄積用!C$2:C$10000, $A245, 【データ】蓄積用!Q$2:Q$10000, 1, 【データ】蓄積用!AC$2:AC$10000, "&gt;=4.0")&gt;0, "〇", "×")))</f>
        <v/>
      </c>
      <c r="AK245" t="str">
        <f>IF(OR($A245="", AK$5=""), "", IF(COUNTIFS(【データ】蓄積用!A$2:A$10000, AK$5, 【データ】蓄積用!C$2:C$10000, $A245, 【データ】蓄積用!D$2:D$10000, "&gt;=3000", 【データ】蓄積用!E$2:E$10000, "&gt;=1500")&gt;0, "〇", IF(COUNTIFS(【データ】蓄積用!A$2:A$10000, AK$5, 【データ】蓄積用!C$2:C$10000, $A245, 【データ】蓄積用!Q$2:Q$10000, 1, 【データ】蓄積用!AC$2:AC$10000, "&gt;=4.0")&gt;0, "〇", "×")))</f>
        <v/>
      </c>
      <c r="AL245" t="str">
        <f>IF(OR($A245="", AL$5=""), "", IF(COUNTIFS(【データ】蓄積用!A$2:A$10000, AL$5, 【データ】蓄積用!C$2:C$10000, $A245, 【データ】蓄積用!D$2:D$10000, "&gt;=3000", 【データ】蓄積用!E$2:E$10000, "&gt;=1500")&gt;0, "〇", IF(COUNTIFS(【データ】蓄積用!A$2:A$10000, AL$5, 【データ】蓄積用!C$2:C$10000, $A245, 【データ】蓄積用!Q$2:Q$10000, 1, 【データ】蓄積用!AC$2:AC$10000, "&gt;=4.0")&gt;0, "〇", "×")))</f>
        <v/>
      </c>
      <c r="AM245" t="str">
        <f>IF(OR($A245="", AM$5=""), "", IF(COUNTIFS(【データ】蓄積用!A$2:A$10000, AM$5, 【データ】蓄積用!C$2:C$10000, $A245, 【データ】蓄積用!D$2:D$10000, "&gt;=3000", 【データ】蓄積用!E$2:E$10000, "&gt;=1500")&gt;0, "〇", IF(COUNTIFS(【データ】蓄積用!A$2:A$10000, AM$5, 【データ】蓄積用!C$2:C$10000, $A245, 【データ】蓄積用!Q$2:Q$10000, 1, 【データ】蓄積用!AC$2:AC$10000, "&gt;=4.0")&gt;0, "〇", "×")))</f>
        <v/>
      </c>
      <c r="AN245" t="str">
        <f>IF(OR($A245="", AN$5=""), "", IF(COUNTIFS(【データ】蓄積用!A$2:A$10000, AN$5, 【データ】蓄積用!C$2:C$10000, $A245, 【データ】蓄積用!D$2:D$10000, "&gt;=3000", 【データ】蓄積用!E$2:E$10000, "&gt;=1500")&gt;0, "〇", IF(COUNTIFS(【データ】蓄積用!A$2:A$10000, AN$5, 【データ】蓄積用!C$2:C$10000, $A245, 【データ】蓄積用!Q$2:Q$10000, 1, 【データ】蓄積用!AC$2:AC$10000, "&gt;=4.0")&gt;0, "〇", "×")))</f>
        <v/>
      </c>
      <c r="AO245" t="str">
        <f>IF(OR($A245="", AO$5=""), "", IF(COUNTIFS(【データ】蓄積用!A$2:A$10000, AO$5, 【データ】蓄積用!C$2:C$10000, $A245, 【データ】蓄積用!D$2:D$10000, "&gt;=3000", 【データ】蓄積用!E$2:E$10000, "&gt;=1500")&gt;0, "〇", IF(COUNTIFS(【データ】蓄積用!A$2:A$10000, AO$5, 【データ】蓄積用!C$2:C$10000, $A245, 【データ】蓄積用!Q$2:Q$10000, 1, 【データ】蓄積用!AC$2:AC$10000, "&gt;=4.0")&gt;0, "〇", "×")))</f>
        <v/>
      </c>
      <c r="AP245" t="str">
        <f>IF(OR($A245="", AP$5=""), "", IF(COUNTIFS(【データ】蓄積用!A$2:A$10000, AP$5, 【データ】蓄積用!C$2:C$10000, $A245, 【データ】蓄積用!D$2:D$10000, "&gt;=3000", 【データ】蓄積用!E$2:E$10000, "&gt;=1500")&gt;0, "〇", IF(COUNTIFS(【データ】蓄積用!A$2:A$10000, AP$5, 【データ】蓄積用!C$2:C$10000, $A245, 【データ】蓄積用!Q$2:Q$10000, 1, 【データ】蓄積用!AC$2:AC$10000, "&gt;=4.0")&gt;0, "〇", "×")))</f>
        <v/>
      </c>
      <c r="AQ245" t="str">
        <f>IF(OR($A245="", AQ$5=""), "", IF(COUNTIFS(【データ】蓄積用!A$2:A$10000, AQ$5, 【データ】蓄積用!C$2:C$10000, $A245, 【データ】蓄積用!D$2:D$10000, "&gt;=3000", 【データ】蓄積用!E$2:E$10000, "&gt;=1500")&gt;0, "〇", IF(COUNTIFS(【データ】蓄積用!A$2:A$10000, AQ$5, 【データ】蓄積用!C$2:C$10000, $A245, 【データ】蓄積用!Q$2:Q$10000, 1, 【データ】蓄積用!AC$2:AC$10000, "&gt;=4.0")&gt;0, "〇", "×")))</f>
        <v/>
      </c>
      <c r="AR245" t="str">
        <f>IF(OR($A245="", AR$5=""), "", IF(COUNTIFS(【データ】蓄積用!A$2:A$10000, AR$5, 【データ】蓄積用!C$2:C$10000, $A245, 【データ】蓄積用!D$2:D$10000, "&gt;=3000", 【データ】蓄積用!E$2:E$10000, "&gt;=1500")&gt;0, "〇", IF(COUNTIFS(【データ】蓄積用!A$2:A$10000, AR$5, 【データ】蓄積用!C$2:C$10000, $A245, 【データ】蓄積用!Q$2:Q$10000, 1, 【データ】蓄積用!AC$2:AC$10000, "&gt;=4.0")&gt;0, "〇", "×")))</f>
        <v/>
      </c>
      <c r="AS245" t="str">
        <f>IF(OR($A245="", AS$5=""), "", IF(COUNTIFS(【データ】蓄積用!A$2:A$10000, AS$5, 【データ】蓄積用!C$2:C$10000, $A245, 【データ】蓄積用!D$2:D$10000, "&gt;=3000", 【データ】蓄積用!E$2:E$10000, "&gt;=1500")&gt;0, "〇", IF(COUNTIFS(【データ】蓄積用!A$2:A$10000, AS$5, 【データ】蓄積用!C$2:C$10000, $A245, 【データ】蓄積用!Q$2:Q$10000, 1, 【データ】蓄積用!AC$2:AC$10000, "&gt;=4.0")&gt;0, "〇", "×")))</f>
        <v/>
      </c>
      <c r="AT245" t="str">
        <f>IF(OR($A245="", AT$5=""), "", IF(COUNTIFS(【データ】蓄積用!A$2:A$10000, AT$5, 【データ】蓄積用!C$2:C$10000, $A245, 【データ】蓄積用!D$2:D$10000, "&gt;=3000", 【データ】蓄積用!E$2:E$10000, "&gt;=1500")&gt;0, "〇", IF(COUNTIFS(【データ】蓄積用!A$2:A$10000, AT$5, 【データ】蓄積用!C$2:C$10000, $A245, 【データ】蓄積用!Q$2:Q$10000, 1, 【データ】蓄積用!AC$2:AC$10000, "&gt;=4.0")&gt;0, "〇", "×")))</f>
        <v/>
      </c>
      <c r="AU245" t="str">
        <f>IF(OR($A245="", AU$5=""), "", IF(COUNTIFS(【データ】蓄積用!A$2:A$10000, AU$5, 【データ】蓄積用!C$2:C$10000, $A245, 【データ】蓄積用!D$2:D$10000, "&gt;=3000", 【データ】蓄積用!E$2:E$10000, "&gt;=1500")&gt;0, "〇", IF(COUNTIFS(【データ】蓄積用!A$2:A$10000, AU$5, 【データ】蓄積用!C$2:C$10000, $A245, 【データ】蓄積用!Q$2:Q$10000, 1, 【データ】蓄積用!AC$2:AC$10000, "&gt;=4.0")&gt;0, "〇", "×")))</f>
        <v/>
      </c>
      <c r="AV245" t="str">
        <f>IF(OR($A245="", AV$5=""), "", IF(COUNTIFS(【データ】蓄積用!A$2:A$10000, AV$5, 【データ】蓄積用!C$2:C$10000, $A245, 【データ】蓄積用!D$2:D$10000, "&gt;=3000", 【データ】蓄積用!E$2:E$10000, "&gt;=1500")&gt;0, "〇", IF(COUNTIFS(【データ】蓄積用!A$2:A$10000, AV$5, 【データ】蓄積用!C$2:C$10000, $A245, 【データ】蓄積用!Q$2:Q$10000, 1, 【データ】蓄積用!AC$2:AC$10000, "&gt;=4.0")&gt;0, "〇", "×")))</f>
        <v/>
      </c>
      <c r="AW245" t="str">
        <f>IF(OR($A245="", AW$5=""), "", IF(COUNTIFS(【データ】蓄積用!A$2:A$10000, AW$5, 【データ】蓄積用!C$2:C$10000, $A245, 【データ】蓄積用!D$2:D$10000, "&gt;=3000", 【データ】蓄積用!E$2:E$10000, "&gt;=1500")&gt;0, "〇", IF(COUNTIFS(【データ】蓄積用!A$2:A$10000, AW$5, 【データ】蓄積用!C$2:C$10000, $A245, 【データ】蓄積用!Q$2:Q$10000, 1, 【データ】蓄積用!AC$2:AC$10000, "&gt;=4.0")&gt;0, "〇", "×")))</f>
        <v/>
      </c>
      <c r="AX245" t="str">
        <f>IF(OR($A245="", AX$5=""), "", IF(COUNTIFS(【データ】蓄積用!A$2:A$10000, AX$5, 【データ】蓄積用!C$2:C$10000, $A245, 【データ】蓄積用!D$2:D$10000, "&gt;=3000", 【データ】蓄積用!E$2:E$10000, "&gt;=1500")&gt;0, "〇", IF(COUNTIFS(【データ】蓄積用!A$2:A$10000, AX$5, 【データ】蓄積用!C$2:C$10000, $A245, 【データ】蓄積用!Q$2:Q$10000, 1, 【データ】蓄積用!AC$2:AC$10000, "&gt;=4.0")&gt;0, "〇", "×")))</f>
        <v/>
      </c>
      <c r="AY245" t="str">
        <f>IF(OR($A245="", AY$5=""), "", IF(COUNTIFS(【データ】蓄積用!A$2:A$10000, AY$5, 【データ】蓄積用!C$2:C$10000, $A245, 【データ】蓄積用!D$2:D$10000, "&gt;=3000", 【データ】蓄積用!E$2:E$10000, "&gt;=1500")&gt;0, "〇", IF(COUNTIFS(【データ】蓄積用!A$2:A$10000, AY$5, 【データ】蓄積用!C$2:C$10000, $A245, 【データ】蓄積用!Q$2:Q$10000, 1, 【データ】蓄積用!AC$2:AC$10000, "&gt;=4.0")&gt;0, "〇", "×")))</f>
        <v/>
      </c>
    </row>
    <row r="246" spans="2:51">
      <c r="B246" t="str">
        <f>IF(OR($A246="", B$5=""), "", IF(COUNTIFS(【データ】蓄積用!A$2:A$10000, B$5, 【データ】蓄積用!C$2:C$10000, $A246, 【データ】蓄積用!D$2:D$10000, "&gt;=3000", 【データ】蓄積用!E$2:E$10000, "&gt;=1500")&gt;0, "〇", IF(COUNTIFS(【データ】蓄積用!A$2:A$10000, B$5, 【データ】蓄積用!C$2:C$10000, $A246, 【データ】蓄積用!Q$2:Q$10000, 1, 【データ】蓄積用!AC$2:AC$10000, "&gt;=4.0")&gt;0, "〇", "×")))</f>
        <v/>
      </c>
      <c r="C246" t="str">
        <f>IF(OR($A246="", C$5=""), "", IF(COUNTIFS(【データ】蓄積用!A$2:A$10000, C$5, 【データ】蓄積用!C$2:C$10000, $A246, 【データ】蓄積用!D$2:D$10000, "&gt;=3000", 【データ】蓄積用!E$2:E$10000, "&gt;=1500")&gt;0, "〇", IF(COUNTIFS(【データ】蓄積用!A$2:A$10000, C$5, 【データ】蓄積用!C$2:C$10000, $A246, 【データ】蓄積用!Q$2:Q$10000, 1, 【データ】蓄積用!AC$2:AC$10000, "&gt;=4.0")&gt;0, "〇", "×")))</f>
        <v/>
      </c>
      <c r="D246" t="str">
        <f>IF(OR($A246="", D$5=""), "", IF(COUNTIFS(【データ】蓄積用!A$2:A$10000, D$5, 【データ】蓄積用!C$2:C$10000, $A246, 【データ】蓄積用!D$2:D$10000, "&gt;=3000", 【データ】蓄積用!E$2:E$10000, "&gt;=1500")&gt;0, "〇", IF(COUNTIFS(【データ】蓄積用!A$2:A$10000, D$5, 【データ】蓄積用!C$2:C$10000, $A246, 【データ】蓄積用!Q$2:Q$10000, 1, 【データ】蓄積用!AC$2:AC$10000, "&gt;=4.0")&gt;0, "〇", "×")))</f>
        <v/>
      </c>
      <c r="E246" t="str">
        <f>IF(OR($A246="", E$5=""), "", IF(COUNTIFS(【データ】蓄積用!A$2:A$10000, E$5, 【データ】蓄積用!C$2:C$10000, $A246, 【データ】蓄積用!D$2:D$10000, "&gt;=3000", 【データ】蓄積用!E$2:E$10000, "&gt;=1500")&gt;0, "〇", IF(COUNTIFS(【データ】蓄積用!A$2:A$10000, E$5, 【データ】蓄積用!C$2:C$10000, $A246, 【データ】蓄積用!Q$2:Q$10000, 1, 【データ】蓄積用!AC$2:AC$10000, "&gt;=4.0")&gt;0, "〇", "×")))</f>
        <v/>
      </c>
      <c r="F246" t="str">
        <f>IF(OR($A246="", F$5=""), "", IF(COUNTIFS(【データ】蓄積用!A$2:A$10000, F$5, 【データ】蓄積用!C$2:C$10000, $A246, 【データ】蓄積用!D$2:D$10000, "&gt;=3000", 【データ】蓄積用!E$2:E$10000, "&gt;=1500")&gt;0, "〇", IF(COUNTIFS(【データ】蓄積用!A$2:A$10000, F$5, 【データ】蓄積用!C$2:C$10000, $A246, 【データ】蓄積用!Q$2:Q$10000, 1, 【データ】蓄積用!AC$2:AC$10000, "&gt;=4.0")&gt;0, "〇", "×")))</f>
        <v/>
      </c>
      <c r="G246" t="str">
        <f>IF(OR($A246="", G$5=""), "", IF(COUNTIFS(【データ】蓄積用!A$2:A$10000, G$5, 【データ】蓄積用!C$2:C$10000, $A246, 【データ】蓄積用!D$2:D$10000, "&gt;=3000", 【データ】蓄積用!E$2:E$10000, "&gt;=1500")&gt;0, "〇", IF(COUNTIFS(【データ】蓄積用!A$2:A$10000, G$5, 【データ】蓄積用!C$2:C$10000, $A246, 【データ】蓄積用!Q$2:Q$10000, 1, 【データ】蓄積用!AC$2:AC$10000, "&gt;=4.0")&gt;0, "〇", "×")))</f>
        <v/>
      </c>
      <c r="H246" t="str">
        <f>IF(OR($A246="", H$5=""), "", IF(COUNTIFS(【データ】蓄積用!A$2:A$10000, H$5, 【データ】蓄積用!C$2:C$10000, $A246, 【データ】蓄積用!D$2:D$10000, "&gt;=3000", 【データ】蓄積用!E$2:E$10000, "&gt;=1500")&gt;0, "〇", IF(COUNTIFS(【データ】蓄積用!A$2:A$10000, H$5, 【データ】蓄積用!C$2:C$10000, $A246, 【データ】蓄積用!Q$2:Q$10000, 1, 【データ】蓄積用!AC$2:AC$10000, "&gt;=4.0")&gt;0, "〇", "×")))</f>
        <v/>
      </c>
      <c r="I246" t="str">
        <f>IF(OR($A246="", I$5=""), "", IF(COUNTIFS(【データ】蓄積用!A$2:A$10000, I$5, 【データ】蓄積用!C$2:C$10000, $A246, 【データ】蓄積用!D$2:D$10000, "&gt;=3000", 【データ】蓄積用!E$2:E$10000, "&gt;=1500")&gt;0, "〇", IF(COUNTIFS(【データ】蓄積用!A$2:A$10000, I$5, 【データ】蓄積用!C$2:C$10000, $A246, 【データ】蓄積用!Q$2:Q$10000, 1, 【データ】蓄積用!AC$2:AC$10000, "&gt;=4.0")&gt;0, "〇", "×")))</f>
        <v/>
      </c>
      <c r="J246" t="str">
        <f>IF(OR($A246="", J$5=""), "", IF(COUNTIFS(【データ】蓄積用!A$2:A$10000, J$5, 【データ】蓄積用!C$2:C$10000, $A246, 【データ】蓄積用!D$2:D$10000, "&gt;=3000", 【データ】蓄積用!E$2:E$10000, "&gt;=1500")&gt;0, "〇", IF(COUNTIFS(【データ】蓄積用!A$2:A$10000, J$5, 【データ】蓄積用!C$2:C$10000, $A246, 【データ】蓄積用!Q$2:Q$10000, 1, 【データ】蓄積用!AC$2:AC$10000, "&gt;=4.0")&gt;0, "〇", "×")))</f>
        <v/>
      </c>
      <c r="K246" t="str">
        <f>IF(OR($A246="", K$5=""), "", IF(COUNTIFS(【データ】蓄積用!A$2:A$10000, K$5, 【データ】蓄積用!C$2:C$10000, $A246, 【データ】蓄積用!D$2:D$10000, "&gt;=3000", 【データ】蓄積用!E$2:E$10000, "&gt;=1500")&gt;0, "〇", IF(COUNTIFS(【データ】蓄積用!A$2:A$10000, K$5, 【データ】蓄積用!C$2:C$10000, $A246, 【データ】蓄積用!Q$2:Q$10000, 1, 【データ】蓄積用!AC$2:AC$10000, "&gt;=4.0")&gt;0, "〇", "×")))</f>
        <v/>
      </c>
      <c r="L246" t="str">
        <f>IF(OR($A246="", L$5=""), "", IF(COUNTIFS(【データ】蓄積用!A$2:A$10000, L$5, 【データ】蓄積用!C$2:C$10000, $A246, 【データ】蓄積用!D$2:D$10000, "&gt;=3000", 【データ】蓄積用!E$2:E$10000, "&gt;=1500")&gt;0, "〇", IF(COUNTIFS(【データ】蓄積用!A$2:A$10000, L$5, 【データ】蓄積用!C$2:C$10000, $A246, 【データ】蓄積用!Q$2:Q$10000, 1, 【データ】蓄積用!AC$2:AC$10000, "&gt;=4.0")&gt;0, "〇", "×")))</f>
        <v/>
      </c>
      <c r="M246" t="str">
        <f>IF(OR($A246="", M$5=""), "", IF(COUNTIFS(【データ】蓄積用!A$2:A$10000, M$5, 【データ】蓄積用!C$2:C$10000, $A246, 【データ】蓄積用!D$2:D$10000, "&gt;=3000", 【データ】蓄積用!E$2:E$10000, "&gt;=1500")&gt;0, "〇", IF(COUNTIFS(【データ】蓄積用!A$2:A$10000, M$5, 【データ】蓄積用!C$2:C$10000, $A246, 【データ】蓄積用!Q$2:Q$10000, 1, 【データ】蓄積用!AC$2:AC$10000, "&gt;=4.0")&gt;0, "〇", "×")))</f>
        <v/>
      </c>
      <c r="N246" t="str">
        <f>IF(OR($A246="", N$5=""), "", IF(COUNTIFS(【データ】蓄積用!A$2:A$10000, N$5, 【データ】蓄積用!C$2:C$10000, $A246, 【データ】蓄積用!D$2:D$10000, "&gt;=3000", 【データ】蓄積用!E$2:E$10000, "&gt;=1500")&gt;0, "〇", IF(COUNTIFS(【データ】蓄積用!A$2:A$10000, N$5, 【データ】蓄積用!C$2:C$10000, $A246, 【データ】蓄積用!Q$2:Q$10000, 1, 【データ】蓄積用!AC$2:AC$10000, "&gt;=4.0")&gt;0, "〇", "×")))</f>
        <v/>
      </c>
      <c r="O246" t="str">
        <f>IF(OR($A246="", O$5=""), "", IF(COUNTIFS(【データ】蓄積用!A$2:A$10000, O$5, 【データ】蓄積用!C$2:C$10000, $A246, 【データ】蓄積用!D$2:D$10000, "&gt;=3000", 【データ】蓄積用!E$2:E$10000, "&gt;=1500")&gt;0, "〇", IF(COUNTIFS(【データ】蓄積用!A$2:A$10000, O$5, 【データ】蓄積用!C$2:C$10000, $A246, 【データ】蓄積用!Q$2:Q$10000, 1, 【データ】蓄積用!AC$2:AC$10000, "&gt;=4.0")&gt;0, "〇", "×")))</f>
        <v/>
      </c>
      <c r="P246" t="str">
        <f>IF(OR($A246="", P$5=""), "", IF(COUNTIFS(【データ】蓄積用!A$2:A$10000, P$5, 【データ】蓄積用!C$2:C$10000, $A246, 【データ】蓄積用!D$2:D$10000, "&gt;=3000", 【データ】蓄積用!E$2:E$10000, "&gt;=1500")&gt;0, "〇", IF(COUNTIFS(【データ】蓄積用!A$2:A$10000, P$5, 【データ】蓄積用!C$2:C$10000, $A246, 【データ】蓄積用!Q$2:Q$10000, 1, 【データ】蓄積用!AC$2:AC$10000, "&gt;=4.0")&gt;0, "〇", "×")))</f>
        <v/>
      </c>
      <c r="Q246" t="str">
        <f>IF(OR($A246="", Q$5=""), "", IF(COUNTIFS(【データ】蓄積用!A$2:A$10000, Q$5, 【データ】蓄積用!C$2:C$10000, $A246, 【データ】蓄積用!D$2:D$10000, "&gt;=3000", 【データ】蓄積用!E$2:E$10000, "&gt;=1500")&gt;0, "〇", IF(COUNTIFS(【データ】蓄積用!A$2:A$10000, Q$5, 【データ】蓄積用!C$2:C$10000, $A246, 【データ】蓄積用!Q$2:Q$10000, 1, 【データ】蓄積用!AC$2:AC$10000, "&gt;=4.0")&gt;0, "〇", "×")))</f>
        <v/>
      </c>
      <c r="R246" t="str">
        <f>IF(OR($A246="", R$5=""), "", IF(COUNTIFS(【データ】蓄積用!A$2:A$10000, R$5, 【データ】蓄積用!C$2:C$10000, $A246, 【データ】蓄積用!D$2:D$10000, "&gt;=3000", 【データ】蓄積用!E$2:E$10000, "&gt;=1500")&gt;0, "〇", IF(COUNTIFS(【データ】蓄積用!A$2:A$10000, R$5, 【データ】蓄積用!C$2:C$10000, $A246, 【データ】蓄積用!Q$2:Q$10000, 1, 【データ】蓄積用!AC$2:AC$10000, "&gt;=4.0")&gt;0, "〇", "×")))</f>
        <v/>
      </c>
      <c r="S246" t="str">
        <f>IF(OR($A246="", S$5=""), "", IF(COUNTIFS(【データ】蓄積用!A$2:A$10000, S$5, 【データ】蓄積用!C$2:C$10000, $A246, 【データ】蓄積用!D$2:D$10000, "&gt;=3000", 【データ】蓄積用!E$2:E$10000, "&gt;=1500")&gt;0, "〇", IF(COUNTIFS(【データ】蓄積用!A$2:A$10000, S$5, 【データ】蓄積用!C$2:C$10000, $A246, 【データ】蓄積用!Q$2:Q$10000, 1, 【データ】蓄積用!AC$2:AC$10000, "&gt;=4.0")&gt;0, "〇", "×")))</f>
        <v/>
      </c>
      <c r="T246" t="str">
        <f>IF(OR($A246="", T$5=""), "", IF(COUNTIFS(【データ】蓄積用!A$2:A$10000, T$5, 【データ】蓄積用!C$2:C$10000, $A246, 【データ】蓄積用!D$2:D$10000, "&gt;=3000", 【データ】蓄積用!E$2:E$10000, "&gt;=1500")&gt;0, "〇", IF(COUNTIFS(【データ】蓄積用!A$2:A$10000, T$5, 【データ】蓄積用!C$2:C$10000, $A246, 【データ】蓄積用!Q$2:Q$10000, 1, 【データ】蓄積用!AC$2:AC$10000, "&gt;=4.0")&gt;0, "〇", "×")))</f>
        <v/>
      </c>
      <c r="U246" t="str">
        <f>IF(OR($A246="", U$5=""), "", IF(COUNTIFS(【データ】蓄積用!A$2:A$10000, U$5, 【データ】蓄積用!C$2:C$10000, $A246, 【データ】蓄積用!D$2:D$10000, "&gt;=3000", 【データ】蓄積用!E$2:E$10000, "&gt;=1500")&gt;0, "〇", IF(COUNTIFS(【データ】蓄積用!A$2:A$10000, U$5, 【データ】蓄積用!C$2:C$10000, $A246, 【データ】蓄積用!Q$2:Q$10000, 1, 【データ】蓄積用!AC$2:AC$10000, "&gt;=4.0")&gt;0, "〇", "×")))</f>
        <v/>
      </c>
      <c r="V246" t="str">
        <f>IF(OR($A246="", V$5=""), "", IF(COUNTIFS(【データ】蓄積用!A$2:A$10000, V$5, 【データ】蓄積用!C$2:C$10000, $A246, 【データ】蓄積用!D$2:D$10000, "&gt;=3000", 【データ】蓄積用!E$2:E$10000, "&gt;=1500")&gt;0, "〇", IF(COUNTIFS(【データ】蓄積用!A$2:A$10000, V$5, 【データ】蓄積用!C$2:C$10000, $A246, 【データ】蓄積用!Q$2:Q$10000, 1, 【データ】蓄積用!AC$2:AC$10000, "&gt;=4.0")&gt;0, "〇", "×")))</f>
        <v/>
      </c>
      <c r="W246" t="str">
        <f>IF(OR($A246="", W$5=""), "", IF(COUNTIFS(【データ】蓄積用!A$2:A$10000, W$5, 【データ】蓄積用!C$2:C$10000, $A246, 【データ】蓄積用!D$2:D$10000, "&gt;=3000", 【データ】蓄積用!E$2:E$10000, "&gt;=1500")&gt;0, "〇", IF(COUNTIFS(【データ】蓄積用!A$2:A$10000, W$5, 【データ】蓄積用!C$2:C$10000, $A246, 【データ】蓄積用!Q$2:Q$10000, 1, 【データ】蓄積用!AC$2:AC$10000, "&gt;=4.0")&gt;0, "〇", "×")))</f>
        <v/>
      </c>
      <c r="X246" t="str">
        <f>IF(OR($A246="", X$5=""), "", IF(COUNTIFS(【データ】蓄積用!A$2:A$10000, X$5, 【データ】蓄積用!C$2:C$10000, $A246, 【データ】蓄積用!D$2:D$10000, "&gt;=3000", 【データ】蓄積用!E$2:E$10000, "&gt;=1500")&gt;0, "〇", IF(COUNTIFS(【データ】蓄積用!A$2:A$10000, X$5, 【データ】蓄積用!C$2:C$10000, $A246, 【データ】蓄積用!Q$2:Q$10000, 1, 【データ】蓄積用!AC$2:AC$10000, "&gt;=4.0")&gt;0, "〇", "×")))</f>
        <v/>
      </c>
      <c r="Y246" t="str">
        <f>IF(OR($A246="", Y$5=""), "", IF(COUNTIFS(【データ】蓄積用!A$2:A$10000, Y$5, 【データ】蓄積用!C$2:C$10000, $A246, 【データ】蓄積用!D$2:D$10000, "&gt;=3000", 【データ】蓄積用!E$2:E$10000, "&gt;=1500")&gt;0, "〇", IF(COUNTIFS(【データ】蓄積用!A$2:A$10000, Y$5, 【データ】蓄積用!C$2:C$10000, $A246, 【データ】蓄積用!Q$2:Q$10000, 1, 【データ】蓄積用!AC$2:AC$10000, "&gt;=4.0")&gt;0, "〇", "×")))</f>
        <v/>
      </c>
      <c r="Z246" t="str">
        <f>IF(OR($A246="", Z$5=""), "", IF(COUNTIFS(【データ】蓄積用!A$2:A$10000, Z$5, 【データ】蓄積用!C$2:C$10000, $A246, 【データ】蓄積用!D$2:D$10000, "&gt;=3000", 【データ】蓄積用!E$2:E$10000, "&gt;=1500")&gt;0, "〇", IF(COUNTIFS(【データ】蓄積用!A$2:A$10000, Z$5, 【データ】蓄積用!C$2:C$10000, $A246, 【データ】蓄積用!Q$2:Q$10000, 1, 【データ】蓄積用!AC$2:AC$10000, "&gt;=4.0")&gt;0, "〇", "×")))</f>
        <v/>
      </c>
      <c r="AA246" t="str">
        <f>IF(OR($A246="", AA$5=""), "", IF(COUNTIFS(【データ】蓄積用!A$2:A$10000, AA$5, 【データ】蓄積用!C$2:C$10000, $A246, 【データ】蓄積用!D$2:D$10000, "&gt;=3000", 【データ】蓄積用!E$2:E$10000, "&gt;=1500")&gt;0, "〇", IF(COUNTIFS(【データ】蓄積用!A$2:A$10000, AA$5, 【データ】蓄積用!C$2:C$10000, $A246, 【データ】蓄積用!Q$2:Q$10000, 1, 【データ】蓄積用!AC$2:AC$10000, "&gt;=4.0")&gt;0, "〇", "×")))</f>
        <v/>
      </c>
      <c r="AB246" t="str">
        <f>IF(OR($A246="", AB$5=""), "", IF(COUNTIFS(【データ】蓄積用!A$2:A$10000, AB$5, 【データ】蓄積用!C$2:C$10000, $A246, 【データ】蓄積用!D$2:D$10000, "&gt;=3000", 【データ】蓄積用!E$2:E$10000, "&gt;=1500")&gt;0, "〇", IF(COUNTIFS(【データ】蓄積用!A$2:A$10000, AB$5, 【データ】蓄積用!C$2:C$10000, $A246, 【データ】蓄積用!Q$2:Q$10000, 1, 【データ】蓄積用!AC$2:AC$10000, "&gt;=4.0")&gt;0, "〇", "×")))</f>
        <v/>
      </c>
      <c r="AC246" t="str">
        <f>IF(OR($A246="", AC$5=""), "", IF(COUNTIFS(【データ】蓄積用!A$2:A$10000, AC$5, 【データ】蓄積用!C$2:C$10000, $A246, 【データ】蓄積用!D$2:D$10000, "&gt;=3000", 【データ】蓄積用!E$2:E$10000, "&gt;=1500")&gt;0, "〇", IF(COUNTIFS(【データ】蓄積用!A$2:A$10000, AC$5, 【データ】蓄積用!C$2:C$10000, $A246, 【データ】蓄積用!Q$2:Q$10000, 1, 【データ】蓄積用!AC$2:AC$10000, "&gt;=4.0")&gt;0, "〇", "×")))</f>
        <v/>
      </c>
      <c r="AD246" t="str">
        <f>IF(OR($A246="", AD$5=""), "", IF(COUNTIFS(【データ】蓄積用!A$2:A$10000, AD$5, 【データ】蓄積用!C$2:C$10000, $A246, 【データ】蓄積用!D$2:D$10000, "&gt;=3000", 【データ】蓄積用!E$2:E$10000, "&gt;=1500")&gt;0, "〇", IF(COUNTIFS(【データ】蓄積用!A$2:A$10000, AD$5, 【データ】蓄積用!C$2:C$10000, $A246, 【データ】蓄積用!Q$2:Q$10000, 1, 【データ】蓄積用!AC$2:AC$10000, "&gt;=4.0")&gt;0, "〇", "×")))</f>
        <v/>
      </c>
      <c r="AE246" t="str">
        <f>IF(OR($A246="", AE$5=""), "", IF(COUNTIFS(【データ】蓄積用!A$2:A$10000, AE$5, 【データ】蓄積用!C$2:C$10000, $A246, 【データ】蓄積用!D$2:D$10000, "&gt;=3000", 【データ】蓄積用!E$2:E$10000, "&gt;=1500")&gt;0, "〇", IF(COUNTIFS(【データ】蓄積用!A$2:A$10000, AE$5, 【データ】蓄積用!C$2:C$10000, $A246, 【データ】蓄積用!Q$2:Q$10000, 1, 【データ】蓄積用!AC$2:AC$10000, "&gt;=4.0")&gt;0, "〇", "×")))</f>
        <v/>
      </c>
      <c r="AF246" t="str">
        <f>IF(OR($A246="", AF$5=""), "", IF(COUNTIFS(【データ】蓄積用!A$2:A$10000, AF$5, 【データ】蓄積用!C$2:C$10000, $A246, 【データ】蓄積用!D$2:D$10000, "&gt;=3000", 【データ】蓄積用!E$2:E$10000, "&gt;=1500")&gt;0, "〇", IF(COUNTIFS(【データ】蓄積用!A$2:A$10000, AF$5, 【データ】蓄積用!C$2:C$10000, $A246, 【データ】蓄積用!Q$2:Q$10000, 1, 【データ】蓄積用!AC$2:AC$10000, "&gt;=4.0")&gt;0, "〇", "×")))</f>
        <v/>
      </c>
      <c r="AG246" t="str">
        <f>IF(OR($A246="", AG$5=""), "", IF(COUNTIFS(【データ】蓄積用!A$2:A$10000, AG$5, 【データ】蓄積用!C$2:C$10000, $A246, 【データ】蓄積用!D$2:D$10000, "&gt;=3000", 【データ】蓄積用!E$2:E$10000, "&gt;=1500")&gt;0, "〇", IF(COUNTIFS(【データ】蓄積用!A$2:A$10000, AG$5, 【データ】蓄積用!C$2:C$10000, $A246, 【データ】蓄積用!Q$2:Q$10000, 1, 【データ】蓄積用!AC$2:AC$10000, "&gt;=4.0")&gt;0, "〇", "×")))</f>
        <v/>
      </c>
      <c r="AH246" t="str">
        <f>IF(OR($A246="", AH$5=""), "", IF(COUNTIFS(【データ】蓄積用!A$2:A$10000, AH$5, 【データ】蓄積用!C$2:C$10000, $A246, 【データ】蓄積用!D$2:D$10000, "&gt;=3000", 【データ】蓄積用!E$2:E$10000, "&gt;=1500")&gt;0, "〇", IF(COUNTIFS(【データ】蓄積用!A$2:A$10000, AH$5, 【データ】蓄積用!C$2:C$10000, $A246, 【データ】蓄積用!Q$2:Q$10000, 1, 【データ】蓄積用!AC$2:AC$10000, "&gt;=4.0")&gt;0, "〇", "×")))</f>
        <v/>
      </c>
      <c r="AI246" t="str">
        <f>IF(OR($A246="", AI$5=""), "", IF(COUNTIFS(【データ】蓄積用!A$2:A$10000, AI$5, 【データ】蓄積用!C$2:C$10000, $A246, 【データ】蓄積用!D$2:D$10000, "&gt;=3000", 【データ】蓄積用!E$2:E$10000, "&gt;=1500")&gt;0, "〇", IF(COUNTIFS(【データ】蓄積用!A$2:A$10000, AI$5, 【データ】蓄積用!C$2:C$10000, $A246, 【データ】蓄積用!Q$2:Q$10000, 1, 【データ】蓄積用!AC$2:AC$10000, "&gt;=4.0")&gt;0, "〇", "×")))</f>
        <v/>
      </c>
      <c r="AJ246" t="str">
        <f>IF(OR($A246="", AJ$5=""), "", IF(COUNTIFS(【データ】蓄積用!A$2:A$10000, AJ$5, 【データ】蓄積用!C$2:C$10000, $A246, 【データ】蓄積用!D$2:D$10000, "&gt;=3000", 【データ】蓄積用!E$2:E$10000, "&gt;=1500")&gt;0, "〇", IF(COUNTIFS(【データ】蓄積用!A$2:A$10000, AJ$5, 【データ】蓄積用!C$2:C$10000, $A246, 【データ】蓄積用!Q$2:Q$10000, 1, 【データ】蓄積用!AC$2:AC$10000, "&gt;=4.0")&gt;0, "〇", "×")))</f>
        <v/>
      </c>
      <c r="AK246" t="str">
        <f>IF(OR($A246="", AK$5=""), "", IF(COUNTIFS(【データ】蓄積用!A$2:A$10000, AK$5, 【データ】蓄積用!C$2:C$10000, $A246, 【データ】蓄積用!D$2:D$10000, "&gt;=3000", 【データ】蓄積用!E$2:E$10000, "&gt;=1500")&gt;0, "〇", IF(COUNTIFS(【データ】蓄積用!A$2:A$10000, AK$5, 【データ】蓄積用!C$2:C$10000, $A246, 【データ】蓄積用!Q$2:Q$10000, 1, 【データ】蓄積用!AC$2:AC$10000, "&gt;=4.0")&gt;0, "〇", "×")))</f>
        <v/>
      </c>
      <c r="AL246" t="str">
        <f>IF(OR($A246="", AL$5=""), "", IF(COUNTIFS(【データ】蓄積用!A$2:A$10000, AL$5, 【データ】蓄積用!C$2:C$10000, $A246, 【データ】蓄積用!D$2:D$10000, "&gt;=3000", 【データ】蓄積用!E$2:E$10000, "&gt;=1500")&gt;0, "〇", IF(COUNTIFS(【データ】蓄積用!A$2:A$10000, AL$5, 【データ】蓄積用!C$2:C$10000, $A246, 【データ】蓄積用!Q$2:Q$10000, 1, 【データ】蓄積用!AC$2:AC$10000, "&gt;=4.0")&gt;0, "〇", "×")))</f>
        <v/>
      </c>
      <c r="AM246" t="str">
        <f>IF(OR($A246="", AM$5=""), "", IF(COUNTIFS(【データ】蓄積用!A$2:A$10000, AM$5, 【データ】蓄積用!C$2:C$10000, $A246, 【データ】蓄積用!D$2:D$10000, "&gt;=3000", 【データ】蓄積用!E$2:E$10000, "&gt;=1500")&gt;0, "〇", IF(COUNTIFS(【データ】蓄積用!A$2:A$10000, AM$5, 【データ】蓄積用!C$2:C$10000, $A246, 【データ】蓄積用!Q$2:Q$10000, 1, 【データ】蓄積用!AC$2:AC$10000, "&gt;=4.0")&gt;0, "〇", "×")))</f>
        <v/>
      </c>
      <c r="AN246" t="str">
        <f>IF(OR($A246="", AN$5=""), "", IF(COUNTIFS(【データ】蓄積用!A$2:A$10000, AN$5, 【データ】蓄積用!C$2:C$10000, $A246, 【データ】蓄積用!D$2:D$10000, "&gt;=3000", 【データ】蓄積用!E$2:E$10000, "&gt;=1500")&gt;0, "〇", IF(COUNTIFS(【データ】蓄積用!A$2:A$10000, AN$5, 【データ】蓄積用!C$2:C$10000, $A246, 【データ】蓄積用!Q$2:Q$10000, 1, 【データ】蓄積用!AC$2:AC$10000, "&gt;=4.0")&gt;0, "〇", "×")))</f>
        <v/>
      </c>
      <c r="AO246" t="str">
        <f>IF(OR($A246="", AO$5=""), "", IF(COUNTIFS(【データ】蓄積用!A$2:A$10000, AO$5, 【データ】蓄積用!C$2:C$10000, $A246, 【データ】蓄積用!D$2:D$10000, "&gt;=3000", 【データ】蓄積用!E$2:E$10000, "&gt;=1500")&gt;0, "〇", IF(COUNTIFS(【データ】蓄積用!A$2:A$10000, AO$5, 【データ】蓄積用!C$2:C$10000, $A246, 【データ】蓄積用!Q$2:Q$10000, 1, 【データ】蓄積用!AC$2:AC$10000, "&gt;=4.0")&gt;0, "〇", "×")))</f>
        <v/>
      </c>
      <c r="AP246" t="str">
        <f>IF(OR($A246="", AP$5=""), "", IF(COUNTIFS(【データ】蓄積用!A$2:A$10000, AP$5, 【データ】蓄積用!C$2:C$10000, $A246, 【データ】蓄積用!D$2:D$10000, "&gt;=3000", 【データ】蓄積用!E$2:E$10000, "&gt;=1500")&gt;0, "〇", IF(COUNTIFS(【データ】蓄積用!A$2:A$10000, AP$5, 【データ】蓄積用!C$2:C$10000, $A246, 【データ】蓄積用!Q$2:Q$10000, 1, 【データ】蓄積用!AC$2:AC$10000, "&gt;=4.0")&gt;0, "〇", "×")))</f>
        <v/>
      </c>
      <c r="AQ246" t="str">
        <f>IF(OR($A246="", AQ$5=""), "", IF(COUNTIFS(【データ】蓄積用!A$2:A$10000, AQ$5, 【データ】蓄積用!C$2:C$10000, $A246, 【データ】蓄積用!D$2:D$10000, "&gt;=3000", 【データ】蓄積用!E$2:E$10000, "&gt;=1500")&gt;0, "〇", IF(COUNTIFS(【データ】蓄積用!A$2:A$10000, AQ$5, 【データ】蓄積用!C$2:C$10000, $A246, 【データ】蓄積用!Q$2:Q$10000, 1, 【データ】蓄積用!AC$2:AC$10000, "&gt;=4.0")&gt;0, "〇", "×")))</f>
        <v/>
      </c>
      <c r="AR246" t="str">
        <f>IF(OR($A246="", AR$5=""), "", IF(COUNTIFS(【データ】蓄積用!A$2:A$10000, AR$5, 【データ】蓄積用!C$2:C$10000, $A246, 【データ】蓄積用!D$2:D$10000, "&gt;=3000", 【データ】蓄積用!E$2:E$10000, "&gt;=1500")&gt;0, "〇", IF(COUNTIFS(【データ】蓄積用!A$2:A$10000, AR$5, 【データ】蓄積用!C$2:C$10000, $A246, 【データ】蓄積用!Q$2:Q$10000, 1, 【データ】蓄積用!AC$2:AC$10000, "&gt;=4.0")&gt;0, "〇", "×")))</f>
        <v/>
      </c>
      <c r="AS246" t="str">
        <f>IF(OR($A246="", AS$5=""), "", IF(COUNTIFS(【データ】蓄積用!A$2:A$10000, AS$5, 【データ】蓄積用!C$2:C$10000, $A246, 【データ】蓄積用!D$2:D$10000, "&gt;=3000", 【データ】蓄積用!E$2:E$10000, "&gt;=1500")&gt;0, "〇", IF(COUNTIFS(【データ】蓄積用!A$2:A$10000, AS$5, 【データ】蓄積用!C$2:C$10000, $A246, 【データ】蓄積用!Q$2:Q$10000, 1, 【データ】蓄積用!AC$2:AC$10000, "&gt;=4.0")&gt;0, "〇", "×")))</f>
        <v/>
      </c>
      <c r="AT246" t="str">
        <f>IF(OR($A246="", AT$5=""), "", IF(COUNTIFS(【データ】蓄積用!A$2:A$10000, AT$5, 【データ】蓄積用!C$2:C$10000, $A246, 【データ】蓄積用!D$2:D$10000, "&gt;=3000", 【データ】蓄積用!E$2:E$10000, "&gt;=1500")&gt;0, "〇", IF(COUNTIFS(【データ】蓄積用!A$2:A$10000, AT$5, 【データ】蓄積用!C$2:C$10000, $A246, 【データ】蓄積用!Q$2:Q$10000, 1, 【データ】蓄積用!AC$2:AC$10000, "&gt;=4.0")&gt;0, "〇", "×")))</f>
        <v/>
      </c>
      <c r="AU246" t="str">
        <f>IF(OR($A246="", AU$5=""), "", IF(COUNTIFS(【データ】蓄積用!A$2:A$10000, AU$5, 【データ】蓄積用!C$2:C$10000, $A246, 【データ】蓄積用!D$2:D$10000, "&gt;=3000", 【データ】蓄積用!E$2:E$10000, "&gt;=1500")&gt;0, "〇", IF(COUNTIFS(【データ】蓄積用!A$2:A$10000, AU$5, 【データ】蓄積用!C$2:C$10000, $A246, 【データ】蓄積用!Q$2:Q$10000, 1, 【データ】蓄積用!AC$2:AC$10000, "&gt;=4.0")&gt;0, "〇", "×")))</f>
        <v/>
      </c>
      <c r="AV246" t="str">
        <f>IF(OR($A246="", AV$5=""), "", IF(COUNTIFS(【データ】蓄積用!A$2:A$10000, AV$5, 【データ】蓄積用!C$2:C$10000, $A246, 【データ】蓄積用!D$2:D$10000, "&gt;=3000", 【データ】蓄積用!E$2:E$10000, "&gt;=1500")&gt;0, "〇", IF(COUNTIFS(【データ】蓄積用!A$2:A$10000, AV$5, 【データ】蓄積用!C$2:C$10000, $A246, 【データ】蓄積用!Q$2:Q$10000, 1, 【データ】蓄積用!AC$2:AC$10000, "&gt;=4.0")&gt;0, "〇", "×")))</f>
        <v/>
      </c>
      <c r="AW246" t="str">
        <f>IF(OR($A246="", AW$5=""), "", IF(COUNTIFS(【データ】蓄積用!A$2:A$10000, AW$5, 【データ】蓄積用!C$2:C$10000, $A246, 【データ】蓄積用!D$2:D$10000, "&gt;=3000", 【データ】蓄積用!E$2:E$10000, "&gt;=1500")&gt;0, "〇", IF(COUNTIFS(【データ】蓄積用!A$2:A$10000, AW$5, 【データ】蓄積用!C$2:C$10000, $A246, 【データ】蓄積用!Q$2:Q$10000, 1, 【データ】蓄積用!AC$2:AC$10000, "&gt;=4.0")&gt;0, "〇", "×")))</f>
        <v/>
      </c>
      <c r="AX246" t="str">
        <f>IF(OR($A246="", AX$5=""), "", IF(COUNTIFS(【データ】蓄積用!A$2:A$10000, AX$5, 【データ】蓄積用!C$2:C$10000, $A246, 【データ】蓄積用!D$2:D$10000, "&gt;=3000", 【データ】蓄積用!E$2:E$10000, "&gt;=1500")&gt;0, "〇", IF(COUNTIFS(【データ】蓄積用!A$2:A$10000, AX$5, 【データ】蓄積用!C$2:C$10000, $A246, 【データ】蓄積用!Q$2:Q$10000, 1, 【データ】蓄積用!AC$2:AC$10000, "&gt;=4.0")&gt;0, "〇", "×")))</f>
        <v/>
      </c>
      <c r="AY246" t="str">
        <f>IF(OR($A246="", AY$5=""), "", IF(COUNTIFS(【データ】蓄積用!A$2:A$10000, AY$5, 【データ】蓄積用!C$2:C$10000, $A246, 【データ】蓄積用!D$2:D$10000, "&gt;=3000", 【データ】蓄積用!E$2:E$10000, "&gt;=1500")&gt;0, "〇", IF(COUNTIFS(【データ】蓄積用!A$2:A$10000, AY$5, 【データ】蓄積用!C$2:C$10000, $A246, 【データ】蓄積用!Q$2:Q$10000, 1, 【データ】蓄積用!AC$2:AC$10000, "&gt;=4.0")&gt;0, "〇", "×")))</f>
        <v/>
      </c>
    </row>
    <row r="247" spans="2:51">
      <c r="B247" t="str">
        <f>IF(OR($A247="", B$5=""), "", IF(COUNTIFS(【データ】蓄積用!A$2:A$10000, B$5, 【データ】蓄積用!C$2:C$10000, $A247, 【データ】蓄積用!D$2:D$10000, "&gt;=3000", 【データ】蓄積用!E$2:E$10000, "&gt;=1500")&gt;0, "〇", IF(COUNTIFS(【データ】蓄積用!A$2:A$10000, B$5, 【データ】蓄積用!C$2:C$10000, $A247, 【データ】蓄積用!Q$2:Q$10000, 1, 【データ】蓄積用!AC$2:AC$10000, "&gt;=4.0")&gt;0, "〇", "×")))</f>
        <v/>
      </c>
      <c r="C247" t="str">
        <f>IF(OR($A247="", C$5=""), "", IF(COUNTIFS(【データ】蓄積用!A$2:A$10000, C$5, 【データ】蓄積用!C$2:C$10000, $A247, 【データ】蓄積用!D$2:D$10000, "&gt;=3000", 【データ】蓄積用!E$2:E$10000, "&gt;=1500")&gt;0, "〇", IF(COUNTIFS(【データ】蓄積用!A$2:A$10000, C$5, 【データ】蓄積用!C$2:C$10000, $A247, 【データ】蓄積用!Q$2:Q$10000, 1, 【データ】蓄積用!AC$2:AC$10000, "&gt;=4.0")&gt;0, "〇", "×")))</f>
        <v/>
      </c>
      <c r="D247" t="str">
        <f>IF(OR($A247="", D$5=""), "", IF(COUNTIFS(【データ】蓄積用!A$2:A$10000, D$5, 【データ】蓄積用!C$2:C$10000, $A247, 【データ】蓄積用!D$2:D$10000, "&gt;=3000", 【データ】蓄積用!E$2:E$10000, "&gt;=1500")&gt;0, "〇", IF(COUNTIFS(【データ】蓄積用!A$2:A$10000, D$5, 【データ】蓄積用!C$2:C$10000, $A247, 【データ】蓄積用!Q$2:Q$10000, 1, 【データ】蓄積用!AC$2:AC$10000, "&gt;=4.0")&gt;0, "〇", "×")))</f>
        <v/>
      </c>
      <c r="E247" t="str">
        <f>IF(OR($A247="", E$5=""), "", IF(COUNTIFS(【データ】蓄積用!A$2:A$10000, E$5, 【データ】蓄積用!C$2:C$10000, $A247, 【データ】蓄積用!D$2:D$10000, "&gt;=3000", 【データ】蓄積用!E$2:E$10000, "&gt;=1500")&gt;0, "〇", IF(COUNTIFS(【データ】蓄積用!A$2:A$10000, E$5, 【データ】蓄積用!C$2:C$10000, $A247, 【データ】蓄積用!Q$2:Q$10000, 1, 【データ】蓄積用!AC$2:AC$10000, "&gt;=4.0")&gt;0, "〇", "×")))</f>
        <v/>
      </c>
      <c r="F247" t="str">
        <f>IF(OR($A247="", F$5=""), "", IF(COUNTIFS(【データ】蓄積用!A$2:A$10000, F$5, 【データ】蓄積用!C$2:C$10000, $A247, 【データ】蓄積用!D$2:D$10000, "&gt;=3000", 【データ】蓄積用!E$2:E$10000, "&gt;=1500")&gt;0, "〇", IF(COUNTIFS(【データ】蓄積用!A$2:A$10000, F$5, 【データ】蓄積用!C$2:C$10000, $A247, 【データ】蓄積用!Q$2:Q$10000, 1, 【データ】蓄積用!AC$2:AC$10000, "&gt;=4.0")&gt;0, "〇", "×")))</f>
        <v/>
      </c>
      <c r="G247" t="str">
        <f>IF(OR($A247="", G$5=""), "", IF(COUNTIFS(【データ】蓄積用!A$2:A$10000, G$5, 【データ】蓄積用!C$2:C$10000, $A247, 【データ】蓄積用!D$2:D$10000, "&gt;=3000", 【データ】蓄積用!E$2:E$10000, "&gt;=1500")&gt;0, "〇", IF(COUNTIFS(【データ】蓄積用!A$2:A$10000, G$5, 【データ】蓄積用!C$2:C$10000, $A247, 【データ】蓄積用!Q$2:Q$10000, 1, 【データ】蓄積用!AC$2:AC$10000, "&gt;=4.0")&gt;0, "〇", "×")))</f>
        <v/>
      </c>
      <c r="H247" t="str">
        <f>IF(OR($A247="", H$5=""), "", IF(COUNTIFS(【データ】蓄積用!A$2:A$10000, H$5, 【データ】蓄積用!C$2:C$10000, $A247, 【データ】蓄積用!D$2:D$10000, "&gt;=3000", 【データ】蓄積用!E$2:E$10000, "&gt;=1500")&gt;0, "〇", IF(COUNTIFS(【データ】蓄積用!A$2:A$10000, H$5, 【データ】蓄積用!C$2:C$10000, $A247, 【データ】蓄積用!Q$2:Q$10000, 1, 【データ】蓄積用!AC$2:AC$10000, "&gt;=4.0")&gt;0, "〇", "×")))</f>
        <v/>
      </c>
      <c r="I247" t="str">
        <f>IF(OR($A247="", I$5=""), "", IF(COUNTIFS(【データ】蓄積用!A$2:A$10000, I$5, 【データ】蓄積用!C$2:C$10000, $A247, 【データ】蓄積用!D$2:D$10000, "&gt;=3000", 【データ】蓄積用!E$2:E$10000, "&gt;=1500")&gt;0, "〇", IF(COUNTIFS(【データ】蓄積用!A$2:A$10000, I$5, 【データ】蓄積用!C$2:C$10000, $A247, 【データ】蓄積用!Q$2:Q$10000, 1, 【データ】蓄積用!AC$2:AC$10000, "&gt;=4.0")&gt;0, "〇", "×")))</f>
        <v/>
      </c>
      <c r="J247" t="str">
        <f>IF(OR($A247="", J$5=""), "", IF(COUNTIFS(【データ】蓄積用!A$2:A$10000, J$5, 【データ】蓄積用!C$2:C$10000, $A247, 【データ】蓄積用!D$2:D$10000, "&gt;=3000", 【データ】蓄積用!E$2:E$10000, "&gt;=1500")&gt;0, "〇", IF(COUNTIFS(【データ】蓄積用!A$2:A$10000, J$5, 【データ】蓄積用!C$2:C$10000, $A247, 【データ】蓄積用!Q$2:Q$10000, 1, 【データ】蓄積用!AC$2:AC$10000, "&gt;=4.0")&gt;0, "〇", "×")))</f>
        <v/>
      </c>
      <c r="K247" t="str">
        <f>IF(OR($A247="", K$5=""), "", IF(COUNTIFS(【データ】蓄積用!A$2:A$10000, K$5, 【データ】蓄積用!C$2:C$10000, $A247, 【データ】蓄積用!D$2:D$10000, "&gt;=3000", 【データ】蓄積用!E$2:E$10000, "&gt;=1500")&gt;0, "〇", IF(COUNTIFS(【データ】蓄積用!A$2:A$10000, K$5, 【データ】蓄積用!C$2:C$10000, $A247, 【データ】蓄積用!Q$2:Q$10000, 1, 【データ】蓄積用!AC$2:AC$10000, "&gt;=4.0")&gt;0, "〇", "×")))</f>
        <v/>
      </c>
      <c r="L247" t="str">
        <f>IF(OR($A247="", L$5=""), "", IF(COUNTIFS(【データ】蓄積用!A$2:A$10000, L$5, 【データ】蓄積用!C$2:C$10000, $A247, 【データ】蓄積用!D$2:D$10000, "&gt;=3000", 【データ】蓄積用!E$2:E$10000, "&gt;=1500")&gt;0, "〇", IF(COUNTIFS(【データ】蓄積用!A$2:A$10000, L$5, 【データ】蓄積用!C$2:C$10000, $A247, 【データ】蓄積用!Q$2:Q$10000, 1, 【データ】蓄積用!AC$2:AC$10000, "&gt;=4.0")&gt;0, "〇", "×")))</f>
        <v/>
      </c>
      <c r="M247" t="str">
        <f>IF(OR($A247="", M$5=""), "", IF(COUNTIFS(【データ】蓄積用!A$2:A$10000, M$5, 【データ】蓄積用!C$2:C$10000, $A247, 【データ】蓄積用!D$2:D$10000, "&gt;=3000", 【データ】蓄積用!E$2:E$10000, "&gt;=1500")&gt;0, "〇", IF(COUNTIFS(【データ】蓄積用!A$2:A$10000, M$5, 【データ】蓄積用!C$2:C$10000, $A247, 【データ】蓄積用!Q$2:Q$10000, 1, 【データ】蓄積用!AC$2:AC$10000, "&gt;=4.0")&gt;0, "〇", "×")))</f>
        <v/>
      </c>
      <c r="N247" t="str">
        <f>IF(OR($A247="", N$5=""), "", IF(COUNTIFS(【データ】蓄積用!A$2:A$10000, N$5, 【データ】蓄積用!C$2:C$10000, $A247, 【データ】蓄積用!D$2:D$10000, "&gt;=3000", 【データ】蓄積用!E$2:E$10000, "&gt;=1500")&gt;0, "〇", IF(COUNTIFS(【データ】蓄積用!A$2:A$10000, N$5, 【データ】蓄積用!C$2:C$10000, $A247, 【データ】蓄積用!Q$2:Q$10000, 1, 【データ】蓄積用!AC$2:AC$10000, "&gt;=4.0")&gt;0, "〇", "×")))</f>
        <v/>
      </c>
      <c r="O247" t="str">
        <f>IF(OR($A247="", O$5=""), "", IF(COUNTIFS(【データ】蓄積用!A$2:A$10000, O$5, 【データ】蓄積用!C$2:C$10000, $A247, 【データ】蓄積用!D$2:D$10000, "&gt;=3000", 【データ】蓄積用!E$2:E$10000, "&gt;=1500")&gt;0, "〇", IF(COUNTIFS(【データ】蓄積用!A$2:A$10000, O$5, 【データ】蓄積用!C$2:C$10000, $A247, 【データ】蓄積用!Q$2:Q$10000, 1, 【データ】蓄積用!AC$2:AC$10000, "&gt;=4.0")&gt;0, "〇", "×")))</f>
        <v/>
      </c>
      <c r="P247" t="str">
        <f>IF(OR($A247="", P$5=""), "", IF(COUNTIFS(【データ】蓄積用!A$2:A$10000, P$5, 【データ】蓄積用!C$2:C$10000, $A247, 【データ】蓄積用!D$2:D$10000, "&gt;=3000", 【データ】蓄積用!E$2:E$10000, "&gt;=1500")&gt;0, "〇", IF(COUNTIFS(【データ】蓄積用!A$2:A$10000, P$5, 【データ】蓄積用!C$2:C$10000, $A247, 【データ】蓄積用!Q$2:Q$10000, 1, 【データ】蓄積用!AC$2:AC$10000, "&gt;=4.0")&gt;0, "〇", "×")))</f>
        <v/>
      </c>
      <c r="Q247" t="str">
        <f>IF(OR($A247="", Q$5=""), "", IF(COUNTIFS(【データ】蓄積用!A$2:A$10000, Q$5, 【データ】蓄積用!C$2:C$10000, $A247, 【データ】蓄積用!D$2:D$10000, "&gt;=3000", 【データ】蓄積用!E$2:E$10000, "&gt;=1500")&gt;0, "〇", IF(COUNTIFS(【データ】蓄積用!A$2:A$10000, Q$5, 【データ】蓄積用!C$2:C$10000, $A247, 【データ】蓄積用!Q$2:Q$10000, 1, 【データ】蓄積用!AC$2:AC$10000, "&gt;=4.0")&gt;0, "〇", "×")))</f>
        <v/>
      </c>
      <c r="R247" t="str">
        <f>IF(OR($A247="", R$5=""), "", IF(COUNTIFS(【データ】蓄積用!A$2:A$10000, R$5, 【データ】蓄積用!C$2:C$10000, $A247, 【データ】蓄積用!D$2:D$10000, "&gt;=3000", 【データ】蓄積用!E$2:E$10000, "&gt;=1500")&gt;0, "〇", IF(COUNTIFS(【データ】蓄積用!A$2:A$10000, R$5, 【データ】蓄積用!C$2:C$10000, $A247, 【データ】蓄積用!Q$2:Q$10000, 1, 【データ】蓄積用!AC$2:AC$10000, "&gt;=4.0")&gt;0, "〇", "×")))</f>
        <v/>
      </c>
      <c r="S247" t="str">
        <f>IF(OR($A247="", S$5=""), "", IF(COUNTIFS(【データ】蓄積用!A$2:A$10000, S$5, 【データ】蓄積用!C$2:C$10000, $A247, 【データ】蓄積用!D$2:D$10000, "&gt;=3000", 【データ】蓄積用!E$2:E$10000, "&gt;=1500")&gt;0, "〇", IF(COUNTIFS(【データ】蓄積用!A$2:A$10000, S$5, 【データ】蓄積用!C$2:C$10000, $A247, 【データ】蓄積用!Q$2:Q$10000, 1, 【データ】蓄積用!AC$2:AC$10000, "&gt;=4.0")&gt;0, "〇", "×")))</f>
        <v/>
      </c>
      <c r="T247" t="str">
        <f>IF(OR($A247="", T$5=""), "", IF(COUNTIFS(【データ】蓄積用!A$2:A$10000, T$5, 【データ】蓄積用!C$2:C$10000, $A247, 【データ】蓄積用!D$2:D$10000, "&gt;=3000", 【データ】蓄積用!E$2:E$10000, "&gt;=1500")&gt;0, "〇", IF(COUNTIFS(【データ】蓄積用!A$2:A$10000, T$5, 【データ】蓄積用!C$2:C$10000, $A247, 【データ】蓄積用!Q$2:Q$10000, 1, 【データ】蓄積用!AC$2:AC$10000, "&gt;=4.0")&gt;0, "〇", "×")))</f>
        <v/>
      </c>
      <c r="U247" t="str">
        <f>IF(OR($A247="", U$5=""), "", IF(COUNTIFS(【データ】蓄積用!A$2:A$10000, U$5, 【データ】蓄積用!C$2:C$10000, $A247, 【データ】蓄積用!D$2:D$10000, "&gt;=3000", 【データ】蓄積用!E$2:E$10000, "&gt;=1500")&gt;0, "〇", IF(COUNTIFS(【データ】蓄積用!A$2:A$10000, U$5, 【データ】蓄積用!C$2:C$10000, $A247, 【データ】蓄積用!Q$2:Q$10000, 1, 【データ】蓄積用!AC$2:AC$10000, "&gt;=4.0")&gt;0, "〇", "×")))</f>
        <v/>
      </c>
      <c r="V247" t="str">
        <f>IF(OR($A247="", V$5=""), "", IF(COUNTIFS(【データ】蓄積用!A$2:A$10000, V$5, 【データ】蓄積用!C$2:C$10000, $A247, 【データ】蓄積用!D$2:D$10000, "&gt;=3000", 【データ】蓄積用!E$2:E$10000, "&gt;=1500")&gt;0, "〇", IF(COUNTIFS(【データ】蓄積用!A$2:A$10000, V$5, 【データ】蓄積用!C$2:C$10000, $A247, 【データ】蓄積用!Q$2:Q$10000, 1, 【データ】蓄積用!AC$2:AC$10000, "&gt;=4.0")&gt;0, "〇", "×")))</f>
        <v/>
      </c>
      <c r="W247" t="str">
        <f>IF(OR($A247="", W$5=""), "", IF(COUNTIFS(【データ】蓄積用!A$2:A$10000, W$5, 【データ】蓄積用!C$2:C$10000, $A247, 【データ】蓄積用!D$2:D$10000, "&gt;=3000", 【データ】蓄積用!E$2:E$10000, "&gt;=1500")&gt;0, "〇", IF(COUNTIFS(【データ】蓄積用!A$2:A$10000, W$5, 【データ】蓄積用!C$2:C$10000, $A247, 【データ】蓄積用!Q$2:Q$10000, 1, 【データ】蓄積用!AC$2:AC$10000, "&gt;=4.0")&gt;0, "〇", "×")))</f>
        <v/>
      </c>
      <c r="X247" t="str">
        <f>IF(OR($A247="", X$5=""), "", IF(COUNTIFS(【データ】蓄積用!A$2:A$10000, X$5, 【データ】蓄積用!C$2:C$10000, $A247, 【データ】蓄積用!D$2:D$10000, "&gt;=3000", 【データ】蓄積用!E$2:E$10000, "&gt;=1500")&gt;0, "〇", IF(COUNTIFS(【データ】蓄積用!A$2:A$10000, X$5, 【データ】蓄積用!C$2:C$10000, $A247, 【データ】蓄積用!Q$2:Q$10000, 1, 【データ】蓄積用!AC$2:AC$10000, "&gt;=4.0")&gt;0, "〇", "×")))</f>
        <v/>
      </c>
      <c r="Y247" t="str">
        <f>IF(OR($A247="", Y$5=""), "", IF(COUNTIFS(【データ】蓄積用!A$2:A$10000, Y$5, 【データ】蓄積用!C$2:C$10000, $A247, 【データ】蓄積用!D$2:D$10000, "&gt;=3000", 【データ】蓄積用!E$2:E$10000, "&gt;=1500")&gt;0, "〇", IF(COUNTIFS(【データ】蓄積用!A$2:A$10000, Y$5, 【データ】蓄積用!C$2:C$10000, $A247, 【データ】蓄積用!Q$2:Q$10000, 1, 【データ】蓄積用!AC$2:AC$10000, "&gt;=4.0")&gt;0, "〇", "×")))</f>
        <v/>
      </c>
      <c r="Z247" t="str">
        <f>IF(OR($A247="", Z$5=""), "", IF(COUNTIFS(【データ】蓄積用!A$2:A$10000, Z$5, 【データ】蓄積用!C$2:C$10000, $A247, 【データ】蓄積用!D$2:D$10000, "&gt;=3000", 【データ】蓄積用!E$2:E$10000, "&gt;=1500")&gt;0, "〇", IF(COUNTIFS(【データ】蓄積用!A$2:A$10000, Z$5, 【データ】蓄積用!C$2:C$10000, $A247, 【データ】蓄積用!Q$2:Q$10000, 1, 【データ】蓄積用!AC$2:AC$10000, "&gt;=4.0")&gt;0, "〇", "×")))</f>
        <v/>
      </c>
      <c r="AA247" t="str">
        <f>IF(OR($A247="", AA$5=""), "", IF(COUNTIFS(【データ】蓄積用!A$2:A$10000, AA$5, 【データ】蓄積用!C$2:C$10000, $A247, 【データ】蓄積用!D$2:D$10000, "&gt;=3000", 【データ】蓄積用!E$2:E$10000, "&gt;=1500")&gt;0, "〇", IF(COUNTIFS(【データ】蓄積用!A$2:A$10000, AA$5, 【データ】蓄積用!C$2:C$10000, $A247, 【データ】蓄積用!Q$2:Q$10000, 1, 【データ】蓄積用!AC$2:AC$10000, "&gt;=4.0")&gt;0, "〇", "×")))</f>
        <v/>
      </c>
      <c r="AB247" t="str">
        <f>IF(OR($A247="", AB$5=""), "", IF(COUNTIFS(【データ】蓄積用!A$2:A$10000, AB$5, 【データ】蓄積用!C$2:C$10000, $A247, 【データ】蓄積用!D$2:D$10000, "&gt;=3000", 【データ】蓄積用!E$2:E$10000, "&gt;=1500")&gt;0, "〇", IF(COUNTIFS(【データ】蓄積用!A$2:A$10000, AB$5, 【データ】蓄積用!C$2:C$10000, $A247, 【データ】蓄積用!Q$2:Q$10000, 1, 【データ】蓄積用!AC$2:AC$10000, "&gt;=4.0")&gt;0, "〇", "×")))</f>
        <v/>
      </c>
      <c r="AC247" t="str">
        <f>IF(OR($A247="", AC$5=""), "", IF(COUNTIFS(【データ】蓄積用!A$2:A$10000, AC$5, 【データ】蓄積用!C$2:C$10000, $A247, 【データ】蓄積用!D$2:D$10000, "&gt;=3000", 【データ】蓄積用!E$2:E$10000, "&gt;=1500")&gt;0, "〇", IF(COUNTIFS(【データ】蓄積用!A$2:A$10000, AC$5, 【データ】蓄積用!C$2:C$10000, $A247, 【データ】蓄積用!Q$2:Q$10000, 1, 【データ】蓄積用!AC$2:AC$10000, "&gt;=4.0")&gt;0, "〇", "×")))</f>
        <v/>
      </c>
      <c r="AD247" t="str">
        <f>IF(OR($A247="", AD$5=""), "", IF(COUNTIFS(【データ】蓄積用!A$2:A$10000, AD$5, 【データ】蓄積用!C$2:C$10000, $A247, 【データ】蓄積用!D$2:D$10000, "&gt;=3000", 【データ】蓄積用!E$2:E$10000, "&gt;=1500")&gt;0, "〇", IF(COUNTIFS(【データ】蓄積用!A$2:A$10000, AD$5, 【データ】蓄積用!C$2:C$10000, $A247, 【データ】蓄積用!Q$2:Q$10000, 1, 【データ】蓄積用!AC$2:AC$10000, "&gt;=4.0")&gt;0, "〇", "×")))</f>
        <v/>
      </c>
      <c r="AE247" t="str">
        <f>IF(OR($A247="", AE$5=""), "", IF(COUNTIFS(【データ】蓄積用!A$2:A$10000, AE$5, 【データ】蓄積用!C$2:C$10000, $A247, 【データ】蓄積用!D$2:D$10000, "&gt;=3000", 【データ】蓄積用!E$2:E$10000, "&gt;=1500")&gt;0, "〇", IF(COUNTIFS(【データ】蓄積用!A$2:A$10000, AE$5, 【データ】蓄積用!C$2:C$10000, $A247, 【データ】蓄積用!Q$2:Q$10000, 1, 【データ】蓄積用!AC$2:AC$10000, "&gt;=4.0")&gt;0, "〇", "×")))</f>
        <v/>
      </c>
      <c r="AF247" t="str">
        <f>IF(OR($A247="", AF$5=""), "", IF(COUNTIFS(【データ】蓄積用!A$2:A$10000, AF$5, 【データ】蓄積用!C$2:C$10000, $A247, 【データ】蓄積用!D$2:D$10000, "&gt;=3000", 【データ】蓄積用!E$2:E$10000, "&gt;=1500")&gt;0, "〇", IF(COUNTIFS(【データ】蓄積用!A$2:A$10000, AF$5, 【データ】蓄積用!C$2:C$10000, $A247, 【データ】蓄積用!Q$2:Q$10000, 1, 【データ】蓄積用!AC$2:AC$10000, "&gt;=4.0")&gt;0, "〇", "×")))</f>
        <v/>
      </c>
      <c r="AG247" t="str">
        <f>IF(OR($A247="", AG$5=""), "", IF(COUNTIFS(【データ】蓄積用!A$2:A$10000, AG$5, 【データ】蓄積用!C$2:C$10000, $A247, 【データ】蓄積用!D$2:D$10000, "&gt;=3000", 【データ】蓄積用!E$2:E$10000, "&gt;=1500")&gt;0, "〇", IF(COUNTIFS(【データ】蓄積用!A$2:A$10000, AG$5, 【データ】蓄積用!C$2:C$10000, $A247, 【データ】蓄積用!Q$2:Q$10000, 1, 【データ】蓄積用!AC$2:AC$10000, "&gt;=4.0")&gt;0, "〇", "×")))</f>
        <v/>
      </c>
      <c r="AH247" t="str">
        <f>IF(OR($A247="", AH$5=""), "", IF(COUNTIFS(【データ】蓄積用!A$2:A$10000, AH$5, 【データ】蓄積用!C$2:C$10000, $A247, 【データ】蓄積用!D$2:D$10000, "&gt;=3000", 【データ】蓄積用!E$2:E$10000, "&gt;=1500")&gt;0, "〇", IF(COUNTIFS(【データ】蓄積用!A$2:A$10000, AH$5, 【データ】蓄積用!C$2:C$10000, $A247, 【データ】蓄積用!Q$2:Q$10000, 1, 【データ】蓄積用!AC$2:AC$10000, "&gt;=4.0")&gt;0, "〇", "×")))</f>
        <v/>
      </c>
      <c r="AI247" t="str">
        <f>IF(OR($A247="", AI$5=""), "", IF(COUNTIFS(【データ】蓄積用!A$2:A$10000, AI$5, 【データ】蓄積用!C$2:C$10000, $A247, 【データ】蓄積用!D$2:D$10000, "&gt;=3000", 【データ】蓄積用!E$2:E$10000, "&gt;=1500")&gt;0, "〇", IF(COUNTIFS(【データ】蓄積用!A$2:A$10000, AI$5, 【データ】蓄積用!C$2:C$10000, $A247, 【データ】蓄積用!Q$2:Q$10000, 1, 【データ】蓄積用!AC$2:AC$10000, "&gt;=4.0")&gt;0, "〇", "×")))</f>
        <v/>
      </c>
      <c r="AJ247" t="str">
        <f>IF(OR($A247="", AJ$5=""), "", IF(COUNTIFS(【データ】蓄積用!A$2:A$10000, AJ$5, 【データ】蓄積用!C$2:C$10000, $A247, 【データ】蓄積用!D$2:D$10000, "&gt;=3000", 【データ】蓄積用!E$2:E$10000, "&gt;=1500")&gt;0, "〇", IF(COUNTIFS(【データ】蓄積用!A$2:A$10000, AJ$5, 【データ】蓄積用!C$2:C$10000, $A247, 【データ】蓄積用!Q$2:Q$10000, 1, 【データ】蓄積用!AC$2:AC$10000, "&gt;=4.0")&gt;0, "〇", "×")))</f>
        <v/>
      </c>
      <c r="AK247" t="str">
        <f>IF(OR($A247="", AK$5=""), "", IF(COUNTIFS(【データ】蓄積用!A$2:A$10000, AK$5, 【データ】蓄積用!C$2:C$10000, $A247, 【データ】蓄積用!D$2:D$10000, "&gt;=3000", 【データ】蓄積用!E$2:E$10000, "&gt;=1500")&gt;0, "〇", IF(COUNTIFS(【データ】蓄積用!A$2:A$10000, AK$5, 【データ】蓄積用!C$2:C$10000, $A247, 【データ】蓄積用!Q$2:Q$10000, 1, 【データ】蓄積用!AC$2:AC$10000, "&gt;=4.0")&gt;0, "〇", "×")))</f>
        <v/>
      </c>
      <c r="AL247" t="str">
        <f>IF(OR($A247="", AL$5=""), "", IF(COUNTIFS(【データ】蓄積用!A$2:A$10000, AL$5, 【データ】蓄積用!C$2:C$10000, $A247, 【データ】蓄積用!D$2:D$10000, "&gt;=3000", 【データ】蓄積用!E$2:E$10000, "&gt;=1500")&gt;0, "〇", IF(COUNTIFS(【データ】蓄積用!A$2:A$10000, AL$5, 【データ】蓄積用!C$2:C$10000, $A247, 【データ】蓄積用!Q$2:Q$10000, 1, 【データ】蓄積用!AC$2:AC$10000, "&gt;=4.0")&gt;0, "〇", "×")))</f>
        <v/>
      </c>
      <c r="AM247" t="str">
        <f>IF(OR($A247="", AM$5=""), "", IF(COUNTIFS(【データ】蓄積用!A$2:A$10000, AM$5, 【データ】蓄積用!C$2:C$10000, $A247, 【データ】蓄積用!D$2:D$10000, "&gt;=3000", 【データ】蓄積用!E$2:E$10000, "&gt;=1500")&gt;0, "〇", IF(COUNTIFS(【データ】蓄積用!A$2:A$10000, AM$5, 【データ】蓄積用!C$2:C$10000, $A247, 【データ】蓄積用!Q$2:Q$10000, 1, 【データ】蓄積用!AC$2:AC$10000, "&gt;=4.0")&gt;0, "〇", "×")))</f>
        <v/>
      </c>
      <c r="AN247" t="str">
        <f>IF(OR($A247="", AN$5=""), "", IF(COUNTIFS(【データ】蓄積用!A$2:A$10000, AN$5, 【データ】蓄積用!C$2:C$10000, $A247, 【データ】蓄積用!D$2:D$10000, "&gt;=3000", 【データ】蓄積用!E$2:E$10000, "&gt;=1500")&gt;0, "〇", IF(COUNTIFS(【データ】蓄積用!A$2:A$10000, AN$5, 【データ】蓄積用!C$2:C$10000, $A247, 【データ】蓄積用!Q$2:Q$10000, 1, 【データ】蓄積用!AC$2:AC$10000, "&gt;=4.0")&gt;0, "〇", "×")))</f>
        <v/>
      </c>
      <c r="AO247" t="str">
        <f>IF(OR($A247="", AO$5=""), "", IF(COUNTIFS(【データ】蓄積用!A$2:A$10000, AO$5, 【データ】蓄積用!C$2:C$10000, $A247, 【データ】蓄積用!D$2:D$10000, "&gt;=3000", 【データ】蓄積用!E$2:E$10000, "&gt;=1500")&gt;0, "〇", IF(COUNTIFS(【データ】蓄積用!A$2:A$10000, AO$5, 【データ】蓄積用!C$2:C$10000, $A247, 【データ】蓄積用!Q$2:Q$10000, 1, 【データ】蓄積用!AC$2:AC$10000, "&gt;=4.0")&gt;0, "〇", "×")))</f>
        <v/>
      </c>
      <c r="AP247" t="str">
        <f>IF(OR($A247="", AP$5=""), "", IF(COUNTIFS(【データ】蓄積用!A$2:A$10000, AP$5, 【データ】蓄積用!C$2:C$10000, $A247, 【データ】蓄積用!D$2:D$10000, "&gt;=3000", 【データ】蓄積用!E$2:E$10000, "&gt;=1500")&gt;0, "〇", IF(COUNTIFS(【データ】蓄積用!A$2:A$10000, AP$5, 【データ】蓄積用!C$2:C$10000, $A247, 【データ】蓄積用!Q$2:Q$10000, 1, 【データ】蓄積用!AC$2:AC$10000, "&gt;=4.0")&gt;0, "〇", "×")))</f>
        <v/>
      </c>
      <c r="AQ247" t="str">
        <f>IF(OR($A247="", AQ$5=""), "", IF(COUNTIFS(【データ】蓄積用!A$2:A$10000, AQ$5, 【データ】蓄積用!C$2:C$10000, $A247, 【データ】蓄積用!D$2:D$10000, "&gt;=3000", 【データ】蓄積用!E$2:E$10000, "&gt;=1500")&gt;0, "〇", IF(COUNTIFS(【データ】蓄積用!A$2:A$10000, AQ$5, 【データ】蓄積用!C$2:C$10000, $A247, 【データ】蓄積用!Q$2:Q$10000, 1, 【データ】蓄積用!AC$2:AC$10000, "&gt;=4.0")&gt;0, "〇", "×")))</f>
        <v/>
      </c>
      <c r="AR247" t="str">
        <f>IF(OR($A247="", AR$5=""), "", IF(COUNTIFS(【データ】蓄積用!A$2:A$10000, AR$5, 【データ】蓄積用!C$2:C$10000, $A247, 【データ】蓄積用!D$2:D$10000, "&gt;=3000", 【データ】蓄積用!E$2:E$10000, "&gt;=1500")&gt;0, "〇", IF(COUNTIFS(【データ】蓄積用!A$2:A$10000, AR$5, 【データ】蓄積用!C$2:C$10000, $A247, 【データ】蓄積用!Q$2:Q$10000, 1, 【データ】蓄積用!AC$2:AC$10000, "&gt;=4.0")&gt;0, "〇", "×")))</f>
        <v/>
      </c>
      <c r="AS247" t="str">
        <f>IF(OR($A247="", AS$5=""), "", IF(COUNTIFS(【データ】蓄積用!A$2:A$10000, AS$5, 【データ】蓄積用!C$2:C$10000, $A247, 【データ】蓄積用!D$2:D$10000, "&gt;=3000", 【データ】蓄積用!E$2:E$10000, "&gt;=1500")&gt;0, "〇", IF(COUNTIFS(【データ】蓄積用!A$2:A$10000, AS$5, 【データ】蓄積用!C$2:C$10000, $A247, 【データ】蓄積用!Q$2:Q$10000, 1, 【データ】蓄積用!AC$2:AC$10000, "&gt;=4.0")&gt;0, "〇", "×")))</f>
        <v/>
      </c>
      <c r="AT247" t="str">
        <f>IF(OR($A247="", AT$5=""), "", IF(COUNTIFS(【データ】蓄積用!A$2:A$10000, AT$5, 【データ】蓄積用!C$2:C$10000, $A247, 【データ】蓄積用!D$2:D$10000, "&gt;=3000", 【データ】蓄積用!E$2:E$10000, "&gt;=1500")&gt;0, "〇", IF(COUNTIFS(【データ】蓄積用!A$2:A$10000, AT$5, 【データ】蓄積用!C$2:C$10000, $A247, 【データ】蓄積用!Q$2:Q$10000, 1, 【データ】蓄積用!AC$2:AC$10000, "&gt;=4.0")&gt;0, "〇", "×")))</f>
        <v/>
      </c>
      <c r="AU247" t="str">
        <f>IF(OR($A247="", AU$5=""), "", IF(COUNTIFS(【データ】蓄積用!A$2:A$10000, AU$5, 【データ】蓄積用!C$2:C$10000, $A247, 【データ】蓄積用!D$2:D$10000, "&gt;=3000", 【データ】蓄積用!E$2:E$10000, "&gt;=1500")&gt;0, "〇", IF(COUNTIFS(【データ】蓄積用!A$2:A$10000, AU$5, 【データ】蓄積用!C$2:C$10000, $A247, 【データ】蓄積用!Q$2:Q$10000, 1, 【データ】蓄積用!AC$2:AC$10000, "&gt;=4.0")&gt;0, "〇", "×")))</f>
        <v/>
      </c>
      <c r="AV247" t="str">
        <f>IF(OR($A247="", AV$5=""), "", IF(COUNTIFS(【データ】蓄積用!A$2:A$10000, AV$5, 【データ】蓄積用!C$2:C$10000, $A247, 【データ】蓄積用!D$2:D$10000, "&gt;=3000", 【データ】蓄積用!E$2:E$10000, "&gt;=1500")&gt;0, "〇", IF(COUNTIFS(【データ】蓄積用!A$2:A$10000, AV$5, 【データ】蓄積用!C$2:C$10000, $A247, 【データ】蓄積用!Q$2:Q$10000, 1, 【データ】蓄積用!AC$2:AC$10000, "&gt;=4.0")&gt;0, "〇", "×")))</f>
        <v/>
      </c>
      <c r="AW247" t="str">
        <f>IF(OR($A247="", AW$5=""), "", IF(COUNTIFS(【データ】蓄積用!A$2:A$10000, AW$5, 【データ】蓄積用!C$2:C$10000, $A247, 【データ】蓄積用!D$2:D$10000, "&gt;=3000", 【データ】蓄積用!E$2:E$10000, "&gt;=1500")&gt;0, "〇", IF(COUNTIFS(【データ】蓄積用!A$2:A$10000, AW$5, 【データ】蓄積用!C$2:C$10000, $A247, 【データ】蓄積用!Q$2:Q$10000, 1, 【データ】蓄積用!AC$2:AC$10000, "&gt;=4.0")&gt;0, "〇", "×")))</f>
        <v/>
      </c>
      <c r="AX247" t="str">
        <f>IF(OR($A247="", AX$5=""), "", IF(COUNTIFS(【データ】蓄積用!A$2:A$10000, AX$5, 【データ】蓄積用!C$2:C$10000, $A247, 【データ】蓄積用!D$2:D$10000, "&gt;=3000", 【データ】蓄積用!E$2:E$10000, "&gt;=1500")&gt;0, "〇", IF(COUNTIFS(【データ】蓄積用!A$2:A$10000, AX$5, 【データ】蓄積用!C$2:C$10000, $A247, 【データ】蓄積用!Q$2:Q$10000, 1, 【データ】蓄積用!AC$2:AC$10000, "&gt;=4.0")&gt;0, "〇", "×")))</f>
        <v/>
      </c>
      <c r="AY247" t="str">
        <f>IF(OR($A247="", AY$5=""), "", IF(COUNTIFS(【データ】蓄積用!A$2:A$10000, AY$5, 【データ】蓄積用!C$2:C$10000, $A247, 【データ】蓄積用!D$2:D$10000, "&gt;=3000", 【データ】蓄積用!E$2:E$10000, "&gt;=1500")&gt;0, "〇", IF(COUNTIFS(【データ】蓄積用!A$2:A$10000, AY$5, 【データ】蓄積用!C$2:C$10000, $A247, 【データ】蓄積用!Q$2:Q$10000, 1, 【データ】蓄積用!AC$2:AC$10000, "&gt;=4.0")&gt;0, "〇", "×")))</f>
        <v/>
      </c>
    </row>
    <row r="248" spans="2:51">
      <c r="B248" t="str">
        <f>IF(OR($A248="", B$5=""), "", IF(COUNTIFS(【データ】蓄積用!A$2:A$10000, B$5, 【データ】蓄積用!C$2:C$10000, $A248, 【データ】蓄積用!D$2:D$10000, "&gt;=3000", 【データ】蓄積用!E$2:E$10000, "&gt;=1500")&gt;0, "〇", IF(COUNTIFS(【データ】蓄積用!A$2:A$10000, B$5, 【データ】蓄積用!C$2:C$10000, $A248, 【データ】蓄積用!Q$2:Q$10000, 1, 【データ】蓄積用!AC$2:AC$10000, "&gt;=4.0")&gt;0, "〇", "×")))</f>
        <v/>
      </c>
      <c r="C248" t="str">
        <f>IF(OR($A248="", C$5=""), "", IF(COUNTIFS(【データ】蓄積用!A$2:A$10000, C$5, 【データ】蓄積用!C$2:C$10000, $A248, 【データ】蓄積用!D$2:D$10000, "&gt;=3000", 【データ】蓄積用!E$2:E$10000, "&gt;=1500")&gt;0, "〇", IF(COUNTIFS(【データ】蓄積用!A$2:A$10000, C$5, 【データ】蓄積用!C$2:C$10000, $A248, 【データ】蓄積用!Q$2:Q$10000, 1, 【データ】蓄積用!AC$2:AC$10000, "&gt;=4.0")&gt;0, "〇", "×")))</f>
        <v/>
      </c>
      <c r="D248" t="str">
        <f>IF(OR($A248="", D$5=""), "", IF(COUNTIFS(【データ】蓄積用!A$2:A$10000, D$5, 【データ】蓄積用!C$2:C$10000, $A248, 【データ】蓄積用!D$2:D$10000, "&gt;=3000", 【データ】蓄積用!E$2:E$10000, "&gt;=1500")&gt;0, "〇", IF(COUNTIFS(【データ】蓄積用!A$2:A$10000, D$5, 【データ】蓄積用!C$2:C$10000, $A248, 【データ】蓄積用!Q$2:Q$10000, 1, 【データ】蓄積用!AC$2:AC$10000, "&gt;=4.0")&gt;0, "〇", "×")))</f>
        <v/>
      </c>
      <c r="E248" t="str">
        <f>IF(OR($A248="", E$5=""), "", IF(COUNTIFS(【データ】蓄積用!A$2:A$10000, E$5, 【データ】蓄積用!C$2:C$10000, $A248, 【データ】蓄積用!D$2:D$10000, "&gt;=3000", 【データ】蓄積用!E$2:E$10000, "&gt;=1500")&gt;0, "〇", IF(COUNTIFS(【データ】蓄積用!A$2:A$10000, E$5, 【データ】蓄積用!C$2:C$10000, $A248, 【データ】蓄積用!Q$2:Q$10000, 1, 【データ】蓄積用!AC$2:AC$10000, "&gt;=4.0")&gt;0, "〇", "×")))</f>
        <v/>
      </c>
      <c r="F248" t="str">
        <f>IF(OR($A248="", F$5=""), "", IF(COUNTIFS(【データ】蓄積用!A$2:A$10000, F$5, 【データ】蓄積用!C$2:C$10000, $A248, 【データ】蓄積用!D$2:D$10000, "&gt;=3000", 【データ】蓄積用!E$2:E$10000, "&gt;=1500")&gt;0, "〇", IF(COUNTIFS(【データ】蓄積用!A$2:A$10000, F$5, 【データ】蓄積用!C$2:C$10000, $A248, 【データ】蓄積用!Q$2:Q$10000, 1, 【データ】蓄積用!AC$2:AC$10000, "&gt;=4.0")&gt;0, "〇", "×")))</f>
        <v/>
      </c>
      <c r="G248" t="str">
        <f>IF(OR($A248="", G$5=""), "", IF(COUNTIFS(【データ】蓄積用!A$2:A$10000, G$5, 【データ】蓄積用!C$2:C$10000, $A248, 【データ】蓄積用!D$2:D$10000, "&gt;=3000", 【データ】蓄積用!E$2:E$10000, "&gt;=1500")&gt;0, "〇", IF(COUNTIFS(【データ】蓄積用!A$2:A$10000, G$5, 【データ】蓄積用!C$2:C$10000, $A248, 【データ】蓄積用!Q$2:Q$10000, 1, 【データ】蓄積用!AC$2:AC$10000, "&gt;=4.0")&gt;0, "〇", "×")))</f>
        <v/>
      </c>
      <c r="H248" t="str">
        <f>IF(OR($A248="", H$5=""), "", IF(COUNTIFS(【データ】蓄積用!A$2:A$10000, H$5, 【データ】蓄積用!C$2:C$10000, $A248, 【データ】蓄積用!D$2:D$10000, "&gt;=3000", 【データ】蓄積用!E$2:E$10000, "&gt;=1500")&gt;0, "〇", IF(COUNTIFS(【データ】蓄積用!A$2:A$10000, H$5, 【データ】蓄積用!C$2:C$10000, $A248, 【データ】蓄積用!Q$2:Q$10000, 1, 【データ】蓄積用!AC$2:AC$10000, "&gt;=4.0")&gt;0, "〇", "×")))</f>
        <v/>
      </c>
      <c r="I248" t="str">
        <f>IF(OR($A248="", I$5=""), "", IF(COUNTIFS(【データ】蓄積用!A$2:A$10000, I$5, 【データ】蓄積用!C$2:C$10000, $A248, 【データ】蓄積用!D$2:D$10000, "&gt;=3000", 【データ】蓄積用!E$2:E$10000, "&gt;=1500")&gt;0, "〇", IF(COUNTIFS(【データ】蓄積用!A$2:A$10000, I$5, 【データ】蓄積用!C$2:C$10000, $A248, 【データ】蓄積用!Q$2:Q$10000, 1, 【データ】蓄積用!AC$2:AC$10000, "&gt;=4.0")&gt;0, "〇", "×")))</f>
        <v/>
      </c>
      <c r="J248" t="str">
        <f>IF(OR($A248="", J$5=""), "", IF(COUNTIFS(【データ】蓄積用!A$2:A$10000, J$5, 【データ】蓄積用!C$2:C$10000, $A248, 【データ】蓄積用!D$2:D$10000, "&gt;=3000", 【データ】蓄積用!E$2:E$10000, "&gt;=1500")&gt;0, "〇", IF(COUNTIFS(【データ】蓄積用!A$2:A$10000, J$5, 【データ】蓄積用!C$2:C$10000, $A248, 【データ】蓄積用!Q$2:Q$10000, 1, 【データ】蓄積用!AC$2:AC$10000, "&gt;=4.0")&gt;0, "〇", "×")))</f>
        <v/>
      </c>
      <c r="K248" t="str">
        <f>IF(OR($A248="", K$5=""), "", IF(COUNTIFS(【データ】蓄積用!A$2:A$10000, K$5, 【データ】蓄積用!C$2:C$10000, $A248, 【データ】蓄積用!D$2:D$10000, "&gt;=3000", 【データ】蓄積用!E$2:E$10000, "&gt;=1500")&gt;0, "〇", IF(COUNTIFS(【データ】蓄積用!A$2:A$10000, K$5, 【データ】蓄積用!C$2:C$10000, $A248, 【データ】蓄積用!Q$2:Q$10000, 1, 【データ】蓄積用!AC$2:AC$10000, "&gt;=4.0")&gt;0, "〇", "×")))</f>
        <v/>
      </c>
      <c r="L248" t="str">
        <f>IF(OR($A248="", L$5=""), "", IF(COUNTIFS(【データ】蓄積用!A$2:A$10000, L$5, 【データ】蓄積用!C$2:C$10000, $A248, 【データ】蓄積用!D$2:D$10000, "&gt;=3000", 【データ】蓄積用!E$2:E$10000, "&gt;=1500")&gt;0, "〇", IF(COUNTIFS(【データ】蓄積用!A$2:A$10000, L$5, 【データ】蓄積用!C$2:C$10000, $A248, 【データ】蓄積用!Q$2:Q$10000, 1, 【データ】蓄積用!AC$2:AC$10000, "&gt;=4.0")&gt;0, "〇", "×")))</f>
        <v/>
      </c>
      <c r="M248" t="str">
        <f>IF(OR($A248="", M$5=""), "", IF(COUNTIFS(【データ】蓄積用!A$2:A$10000, M$5, 【データ】蓄積用!C$2:C$10000, $A248, 【データ】蓄積用!D$2:D$10000, "&gt;=3000", 【データ】蓄積用!E$2:E$10000, "&gt;=1500")&gt;0, "〇", IF(COUNTIFS(【データ】蓄積用!A$2:A$10000, M$5, 【データ】蓄積用!C$2:C$10000, $A248, 【データ】蓄積用!Q$2:Q$10000, 1, 【データ】蓄積用!AC$2:AC$10000, "&gt;=4.0")&gt;0, "〇", "×")))</f>
        <v/>
      </c>
      <c r="N248" t="str">
        <f>IF(OR($A248="", N$5=""), "", IF(COUNTIFS(【データ】蓄積用!A$2:A$10000, N$5, 【データ】蓄積用!C$2:C$10000, $A248, 【データ】蓄積用!D$2:D$10000, "&gt;=3000", 【データ】蓄積用!E$2:E$10000, "&gt;=1500")&gt;0, "〇", IF(COUNTIFS(【データ】蓄積用!A$2:A$10000, N$5, 【データ】蓄積用!C$2:C$10000, $A248, 【データ】蓄積用!Q$2:Q$10000, 1, 【データ】蓄積用!AC$2:AC$10000, "&gt;=4.0")&gt;0, "〇", "×")))</f>
        <v/>
      </c>
      <c r="O248" t="str">
        <f>IF(OR($A248="", O$5=""), "", IF(COUNTIFS(【データ】蓄積用!A$2:A$10000, O$5, 【データ】蓄積用!C$2:C$10000, $A248, 【データ】蓄積用!D$2:D$10000, "&gt;=3000", 【データ】蓄積用!E$2:E$10000, "&gt;=1500")&gt;0, "〇", IF(COUNTIFS(【データ】蓄積用!A$2:A$10000, O$5, 【データ】蓄積用!C$2:C$10000, $A248, 【データ】蓄積用!Q$2:Q$10000, 1, 【データ】蓄積用!AC$2:AC$10000, "&gt;=4.0")&gt;0, "〇", "×")))</f>
        <v/>
      </c>
      <c r="P248" t="str">
        <f>IF(OR($A248="", P$5=""), "", IF(COUNTIFS(【データ】蓄積用!A$2:A$10000, P$5, 【データ】蓄積用!C$2:C$10000, $A248, 【データ】蓄積用!D$2:D$10000, "&gt;=3000", 【データ】蓄積用!E$2:E$10000, "&gt;=1500")&gt;0, "〇", IF(COUNTIFS(【データ】蓄積用!A$2:A$10000, P$5, 【データ】蓄積用!C$2:C$10000, $A248, 【データ】蓄積用!Q$2:Q$10000, 1, 【データ】蓄積用!AC$2:AC$10000, "&gt;=4.0")&gt;0, "〇", "×")))</f>
        <v/>
      </c>
      <c r="Q248" t="str">
        <f>IF(OR($A248="", Q$5=""), "", IF(COUNTIFS(【データ】蓄積用!A$2:A$10000, Q$5, 【データ】蓄積用!C$2:C$10000, $A248, 【データ】蓄積用!D$2:D$10000, "&gt;=3000", 【データ】蓄積用!E$2:E$10000, "&gt;=1500")&gt;0, "〇", IF(COUNTIFS(【データ】蓄積用!A$2:A$10000, Q$5, 【データ】蓄積用!C$2:C$10000, $A248, 【データ】蓄積用!Q$2:Q$10000, 1, 【データ】蓄積用!AC$2:AC$10000, "&gt;=4.0")&gt;0, "〇", "×")))</f>
        <v/>
      </c>
      <c r="R248" t="str">
        <f>IF(OR($A248="", R$5=""), "", IF(COUNTIFS(【データ】蓄積用!A$2:A$10000, R$5, 【データ】蓄積用!C$2:C$10000, $A248, 【データ】蓄積用!D$2:D$10000, "&gt;=3000", 【データ】蓄積用!E$2:E$10000, "&gt;=1500")&gt;0, "〇", IF(COUNTIFS(【データ】蓄積用!A$2:A$10000, R$5, 【データ】蓄積用!C$2:C$10000, $A248, 【データ】蓄積用!Q$2:Q$10000, 1, 【データ】蓄積用!AC$2:AC$10000, "&gt;=4.0")&gt;0, "〇", "×")))</f>
        <v/>
      </c>
      <c r="S248" t="str">
        <f>IF(OR($A248="", S$5=""), "", IF(COUNTIFS(【データ】蓄積用!A$2:A$10000, S$5, 【データ】蓄積用!C$2:C$10000, $A248, 【データ】蓄積用!D$2:D$10000, "&gt;=3000", 【データ】蓄積用!E$2:E$10000, "&gt;=1500")&gt;0, "〇", IF(COUNTIFS(【データ】蓄積用!A$2:A$10000, S$5, 【データ】蓄積用!C$2:C$10000, $A248, 【データ】蓄積用!Q$2:Q$10000, 1, 【データ】蓄積用!AC$2:AC$10000, "&gt;=4.0")&gt;0, "〇", "×")))</f>
        <v/>
      </c>
      <c r="T248" t="str">
        <f>IF(OR($A248="", T$5=""), "", IF(COUNTIFS(【データ】蓄積用!A$2:A$10000, T$5, 【データ】蓄積用!C$2:C$10000, $A248, 【データ】蓄積用!D$2:D$10000, "&gt;=3000", 【データ】蓄積用!E$2:E$10000, "&gt;=1500")&gt;0, "〇", IF(COUNTIFS(【データ】蓄積用!A$2:A$10000, T$5, 【データ】蓄積用!C$2:C$10000, $A248, 【データ】蓄積用!Q$2:Q$10000, 1, 【データ】蓄積用!AC$2:AC$10000, "&gt;=4.0")&gt;0, "〇", "×")))</f>
        <v/>
      </c>
      <c r="U248" t="str">
        <f>IF(OR($A248="", U$5=""), "", IF(COUNTIFS(【データ】蓄積用!A$2:A$10000, U$5, 【データ】蓄積用!C$2:C$10000, $A248, 【データ】蓄積用!D$2:D$10000, "&gt;=3000", 【データ】蓄積用!E$2:E$10000, "&gt;=1500")&gt;0, "〇", IF(COUNTIFS(【データ】蓄積用!A$2:A$10000, U$5, 【データ】蓄積用!C$2:C$10000, $A248, 【データ】蓄積用!Q$2:Q$10000, 1, 【データ】蓄積用!AC$2:AC$10000, "&gt;=4.0")&gt;0, "〇", "×")))</f>
        <v/>
      </c>
      <c r="V248" t="str">
        <f>IF(OR($A248="", V$5=""), "", IF(COUNTIFS(【データ】蓄積用!A$2:A$10000, V$5, 【データ】蓄積用!C$2:C$10000, $A248, 【データ】蓄積用!D$2:D$10000, "&gt;=3000", 【データ】蓄積用!E$2:E$10000, "&gt;=1500")&gt;0, "〇", IF(COUNTIFS(【データ】蓄積用!A$2:A$10000, V$5, 【データ】蓄積用!C$2:C$10000, $A248, 【データ】蓄積用!Q$2:Q$10000, 1, 【データ】蓄積用!AC$2:AC$10000, "&gt;=4.0")&gt;0, "〇", "×")))</f>
        <v/>
      </c>
      <c r="W248" t="str">
        <f>IF(OR($A248="", W$5=""), "", IF(COUNTIFS(【データ】蓄積用!A$2:A$10000, W$5, 【データ】蓄積用!C$2:C$10000, $A248, 【データ】蓄積用!D$2:D$10000, "&gt;=3000", 【データ】蓄積用!E$2:E$10000, "&gt;=1500")&gt;0, "〇", IF(COUNTIFS(【データ】蓄積用!A$2:A$10000, W$5, 【データ】蓄積用!C$2:C$10000, $A248, 【データ】蓄積用!Q$2:Q$10000, 1, 【データ】蓄積用!AC$2:AC$10000, "&gt;=4.0")&gt;0, "〇", "×")))</f>
        <v/>
      </c>
      <c r="X248" t="str">
        <f>IF(OR($A248="", X$5=""), "", IF(COUNTIFS(【データ】蓄積用!A$2:A$10000, X$5, 【データ】蓄積用!C$2:C$10000, $A248, 【データ】蓄積用!D$2:D$10000, "&gt;=3000", 【データ】蓄積用!E$2:E$10000, "&gt;=1500")&gt;0, "〇", IF(COUNTIFS(【データ】蓄積用!A$2:A$10000, X$5, 【データ】蓄積用!C$2:C$10000, $A248, 【データ】蓄積用!Q$2:Q$10000, 1, 【データ】蓄積用!AC$2:AC$10000, "&gt;=4.0")&gt;0, "〇", "×")))</f>
        <v/>
      </c>
      <c r="Y248" t="str">
        <f>IF(OR($A248="", Y$5=""), "", IF(COUNTIFS(【データ】蓄積用!A$2:A$10000, Y$5, 【データ】蓄積用!C$2:C$10000, $A248, 【データ】蓄積用!D$2:D$10000, "&gt;=3000", 【データ】蓄積用!E$2:E$10000, "&gt;=1500")&gt;0, "〇", IF(COUNTIFS(【データ】蓄積用!A$2:A$10000, Y$5, 【データ】蓄積用!C$2:C$10000, $A248, 【データ】蓄積用!Q$2:Q$10000, 1, 【データ】蓄積用!AC$2:AC$10000, "&gt;=4.0")&gt;0, "〇", "×")))</f>
        <v/>
      </c>
      <c r="Z248" t="str">
        <f>IF(OR($A248="", Z$5=""), "", IF(COUNTIFS(【データ】蓄積用!A$2:A$10000, Z$5, 【データ】蓄積用!C$2:C$10000, $A248, 【データ】蓄積用!D$2:D$10000, "&gt;=3000", 【データ】蓄積用!E$2:E$10000, "&gt;=1500")&gt;0, "〇", IF(COUNTIFS(【データ】蓄積用!A$2:A$10000, Z$5, 【データ】蓄積用!C$2:C$10000, $A248, 【データ】蓄積用!Q$2:Q$10000, 1, 【データ】蓄積用!AC$2:AC$10000, "&gt;=4.0")&gt;0, "〇", "×")))</f>
        <v/>
      </c>
      <c r="AA248" t="str">
        <f>IF(OR($A248="", AA$5=""), "", IF(COUNTIFS(【データ】蓄積用!A$2:A$10000, AA$5, 【データ】蓄積用!C$2:C$10000, $A248, 【データ】蓄積用!D$2:D$10000, "&gt;=3000", 【データ】蓄積用!E$2:E$10000, "&gt;=1500")&gt;0, "〇", IF(COUNTIFS(【データ】蓄積用!A$2:A$10000, AA$5, 【データ】蓄積用!C$2:C$10000, $A248, 【データ】蓄積用!Q$2:Q$10000, 1, 【データ】蓄積用!AC$2:AC$10000, "&gt;=4.0")&gt;0, "〇", "×")))</f>
        <v/>
      </c>
      <c r="AB248" t="str">
        <f>IF(OR($A248="", AB$5=""), "", IF(COUNTIFS(【データ】蓄積用!A$2:A$10000, AB$5, 【データ】蓄積用!C$2:C$10000, $A248, 【データ】蓄積用!D$2:D$10000, "&gt;=3000", 【データ】蓄積用!E$2:E$10000, "&gt;=1500")&gt;0, "〇", IF(COUNTIFS(【データ】蓄積用!A$2:A$10000, AB$5, 【データ】蓄積用!C$2:C$10000, $A248, 【データ】蓄積用!Q$2:Q$10000, 1, 【データ】蓄積用!AC$2:AC$10000, "&gt;=4.0")&gt;0, "〇", "×")))</f>
        <v/>
      </c>
      <c r="AC248" t="str">
        <f>IF(OR($A248="", AC$5=""), "", IF(COUNTIFS(【データ】蓄積用!A$2:A$10000, AC$5, 【データ】蓄積用!C$2:C$10000, $A248, 【データ】蓄積用!D$2:D$10000, "&gt;=3000", 【データ】蓄積用!E$2:E$10000, "&gt;=1500")&gt;0, "〇", IF(COUNTIFS(【データ】蓄積用!A$2:A$10000, AC$5, 【データ】蓄積用!C$2:C$10000, $A248, 【データ】蓄積用!Q$2:Q$10000, 1, 【データ】蓄積用!AC$2:AC$10000, "&gt;=4.0")&gt;0, "〇", "×")))</f>
        <v/>
      </c>
      <c r="AD248" t="str">
        <f>IF(OR($A248="", AD$5=""), "", IF(COUNTIFS(【データ】蓄積用!A$2:A$10000, AD$5, 【データ】蓄積用!C$2:C$10000, $A248, 【データ】蓄積用!D$2:D$10000, "&gt;=3000", 【データ】蓄積用!E$2:E$10000, "&gt;=1500")&gt;0, "〇", IF(COUNTIFS(【データ】蓄積用!A$2:A$10000, AD$5, 【データ】蓄積用!C$2:C$10000, $A248, 【データ】蓄積用!Q$2:Q$10000, 1, 【データ】蓄積用!AC$2:AC$10000, "&gt;=4.0")&gt;0, "〇", "×")))</f>
        <v/>
      </c>
      <c r="AE248" t="str">
        <f>IF(OR($A248="", AE$5=""), "", IF(COUNTIFS(【データ】蓄積用!A$2:A$10000, AE$5, 【データ】蓄積用!C$2:C$10000, $A248, 【データ】蓄積用!D$2:D$10000, "&gt;=3000", 【データ】蓄積用!E$2:E$10000, "&gt;=1500")&gt;0, "〇", IF(COUNTIFS(【データ】蓄積用!A$2:A$10000, AE$5, 【データ】蓄積用!C$2:C$10000, $A248, 【データ】蓄積用!Q$2:Q$10000, 1, 【データ】蓄積用!AC$2:AC$10000, "&gt;=4.0")&gt;0, "〇", "×")))</f>
        <v/>
      </c>
      <c r="AF248" t="str">
        <f>IF(OR($A248="", AF$5=""), "", IF(COUNTIFS(【データ】蓄積用!A$2:A$10000, AF$5, 【データ】蓄積用!C$2:C$10000, $A248, 【データ】蓄積用!D$2:D$10000, "&gt;=3000", 【データ】蓄積用!E$2:E$10000, "&gt;=1500")&gt;0, "〇", IF(COUNTIFS(【データ】蓄積用!A$2:A$10000, AF$5, 【データ】蓄積用!C$2:C$10000, $A248, 【データ】蓄積用!Q$2:Q$10000, 1, 【データ】蓄積用!AC$2:AC$10000, "&gt;=4.0")&gt;0, "〇", "×")))</f>
        <v/>
      </c>
      <c r="AG248" t="str">
        <f>IF(OR($A248="", AG$5=""), "", IF(COUNTIFS(【データ】蓄積用!A$2:A$10000, AG$5, 【データ】蓄積用!C$2:C$10000, $A248, 【データ】蓄積用!D$2:D$10000, "&gt;=3000", 【データ】蓄積用!E$2:E$10000, "&gt;=1500")&gt;0, "〇", IF(COUNTIFS(【データ】蓄積用!A$2:A$10000, AG$5, 【データ】蓄積用!C$2:C$10000, $A248, 【データ】蓄積用!Q$2:Q$10000, 1, 【データ】蓄積用!AC$2:AC$10000, "&gt;=4.0")&gt;0, "〇", "×")))</f>
        <v/>
      </c>
      <c r="AH248" t="str">
        <f>IF(OR($A248="", AH$5=""), "", IF(COUNTIFS(【データ】蓄積用!A$2:A$10000, AH$5, 【データ】蓄積用!C$2:C$10000, $A248, 【データ】蓄積用!D$2:D$10000, "&gt;=3000", 【データ】蓄積用!E$2:E$10000, "&gt;=1500")&gt;0, "〇", IF(COUNTIFS(【データ】蓄積用!A$2:A$10000, AH$5, 【データ】蓄積用!C$2:C$10000, $A248, 【データ】蓄積用!Q$2:Q$10000, 1, 【データ】蓄積用!AC$2:AC$10000, "&gt;=4.0")&gt;0, "〇", "×")))</f>
        <v/>
      </c>
      <c r="AI248" t="str">
        <f>IF(OR($A248="", AI$5=""), "", IF(COUNTIFS(【データ】蓄積用!A$2:A$10000, AI$5, 【データ】蓄積用!C$2:C$10000, $A248, 【データ】蓄積用!D$2:D$10000, "&gt;=3000", 【データ】蓄積用!E$2:E$10000, "&gt;=1500")&gt;0, "〇", IF(COUNTIFS(【データ】蓄積用!A$2:A$10000, AI$5, 【データ】蓄積用!C$2:C$10000, $A248, 【データ】蓄積用!Q$2:Q$10000, 1, 【データ】蓄積用!AC$2:AC$10000, "&gt;=4.0")&gt;0, "〇", "×")))</f>
        <v/>
      </c>
      <c r="AJ248" t="str">
        <f>IF(OR($A248="", AJ$5=""), "", IF(COUNTIFS(【データ】蓄積用!A$2:A$10000, AJ$5, 【データ】蓄積用!C$2:C$10000, $A248, 【データ】蓄積用!D$2:D$10000, "&gt;=3000", 【データ】蓄積用!E$2:E$10000, "&gt;=1500")&gt;0, "〇", IF(COUNTIFS(【データ】蓄積用!A$2:A$10000, AJ$5, 【データ】蓄積用!C$2:C$10000, $A248, 【データ】蓄積用!Q$2:Q$10000, 1, 【データ】蓄積用!AC$2:AC$10000, "&gt;=4.0")&gt;0, "〇", "×")))</f>
        <v/>
      </c>
      <c r="AK248" t="str">
        <f>IF(OR($A248="", AK$5=""), "", IF(COUNTIFS(【データ】蓄積用!A$2:A$10000, AK$5, 【データ】蓄積用!C$2:C$10000, $A248, 【データ】蓄積用!D$2:D$10000, "&gt;=3000", 【データ】蓄積用!E$2:E$10000, "&gt;=1500")&gt;0, "〇", IF(COUNTIFS(【データ】蓄積用!A$2:A$10000, AK$5, 【データ】蓄積用!C$2:C$10000, $A248, 【データ】蓄積用!Q$2:Q$10000, 1, 【データ】蓄積用!AC$2:AC$10000, "&gt;=4.0")&gt;0, "〇", "×")))</f>
        <v/>
      </c>
      <c r="AL248" t="str">
        <f>IF(OR($A248="", AL$5=""), "", IF(COUNTIFS(【データ】蓄積用!A$2:A$10000, AL$5, 【データ】蓄積用!C$2:C$10000, $A248, 【データ】蓄積用!D$2:D$10000, "&gt;=3000", 【データ】蓄積用!E$2:E$10000, "&gt;=1500")&gt;0, "〇", IF(COUNTIFS(【データ】蓄積用!A$2:A$10000, AL$5, 【データ】蓄積用!C$2:C$10000, $A248, 【データ】蓄積用!Q$2:Q$10000, 1, 【データ】蓄積用!AC$2:AC$10000, "&gt;=4.0")&gt;0, "〇", "×")))</f>
        <v/>
      </c>
      <c r="AM248" t="str">
        <f>IF(OR($A248="", AM$5=""), "", IF(COUNTIFS(【データ】蓄積用!A$2:A$10000, AM$5, 【データ】蓄積用!C$2:C$10000, $A248, 【データ】蓄積用!D$2:D$10000, "&gt;=3000", 【データ】蓄積用!E$2:E$10000, "&gt;=1500")&gt;0, "〇", IF(COUNTIFS(【データ】蓄積用!A$2:A$10000, AM$5, 【データ】蓄積用!C$2:C$10000, $A248, 【データ】蓄積用!Q$2:Q$10000, 1, 【データ】蓄積用!AC$2:AC$10000, "&gt;=4.0")&gt;0, "〇", "×")))</f>
        <v/>
      </c>
      <c r="AN248" t="str">
        <f>IF(OR($A248="", AN$5=""), "", IF(COUNTIFS(【データ】蓄積用!A$2:A$10000, AN$5, 【データ】蓄積用!C$2:C$10000, $A248, 【データ】蓄積用!D$2:D$10000, "&gt;=3000", 【データ】蓄積用!E$2:E$10000, "&gt;=1500")&gt;0, "〇", IF(COUNTIFS(【データ】蓄積用!A$2:A$10000, AN$5, 【データ】蓄積用!C$2:C$10000, $A248, 【データ】蓄積用!Q$2:Q$10000, 1, 【データ】蓄積用!AC$2:AC$10000, "&gt;=4.0")&gt;0, "〇", "×")))</f>
        <v/>
      </c>
      <c r="AO248" t="str">
        <f>IF(OR($A248="", AO$5=""), "", IF(COUNTIFS(【データ】蓄積用!A$2:A$10000, AO$5, 【データ】蓄積用!C$2:C$10000, $A248, 【データ】蓄積用!D$2:D$10000, "&gt;=3000", 【データ】蓄積用!E$2:E$10000, "&gt;=1500")&gt;0, "〇", IF(COUNTIFS(【データ】蓄積用!A$2:A$10000, AO$5, 【データ】蓄積用!C$2:C$10000, $A248, 【データ】蓄積用!Q$2:Q$10000, 1, 【データ】蓄積用!AC$2:AC$10000, "&gt;=4.0")&gt;0, "〇", "×")))</f>
        <v/>
      </c>
      <c r="AP248" t="str">
        <f>IF(OR($A248="", AP$5=""), "", IF(COUNTIFS(【データ】蓄積用!A$2:A$10000, AP$5, 【データ】蓄積用!C$2:C$10000, $A248, 【データ】蓄積用!D$2:D$10000, "&gt;=3000", 【データ】蓄積用!E$2:E$10000, "&gt;=1500")&gt;0, "〇", IF(COUNTIFS(【データ】蓄積用!A$2:A$10000, AP$5, 【データ】蓄積用!C$2:C$10000, $A248, 【データ】蓄積用!Q$2:Q$10000, 1, 【データ】蓄積用!AC$2:AC$10000, "&gt;=4.0")&gt;0, "〇", "×")))</f>
        <v/>
      </c>
      <c r="AQ248" t="str">
        <f>IF(OR($A248="", AQ$5=""), "", IF(COUNTIFS(【データ】蓄積用!A$2:A$10000, AQ$5, 【データ】蓄積用!C$2:C$10000, $A248, 【データ】蓄積用!D$2:D$10000, "&gt;=3000", 【データ】蓄積用!E$2:E$10000, "&gt;=1500")&gt;0, "〇", IF(COUNTIFS(【データ】蓄積用!A$2:A$10000, AQ$5, 【データ】蓄積用!C$2:C$10000, $A248, 【データ】蓄積用!Q$2:Q$10000, 1, 【データ】蓄積用!AC$2:AC$10000, "&gt;=4.0")&gt;0, "〇", "×")))</f>
        <v/>
      </c>
      <c r="AR248" t="str">
        <f>IF(OR($A248="", AR$5=""), "", IF(COUNTIFS(【データ】蓄積用!A$2:A$10000, AR$5, 【データ】蓄積用!C$2:C$10000, $A248, 【データ】蓄積用!D$2:D$10000, "&gt;=3000", 【データ】蓄積用!E$2:E$10000, "&gt;=1500")&gt;0, "〇", IF(COUNTIFS(【データ】蓄積用!A$2:A$10000, AR$5, 【データ】蓄積用!C$2:C$10000, $A248, 【データ】蓄積用!Q$2:Q$10000, 1, 【データ】蓄積用!AC$2:AC$10000, "&gt;=4.0")&gt;0, "〇", "×")))</f>
        <v/>
      </c>
      <c r="AS248" t="str">
        <f>IF(OR($A248="", AS$5=""), "", IF(COUNTIFS(【データ】蓄積用!A$2:A$10000, AS$5, 【データ】蓄積用!C$2:C$10000, $A248, 【データ】蓄積用!D$2:D$10000, "&gt;=3000", 【データ】蓄積用!E$2:E$10000, "&gt;=1500")&gt;0, "〇", IF(COUNTIFS(【データ】蓄積用!A$2:A$10000, AS$5, 【データ】蓄積用!C$2:C$10000, $A248, 【データ】蓄積用!Q$2:Q$10000, 1, 【データ】蓄積用!AC$2:AC$10000, "&gt;=4.0")&gt;0, "〇", "×")))</f>
        <v/>
      </c>
      <c r="AT248" t="str">
        <f>IF(OR($A248="", AT$5=""), "", IF(COUNTIFS(【データ】蓄積用!A$2:A$10000, AT$5, 【データ】蓄積用!C$2:C$10000, $A248, 【データ】蓄積用!D$2:D$10000, "&gt;=3000", 【データ】蓄積用!E$2:E$10000, "&gt;=1500")&gt;0, "〇", IF(COUNTIFS(【データ】蓄積用!A$2:A$10000, AT$5, 【データ】蓄積用!C$2:C$10000, $A248, 【データ】蓄積用!Q$2:Q$10000, 1, 【データ】蓄積用!AC$2:AC$10000, "&gt;=4.0")&gt;0, "〇", "×")))</f>
        <v/>
      </c>
      <c r="AU248" t="str">
        <f>IF(OR($A248="", AU$5=""), "", IF(COUNTIFS(【データ】蓄積用!A$2:A$10000, AU$5, 【データ】蓄積用!C$2:C$10000, $A248, 【データ】蓄積用!D$2:D$10000, "&gt;=3000", 【データ】蓄積用!E$2:E$10000, "&gt;=1500")&gt;0, "〇", IF(COUNTIFS(【データ】蓄積用!A$2:A$10000, AU$5, 【データ】蓄積用!C$2:C$10000, $A248, 【データ】蓄積用!Q$2:Q$10000, 1, 【データ】蓄積用!AC$2:AC$10000, "&gt;=4.0")&gt;0, "〇", "×")))</f>
        <v/>
      </c>
      <c r="AV248" t="str">
        <f>IF(OR($A248="", AV$5=""), "", IF(COUNTIFS(【データ】蓄積用!A$2:A$10000, AV$5, 【データ】蓄積用!C$2:C$10000, $A248, 【データ】蓄積用!D$2:D$10000, "&gt;=3000", 【データ】蓄積用!E$2:E$10000, "&gt;=1500")&gt;0, "〇", IF(COUNTIFS(【データ】蓄積用!A$2:A$10000, AV$5, 【データ】蓄積用!C$2:C$10000, $A248, 【データ】蓄積用!Q$2:Q$10000, 1, 【データ】蓄積用!AC$2:AC$10000, "&gt;=4.0")&gt;0, "〇", "×")))</f>
        <v/>
      </c>
      <c r="AW248" t="str">
        <f>IF(OR($A248="", AW$5=""), "", IF(COUNTIFS(【データ】蓄積用!A$2:A$10000, AW$5, 【データ】蓄積用!C$2:C$10000, $A248, 【データ】蓄積用!D$2:D$10000, "&gt;=3000", 【データ】蓄積用!E$2:E$10000, "&gt;=1500")&gt;0, "〇", IF(COUNTIFS(【データ】蓄積用!A$2:A$10000, AW$5, 【データ】蓄積用!C$2:C$10000, $A248, 【データ】蓄積用!Q$2:Q$10000, 1, 【データ】蓄積用!AC$2:AC$10000, "&gt;=4.0")&gt;0, "〇", "×")))</f>
        <v/>
      </c>
      <c r="AX248" t="str">
        <f>IF(OR($A248="", AX$5=""), "", IF(COUNTIFS(【データ】蓄積用!A$2:A$10000, AX$5, 【データ】蓄積用!C$2:C$10000, $A248, 【データ】蓄積用!D$2:D$10000, "&gt;=3000", 【データ】蓄積用!E$2:E$10000, "&gt;=1500")&gt;0, "〇", IF(COUNTIFS(【データ】蓄積用!A$2:A$10000, AX$5, 【データ】蓄積用!C$2:C$10000, $A248, 【データ】蓄積用!Q$2:Q$10000, 1, 【データ】蓄積用!AC$2:AC$10000, "&gt;=4.0")&gt;0, "〇", "×")))</f>
        <v/>
      </c>
      <c r="AY248" t="str">
        <f>IF(OR($A248="", AY$5=""), "", IF(COUNTIFS(【データ】蓄積用!A$2:A$10000, AY$5, 【データ】蓄積用!C$2:C$10000, $A248, 【データ】蓄積用!D$2:D$10000, "&gt;=3000", 【データ】蓄積用!E$2:E$10000, "&gt;=1500")&gt;0, "〇", IF(COUNTIFS(【データ】蓄積用!A$2:A$10000, AY$5, 【データ】蓄積用!C$2:C$10000, $A248, 【データ】蓄積用!Q$2:Q$10000, 1, 【データ】蓄積用!AC$2:AC$10000, "&gt;=4.0")&gt;0, "〇", "×")))</f>
        <v/>
      </c>
    </row>
    <row r="249" spans="2:51">
      <c r="B249" t="str">
        <f>IF(OR($A249="", B$5=""), "", IF(COUNTIFS(【データ】蓄積用!A$2:A$10000, B$5, 【データ】蓄積用!C$2:C$10000, $A249, 【データ】蓄積用!D$2:D$10000, "&gt;=3000", 【データ】蓄積用!E$2:E$10000, "&gt;=1500")&gt;0, "〇", IF(COUNTIFS(【データ】蓄積用!A$2:A$10000, B$5, 【データ】蓄積用!C$2:C$10000, $A249, 【データ】蓄積用!Q$2:Q$10000, 1, 【データ】蓄積用!AC$2:AC$10000, "&gt;=4.0")&gt;0, "〇", "×")))</f>
        <v/>
      </c>
      <c r="C249" t="str">
        <f>IF(OR($A249="", C$5=""), "", IF(COUNTIFS(【データ】蓄積用!A$2:A$10000, C$5, 【データ】蓄積用!C$2:C$10000, $A249, 【データ】蓄積用!D$2:D$10000, "&gt;=3000", 【データ】蓄積用!E$2:E$10000, "&gt;=1500")&gt;0, "〇", IF(COUNTIFS(【データ】蓄積用!A$2:A$10000, C$5, 【データ】蓄積用!C$2:C$10000, $A249, 【データ】蓄積用!Q$2:Q$10000, 1, 【データ】蓄積用!AC$2:AC$10000, "&gt;=4.0")&gt;0, "〇", "×")))</f>
        <v/>
      </c>
      <c r="D249" t="str">
        <f>IF(OR($A249="", D$5=""), "", IF(COUNTIFS(【データ】蓄積用!A$2:A$10000, D$5, 【データ】蓄積用!C$2:C$10000, $A249, 【データ】蓄積用!D$2:D$10000, "&gt;=3000", 【データ】蓄積用!E$2:E$10000, "&gt;=1500")&gt;0, "〇", IF(COUNTIFS(【データ】蓄積用!A$2:A$10000, D$5, 【データ】蓄積用!C$2:C$10000, $A249, 【データ】蓄積用!Q$2:Q$10000, 1, 【データ】蓄積用!AC$2:AC$10000, "&gt;=4.0")&gt;0, "〇", "×")))</f>
        <v/>
      </c>
      <c r="E249" t="str">
        <f>IF(OR($A249="", E$5=""), "", IF(COUNTIFS(【データ】蓄積用!A$2:A$10000, E$5, 【データ】蓄積用!C$2:C$10000, $A249, 【データ】蓄積用!D$2:D$10000, "&gt;=3000", 【データ】蓄積用!E$2:E$10000, "&gt;=1500")&gt;0, "〇", IF(COUNTIFS(【データ】蓄積用!A$2:A$10000, E$5, 【データ】蓄積用!C$2:C$10000, $A249, 【データ】蓄積用!Q$2:Q$10000, 1, 【データ】蓄積用!AC$2:AC$10000, "&gt;=4.0")&gt;0, "〇", "×")))</f>
        <v/>
      </c>
      <c r="F249" t="str">
        <f>IF(OR($A249="", F$5=""), "", IF(COUNTIFS(【データ】蓄積用!A$2:A$10000, F$5, 【データ】蓄積用!C$2:C$10000, $A249, 【データ】蓄積用!D$2:D$10000, "&gt;=3000", 【データ】蓄積用!E$2:E$10000, "&gt;=1500")&gt;0, "〇", IF(COUNTIFS(【データ】蓄積用!A$2:A$10000, F$5, 【データ】蓄積用!C$2:C$10000, $A249, 【データ】蓄積用!Q$2:Q$10000, 1, 【データ】蓄積用!AC$2:AC$10000, "&gt;=4.0")&gt;0, "〇", "×")))</f>
        <v/>
      </c>
      <c r="G249" t="str">
        <f>IF(OR($A249="", G$5=""), "", IF(COUNTIFS(【データ】蓄積用!A$2:A$10000, G$5, 【データ】蓄積用!C$2:C$10000, $A249, 【データ】蓄積用!D$2:D$10000, "&gt;=3000", 【データ】蓄積用!E$2:E$10000, "&gt;=1500")&gt;0, "〇", IF(COUNTIFS(【データ】蓄積用!A$2:A$10000, G$5, 【データ】蓄積用!C$2:C$10000, $A249, 【データ】蓄積用!Q$2:Q$10000, 1, 【データ】蓄積用!AC$2:AC$10000, "&gt;=4.0")&gt;0, "〇", "×")))</f>
        <v/>
      </c>
      <c r="H249" t="str">
        <f>IF(OR($A249="", H$5=""), "", IF(COUNTIFS(【データ】蓄積用!A$2:A$10000, H$5, 【データ】蓄積用!C$2:C$10000, $A249, 【データ】蓄積用!D$2:D$10000, "&gt;=3000", 【データ】蓄積用!E$2:E$10000, "&gt;=1500")&gt;0, "〇", IF(COUNTIFS(【データ】蓄積用!A$2:A$10000, H$5, 【データ】蓄積用!C$2:C$10000, $A249, 【データ】蓄積用!Q$2:Q$10000, 1, 【データ】蓄積用!AC$2:AC$10000, "&gt;=4.0")&gt;0, "〇", "×")))</f>
        <v/>
      </c>
      <c r="I249" t="str">
        <f>IF(OR($A249="", I$5=""), "", IF(COUNTIFS(【データ】蓄積用!A$2:A$10000, I$5, 【データ】蓄積用!C$2:C$10000, $A249, 【データ】蓄積用!D$2:D$10000, "&gt;=3000", 【データ】蓄積用!E$2:E$10000, "&gt;=1500")&gt;0, "〇", IF(COUNTIFS(【データ】蓄積用!A$2:A$10000, I$5, 【データ】蓄積用!C$2:C$10000, $A249, 【データ】蓄積用!Q$2:Q$10000, 1, 【データ】蓄積用!AC$2:AC$10000, "&gt;=4.0")&gt;0, "〇", "×")))</f>
        <v/>
      </c>
      <c r="J249" t="str">
        <f>IF(OR($A249="", J$5=""), "", IF(COUNTIFS(【データ】蓄積用!A$2:A$10000, J$5, 【データ】蓄積用!C$2:C$10000, $A249, 【データ】蓄積用!D$2:D$10000, "&gt;=3000", 【データ】蓄積用!E$2:E$10000, "&gt;=1500")&gt;0, "〇", IF(COUNTIFS(【データ】蓄積用!A$2:A$10000, J$5, 【データ】蓄積用!C$2:C$10000, $A249, 【データ】蓄積用!Q$2:Q$10000, 1, 【データ】蓄積用!AC$2:AC$10000, "&gt;=4.0")&gt;0, "〇", "×")))</f>
        <v/>
      </c>
      <c r="K249" t="str">
        <f>IF(OR($A249="", K$5=""), "", IF(COUNTIFS(【データ】蓄積用!A$2:A$10000, K$5, 【データ】蓄積用!C$2:C$10000, $A249, 【データ】蓄積用!D$2:D$10000, "&gt;=3000", 【データ】蓄積用!E$2:E$10000, "&gt;=1500")&gt;0, "〇", IF(COUNTIFS(【データ】蓄積用!A$2:A$10000, K$5, 【データ】蓄積用!C$2:C$10000, $A249, 【データ】蓄積用!Q$2:Q$10000, 1, 【データ】蓄積用!AC$2:AC$10000, "&gt;=4.0")&gt;0, "〇", "×")))</f>
        <v/>
      </c>
      <c r="L249" t="str">
        <f>IF(OR($A249="", L$5=""), "", IF(COUNTIFS(【データ】蓄積用!A$2:A$10000, L$5, 【データ】蓄積用!C$2:C$10000, $A249, 【データ】蓄積用!D$2:D$10000, "&gt;=3000", 【データ】蓄積用!E$2:E$10000, "&gt;=1500")&gt;0, "〇", IF(COUNTIFS(【データ】蓄積用!A$2:A$10000, L$5, 【データ】蓄積用!C$2:C$10000, $A249, 【データ】蓄積用!Q$2:Q$10000, 1, 【データ】蓄積用!AC$2:AC$10000, "&gt;=4.0")&gt;0, "〇", "×")))</f>
        <v/>
      </c>
      <c r="M249" t="str">
        <f>IF(OR($A249="", M$5=""), "", IF(COUNTIFS(【データ】蓄積用!A$2:A$10000, M$5, 【データ】蓄積用!C$2:C$10000, $A249, 【データ】蓄積用!D$2:D$10000, "&gt;=3000", 【データ】蓄積用!E$2:E$10000, "&gt;=1500")&gt;0, "〇", IF(COUNTIFS(【データ】蓄積用!A$2:A$10000, M$5, 【データ】蓄積用!C$2:C$10000, $A249, 【データ】蓄積用!Q$2:Q$10000, 1, 【データ】蓄積用!AC$2:AC$10000, "&gt;=4.0")&gt;0, "〇", "×")))</f>
        <v/>
      </c>
      <c r="N249" t="str">
        <f>IF(OR($A249="", N$5=""), "", IF(COUNTIFS(【データ】蓄積用!A$2:A$10000, N$5, 【データ】蓄積用!C$2:C$10000, $A249, 【データ】蓄積用!D$2:D$10000, "&gt;=3000", 【データ】蓄積用!E$2:E$10000, "&gt;=1500")&gt;0, "〇", IF(COUNTIFS(【データ】蓄積用!A$2:A$10000, N$5, 【データ】蓄積用!C$2:C$10000, $A249, 【データ】蓄積用!Q$2:Q$10000, 1, 【データ】蓄積用!AC$2:AC$10000, "&gt;=4.0")&gt;0, "〇", "×")))</f>
        <v/>
      </c>
      <c r="O249" t="str">
        <f>IF(OR($A249="", O$5=""), "", IF(COUNTIFS(【データ】蓄積用!A$2:A$10000, O$5, 【データ】蓄積用!C$2:C$10000, $A249, 【データ】蓄積用!D$2:D$10000, "&gt;=3000", 【データ】蓄積用!E$2:E$10000, "&gt;=1500")&gt;0, "〇", IF(COUNTIFS(【データ】蓄積用!A$2:A$10000, O$5, 【データ】蓄積用!C$2:C$10000, $A249, 【データ】蓄積用!Q$2:Q$10000, 1, 【データ】蓄積用!AC$2:AC$10000, "&gt;=4.0")&gt;0, "〇", "×")))</f>
        <v/>
      </c>
      <c r="P249" t="str">
        <f>IF(OR($A249="", P$5=""), "", IF(COUNTIFS(【データ】蓄積用!A$2:A$10000, P$5, 【データ】蓄積用!C$2:C$10000, $A249, 【データ】蓄積用!D$2:D$10000, "&gt;=3000", 【データ】蓄積用!E$2:E$10000, "&gt;=1500")&gt;0, "〇", IF(COUNTIFS(【データ】蓄積用!A$2:A$10000, P$5, 【データ】蓄積用!C$2:C$10000, $A249, 【データ】蓄積用!Q$2:Q$10000, 1, 【データ】蓄積用!AC$2:AC$10000, "&gt;=4.0")&gt;0, "〇", "×")))</f>
        <v/>
      </c>
      <c r="Q249" t="str">
        <f>IF(OR($A249="", Q$5=""), "", IF(COUNTIFS(【データ】蓄積用!A$2:A$10000, Q$5, 【データ】蓄積用!C$2:C$10000, $A249, 【データ】蓄積用!D$2:D$10000, "&gt;=3000", 【データ】蓄積用!E$2:E$10000, "&gt;=1500")&gt;0, "〇", IF(COUNTIFS(【データ】蓄積用!A$2:A$10000, Q$5, 【データ】蓄積用!C$2:C$10000, $A249, 【データ】蓄積用!Q$2:Q$10000, 1, 【データ】蓄積用!AC$2:AC$10000, "&gt;=4.0")&gt;0, "〇", "×")))</f>
        <v/>
      </c>
      <c r="R249" t="str">
        <f>IF(OR($A249="", R$5=""), "", IF(COUNTIFS(【データ】蓄積用!A$2:A$10000, R$5, 【データ】蓄積用!C$2:C$10000, $A249, 【データ】蓄積用!D$2:D$10000, "&gt;=3000", 【データ】蓄積用!E$2:E$10000, "&gt;=1500")&gt;0, "〇", IF(COUNTIFS(【データ】蓄積用!A$2:A$10000, R$5, 【データ】蓄積用!C$2:C$10000, $A249, 【データ】蓄積用!Q$2:Q$10000, 1, 【データ】蓄積用!AC$2:AC$10000, "&gt;=4.0")&gt;0, "〇", "×")))</f>
        <v/>
      </c>
      <c r="S249" t="str">
        <f>IF(OR($A249="", S$5=""), "", IF(COUNTIFS(【データ】蓄積用!A$2:A$10000, S$5, 【データ】蓄積用!C$2:C$10000, $A249, 【データ】蓄積用!D$2:D$10000, "&gt;=3000", 【データ】蓄積用!E$2:E$10000, "&gt;=1500")&gt;0, "〇", IF(COUNTIFS(【データ】蓄積用!A$2:A$10000, S$5, 【データ】蓄積用!C$2:C$10000, $A249, 【データ】蓄積用!Q$2:Q$10000, 1, 【データ】蓄積用!AC$2:AC$10000, "&gt;=4.0")&gt;0, "〇", "×")))</f>
        <v/>
      </c>
      <c r="T249" t="str">
        <f>IF(OR($A249="", T$5=""), "", IF(COUNTIFS(【データ】蓄積用!A$2:A$10000, T$5, 【データ】蓄積用!C$2:C$10000, $A249, 【データ】蓄積用!D$2:D$10000, "&gt;=3000", 【データ】蓄積用!E$2:E$10000, "&gt;=1500")&gt;0, "〇", IF(COUNTIFS(【データ】蓄積用!A$2:A$10000, T$5, 【データ】蓄積用!C$2:C$10000, $A249, 【データ】蓄積用!Q$2:Q$10000, 1, 【データ】蓄積用!AC$2:AC$10000, "&gt;=4.0")&gt;0, "〇", "×")))</f>
        <v/>
      </c>
      <c r="U249" t="str">
        <f>IF(OR($A249="", U$5=""), "", IF(COUNTIFS(【データ】蓄積用!A$2:A$10000, U$5, 【データ】蓄積用!C$2:C$10000, $A249, 【データ】蓄積用!D$2:D$10000, "&gt;=3000", 【データ】蓄積用!E$2:E$10000, "&gt;=1500")&gt;0, "〇", IF(COUNTIFS(【データ】蓄積用!A$2:A$10000, U$5, 【データ】蓄積用!C$2:C$10000, $A249, 【データ】蓄積用!Q$2:Q$10000, 1, 【データ】蓄積用!AC$2:AC$10000, "&gt;=4.0")&gt;0, "〇", "×")))</f>
        <v/>
      </c>
      <c r="V249" t="str">
        <f>IF(OR($A249="", V$5=""), "", IF(COUNTIFS(【データ】蓄積用!A$2:A$10000, V$5, 【データ】蓄積用!C$2:C$10000, $A249, 【データ】蓄積用!D$2:D$10000, "&gt;=3000", 【データ】蓄積用!E$2:E$10000, "&gt;=1500")&gt;0, "〇", IF(COUNTIFS(【データ】蓄積用!A$2:A$10000, V$5, 【データ】蓄積用!C$2:C$10000, $A249, 【データ】蓄積用!Q$2:Q$10000, 1, 【データ】蓄積用!AC$2:AC$10000, "&gt;=4.0")&gt;0, "〇", "×")))</f>
        <v/>
      </c>
      <c r="W249" t="str">
        <f>IF(OR($A249="", W$5=""), "", IF(COUNTIFS(【データ】蓄積用!A$2:A$10000, W$5, 【データ】蓄積用!C$2:C$10000, $A249, 【データ】蓄積用!D$2:D$10000, "&gt;=3000", 【データ】蓄積用!E$2:E$10000, "&gt;=1500")&gt;0, "〇", IF(COUNTIFS(【データ】蓄積用!A$2:A$10000, W$5, 【データ】蓄積用!C$2:C$10000, $A249, 【データ】蓄積用!Q$2:Q$10000, 1, 【データ】蓄積用!AC$2:AC$10000, "&gt;=4.0")&gt;0, "〇", "×")))</f>
        <v/>
      </c>
      <c r="X249" t="str">
        <f>IF(OR($A249="", X$5=""), "", IF(COUNTIFS(【データ】蓄積用!A$2:A$10000, X$5, 【データ】蓄積用!C$2:C$10000, $A249, 【データ】蓄積用!D$2:D$10000, "&gt;=3000", 【データ】蓄積用!E$2:E$10000, "&gt;=1500")&gt;0, "〇", IF(COUNTIFS(【データ】蓄積用!A$2:A$10000, X$5, 【データ】蓄積用!C$2:C$10000, $A249, 【データ】蓄積用!Q$2:Q$10000, 1, 【データ】蓄積用!AC$2:AC$10000, "&gt;=4.0")&gt;0, "〇", "×")))</f>
        <v/>
      </c>
      <c r="Y249" t="str">
        <f>IF(OR($A249="", Y$5=""), "", IF(COUNTIFS(【データ】蓄積用!A$2:A$10000, Y$5, 【データ】蓄積用!C$2:C$10000, $A249, 【データ】蓄積用!D$2:D$10000, "&gt;=3000", 【データ】蓄積用!E$2:E$10000, "&gt;=1500")&gt;0, "〇", IF(COUNTIFS(【データ】蓄積用!A$2:A$10000, Y$5, 【データ】蓄積用!C$2:C$10000, $A249, 【データ】蓄積用!Q$2:Q$10000, 1, 【データ】蓄積用!AC$2:AC$10000, "&gt;=4.0")&gt;0, "〇", "×")))</f>
        <v/>
      </c>
      <c r="Z249" t="str">
        <f>IF(OR($A249="", Z$5=""), "", IF(COUNTIFS(【データ】蓄積用!A$2:A$10000, Z$5, 【データ】蓄積用!C$2:C$10000, $A249, 【データ】蓄積用!D$2:D$10000, "&gt;=3000", 【データ】蓄積用!E$2:E$10000, "&gt;=1500")&gt;0, "〇", IF(COUNTIFS(【データ】蓄積用!A$2:A$10000, Z$5, 【データ】蓄積用!C$2:C$10000, $A249, 【データ】蓄積用!Q$2:Q$10000, 1, 【データ】蓄積用!AC$2:AC$10000, "&gt;=4.0")&gt;0, "〇", "×")))</f>
        <v/>
      </c>
      <c r="AA249" t="str">
        <f>IF(OR($A249="", AA$5=""), "", IF(COUNTIFS(【データ】蓄積用!A$2:A$10000, AA$5, 【データ】蓄積用!C$2:C$10000, $A249, 【データ】蓄積用!D$2:D$10000, "&gt;=3000", 【データ】蓄積用!E$2:E$10000, "&gt;=1500")&gt;0, "〇", IF(COUNTIFS(【データ】蓄積用!A$2:A$10000, AA$5, 【データ】蓄積用!C$2:C$10000, $A249, 【データ】蓄積用!Q$2:Q$10000, 1, 【データ】蓄積用!AC$2:AC$10000, "&gt;=4.0")&gt;0, "〇", "×")))</f>
        <v/>
      </c>
      <c r="AB249" t="str">
        <f>IF(OR($A249="", AB$5=""), "", IF(COUNTIFS(【データ】蓄積用!A$2:A$10000, AB$5, 【データ】蓄積用!C$2:C$10000, $A249, 【データ】蓄積用!D$2:D$10000, "&gt;=3000", 【データ】蓄積用!E$2:E$10000, "&gt;=1500")&gt;0, "〇", IF(COUNTIFS(【データ】蓄積用!A$2:A$10000, AB$5, 【データ】蓄積用!C$2:C$10000, $A249, 【データ】蓄積用!Q$2:Q$10000, 1, 【データ】蓄積用!AC$2:AC$10000, "&gt;=4.0")&gt;0, "〇", "×")))</f>
        <v/>
      </c>
      <c r="AC249" t="str">
        <f>IF(OR($A249="", AC$5=""), "", IF(COUNTIFS(【データ】蓄積用!A$2:A$10000, AC$5, 【データ】蓄積用!C$2:C$10000, $A249, 【データ】蓄積用!D$2:D$10000, "&gt;=3000", 【データ】蓄積用!E$2:E$10000, "&gt;=1500")&gt;0, "〇", IF(COUNTIFS(【データ】蓄積用!A$2:A$10000, AC$5, 【データ】蓄積用!C$2:C$10000, $A249, 【データ】蓄積用!Q$2:Q$10000, 1, 【データ】蓄積用!AC$2:AC$10000, "&gt;=4.0")&gt;0, "〇", "×")))</f>
        <v/>
      </c>
      <c r="AD249" t="str">
        <f>IF(OR($A249="", AD$5=""), "", IF(COUNTIFS(【データ】蓄積用!A$2:A$10000, AD$5, 【データ】蓄積用!C$2:C$10000, $A249, 【データ】蓄積用!D$2:D$10000, "&gt;=3000", 【データ】蓄積用!E$2:E$10000, "&gt;=1500")&gt;0, "〇", IF(COUNTIFS(【データ】蓄積用!A$2:A$10000, AD$5, 【データ】蓄積用!C$2:C$10000, $A249, 【データ】蓄積用!Q$2:Q$10000, 1, 【データ】蓄積用!AC$2:AC$10000, "&gt;=4.0")&gt;0, "〇", "×")))</f>
        <v/>
      </c>
      <c r="AE249" t="str">
        <f>IF(OR($A249="", AE$5=""), "", IF(COUNTIFS(【データ】蓄積用!A$2:A$10000, AE$5, 【データ】蓄積用!C$2:C$10000, $A249, 【データ】蓄積用!D$2:D$10000, "&gt;=3000", 【データ】蓄積用!E$2:E$10000, "&gt;=1500")&gt;0, "〇", IF(COUNTIFS(【データ】蓄積用!A$2:A$10000, AE$5, 【データ】蓄積用!C$2:C$10000, $A249, 【データ】蓄積用!Q$2:Q$10000, 1, 【データ】蓄積用!AC$2:AC$10000, "&gt;=4.0")&gt;0, "〇", "×")))</f>
        <v/>
      </c>
      <c r="AF249" t="str">
        <f>IF(OR($A249="", AF$5=""), "", IF(COUNTIFS(【データ】蓄積用!A$2:A$10000, AF$5, 【データ】蓄積用!C$2:C$10000, $A249, 【データ】蓄積用!D$2:D$10000, "&gt;=3000", 【データ】蓄積用!E$2:E$10000, "&gt;=1500")&gt;0, "〇", IF(COUNTIFS(【データ】蓄積用!A$2:A$10000, AF$5, 【データ】蓄積用!C$2:C$10000, $A249, 【データ】蓄積用!Q$2:Q$10000, 1, 【データ】蓄積用!AC$2:AC$10000, "&gt;=4.0")&gt;0, "〇", "×")))</f>
        <v/>
      </c>
      <c r="AG249" t="str">
        <f>IF(OR($A249="", AG$5=""), "", IF(COUNTIFS(【データ】蓄積用!A$2:A$10000, AG$5, 【データ】蓄積用!C$2:C$10000, $A249, 【データ】蓄積用!D$2:D$10000, "&gt;=3000", 【データ】蓄積用!E$2:E$10000, "&gt;=1500")&gt;0, "〇", IF(COUNTIFS(【データ】蓄積用!A$2:A$10000, AG$5, 【データ】蓄積用!C$2:C$10000, $A249, 【データ】蓄積用!Q$2:Q$10000, 1, 【データ】蓄積用!AC$2:AC$10000, "&gt;=4.0")&gt;0, "〇", "×")))</f>
        <v/>
      </c>
      <c r="AH249" t="str">
        <f>IF(OR($A249="", AH$5=""), "", IF(COUNTIFS(【データ】蓄積用!A$2:A$10000, AH$5, 【データ】蓄積用!C$2:C$10000, $A249, 【データ】蓄積用!D$2:D$10000, "&gt;=3000", 【データ】蓄積用!E$2:E$10000, "&gt;=1500")&gt;0, "〇", IF(COUNTIFS(【データ】蓄積用!A$2:A$10000, AH$5, 【データ】蓄積用!C$2:C$10000, $A249, 【データ】蓄積用!Q$2:Q$10000, 1, 【データ】蓄積用!AC$2:AC$10000, "&gt;=4.0")&gt;0, "〇", "×")))</f>
        <v/>
      </c>
      <c r="AI249" t="str">
        <f>IF(OR($A249="", AI$5=""), "", IF(COUNTIFS(【データ】蓄積用!A$2:A$10000, AI$5, 【データ】蓄積用!C$2:C$10000, $A249, 【データ】蓄積用!D$2:D$10000, "&gt;=3000", 【データ】蓄積用!E$2:E$10000, "&gt;=1500")&gt;0, "〇", IF(COUNTIFS(【データ】蓄積用!A$2:A$10000, AI$5, 【データ】蓄積用!C$2:C$10000, $A249, 【データ】蓄積用!Q$2:Q$10000, 1, 【データ】蓄積用!AC$2:AC$10000, "&gt;=4.0")&gt;0, "〇", "×")))</f>
        <v/>
      </c>
      <c r="AJ249" t="str">
        <f>IF(OR($A249="", AJ$5=""), "", IF(COUNTIFS(【データ】蓄積用!A$2:A$10000, AJ$5, 【データ】蓄積用!C$2:C$10000, $A249, 【データ】蓄積用!D$2:D$10000, "&gt;=3000", 【データ】蓄積用!E$2:E$10000, "&gt;=1500")&gt;0, "〇", IF(COUNTIFS(【データ】蓄積用!A$2:A$10000, AJ$5, 【データ】蓄積用!C$2:C$10000, $A249, 【データ】蓄積用!Q$2:Q$10000, 1, 【データ】蓄積用!AC$2:AC$10000, "&gt;=4.0")&gt;0, "〇", "×")))</f>
        <v/>
      </c>
      <c r="AK249" t="str">
        <f>IF(OR($A249="", AK$5=""), "", IF(COUNTIFS(【データ】蓄積用!A$2:A$10000, AK$5, 【データ】蓄積用!C$2:C$10000, $A249, 【データ】蓄積用!D$2:D$10000, "&gt;=3000", 【データ】蓄積用!E$2:E$10000, "&gt;=1500")&gt;0, "〇", IF(COUNTIFS(【データ】蓄積用!A$2:A$10000, AK$5, 【データ】蓄積用!C$2:C$10000, $A249, 【データ】蓄積用!Q$2:Q$10000, 1, 【データ】蓄積用!AC$2:AC$10000, "&gt;=4.0")&gt;0, "〇", "×")))</f>
        <v/>
      </c>
      <c r="AL249" t="str">
        <f>IF(OR($A249="", AL$5=""), "", IF(COUNTIFS(【データ】蓄積用!A$2:A$10000, AL$5, 【データ】蓄積用!C$2:C$10000, $A249, 【データ】蓄積用!D$2:D$10000, "&gt;=3000", 【データ】蓄積用!E$2:E$10000, "&gt;=1500")&gt;0, "〇", IF(COUNTIFS(【データ】蓄積用!A$2:A$10000, AL$5, 【データ】蓄積用!C$2:C$10000, $A249, 【データ】蓄積用!Q$2:Q$10000, 1, 【データ】蓄積用!AC$2:AC$10000, "&gt;=4.0")&gt;0, "〇", "×")))</f>
        <v/>
      </c>
      <c r="AM249" t="str">
        <f>IF(OR($A249="", AM$5=""), "", IF(COUNTIFS(【データ】蓄積用!A$2:A$10000, AM$5, 【データ】蓄積用!C$2:C$10000, $A249, 【データ】蓄積用!D$2:D$10000, "&gt;=3000", 【データ】蓄積用!E$2:E$10000, "&gt;=1500")&gt;0, "〇", IF(COUNTIFS(【データ】蓄積用!A$2:A$10000, AM$5, 【データ】蓄積用!C$2:C$10000, $A249, 【データ】蓄積用!Q$2:Q$10000, 1, 【データ】蓄積用!AC$2:AC$10000, "&gt;=4.0")&gt;0, "〇", "×")))</f>
        <v/>
      </c>
      <c r="AN249" t="str">
        <f>IF(OR($A249="", AN$5=""), "", IF(COUNTIFS(【データ】蓄積用!A$2:A$10000, AN$5, 【データ】蓄積用!C$2:C$10000, $A249, 【データ】蓄積用!D$2:D$10000, "&gt;=3000", 【データ】蓄積用!E$2:E$10000, "&gt;=1500")&gt;0, "〇", IF(COUNTIFS(【データ】蓄積用!A$2:A$10000, AN$5, 【データ】蓄積用!C$2:C$10000, $A249, 【データ】蓄積用!Q$2:Q$10000, 1, 【データ】蓄積用!AC$2:AC$10000, "&gt;=4.0")&gt;0, "〇", "×")))</f>
        <v/>
      </c>
      <c r="AO249" t="str">
        <f>IF(OR($A249="", AO$5=""), "", IF(COUNTIFS(【データ】蓄積用!A$2:A$10000, AO$5, 【データ】蓄積用!C$2:C$10000, $A249, 【データ】蓄積用!D$2:D$10000, "&gt;=3000", 【データ】蓄積用!E$2:E$10000, "&gt;=1500")&gt;0, "〇", IF(COUNTIFS(【データ】蓄積用!A$2:A$10000, AO$5, 【データ】蓄積用!C$2:C$10000, $A249, 【データ】蓄積用!Q$2:Q$10000, 1, 【データ】蓄積用!AC$2:AC$10000, "&gt;=4.0")&gt;0, "〇", "×")))</f>
        <v/>
      </c>
      <c r="AP249" t="str">
        <f>IF(OR($A249="", AP$5=""), "", IF(COUNTIFS(【データ】蓄積用!A$2:A$10000, AP$5, 【データ】蓄積用!C$2:C$10000, $A249, 【データ】蓄積用!D$2:D$10000, "&gt;=3000", 【データ】蓄積用!E$2:E$10000, "&gt;=1500")&gt;0, "〇", IF(COUNTIFS(【データ】蓄積用!A$2:A$10000, AP$5, 【データ】蓄積用!C$2:C$10000, $A249, 【データ】蓄積用!Q$2:Q$10000, 1, 【データ】蓄積用!AC$2:AC$10000, "&gt;=4.0")&gt;0, "〇", "×")))</f>
        <v/>
      </c>
      <c r="AQ249" t="str">
        <f>IF(OR($A249="", AQ$5=""), "", IF(COUNTIFS(【データ】蓄積用!A$2:A$10000, AQ$5, 【データ】蓄積用!C$2:C$10000, $A249, 【データ】蓄積用!D$2:D$10000, "&gt;=3000", 【データ】蓄積用!E$2:E$10000, "&gt;=1500")&gt;0, "〇", IF(COUNTIFS(【データ】蓄積用!A$2:A$10000, AQ$5, 【データ】蓄積用!C$2:C$10000, $A249, 【データ】蓄積用!Q$2:Q$10000, 1, 【データ】蓄積用!AC$2:AC$10000, "&gt;=4.0")&gt;0, "〇", "×")))</f>
        <v/>
      </c>
      <c r="AR249" t="str">
        <f>IF(OR($A249="", AR$5=""), "", IF(COUNTIFS(【データ】蓄積用!A$2:A$10000, AR$5, 【データ】蓄積用!C$2:C$10000, $A249, 【データ】蓄積用!D$2:D$10000, "&gt;=3000", 【データ】蓄積用!E$2:E$10000, "&gt;=1500")&gt;0, "〇", IF(COUNTIFS(【データ】蓄積用!A$2:A$10000, AR$5, 【データ】蓄積用!C$2:C$10000, $A249, 【データ】蓄積用!Q$2:Q$10000, 1, 【データ】蓄積用!AC$2:AC$10000, "&gt;=4.0")&gt;0, "〇", "×")))</f>
        <v/>
      </c>
      <c r="AS249" t="str">
        <f>IF(OR($A249="", AS$5=""), "", IF(COUNTIFS(【データ】蓄積用!A$2:A$10000, AS$5, 【データ】蓄積用!C$2:C$10000, $A249, 【データ】蓄積用!D$2:D$10000, "&gt;=3000", 【データ】蓄積用!E$2:E$10000, "&gt;=1500")&gt;0, "〇", IF(COUNTIFS(【データ】蓄積用!A$2:A$10000, AS$5, 【データ】蓄積用!C$2:C$10000, $A249, 【データ】蓄積用!Q$2:Q$10000, 1, 【データ】蓄積用!AC$2:AC$10000, "&gt;=4.0")&gt;0, "〇", "×")))</f>
        <v/>
      </c>
      <c r="AT249" t="str">
        <f>IF(OR($A249="", AT$5=""), "", IF(COUNTIFS(【データ】蓄積用!A$2:A$10000, AT$5, 【データ】蓄積用!C$2:C$10000, $A249, 【データ】蓄積用!D$2:D$10000, "&gt;=3000", 【データ】蓄積用!E$2:E$10000, "&gt;=1500")&gt;0, "〇", IF(COUNTIFS(【データ】蓄積用!A$2:A$10000, AT$5, 【データ】蓄積用!C$2:C$10000, $A249, 【データ】蓄積用!Q$2:Q$10000, 1, 【データ】蓄積用!AC$2:AC$10000, "&gt;=4.0")&gt;0, "〇", "×")))</f>
        <v/>
      </c>
      <c r="AU249" t="str">
        <f>IF(OR($A249="", AU$5=""), "", IF(COUNTIFS(【データ】蓄積用!A$2:A$10000, AU$5, 【データ】蓄積用!C$2:C$10000, $A249, 【データ】蓄積用!D$2:D$10000, "&gt;=3000", 【データ】蓄積用!E$2:E$10000, "&gt;=1500")&gt;0, "〇", IF(COUNTIFS(【データ】蓄積用!A$2:A$10000, AU$5, 【データ】蓄積用!C$2:C$10000, $A249, 【データ】蓄積用!Q$2:Q$10000, 1, 【データ】蓄積用!AC$2:AC$10000, "&gt;=4.0")&gt;0, "〇", "×")))</f>
        <v/>
      </c>
      <c r="AV249" t="str">
        <f>IF(OR($A249="", AV$5=""), "", IF(COUNTIFS(【データ】蓄積用!A$2:A$10000, AV$5, 【データ】蓄積用!C$2:C$10000, $A249, 【データ】蓄積用!D$2:D$10000, "&gt;=3000", 【データ】蓄積用!E$2:E$10000, "&gt;=1500")&gt;0, "〇", IF(COUNTIFS(【データ】蓄積用!A$2:A$10000, AV$5, 【データ】蓄積用!C$2:C$10000, $A249, 【データ】蓄積用!Q$2:Q$10000, 1, 【データ】蓄積用!AC$2:AC$10000, "&gt;=4.0")&gt;0, "〇", "×")))</f>
        <v/>
      </c>
      <c r="AW249" t="str">
        <f>IF(OR($A249="", AW$5=""), "", IF(COUNTIFS(【データ】蓄積用!A$2:A$10000, AW$5, 【データ】蓄積用!C$2:C$10000, $A249, 【データ】蓄積用!D$2:D$10000, "&gt;=3000", 【データ】蓄積用!E$2:E$10000, "&gt;=1500")&gt;0, "〇", IF(COUNTIFS(【データ】蓄積用!A$2:A$10000, AW$5, 【データ】蓄積用!C$2:C$10000, $A249, 【データ】蓄積用!Q$2:Q$10000, 1, 【データ】蓄積用!AC$2:AC$10000, "&gt;=4.0")&gt;0, "〇", "×")))</f>
        <v/>
      </c>
      <c r="AX249" t="str">
        <f>IF(OR($A249="", AX$5=""), "", IF(COUNTIFS(【データ】蓄積用!A$2:A$10000, AX$5, 【データ】蓄積用!C$2:C$10000, $A249, 【データ】蓄積用!D$2:D$10000, "&gt;=3000", 【データ】蓄積用!E$2:E$10000, "&gt;=1500")&gt;0, "〇", IF(COUNTIFS(【データ】蓄積用!A$2:A$10000, AX$5, 【データ】蓄積用!C$2:C$10000, $A249, 【データ】蓄積用!Q$2:Q$10000, 1, 【データ】蓄積用!AC$2:AC$10000, "&gt;=4.0")&gt;0, "〇", "×")))</f>
        <v/>
      </c>
      <c r="AY249" t="str">
        <f>IF(OR($A249="", AY$5=""), "", IF(COUNTIFS(【データ】蓄積用!A$2:A$10000, AY$5, 【データ】蓄積用!C$2:C$10000, $A249, 【データ】蓄積用!D$2:D$10000, "&gt;=3000", 【データ】蓄積用!E$2:E$10000, "&gt;=1500")&gt;0, "〇", IF(COUNTIFS(【データ】蓄積用!A$2:A$10000, AY$5, 【データ】蓄積用!C$2:C$10000, $A249, 【データ】蓄積用!Q$2:Q$10000, 1, 【データ】蓄積用!AC$2:AC$10000, "&gt;=4.0")&gt;0, "〇", "×")))</f>
        <v/>
      </c>
    </row>
    <row r="250" spans="2:51">
      <c r="B250" t="str">
        <f>IF(OR($A250="", B$5=""), "", IF(COUNTIFS(【データ】蓄積用!A$2:A$10000, B$5, 【データ】蓄積用!C$2:C$10000, $A250, 【データ】蓄積用!D$2:D$10000, "&gt;=3000", 【データ】蓄積用!E$2:E$10000, "&gt;=1500")&gt;0, "〇", IF(COUNTIFS(【データ】蓄積用!A$2:A$10000, B$5, 【データ】蓄積用!C$2:C$10000, $A250, 【データ】蓄積用!Q$2:Q$10000, 1, 【データ】蓄積用!AC$2:AC$10000, "&gt;=4.0")&gt;0, "〇", "×")))</f>
        <v/>
      </c>
      <c r="C250" t="str">
        <f>IF(OR($A250="", C$5=""), "", IF(COUNTIFS(【データ】蓄積用!A$2:A$10000, C$5, 【データ】蓄積用!C$2:C$10000, $A250, 【データ】蓄積用!D$2:D$10000, "&gt;=3000", 【データ】蓄積用!E$2:E$10000, "&gt;=1500")&gt;0, "〇", IF(COUNTIFS(【データ】蓄積用!A$2:A$10000, C$5, 【データ】蓄積用!C$2:C$10000, $A250, 【データ】蓄積用!Q$2:Q$10000, 1, 【データ】蓄積用!AC$2:AC$10000, "&gt;=4.0")&gt;0, "〇", "×")))</f>
        <v/>
      </c>
      <c r="D250" t="str">
        <f>IF(OR($A250="", D$5=""), "", IF(COUNTIFS(【データ】蓄積用!A$2:A$10000, D$5, 【データ】蓄積用!C$2:C$10000, $A250, 【データ】蓄積用!D$2:D$10000, "&gt;=3000", 【データ】蓄積用!E$2:E$10000, "&gt;=1500")&gt;0, "〇", IF(COUNTIFS(【データ】蓄積用!A$2:A$10000, D$5, 【データ】蓄積用!C$2:C$10000, $A250, 【データ】蓄積用!Q$2:Q$10000, 1, 【データ】蓄積用!AC$2:AC$10000, "&gt;=4.0")&gt;0, "〇", "×")))</f>
        <v/>
      </c>
      <c r="E250" t="str">
        <f>IF(OR($A250="", E$5=""), "", IF(COUNTIFS(【データ】蓄積用!A$2:A$10000, E$5, 【データ】蓄積用!C$2:C$10000, $A250, 【データ】蓄積用!D$2:D$10000, "&gt;=3000", 【データ】蓄積用!E$2:E$10000, "&gt;=1500")&gt;0, "〇", IF(COUNTIFS(【データ】蓄積用!A$2:A$10000, E$5, 【データ】蓄積用!C$2:C$10000, $A250, 【データ】蓄積用!Q$2:Q$10000, 1, 【データ】蓄積用!AC$2:AC$10000, "&gt;=4.0")&gt;0, "〇", "×")))</f>
        <v/>
      </c>
      <c r="F250" t="str">
        <f>IF(OR($A250="", F$5=""), "", IF(COUNTIFS(【データ】蓄積用!A$2:A$10000, F$5, 【データ】蓄積用!C$2:C$10000, $A250, 【データ】蓄積用!D$2:D$10000, "&gt;=3000", 【データ】蓄積用!E$2:E$10000, "&gt;=1500")&gt;0, "〇", IF(COUNTIFS(【データ】蓄積用!A$2:A$10000, F$5, 【データ】蓄積用!C$2:C$10000, $A250, 【データ】蓄積用!Q$2:Q$10000, 1, 【データ】蓄積用!AC$2:AC$10000, "&gt;=4.0")&gt;0, "〇", "×")))</f>
        <v/>
      </c>
      <c r="G250" t="str">
        <f>IF(OR($A250="", G$5=""), "", IF(COUNTIFS(【データ】蓄積用!A$2:A$10000, G$5, 【データ】蓄積用!C$2:C$10000, $A250, 【データ】蓄積用!D$2:D$10000, "&gt;=3000", 【データ】蓄積用!E$2:E$10000, "&gt;=1500")&gt;0, "〇", IF(COUNTIFS(【データ】蓄積用!A$2:A$10000, G$5, 【データ】蓄積用!C$2:C$10000, $A250, 【データ】蓄積用!Q$2:Q$10000, 1, 【データ】蓄積用!AC$2:AC$10000, "&gt;=4.0")&gt;0, "〇", "×")))</f>
        <v/>
      </c>
      <c r="H250" t="str">
        <f>IF(OR($A250="", H$5=""), "", IF(COUNTIFS(【データ】蓄積用!A$2:A$10000, H$5, 【データ】蓄積用!C$2:C$10000, $A250, 【データ】蓄積用!D$2:D$10000, "&gt;=3000", 【データ】蓄積用!E$2:E$10000, "&gt;=1500")&gt;0, "〇", IF(COUNTIFS(【データ】蓄積用!A$2:A$10000, H$5, 【データ】蓄積用!C$2:C$10000, $A250, 【データ】蓄積用!Q$2:Q$10000, 1, 【データ】蓄積用!AC$2:AC$10000, "&gt;=4.0")&gt;0, "〇", "×")))</f>
        <v/>
      </c>
      <c r="I250" t="str">
        <f>IF(OR($A250="", I$5=""), "", IF(COUNTIFS(【データ】蓄積用!A$2:A$10000, I$5, 【データ】蓄積用!C$2:C$10000, $A250, 【データ】蓄積用!D$2:D$10000, "&gt;=3000", 【データ】蓄積用!E$2:E$10000, "&gt;=1500")&gt;0, "〇", IF(COUNTIFS(【データ】蓄積用!A$2:A$10000, I$5, 【データ】蓄積用!C$2:C$10000, $A250, 【データ】蓄積用!Q$2:Q$10000, 1, 【データ】蓄積用!AC$2:AC$10000, "&gt;=4.0")&gt;0, "〇", "×")))</f>
        <v/>
      </c>
      <c r="J250" t="str">
        <f>IF(OR($A250="", J$5=""), "", IF(COUNTIFS(【データ】蓄積用!A$2:A$10000, J$5, 【データ】蓄積用!C$2:C$10000, $A250, 【データ】蓄積用!D$2:D$10000, "&gt;=3000", 【データ】蓄積用!E$2:E$10000, "&gt;=1500")&gt;0, "〇", IF(COUNTIFS(【データ】蓄積用!A$2:A$10000, J$5, 【データ】蓄積用!C$2:C$10000, $A250, 【データ】蓄積用!Q$2:Q$10000, 1, 【データ】蓄積用!AC$2:AC$10000, "&gt;=4.0")&gt;0, "〇", "×")))</f>
        <v/>
      </c>
      <c r="K250" t="str">
        <f>IF(OR($A250="", K$5=""), "", IF(COUNTIFS(【データ】蓄積用!A$2:A$10000, K$5, 【データ】蓄積用!C$2:C$10000, $A250, 【データ】蓄積用!D$2:D$10000, "&gt;=3000", 【データ】蓄積用!E$2:E$10000, "&gt;=1500")&gt;0, "〇", IF(COUNTIFS(【データ】蓄積用!A$2:A$10000, K$5, 【データ】蓄積用!C$2:C$10000, $A250, 【データ】蓄積用!Q$2:Q$10000, 1, 【データ】蓄積用!AC$2:AC$10000, "&gt;=4.0")&gt;0, "〇", "×")))</f>
        <v/>
      </c>
      <c r="L250" t="str">
        <f>IF(OR($A250="", L$5=""), "", IF(COUNTIFS(【データ】蓄積用!A$2:A$10000, L$5, 【データ】蓄積用!C$2:C$10000, $A250, 【データ】蓄積用!D$2:D$10000, "&gt;=3000", 【データ】蓄積用!E$2:E$10000, "&gt;=1500")&gt;0, "〇", IF(COUNTIFS(【データ】蓄積用!A$2:A$10000, L$5, 【データ】蓄積用!C$2:C$10000, $A250, 【データ】蓄積用!Q$2:Q$10000, 1, 【データ】蓄積用!AC$2:AC$10000, "&gt;=4.0")&gt;0, "〇", "×")))</f>
        <v/>
      </c>
      <c r="M250" t="str">
        <f>IF(OR($A250="", M$5=""), "", IF(COUNTIFS(【データ】蓄積用!A$2:A$10000, M$5, 【データ】蓄積用!C$2:C$10000, $A250, 【データ】蓄積用!D$2:D$10000, "&gt;=3000", 【データ】蓄積用!E$2:E$10000, "&gt;=1500")&gt;0, "〇", IF(COUNTIFS(【データ】蓄積用!A$2:A$10000, M$5, 【データ】蓄積用!C$2:C$10000, $A250, 【データ】蓄積用!Q$2:Q$10000, 1, 【データ】蓄積用!AC$2:AC$10000, "&gt;=4.0")&gt;0, "〇", "×")))</f>
        <v/>
      </c>
      <c r="N250" t="str">
        <f>IF(OR($A250="", N$5=""), "", IF(COUNTIFS(【データ】蓄積用!A$2:A$10000, N$5, 【データ】蓄積用!C$2:C$10000, $A250, 【データ】蓄積用!D$2:D$10000, "&gt;=3000", 【データ】蓄積用!E$2:E$10000, "&gt;=1500")&gt;0, "〇", IF(COUNTIFS(【データ】蓄積用!A$2:A$10000, N$5, 【データ】蓄積用!C$2:C$10000, $A250, 【データ】蓄積用!Q$2:Q$10000, 1, 【データ】蓄積用!AC$2:AC$10000, "&gt;=4.0")&gt;0, "〇", "×")))</f>
        <v/>
      </c>
      <c r="O250" t="str">
        <f>IF(OR($A250="", O$5=""), "", IF(COUNTIFS(【データ】蓄積用!A$2:A$10000, O$5, 【データ】蓄積用!C$2:C$10000, $A250, 【データ】蓄積用!D$2:D$10000, "&gt;=3000", 【データ】蓄積用!E$2:E$10000, "&gt;=1500")&gt;0, "〇", IF(COUNTIFS(【データ】蓄積用!A$2:A$10000, O$5, 【データ】蓄積用!C$2:C$10000, $A250, 【データ】蓄積用!Q$2:Q$10000, 1, 【データ】蓄積用!AC$2:AC$10000, "&gt;=4.0")&gt;0, "〇", "×")))</f>
        <v/>
      </c>
      <c r="P250" t="str">
        <f>IF(OR($A250="", P$5=""), "", IF(COUNTIFS(【データ】蓄積用!A$2:A$10000, P$5, 【データ】蓄積用!C$2:C$10000, $A250, 【データ】蓄積用!D$2:D$10000, "&gt;=3000", 【データ】蓄積用!E$2:E$10000, "&gt;=1500")&gt;0, "〇", IF(COUNTIFS(【データ】蓄積用!A$2:A$10000, P$5, 【データ】蓄積用!C$2:C$10000, $A250, 【データ】蓄積用!Q$2:Q$10000, 1, 【データ】蓄積用!AC$2:AC$10000, "&gt;=4.0")&gt;0, "〇", "×")))</f>
        <v/>
      </c>
      <c r="Q250" t="str">
        <f>IF(OR($A250="", Q$5=""), "", IF(COUNTIFS(【データ】蓄積用!A$2:A$10000, Q$5, 【データ】蓄積用!C$2:C$10000, $A250, 【データ】蓄積用!D$2:D$10000, "&gt;=3000", 【データ】蓄積用!E$2:E$10000, "&gt;=1500")&gt;0, "〇", IF(COUNTIFS(【データ】蓄積用!A$2:A$10000, Q$5, 【データ】蓄積用!C$2:C$10000, $A250, 【データ】蓄積用!Q$2:Q$10000, 1, 【データ】蓄積用!AC$2:AC$10000, "&gt;=4.0")&gt;0, "〇", "×")))</f>
        <v/>
      </c>
      <c r="R250" t="str">
        <f>IF(OR($A250="", R$5=""), "", IF(COUNTIFS(【データ】蓄積用!A$2:A$10000, R$5, 【データ】蓄積用!C$2:C$10000, $A250, 【データ】蓄積用!D$2:D$10000, "&gt;=3000", 【データ】蓄積用!E$2:E$10000, "&gt;=1500")&gt;0, "〇", IF(COUNTIFS(【データ】蓄積用!A$2:A$10000, R$5, 【データ】蓄積用!C$2:C$10000, $A250, 【データ】蓄積用!Q$2:Q$10000, 1, 【データ】蓄積用!AC$2:AC$10000, "&gt;=4.0")&gt;0, "〇", "×")))</f>
        <v/>
      </c>
      <c r="S250" t="str">
        <f>IF(OR($A250="", S$5=""), "", IF(COUNTIFS(【データ】蓄積用!A$2:A$10000, S$5, 【データ】蓄積用!C$2:C$10000, $A250, 【データ】蓄積用!D$2:D$10000, "&gt;=3000", 【データ】蓄積用!E$2:E$10000, "&gt;=1500")&gt;0, "〇", IF(COUNTIFS(【データ】蓄積用!A$2:A$10000, S$5, 【データ】蓄積用!C$2:C$10000, $A250, 【データ】蓄積用!Q$2:Q$10000, 1, 【データ】蓄積用!AC$2:AC$10000, "&gt;=4.0")&gt;0, "〇", "×")))</f>
        <v/>
      </c>
      <c r="T250" t="str">
        <f>IF(OR($A250="", T$5=""), "", IF(COUNTIFS(【データ】蓄積用!A$2:A$10000, T$5, 【データ】蓄積用!C$2:C$10000, $A250, 【データ】蓄積用!D$2:D$10000, "&gt;=3000", 【データ】蓄積用!E$2:E$10000, "&gt;=1500")&gt;0, "〇", IF(COUNTIFS(【データ】蓄積用!A$2:A$10000, T$5, 【データ】蓄積用!C$2:C$10000, $A250, 【データ】蓄積用!Q$2:Q$10000, 1, 【データ】蓄積用!AC$2:AC$10000, "&gt;=4.0")&gt;0, "〇", "×")))</f>
        <v/>
      </c>
      <c r="U250" t="str">
        <f>IF(OR($A250="", U$5=""), "", IF(COUNTIFS(【データ】蓄積用!A$2:A$10000, U$5, 【データ】蓄積用!C$2:C$10000, $A250, 【データ】蓄積用!D$2:D$10000, "&gt;=3000", 【データ】蓄積用!E$2:E$10000, "&gt;=1500")&gt;0, "〇", IF(COUNTIFS(【データ】蓄積用!A$2:A$10000, U$5, 【データ】蓄積用!C$2:C$10000, $A250, 【データ】蓄積用!Q$2:Q$10000, 1, 【データ】蓄積用!AC$2:AC$10000, "&gt;=4.0")&gt;0, "〇", "×")))</f>
        <v/>
      </c>
      <c r="V250" t="str">
        <f>IF(OR($A250="", V$5=""), "", IF(COUNTIFS(【データ】蓄積用!A$2:A$10000, V$5, 【データ】蓄積用!C$2:C$10000, $A250, 【データ】蓄積用!D$2:D$10000, "&gt;=3000", 【データ】蓄積用!E$2:E$10000, "&gt;=1500")&gt;0, "〇", IF(COUNTIFS(【データ】蓄積用!A$2:A$10000, V$5, 【データ】蓄積用!C$2:C$10000, $A250, 【データ】蓄積用!Q$2:Q$10000, 1, 【データ】蓄積用!AC$2:AC$10000, "&gt;=4.0")&gt;0, "〇", "×")))</f>
        <v/>
      </c>
      <c r="W250" t="str">
        <f>IF(OR($A250="", W$5=""), "", IF(COUNTIFS(【データ】蓄積用!A$2:A$10000, W$5, 【データ】蓄積用!C$2:C$10000, $A250, 【データ】蓄積用!D$2:D$10000, "&gt;=3000", 【データ】蓄積用!E$2:E$10000, "&gt;=1500")&gt;0, "〇", IF(COUNTIFS(【データ】蓄積用!A$2:A$10000, W$5, 【データ】蓄積用!C$2:C$10000, $A250, 【データ】蓄積用!Q$2:Q$10000, 1, 【データ】蓄積用!AC$2:AC$10000, "&gt;=4.0")&gt;0, "〇", "×")))</f>
        <v/>
      </c>
      <c r="X250" t="str">
        <f>IF(OR($A250="", X$5=""), "", IF(COUNTIFS(【データ】蓄積用!A$2:A$10000, X$5, 【データ】蓄積用!C$2:C$10000, $A250, 【データ】蓄積用!D$2:D$10000, "&gt;=3000", 【データ】蓄積用!E$2:E$10000, "&gt;=1500")&gt;0, "〇", IF(COUNTIFS(【データ】蓄積用!A$2:A$10000, X$5, 【データ】蓄積用!C$2:C$10000, $A250, 【データ】蓄積用!Q$2:Q$10000, 1, 【データ】蓄積用!AC$2:AC$10000, "&gt;=4.0")&gt;0, "〇", "×")))</f>
        <v/>
      </c>
      <c r="Y250" t="str">
        <f>IF(OR($A250="", Y$5=""), "", IF(COUNTIFS(【データ】蓄積用!A$2:A$10000, Y$5, 【データ】蓄積用!C$2:C$10000, $A250, 【データ】蓄積用!D$2:D$10000, "&gt;=3000", 【データ】蓄積用!E$2:E$10000, "&gt;=1500")&gt;0, "〇", IF(COUNTIFS(【データ】蓄積用!A$2:A$10000, Y$5, 【データ】蓄積用!C$2:C$10000, $A250, 【データ】蓄積用!Q$2:Q$10000, 1, 【データ】蓄積用!AC$2:AC$10000, "&gt;=4.0")&gt;0, "〇", "×")))</f>
        <v/>
      </c>
      <c r="Z250" t="str">
        <f>IF(OR($A250="", Z$5=""), "", IF(COUNTIFS(【データ】蓄積用!A$2:A$10000, Z$5, 【データ】蓄積用!C$2:C$10000, $A250, 【データ】蓄積用!D$2:D$10000, "&gt;=3000", 【データ】蓄積用!E$2:E$10000, "&gt;=1500")&gt;0, "〇", IF(COUNTIFS(【データ】蓄積用!A$2:A$10000, Z$5, 【データ】蓄積用!C$2:C$10000, $A250, 【データ】蓄積用!Q$2:Q$10000, 1, 【データ】蓄積用!AC$2:AC$10000, "&gt;=4.0")&gt;0, "〇", "×")))</f>
        <v/>
      </c>
      <c r="AA250" t="str">
        <f>IF(OR($A250="", AA$5=""), "", IF(COUNTIFS(【データ】蓄積用!A$2:A$10000, AA$5, 【データ】蓄積用!C$2:C$10000, $A250, 【データ】蓄積用!D$2:D$10000, "&gt;=3000", 【データ】蓄積用!E$2:E$10000, "&gt;=1500")&gt;0, "〇", IF(COUNTIFS(【データ】蓄積用!A$2:A$10000, AA$5, 【データ】蓄積用!C$2:C$10000, $A250, 【データ】蓄積用!Q$2:Q$10000, 1, 【データ】蓄積用!AC$2:AC$10000, "&gt;=4.0")&gt;0, "〇", "×")))</f>
        <v/>
      </c>
      <c r="AB250" t="str">
        <f>IF(OR($A250="", AB$5=""), "", IF(COUNTIFS(【データ】蓄積用!A$2:A$10000, AB$5, 【データ】蓄積用!C$2:C$10000, $A250, 【データ】蓄積用!D$2:D$10000, "&gt;=3000", 【データ】蓄積用!E$2:E$10000, "&gt;=1500")&gt;0, "〇", IF(COUNTIFS(【データ】蓄積用!A$2:A$10000, AB$5, 【データ】蓄積用!C$2:C$10000, $A250, 【データ】蓄積用!Q$2:Q$10000, 1, 【データ】蓄積用!AC$2:AC$10000, "&gt;=4.0")&gt;0, "〇", "×")))</f>
        <v/>
      </c>
      <c r="AC250" t="str">
        <f>IF(OR($A250="", AC$5=""), "", IF(COUNTIFS(【データ】蓄積用!A$2:A$10000, AC$5, 【データ】蓄積用!C$2:C$10000, $A250, 【データ】蓄積用!D$2:D$10000, "&gt;=3000", 【データ】蓄積用!E$2:E$10000, "&gt;=1500")&gt;0, "〇", IF(COUNTIFS(【データ】蓄積用!A$2:A$10000, AC$5, 【データ】蓄積用!C$2:C$10000, $A250, 【データ】蓄積用!Q$2:Q$10000, 1, 【データ】蓄積用!AC$2:AC$10000, "&gt;=4.0")&gt;0, "〇", "×")))</f>
        <v/>
      </c>
      <c r="AD250" t="str">
        <f>IF(OR($A250="", AD$5=""), "", IF(COUNTIFS(【データ】蓄積用!A$2:A$10000, AD$5, 【データ】蓄積用!C$2:C$10000, $A250, 【データ】蓄積用!D$2:D$10000, "&gt;=3000", 【データ】蓄積用!E$2:E$10000, "&gt;=1500")&gt;0, "〇", IF(COUNTIFS(【データ】蓄積用!A$2:A$10000, AD$5, 【データ】蓄積用!C$2:C$10000, $A250, 【データ】蓄積用!Q$2:Q$10000, 1, 【データ】蓄積用!AC$2:AC$10000, "&gt;=4.0")&gt;0, "〇", "×")))</f>
        <v/>
      </c>
      <c r="AE250" t="str">
        <f>IF(OR($A250="", AE$5=""), "", IF(COUNTIFS(【データ】蓄積用!A$2:A$10000, AE$5, 【データ】蓄積用!C$2:C$10000, $A250, 【データ】蓄積用!D$2:D$10000, "&gt;=3000", 【データ】蓄積用!E$2:E$10000, "&gt;=1500")&gt;0, "〇", IF(COUNTIFS(【データ】蓄積用!A$2:A$10000, AE$5, 【データ】蓄積用!C$2:C$10000, $A250, 【データ】蓄積用!Q$2:Q$10000, 1, 【データ】蓄積用!AC$2:AC$10000, "&gt;=4.0")&gt;0, "〇", "×")))</f>
        <v/>
      </c>
      <c r="AF250" t="str">
        <f>IF(OR($A250="", AF$5=""), "", IF(COUNTIFS(【データ】蓄積用!A$2:A$10000, AF$5, 【データ】蓄積用!C$2:C$10000, $A250, 【データ】蓄積用!D$2:D$10000, "&gt;=3000", 【データ】蓄積用!E$2:E$10000, "&gt;=1500")&gt;0, "〇", IF(COUNTIFS(【データ】蓄積用!A$2:A$10000, AF$5, 【データ】蓄積用!C$2:C$10000, $A250, 【データ】蓄積用!Q$2:Q$10000, 1, 【データ】蓄積用!AC$2:AC$10000, "&gt;=4.0")&gt;0, "〇", "×")))</f>
        <v/>
      </c>
      <c r="AG250" t="str">
        <f>IF(OR($A250="", AG$5=""), "", IF(COUNTIFS(【データ】蓄積用!A$2:A$10000, AG$5, 【データ】蓄積用!C$2:C$10000, $A250, 【データ】蓄積用!D$2:D$10000, "&gt;=3000", 【データ】蓄積用!E$2:E$10000, "&gt;=1500")&gt;0, "〇", IF(COUNTIFS(【データ】蓄積用!A$2:A$10000, AG$5, 【データ】蓄積用!C$2:C$10000, $A250, 【データ】蓄積用!Q$2:Q$10000, 1, 【データ】蓄積用!AC$2:AC$10000, "&gt;=4.0")&gt;0, "〇", "×")))</f>
        <v/>
      </c>
      <c r="AH250" t="str">
        <f>IF(OR($A250="", AH$5=""), "", IF(COUNTIFS(【データ】蓄積用!A$2:A$10000, AH$5, 【データ】蓄積用!C$2:C$10000, $A250, 【データ】蓄積用!D$2:D$10000, "&gt;=3000", 【データ】蓄積用!E$2:E$10000, "&gt;=1500")&gt;0, "〇", IF(COUNTIFS(【データ】蓄積用!A$2:A$10000, AH$5, 【データ】蓄積用!C$2:C$10000, $A250, 【データ】蓄積用!Q$2:Q$10000, 1, 【データ】蓄積用!AC$2:AC$10000, "&gt;=4.0")&gt;0, "〇", "×")))</f>
        <v/>
      </c>
      <c r="AI250" t="str">
        <f>IF(OR($A250="", AI$5=""), "", IF(COUNTIFS(【データ】蓄積用!A$2:A$10000, AI$5, 【データ】蓄積用!C$2:C$10000, $A250, 【データ】蓄積用!D$2:D$10000, "&gt;=3000", 【データ】蓄積用!E$2:E$10000, "&gt;=1500")&gt;0, "〇", IF(COUNTIFS(【データ】蓄積用!A$2:A$10000, AI$5, 【データ】蓄積用!C$2:C$10000, $A250, 【データ】蓄積用!Q$2:Q$10000, 1, 【データ】蓄積用!AC$2:AC$10000, "&gt;=4.0")&gt;0, "〇", "×")))</f>
        <v/>
      </c>
      <c r="AJ250" t="str">
        <f>IF(OR($A250="", AJ$5=""), "", IF(COUNTIFS(【データ】蓄積用!A$2:A$10000, AJ$5, 【データ】蓄積用!C$2:C$10000, $A250, 【データ】蓄積用!D$2:D$10000, "&gt;=3000", 【データ】蓄積用!E$2:E$10000, "&gt;=1500")&gt;0, "〇", IF(COUNTIFS(【データ】蓄積用!A$2:A$10000, AJ$5, 【データ】蓄積用!C$2:C$10000, $A250, 【データ】蓄積用!Q$2:Q$10000, 1, 【データ】蓄積用!AC$2:AC$10000, "&gt;=4.0")&gt;0, "〇", "×")))</f>
        <v/>
      </c>
      <c r="AK250" t="str">
        <f>IF(OR($A250="", AK$5=""), "", IF(COUNTIFS(【データ】蓄積用!A$2:A$10000, AK$5, 【データ】蓄積用!C$2:C$10000, $A250, 【データ】蓄積用!D$2:D$10000, "&gt;=3000", 【データ】蓄積用!E$2:E$10000, "&gt;=1500")&gt;0, "〇", IF(COUNTIFS(【データ】蓄積用!A$2:A$10000, AK$5, 【データ】蓄積用!C$2:C$10000, $A250, 【データ】蓄積用!Q$2:Q$10000, 1, 【データ】蓄積用!AC$2:AC$10000, "&gt;=4.0")&gt;0, "〇", "×")))</f>
        <v/>
      </c>
      <c r="AL250" t="str">
        <f>IF(OR($A250="", AL$5=""), "", IF(COUNTIFS(【データ】蓄積用!A$2:A$10000, AL$5, 【データ】蓄積用!C$2:C$10000, $A250, 【データ】蓄積用!D$2:D$10000, "&gt;=3000", 【データ】蓄積用!E$2:E$10000, "&gt;=1500")&gt;0, "〇", IF(COUNTIFS(【データ】蓄積用!A$2:A$10000, AL$5, 【データ】蓄積用!C$2:C$10000, $A250, 【データ】蓄積用!Q$2:Q$10000, 1, 【データ】蓄積用!AC$2:AC$10000, "&gt;=4.0")&gt;0, "〇", "×")))</f>
        <v/>
      </c>
      <c r="AM250" t="str">
        <f>IF(OR($A250="", AM$5=""), "", IF(COUNTIFS(【データ】蓄積用!A$2:A$10000, AM$5, 【データ】蓄積用!C$2:C$10000, $A250, 【データ】蓄積用!D$2:D$10000, "&gt;=3000", 【データ】蓄積用!E$2:E$10000, "&gt;=1500")&gt;0, "〇", IF(COUNTIFS(【データ】蓄積用!A$2:A$10000, AM$5, 【データ】蓄積用!C$2:C$10000, $A250, 【データ】蓄積用!Q$2:Q$10000, 1, 【データ】蓄積用!AC$2:AC$10000, "&gt;=4.0")&gt;0, "〇", "×")))</f>
        <v/>
      </c>
      <c r="AN250" t="str">
        <f>IF(OR($A250="", AN$5=""), "", IF(COUNTIFS(【データ】蓄積用!A$2:A$10000, AN$5, 【データ】蓄積用!C$2:C$10000, $A250, 【データ】蓄積用!D$2:D$10000, "&gt;=3000", 【データ】蓄積用!E$2:E$10000, "&gt;=1500")&gt;0, "〇", IF(COUNTIFS(【データ】蓄積用!A$2:A$10000, AN$5, 【データ】蓄積用!C$2:C$10000, $A250, 【データ】蓄積用!Q$2:Q$10000, 1, 【データ】蓄積用!AC$2:AC$10000, "&gt;=4.0")&gt;0, "〇", "×")))</f>
        <v/>
      </c>
      <c r="AO250" t="str">
        <f>IF(OR($A250="", AO$5=""), "", IF(COUNTIFS(【データ】蓄積用!A$2:A$10000, AO$5, 【データ】蓄積用!C$2:C$10000, $A250, 【データ】蓄積用!D$2:D$10000, "&gt;=3000", 【データ】蓄積用!E$2:E$10000, "&gt;=1500")&gt;0, "〇", IF(COUNTIFS(【データ】蓄積用!A$2:A$10000, AO$5, 【データ】蓄積用!C$2:C$10000, $A250, 【データ】蓄積用!Q$2:Q$10000, 1, 【データ】蓄積用!AC$2:AC$10000, "&gt;=4.0")&gt;0, "〇", "×")))</f>
        <v/>
      </c>
      <c r="AP250" t="str">
        <f>IF(OR($A250="", AP$5=""), "", IF(COUNTIFS(【データ】蓄積用!A$2:A$10000, AP$5, 【データ】蓄積用!C$2:C$10000, $A250, 【データ】蓄積用!D$2:D$10000, "&gt;=3000", 【データ】蓄積用!E$2:E$10000, "&gt;=1500")&gt;0, "〇", IF(COUNTIFS(【データ】蓄積用!A$2:A$10000, AP$5, 【データ】蓄積用!C$2:C$10000, $A250, 【データ】蓄積用!Q$2:Q$10000, 1, 【データ】蓄積用!AC$2:AC$10000, "&gt;=4.0")&gt;0, "〇", "×")))</f>
        <v/>
      </c>
      <c r="AQ250" t="str">
        <f>IF(OR($A250="", AQ$5=""), "", IF(COUNTIFS(【データ】蓄積用!A$2:A$10000, AQ$5, 【データ】蓄積用!C$2:C$10000, $A250, 【データ】蓄積用!D$2:D$10000, "&gt;=3000", 【データ】蓄積用!E$2:E$10000, "&gt;=1500")&gt;0, "〇", IF(COUNTIFS(【データ】蓄積用!A$2:A$10000, AQ$5, 【データ】蓄積用!C$2:C$10000, $A250, 【データ】蓄積用!Q$2:Q$10000, 1, 【データ】蓄積用!AC$2:AC$10000, "&gt;=4.0")&gt;0, "〇", "×")))</f>
        <v/>
      </c>
      <c r="AR250" t="str">
        <f>IF(OR($A250="", AR$5=""), "", IF(COUNTIFS(【データ】蓄積用!A$2:A$10000, AR$5, 【データ】蓄積用!C$2:C$10000, $A250, 【データ】蓄積用!D$2:D$10000, "&gt;=3000", 【データ】蓄積用!E$2:E$10000, "&gt;=1500")&gt;0, "〇", IF(COUNTIFS(【データ】蓄積用!A$2:A$10000, AR$5, 【データ】蓄積用!C$2:C$10000, $A250, 【データ】蓄積用!Q$2:Q$10000, 1, 【データ】蓄積用!AC$2:AC$10000, "&gt;=4.0")&gt;0, "〇", "×")))</f>
        <v/>
      </c>
      <c r="AS250" t="str">
        <f>IF(OR($A250="", AS$5=""), "", IF(COUNTIFS(【データ】蓄積用!A$2:A$10000, AS$5, 【データ】蓄積用!C$2:C$10000, $A250, 【データ】蓄積用!D$2:D$10000, "&gt;=3000", 【データ】蓄積用!E$2:E$10000, "&gt;=1500")&gt;0, "〇", IF(COUNTIFS(【データ】蓄積用!A$2:A$10000, AS$5, 【データ】蓄積用!C$2:C$10000, $A250, 【データ】蓄積用!Q$2:Q$10000, 1, 【データ】蓄積用!AC$2:AC$10000, "&gt;=4.0")&gt;0, "〇", "×")))</f>
        <v/>
      </c>
      <c r="AT250" t="str">
        <f>IF(OR($A250="", AT$5=""), "", IF(COUNTIFS(【データ】蓄積用!A$2:A$10000, AT$5, 【データ】蓄積用!C$2:C$10000, $A250, 【データ】蓄積用!D$2:D$10000, "&gt;=3000", 【データ】蓄積用!E$2:E$10000, "&gt;=1500")&gt;0, "〇", IF(COUNTIFS(【データ】蓄積用!A$2:A$10000, AT$5, 【データ】蓄積用!C$2:C$10000, $A250, 【データ】蓄積用!Q$2:Q$10000, 1, 【データ】蓄積用!AC$2:AC$10000, "&gt;=4.0")&gt;0, "〇", "×")))</f>
        <v/>
      </c>
      <c r="AU250" t="str">
        <f>IF(OR($A250="", AU$5=""), "", IF(COUNTIFS(【データ】蓄積用!A$2:A$10000, AU$5, 【データ】蓄積用!C$2:C$10000, $A250, 【データ】蓄積用!D$2:D$10000, "&gt;=3000", 【データ】蓄積用!E$2:E$10000, "&gt;=1500")&gt;0, "〇", IF(COUNTIFS(【データ】蓄積用!A$2:A$10000, AU$5, 【データ】蓄積用!C$2:C$10000, $A250, 【データ】蓄積用!Q$2:Q$10000, 1, 【データ】蓄積用!AC$2:AC$10000, "&gt;=4.0")&gt;0, "〇", "×")))</f>
        <v/>
      </c>
      <c r="AV250" t="str">
        <f>IF(OR($A250="", AV$5=""), "", IF(COUNTIFS(【データ】蓄積用!A$2:A$10000, AV$5, 【データ】蓄積用!C$2:C$10000, $A250, 【データ】蓄積用!D$2:D$10000, "&gt;=3000", 【データ】蓄積用!E$2:E$10000, "&gt;=1500")&gt;0, "〇", IF(COUNTIFS(【データ】蓄積用!A$2:A$10000, AV$5, 【データ】蓄積用!C$2:C$10000, $A250, 【データ】蓄積用!Q$2:Q$10000, 1, 【データ】蓄積用!AC$2:AC$10000, "&gt;=4.0")&gt;0, "〇", "×")))</f>
        <v/>
      </c>
      <c r="AW250" t="str">
        <f>IF(OR($A250="", AW$5=""), "", IF(COUNTIFS(【データ】蓄積用!A$2:A$10000, AW$5, 【データ】蓄積用!C$2:C$10000, $A250, 【データ】蓄積用!D$2:D$10000, "&gt;=3000", 【データ】蓄積用!E$2:E$10000, "&gt;=1500")&gt;0, "〇", IF(COUNTIFS(【データ】蓄積用!A$2:A$10000, AW$5, 【データ】蓄積用!C$2:C$10000, $A250, 【データ】蓄積用!Q$2:Q$10000, 1, 【データ】蓄積用!AC$2:AC$10000, "&gt;=4.0")&gt;0, "〇", "×")))</f>
        <v/>
      </c>
      <c r="AX250" t="str">
        <f>IF(OR($A250="", AX$5=""), "", IF(COUNTIFS(【データ】蓄積用!A$2:A$10000, AX$5, 【データ】蓄積用!C$2:C$10000, $A250, 【データ】蓄積用!D$2:D$10000, "&gt;=3000", 【データ】蓄積用!E$2:E$10000, "&gt;=1500")&gt;0, "〇", IF(COUNTIFS(【データ】蓄積用!A$2:A$10000, AX$5, 【データ】蓄積用!C$2:C$10000, $A250, 【データ】蓄積用!Q$2:Q$10000, 1, 【データ】蓄積用!AC$2:AC$10000, "&gt;=4.0")&gt;0, "〇", "×")))</f>
        <v/>
      </c>
      <c r="AY250" t="str">
        <f>IF(OR($A250="", AY$5=""), "", IF(COUNTIFS(【データ】蓄積用!A$2:A$10000, AY$5, 【データ】蓄積用!C$2:C$10000, $A250, 【データ】蓄積用!D$2:D$10000, "&gt;=3000", 【データ】蓄積用!E$2:E$10000, "&gt;=1500")&gt;0, "〇", IF(COUNTIFS(【データ】蓄積用!A$2:A$10000, AY$5, 【データ】蓄積用!C$2:C$10000, $A250, 【データ】蓄積用!Q$2:Q$10000, 1, 【データ】蓄積用!AC$2:AC$10000, "&gt;=4.0")&gt;0, "〇", "×")))</f>
        <v/>
      </c>
    </row>
    <row r="251" spans="2:51">
      <c r="B251" t="str">
        <f>IF(OR($A251="", B$5=""), "", IF(COUNTIFS(【データ】蓄積用!A$2:A$10000, B$5, 【データ】蓄積用!C$2:C$10000, $A251, 【データ】蓄積用!D$2:D$10000, "&gt;=3000", 【データ】蓄積用!E$2:E$10000, "&gt;=1500")&gt;0, "〇", IF(COUNTIFS(【データ】蓄積用!A$2:A$10000, B$5, 【データ】蓄積用!C$2:C$10000, $A251, 【データ】蓄積用!Q$2:Q$10000, 1, 【データ】蓄積用!AC$2:AC$10000, "&gt;=4.0")&gt;0, "〇", "×")))</f>
        <v/>
      </c>
      <c r="C251" t="str">
        <f>IF(OR($A251="", C$5=""), "", IF(COUNTIFS(【データ】蓄積用!A$2:A$10000, C$5, 【データ】蓄積用!C$2:C$10000, $A251, 【データ】蓄積用!D$2:D$10000, "&gt;=3000", 【データ】蓄積用!E$2:E$10000, "&gt;=1500")&gt;0, "〇", IF(COUNTIFS(【データ】蓄積用!A$2:A$10000, C$5, 【データ】蓄積用!C$2:C$10000, $A251, 【データ】蓄積用!Q$2:Q$10000, 1, 【データ】蓄積用!AC$2:AC$10000, "&gt;=4.0")&gt;0, "〇", "×")))</f>
        <v/>
      </c>
      <c r="D251" t="str">
        <f>IF(OR($A251="", D$5=""), "", IF(COUNTIFS(【データ】蓄積用!A$2:A$10000, D$5, 【データ】蓄積用!C$2:C$10000, $A251, 【データ】蓄積用!D$2:D$10000, "&gt;=3000", 【データ】蓄積用!E$2:E$10000, "&gt;=1500")&gt;0, "〇", IF(COUNTIFS(【データ】蓄積用!A$2:A$10000, D$5, 【データ】蓄積用!C$2:C$10000, $A251, 【データ】蓄積用!Q$2:Q$10000, 1, 【データ】蓄積用!AC$2:AC$10000, "&gt;=4.0")&gt;0, "〇", "×")))</f>
        <v/>
      </c>
      <c r="E251" t="str">
        <f>IF(OR($A251="", E$5=""), "", IF(COUNTIFS(【データ】蓄積用!A$2:A$10000, E$5, 【データ】蓄積用!C$2:C$10000, $A251, 【データ】蓄積用!D$2:D$10000, "&gt;=3000", 【データ】蓄積用!E$2:E$10000, "&gt;=1500")&gt;0, "〇", IF(COUNTIFS(【データ】蓄積用!A$2:A$10000, E$5, 【データ】蓄積用!C$2:C$10000, $A251, 【データ】蓄積用!Q$2:Q$10000, 1, 【データ】蓄積用!AC$2:AC$10000, "&gt;=4.0")&gt;0, "〇", "×")))</f>
        <v/>
      </c>
      <c r="F251" t="str">
        <f>IF(OR($A251="", F$5=""), "", IF(COUNTIFS(【データ】蓄積用!A$2:A$10000, F$5, 【データ】蓄積用!C$2:C$10000, $A251, 【データ】蓄積用!D$2:D$10000, "&gt;=3000", 【データ】蓄積用!E$2:E$10000, "&gt;=1500")&gt;0, "〇", IF(COUNTIFS(【データ】蓄積用!A$2:A$10000, F$5, 【データ】蓄積用!C$2:C$10000, $A251, 【データ】蓄積用!Q$2:Q$10000, 1, 【データ】蓄積用!AC$2:AC$10000, "&gt;=4.0")&gt;0, "〇", "×")))</f>
        <v/>
      </c>
      <c r="G251" t="str">
        <f>IF(OR($A251="", G$5=""), "", IF(COUNTIFS(【データ】蓄積用!A$2:A$10000, G$5, 【データ】蓄積用!C$2:C$10000, $A251, 【データ】蓄積用!D$2:D$10000, "&gt;=3000", 【データ】蓄積用!E$2:E$10000, "&gt;=1500")&gt;0, "〇", IF(COUNTIFS(【データ】蓄積用!A$2:A$10000, G$5, 【データ】蓄積用!C$2:C$10000, $A251, 【データ】蓄積用!Q$2:Q$10000, 1, 【データ】蓄積用!AC$2:AC$10000, "&gt;=4.0")&gt;0, "〇", "×")))</f>
        <v/>
      </c>
      <c r="H251" t="str">
        <f>IF(OR($A251="", H$5=""), "", IF(COUNTIFS(【データ】蓄積用!A$2:A$10000, H$5, 【データ】蓄積用!C$2:C$10000, $A251, 【データ】蓄積用!D$2:D$10000, "&gt;=3000", 【データ】蓄積用!E$2:E$10000, "&gt;=1500")&gt;0, "〇", IF(COUNTIFS(【データ】蓄積用!A$2:A$10000, H$5, 【データ】蓄積用!C$2:C$10000, $A251, 【データ】蓄積用!Q$2:Q$10000, 1, 【データ】蓄積用!AC$2:AC$10000, "&gt;=4.0")&gt;0, "〇", "×")))</f>
        <v/>
      </c>
      <c r="I251" t="str">
        <f>IF(OR($A251="", I$5=""), "", IF(COUNTIFS(【データ】蓄積用!A$2:A$10000, I$5, 【データ】蓄積用!C$2:C$10000, $A251, 【データ】蓄積用!D$2:D$10000, "&gt;=3000", 【データ】蓄積用!E$2:E$10000, "&gt;=1500")&gt;0, "〇", IF(COUNTIFS(【データ】蓄積用!A$2:A$10000, I$5, 【データ】蓄積用!C$2:C$10000, $A251, 【データ】蓄積用!Q$2:Q$10000, 1, 【データ】蓄積用!AC$2:AC$10000, "&gt;=4.0")&gt;0, "〇", "×")))</f>
        <v/>
      </c>
      <c r="J251" t="str">
        <f>IF(OR($A251="", J$5=""), "", IF(COUNTIFS(【データ】蓄積用!A$2:A$10000, J$5, 【データ】蓄積用!C$2:C$10000, $A251, 【データ】蓄積用!D$2:D$10000, "&gt;=3000", 【データ】蓄積用!E$2:E$10000, "&gt;=1500")&gt;0, "〇", IF(COUNTIFS(【データ】蓄積用!A$2:A$10000, J$5, 【データ】蓄積用!C$2:C$10000, $A251, 【データ】蓄積用!Q$2:Q$10000, 1, 【データ】蓄積用!AC$2:AC$10000, "&gt;=4.0")&gt;0, "〇", "×")))</f>
        <v/>
      </c>
      <c r="K251" t="str">
        <f>IF(OR($A251="", K$5=""), "", IF(COUNTIFS(【データ】蓄積用!A$2:A$10000, K$5, 【データ】蓄積用!C$2:C$10000, $A251, 【データ】蓄積用!D$2:D$10000, "&gt;=3000", 【データ】蓄積用!E$2:E$10000, "&gt;=1500")&gt;0, "〇", IF(COUNTIFS(【データ】蓄積用!A$2:A$10000, K$5, 【データ】蓄積用!C$2:C$10000, $A251, 【データ】蓄積用!Q$2:Q$10000, 1, 【データ】蓄積用!AC$2:AC$10000, "&gt;=4.0")&gt;0, "〇", "×")))</f>
        <v/>
      </c>
      <c r="L251" t="str">
        <f>IF(OR($A251="", L$5=""), "", IF(COUNTIFS(【データ】蓄積用!A$2:A$10000, L$5, 【データ】蓄積用!C$2:C$10000, $A251, 【データ】蓄積用!D$2:D$10000, "&gt;=3000", 【データ】蓄積用!E$2:E$10000, "&gt;=1500")&gt;0, "〇", IF(COUNTIFS(【データ】蓄積用!A$2:A$10000, L$5, 【データ】蓄積用!C$2:C$10000, $A251, 【データ】蓄積用!Q$2:Q$10000, 1, 【データ】蓄積用!AC$2:AC$10000, "&gt;=4.0")&gt;0, "〇", "×")))</f>
        <v/>
      </c>
      <c r="M251" t="str">
        <f>IF(OR($A251="", M$5=""), "", IF(COUNTIFS(【データ】蓄積用!A$2:A$10000, M$5, 【データ】蓄積用!C$2:C$10000, $A251, 【データ】蓄積用!D$2:D$10000, "&gt;=3000", 【データ】蓄積用!E$2:E$10000, "&gt;=1500")&gt;0, "〇", IF(COUNTIFS(【データ】蓄積用!A$2:A$10000, M$5, 【データ】蓄積用!C$2:C$10000, $A251, 【データ】蓄積用!Q$2:Q$10000, 1, 【データ】蓄積用!AC$2:AC$10000, "&gt;=4.0")&gt;0, "〇", "×")))</f>
        <v/>
      </c>
      <c r="N251" t="str">
        <f>IF(OR($A251="", N$5=""), "", IF(COUNTIFS(【データ】蓄積用!A$2:A$10000, N$5, 【データ】蓄積用!C$2:C$10000, $A251, 【データ】蓄積用!D$2:D$10000, "&gt;=3000", 【データ】蓄積用!E$2:E$10000, "&gt;=1500")&gt;0, "〇", IF(COUNTIFS(【データ】蓄積用!A$2:A$10000, N$5, 【データ】蓄積用!C$2:C$10000, $A251, 【データ】蓄積用!Q$2:Q$10000, 1, 【データ】蓄積用!AC$2:AC$10000, "&gt;=4.0")&gt;0, "〇", "×")))</f>
        <v/>
      </c>
      <c r="O251" t="str">
        <f>IF(OR($A251="", O$5=""), "", IF(COUNTIFS(【データ】蓄積用!A$2:A$10000, O$5, 【データ】蓄積用!C$2:C$10000, $A251, 【データ】蓄積用!D$2:D$10000, "&gt;=3000", 【データ】蓄積用!E$2:E$10000, "&gt;=1500")&gt;0, "〇", IF(COUNTIFS(【データ】蓄積用!A$2:A$10000, O$5, 【データ】蓄積用!C$2:C$10000, $A251, 【データ】蓄積用!Q$2:Q$10000, 1, 【データ】蓄積用!AC$2:AC$10000, "&gt;=4.0")&gt;0, "〇", "×")))</f>
        <v/>
      </c>
      <c r="P251" t="str">
        <f>IF(OR($A251="", P$5=""), "", IF(COUNTIFS(【データ】蓄積用!A$2:A$10000, P$5, 【データ】蓄積用!C$2:C$10000, $A251, 【データ】蓄積用!D$2:D$10000, "&gt;=3000", 【データ】蓄積用!E$2:E$10000, "&gt;=1500")&gt;0, "〇", IF(COUNTIFS(【データ】蓄積用!A$2:A$10000, P$5, 【データ】蓄積用!C$2:C$10000, $A251, 【データ】蓄積用!Q$2:Q$10000, 1, 【データ】蓄積用!AC$2:AC$10000, "&gt;=4.0")&gt;0, "〇", "×")))</f>
        <v/>
      </c>
      <c r="Q251" t="str">
        <f>IF(OR($A251="", Q$5=""), "", IF(COUNTIFS(【データ】蓄積用!A$2:A$10000, Q$5, 【データ】蓄積用!C$2:C$10000, $A251, 【データ】蓄積用!D$2:D$10000, "&gt;=3000", 【データ】蓄積用!E$2:E$10000, "&gt;=1500")&gt;0, "〇", IF(COUNTIFS(【データ】蓄積用!A$2:A$10000, Q$5, 【データ】蓄積用!C$2:C$10000, $A251, 【データ】蓄積用!Q$2:Q$10000, 1, 【データ】蓄積用!AC$2:AC$10000, "&gt;=4.0")&gt;0, "〇", "×")))</f>
        <v/>
      </c>
      <c r="R251" t="str">
        <f>IF(OR($A251="", R$5=""), "", IF(COUNTIFS(【データ】蓄積用!A$2:A$10000, R$5, 【データ】蓄積用!C$2:C$10000, $A251, 【データ】蓄積用!D$2:D$10000, "&gt;=3000", 【データ】蓄積用!E$2:E$10000, "&gt;=1500")&gt;0, "〇", IF(COUNTIFS(【データ】蓄積用!A$2:A$10000, R$5, 【データ】蓄積用!C$2:C$10000, $A251, 【データ】蓄積用!Q$2:Q$10000, 1, 【データ】蓄積用!AC$2:AC$10000, "&gt;=4.0")&gt;0, "〇", "×")))</f>
        <v/>
      </c>
      <c r="S251" t="str">
        <f>IF(OR($A251="", S$5=""), "", IF(COUNTIFS(【データ】蓄積用!A$2:A$10000, S$5, 【データ】蓄積用!C$2:C$10000, $A251, 【データ】蓄積用!D$2:D$10000, "&gt;=3000", 【データ】蓄積用!E$2:E$10000, "&gt;=1500")&gt;0, "〇", IF(COUNTIFS(【データ】蓄積用!A$2:A$10000, S$5, 【データ】蓄積用!C$2:C$10000, $A251, 【データ】蓄積用!Q$2:Q$10000, 1, 【データ】蓄積用!AC$2:AC$10000, "&gt;=4.0")&gt;0, "〇", "×")))</f>
        <v/>
      </c>
      <c r="T251" t="str">
        <f>IF(OR($A251="", T$5=""), "", IF(COUNTIFS(【データ】蓄積用!A$2:A$10000, T$5, 【データ】蓄積用!C$2:C$10000, $A251, 【データ】蓄積用!D$2:D$10000, "&gt;=3000", 【データ】蓄積用!E$2:E$10000, "&gt;=1500")&gt;0, "〇", IF(COUNTIFS(【データ】蓄積用!A$2:A$10000, T$5, 【データ】蓄積用!C$2:C$10000, $A251, 【データ】蓄積用!Q$2:Q$10000, 1, 【データ】蓄積用!AC$2:AC$10000, "&gt;=4.0")&gt;0, "〇", "×")))</f>
        <v/>
      </c>
      <c r="U251" t="str">
        <f>IF(OR($A251="", U$5=""), "", IF(COUNTIFS(【データ】蓄積用!A$2:A$10000, U$5, 【データ】蓄積用!C$2:C$10000, $A251, 【データ】蓄積用!D$2:D$10000, "&gt;=3000", 【データ】蓄積用!E$2:E$10000, "&gt;=1500")&gt;0, "〇", IF(COUNTIFS(【データ】蓄積用!A$2:A$10000, U$5, 【データ】蓄積用!C$2:C$10000, $A251, 【データ】蓄積用!Q$2:Q$10000, 1, 【データ】蓄積用!AC$2:AC$10000, "&gt;=4.0")&gt;0, "〇", "×")))</f>
        <v/>
      </c>
      <c r="V251" t="str">
        <f>IF(OR($A251="", V$5=""), "", IF(COUNTIFS(【データ】蓄積用!A$2:A$10000, V$5, 【データ】蓄積用!C$2:C$10000, $A251, 【データ】蓄積用!D$2:D$10000, "&gt;=3000", 【データ】蓄積用!E$2:E$10000, "&gt;=1500")&gt;0, "〇", IF(COUNTIFS(【データ】蓄積用!A$2:A$10000, V$5, 【データ】蓄積用!C$2:C$10000, $A251, 【データ】蓄積用!Q$2:Q$10000, 1, 【データ】蓄積用!AC$2:AC$10000, "&gt;=4.0")&gt;0, "〇", "×")))</f>
        <v/>
      </c>
      <c r="W251" t="str">
        <f>IF(OR($A251="", W$5=""), "", IF(COUNTIFS(【データ】蓄積用!A$2:A$10000, W$5, 【データ】蓄積用!C$2:C$10000, $A251, 【データ】蓄積用!D$2:D$10000, "&gt;=3000", 【データ】蓄積用!E$2:E$10000, "&gt;=1500")&gt;0, "〇", IF(COUNTIFS(【データ】蓄積用!A$2:A$10000, W$5, 【データ】蓄積用!C$2:C$10000, $A251, 【データ】蓄積用!Q$2:Q$10000, 1, 【データ】蓄積用!AC$2:AC$10000, "&gt;=4.0")&gt;0, "〇", "×")))</f>
        <v/>
      </c>
      <c r="X251" t="str">
        <f>IF(OR($A251="", X$5=""), "", IF(COUNTIFS(【データ】蓄積用!A$2:A$10000, X$5, 【データ】蓄積用!C$2:C$10000, $A251, 【データ】蓄積用!D$2:D$10000, "&gt;=3000", 【データ】蓄積用!E$2:E$10000, "&gt;=1500")&gt;0, "〇", IF(COUNTIFS(【データ】蓄積用!A$2:A$10000, X$5, 【データ】蓄積用!C$2:C$10000, $A251, 【データ】蓄積用!Q$2:Q$10000, 1, 【データ】蓄積用!AC$2:AC$10000, "&gt;=4.0")&gt;0, "〇", "×")))</f>
        <v/>
      </c>
      <c r="Y251" t="str">
        <f>IF(OR($A251="", Y$5=""), "", IF(COUNTIFS(【データ】蓄積用!A$2:A$10000, Y$5, 【データ】蓄積用!C$2:C$10000, $A251, 【データ】蓄積用!D$2:D$10000, "&gt;=3000", 【データ】蓄積用!E$2:E$10000, "&gt;=1500")&gt;0, "〇", IF(COUNTIFS(【データ】蓄積用!A$2:A$10000, Y$5, 【データ】蓄積用!C$2:C$10000, $A251, 【データ】蓄積用!Q$2:Q$10000, 1, 【データ】蓄積用!AC$2:AC$10000, "&gt;=4.0")&gt;0, "〇", "×")))</f>
        <v/>
      </c>
      <c r="Z251" t="str">
        <f>IF(OR($A251="", Z$5=""), "", IF(COUNTIFS(【データ】蓄積用!A$2:A$10000, Z$5, 【データ】蓄積用!C$2:C$10000, $A251, 【データ】蓄積用!D$2:D$10000, "&gt;=3000", 【データ】蓄積用!E$2:E$10000, "&gt;=1500")&gt;0, "〇", IF(COUNTIFS(【データ】蓄積用!A$2:A$10000, Z$5, 【データ】蓄積用!C$2:C$10000, $A251, 【データ】蓄積用!Q$2:Q$10000, 1, 【データ】蓄積用!AC$2:AC$10000, "&gt;=4.0")&gt;0, "〇", "×")))</f>
        <v/>
      </c>
      <c r="AA251" t="str">
        <f>IF(OR($A251="", AA$5=""), "", IF(COUNTIFS(【データ】蓄積用!A$2:A$10000, AA$5, 【データ】蓄積用!C$2:C$10000, $A251, 【データ】蓄積用!D$2:D$10000, "&gt;=3000", 【データ】蓄積用!E$2:E$10000, "&gt;=1500")&gt;0, "〇", IF(COUNTIFS(【データ】蓄積用!A$2:A$10000, AA$5, 【データ】蓄積用!C$2:C$10000, $A251, 【データ】蓄積用!Q$2:Q$10000, 1, 【データ】蓄積用!AC$2:AC$10000, "&gt;=4.0")&gt;0, "〇", "×")))</f>
        <v/>
      </c>
      <c r="AB251" t="str">
        <f>IF(OR($A251="", AB$5=""), "", IF(COUNTIFS(【データ】蓄積用!A$2:A$10000, AB$5, 【データ】蓄積用!C$2:C$10000, $A251, 【データ】蓄積用!D$2:D$10000, "&gt;=3000", 【データ】蓄積用!E$2:E$10000, "&gt;=1500")&gt;0, "〇", IF(COUNTIFS(【データ】蓄積用!A$2:A$10000, AB$5, 【データ】蓄積用!C$2:C$10000, $A251, 【データ】蓄積用!Q$2:Q$10000, 1, 【データ】蓄積用!AC$2:AC$10000, "&gt;=4.0")&gt;0, "〇", "×")))</f>
        <v/>
      </c>
      <c r="AC251" t="str">
        <f>IF(OR($A251="", AC$5=""), "", IF(COUNTIFS(【データ】蓄積用!A$2:A$10000, AC$5, 【データ】蓄積用!C$2:C$10000, $A251, 【データ】蓄積用!D$2:D$10000, "&gt;=3000", 【データ】蓄積用!E$2:E$10000, "&gt;=1500")&gt;0, "〇", IF(COUNTIFS(【データ】蓄積用!A$2:A$10000, AC$5, 【データ】蓄積用!C$2:C$10000, $A251, 【データ】蓄積用!Q$2:Q$10000, 1, 【データ】蓄積用!AC$2:AC$10000, "&gt;=4.0")&gt;0, "〇", "×")))</f>
        <v/>
      </c>
      <c r="AD251" t="str">
        <f>IF(OR($A251="", AD$5=""), "", IF(COUNTIFS(【データ】蓄積用!A$2:A$10000, AD$5, 【データ】蓄積用!C$2:C$10000, $A251, 【データ】蓄積用!D$2:D$10000, "&gt;=3000", 【データ】蓄積用!E$2:E$10000, "&gt;=1500")&gt;0, "〇", IF(COUNTIFS(【データ】蓄積用!A$2:A$10000, AD$5, 【データ】蓄積用!C$2:C$10000, $A251, 【データ】蓄積用!Q$2:Q$10000, 1, 【データ】蓄積用!AC$2:AC$10000, "&gt;=4.0")&gt;0, "〇", "×")))</f>
        <v/>
      </c>
      <c r="AE251" t="str">
        <f>IF(OR($A251="", AE$5=""), "", IF(COUNTIFS(【データ】蓄積用!A$2:A$10000, AE$5, 【データ】蓄積用!C$2:C$10000, $A251, 【データ】蓄積用!D$2:D$10000, "&gt;=3000", 【データ】蓄積用!E$2:E$10000, "&gt;=1500")&gt;0, "〇", IF(COUNTIFS(【データ】蓄積用!A$2:A$10000, AE$5, 【データ】蓄積用!C$2:C$10000, $A251, 【データ】蓄積用!Q$2:Q$10000, 1, 【データ】蓄積用!AC$2:AC$10000, "&gt;=4.0")&gt;0, "〇", "×")))</f>
        <v/>
      </c>
      <c r="AF251" t="str">
        <f>IF(OR($A251="", AF$5=""), "", IF(COUNTIFS(【データ】蓄積用!A$2:A$10000, AF$5, 【データ】蓄積用!C$2:C$10000, $A251, 【データ】蓄積用!D$2:D$10000, "&gt;=3000", 【データ】蓄積用!E$2:E$10000, "&gt;=1500")&gt;0, "〇", IF(COUNTIFS(【データ】蓄積用!A$2:A$10000, AF$5, 【データ】蓄積用!C$2:C$10000, $A251, 【データ】蓄積用!Q$2:Q$10000, 1, 【データ】蓄積用!AC$2:AC$10000, "&gt;=4.0")&gt;0, "〇", "×")))</f>
        <v/>
      </c>
      <c r="AG251" t="str">
        <f>IF(OR($A251="", AG$5=""), "", IF(COUNTIFS(【データ】蓄積用!A$2:A$10000, AG$5, 【データ】蓄積用!C$2:C$10000, $A251, 【データ】蓄積用!D$2:D$10000, "&gt;=3000", 【データ】蓄積用!E$2:E$10000, "&gt;=1500")&gt;0, "〇", IF(COUNTIFS(【データ】蓄積用!A$2:A$10000, AG$5, 【データ】蓄積用!C$2:C$10000, $A251, 【データ】蓄積用!Q$2:Q$10000, 1, 【データ】蓄積用!AC$2:AC$10000, "&gt;=4.0")&gt;0, "〇", "×")))</f>
        <v/>
      </c>
      <c r="AH251" t="str">
        <f>IF(OR($A251="", AH$5=""), "", IF(COUNTIFS(【データ】蓄積用!A$2:A$10000, AH$5, 【データ】蓄積用!C$2:C$10000, $A251, 【データ】蓄積用!D$2:D$10000, "&gt;=3000", 【データ】蓄積用!E$2:E$10000, "&gt;=1500")&gt;0, "〇", IF(COUNTIFS(【データ】蓄積用!A$2:A$10000, AH$5, 【データ】蓄積用!C$2:C$10000, $A251, 【データ】蓄積用!Q$2:Q$10000, 1, 【データ】蓄積用!AC$2:AC$10000, "&gt;=4.0")&gt;0, "〇", "×")))</f>
        <v/>
      </c>
      <c r="AI251" t="str">
        <f>IF(OR($A251="", AI$5=""), "", IF(COUNTIFS(【データ】蓄積用!A$2:A$10000, AI$5, 【データ】蓄積用!C$2:C$10000, $A251, 【データ】蓄積用!D$2:D$10000, "&gt;=3000", 【データ】蓄積用!E$2:E$10000, "&gt;=1500")&gt;0, "〇", IF(COUNTIFS(【データ】蓄積用!A$2:A$10000, AI$5, 【データ】蓄積用!C$2:C$10000, $A251, 【データ】蓄積用!Q$2:Q$10000, 1, 【データ】蓄積用!AC$2:AC$10000, "&gt;=4.0")&gt;0, "〇", "×")))</f>
        <v/>
      </c>
      <c r="AJ251" t="str">
        <f>IF(OR($A251="", AJ$5=""), "", IF(COUNTIFS(【データ】蓄積用!A$2:A$10000, AJ$5, 【データ】蓄積用!C$2:C$10000, $A251, 【データ】蓄積用!D$2:D$10000, "&gt;=3000", 【データ】蓄積用!E$2:E$10000, "&gt;=1500")&gt;0, "〇", IF(COUNTIFS(【データ】蓄積用!A$2:A$10000, AJ$5, 【データ】蓄積用!C$2:C$10000, $A251, 【データ】蓄積用!Q$2:Q$10000, 1, 【データ】蓄積用!AC$2:AC$10000, "&gt;=4.0")&gt;0, "〇", "×")))</f>
        <v/>
      </c>
      <c r="AK251" t="str">
        <f>IF(OR($A251="", AK$5=""), "", IF(COUNTIFS(【データ】蓄積用!A$2:A$10000, AK$5, 【データ】蓄積用!C$2:C$10000, $A251, 【データ】蓄積用!D$2:D$10000, "&gt;=3000", 【データ】蓄積用!E$2:E$10000, "&gt;=1500")&gt;0, "〇", IF(COUNTIFS(【データ】蓄積用!A$2:A$10000, AK$5, 【データ】蓄積用!C$2:C$10000, $A251, 【データ】蓄積用!Q$2:Q$10000, 1, 【データ】蓄積用!AC$2:AC$10000, "&gt;=4.0")&gt;0, "〇", "×")))</f>
        <v/>
      </c>
      <c r="AL251" t="str">
        <f>IF(OR($A251="", AL$5=""), "", IF(COUNTIFS(【データ】蓄積用!A$2:A$10000, AL$5, 【データ】蓄積用!C$2:C$10000, $A251, 【データ】蓄積用!D$2:D$10000, "&gt;=3000", 【データ】蓄積用!E$2:E$10000, "&gt;=1500")&gt;0, "〇", IF(COUNTIFS(【データ】蓄積用!A$2:A$10000, AL$5, 【データ】蓄積用!C$2:C$10000, $A251, 【データ】蓄積用!Q$2:Q$10000, 1, 【データ】蓄積用!AC$2:AC$10000, "&gt;=4.0")&gt;0, "〇", "×")))</f>
        <v/>
      </c>
      <c r="AM251" t="str">
        <f>IF(OR($A251="", AM$5=""), "", IF(COUNTIFS(【データ】蓄積用!A$2:A$10000, AM$5, 【データ】蓄積用!C$2:C$10000, $A251, 【データ】蓄積用!D$2:D$10000, "&gt;=3000", 【データ】蓄積用!E$2:E$10000, "&gt;=1500")&gt;0, "〇", IF(COUNTIFS(【データ】蓄積用!A$2:A$10000, AM$5, 【データ】蓄積用!C$2:C$10000, $A251, 【データ】蓄積用!Q$2:Q$10000, 1, 【データ】蓄積用!AC$2:AC$10000, "&gt;=4.0")&gt;0, "〇", "×")))</f>
        <v/>
      </c>
      <c r="AN251" t="str">
        <f>IF(OR($A251="", AN$5=""), "", IF(COUNTIFS(【データ】蓄積用!A$2:A$10000, AN$5, 【データ】蓄積用!C$2:C$10000, $A251, 【データ】蓄積用!D$2:D$10000, "&gt;=3000", 【データ】蓄積用!E$2:E$10000, "&gt;=1500")&gt;0, "〇", IF(COUNTIFS(【データ】蓄積用!A$2:A$10000, AN$5, 【データ】蓄積用!C$2:C$10000, $A251, 【データ】蓄積用!Q$2:Q$10000, 1, 【データ】蓄積用!AC$2:AC$10000, "&gt;=4.0")&gt;0, "〇", "×")))</f>
        <v/>
      </c>
      <c r="AO251" t="str">
        <f>IF(OR($A251="", AO$5=""), "", IF(COUNTIFS(【データ】蓄積用!A$2:A$10000, AO$5, 【データ】蓄積用!C$2:C$10000, $A251, 【データ】蓄積用!D$2:D$10000, "&gt;=3000", 【データ】蓄積用!E$2:E$10000, "&gt;=1500")&gt;0, "〇", IF(COUNTIFS(【データ】蓄積用!A$2:A$10000, AO$5, 【データ】蓄積用!C$2:C$10000, $A251, 【データ】蓄積用!Q$2:Q$10000, 1, 【データ】蓄積用!AC$2:AC$10000, "&gt;=4.0")&gt;0, "〇", "×")))</f>
        <v/>
      </c>
      <c r="AP251" t="str">
        <f>IF(OR($A251="", AP$5=""), "", IF(COUNTIFS(【データ】蓄積用!A$2:A$10000, AP$5, 【データ】蓄積用!C$2:C$10000, $A251, 【データ】蓄積用!D$2:D$10000, "&gt;=3000", 【データ】蓄積用!E$2:E$10000, "&gt;=1500")&gt;0, "〇", IF(COUNTIFS(【データ】蓄積用!A$2:A$10000, AP$5, 【データ】蓄積用!C$2:C$10000, $A251, 【データ】蓄積用!Q$2:Q$10000, 1, 【データ】蓄積用!AC$2:AC$10000, "&gt;=4.0")&gt;0, "〇", "×")))</f>
        <v/>
      </c>
      <c r="AQ251" t="str">
        <f>IF(OR($A251="", AQ$5=""), "", IF(COUNTIFS(【データ】蓄積用!A$2:A$10000, AQ$5, 【データ】蓄積用!C$2:C$10000, $A251, 【データ】蓄積用!D$2:D$10000, "&gt;=3000", 【データ】蓄積用!E$2:E$10000, "&gt;=1500")&gt;0, "〇", IF(COUNTIFS(【データ】蓄積用!A$2:A$10000, AQ$5, 【データ】蓄積用!C$2:C$10000, $A251, 【データ】蓄積用!Q$2:Q$10000, 1, 【データ】蓄積用!AC$2:AC$10000, "&gt;=4.0")&gt;0, "〇", "×")))</f>
        <v/>
      </c>
      <c r="AR251" t="str">
        <f>IF(OR($A251="", AR$5=""), "", IF(COUNTIFS(【データ】蓄積用!A$2:A$10000, AR$5, 【データ】蓄積用!C$2:C$10000, $A251, 【データ】蓄積用!D$2:D$10000, "&gt;=3000", 【データ】蓄積用!E$2:E$10000, "&gt;=1500")&gt;0, "〇", IF(COUNTIFS(【データ】蓄積用!A$2:A$10000, AR$5, 【データ】蓄積用!C$2:C$10000, $A251, 【データ】蓄積用!Q$2:Q$10000, 1, 【データ】蓄積用!AC$2:AC$10000, "&gt;=4.0")&gt;0, "〇", "×")))</f>
        <v/>
      </c>
      <c r="AS251" t="str">
        <f>IF(OR($A251="", AS$5=""), "", IF(COUNTIFS(【データ】蓄積用!A$2:A$10000, AS$5, 【データ】蓄積用!C$2:C$10000, $A251, 【データ】蓄積用!D$2:D$10000, "&gt;=3000", 【データ】蓄積用!E$2:E$10000, "&gt;=1500")&gt;0, "〇", IF(COUNTIFS(【データ】蓄積用!A$2:A$10000, AS$5, 【データ】蓄積用!C$2:C$10000, $A251, 【データ】蓄積用!Q$2:Q$10000, 1, 【データ】蓄積用!AC$2:AC$10000, "&gt;=4.0")&gt;0, "〇", "×")))</f>
        <v/>
      </c>
      <c r="AT251" t="str">
        <f>IF(OR($A251="", AT$5=""), "", IF(COUNTIFS(【データ】蓄積用!A$2:A$10000, AT$5, 【データ】蓄積用!C$2:C$10000, $A251, 【データ】蓄積用!D$2:D$10000, "&gt;=3000", 【データ】蓄積用!E$2:E$10000, "&gt;=1500")&gt;0, "〇", IF(COUNTIFS(【データ】蓄積用!A$2:A$10000, AT$5, 【データ】蓄積用!C$2:C$10000, $A251, 【データ】蓄積用!Q$2:Q$10000, 1, 【データ】蓄積用!AC$2:AC$10000, "&gt;=4.0")&gt;0, "〇", "×")))</f>
        <v/>
      </c>
      <c r="AU251" t="str">
        <f>IF(OR($A251="", AU$5=""), "", IF(COUNTIFS(【データ】蓄積用!A$2:A$10000, AU$5, 【データ】蓄積用!C$2:C$10000, $A251, 【データ】蓄積用!D$2:D$10000, "&gt;=3000", 【データ】蓄積用!E$2:E$10000, "&gt;=1500")&gt;0, "〇", IF(COUNTIFS(【データ】蓄積用!A$2:A$10000, AU$5, 【データ】蓄積用!C$2:C$10000, $A251, 【データ】蓄積用!Q$2:Q$10000, 1, 【データ】蓄積用!AC$2:AC$10000, "&gt;=4.0")&gt;0, "〇", "×")))</f>
        <v/>
      </c>
      <c r="AV251" t="str">
        <f>IF(OR($A251="", AV$5=""), "", IF(COUNTIFS(【データ】蓄積用!A$2:A$10000, AV$5, 【データ】蓄積用!C$2:C$10000, $A251, 【データ】蓄積用!D$2:D$10000, "&gt;=3000", 【データ】蓄積用!E$2:E$10000, "&gt;=1500")&gt;0, "〇", IF(COUNTIFS(【データ】蓄積用!A$2:A$10000, AV$5, 【データ】蓄積用!C$2:C$10000, $A251, 【データ】蓄積用!Q$2:Q$10000, 1, 【データ】蓄積用!AC$2:AC$10000, "&gt;=4.0")&gt;0, "〇", "×")))</f>
        <v/>
      </c>
      <c r="AW251" t="str">
        <f>IF(OR($A251="", AW$5=""), "", IF(COUNTIFS(【データ】蓄積用!A$2:A$10000, AW$5, 【データ】蓄積用!C$2:C$10000, $A251, 【データ】蓄積用!D$2:D$10000, "&gt;=3000", 【データ】蓄積用!E$2:E$10000, "&gt;=1500")&gt;0, "〇", IF(COUNTIFS(【データ】蓄積用!A$2:A$10000, AW$5, 【データ】蓄積用!C$2:C$10000, $A251, 【データ】蓄積用!Q$2:Q$10000, 1, 【データ】蓄積用!AC$2:AC$10000, "&gt;=4.0")&gt;0, "〇", "×")))</f>
        <v/>
      </c>
      <c r="AX251" t="str">
        <f>IF(OR($A251="", AX$5=""), "", IF(COUNTIFS(【データ】蓄積用!A$2:A$10000, AX$5, 【データ】蓄積用!C$2:C$10000, $A251, 【データ】蓄積用!D$2:D$10000, "&gt;=3000", 【データ】蓄積用!E$2:E$10000, "&gt;=1500")&gt;0, "〇", IF(COUNTIFS(【データ】蓄積用!A$2:A$10000, AX$5, 【データ】蓄積用!C$2:C$10000, $A251, 【データ】蓄積用!Q$2:Q$10000, 1, 【データ】蓄積用!AC$2:AC$10000, "&gt;=4.0")&gt;0, "〇", "×")))</f>
        <v/>
      </c>
      <c r="AY251" t="str">
        <f>IF(OR($A251="", AY$5=""), "", IF(COUNTIFS(【データ】蓄積用!A$2:A$10000, AY$5, 【データ】蓄積用!C$2:C$10000, $A251, 【データ】蓄積用!D$2:D$10000, "&gt;=3000", 【データ】蓄積用!E$2:E$10000, "&gt;=1500")&gt;0, "〇", IF(COUNTIFS(【データ】蓄積用!A$2:A$10000, AY$5, 【データ】蓄積用!C$2:C$10000, $A251, 【データ】蓄積用!Q$2:Q$10000, 1, 【データ】蓄積用!AC$2:AC$10000, "&gt;=4.0")&gt;0, "〇", "×")))</f>
        <v/>
      </c>
    </row>
    <row r="252" spans="2:51">
      <c r="B252" t="str">
        <f>IF(OR($A252="", B$5=""), "", IF(COUNTIFS(【データ】蓄積用!A$2:A$10000, B$5, 【データ】蓄積用!C$2:C$10000, $A252, 【データ】蓄積用!D$2:D$10000, "&gt;=3000", 【データ】蓄積用!E$2:E$10000, "&gt;=1500")&gt;0, "〇", IF(COUNTIFS(【データ】蓄積用!A$2:A$10000, B$5, 【データ】蓄積用!C$2:C$10000, $A252, 【データ】蓄積用!Q$2:Q$10000, 1, 【データ】蓄積用!AC$2:AC$10000, "&gt;=4.0")&gt;0, "〇", "×")))</f>
        <v/>
      </c>
      <c r="C252" t="str">
        <f>IF(OR($A252="", C$5=""), "", IF(COUNTIFS(【データ】蓄積用!A$2:A$10000, C$5, 【データ】蓄積用!C$2:C$10000, $A252, 【データ】蓄積用!D$2:D$10000, "&gt;=3000", 【データ】蓄積用!E$2:E$10000, "&gt;=1500")&gt;0, "〇", IF(COUNTIFS(【データ】蓄積用!A$2:A$10000, C$5, 【データ】蓄積用!C$2:C$10000, $A252, 【データ】蓄積用!Q$2:Q$10000, 1, 【データ】蓄積用!AC$2:AC$10000, "&gt;=4.0")&gt;0, "〇", "×")))</f>
        <v/>
      </c>
      <c r="D252" t="str">
        <f>IF(OR($A252="", D$5=""), "", IF(COUNTIFS(【データ】蓄積用!A$2:A$10000, D$5, 【データ】蓄積用!C$2:C$10000, $A252, 【データ】蓄積用!D$2:D$10000, "&gt;=3000", 【データ】蓄積用!E$2:E$10000, "&gt;=1500")&gt;0, "〇", IF(COUNTIFS(【データ】蓄積用!A$2:A$10000, D$5, 【データ】蓄積用!C$2:C$10000, $A252, 【データ】蓄積用!Q$2:Q$10000, 1, 【データ】蓄積用!AC$2:AC$10000, "&gt;=4.0")&gt;0, "〇", "×")))</f>
        <v/>
      </c>
      <c r="E252" t="str">
        <f>IF(OR($A252="", E$5=""), "", IF(COUNTIFS(【データ】蓄積用!A$2:A$10000, E$5, 【データ】蓄積用!C$2:C$10000, $A252, 【データ】蓄積用!D$2:D$10000, "&gt;=3000", 【データ】蓄積用!E$2:E$10000, "&gt;=1500")&gt;0, "〇", IF(COUNTIFS(【データ】蓄積用!A$2:A$10000, E$5, 【データ】蓄積用!C$2:C$10000, $A252, 【データ】蓄積用!Q$2:Q$10000, 1, 【データ】蓄積用!AC$2:AC$10000, "&gt;=4.0")&gt;0, "〇", "×")))</f>
        <v/>
      </c>
      <c r="F252" t="str">
        <f>IF(OR($A252="", F$5=""), "", IF(COUNTIFS(【データ】蓄積用!A$2:A$10000, F$5, 【データ】蓄積用!C$2:C$10000, $A252, 【データ】蓄積用!D$2:D$10000, "&gt;=3000", 【データ】蓄積用!E$2:E$10000, "&gt;=1500")&gt;0, "〇", IF(COUNTIFS(【データ】蓄積用!A$2:A$10000, F$5, 【データ】蓄積用!C$2:C$10000, $A252, 【データ】蓄積用!Q$2:Q$10000, 1, 【データ】蓄積用!AC$2:AC$10000, "&gt;=4.0")&gt;0, "〇", "×")))</f>
        <v/>
      </c>
      <c r="G252" t="str">
        <f>IF(OR($A252="", G$5=""), "", IF(COUNTIFS(【データ】蓄積用!A$2:A$10000, G$5, 【データ】蓄積用!C$2:C$10000, $A252, 【データ】蓄積用!D$2:D$10000, "&gt;=3000", 【データ】蓄積用!E$2:E$10000, "&gt;=1500")&gt;0, "〇", IF(COUNTIFS(【データ】蓄積用!A$2:A$10000, G$5, 【データ】蓄積用!C$2:C$10000, $A252, 【データ】蓄積用!Q$2:Q$10000, 1, 【データ】蓄積用!AC$2:AC$10000, "&gt;=4.0")&gt;0, "〇", "×")))</f>
        <v/>
      </c>
      <c r="H252" t="str">
        <f>IF(OR($A252="", H$5=""), "", IF(COUNTIFS(【データ】蓄積用!A$2:A$10000, H$5, 【データ】蓄積用!C$2:C$10000, $A252, 【データ】蓄積用!D$2:D$10000, "&gt;=3000", 【データ】蓄積用!E$2:E$10000, "&gt;=1500")&gt;0, "〇", IF(COUNTIFS(【データ】蓄積用!A$2:A$10000, H$5, 【データ】蓄積用!C$2:C$10000, $A252, 【データ】蓄積用!Q$2:Q$10000, 1, 【データ】蓄積用!AC$2:AC$10000, "&gt;=4.0")&gt;0, "〇", "×")))</f>
        <v/>
      </c>
      <c r="I252" t="str">
        <f>IF(OR($A252="", I$5=""), "", IF(COUNTIFS(【データ】蓄積用!A$2:A$10000, I$5, 【データ】蓄積用!C$2:C$10000, $A252, 【データ】蓄積用!D$2:D$10000, "&gt;=3000", 【データ】蓄積用!E$2:E$10000, "&gt;=1500")&gt;0, "〇", IF(COUNTIFS(【データ】蓄積用!A$2:A$10000, I$5, 【データ】蓄積用!C$2:C$10000, $A252, 【データ】蓄積用!Q$2:Q$10000, 1, 【データ】蓄積用!AC$2:AC$10000, "&gt;=4.0")&gt;0, "〇", "×")))</f>
        <v/>
      </c>
      <c r="J252" t="str">
        <f>IF(OR($A252="", J$5=""), "", IF(COUNTIFS(【データ】蓄積用!A$2:A$10000, J$5, 【データ】蓄積用!C$2:C$10000, $A252, 【データ】蓄積用!D$2:D$10000, "&gt;=3000", 【データ】蓄積用!E$2:E$10000, "&gt;=1500")&gt;0, "〇", IF(COUNTIFS(【データ】蓄積用!A$2:A$10000, J$5, 【データ】蓄積用!C$2:C$10000, $A252, 【データ】蓄積用!Q$2:Q$10000, 1, 【データ】蓄積用!AC$2:AC$10000, "&gt;=4.0")&gt;0, "〇", "×")))</f>
        <v/>
      </c>
      <c r="K252" t="str">
        <f>IF(OR($A252="", K$5=""), "", IF(COUNTIFS(【データ】蓄積用!A$2:A$10000, K$5, 【データ】蓄積用!C$2:C$10000, $A252, 【データ】蓄積用!D$2:D$10000, "&gt;=3000", 【データ】蓄積用!E$2:E$10000, "&gt;=1500")&gt;0, "〇", IF(COUNTIFS(【データ】蓄積用!A$2:A$10000, K$5, 【データ】蓄積用!C$2:C$10000, $A252, 【データ】蓄積用!Q$2:Q$10000, 1, 【データ】蓄積用!AC$2:AC$10000, "&gt;=4.0")&gt;0, "〇", "×")))</f>
        <v/>
      </c>
      <c r="L252" t="str">
        <f>IF(OR($A252="", L$5=""), "", IF(COUNTIFS(【データ】蓄積用!A$2:A$10000, L$5, 【データ】蓄積用!C$2:C$10000, $A252, 【データ】蓄積用!D$2:D$10000, "&gt;=3000", 【データ】蓄積用!E$2:E$10000, "&gt;=1500")&gt;0, "〇", IF(COUNTIFS(【データ】蓄積用!A$2:A$10000, L$5, 【データ】蓄積用!C$2:C$10000, $A252, 【データ】蓄積用!Q$2:Q$10000, 1, 【データ】蓄積用!AC$2:AC$10000, "&gt;=4.0")&gt;0, "〇", "×")))</f>
        <v/>
      </c>
      <c r="M252" t="str">
        <f>IF(OR($A252="", M$5=""), "", IF(COUNTIFS(【データ】蓄積用!A$2:A$10000, M$5, 【データ】蓄積用!C$2:C$10000, $A252, 【データ】蓄積用!D$2:D$10000, "&gt;=3000", 【データ】蓄積用!E$2:E$10000, "&gt;=1500")&gt;0, "〇", IF(COUNTIFS(【データ】蓄積用!A$2:A$10000, M$5, 【データ】蓄積用!C$2:C$10000, $A252, 【データ】蓄積用!Q$2:Q$10000, 1, 【データ】蓄積用!AC$2:AC$10000, "&gt;=4.0")&gt;0, "〇", "×")))</f>
        <v/>
      </c>
      <c r="N252" t="str">
        <f>IF(OR($A252="", N$5=""), "", IF(COUNTIFS(【データ】蓄積用!A$2:A$10000, N$5, 【データ】蓄積用!C$2:C$10000, $A252, 【データ】蓄積用!D$2:D$10000, "&gt;=3000", 【データ】蓄積用!E$2:E$10000, "&gt;=1500")&gt;0, "〇", IF(COUNTIFS(【データ】蓄積用!A$2:A$10000, N$5, 【データ】蓄積用!C$2:C$10000, $A252, 【データ】蓄積用!Q$2:Q$10000, 1, 【データ】蓄積用!AC$2:AC$10000, "&gt;=4.0")&gt;0, "〇", "×")))</f>
        <v/>
      </c>
      <c r="O252" t="str">
        <f>IF(OR($A252="", O$5=""), "", IF(COUNTIFS(【データ】蓄積用!A$2:A$10000, O$5, 【データ】蓄積用!C$2:C$10000, $A252, 【データ】蓄積用!D$2:D$10000, "&gt;=3000", 【データ】蓄積用!E$2:E$10000, "&gt;=1500")&gt;0, "〇", IF(COUNTIFS(【データ】蓄積用!A$2:A$10000, O$5, 【データ】蓄積用!C$2:C$10000, $A252, 【データ】蓄積用!Q$2:Q$10000, 1, 【データ】蓄積用!AC$2:AC$10000, "&gt;=4.0")&gt;0, "〇", "×")))</f>
        <v/>
      </c>
      <c r="P252" t="str">
        <f>IF(OR($A252="", P$5=""), "", IF(COUNTIFS(【データ】蓄積用!A$2:A$10000, P$5, 【データ】蓄積用!C$2:C$10000, $A252, 【データ】蓄積用!D$2:D$10000, "&gt;=3000", 【データ】蓄積用!E$2:E$10000, "&gt;=1500")&gt;0, "〇", IF(COUNTIFS(【データ】蓄積用!A$2:A$10000, P$5, 【データ】蓄積用!C$2:C$10000, $A252, 【データ】蓄積用!Q$2:Q$10000, 1, 【データ】蓄積用!AC$2:AC$10000, "&gt;=4.0")&gt;0, "〇", "×")))</f>
        <v/>
      </c>
      <c r="Q252" t="str">
        <f>IF(OR($A252="", Q$5=""), "", IF(COUNTIFS(【データ】蓄積用!A$2:A$10000, Q$5, 【データ】蓄積用!C$2:C$10000, $A252, 【データ】蓄積用!D$2:D$10000, "&gt;=3000", 【データ】蓄積用!E$2:E$10000, "&gt;=1500")&gt;0, "〇", IF(COUNTIFS(【データ】蓄積用!A$2:A$10000, Q$5, 【データ】蓄積用!C$2:C$10000, $A252, 【データ】蓄積用!Q$2:Q$10000, 1, 【データ】蓄積用!AC$2:AC$10000, "&gt;=4.0")&gt;0, "〇", "×")))</f>
        <v/>
      </c>
      <c r="R252" t="str">
        <f>IF(OR($A252="", R$5=""), "", IF(COUNTIFS(【データ】蓄積用!A$2:A$10000, R$5, 【データ】蓄積用!C$2:C$10000, $A252, 【データ】蓄積用!D$2:D$10000, "&gt;=3000", 【データ】蓄積用!E$2:E$10000, "&gt;=1500")&gt;0, "〇", IF(COUNTIFS(【データ】蓄積用!A$2:A$10000, R$5, 【データ】蓄積用!C$2:C$10000, $A252, 【データ】蓄積用!Q$2:Q$10000, 1, 【データ】蓄積用!AC$2:AC$10000, "&gt;=4.0")&gt;0, "〇", "×")))</f>
        <v/>
      </c>
      <c r="S252" t="str">
        <f>IF(OR($A252="", S$5=""), "", IF(COUNTIFS(【データ】蓄積用!A$2:A$10000, S$5, 【データ】蓄積用!C$2:C$10000, $A252, 【データ】蓄積用!D$2:D$10000, "&gt;=3000", 【データ】蓄積用!E$2:E$10000, "&gt;=1500")&gt;0, "〇", IF(COUNTIFS(【データ】蓄積用!A$2:A$10000, S$5, 【データ】蓄積用!C$2:C$10000, $A252, 【データ】蓄積用!Q$2:Q$10000, 1, 【データ】蓄積用!AC$2:AC$10000, "&gt;=4.0")&gt;0, "〇", "×")))</f>
        <v/>
      </c>
      <c r="T252" t="str">
        <f>IF(OR($A252="", T$5=""), "", IF(COUNTIFS(【データ】蓄積用!A$2:A$10000, T$5, 【データ】蓄積用!C$2:C$10000, $A252, 【データ】蓄積用!D$2:D$10000, "&gt;=3000", 【データ】蓄積用!E$2:E$10000, "&gt;=1500")&gt;0, "〇", IF(COUNTIFS(【データ】蓄積用!A$2:A$10000, T$5, 【データ】蓄積用!C$2:C$10000, $A252, 【データ】蓄積用!Q$2:Q$10000, 1, 【データ】蓄積用!AC$2:AC$10000, "&gt;=4.0")&gt;0, "〇", "×")))</f>
        <v/>
      </c>
      <c r="U252" t="str">
        <f>IF(OR($A252="", U$5=""), "", IF(COUNTIFS(【データ】蓄積用!A$2:A$10000, U$5, 【データ】蓄積用!C$2:C$10000, $A252, 【データ】蓄積用!D$2:D$10000, "&gt;=3000", 【データ】蓄積用!E$2:E$10000, "&gt;=1500")&gt;0, "〇", IF(COUNTIFS(【データ】蓄積用!A$2:A$10000, U$5, 【データ】蓄積用!C$2:C$10000, $A252, 【データ】蓄積用!Q$2:Q$10000, 1, 【データ】蓄積用!AC$2:AC$10000, "&gt;=4.0")&gt;0, "〇", "×")))</f>
        <v/>
      </c>
      <c r="V252" t="str">
        <f>IF(OR($A252="", V$5=""), "", IF(COUNTIFS(【データ】蓄積用!A$2:A$10000, V$5, 【データ】蓄積用!C$2:C$10000, $A252, 【データ】蓄積用!D$2:D$10000, "&gt;=3000", 【データ】蓄積用!E$2:E$10000, "&gt;=1500")&gt;0, "〇", IF(COUNTIFS(【データ】蓄積用!A$2:A$10000, V$5, 【データ】蓄積用!C$2:C$10000, $A252, 【データ】蓄積用!Q$2:Q$10000, 1, 【データ】蓄積用!AC$2:AC$10000, "&gt;=4.0")&gt;0, "〇", "×")))</f>
        <v/>
      </c>
      <c r="W252" t="str">
        <f>IF(OR($A252="", W$5=""), "", IF(COUNTIFS(【データ】蓄積用!A$2:A$10000, W$5, 【データ】蓄積用!C$2:C$10000, $A252, 【データ】蓄積用!D$2:D$10000, "&gt;=3000", 【データ】蓄積用!E$2:E$10000, "&gt;=1500")&gt;0, "〇", IF(COUNTIFS(【データ】蓄積用!A$2:A$10000, W$5, 【データ】蓄積用!C$2:C$10000, $A252, 【データ】蓄積用!Q$2:Q$10000, 1, 【データ】蓄積用!AC$2:AC$10000, "&gt;=4.0")&gt;0, "〇", "×")))</f>
        <v/>
      </c>
      <c r="X252" t="str">
        <f>IF(OR($A252="", X$5=""), "", IF(COUNTIFS(【データ】蓄積用!A$2:A$10000, X$5, 【データ】蓄積用!C$2:C$10000, $A252, 【データ】蓄積用!D$2:D$10000, "&gt;=3000", 【データ】蓄積用!E$2:E$10000, "&gt;=1500")&gt;0, "〇", IF(COUNTIFS(【データ】蓄積用!A$2:A$10000, X$5, 【データ】蓄積用!C$2:C$10000, $A252, 【データ】蓄積用!Q$2:Q$10000, 1, 【データ】蓄積用!AC$2:AC$10000, "&gt;=4.0")&gt;0, "〇", "×")))</f>
        <v/>
      </c>
      <c r="Y252" t="str">
        <f>IF(OR($A252="", Y$5=""), "", IF(COUNTIFS(【データ】蓄積用!A$2:A$10000, Y$5, 【データ】蓄積用!C$2:C$10000, $A252, 【データ】蓄積用!D$2:D$10000, "&gt;=3000", 【データ】蓄積用!E$2:E$10000, "&gt;=1500")&gt;0, "〇", IF(COUNTIFS(【データ】蓄積用!A$2:A$10000, Y$5, 【データ】蓄積用!C$2:C$10000, $A252, 【データ】蓄積用!Q$2:Q$10000, 1, 【データ】蓄積用!AC$2:AC$10000, "&gt;=4.0")&gt;0, "〇", "×")))</f>
        <v/>
      </c>
      <c r="Z252" t="str">
        <f>IF(OR($A252="", Z$5=""), "", IF(COUNTIFS(【データ】蓄積用!A$2:A$10000, Z$5, 【データ】蓄積用!C$2:C$10000, $A252, 【データ】蓄積用!D$2:D$10000, "&gt;=3000", 【データ】蓄積用!E$2:E$10000, "&gt;=1500")&gt;0, "〇", IF(COUNTIFS(【データ】蓄積用!A$2:A$10000, Z$5, 【データ】蓄積用!C$2:C$10000, $A252, 【データ】蓄積用!Q$2:Q$10000, 1, 【データ】蓄積用!AC$2:AC$10000, "&gt;=4.0")&gt;0, "〇", "×")))</f>
        <v/>
      </c>
      <c r="AA252" t="str">
        <f>IF(OR($A252="", AA$5=""), "", IF(COUNTIFS(【データ】蓄積用!A$2:A$10000, AA$5, 【データ】蓄積用!C$2:C$10000, $A252, 【データ】蓄積用!D$2:D$10000, "&gt;=3000", 【データ】蓄積用!E$2:E$10000, "&gt;=1500")&gt;0, "〇", IF(COUNTIFS(【データ】蓄積用!A$2:A$10000, AA$5, 【データ】蓄積用!C$2:C$10000, $A252, 【データ】蓄積用!Q$2:Q$10000, 1, 【データ】蓄積用!AC$2:AC$10000, "&gt;=4.0")&gt;0, "〇", "×")))</f>
        <v/>
      </c>
      <c r="AB252" t="str">
        <f>IF(OR($A252="", AB$5=""), "", IF(COUNTIFS(【データ】蓄積用!A$2:A$10000, AB$5, 【データ】蓄積用!C$2:C$10000, $A252, 【データ】蓄積用!D$2:D$10000, "&gt;=3000", 【データ】蓄積用!E$2:E$10000, "&gt;=1500")&gt;0, "〇", IF(COUNTIFS(【データ】蓄積用!A$2:A$10000, AB$5, 【データ】蓄積用!C$2:C$10000, $A252, 【データ】蓄積用!Q$2:Q$10000, 1, 【データ】蓄積用!AC$2:AC$10000, "&gt;=4.0")&gt;0, "〇", "×")))</f>
        <v/>
      </c>
      <c r="AC252" t="str">
        <f>IF(OR($A252="", AC$5=""), "", IF(COUNTIFS(【データ】蓄積用!A$2:A$10000, AC$5, 【データ】蓄積用!C$2:C$10000, $A252, 【データ】蓄積用!D$2:D$10000, "&gt;=3000", 【データ】蓄積用!E$2:E$10000, "&gt;=1500")&gt;0, "〇", IF(COUNTIFS(【データ】蓄積用!A$2:A$10000, AC$5, 【データ】蓄積用!C$2:C$10000, $A252, 【データ】蓄積用!Q$2:Q$10000, 1, 【データ】蓄積用!AC$2:AC$10000, "&gt;=4.0")&gt;0, "〇", "×")))</f>
        <v/>
      </c>
      <c r="AD252" t="str">
        <f>IF(OR($A252="", AD$5=""), "", IF(COUNTIFS(【データ】蓄積用!A$2:A$10000, AD$5, 【データ】蓄積用!C$2:C$10000, $A252, 【データ】蓄積用!D$2:D$10000, "&gt;=3000", 【データ】蓄積用!E$2:E$10000, "&gt;=1500")&gt;0, "〇", IF(COUNTIFS(【データ】蓄積用!A$2:A$10000, AD$5, 【データ】蓄積用!C$2:C$10000, $A252, 【データ】蓄積用!Q$2:Q$10000, 1, 【データ】蓄積用!AC$2:AC$10000, "&gt;=4.0")&gt;0, "〇", "×")))</f>
        <v/>
      </c>
      <c r="AE252" t="str">
        <f>IF(OR($A252="", AE$5=""), "", IF(COUNTIFS(【データ】蓄積用!A$2:A$10000, AE$5, 【データ】蓄積用!C$2:C$10000, $A252, 【データ】蓄積用!D$2:D$10000, "&gt;=3000", 【データ】蓄積用!E$2:E$10000, "&gt;=1500")&gt;0, "〇", IF(COUNTIFS(【データ】蓄積用!A$2:A$10000, AE$5, 【データ】蓄積用!C$2:C$10000, $A252, 【データ】蓄積用!Q$2:Q$10000, 1, 【データ】蓄積用!AC$2:AC$10000, "&gt;=4.0")&gt;0, "〇", "×")))</f>
        <v/>
      </c>
      <c r="AF252" t="str">
        <f>IF(OR($A252="", AF$5=""), "", IF(COUNTIFS(【データ】蓄積用!A$2:A$10000, AF$5, 【データ】蓄積用!C$2:C$10000, $A252, 【データ】蓄積用!D$2:D$10000, "&gt;=3000", 【データ】蓄積用!E$2:E$10000, "&gt;=1500")&gt;0, "〇", IF(COUNTIFS(【データ】蓄積用!A$2:A$10000, AF$5, 【データ】蓄積用!C$2:C$10000, $A252, 【データ】蓄積用!Q$2:Q$10000, 1, 【データ】蓄積用!AC$2:AC$10000, "&gt;=4.0")&gt;0, "〇", "×")))</f>
        <v/>
      </c>
      <c r="AG252" t="str">
        <f>IF(OR($A252="", AG$5=""), "", IF(COUNTIFS(【データ】蓄積用!A$2:A$10000, AG$5, 【データ】蓄積用!C$2:C$10000, $A252, 【データ】蓄積用!D$2:D$10000, "&gt;=3000", 【データ】蓄積用!E$2:E$10000, "&gt;=1500")&gt;0, "〇", IF(COUNTIFS(【データ】蓄積用!A$2:A$10000, AG$5, 【データ】蓄積用!C$2:C$10000, $A252, 【データ】蓄積用!Q$2:Q$10000, 1, 【データ】蓄積用!AC$2:AC$10000, "&gt;=4.0")&gt;0, "〇", "×")))</f>
        <v/>
      </c>
      <c r="AH252" t="str">
        <f>IF(OR($A252="", AH$5=""), "", IF(COUNTIFS(【データ】蓄積用!A$2:A$10000, AH$5, 【データ】蓄積用!C$2:C$10000, $A252, 【データ】蓄積用!D$2:D$10000, "&gt;=3000", 【データ】蓄積用!E$2:E$10000, "&gt;=1500")&gt;0, "〇", IF(COUNTIFS(【データ】蓄積用!A$2:A$10000, AH$5, 【データ】蓄積用!C$2:C$10000, $A252, 【データ】蓄積用!Q$2:Q$10000, 1, 【データ】蓄積用!AC$2:AC$10000, "&gt;=4.0")&gt;0, "〇", "×")))</f>
        <v/>
      </c>
      <c r="AI252" t="str">
        <f>IF(OR($A252="", AI$5=""), "", IF(COUNTIFS(【データ】蓄積用!A$2:A$10000, AI$5, 【データ】蓄積用!C$2:C$10000, $A252, 【データ】蓄積用!D$2:D$10000, "&gt;=3000", 【データ】蓄積用!E$2:E$10000, "&gt;=1500")&gt;0, "〇", IF(COUNTIFS(【データ】蓄積用!A$2:A$10000, AI$5, 【データ】蓄積用!C$2:C$10000, $A252, 【データ】蓄積用!Q$2:Q$10000, 1, 【データ】蓄積用!AC$2:AC$10000, "&gt;=4.0")&gt;0, "〇", "×")))</f>
        <v/>
      </c>
      <c r="AJ252" t="str">
        <f>IF(OR($A252="", AJ$5=""), "", IF(COUNTIFS(【データ】蓄積用!A$2:A$10000, AJ$5, 【データ】蓄積用!C$2:C$10000, $A252, 【データ】蓄積用!D$2:D$10000, "&gt;=3000", 【データ】蓄積用!E$2:E$10000, "&gt;=1500")&gt;0, "〇", IF(COUNTIFS(【データ】蓄積用!A$2:A$10000, AJ$5, 【データ】蓄積用!C$2:C$10000, $A252, 【データ】蓄積用!Q$2:Q$10000, 1, 【データ】蓄積用!AC$2:AC$10000, "&gt;=4.0")&gt;0, "〇", "×")))</f>
        <v/>
      </c>
      <c r="AK252" t="str">
        <f>IF(OR($A252="", AK$5=""), "", IF(COUNTIFS(【データ】蓄積用!A$2:A$10000, AK$5, 【データ】蓄積用!C$2:C$10000, $A252, 【データ】蓄積用!D$2:D$10000, "&gt;=3000", 【データ】蓄積用!E$2:E$10000, "&gt;=1500")&gt;0, "〇", IF(COUNTIFS(【データ】蓄積用!A$2:A$10000, AK$5, 【データ】蓄積用!C$2:C$10000, $A252, 【データ】蓄積用!Q$2:Q$10000, 1, 【データ】蓄積用!AC$2:AC$10000, "&gt;=4.0")&gt;0, "〇", "×")))</f>
        <v/>
      </c>
      <c r="AL252" t="str">
        <f>IF(OR($A252="", AL$5=""), "", IF(COUNTIFS(【データ】蓄積用!A$2:A$10000, AL$5, 【データ】蓄積用!C$2:C$10000, $A252, 【データ】蓄積用!D$2:D$10000, "&gt;=3000", 【データ】蓄積用!E$2:E$10000, "&gt;=1500")&gt;0, "〇", IF(COUNTIFS(【データ】蓄積用!A$2:A$10000, AL$5, 【データ】蓄積用!C$2:C$10000, $A252, 【データ】蓄積用!Q$2:Q$10000, 1, 【データ】蓄積用!AC$2:AC$10000, "&gt;=4.0")&gt;0, "〇", "×")))</f>
        <v/>
      </c>
      <c r="AM252" t="str">
        <f>IF(OR($A252="", AM$5=""), "", IF(COUNTIFS(【データ】蓄積用!A$2:A$10000, AM$5, 【データ】蓄積用!C$2:C$10000, $A252, 【データ】蓄積用!D$2:D$10000, "&gt;=3000", 【データ】蓄積用!E$2:E$10000, "&gt;=1500")&gt;0, "〇", IF(COUNTIFS(【データ】蓄積用!A$2:A$10000, AM$5, 【データ】蓄積用!C$2:C$10000, $A252, 【データ】蓄積用!Q$2:Q$10000, 1, 【データ】蓄積用!AC$2:AC$10000, "&gt;=4.0")&gt;0, "〇", "×")))</f>
        <v/>
      </c>
      <c r="AN252" t="str">
        <f>IF(OR($A252="", AN$5=""), "", IF(COUNTIFS(【データ】蓄積用!A$2:A$10000, AN$5, 【データ】蓄積用!C$2:C$10000, $A252, 【データ】蓄積用!D$2:D$10000, "&gt;=3000", 【データ】蓄積用!E$2:E$10000, "&gt;=1500")&gt;0, "〇", IF(COUNTIFS(【データ】蓄積用!A$2:A$10000, AN$5, 【データ】蓄積用!C$2:C$10000, $A252, 【データ】蓄積用!Q$2:Q$10000, 1, 【データ】蓄積用!AC$2:AC$10000, "&gt;=4.0")&gt;0, "〇", "×")))</f>
        <v/>
      </c>
      <c r="AO252" t="str">
        <f>IF(OR($A252="", AO$5=""), "", IF(COUNTIFS(【データ】蓄積用!A$2:A$10000, AO$5, 【データ】蓄積用!C$2:C$10000, $A252, 【データ】蓄積用!D$2:D$10000, "&gt;=3000", 【データ】蓄積用!E$2:E$10000, "&gt;=1500")&gt;0, "〇", IF(COUNTIFS(【データ】蓄積用!A$2:A$10000, AO$5, 【データ】蓄積用!C$2:C$10000, $A252, 【データ】蓄積用!Q$2:Q$10000, 1, 【データ】蓄積用!AC$2:AC$10000, "&gt;=4.0")&gt;0, "〇", "×")))</f>
        <v/>
      </c>
      <c r="AP252" t="str">
        <f>IF(OR($A252="", AP$5=""), "", IF(COUNTIFS(【データ】蓄積用!A$2:A$10000, AP$5, 【データ】蓄積用!C$2:C$10000, $A252, 【データ】蓄積用!D$2:D$10000, "&gt;=3000", 【データ】蓄積用!E$2:E$10000, "&gt;=1500")&gt;0, "〇", IF(COUNTIFS(【データ】蓄積用!A$2:A$10000, AP$5, 【データ】蓄積用!C$2:C$10000, $A252, 【データ】蓄積用!Q$2:Q$10000, 1, 【データ】蓄積用!AC$2:AC$10000, "&gt;=4.0")&gt;0, "〇", "×")))</f>
        <v/>
      </c>
      <c r="AQ252" t="str">
        <f>IF(OR($A252="", AQ$5=""), "", IF(COUNTIFS(【データ】蓄積用!A$2:A$10000, AQ$5, 【データ】蓄積用!C$2:C$10000, $A252, 【データ】蓄積用!D$2:D$10000, "&gt;=3000", 【データ】蓄積用!E$2:E$10000, "&gt;=1500")&gt;0, "〇", IF(COUNTIFS(【データ】蓄積用!A$2:A$10000, AQ$5, 【データ】蓄積用!C$2:C$10000, $A252, 【データ】蓄積用!Q$2:Q$10000, 1, 【データ】蓄積用!AC$2:AC$10000, "&gt;=4.0")&gt;0, "〇", "×")))</f>
        <v/>
      </c>
      <c r="AR252" t="str">
        <f>IF(OR($A252="", AR$5=""), "", IF(COUNTIFS(【データ】蓄積用!A$2:A$10000, AR$5, 【データ】蓄積用!C$2:C$10000, $A252, 【データ】蓄積用!D$2:D$10000, "&gt;=3000", 【データ】蓄積用!E$2:E$10000, "&gt;=1500")&gt;0, "〇", IF(COUNTIFS(【データ】蓄積用!A$2:A$10000, AR$5, 【データ】蓄積用!C$2:C$10000, $A252, 【データ】蓄積用!Q$2:Q$10000, 1, 【データ】蓄積用!AC$2:AC$10000, "&gt;=4.0")&gt;0, "〇", "×")))</f>
        <v/>
      </c>
      <c r="AS252" t="str">
        <f>IF(OR($A252="", AS$5=""), "", IF(COUNTIFS(【データ】蓄積用!A$2:A$10000, AS$5, 【データ】蓄積用!C$2:C$10000, $A252, 【データ】蓄積用!D$2:D$10000, "&gt;=3000", 【データ】蓄積用!E$2:E$10000, "&gt;=1500")&gt;0, "〇", IF(COUNTIFS(【データ】蓄積用!A$2:A$10000, AS$5, 【データ】蓄積用!C$2:C$10000, $A252, 【データ】蓄積用!Q$2:Q$10000, 1, 【データ】蓄積用!AC$2:AC$10000, "&gt;=4.0")&gt;0, "〇", "×")))</f>
        <v/>
      </c>
      <c r="AT252" t="str">
        <f>IF(OR($A252="", AT$5=""), "", IF(COUNTIFS(【データ】蓄積用!A$2:A$10000, AT$5, 【データ】蓄積用!C$2:C$10000, $A252, 【データ】蓄積用!D$2:D$10000, "&gt;=3000", 【データ】蓄積用!E$2:E$10000, "&gt;=1500")&gt;0, "〇", IF(COUNTIFS(【データ】蓄積用!A$2:A$10000, AT$5, 【データ】蓄積用!C$2:C$10000, $A252, 【データ】蓄積用!Q$2:Q$10000, 1, 【データ】蓄積用!AC$2:AC$10000, "&gt;=4.0")&gt;0, "〇", "×")))</f>
        <v/>
      </c>
      <c r="AU252" t="str">
        <f>IF(OR($A252="", AU$5=""), "", IF(COUNTIFS(【データ】蓄積用!A$2:A$10000, AU$5, 【データ】蓄積用!C$2:C$10000, $A252, 【データ】蓄積用!D$2:D$10000, "&gt;=3000", 【データ】蓄積用!E$2:E$10000, "&gt;=1500")&gt;0, "〇", IF(COUNTIFS(【データ】蓄積用!A$2:A$10000, AU$5, 【データ】蓄積用!C$2:C$10000, $A252, 【データ】蓄積用!Q$2:Q$10000, 1, 【データ】蓄積用!AC$2:AC$10000, "&gt;=4.0")&gt;0, "〇", "×")))</f>
        <v/>
      </c>
      <c r="AV252" t="str">
        <f>IF(OR($A252="", AV$5=""), "", IF(COUNTIFS(【データ】蓄積用!A$2:A$10000, AV$5, 【データ】蓄積用!C$2:C$10000, $A252, 【データ】蓄積用!D$2:D$10000, "&gt;=3000", 【データ】蓄積用!E$2:E$10000, "&gt;=1500")&gt;0, "〇", IF(COUNTIFS(【データ】蓄積用!A$2:A$10000, AV$5, 【データ】蓄積用!C$2:C$10000, $A252, 【データ】蓄積用!Q$2:Q$10000, 1, 【データ】蓄積用!AC$2:AC$10000, "&gt;=4.0")&gt;0, "〇", "×")))</f>
        <v/>
      </c>
      <c r="AW252" t="str">
        <f>IF(OR($A252="", AW$5=""), "", IF(COUNTIFS(【データ】蓄積用!A$2:A$10000, AW$5, 【データ】蓄積用!C$2:C$10000, $A252, 【データ】蓄積用!D$2:D$10000, "&gt;=3000", 【データ】蓄積用!E$2:E$10000, "&gt;=1500")&gt;0, "〇", IF(COUNTIFS(【データ】蓄積用!A$2:A$10000, AW$5, 【データ】蓄積用!C$2:C$10000, $A252, 【データ】蓄積用!Q$2:Q$10000, 1, 【データ】蓄積用!AC$2:AC$10000, "&gt;=4.0")&gt;0, "〇", "×")))</f>
        <v/>
      </c>
      <c r="AX252" t="str">
        <f>IF(OR($A252="", AX$5=""), "", IF(COUNTIFS(【データ】蓄積用!A$2:A$10000, AX$5, 【データ】蓄積用!C$2:C$10000, $A252, 【データ】蓄積用!D$2:D$10000, "&gt;=3000", 【データ】蓄積用!E$2:E$10000, "&gt;=1500")&gt;0, "〇", IF(COUNTIFS(【データ】蓄積用!A$2:A$10000, AX$5, 【データ】蓄積用!C$2:C$10000, $A252, 【データ】蓄積用!Q$2:Q$10000, 1, 【データ】蓄積用!AC$2:AC$10000, "&gt;=4.0")&gt;0, "〇", "×")))</f>
        <v/>
      </c>
      <c r="AY252" t="str">
        <f>IF(OR($A252="", AY$5=""), "", IF(COUNTIFS(【データ】蓄積用!A$2:A$10000, AY$5, 【データ】蓄積用!C$2:C$10000, $A252, 【データ】蓄積用!D$2:D$10000, "&gt;=3000", 【データ】蓄積用!E$2:E$10000, "&gt;=1500")&gt;0, "〇", IF(COUNTIFS(【データ】蓄積用!A$2:A$10000, AY$5, 【データ】蓄積用!C$2:C$10000, $A252, 【データ】蓄積用!Q$2:Q$10000, 1, 【データ】蓄積用!AC$2:AC$10000, "&gt;=4.0")&gt;0, "〇", "×")))</f>
        <v/>
      </c>
    </row>
    <row r="253" spans="2:51">
      <c r="B253" t="str">
        <f>IF(OR($A253="", B$5=""), "", IF(COUNTIFS(【データ】蓄積用!A$2:A$10000, B$5, 【データ】蓄積用!C$2:C$10000, $A253, 【データ】蓄積用!D$2:D$10000, "&gt;=3000", 【データ】蓄積用!E$2:E$10000, "&gt;=1500")&gt;0, "〇", IF(COUNTIFS(【データ】蓄積用!A$2:A$10000, B$5, 【データ】蓄積用!C$2:C$10000, $A253, 【データ】蓄積用!Q$2:Q$10000, 1, 【データ】蓄積用!AC$2:AC$10000, "&gt;=4.0")&gt;0, "〇", "×")))</f>
        <v/>
      </c>
      <c r="C253" t="str">
        <f>IF(OR($A253="", C$5=""), "", IF(COUNTIFS(【データ】蓄積用!A$2:A$10000, C$5, 【データ】蓄積用!C$2:C$10000, $A253, 【データ】蓄積用!D$2:D$10000, "&gt;=3000", 【データ】蓄積用!E$2:E$10000, "&gt;=1500")&gt;0, "〇", IF(COUNTIFS(【データ】蓄積用!A$2:A$10000, C$5, 【データ】蓄積用!C$2:C$10000, $A253, 【データ】蓄積用!Q$2:Q$10000, 1, 【データ】蓄積用!AC$2:AC$10000, "&gt;=4.0")&gt;0, "〇", "×")))</f>
        <v/>
      </c>
      <c r="D253" t="str">
        <f>IF(OR($A253="", D$5=""), "", IF(COUNTIFS(【データ】蓄積用!A$2:A$10000, D$5, 【データ】蓄積用!C$2:C$10000, $A253, 【データ】蓄積用!D$2:D$10000, "&gt;=3000", 【データ】蓄積用!E$2:E$10000, "&gt;=1500")&gt;0, "〇", IF(COUNTIFS(【データ】蓄積用!A$2:A$10000, D$5, 【データ】蓄積用!C$2:C$10000, $A253, 【データ】蓄積用!Q$2:Q$10000, 1, 【データ】蓄積用!AC$2:AC$10000, "&gt;=4.0")&gt;0, "〇", "×")))</f>
        <v/>
      </c>
      <c r="E253" t="str">
        <f>IF(OR($A253="", E$5=""), "", IF(COUNTIFS(【データ】蓄積用!A$2:A$10000, E$5, 【データ】蓄積用!C$2:C$10000, $A253, 【データ】蓄積用!D$2:D$10000, "&gt;=3000", 【データ】蓄積用!E$2:E$10000, "&gt;=1500")&gt;0, "〇", IF(COUNTIFS(【データ】蓄積用!A$2:A$10000, E$5, 【データ】蓄積用!C$2:C$10000, $A253, 【データ】蓄積用!Q$2:Q$10000, 1, 【データ】蓄積用!AC$2:AC$10000, "&gt;=4.0")&gt;0, "〇", "×")))</f>
        <v/>
      </c>
      <c r="F253" t="str">
        <f>IF(OR($A253="", F$5=""), "", IF(COUNTIFS(【データ】蓄積用!A$2:A$10000, F$5, 【データ】蓄積用!C$2:C$10000, $A253, 【データ】蓄積用!D$2:D$10000, "&gt;=3000", 【データ】蓄積用!E$2:E$10000, "&gt;=1500")&gt;0, "〇", IF(COUNTIFS(【データ】蓄積用!A$2:A$10000, F$5, 【データ】蓄積用!C$2:C$10000, $A253, 【データ】蓄積用!Q$2:Q$10000, 1, 【データ】蓄積用!AC$2:AC$10000, "&gt;=4.0")&gt;0, "〇", "×")))</f>
        <v/>
      </c>
      <c r="G253" t="str">
        <f>IF(OR($A253="", G$5=""), "", IF(COUNTIFS(【データ】蓄積用!A$2:A$10000, G$5, 【データ】蓄積用!C$2:C$10000, $A253, 【データ】蓄積用!D$2:D$10000, "&gt;=3000", 【データ】蓄積用!E$2:E$10000, "&gt;=1500")&gt;0, "〇", IF(COUNTIFS(【データ】蓄積用!A$2:A$10000, G$5, 【データ】蓄積用!C$2:C$10000, $A253, 【データ】蓄積用!Q$2:Q$10000, 1, 【データ】蓄積用!AC$2:AC$10000, "&gt;=4.0")&gt;0, "〇", "×")))</f>
        <v/>
      </c>
      <c r="H253" t="str">
        <f>IF(OR($A253="", H$5=""), "", IF(COUNTIFS(【データ】蓄積用!A$2:A$10000, H$5, 【データ】蓄積用!C$2:C$10000, $A253, 【データ】蓄積用!D$2:D$10000, "&gt;=3000", 【データ】蓄積用!E$2:E$10000, "&gt;=1500")&gt;0, "〇", IF(COUNTIFS(【データ】蓄積用!A$2:A$10000, H$5, 【データ】蓄積用!C$2:C$10000, $A253, 【データ】蓄積用!Q$2:Q$10000, 1, 【データ】蓄積用!AC$2:AC$10000, "&gt;=4.0")&gt;0, "〇", "×")))</f>
        <v/>
      </c>
      <c r="I253" t="str">
        <f>IF(OR($A253="", I$5=""), "", IF(COUNTIFS(【データ】蓄積用!A$2:A$10000, I$5, 【データ】蓄積用!C$2:C$10000, $A253, 【データ】蓄積用!D$2:D$10000, "&gt;=3000", 【データ】蓄積用!E$2:E$10000, "&gt;=1500")&gt;0, "〇", IF(COUNTIFS(【データ】蓄積用!A$2:A$10000, I$5, 【データ】蓄積用!C$2:C$10000, $A253, 【データ】蓄積用!Q$2:Q$10000, 1, 【データ】蓄積用!AC$2:AC$10000, "&gt;=4.0")&gt;0, "〇", "×")))</f>
        <v/>
      </c>
      <c r="J253" t="str">
        <f>IF(OR($A253="", J$5=""), "", IF(COUNTIFS(【データ】蓄積用!A$2:A$10000, J$5, 【データ】蓄積用!C$2:C$10000, $A253, 【データ】蓄積用!D$2:D$10000, "&gt;=3000", 【データ】蓄積用!E$2:E$10000, "&gt;=1500")&gt;0, "〇", IF(COUNTIFS(【データ】蓄積用!A$2:A$10000, J$5, 【データ】蓄積用!C$2:C$10000, $A253, 【データ】蓄積用!Q$2:Q$10000, 1, 【データ】蓄積用!AC$2:AC$10000, "&gt;=4.0")&gt;0, "〇", "×")))</f>
        <v/>
      </c>
      <c r="K253" t="str">
        <f>IF(OR($A253="", K$5=""), "", IF(COUNTIFS(【データ】蓄積用!A$2:A$10000, K$5, 【データ】蓄積用!C$2:C$10000, $A253, 【データ】蓄積用!D$2:D$10000, "&gt;=3000", 【データ】蓄積用!E$2:E$10000, "&gt;=1500")&gt;0, "〇", IF(COUNTIFS(【データ】蓄積用!A$2:A$10000, K$5, 【データ】蓄積用!C$2:C$10000, $A253, 【データ】蓄積用!Q$2:Q$10000, 1, 【データ】蓄積用!AC$2:AC$10000, "&gt;=4.0")&gt;0, "〇", "×")))</f>
        <v/>
      </c>
      <c r="L253" t="str">
        <f>IF(OR($A253="", L$5=""), "", IF(COUNTIFS(【データ】蓄積用!A$2:A$10000, L$5, 【データ】蓄積用!C$2:C$10000, $A253, 【データ】蓄積用!D$2:D$10000, "&gt;=3000", 【データ】蓄積用!E$2:E$10000, "&gt;=1500")&gt;0, "〇", IF(COUNTIFS(【データ】蓄積用!A$2:A$10000, L$5, 【データ】蓄積用!C$2:C$10000, $A253, 【データ】蓄積用!Q$2:Q$10000, 1, 【データ】蓄積用!AC$2:AC$10000, "&gt;=4.0")&gt;0, "〇", "×")))</f>
        <v/>
      </c>
      <c r="M253" t="str">
        <f>IF(OR($A253="", M$5=""), "", IF(COUNTIFS(【データ】蓄積用!A$2:A$10000, M$5, 【データ】蓄積用!C$2:C$10000, $A253, 【データ】蓄積用!D$2:D$10000, "&gt;=3000", 【データ】蓄積用!E$2:E$10000, "&gt;=1500")&gt;0, "〇", IF(COUNTIFS(【データ】蓄積用!A$2:A$10000, M$5, 【データ】蓄積用!C$2:C$10000, $A253, 【データ】蓄積用!Q$2:Q$10000, 1, 【データ】蓄積用!AC$2:AC$10000, "&gt;=4.0")&gt;0, "〇", "×")))</f>
        <v/>
      </c>
      <c r="N253" t="str">
        <f>IF(OR($A253="", N$5=""), "", IF(COUNTIFS(【データ】蓄積用!A$2:A$10000, N$5, 【データ】蓄積用!C$2:C$10000, $A253, 【データ】蓄積用!D$2:D$10000, "&gt;=3000", 【データ】蓄積用!E$2:E$10000, "&gt;=1500")&gt;0, "〇", IF(COUNTIFS(【データ】蓄積用!A$2:A$10000, N$5, 【データ】蓄積用!C$2:C$10000, $A253, 【データ】蓄積用!Q$2:Q$10000, 1, 【データ】蓄積用!AC$2:AC$10000, "&gt;=4.0")&gt;0, "〇", "×")))</f>
        <v/>
      </c>
      <c r="O253" t="str">
        <f>IF(OR($A253="", O$5=""), "", IF(COUNTIFS(【データ】蓄積用!A$2:A$10000, O$5, 【データ】蓄積用!C$2:C$10000, $A253, 【データ】蓄積用!D$2:D$10000, "&gt;=3000", 【データ】蓄積用!E$2:E$10000, "&gt;=1500")&gt;0, "〇", IF(COUNTIFS(【データ】蓄積用!A$2:A$10000, O$5, 【データ】蓄積用!C$2:C$10000, $A253, 【データ】蓄積用!Q$2:Q$10000, 1, 【データ】蓄積用!AC$2:AC$10000, "&gt;=4.0")&gt;0, "〇", "×")))</f>
        <v/>
      </c>
      <c r="P253" t="str">
        <f>IF(OR($A253="", P$5=""), "", IF(COUNTIFS(【データ】蓄積用!A$2:A$10000, P$5, 【データ】蓄積用!C$2:C$10000, $A253, 【データ】蓄積用!D$2:D$10000, "&gt;=3000", 【データ】蓄積用!E$2:E$10000, "&gt;=1500")&gt;0, "〇", IF(COUNTIFS(【データ】蓄積用!A$2:A$10000, P$5, 【データ】蓄積用!C$2:C$10000, $A253, 【データ】蓄積用!Q$2:Q$10000, 1, 【データ】蓄積用!AC$2:AC$10000, "&gt;=4.0")&gt;0, "〇", "×")))</f>
        <v/>
      </c>
      <c r="Q253" t="str">
        <f>IF(OR($A253="", Q$5=""), "", IF(COUNTIFS(【データ】蓄積用!A$2:A$10000, Q$5, 【データ】蓄積用!C$2:C$10000, $A253, 【データ】蓄積用!D$2:D$10000, "&gt;=3000", 【データ】蓄積用!E$2:E$10000, "&gt;=1500")&gt;0, "〇", IF(COUNTIFS(【データ】蓄積用!A$2:A$10000, Q$5, 【データ】蓄積用!C$2:C$10000, $A253, 【データ】蓄積用!Q$2:Q$10000, 1, 【データ】蓄積用!AC$2:AC$10000, "&gt;=4.0")&gt;0, "〇", "×")))</f>
        <v/>
      </c>
      <c r="R253" t="str">
        <f>IF(OR($A253="", R$5=""), "", IF(COUNTIFS(【データ】蓄積用!A$2:A$10000, R$5, 【データ】蓄積用!C$2:C$10000, $A253, 【データ】蓄積用!D$2:D$10000, "&gt;=3000", 【データ】蓄積用!E$2:E$10000, "&gt;=1500")&gt;0, "〇", IF(COUNTIFS(【データ】蓄積用!A$2:A$10000, R$5, 【データ】蓄積用!C$2:C$10000, $A253, 【データ】蓄積用!Q$2:Q$10000, 1, 【データ】蓄積用!AC$2:AC$10000, "&gt;=4.0")&gt;0, "〇", "×")))</f>
        <v/>
      </c>
      <c r="S253" t="str">
        <f>IF(OR($A253="", S$5=""), "", IF(COUNTIFS(【データ】蓄積用!A$2:A$10000, S$5, 【データ】蓄積用!C$2:C$10000, $A253, 【データ】蓄積用!D$2:D$10000, "&gt;=3000", 【データ】蓄積用!E$2:E$10000, "&gt;=1500")&gt;0, "〇", IF(COUNTIFS(【データ】蓄積用!A$2:A$10000, S$5, 【データ】蓄積用!C$2:C$10000, $A253, 【データ】蓄積用!Q$2:Q$10000, 1, 【データ】蓄積用!AC$2:AC$10000, "&gt;=4.0")&gt;0, "〇", "×")))</f>
        <v/>
      </c>
      <c r="T253" t="str">
        <f>IF(OR($A253="", T$5=""), "", IF(COUNTIFS(【データ】蓄積用!A$2:A$10000, T$5, 【データ】蓄積用!C$2:C$10000, $A253, 【データ】蓄積用!D$2:D$10000, "&gt;=3000", 【データ】蓄積用!E$2:E$10000, "&gt;=1500")&gt;0, "〇", IF(COUNTIFS(【データ】蓄積用!A$2:A$10000, T$5, 【データ】蓄積用!C$2:C$10000, $A253, 【データ】蓄積用!Q$2:Q$10000, 1, 【データ】蓄積用!AC$2:AC$10000, "&gt;=4.0")&gt;0, "〇", "×")))</f>
        <v/>
      </c>
      <c r="U253" t="str">
        <f>IF(OR($A253="", U$5=""), "", IF(COUNTIFS(【データ】蓄積用!A$2:A$10000, U$5, 【データ】蓄積用!C$2:C$10000, $A253, 【データ】蓄積用!D$2:D$10000, "&gt;=3000", 【データ】蓄積用!E$2:E$10000, "&gt;=1500")&gt;0, "〇", IF(COUNTIFS(【データ】蓄積用!A$2:A$10000, U$5, 【データ】蓄積用!C$2:C$10000, $A253, 【データ】蓄積用!Q$2:Q$10000, 1, 【データ】蓄積用!AC$2:AC$10000, "&gt;=4.0")&gt;0, "〇", "×")))</f>
        <v/>
      </c>
      <c r="V253" t="str">
        <f>IF(OR($A253="", V$5=""), "", IF(COUNTIFS(【データ】蓄積用!A$2:A$10000, V$5, 【データ】蓄積用!C$2:C$10000, $A253, 【データ】蓄積用!D$2:D$10000, "&gt;=3000", 【データ】蓄積用!E$2:E$10000, "&gt;=1500")&gt;0, "〇", IF(COUNTIFS(【データ】蓄積用!A$2:A$10000, V$5, 【データ】蓄積用!C$2:C$10000, $A253, 【データ】蓄積用!Q$2:Q$10000, 1, 【データ】蓄積用!AC$2:AC$10000, "&gt;=4.0")&gt;0, "〇", "×")))</f>
        <v/>
      </c>
      <c r="W253" t="str">
        <f>IF(OR($A253="", W$5=""), "", IF(COUNTIFS(【データ】蓄積用!A$2:A$10000, W$5, 【データ】蓄積用!C$2:C$10000, $A253, 【データ】蓄積用!D$2:D$10000, "&gt;=3000", 【データ】蓄積用!E$2:E$10000, "&gt;=1500")&gt;0, "〇", IF(COUNTIFS(【データ】蓄積用!A$2:A$10000, W$5, 【データ】蓄積用!C$2:C$10000, $A253, 【データ】蓄積用!Q$2:Q$10000, 1, 【データ】蓄積用!AC$2:AC$10000, "&gt;=4.0")&gt;0, "〇", "×")))</f>
        <v/>
      </c>
      <c r="X253" t="str">
        <f>IF(OR($A253="", X$5=""), "", IF(COUNTIFS(【データ】蓄積用!A$2:A$10000, X$5, 【データ】蓄積用!C$2:C$10000, $A253, 【データ】蓄積用!D$2:D$10000, "&gt;=3000", 【データ】蓄積用!E$2:E$10000, "&gt;=1500")&gt;0, "〇", IF(COUNTIFS(【データ】蓄積用!A$2:A$10000, X$5, 【データ】蓄積用!C$2:C$10000, $A253, 【データ】蓄積用!Q$2:Q$10000, 1, 【データ】蓄積用!AC$2:AC$10000, "&gt;=4.0")&gt;0, "〇", "×")))</f>
        <v/>
      </c>
      <c r="Y253" t="str">
        <f>IF(OR($A253="", Y$5=""), "", IF(COUNTIFS(【データ】蓄積用!A$2:A$10000, Y$5, 【データ】蓄積用!C$2:C$10000, $A253, 【データ】蓄積用!D$2:D$10000, "&gt;=3000", 【データ】蓄積用!E$2:E$10000, "&gt;=1500")&gt;0, "〇", IF(COUNTIFS(【データ】蓄積用!A$2:A$10000, Y$5, 【データ】蓄積用!C$2:C$10000, $A253, 【データ】蓄積用!Q$2:Q$10000, 1, 【データ】蓄積用!AC$2:AC$10000, "&gt;=4.0")&gt;0, "〇", "×")))</f>
        <v/>
      </c>
      <c r="Z253" t="str">
        <f>IF(OR($A253="", Z$5=""), "", IF(COUNTIFS(【データ】蓄積用!A$2:A$10000, Z$5, 【データ】蓄積用!C$2:C$10000, $A253, 【データ】蓄積用!D$2:D$10000, "&gt;=3000", 【データ】蓄積用!E$2:E$10000, "&gt;=1500")&gt;0, "〇", IF(COUNTIFS(【データ】蓄積用!A$2:A$10000, Z$5, 【データ】蓄積用!C$2:C$10000, $A253, 【データ】蓄積用!Q$2:Q$10000, 1, 【データ】蓄積用!AC$2:AC$10000, "&gt;=4.0")&gt;0, "〇", "×")))</f>
        <v/>
      </c>
      <c r="AA253" t="str">
        <f>IF(OR($A253="", AA$5=""), "", IF(COUNTIFS(【データ】蓄積用!A$2:A$10000, AA$5, 【データ】蓄積用!C$2:C$10000, $A253, 【データ】蓄積用!D$2:D$10000, "&gt;=3000", 【データ】蓄積用!E$2:E$10000, "&gt;=1500")&gt;0, "〇", IF(COUNTIFS(【データ】蓄積用!A$2:A$10000, AA$5, 【データ】蓄積用!C$2:C$10000, $A253, 【データ】蓄積用!Q$2:Q$10000, 1, 【データ】蓄積用!AC$2:AC$10000, "&gt;=4.0")&gt;0, "〇", "×")))</f>
        <v/>
      </c>
      <c r="AB253" t="str">
        <f>IF(OR($A253="", AB$5=""), "", IF(COUNTIFS(【データ】蓄積用!A$2:A$10000, AB$5, 【データ】蓄積用!C$2:C$10000, $A253, 【データ】蓄積用!D$2:D$10000, "&gt;=3000", 【データ】蓄積用!E$2:E$10000, "&gt;=1500")&gt;0, "〇", IF(COUNTIFS(【データ】蓄積用!A$2:A$10000, AB$5, 【データ】蓄積用!C$2:C$10000, $A253, 【データ】蓄積用!Q$2:Q$10000, 1, 【データ】蓄積用!AC$2:AC$10000, "&gt;=4.0")&gt;0, "〇", "×")))</f>
        <v/>
      </c>
      <c r="AC253" t="str">
        <f>IF(OR($A253="", AC$5=""), "", IF(COUNTIFS(【データ】蓄積用!A$2:A$10000, AC$5, 【データ】蓄積用!C$2:C$10000, $A253, 【データ】蓄積用!D$2:D$10000, "&gt;=3000", 【データ】蓄積用!E$2:E$10000, "&gt;=1500")&gt;0, "〇", IF(COUNTIFS(【データ】蓄積用!A$2:A$10000, AC$5, 【データ】蓄積用!C$2:C$10000, $A253, 【データ】蓄積用!Q$2:Q$10000, 1, 【データ】蓄積用!AC$2:AC$10000, "&gt;=4.0")&gt;0, "〇", "×")))</f>
        <v/>
      </c>
      <c r="AD253" t="str">
        <f>IF(OR($A253="", AD$5=""), "", IF(COUNTIFS(【データ】蓄積用!A$2:A$10000, AD$5, 【データ】蓄積用!C$2:C$10000, $A253, 【データ】蓄積用!D$2:D$10000, "&gt;=3000", 【データ】蓄積用!E$2:E$10000, "&gt;=1500")&gt;0, "〇", IF(COUNTIFS(【データ】蓄積用!A$2:A$10000, AD$5, 【データ】蓄積用!C$2:C$10000, $A253, 【データ】蓄積用!Q$2:Q$10000, 1, 【データ】蓄積用!AC$2:AC$10000, "&gt;=4.0")&gt;0, "〇", "×")))</f>
        <v/>
      </c>
      <c r="AE253" t="str">
        <f>IF(OR($A253="", AE$5=""), "", IF(COUNTIFS(【データ】蓄積用!A$2:A$10000, AE$5, 【データ】蓄積用!C$2:C$10000, $A253, 【データ】蓄積用!D$2:D$10000, "&gt;=3000", 【データ】蓄積用!E$2:E$10000, "&gt;=1500")&gt;0, "〇", IF(COUNTIFS(【データ】蓄積用!A$2:A$10000, AE$5, 【データ】蓄積用!C$2:C$10000, $A253, 【データ】蓄積用!Q$2:Q$10000, 1, 【データ】蓄積用!AC$2:AC$10000, "&gt;=4.0")&gt;0, "〇", "×")))</f>
        <v/>
      </c>
      <c r="AF253" t="str">
        <f>IF(OR($A253="", AF$5=""), "", IF(COUNTIFS(【データ】蓄積用!A$2:A$10000, AF$5, 【データ】蓄積用!C$2:C$10000, $A253, 【データ】蓄積用!D$2:D$10000, "&gt;=3000", 【データ】蓄積用!E$2:E$10000, "&gt;=1500")&gt;0, "〇", IF(COUNTIFS(【データ】蓄積用!A$2:A$10000, AF$5, 【データ】蓄積用!C$2:C$10000, $A253, 【データ】蓄積用!Q$2:Q$10000, 1, 【データ】蓄積用!AC$2:AC$10000, "&gt;=4.0")&gt;0, "〇", "×")))</f>
        <v/>
      </c>
      <c r="AG253" t="str">
        <f>IF(OR($A253="", AG$5=""), "", IF(COUNTIFS(【データ】蓄積用!A$2:A$10000, AG$5, 【データ】蓄積用!C$2:C$10000, $A253, 【データ】蓄積用!D$2:D$10000, "&gt;=3000", 【データ】蓄積用!E$2:E$10000, "&gt;=1500")&gt;0, "〇", IF(COUNTIFS(【データ】蓄積用!A$2:A$10000, AG$5, 【データ】蓄積用!C$2:C$10000, $A253, 【データ】蓄積用!Q$2:Q$10000, 1, 【データ】蓄積用!AC$2:AC$10000, "&gt;=4.0")&gt;0, "〇", "×")))</f>
        <v/>
      </c>
      <c r="AH253" t="str">
        <f>IF(OR($A253="", AH$5=""), "", IF(COUNTIFS(【データ】蓄積用!A$2:A$10000, AH$5, 【データ】蓄積用!C$2:C$10000, $A253, 【データ】蓄積用!D$2:D$10000, "&gt;=3000", 【データ】蓄積用!E$2:E$10000, "&gt;=1500")&gt;0, "〇", IF(COUNTIFS(【データ】蓄積用!A$2:A$10000, AH$5, 【データ】蓄積用!C$2:C$10000, $A253, 【データ】蓄積用!Q$2:Q$10000, 1, 【データ】蓄積用!AC$2:AC$10000, "&gt;=4.0")&gt;0, "〇", "×")))</f>
        <v/>
      </c>
      <c r="AI253" t="str">
        <f>IF(OR($A253="", AI$5=""), "", IF(COUNTIFS(【データ】蓄積用!A$2:A$10000, AI$5, 【データ】蓄積用!C$2:C$10000, $A253, 【データ】蓄積用!D$2:D$10000, "&gt;=3000", 【データ】蓄積用!E$2:E$10000, "&gt;=1500")&gt;0, "〇", IF(COUNTIFS(【データ】蓄積用!A$2:A$10000, AI$5, 【データ】蓄積用!C$2:C$10000, $A253, 【データ】蓄積用!Q$2:Q$10000, 1, 【データ】蓄積用!AC$2:AC$10000, "&gt;=4.0")&gt;0, "〇", "×")))</f>
        <v/>
      </c>
      <c r="AJ253" t="str">
        <f>IF(OR($A253="", AJ$5=""), "", IF(COUNTIFS(【データ】蓄積用!A$2:A$10000, AJ$5, 【データ】蓄積用!C$2:C$10000, $A253, 【データ】蓄積用!D$2:D$10000, "&gt;=3000", 【データ】蓄積用!E$2:E$10000, "&gt;=1500")&gt;0, "〇", IF(COUNTIFS(【データ】蓄積用!A$2:A$10000, AJ$5, 【データ】蓄積用!C$2:C$10000, $A253, 【データ】蓄積用!Q$2:Q$10000, 1, 【データ】蓄積用!AC$2:AC$10000, "&gt;=4.0")&gt;0, "〇", "×")))</f>
        <v/>
      </c>
      <c r="AK253" t="str">
        <f>IF(OR($A253="", AK$5=""), "", IF(COUNTIFS(【データ】蓄積用!A$2:A$10000, AK$5, 【データ】蓄積用!C$2:C$10000, $A253, 【データ】蓄積用!D$2:D$10000, "&gt;=3000", 【データ】蓄積用!E$2:E$10000, "&gt;=1500")&gt;0, "〇", IF(COUNTIFS(【データ】蓄積用!A$2:A$10000, AK$5, 【データ】蓄積用!C$2:C$10000, $A253, 【データ】蓄積用!Q$2:Q$10000, 1, 【データ】蓄積用!AC$2:AC$10000, "&gt;=4.0")&gt;0, "〇", "×")))</f>
        <v/>
      </c>
      <c r="AL253" t="str">
        <f>IF(OR($A253="", AL$5=""), "", IF(COUNTIFS(【データ】蓄積用!A$2:A$10000, AL$5, 【データ】蓄積用!C$2:C$10000, $A253, 【データ】蓄積用!D$2:D$10000, "&gt;=3000", 【データ】蓄積用!E$2:E$10000, "&gt;=1500")&gt;0, "〇", IF(COUNTIFS(【データ】蓄積用!A$2:A$10000, AL$5, 【データ】蓄積用!C$2:C$10000, $A253, 【データ】蓄積用!Q$2:Q$10000, 1, 【データ】蓄積用!AC$2:AC$10000, "&gt;=4.0")&gt;0, "〇", "×")))</f>
        <v/>
      </c>
      <c r="AM253" t="str">
        <f>IF(OR($A253="", AM$5=""), "", IF(COUNTIFS(【データ】蓄積用!A$2:A$10000, AM$5, 【データ】蓄積用!C$2:C$10000, $A253, 【データ】蓄積用!D$2:D$10000, "&gt;=3000", 【データ】蓄積用!E$2:E$10000, "&gt;=1500")&gt;0, "〇", IF(COUNTIFS(【データ】蓄積用!A$2:A$10000, AM$5, 【データ】蓄積用!C$2:C$10000, $A253, 【データ】蓄積用!Q$2:Q$10000, 1, 【データ】蓄積用!AC$2:AC$10000, "&gt;=4.0")&gt;0, "〇", "×")))</f>
        <v/>
      </c>
      <c r="AN253" t="str">
        <f>IF(OR($A253="", AN$5=""), "", IF(COUNTIFS(【データ】蓄積用!A$2:A$10000, AN$5, 【データ】蓄積用!C$2:C$10000, $A253, 【データ】蓄積用!D$2:D$10000, "&gt;=3000", 【データ】蓄積用!E$2:E$10000, "&gt;=1500")&gt;0, "〇", IF(COUNTIFS(【データ】蓄積用!A$2:A$10000, AN$5, 【データ】蓄積用!C$2:C$10000, $A253, 【データ】蓄積用!Q$2:Q$10000, 1, 【データ】蓄積用!AC$2:AC$10000, "&gt;=4.0")&gt;0, "〇", "×")))</f>
        <v/>
      </c>
      <c r="AO253" t="str">
        <f>IF(OR($A253="", AO$5=""), "", IF(COUNTIFS(【データ】蓄積用!A$2:A$10000, AO$5, 【データ】蓄積用!C$2:C$10000, $A253, 【データ】蓄積用!D$2:D$10000, "&gt;=3000", 【データ】蓄積用!E$2:E$10000, "&gt;=1500")&gt;0, "〇", IF(COUNTIFS(【データ】蓄積用!A$2:A$10000, AO$5, 【データ】蓄積用!C$2:C$10000, $A253, 【データ】蓄積用!Q$2:Q$10000, 1, 【データ】蓄積用!AC$2:AC$10000, "&gt;=4.0")&gt;0, "〇", "×")))</f>
        <v/>
      </c>
      <c r="AP253" t="str">
        <f>IF(OR($A253="", AP$5=""), "", IF(COUNTIFS(【データ】蓄積用!A$2:A$10000, AP$5, 【データ】蓄積用!C$2:C$10000, $A253, 【データ】蓄積用!D$2:D$10000, "&gt;=3000", 【データ】蓄積用!E$2:E$10000, "&gt;=1500")&gt;0, "〇", IF(COUNTIFS(【データ】蓄積用!A$2:A$10000, AP$5, 【データ】蓄積用!C$2:C$10000, $A253, 【データ】蓄積用!Q$2:Q$10000, 1, 【データ】蓄積用!AC$2:AC$10000, "&gt;=4.0")&gt;0, "〇", "×")))</f>
        <v/>
      </c>
      <c r="AQ253" t="str">
        <f>IF(OR($A253="", AQ$5=""), "", IF(COUNTIFS(【データ】蓄積用!A$2:A$10000, AQ$5, 【データ】蓄積用!C$2:C$10000, $A253, 【データ】蓄積用!D$2:D$10000, "&gt;=3000", 【データ】蓄積用!E$2:E$10000, "&gt;=1500")&gt;0, "〇", IF(COUNTIFS(【データ】蓄積用!A$2:A$10000, AQ$5, 【データ】蓄積用!C$2:C$10000, $A253, 【データ】蓄積用!Q$2:Q$10000, 1, 【データ】蓄積用!AC$2:AC$10000, "&gt;=4.0")&gt;0, "〇", "×")))</f>
        <v/>
      </c>
      <c r="AR253" t="str">
        <f>IF(OR($A253="", AR$5=""), "", IF(COUNTIFS(【データ】蓄積用!A$2:A$10000, AR$5, 【データ】蓄積用!C$2:C$10000, $A253, 【データ】蓄積用!D$2:D$10000, "&gt;=3000", 【データ】蓄積用!E$2:E$10000, "&gt;=1500")&gt;0, "〇", IF(COUNTIFS(【データ】蓄積用!A$2:A$10000, AR$5, 【データ】蓄積用!C$2:C$10000, $A253, 【データ】蓄積用!Q$2:Q$10000, 1, 【データ】蓄積用!AC$2:AC$10000, "&gt;=4.0")&gt;0, "〇", "×")))</f>
        <v/>
      </c>
      <c r="AS253" t="str">
        <f>IF(OR($A253="", AS$5=""), "", IF(COUNTIFS(【データ】蓄積用!A$2:A$10000, AS$5, 【データ】蓄積用!C$2:C$10000, $A253, 【データ】蓄積用!D$2:D$10000, "&gt;=3000", 【データ】蓄積用!E$2:E$10000, "&gt;=1500")&gt;0, "〇", IF(COUNTIFS(【データ】蓄積用!A$2:A$10000, AS$5, 【データ】蓄積用!C$2:C$10000, $A253, 【データ】蓄積用!Q$2:Q$10000, 1, 【データ】蓄積用!AC$2:AC$10000, "&gt;=4.0")&gt;0, "〇", "×")))</f>
        <v/>
      </c>
      <c r="AT253" t="str">
        <f>IF(OR($A253="", AT$5=""), "", IF(COUNTIFS(【データ】蓄積用!A$2:A$10000, AT$5, 【データ】蓄積用!C$2:C$10000, $A253, 【データ】蓄積用!D$2:D$10000, "&gt;=3000", 【データ】蓄積用!E$2:E$10000, "&gt;=1500")&gt;0, "〇", IF(COUNTIFS(【データ】蓄積用!A$2:A$10000, AT$5, 【データ】蓄積用!C$2:C$10000, $A253, 【データ】蓄積用!Q$2:Q$10000, 1, 【データ】蓄積用!AC$2:AC$10000, "&gt;=4.0")&gt;0, "〇", "×")))</f>
        <v/>
      </c>
      <c r="AU253" t="str">
        <f>IF(OR($A253="", AU$5=""), "", IF(COUNTIFS(【データ】蓄積用!A$2:A$10000, AU$5, 【データ】蓄積用!C$2:C$10000, $A253, 【データ】蓄積用!D$2:D$10000, "&gt;=3000", 【データ】蓄積用!E$2:E$10000, "&gt;=1500")&gt;0, "〇", IF(COUNTIFS(【データ】蓄積用!A$2:A$10000, AU$5, 【データ】蓄積用!C$2:C$10000, $A253, 【データ】蓄積用!Q$2:Q$10000, 1, 【データ】蓄積用!AC$2:AC$10000, "&gt;=4.0")&gt;0, "〇", "×")))</f>
        <v/>
      </c>
      <c r="AV253" t="str">
        <f>IF(OR($A253="", AV$5=""), "", IF(COUNTIFS(【データ】蓄積用!A$2:A$10000, AV$5, 【データ】蓄積用!C$2:C$10000, $A253, 【データ】蓄積用!D$2:D$10000, "&gt;=3000", 【データ】蓄積用!E$2:E$10000, "&gt;=1500")&gt;0, "〇", IF(COUNTIFS(【データ】蓄積用!A$2:A$10000, AV$5, 【データ】蓄積用!C$2:C$10000, $A253, 【データ】蓄積用!Q$2:Q$10000, 1, 【データ】蓄積用!AC$2:AC$10000, "&gt;=4.0")&gt;0, "〇", "×")))</f>
        <v/>
      </c>
      <c r="AW253" t="str">
        <f>IF(OR($A253="", AW$5=""), "", IF(COUNTIFS(【データ】蓄積用!A$2:A$10000, AW$5, 【データ】蓄積用!C$2:C$10000, $A253, 【データ】蓄積用!D$2:D$10000, "&gt;=3000", 【データ】蓄積用!E$2:E$10000, "&gt;=1500")&gt;0, "〇", IF(COUNTIFS(【データ】蓄積用!A$2:A$10000, AW$5, 【データ】蓄積用!C$2:C$10000, $A253, 【データ】蓄積用!Q$2:Q$10000, 1, 【データ】蓄積用!AC$2:AC$10000, "&gt;=4.0")&gt;0, "〇", "×")))</f>
        <v/>
      </c>
      <c r="AX253" t="str">
        <f>IF(OR($A253="", AX$5=""), "", IF(COUNTIFS(【データ】蓄積用!A$2:A$10000, AX$5, 【データ】蓄積用!C$2:C$10000, $A253, 【データ】蓄積用!D$2:D$10000, "&gt;=3000", 【データ】蓄積用!E$2:E$10000, "&gt;=1500")&gt;0, "〇", IF(COUNTIFS(【データ】蓄積用!A$2:A$10000, AX$5, 【データ】蓄積用!C$2:C$10000, $A253, 【データ】蓄積用!Q$2:Q$10000, 1, 【データ】蓄積用!AC$2:AC$10000, "&gt;=4.0")&gt;0, "〇", "×")))</f>
        <v/>
      </c>
      <c r="AY253" t="str">
        <f>IF(OR($A253="", AY$5=""), "", IF(COUNTIFS(【データ】蓄積用!A$2:A$10000, AY$5, 【データ】蓄積用!C$2:C$10000, $A253, 【データ】蓄積用!D$2:D$10000, "&gt;=3000", 【データ】蓄積用!E$2:E$10000, "&gt;=1500")&gt;0, "〇", IF(COUNTIFS(【データ】蓄積用!A$2:A$10000, AY$5, 【データ】蓄積用!C$2:C$10000, $A253, 【データ】蓄積用!Q$2:Q$10000, 1, 【データ】蓄積用!AC$2:AC$10000, "&gt;=4.0")&gt;0, "〇", "×")))</f>
        <v/>
      </c>
    </row>
    <row r="254" spans="2:51">
      <c r="B254" t="str">
        <f>IF(OR($A254="", B$5=""), "", IF(COUNTIFS(【データ】蓄積用!A$2:A$10000, B$5, 【データ】蓄積用!C$2:C$10000, $A254, 【データ】蓄積用!D$2:D$10000, "&gt;=3000", 【データ】蓄積用!E$2:E$10000, "&gt;=1500")&gt;0, "〇", IF(COUNTIFS(【データ】蓄積用!A$2:A$10000, B$5, 【データ】蓄積用!C$2:C$10000, $A254, 【データ】蓄積用!Q$2:Q$10000, 1, 【データ】蓄積用!AC$2:AC$10000, "&gt;=4.0")&gt;0, "〇", "×")))</f>
        <v/>
      </c>
      <c r="C254" t="str">
        <f>IF(OR($A254="", C$5=""), "", IF(COUNTIFS(【データ】蓄積用!A$2:A$10000, C$5, 【データ】蓄積用!C$2:C$10000, $A254, 【データ】蓄積用!D$2:D$10000, "&gt;=3000", 【データ】蓄積用!E$2:E$10000, "&gt;=1500")&gt;0, "〇", IF(COUNTIFS(【データ】蓄積用!A$2:A$10000, C$5, 【データ】蓄積用!C$2:C$10000, $A254, 【データ】蓄積用!Q$2:Q$10000, 1, 【データ】蓄積用!AC$2:AC$10000, "&gt;=4.0")&gt;0, "〇", "×")))</f>
        <v/>
      </c>
      <c r="D254" t="str">
        <f>IF(OR($A254="", D$5=""), "", IF(COUNTIFS(【データ】蓄積用!A$2:A$10000, D$5, 【データ】蓄積用!C$2:C$10000, $A254, 【データ】蓄積用!D$2:D$10000, "&gt;=3000", 【データ】蓄積用!E$2:E$10000, "&gt;=1500")&gt;0, "〇", IF(COUNTIFS(【データ】蓄積用!A$2:A$10000, D$5, 【データ】蓄積用!C$2:C$10000, $A254, 【データ】蓄積用!Q$2:Q$10000, 1, 【データ】蓄積用!AC$2:AC$10000, "&gt;=4.0")&gt;0, "〇", "×")))</f>
        <v/>
      </c>
      <c r="E254" t="str">
        <f>IF(OR($A254="", E$5=""), "", IF(COUNTIFS(【データ】蓄積用!A$2:A$10000, E$5, 【データ】蓄積用!C$2:C$10000, $A254, 【データ】蓄積用!D$2:D$10000, "&gt;=3000", 【データ】蓄積用!E$2:E$10000, "&gt;=1500")&gt;0, "〇", IF(COUNTIFS(【データ】蓄積用!A$2:A$10000, E$5, 【データ】蓄積用!C$2:C$10000, $A254, 【データ】蓄積用!Q$2:Q$10000, 1, 【データ】蓄積用!AC$2:AC$10000, "&gt;=4.0")&gt;0, "〇", "×")))</f>
        <v/>
      </c>
      <c r="F254" t="str">
        <f>IF(OR($A254="", F$5=""), "", IF(COUNTIFS(【データ】蓄積用!A$2:A$10000, F$5, 【データ】蓄積用!C$2:C$10000, $A254, 【データ】蓄積用!D$2:D$10000, "&gt;=3000", 【データ】蓄積用!E$2:E$10000, "&gt;=1500")&gt;0, "〇", IF(COUNTIFS(【データ】蓄積用!A$2:A$10000, F$5, 【データ】蓄積用!C$2:C$10000, $A254, 【データ】蓄積用!Q$2:Q$10000, 1, 【データ】蓄積用!AC$2:AC$10000, "&gt;=4.0")&gt;0, "〇", "×")))</f>
        <v/>
      </c>
      <c r="G254" t="str">
        <f>IF(OR($A254="", G$5=""), "", IF(COUNTIFS(【データ】蓄積用!A$2:A$10000, G$5, 【データ】蓄積用!C$2:C$10000, $A254, 【データ】蓄積用!D$2:D$10000, "&gt;=3000", 【データ】蓄積用!E$2:E$10000, "&gt;=1500")&gt;0, "〇", IF(COUNTIFS(【データ】蓄積用!A$2:A$10000, G$5, 【データ】蓄積用!C$2:C$10000, $A254, 【データ】蓄積用!Q$2:Q$10000, 1, 【データ】蓄積用!AC$2:AC$10000, "&gt;=4.0")&gt;0, "〇", "×")))</f>
        <v/>
      </c>
      <c r="H254" t="str">
        <f>IF(OR($A254="", H$5=""), "", IF(COUNTIFS(【データ】蓄積用!A$2:A$10000, H$5, 【データ】蓄積用!C$2:C$10000, $A254, 【データ】蓄積用!D$2:D$10000, "&gt;=3000", 【データ】蓄積用!E$2:E$10000, "&gt;=1500")&gt;0, "〇", IF(COUNTIFS(【データ】蓄積用!A$2:A$10000, H$5, 【データ】蓄積用!C$2:C$10000, $A254, 【データ】蓄積用!Q$2:Q$10000, 1, 【データ】蓄積用!AC$2:AC$10000, "&gt;=4.0")&gt;0, "〇", "×")))</f>
        <v/>
      </c>
      <c r="I254" t="str">
        <f>IF(OR($A254="", I$5=""), "", IF(COUNTIFS(【データ】蓄積用!A$2:A$10000, I$5, 【データ】蓄積用!C$2:C$10000, $A254, 【データ】蓄積用!D$2:D$10000, "&gt;=3000", 【データ】蓄積用!E$2:E$10000, "&gt;=1500")&gt;0, "〇", IF(COUNTIFS(【データ】蓄積用!A$2:A$10000, I$5, 【データ】蓄積用!C$2:C$10000, $A254, 【データ】蓄積用!Q$2:Q$10000, 1, 【データ】蓄積用!AC$2:AC$10000, "&gt;=4.0")&gt;0, "〇", "×")))</f>
        <v/>
      </c>
      <c r="J254" t="str">
        <f>IF(OR($A254="", J$5=""), "", IF(COUNTIFS(【データ】蓄積用!A$2:A$10000, J$5, 【データ】蓄積用!C$2:C$10000, $A254, 【データ】蓄積用!D$2:D$10000, "&gt;=3000", 【データ】蓄積用!E$2:E$10000, "&gt;=1500")&gt;0, "〇", IF(COUNTIFS(【データ】蓄積用!A$2:A$10000, J$5, 【データ】蓄積用!C$2:C$10000, $A254, 【データ】蓄積用!Q$2:Q$10000, 1, 【データ】蓄積用!AC$2:AC$10000, "&gt;=4.0")&gt;0, "〇", "×")))</f>
        <v/>
      </c>
      <c r="K254" t="str">
        <f>IF(OR($A254="", K$5=""), "", IF(COUNTIFS(【データ】蓄積用!A$2:A$10000, K$5, 【データ】蓄積用!C$2:C$10000, $A254, 【データ】蓄積用!D$2:D$10000, "&gt;=3000", 【データ】蓄積用!E$2:E$10000, "&gt;=1500")&gt;0, "〇", IF(COUNTIFS(【データ】蓄積用!A$2:A$10000, K$5, 【データ】蓄積用!C$2:C$10000, $A254, 【データ】蓄積用!Q$2:Q$10000, 1, 【データ】蓄積用!AC$2:AC$10000, "&gt;=4.0")&gt;0, "〇", "×")))</f>
        <v/>
      </c>
      <c r="L254" t="str">
        <f>IF(OR($A254="", L$5=""), "", IF(COUNTIFS(【データ】蓄積用!A$2:A$10000, L$5, 【データ】蓄積用!C$2:C$10000, $A254, 【データ】蓄積用!D$2:D$10000, "&gt;=3000", 【データ】蓄積用!E$2:E$10000, "&gt;=1500")&gt;0, "〇", IF(COUNTIFS(【データ】蓄積用!A$2:A$10000, L$5, 【データ】蓄積用!C$2:C$10000, $A254, 【データ】蓄積用!Q$2:Q$10000, 1, 【データ】蓄積用!AC$2:AC$10000, "&gt;=4.0")&gt;0, "〇", "×")))</f>
        <v/>
      </c>
      <c r="M254" t="str">
        <f>IF(OR($A254="", M$5=""), "", IF(COUNTIFS(【データ】蓄積用!A$2:A$10000, M$5, 【データ】蓄積用!C$2:C$10000, $A254, 【データ】蓄積用!D$2:D$10000, "&gt;=3000", 【データ】蓄積用!E$2:E$10000, "&gt;=1500")&gt;0, "〇", IF(COUNTIFS(【データ】蓄積用!A$2:A$10000, M$5, 【データ】蓄積用!C$2:C$10000, $A254, 【データ】蓄積用!Q$2:Q$10000, 1, 【データ】蓄積用!AC$2:AC$10000, "&gt;=4.0")&gt;0, "〇", "×")))</f>
        <v/>
      </c>
      <c r="N254" t="str">
        <f>IF(OR($A254="", N$5=""), "", IF(COUNTIFS(【データ】蓄積用!A$2:A$10000, N$5, 【データ】蓄積用!C$2:C$10000, $A254, 【データ】蓄積用!D$2:D$10000, "&gt;=3000", 【データ】蓄積用!E$2:E$10000, "&gt;=1500")&gt;0, "〇", IF(COUNTIFS(【データ】蓄積用!A$2:A$10000, N$5, 【データ】蓄積用!C$2:C$10000, $A254, 【データ】蓄積用!Q$2:Q$10000, 1, 【データ】蓄積用!AC$2:AC$10000, "&gt;=4.0")&gt;0, "〇", "×")))</f>
        <v/>
      </c>
      <c r="O254" t="str">
        <f>IF(OR($A254="", O$5=""), "", IF(COUNTIFS(【データ】蓄積用!A$2:A$10000, O$5, 【データ】蓄積用!C$2:C$10000, $A254, 【データ】蓄積用!D$2:D$10000, "&gt;=3000", 【データ】蓄積用!E$2:E$10000, "&gt;=1500")&gt;0, "〇", IF(COUNTIFS(【データ】蓄積用!A$2:A$10000, O$5, 【データ】蓄積用!C$2:C$10000, $A254, 【データ】蓄積用!Q$2:Q$10000, 1, 【データ】蓄積用!AC$2:AC$10000, "&gt;=4.0")&gt;0, "〇", "×")))</f>
        <v/>
      </c>
      <c r="P254" t="str">
        <f>IF(OR($A254="", P$5=""), "", IF(COUNTIFS(【データ】蓄積用!A$2:A$10000, P$5, 【データ】蓄積用!C$2:C$10000, $A254, 【データ】蓄積用!D$2:D$10000, "&gt;=3000", 【データ】蓄積用!E$2:E$10000, "&gt;=1500")&gt;0, "〇", IF(COUNTIFS(【データ】蓄積用!A$2:A$10000, P$5, 【データ】蓄積用!C$2:C$10000, $A254, 【データ】蓄積用!Q$2:Q$10000, 1, 【データ】蓄積用!AC$2:AC$10000, "&gt;=4.0")&gt;0, "〇", "×")))</f>
        <v/>
      </c>
      <c r="Q254" t="str">
        <f>IF(OR($A254="", Q$5=""), "", IF(COUNTIFS(【データ】蓄積用!A$2:A$10000, Q$5, 【データ】蓄積用!C$2:C$10000, $A254, 【データ】蓄積用!D$2:D$10000, "&gt;=3000", 【データ】蓄積用!E$2:E$10000, "&gt;=1500")&gt;0, "〇", IF(COUNTIFS(【データ】蓄積用!A$2:A$10000, Q$5, 【データ】蓄積用!C$2:C$10000, $A254, 【データ】蓄積用!Q$2:Q$10000, 1, 【データ】蓄積用!AC$2:AC$10000, "&gt;=4.0")&gt;0, "〇", "×")))</f>
        <v/>
      </c>
      <c r="R254" t="str">
        <f>IF(OR($A254="", R$5=""), "", IF(COUNTIFS(【データ】蓄積用!A$2:A$10000, R$5, 【データ】蓄積用!C$2:C$10000, $A254, 【データ】蓄積用!D$2:D$10000, "&gt;=3000", 【データ】蓄積用!E$2:E$10000, "&gt;=1500")&gt;0, "〇", IF(COUNTIFS(【データ】蓄積用!A$2:A$10000, R$5, 【データ】蓄積用!C$2:C$10000, $A254, 【データ】蓄積用!Q$2:Q$10000, 1, 【データ】蓄積用!AC$2:AC$10000, "&gt;=4.0")&gt;0, "〇", "×")))</f>
        <v/>
      </c>
      <c r="S254" t="str">
        <f>IF(OR($A254="", S$5=""), "", IF(COUNTIFS(【データ】蓄積用!A$2:A$10000, S$5, 【データ】蓄積用!C$2:C$10000, $A254, 【データ】蓄積用!D$2:D$10000, "&gt;=3000", 【データ】蓄積用!E$2:E$10000, "&gt;=1500")&gt;0, "〇", IF(COUNTIFS(【データ】蓄積用!A$2:A$10000, S$5, 【データ】蓄積用!C$2:C$10000, $A254, 【データ】蓄積用!Q$2:Q$10000, 1, 【データ】蓄積用!AC$2:AC$10000, "&gt;=4.0")&gt;0, "〇", "×")))</f>
        <v/>
      </c>
      <c r="T254" t="str">
        <f>IF(OR($A254="", T$5=""), "", IF(COUNTIFS(【データ】蓄積用!A$2:A$10000, T$5, 【データ】蓄積用!C$2:C$10000, $A254, 【データ】蓄積用!D$2:D$10000, "&gt;=3000", 【データ】蓄積用!E$2:E$10000, "&gt;=1500")&gt;0, "〇", IF(COUNTIFS(【データ】蓄積用!A$2:A$10000, T$5, 【データ】蓄積用!C$2:C$10000, $A254, 【データ】蓄積用!Q$2:Q$10000, 1, 【データ】蓄積用!AC$2:AC$10000, "&gt;=4.0")&gt;0, "〇", "×")))</f>
        <v/>
      </c>
      <c r="U254" t="str">
        <f>IF(OR($A254="", U$5=""), "", IF(COUNTIFS(【データ】蓄積用!A$2:A$10000, U$5, 【データ】蓄積用!C$2:C$10000, $A254, 【データ】蓄積用!D$2:D$10000, "&gt;=3000", 【データ】蓄積用!E$2:E$10000, "&gt;=1500")&gt;0, "〇", IF(COUNTIFS(【データ】蓄積用!A$2:A$10000, U$5, 【データ】蓄積用!C$2:C$10000, $A254, 【データ】蓄積用!Q$2:Q$10000, 1, 【データ】蓄積用!AC$2:AC$10000, "&gt;=4.0")&gt;0, "〇", "×")))</f>
        <v/>
      </c>
      <c r="V254" t="str">
        <f>IF(OR($A254="", V$5=""), "", IF(COUNTIFS(【データ】蓄積用!A$2:A$10000, V$5, 【データ】蓄積用!C$2:C$10000, $A254, 【データ】蓄積用!D$2:D$10000, "&gt;=3000", 【データ】蓄積用!E$2:E$10000, "&gt;=1500")&gt;0, "〇", IF(COUNTIFS(【データ】蓄積用!A$2:A$10000, V$5, 【データ】蓄積用!C$2:C$10000, $A254, 【データ】蓄積用!Q$2:Q$10000, 1, 【データ】蓄積用!AC$2:AC$10000, "&gt;=4.0")&gt;0, "〇", "×")))</f>
        <v/>
      </c>
      <c r="W254" t="str">
        <f>IF(OR($A254="", W$5=""), "", IF(COUNTIFS(【データ】蓄積用!A$2:A$10000, W$5, 【データ】蓄積用!C$2:C$10000, $A254, 【データ】蓄積用!D$2:D$10000, "&gt;=3000", 【データ】蓄積用!E$2:E$10000, "&gt;=1500")&gt;0, "〇", IF(COUNTIFS(【データ】蓄積用!A$2:A$10000, W$5, 【データ】蓄積用!C$2:C$10000, $A254, 【データ】蓄積用!Q$2:Q$10000, 1, 【データ】蓄積用!AC$2:AC$10000, "&gt;=4.0")&gt;0, "〇", "×")))</f>
        <v/>
      </c>
      <c r="X254" t="str">
        <f>IF(OR($A254="", X$5=""), "", IF(COUNTIFS(【データ】蓄積用!A$2:A$10000, X$5, 【データ】蓄積用!C$2:C$10000, $A254, 【データ】蓄積用!D$2:D$10000, "&gt;=3000", 【データ】蓄積用!E$2:E$10000, "&gt;=1500")&gt;0, "〇", IF(COUNTIFS(【データ】蓄積用!A$2:A$10000, X$5, 【データ】蓄積用!C$2:C$10000, $A254, 【データ】蓄積用!Q$2:Q$10000, 1, 【データ】蓄積用!AC$2:AC$10000, "&gt;=4.0")&gt;0, "〇", "×")))</f>
        <v/>
      </c>
      <c r="Y254" t="str">
        <f>IF(OR($A254="", Y$5=""), "", IF(COUNTIFS(【データ】蓄積用!A$2:A$10000, Y$5, 【データ】蓄積用!C$2:C$10000, $A254, 【データ】蓄積用!D$2:D$10000, "&gt;=3000", 【データ】蓄積用!E$2:E$10000, "&gt;=1500")&gt;0, "〇", IF(COUNTIFS(【データ】蓄積用!A$2:A$10000, Y$5, 【データ】蓄積用!C$2:C$10000, $A254, 【データ】蓄積用!Q$2:Q$10000, 1, 【データ】蓄積用!AC$2:AC$10000, "&gt;=4.0")&gt;0, "〇", "×")))</f>
        <v/>
      </c>
      <c r="Z254" t="str">
        <f>IF(OR($A254="", Z$5=""), "", IF(COUNTIFS(【データ】蓄積用!A$2:A$10000, Z$5, 【データ】蓄積用!C$2:C$10000, $A254, 【データ】蓄積用!D$2:D$10000, "&gt;=3000", 【データ】蓄積用!E$2:E$10000, "&gt;=1500")&gt;0, "〇", IF(COUNTIFS(【データ】蓄積用!A$2:A$10000, Z$5, 【データ】蓄積用!C$2:C$10000, $A254, 【データ】蓄積用!Q$2:Q$10000, 1, 【データ】蓄積用!AC$2:AC$10000, "&gt;=4.0")&gt;0, "〇", "×")))</f>
        <v/>
      </c>
      <c r="AA254" t="str">
        <f>IF(OR($A254="", AA$5=""), "", IF(COUNTIFS(【データ】蓄積用!A$2:A$10000, AA$5, 【データ】蓄積用!C$2:C$10000, $A254, 【データ】蓄積用!D$2:D$10000, "&gt;=3000", 【データ】蓄積用!E$2:E$10000, "&gt;=1500")&gt;0, "〇", IF(COUNTIFS(【データ】蓄積用!A$2:A$10000, AA$5, 【データ】蓄積用!C$2:C$10000, $A254, 【データ】蓄積用!Q$2:Q$10000, 1, 【データ】蓄積用!AC$2:AC$10000, "&gt;=4.0")&gt;0, "〇", "×")))</f>
        <v/>
      </c>
      <c r="AB254" t="str">
        <f>IF(OR($A254="", AB$5=""), "", IF(COUNTIFS(【データ】蓄積用!A$2:A$10000, AB$5, 【データ】蓄積用!C$2:C$10000, $A254, 【データ】蓄積用!D$2:D$10000, "&gt;=3000", 【データ】蓄積用!E$2:E$10000, "&gt;=1500")&gt;0, "〇", IF(COUNTIFS(【データ】蓄積用!A$2:A$10000, AB$5, 【データ】蓄積用!C$2:C$10000, $A254, 【データ】蓄積用!Q$2:Q$10000, 1, 【データ】蓄積用!AC$2:AC$10000, "&gt;=4.0")&gt;0, "〇", "×")))</f>
        <v/>
      </c>
      <c r="AC254" t="str">
        <f>IF(OR($A254="", AC$5=""), "", IF(COUNTIFS(【データ】蓄積用!A$2:A$10000, AC$5, 【データ】蓄積用!C$2:C$10000, $A254, 【データ】蓄積用!D$2:D$10000, "&gt;=3000", 【データ】蓄積用!E$2:E$10000, "&gt;=1500")&gt;0, "〇", IF(COUNTIFS(【データ】蓄積用!A$2:A$10000, AC$5, 【データ】蓄積用!C$2:C$10000, $A254, 【データ】蓄積用!Q$2:Q$10000, 1, 【データ】蓄積用!AC$2:AC$10000, "&gt;=4.0")&gt;0, "〇", "×")))</f>
        <v/>
      </c>
      <c r="AD254" t="str">
        <f>IF(OR($A254="", AD$5=""), "", IF(COUNTIFS(【データ】蓄積用!A$2:A$10000, AD$5, 【データ】蓄積用!C$2:C$10000, $A254, 【データ】蓄積用!D$2:D$10000, "&gt;=3000", 【データ】蓄積用!E$2:E$10000, "&gt;=1500")&gt;0, "〇", IF(COUNTIFS(【データ】蓄積用!A$2:A$10000, AD$5, 【データ】蓄積用!C$2:C$10000, $A254, 【データ】蓄積用!Q$2:Q$10000, 1, 【データ】蓄積用!AC$2:AC$10000, "&gt;=4.0")&gt;0, "〇", "×")))</f>
        <v/>
      </c>
      <c r="AE254" t="str">
        <f>IF(OR($A254="", AE$5=""), "", IF(COUNTIFS(【データ】蓄積用!A$2:A$10000, AE$5, 【データ】蓄積用!C$2:C$10000, $A254, 【データ】蓄積用!D$2:D$10000, "&gt;=3000", 【データ】蓄積用!E$2:E$10000, "&gt;=1500")&gt;0, "〇", IF(COUNTIFS(【データ】蓄積用!A$2:A$10000, AE$5, 【データ】蓄積用!C$2:C$10000, $A254, 【データ】蓄積用!Q$2:Q$10000, 1, 【データ】蓄積用!AC$2:AC$10000, "&gt;=4.0")&gt;0, "〇", "×")))</f>
        <v/>
      </c>
      <c r="AF254" t="str">
        <f>IF(OR($A254="", AF$5=""), "", IF(COUNTIFS(【データ】蓄積用!A$2:A$10000, AF$5, 【データ】蓄積用!C$2:C$10000, $A254, 【データ】蓄積用!D$2:D$10000, "&gt;=3000", 【データ】蓄積用!E$2:E$10000, "&gt;=1500")&gt;0, "〇", IF(COUNTIFS(【データ】蓄積用!A$2:A$10000, AF$5, 【データ】蓄積用!C$2:C$10000, $A254, 【データ】蓄積用!Q$2:Q$10000, 1, 【データ】蓄積用!AC$2:AC$10000, "&gt;=4.0")&gt;0, "〇", "×")))</f>
        <v/>
      </c>
      <c r="AG254" t="str">
        <f>IF(OR($A254="", AG$5=""), "", IF(COUNTIFS(【データ】蓄積用!A$2:A$10000, AG$5, 【データ】蓄積用!C$2:C$10000, $A254, 【データ】蓄積用!D$2:D$10000, "&gt;=3000", 【データ】蓄積用!E$2:E$10000, "&gt;=1500")&gt;0, "〇", IF(COUNTIFS(【データ】蓄積用!A$2:A$10000, AG$5, 【データ】蓄積用!C$2:C$10000, $A254, 【データ】蓄積用!Q$2:Q$10000, 1, 【データ】蓄積用!AC$2:AC$10000, "&gt;=4.0")&gt;0, "〇", "×")))</f>
        <v/>
      </c>
      <c r="AH254" t="str">
        <f>IF(OR($A254="", AH$5=""), "", IF(COUNTIFS(【データ】蓄積用!A$2:A$10000, AH$5, 【データ】蓄積用!C$2:C$10000, $A254, 【データ】蓄積用!D$2:D$10000, "&gt;=3000", 【データ】蓄積用!E$2:E$10000, "&gt;=1500")&gt;0, "〇", IF(COUNTIFS(【データ】蓄積用!A$2:A$10000, AH$5, 【データ】蓄積用!C$2:C$10000, $A254, 【データ】蓄積用!Q$2:Q$10000, 1, 【データ】蓄積用!AC$2:AC$10000, "&gt;=4.0")&gt;0, "〇", "×")))</f>
        <v/>
      </c>
      <c r="AI254" t="str">
        <f>IF(OR($A254="", AI$5=""), "", IF(COUNTIFS(【データ】蓄積用!A$2:A$10000, AI$5, 【データ】蓄積用!C$2:C$10000, $A254, 【データ】蓄積用!D$2:D$10000, "&gt;=3000", 【データ】蓄積用!E$2:E$10000, "&gt;=1500")&gt;0, "〇", IF(COUNTIFS(【データ】蓄積用!A$2:A$10000, AI$5, 【データ】蓄積用!C$2:C$10000, $A254, 【データ】蓄積用!Q$2:Q$10000, 1, 【データ】蓄積用!AC$2:AC$10000, "&gt;=4.0")&gt;0, "〇", "×")))</f>
        <v/>
      </c>
      <c r="AJ254" t="str">
        <f>IF(OR($A254="", AJ$5=""), "", IF(COUNTIFS(【データ】蓄積用!A$2:A$10000, AJ$5, 【データ】蓄積用!C$2:C$10000, $A254, 【データ】蓄積用!D$2:D$10000, "&gt;=3000", 【データ】蓄積用!E$2:E$10000, "&gt;=1500")&gt;0, "〇", IF(COUNTIFS(【データ】蓄積用!A$2:A$10000, AJ$5, 【データ】蓄積用!C$2:C$10000, $A254, 【データ】蓄積用!Q$2:Q$10000, 1, 【データ】蓄積用!AC$2:AC$10000, "&gt;=4.0")&gt;0, "〇", "×")))</f>
        <v/>
      </c>
      <c r="AK254" t="str">
        <f>IF(OR($A254="", AK$5=""), "", IF(COUNTIFS(【データ】蓄積用!A$2:A$10000, AK$5, 【データ】蓄積用!C$2:C$10000, $A254, 【データ】蓄積用!D$2:D$10000, "&gt;=3000", 【データ】蓄積用!E$2:E$10000, "&gt;=1500")&gt;0, "〇", IF(COUNTIFS(【データ】蓄積用!A$2:A$10000, AK$5, 【データ】蓄積用!C$2:C$10000, $A254, 【データ】蓄積用!Q$2:Q$10000, 1, 【データ】蓄積用!AC$2:AC$10000, "&gt;=4.0")&gt;0, "〇", "×")))</f>
        <v/>
      </c>
      <c r="AL254" t="str">
        <f>IF(OR($A254="", AL$5=""), "", IF(COUNTIFS(【データ】蓄積用!A$2:A$10000, AL$5, 【データ】蓄積用!C$2:C$10000, $A254, 【データ】蓄積用!D$2:D$10000, "&gt;=3000", 【データ】蓄積用!E$2:E$10000, "&gt;=1500")&gt;0, "〇", IF(COUNTIFS(【データ】蓄積用!A$2:A$10000, AL$5, 【データ】蓄積用!C$2:C$10000, $A254, 【データ】蓄積用!Q$2:Q$10000, 1, 【データ】蓄積用!AC$2:AC$10000, "&gt;=4.0")&gt;0, "〇", "×")))</f>
        <v/>
      </c>
      <c r="AM254" t="str">
        <f>IF(OR($A254="", AM$5=""), "", IF(COUNTIFS(【データ】蓄積用!A$2:A$10000, AM$5, 【データ】蓄積用!C$2:C$10000, $A254, 【データ】蓄積用!D$2:D$10000, "&gt;=3000", 【データ】蓄積用!E$2:E$10000, "&gt;=1500")&gt;0, "〇", IF(COUNTIFS(【データ】蓄積用!A$2:A$10000, AM$5, 【データ】蓄積用!C$2:C$10000, $A254, 【データ】蓄積用!Q$2:Q$10000, 1, 【データ】蓄積用!AC$2:AC$10000, "&gt;=4.0")&gt;0, "〇", "×")))</f>
        <v/>
      </c>
      <c r="AN254" t="str">
        <f>IF(OR($A254="", AN$5=""), "", IF(COUNTIFS(【データ】蓄積用!A$2:A$10000, AN$5, 【データ】蓄積用!C$2:C$10000, $A254, 【データ】蓄積用!D$2:D$10000, "&gt;=3000", 【データ】蓄積用!E$2:E$10000, "&gt;=1500")&gt;0, "〇", IF(COUNTIFS(【データ】蓄積用!A$2:A$10000, AN$5, 【データ】蓄積用!C$2:C$10000, $A254, 【データ】蓄積用!Q$2:Q$10000, 1, 【データ】蓄積用!AC$2:AC$10000, "&gt;=4.0")&gt;0, "〇", "×")))</f>
        <v/>
      </c>
      <c r="AO254" t="str">
        <f>IF(OR($A254="", AO$5=""), "", IF(COUNTIFS(【データ】蓄積用!A$2:A$10000, AO$5, 【データ】蓄積用!C$2:C$10000, $A254, 【データ】蓄積用!D$2:D$10000, "&gt;=3000", 【データ】蓄積用!E$2:E$10000, "&gt;=1500")&gt;0, "〇", IF(COUNTIFS(【データ】蓄積用!A$2:A$10000, AO$5, 【データ】蓄積用!C$2:C$10000, $A254, 【データ】蓄積用!Q$2:Q$10000, 1, 【データ】蓄積用!AC$2:AC$10000, "&gt;=4.0")&gt;0, "〇", "×")))</f>
        <v/>
      </c>
      <c r="AP254" t="str">
        <f>IF(OR($A254="", AP$5=""), "", IF(COUNTIFS(【データ】蓄積用!A$2:A$10000, AP$5, 【データ】蓄積用!C$2:C$10000, $A254, 【データ】蓄積用!D$2:D$10000, "&gt;=3000", 【データ】蓄積用!E$2:E$10000, "&gt;=1500")&gt;0, "〇", IF(COUNTIFS(【データ】蓄積用!A$2:A$10000, AP$5, 【データ】蓄積用!C$2:C$10000, $A254, 【データ】蓄積用!Q$2:Q$10000, 1, 【データ】蓄積用!AC$2:AC$10000, "&gt;=4.0")&gt;0, "〇", "×")))</f>
        <v/>
      </c>
      <c r="AQ254" t="str">
        <f>IF(OR($A254="", AQ$5=""), "", IF(COUNTIFS(【データ】蓄積用!A$2:A$10000, AQ$5, 【データ】蓄積用!C$2:C$10000, $A254, 【データ】蓄積用!D$2:D$10000, "&gt;=3000", 【データ】蓄積用!E$2:E$10000, "&gt;=1500")&gt;0, "〇", IF(COUNTIFS(【データ】蓄積用!A$2:A$10000, AQ$5, 【データ】蓄積用!C$2:C$10000, $A254, 【データ】蓄積用!Q$2:Q$10000, 1, 【データ】蓄積用!AC$2:AC$10000, "&gt;=4.0")&gt;0, "〇", "×")))</f>
        <v/>
      </c>
      <c r="AR254" t="str">
        <f>IF(OR($A254="", AR$5=""), "", IF(COUNTIFS(【データ】蓄積用!A$2:A$10000, AR$5, 【データ】蓄積用!C$2:C$10000, $A254, 【データ】蓄積用!D$2:D$10000, "&gt;=3000", 【データ】蓄積用!E$2:E$10000, "&gt;=1500")&gt;0, "〇", IF(COUNTIFS(【データ】蓄積用!A$2:A$10000, AR$5, 【データ】蓄積用!C$2:C$10000, $A254, 【データ】蓄積用!Q$2:Q$10000, 1, 【データ】蓄積用!AC$2:AC$10000, "&gt;=4.0")&gt;0, "〇", "×")))</f>
        <v/>
      </c>
      <c r="AS254" t="str">
        <f>IF(OR($A254="", AS$5=""), "", IF(COUNTIFS(【データ】蓄積用!A$2:A$10000, AS$5, 【データ】蓄積用!C$2:C$10000, $A254, 【データ】蓄積用!D$2:D$10000, "&gt;=3000", 【データ】蓄積用!E$2:E$10000, "&gt;=1500")&gt;0, "〇", IF(COUNTIFS(【データ】蓄積用!A$2:A$10000, AS$5, 【データ】蓄積用!C$2:C$10000, $A254, 【データ】蓄積用!Q$2:Q$10000, 1, 【データ】蓄積用!AC$2:AC$10000, "&gt;=4.0")&gt;0, "〇", "×")))</f>
        <v/>
      </c>
      <c r="AT254" t="str">
        <f>IF(OR($A254="", AT$5=""), "", IF(COUNTIFS(【データ】蓄積用!A$2:A$10000, AT$5, 【データ】蓄積用!C$2:C$10000, $A254, 【データ】蓄積用!D$2:D$10000, "&gt;=3000", 【データ】蓄積用!E$2:E$10000, "&gt;=1500")&gt;0, "〇", IF(COUNTIFS(【データ】蓄積用!A$2:A$10000, AT$5, 【データ】蓄積用!C$2:C$10000, $A254, 【データ】蓄積用!Q$2:Q$10000, 1, 【データ】蓄積用!AC$2:AC$10000, "&gt;=4.0")&gt;0, "〇", "×")))</f>
        <v/>
      </c>
      <c r="AU254" t="str">
        <f>IF(OR($A254="", AU$5=""), "", IF(COUNTIFS(【データ】蓄積用!A$2:A$10000, AU$5, 【データ】蓄積用!C$2:C$10000, $A254, 【データ】蓄積用!D$2:D$10000, "&gt;=3000", 【データ】蓄積用!E$2:E$10000, "&gt;=1500")&gt;0, "〇", IF(COUNTIFS(【データ】蓄積用!A$2:A$10000, AU$5, 【データ】蓄積用!C$2:C$10000, $A254, 【データ】蓄積用!Q$2:Q$10000, 1, 【データ】蓄積用!AC$2:AC$10000, "&gt;=4.0")&gt;0, "〇", "×")))</f>
        <v/>
      </c>
      <c r="AV254" t="str">
        <f>IF(OR($A254="", AV$5=""), "", IF(COUNTIFS(【データ】蓄積用!A$2:A$10000, AV$5, 【データ】蓄積用!C$2:C$10000, $A254, 【データ】蓄積用!D$2:D$10000, "&gt;=3000", 【データ】蓄積用!E$2:E$10000, "&gt;=1500")&gt;0, "〇", IF(COUNTIFS(【データ】蓄積用!A$2:A$10000, AV$5, 【データ】蓄積用!C$2:C$10000, $A254, 【データ】蓄積用!Q$2:Q$10000, 1, 【データ】蓄積用!AC$2:AC$10000, "&gt;=4.0")&gt;0, "〇", "×")))</f>
        <v/>
      </c>
      <c r="AW254" t="str">
        <f>IF(OR($A254="", AW$5=""), "", IF(COUNTIFS(【データ】蓄積用!A$2:A$10000, AW$5, 【データ】蓄積用!C$2:C$10000, $A254, 【データ】蓄積用!D$2:D$10000, "&gt;=3000", 【データ】蓄積用!E$2:E$10000, "&gt;=1500")&gt;0, "〇", IF(COUNTIFS(【データ】蓄積用!A$2:A$10000, AW$5, 【データ】蓄積用!C$2:C$10000, $A254, 【データ】蓄積用!Q$2:Q$10000, 1, 【データ】蓄積用!AC$2:AC$10000, "&gt;=4.0")&gt;0, "〇", "×")))</f>
        <v/>
      </c>
      <c r="AX254" t="str">
        <f>IF(OR($A254="", AX$5=""), "", IF(COUNTIFS(【データ】蓄積用!A$2:A$10000, AX$5, 【データ】蓄積用!C$2:C$10000, $A254, 【データ】蓄積用!D$2:D$10000, "&gt;=3000", 【データ】蓄積用!E$2:E$10000, "&gt;=1500")&gt;0, "〇", IF(COUNTIFS(【データ】蓄積用!A$2:A$10000, AX$5, 【データ】蓄積用!C$2:C$10000, $A254, 【データ】蓄積用!Q$2:Q$10000, 1, 【データ】蓄積用!AC$2:AC$10000, "&gt;=4.0")&gt;0, "〇", "×")))</f>
        <v/>
      </c>
      <c r="AY254" t="str">
        <f>IF(OR($A254="", AY$5=""), "", IF(COUNTIFS(【データ】蓄積用!A$2:A$10000, AY$5, 【データ】蓄積用!C$2:C$10000, $A254, 【データ】蓄積用!D$2:D$10000, "&gt;=3000", 【データ】蓄積用!E$2:E$10000, "&gt;=1500")&gt;0, "〇", IF(COUNTIFS(【データ】蓄積用!A$2:A$10000, AY$5, 【データ】蓄積用!C$2:C$10000, $A254, 【データ】蓄積用!Q$2:Q$10000, 1, 【データ】蓄積用!AC$2:AC$10000, "&gt;=4.0")&gt;0, "〇", "×")))</f>
        <v/>
      </c>
    </row>
    <row r="255" spans="2:51">
      <c r="B255" t="str">
        <f>IF(OR($A255="", B$5=""), "", IF(COUNTIFS(【データ】蓄積用!A$2:A$10000, B$5, 【データ】蓄積用!C$2:C$10000, $A255, 【データ】蓄積用!D$2:D$10000, "&gt;=3000", 【データ】蓄積用!E$2:E$10000, "&gt;=1500")&gt;0, "〇", IF(COUNTIFS(【データ】蓄積用!A$2:A$10000, B$5, 【データ】蓄積用!C$2:C$10000, $A255, 【データ】蓄積用!Q$2:Q$10000, 1, 【データ】蓄積用!AC$2:AC$10000, "&gt;=4.0")&gt;0, "〇", "×")))</f>
        <v/>
      </c>
      <c r="C255" t="str">
        <f>IF(OR($A255="", C$5=""), "", IF(COUNTIFS(【データ】蓄積用!A$2:A$10000, C$5, 【データ】蓄積用!C$2:C$10000, $A255, 【データ】蓄積用!D$2:D$10000, "&gt;=3000", 【データ】蓄積用!E$2:E$10000, "&gt;=1500")&gt;0, "〇", IF(COUNTIFS(【データ】蓄積用!A$2:A$10000, C$5, 【データ】蓄積用!C$2:C$10000, $A255, 【データ】蓄積用!Q$2:Q$10000, 1, 【データ】蓄積用!AC$2:AC$10000, "&gt;=4.0")&gt;0, "〇", "×")))</f>
        <v/>
      </c>
      <c r="D255" t="str">
        <f>IF(OR($A255="", D$5=""), "", IF(COUNTIFS(【データ】蓄積用!A$2:A$10000, D$5, 【データ】蓄積用!C$2:C$10000, $A255, 【データ】蓄積用!D$2:D$10000, "&gt;=3000", 【データ】蓄積用!E$2:E$10000, "&gt;=1500")&gt;0, "〇", IF(COUNTIFS(【データ】蓄積用!A$2:A$10000, D$5, 【データ】蓄積用!C$2:C$10000, $A255, 【データ】蓄積用!Q$2:Q$10000, 1, 【データ】蓄積用!AC$2:AC$10000, "&gt;=4.0")&gt;0, "〇", "×")))</f>
        <v/>
      </c>
      <c r="E255" t="str">
        <f>IF(OR($A255="", E$5=""), "", IF(COUNTIFS(【データ】蓄積用!A$2:A$10000, E$5, 【データ】蓄積用!C$2:C$10000, $A255, 【データ】蓄積用!D$2:D$10000, "&gt;=3000", 【データ】蓄積用!E$2:E$10000, "&gt;=1500")&gt;0, "〇", IF(COUNTIFS(【データ】蓄積用!A$2:A$10000, E$5, 【データ】蓄積用!C$2:C$10000, $A255, 【データ】蓄積用!Q$2:Q$10000, 1, 【データ】蓄積用!AC$2:AC$10000, "&gt;=4.0")&gt;0, "〇", "×")))</f>
        <v/>
      </c>
      <c r="F255" t="str">
        <f>IF(OR($A255="", F$5=""), "", IF(COUNTIFS(【データ】蓄積用!A$2:A$10000, F$5, 【データ】蓄積用!C$2:C$10000, $A255, 【データ】蓄積用!D$2:D$10000, "&gt;=3000", 【データ】蓄積用!E$2:E$10000, "&gt;=1500")&gt;0, "〇", IF(COUNTIFS(【データ】蓄積用!A$2:A$10000, F$5, 【データ】蓄積用!C$2:C$10000, $A255, 【データ】蓄積用!Q$2:Q$10000, 1, 【データ】蓄積用!AC$2:AC$10000, "&gt;=4.0")&gt;0, "〇", "×")))</f>
        <v/>
      </c>
      <c r="G255" t="str">
        <f>IF(OR($A255="", G$5=""), "", IF(COUNTIFS(【データ】蓄積用!A$2:A$10000, G$5, 【データ】蓄積用!C$2:C$10000, $A255, 【データ】蓄積用!D$2:D$10000, "&gt;=3000", 【データ】蓄積用!E$2:E$10000, "&gt;=1500")&gt;0, "〇", IF(COUNTIFS(【データ】蓄積用!A$2:A$10000, G$5, 【データ】蓄積用!C$2:C$10000, $A255, 【データ】蓄積用!Q$2:Q$10000, 1, 【データ】蓄積用!AC$2:AC$10000, "&gt;=4.0")&gt;0, "〇", "×")))</f>
        <v/>
      </c>
      <c r="H255" t="str">
        <f>IF(OR($A255="", H$5=""), "", IF(COUNTIFS(【データ】蓄積用!A$2:A$10000, H$5, 【データ】蓄積用!C$2:C$10000, $A255, 【データ】蓄積用!D$2:D$10000, "&gt;=3000", 【データ】蓄積用!E$2:E$10000, "&gt;=1500")&gt;0, "〇", IF(COUNTIFS(【データ】蓄積用!A$2:A$10000, H$5, 【データ】蓄積用!C$2:C$10000, $A255, 【データ】蓄積用!Q$2:Q$10000, 1, 【データ】蓄積用!AC$2:AC$10000, "&gt;=4.0")&gt;0, "〇", "×")))</f>
        <v/>
      </c>
      <c r="I255" t="str">
        <f>IF(OR($A255="", I$5=""), "", IF(COUNTIFS(【データ】蓄積用!A$2:A$10000, I$5, 【データ】蓄積用!C$2:C$10000, $A255, 【データ】蓄積用!D$2:D$10000, "&gt;=3000", 【データ】蓄積用!E$2:E$10000, "&gt;=1500")&gt;0, "〇", IF(COUNTIFS(【データ】蓄積用!A$2:A$10000, I$5, 【データ】蓄積用!C$2:C$10000, $A255, 【データ】蓄積用!Q$2:Q$10000, 1, 【データ】蓄積用!AC$2:AC$10000, "&gt;=4.0")&gt;0, "〇", "×")))</f>
        <v/>
      </c>
      <c r="J255" t="str">
        <f>IF(OR($A255="", J$5=""), "", IF(COUNTIFS(【データ】蓄積用!A$2:A$10000, J$5, 【データ】蓄積用!C$2:C$10000, $A255, 【データ】蓄積用!D$2:D$10000, "&gt;=3000", 【データ】蓄積用!E$2:E$10000, "&gt;=1500")&gt;0, "〇", IF(COUNTIFS(【データ】蓄積用!A$2:A$10000, J$5, 【データ】蓄積用!C$2:C$10000, $A255, 【データ】蓄積用!Q$2:Q$10000, 1, 【データ】蓄積用!AC$2:AC$10000, "&gt;=4.0")&gt;0, "〇", "×")))</f>
        <v/>
      </c>
      <c r="K255" t="str">
        <f>IF(OR($A255="", K$5=""), "", IF(COUNTIFS(【データ】蓄積用!A$2:A$10000, K$5, 【データ】蓄積用!C$2:C$10000, $A255, 【データ】蓄積用!D$2:D$10000, "&gt;=3000", 【データ】蓄積用!E$2:E$10000, "&gt;=1500")&gt;0, "〇", IF(COUNTIFS(【データ】蓄積用!A$2:A$10000, K$5, 【データ】蓄積用!C$2:C$10000, $A255, 【データ】蓄積用!Q$2:Q$10000, 1, 【データ】蓄積用!AC$2:AC$10000, "&gt;=4.0")&gt;0, "〇", "×")))</f>
        <v/>
      </c>
      <c r="L255" t="str">
        <f>IF(OR($A255="", L$5=""), "", IF(COUNTIFS(【データ】蓄積用!A$2:A$10000, L$5, 【データ】蓄積用!C$2:C$10000, $A255, 【データ】蓄積用!D$2:D$10000, "&gt;=3000", 【データ】蓄積用!E$2:E$10000, "&gt;=1500")&gt;0, "〇", IF(COUNTIFS(【データ】蓄積用!A$2:A$10000, L$5, 【データ】蓄積用!C$2:C$10000, $A255, 【データ】蓄積用!Q$2:Q$10000, 1, 【データ】蓄積用!AC$2:AC$10000, "&gt;=4.0")&gt;0, "〇", "×")))</f>
        <v/>
      </c>
      <c r="M255" t="str">
        <f>IF(OR($A255="", M$5=""), "", IF(COUNTIFS(【データ】蓄積用!A$2:A$10000, M$5, 【データ】蓄積用!C$2:C$10000, $A255, 【データ】蓄積用!D$2:D$10000, "&gt;=3000", 【データ】蓄積用!E$2:E$10000, "&gt;=1500")&gt;0, "〇", IF(COUNTIFS(【データ】蓄積用!A$2:A$10000, M$5, 【データ】蓄積用!C$2:C$10000, $A255, 【データ】蓄積用!Q$2:Q$10000, 1, 【データ】蓄積用!AC$2:AC$10000, "&gt;=4.0")&gt;0, "〇", "×")))</f>
        <v/>
      </c>
      <c r="N255" t="str">
        <f>IF(OR($A255="", N$5=""), "", IF(COUNTIFS(【データ】蓄積用!A$2:A$10000, N$5, 【データ】蓄積用!C$2:C$10000, $A255, 【データ】蓄積用!D$2:D$10000, "&gt;=3000", 【データ】蓄積用!E$2:E$10000, "&gt;=1500")&gt;0, "〇", IF(COUNTIFS(【データ】蓄積用!A$2:A$10000, N$5, 【データ】蓄積用!C$2:C$10000, $A255, 【データ】蓄積用!Q$2:Q$10000, 1, 【データ】蓄積用!AC$2:AC$10000, "&gt;=4.0")&gt;0, "〇", "×")))</f>
        <v/>
      </c>
      <c r="O255" t="str">
        <f>IF(OR($A255="", O$5=""), "", IF(COUNTIFS(【データ】蓄積用!A$2:A$10000, O$5, 【データ】蓄積用!C$2:C$10000, $A255, 【データ】蓄積用!D$2:D$10000, "&gt;=3000", 【データ】蓄積用!E$2:E$10000, "&gt;=1500")&gt;0, "〇", IF(COUNTIFS(【データ】蓄積用!A$2:A$10000, O$5, 【データ】蓄積用!C$2:C$10000, $A255, 【データ】蓄積用!Q$2:Q$10000, 1, 【データ】蓄積用!AC$2:AC$10000, "&gt;=4.0")&gt;0, "〇", "×")))</f>
        <v/>
      </c>
      <c r="P255" t="str">
        <f>IF(OR($A255="", P$5=""), "", IF(COUNTIFS(【データ】蓄積用!A$2:A$10000, P$5, 【データ】蓄積用!C$2:C$10000, $A255, 【データ】蓄積用!D$2:D$10000, "&gt;=3000", 【データ】蓄積用!E$2:E$10000, "&gt;=1500")&gt;0, "〇", IF(COUNTIFS(【データ】蓄積用!A$2:A$10000, P$5, 【データ】蓄積用!C$2:C$10000, $A255, 【データ】蓄積用!Q$2:Q$10000, 1, 【データ】蓄積用!AC$2:AC$10000, "&gt;=4.0")&gt;0, "〇", "×")))</f>
        <v/>
      </c>
      <c r="Q255" t="str">
        <f>IF(OR($A255="", Q$5=""), "", IF(COUNTIFS(【データ】蓄積用!A$2:A$10000, Q$5, 【データ】蓄積用!C$2:C$10000, $A255, 【データ】蓄積用!D$2:D$10000, "&gt;=3000", 【データ】蓄積用!E$2:E$10000, "&gt;=1500")&gt;0, "〇", IF(COUNTIFS(【データ】蓄積用!A$2:A$10000, Q$5, 【データ】蓄積用!C$2:C$10000, $A255, 【データ】蓄積用!Q$2:Q$10000, 1, 【データ】蓄積用!AC$2:AC$10000, "&gt;=4.0")&gt;0, "〇", "×")))</f>
        <v/>
      </c>
      <c r="R255" t="str">
        <f>IF(OR($A255="", R$5=""), "", IF(COUNTIFS(【データ】蓄積用!A$2:A$10000, R$5, 【データ】蓄積用!C$2:C$10000, $A255, 【データ】蓄積用!D$2:D$10000, "&gt;=3000", 【データ】蓄積用!E$2:E$10000, "&gt;=1500")&gt;0, "〇", IF(COUNTIFS(【データ】蓄積用!A$2:A$10000, R$5, 【データ】蓄積用!C$2:C$10000, $A255, 【データ】蓄積用!Q$2:Q$10000, 1, 【データ】蓄積用!AC$2:AC$10000, "&gt;=4.0")&gt;0, "〇", "×")))</f>
        <v/>
      </c>
      <c r="S255" t="str">
        <f>IF(OR($A255="", S$5=""), "", IF(COUNTIFS(【データ】蓄積用!A$2:A$10000, S$5, 【データ】蓄積用!C$2:C$10000, $A255, 【データ】蓄積用!D$2:D$10000, "&gt;=3000", 【データ】蓄積用!E$2:E$10000, "&gt;=1500")&gt;0, "〇", IF(COUNTIFS(【データ】蓄積用!A$2:A$10000, S$5, 【データ】蓄積用!C$2:C$10000, $A255, 【データ】蓄積用!Q$2:Q$10000, 1, 【データ】蓄積用!AC$2:AC$10000, "&gt;=4.0")&gt;0, "〇", "×")))</f>
        <v/>
      </c>
      <c r="T255" t="str">
        <f>IF(OR($A255="", T$5=""), "", IF(COUNTIFS(【データ】蓄積用!A$2:A$10000, T$5, 【データ】蓄積用!C$2:C$10000, $A255, 【データ】蓄積用!D$2:D$10000, "&gt;=3000", 【データ】蓄積用!E$2:E$10000, "&gt;=1500")&gt;0, "〇", IF(COUNTIFS(【データ】蓄積用!A$2:A$10000, T$5, 【データ】蓄積用!C$2:C$10000, $A255, 【データ】蓄積用!Q$2:Q$10000, 1, 【データ】蓄積用!AC$2:AC$10000, "&gt;=4.0")&gt;0, "〇", "×")))</f>
        <v/>
      </c>
      <c r="U255" t="str">
        <f>IF(OR($A255="", U$5=""), "", IF(COUNTIFS(【データ】蓄積用!A$2:A$10000, U$5, 【データ】蓄積用!C$2:C$10000, $A255, 【データ】蓄積用!D$2:D$10000, "&gt;=3000", 【データ】蓄積用!E$2:E$10000, "&gt;=1500")&gt;0, "〇", IF(COUNTIFS(【データ】蓄積用!A$2:A$10000, U$5, 【データ】蓄積用!C$2:C$10000, $A255, 【データ】蓄積用!Q$2:Q$10000, 1, 【データ】蓄積用!AC$2:AC$10000, "&gt;=4.0")&gt;0, "〇", "×")))</f>
        <v/>
      </c>
      <c r="V255" t="str">
        <f>IF(OR($A255="", V$5=""), "", IF(COUNTIFS(【データ】蓄積用!A$2:A$10000, V$5, 【データ】蓄積用!C$2:C$10000, $A255, 【データ】蓄積用!D$2:D$10000, "&gt;=3000", 【データ】蓄積用!E$2:E$10000, "&gt;=1500")&gt;0, "〇", IF(COUNTIFS(【データ】蓄積用!A$2:A$10000, V$5, 【データ】蓄積用!C$2:C$10000, $A255, 【データ】蓄積用!Q$2:Q$10000, 1, 【データ】蓄積用!AC$2:AC$10000, "&gt;=4.0")&gt;0, "〇", "×")))</f>
        <v/>
      </c>
      <c r="W255" t="str">
        <f>IF(OR($A255="", W$5=""), "", IF(COUNTIFS(【データ】蓄積用!A$2:A$10000, W$5, 【データ】蓄積用!C$2:C$10000, $A255, 【データ】蓄積用!D$2:D$10000, "&gt;=3000", 【データ】蓄積用!E$2:E$10000, "&gt;=1500")&gt;0, "〇", IF(COUNTIFS(【データ】蓄積用!A$2:A$10000, W$5, 【データ】蓄積用!C$2:C$10000, $A255, 【データ】蓄積用!Q$2:Q$10000, 1, 【データ】蓄積用!AC$2:AC$10000, "&gt;=4.0")&gt;0, "〇", "×")))</f>
        <v/>
      </c>
      <c r="X255" t="str">
        <f>IF(OR($A255="", X$5=""), "", IF(COUNTIFS(【データ】蓄積用!A$2:A$10000, X$5, 【データ】蓄積用!C$2:C$10000, $A255, 【データ】蓄積用!D$2:D$10000, "&gt;=3000", 【データ】蓄積用!E$2:E$10000, "&gt;=1500")&gt;0, "〇", IF(COUNTIFS(【データ】蓄積用!A$2:A$10000, X$5, 【データ】蓄積用!C$2:C$10000, $A255, 【データ】蓄積用!Q$2:Q$10000, 1, 【データ】蓄積用!AC$2:AC$10000, "&gt;=4.0")&gt;0, "〇", "×")))</f>
        <v/>
      </c>
      <c r="Y255" t="str">
        <f>IF(OR($A255="", Y$5=""), "", IF(COUNTIFS(【データ】蓄積用!A$2:A$10000, Y$5, 【データ】蓄積用!C$2:C$10000, $A255, 【データ】蓄積用!D$2:D$10000, "&gt;=3000", 【データ】蓄積用!E$2:E$10000, "&gt;=1500")&gt;0, "〇", IF(COUNTIFS(【データ】蓄積用!A$2:A$10000, Y$5, 【データ】蓄積用!C$2:C$10000, $A255, 【データ】蓄積用!Q$2:Q$10000, 1, 【データ】蓄積用!AC$2:AC$10000, "&gt;=4.0")&gt;0, "〇", "×")))</f>
        <v/>
      </c>
      <c r="Z255" t="str">
        <f>IF(OR($A255="", Z$5=""), "", IF(COUNTIFS(【データ】蓄積用!A$2:A$10000, Z$5, 【データ】蓄積用!C$2:C$10000, $A255, 【データ】蓄積用!D$2:D$10000, "&gt;=3000", 【データ】蓄積用!E$2:E$10000, "&gt;=1500")&gt;0, "〇", IF(COUNTIFS(【データ】蓄積用!A$2:A$10000, Z$5, 【データ】蓄積用!C$2:C$10000, $A255, 【データ】蓄積用!Q$2:Q$10000, 1, 【データ】蓄積用!AC$2:AC$10000, "&gt;=4.0")&gt;0, "〇", "×")))</f>
        <v/>
      </c>
      <c r="AA255" t="str">
        <f>IF(OR($A255="", AA$5=""), "", IF(COUNTIFS(【データ】蓄積用!A$2:A$10000, AA$5, 【データ】蓄積用!C$2:C$10000, $A255, 【データ】蓄積用!D$2:D$10000, "&gt;=3000", 【データ】蓄積用!E$2:E$10000, "&gt;=1500")&gt;0, "〇", IF(COUNTIFS(【データ】蓄積用!A$2:A$10000, AA$5, 【データ】蓄積用!C$2:C$10000, $A255, 【データ】蓄積用!Q$2:Q$10000, 1, 【データ】蓄積用!AC$2:AC$10000, "&gt;=4.0")&gt;0, "〇", "×")))</f>
        <v/>
      </c>
      <c r="AB255" t="str">
        <f>IF(OR($A255="", AB$5=""), "", IF(COUNTIFS(【データ】蓄積用!A$2:A$10000, AB$5, 【データ】蓄積用!C$2:C$10000, $A255, 【データ】蓄積用!D$2:D$10000, "&gt;=3000", 【データ】蓄積用!E$2:E$10000, "&gt;=1500")&gt;0, "〇", IF(COUNTIFS(【データ】蓄積用!A$2:A$10000, AB$5, 【データ】蓄積用!C$2:C$10000, $A255, 【データ】蓄積用!Q$2:Q$10000, 1, 【データ】蓄積用!AC$2:AC$10000, "&gt;=4.0")&gt;0, "〇", "×")))</f>
        <v/>
      </c>
      <c r="AC255" t="str">
        <f>IF(OR($A255="", AC$5=""), "", IF(COUNTIFS(【データ】蓄積用!A$2:A$10000, AC$5, 【データ】蓄積用!C$2:C$10000, $A255, 【データ】蓄積用!D$2:D$10000, "&gt;=3000", 【データ】蓄積用!E$2:E$10000, "&gt;=1500")&gt;0, "〇", IF(COUNTIFS(【データ】蓄積用!A$2:A$10000, AC$5, 【データ】蓄積用!C$2:C$10000, $A255, 【データ】蓄積用!Q$2:Q$10000, 1, 【データ】蓄積用!AC$2:AC$10000, "&gt;=4.0")&gt;0, "〇", "×")))</f>
        <v/>
      </c>
      <c r="AD255" t="str">
        <f>IF(OR($A255="", AD$5=""), "", IF(COUNTIFS(【データ】蓄積用!A$2:A$10000, AD$5, 【データ】蓄積用!C$2:C$10000, $A255, 【データ】蓄積用!D$2:D$10000, "&gt;=3000", 【データ】蓄積用!E$2:E$10000, "&gt;=1500")&gt;0, "〇", IF(COUNTIFS(【データ】蓄積用!A$2:A$10000, AD$5, 【データ】蓄積用!C$2:C$10000, $A255, 【データ】蓄積用!Q$2:Q$10000, 1, 【データ】蓄積用!AC$2:AC$10000, "&gt;=4.0")&gt;0, "〇", "×")))</f>
        <v/>
      </c>
      <c r="AE255" t="str">
        <f>IF(OR($A255="", AE$5=""), "", IF(COUNTIFS(【データ】蓄積用!A$2:A$10000, AE$5, 【データ】蓄積用!C$2:C$10000, $A255, 【データ】蓄積用!D$2:D$10000, "&gt;=3000", 【データ】蓄積用!E$2:E$10000, "&gt;=1500")&gt;0, "〇", IF(COUNTIFS(【データ】蓄積用!A$2:A$10000, AE$5, 【データ】蓄積用!C$2:C$10000, $A255, 【データ】蓄積用!Q$2:Q$10000, 1, 【データ】蓄積用!AC$2:AC$10000, "&gt;=4.0")&gt;0, "〇", "×")))</f>
        <v/>
      </c>
      <c r="AF255" t="str">
        <f>IF(OR($A255="", AF$5=""), "", IF(COUNTIFS(【データ】蓄積用!A$2:A$10000, AF$5, 【データ】蓄積用!C$2:C$10000, $A255, 【データ】蓄積用!D$2:D$10000, "&gt;=3000", 【データ】蓄積用!E$2:E$10000, "&gt;=1500")&gt;0, "〇", IF(COUNTIFS(【データ】蓄積用!A$2:A$10000, AF$5, 【データ】蓄積用!C$2:C$10000, $A255, 【データ】蓄積用!Q$2:Q$10000, 1, 【データ】蓄積用!AC$2:AC$10000, "&gt;=4.0")&gt;0, "〇", "×")))</f>
        <v/>
      </c>
      <c r="AG255" t="str">
        <f>IF(OR($A255="", AG$5=""), "", IF(COUNTIFS(【データ】蓄積用!A$2:A$10000, AG$5, 【データ】蓄積用!C$2:C$10000, $A255, 【データ】蓄積用!D$2:D$10000, "&gt;=3000", 【データ】蓄積用!E$2:E$10000, "&gt;=1500")&gt;0, "〇", IF(COUNTIFS(【データ】蓄積用!A$2:A$10000, AG$5, 【データ】蓄積用!C$2:C$10000, $A255, 【データ】蓄積用!Q$2:Q$10000, 1, 【データ】蓄積用!AC$2:AC$10000, "&gt;=4.0")&gt;0, "〇", "×")))</f>
        <v/>
      </c>
      <c r="AH255" t="str">
        <f>IF(OR($A255="", AH$5=""), "", IF(COUNTIFS(【データ】蓄積用!A$2:A$10000, AH$5, 【データ】蓄積用!C$2:C$10000, $A255, 【データ】蓄積用!D$2:D$10000, "&gt;=3000", 【データ】蓄積用!E$2:E$10000, "&gt;=1500")&gt;0, "〇", IF(COUNTIFS(【データ】蓄積用!A$2:A$10000, AH$5, 【データ】蓄積用!C$2:C$10000, $A255, 【データ】蓄積用!Q$2:Q$10000, 1, 【データ】蓄積用!AC$2:AC$10000, "&gt;=4.0")&gt;0, "〇", "×")))</f>
        <v/>
      </c>
      <c r="AI255" t="str">
        <f>IF(OR($A255="", AI$5=""), "", IF(COUNTIFS(【データ】蓄積用!A$2:A$10000, AI$5, 【データ】蓄積用!C$2:C$10000, $A255, 【データ】蓄積用!D$2:D$10000, "&gt;=3000", 【データ】蓄積用!E$2:E$10000, "&gt;=1500")&gt;0, "〇", IF(COUNTIFS(【データ】蓄積用!A$2:A$10000, AI$5, 【データ】蓄積用!C$2:C$10000, $A255, 【データ】蓄積用!Q$2:Q$10000, 1, 【データ】蓄積用!AC$2:AC$10000, "&gt;=4.0")&gt;0, "〇", "×")))</f>
        <v/>
      </c>
      <c r="AJ255" t="str">
        <f>IF(OR($A255="", AJ$5=""), "", IF(COUNTIFS(【データ】蓄積用!A$2:A$10000, AJ$5, 【データ】蓄積用!C$2:C$10000, $A255, 【データ】蓄積用!D$2:D$10000, "&gt;=3000", 【データ】蓄積用!E$2:E$10000, "&gt;=1500")&gt;0, "〇", IF(COUNTIFS(【データ】蓄積用!A$2:A$10000, AJ$5, 【データ】蓄積用!C$2:C$10000, $A255, 【データ】蓄積用!Q$2:Q$10000, 1, 【データ】蓄積用!AC$2:AC$10000, "&gt;=4.0")&gt;0, "〇", "×")))</f>
        <v/>
      </c>
      <c r="AK255" t="str">
        <f>IF(OR($A255="", AK$5=""), "", IF(COUNTIFS(【データ】蓄積用!A$2:A$10000, AK$5, 【データ】蓄積用!C$2:C$10000, $A255, 【データ】蓄積用!D$2:D$10000, "&gt;=3000", 【データ】蓄積用!E$2:E$10000, "&gt;=1500")&gt;0, "〇", IF(COUNTIFS(【データ】蓄積用!A$2:A$10000, AK$5, 【データ】蓄積用!C$2:C$10000, $A255, 【データ】蓄積用!Q$2:Q$10000, 1, 【データ】蓄積用!AC$2:AC$10000, "&gt;=4.0")&gt;0, "〇", "×")))</f>
        <v/>
      </c>
      <c r="AL255" t="str">
        <f>IF(OR($A255="", AL$5=""), "", IF(COUNTIFS(【データ】蓄積用!A$2:A$10000, AL$5, 【データ】蓄積用!C$2:C$10000, $A255, 【データ】蓄積用!D$2:D$10000, "&gt;=3000", 【データ】蓄積用!E$2:E$10000, "&gt;=1500")&gt;0, "〇", IF(COUNTIFS(【データ】蓄積用!A$2:A$10000, AL$5, 【データ】蓄積用!C$2:C$10000, $A255, 【データ】蓄積用!Q$2:Q$10000, 1, 【データ】蓄積用!AC$2:AC$10000, "&gt;=4.0")&gt;0, "〇", "×")))</f>
        <v/>
      </c>
      <c r="AM255" t="str">
        <f>IF(OR($A255="", AM$5=""), "", IF(COUNTIFS(【データ】蓄積用!A$2:A$10000, AM$5, 【データ】蓄積用!C$2:C$10000, $A255, 【データ】蓄積用!D$2:D$10000, "&gt;=3000", 【データ】蓄積用!E$2:E$10000, "&gt;=1500")&gt;0, "〇", IF(COUNTIFS(【データ】蓄積用!A$2:A$10000, AM$5, 【データ】蓄積用!C$2:C$10000, $A255, 【データ】蓄積用!Q$2:Q$10000, 1, 【データ】蓄積用!AC$2:AC$10000, "&gt;=4.0")&gt;0, "〇", "×")))</f>
        <v/>
      </c>
      <c r="AN255" t="str">
        <f>IF(OR($A255="", AN$5=""), "", IF(COUNTIFS(【データ】蓄積用!A$2:A$10000, AN$5, 【データ】蓄積用!C$2:C$10000, $A255, 【データ】蓄積用!D$2:D$10000, "&gt;=3000", 【データ】蓄積用!E$2:E$10000, "&gt;=1500")&gt;0, "〇", IF(COUNTIFS(【データ】蓄積用!A$2:A$10000, AN$5, 【データ】蓄積用!C$2:C$10000, $A255, 【データ】蓄積用!Q$2:Q$10000, 1, 【データ】蓄積用!AC$2:AC$10000, "&gt;=4.0")&gt;0, "〇", "×")))</f>
        <v/>
      </c>
      <c r="AO255" t="str">
        <f>IF(OR($A255="", AO$5=""), "", IF(COUNTIFS(【データ】蓄積用!A$2:A$10000, AO$5, 【データ】蓄積用!C$2:C$10000, $A255, 【データ】蓄積用!D$2:D$10000, "&gt;=3000", 【データ】蓄積用!E$2:E$10000, "&gt;=1500")&gt;0, "〇", IF(COUNTIFS(【データ】蓄積用!A$2:A$10000, AO$5, 【データ】蓄積用!C$2:C$10000, $A255, 【データ】蓄積用!Q$2:Q$10000, 1, 【データ】蓄積用!AC$2:AC$10000, "&gt;=4.0")&gt;0, "〇", "×")))</f>
        <v/>
      </c>
      <c r="AP255" t="str">
        <f>IF(OR($A255="", AP$5=""), "", IF(COUNTIFS(【データ】蓄積用!A$2:A$10000, AP$5, 【データ】蓄積用!C$2:C$10000, $A255, 【データ】蓄積用!D$2:D$10000, "&gt;=3000", 【データ】蓄積用!E$2:E$10000, "&gt;=1500")&gt;0, "〇", IF(COUNTIFS(【データ】蓄積用!A$2:A$10000, AP$5, 【データ】蓄積用!C$2:C$10000, $A255, 【データ】蓄積用!Q$2:Q$10000, 1, 【データ】蓄積用!AC$2:AC$10000, "&gt;=4.0")&gt;0, "〇", "×")))</f>
        <v/>
      </c>
      <c r="AQ255" t="str">
        <f>IF(OR($A255="", AQ$5=""), "", IF(COUNTIFS(【データ】蓄積用!A$2:A$10000, AQ$5, 【データ】蓄積用!C$2:C$10000, $A255, 【データ】蓄積用!D$2:D$10000, "&gt;=3000", 【データ】蓄積用!E$2:E$10000, "&gt;=1500")&gt;0, "〇", IF(COUNTIFS(【データ】蓄積用!A$2:A$10000, AQ$5, 【データ】蓄積用!C$2:C$10000, $A255, 【データ】蓄積用!Q$2:Q$10000, 1, 【データ】蓄積用!AC$2:AC$10000, "&gt;=4.0")&gt;0, "〇", "×")))</f>
        <v/>
      </c>
      <c r="AR255" t="str">
        <f>IF(OR($A255="", AR$5=""), "", IF(COUNTIFS(【データ】蓄積用!A$2:A$10000, AR$5, 【データ】蓄積用!C$2:C$10000, $A255, 【データ】蓄積用!D$2:D$10000, "&gt;=3000", 【データ】蓄積用!E$2:E$10000, "&gt;=1500")&gt;0, "〇", IF(COUNTIFS(【データ】蓄積用!A$2:A$10000, AR$5, 【データ】蓄積用!C$2:C$10000, $A255, 【データ】蓄積用!Q$2:Q$10000, 1, 【データ】蓄積用!AC$2:AC$10000, "&gt;=4.0")&gt;0, "〇", "×")))</f>
        <v/>
      </c>
      <c r="AS255" t="str">
        <f>IF(OR($A255="", AS$5=""), "", IF(COUNTIFS(【データ】蓄積用!A$2:A$10000, AS$5, 【データ】蓄積用!C$2:C$10000, $A255, 【データ】蓄積用!D$2:D$10000, "&gt;=3000", 【データ】蓄積用!E$2:E$10000, "&gt;=1500")&gt;0, "〇", IF(COUNTIFS(【データ】蓄積用!A$2:A$10000, AS$5, 【データ】蓄積用!C$2:C$10000, $A255, 【データ】蓄積用!Q$2:Q$10000, 1, 【データ】蓄積用!AC$2:AC$10000, "&gt;=4.0")&gt;0, "〇", "×")))</f>
        <v/>
      </c>
      <c r="AT255" t="str">
        <f>IF(OR($A255="", AT$5=""), "", IF(COUNTIFS(【データ】蓄積用!A$2:A$10000, AT$5, 【データ】蓄積用!C$2:C$10000, $A255, 【データ】蓄積用!D$2:D$10000, "&gt;=3000", 【データ】蓄積用!E$2:E$10000, "&gt;=1500")&gt;0, "〇", IF(COUNTIFS(【データ】蓄積用!A$2:A$10000, AT$5, 【データ】蓄積用!C$2:C$10000, $A255, 【データ】蓄積用!Q$2:Q$10000, 1, 【データ】蓄積用!AC$2:AC$10000, "&gt;=4.0")&gt;0, "〇", "×")))</f>
        <v/>
      </c>
      <c r="AU255" t="str">
        <f>IF(OR($A255="", AU$5=""), "", IF(COUNTIFS(【データ】蓄積用!A$2:A$10000, AU$5, 【データ】蓄積用!C$2:C$10000, $A255, 【データ】蓄積用!D$2:D$10000, "&gt;=3000", 【データ】蓄積用!E$2:E$10000, "&gt;=1500")&gt;0, "〇", IF(COUNTIFS(【データ】蓄積用!A$2:A$10000, AU$5, 【データ】蓄積用!C$2:C$10000, $A255, 【データ】蓄積用!Q$2:Q$10000, 1, 【データ】蓄積用!AC$2:AC$10000, "&gt;=4.0")&gt;0, "〇", "×")))</f>
        <v/>
      </c>
      <c r="AV255" t="str">
        <f>IF(OR($A255="", AV$5=""), "", IF(COUNTIFS(【データ】蓄積用!A$2:A$10000, AV$5, 【データ】蓄積用!C$2:C$10000, $A255, 【データ】蓄積用!D$2:D$10000, "&gt;=3000", 【データ】蓄積用!E$2:E$10000, "&gt;=1500")&gt;0, "〇", IF(COUNTIFS(【データ】蓄積用!A$2:A$10000, AV$5, 【データ】蓄積用!C$2:C$10000, $A255, 【データ】蓄積用!Q$2:Q$10000, 1, 【データ】蓄積用!AC$2:AC$10000, "&gt;=4.0")&gt;0, "〇", "×")))</f>
        <v/>
      </c>
      <c r="AW255" t="str">
        <f>IF(OR($A255="", AW$5=""), "", IF(COUNTIFS(【データ】蓄積用!A$2:A$10000, AW$5, 【データ】蓄積用!C$2:C$10000, $A255, 【データ】蓄積用!D$2:D$10000, "&gt;=3000", 【データ】蓄積用!E$2:E$10000, "&gt;=1500")&gt;0, "〇", IF(COUNTIFS(【データ】蓄積用!A$2:A$10000, AW$5, 【データ】蓄積用!C$2:C$10000, $A255, 【データ】蓄積用!Q$2:Q$10000, 1, 【データ】蓄積用!AC$2:AC$10000, "&gt;=4.0")&gt;0, "〇", "×")))</f>
        <v/>
      </c>
      <c r="AX255" t="str">
        <f>IF(OR($A255="", AX$5=""), "", IF(COUNTIFS(【データ】蓄積用!A$2:A$10000, AX$5, 【データ】蓄積用!C$2:C$10000, $A255, 【データ】蓄積用!D$2:D$10000, "&gt;=3000", 【データ】蓄積用!E$2:E$10000, "&gt;=1500")&gt;0, "〇", IF(COUNTIFS(【データ】蓄積用!A$2:A$10000, AX$5, 【データ】蓄積用!C$2:C$10000, $A255, 【データ】蓄積用!Q$2:Q$10000, 1, 【データ】蓄積用!AC$2:AC$10000, "&gt;=4.0")&gt;0, "〇", "×")))</f>
        <v/>
      </c>
      <c r="AY255" t="str">
        <f>IF(OR($A255="", AY$5=""), "", IF(COUNTIFS(【データ】蓄積用!A$2:A$10000, AY$5, 【データ】蓄積用!C$2:C$10000, $A255, 【データ】蓄積用!D$2:D$10000, "&gt;=3000", 【データ】蓄積用!E$2:E$10000, "&gt;=1500")&gt;0, "〇", IF(COUNTIFS(【データ】蓄積用!A$2:A$10000, AY$5, 【データ】蓄積用!C$2:C$10000, $A255, 【データ】蓄積用!Q$2:Q$10000, 1, 【データ】蓄積用!AC$2:AC$10000, "&gt;=4.0")&gt;0, "〇", "×")))</f>
        <v/>
      </c>
    </row>
    <row r="256" spans="2:51">
      <c r="B256" t="str">
        <f>IF(OR($A256="", B$5=""), "", IF(COUNTIFS(【データ】蓄積用!A$2:A$10000, B$5, 【データ】蓄積用!C$2:C$10000, $A256, 【データ】蓄積用!D$2:D$10000, "&gt;=3000", 【データ】蓄積用!E$2:E$10000, "&gt;=1500")&gt;0, "〇", IF(COUNTIFS(【データ】蓄積用!A$2:A$10000, B$5, 【データ】蓄積用!C$2:C$10000, $A256, 【データ】蓄積用!Q$2:Q$10000, 1, 【データ】蓄積用!AC$2:AC$10000, "&gt;=4.0")&gt;0, "〇", "×")))</f>
        <v/>
      </c>
      <c r="C256" t="str">
        <f>IF(OR($A256="", C$5=""), "", IF(COUNTIFS(【データ】蓄積用!A$2:A$10000, C$5, 【データ】蓄積用!C$2:C$10000, $A256, 【データ】蓄積用!D$2:D$10000, "&gt;=3000", 【データ】蓄積用!E$2:E$10000, "&gt;=1500")&gt;0, "〇", IF(COUNTIFS(【データ】蓄積用!A$2:A$10000, C$5, 【データ】蓄積用!C$2:C$10000, $A256, 【データ】蓄積用!Q$2:Q$10000, 1, 【データ】蓄積用!AC$2:AC$10000, "&gt;=4.0")&gt;0, "〇", "×")))</f>
        <v/>
      </c>
      <c r="D256" t="str">
        <f>IF(OR($A256="", D$5=""), "", IF(COUNTIFS(【データ】蓄積用!A$2:A$10000, D$5, 【データ】蓄積用!C$2:C$10000, $A256, 【データ】蓄積用!D$2:D$10000, "&gt;=3000", 【データ】蓄積用!E$2:E$10000, "&gt;=1500")&gt;0, "〇", IF(COUNTIFS(【データ】蓄積用!A$2:A$10000, D$5, 【データ】蓄積用!C$2:C$10000, $A256, 【データ】蓄積用!Q$2:Q$10000, 1, 【データ】蓄積用!AC$2:AC$10000, "&gt;=4.0")&gt;0, "〇", "×")))</f>
        <v/>
      </c>
      <c r="E256" t="str">
        <f>IF(OR($A256="", E$5=""), "", IF(COUNTIFS(【データ】蓄積用!A$2:A$10000, E$5, 【データ】蓄積用!C$2:C$10000, $A256, 【データ】蓄積用!D$2:D$10000, "&gt;=3000", 【データ】蓄積用!E$2:E$10000, "&gt;=1500")&gt;0, "〇", IF(COUNTIFS(【データ】蓄積用!A$2:A$10000, E$5, 【データ】蓄積用!C$2:C$10000, $A256, 【データ】蓄積用!Q$2:Q$10000, 1, 【データ】蓄積用!AC$2:AC$10000, "&gt;=4.0")&gt;0, "〇", "×")))</f>
        <v/>
      </c>
      <c r="F256" t="str">
        <f>IF(OR($A256="", F$5=""), "", IF(COUNTIFS(【データ】蓄積用!A$2:A$10000, F$5, 【データ】蓄積用!C$2:C$10000, $A256, 【データ】蓄積用!D$2:D$10000, "&gt;=3000", 【データ】蓄積用!E$2:E$10000, "&gt;=1500")&gt;0, "〇", IF(COUNTIFS(【データ】蓄積用!A$2:A$10000, F$5, 【データ】蓄積用!C$2:C$10000, $A256, 【データ】蓄積用!Q$2:Q$10000, 1, 【データ】蓄積用!AC$2:AC$10000, "&gt;=4.0")&gt;0, "〇", "×")))</f>
        <v/>
      </c>
      <c r="G256" t="str">
        <f>IF(OR($A256="", G$5=""), "", IF(COUNTIFS(【データ】蓄積用!A$2:A$10000, G$5, 【データ】蓄積用!C$2:C$10000, $A256, 【データ】蓄積用!D$2:D$10000, "&gt;=3000", 【データ】蓄積用!E$2:E$10000, "&gt;=1500")&gt;0, "〇", IF(COUNTIFS(【データ】蓄積用!A$2:A$10000, G$5, 【データ】蓄積用!C$2:C$10000, $A256, 【データ】蓄積用!Q$2:Q$10000, 1, 【データ】蓄積用!AC$2:AC$10000, "&gt;=4.0")&gt;0, "〇", "×")))</f>
        <v/>
      </c>
      <c r="H256" t="str">
        <f>IF(OR($A256="", H$5=""), "", IF(COUNTIFS(【データ】蓄積用!A$2:A$10000, H$5, 【データ】蓄積用!C$2:C$10000, $A256, 【データ】蓄積用!D$2:D$10000, "&gt;=3000", 【データ】蓄積用!E$2:E$10000, "&gt;=1500")&gt;0, "〇", IF(COUNTIFS(【データ】蓄積用!A$2:A$10000, H$5, 【データ】蓄積用!C$2:C$10000, $A256, 【データ】蓄積用!Q$2:Q$10000, 1, 【データ】蓄積用!AC$2:AC$10000, "&gt;=4.0")&gt;0, "〇", "×")))</f>
        <v/>
      </c>
      <c r="I256" t="str">
        <f>IF(OR($A256="", I$5=""), "", IF(COUNTIFS(【データ】蓄積用!A$2:A$10000, I$5, 【データ】蓄積用!C$2:C$10000, $A256, 【データ】蓄積用!D$2:D$10000, "&gt;=3000", 【データ】蓄積用!E$2:E$10000, "&gt;=1500")&gt;0, "〇", IF(COUNTIFS(【データ】蓄積用!A$2:A$10000, I$5, 【データ】蓄積用!C$2:C$10000, $A256, 【データ】蓄積用!Q$2:Q$10000, 1, 【データ】蓄積用!AC$2:AC$10000, "&gt;=4.0")&gt;0, "〇", "×")))</f>
        <v/>
      </c>
      <c r="J256" t="str">
        <f>IF(OR($A256="", J$5=""), "", IF(COUNTIFS(【データ】蓄積用!A$2:A$10000, J$5, 【データ】蓄積用!C$2:C$10000, $A256, 【データ】蓄積用!D$2:D$10000, "&gt;=3000", 【データ】蓄積用!E$2:E$10000, "&gt;=1500")&gt;0, "〇", IF(COUNTIFS(【データ】蓄積用!A$2:A$10000, J$5, 【データ】蓄積用!C$2:C$10000, $A256, 【データ】蓄積用!Q$2:Q$10000, 1, 【データ】蓄積用!AC$2:AC$10000, "&gt;=4.0")&gt;0, "〇", "×")))</f>
        <v/>
      </c>
      <c r="K256" t="str">
        <f>IF(OR($A256="", K$5=""), "", IF(COUNTIFS(【データ】蓄積用!A$2:A$10000, K$5, 【データ】蓄積用!C$2:C$10000, $A256, 【データ】蓄積用!D$2:D$10000, "&gt;=3000", 【データ】蓄積用!E$2:E$10000, "&gt;=1500")&gt;0, "〇", IF(COUNTIFS(【データ】蓄積用!A$2:A$10000, K$5, 【データ】蓄積用!C$2:C$10000, $A256, 【データ】蓄積用!Q$2:Q$10000, 1, 【データ】蓄積用!AC$2:AC$10000, "&gt;=4.0")&gt;0, "〇", "×")))</f>
        <v/>
      </c>
      <c r="L256" t="str">
        <f>IF(OR($A256="", L$5=""), "", IF(COUNTIFS(【データ】蓄積用!A$2:A$10000, L$5, 【データ】蓄積用!C$2:C$10000, $A256, 【データ】蓄積用!D$2:D$10000, "&gt;=3000", 【データ】蓄積用!E$2:E$10000, "&gt;=1500")&gt;0, "〇", IF(COUNTIFS(【データ】蓄積用!A$2:A$10000, L$5, 【データ】蓄積用!C$2:C$10000, $A256, 【データ】蓄積用!Q$2:Q$10000, 1, 【データ】蓄積用!AC$2:AC$10000, "&gt;=4.0")&gt;0, "〇", "×")))</f>
        <v/>
      </c>
      <c r="M256" t="str">
        <f>IF(OR($A256="", M$5=""), "", IF(COUNTIFS(【データ】蓄積用!A$2:A$10000, M$5, 【データ】蓄積用!C$2:C$10000, $A256, 【データ】蓄積用!D$2:D$10000, "&gt;=3000", 【データ】蓄積用!E$2:E$10000, "&gt;=1500")&gt;0, "〇", IF(COUNTIFS(【データ】蓄積用!A$2:A$10000, M$5, 【データ】蓄積用!C$2:C$10000, $A256, 【データ】蓄積用!Q$2:Q$10000, 1, 【データ】蓄積用!AC$2:AC$10000, "&gt;=4.0")&gt;0, "〇", "×")))</f>
        <v/>
      </c>
      <c r="N256" t="str">
        <f>IF(OR($A256="", N$5=""), "", IF(COUNTIFS(【データ】蓄積用!A$2:A$10000, N$5, 【データ】蓄積用!C$2:C$10000, $A256, 【データ】蓄積用!D$2:D$10000, "&gt;=3000", 【データ】蓄積用!E$2:E$10000, "&gt;=1500")&gt;0, "〇", IF(COUNTIFS(【データ】蓄積用!A$2:A$10000, N$5, 【データ】蓄積用!C$2:C$10000, $A256, 【データ】蓄積用!Q$2:Q$10000, 1, 【データ】蓄積用!AC$2:AC$10000, "&gt;=4.0")&gt;0, "〇", "×")))</f>
        <v/>
      </c>
      <c r="O256" t="str">
        <f>IF(OR($A256="", O$5=""), "", IF(COUNTIFS(【データ】蓄積用!A$2:A$10000, O$5, 【データ】蓄積用!C$2:C$10000, $A256, 【データ】蓄積用!D$2:D$10000, "&gt;=3000", 【データ】蓄積用!E$2:E$10000, "&gt;=1500")&gt;0, "〇", IF(COUNTIFS(【データ】蓄積用!A$2:A$10000, O$5, 【データ】蓄積用!C$2:C$10000, $A256, 【データ】蓄積用!Q$2:Q$10000, 1, 【データ】蓄積用!AC$2:AC$10000, "&gt;=4.0")&gt;0, "〇", "×")))</f>
        <v/>
      </c>
      <c r="P256" t="str">
        <f>IF(OR($A256="", P$5=""), "", IF(COUNTIFS(【データ】蓄積用!A$2:A$10000, P$5, 【データ】蓄積用!C$2:C$10000, $A256, 【データ】蓄積用!D$2:D$10000, "&gt;=3000", 【データ】蓄積用!E$2:E$10000, "&gt;=1500")&gt;0, "〇", IF(COUNTIFS(【データ】蓄積用!A$2:A$10000, P$5, 【データ】蓄積用!C$2:C$10000, $A256, 【データ】蓄積用!Q$2:Q$10000, 1, 【データ】蓄積用!AC$2:AC$10000, "&gt;=4.0")&gt;0, "〇", "×")))</f>
        <v/>
      </c>
      <c r="Q256" t="str">
        <f>IF(OR($A256="", Q$5=""), "", IF(COUNTIFS(【データ】蓄積用!A$2:A$10000, Q$5, 【データ】蓄積用!C$2:C$10000, $A256, 【データ】蓄積用!D$2:D$10000, "&gt;=3000", 【データ】蓄積用!E$2:E$10000, "&gt;=1500")&gt;0, "〇", IF(COUNTIFS(【データ】蓄積用!A$2:A$10000, Q$5, 【データ】蓄積用!C$2:C$10000, $A256, 【データ】蓄積用!Q$2:Q$10000, 1, 【データ】蓄積用!AC$2:AC$10000, "&gt;=4.0")&gt;0, "〇", "×")))</f>
        <v/>
      </c>
      <c r="R256" t="str">
        <f>IF(OR($A256="", R$5=""), "", IF(COUNTIFS(【データ】蓄積用!A$2:A$10000, R$5, 【データ】蓄積用!C$2:C$10000, $A256, 【データ】蓄積用!D$2:D$10000, "&gt;=3000", 【データ】蓄積用!E$2:E$10000, "&gt;=1500")&gt;0, "〇", IF(COUNTIFS(【データ】蓄積用!A$2:A$10000, R$5, 【データ】蓄積用!C$2:C$10000, $A256, 【データ】蓄積用!Q$2:Q$10000, 1, 【データ】蓄積用!AC$2:AC$10000, "&gt;=4.0")&gt;0, "〇", "×")))</f>
        <v/>
      </c>
      <c r="S256" t="str">
        <f>IF(OR($A256="", S$5=""), "", IF(COUNTIFS(【データ】蓄積用!A$2:A$10000, S$5, 【データ】蓄積用!C$2:C$10000, $A256, 【データ】蓄積用!D$2:D$10000, "&gt;=3000", 【データ】蓄積用!E$2:E$10000, "&gt;=1500")&gt;0, "〇", IF(COUNTIFS(【データ】蓄積用!A$2:A$10000, S$5, 【データ】蓄積用!C$2:C$10000, $A256, 【データ】蓄積用!Q$2:Q$10000, 1, 【データ】蓄積用!AC$2:AC$10000, "&gt;=4.0")&gt;0, "〇", "×")))</f>
        <v/>
      </c>
      <c r="T256" t="str">
        <f>IF(OR($A256="", T$5=""), "", IF(COUNTIFS(【データ】蓄積用!A$2:A$10000, T$5, 【データ】蓄積用!C$2:C$10000, $A256, 【データ】蓄積用!D$2:D$10000, "&gt;=3000", 【データ】蓄積用!E$2:E$10000, "&gt;=1500")&gt;0, "〇", IF(COUNTIFS(【データ】蓄積用!A$2:A$10000, T$5, 【データ】蓄積用!C$2:C$10000, $A256, 【データ】蓄積用!Q$2:Q$10000, 1, 【データ】蓄積用!AC$2:AC$10000, "&gt;=4.0")&gt;0, "〇", "×")))</f>
        <v/>
      </c>
      <c r="U256" t="str">
        <f>IF(OR($A256="", U$5=""), "", IF(COUNTIFS(【データ】蓄積用!A$2:A$10000, U$5, 【データ】蓄積用!C$2:C$10000, $A256, 【データ】蓄積用!D$2:D$10000, "&gt;=3000", 【データ】蓄積用!E$2:E$10000, "&gt;=1500")&gt;0, "〇", IF(COUNTIFS(【データ】蓄積用!A$2:A$10000, U$5, 【データ】蓄積用!C$2:C$10000, $A256, 【データ】蓄積用!Q$2:Q$10000, 1, 【データ】蓄積用!AC$2:AC$10000, "&gt;=4.0")&gt;0, "〇", "×")))</f>
        <v/>
      </c>
      <c r="V256" t="str">
        <f>IF(OR($A256="", V$5=""), "", IF(COUNTIFS(【データ】蓄積用!A$2:A$10000, V$5, 【データ】蓄積用!C$2:C$10000, $A256, 【データ】蓄積用!D$2:D$10000, "&gt;=3000", 【データ】蓄積用!E$2:E$10000, "&gt;=1500")&gt;0, "〇", IF(COUNTIFS(【データ】蓄積用!A$2:A$10000, V$5, 【データ】蓄積用!C$2:C$10000, $A256, 【データ】蓄積用!Q$2:Q$10000, 1, 【データ】蓄積用!AC$2:AC$10000, "&gt;=4.0")&gt;0, "〇", "×")))</f>
        <v/>
      </c>
      <c r="W256" t="str">
        <f>IF(OR($A256="", W$5=""), "", IF(COUNTIFS(【データ】蓄積用!A$2:A$10000, W$5, 【データ】蓄積用!C$2:C$10000, $A256, 【データ】蓄積用!D$2:D$10000, "&gt;=3000", 【データ】蓄積用!E$2:E$10000, "&gt;=1500")&gt;0, "〇", IF(COUNTIFS(【データ】蓄積用!A$2:A$10000, W$5, 【データ】蓄積用!C$2:C$10000, $A256, 【データ】蓄積用!Q$2:Q$10000, 1, 【データ】蓄積用!AC$2:AC$10000, "&gt;=4.0")&gt;0, "〇", "×")))</f>
        <v/>
      </c>
      <c r="X256" t="str">
        <f>IF(OR($A256="", X$5=""), "", IF(COUNTIFS(【データ】蓄積用!A$2:A$10000, X$5, 【データ】蓄積用!C$2:C$10000, $A256, 【データ】蓄積用!D$2:D$10000, "&gt;=3000", 【データ】蓄積用!E$2:E$10000, "&gt;=1500")&gt;0, "〇", IF(COUNTIFS(【データ】蓄積用!A$2:A$10000, X$5, 【データ】蓄積用!C$2:C$10000, $A256, 【データ】蓄積用!Q$2:Q$10000, 1, 【データ】蓄積用!AC$2:AC$10000, "&gt;=4.0")&gt;0, "〇", "×")))</f>
        <v/>
      </c>
      <c r="Y256" t="str">
        <f>IF(OR($A256="", Y$5=""), "", IF(COUNTIFS(【データ】蓄積用!A$2:A$10000, Y$5, 【データ】蓄積用!C$2:C$10000, $A256, 【データ】蓄積用!D$2:D$10000, "&gt;=3000", 【データ】蓄積用!E$2:E$10000, "&gt;=1500")&gt;0, "〇", IF(COUNTIFS(【データ】蓄積用!A$2:A$10000, Y$5, 【データ】蓄積用!C$2:C$10000, $A256, 【データ】蓄積用!Q$2:Q$10000, 1, 【データ】蓄積用!AC$2:AC$10000, "&gt;=4.0")&gt;0, "〇", "×")))</f>
        <v/>
      </c>
      <c r="Z256" t="str">
        <f>IF(OR($A256="", Z$5=""), "", IF(COUNTIFS(【データ】蓄積用!A$2:A$10000, Z$5, 【データ】蓄積用!C$2:C$10000, $A256, 【データ】蓄積用!D$2:D$10000, "&gt;=3000", 【データ】蓄積用!E$2:E$10000, "&gt;=1500")&gt;0, "〇", IF(COUNTIFS(【データ】蓄積用!A$2:A$10000, Z$5, 【データ】蓄積用!C$2:C$10000, $A256, 【データ】蓄積用!Q$2:Q$10000, 1, 【データ】蓄積用!AC$2:AC$10000, "&gt;=4.0")&gt;0, "〇", "×")))</f>
        <v/>
      </c>
      <c r="AA256" t="str">
        <f>IF(OR($A256="", AA$5=""), "", IF(COUNTIFS(【データ】蓄積用!A$2:A$10000, AA$5, 【データ】蓄積用!C$2:C$10000, $A256, 【データ】蓄積用!D$2:D$10000, "&gt;=3000", 【データ】蓄積用!E$2:E$10000, "&gt;=1500")&gt;0, "〇", IF(COUNTIFS(【データ】蓄積用!A$2:A$10000, AA$5, 【データ】蓄積用!C$2:C$10000, $A256, 【データ】蓄積用!Q$2:Q$10000, 1, 【データ】蓄積用!AC$2:AC$10000, "&gt;=4.0")&gt;0, "〇", "×")))</f>
        <v/>
      </c>
      <c r="AB256" t="str">
        <f>IF(OR($A256="", AB$5=""), "", IF(COUNTIFS(【データ】蓄積用!A$2:A$10000, AB$5, 【データ】蓄積用!C$2:C$10000, $A256, 【データ】蓄積用!D$2:D$10000, "&gt;=3000", 【データ】蓄積用!E$2:E$10000, "&gt;=1500")&gt;0, "〇", IF(COUNTIFS(【データ】蓄積用!A$2:A$10000, AB$5, 【データ】蓄積用!C$2:C$10000, $A256, 【データ】蓄積用!Q$2:Q$10000, 1, 【データ】蓄積用!AC$2:AC$10000, "&gt;=4.0")&gt;0, "〇", "×")))</f>
        <v/>
      </c>
      <c r="AC256" t="str">
        <f>IF(OR($A256="", AC$5=""), "", IF(COUNTIFS(【データ】蓄積用!A$2:A$10000, AC$5, 【データ】蓄積用!C$2:C$10000, $A256, 【データ】蓄積用!D$2:D$10000, "&gt;=3000", 【データ】蓄積用!E$2:E$10000, "&gt;=1500")&gt;0, "〇", IF(COUNTIFS(【データ】蓄積用!A$2:A$10000, AC$5, 【データ】蓄積用!C$2:C$10000, $A256, 【データ】蓄積用!Q$2:Q$10000, 1, 【データ】蓄積用!AC$2:AC$10000, "&gt;=4.0")&gt;0, "〇", "×")))</f>
        <v/>
      </c>
      <c r="AD256" t="str">
        <f>IF(OR($A256="", AD$5=""), "", IF(COUNTIFS(【データ】蓄積用!A$2:A$10000, AD$5, 【データ】蓄積用!C$2:C$10000, $A256, 【データ】蓄積用!D$2:D$10000, "&gt;=3000", 【データ】蓄積用!E$2:E$10000, "&gt;=1500")&gt;0, "〇", IF(COUNTIFS(【データ】蓄積用!A$2:A$10000, AD$5, 【データ】蓄積用!C$2:C$10000, $A256, 【データ】蓄積用!Q$2:Q$10000, 1, 【データ】蓄積用!AC$2:AC$10000, "&gt;=4.0")&gt;0, "〇", "×")))</f>
        <v/>
      </c>
      <c r="AE256" t="str">
        <f>IF(OR($A256="", AE$5=""), "", IF(COUNTIFS(【データ】蓄積用!A$2:A$10000, AE$5, 【データ】蓄積用!C$2:C$10000, $A256, 【データ】蓄積用!D$2:D$10000, "&gt;=3000", 【データ】蓄積用!E$2:E$10000, "&gt;=1500")&gt;0, "〇", IF(COUNTIFS(【データ】蓄積用!A$2:A$10000, AE$5, 【データ】蓄積用!C$2:C$10000, $A256, 【データ】蓄積用!Q$2:Q$10000, 1, 【データ】蓄積用!AC$2:AC$10000, "&gt;=4.0")&gt;0, "〇", "×")))</f>
        <v/>
      </c>
      <c r="AF256" t="str">
        <f>IF(OR($A256="", AF$5=""), "", IF(COUNTIFS(【データ】蓄積用!A$2:A$10000, AF$5, 【データ】蓄積用!C$2:C$10000, $A256, 【データ】蓄積用!D$2:D$10000, "&gt;=3000", 【データ】蓄積用!E$2:E$10000, "&gt;=1500")&gt;0, "〇", IF(COUNTIFS(【データ】蓄積用!A$2:A$10000, AF$5, 【データ】蓄積用!C$2:C$10000, $A256, 【データ】蓄積用!Q$2:Q$10000, 1, 【データ】蓄積用!AC$2:AC$10000, "&gt;=4.0")&gt;0, "〇", "×")))</f>
        <v/>
      </c>
      <c r="AG256" t="str">
        <f>IF(OR($A256="", AG$5=""), "", IF(COUNTIFS(【データ】蓄積用!A$2:A$10000, AG$5, 【データ】蓄積用!C$2:C$10000, $A256, 【データ】蓄積用!D$2:D$10000, "&gt;=3000", 【データ】蓄積用!E$2:E$10000, "&gt;=1500")&gt;0, "〇", IF(COUNTIFS(【データ】蓄積用!A$2:A$10000, AG$5, 【データ】蓄積用!C$2:C$10000, $A256, 【データ】蓄積用!Q$2:Q$10000, 1, 【データ】蓄積用!AC$2:AC$10000, "&gt;=4.0")&gt;0, "〇", "×")))</f>
        <v/>
      </c>
      <c r="AH256" t="str">
        <f>IF(OR($A256="", AH$5=""), "", IF(COUNTIFS(【データ】蓄積用!A$2:A$10000, AH$5, 【データ】蓄積用!C$2:C$10000, $A256, 【データ】蓄積用!D$2:D$10000, "&gt;=3000", 【データ】蓄積用!E$2:E$10000, "&gt;=1500")&gt;0, "〇", IF(COUNTIFS(【データ】蓄積用!A$2:A$10000, AH$5, 【データ】蓄積用!C$2:C$10000, $A256, 【データ】蓄積用!Q$2:Q$10000, 1, 【データ】蓄積用!AC$2:AC$10000, "&gt;=4.0")&gt;0, "〇", "×")))</f>
        <v/>
      </c>
      <c r="AI256" t="str">
        <f>IF(OR($A256="", AI$5=""), "", IF(COUNTIFS(【データ】蓄積用!A$2:A$10000, AI$5, 【データ】蓄積用!C$2:C$10000, $A256, 【データ】蓄積用!D$2:D$10000, "&gt;=3000", 【データ】蓄積用!E$2:E$10000, "&gt;=1500")&gt;0, "〇", IF(COUNTIFS(【データ】蓄積用!A$2:A$10000, AI$5, 【データ】蓄積用!C$2:C$10000, $A256, 【データ】蓄積用!Q$2:Q$10000, 1, 【データ】蓄積用!AC$2:AC$10000, "&gt;=4.0")&gt;0, "〇", "×")))</f>
        <v/>
      </c>
      <c r="AJ256" t="str">
        <f>IF(OR($A256="", AJ$5=""), "", IF(COUNTIFS(【データ】蓄積用!A$2:A$10000, AJ$5, 【データ】蓄積用!C$2:C$10000, $A256, 【データ】蓄積用!D$2:D$10000, "&gt;=3000", 【データ】蓄積用!E$2:E$10000, "&gt;=1500")&gt;0, "〇", IF(COUNTIFS(【データ】蓄積用!A$2:A$10000, AJ$5, 【データ】蓄積用!C$2:C$10000, $A256, 【データ】蓄積用!Q$2:Q$10000, 1, 【データ】蓄積用!AC$2:AC$10000, "&gt;=4.0")&gt;0, "〇", "×")))</f>
        <v/>
      </c>
      <c r="AK256" t="str">
        <f>IF(OR($A256="", AK$5=""), "", IF(COUNTIFS(【データ】蓄積用!A$2:A$10000, AK$5, 【データ】蓄積用!C$2:C$10000, $A256, 【データ】蓄積用!D$2:D$10000, "&gt;=3000", 【データ】蓄積用!E$2:E$10000, "&gt;=1500")&gt;0, "〇", IF(COUNTIFS(【データ】蓄積用!A$2:A$10000, AK$5, 【データ】蓄積用!C$2:C$10000, $A256, 【データ】蓄積用!Q$2:Q$10000, 1, 【データ】蓄積用!AC$2:AC$10000, "&gt;=4.0")&gt;0, "〇", "×")))</f>
        <v/>
      </c>
      <c r="AL256" t="str">
        <f>IF(OR($A256="", AL$5=""), "", IF(COUNTIFS(【データ】蓄積用!A$2:A$10000, AL$5, 【データ】蓄積用!C$2:C$10000, $A256, 【データ】蓄積用!D$2:D$10000, "&gt;=3000", 【データ】蓄積用!E$2:E$10000, "&gt;=1500")&gt;0, "〇", IF(COUNTIFS(【データ】蓄積用!A$2:A$10000, AL$5, 【データ】蓄積用!C$2:C$10000, $A256, 【データ】蓄積用!Q$2:Q$10000, 1, 【データ】蓄積用!AC$2:AC$10000, "&gt;=4.0")&gt;0, "〇", "×")))</f>
        <v/>
      </c>
      <c r="AM256" t="str">
        <f>IF(OR($A256="", AM$5=""), "", IF(COUNTIFS(【データ】蓄積用!A$2:A$10000, AM$5, 【データ】蓄積用!C$2:C$10000, $A256, 【データ】蓄積用!D$2:D$10000, "&gt;=3000", 【データ】蓄積用!E$2:E$10000, "&gt;=1500")&gt;0, "〇", IF(COUNTIFS(【データ】蓄積用!A$2:A$10000, AM$5, 【データ】蓄積用!C$2:C$10000, $A256, 【データ】蓄積用!Q$2:Q$10000, 1, 【データ】蓄積用!AC$2:AC$10000, "&gt;=4.0")&gt;0, "〇", "×")))</f>
        <v/>
      </c>
      <c r="AN256" t="str">
        <f>IF(OR($A256="", AN$5=""), "", IF(COUNTIFS(【データ】蓄積用!A$2:A$10000, AN$5, 【データ】蓄積用!C$2:C$10000, $A256, 【データ】蓄積用!D$2:D$10000, "&gt;=3000", 【データ】蓄積用!E$2:E$10000, "&gt;=1500")&gt;0, "〇", IF(COUNTIFS(【データ】蓄積用!A$2:A$10000, AN$5, 【データ】蓄積用!C$2:C$10000, $A256, 【データ】蓄積用!Q$2:Q$10000, 1, 【データ】蓄積用!AC$2:AC$10000, "&gt;=4.0")&gt;0, "〇", "×")))</f>
        <v/>
      </c>
      <c r="AO256" t="str">
        <f>IF(OR($A256="", AO$5=""), "", IF(COUNTIFS(【データ】蓄積用!A$2:A$10000, AO$5, 【データ】蓄積用!C$2:C$10000, $A256, 【データ】蓄積用!D$2:D$10000, "&gt;=3000", 【データ】蓄積用!E$2:E$10000, "&gt;=1500")&gt;0, "〇", IF(COUNTIFS(【データ】蓄積用!A$2:A$10000, AO$5, 【データ】蓄積用!C$2:C$10000, $A256, 【データ】蓄積用!Q$2:Q$10000, 1, 【データ】蓄積用!AC$2:AC$10000, "&gt;=4.0")&gt;0, "〇", "×")))</f>
        <v/>
      </c>
      <c r="AP256" t="str">
        <f>IF(OR($A256="", AP$5=""), "", IF(COUNTIFS(【データ】蓄積用!A$2:A$10000, AP$5, 【データ】蓄積用!C$2:C$10000, $A256, 【データ】蓄積用!D$2:D$10000, "&gt;=3000", 【データ】蓄積用!E$2:E$10000, "&gt;=1500")&gt;0, "〇", IF(COUNTIFS(【データ】蓄積用!A$2:A$10000, AP$5, 【データ】蓄積用!C$2:C$10000, $A256, 【データ】蓄積用!Q$2:Q$10000, 1, 【データ】蓄積用!AC$2:AC$10000, "&gt;=4.0")&gt;0, "〇", "×")))</f>
        <v/>
      </c>
      <c r="AQ256" t="str">
        <f>IF(OR($A256="", AQ$5=""), "", IF(COUNTIFS(【データ】蓄積用!A$2:A$10000, AQ$5, 【データ】蓄積用!C$2:C$10000, $A256, 【データ】蓄積用!D$2:D$10000, "&gt;=3000", 【データ】蓄積用!E$2:E$10000, "&gt;=1500")&gt;0, "〇", IF(COUNTIFS(【データ】蓄積用!A$2:A$10000, AQ$5, 【データ】蓄積用!C$2:C$10000, $A256, 【データ】蓄積用!Q$2:Q$10000, 1, 【データ】蓄積用!AC$2:AC$10000, "&gt;=4.0")&gt;0, "〇", "×")))</f>
        <v/>
      </c>
      <c r="AR256" t="str">
        <f>IF(OR($A256="", AR$5=""), "", IF(COUNTIFS(【データ】蓄積用!A$2:A$10000, AR$5, 【データ】蓄積用!C$2:C$10000, $A256, 【データ】蓄積用!D$2:D$10000, "&gt;=3000", 【データ】蓄積用!E$2:E$10000, "&gt;=1500")&gt;0, "〇", IF(COUNTIFS(【データ】蓄積用!A$2:A$10000, AR$5, 【データ】蓄積用!C$2:C$10000, $A256, 【データ】蓄積用!Q$2:Q$10000, 1, 【データ】蓄積用!AC$2:AC$10000, "&gt;=4.0")&gt;0, "〇", "×")))</f>
        <v/>
      </c>
      <c r="AS256" t="str">
        <f>IF(OR($A256="", AS$5=""), "", IF(COUNTIFS(【データ】蓄積用!A$2:A$10000, AS$5, 【データ】蓄積用!C$2:C$10000, $A256, 【データ】蓄積用!D$2:D$10000, "&gt;=3000", 【データ】蓄積用!E$2:E$10000, "&gt;=1500")&gt;0, "〇", IF(COUNTIFS(【データ】蓄積用!A$2:A$10000, AS$5, 【データ】蓄積用!C$2:C$10000, $A256, 【データ】蓄積用!Q$2:Q$10000, 1, 【データ】蓄積用!AC$2:AC$10000, "&gt;=4.0")&gt;0, "〇", "×")))</f>
        <v/>
      </c>
      <c r="AT256" t="str">
        <f>IF(OR($A256="", AT$5=""), "", IF(COUNTIFS(【データ】蓄積用!A$2:A$10000, AT$5, 【データ】蓄積用!C$2:C$10000, $A256, 【データ】蓄積用!D$2:D$10000, "&gt;=3000", 【データ】蓄積用!E$2:E$10000, "&gt;=1500")&gt;0, "〇", IF(COUNTIFS(【データ】蓄積用!A$2:A$10000, AT$5, 【データ】蓄積用!C$2:C$10000, $A256, 【データ】蓄積用!Q$2:Q$10000, 1, 【データ】蓄積用!AC$2:AC$10000, "&gt;=4.0")&gt;0, "〇", "×")))</f>
        <v/>
      </c>
      <c r="AU256" t="str">
        <f>IF(OR($A256="", AU$5=""), "", IF(COUNTIFS(【データ】蓄積用!A$2:A$10000, AU$5, 【データ】蓄積用!C$2:C$10000, $A256, 【データ】蓄積用!D$2:D$10000, "&gt;=3000", 【データ】蓄積用!E$2:E$10000, "&gt;=1500")&gt;0, "〇", IF(COUNTIFS(【データ】蓄積用!A$2:A$10000, AU$5, 【データ】蓄積用!C$2:C$10000, $A256, 【データ】蓄積用!Q$2:Q$10000, 1, 【データ】蓄積用!AC$2:AC$10000, "&gt;=4.0")&gt;0, "〇", "×")))</f>
        <v/>
      </c>
      <c r="AV256" t="str">
        <f>IF(OR($A256="", AV$5=""), "", IF(COUNTIFS(【データ】蓄積用!A$2:A$10000, AV$5, 【データ】蓄積用!C$2:C$10000, $A256, 【データ】蓄積用!D$2:D$10000, "&gt;=3000", 【データ】蓄積用!E$2:E$10000, "&gt;=1500")&gt;0, "〇", IF(COUNTIFS(【データ】蓄積用!A$2:A$10000, AV$5, 【データ】蓄積用!C$2:C$10000, $A256, 【データ】蓄積用!Q$2:Q$10000, 1, 【データ】蓄積用!AC$2:AC$10000, "&gt;=4.0")&gt;0, "〇", "×")))</f>
        <v/>
      </c>
      <c r="AW256" t="str">
        <f>IF(OR($A256="", AW$5=""), "", IF(COUNTIFS(【データ】蓄積用!A$2:A$10000, AW$5, 【データ】蓄積用!C$2:C$10000, $A256, 【データ】蓄積用!D$2:D$10000, "&gt;=3000", 【データ】蓄積用!E$2:E$10000, "&gt;=1500")&gt;0, "〇", IF(COUNTIFS(【データ】蓄積用!A$2:A$10000, AW$5, 【データ】蓄積用!C$2:C$10000, $A256, 【データ】蓄積用!Q$2:Q$10000, 1, 【データ】蓄積用!AC$2:AC$10000, "&gt;=4.0")&gt;0, "〇", "×")))</f>
        <v/>
      </c>
      <c r="AX256" t="str">
        <f>IF(OR($A256="", AX$5=""), "", IF(COUNTIFS(【データ】蓄積用!A$2:A$10000, AX$5, 【データ】蓄積用!C$2:C$10000, $A256, 【データ】蓄積用!D$2:D$10000, "&gt;=3000", 【データ】蓄積用!E$2:E$10000, "&gt;=1500")&gt;0, "〇", IF(COUNTIFS(【データ】蓄積用!A$2:A$10000, AX$5, 【データ】蓄積用!C$2:C$10000, $A256, 【データ】蓄積用!Q$2:Q$10000, 1, 【データ】蓄積用!AC$2:AC$10000, "&gt;=4.0")&gt;0, "〇", "×")))</f>
        <v/>
      </c>
      <c r="AY256" t="str">
        <f>IF(OR($A256="", AY$5=""), "", IF(COUNTIFS(【データ】蓄積用!A$2:A$10000, AY$5, 【データ】蓄積用!C$2:C$10000, $A256, 【データ】蓄積用!D$2:D$10000, "&gt;=3000", 【データ】蓄積用!E$2:E$10000, "&gt;=1500")&gt;0, "〇", IF(COUNTIFS(【データ】蓄積用!A$2:A$10000, AY$5, 【データ】蓄積用!C$2:C$10000, $A256, 【データ】蓄積用!Q$2:Q$10000, 1, 【データ】蓄積用!AC$2:AC$10000, "&gt;=4.0")&gt;0, "〇", "×")))</f>
        <v/>
      </c>
    </row>
    <row r="257" spans="2:51">
      <c r="B257" t="str">
        <f>IF(OR($A257="", B$5=""), "", IF(COUNTIFS(【データ】蓄積用!A$2:A$10000, B$5, 【データ】蓄積用!C$2:C$10000, $A257, 【データ】蓄積用!D$2:D$10000, "&gt;=3000", 【データ】蓄積用!E$2:E$10000, "&gt;=1500")&gt;0, "〇", IF(COUNTIFS(【データ】蓄積用!A$2:A$10000, B$5, 【データ】蓄積用!C$2:C$10000, $A257, 【データ】蓄積用!Q$2:Q$10000, 1, 【データ】蓄積用!AC$2:AC$10000, "&gt;=4.0")&gt;0, "〇", "×")))</f>
        <v/>
      </c>
      <c r="C257" t="str">
        <f>IF(OR($A257="", C$5=""), "", IF(COUNTIFS(【データ】蓄積用!A$2:A$10000, C$5, 【データ】蓄積用!C$2:C$10000, $A257, 【データ】蓄積用!D$2:D$10000, "&gt;=3000", 【データ】蓄積用!E$2:E$10000, "&gt;=1500")&gt;0, "〇", IF(COUNTIFS(【データ】蓄積用!A$2:A$10000, C$5, 【データ】蓄積用!C$2:C$10000, $A257, 【データ】蓄積用!Q$2:Q$10000, 1, 【データ】蓄積用!AC$2:AC$10000, "&gt;=4.0")&gt;0, "〇", "×")))</f>
        <v/>
      </c>
      <c r="D257" t="str">
        <f>IF(OR($A257="", D$5=""), "", IF(COUNTIFS(【データ】蓄積用!A$2:A$10000, D$5, 【データ】蓄積用!C$2:C$10000, $A257, 【データ】蓄積用!D$2:D$10000, "&gt;=3000", 【データ】蓄積用!E$2:E$10000, "&gt;=1500")&gt;0, "〇", IF(COUNTIFS(【データ】蓄積用!A$2:A$10000, D$5, 【データ】蓄積用!C$2:C$10000, $A257, 【データ】蓄積用!Q$2:Q$10000, 1, 【データ】蓄積用!AC$2:AC$10000, "&gt;=4.0")&gt;0, "〇", "×")))</f>
        <v/>
      </c>
      <c r="E257" t="str">
        <f>IF(OR($A257="", E$5=""), "", IF(COUNTIFS(【データ】蓄積用!A$2:A$10000, E$5, 【データ】蓄積用!C$2:C$10000, $A257, 【データ】蓄積用!D$2:D$10000, "&gt;=3000", 【データ】蓄積用!E$2:E$10000, "&gt;=1500")&gt;0, "〇", IF(COUNTIFS(【データ】蓄積用!A$2:A$10000, E$5, 【データ】蓄積用!C$2:C$10000, $A257, 【データ】蓄積用!Q$2:Q$10000, 1, 【データ】蓄積用!AC$2:AC$10000, "&gt;=4.0")&gt;0, "〇", "×")))</f>
        <v/>
      </c>
      <c r="F257" t="str">
        <f>IF(OR($A257="", F$5=""), "", IF(COUNTIFS(【データ】蓄積用!A$2:A$10000, F$5, 【データ】蓄積用!C$2:C$10000, $A257, 【データ】蓄積用!D$2:D$10000, "&gt;=3000", 【データ】蓄積用!E$2:E$10000, "&gt;=1500")&gt;0, "〇", IF(COUNTIFS(【データ】蓄積用!A$2:A$10000, F$5, 【データ】蓄積用!C$2:C$10000, $A257, 【データ】蓄積用!Q$2:Q$10000, 1, 【データ】蓄積用!AC$2:AC$10000, "&gt;=4.0")&gt;0, "〇", "×")))</f>
        <v/>
      </c>
      <c r="G257" t="str">
        <f>IF(OR($A257="", G$5=""), "", IF(COUNTIFS(【データ】蓄積用!A$2:A$10000, G$5, 【データ】蓄積用!C$2:C$10000, $A257, 【データ】蓄積用!D$2:D$10000, "&gt;=3000", 【データ】蓄積用!E$2:E$10000, "&gt;=1500")&gt;0, "〇", IF(COUNTIFS(【データ】蓄積用!A$2:A$10000, G$5, 【データ】蓄積用!C$2:C$10000, $A257, 【データ】蓄積用!Q$2:Q$10000, 1, 【データ】蓄積用!AC$2:AC$10000, "&gt;=4.0")&gt;0, "〇", "×")))</f>
        <v/>
      </c>
      <c r="H257" t="str">
        <f>IF(OR($A257="", H$5=""), "", IF(COUNTIFS(【データ】蓄積用!A$2:A$10000, H$5, 【データ】蓄積用!C$2:C$10000, $A257, 【データ】蓄積用!D$2:D$10000, "&gt;=3000", 【データ】蓄積用!E$2:E$10000, "&gt;=1500")&gt;0, "〇", IF(COUNTIFS(【データ】蓄積用!A$2:A$10000, H$5, 【データ】蓄積用!C$2:C$10000, $A257, 【データ】蓄積用!Q$2:Q$10000, 1, 【データ】蓄積用!AC$2:AC$10000, "&gt;=4.0")&gt;0, "〇", "×")))</f>
        <v/>
      </c>
      <c r="I257" t="str">
        <f>IF(OR($A257="", I$5=""), "", IF(COUNTIFS(【データ】蓄積用!A$2:A$10000, I$5, 【データ】蓄積用!C$2:C$10000, $A257, 【データ】蓄積用!D$2:D$10000, "&gt;=3000", 【データ】蓄積用!E$2:E$10000, "&gt;=1500")&gt;0, "〇", IF(COUNTIFS(【データ】蓄積用!A$2:A$10000, I$5, 【データ】蓄積用!C$2:C$10000, $A257, 【データ】蓄積用!Q$2:Q$10000, 1, 【データ】蓄積用!AC$2:AC$10000, "&gt;=4.0")&gt;0, "〇", "×")))</f>
        <v/>
      </c>
      <c r="J257" t="str">
        <f>IF(OR($A257="", J$5=""), "", IF(COUNTIFS(【データ】蓄積用!A$2:A$10000, J$5, 【データ】蓄積用!C$2:C$10000, $A257, 【データ】蓄積用!D$2:D$10000, "&gt;=3000", 【データ】蓄積用!E$2:E$10000, "&gt;=1500")&gt;0, "〇", IF(COUNTIFS(【データ】蓄積用!A$2:A$10000, J$5, 【データ】蓄積用!C$2:C$10000, $A257, 【データ】蓄積用!Q$2:Q$10000, 1, 【データ】蓄積用!AC$2:AC$10000, "&gt;=4.0")&gt;0, "〇", "×")))</f>
        <v/>
      </c>
      <c r="K257" t="str">
        <f>IF(OR($A257="", K$5=""), "", IF(COUNTIFS(【データ】蓄積用!A$2:A$10000, K$5, 【データ】蓄積用!C$2:C$10000, $A257, 【データ】蓄積用!D$2:D$10000, "&gt;=3000", 【データ】蓄積用!E$2:E$10000, "&gt;=1500")&gt;0, "〇", IF(COUNTIFS(【データ】蓄積用!A$2:A$10000, K$5, 【データ】蓄積用!C$2:C$10000, $A257, 【データ】蓄積用!Q$2:Q$10000, 1, 【データ】蓄積用!AC$2:AC$10000, "&gt;=4.0")&gt;0, "〇", "×")))</f>
        <v/>
      </c>
      <c r="L257" t="str">
        <f>IF(OR($A257="", L$5=""), "", IF(COUNTIFS(【データ】蓄積用!A$2:A$10000, L$5, 【データ】蓄積用!C$2:C$10000, $A257, 【データ】蓄積用!D$2:D$10000, "&gt;=3000", 【データ】蓄積用!E$2:E$10000, "&gt;=1500")&gt;0, "〇", IF(COUNTIFS(【データ】蓄積用!A$2:A$10000, L$5, 【データ】蓄積用!C$2:C$10000, $A257, 【データ】蓄積用!Q$2:Q$10000, 1, 【データ】蓄積用!AC$2:AC$10000, "&gt;=4.0")&gt;0, "〇", "×")))</f>
        <v/>
      </c>
      <c r="M257" t="str">
        <f>IF(OR($A257="", M$5=""), "", IF(COUNTIFS(【データ】蓄積用!A$2:A$10000, M$5, 【データ】蓄積用!C$2:C$10000, $A257, 【データ】蓄積用!D$2:D$10000, "&gt;=3000", 【データ】蓄積用!E$2:E$10000, "&gt;=1500")&gt;0, "〇", IF(COUNTIFS(【データ】蓄積用!A$2:A$10000, M$5, 【データ】蓄積用!C$2:C$10000, $A257, 【データ】蓄積用!Q$2:Q$10000, 1, 【データ】蓄積用!AC$2:AC$10000, "&gt;=4.0")&gt;0, "〇", "×")))</f>
        <v/>
      </c>
      <c r="N257" t="str">
        <f>IF(OR($A257="", N$5=""), "", IF(COUNTIFS(【データ】蓄積用!A$2:A$10000, N$5, 【データ】蓄積用!C$2:C$10000, $A257, 【データ】蓄積用!D$2:D$10000, "&gt;=3000", 【データ】蓄積用!E$2:E$10000, "&gt;=1500")&gt;0, "〇", IF(COUNTIFS(【データ】蓄積用!A$2:A$10000, N$5, 【データ】蓄積用!C$2:C$10000, $A257, 【データ】蓄積用!Q$2:Q$10000, 1, 【データ】蓄積用!AC$2:AC$10000, "&gt;=4.0")&gt;0, "〇", "×")))</f>
        <v/>
      </c>
      <c r="O257" t="str">
        <f>IF(OR($A257="", O$5=""), "", IF(COUNTIFS(【データ】蓄積用!A$2:A$10000, O$5, 【データ】蓄積用!C$2:C$10000, $A257, 【データ】蓄積用!D$2:D$10000, "&gt;=3000", 【データ】蓄積用!E$2:E$10000, "&gt;=1500")&gt;0, "〇", IF(COUNTIFS(【データ】蓄積用!A$2:A$10000, O$5, 【データ】蓄積用!C$2:C$10000, $A257, 【データ】蓄積用!Q$2:Q$10000, 1, 【データ】蓄積用!AC$2:AC$10000, "&gt;=4.0")&gt;0, "〇", "×")))</f>
        <v/>
      </c>
      <c r="P257" t="str">
        <f>IF(OR($A257="", P$5=""), "", IF(COUNTIFS(【データ】蓄積用!A$2:A$10000, P$5, 【データ】蓄積用!C$2:C$10000, $A257, 【データ】蓄積用!D$2:D$10000, "&gt;=3000", 【データ】蓄積用!E$2:E$10000, "&gt;=1500")&gt;0, "〇", IF(COUNTIFS(【データ】蓄積用!A$2:A$10000, P$5, 【データ】蓄積用!C$2:C$10000, $A257, 【データ】蓄積用!Q$2:Q$10000, 1, 【データ】蓄積用!AC$2:AC$10000, "&gt;=4.0")&gt;0, "〇", "×")))</f>
        <v/>
      </c>
      <c r="Q257" t="str">
        <f>IF(OR($A257="", Q$5=""), "", IF(COUNTIFS(【データ】蓄積用!A$2:A$10000, Q$5, 【データ】蓄積用!C$2:C$10000, $A257, 【データ】蓄積用!D$2:D$10000, "&gt;=3000", 【データ】蓄積用!E$2:E$10000, "&gt;=1500")&gt;0, "〇", IF(COUNTIFS(【データ】蓄積用!A$2:A$10000, Q$5, 【データ】蓄積用!C$2:C$10000, $A257, 【データ】蓄積用!Q$2:Q$10000, 1, 【データ】蓄積用!AC$2:AC$10000, "&gt;=4.0")&gt;0, "〇", "×")))</f>
        <v/>
      </c>
      <c r="R257" t="str">
        <f>IF(OR($A257="", R$5=""), "", IF(COUNTIFS(【データ】蓄積用!A$2:A$10000, R$5, 【データ】蓄積用!C$2:C$10000, $A257, 【データ】蓄積用!D$2:D$10000, "&gt;=3000", 【データ】蓄積用!E$2:E$10000, "&gt;=1500")&gt;0, "〇", IF(COUNTIFS(【データ】蓄積用!A$2:A$10000, R$5, 【データ】蓄積用!C$2:C$10000, $A257, 【データ】蓄積用!Q$2:Q$10000, 1, 【データ】蓄積用!AC$2:AC$10000, "&gt;=4.0")&gt;0, "〇", "×")))</f>
        <v/>
      </c>
      <c r="S257" t="str">
        <f>IF(OR($A257="", S$5=""), "", IF(COUNTIFS(【データ】蓄積用!A$2:A$10000, S$5, 【データ】蓄積用!C$2:C$10000, $A257, 【データ】蓄積用!D$2:D$10000, "&gt;=3000", 【データ】蓄積用!E$2:E$10000, "&gt;=1500")&gt;0, "〇", IF(COUNTIFS(【データ】蓄積用!A$2:A$10000, S$5, 【データ】蓄積用!C$2:C$10000, $A257, 【データ】蓄積用!Q$2:Q$10000, 1, 【データ】蓄積用!AC$2:AC$10000, "&gt;=4.0")&gt;0, "〇", "×")))</f>
        <v/>
      </c>
      <c r="T257" t="str">
        <f>IF(OR($A257="", T$5=""), "", IF(COUNTIFS(【データ】蓄積用!A$2:A$10000, T$5, 【データ】蓄積用!C$2:C$10000, $A257, 【データ】蓄積用!D$2:D$10000, "&gt;=3000", 【データ】蓄積用!E$2:E$10000, "&gt;=1500")&gt;0, "〇", IF(COUNTIFS(【データ】蓄積用!A$2:A$10000, T$5, 【データ】蓄積用!C$2:C$10000, $A257, 【データ】蓄積用!Q$2:Q$10000, 1, 【データ】蓄積用!AC$2:AC$10000, "&gt;=4.0")&gt;0, "〇", "×")))</f>
        <v/>
      </c>
      <c r="U257" t="str">
        <f>IF(OR($A257="", U$5=""), "", IF(COUNTIFS(【データ】蓄積用!A$2:A$10000, U$5, 【データ】蓄積用!C$2:C$10000, $A257, 【データ】蓄積用!D$2:D$10000, "&gt;=3000", 【データ】蓄積用!E$2:E$10000, "&gt;=1500")&gt;0, "〇", IF(COUNTIFS(【データ】蓄積用!A$2:A$10000, U$5, 【データ】蓄積用!C$2:C$10000, $A257, 【データ】蓄積用!Q$2:Q$10000, 1, 【データ】蓄積用!AC$2:AC$10000, "&gt;=4.0")&gt;0, "〇", "×")))</f>
        <v/>
      </c>
      <c r="V257" t="str">
        <f>IF(OR($A257="", V$5=""), "", IF(COUNTIFS(【データ】蓄積用!A$2:A$10000, V$5, 【データ】蓄積用!C$2:C$10000, $A257, 【データ】蓄積用!D$2:D$10000, "&gt;=3000", 【データ】蓄積用!E$2:E$10000, "&gt;=1500")&gt;0, "〇", IF(COUNTIFS(【データ】蓄積用!A$2:A$10000, V$5, 【データ】蓄積用!C$2:C$10000, $A257, 【データ】蓄積用!Q$2:Q$10000, 1, 【データ】蓄積用!AC$2:AC$10000, "&gt;=4.0")&gt;0, "〇", "×")))</f>
        <v/>
      </c>
      <c r="W257" t="str">
        <f>IF(OR($A257="", W$5=""), "", IF(COUNTIFS(【データ】蓄積用!A$2:A$10000, W$5, 【データ】蓄積用!C$2:C$10000, $A257, 【データ】蓄積用!D$2:D$10000, "&gt;=3000", 【データ】蓄積用!E$2:E$10000, "&gt;=1500")&gt;0, "〇", IF(COUNTIFS(【データ】蓄積用!A$2:A$10000, W$5, 【データ】蓄積用!C$2:C$10000, $A257, 【データ】蓄積用!Q$2:Q$10000, 1, 【データ】蓄積用!AC$2:AC$10000, "&gt;=4.0")&gt;0, "〇", "×")))</f>
        <v/>
      </c>
      <c r="X257" t="str">
        <f>IF(OR($A257="", X$5=""), "", IF(COUNTIFS(【データ】蓄積用!A$2:A$10000, X$5, 【データ】蓄積用!C$2:C$10000, $A257, 【データ】蓄積用!D$2:D$10000, "&gt;=3000", 【データ】蓄積用!E$2:E$10000, "&gt;=1500")&gt;0, "〇", IF(COUNTIFS(【データ】蓄積用!A$2:A$10000, X$5, 【データ】蓄積用!C$2:C$10000, $A257, 【データ】蓄積用!Q$2:Q$10000, 1, 【データ】蓄積用!AC$2:AC$10000, "&gt;=4.0")&gt;0, "〇", "×")))</f>
        <v/>
      </c>
      <c r="Y257" t="str">
        <f>IF(OR($A257="", Y$5=""), "", IF(COUNTIFS(【データ】蓄積用!A$2:A$10000, Y$5, 【データ】蓄積用!C$2:C$10000, $A257, 【データ】蓄積用!D$2:D$10000, "&gt;=3000", 【データ】蓄積用!E$2:E$10000, "&gt;=1500")&gt;0, "〇", IF(COUNTIFS(【データ】蓄積用!A$2:A$10000, Y$5, 【データ】蓄積用!C$2:C$10000, $A257, 【データ】蓄積用!Q$2:Q$10000, 1, 【データ】蓄積用!AC$2:AC$10000, "&gt;=4.0")&gt;0, "〇", "×")))</f>
        <v/>
      </c>
      <c r="Z257" t="str">
        <f>IF(OR($A257="", Z$5=""), "", IF(COUNTIFS(【データ】蓄積用!A$2:A$10000, Z$5, 【データ】蓄積用!C$2:C$10000, $A257, 【データ】蓄積用!D$2:D$10000, "&gt;=3000", 【データ】蓄積用!E$2:E$10000, "&gt;=1500")&gt;0, "〇", IF(COUNTIFS(【データ】蓄積用!A$2:A$10000, Z$5, 【データ】蓄積用!C$2:C$10000, $A257, 【データ】蓄積用!Q$2:Q$10000, 1, 【データ】蓄積用!AC$2:AC$10000, "&gt;=4.0")&gt;0, "〇", "×")))</f>
        <v/>
      </c>
      <c r="AA257" t="str">
        <f>IF(OR($A257="", AA$5=""), "", IF(COUNTIFS(【データ】蓄積用!A$2:A$10000, AA$5, 【データ】蓄積用!C$2:C$10000, $A257, 【データ】蓄積用!D$2:D$10000, "&gt;=3000", 【データ】蓄積用!E$2:E$10000, "&gt;=1500")&gt;0, "〇", IF(COUNTIFS(【データ】蓄積用!A$2:A$10000, AA$5, 【データ】蓄積用!C$2:C$10000, $A257, 【データ】蓄積用!Q$2:Q$10000, 1, 【データ】蓄積用!AC$2:AC$10000, "&gt;=4.0")&gt;0, "〇", "×")))</f>
        <v/>
      </c>
      <c r="AB257" t="str">
        <f>IF(OR($A257="", AB$5=""), "", IF(COUNTIFS(【データ】蓄積用!A$2:A$10000, AB$5, 【データ】蓄積用!C$2:C$10000, $A257, 【データ】蓄積用!D$2:D$10000, "&gt;=3000", 【データ】蓄積用!E$2:E$10000, "&gt;=1500")&gt;0, "〇", IF(COUNTIFS(【データ】蓄積用!A$2:A$10000, AB$5, 【データ】蓄積用!C$2:C$10000, $A257, 【データ】蓄積用!Q$2:Q$10000, 1, 【データ】蓄積用!AC$2:AC$10000, "&gt;=4.0")&gt;0, "〇", "×")))</f>
        <v/>
      </c>
      <c r="AC257" t="str">
        <f>IF(OR($A257="", AC$5=""), "", IF(COUNTIFS(【データ】蓄積用!A$2:A$10000, AC$5, 【データ】蓄積用!C$2:C$10000, $A257, 【データ】蓄積用!D$2:D$10000, "&gt;=3000", 【データ】蓄積用!E$2:E$10000, "&gt;=1500")&gt;0, "〇", IF(COUNTIFS(【データ】蓄積用!A$2:A$10000, AC$5, 【データ】蓄積用!C$2:C$10000, $A257, 【データ】蓄積用!Q$2:Q$10000, 1, 【データ】蓄積用!AC$2:AC$10000, "&gt;=4.0")&gt;0, "〇", "×")))</f>
        <v/>
      </c>
      <c r="AD257" t="str">
        <f>IF(OR($A257="", AD$5=""), "", IF(COUNTIFS(【データ】蓄積用!A$2:A$10000, AD$5, 【データ】蓄積用!C$2:C$10000, $A257, 【データ】蓄積用!D$2:D$10000, "&gt;=3000", 【データ】蓄積用!E$2:E$10000, "&gt;=1500")&gt;0, "〇", IF(COUNTIFS(【データ】蓄積用!A$2:A$10000, AD$5, 【データ】蓄積用!C$2:C$10000, $A257, 【データ】蓄積用!Q$2:Q$10000, 1, 【データ】蓄積用!AC$2:AC$10000, "&gt;=4.0")&gt;0, "〇", "×")))</f>
        <v/>
      </c>
      <c r="AE257" t="str">
        <f>IF(OR($A257="", AE$5=""), "", IF(COUNTIFS(【データ】蓄積用!A$2:A$10000, AE$5, 【データ】蓄積用!C$2:C$10000, $A257, 【データ】蓄積用!D$2:D$10000, "&gt;=3000", 【データ】蓄積用!E$2:E$10000, "&gt;=1500")&gt;0, "〇", IF(COUNTIFS(【データ】蓄積用!A$2:A$10000, AE$5, 【データ】蓄積用!C$2:C$10000, $A257, 【データ】蓄積用!Q$2:Q$10000, 1, 【データ】蓄積用!AC$2:AC$10000, "&gt;=4.0")&gt;0, "〇", "×")))</f>
        <v/>
      </c>
      <c r="AF257" t="str">
        <f>IF(OR($A257="", AF$5=""), "", IF(COUNTIFS(【データ】蓄積用!A$2:A$10000, AF$5, 【データ】蓄積用!C$2:C$10000, $A257, 【データ】蓄積用!D$2:D$10000, "&gt;=3000", 【データ】蓄積用!E$2:E$10000, "&gt;=1500")&gt;0, "〇", IF(COUNTIFS(【データ】蓄積用!A$2:A$10000, AF$5, 【データ】蓄積用!C$2:C$10000, $A257, 【データ】蓄積用!Q$2:Q$10000, 1, 【データ】蓄積用!AC$2:AC$10000, "&gt;=4.0")&gt;0, "〇", "×")))</f>
        <v/>
      </c>
      <c r="AG257" t="str">
        <f>IF(OR($A257="", AG$5=""), "", IF(COUNTIFS(【データ】蓄積用!A$2:A$10000, AG$5, 【データ】蓄積用!C$2:C$10000, $A257, 【データ】蓄積用!D$2:D$10000, "&gt;=3000", 【データ】蓄積用!E$2:E$10000, "&gt;=1500")&gt;0, "〇", IF(COUNTIFS(【データ】蓄積用!A$2:A$10000, AG$5, 【データ】蓄積用!C$2:C$10000, $A257, 【データ】蓄積用!Q$2:Q$10000, 1, 【データ】蓄積用!AC$2:AC$10000, "&gt;=4.0")&gt;0, "〇", "×")))</f>
        <v/>
      </c>
      <c r="AH257" t="str">
        <f>IF(OR($A257="", AH$5=""), "", IF(COUNTIFS(【データ】蓄積用!A$2:A$10000, AH$5, 【データ】蓄積用!C$2:C$10000, $A257, 【データ】蓄積用!D$2:D$10000, "&gt;=3000", 【データ】蓄積用!E$2:E$10000, "&gt;=1500")&gt;0, "〇", IF(COUNTIFS(【データ】蓄積用!A$2:A$10000, AH$5, 【データ】蓄積用!C$2:C$10000, $A257, 【データ】蓄積用!Q$2:Q$10000, 1, 【データ】蓄積用!AC$2:AC$10000, "&gt;=4.0")&gt;0, "〇", "×")))</f>
        <v/>
      </c>
      <c r="AI257" t="str">
        <f>IF(OR($A257="", AI$5=""), "", IF(COUNTIFS(【データ】蓄積用!A$2:A$10000, AI$5, 【データ】蓄積用!C$2:C$10000, $A257, 【データ】蓄積用!D$2:D$10000, "&gt;=3000", 【データ】蓄積用!E$2:E$10000, "&gt;=1500")&gt;0, "〇", IF(COUNTIFS(【データ】蓄積用!A$2:A$10000, AI$5, 【データ】蓄積用!C$2:C$10000, $A257, 【データ】蓄積用!Q$2:Q$10000, 1, 【データ】蓄積用!AC$2:AC$10000, "&gt;=4.0")&gt;0, "〇", "×")))</f>
        <v/>
      </c>
      <c r="AJ257" t="str">
        <f>IF(OR($A257="", AJ$5=""), "", IF(COUNTIFS(【データ】蓄積用!A$2:A$10000, AJ$5, 【データ】蓄積用!C$2:C$10000, $A257, 【データ】蓄積用!D$2:D$10000, "&gt;=3000", 【データ】蓄積用!E$2:E$10000, "&gt;=1500")&gt;0, "〇", IF(COUNTIFS(【データ】蓄積用!A$2:A$10000, AJ$5, 【データ】蓄積用!C$2:C$10000, $A257, 【データ】蓄積用!Q$2:Q$10000, 1, 【データ】蓄積用!AC$2:AC$10000, "&gt;=4.0")&gt;0, "〇", "×")))</f>
        <v/>
      </c>
      <c r="AK257" t="str">
        <f>IF(OR($A257="", AK$5=""), "", IF(COUNTIFS(【データ】蓄積用!A$2:A$10000, AK$5, 【データ】蓄積用!C$2:C$10000, $A257, 【データ】蓄積用!D$2:D$10000, "&gt;=3000", 【データ】蓄積用!E$2:E$10000, "&gt;=1500")&gt;0, "〇", IF(COUNTIFS(【データ】蓄積用!A$2:A$10000, AK$5, 【データ】蓄積用!C$2:C$10000, $A257, 【データ】蓄積用!Q$2:Q$10000, 1, 【データ】蓄積用!AC$2:AC$10000, "&gt;=4.0")&gt;0, "〇", "×")))</f>
        <v/>
      </c>
      <c r="AL257" t="str">
        <f>IF(OR($A257="", AL$5=""), "", IF(COUNTIFS(【データ】蓄積用!A$2:A$10000, AL$5, 【データ】蓄積用!C$2:C$10000, $A257, 【データ】蓄積用!D$2:D$10000, "&gt;=3000", 【データ】蓄積用!E$2:E$10000, "&gt;=1500")&gt;0, "〇", IF(COUNTIFS(【データ】蓄積用!A$2:A$10000, AL$5, 【データ】蓄積用!C$2:C$10000, $A257, 【データ】蓄積用!Q$2:Q$10000, 1, 【データ】蓄積用!AC$2:AC$10000, "&gt;=4.0")&gt;0, "〇", "×")))</f>
        <v/>
      </c>
      <c r="AM257" t="str">
        <f>IF(OR($A257="", AM$5=""), "", IF(COUNTIFS(【データ】蓄積用!A$2:A$10000, AM$5, 【データ】蓄積用!C$2:C$10000, $A257, 【データ】蓄積用!D$2:D$10000, "&gt;=3000", 【データ】蓄積用!E$2:E$10000, "&gt;=1500")&gt;0, "〇", IF(COUNTIFS(【データ】蓄積用!A$2:A$10000, AM$5, 【データ】蓄積用!C$2:C$10000, $A257, 【データ】蓄積用!Q$2:Q$10000, 1, 【データ】蓄積用!AC$2:AC$10000, "&gt;=4.0")&gt;0, "〇", "×")))</f>
        <v/>
      </c>
      <c r="AN257" t="str">
        <f>IF(OR($A257="", AN$5=""), "", IF(COUNTIFS(【データ】蓄積用!A$2:A$10000, AN$5, 【データ】蓄積用!C$2:C$10000, $A257, 【データ】蓄積用!D$2:D$10000, "&gt;=3000", 【データ】蓄積用!E$2:E$10000, "&gt;=1500")&gt;0, "〇", IF(COUNTIFS(【データ】蓄積用!A$2:A$10000, AN$5, 【データ】蓄積用!C$2:C$10000, $A257, 【データ】蓄積用!Q$2:Q$10000, 1, 【データ】蓄積用!AC$2:AC$10000, "&gt;=4.0")&gt;0, "〇", "×")))</f>
        <v/>
      </c>
      <c r="AO257" t="str">
        <f>IF(OR($A257="", AO$5=""), "", IF(COUNTIFS(【データ】蓄積用!A$2:A$10000, AO$5, 【データ】蓄積用!C$2:C$10000, $A257, 【データ】蓄積用!D$2:D$10000, "&gt;=3000", 【データ】蓄積用!E$2:E$10000, "&gt;=1500")&gt;0, "〇", IF(COUNTIFS(【データ】蓄積用!A$2:A$10000, AO$5, 【データ】蓄積用!C$2:C$10000, $A257, 【データ】蓄積用!Q$2:Q$10000, 1, 【データ】蓄積用!AC$2:AC$10000, "&gt;=4.0")&gt;0, "〇", "×")))</f>
        <v/>
      </c>
      <c r="AP257" t="str">
        <f>IF(OR($A257="", AP$5=""), "", IF(COUNTIFS(【データ】蓄積用!A$2:A$10000, AP$5, 【データ】蓄積用!C$2:C$10000, $A257, 【データ】蓄積用!D$2:D$10000, "&gt;=3000", 【データ】蓄積用!E$2:E$10000, "&gt;=1500")&gt;0, "〇", IF(COUNTIFS(【データ】蓄積用!A$2:A$10000, AP$5, 【データ】蓄積用!C$2:C$10000, $A257, 【データ】蓄積用!Q$2:Q$10000, 1, 【データ】蓄積用!AC$2:AC$10000, "&gt;=4.0")&gt;0, "〇", "×")))</f>
        <v/>
      </c>
      <c r="AQ257" t="str">
        <f>IF(OR($A257="", AQ$5=""), "", IF(COUNTIFS(【データ】蓄積用!A$2:A$10000, AQ$5, 【データ】蓄積用!C$2:C$10000, $A257, 【データ】蓄積用!D$2:D$10000, "&gt;=3000", 【データ】蓄積用!E$2:E$10000, "&gt;=1500")&gt;0, "〇", IF(COUNTIFS(【データ】蓄積用!A$2:A$10000, AQ$5, 【データ】蓄積用!C$2:C$10000, $A257, 【データ】蓄積用!Q$2:Q$10000, 1, 【データ】蓄積用!AC$2:AC$10000, "&gt;=4.0")&gt;0, "〇", "×")))</f>
        <v/>
      </c>
      <c r="AR257" t="str">
        <f>IF(OR($A257="", AR$5=""), "", IF(COUNTIFS(【データ】蓄積用!A$2:A$10000, AR$5, 【データ】蓄積用!C$2:C$10000, $A257, 【データ】蓄積用!D$2:D$10000, "&gt;=3000", 【データ】蓄積用!E$2:E$10000, "&gt;=1500")&gt;0, "〇", IF(COUNTIFS(【データ】蓄積用!A$2:A$10000, AR$5, 【データ】蓄積用!C$2:C$10000, $A257, 【データ】蓄積用!Q$2:Q$10000, 1, 【データ】蓄積用!AC$2:AC$10000, "&gt;=4.0")&gt;0, "〇", "×")))</f>
        <v/>
      </c>
      <c r="AS257" t="str">
        <f>IF(OR($A257="", AS$5=""), "", IF(COUNTIFS(【データ】蓄積用!A$2:A$10000, AS$5, 【データ】蓄積用!C$2:C$10000, $A257, 【データ】蓄積用!D$2:D$10000, "&gt;=3000", 【データ】蓄積用!E$2:E$10000, "&gt;=1500")&gt;0, "〇", IF(COUNTIFS(【データ】蓄積用!A$2:A$10000, AS$5, 【データ】蓄積用!C$2:C$10000, $A257, 【データ】蓄積用!Q$2:Q$10000, 1, 【データ】蓄積用!AC$2:AC$10000, "&gt;=4.0")&gt;0, "〇", "×")))</f>
        <v/>
      </c>
      <c r="AT257" t="str">
        <f>IF(OR($A257="", AT$5=""), "", IF(COUNTIFS(【データ】蓄積用!A$2:A$10000, AT$5, 【データ】蓄積用!C$2:C$10000, $A257, 【データ】蓄積用!D$2:D$10000, "&gt;=3000", 【データ】蓄積用!E$2:E$10000, "&gt;=1500")&gt;0, "〇", IF(COUNTIFS(【データ】蓄積用!A$2:A$10000, AT$5, 【データ】蓄積用!C$2:C$10000, $A257, 【データ】蓄積用!Q$2:Q$10000, 1, 【データ】蓄積用!AC$2:AC$10000, "&gt;=4.0")&gt;0, "〇", "×")))</f>
        <v/>
      </c>
      <c r="AU257" t="str">
        <f>IF(OR($A257="", AU$5=""), "", IF(COUNTIFS(【データ】蓄積用!A$2:A$10000, AU$5, 【データ】蓄積用!C$2:C$10000, $A257, 【データ】蓄積用!D$2:D$10000, "&gt;=3000", 【データ】蓄積用!E$2:E$10000, "&gt;=1500")&gt;0, "〇", IF(COUNTIFS(【データ】蓄積用!A$2:A$10000, AU$5, 【データ】蓄積用!C$2:C$10000, $A257, 【データ】蓄積用!Q$2:Q$10000, 1, 【データ】蓄積用!AC$2:AC$10000, "&gt;=4.0")&gt;0, "〇", "×")))</f>
        <v/>
      </c>
      <c r="AV257" t="str">
        <f>IF(OR($A257="", AV$5=""), "", IF(COUNTIFS(【データ】蓄積用!A$2:A$10000, AV$5, 【データ】蓄積用!C$2:C$10000, $A257, 【データ】蓄積用!D$2:D$10000, "&gt;=3000", 【データ】蓄積用!E$2:E$10000, "&gt;=1500")&gt;0, "〇", IF(COUNTIFS(【データ】蓄積用!A$2:A$10000, AV$5, 【データ】蓄積用!C$2:C$10000, $A257, 【データ】蓄積用!Q$2:Q$10000, 1, 【データ】蓄積用!AC$2:AC$10000, "&gt;=4.0")&gt;0, "〇", "×")))</f>
        <v/>
      </c>
      <c r="AW257" t="str">
        <f>IF(OR($A257="", AW$5=""), "", IF(COUNTIFS(【データ】蓄積用!A$2:A$10000, AW$5, 【データ】蓄積用!C$2:C$10000, $A257, 【データ】蓄積用!D$2:D$10000, "&gt;=3000", 【データ】蓄積用!E$2:E$10000, "&gt;=1500")&gt;0, "〇", IF(COUNTIFS(【データ】蓄積用!A$2:A$10000, AW$5, 【データ】蓄積用!C$2:C$10000, $A257, 【データ】蓄積用!Q$2:Q$10000, 1, 【データ】蓄積用!AC$2:AC$10000, "&gt;=4.0")&gt;0, "〇", "×")))</f>
        <v/>
      </c>
      <c r="AX257" t="str">
        <f>IF(OR($A257="", AX$5=""), "", IF(COUNTIFS(【データ】蓄積用!A$2:A$10000, AX$5, 【データ】蓄積用!C$2:C$10000, $A257, 【データ】蓄積用!D$2:D$10000, "&gt;=3000", 【データ】蓄積用!E$2:E$10000, "&gt;=1500")&gt;0, "〇", IF(COUNTIFS(【データ】蓄積用!A$2:A$10000, AX$5, 【データ】蓄積用!C$2:C$10000, $A257, 【データ】蓄積用!Q$2:Q$10000, 1, 【データ】蓄積用!AC$2:AC$10000, "&gt;=4.0")&gt;0, "〇", "×")))</f>
        <v/>
      </c>
      <c r="AY257" t="str">
        <f>IF(OR($A257="", AY$5=""), "", IF(COUNTIFS(【データ】蓄積用!A$2:A$10000, AY$5, 【データ】蓄積用!C$2:C$10000, $A257, 【データ】蓄積用!D$2:D$10000, "&gt;=3000", 【データ】蓄積用!E$2:E$10000, "&gt;=1500")&gt;0, "〇", IF(COUNTIFS(【データ】蓄積用!A$2:A$10000, AY$5, 【データ】蓄積用!C$2:C$10000, $A257, 【データ】蓄積用!Q$2:Q$10000, 1, 【データ】蓄積用!AC$2:AC$10000, "&gt;=4.0")&gt;0, "〇", "×")))</f>
        <v/>
      </c>
    </row>
    <row r="258" spans="2:51">
      <c r="B258" t="str">
        <f>IF(OR($A258="", B$5=""), "", IF(COUNTIFS(【データ】蓄積用!A$2:A$10000, B$5, 【データ】蓄積用!C$2:C$10000, $A258, 【データ】蓄積用!D$2:D$10000, "&gt;=3000", 【データ】蓄積用!E$2:E$10000, "&gt;=1500")&gt;0, "〇", IF(COUNTIFS(【データ】蓄積用!A$2:A$10000, B$5, 【データ】蓄積用!C$2:C$10000, $A258, 【データ】蓄積用!Q$2:Q$10000, 1, 【データ】蓄積用!AC$2:AC$10000, "&gt;=4.0")&gt;0, "〇", "×")))</f>
        <v/>
      </c>
      <c r="C258" t="str">
        <f>IF(OR($A258="", C$5=""), "", IF(COUNTIFS(【データ】蓄積用!A$2:A$10000, C$5, 【データ】蓄積用!C$2:C$10000, $A258, 【データ】蓄積用!D$2:D$10000, "&gt;=3000", 【データ】蓄積用!E$2:E$10000, "&gt;=1500")&gt;0, "〇", IF(COUNTIFS(【データ】蓄積用!A$2:A$10000, C$5, 【データ】蓄積用!C$2:C$10000, $A258, 【データ】蓄積用!Q$2:Q$10000, 1, 【データ】蓄積用!AC$2:AC$10000, "&gt;=4.0")&gt;0, "〇", "×")))</f>
        <v/>
      </c>
      <c r="D258" t="str">
        <f>IF(OR($A258="", D$5=""), "", IF(COUNTIFS(【データ】蓄積用!A$2:A$10000, D$5, 【データ】蓄積用!C$2:C$10000, $A258, 【データ】蓄積用!D$2:D$10000, "&gt;=3000", 【データ】蓄積用!E$2:E$10000, "&gt;=1500")&gt;0, "〇", IF(COUNTIFS(【データ】蓄積用!A$2:A$10000, D$5, 【データ】蓄積用!C$2:C$10000, $A258, 【データ】蓄積用!Q$2:Q$10000, 1, 【データ】蓄積用!AC$2:AC$10000, "&gt;=4.0")&gt;0, "〇", "×")))</f>
        <v/>
      </c>
      <c r="E258" t="str">
        <f>IF(OR($A258="", E$5=""), "", IF(COUNTIFS(【データ】蓄積用!A$2:A$10000, E$5, 【データ】蓄積用!C$2:C$10000, $A258, 【データ】蓄積用!D$2:D$10000, "&gt;=3000", 【データ】蓄積用!E$2:E$10000, "&gt;=1500")&gt;0, "〇", IF(COUNTIFS(【データ】蓄積用!A$2:A$10000, E$5, 【データ】蓄積用!C$2:C$10000, $A258, 【データ】蓄積用!Q$2:Q$10000, 1, 【データ】蓄積用!AC$2:AC$10000, "&gt;=4.0")&gt;0, "〇", "×")))</f>
        <v/>
      </c>
      <c r="F258" t="str">
        <f>IF(OR($A258="", F$5=""), "", IF(COUNTIFS(【データ】蓄積用!A$2:A$10000, F$5, 【データ】蓄積用!C$2:C$10000, $A258, 【データ】蓄積用!D$2:D$10000, "&gt;=3000", 【データ】蓄積用!E$2:E$10000, "&gt;=1500")&gt;0, "〇", IF(COUNTIFS(【データ】蓄積用!A$2:A$10000, F$5, 【データ】蓄積用!C$2:C$10000, $A258, 【データ】蓄積用!Q$2:Q$10000, 1, 【データ】蓄積用!AC$2:AC$10000, "&gt;=4.0")&gt;0, "〇", "×")))</f>
        <v/>
      </c>
      <c r="G258" t="str">
        <f>IF(OR($A258="", G$5=""), "", IF(COUNTIFS(【データ】蓄積用!A$2:A$10000, G$5, 【データ】蓄積用!C$2:C$10000, $A258, 【データ】蓄積用!D$2:D$10000, "&gt;=3000", 【データ】蓄積用!E$2:E$10000, "&gt;=1500")&gt;0, "〇", IF(COUNTIFS(【データ】蓄積用!A$2:A$10000, G$5, 【データ】蓄積用!C$2:C$10000, $A258, 【データ】蓄積用!Q$2:Q$10000, 1, 【データ】蓄積用!AC$2:AC$10000, "&gt;=4.0")&gt;0, "〇", "×")))</f>
        <v/>
      </c>
      <c r="H258" t="str">
        <f>IF(OR($A258="", H$5=""), "", IF(COUNTIFS(【データ】蓄積用!A$2:A$10000, H$5, 【データ】蓄積用!C$2:C$10000, $A258, 【データ】蓄積用!D$2:D$10000, "&gt;=3000", 【データ】蓄積用!E$2:E$10000, "&gt;=1500")&gt;0, "〇", IF(COUNTIFS(【データ】蓄積用!A$2:A$10000, H$5, 【データ】蓄積用!C$2:C$10000, $A258, 【データ】蓄積用!Q$2:Q$10000, 1, 【データ】蓄積用!AC$2:AC$10000, "&gt;=4.0")&gt;0, "〇", "×")))</f>
        <v/>
      </c>
      <c r="I258" t="str">
        <f>IF(OR($A258="", I$5=""), "", IF(COUNTIFS(【データ】蓄積用!A$2:A$10000, I$5, 【データ】蓄積用!C$2:C$10000, $A258, 【データ】蓄積用!D$2:D$10000, "&gt;=3000", 【データ】蓄積用!E$2:E$10000, "&gt;=1500")&gt;0, "〇", IF(COUNTIFS(【データ】蓄積用!A$2:A$10000, I$5, 【データ】蓄積用!C$2:C$10000, $A258, 【データ】蓄積用!Q$2:Q$10000, 1, 【データ】蓄積用!AC$2:AC$10000, "&gt;=4.0")&gt;0, "〇", "×")))</f>
        <v/>
      </c>
      <c r="J258" t="str">
        <f>IF(OR($A258="", J$5=""), "", IF(COUNTIFS(【データ】蓄積用!A$2:A$10000, J$5, 【データ】蓄積用!C$2:C$10000, $A258, 【データ】蓄積用!D$2:D$10000, "&gt;=3000", 【データ】蓄積用!E$2:E$10000, "&gt;=1500")&gt;0, "〇", IF(COUNTIFS(【データ】蓄積用!A$2:A$10000, J$5, 【データ】蓄積用!C$2:C$10000, $A258, 【データ】蓄積用!Q$2:Q$10000, 1, 【データ】蓄積用!AC$2:AC$10000, "&gt;=4.0")&gt;0, "〇", "×")))</f>
        <v/>
      </c>
      <c r="K258" t="str">
        <f>IF(OR($A258="", K$5=""), "", IF(COUNTIFS(【データ】蓄積用!A$2:A$10000, K$5, 【データ】蓄積用!C$2:C$10000, $A258, 【データ】蓄積用!D$2:D$10000, "&gt;=3000", 【データ】蓄積用!E$2:E$10000, "&gt;=1500")&gt;0, "〇", IF(COUNTIFS(【データ】蓄積用!A$2:A$10000, K$5, 【データ】蓄積用!C$2:C$10000, $A258, 【データ】蓄積用!Q$2:Q$10000, 1, 【データ】蓄積用!AC$2:AC$10000, "&gt;=4.0")&gt;0, "〇", "×")))</f>
        <v/>
      </c>
      <c r="L258" t="str">
        <f>IF(OR($A258="", L$5=""), "", IF(COUNTIFS(【データ】蓄積用!A$2:A$10000, L$5, 【データ】蓄積用!C$2:C$10000, $A258, 【データ】蓄積用!D$2:D$10000, "&gt;=3000", 【データ】蓄積用!E$2:E$10000, "&gt;=1500")&gt;0, "〇", IF(COUNTIFS(【データ】蓄積用!A$2:A$10000, L$5, 【データ】蓄積用!C$2:C$10000, $A258, 【データ】蓄積用!Q$2:Q$10000, 1, 【データ】蓄積用!AC$2:AC$10000, "&gt;=4.0")&gt;0, "〇", "×")))</f>
        <v/>
      </c>
      <c r="M258" t="str">
        <f>IF(OR($A258="", M$5=""), "", IF(COUNTIFS(【データ】蓄積用!A$2:A$10000, M$5, 【データ】蓄積用!C$2:C$10000, $A258, 【データ】蓄積用!D$2:D$10000, "&gt;=3000", 【データ】蓄積用!E$2:E$10000, "&gt;=1500")&gt;0, "〇", IF(COUNTIFS(【データ】蓄積用!A$2:A$10000, M$5, 【データ】蓄積用!C$2:C$10000, $A258, 【データ】蓄積用!Q$2:Q$10000, 1, 【データ】蓄積用!AC$2:AC$10000, "&gt;=4.0")&gt;0, "〇", "×")))</f>
        <v/>
      </c>
      <c r="N258" t="str">
        <f>IF(OR($A258="", N$5=""), "", IF(COUNTIFS(【データ】蓄積用!A$2:A$10000, N$5, 【データ】蓄積用!C$2:C$10000, $A258, 【データ】蓄積用!D$2:D$10000, "&gt;=3000", 【データ】蓄積用!E$2:E$10000, "&gt;=1500")&gt;0, "〇", IF(COUNTIFS(【データ】蓄積用!A$2:A$10000, N$5, 【データ】蓄積用!C$2:C$10000, $A258, 【データ】蓄積用!Q$2:Q$10000, 1, 【データ】蓄積用!AC$2:AC$10000, "&gt;=4.0")&gt;0, "〇", "×")))</f>
        <v/>
      </c>
      <c r="O258" t="str">
        <f>IF(OR($A258="", O$5=""), "", IF(COUNTIFS(【データ】蓄積用!A$2:A$10000, O$5, 【データ】蓄積用!C$2:C$10000, $A258, 【データ】蓄積用!D$2:D$10000, "&gt;=3000", 【データ】蓄積用!E$2:E$10000, "&gt;=1500")&gt;0, "〇", IF(COUNTIFS(【データ】蓄積用!A$2:A$10000, O$5, 【データ】蓄積用!C$2:C$10000, $A258, 【データ】蓄積用!Q$2:Q$10000, 1, 【データ】蓄積用!AC$2:AC$10000, "&gt;=4.0")&gt;0, "〇", "×")))</f>
        <v/>
      </c>
      <c r="P258" t="str">
        <f>IF(OR($A258="", P$5=""), "", IF(COUNTIFS(【データ】蓄積用!A$2:A$10000, P$5, 【データ】蓄積用!C$2:C$10000, $A258, 【データ】蓄積用!D$2:D$10000, "&gt;=3000", 【データ】蓄積用!E$2:E$10000, "&gt;=1500")&gt;0, "〇", IF(COUNTIFS(【データ】蓄積用!A$2:A$10000, P$5, 【データ】蓄積用!C$2:C$10000, $A258, 【データ】蓄積用!Q$2:Q$10000, 1, 【データ】蓄積用!AC$2:AC$10000, "&gt;=4.0")&gt;0, "〇", "×")))</f>
        <v/>
      </c>
      <c r="Q258" t="str">
        <f>IF(OR($A258="", Q$5=""), "", IF(COUNTIFS(【データ】蓄積用!A$2:A$10000, Q$5, 【データ】蓄積用!C$2:C$10000, $A258, 【データ】蓄積用!D$2:D$10000, "&gt;=3000", 【データ】蓄積用!E$2:E$10000, "&gt;=1500")&gt;0, "〇", IF(COUNTIFS(【データ】蓄積用!A$2:A$10000, Q$5, 【データ】蓄積用!C$2:C$10000, $A258, 【データ】蓄積用!Q$2:Q$10000, 1, 【データ】蓄積用!AC$2:AC$10000, "&gt;=4.0")&gt;0, "〇", "×")))</f>
        <v/>
      </c>
      <c r="R258" t="str">
        <f>IF(OR($A258="", R$5=""), "", IF(COUNTIFS(【データ】蓄積用!A$2:A$10000, R$5, 【データ】蓄積用!C$2:C$10000, $A258, 【データ】蓄積用!D$2:D$10000, "&gt;=3000", 【データ】蓄積用!E$2:E$10000, "&gt;=1500")&gt;0, "〇", IF(COUNTIFS(【データ】蓄積用!A$2:A$10000, R$5, 【データ】蓄積用!C$2:C$10000, $A258, 【データ】蓄積用!Q$2:Q$10000, 1, 【データ】蓄積用!AC$2:AC$10000, "&gt;=4.0")&gt;0, "〇", "×")))</f>
        <v/>
      </c>
      <c r="S258" t="str">
        <f>IF(OR($A258="", S$5=""), "", IF(COUNTIFS(【データ】蓄積用!A$2:A$10000, S$5, 【データ】蓄積用!C$2:C$10000, $A258, 【データ】蓄積用!D$2:D$10000, "&gt;=3000", 【データ】蓄積用!E$2:E$10000, "&gt;=1500")&gt;0, "〇", IF(COUNTIFS(【データ】蓄積用!A$2:A$10000, S$5, 【データ】蓄積用!C$2:C$10000, $A258, 【データ】蓄積用!Q$2:Q$10000, 1, 【データ】蓄積用!AC$2:AC$10000, "&gt;=4.0")&gt;0, "〇", "×")))</f>
        <v/>
      </c>
      <c r="T258" t="str">
        <f>IF(OR($A258="", T$5=""), "", IF(COUNTIFS(【データ】蓄積用!A$2:A$10000, T$5, 【データ】蓄積用!C$2:C$10000, $A258, 【データ】蓄積用!D$2:D$10000, "&gt;=3000", 【データ】蓄積用!E$2:E$10000, "&gt;=1500")&gt;0, "〇", IF(COUNTIFS(【データ】蓄積用!A$2:A$10000, T$5, 【データ】蓄積用!C$2:C$10000, $A258, 【データ】蓄積用!Q$2:Q$10000, 1, 【データ】蓄積用!AC$2:AC$10000, "&gt;=4.0")&gt;0, "〇", "×")))</f>
        <v/>
      </c>
      <c r="U258" t="str">
        <f>IF(OR($A258="", U$5=""), "", IF(COUNTIFS(【データ】蓄積用!A$2:A$10000, U$5, 【データ】蓄積用!C$2:C$10000, $A258, 【データ】蓄積用!D$2:D$10000, "&gt;=3000", 【データ】蓄積用!E$2:E$10000, "&gt;=1500")&gt;0, "〇", IF(COUNTIFS(【データ】蓄積用!A$2:A$10000, U$5, 【データ】蓄積用!C$2:C$10000, $A258, 【データ】蓄積用!Q$2:Q$10000, 1, 【データ】蓄積用!AC$2:AC$10000, "&gt;=4.0")&gt;0, "〇", "×")))</f>
        <v/>
      </c>
      <c r="V258" t="str">
        <f>IF(OR($A258="", V$5=""), "", IF(COUNTIFS(【データ】蓄積用!A$2:A$10000, V$5, 【データ】蓄積用!C$2:C$10000, $A258, 【データ】蓄積用!D$2:D$10000, "&gt;=3000", 【データ】蓄積用!E$2:E$10000, "&gt;=1500")&gt;0, "〇", IF(COUNTIFS(【データ】蓄積用!A$2:A$10000, V$5, 【データ】蓄積用!C$2:C$10000, $A258, 【データ】蓄積用!Q$2:Q$10000, 1, 【データ】蓄積用!AC$2:AC$10000, "&gt;=4.0")&gt;0, "〇", "×")))</f>
        <v/>
      </c>
      <c r="W258" t="str">
        <f>IF(OR($A258="", W$5=""), "", IF(COUNTIFS(【データ】蓄積用!A$2:A$10000, W$5, 【データ】蓄積用!C$2:C$10000, $A258, 【データ】蓄積用!D$2:D$10000, "&gt;=3000", 【データ】蓄積用!E$2:E$10000, "&gt;=1500")&gt;0, "〇", IF(COUNTIFS(【データ】蓄積用!A$2:A$10000, W$5, 【データ】蓄積用!C$2:C$10000, $A258, 【データ】蓄積用!Q$2:Q$10000, 1, 【データ】蓄積用!AC$2:AC$10000, "&gt;=4.0")&gt;0, "〇", "×")))</f>
        <v/>
      </c>
      <c r="X258" t="str">
        <f>IF(OR($A258="", X$5=""), "", IF(COUNTIFS(【データ】蓄積用!A$2:A$10000, X$5, 【データ】蓄積用!C$2:C$10000, $A258, 【データ】蓄積用!D$2:D$10000, "&gt;=3000", 【データ】蓄積用!E$2:E$10000, "&gt;=1500")&gt;0, "〇", IF(COUNTIFS(【データ】蓄積用!A$2:A$10000, X$5, 【データ】蓄積用!C$2:C$10000, $A258, 【データ】蓄積用!Q$2:Q$10000, 1, 【データ】蓄積用!AC$2:AC$10000, "&gt;=4.0")&gt;0, "〇", "×")))</f>
        <v/>
      </c>
      <c r="Y258" t="str">
        <f>IF(OR($A258="", Y$5=""), "", IF(COUNTIFS(【データ】蓄積用!A$2:A$10000, Y$5, 【データ】蓄積用!C$2:C$10000, $A258, 【データ】蓄積用!D$2:D$10000, "&gt;=3000", 【データ】蓄積用!E$2:E$10000, "&gt;=1500")&gt;0, "〇", IF(COUNTIFS(【データ】蓄積用!A$2:A$10000, Y$5, 【データ】蓄積用!C$2:C$10000, $A258, 【データ】蓄積用!Q$2:Q$10000, 1, 【データ】蓄積用!AC$2:AC$10000, "&gt;=4.0")&gt;0, "〇", "×")))</f>
        <v/>
      </c>
      <c r="Z258" t="str">
        <f>IF(OR($A258="", Z$5=""), "", IF(COUNTIFS(【データ】蓄積用!A$2:A$10000, Z$5, 【データ】蓄積用!C$2:C$10000, $A258, 【データ】蓄積用!D$2:D$10000, "&gt;=3000", 【データ】蓄積用!E$2:E$10000, "&gt;=1500")&gt;0, "〇", IF(COUNTIFS(【データ】蓄積用!A$2:A$10000, Z$5, 【データ】蓄積用!C$2:C$10000, $A258, 【データ】蓄積用!Q$2:Q$10000, 1, 【データ】蓄積用!AC$2:AC$10000, "&gt;=4.0")&gt;0, "〇", "×")))</f>
        <v/>
      </c>
      <c r="AA258" t="str">
        <f>IF(OR($A258="", AA$5=""), "", IF(COUNTIFS(【データ】蓄積用!A$2:A$10000, AA$5, 【データ】蓄積用!C$2:C$10000, $A258, 【データ】蓄積用!D$2:D$10000, "&gt;=3000", 【データ】蓄積用!E$2:E$10000, "&gt;=1500")&gt;0, "〇", IF(COUNTIFS(【データ】蓄積用!A$2:A$10000, AA$5, 【データ】蓄積用!C$2:C$10000, $A258, 【データ】蓄積用!Q$2:Q$10000, 1, 【データ】蓄積用!AC$2:AC$10000, "&gt;=4.0")&gt;0, "〇", "×")))</f>
        <v/>
      </c>
      <c r="AB258" t="str">
        <f>IF(OR($A258="", AB$5=""), "", IF(COUNTIFS(【データ】蓄積用!A$2:A$10000, AB$5, 【データ】蓄積用!C$2:C$10000, $A258, 【データ】蓄積用!D$2:D$10000, "&gt;=3000", 【データ】蓄積用!E$2:E$10000, "&gt;=1500")&gt;0, "〇", IF(COUNTIFS(【データ】蓄積用!A$2:A$10000, AB$5, 【データ】蓄積用!C$2:C$10000, $A258, 【データ】蓄積用!Q$2:Q$10000, 1, 【データ】蓄積用!AC$2:AC$10000, "&gt;=4.0")&gt;0, "〇", "×")))</f>
        <v/>
      </c>
      <c r="AC258" t="str">
        <f>IF(OR($A258="", AC$5=""), "", IF(COUNTIFS(【データ】蓄積用!A$2:A$10000, AC$5, 【データ】蓄積用!C$2:C$10000, $A258, 【データ】蓄積用!D$2:D$10000, "&gt;=3000", 【データ】蓄積用!E$2:E$10000, "&gt;=1500")&gt;0, "〇", IF(COUNTIFS(【データ】蓄積用!A$2:A$10000, AC$5, 【データ】蓄積用!C$2:C$10000, $A258, 【データ】蓄積用!Q$2:Q$10000, 1, 【データ】蓄積用!AC$2:AC$10000, "&gt;=4.0")&gt;0, "〇", "×")))</f>
        <v/>
      </c>
      <c r="AD258" t="str">
        <f>IF(OR($A258="", AD$5=""), "", IF(COUNTIFS(【データ】蓄積用!A$2:A$10000, AD$5, 【データ】蓄積用!C$2:C$10000, $A258, 【データ】蓄積用!D$2:D$10000, "&gt;=3000", 【データ】蓄積用!E$2:E$10000, "&gt;=1500")&gt;0, "〇", IF(COUNTIFS(【データ】蓄積用!A$2:A$10000, AD$5, 【データ】蓄積用!C$2:C$10000, $A258, 【データ】蓄積用!Q$2:Q$10000, 1, 【データ】蓄積用!AC$2:AC$10000, "&gt;=4.0")&gt;0, "〇", "×")))</f>
        <v/>
      </c>
      <c r="AE258" t="str">
        <f>IF(OR($A258="", AE$5=""), "", IF(COUNTIFS(【データ】蓄積用!A$2:A$10000, AE$5, 【データ】蓄積用!C$2:C$10000, $A258, 【データ】蓄積用!D$2:D$10000, "&gt;=3000", 【データ】蓄積用!E$2:E$10000, "&gt;=1500")&gt;0, "〇", IF(COUNTIFS(【データ】蓄積用!A$2:A$10000, AE$5, 【データ】蓄積用!C$2:C$10000, $A258, 【データ】蓄積用!Q$2:Q$10000, 1, 【データ】蓄積用!AC$2:AC$10000, "&gt;=4.0")&gt;0, "〇", "×")))</f>
        <v/>
      </c>
      <c r="AF258" t="str">
        <f>IF(OR($A258="", AF$5=""), "", IF(COUNTIFS(【データ】蓄積用!A$2:A$10000, AF$5, 【データ】蓄積用!C$2:C$10000, $A258, 【データ】蓄積用!D$2:D$10000, "&gt;=3000", 【データ】蓄積用!E$2:E$10000, "&gt;=1500")&gt;0, "〇", IF(COUNTIFS(【データ】蓄積用!A$2:A$10000, AF$5, 【データ】蓄積用!C$2:C$10000, $A258, 【データ】蓄積用!Q$2:Q$10000, 1, 【データ】蓄積用!AC$2:AC$10000, "&gt;=4.0")&gt;0, "〇", "×")))</f>
        <v/>
      </c>
      <c r="AG258" t="str">
        <f>IF(OR($A258="", AG$5=""), "", IF(COUNTIFS(【データ】蓄積用!A$2:A$10000, AG$5, 【データ】蓄積用!C$2:C$10000, $A258, 【データ】蓄積用!D$2:D$10000, "&gt;=3000", 【データ】蓄積用!E$2:E$10000, "&gt;=1500")&gt;0, "〇", IF(COUNTIFS(【データ】蓄積用!A$2:A$10000, AG$5, 【データ】蓄積用!C$2:C$10000, $A258, 【データ】蓄積用!Q$2:Q$10000, 1, 【データ】蓄積用!AC$2:AC$10000, "&gt;=4.0")&gt;0, "〇", "×")))</f>
        <v/>
      </c>
      <c r="AH258" t="str">
        <f>IF(OR($A258="", AH$5=""), "", IF(COUNTIFS(【データ】蓄積用!A$2:A$10000, AH$5, 【データ】蓄積用!C$2:C$10000, $A258, 【データ】蓄積用!D$2:D$10000, "&gt;=3000", 【データ】蓄積用!E$2:E$10000, "&gt;=1500")&gt;0, "〇", IF(COUNTIFS(【データ】蓄積用!A$2:A$10000, AH$5, 【データ】蓄積用!C$2:C$10000, $A258, 【データ】蓄積用!Q$2:Q$10000, 1, 【データ】蓄積用!AC$2:AC$10000, "&gt;=4.0")&gt;0, "〇", "×")))</f>
        <v/>
      </c>
      <c r="AI258" t="str">
        <f>IF(OR($A258="", AI$5=""), "", IF(COUNTIFS(【データ】蓄積用!A$2:A$10000, AI$5, 【データ】蓄積用!C$2:C$10000, $A258, 【データ】蓄積用!D$2:D$10000, "&gt;=3000", 【データ】蓄積用!E$2:E$10000, "&gt;=1500")&gt;0, "〇", IF(COUNTIFS(【データ】蓄積用!A$2:A$10000, AI$5, 【データ】蓄積用!C$2:C$10000, $A258, 【データ】蓄積用!Q$2:Q$10000, 1, 【データ】蓄積用!AC$2:AC$10000, "&gt;=4.0")&gt;0, "〇", "×")))</f>
        <v/>
      </c>
      <c r="AJ258" t="str">
        <f>IF(OR($A258="", AJ$5=""), "", IF(COUNTIFS(【データ】蓄積用!A$2:A$10000, AJ$5, 【データ】蓄積用!C$2:C$10000, $A258, 【データ】蓄積用!D$2:D$10000, "&gt;=3000", 【データ】蓄積用!E$2:E$10000, "&gt;=1500")&gt;0, "〇", IF(COUNTIFS(【データ】蓄積用!A$2:A$10000, AJ$5, 【データ】蓄積用!C$2:C$10000, $A258, 【データ】蓄積用!Q$2:Q$10000, 1, 【データ】蓄積用!AC$2:AC$10000, "&gt;=4.0")&gt;0, "〇", "×")))</f>
        <v/>
      </c>
      <c r="AK258" t="str">
        <f>IF(OR($A258="", AK$5=""), "", IF(COUNTIFS(【データ】蓄積用!A$2:A$10000, AK$5, 【データ】蓄積用!C$2:C$10000, $A258, 【データ】蓄積用!D$2:D$10000, "&gt;=3000", 【データ】蓄積用!E$2:E$10000, "&gt;=1500")&gt;0, "〇", IF(COUNTIFS(【データ】蓄積用!A$2:A$10000, AK$5, 【データ】蓄積用!C$2:C$10000, $A258, 【データ】蓄積用!Q$2:Q$10000, 1, 【データ】蓄積用!AC$2:AC$10000, "&gt;=4.0")&gt;0, "〇", "×")))</f>
        <v/>
      </c>
      <c r="AL258" t="str">
        <f>IF(OR($A258="", AL$5=""), "", IF(COUNTIFS(【データ】蓄積用!A$2:A$10000, AL$5, 【データ】蓄積用!C$2:C$10000, $A258, 【データ】蓄積用!D$2:D$10000, "&gt;=3000", 【データ】蓄積用!E$2:E$10000, "&gt;=1500")&gt;0, "〇", IF(COUNTIFS(【データ】蓄積用!A$2:A$10000, AL$5, 【データ】蓄積用!C$2:C$10000, $A258, 【データ】蓄積用!Q$2:Q$10000, 1, 【データ】蓄積用!AC$2:AC$10000, "&gt;=4.0")&gt;0, "〇", "×")))</f>
        <v/>
      </c>
      <c r="AM258" t="str">
        <f>IF(OR($A258="", AM$5=""), "", IF(COUNTIFS(【データ】蓄積用!A$2:A$10000, AM$5, 【データ】蓄積用!C$2:C$10000, $A258, 【データ】蓄積用!D$2:D$10000, "&gt;=3000", 【データ】蓄積用!E$2:E$10000, "&gt;=1500")&gt;0, "〇", IF(COUNTIFS(【データ】蓄積用!A$2:A$10000, AM$5, 【データ】蓄積用!C$2:C$10000, $A258, 【データ】蓄積用!Q$2:Q$10000, 1, 【データ】蓄積用!AC$2:AC$10000, "&gt;=4.0")&gt;0, "〇", "×")))</f>
        <v/>
      </c>
      <c r="AN258" t="str">
        <f>IF(OR($A258="", AN$5=""), "", IF(COUNTIFS(【データ】蓄積用!A$2:A$10000, AN$5, 【データ】蓄積用!C$2:C$10000, $A258, 【データ】蓄積用!D$2:D$10000, "&gt;=3000", 【データ】蓄積用!E$2:E$10000, "&gt;=1500")&gt;0, "〇", IF(COUNTIFS(【データ】蓄積用!A$2:A$10000, AN$5, 【データ】蓄積用!C$2:C$10000, $A258, 【データ】蓄積用!Q$2:Q$10000, 1, 【データ】蓄積用!AC$2:AC$10000, "&gt;=4.0")&gt;0, "〇", "×")))</f>
        <v/>
      </c>
      <c r="AO258" t="str">
        <f>IF(OR($A258="", AO$5=""), "", IF(COUNTIFS(【データ】蓄積用!A$2:A$10000, AO$5, 【データ】蓄積用!C$2:C$10000, $A258, 【データ】蓄積用!D$2:D$10000, "&gt;=3000", 【データ】蓄積用!E$2:E$10000, "&gt;=1500")&gt;0, "〇", IF(COUNTIFS(【データ】蓄積用!A$2:A$10000, AO$5, 【データ】蓄積用!C$2:C$10000, $A258, 【データ】蓄積用!Q$2:Q$10000, 1, 【データ】蓄積用!AC$2:AC$10000, "&gt;=4.0")&gt;0, "〇", "×")))</f>
        <v/>
      </c>
      <c r="AP258" t="str">
        <f>IF(OR($A258="", AP$5=""), "", IF(COUNTIFS(【データ】蓄積用!A$2:A$10000, AP$5, 【データ】蓄積用!C$2:C$10000, $A258, 【データ】蓄積用!D$2:D$10000, "&gt;=3000", 【データ】蓄積用!E$2:E$10000, "&gt;=1500")&gt;0, "〇", IF(COUNTIFS(【データ】蓄積用!A$2:A$10000, AP$5, 【データ】蓄積用!C$2:C$10000, $A258, 【データ】蓄積用!Q$2:Q$10000, 1, 【データ】蓄積用!AC$2:AC$10000, "&gt;=4.0")&gt;0, "〇", "×")))</f>
        <v/>
      </c>
      <c r="AQ258" t="str">
        <f>IF(OR($A258="", AQ$5=""), "", IF(COUNTIFS(【データ】蓄積用!A$2:A$10000, AQ$5, 【データ】蓄積用!C$2:C$10000, $A258, 【データ】蓄積用!D$2:D$10000, "&gt;=3000", 【データ】蓄積用!E$2:E$10000, "&gt;=1500")&gt;0, "〇", IF(COUNTIFS(【データ】蓄積用!A$2:A$10000, AQ$5, 【データ】蓄積用!C$2:C$10000, $A258, 【データ】蓄積用!Q$2:Q$10000, 1, 【データ】蓄積用!AC$2:AC$10000, "&gt;=4.0")&gt;0, "〇", "×")))</f>
        <v/>
      </c>
      <c r="AR258" t="str">
        <f>IF(OR($A258="", AR$5=""), "", IF(COUNTIFS(【データ】蓄積用!A$2:A$10000, AR$5, 【データ】蓄積用!C$2:C$10000, $A258, 【データ】蓄積用!D$2:D$10000, "&gt;=3000", 【データ】蓄積用!E$2:E$10000, "&gt;=1500")&gt;0, "〇", IF(COUNTIFS(【データ】蓄積用!A$2:A$10000, AR$5, 【データ】蓄積用!C$2:C$10000, $A258, 【データ】蓄積用!Q$2:Q$10000, 1, 【データ】蓄積用!AC$2:AC$10000, "&gt;=4.0")&gt;0, "〇", "×")))</f>
        <v/>
      </c>
      <c r="AS258" t="str">
        <f>IF(OR($A258="", AS$5=""), "", IF(COUNTIFS(【データ】蓄積用!A$2:A$10000, AS$5, 【データ】蓄積用!C$2:C$10000, $A258, 【データ】蓄積用!D$2:D$10000, "&gt;=3000", 【データ】蓄積用!E$2:E$10000, "&gt;=1500")&gt;0, "〇", IF(COUNTIFS(【データ】蓄積用!A$2:A$10000, AS$5, 【データ】蓄積用!C$2:C$10000, $A258, 【データ】蓄積用!Q$2:Q$10000, 1, 【データ】蓄積用!AC$2:AC$10000, "&gt;=4.0")&gt;0, "〇", "×")))</f>
        <v/>
      </c>
      <c r="AT258" t="str">
        <f>IF(OR($A258="", AT$5=""), "", IF(COUNTIFS(【データ】蓄積用!A$2:A$10000, AT$5, 【データ】蓄積用!C$2:C$10000, $A258, 【データ】蓄積用!D$2:D$10000, "&gt;=3000", 【データ】蓄積用!E$2:E$10000, "&gt;=1500")&gt;0, "〇", IF(COUNTIFS(【データ】蓄積用!A$2:A$10000, AT$5, 【データ】蓄積用!C$2:C$10000, $A258, 【データ】蓄積用!Q$2:Q$10000, 1, 【データ】蓄積用!AC$2:AC$10000, "&gt;=4.0")&gt;0, "〇", "×")))</f>
        <v/>
      </c>
      <c r="AU258" t="str">
        <f>IF(OR($A258="", AU$5=""), "", IF(COUNTIFS(【データ】蓄積用!A$2:A$10000, AU$5, 【データ】蓄積用!C$2:C$10000, $A258, 【データ】蓄積用!D$2:D$10000, "&gt;=3000", 【データ】蓄積用!E$2:E$10000, "&gt;=1500")&gt;0, "〇", IF(COUNTIFS(【データ】蓄積用!A$2:A$10000, AU$5, 【データ】蓄積用!C$2:C$10000, $A258, 【データ】蓄積用!Q$2:Q$10000, 1, 【データ】蓄積用!AC$2:AC$10000, "&gt;=4.0")&gt;0, "〇", "×")))</f>
        <v/>
      </c>
      <c r="AV258" t="str">
        <f>IF(OR($A258="", AV$5=""), "", IF(COUNTIFS(【データ】蓄積用!A$2:A$10000, AV$5, 【データ】蓄積用!C$2:C$10000, $A258, 【データ】蓄積用!D$2:D$10000, "&gt;=3000", 【データ】蓄積用!E$2:E$10000, "&gt;=1500")&gt;0, "〇", IF(COUNTIFS(【データ】蓄積用!A$2:A$10000, AV$5, 【データ】蓄積用!C$2:C$10000, $A258, 【データ】蓄積用!Q$2:Q$10000, 1, 【データ】蓄積用!AC$2:AC$10000, "&gt;=4.0")&gt;0, "〇", "×")))</f>
        <v/>
      </c>
      <c r="AW258" t="str">
        <f>IF(OR($A258="", AW$5=""), "", IF(COUNTIFS(【データ】蓄積用!A$2:A$10000, AW$5, 【データ】蓄積用!C$2:C$10000, $A258, 【データ】蓄積用!D$2:D$10000, "&gt;=3000", 【データ】蓄積用!E$2:E$10000, "&gt;=1500")&gt;0, "〇", IF(COUNTIFS(【データ】蓄積用!A$2:A$10000, AW$5, 【データ】蓄積用!C$2:C$10000, $A258, 【データ】蓄積用!Q$2:Q$10000, 1, 【データ】蓄積用!AC$2:AC$10000, "&gt;=4.0")&gt;0, "〇", "×")))</f>
        <v/>
      </c>
      <c r="AX258" t="str">
        <f>IF(OR($A258="", AX$5=""), "", IF(COUNTIFS(【データ】蓄積用!A$2:A$10000, AX$5, 【データ】蓄積用!C$2:C$10000, $A258, 【データ】蓄積用!D$2:D$10000, "&gt;=3000", 【データ】蓄積用!E$2:E$10000, "&gt;=1500")&gt;0, "〇", IF(COUNTIFS(【データ】蓄積用!A$2:A$10000, AX$5, 【データ】蓄積用!C$2:C$10000, $A258, 【データ】蓄積用!Q$2:Q$10000, 1, 【データ】蓄積用!AC$2:AC$10000, "&gt;=4.0")&gt;0, "〇", "×")))</f>
        <v/>
      </c>
      <c r="AY258" t="str">
        <f>IF(OR($A258="", AY$5=""), "", IF(COUNTIFS(【データ】蓄積用!A$2:A$10000, AY$5, 【データ】蓄積用!C$2:C$10000, $A258, 【データ】蓄積用!D$2:D$10000, "&gt;=3000", 【データ】蓄積用!E$2:E$10000, "&gt;=1500")&gt;0, "〇", IF(COUNTIFS(【データ】蓄積用!A$2:A$10000, AY$5, 【データ】蓄積用!C$2:C$10000, $A258, 【データ】蓄積用!Q$2:Q$10000, 1, 【データ】蓄積用!AC$2:AC$10000, "&gt;=4.0")&gt;0, "〇", "×")))</f>
        <v/>
      </c>
    </row>
    <row r="259" spans="2:51">
      <c r="B259" t="str">
        <f>IF(OR($A259="", B$5=""), "", IF(COUNTIFS(【データ】蓄積用!A$2:A$10000, B$5, 【データ】蓄積用!C$2:C$10000, $A259, 【データ】蓄積用!D$2:D$10000, "&gt;=3000", 【データ】蓄積用!E$2:E$10000, "&gt;=1500")&gt;0, "〇", IF(COUNTIFS(【データ】蓄積用!A$2:A$10000, B$5, 【データ】蓄積用!C$2:C$10000, $A259, 【データ】蓄積用!Q$2:Q$10000, 1, 【データ】蓄積用!AC$2:AC$10000, "&gt;=4.0")&gt;0, "〇", "×")))</f>
        <v/>
      </c>
      <c r="C259" t="str">
        <f>IF(OR($A259="", C$5=""), "", IF(COUNTIFS(【データ】蓄積用!A$2:A$10000, C$5, 【データ】蓄積用!C$2:C$10000, $A259, 【データ】蓄積用!D$2:D$10000, "&gt;=3000", 【データ】蓄積用!E$2:E$10000, "&gt;=1500")&gt;0, "〇", IF(COUNTIFS(【データ】蓄積用!A$2:A$10000, C$5, 【データ】蓄積用!C$2:C$10000, $A259, 【データ】蓄積用!Q$2:Q$10000, 1, 【データ】蓄積用!AC$2:AC$10000, "&gt;=4.0")&gt;0, "〇", "×")))</f>
        <v/>
      </c>
      <c r="D259" t="str">
        <f>IF(OR($A259="", D$5=""), "", IF(COUNTIFS(【データ】蓄積用!A$2:A$10000, D$5, 【データ】蓄積用!C$2:C$10000, $A259, 【データ】蓄積用!D$2:D$10000, "&gt;=3000", 【データ】蓄積用!E$2:E$10000, "&gt;=1500")&gt;0, "〇", IF(COUNTIFS(【データ】蓄積用!A$2:A$10000, D$5, 【データ】蓄積用!C$2:C$10000, $A259, 【データ】蓄積用!Q$2:Q$10000, 1, 【データ】蓄積用!AC$2:AC$10000, "&gt;=4.0")&gt;0, "〇", "×")))</f>
        <v/>
      </c>
      <c r="E259" t="str">
        <f>IF(OR($A259="", E$5=""), "", IF(COUNTIFS(【データ】蓄積用!A$2:A$10000, E$5, 【データ】蓄積用!C$2:C$10000, $A259, 【データ】蓄積用!D$2:D$10000, "&gt;=3000", 【データ】蓄積用!E$2:E$10000, "&gt;=1500")&gt;0, "〇", IF(COUNTIFS(【データ】蓄積用!A$2:A$10000, E$5, 【データ】蓄積用!C$2:C$10000, $A259, 【データ】蓄積用!Q$2:Q$10000, 1, 【データ】蓄積用!AC$2:AC$10000, "&gt;=4.0")&gt;0, "〇", "×")))</f>
        <v/>
      </c>
      <c r="F259" t="str">
        <f>IF(OR($A259="", F$5=""), "", IF(COUNTIFS(【データ】蓄積用!A$2:A$10000, F$5, 【データ】蓄積用!C$2:C$10000, $A259, 【データ】蓄積用!D$2:D$10000, "&gt;=3000", 【データ】蓄積用!E$2:E$10000, "&gt;=1500")&gt;0, "〇", IF(COUNTIFS(【データ】蓄積用!A$2:A$10000, F$5, 【データ】蓄積用!C$2:C$10000, $A259, 【データ】蓄積用!Q$2:Q$10000, 1, 【データ】蓄積用!AC$2:AC$10000, "&gt;=4.0")&gt;0, "〇", "×")))</f>
        <v/>
      </c>
      <c r="G259" t="str">
        <f>IF(OR($A259="", G$5=""), "", IF(COUNTIFS(【データ】蓄積用!A$2:A$10000, G$5, 【データ】蓄積用!C$2:C$10000, $A259, 【データ】蓄積用!D$2:D$10000, "&gt;=3000", 【データ】蓄積用!E$2:E$10000, "&gt;=1500")&gt;0, "〇", IF(COUNTIFS(【データ】蓄積用!A$2:A$10000, G$5, 【データ】蓄積用!C$2:C$10000, $A259, 【データ】蓄積用!Q$2:Q$10000, 1, 【データ】蓄積用!AC$2:AC$10000, "&gt;=4.0")&gt;0, "〇", "×")))</f>
        <v/>
      </c>
      <c r="H259" t="str">
        <f>IF(OR($A259="", H$5=""), "", IF(COUNTIFS(【データ】蓄積用!A$2:A$10000, H$5, 【データ】蓄積用!C$2:C$10000, $A259, 【データ】蓄積用!D$2:D$10000, "&gt;=3000", 【データ】蓄積用!E$2:E$10000, "&gt;=1500")&gt;0, "〇", IF(COUNTIFS(【データ】蓄積用!A$2:A$10000, H$5, 【データ】蓄積用!C$2:C$10000, $A259, 【データ】蓄積用!Q$2:Q$10000, 1, 【データ】蓄積用!AC$2:AC$10000, "&gt;=4.0")&gt;0, "〇", "×")))</f>
        <v/>
      </c>
      <c r="I259" t="str">
        <f>IF(OR($A259="", I$5=""), "", IF(COUNTIFS(【データ】蓄積用!A$2:A$10000, I$5, 【データ】蓄積用!C$2:C$10000, $A259, 【データ】蓄積用!D$2:D$10000, "&gt;=3000", 【データ】蓄積用!E$2:E$10000, "&gt;=1500")&gt;0, "〇", IF(COUNTIFS(【データ】蓄積用!A$2:A$10000, I$5, 【データ】蓄積用!C$2:C$10000, $A259, 【データ】蓄積用!Q$2:Q$10000, 1, 【データ】蓄積用!AC$2:AC$10000, "&gt;=4.0")&gt;0, "〇", "×")))</f>
        <v/>
      </c>
      <c r="J259" t="str">
        <f>IF(OR($A259="", J$5=""), "", IF(COUNTIFS(【データ】蓄積用!A$2:A$10000, J$5, 【データ】蓄積用!C$2:C$10000, $A259, 【データ】蓄積用!D$2:D$10000, "&gt;=3000", 【データ】蓄積用!E$2:E$10000, "&gt;=1500")&gt;0, "〇", IF(COUNTIFS(【データ】蓄積用!A$2:A$10000, J$5, 【データ】蓄積用!C$2:C$10000, $A259, 【データ】蓄積用!Q$2:Q$10000, 1, 【データ】蓄積用!AC$2:AC$10000, "&gt;=4.0")&gt;0, "〇", "×")))</f>
        <v/>
      </c>
      <c r="K259" t="str">
        <f>IF(OR($A259="", K$5=""), "", IF(COUNTIFS(【データ】蓄積用!A$2:A$10000, K$5, 【データ】蓄積用!C$2:C$10000, $A259, 【データ】蓄積用!D$2:D$10000, "&gt;=3000", 【データ】蓄積用!E$2:E$10000, "&gt;=1500")&gt;0, "〇", IF(COUNTIFS(【データ】蓄積用!A$2:A$10000, K$5, 【データ】蓄積用!C$2:C$10000, $A259, 【データ】蓄積用!Q$2:Q$10000, 1, 【データ】蓄積用!AC$2:AC$10000, "&gt;=4.0")&gt;0, "〇", "×")))</f>
        <v/>
      </c>
      <c r="L259" t="str">
        <f>IF(OR($A259="", L$5=""), "", IF(COUNTIFS(【データ】蓄積用!A$2:A$10000, L$5, 【データ】蓄積用!C$2:C$10000, $A259, 【データ】蓄積用!D$2:D$10000, "&gt;=3000", 【データ】蓄積用!E$2:E$10000, "&gt;=1500")&gt;0, "〇", IF(COUNTIFS(【データ】蓄積用!A$2:A$10000, L$5, 【データ】蓄積用!C$2:C$10000, $A259, 【データ】蓄積用!Q$2:Q$10000, 1, 【データ】蓄積用!AC$2:AC$10000, "&gt;=4.0")&gt;0, "〇", "×")))</f>
        <v/>
      </c>
      <c r="M259" t="str">
        <f>IF(OR($A259="", M$5=""), "", IF(COUNTIFS(【データ】蓄積用!A$2:A$10000, M$5, 【データ】蓄積用!C$2:C$10000, $A259, 【データ】蓄積用!D$2:D$10000, "&gt;=3000", 【データ】蓄積用!E$2:E$10000, "&gt;=1500")&gt;0, "〇", IF(COUNTIFS(【データ】蓄積用!A$2:A$10000, M$5, 【データ】蓄積用!C$2:C$10000, $A259, 【データ】蓄積用!Q$2:Q$10000, 1, 【データ】蓄積用!AC$2:AC$10000, "&gt;=4.0")&gt;0, "〇", "×")))</f>
        <v/>
      </c>
      <c r="N259" t="str">
        <f>IF(OR($A259="", N$5=""), "", IF(COUNTIFS(【データ】蓄積用!A$2:A$10000, N$5, 【データ】蓄積用!C$2:C$10000, $A259, 【データ】蓄積用!D$2:D$10000, "&gt;=3000", 【データ】蓄積用!E$2:E$10000, "&gt;=1500")&gt;0, "〇", IF(COUNTIFS(【データ】蓄積用!A$2:A$10000, N$5, 【データ】蓄積用!C$2:C$10000, $A259, 【データ】蓄積用!Q$2:Q$10000, 1, 【データ】蓄積用!AC$2:AC$10000, "&gt;=4.0")&gt;0, "〇", "×")))</f>
        <v/>
      </c>
      <c r="O259" t="str">
        <f>IF(OR($A259="", O$5=""), "", IF(COUNTIFS(【データ】蓄積用!A$2:A$10000, O$5, 【データ】蓄積用!C$2:C$10000, $A259, 【データ】蓄積用!D$2:D$10000, "&gt;=3000", 【データ】蓄積用!E$2:E$10000, "&gt;=1500")&gt;0, "〇", IF(COUNTIFS(【データ】蓄積用!A$2:A$10000, O$5, 【データ】蓄積用!C$2:C$10000, $A259, 【データ】蓄積用!Q$2:Q$10000, 1, 【データ】蓄積用!AC$2:AC$10000, "&gt;=4.0")&gt;0, "〇", "×")))</f>
        <v/>
      </c>
      <c r="P259" t="str">
        <f>IF(OR($A259="", P$5=""), "", IF(COUNTIFS(【データ】蓄積用!A$2:A$10000, P$5, 【データ】蓄積用!C$2:C$10000, $A259, 【データ】蓄積用!D$2:D$10000, "&gt;=3000", 【データ】蓄積用!E$2:E$10000, "&gt;=1500")&gt;0, "〇", IF(COUNTIFS(【データ】蓄積用!A$2:A$10000, P$5, 【データ】蓄積用!C$2:C$10000, $A259, 【データ】蓄積用!Q$2:Q$10000, 1, 【データ】蓄積用!AC$2:AC$10000, "&gt;=4.0")&gt;0, "〇", "×")))</f>
        <v/>
      </c>
      <c r="Q259" t="str">
        <f>IF(OR($A259="", Q$5=""), "", IF(COUNTIFS(【データ】蓄積用!A$2:A$10000, Q$5, 【データ】蓄積用!C$2:C$10000, $A259, 【データ】蓄積用!D$2:D$10000, "&gt;=3000", 【データ】蓄積用!E$2:E$10000, "&gt;=1500")&gt;0, "〇", IF(COUNTIFS(【データ】蓄積用!A$2:A$10000, Q$5, 【データ】蓄積用!C$2:C$10000, $A259, 【データ】蓄積用!Q$2:Q$10000, 1, 【データ】蓄積用!AC$2:AC$10000, "&gt;=4.0")&gt;0, "〇", "×")))</f>
        <v/>
      </c>
      <c r="R259" t="str">
        <f>IF(OR($A259="", R$5=""), "", IF(COUNTIFS(【データ】蓄積用!A$2:A$10000, R$5, 【データ】蓄積用!C$2:C$10000, $A259, 【データ】蓄積用!D$2:D$10000, "&gt;=3000", 【データ】蓄積用!E$2:E$10000, "&gt;=1500")&gt;0, "〇", IF(COUNTIFS(【データ】蓄積用!A$2:A$10000, R$5, 【データ】蓄積用!C$2:C$10000, $A259, 【データ】蓄積用!Q$2:Q$10000, 1, 【データ】蓄積用!AC$2:AC$10000, "&gt;=4.0")&gt;0, "〇", "×")))</f>
        <v/>
      </c>
      <c r="S259" t="str">
        <f>IF(OR($A259="", S$5=""), "", IF(COUNTIFS(【データ】蓄積用!A$2:A$10000, S$5, 【データ】蓄積用!C$2:C$10000, $A259, 【データ】蓄積用!D$2:D$10000, "&gt;=3000", 【データ】蓄積用!E$2:E$10000, "&gt;=1500")&gt;0, "〇", IF(COUNTIFS(【データ】蓄積用!A$2:A$10000, S$5, 【データ】蓄積用!C$2:C$10000, $A259, 【データ】蓄積用!Q$2:Q$10000, 1, 【データ】蓄積用!AC$2:AC$10000, "&gt;=4.0")&gt;0, "〇", "×")))</f>
        <v/>
      </c>
      <c r="T259" t="str">
        <f>IF(OR($A259="", T$5=""), "", IF(COUNTIFS(【データ】蓄積用!A$2:A$10000, T$5, 【データ】蓄積用!C$2:C$10000, $A259, 【データ】蓄積用!D$2:D$10000, "&gt;=3000", 【データ】蓄積用!E$2:E$10000, "&gt;=1500")&gt;0, "〇", IF(COUNTIFS(【データ】蓄積用!A$2:A$10000, T$5, 【データ】蓄積用!C$2:C$10000, $A259, 【データ】蓄積用!Q$2:Q$10000, 1, 【データ】蓄積用!AC$2:AC$10000, "&gt;=4.0")&gt;0, "〇", "×")))</f>
        <v/>
      </c>
      <c r="U259" t="str">
        <f>IF(OR($A259="", U$5=""), "", IF(COUNTIFS(【データ】蓄積用!A$2:A$10000, U$5, 【データ】蓄積用!C$2:C$10000, $A259, 【データ】蓄積用!D$2:D$10000, "&gt;=3000", 【データ】蓄積用!E$2:E$10000, "&gt;=1500")&gt;0, "〇", IF(COUNTIFS(【データ】蓄積用!A$2:A$10000, U$5, 【データ】蓄積用!C$2:C$10000, $A259, 【データ】蓄積用!Q$2:Q$10000, 1, 【データ】蓄積用!AC$2:AC$10000, "&gt;=4.0")&gt;0, "〇", "×")))</f>
        <v/>
      </c>
      <c r="V259" t="str">
        <f>IF(OR($A259="", V$5=""), "", IF(COUNTIFS(【データ】蓄積用!A$2:A$10000, V$5, 【データ】蓄積用!C$2:C$10000, $A259, 【データ】蓄積用!D$2:D$10000, "&gt;=3000", 【データ】蓄積用!E$2:E$10000, "&gt;=1500")&gt;0, "〇", IF(COUNTIFS(【データ】蓄積用!A$2:A$10000, V$5, 【データ】蓄積用!C$2:C$10000, $A259, 【データ】蓄積用!Q$2:Q$10000, 1, 【データ】蓄積用!AC$2:AC$10000, "&gt;=4.0")&gt;0, "〇", "×")))</f>
        <v/>
      </c>
      <c r="W259" t="str">
        <f>IF(OR($A259="", W$5=""), "", IF(COUNTIFS(【データ】蓄積用!A$2:A$10000, W$5, 【データ】蓄積用!C$2:C$10000, $A259, 【データ】蓄積用!D$2:D$10000, "&gt;=3000", 【データ】蓄積用!E$2:E$10000, "&gt;=1500")&gt;0, "〇", IF(COUNTIFS(【データ】蓄積用!A$2:A$10000, W$5, 【データ】蓄積用!C$2:C$10000, $A259, 【データ】蓄積用!Q$2:Q$10000, 1, 【データ】蓄積用!AC$2:AC$10000, "&gt;=4.0")&gt;0, "〇", "×")))</f>
        <v/>
      </c>
      <c r="X259" t="str">
        <f>IF(OR($A259="", X$5=""), "", IF(COUNTIFS(【データ】蓄積用!A$2:A$10000, X$5, 【データ】蓄積用!C$2:C$10000, $A259, 【データ】蓄積用!D$2:D$10000, "&gt;=3000", 【データ】蓄積用!E$2:E$10000, "&gt;=1500")&gt;0, "〇", IF(COUNTIFS(【データ】蓄積用!A$2:A$10000, X$5, 【データ】蓄積用!C$2:C$10000, $A259, 【データ】蓄積用!Q$2:Q$10000, 1, 【データ】蓄積用!AC$2:AC$10000, "&gt;=4.0")&gt;0, "〇", "×")))</f>
        <v/>
      </c>
      <c r="Y259" t="str">
        <f>IF(OR($A259="", Y$5=""), "", IF(COUNTIFS(【データ】蓄積用!A$2:A$10000, Y$5, 【データ】蓄積用!C$2:C$10000, $A259, 【データ】蓄積用!D$2:D$10000, "&gt;=3000", 【データ】蓄積用!E$2:E$10000, "&gt;=1500")&gt;0, "〇", IF(COUNTIFS(【データ】蓄積用!A$2:A$10000, Y$5, 【データ】蓄積用!C$2:C$10000, $A259, 【データ】蓄積用!Q$2:Q$10000, 1, 【データ】蓄積用!AC$2:AC$10000, "&gt;=4.0")&gt;0, "〇", "×")))</f>
        <v/>
      </c>
      <c r="Z259" t="str">
        <f>IF(OR($A259="", Z$5=""), "", IF(COUNTIFS(【データ】蓄積用!A$2:A$10000, Z$5, 【データ】蓄積用!C$2:C$10000, $A259, 【データ】蓄積用!D$2:D$10000, "&gt;=3000", 【データ】蓄積用!E$2:E$10000, "&gt;=1500")&gt;0, "〇", IF(COUNTIFS(【データ】蓄積用!A$2:A$10000, Z$5, 【データ】蓄積用!C$2:C$10000, $A259, 【データ】蓄積用!Q$2:Q$10000, 1, 【データ】蓄積用!AC$2:AC$10000, "&gt;=4.0")&gt;0, "〇", "×")))</f>
        <v/>
      </c>
      <c r="AA259" t="str">
        <f>IF(OR($A259="", AA$5=""), "", IF(COUNTIFS(【データ】蓄積用!A$2:A$10000, AA$5, 【データ】蓄積用!C$2:C$10000, $A259, 【データ】蓄積用!D$2:D$10000, "&gt;=3000", 【データ】蓄積用!E$2:E$10000, "&gt;=1500")&gt;0, "〇", IF(COUNTIFS(【データ】蓄積用!A$2:A$10000, AA$5, 【データ】蓄積用!C$2:C$10000, $A259, 【データ】蓄積用!Q$2:Q$10000, 1, 【データ】蓄積用!AC$2:AC$10000, "&gt;=4.0")&gt;0, "〇", "×")))</f>
        <v/>
      </c>
      <c r="AB259" t="str">
        <f>IF(OR($A259="", AB$5=""), "", IF(COUNTIFS(【データ】蓄積用!A$2:A$10000, AB$5, 【データ】蓄積用!C$2:C$10000, $A259, 【データ】蓄積用!D$2:D$10000, "&gt;=3000", 【データ】蓄積用!E$2:E$10000, "&gt;=1500")&gt;0, "〇", IF(COUNTIFS(【データ】蓄積用!A$2:A$10000, AB$5, 【データ】蓄積用!C$2:C$10000, $A259, 【データ】蓄積用!Q$2:Q$10000, 1, 【データ】蓄積用!AC$2:AC$10000, "&gt;=4.0")&gt;0, "〇", "×")))</f>
        <v/>
      </c>
      <c r="AC259" t="str">
        <f>IF(OR($A259="", AC$5=""), "", IF(COUNTIFS(【データ】蓄積用!A$2:A$10000, AC$5, 【データ】蓄積用!C$2:C$10000, $A259, 【データ】蓄積用!D$2:D$10000, "&gt;=3000", 【データ】蓄積用!E$2:E$10000, "&gt;=1500")&gt;0, "〇", IF(COUNTIFS(【データ】蓄積用!A$2:A$10000, AC$5, 【データ】蓄積用!C$2:C$10000, $A259, 【データ】蓄積用!Q$2:Q$10000, 1, 【データ】蓄積用!AC$2:AC$10000, "&gt;=4.0")&gt;0, "〇", "×")))</f>
        <v/>
      </c>
      <c r="AD259" t="str">
        <f>IF(OR($A259="", AD$5=""), "", IF(COUNTIFS(【データ】蓄積用!A$2:A$10000, AD$5, 【データ】蓄積用!C$2:C$10000, $A259, 【データ】蓄積用!D$2:D$10000, "&gt;=3000", 【データ】蓄積用!E$2:E$10000, "&gt;=1500")&gt;0, "〇", IF(COUNTIFS(【データ】蓄積用!A$2:A$10000, AD$5, 【データ】蓄積用!C$2:C$10000, $A259, 【データ】蓄積用!Q$2:Q$10000, 1, 【データ】蓄積用!AC$2:AC$10000, "&gt;=4.0")&gt;0, "〇", "×")))</f>
        <v/>
      </c>
      <c r="AE259" t="str">
        <f>IF(OR($A259="", AE$5=""), "", IF(COUNTIFS(【データ】蓄積用!A$2:A$10000, AE$5, 【データ】蓄積用!C$2:C$10000, $A259, 【データ】蓄積用!D$2:D$10000, "&gt;=3000", 【データ】蓄積用!E$2:E$10000, "&gt;=1500")&gt;0, "〇", IF(COUNTIFS(【データ】蓄積用!A$2:A$10000, AE$5, 【データ】蓄積用!C$2:C$10000, $A259, 【データ】蓄積用!Q$2:Q$10000, 1, 【データ】蓄積用!AC$2:AC$10000, "&gt;=4.0")&gt;0, "〇", "×")))</f>
        <v/>
      </c>
      <c r="AF259" t="str">
        <f>IF(OR($A259="", AF$5=""), "", IF(COUNTIFS(【データ】蓄積用!A$2:A$10000, AF$5, 【データ】蓄積用!C$2:C$10000, $A259, 【データ】蓄積用!D$2:D$10000, "&gt;=3000", 【データ】蓄積用!E$2:E$10000, "&gt;=1500")&gt;0, "〇", IF(COUNTIFS(【データ】蓄積用!A$2:A$10000, AF$5, 【データ】蓄積用!C$2:C$10000, $A259, 【データ】蓄積用!Q$2:Q$10000, 1, 【データ】蓄積用!AC$2:AC$10000, "&gt;=4.0")&gt;0, "〇", "×")))</f>
        <v/>
      </c>
      <c r="AG259" t="str">
        <f>IF(OR($A259="", AG$5=""), "", IF(COUNTIFS(【データ】蓄積用!A$2:A$10000, AG$5, 【データ】蓄積用!C$2:C$10000, $A259, 【データ】蓄積用!D$2:D$10000, "&gt;=3000", 【データ】蓄積用!E$2:E$10000, "&gt;=1500")&gt;0, "〇", IF(COUNTIFS(【データ】蓄積用!A$2:A$10000, AG$5, 【データ】蓄積用!C$2:C$10000, $A259, 【データ】蓄積用!Q$2:Q$10000, 1, 【データ】蓄積用!AC$2:AC$10000, "&gt;=4.0")&gt;0, "〇", "×")))</f>
        <v/>
      </c>
      <c r="AH259" t="str">
        <f>IF(OR($A259="", AH$5=""), "", IF(COUNTIFS(【データ】蓄積用!A$2:A$10000, AH$5, 【データ】蓄積用!C$2:C$10000, $A259, 【データ】蓄積用!D$2:D$10000, "&gt;=3000", 【データ】蓄積用!E$2:E$10000, "&gt;=1500")&gt;0, "〇", IF(COUNTIFS(【データ】蓄積用!A$2:A$10000, AH$5, 【データ】蓄積用!C$2:C$10000, $A259, 【データ】蓄積用!Q$2:Q$10000, 1, 【データ】蓄積用!AC$2:AC$10000, "&gt;=4.0")&gt;0, "〇", "×")))</f>
        <v/>
      </c>
      <c r="AI259" t="str">
        <f>IF(OR($A259="", AI$5=""), "", IF(COUNTIFS(【データ】蓄積用!A$2:A$10000, AI$5, 【データ】蓄積用!C$2:C$10000, $A259, 【データ】蓄積用!D$2:D$10000, "&gt;=3000", 【データ】蓄積用!E$2:E$10000, "&gt;=1500")&gt;0, "〇", IF(COUNTIFS(【データ】蓄積用!A$2:A$10000, AI$5, 【データ】蓄積用!C$2:C$10000, $A259, 【データ】蓄積用!Q$2:Q$10000, 1, 【データ】蓄積用!AC$2:AC$10000, "&gt;=4.0")&gt;0, "〇", "×")))</f>
        <v/>
      </c>
      <c r="AJ259" t="str">
        <f>IF(OR($A259="", AJ$5=""), "", IF(COUNTIFS(【データ】蓄積用!A$2:A$10000, AJ$5, 【データ】蓄積用!C$2:C$10000, $A259, 【データ】蓄積用!D$2:D$10000, "&gt;=3000", 【データ】蓄積用!E$2:E$10000, "&gt;=1500")&gt;0, "〇", IF(COUNTIFS(【データ】蓄積用!A$2:A$10000, AJ$5, 【データ】蓄積用!C$2:C$10000, $A259, 【データ】蓄積用!Q$2:Q$10000, 1, 【データ】蓄積用!AC$2:AC$10000, "&gt;=4.0")&gt;0, "〇", "×")))</f>
        <v/>
      </c>
      <c r="AK259" t="str">
        <f>IF(OR($A259="", AK$5=""), "", IF(COUNTIFS(【データ】蓄積用!A$2:A$10000, AK$5, 【データ】蓄積用!C$2:C$10000, $A259, 【データ】蓄積用!D$2:D$10000, "&gt;=3000", 【データ】蓄積用!E$2:E$10000, "&gt;=1500")&gt;0, "〇", IF(COUNTIFS(【データ】蓄積用!A$2:A$10000, AK$5, 【データ】蓄積用!C$2:C$10000, $A259, 【データ】蓄積用!Q$2:Q$10000, 1, 【データ】蓄積用!AC$2:AC$10000, "&gt;=4.0")&gt;0, "〇", "×")))</f>
        <v/>
      </c>
      <c r="AL259" t="str">
        <f>IF(OR($A259="", AL$5=""), "", IF(COUNTIFS(【データ】蓄積用!A$2:A$10000, AL$5, 【データ】蓄積用!C$2:C$10000, $A259, 【データ】蓄積用!D$2:D$10000, "&gt;=3000", 【データ】蓄積用!E$2:E$10000, "&gt;=1500")&gt;0, "〇", IF(COUNTIFS(【データ】蓄積用!A$2:A$10000, AL$5, 【データ】蓄積用!C$2:C$10000, $A259, 【データ】蓄積用!Q$2:Q$10000, 1, 【データ】蓄積用!AC$2:AC$10000, "&gt;=4.0")&gt;0, "〇", "×")))</f>
        <v/>
      </c>
      <c r="AM259" t="str">
        <f>IF(OR($A259="", AM$5=""), "", IF(COUNTIFS(【データ】蓄積用!A$2:A$10000, AM$5, 【データ】蓄積用!C$2:C$10000, $A259, 【データ】蓄積用!D$2:D$10000, "&gt;=3000", 【データ】蓄積用!E$2:E$10000, "&gt;=1500")&gt;0, "〇", IF(COUNTIFS(【データ】蓄積用!A$2:A$10000, AM$5, 【データ】蓄積用!C$2:C$10000, $A259, 【データ】蓄積用!Q$2:Q$10000, 1, 【データ】蓄積用!AC$2:AC$10000, "&gt;=4.0")&gt;0, "〇", "×")))</f>
        <v/>
      </c>
      <c r="AN259" t="str">
        <f>IF(OR($A259="", AN$5=""), "", IF(COUNTIFS(【データ】蓄積用!A$2:A$10000, AN$5, 【データ】蓄積用!C$2:C$10000, $A259, 【データ】蓄積用!D$2:D$10000, "&gt;=3000", 【データ】蓄積用!E$2:E$10000, "&gt;=1500")&gt;0, "〇", IF(COUNTIFS(【データ】蓄積用!A$2:A$10000, AN$5, 【データ】蓄積用!C$2:C$10000, $A259, 【データ】蓄積用!Q$2:Q$10000, 1, 【データ】蓄積用!AC$2:AC$10000, "&gt;=4.0")&gt;0, "〇", "×")))</f>
        <v/>
      </c>
      <c r="AO259" t="str">
        <f>IF(OR($A259="", AO$5=""), "", IF(COUNTIFS(【データ】蓄積用!A$2:A$10000, AO$5, 【データ】蓄積用!C$2:C$10000, $A259, 【データ】蓄積用!D$2:D$10000, "&gt;=3000", 【データ】蓄積用!E$2:E$10000, "&gt;=1500")&gt;0, "〇", IF(COUNTIFS(【データ】蓄積用!A$2:A$10000, AO$5, 【データ】蓄積用!C$2:C$10000, $A259, 【データ】蓄積用!Q$2:Q$10000, 1, 【データ】蓄積用!AC$2:AC$10000, "&gt;=4.0")&gt;0, "〇", "×")))</f>
        <v/>
      </c>
      <c r="AP259" t="str">
        <f>IF(OR($A259="", AP$5=""), "", IF(COUNTIFS(【データ】蓄積用!A$2:A$10000, AP$5, 【データ】蓄積用!C$2:C$10000, $A259, 【データ】蓄積用!D$2:D$10000, "&gt;=3000", 【データ】蓄積用!E$2:E$10000, "&gt;=1500")&gt;0, "〇", IF(COUNTIFS(【データ】蓄積用!A$2:A$10000, AP$5, 【データ】蓄積用!C$2:C$10000, $A259, 【データ】蓄積用!Q$2:Q$10000, 1, 【データ】蓄積用!AC$2:AC$10000, "&gt;=4.0")&gt;0, "〇", "×")))</f>
        <v/>
      </c>
      <c r="AQ259" t="str">
        <f>IF(OR($A259="", AQ$5=""), "", IF(COUNTIFS(【データ】蓄積用!A$2:A$10000, AQ$5, 【データ】蓄積用!C$2:C$10000, $A259, 【データ】蓄積用!D$2:D$10000, "&gt;=3000", 【データ】蓄積用!E$2:E$10000, "&gt;=1500")&gt;0, "〇", IF(COUNTIFS(【データ】蓄積用!A$2:A$10000, AQ$5, 【データ】蓄積用!C$2:C$10000, $A259, 【データ】蓄積用!Q$2:Q$10000, 1, 【データ】蓄積用!AC$2:AC$10000, "&gt;=4.0")&gt;0, "〇", "×")))</f>
        <v/>
      </c>
      <c r="AR259" t="str">
        <f>IF(OR($A259="", AR$5=""), "", IF(COUNTIFS(【データ】蓄積用!A$2:A$10000, AR$5, 【データ】蓄積用!C$2:C$10000, $A259, 【データ】蓄積用!D$2:D$10000, "&gt;=3000", 【データ】蓄積用!E$2:E$10000, "&gt;=1500")&gt;0, "〇", IF(COUNTIFS(【データ】蓄積用!A$2:A$10000, AR$5, 【データ】蓄積用!C$2:C$10000, $A259, 【データ】蓄積用!Q$2:Q$10000, 1, 【データ】蓄積用!AC$2:AC$10000, "&gt;=4.0")&gt;0, "〇", "×")))</f>
        <v/>
      </c>
      <c r="AS259" t="str">
        <f>IF(OR($A259="", AS$5=""), "", IF(COUNTIFS(【データ】蓄積用!A$2:A$10000, AS$5, 【データ】蓄積用!C$2:C$10000, $A259, 【データ】蓄積用!D$2:D$10000, "&gt;=3000", 【データ】蓄積用!E$2:E$10000, "&gt;=1500")&gt;0, "〇", IF(COUNTIFS(【データ】蓄積用!A$2:A$10000, AS$5, 【データ】蓄積用!C$2:C$10000, $A259, 【データ】蓄積用!Q$2:Q$10000, 1, 【データ】蓄積用!AC$2:AC$10000, "&gt;=4.0")&gt;0, "〇", "×")))</f>
        <v/>
      </c>
      <c r="AT259" t="str">
        <f>IF(OR($A259="", AT$5=""), "", IF(COUNTIFS(【データ】蓄積用!A$2:A$10000, AT$5, 【データ】蓄積用!C$2:C$10000, $A259, 【データ】蓄積用!D$2:D$10000, "&gt;=3000", 【データ】蓄積用!E$2:E$10000, "&gt;=1500")&gt;0, "〇", IF(COUNTIFS(【データ】蓄積用!A$2:A$10000, AT$5, 【データ】蓄積用!C$2:C$10000, $A259, 【データ】蓄積用!Q$2:Q$10000, 1, 【データ】蓄積用!AC$2:AC$10000, "&gt;=4.0")&gt;0, "〇", "×")))</f>
        <v/>
      </c>
      <c r="AU259" t="str">
        <f>IF(OR($A259="", AU$5=""), "", IF(COUNTIFS(【データ】蓄積用!A$2:A$10000, AU$5, 【データ】蓄積用!C$2:C$10000, $A259, 【データ】蓄積用!D$2:D$10000, "&gt;=3000", 【データ】蓄積用!E$2:E$10000, "&gt;=1500")&gt;0, "〇", IF(COUNTIFS(【データ】蓄積用!A$2:A$10000, AU$5, 【データ】蓄積用!C$2:C$10000, $A259, 【データ】蓄積用!Q$2:Q$10000, 1, 【データ】蓄積用!AC$2:AC$10000, "&gt;=4.0")&gt;0, "〇", "×")))</f>
        <v/>
      </c>
      <c r="AV259" t="str">
        <f>IF(OR($A259="", AV$5=""), "", IF(COUNTIFS(【データ】蓄積用!A$2:A$10000, AV$5, 【データ】蓄積用!C$2:C$10000, $A259, 【データ】蓄積用!D$2:D$10000, "&gt;=3000", 【データ】蓄積用!E$2:E$10000, "&gt;=1500")&gt;0, "〇", IF(COUNTIFS(【データ】蓄積用!A$2:A$10000, AV$5, 【データ】蓄積用!C$2:C$10000, $A259, 【データ】蓄積用!Q$2:Q$10000, 1, 【データ】蓄積用!AC$2:AC$10000, "&gt;=4.0")&gt;0, "〇", "×")))</f>
        <v/>
      </c>
      <c r="AW259" t="str">
        <f>IF(OR($A259="", AW$5=""), "", IF(COUNTIFS(【データ】蓄積用!A$2:A$10000, AW$5, 【データ】蓄積用!C$2:C$10000, $A259, 【データ】蓄積用!D$2:D$10000, "&gt;=3000", 【データ】蓄積用!E$2:E$10000, "&gt;=1500")&gt;0, "〇", IF(COUNTIFS(【データ】蓄積用!A$2:A$10000, AW$5, 【データ】蓄積用!C$2:C$10000, $A259, 【データ】蓄積用!Q$2:Q$10000, 1, 【データ】蓄積用!AC$2:AC$10000, "&gt;=4.0")&gt;0, "〇", "×")))</f>
        <v/>
      </c>
      <c r="AX259" t="str">
        <f>IF(OR($A259="", AX$5=""), "", IF(COUNTIFS(【データ】蓄積用!A$2:A$10000, AX$5, 【データ】蓄積用!C$2:C$10000, $A259, 【データ】蓄積用!D$2:D$10000, "&gt;=3000", 【データ】蓄積用!E$2:E$10000, "&gt;=1500")&gt;0, "〇", IF(COUNTIFS(【データ】蓄積用!A$2:A$10000, AX$5, 【データ】蓄積用!C$2:C$10000, $A259, 【データ】蓄積用!Q$2:Q$10000, 1, 【データ】蓄積用!AC$2:AC$10000, "&gt;=4.0")&gt;0, "〇", "×")))</f>
        <v/>
      </c>
      <c r="AY259" t="str">
        <f>IF(OR($A259="", AY$5=""), "", IF(COUNTIFS(【データ】蓄積用!A$2:A$10000, AY$5, 【データ】蓄積用!C$2:C$10000, $A259, 【データ】蓄積用!D$2:D$10000, "&gt;=3000", 【データ】蓄積用!E$2:E$10000, "&gt;=1500")&gt;0, "〇", IF(COUNTIFS(【データ】蓄積用!A$2:A$10000, AY$5, 【データ】蓄積用!C$2:C$10000, $A259, 【データ】蓄積用!Q$2:Q$10000, 1, 【データ】蓄積用!AC$2:AC$10000, "&gt;=4.0")&gt;0, "〇", "×")))</f>
        <v/>
      </c>
    </row>
    <row r="260" spans="2:51">
      <c r="B260" t="str">
        <f>IF(OR($A260="", B$5=""), "", IF(COUNTIFS(【データ】蓄積用!A$2:A$10000, B$5, 【データ】蓄積用!C$2:C$10000, $A260, 【データ】蓄積用!D$2:D$10000, "&gt;=3000", 【データ】蓄積用!E$2:E$10000, "&gt;=1500")&gt;0, "〇", IF(COUNTIFS(【データ】蓄積用!A$2:A$10000, B$5, 【データ】蓄積用!C$2:C$10000, $A260, 【データ】蓄積用!Q$2:Q$10000, 1, 【データ】蓄積用!AC$2:AC$10000, "&gt;=4.0")&gt;0, "〇", "×")))</f>
        <v/>
      </c>
      <c r="C260" t="str">
        <f>IF(OR($A260="", C$5=""), "", IF(COUNTIFS(【データ】蓄積用!A$2:A$10000, C$5, 【データ】蓄積用!C$2:C$10000, $A260, 【データ】蓄積用!D$2:D$10000, "&gt;=3000", 【データ】蓄積用!E$2:E$10000, "&gt;=1500")&gt;0, "〇", IF(COUNTIFS(【データ】蓄積用!A$2:A$10000, C$5, 【データ】蓄積用!C$2:C$10000, $A260, 【データ】蓄積用!Q$2:Q$10000, 1, 【データ】蓄積用!AC$2:AC$10000, "&gt;=4.0")&gt;0, "〇", "×")))</f>
        <v/>
      </c>
      <c r="D260" t="str">
        <f>IF(OR($A260="", D$5=""), "", IF(COUNTIFS(【データ】蓄積用!A$2:A$10000, D$5, 【データ】蓄積用!C$2:C$10000, $A260, 【データ】蓄積用!D$2:D$10000, "&gt;=3000", 【データ】蓄積用!E$2:E$10000, "&gt;=1500")&gt;0, "〇", IF(COUNTIFS(【データ】蓄積用!A$2:A$10000, D$5, 【データ】蓄積用!C$2:C$10000, $A260, 【データ】蓄積用!Q$2:Q$10000, 1, 【データ】蓄積用!AC$2:AC$10000, "&gt;=4.0")&gt;0, "〇", "×")))</f>
        <v/>
      </c>
      <c r="E260" t="str">
        <f>IF(OR($A260="", E$5=""), "", IF(COUNTIFS(【データ】蓄積用!A$2:A$10000, E$5, 【データ】蓄積用!C$2:C$10000, $A260, 【データ】蓄積用!D$2:D$10000, "&gt;=3000", 【データ】蓄積用!E$2:E$10000, "&gt;=1500")&gt;0, "〇", IF(COUNTIFS(【データ】蓄積用!A$2:A$10000, E$5, 【データ】蓄積用!C$2:C$10000, $A260, 【データ】蓄積用!Q$2:Q$10000, 1, 【データ】蓄積用!AC$2:AC$10000, "&gt;=4.0")&gt;0, "〇", "×")))</f>
        <v/>
      </c>
      <c r="F260" t="str">
        <f>IF(OR($A260="", F$5=""), "", IF(COUNTIFS(【データ】蓄積用!A$2:A$10000, F$5, 【データ】蓄積用!C$2:C$10000, $A260, 【データ】蓄積用!D$2:D$10000, "&gt;=3000", 【データ】蓄積用!E$2:E$10000, "&gt;=1500")&gt;0, "〇", IF(COUNTIFS(【データ】蓄積用!A$2:A$10000, F$5, 【データ】蓄積用!C$2:C$10000, $A260, 【データ】蓄積用!Q$2:Q$10000, 1, 【データ】蓄積用!AC$2:AC$10000, "&gt;=4.0")&gt;0, "〇", "×")))</f>
        <v/>
      </c>
      <c r="G260" t="str">
        <f>IF(OR($A260="", G$5=""), "", IF(COUNTIFS(【データ】蓄積用!A$2:A$10000, G$5, 【データ】蓄積用!C$2:C$10000, $A260, 【データ】蓄積用!D$2:D$10000, "&gt;=3000", 【データ】蓄積用!E$2:E$10000, "&gt;=1500")&gt;0, "〇", IF(COUNTIFS(【データ】蓄積用!A$2:A$10000, G$5, 【データ】蓄積用!C$2:C$10000, $A260, 【データ】蓄積用!Q$2:Q$10000, 1, 【データ】蓄積用!AC$2:AC$10000, "&gt;=4.0")&gt;0, "〇", "×")))</f>
        <v/>
      </c>
      <c r="H260" t="str">
        <f>IF(OR($A260="", H$5=""), "", IF(COUNTIFS(【データ】蓄積用!A$2:A$10000, H$5, 【データ】蓄積用!C$2:C$10000, $A260, 【データ】蓄積用!D$2:D$10000, "&gt;=3000", 【データ】蓄積用!E$2:E$10000, "&gt;=1500")&gt;0, "〇", IF(COUNTIFS(【データ】蓄積用!A$2:A$10000, H$5, 【データ】蓄積用!C$2:C$10000, $A260, 【データ】蓄積用!Q$2:Q$10000, 1, 【データ】蓄積用!AC$2:AC$10000, "&gt;=4.0")&gt;0, "〇", "×")))</f>
        <v/>
      </c>
      <c r="I260" t="str">
        <f>IF(OR($A260="", I$5=""), "", IF(COUNTIFS(【データ】蓄積用!A$2:A$10000, I$5, 【データ】蓄積用!C$2:C$10000, $A260, 【データ】蓄積用!D$2:D$10000, "&gt;=3000", 【データ】蓄積用!E$2:E$10000, "&gt;=1500")&gt;0, "〇", IF(COUNTIFS(【データ】蓄積用!A$2:A$10000, I$5, 【データ】蓄積用!C$2:C$10000, $A260, 【データ】蓄積用!Q$2:Q$10000, 1, 【データ】蓄積用!AC$2:AC$10000, "&gt;=4.0")&gt;0, "〇", "×")))</f>
        <v/>
      </c>
      <c r="J260" t="str">
        <f>IF(OR($A260="", J$5=""), "", IF(COUNTIFS(【データ】蓄積用!A$2:A$10000, J$5, 【データ】蓄積用!C$2:C$10000, $A260, 【データ】蓄積用!D$2:D$10000, "&gt;=3000", 【データ】蓄積用!E$2:E$10000, "&gt;=1500")&gt;0, "〇", IF(COUNTIFS(【データ】蓄積用!A$2:A$10000, J$5, 【データ】蓄積用!C$2:C$10000, $A260, 【データ】蓄積用!Q$2:Q$10000, 1, 【データ】蓄積用!AC$2:AC$10000, "&gt;=4.0")&gt;0, "〇", "×")))</f>
        <v/>
      </c>
      <c r="K260" t="str">
        <f>IF(OR($A260="", K$5=""), "", IF(COUNTIFS(【データ】蓄積用!A$2:A$10000, K$5, 【データ】蓄積用!C$2:C$10000, $A260, 【データ】蓄積用!D$2:D$10000, "&gt;=3000", 【データ】蓄積用!E$2:E$10000, "&gt;=1500")&gt;0, "〇", IF(COUNTIFS(【データ】蓄積用!A$2:A$10000, K$5, 【データ】蓄積用!C$2:C$10000, $A260, 【データ】蓄積用!Q$2:Q$10000, 1, 【データ】蓄積用!AC$2:AC$10000, "&gt;=4.0")&gt;0, "〇", "×")))</f>
        <v/>
      </c>
      <c r="L260" t="str">
        <f>IF(OR($A260="", L$5=""), "", IF(COUNTIFS(【データ】蓄積用!A$2:A$10000, L$5, 【データ】蓄積用!C$2:C$10000, $A260, 【データ】蓄積用!D$2:D$10000, "&gt;=3000", 【データ】蓄積用!E$2:E$10000, "&gt;=1500")&gt;0, "〇", IF(COUNTIFS(【データ】蓄積用!A$2:A$10000, L$5, 【データ】蓄積用!C$2:C$10000, $A260, 【データ】蓄積用!Q$2:Q$10000, 1, 【データ】蓄積用!AC$2:AC$10000, "&gt;=4.0")&gt;0, "〇", "×")))</f>
        <v/>
      </c>
      <c r="M260" t="str">
        <f>IF(OR($A260="", M$5=""), "", IF(COUNTIFS(【データ】蓄積用!A$2:A$10000, M$5, 【データ】蓄積用!C$2:C$10000, $A260, 【データ】蓄積用!D$2:D$10000, "&gt;=3000", 【データ】蓄積用!E$2:E$10000, "&gt;=1500")&gt;0, "〇", IF(COUNTIFS(【データ】蓄積用!A$2:A$10000, M$5, 【データ】蓄積用!C$2:C$10000, $A260, 【データ】蓄積用!Q$2:Q$10000, 1, 【データ】蓄積用!AC$2:AC$10000, "&gt;=4.0")&gt;0, "〇", "×")))</f>
        <v/>
      </c>
      <c r="N260" t="str">
        <f>IF(OR($A260="", N$5=""), "", IF(COUNTIFS(【データ】蓄積用!A$2:A$10000, N$5, 【データ】蓄積用!C$2:C$10000, $A260, 【データ】蓄積用!D$2:D$10000, "&gt;=3000", 【データ】蓄積用!E$2:E$10000, "&gt;=1500")&gt;0, "〇", IF(COUNTIFS(【データ】蓄積用!A$2:A$10000, N$5, 【データ】蓄積用!C$2:C$10000, $A260, 【データ】蓄積用!Q$2:Q$10000, 1, 【データ】蓄積用!AC$2:AC$10000, "&gt;=4.0")&gt;0, "〇", "×")))</f>
        <v/>
      </c>
      <c r="O260" t="str">
        <f>IF(OR($A260="", O$5=""), "", IF(COUNTIFS(【データ】蓄積用!A$2:A$10000, O$5, 【データ】蓄積用!C$2:C$10000, $A260, 【データ】蓄積用!D$2:D$10000, "&gt;=3000", 【データ】蓄積用!E$2:E$10000, "&gt;=1500")&gt;0, "〇", IF(COUNTIFS(【データ】蓄積用!A$2:A$10000, O$5, 【データ】蓄積用!C$2:C$10000, $A260, 【データ】蓄積用!Q$2:Q$10000, 1, 【データ】蓄積用!AC$2:AC$10000, "&gt;=4.0")&gt;0, "〇", "×")))</f>
        <v/>
      </c>
      <c r="P260" t="str">
        <f>IF(OR($A260="", P$5=""), "", IF(COUNTIFS(【データ】蓄積用!A$2:A$10000, P$5, 【データ】蓄積用!C$2:C$10000, $A260, 【データ】蓄積用!D$2:D$10000, "&gt;=3000", 【データ】蓄積用!E$2:E$10000, "&gt;=1500")&gt;0, "〇", IF(COUNTIFS(【データ】蓄積用!A$2:A$10000, P$5, 【データ】蓄積用!C$2:C$10000, $A260, 【データ】蓄積用!Q$2:Q$10000, 1, 【データ】蓄積用!AC$2:AC$10000, "&gt;=4.0")&gt;0, "〇", "×")))</f>
        <v/>
      </c>
      <c r="Q260" t="str">
        <f>IF(OR($A260="", Q$5=""), "", IF(COUNTIFS(【データ】蓄積用!A$2:A$10000, Q$5, 【データ】蓄積用!C$2:C$10000, $A260, 【データ】蓄積用!D$2:D$10000, "&gt;=3000", 【データ】蓄積用!E$2:E$10000, "&gt;=1500")&gt;0, "〇", IF(COUNTIFS(【データ】蓄積用!A$2:A$10000, Q$5, 【データ】蓄積用!C$2:C$10000, $A260, 【データ】蓄積用!Q$2:Q$10000, 1, 【データ】蓄積用!AC$2:AC$10000, "&gt;=4.0")&gt;0, "〇", "×")))</f>
        <v/>
      </c>
      <c r="R260" t="str">
        <f>IF(OR($A260="", R$5=""), "", IF(COUNTIFS(【データ】蓄積用!A$2:A$10000, R$5, 【データ】蓄積用!C$2:C$10000, $A260, 【データ】蓄積用!D$2:D$10000, "&gt;=3000", 【データ】蓄積用!E$2:E$10000, "&gt;=1500")&gt;0, "〇", IF(COUNTIFS(【データ】蓄積用!A$2:A$10000, R$5, 【データ】蓄積用!C$2:C$10000, $A260, 【データ】蓄積用!Q$2:Q$10000, 1, 【データ】蓄積用!AC$2:AC$10000, "&gt;=4.0")&gt;0, "〇", "×")))</f>
        <v/>
      </c>
      <c r="S260" t="str">
        <f>IF(OR($A260="", S$5=""), "", IF(COUNTIFS(【データ】蓄積用!A$2:A$10000, S$5, 【データ】蓄積用!C$2:C$10000, $A260, 【データ】蓄積用!D$2:D$10000, "&gt;=3000", 【データ】蓄積用!E$2:E$10000, "&gt;=1500")&gt;0, "〇", IF(COUNTIFS(【データ】蓄積用!A$2:A$10000, S$5, 【データ】蓄積用!C$2:C$10000, $A260, 【データ】蓄積用!Q$2:Q$10000, 1, 【データ】蓄積用!AC$2:AC$10000, "&gt;=4.0")&gt;0, "〇", "×")))</f>
        <v/>
      </c>
      <c r="T260" t="str">
        <f>IF(OR($A260="", T$5=""), "", IF(COUNTIFS(【データ】蓄積用!A$2:A$10000, T$5, 【データ】蓄積用!C$2:C$10000, $A260, 【データ】蓄積用!D$2:D$10000, "&gt;=3000", 【データ】蓄積用!E$2:E$10000, "&gt;=1500")&gt;0, "〇", IF(COUNTIFS(【データ】蓄積用!A$2:A$10000, T$5, 【データ】蓄積用!C$2:C$10000, $A260, 【データ】蓄積用!Q$2:Q$10000, 1, 【データ】蓄積用!AC$2:AC$10000, "&gt;=4.0")&gt;0, "〇", "×")))</f>
        <v/>
      </c>
      <c r="U260" t="str">
        <f>IF(OR($A260="", U$5=""), "", IF(COUNTIFS(【データ】蓄積用!A$2:A$10000, U$5, 【データ】蓄積用!C$2:C$10000, $A260, 【データ】蓄積用!D$2:D$10000, "&gt;=3000", 【データ】蓄積用!E$2:E$10000, "&gt;=1500")&gt;0, "〇", IF(COUNTIFS(【データ】蓄積用!A$2:A$10000, U$5, 【データ】蓄積用!C$2:C$10000, $A260, 【データ】蓄積用!Q$2:Q$10000, 1, 【データ】蓄積用!AC$2:AC$10000, "&gt;=4.0")&gt;0, "〇", "×")))</f>
        <v/>
      </c>
      <c r="V260" t="str">
        <f>IF(OR($A260="", V$5=""), "", IF(COUNTIFS(【データ】蓄積用!A$2:A$10000, V$5, 【データ】蓄積用!C$2:C$10000, $A260, 【データ】蓄積用!D$2:D$10000, "&gt;=3000", 【データ】蓄積用!E$2:E$10000, "&gt;=1500")&gt;0, "〇", IF(COUNTIFS(【データ】蓄積用!A$2:A$10000, V$5, 【データ】蓄積用!C$2:C$10000, $A260, 【データ】蓄積用!Q$2:Q$10000, 1, 【データ】蓄積用!AC$2:AC$10000, "&gt;=4.0")&gt;0, "〇", "×")))</f>
        <v/>
      </c>
      <c r="W260" t="str">
        <f>IF(OR($A260="", W$5=""), "", IF(COUNTIFS(【データ】蓄積用!A$2:A$10000, W$5, 【データ】蓄積用!C$2:C$10000, $A260, 【データ】蓄積用!D$2:D$10000, "&gt;=3000", 【データ】蓄積用!E$2:E$10000, "&gt;=1500")&gt;0, "〇", IF(COUNTIFS(【データ】蓄積用!A$2:A$10000, W$5, 【データ】蓄積用!C$2:C$10000, $A260, 【データ】蓄積用!Q$2:Q$10000, 1, 【データ】蓄積用!AC$2:AC$10000, "&gt;=4.0")&gt;0, "〇", "×")))</f>
        <v/>
      </c>
      <c r="X260" t="str">
        <f>IF(OR($A260="", X$5=""), "", IF(COUNTIFS(【データ】蓄積用!A$2:A$10000, X$5, 【データ】蓄積用!C$2:C$10000, $A260, 【データ】蓄積用!D$2:D$10000, "&gt;=3000", 【データ】蓄積用!E$2:E$10000, "&gt;=1500")&gt;0, "〇", IF(COUNTIFS(【データ】蓄積用!A$2:A$10000, X$5, 【データ】蓄積用!C$2:C$10000, $A260, 【データ】蓄積用!Q$2:Q$10000, 1, 【データ】蓄積用!AC$2:AC$10000, "&gt;=4.0")&gt;0, "〇", "×")))</f>
        <v/>
      </c>
      <c r="Y260" t="str">
        <f>IF(OR($A260="", Y$5=""), "", IF(COUNTIFS(【データ】蓄積用!A$2:A$10000, Y$5, 【データ】蓄積用!C$2:C$10000, $A260, 【データ】蓄積用!D$2:D$10000, "&gt;=3000", 【データ】蓄積用!E$2:E$10000, "&gt;=1500")&gt;0, "〇", IF(COUNTIFS(【データ】蓄積用!A$2:A$10000, Y$5, 【データ】蓄積用!C$2:C$10000, $A260, 【データ】蓄積用!Q$2:Q$10000, 1, 【データ】蓄積用!AC$2:AC$10000, "&gt;=4.0")&gt;0, "〇", "×")))</f>
        <v/>
      </c>
      <c r="Z260" t="str">
        <f>IF(OR($A260="", Z$5=""), "", IF(COUNTIFS(【データ】蓄積用!A$2:A$10000, Z$5, 【データ】蓄積用!C$2:C$10000, $A260, 【データ】蓄積用!D$2:D$10000, "&gt;=3000", 【データ】蓄積用!E$2:E$10000, "&gt;=1500")&gt;0, "〇", IF(COUNTIFS(【データ】蓄積用!A$2:A$10000, Z$5, 【データ】蓄積用!C$2:C$10000, $A260, 【データ】蓄積用!Q$2:Q$10000, 1, 【データ】蓄積用!AC$2:AC$10000, "&gt;=4.0")&gt;0, "〇", "×")))</f>
        <v/>
      </c>
      <c r="AA260" t="str">
        <f>IF(OR($A260="", AA$5=""), "", IF(COUNTIFS(【データ】蓄積用!A$2:A$10000, AA$5, 【データ】蓄積用!C$2:C$10000, $A260, 【データ】蓄積用!D$2:D$10000, "&gt;=3000", 【データ】蓄積用!E$2:E$10000, "&gt;=1500")&gt;0, "〇", IF(COUNTIFS(【データ】蓄積用!A$2:A$10000, AA$5, 【データ】蓄積用!C$2:C$10000, $A260, 【データ】蓄積用!Q$2:Q$10000, 1, 【データ】蓄積用!AC$2:AC$10000, "&gt;=4.0")&gt;0, "〇", "×")))</f>
        <v/>
      </c>
      <c r="AB260" t="str">
        <f>IF(OR($A260="", AB$5=""), "", IF(COUNTIFS(【データ】蓄積用!A$2:A$10000, AB$5, 【データ】蓄積用!C$2:C$10000, $A260, 【データ】蓄積用!D$2:D$10000, "&gt;=3000", 【データ】蓄積用!E$2:E$10000, "&gt;=1500")&gt;0, "〇", IF(COUNTIFS(【データ】蓄積用!A$2:A$10000, AB$5, 【データ】蓄積用!C$2:C$10000, $A260, 【データ】蓄積用!Q$2:Q$10000, 1, 【データ】蓄積用!AC$2:AC$10000, "&gt;=4.0")&gt;0, "〇", "×")))</f>
        <v/>
      </c>
      <c r="AC260" t="str">
        <f>IF(OR($A260="", AC$5=""), "", IF(COUNTIFS(【データ】蓄積用!A$2:A$10000, AC$5, 【データ】蓄積用!C$2:C$10000, $A260, 【データ】蓄積用!D$2:D$10000, "&gt;=3000", 【データ】蓄積用!E$2:E$10000, "&gt;=1500")&gt;0, "〇", IF(COUNTIFS(【データ】蓄積用!A$2:A$10000, AC$5, 【データ】蓄積用!C$2:C$10000, $A260, 【データ】蓄積用!Q$2:Q$10000, 1, 【データ】蓄積用!AC$2:AC$10000, "&gt;=4.0")&gt;0, "〇", "×")))</f>
        <v/>
      </c>
      <c r="AD260" t="str">
        <f>IF(OR($A260="", AD$5=""), "", IF(COUNTIFS(【データ】蓄積用!A$2:A$10000, AD$5, 【データ】蓄積用!C$2:C$10000, $A260, 【データ】蓄積用!D$2:D$10000, "&gt;=3000", 【データ】蓄積用!E$2:E$10000, "&gt;=1500")&gt;0, "〇", IF(COUNTIFS(【データ】蓄積用!A$2:A$10000, AD$5, 【データ】蓄積用!C$2:C$10000, $A260, 【データ】蓄積用!Q$2:Q$10000, 1, 【データ】蓄積用!AC$2:AC$10000, "&gt;=4.0")&gt;0, "〇", "×")))</f>
        <v/>
      </c>
      <c r="AE260" t="str">
        <f>IF(OR($A260="", AE$5=""), "", IF(COUNTIFS(【データ】蓄積用!A$2:A$10000, AE$5, 【データ】蓄積用!C$2:C$10000, $A260, 【データ】蓄積用!D$2:D$10000, "&gt;=3000", 【データ】蓄積用!E$2:E$10000, "&gt;=1500")&gt;0, "〇", IF(COUNTIFS(【データ】蓄積用!A$2:A$10000, AE$5, 【データ】蓄積用!C$2:C$10000, $A260, 【データ】蓄積用!Q$2:Q$10000, 1, 【データ】蓄積用!AC$2:AC$10000, "&gt;=4.0")&gt;0, "〇", "×")))</f>
        <v/>
      </c>
      <c r="AF260" t="str">
        <f>IF(OR($A260="", AF$5=""), "", IF(COUNTIFS(【データ】蓄積用!A$2:A$10000, AF$5, 【データ】蓄積用!C$2:C$10000, $A260, 【データ】蓄積用!D$2:D$10000, "&gt;=3000", 【データ】蓄積用!E$2:E$10000, "&gt;=1500")&gt;0, "〇", IF(COUNTIFS(【データ】蓄積用!A$2:A$10000, AF$5, 【データ】蓄積用!C$2:C$10000, $A260, 【データ】蓄積用!Q$2:Q$10000, 1, 【データ】蓄積用!AC$2:AC$10000, "&gt;=4.0")&gt;0, "〇", "×")))</f>
        <v/>
      </c>
      <c r="AG260" t="str">
        <f>IF(OR($A260="", AG$5=""), "", IF(COUNTIFS(【データ】蓄積用!A$2:A$10000, AG$5, 【データ】蓄積用!C$2:C$10000, $A260, 【データ】蓄積用!D$2:D$10000, "&gt;=3000", 【データ】蓄積用!E$2:E$10000, "&gt;=1500")&gt;0, "〇", IF(COUNTIFS(【データ】蓄積用!A$2:A$10000, AG$5, 【データ】蓄積用!C$2:C$10000, $A260, 【データ】蓄積用!Q$2:Q$10000, 1, 【データ】蓄積用!AC$2:AC$10000, "&gt;=4.0")&gt;0, "〇", "×")))</f>
        <v/>
      </c>
      <c r="AH260" t="str">
        <f>IF(OR($A260="", AH$5=""), "", IF(COUNTIFS(【データ】蓄積用!A$2:A$10000, AH$5, 【データ】蓄積用!C$2:C$10000, $A260, 【データ】蓄積用!D$2:D$10000, "&gt;=3000", 【データ】蓄積用!E$2:E$10000, "&gt;=1500")&gt;0, "〇", IF(COUNTIFS(【データ】蓄積用!A$2:A$10000, AH$5, 【データ】蓄積用!C$2:C$10000, $A260, 【データ】蓄積用!Q$2:Q$10000, 1, 【データ】蓄積用!AC$2:AC$10000, "&gt;=4.0")&gt;0, "〇", "×")))</f>
        <v/>
      </c>
      <c r="AI260" t="str">
        <f>IF(OR($A260="", AI$5=""), "", IF(COUNTIFS(【データ】蓄積用!A$2:A$10000, AI$5, 【データ】蓄積用!C$2:C$10000, $A260, 【データ】蓄積用!D$2:D$10000, "&gt;=3000", 【データ】蓄積用!E$2:E$10000, "&gt;=1500")&gt;0, "〇", IF(COUNTIFS(【データ】蓄積用!A$2:A$10000, AI$5, 【データ】蓄積用!C$2:C$10000, $A260, 【データ】蓄積用!Q$2:Q$10000, 1, 【データ】蓄積用!AC$2:AC$10000, "&gt;=4.0")&gt;0, "〇", "×")))</f>
        <v/>
      </c>
      <c r="AJ260" t="str">
        <f>IF(OR($A260="", AJ$5=""), "", IF(COUNTIFS(【データ】蓄積用!A$2:A$10000, AJ$5, 【データ】蓄積用!C$2:C$10000, $A260, 【データ】蓄積用!D$2:D$10000, "&gt;=3000", 【データ】蓄積用!E$2:E$10000, "&gt;=1500")&gt;0, "〇", IF(COUNTIFS(【データ】蓄積用!A$2:A$10000, AJ$5, 【データ】蓄積用!C$2:C$10000, $A260, 【データ】蓄積用!Q$2:Q$10000, 1, 【データ】蓄積用!AC$2:AC$10000, "&gt;=4.0")&gt;0, "〇", "×")))</f>
        <v/>
      </c>
      <c r="AK260" t="str">
        <f>IF(OR($A260="", AK$5=""), "", IF(COUNTIFS(【データ】蓄積用!A$2:A$10000, AK$5, 【データ】蓄積用!C$2:C$10000, $A260, 【データ】蓄積用!D$2:D$10000, "&gt;=3000", 【データ】蓄積用!E$2:E$10000, "&gt;=1500")&gt;0, "〇", IF(COUNTIFS(【データ】蓄積用!A$2:A$10000, AK$5, 【データ】蓄積用!C$2:C$10000, $A260, 【データ】蓄積用!Q$2:Q$10000, 1, 【データ】蓄積用!AC$2:AC$10000, "&gt;=4.0")&gt;0, "〇", "×")))</f>
        <v/>
      </c>
      <c r="AL260" t="str">
        <f>IF(OR($A260="", AL$5=""), "", IF(COUNTIFS(【データ】蓄積用!A$2:A$10000, AL$5, 【データ】蓄積用!C$2:C$10000, $A260, 【データ】蓄積用!D$2:D$10000, "&gt;=3000", 【データ】蓄積用!E$2:E$10000, "&gt;=1500")&gt;0, "〇", IF(COUNTIFS(【データ】蓄積用!A$2:A$10000, AL$5, 【データ】蓄積用!C$2:C$10000, $A260, 【データ】蓄積用!Q$2:Q$10000, 1, 【データ】蓄積用!AC$2:AC$10000, "&gt;=4.0")&gt;0, "〇", "×")))</f>
        <v/>
      </c>
      <c r="AM260" t="str">
        <f>IF(OR($A260="", AM$5=""), "", IF(COUNTIFS(【データ】蓄積用!A$2:A$10000, AM$5, 【データ】蓄積用!C$2:C$10000, $A260, 【データ】蓄積用!D$2:D$10000, "&gt;=3000", 【データ】蓄積用!E$2:E$10000, "&gt;=1500")&gt;0, "〇", IF(COUNTIFS(【データ】蓄積用!A$2:A$10000, AM$5, 【データ】蓄積用!C$2:C$10000, $A260, 【データ】蓄積用!Q$2:Q$10000, 1, 【データ】蓄積用!AC$2:AC$10000, "&gt;=4.0")&gt;0, "〇", "×")))</f>
        <v/>
      </c>
      <c r="AN260" t="str">
        <f>IF(OR($A260="", AN$5=""), "", IF(COUNTIFS(【データ】蓄積用!A$2:A$10000, AN$5, 【データ】蓄積用!C$2:C$10000, $A260, 【データ】蓄積用!D$2:D$10000, "&gt;=3000", 【データ】蓄積用!E$2:E$10000, "&gt;=1500")&gt;0, "〇", IF(COUNTIFS(【データ】蓄積用!A$2:A$10000, AN$5, 【データ】蓄積用!C$2:C$10000, $A260, 【データ】蓄積用!Q$2:Q$10000, 1, 【データ】蓄積用!AC$2:AC$10000, "&gt;=4.0")&gt;0, "〇", "×")))</f>
        <v/>
      </c>
      <c r="AO260" t="str">
        <f>IF(OR($A260="", AO$5=""), "", IF(COUNTIFS(【データ】蓄積用!A$2:A$10000, AO$5, 【データ】蓄積用!C$2:C$10000, $A260, 【データ】蓄積用!D$2:D$10000, "&gt;=3000", 【データ】蓄積用!E$2:E$10000, "&gt;=1500")&gt;0, "〇", IF(COUNTIFS(【データ】蓄積用!A$2:A$10000, AO$5, 【データ】蓄積用!C$2:C$10000, $A260, 【データ】蓄積用!Q$2:Q$10000, 1, 【データ】蓄積用!AC$2:AC$10000, "&gt;=4.0")&gt;0, "〇", "×")))</f>
        <v/>
      </c>
      <c r="AP260" t="str">
        <f>IF(OR($A260="", AP$5=""), "", IF(COUNTIFS(【データ】蓄積用!A$2:A$10000, AP$5, 【データ】蓄積用!C$2:C$10000, $A260, 【データ】蓄積用!D$2:D$10000, "&gt;=3000", 【データ】蓄積用!E$2:E$10000, "&gt;=1500")&gt;0, "〇", IF(COUNTIFS(【データ】蓄積用!A$2:A$10000, AP$5, 【データ】蓄積用!C$2:C$10000, $A260, 【データ】蓄積用!Q$2:Q$10000, 1, 【データ】蓄積用!AC$2:AC$10000, "&gt;=4.0")&gt;0, "〇", "×")))</f>
        <v/>
      </c>
      <c r="AQ260" t="str">
        <f>IF(OR($A260="", AQ$5=""), "", IF(COUNTIFS(【データ】蓄積用!A$2:A$10000, AQ$5, 【データ】蓄積用!C$2:C$10000, $A260, 【データ】蓄積用!D$2:D$10000, "&gt;=3000", 【データ】蓄積用!E$2:E$10000, "&gt;=1500")&gt;0, "〇", IF(COUNTIFS(【データ】蓄積用!A$2:A$10000, AQ$5, 【データ】蓄積用!C$2:C$10000, $A260, 【データ】蓄積用!Q$2:Q$10000, 1, 【データ】蓄積用!AC$2:AC$10000, "&gt;=4.0")&gt;0, "〇", "×")))</f>
        <v/>
      </c>
      <c r="AR260" t="str">
        <f>IF(OR($A260="", AR$5=""), "", IF(COUNTIFS(【データ】蓄積用!A$2:A$10000, AR$5, 【データ】蓄積用!C$2:C$10000, $A260, 【データ】蓄積用!D$2:D$10000, "&gt;=3000", 【データ】蓄積用!E$2:E$10000, "&gt;=1500")&gt;0, "〇", IF(COUNTIFS(【データ】蓄積用!A$2:A$10000, AR$5, 【データ】蓄積用!C$2:C$10000, $A260, 【データ】蓄積用!Q$2:Q$10000, 1, 【データ】蓄積用!AC$2:AC$10000, "&gt;=4.0")&gt;0, "〇", "×")))</f>
        <v/>
      </c>
      <c r="AS260" t="str">
        <f>IF(OR($A260="", AS$5=""), "", IF(COUNTIFS(【データ】蓄積用!A$2:A$10000, AS$5, 【データ】蓄積用!C$2:C$10000, $A260, 【データ】蓄積用!D$2:D$10000, "&gt;=3000", 【データ】蓄積用!E$2:E$10000, "&gt;=1500")&gt;0, "〇", IF(COUNTIFS(【データ】蓄積用!A$2:A$10000, AS$5, 【データ】蓄積用!C$2:C$10000, $A260, 【データ】蓄積用!Q$2:Q$10000, 1, 【データ】蓄積用!AC$2:AC$10000, "&gt;=4.0")&gt;0, "〇", "×")))</f>
        <v/>
      </c>
      <c r="AT260" t="str">
        <f>IF(OR($A260="", AT$5=""), "", IF(COUNTIFS(【データ】蓄積用!A$2:A$10000, AT$5, 【データ】蓄積用!C$2:C$10000, $A260, 【データ】蓄積用!D$2:D$10000, "&gt;=3000", 【データ】蓄積用!E$2:E$10000, "&gt;=1500")&gt;0, "〇", IF(COUNTIFS(【データ】蓄積用!A$2:A$10000, AT$5, 【データ】蓄積用!C$2:C$10000, $A260, 【データ】蓄積用!Q$2:Q$10000, 1, 【データ】蓄積用!AC$2:AC$10000, "&gt;=4.0")&gt;0, "〇", "×")))</f>
        <v/>
      </c>
      <c r="AU260" t="str">
        <f>IF(OR($A260="", AU$5=""), "", IF(COUNTIFS(【データ】蓄積用!A$2:A$10000, AU$5, 【データ】蓄積用!C$2:C$10000, $A260, 【データ】蓄積用!D$2:D$10000, "&gt;=3000", 【データ】蓄積用!E$2:E$10000, "&gt;=1500")&gt;0, "〇", IF(COUNTIFS(【データ】蓄積用!A$2:A$10000, AU$5, 【データ】蓄積用!C$2:C$10000, $A260, 【データ】蓄積用!Q$2:Q$10000, 1, 【データ】蓄積用!AC$2:AC$10000, "&gt;=4.0")&gt;0, "〇", "×")))</f>
        <v/>
      </c>
      <c r="AV260" t="str">
        <f>IF(OR($A260="", AV$5=""), "", IF(COUNTIFS(【データ】蓄積用!A$2:A$10000, AV$5, 【データ】蓄積用!C$2:C$10000, $A260, 【データ】蓄積用!D$2:D$10000, "&gt;=3000", 【データ】蓄積用!E$2:E$10000, "&gt;=1500")&gt;0, "〇", IF(COUNTIFS(【データ】蓄積用!A$2:A$10000, AV$5, 【データ】蓄積用!C$2:C$10000, $A260, 【データ】蓄積用!Q$2:Q$10000, 1, 【データ】蓄積用!AC$2:AC$10000, "&gt;=4.0")&gt;0, "〇", "×")))</f>
        <v/>
      </c>
      <c r="AW260" t="str">
        <f>IF(OR($A260="", AW$5=""), "", IF(COUNTIFS(【データ】蓄積用!A$2:A$10000, AW$5, 【データ】蓄積用!C$2:C$10000, $A260, 【データ】蓄積用!D$2:D$10000, "&gt;=3000", 【データ】蓄積用!E$2:E$10000, "&gt;=1500")&gt;0, "〇", IF(COUNTIFS(【データ】蓄積用!A$2:A$10000, AW$5, 【データ】蓄積用!C$2:C$10000, $A260, 【データ】蓄積用!Q$2:Q$10000, 1, 【データ】蓄積用!AC$2:AC$10000, "&gt;=4.0")&gt;0, "〇", "×")))</f>
        <v/>
      </c>
      <c r="AX260" t="str">
        <f>IF(OR($A260="", AX$5=""), "", IF(COUNTIFS(【データ】蓄積用!A$2:A$10000, AX$5, 【データ】蓄積用!C$2:C$10000, $A260, 【データ】蓄積用!D$2:D$10000, "&gt;=3000", 【データ】蓄積用!E$2:E$10000, "&gt;=1500")&gt;0, "〇", IF(COUNTIFS(【データ】蓄積用!A$2:A$10000, AX$5, 【データ】蓄積用!C$2:C$10000, $A260, 【データ】蓄積用!Q$2:Q$10000, 1, 【データ】蓄積用!AC$2:AC$10000, "&gt;=4.0")&gt;0, "〇", "×")))</f>
        <v/>
      </c>
      <c r="AY260" t="str">
        <f>IF(OR($A260="", AY$5=""), "", IF(COUNTIFS(【データ】蓄積用!A$2:A$10000, AY$5, 【データ】蓄積用!C$2:C$10000, $A260, 【データ】蓄積用!D$2:D$10000, "&gt;=3000", 【データ】蓄積用!E$2:E$10000, "&gt;=1500")&gt;0, "〇", IF(COUNTIFS(【データ】蓄積用!A$2:A$10000, AY$5, 【データ】蓄積用!C$2:C$10000, $A260, 【データ】蓄積用!Q$2:Q$10000, 1, 【データ】蓄積用!AC$2:AC$10000, "&gt;=4.0")&gt;0, "〇", "×")))</f>
        <v/>
      </c>
    </row>
    <row r="261" spans="2:51">
      <c r="B261" t="str">
        <f>IF(OR($A261="", B$5=""), "", IF(COUNTIFS(【データ】蓄積用!A$2:A$10000, B$5, 【データ】蓄積用!C$2:C$10000, $A261, 【データ】蓄積用!D$2:D$10000, "&gt;=3000", 【データ】蓄積用!E$2:E$10000, "&gt;=1500")&gt;0, "〇", IF(COUNTIFS(【データ】蓄積用!A$2:A$10000, B$5, 【データ】蓄積用!C$2:C$10000, $A261, 【データ】蓄積用!Q$2:Q$10000, 1, 【データ】蓄積用!AC$2:AC$10000, "&gt;=4.0")&gt;0, "〇", "×")))</f>
        <v/>
      </c>
      <c r="C261" t="str">
        <f>IF(OR($A261="", C$5=""), "", IF(COUNTIFS(【データ】蓄積用!A$2:A$10000, C$5, 【データ】蓄積用!C$2:C$10000, $A261, 【データ】蓄積用!D$2:D$10000, "&gt;=3000", 【データ】蓄積用!E$2:E$10000, "&gt;=1500")&gt;0, "〇", IF(COUNTIFS(【データ】蓄積用!A$2:A$10000, C$5, 【データ】蓄積用!C$2:C$10000, $A261, 【データ】蓄積用!Q$2:Q$10000, 1, 【データ】蓄積用!AC$2:AC$10000, "&gt;=4.0")&gt;0, "〇", "×")))</f>
        <v/>
      </c>
      <c r="D261" t="str">
        <f>IF(OR($A261="", D$5=""), "", IF(COUNTIFS(【データ】蓄積用!A$2:A$10000, D$5, 【データ】蓄積用!C$2:C$10000, $A261, 【データ】蓄積用!D$2:D$10000, "&gt;=3000", 【データ】蓄積用!E$2:E$10000, "&gt;=1500")&gt;0, "〇", IF(COUNTIFS(【データ】蓄積用!A$2:A$10000, D$5, 【データ】蓄積用!C$2:C$10000, $A261, 【データ】蓄積用!Q$2:Q$10000, 1, 【データ】蓄積用!AC$2:AC$10000, "&gt;=4.0")&gt;0, "〇", "×")))</f>
        <v/>
      </c>
      <c r="E261" t="str">
        <f>IF(OR($A261="", E$5=""), "", IF(COUNTIFS(【データ】蓄積用!A$2:A$10000, E$5, 【データ】蓄積用!C$2:C$10000, $A261, 【データ】蓄積用!D$2:D$10000, "&gt;=3000", 【データ】蓄積用!E$2:E$10000, "&gt;=1500")&gt;0, "〇", IF(COUNTIFS(【データ】蓄積用!A$2:A$10000, E$5, 【データ】蓄積用!C$2:C$10000, $A261, 【データ】蓄積用!Q$2:Q$10000, 1, 【データ】蓄積用!AC$2:AC$10000, "&gt;=4.0")&gt;0, "〇", "×")))</f>
        <v/>
      </c>
      <c r="F261" t="str">
        <f>IF(OR($A261="", F$5=""), "", IF(COUNTIFS(【データ】蓄積用!A$2:A$10000, F$5, 【データ】蓄積用!C$2:C$10000, $A261, 【データ】蓄積用!D$2:D$10000, "&gt;=3000", 【データ】蓄積用!E$2:E$10000, "&gt;=1500")&gt;0, "〇", IF(COUNTIFS(【データ】蓄積用!A$2:A$10000, F$5, 【データ】蓄積用!C$2:C$10000, $A261, 【データ】蓄積用!Q$2:Q$10000, 1, 【データ】蓄積用!AC$2:AC$10000, "&gt;=4.0")&gt;0, "〇", "×")))</f>
        <v/>
      </c>
      <c r="G261" t="str">
        <f>IF(OR($A261="", G$5=""), "", IF(COUNTIFS(【データ】蓄積用!A$2:A$10000, G$5, 【データ】蓄積用!C$2:C$10000, $A261, 【データ】蓄積用!D$2:D$10000, "&gt;=3000", 【データ】蓄積用!E$2:E$10000, "&gt;=1500")&gt;0, "〇", IF(COUNTIFS(【データ】蓄積用!A$2:A$10000, G$5, 【データ】蓄積用!C$2:C$10000, $A261, 【データ】蓄積用!Q$2:Q$10000, 1, 【データ】蓄積用!AC$2:AC$10000, "&gt;=4.0")&gt;0, "〇", "×")))</f>
        <v/>
      </c>
      <c r="H261" t="str">
        <f>IF(OR($A261="", H$5=""), "", IF(COUNTIFS(【データ】蓄積用!A$2:A$10000, H$5, 【データ】蓄積用!C$2:C$10000, $A261, 【データ】蓄積用!D$2:D$10000, "&gt;=3000", 【データ】蓄積用!E$2:E$10000, "&gt;=1500")&gt;0, "〇", IF(COUNTIFS(【データ】蓄積用!A$2:A$10000, H$5, 【データ】蓄積用!C$2:C$10000, $A261, 【データ】蓄積用!Q$2:Q$10000, 1, 【データ】蓄積用!AC$2:AC$10000, "&gt;=4.0")&gt;0, "〇", "×")))</f>
        <v/>
      </c>
      <c r="I261" t="str">
        <f>IF(OR($A261="", I$5=""), "", IF(COUNTIFS(【データ】蓄積用!A$2:A$10000, I$5, 【データ】蓄積用!C$2:C$10000, $A261, 【データ】蓄積用!D$2:D$10000, "&gt;=3000", 【データ】蓄積用!E$2:E$10000, "&gt;=1500")&gt;0, "〇", IF(COUNTIFS(【データ】蓄積用!A$2:A$10000, I$5, 【データ】蓄積用!C$2:C$10000, $A261, 【データ】蓄積用!Q$2:Q$10000, 1, 【データ】蓄積用!AC$2:AC$10000, "&gt;=4.0")&gt;0, "〇", "×")))</f>
        <v/>
      </c>
      <c r="J261" t="str">
        <f>IF(OR($A261="", J$5=""), "", IF(COUNTIFS(【データ】蓄積用!A$2:A$10000, J$5, 【データ】蓄積用!C$2:C$10000, $A261, 【データ】蓄積用!D$2:D$10000, "&gt;=3000", 【データ】蓄積用!E$2:E$10000, "&gt;=1500")&gt;0, "〇", IF(COUNTIFS(【データ】蓄積用!A$2:A$10000, J$5, 【データ】蓄積用!C$2:C$10000, $A261, 【データ】蓄積用!Q$2:Q$10000, 1, 【データ】蓄積用!AC$2:AC$10000, "&gt;=4.0")&gt;0, "〇", "×")))</f>
        <v/>
      </c>
      <c r="K261" t="str">
        <f>IF(OR($A261="", K$5=""), "", IF(COUNTIFS(【データ】蓄積用!A$2:A$10000, K$5, 【データ】蓄積用!C$2:C$10000, $A261, 【データ】蓄積用!D$2:D$10000, "&gt;=3000", 【データ】蓄積用!E$2:E$10000, "&gt;=1500")&gt;0, "〇", IF(COUNTIFS(【データ】蓄積用!A$2:A$10000, K$5, 【データ】蓄積用!C$2:C$10000, $A261, 【データ】蓄積用!Q$2:Q$10000, 1, 【データ】蓄積用!AC$2:AC$10000, "&gt;=4.0")&gt;0, "〇", "×")))</f>
        <v/>
      </c>
      <c r="L261" t="str">
        <f>IF(OR($A261="", L$5=""), "", IF(COUNTIFS(【データ】蓄積用!A$2:A$10000, L$5, 【データ】蓄積用!C$2:C$10000, $A261, 【データ】蓄積用!D$2:D$10000, "&gt;=3000", 【データ】蓄積用!E$2:E$10000, "&gt;=1500")&gt;0, "〇", IF(COUNTIFS(【データ】蓄積用!A$2:A$10000, L$5, 【データ】蓄積用!C$2:C$10000, $A261, 【データ】蓄積用!Q$2:Q$10000, 1, 【データ】蓄積用!AC$2:AC$10000, "&gt;=4.0")&gt;0, "〇", "×")))</f>
        <v/>
      </c>
      <c r="M261" t="str">
        <f>IF(OR($A261="", M$5=""), "", IF(COUNTIFS(【データ】蓄積用!A$2:A$10000, M$5, 【データ】蓄積用!C$2:C$10000, $A261, 【データ】蓄積用!D$2:D$10000, "&gt;=3000", 【データ】蓄積用!E$2:E$10000, "&gt;=1500")&gt;0, "〇", IF(COUNTIFS(【データ】蓄積用!A$2:A$10000, M$5, 【データ】蓄積用!C$2:C$10000, $A261, 【データ】蓄積用!Q$2:Q$10000, 1, 【データ】蓄積用!AC$2:AC$10000, "&gt;=4.0")&gt;0, "〇", "×")))</f>
        <v/>
      </c>
      <c r="N261" t="str">
        <f>IF(OR($A261="", N$5=""), "", IF(COUNTIFS(【データ】蓄積用!A$2:A$10000, N$5, 【データ】蓄積用!C$2:C$10000, $A261, 【データ】蓄積用!D$2:D$10000, "&gt;=3000", 【データ】蓄積用!E$2:E$10000, "&gt;=1500")&gt;0, "〇", IF(COUNTIFS(【データ】蓄積用!A$2:A$10000, N$5, 【データ】蓄積用!C$2:C$10000, $A261, 【データ】蓄積用!Q$2:Q$10000, 1, 【データ】蓄積用!AC$2:AC$10000, "&gt;=4.0")&gt;0, "〇", "×")))</f>
        <v/>
      </c>
      <c r="O261" t="str">
        <f>IF(OR($A261="", O$5=""), "", IF(COUNTIFS(【データ】蓄積用!A$2:A$10000, O$5, 【データ】蓄積用!C$2:C$10000, $A261, 【データ】蓄積用!D$2:D$10000, "&gt;=3000", 【データ】蓄積用!E$2:E$10000, "&gt;=1500")&gt;0, "〇", IF(COUNTIFS(【データ】蓄積用!A$2:A$10000, O$5, 【データ】蓄積用!C$2:C$10000, $A261, 【データ】蓄積用!Q$2:Q$10000, 1, 【データ】蓄積用!AC$2:AC$10000, "&gt;=4.0")&gt;0, "〇", "×")))</f>
        <v/>
      </c>
      <c r="P261" t="str">
        <f>IF(OR($A261="", P$5=""), "", IF(COUNTIFS(【データ】蓄積用!A$2:A$10000, P$5, 【データ】蓄積用!C$2:C$10000, $A261, 【データ】蓄積用!D$2:D$10000, "&gt;=3000", 【データ】蓄積用!E$2:E$10000, "&gt;=1500")&gt;0, "〇", IF(COUNTIFS(【データ】蓄積用!A$2:A$10000, P$5, 【データ】蓄積用!C$2:C$10000, $A261, 【データ】蓄積用!Q$2:Q$10000, 1, 【データ】蓄積用!AC$2:AC$10000, "&gt;=4.0")&gt;0, "〇", "×")))</f>
        <v/>
      </c>
      <c r="Q261" t="str">
        <f>IF(OR($A261="", Q$5=""), "", IF(COUNTIFS(【データ】蓄積用!A$2:A$10000, Q$5, 【データ】蓄積用!C$2:C$10000, $A261, 【データ】蓄積用!D$2:D$10000, "&gt;=3000", 【データ】蓄積用!E$2:E$10000, "&gt;=1500")&gt;0, "〇", IF(COUNTIFS(【データ】蓄積用!A$2:A$10000, Q$5, 【データ】蓄積用!C$2:C$10000, $A261, 【データ】蓄積用!Q$2:Q$10000, 1, 【データ】蓄積用!AC$2:AC$10000, "&gt;=4.0")&gt;0, "〇", "×")))</f>
        <v/>
      </c>
      <c r="R261" t="str">
        <f>IF(OR($A261="", R$5=""), "", IF(COUNTIFS(【データ】蓄積用!A$2:A$10000, R$5, 【データ】蓄積用!C$2:C$10000, $A261, 【データ】蓄積用!D$2:D$10000, "&gt;=3000", 【データ】蓄積用!E$2:E$10000, "&gt;=1500")&gt;0, "〇", IF(COUNTIFS(【データ】蓄積用!A$2:A$10000, R$5, 【データ】蓄積用!C$2:C$10000, $A261, 【データ】蓄積用!Q$2:Q$10000, 1, 【データ】蓄積用!AC$2:AC$10000, "&gt;=4.0")&gt;0, "〇", "×")))</f>
        <v/>
      </c>
      <c r="S261" t="str">
        <f>IF(OR($A261="", S$5=""), "", IF(COUNTIFS(【データ】蓄積用!A$2:A$10000, S$5, 【データ】蓄積用!C$2:C$10000, $A261, 【データ】蓄積用!D$2:D$10000, "&gt;=3000", 【データ】蓄積用!E$2:E$10000, "&gt;=1500")&gt;0, "〇", IF(COUNTIFS(【データ】蓄積用!A$2:A$10000, S$5, 【データ】蓄積用!C$2:C$10000, $A261, 【データ】蓄積用!Q$2:Q$10000, 1, 【データ】蓄積用!AC$2:AC$10000, "&gt;=4.0")&gt;0, "〇", "×")))</f>
        <v/>
      </c>
      <c r="T261" t="str">
        <f>IF(OR($A261="", T$5=""), "", IF(COUNTIFS(【データ】蓄積用!A$2:A$10000, T$5, 【データ】蓄積用!C$2:C$10000, $A261, 【データ】蓄積用!D$2:D$10000, "&gt;=3000", 【データ】蓄積用!E$2:E$10000, "&gt;=1500")&gt;0, "〇", IF(COUNTIFS(【データ】蓄積用!A$2:A$10000, T$5, 【データ】蓄積用!C$2:C$10000, $A261, 【データ】蓄積用!Q$2:Q$10000, 1, 【データ】蓄積用!AC$2:AC$10000, "&gt;=4.0")&gt;0, "〇", "×")))</f>
        <v/>
      </c>
      <c r="U261" t="str">
        <f>IF(OR($A261="", U$5=""), "", IF(COUNTIFS(【データ】蓄積用!A$2:A$10000, U$5, 【データ】蓄積用!C$2:C$10000, $A261, 【データ】蓄積用!D$2:D$10000, "&gt;=3000", 【データ】蓄積用!E$2:E$10000, "&gt;=1500")&gt;0, "〇", IF(COUNTIFS(【データ】蓄積用!A$2:A$10000, U$5, 【データ】蓄積用!C$2:C$10000, $A261, 【データ】蓄積用!Q$2:Q$10000, 1, 【データ】蓄積用!AC$2:AC$10000, "&gt;=4.0")&gt;0, "〇", "×")))</f>
        <v/>
      </c>
      <c r="V261" t="str">
        <f>IF(OR($A261="", V$5=""), "", IF(COUNTIFS(【データ】蓄積用!A$2:A$10000, V$5, 【データ】蓄積用!C$2:C$10000, $A261, 【データ】蓄積用!D$2:D$10000, "&gt;=3000", 【データ】蓄積用!E$2:E$10000, "&gt;=1500")&gt;0, "〇", IF(COUNTIFS(【データ】蓄積用!A$2:A$10000, V$5, 【データ】蓄積用!C$2:C$10000, $A261, 【データ】蓄積用!Q$2:Q$10000, 1, 【データ】蓄積用!AC$2:AC$10000, "&gt;=4.0")&gt;0, "〇", "×")))</f>
        <v/>
      </c>
      <c r="W261" t="str">
        <f>IF(OR($A261="", W$5=""), "", IF(COUNTIFS(【データ】蓄積用!A$2:A$10000, W$5, 【データ】蓄積用!C$2:C$10000, $A261, 【データ】蓄積用!D$2:D$10000, "&gt;=3000", 【データ】蓄積用!E$2:E$10000, "&gt;=1500")&gt;0, "〇", IF(COUNTIFS(【データ】蓄積用!A$2:A$10000, W$5, 【データ】蓄積用!C$2:C$10000, $A261, 【データ】蓄積用!Q$2:Q$10000, 1, 【データ】蓄積用!AC$2:AC$10000, "&gt;=4.0")&gt;0, "〇", "×")))</f>
        <v/>
      </c>
      <c r="X261" t="str">
        <f>IF(OR($A261="", X$5=""), "", IF(COUNTIFS(【データ】蓄積用!A$2:A$10000, X$5, 【データ】蓄積用!C$2:C$10000, $A261, 【データ】蓄積用!D$2:D$10000, "&gt;=3000", 【データ】蓄積用!E$2:E$10000, "&gt;=1500")&gt;0, "〇", IF(COUNTIFS(【データ】蓄積用!A$2:A$10000, X$5, 【データ】蓄積用!C$2:C$10000, $A261, 【データ】蓄積用!Q$2:Q$10000, 1, 【データ】蓄積用!AC$2:AC$10000, "&gt;=4.0")&gt;0, "〇", "×")))</f>
        <v/>
      </c>
      <c r="Y261" t="str">
        <f>IF(OR($A261="", Y$5=""), "", IF(COUNTIFS(【データ】蓄積用!A$2:A$10000, Y$5, 【データ】蓄積用!C$2:C$10000, $A261, 【データ】蓄積用!D$2:D$10000, "&gt;=3000", 【データ】蓄積用!E$2:E$10000, "&gt;=1500")&gt;0, "〇", IF(COUNTIFS(【データ】蓄積用!A$2:A$10000, Y$5, 【データ】蓄積用!C$2:C$10000, $A261, 【データ】蓄積用!Q$2:Q$10000, 1, 【データ】蓄積用!AC$2:AC$10000, "&gt;=4.0")&gt;0, "〇", "×")))</f>
        <v/>
      </c>
      <c r="Z261" t="str">
        <f>IF(OR($A261="", Z$5=""), "", IF(COUNTIFS(【データ】蓄積用!A$2:A$10000, Z$5, 【データ】蓄積用!C$2:C$10000, $A261, 【データ】蓄積用!D$2:D$10000, "&gt;=3000", 【データ】蓄積用!E$2:E$10000, "&gt;=1500")&gt;0, "〇", IF(COUNTIFS(【データ】蓄積用!A$2:A$10000, Z$5, 【データ】蓄積用!C$2:C$10000, $A261, 【データ】蓄積用!Q$2:Q$10000, 1, 【データ】蓄積用!AC$2:AC$10000, "&gt;=4.0")&gt;0, "〇", "×")))</f>
        <v/>
      </c>
      <c r="AA261" t="str">
        <f>IF(OR($A261="", AA$5=""), "", IF(COUNTIFS(【データ】蓄積用!A$2:A$10000, AA$5, 【データ】蓄積用!C$2:C$10000, $A261, 【データ】蓄積用!D$2:D$10000, "&gt;=3000", 【データ】蓄積用!E$2:E$10000, "&gt;=1500")&gt;0, "〇", IF(COUNTIFS(【データ】蓄積用!A$2:A$10000, AA$5, 【データ】蓄積用!C$2:C$10000, $A261, 【データ】蓄積用!Q$2:Q$10000, 1, 【データ】蓄積用!AC$2:AC$10000, "&gt;=4.0")&gt;0, "〇", "×")))</f>
        <v/>
      </c>
      <c r="AB261" t="str">
        <f>IF(OR($A261="", AB$5=""), "", IF(COUNTIFS(【データ】蓄積用!A$2:A$10000, AB$5, 【データ】蓄積用!C$2:C$10000, $A261, 【データ】蓄積用!D$2:D$10000, "&gt;=3000", 【データ】蓄積用!E$2:E$10000, "&gt;=1500")&gt;0, "〇", IF(COUNTIFS(【データ】蓄積用!A$2:A$10000, AB$5, 【データ】蓄積用!C$2:C$10000, $A261, 【データ】蓄積用!Q$2:Q$10000, 1, 【データ】蓄積用!AC$2:AC$10000, "&gt;=4.0")&gt;0, "〇", "×")))</f>
        <v/>
      </c>
      <c r="AC261" t="str">
        <f>IF(OR($A261="", AC$5=""), "", IF(COUNTIFS(【データ】蓄積用!A$2:A$10000, AC$5, 【データ】蓄積用!C$2:C$10000, $A261, 【データ】蓄積用!D$2:D$10000, "&gt;=3000", 【データ】蓄積用!E$2:E$10000, "&gt;=1500")&gt;0, "〇", IF(COUNTIFS(【データ】蓄積用!A$2:A$10000, AC$5, 【データ】蓄積用!C$2:C$10000, $A261, 【データ】蓄積用!Q$2:Q$10000, 1, 【データ】蓄積用!AC$2:AC$10000, "&gt;=4.0")&gt;0, "〇", "×")))</f>
        <v/>
      </c>
      <c r="AD261" t="str">
        <f>IF(OR($A261="", AD$5=""), "", IF(COUNTIFS(【データ】蓄積用!A$2:A$10000, AD$5, 【データ】蓄積用!C$2:C$10000, $A261, 【データ】蓄積用!D$2:D$10000, "&gt;=3000", 【データ】蓄積用!E$2:E$10000, "&gt;=1500")&gt;0, "〇", IF(COUNTIFS(【データ】蓄積用!A$2:A$10000, AD$5, 【データ】蓄積用!C$2:C$10000, $A261, 【データ】蓄積用!Q$2:Q$10000, 1, 【データ】蓄積用!AC$2:AC$10000, "&gt;=4.0")&gt;0, "〇", "×")))</f>
        <v/>
      </c>
      <c r="AE261" t="str">
        <f>IF(OR($A261="", AE$5=""), "", IF(COUNTIFS(【データ】蓄積用!A$2:A$10000, AE$5, 【データ】蓄積用!C$2:C$10000, $A261, 【データ】蓄積用!D$2:D$10000, "&gt;=3000", 【データ】蓄積用!E$2:E$10000, "&gt;=1500")&gt;0, "〇", IF(COUNTIFS(【データ】蓄積用!A$2:A$10000, AE$5, 【データ】蓄積用!C$2:C$10000, $A261, 【データ】蓄積用!Q$2:Q$10000, 1, 【データ】蓄積用!AC$2:AC$10000, "&gt;=4.0")&gt;0, "〇", "×")))</f>
        <v/>
      </c>
      <c r="AF261" t="str">
        <f>IF(OR($A261="", AF$5=""), "", IF(COUNTIFS(【データ】蓄積用!A$2:A$10000, AF$5, 【データ】蓄積用!C$2:C$10000, $A261, 【データ】蓄積用!D$2:D$10000, "&gt;=3000", 【データ】蓄積用!E$2:E$10000, "&gt;=1500")&gt;0, "〇", IF(COUNTIFS(【データ】蓄積用!A$2:A$10000, AF$5, 【データ】蓄積用!C$2:C$10000, $A261, 【データ】蓄積用!Q$2:Q$10000, 1, 【データ】蓄積用!AC$2:AC$10000, "&gt;=4.0")&gt;0, "〇", "×")))</f>
        <v/>
      </c>
      <c r="AG261" t="str">
        <f>IF(OR($A261="", AG$5=""), "", IF(COUNTIFS(【データ】蓄積用!A$2:A$10000, AG$5, 【データ】蓄積用!C$2:C$10000, $A261, 【データ】蓄積用!D$2:D$10000, "&gt;=3000", 【データ】蓄積用!E$2:E$10000, "&gt;=1500")&gt;0, "〇", IF(COUNTIFS(【データ】蓄積用!A$2:A$10000, AG$5, 【データ】蓄積用!C$2:C$10000, $A261, 【データ】蓄積用!Q$2:Q$10000, 1, 【データ】蓄積用!AC$2:AC$10000, "&gt;=4.0")&gt;0, "〇", "×")))</f>
        <v/>
      </c>
      <c r="AH261" t="str">
        <f>IF(OR($A261="", AH$5=""), "", IF(COUNTIFS(【データ】蓄積用!A$2:A$10000, AH$5, 【データ】蓄積用!C$2:C$10000, $A261, 【データ】蓄積用!D$2:D$10000, "&gt;=3000", 【データ】蓄積用!E$2:E$10000, "&gt;=1500")&gt;0, "〇", IF(COUNTIFS(【データ】蓄積用!A$2:A$10000, AH$5, 【データ】蓄積用!C$2:C$10000, $A261, 【データ】蓄積用!Q$2:Q$10000, 1, 【データ】蓄積用!AC$2:AC$10000, "&gt;=4.0")&gt;0, "〇", "×")))</f>
        <v/>
      </c>
      <c r="AI261" t="str">
        <f>IF(OR($A261="", AI$5=""), "", IF(COUNTIFS(【データ】蓄積用!A$2:A$10000, AI$5, 【データ】蓄積用!C$2:C$10000, $A261, 【データ】蓄積用!D$2:D$10000, "&gt;=3000", 【データ】蓄積用!E$2:E$10000, "&gt;=1500")&gt;0, "〇", IF(COUNTIFS(【データ】蓄積用!A$2:A$10000, AI$5, 【データ】蓄積用!C$2:C$10000, $A261, 【データ】蓄積用!Q$2:Q$10000, 1, 【データ】蓄積用!AC$2:AC$10000, "&gt;=4.0")&gt;0, "〇", "×")))</f>
        <v/>
      </c>
      <c r="AJ261" t="str">
        <f>IF(OR($A261="", AJ$5=""), "", IF(COUNTIFS(【データ】蓄積用!A$2:A$10000, AJ$5, 【データ】蓄積用!C$2:C$10000, $A261, 【データ】蓄積用!D$2:D$10000, "&gt;=3000", 【データ】蓄積用!E$2:E$10000, "&gt;=1500")&gt;0, "〇", IF(COUNTIFS(【データ】蓄積用!A$2:A$10000, AJ$5, 【データ】蓄積用!C$2:C$10000, $A261, 【データ】蓄積用!Q$2:Q$10000, 1, 【データ】蓄積用!AC$2:AC$10000, "&gt;=4.0")&gt;0, "〇", "×")))</f>
        <v/>
      </c>
      <c r="AK261" t="str">
        <f>IF(OR($A261="", AK$5=""), "", IF(COUNTIFS(【データ】蓄積用!A$2:A$10000, AK$5, 【データ】蓄積用!C$2:C$10000, $A261, 【データ】蓄積用!D$2:D$10000, "&gt;=3000", 【データ】蓄積用!E$2:E$10000, "&gt;=1500")&gt;0, "〇", IF(COUNTIFS(【データ】蓄積用!A$2:A$10000, AK$5, 【データ】蓄積用!C$2:C$10000, $A261, 【データ】蓄積用!Q$2:Q$10000, 1, 【データ】蓄積用!AC$2:AC$10000, "&gt;=4.0")&gt;0, "〇", "×")))</f>
        <v/>
      </c>
      <c r="AL261" t="str">
        <f>IF(OR($A261="", AL$5=""), "", IF(COUNTIFS(【データ】蓄積用!A$2:A$10000, AL$5, 【データ】蓄積用!C$2:C$10000, $A261, 【データ】蓄積用!D$2:D$10000, "&gt;=3000", 【データ】蓄積用!E$2:E$10000, "&gt;=1500")&gt;0, "〇", IF(COUNTIFS(【データ】蓄積用!A$2:A$10000, AL$5, 【データ】蓄積用!C$2:C$10000, $A261, 【データ】蓄積用!Q$2:Q$10000, 1, 【データ】蓄積用!AC$2:AC$10000, "&gt;=4.0")&gt;0, "〇", "×")))</f>
        <v/>
      </c>
      <c r="AM261" t="str">
        <f>IF(OR($A261="", AM$5=""), "", IF(COUNTIFS(【データ】蓄積用!A$2:A$10000, AM$5, 【データ】蓄積用!C$2:C$10000, $A261, 【データ】蓄積用!D$2:D$10000, "&gt;=3000", 【データ】蓄積用!E$2:E$10000, "&gt;=1500")&gt;0, "〇", IF(COUNTIFS(【データ】蓄積用!A$2:A$10000, AM$5, 【データ】蓄積用!C$2:C$10000, $A261, 【データ】蓄積用!Q$2:Q$10000, 1, 【データ】蓄積用!AC$2:AC$10000, "&gt;=4.0")&gt;0, "〇", "×")))</f>
        <v/>
      </c>
      <c r="AN261" t="str">
        <f>IF(OR($A261="", AN$5=""), "", IF(COUNTIFS(【データ】蓄積用!A$2:A$10000, AN$5, 【データ】蓄積用!C$2:C$10000, $A261, 【データ】蓄積用!D$2:D$10000, "&gt;=3000", 【データ】蓄積用!E$2:E$10000, "&gt;=1500")&gt;0, "〇", IF(COUNTIFS(【データ】蓄積用!A$2:A$10000, AN$5, 【データ】蓄積用!C$2:C$10000, $A261, 【データ】蓄積用!Q$2:Q$10000, 1, 【データ】蓄積用!AC$2:AC$10000, "&gt;=4.0")&gt;0, "〇", "×")))</f>
        <v/>
      </c>
      <c r="AO261" t="str">
        <f>IF(OR($A261="", AO$5=""), "", IF(COUNTIFS(【データ】蓄積用!A$2:A$10000, AO$5, 【データ】蓄積用!C$2:C$10000, $A261, 【データ】蓄積用!D$2:D$10000, "&gt;=3000", 【データ】蓄積用!E$2:E$10000, "&gt;=1500")&gt;0, "〇", IF(COUNTIFS(【データ】蓄積用!A$2:A$10000, AO$5, 【データ】蓄積用!C$2:C$10000, $A261, 【データ】蓄積用!Q$2:Q$10000, 1, 【データ】蓄積用!AC$2:AC$10000, "&gt;=4.0")&gt;0, "〇", "×")))</f>
        <v/>
      </c>
      <c r="AP261" t="str">
        <f>IF(OR($A261="", AP$5=""), "", IF(COUNTIFS(【データ】蓄積用!A$2:A$10000, AP$5, 【データ】蓄積用!C$2:C$10000, $A261, 【データ】蓄積用!D$2:D$10000, "&gt;=3000", 【データ】蓄積用!E$2:E$10000, "&gt;=1500")&gt;0, "〇", IF(COUNTIFS(【データ】蓄積用!A$2:A$10000, AP$5, 【データ】蓄積用!C$2:C$10000, $A261, 【データ】蓄積用!Q$2:Q$10000, 1, 【データ】蓄積用!AC$2:AC$10000, "&gt;=4.0")&gt;0, "〇", "×")))</f>
        <v/>
      </c>
      <c r="AQ261" t="str">
        <f>IF(OR($A261="", AQ$5=""), "", IF(COUNTIFS(【データ】蓄積用!A$2:A$10000, AQ$5, 【データ】蓄積用!C$2:C$10000, $A261, 【データ】蓄積用!D$2:D$10000, "&gt;=3000", 【データ】蓄積用!E$2:E$10000, "&gt;=1500")&gt;0, "〇", IF(COUNTIFS(【データ】蓄積用!A$2:A$10000, AQ$5, 【データ】蓄積用!C$2:C$10000, $A261, 【データ】蓄積用!Q$2:Q$10000, 1, 【データ】蓄積用!AC$2:AC$10000, "&gt;=4.0")&gt;0, "〇", "×")))</f>
        <v/>
      </c>
      <c r="AR261" t="str">
        <f>IF(OR($A261="", AR$5=""), "", IF(COUNTIFS(【データ】蓄積用!A$2:A$10000, AR$5, 【データ】蓄積用!C$2:C$10000, $A261, 【データ】蓄積用!D$2:D$10000, "&gt;=3000", 【データ】蓄積用!E$2:E$10000, "&gt;=1500")&gt;0, "〇", IF(COUNTIFS(【データ】蓄積用!A$2:A$10000, AR$5, 【データ】蓄積用!C$2:C$10000, $A261, 【データ】蓄積用!Q$2:Q$10000, 1, 【データ】蓄積用!AC$2:AC$10000, "&gt;=4.0")&gt;0, "〇", "×")))</f>
        <v/>
      </c>
      <c r="AS261" t="str">
        <f>IF(OR($A261="", AS$5=""), "", IF(COUNTIFS(【データ】蓄積用!A$2:A$10000, AS$5, 【データ】蓄積用!C$2:C$10000, $A261, 【データ】蓄積用!D$2:D$10000, "&gt;=3000", 【データ】蓄積用!E$2:E$10000, "&gt;=1500")&gt;0, "〇", IF(COUNTIFS(【データ】蓄積用!A$2:A$10000, AS$5, 【データ】蓄積用!C$2:C$10000, $A261, 【データ】蓄積用!Q$2:Q$10000, 1, 【データ】蓄積用!AC$2:AC$10000, "&gt;=4.0")&gt;0, "〇", "×")))</f>
        <v/>
      </c>
      <c r="AT261" t="str">
        <f>IF(OR($A261="", AT$5=""), "", IF(COUNTIFS(【データ】蓄積用!A$2:A$10000, AT$5, 【データ】蓄積用!C$2:C$10000, $A261, 【データ】蓄積用!D$2:D$10000, "&gt;=3000", 【データ】蓄積用!E$2:E$10000, "&gt;=1500")&gt;0, "〇", IF(COUNTIFS(【データ】蓄積用!A$2:A$10000, AT$5, 【データ】蓄積用!C$2:C$10000, $A261, 【データ】蓄積用!Q$2:Q$10000, 1, 【データ】蓄積用!AC$2:AC$10000, "&gt;=4.0")&gt;0, "〇", "×")))</f>
        <v/>
      </c>
      <c r="AU261" t="str">
        <f>IF(OR($A261="", AU$5=""), "", IF(COUNTIFS(【データ】蓄積用!A$2:A$10000, AU$5, 【データ】蓄積用!C$2:C$10000, $A261, 【データ】蓄積用!D$2:D$10000, "&gt;=3000", 【データ】蓄積用!E$2:E$10000, "&gt;=1500")&gt;0, "〇", IF(COUNTIFS(【データ】蓄積用!A$2:A$10000, AU$5, 【データ】蓄積用!C$2:C$10000, $A261, 【データ】蓄積用!Q$2:Q$10000, 1, 【データ】蓄積用!AC$2:AC$10000, "&gt;=4.0")&gt;0, "〇", "×")))</f>
        <v/>
      </c>
      <c r="AV261" t="str">
        <f>IF(OR($A261="", AV$5=""), "", IF(COUNTIFS(【データ】蓄積用!A$2:A$10000, AV$5, 【データ】蓄積用!C$2:C$10000, $A261, 【データ】蓄積用!D$2:D$10000, "&gt;=3000", 【データ】蓄積用!E$2:E$10000, "&gt;=1500")&gt;0, "〇", IF(COUNTIFS(【データ】蓄積用!A$2:A$10000, AV$5, 【データ】蓄積用!C$2:C$10000, $A261, 【データ】蓄積用!Q$2:Q$10000, 1, 【データ】蓄積用!AC$2:AC$10000, "&gt;=4.0")&gt;0, "〇", "×")))</f>
        <v/>
      </c>
      <c r="AW261" t="str">
        <f>IF(OR($A261="", AW$5=""), "", IF(COUNTIFS(【データ】蓄積用!A$2:A$10000, AW$5, 【データ】蓄積用!C$2:C$10000, $A261, 【データ】蓄積用!D$2:D$10000, "&gt;=3000", 【データ】蓄積用!E$2:E$10000, "&gt;=1500")&gt;0, "〇", IF(COUNTIFS(【データ】蓄積用!A$2:A$10000, AW$5, 【データ】蓄積用!C$2:C$10000, $A261, 【データ】蓄積用!Q$2:Q$10000, 1, 【データ】蓄積用!AC$2:AC$10000, "&gt;=4.0")&gt;0, "〇", "×")))</f>
        <v/>
      </c>
      <c r="AX261" t="str">
        <f>IF(OR($A261="", AX$5=""), "", IF(COUNTIFS(【データ】蓄積用!A$2:A$10000, AX$5, 【データ】蓄積用!C$2:C$10000, $A261, 【データ】蓄積用!D$2:D$10000, "&gt;=3000", 【データ】蓄積用!E$2:E$10000, "&gt;=1500")&gt;0, "〇", IF(COUNTIFS(【データ】蓄積用!A$2:A$10000, AX$5, 【データ】蓄積用!C$2:C$10000, $A261, 【データ】蓄積用!Q$2:Q$10000, 1, 【データ】蓄積用!AC$2:AC$10000, "&gt;=4.0")&gt;0, "〇", "×")))</f>
        <v/>
      </c>
      <c r="AY261" t="str">
        <f>IF(OR($A261="", AY$5=""), "", IF(COUNTIFS(【データ】蓄積用!A$2:A$10000, AY$5, 【データ】蓄積用!C$2:C$10000, $A261, 【データ】蓄積用!D$2:D$10000, "&gt;=3000", 【データ】蓄積用!E$2:E$10000, "&gt;=1500")&gt;0, "〇", IF(COUNTIFS(【データ】蓄積用!A$2:A$10000, AY$5, 【データ】蓄積用!C$2:C$10000, $A261, 【データ】蓄積用!Q$2:Q$10000, 1, 【データ】蓄積用!AC$2:AC$10000, "&gt;=4.0")&gt;0, "〇", "×")))</f>
        <v/>
      </c>
    </row>
    <row r="262" spans="2:51">
      <c r="B262" t="str">
        <f>IF(OR($A262="", B$5=""), "", IF(COUNTIFS(【データ】蓄積用!A$2:A$10000, B$5, 【データ】蓄積用!C$2:C$10000, $A262, 【データ】蓄積用!D$2:D$10000, "&gt;=3000", 【データ】蓄積用!E$2:E$10000, "&gt;=1500")&gt;0, "〇", IF(COUNTIFS(【データ】蓄積用!A$2:A$10000, B$5, 【データ】蓄積用!C$2:C$10000, $A262, 【データ】蓄積用!Q$2:Q$10000, 1, 【データ】蓄積用!AC$2:AC$10000, "&gt;=4.0")&gt;0, "〇", "×")))</f>
        <v/>
      </c>
      <c r="C262" t="str">
        <f>IF(OR($A262="", C$5=""), "", IF(COUNTIFS(【データ】蓄積用!A$2:A$10000, C$5, 【データ】蓄積用!C$2:C$10000, $A262, 【データ】蓄積用!D$2:D$10000, "&gt;=3000", 【データ】蓄積用!E$2:E$10000, "&gt;=1500")&gt;0, "〇", IF(COUNTIFS(【データ】蓄積用!A$2:A$10000, C$5, 【データ】蓄積用!C$2:C$10000, $A262, 【データ】蓄積用!Q$2:Q$10000, 1, 【データ】蓄積用!AC$2:AC$10000, "&gt;=4.0")&gt;0, "〇", "×")))</f>
        <v/>
      </c>
      <c r="D262" t="str">
        <f>IF(OR($A262="", D$5=""), "", IF(COUNTIFS(【データ】蓄積用!A$2:A$10000, D$5, 【データ】蓄積用!C$2:C$10000, $A262, 【データ】蓄積用!D$2:D$10000, "&gt;=3000", 【データ】蓄積用!E$2:E$10000, "&gt;=1500")&gt;0, "〇", IF(COUNTIFS(【データ】蓄積用!A$2:A$10000, D$5, 【データ】蓄積用!C$2:C$10000, $A262, 【データ】蓄積用!Q$2:Q$10000, 1, 【データ】蓄積用!AC$2:AC$10000, "&gt;=4.0")&gt;0, "〇", "×")))</f>
        <v/>
      </c>
      <c r="E262" t="str">
        <f>IF(OR($A262="", E$5=""), "", IF(COUNTIFS(【データ】蓄積用!A$2:A$10000, E$5, 【データ】蓄積用!C$2:C$10000, $A262, 【データ】蓄積用!D$2:D$10000, "&gt;=3000", 【データ】蓄積用!E$2:E$10000, "&gt;=1500")&gt;0, "〇", IF(COUNTIFS(【データ】蓄積用!A$2:A$10000, E$5, 【データ】蓄積用!C$2:C$10000, $A262, 【データ】蓄積用!Q$2:Q$10000, 1, 【データ】蓄積用!AC$2:AC$10000, "&gt;=4.0")&gt;0, "〇", "×")))</f>
        <v/>
      </c>
      <c r="F262" t="str">
        <f>IF(OR($A262="", F$5=""), "", IF(COUNTIFS(【データ】蓄積用!A$2:A$10000, F$5, 【データ】蓄積用!C$2:C$10000, $A262, 【データ】蓄積用!D$2:D$10000, "&gt;=3000", 【データ】蓄積用!E$2:E$10000, "&gt;=1500")&gt;0, "〇", IF(COUNTIFS(【データ】蓄積用!A$2:A$10000, F$5, 【データ】蓄積用!C$2:C$10000, $A262, 【データ】蓄積用!Q$2:Q$10000, 1, 【データ】蓄積用!AC$2:AC$10000, "&gt;=4.0")&gt;0, "〇", "×")))</f>
        <v/>
      </c>
      <c r="G262" t="str">
        <f>IF(OR($A262="", G$5=""), "", IF(COUNTIFS(【データ】蓄積用!A$2:A$10000, G$5, 【データ】蓄積用!C$2:C$10000, $A262, 【データ】蓄積用!D$2:D$10000, "&gt;=3000", 【データ】蓄積用!E$2:E$10000, "&gt;=1500")&gt;0, "〇", IF(COUNTIFS(【データ】蓄積用!A$2:A$10000, G$5, 【データ】蓄積用!C$2:C$10000, $A262, 【データ】蓄積用!Q$2:Q$10000, 1, 【データ】蓄積用!AC$2:AC$10000, "&gt;=4.0")&gt;0, "〇", "×")))</f>
        <v/>
      </c>
      <c r="H262" t="str">
        <f>IF(OR($A262="", H$5=""), "", IF(COUNTIFS(【データ】蓄積用!A$2:A$10000, H$5, 【データ】蓄積用!C$2:C$10000, $A262, 【データ】蓄積用!D$2:D$10000, "&gt;=3000", 【データ】蓄積用!E$2:E$10000, "&gt;=1500")&gt;0, "〇", IF(COUNTIFS(【データ】蓄積用!A$2:A$10000, H$5, 【データ】蓄積用!C$2:C$10000, $A262, 【データ】蓄積用!Q$2:Q$10000, 1, 【データ】蓄積用!AC$2:AC$10000, "&gt;=4.0")&gt;0, "〇", "×")))</f>
        <v/>
      </c>
      <c r="I262" t="str">
        <f>IF(OR($A262="", I$5=""), "", IF(COUNTIFS(【データ】蓄積用!A$2:A$10000, I$5, 【データ】蓄積用!C$2:C$10000, $A262, 【データ】蓄積用!D$2:D$10000, "&gt;=3000", 【データ】蓄積用!E$2:E$10000, "&gt;=1500")&gt;0, "〇", IF(COUNTIFS(【データ】蓄積用!A$2:A$10000, I$5, 【データ】蓄積用!C$2:C$10000, $A262, 【データ】蓄積用!Q$2:Q$10000, 1, 【データ】蓄積用!AC$2:AC$10000, "&gt;=4.0")&gt;0, "〇", "×")))</f>
        <v/>
      </c>
      <c r="J262" t="str">
        <f>IF(OR($A262="", J$5=""), "", IF(COUNTIFS(【データ】蓄積用!A$2:A$10000, J$5, 【データ】蓄積用!C$2:C$10000, $A262, 【データ】蓄積用!D$2:D$10000, "&gt;=3000", 【データ】蓄積用!E$2:E$10000, "&gt;=1500")&gt;0, "〇", IF(COUNTIFS(【データ】蓄積用!A$2:A$10000, J$5, 【データ】蓄積用!C$2:C$10000, $A262, 【データ】蓄積用!Q$2:Q$10000, 1, 【データ】蓄積用!AC$2:AC$10000, "&gt;=4.0")&gt;0, "〇", "×")))</f>
        <v/>
      </c>
      <c r="K262" t="str">
        <f>IF(OR($A262="", K$5=""), "", IF(COUNTIFS(【データ】蓄積用!A$2:A$10000, K$5, 【データ】蓄積用!C$2:C$10000, $A262, 【データ】蓄積用!D$2:D$10000, "&gt;=3000", 【データ】蓄積用!E$2:E$10000, "&gt;=1500")&gt;0, "〇", IF(COUNTIFS(【データ】蓄積用!A$2:A$10000, K$5, 【データ】蓄積用!C$2:C$10000, $A262, 【データ】蓄積用!Q$2:Q$10000, 1, 【データ】蓄積用!AC$2:AC$10000, "&gt;=4.0")&gt;0, "〇", "×")))</f>
        <v/>
      </c>
      <c r="L262" t="str">
        <f>IF(OR($A262="", L$5=""), "", IF(COUNTIFS(【データ】蓄積用!A$2:A$10000, L$5, 【データ】蓄積用!C$2:C$10000, $A262, 【データ】蓄積用!D$2:D$10000, "&gt;=3000", 【データ】蓄積用!E$2:E$10000, "&gt;=1500")&gt;0, "〇", IF(COUNTIFS(【データ】蓄積用!A$2:A$10000, L$5, 【データ】蓄積用!C$2:C$10000, $A262, 【データ】蓄積用!Q$2:Q$10000, 1, 【データ】蓄積用!AC$2:AC$10000, "&gt;=4.0")&gt;0, "〇", "×")))</f>
        <v/>
      </c>
      <c r="M262" t="str">
        <f>IF(OR($A262="", M$5=""), "", IF(COUNTIFS(【データ】蓄積用!A$2:A$10000, M$5, 【データ】蓄積用!C$2:C$10000, $A262, 【データ】蓄積用!D$2:D$10000, "&gt;=3000", 【データ】蓄積用!E$2:E$10000, "&gt;=1500")&gt;0, "〇", IF(COUNTIFS(【データ】蓄積用!A$2:A$10000, M$5, 【データ】蓄積用!C$2:C$10000, $A262, 【データ】蓄積用!Q$2:Q$10000, 1, 【データ】蓄積用!AC$2:AC$10000, "&gt;=4.0")&gt;0, "〇", "×")))</f>
        <v/>
      </c>
      <c r="N262" t="str">
        <f>IF(OR($A262="", N$5=""), "", IF(COUNTIFS(【データ】蓄積用!A$2:A$10000, N$5, 【データ】蓄積用!C$2:C$10000, $A262, 【データ】蓄積用!D$2:D$10000, "&gt;=3000", 【データ】蓄積用!E$2:E$10000, "&gt;=1500")&gt;0, "〇", IF(COUNTIFS(【データ】蓄積用!A$2:A$10000, N$5, 【データ】蓄積用!C$2:C$10000, $A262, 【データ】蓄積用!Q$2:Q$10000, 1, 【データ】蓄積用!AC$2:AC$10000, "&gt;=4.0")&gt;0, "〇", "×")))</f>
        <v/>
      </c>
      <c r="O262" t="str">
        <f>IF(OR($A262="", O$5=""), "", IF(COUNTIFS(【データ】蓄積用!A$2:A$10000, O$5, 【データ】蓄積用!C$2:C$10000, $A262, 【データ】蓄積用!D$2:D$10000, "&gt;=3000", 【データ】蓄積用!E$2:E$10000, "&gt;=1500")&gt;0, "〇", IF(COUNTIFS(【データ】蓄積用!A$2:A$10000, O$5, 【データ】蓄積用!C$2:C$10000, $A262, 【データ】蓄積用!Q$2:Q$10000, 1, 【データ】蓄積用!AC$2:AC$10000, "&gt;=4.0")&gt;0, "〇", "×")))</f>
        <v/>
      </c>
      <c r="P262" t="str">
        <f>IF(OR($A262="", P$5=""), "", IF(COUNTIFS(【データ】蓄積用!A$2:A$10000, P$5, 【データ】蓄積用!C$2:C$10000, $A262, 【データ】蓄積用!D$2:D$10000, "&gt;=3000", 【データ】蓄積用!E$2:E$10000, "&gt;=1500")&gt;0, "〇", IF(COUNTIFS(【データ】蓄積用!A$2:A$10000, P$5, 【データ】蓄積用!C$2:C$10000, $A262, 【データ】蓄積用!Q$2:Q$10000, 1, 【データ】蓄積用!AC$2:AC$10000, "&gt;=4.0")&gt;0, "〇", "×")))</f>
        <v/>
      </c>
      <c r="Q262" t="str">
        <f>IF(OR($A262="", Q$5=""), "", IF(COUNTIFS(【データ】蓄積用!A$2:A$10000, Q$5, 【データ】蓄積用!C$2:C$10000, $A262, 【データ】蓄積用!D$2:D$10000, "&gt;=3000", 【データ】蓄積用!E$2:E$10000, "&gt;=1500")&gt;0, "〇", IF(COUNTIFS(【データ】蓄積用!A$2:A$10000, Q$5, 【データ】蓄積用!C$2:C$10000, $A262, 【データ】蓄積用!Q$2:Q$10000, 1, 【データ】蓄積用!AC$2:AC$10000, "&gt;=4.0")&gt;0, "〇", "×")))</f>
        <v/>
      </c>
      <c r="R262" t="str">
        <f>IF(OR($A262="", R$5=""), "", IF(COUNTIFS(【データ】蓄積用!A$2:A$10000, R$5, 【データ】蓄積用!C$2:C$10000, $A262, 【データ】蓄積用!D$2:D$10000, "&gt;=3000", 【データ】蓄積用!E$2:E$10000, "&gt;=1500")&gt;0, "〇", IF(COUNTIFS(【データ】蓄積用!A$2:A$10000, R$5, 【データ】蓄積用!C$2:C$10000, $A262, 【データ】蓄積用!Q$2:Q$10000, 1, 【データ】蓄積用!AC$2:AC$10000, "&gt;=4.0")&gt;0, "〇", "×")))</f>
        <v/>
      </c>
      <c r="S262" t="str">
        <f>IF(OR($A262="", S$5=""), "", IF(COUNTIFS(【データ】蓄積用!A$2:A$10000, S$5, 【データ】蓄積用!C$2:C$10000, $A262, 【データ】蓄積用!D$2:D$10000, "&gt;=3000", 【データ】蓄積用!E$2:E$10000, "&gt;=1500")&gt;0, "〇", IF(COUNTIFS(【データ】蓄積用!A$2:A$10000, S$5, 【データ】蓄積用!C$2:C$10000, $A262, 【データ】蓄積用!Q$2:Q$10000, 1, 【データ】蓄積用!AC$2:AC$10000, "&gt;=4.0")&gt;0, "〇", "×")))</f>
        <v/>
      </c>
      <c r="T262" t="str">
        <f>IF(OR($A262="", T$5=""), "", IF(COUNTIFS(【データ】蓄積用!A$2:A$10000, T$5, 【データ】蓄積用!C$2:C$10000, $A262, 【データ】蓄積用!D$2:D$10000, "&gt;=3000", 【データ】蓄積用!E$2:E$10000, "&gt;=1500")&gt;0, "〇", IF(COUNTIFS(【データ】蓄積用!A$2:A$10000, T$5, 【データ】蓄積用!C$2:C$10000, $A262, 【データ】蓄積用!Q$2:Q$10000, 1, 【データ】蓄積用!AC$2:AC$10000, "&gt;=4.0")&gt;0, "〇", "×")))</f>
        <v/>
      </c>
      <c r="U262" t="str">
        <f>IF(OR($A262="", U$5=""), "", IF(COUNTIFS(【データ】蓄積用!A$2:A$10000, U$5, 【データ】蓄積用!C$2:C$10000, $A262, 【データ】蓄積用!D$2:D$10000, "&gt;=3000", 【データ】蓄積用!E$2:E$10000, "&gt;=1500")&gt;0, "〇", IF(COUNTIFS(【データ】蓄積用!A$2:A$10000, U$5, 【データ】蓄積用!C$2:C$10000, $A262, 【データ】蓄積用!Q$2:Q$10000, 1, 【データ】蓄積用!AC$2:AC$10000, "&gt;=4.0")&gt;0, "〇", "×")))</f>
        <v/>
      </c>
      <c r="V262" t="str">
        <f>IF(OR($A262="", V$5=""), "", IF(COUNTIFS(【データ】蓄積用!A$2:A$10000, V$5, 【データ】蓄積用!C$2:C$10000, $A262, 【データ】蓄積用!D$2:D$10000, "&gt;=3000", 【データ】蓄積用!E$2:E$10000, "&gt;=1500")&gt;0, "〇", IF(COUNTIFS(【データ】蓄積用!A$2:A$10000, V$5, 【データ】蓄積用!C$2:C$10000, $A262, 【データ】蓄積用!Q$2:Q$10000, 1, 【データ】蓄積用!AC$2:AC$10000, "&gt;=4.0")&gt;0, "〇", "×")))</f>
        <v/>
      </c>
      <c r="W262" t="str">
        <f>IF(OR($A262="", W$5=""), "", IF(COUNTIFS(【データ】蓄積用!A$2:A$10000, W$5, 【データ】蓄積用!C$2:C$10000, $A262, 【データ】蓄積用!D$2:D$10000, "&gt;=3000", 【データ】蓄積用!E$2:E$10000, "&gt;=1500")&gt;0, "〇", IF(COUNTIFS(【データ】蓄積用!A$2:A$10000, W$5, 【データ】蓄積用!C$2:C$10000, $A262, 【データ】蓄積用!Q$2:Q$10000, 1, 【データ】蓄積用!AC$2:AC$10000, "&gt;=4.0")&gt;0, "〇", "×")))</f>
        <v/>
      </c>
      <c r="X262" t="str">
        <f>IF(OR($A262="", X$5=""), "", IF(COUNTIFS(【データ】蓄積用!A$2:A$10000, X$5, 【データ】蓄積用!C$2:C$10000, $A262, 【データ】蓄積用!D$2:D$10000, "&gt;=3000", 【データ】蓄積用!E$2:E$10000, "&gt;=1500")&gt;0, "〇", IF(COUNTIFS(【データ】蓄積用!A$2:A$10000, X$5, 【データ】蓄積用!C$2:C$10000, $A262, 【データ】蓄積用!Q$2:Q$10000, 1, 【データ】蓄積用!AC$2:AC$10000, "&gt;=4.0")&gt;0, "〇", "×")))</f>
        <v/>
      </c>
      <c r="Y262" t="str">
        <f>IF(OR($A262="", Y$5=""), "", IF(COUNTIFS(【データ】蓄積用!A$2:A$10000, Y$5, 【データ】蓄積用!C$2:C$10000, $A262, 【データ】蓄積用!D$2:D$10000, "&gt;=3000", 【データ】蓄積用!E$2:E$10000, "&gt;=1500")&gt;0, "〇", IF(COUNTIFS(【データ】蓄積用!A$2:A$10000, Y$5, 【データ】蓄積用!C$2:C$10000, $A262, 【データ】蓄積用!Q$2:Q$10000, 1, 【データ】蓄積用!AC$2:AC$10000, "&gt;=4.0")&gt;0, "〇", "×")))</f>
        <v/>
      </c>
      <c r="Z262" t="str">
        <f>IF(OR($A262="", Z$5=""), "", IF(COUNTIFS(【データ】蓄積用!A$2:A$10000, Z$5, 【データ】蓄積用!C$2:C$10000, $A262, 【データ】蓄積用!D$2:D$10000, "&gt;=3000", 【データ】蓄積用!E$2:E$10000, "&gt;=1500")&gt;0, "〇", IF(COUNTIFS(【データ】蓄積用!A$2:A$10000, Z$5, 【データ】蓄積用!C$2:C$10000, $A262, 【データ】蓄積用!Q$2:Q$10000, 1, 【データ】蓄積用!AC$2:AC$10000, "&gt;=4.0")&gt;0, "〇", "×")))</f>
        <v/>
      </c>
      <c r="AA262" t="str">
        <f>IF(OR($A262="", AA$5=""), "", IF(COUNTIFS(【データ】蓄積用!A$2:A$10000, AA$5, 【データ】蓄積用!C$2:C$10000, $A262, 【データ】蓄積用!D$2:D$10000, "&gt;=3000", 【データ】蓄積用!E$2:E$10000, "&gt;=1500")&gt;0, "〇", IF(COUNTIFS(【データ】蓄積用!A$2:A$10000, AA$5, 【データ】蓄積用!C$2:C$10000, $A262, 【データ】蓄積用!Q$2:Q$10000, 1, 【データ】蓄積用!AC$2:AC$10000, "&gt;=4.0")&gt;0, "〇", "×")))</f>
        <v/>
      </c>
      <c r="AB262" t="str">
        <f>IF(OR($A262="", AB$5=""), "", IF(COUNTIFS(【データ】蓄積用!A$2:A$10000, AB$5, 【データ】蓄積用!C$2:C$10000, $A262, 【データ】蓄積用!D$2:D$10000, "&gt;=3000", 【データ】蓄積用!E$2:E$10000, "&gt;=1500")&gt;0, "〇", IF(COUNTIFS(【データ】蓄積用!A$2:A$10000, AB$5, 【データ】蓄積用!C$2:C$10000, $A262, 【データ】蓄積用!Q$2:Q$10000, 1, 【データ】蓄積用!AC$2:AC$10000, "&gt;=4.0")&gt;0, "〇", "×")))</f>
        <v/>
      </c>
      <c r="AC262" t="str">
        <f>IF(OR($A262="", AC$5=""), "", IF(COUNTIFS(【データ】蓄積用!A$2:A$10000, AC$5, 【データ】蓄積用!C$2:C$10000, $A262, 【データ】蓄積用!D$2:D$10000, "&gt;=3000", 【データ】蓄積用!E$2:E$10000, "&gt;=1500")&gt;0, "〇", IF(COUNTIFS(【データ】蓄積用!A$2:A$10000, AC$5, 【データ】蓄積用!C$2:C$10000, $A262, 【データ】蓄積用!Q$2:Q$10000, 1, 【データ】蓄積用!AC$2:AC$10000, "&gt;=4.0")&gt;0, "〇", "×")))</f>
        <v/>
      </c>
      <c r="AD262" t="str">
        <f>IF(OR($A262="", AD$5=""), "", IF(COUNTIFS(【データ】蓄積用!A$2:A$10000, AD$5, 【データ】蓄積用!C$2:C$10000, $A262, 【データ】蓄積用!D$2:D$10000, "&gt;=3000", 【データ】蓄積用!E$2:E$10000, "&gt;=1500")&gt;0, "〇", IF(COUNTIFS(【データ】蓄積用!A$2:A$10000, AD$5, 【データ】蓄積用!C$2:C$10000, $A262, 【データ】蓄積用!Q$2:Q$10000, 1, 【データ】蓄積用!AC$2:AC$10000, "&gt;=4.0")&gt;0, "〇", "×")))</f>
        <v/>
      </c>
      <c r="AE262" t="str">
        <f>IF(OR($A262="", AE$5=""), "", IF(COUNTIFS(【データ】蓄積用!A$2:A$10000, AE$5, 【データ】蓄積用!C$2:C$10000, $A262, 【データ】蓄積用!D$2:D$10000, "&gt;=3000", 【データ】蓄積用!E$2:E$10000, "&gt;=1500")&gt;0, "〇", IF(COUNTIFS(【データ】蓄積用!A$2:A$10000, AE$5, 【データ】蓄積用!C$2:C$10000, $A262, 【データ】蓄積用!Q$2:Q$10000, 1, 【データ】蓄積用!AC$2:AC$10000, "&gt;=4.0")&gt;0, "〇", "×")))</f>
        <v/>
      </c>
      <c r="AF262" t="str">
        <f>IF(OR($A262="", AF$5=""), "", IF(COUNTIFS(【データ】蓄積用!A$2:A$10000, AF$5, 【データ】蓄積用!C$2:C$10000, $A262, 【データ】蓄積用!D$2:D$10000, "&gt;=3000", 【データ】蓄積用!E$2:E$10000, "&gt;=1500")&gt;0, "〇", IF(COUNTIFS(【データ】蓄積用!A$2:A$10000, AF$5, 【データ】蓄積用!C$2:C$10000, $A262, 【データ】蓄積用!Q$2:Q$10000, 1, 【データ】蓄積用!AC$2:AC$10000, "&gt;=4.0")&gt;0, "〇", "×")))</f>
        <v/>
      </c>
      <c r="AG262" t="str">
        <f>IF(OR($A262="", AG$5=""), "", IF(COUNTIFS(【データ】蓄積用!A$2:A$10000, AG$5, 【データ】蓄積用!C$2:C$10000, $A262, 【データ】蓄積用!D$2:D$10000, "&gt;=3000", 【データ】蓄積用!E$2:E$10000, "&gt;=1500")&gt;0, "〇", IF(COUNTIFS(【データ】蓄積用!A$2:A$10000, AG$5, 【データ】蓄積用!C$2:C$10000, $A262, 【データ】蓄積用!Q$2:Q$10000, 1, 【データ】蓄積用!AC$2:AC$10000, "&gt;=4.0")&gt;0, "〇", "×")))</f>
        <v/>
      </c>
      <c r="AH262" t="str">
        <f>IF(OR($A262="", AH$5=""), "", IF(COUNTIFS(【データ】蓄積用!A$2:A$10000, AH$5, 【データ】蓄積用!C$2:C$10000, $A262, 【データ】蓄積用!D$2:D$10000, "&gt;=3000", 【データ】蓄積用!E$2:E$10000, "&gt;=1500")&gt;0, "〇", IF(COUNTIFS(【データ】蓄積用!A$2:A$10000, AH$5, 【データ】蓄積用!C$2:C$10000, $A262, 【データ】蓄積用!Q$2:Q$10000, 1, 【データ】蓄積用!AC$2:AC$10000, "&gt;=4.0")&gt;0, "〇", "×")))</f>
        <v/>
      </c>
      <c r="AI262" t="str">
        <f>IF(OR($A262="", AI$5=""), "", IF(COUNTIFS(【データ】蓄積用!A$2:A$10000, AI$5, 【データ】蓄積用!C$2:C$10000, $A262, 【データ】蓄積用!D$2:D$10000, "&gt;=3000", 【データ】蓄積用!E$2:E$10000, "&gt;=1500")&gt;0, "〇", IF(COUNTIFS(【データ】蓄積用!A$2:A$10000, AI$5, 【データ】蓄積用!C$2:C$10000, $A262, 【データ】蓄積用!Q$2:Q$10000, 1, 【データ】蓄積用!AC$2:AC$10000, "&gt;=4.0")&gt;0, "〇", "×")))</f>
        <v/>
      </c>
      <c r="AJ262" t="str">
        <f>IF(OR($A262="", AJ$5=""), "", IF(COUNTIFS(【データ】蓄積用!A$2:A$10000, AJ$5, 【データ】蓄積用!C$2:C$10000, $A262, 【データ】蓄積用!D$2:D$10000, "&gt;=3000", 【データ】蓄積用!E$2:E$10000, "&gt;=1500")&gt;0, "〇", IF(COUNTIFS(【データ】蓄積用!A$2:A$10000, AJ$5, 【データ】蓄積用!C$2:C$10000, $A262, 【データ】蓄積用!Q$2:Q$10000, 1, 【データ】蓄積用!AC$2:AC$10000, "&gt;=4.0")&gt;0, "〇", "×")))</f>
        <v/>
      </c>
      <c r="AK262" t="str">
        <f>IF(OR($A262="", AK$5=""), "", IF(COUNTIFS(【データ】蓄積用!A$2:A$10000, AK$5, 【データ】蓄積用!C$2:C$10000, $A262, 【データ】蓄積用!D$2:D$10000, "&gt;=3000", 【データ】蓄積用!E$2:E$10000, "&gt;=1500")&gt;0, "〇", IF(COUNTIFS(【データ】蓄積用!A$2:A$10000, AK$5, 【データ】蓄積用!C$2:C$10000, $A262, 【データ】蓄積用!Q$2:Q$10000, 1, 【データ】蓄積用!AC$2:AC$10000, "&gt;=4.0")&gt;0, "〇", "×")))</f>
        <v/>
      </c>
      <c r="AL262" t="str">
        <f>IF(OR($A262="", AL$5=""), "", IF(COUNTIFS(【データ】蓄積用!A$2:A$10000, AL$5, 【データ】蓄積用!C$2:C$10000, $A262, 【データ】蓄積用!D$2:D$10000, "&gt;=3000", 【データ】蓄積用!E$2:E$10000, "&gt;=1500")&gt;0, "〇", IF(COUNTIFS(【データ】蓄積用!A$2:A$10000, AL$5, 【データ】蓄積用!C$2:C$10000, $A262, 【データ】蓄積用!Q$2:Q$10000, 1, 【データ】蓄積用!AC$2:AC$10000, "&gt;=4.0")&gt;0, "〇", "×")))</f>
        <v/>
      </c>
      <c r="AM262" t="str">
        <f>IF(OR($A262="", AM$5=""), "", IF(COUNTIFS(【データ】蓄積用!A$2:A$10000, AM$5, 【データ】蓄積用!C$2:C$10000, $A262, 【データ】蓄積用!D$2:D$10000, "&gt;=3000", 【データ】蓄積用!E$2:E$10000, "&gt;=1500")&gt;0, "〇", IF(COUNTIFS(【データ】蓄積用!A$2:A$10000, AM$5, 【データ】蓄積用!C$2:C$10000, $A262, 【データ】蓄積用!Q$2:Q$10000, 1, 【データ】蓄積用!AC$2:AC$10000, "&gt;=4.0")&gt;0, "〇", "×")))</f>
        <v/>
      </c>
      <c r="AN262" t="str">
        <f>IF(OR($A262="", AN$5=""), "", IF(COUNTIFS(【データ】蓄積用!A$2:A$10000, AN$5, 【データ】蓄積用!C$2:C$10000, $A262, 【データ】蓄積用!D$2:D$10000, "&gt;=3000", 【データ】蓄積用!E$2:E$10000, "&gt;=1500")&gt;0, "〇", IF(COUNTIFS(【データ】蓄積用!A$2:A$10000, AN$5, 【データ】蓄積用!C$2:C$10000, $A262, 【データ】蓄積用!Q$2:Q$10000, 1, 【データ】蓄積用!AC$2:AC$10000, "&gt;=4.0")&gt;0, "〇", "×")))</f>
        <v/>
      </c>
      <c r="AO262" t="str">
        <f>IF(OR($A262="", AO$5=""), "", IF(COUNTIFS(【データ】蓄積用!A$2:A$10000, AO$5, 【データ】蓄積用!C$2:C$10000, $A262, 【データ】蓄積用!D$2:D$10000, "&gt;=3000", 【データ】蓄積用!E$2:E$10000, "&gt;=1500")&gt;0, "〇", IF(COUNTIFS(【データ】蓄積用!A$2:A$10000, AO$5, 【データ】蓄積用!C$2:C$10000, $A262, 【データ】蓄積用!Q$2:Q$10000, 1, 【データ】蓄積用!AC$2:AC$10000, "&gt;=4.0")&gt;0, "〇", "×")))</f>
        <v/>
      </c>
      <c r="AP262" t="str">
        <f>IF(OR($A262="", AP$5=""), "", IF(COUNTIFS(【データ】蓄積用!A$2:A$10000, AP$5, 【データ】蓄積用!C$2:C$10000, $A262, 【データ】蓄積用!D$2:D$10000, "&gt;=3000", 【データ】蓄積用!E$2:E$10000, "&gt;=1500")&gt;0, "〇", IF(COUNTIFS(【データ】蓄積用!A$2:A$10000, AP$5, 【データ】蓄積用!C$2:C$10000, $A262, 【データ】蓄積用!Q$2:Q$10000, 1, 【データ】蓄積用!AC$2:AC$10000, "&gt;=4.0")&gt;0, "〇", "×")))</f>
        <v/>
      </c>
      <c r="AQ262" t="str">
        <f>IF(OR($A262="", AQ$5=""), "", IF(COUNTIFS(【データ】蓄積用!A$2:A$10000, AQ$5, 【データ】蓄積用!C$2:C$10000, $A262, 【データ】蓄積用!D$2:D$10000, "&gt;=3000", 【データ】蓄積用!E$2:E$10000, "&gt;=1500")&gt;0, "〇", IF(COUNTIFS(【データ】蓄積用!A$2:A$10000, AQ$5, 【データ】蓄積用!C$2:C$10000, $A262, 【データ】蓄積用!Q$2:Q$10000, 1, 【データ】蓄積用!AC$2:AC$10000, "&gt;=4.0")&gt;0, "〇", "×")))</f>
        <v/>
      </c>
      <c r="AR262" t="str">
        <f>IF(OR($A262="", AR$5=""), "", IF(COUNTIFS(【データ】蓄積用!A$2:A$10000, AR$5, 【データ】蓄積用!C$2:C$10000, $A262, 【データ】蓄積用!D$2:D$10000, "&gt;=3000", 【データ】蓄積用!E$2:E$10000, "&gt;=1500")&gt;0, "〇", IF(COUNTIFS(【データ】蓄積用!A$2:A$10000, AR$5, 【データ】蓄積用!C$2:C$10000, $A262, 【データ】蓄積用!Q$2:Q$10000, 1, 【データ】蓄積用!AC$2:AC$10000, "&gt;=4.0")&gt;0, "〇", "×")))</f>
        <v/>
      </c>
      <c r="AS262" t="str">
        <f>IF(OR($A262="", AS$5=""), "", IF(COUNTIFS(【データ】蓄積用!A$2:A$10000, AS$5, 【データ】蓄積用!C$2:C$10000, $A262, 【データ】蓄積用!D$2:D$10000, "&gt;=3000", 【データ】蓄積用!E$2:E$10000, "&gt;=1500")&gt;0, "〇", IF(COUNTIFS(【データ】蓄積用!A$2:A$10000, AS$5, 【データ】蓄積用!C$2:C$10000, $A262, 【データ】蓄積用!Q$2:Q$10000, 1, 【データ】蓄積用!AC$2:AC$10000, "&gt;=4.0")&gt;0, "〇", "×")))</f>
        <v/>
      </c>
      <c r="AT262" t="str">
        <f>IF(OR($A262="", AT$5=""), "", IF(COUNTIFS(【データ】蓄積用!A$2:A$10000, AT$5, 【データ】蓄積用!C$2:C$10000, $A262, 【データ】蓄積用!D$2:D$10000, "&gt;=3000", 【データ】蓄積用!E$2:E$10000, "&gt;=1500")&gt;0, "〇", IF(COUNTIFS(【データ】蓄積用!A$2:A$10000, AT$5, 【データ】蓄積用!C$2:C$10000, $A262, 【データ】蓄積用!Q$2:Q$10000, 1, 【データ】蓄積用!AC$2:AC$10000, "&gt;=4.0")&gt;0, "〇", "×")))</f>
        <v/>
      </c>
      <c r="AU262" t="str">
        <f>IF(OR($A262="", AU$5=""), "", IF(COUNTIFS(【データ】蓄積用!A$2:A$10000, AU$5, 【データ】蓄積用!C$2:C$10000, $A262, 【データ】蓄積用!D$2:D$10000, "&gt;=3000", 【データ】蓄積用!E$2:E$10000, "&gt;=1500")&gt;0, "〇", IF(COUNTIFS(【データ】蓄積用!A$2:A$10000, AU$5, 【データ】蓄積用!C$2:C$10000, $A262, 【データ】蓄積用!Q$2:Q$10000, 1, 【データ】蓄積用!AC$2:AC$10000, "&gt;=4.0")&gt;0, "〇", "×")))</f>
        <v/>
      </c>
      <c r="AV262" t="str">
        <f>IF(OR($A262="", AV$5=""), "", IF(COUNTIFS(【データ】蓄積用!A$2:A$10000, AV$5, 【データ】蓄積用!C$2:C$10000, $A262, 【データ】蓄積用!D$2:D$10000, "&gt;=3000", 【データ】蓄積用!E$2:E$10000, "&gt;=1500")&gt;0, "〇", IF(COUNTIFS(【データ】蓄積用!A$2:A$10000, AV$5, 【データ】蓄積用!C$2:C$10000, $A262, 【データ】蓄積用!Q$2:Q$10000, 1, 【データ】蓄積用!AC$2:AC$10000, "&gt;=4.0")&gt;0, "〇", "×")))</f>
        <v/>
      </c>
      <c r="AW262" t="str">
        <f>IF(OR($A262="", AW$5=""), "", IF(COUNTIFS(【データ】蓄積用!A$2:A$10000, AW$5, 【データ】蓄積用!C$2:C$10000, $A262, 【データ】蓄積用!D$2:D$10000, "&gt;=3000", 【データ】蓄積用!E$2:E$10000, "&gt;=1500")&gt;0, "〇", IF(COUNTIFS(【データ】蓄積用!A$2:A$10000, AW$5, 【データ】蓄積用!C$2:C$10000, $A262, 【データ】蓄積用!Q$2:Q$10000, 1, 【データ】蓄積用!AC$2:AC$10000, "&gt;=4.0")&gt;0, "〇", "×")))</f>
        <v/>
      </c>
      <c r="AX262" t="str">
        <f>IF(OR($A262="", AX$5=""), "", IF(COUNTIFS(【データ】蓄積用!A$2:A$10000, AX$5, 【データ】蓄積用!C$2:C$10000, $A262, 【データ】蓄積用!D$2:D$10000, "&gt;=3000", 【データ】蓄積用!E$2:E$10000, "&gt;=1500")&gt;0, "〇", IF(COUNTIFS(【データ】蓄積用!A$2:A$10000, AX$5, 【データ】蓄積用!C$2:C$10000, $A262, 【データ】蓄積用!Q$2:Q$10000, 1, 【データ】蓄積用!AC$2:AC$10000, "&gt;=4.0")&gt;0, "〇", "×")))</f>
        <v/>
      </c>
      <c r="AY262" t="str">
        <f>IF(OR($A262="", AY$5=""), "", IF(COUNTIFS(【データ】蓄積用!A$2:A$10000, AY$5, 【データ】蓄積用!C$2:C$10000, $A262, 【データ】蓄積用!D$2:D$10000, "&gt;=3000", 【データ】蓄積用!E$2:E$10000, "&gt;=1500")&gt;0, "〇", IF(COUNTIFS(【データ】蓄積用!A$2:A$10000, AY$5, 【データ】蓄積用!C$2:C$10000, $A262, 【データ】蓄積用!Q$2:Q$10000, 1, 【データ】蓄積用!AC$2:AC$10000, "&gt;=4.0")&gt;0, "〇", "×")))</f>
        <v/>
      </c>
    </row>
    <row r="263" spans="2:51">
      <c r="B263" t="str">
        <f>IF(OR($A263="", B$5=""), "", IF(COUNTIFS(【データ】蓄積用!A$2:A$10000, B$5, 【データ】蓄積用!C$2:C$10000, $A263, 【データ】蓄積用!D$2:D$10000, "&gt;=3000", 【データ】蓄積用!E$2:E$10000, "&gt;=1500")&gt;0, "〇", IF(COUNTIFS(【データ】蓄積用!A$2:A$10000, B$5, 【データ】蓄積用!C$2:C$10000, $A263, 【データ】蓄積用!Q$2:Q$10000, 1, 【データ】蓄積用!AC$2:AC$10000, "&gt;=4.0")&gt;0, "〇", "×")))</f>
        <v/>
      </c>
      <c r="C263" t="str">
        <f>IF(OR($A263="", C$5=""), "", IF(COUNTIFS(【データ】蓄積用!A$2:A$10000, C$5, 【データ】蓄積用!C$2:C$10000, $A263, 【データ】蓄積用!D$2:D$10000, "&gt;=3000", 【データ】蓄積用!E$2:E$10000, "&gt;=1500")&gt;0, "〇", IF(COUNTIFS(【データ】蓄積用!A$2:A$10000, C$5, 【データ】蓄積用!C$2:C$10000, $A263, 【データ】蓄積用!Q$2:Q$10000, 1, 【データ】蓄積用!AC$2:AC$10000, "&gt;=4.0")&gt;0, "〇", "×")))</f>
        <v/>
      </c>
      <c r="D263" t="str">
        <f>IF(OR($A263="", D$5=""), "", IF(COUNTIFS(【データ】蓄積用!A$2:A$10000, D$5, 【データ】蓄積用!C$2:C$10000, $A263, 【データ】蓄積用!D$2:D$10000, "&gt;=3000", 【データ】蓄積用!E$2:E$10000, "&gt;=1500")&gt;0, "〇", IF(COUNTIFS(【データ】蓄積用!A$2:A$10000, D$5, 【データ】蓄積用!C$2:C$10000, $A263, 【データ】蓄積用!Q$2:Q$10000, 1, 【データ】蓄積用!AC$2:AC$10000, "&gt;=4.0")&gt;0, "〇", "×")))</f>
        <v/>
      </c>
      <c r="E263" t="str">
        <f>IF(OR($A263="", E$5=""), "", IF(COUNTIFS(【データ】蓄積用!A$2:A$10000, E$5, 【データ】蓄積用!C$2:C$10000, $A263, 【データ】蓄積用!D$2:D$10000, "&gt;=3000", 【データ】蓄積用!E$2:E$10000, "&gt;=1500")&gt;0, "〇", IF(COUNTIFS(【データ】蓄積用!A$2:A$10000, E$5, 【データ】蓄積用!C$2:C$10000, $A263, 【データ】蓄積用!Q$2:Q$10000, 1, 【データ】蓄積用!AC$2:AC$10000, "&gt;=4.0")&gt;0, "〇", "×")))</f>
        <v/>
      </c>
      <c r="F263" t="str">
        <f>IF(OR($A263="", F$5=""), "", IF(COUNTIFS(【データ】蓄積用!A$2:A$10000, F$5, 【データ】蓄積用!C$2:C$10000, $A263, 【データ】蓄積用!D$2:D$10000, "&gt;=3000", 【データ】蓄積用!E$2:E$10000, "&gt;=1500")&gt;0, "〇", IF(COUNTIFS(【データ】蓄積用!A$2:A$10000, F$5, 【データ】蓄積用!C$2:C$10000, $A263, 【データ】蓄積用!Q$2:Q$10000, 1, 【データ】蓄積用!AC$2:AC$10000, "&gt;=4.0")&gt;0, "〇", "×")))</f>
        <v/>
      </c>
      <c r="G263" t="str">
        <f>IF(OR($A263="", G$5=""), "", IF(COUNTIFS(【データ】蓄積用!A$2:A$10000, G$5, 【データ】蓄積用!C$2:C$10000, $A263, 【データ】蓄積用!D$2:D$10000, "&gt;=3000", 【データ】蓄積用!E$2:E$10000, "&gt;=1500")&gt;0, "〇", IF(COUNTIFS(【データ】蓄積用!A$2:A$10000, G$5, 【データ】蓄積用!C$2:C$10000, $A263, 【データ】蓄積用!Q$2:Q$10000, 1, 【データ】蓄積用!AC$2:AC$10000, "&gt;=4.0")&gt;0, "〇", "×")))</f>
        <v/>
      </c>
      <c r="H263" t="str">
        <f>IF(OR($A263="", H$5=""), "", IF(COUNTIFS(【データ】蓄積用!A$2:A$10000, H$5, 【データ】蓄積用!C$2:C$10000, $A263, 【データ】蓄積用!D$2:D$10000, "&gt;=3000", 【データ】蓄積用!E$2:E$10000, "&gt;=1500")&gt;0, "〇", IF(COUNTIFS(【データ】蓄積用!A$2:A$10000, H$5, 【データ】蓄積用!C$2:C$10000, $A263, 【データ】蓄積用!Q$2:Q$10000, 1, 【データ】蓄積用!AC$2:AC$10000, "&gt;=4.0")&gt;0, "〇", "×")))</f>
        <v/>
      </c>
      <c r="I263" t="str">
        <f>IF(OR($A263="", I$5=""), "", IF(COUNTIFS(【データ】蓄積用!A$2:A$10000, I$5, 【データ】蓄積用!C$2:C$10000, $A263, 【データ】蓄積用!D$2:D$10000, "&gt;=3000", 【データ】蓄積用!E$2:E$10000, "&gt;=1500")&gt;0, "〇", IF(COUNTIFS(【データ】蓄積用!A$2:A$10000, I$5, 【データ】蓄積用!C$2:C$10000, $A263, 【データ】蓄積用!Q$2:Q$10000, 1, 【データ】蓄積用!AC$2:AC$10000, "&gt;=4.0")&gt;0, "〇", "×")))</f>
        <v/>
      </c>
      <c r="J263" t="str">
        <f>IF(OR($A263="", J$5=""), "", IF(COUNTIFS(【データ】蓄積用!A$2:A$10000, J$5, 【データ】蓄積用!C$2:C$10000, $A263, 【データ】蓄積用!D$2:D$10000, "&gt;=3000", 【データ】蓄積用!E$2:E$10000, "&gt;=1500")&gt;0, "〇", IF(COUNTIFS(【データ】蓄積用!A$2:A$10000, J$5, 【データ】蓄積用!C$2:C$10000, $A263, 【データ】蓄積用!Q$2:Q$10000, 1, 【データ】蓄積用!AC$2:AC$10000, "&gt;=4.0")&gt;0, "〇", "×")))</f>
        <v/>
      </c>
      <c r="K263" t="str">
        <f>IF(OR($A263="", K$5=""), "", IF(COUNTIFS(【データ】蓄積用!A$2:A$10000, K$5, 【データ】蓄積用!C$2:C$10000, $A263, 【データ】蓄積用!D$2:D$10000, "&gt;=3000", 【データ】蓄積用!E$2:E$10000, "&gt;=1500")&gt;0, "〇", IF(COUNTIFS(【データ】蓄積用!A$2:A$10000, K$5, 【データ】蓄積用!C$2:C$10000, $A263, 【データ】蓄積用!Q$2:Q$10000, 1, 【データ】蓄積用!AC$2:AC$10000, "&gt;=4.0")&gt;0, "〇", "×")))</f>
        <v/>
      </c>
      <c r="L263" t="str">
        <f>IF(OR($A263="", L$5=""), "", IF(COUNTIFS(【データ】蓄積用!A$2:A$10000, L$5, 【データ】蓄積用!C$2:C$10000, $A263, 【データ】蓄積用!D$2:D$10000, "&gt;=3000", 【データ】蓄積用!E$2:E$10000, "&gt;=1500")&gt;0, "〇", IF(COUNTIFS(【データ】蓄積用!A$2:A$10000, L$5, 【データ】蓄積用!C$2:C$10000, $A263, 【データ】蓄積用!Q$2:Q$10000, 1, 【データ】蓄積用!AC$2:AC$10000, "&gt;=4.0")&gt;0, "〇", "×")))</f>
        <v/>
      </c>
      <c r="M263" t="str">
        <f>IF(OR($A263="", M$5=""), "", IF(COUNTIFS(【データ】蓄積用!A$2:A$10000, M$5, 【データ】蓄積用!C$2:C$10000, $A263, 【データ】蓄積用!D$2:D$10000, "&gt;=3000", 【データ】蓄積用!E$2:E$10000, "&gt;=1500")&gt;0, "〇", IF(COUNTIFS(【データ】蓄積用!A$2:A$10000, M$5, 【データ】蓄積用!C$2:C$10000, $A263, 【データ】蓄積用!Q$2:Q$10000, 1, 【データ】蓄積用!AC$2:AC$10000, "&gt;=4.0")&gt;0, "〇", "×")))</f>
        <v/>
      </c>
      <c r="N263" t="str">
        <f>IF(OR($A263="", N$5=""), "", IF(COUNTIFS(【データ】蓄積用!A$2:A$10000, N$5, 【データ】蓄積用!C$2:C$10000, $A263, 【データ】蓄積用!D$2:D$10000, "&gt;=3000", 【データ】蓄積用!E$2:E$10000, "&gt;=1500")&gt;0, "〇", IF(COUNTIFS(【データ】蓄積用!A$2:A$10000, N$5, 【データ】蓄積用!C$2:C$10000, $A263, 【データ】蓄積用!Q$2:Q$10000, 1, 【データ】蓄積用!AC$2:AC$10000, "&gt;=4.0")&gt;0, "〇", "×")))</f>
        <v/>
      </c>
      <c r="O263" t="str">
        <f>IF(OR($A263="", O$5=""), "", IF(COUNTIFS(【データ】蓄積用!A$2:A$10000, O$5, 【データ】蓄積用!C$2:C$10000, $A263, 【データ】蓄積用!D$2:D$10000, "&gt;=3000", 【データ】蓄積用!E$2:E$10000, "&gt;=1500")&gt;0, "〇", IF(COUNTIFS(【データ】蓄積用!A$2:A$10000, O$5, 【データ】蓄積用!C$2:C$10000, $A263, 【データ】蓄積用!Q$2:Q$10000, 1, 【データ】蓄積用!AC$2:AC$10000, "&gt;=4.0")&gt;0, "〇", "×")))</f>
        <v/>
      </c>
      <c r="P263" t="str">
        <f>IF(OR($A263="", P$5=""), "", IF(COUNTIFS(【データ】蓄積用!A$2:A$10000, P$5, 【データ】蓄積用!C$2:C$10000, $A263, 【データ】蓄積用!D$2:D$10000, "&gt;=3000", 【データ】蓄積用!E$2:E$10000, "&gt;=1500")&gt;0, "〇", IF(COUNTIFS(【データ】蓄積用!A$2:A$10000, P$5, 【データ】蓄積用!C$2:C$10000, $A263, 【データ】蓄積用!Q$2:Q$10000, 1, 【データ】蓄積用!AC$2:AC$10000, "&gt;=4.0")&gt;0, "〇", "×")))</f>
        <v/>
      </c>
      <c r="Q263" t="str">
        <f>IF(OR($A263="", Q$5=""), "", IF(COUNTIFS(【データ】蓄積用!A$2:A$10000, Q$5, 【データ】蓄積用!C$2:C$10000, $A263, 【データ】蓄積用!D$2:D$10000, "&gt;=3000", 【データ】蓄積用!E$2:E$10000, "&gt;=1500")&gt;0, "〇", IF(COUNTIFS(【データ】蓄積用!A$2:A$10000, Q$5, 【データ】蓄積用!C$2:C$10000, $A263, 【データ】蓄積用!Q$2:Q$10000, 1, 【データ】蓄積用!AC$2:AC$10000, "&gt;=4.0")&gt;0, "〇", "×")))</f>
        <v/>
      </c>
      <c r="R263" t="str">
        <f>IF(OR($A263="", R$5=""), "", IF(COUNTIFS(【データ】蓄積用!A$2:A$10000, R$5, 【データ】蓄積用!C$2:C$10000, $A263, 【データ】蓄積用!D$2:D$10000, "&gt;=3000", 【データ】蓄積用!E$2:E$10000, "&gt;=1500")&gt;0, "〇", IF(COUNTIFS(【データ】蓄積用!A$2:A$10000, R$5, 【データ】蓄積用!C$2:C$10000, $A263, 【データ】蓄積用!Q$2:Q$10000, 1, 【データ】蓄積用!AC$2:AC$10000, "&gt;=4.0")&gt;0, "〇", "×")))</f>
        <v/>
      </c>
      <c r="S263" t="str">
        <f>IF(OR($A263="", S$5=""), "", IF(COUNTIFS(【データ】蓄積用!A$2:A$10000, S$5, 【データ】蓄積用!C$2:C$10000, $A263, 【データ】蓄積用!D$2:D$10000, "&gt;=3000", 【データ】蓄積用!E$2:E$10000, "&gt;=1500")&gt;0, "〇", IF(COUNTIFS(【データ】蓄積用!A$2:A$10000, S$5, 【データ】蓄積用!C$2:C$10000, $A263, 【データ】蓄積用!Q$2:Q$10000, 1, 【データ】蓄積用!AC$2:AC$10000, "&gt;=4.0")&gt;0, "〇", "×")))</f>
        <v/>
      </c>
      <c r="T263" t="str">
        <f>IF(OR($A263="", T$5=""), "", IF(COUNTIFS(【データ】蓄積用!A$2:A$10000, T$5, 【データ】蓄積用!C$2:C$10000, $A263, 【データ】蓄積用!D$2:D$10000, "&gt;=3000", 【データ】蓄積用!E$2:E$10000, "&gt;=1500")&gt;0, "〇", IF(COUNTIFS(【データ】蓄積用!A$2:A$10000, T$5, 【データ】蓄積用!C$2:C$10000, $A263, 【データ】蓄積用!Q$2:Q$10000, 1, 【データ】蓄積用!AC$2:AC$10000, "&gt;=4.0")&gt;0, "〇", "×")))</f>
        <v/>
      </c>
      <c r="U263" t="str">
        <f>IF(OR($A263="", U$5=""), "", IF(COUNTIFS(【データ】蓄積用!A$2:A$10000, U$5, 【データ】蓄積用!C$2:C$10000, $A263, 【データ】蓄積用!D$2:D$10000, "&gt;=3000", 【データ】蓄積用!E$2:E$10000, "&gt;=1500")&gt;0, "〇", IF(COUNTIFS(【データ】蓄積用!A$2:A$10000, U$5, 【データ】蓄積用!C$2:C$10000, $A263, 【データ】蓄積用!Q$2:Q$10000, 1, 【データ】蓄積用!AC$2:AC$10000, "&gt;=4.0")&gt;0, "〇", "×")))</f>
        <v/>
      </c>
      <c r="V263" t="str">
        <f>IF(OR($A263="", V$5=""), "", IF(COUNTIFS(【データ】蓄積用!A$2:A$10000, V$5, 【データ】蓄積用!C$2:C$10000, $A263, 【データ】蓄積用!D$2:D$10000, "&gt;=3000", 【データ】蓄積用!E$2:E$10000, "&gt;=1500")&gt;0, "〇", IF(COUNTIFS(【データ】蓄積用!A$2:A$10000, V$5, 【データ】蓄積用!C$2:C$10000, $A263, 【データ】蓄積用!Q$2:Q$10000, 1, 【データ】蓄積用!AC$2:AC$10000, "&gt;=4.0")&gt;0, "〇", "×")))</f>
        <v/>
      </c>
      <c r="W263" t="str">
        <f>IF(OR($A263="", W$5=""), "", IF(COUNTIFS(【データ】蓄積用!A$2:A$10000, W$5, 【データ】蓄積用!C$2:C$10000, $A263, 【データ】蓄積用!D$2:D$10000, "&gt;=3000", 【データ】蓄積用!E$2:E$10000, "&gt;=1500")&gt;0, "〇", IF(COUNTIFS(【データ】蓄積用!A$2:A$10000, W$5, 【データ】蓄積用!C$2:C$10000, $A263, 【データ】蓄積用!Q$2:Q$10000, 1, 【データ】蓄積用!AC$2:AC$10000, "&gt;=4.0")&gt;0, "〇", "×")))</f>
        <v/>
      </c>
      <c r="X263" t="str">
        <f>IF(OR($A263="", X$5=""), "", IF(COUNTIFS(【データ】蓄積用!A$2:A$10000, X$5, 【データ】蓄積用!C$2:C$10000, $A263, 【データ】蓄積用!D$2:D$10000, "&gt;=3000", 【データ】蓄積用!E$2:E$10000, "&gt;=1500")&gt;0, "〇", IF(COUNTIFS(【データ】蓄積用!A$2:A$10000, X$5, 【データ】蓄積用!C$2:C$10000, $A263, 【データ】蓄積用!Q$2:Q$10000, 1, 【データ】蓄積用!AC$2:AC$10000, "&gt;=4.0")&gt;0, "〇", "×")))</f>
        <v/>
      </c>
      <c r="Y263" t="str">
        <f>IF(OR($A263="", Y$5=""), "", IF(COUNTIFS(【データ】蓄積用!A$2:A$10000, Y$5, 【データ】蓄積用!C$2:C$10000, $A263, 【データ】蓄積用!D$2:D$10000, "&gt;=3000", 【データ】蓄積用!E$2:E$10000, "&gt;=1500")&gt;0, "〇", IF(COUNTIFS(【データ】蓄積用!A$2:A$10000, Y$5, 【データ】蓄積用!C$2:C$10000, $A263, 【データ】蓄積用!Q$2:Q$10000, 1, 【データ】蓄積用!AC$2:AC$10000, "&gt;=4.0")&gt;0, "〇", "×")))</f>
        <v/>
      </c>
      <c r="Z263" t="str">
        <f>IF(OR($A263="", Z$5=""), "", IF(COUNTIFS(【データ】蓄積用!A$2:A$10000, Z$5, 【データ】蓄積用!C$2:C$10000, $A263, 【データ】蓄積用!D$2:D$10000, "&gt;=3000", 【データ】蓄積用!E$2:E$10000, "&gt;=1500")&gt;0, "〇", IF(COUNTIFS(【データ】蓄積用!A$2:A$10000, Z$5, 【データ】蓄積用!C$2:C$10000, $A263, 【データ】蓄積用!Q$2:Q$10000, 1, 【データ】蓄積用!AC$2:AC$10000, "&gt;=4.0")&gt;0, "〇", "×")))</f>
        <v/>
      </c>
      <c r="AA263" t="str">
        <f>IF(OR($A263="", AA$5=""), "", IF(COUNTIFS(【データ】蓄積用!A$2:A$10000, AA$5, 【データ】蓄積用!C$2:C$10000, $A263, 【データ】蓄積用!D$2:D$10000, "&gt;=3000", 【データ】蓄積用!E$2:E$10000, "&gt;=1500")&gt;0, "〇", IF(COUNTIFS(【データ】蓄積用!A$2:A$10000, AA$5, 【データ】蓄積用!C$2:C$10000, $A263, 【データ】蓄積用!Q$2:Q$10000, 1, 【データ】蓄積用!AC$2:AC$10000, "&gt;=4.0")&gt;0, "〇", "×")))</f>
        <v/>
      </c>
      <c r="AB263" t="str">
        <f>IF(OR($A263="", AB$5=""), "", IF(COUNTIFS(【データ】蓄積用!A$2:A$10000, AB$5, 【データ】蓄積用!C$2:C$10000, $A263, 【データ】蓄積用!D$2:D$10000, "&gt;=3000", 【データ】蓄積用!E$2:E$10000, "&gt;=1500")&gt;0, "〇", IF(COUNTIFS(【データ】蓄積用!A$2:A$10000, AB$5, 【データ】蓄積用!C$2:C$10000, $A263, 【データ】蓄積用!Q$2:Q$10000, 1, 【データ】蓄積用!AC$2:AC$10000, "&gt;=4.0")&gt;0, "〇", "×")))</f>
        <v/>
      </c>
      <c r="AC263" t="str">
        <f>IF(OR($A263="", AC$5=""), "", IF(COUNTIFS(【データ】蓄積用!A$2:A$10000, AC$5, 【データ】蓄積用!C$2:C$10000, $A263, 【データ】蓄積用!D$2:D$10000, "&gt;=3000", 【データ】蓄積用!E$2:E$10000, "&gt;=1500")&gt;0, "〇", IF(COUNTIFS(【データ】蓄積用!A$2:A$10000, AC$5, 【データ】蓄積用!C$2:C$10000, $A263, 【データ】蓄積用!Q$2:Q$10000, 1, 【データ】蓄積用!AC$2:AC$10000, "&gt;=4.0")&gt;0, "〇", "×")))</f>
        <v/>
      </c>
      <c r="AD263" t="str">
        <f>IF(OR($A263="", AD$5=""), "", IF(COUNTIFS(【データ】蓄積用!A$2:A$10000, AD$5, 【データ】蓄積用!C$2:C$10000, $A263, 【データ】蓄積用!D$2:D$10000, "&gt;=3000", 【データ】蓄積用!E$2:E$10000, "&gt;=1500")&gt;0, "〇", IF(COUNTIFS(【データ】蓄積用!A$2:A$10000, AD$5, 【データ】蓄積用!C$2:C$10000, $A263, 【データ】蓄積用!Q$2:Q$10000, 1, 【データ】蓄積用!AC$2:AC$10000, "&gt;=4.0")&gt;0, "〇", "×")))</f>
        <v/>
      </c>
      <c r="AE263" t="str">
        <f>IF(OR($A263="", AE$5=""), "", IF(COUNTIFS(【データ】蓄積用!A$2:A$10000, AE$5, 【データ】蓄積用!C$2:C$10000, $A263, 【データ】蓄積用!D$2:D$10000, "&gt;=3000", 【データ】蓄積用!E$2:E$10000, "&gt;=1500")&gt;0, "〇", IF(COUNTIFS(【データ】蓄積用!A$2:A$10000, AE$5, 【データ】蓄積用!C$2:C$10000, $A263, 【データ】蓄積用!Q$2:Q$10000, 1, 【データ】蓄積用!AC$2:AC$10000, "&gt;=4.0")&gt;0, "〇", "×")))</f>
        <v/>
      </c>
      <c r="AF263" t="str">
        <f>IF(OR($A263="", AF$5=""), "", IF(COUNTIFS(【データ】蓄積用!A$2:A$10000, AF$5, 【データ】蓄積用!C$2:C$10000, $A263, 【データ】蓄積用!D$2:D$10000, "&gt;=3000", 【データ】蓄積用!E$2:E$10000, "&gt;=1500")&gt;0, "〇", IF(COUNTIFS(【データ】蓄積用!A$2:A$10000, AF$5, 【データ】蓄積用!C$2:C$10000, $A263, 【データ】蓄積用!Q$2:Q$10000, 1, 【データ】蓄積用!AC$2:AC$10000, "&gt;=4.0")&gt;0, "〇", "×")))</f>
        <v/>
      </c>
      <c r="AG263" t="str">
        <f>IF(OR($A263="", AG$5=""), "", IF(COUNTIFS(【データ】蓄積用!A$2:A$10000, AG$5, 【データ】蓄積用!C$2:C$10000, $A263, 【データ】蓄積用!D$2:D$10000, "&gt;=3000", 【データ】蓄積用!E$2:E$10000, "&gt;=1500")&gt;0, "〇", IF(COUNTIFS(【データ】蓄積用!A$2:A$10000, AG$5, 【データ】蓄積用!C$2:C$10000, $A263, 【データ】蓄積用!Q$2:Q$10000, 1, 【データ】蓄積用!AC$2:AC$10000, "&gt;=4.0")&gt;0, "〇", "×")))</f>
        <v/>
      </c>
      <c r="AH263" t="str">
        <f>IF(OR($A263="", AH$5=""), "", IF(COUNTIFS(【データ】蓄積用!A$2:A$10000, AH$5, 【データ】蓄積用!C$2:C$10000, $A263, 【データ】蓄積用!D$2:D$10000, "&gt;=3000", 【データ】蓄積用!E$2:E$10000, "&gt;=1500")&gt;0, "〇", IF(COUNTIFS(【データ】蓄積用!A$2:A$10000, AH$5, 【データ】蓄積用!C$2:C$10000, $A263, 【データ】蓄積用!Q$2:Q$10000, 1, 【データ】蓄積用!AC$2:AC$10000, "&gt;=4.0")&gt;0, "〇", "×")))</f>
        <v/>
      </c>
      <c r="AI263" t="str">
        <f>IF(OR($A263="", AI$5=""), "", IF(COUNTIFS(【データ】蓄積用!A$2:A$10000, AI$5, 【データ】蓄積用!C$2:C$10000, $A263, 【データ】蓄積用!D$2:D$10000, "&gt;=3000", 【データ】蓄積用!E$2:E$10000, "&gt;=1500")&gt;0, "〇", IF(COUNTIFS(【データ】蓄積用!A$2:A$10000, AI$5, 【データ】蓄積用!C$2:C$10000, $A263, 【データ】蓄積用!Q$2:Q$10000, 1, 【データ】蓄積用!AC$2:AC$10000, "&gt;=4.0")&gt;0, "〇", "×")))</f>
        <v/>
      </c>
      <c r="AJ263" t="str">
        <f>IF(OR($A263="", AJ$5=""), "", IF(COUNTIFS(【データ】蓄積用!A$2:A$10000, AJ$5, 【データ】蓄積用!C$2:C$10000, $A263, 【データ】蓄積用!D$2:D$10000, "&gt;=3000", 【データ】蓄積用!E$2:E$10000, "&gt;=1500")&gt;0, "〇", IF(COUNTIFS(【データ】蓄積用!A$2:A$10000, AJ$5, 【データ】蓄積用!C$2:C$10000, $A263, 【データ】蓄積用!Q$2:Q$10000, 1, 【データ】蓄積用!AC$2:AC$10000, "&gt;=4.0")&gt;0, "〇", "×")))</f>
        <v/>
      </c>
      <c r="AK263" t="str">
        <f>IF(OR($A263="", AK$5=""), "", IF(COUNTIFS(【データ】蓄積用!A$2:A$10000, AK$5, 【データ】蓄積用!C$2:C$10000, $A263, 【データ】蓄積用!D$2:D$10000, "&gt;=3000", 【データ】蓄積用!E$2:E$10000, "&gt;=1500")&gt;0, "〇", IF(COUNTIFS(【データ】蓄積用!A$2:A$10000, AK$5, 【データ】蓄積用!C$2:C$10000, $A263, 【データ】蓄積用!Q$2:Q$10000, 1, 【データ】蓄積用!AC$2:AC$10000, "&gt;=4.0")&gt;0, "〇", "×")))</f>
        <v/>
      </c>
      <c r="AL263" t="str">
        <f>IF(OR($A263="", AL$5=""), "", IF(COUNTIFS(【データ】蓄積用!A$2:A$10000, AL$5, 【データ】蓄積用!C$2:C$10000, $A263, 【データ】蓄積用!D$2:D$10000, "&gt;=3000", 【データ】蓄積用!E$2:E$10000, "&gt;=1500")&gt;0, "〇", IF(COUNTIFS(【データ】蓄積用!A$2:A$10000, AL$5, 【データ】蓄積用!C$2:C$10000, $A263, 【データ】蓄積用!Q$2:Q$10000, 1, 【データ】蓄積用!AC$2:AC$10000, "&gt;=4.0")&gt;0, "〇", "×")))</f>
        <v/>
      </c>
      <c r="AM263" t="str">
        <f>IF(OR($A263="", AM$5=""), "", IF(COUNTIFS(【データ】蓄積用!A$2:A$10000, AM$5, 【データ】蓄積用!C$2:C$10000, $A263, 【データ】蓄積用!D$2:D$10000, "&gt;=3000", 【データ】蓄積用!E$2:E$10000, "&gt;=1500")&gt;0, "〇", IF(COUNTIFS(【データ】蓄積用!A$2:A$10000, AM$5, 【データ】蓄積用!C$2:C$10000, $A263, 【データ】蓄積用!Q$2:Q$10000, 1, 【データ】蓄積用!AC$2:AC$10000, "&gt;=4.0")&gt;0, "〇", "×")))</f>
        <v/>
      </c>
      <c r="AN263" t="str">
        <f>IF(OR($A263="", AN$5=""), "", IF(COUNTIFS(【データ】蓄積用!A$2:A$10000, AN$5, 【データ】蓄積用!C$2:C$10000, $A263, 【データ】蓄積用!D$2:D$10000, "&gt;=3000", 【データ】蓄積用!E$2:E$10000, "&gt;=1500")&gt;0, "〇", IF(COUNTIFS(【データ】蓄積用!A$2:A$10000, AN$5, 【データ】蓄積用!C$2:C$10000, $A263, 【データ】蓄積用!Q$2:Q$10000, 1, 【データ】蓄積用!AC$2:AC$10000, "&gt;=4.0")&gt;0, "〇", "×")))</f>
        <v/>
      </c>
      <c r="AO263" t="str">
        <f>IF(OR($A263="", AO$5=""), "", IF(COUNTIFS(【データ】蓄積用!A$2:A$10000, AO$5, 【データ】蓄積用!C$2:C$10000, $A263, 【データ】蓄積用!D$2:D$10000, "&gt;=3000", 【データ】蓄積用!E$2:E$10000, "&gt;=1500")&gt;0, "〇", IF(COUNTIFS(【データ】蓄積用!A$2:A$10000, AO$5, 【データ】蓄積用!C$2:C$10000, $A263, 【データ】蓄積用!Q$2:Q$10000, 1, 【データ】蓄積用!AC$2:AC$10000, "&gt;=4.0")&gt;0, "〇", "×")))</f>
        <v/>
      </c>
      <c r="AP263" t="str">
        <f>IF(OR($A263="", AP$5=""), "", IF(COUNTIFS(【データ】蓄積用!A$2:A$10000, AP$5, 【データ】蓄積用!C$2:C$10000, $A263, 【データ】蓄積用!D$2:D$10000, "&gt;=3000", 【データ】蓄積用!E$2:E$10000, "&gt;=1500")&gt;0, "〇", IF(COUNTIFS(【データ】蓄積用!A$2:A$10000, AP$5, 【データ】蓄積用!C$2:C$10000, $A263, 【データ】蓄積用!Q$2:Q$10000, 1, 【データ】蓄積用!AC$2:AC$10000, "&gt;=4.0")&gt;0, "〇", "×")))</f>
        <v/>
      </c>
      <c r="AQ263" t="str">
        <f>IF(OR($A263="", AQ$5=""), "", IF(COUNTIFS(【データ】蓄積用!A$2:A$10000, AQ$5, 【データ】蓄積用!C$2:C$10000, $A263, 【データ】蓄積用!D$2:D$10000, "&gt;=3000", 【データ】蓄積用!E$2:E$10000, "&gt;=1500")&gt;0, "〇", IF(COUNTIFS(【データ】蓄積用!A$2:A$10000, AQ$5, 【データ】蓄積用!C$2:C$10000, $A263, 【データ】蓄積用!Q$2:Q$10000, 1, 【データ】蓄積用!AC$2:AC$10000, "&gt;=4.0")&gt;0, "〇", "×")))</f>
        <v/>
      </c>
      <c r="AR263" t="str">
        <f>IF(OR($A263="", AR$5=""), "", IF(COUNTIFS(【データ】蓄積用!A$2:A$10000, AR$5, 【データ】蓄積用!C$2:C$10000, $A263, 【データ】蓄積用!D$2:D$10000, "&gt;=3000", 【データ】蓄積用!E$2:E$10000, "&gt;=1500")&gt;0, "〇", IF(COUNTIFS(【データ】蓄積用!A$2:A$10000, AR$5, 【データ】蓄積用!C$2:C$10000, $A263, 【データ】蓄積用!Q$2:Q$10000, 1, 【データ】蓄積用!AC$2:AC$10000, "&gt;=4.0")&gt;0, "〇", "×")))</f>
        <v/>
      </c>
      <c r="AS263" t="str">
        <f>IF(OR($A263="", AS$5=""), "", IF(COUNTIFS(【データ】蓄積用!A$2:A$10000, AS$5, 【データ】蓄積用!C$2:C$10000, $A263, 【データ】蓄積用!D$2:D$10000, "&gt;=3000", 【データ】蓄積用!E$2:E$10000, "&gt;=1500")&gt;0, "〇", IF(COUNTIFS(【データ】蓄積用!A$2:A$10000, AS$5, 【データ】蓄積用!C$2:C$10000, $A263, 【データ】蓄積用!Q$2:Q$10000, 1, 【データ】蓄積用!AC$2:AC$10000, "&gt;=4.0")&gt;0, "〇", "×")))</f>
        <v/>
      </c>
      <c r="AT263" t="str">
        <f>IF(OR($A263="", AT$5=""), "", IF(COUNTIFS(【データ】蓄積用!A$2:A$10000, AT$5, 【データ】蓄積用!C$2:C$10000, $A263, 【データ】蓄積用!D$2:D$10000, "&gt;=3000", 【データ】蓄積用!E$2:E$10000, "&gt;=1500")&gt;0, "〇", IF(COUNTIFS(【データ】蓄積用!A$2:A$10000, AT$5, 【データ】蓄積用!C$2:C$10000, $A263, 【データ】蓄積用!Q$2:Q$10000, 1, 【データ】蓄積用!AC$2:AC$10000, "&gt;=4.0")&gt;0, "〇", "×")))</f>
        <v/>
      </c>
      <c r="AU263" t="str">
        <f>IF(OR($A263="", AU$5=""), "", IF(COUNTIFS(【データ】蓄積用!A$2:A$10000, AU$5, 【データ】蓄積用!C$2:C$10000, $A263, 【データ】蓄積用!D$2:D$10000, "&gt;=3000", 【データ】蓄積用!E$2:E$10000, "&gt;=1500")&gt;0, "〇", IF(COUNTIFS(【データ】蓄積用!A$2:A$10000, AU$5, 【データ】蓄積用!C$2:C$10000, $A263, 【データ】蓄積用!Q$2:Q$10000, 1, 【データ】蓄積用!AC$2:AC$10000, "&gt;=4.0")&gt;0, "〇", "×")))</f>
        <v/>
      </c>
      <c r="AV263" t="str">
        <f>IF(OR($A263="", AV$5=""), "", IF(COUNTIFS(【データ】蓄積用!A$2:A$10000, AV$5, 【データ】蓄積用!C$2:C$10000, $A263, 【データ】蓄積用!D$2:D$10000, "&gt;=3000", 【データ】蓄積用!E$2:E$10000, "&gt;=1500")&gt;0, "〇", IF(COUNTIFS(【データ】蓄積用!A$2:A$10000, AV$5, 【データ】蓄積用!C$2:C$10000, $A263, 【データ】蓄積用!Q$2:Q$10000, 1, 【データ】蓄積用!AC$2:AC$10000, "&gt;=4.0")&gt;0, "〇", "×")))</f>
        <v/>
      </c>
      <c r="AW263" t="str">
        <f>IF(OR($A263="", AW$5=""), "", IF(COUNTIFS(【データ】蓄積用!A$2:A$10000, AW$5, 【データ】蓄積用!C$2:C$10000, $A263, 【データ】蓄積用!D$2:D$10000, "&gt;=3000", 【データ】蓄積用!E$2:E$10000, "&gt;=1500")&gt;0, "〇", IF(COUNTIFS(【データ】蓄積用!A$2:A$10000, AW$5, 【データ】蓄積用!C$2:C$10000, $A263, 【データ】蓄積用!Q$2:Q$10000, 1, 【データ】蓄積用!AC$2:AC$10000, "&gt;=4.0")&gt;0, "〇", "×")))</f>
        <v/>
      </c>
      <c r="AX263" t="str">
        <f>IF(OR($A263="", AX$5=""), "", IF(COUNTIFS(【データ】蓄積用!A$2:A$10000, AX$5, 【データ】蓄積用!C$2:C$10000, $A263, 【データ】蓄積用!D$2:D$10000, "&gt;=3000", 【データ】蓄積用!E$2:E$10000, "&gt;=1500")&gt;0, "〇", IF(COUNTIFS(【データ】蓄積用!A$2:A$10000, AX$5, 【データ】蓄積用!C$2:C$10000, $A263, 【データ】蓄積用!Q$2:Q$10000, 1, 【データ】蓄積用!AC$2:AC$10000, "&gt;=4.0")&gt;0, "〇", "×")))</f>
        <v/>
      </c>
      <c r="AY263" t="str">
        <f>IF(OR($A263="", AY$5=""), "", IF(COUNTIFS(【データ】蓄積用!A$2:A$10000, AY$5, 【データ】蓄積用!C$2:C$10000, $A263, 【データ】蓄積用!D$2:D$10000, "&gt;=3000", 【データ】蓄積用!E$2:E$10000, "&gt;=1500")&gt;0, "〇", IF(COUNTIFS(【データ】蓄積用!A$2:A$10000, AY$5, 【データ】蓄積用!C$2:C$10000, $A263, 【データ】蓄積用!Q$2:Q$10000, 1, 【データ】蓄積用!AC$2:AC$10000, "&gt;=4.0")&gt;0, "〇", "×")))</f>
        <v/>
      </c>
    </row>
    <row r="264" spans="2:51">
      <c r="B264" t="str">
        <f>IF(OR($A264="", B$5=""), "", IF(COUNTIFS(【データ】蓄積用!A$2:A$10000, B$5, 【データ】蓄積用!C$2:C$10000, $A264, 【データ】蓄積用!D$2:D$10000, "&gt;=3000", 【データ】蓄積用!E$2:E$10000, "&gt;=1500")&gt;0, "〇", IF(COUNTIFS(【データ】蓄積用!A$2:A$10000, B$5, 【データ】蓄積用!C$2:C$10000, $A264, 【データ】蓄積用!Q$2:Q$10000, 1, 【データ】蓄積用!AC$2:AC$10000, "&gt;=4.0")&gt;0, "〇", "×")))</f>
        <v/>
      </c>
      <c r="C264" t="str">
        <f>IF(OR($A264="", C$5=""), "", IF(COUNTIFS(【データ】蓄積用!A$2:A$10000, C$5, 【データ】蓄積用!C$2:C$10000, $A264, 【データ】蓄積用!D$2:D$10000, "&gt;=3000", 【データ】蓄積用!E$2:E$10000, "&gt;=1500")&gt;0, "〇", IF(COUNTIFS(【データ】蓄積用!A$2:A$10000, C$5, 【データ】蓄積用!C$2:C$10000, $A264, 【データ】蓄積用!Q$2:Q$10000, 1, 【データ】蓄積用!AC$2:AC$10000, "&gt;=4.0")&gt;0, "〇", "×")))</f>
        <v/>
      </c>
      <c r="D264" t="str">
        <f>IF(OR($A264="", D$5=""), "", IF(COUNTIFS(【データ】蓄積用!A$2:A$10000, D$5, 【データ】蓄積用!C$2:C$10000, $A264, 【データ】蓄積用!D$2:D$10000, "&gt;=3000", 【データ】蓄積用!E$2:E$10000, "&gt;=1500")&gt;0, "〇", IF(COUNTIFS(【データ】蓄積用!A$2:A$10000, D$5, 【データ】蓄積用!C$2:C$10000, $A264, 【データ】蓄積用!Q$2:Q$10000, 1, 【データ】蓄積用!AC$2:AC$10000, "&gt;=4.0")&gt;0, "〇", "×")))</f>
        <v/>
      </c>
      <c r="E264" t="str">
        <f>IF(OR($A264="", E$5=""), "", IF(COUNTIFS(【データ】蓄積用!A$2:A$10000, E$5, 【データ】蓄積用!C$2:C$10000, $A264, 【データ】蓄積用!D$2:D$10000, "&gt;=3000", 【データ】蓄積用!E$2:E$10000, "&gt;=1500")&gt;0, "〇", IF(COUNTIFS(【データ】蓄積用!A$2:A$10000, E$5, 【データ】蓄積用!C$2:C$10000, $A264, 【データ】蓄積用!Q$2:Q$10000, 1, 【データ】蓄積用!AC$2:AC$10000, "&gt;=4.0")&gt;0, "〇", "×")))</f>
        <v/>
      </c>
      <c r="F264" t="str">
        <f>IF(OR($A264="", F$5=""), "", IF(COUNTIFS(【データ】蓄積用!A$2:A$10000, F$5, 【データ】蓄積用!C$2:C$10000, $A264, 【データ】蓄積用!D$2:D$10000, "&gt;=3000", 【データ】蓄積用!E$2:E$10000, "&gt;=1500")&gt;0, "〇", IF(COUNTIFS(【データ】蓄積用!A$2:A$10000, F$5, 【データ】蓄積用!C$2:C$10000, $A264, 【データ】蓄積用!Q$2:Q$10000, 1, 【データ】蓄積用!AC$2:AC$10000, "&gt;=4.0")&gt;0, "〇", "×")))</f>
        <v/>
      </c>
      <c r="G264" t="str">
        <f>IF(OR($A264="", G$5=""), "", IF(COUNTIFS(【データ】蓄積用!A$2:A$10000, G$5, 【データ】蓄積用!C$2:C$10000, $A264, 【データ】蓄積用!D$2:D$10000, "&gt;=3000", 【データ】蓄積用!E$2:E$10000, "&gt;=1500")&gt;0, "〇", IF(COUNTIFS(【データ】蓄積用!A$2:A$10000, G$5, 【データ】蓄積用!C$2:C$10000, $A264, 【データ】蓄積用!Q$2:Q$10000, 1, 【データ】蓄積用!AC$2:AC$10000, "&gt;=4.0")&gt;0, "〇", "×")))</f>
        <v/>
      </c>
      <c r="H264" t="str">
        <f>IF(OR($A264="", H$5=""), "", IF(COUNTIFS(【データ】蓄積用!A$2:A$10000, H$5, 【データ】蓄積用!C$2:C$10000, $A264, 【データ】蓄積用!D$2:D$10000, "&gt;=3000", 【データ】蓄積用!E$2:E$10000, "&gt;=1500")&gt;0, "〇", IF(COUNTIFS(【データ】蓄積用!A$2:A$10000, H$5, 【データ】蓄積用!C$2:C$10000, $A264, 【データ】蓄積用!Q$2:Q$10000, 1, 【データ】蓄積用!AC$2:AC$10000, "&gt;=4.0")&gt;0, "〇", "×")))</f>
        <v/>
      </c>
      <c r="I264" t="str">
        <f>IF(OR($A264="", I$5=""), "", IF(COUNTIFS(【データ】蓄積用!A$2:A$10000, I$5, 【データ】蓄積用!C$2:C$10000, $A264, 【データ】蓄積用!D$2:D$10000, "&gt;=3000", 【データ】蓄積用!E$2:E$10000, "&gt;=1500")&gt;0, "〇", IF(COUNTIFS(【データ】蓄積用!A$2:A$10000, I$5, 【データ】蓄積用!C$2:C$10000, $A264, 【データ】蓄積用!Q$2:Q$10000, 1, 【データ】蓄積用!AC$2:AC$10000, "&gt;=4.0")&gt;0, "〇", "×")))</f>
        <v/>
      </c>
      <c r="J264" t="str">
        <f>IF(OR($A264="", J$5=""), "", IF(COUNTIFS(【データ】蓄積用!A$2:A$10000, J$5, 【データ】蓄積用!C$2:C$10000, $A264, 【データ】蓄積用!D$2:D$10000, "&gt;=3000", 【データ】蓄積用!E$2:E$10000, "&gt;=1500")&gt;0, "〇", IF(COUNTIFS(【データ】蓄積用!A$2:A$10000, J$5, 【データ】蓄積用!C$2:C$10000, $A264, 【データ】蓄積用!Q$2:Q$10000, 1, 【データ】蓄積用!AC$2:AC$10000, "&gt;=4.0")&gt;0, "〇", "×")))</f>
        <v/>
      </c>
      <c r="K264" t="str">
        <f>IF(OR($A264="", K$5=""), "", IF(COUNTIFS(【データ】蓄積用!A$2:A$10000, K$5, 【データ】蓄積用!C$2:C$10000, $A264, 【データ】蓄積用!D$2:D$10000, "&gt;=3000", 【データ】蓄積用!E$2:E$10000, "&gt;=1500")&gt;0, "〇", IF(COUNTIFS(【データ】蓄積用!A$2:A$10000, K$5, 【データ】蓄積用!C$2:C$10000, $A264, 【データ】蓄積用!Q$2:Q$10000, 1, 【データ】蓄積用!AC$2:AC$10000, "&gt;=4.0")&gt;0, "〇", "×")))</f>
        <v/>
      </c>
      <c r="L264" t="str">
        <f>IF(OR($A264="", L$5=""), "", IF(COUNTIFS(【データ】蓄積用!A$2:A$10000, L$5, 【データ】蓄積用!C$2:C$10000, $A264, 【データ】蓄積用!D$2:D$10000, "&gt;=3000", 【データ】蓄積用!E$2:E$10000, "&gt;=1500")&gt;0, "〇", IF(COUNTIFS(【データ】蓄積用!A$2:A$10000, L$5, 【データ】蓄積用!C$2:C$10000, $A264, 【データ】蓄積用!Q$2:Q$10000, 1, 【データ】蓄積用!AC$2:AC$10000, "&gt;=4.0")&gt;0, "〇", "×")))</f>
        <v/>
      </c>
      <c r="M264" t="str">
        <f>IF(OR($A264="", M$5=""), "", IF(COUNTIFS(【データ】蓄積用!A$2:A$10000, M$5, 【データ】蓄積用!C$2:C$10000, $A264, 【データ】蓄積用!D$2:D$10000, "&gt;=3000", 【データ】蓄積用!E$2:E$10000, "&gt;=1500")&gt;0, "〇", IF(COUNTIFS(【データ】蓄積用!A$2:A$10000, M$5, 【データ】蓄積用!C$2:C$10000, $A264, 【データ】蓄積用!Q$2:Q$10000, 1, 【データ】蓄積用!AC$2:AC$10000, "&gt;=4.0")&gt;0, "〇", "×")))</f>
        <v/>
      </c>
      <c r="N264" t="str">
        <f>IF(OR($A264="", N$5=""), "", IF(COUNTIFS(【データ】蓄積用!A$2:A$10000, N$5, 【データ】蓄積用!C$2:C$10000, $A264, 【データ】蓄積用!D$2:D$10000, "&gt;=3000", 【データ】蓄積用!E$2:E$10000, "&gt;=1500")&gt;0, "〇", IF(COUNTIFS(【データ】蓄積用!A$2:A$10000, N$5, 【データ】蓄積用!C$2:C$10000, $A264, 【データ】蓄積用!Q$2:Q$10000, 1, 【データ】蓄積用!AC$2:AC$10000, "&gt;=4.0")&gt;0, "〇", "×")))</f>
        <v/>
      </c>
      <c r="O264" t="str">
        <f>IF(OR($A264="", O$5=""), "", IF(COUNTIFS(【データ】蓄積用!A$2:A$10000, O$5, 【データ】蓄積用!C$2:C$10000, $A264, 【データ】蓄積用!D$2:D$10000, "&gt;=3000", 【データ】蓄積用!E$2:E$10000, "&gt;=1500")&gt;0, "〇", IF(COUNTIFS(【データ】蓄積用!A$2:A$10000, O$5, 【データ】蓄積用!C$2:C$10000, $A264, 【データ】蓄積用!Q$2:Q$10000, 1, 【データ】蓄積用!AC$2:AC$10000, "&gt;=4.0")&gt;0, "〇", "×")))</f>
        <v/>
      </c>
      <c r="P264" t="str">
        <f>IF(OR($A264="", P$5=""), "", IF(COUNTIFS(【データ】蓄積用!A$2:A$10000, P$5, 【データ】蓄積用!C$2:C$10000, $A264, 【データ】蓄積用!D$2:D$10000, "&gt;=3000", 【データ】蓄積用!E$2:E$10000, "&gt;=1500")&gt;0, "〇", IF(COUNTIFS(【データ】蓄積用!A$2:A$10000, P$5, 【データ】蓄積用!C$2:C$10000, $A264, 【データ】蓄積用!Q$2:Q$10000, 1, 【データ】蓄積用!AC$2:AC$10000, "&gt;=4.0")&gt;0, "〇", "×")))</f>
        <v/>
      </c>
      <c r="Q264" t="str">
        <f>IF(OR($A264="", Q$5=""), "", IF(COUNTIFS(【データ】蓄積用!A$2:A$10000, Q$5, 【データ】蓄積用!C$2:C$10000, $A264, 【データ】蓄積用!D$2:D$10000, "&gt;=3000", 【データ】蓄積用!E$2:E$10000, "&gt;=1500")&gt;0, "〇", IF(COUNTIFS(【データ】蓄積用!A$2:A$10000, Q$5, 【データ】蓄積用!C$2:C$10000, $A264, 【データ】蓄積用!Q$2:Q$10000, 1, 【データ】蓄積用!AC$2:AC$10000, "&gt;=4.0")&gt;0, "〇", "×")))</f>
        <v/>
      </c>
      <c r="R264" t="str">
        <f>IF(OR($A264="", R$5=""), "", IF(COUNTIFS(【データ】蓄積用!A$2:A$10000, R$5, 【データ】蓄積用!C$2:C$10000, $A264, 【データ】蓄積用!D$2:D$10000, "&gt;=3000", 【データ】蓄積用!E$2:E$10000, "&gt;=1500")&gt;0, "〇", IF(COUNTIFS(【データ】蓄積用!A$2:A$10000, R$5, 【データ】蓄積用!C$2:C$10000, $A264, 【データ】蓄積用!Q$2:Q$10000, 1, 【データ】蓄積用!AC$2:AC$10000, "&gt;=4.0")&gt;0, "〇", "×")))</f>
        <v/>
      </c>
      <c r="S264" t="str">
        <f>IF(OR($A264="", S$5=""), "", IF(COUNTIFS(【データ】蓄積用!A$2:A$10000, S$5, 【データ】蓄積用!C$2:C$10000, $A264, 【データ】蓄積用!D$2:D$10000, "&gt;=3000", 【データ】蓄積用!E$2:E$10000, "&gt;=1500")&gt;0, "〇", IF(COUNTIFS(【データ】蓄積用!A$2:A$10000, S$5, 【データ】蓄積用!C$2:C$10000, $A264, 【データ】蓄積用!Q$2:Q$10000, 1, 【データ】蓄積用!AC$2:AC$10000, "&gt;=4.0")&gt;0, "〇", "×")))</f>
        <v/>
      </c>
      <c r="T264" t="str">
        <f>IF(OR($A264="", T$5=""), "", IF(COUNTIFS(【データ】蓄積用!A$2:A$10000, T$5, 【データ】蓄積用!C$2:C$10000, $A264, 【データ】蓄積用!D$2:D$10000, "&gt;=3000", 【データ】蓄積用!E$2:E$10000, "&gt;=1500")&gt;0, "〇", IF(COUNTIFS(【データ】蓄積用!A$2:A$10000, T$5, 【データ】蓄積用!C$2:C$10000, $A264, 【データ】蓄積用!Q$2:Q$10000, 1, 【データ】蓄積用!AC$2:AC$10000, "&gt;=4.0")&gt;0, "〇", "×")))</f>
        <v/>
      </c>
      <c r="U264" t="str">
        <f>IF(OR($A264="", U$5=""), "", IF(COUNTIFS(【データ】蓄積用!A$2:A$10000, U$5, 【データ】蓄積用!C$2:C$10000, $A264, 【データ】蓄積用!D$2:D$10000, "&gt;=3000", 【データ】蓄積用!E$2:E$10000, "&gt;=1500")&gt;0, "〇", IF(COUNTIFS(【データ】蓄積用!A$2:A$10000, U$5, 【データ】蓄積用!C$2:C$10000, $A264, 【データ】蓄積用!Q$2:Q$10000, 1, 【データ】蓄積用!AC$2:AC$10000, "&gt;=4.0")&gt;0, "〇", "×")))</f>
        <v/>
      </c>
      <c r="V264" t="str">
        <f>IF(OR($A264="", V$5=""), "", IF(COUNTIFS(【データ】蓄積用!A$2:A$10000, V$5, 【データ】蓄積用!C$2:C$10000, $A264, 【データ】蓄積用!D$2:D$10000, "&gt;=3000", 【データ】蓄積用!E$2:E$10000, "&gt;=1500")&gt;0, "〇", IF(COUNTIFS(【データ】蓄積用!A$2:A$10000, V$5, 【データ】蓄積用!C$2:C$10000, $A264, 【データ】蓄積用!Q$2:Q$10000, 1, 【データ】蓄積用!AC$2:AC$10000, "&gt;=4.0")&gt;0, "〇", "×")))</f>
        <v/>
      </c>
      <c r="W264" t="str">
        <f>IF(OR($A264="", W$5=""), "", IF(COUNTIFS(【データ】蓄積用!A$2:A$10000, W$5, 【データ】蓄積用!C$2:C$10000, $A264, 【データ】蓄積用!D$2:D$10000, "&gt;=3000", 【データ】蓄積用!E$2:E$10000, "&gt;=1500")&gt;0, "〇", IF(COUNTIFS(【データ】蓄積用!A$2:A$10000, W$5, 【データ】蓄積用!C$2:C$10000, $A264, 【データ】蓄積用!Q$2:Q$10000, 1, 【データ】蓄積用!AC$2:AC$10000, "&gt;=4.0")&gt;0, "〇", "×")))</f>
        <v/>
      </c>
      <c r="X264" t="str">
        <f>IF(OR($A264="", X$5=""), "", IF(COUNTIFS(【データ】蓄積用!A$2:A$10000, X$5, 【データ】蓄積用!C$2:C$10000, $A264, 【データ】蓄積用!D$2:D$10000, "&gt;=3000", 【データ】蓄積用!E$2:E$10000, "&gt;=1500")&gt;0, "〇", IF(COUNTIFS(【データ】蓄積用!A$2:A$10000, X$5, 【データ】蓄積用!C$2:C$10000, $A264, 【データ】蓄積用!Q$2:Q$10000, 1, 【データ】蓄積用!AC$2:AC$10000, "&gt;=4.0")&gt;0, "〇", "×")))</f>
        <v/>
      </c>
      <c r="Y264" t="str">
        <f>IF(OR($A264="", Y$5=""), "", IF(COUNTIFS(【データ】蓄積用!A$2:A$10000, Y$5, 【データ】蓄積用!C$2:C$10000, $A264, 【データ】蓄積用!D$2:D$10000, "&gt;=3000", 【データ】蓄積用!E$2:E$10000, "&gt;=1500")&gt;0, "〇", IF(COUNTIFS(【データ】蓄積用!A$2:A$10000, Y$5, 【データ】蓄積用!C$2:C$10000, $A264, 【データ】蓄積用!Q$2:Q$10000, 1, 【データ】蓄積用!AC$2:AC$10000, "&gt;=4.0")&gt;0, "〇", "×")))</f>
        <v/>
      </c>
      <c r="Z264" t="str">
        <f>IF(OR($A264="", Z$5=""), "", IF(COUNTIFS(【データ】蓄積用!A$2:A$10000, Z$5, 【データ】蓄積用!C$2:C$10000, $A264, 【データ】蓄積用!D$2:D$10000, "&gt;=3000", 【データ】蓄積用!E$2:E$10000, "&gt;=1500")&gt;0, "〇", IF(COUNTIFS(【データ】蓄積用!A$2:A$10000, Z$5, 【データ】蓄積用!C$2:C$10000, $A264, 【データ】蓄積用!Q$2:Q$10000, 1, 【データ】蓄積用!AC$2:AC$10000, "&gt;=4.0")&gt;0, "〇", "×")))</f>
        <v/>
      </c>
      <c r="AA264" t="str">
        <f>IF(OR($A264="", AA$5=""), "", IF(COUNTIFS(【データ】蓄積用!A$2:A$10000, AA$5, 【データ】蓄積用!C$2:C$10000, $A264, 【データ】蓄積用!D$2:D$10000, "&gt;=3000", 【データ】蓄積用!E$2:E$10000, "&gt;=1500")&gt;0, "〇", IF(COUNTIFS(【データ】蓄積用!A$2:A$10000, AA$5, 【データ】蓄積用!C$2:C$10000, $A264, 【データ】蓄積用!Q$2:Q$10000, 1, 【データ】蓄積用!AC$2:AC$10000, "&gt;=4.0")&gt;0, "〇", "×")))</f>
        <v/>
      </c>
      <c r="AB264" t="str">
        <f>IF(OR($A264="", AB$5=""), "", IF(COUNTIFS(【データ】蓄積用!A$2:A$10000, AB$5, 【データ】蓄積用!C$2:C$10000, $A264, 【データ】蓄積用!D$2:D$10000, "&gt;=3000", 【データ】蓄積用!E$2:E$10000, "&gt;=1500")&gt;0, "〇", IF(COUNTIFS(【データ】蓄積用!A$2:A$10000, AB$5, 【データ】蓄積用!C$2:C$10000, $A264, 【データ】蓄積用!Q$2:Q$10000, 1, 【データ】蓄積用!AC$2:AC$10000, "&gt;=4.0")&gt;0, "〇", "×")))</f>
        <v/>
      </c>
      <c r="AC264" t="str">
        <f>IF(OR($A264="", AC$5=""), "", IF(COUNTIFS(【データ】蓄積用!A$2:A$10000, AC$5, 【データ】蓄積用!C$2:C$10000, $A264, 【データ】蓄積用!D$2:D$10000, "&gt;=3000", 【データ】蓄積用!E$2:E$10000, "&gt;=1500")&gt;0, "〇", IF(COUNTIFS(【データ】蓄積用!A$2:A$10000, AC$5, 【データ】蓄積用!C$2:C$10000, $A264, 【データ】蓄積用!Q$2:Q$10000, 1, 【データ】蓄積用!AC$2:AC$10000, "&gt;=4.0")&gt;0, "〇", "×")))</f>
        <v/>
      </c>
      <c r="AD264" t="str">
        <f>IF(OR($A264="", AD$5=""), "", IF(COUNTIFS(【データ】蓄積用!A$2:A$10000, AD$5, 【データ】蓄積用!C$2:C$10000, $A264, 【データ】蓄積用!D$2:D$10000, "&gt;=3000", 【データ】蓄積用!E$2:E$10000, "&gt;=1500")&gt;0, "〇", IF(COUNTIFS(【データ】蓄積用!A$2:A$10000, AD$5, 【データ】蓄積用!C$2:C$10000, $A264, 【データ】蓄積用!Q$2:Q$10000, 1, 【データ】蓄積用!AC$2:AC$10000, "&gt;=4.0")&gt;0, "〇", "×")))</f>
        <v/>
      </c>
      <c r="AE264" t="str">
        <f>IF(OR($A264="", AE$5=""), "", IF(COUNTIFS(【データ】蓄積用!A$2:A$10000, AE$5, 【データ】蓄積用!C$2:C$10000, $A264, 【データ】蓄積用!D$2:D$10000, "&gt;=3000", 【データ】蓄積用!E$2:E$10000, "&gt;=1500")&gt;0, "〇", IF(COUNTIFS(【データ】蓄積用!A$2:A$10000, AE$5, 【データ】蓄積用!C$2:C$10000, $A264, 【データ】蓄積用!Q$2:Q$10000, 1, 【データ】蓄積用!AC$2:AC$10000, "&gt;=4.0")&gt;0, "〇", "×")))</f>
        <v/>
      </c>
      <c r="AF264" t="str">
        <f>IF(OR($A264="", AF$5=""), "", IF(COUNTIFS(【データ】蓄積用!A$2:A$10000, AF$5, 【データ】蓄積用!C$2:C$10000, $A264, 【データ】蓄積用!D$2:D$10000, "&gt;=3000", 【データ】蓄積用!E$2:E$10000, "&gt;=1500")&gt;0, "〇", IF(COUNTIFS(【データ】蓄積用!A$2:A$10000, AF$5, 【データ】蓄積用!C$2:C$10000, $A264, 【データ】蓄積用!Q$2:Q$10000, 1, 【データ】蓄積用!AC$2:AC$10000, "&gt;=4.0")&gt;0, "〇", "×")))</f>
        <v/>
      </c>
      <c r="AG264" t="str">
        <f>IF(OR($A264="", AG$5=""), "", IF(COUNTIFS(【データ】蓄積用!A$2:A$10000, AG$5, 【データ】蓄積用!C$2:C$10000, $A264, 【データ】蓄積用!D$2:D$10000, "&gt;=3000", 【データ】蓄積用!E$2:E$10000, "&gt;=1500")&gt;0, "〇", IF(COUNTIFS(【データ】蓄積用!A$2:A$10000, AG$5, 【データ】蓄積用!C$2:C$10000, $A264, 【データ】蓄積用!Q$2:Q$10000, 1, 【データ】蓄積用!AC$2:AC$10000, "&gt;=4.0")&gt;0, "〇", "×")))</f>
        <v/>
      </c>
      <c r="AH264" t="str">
        <f>IF(OR($A264="", AH$5=""), "", IF(COUNTIFS(【データ】蓄積用!A$2:A$10000, AH$5, 【データ】蓄積用!C$2:C$10000, $A264, 【データ】蓄積用!D$2:D$10000, "&gt;=3000", 【データ】蓄積用!E$2:E$10000, "&gt;=1500")&gt;0, "〇", IF(COUNTIFS(【データ】蓄積用!A$2:A$10000, AH$5, 【データ】蓄積用!C$2:C$10000, $A264, 【データ】蓄積用!Q$2:Q$10000, 1, 【データ】蓄積用!AC$2:AC$10000, "&gt;=4.0")&gt;0, "〇", "×")))</f>
        <v/>
      </c>
      <c r="AI264" t="str">
        <f>IF(OR($A264="", AI$5=""), "", IF(COUNTIFS(【データ】蓄積用!A$2:A$10000, AI$5, 【データ】蓄積用!C$2:C$10000, $A264, 【データ】蓄積用!D$2:D$10000, "&gt;=3000", 【データ】蓄積用!E$2:E$10000, "&gt;=1500")&gt;0, "〇", IF(COUNTIFS(【データ】蓄積用!A$2:A$10000, AI$5, 【データ】蓄積用!C$2:C$10000, $A264, 【データ】蓄積用!Q$2:Q$10000, 1, 【データ】蓄積用!AC$2:AC$10000, "&gt;=4.0")&gt;0, "〇", "×")))</f>
        <v/>
      </c>
      <c r="AJ264" t="str">
        <f>IF(OR($A264="", AJ$5=""), "", IF(COUNTIFS(【データ】蓄積用!A$2:A$10000, AJ$5, 【データ】蓄積用!C$2:C$10000, $A264, 【データ】蓄積用!D$2:D$10000, "&gt;=3000", 【データ】蓄積用!E$2:E$10000, "&gt;=1500")&gt;0, "〇", IF(COUNTIFS(【データ】蓄積用!A$2:A$10000, AJ$5, 【データ】蓄積用!C$2:C$10000, $A264, 【データ】蓄積用!Q$2:Q$10000, 1, 【データ】蓄積用!AC$2:AC$10000, "&gt;=4.0")&gt;0, "〇", "×")))</f>
        <v/>
      </c>
      <c r="AK264" t="str">
        <f>IF(OR($A264="", AK$5=""), "", IF(COUNTIFS(【データ】蓄積用!A$2:A$10000, AK$5, 【データ】蓄積用!C$2:C$10000, $A264, 【データ】蓄積用!D$2:D$10000, "&gt;=3000", 【データ】蓄積用!E$2:E$10000, "&gt;=1500")&gt;0, "〇", IF(COUNTIFS(【データ】蓄積用!A$2:A$10000, AK$5, 【データ】蓄積用!C$2:C$10000, $A264, 【データ】蓄積用!Q$2:Q$10000, 1, 【データ】蓄積用!AC$2:AC$10000, "&gt;=4.0")&gt;0, "〇", "×")))</f>
        <v/>
      </c>
      <c r="AL264" t="str">
        <f>IF(OR($A264="", AL$5=""), "", IF(COUNTIFS(【データ】蓄積用!A$2:A$10000, AL$5, 【データ】蓄積用!C$2:C$10000, $A264, 【データ】蓄積用!D$2:D$10000, "&gt;=3000", 【データ】蓄積用!E$2:E$10000, "&gt;=1500")&gt;0, "〇", IF(COUNTIFS(【データ】蓄積用!A$2:A$10000, AL$5, 【データ】蓄積用!C$2:C$10000, $A264, 【データ】蓄積用!Q$2:Q$10000, 1, 【データ】蓄積用!AC$2:AC$10000, "&gt;=4.0")&gt;0, "〇", "×")))</f>
        <v/>
      </c>
      <c r="AM264" t="str">
        <f>IF(OR($A264="", AM$5=""), "", IF(COUNTIFS(【データ】蓄積用!A$2:A$10000, AM$5, 【データ】蓄積用!C$2:C$10000, $A264, 【データ】蓄積用!D$2:D$10000, "&gt;=3000", 【データ】蓄積用!E$2:E$10000, "&gt;=1500")&gt;0, "〇", IF(COUNTIFS(【データ】蓄積用!A$2:A$10000, AM$5, 【データ】蓄積用!C$2:C$10000, $A264, 【データ】蓄積用!Q$2:Q$10000, 1, 【データ】蓄積用!AC$2:AC$10000, "&gt;=4.0")&gt;0, "〇", "×")))</f>
        <v/>
      </c>
      <c r="AN264" t="str">
        <f>IF(OR($A264="", AN$5=""), "", IF(COUNTIFS(【データ】蓄積用!A$2:A$10000, AN$5, 【データ】蓄積用!C$2:C$10000, $A264, 【データ】蓄積用!D$2:D$10000, "&gt;=3000", 【データ】蓄積用!E$2:E$10000, "&gt;=1500")&gt;0, "〇", IF(COUNTIFS(【データ】蓄積用!A$2:A$10000, AN$5, 【データ】蓄積用!C$2:C$10000, $A264, 【データ】蓄積用!Q$2:Q$10000, 1, 【データ】蓄積用!AC$2:AC$10000, "&gt;=4.0")&gt;0, "〇", "×")))</f>
        <v/>
      </c>
      <c r="AO264" t="str">
        <f>IF(OR($A264="", AO$5=""), "", IF(COUNTIFS(【データ】蓄積用!A$2:A$10000, AO$5, 【データ】蓄積用!C$2:C$10000, $A264, 【データ】蓄積用!D$2:D$10000, "&gt;=3000", 【データ】蓄積用!E$2:E$10000, "&gt;=1500")&gt;0, "〇", IF(COUNTIFS(【データ】蓄積用!A$2:A$10000, AO$5, 【データ】蓄積用!C$2:C$10000, $A264, 【データ】蓄積用!Q$2:Q$10000, 1, 【データ】蓄積用!AC$2:AC$10000, "&gt;=4.0")&gt;0, "〇", "×")))</f>
        <v/>
      </c>
      <c r="AP264" t="str">
        <f>IF(OR($A264="", AP$5=""), "", IF(COUNTIFS(【データ】蓄積用!A$2:A$10000, AP$5, 【データ】蓄積用!C$2:C$10000, $A264, 【データ】蓄積用!D$2:D$10000, "&gt;=3000", 【データ】蓄積用!E$2:E$10000, "&gt;=1500")&gt;0, "〇", IF(COUNTIFS(【データ】蓄積用!A$2:A$10000, AP$5, 【データ】蓄積用!C$2:C$10000, $A264, 【データ】蓄積用!Q$2:Q$10000, 1, 【データ】蓄積用!AC$2:AC$10000, "&gt;=4.0")&gt;0, "〇", "×")))</f>
        <v/>
      </c>
      <c r="AQ264" t="str">
        <f>IF(OR($A264="", AQ$5=""), "", IF(COUNTIFS(【データ】蓄積用!A$2:A$10000, AQ$5, 【データ】蓄積用!C$2:C$10000, $A264, 【データ】蓄積用!D$2:D$10000, "&gt;=3000", 【データ】蓄積用!E$2:E$10000, "&gt;=1500")&gt;0, "〇", IF(COUNTIFS(【データ】蓄積用!A$2:A$10000, AQ$5, 【データ】蓄積用!C$2:C$10000, $A264, 【データ】蓄積用!Q$2:Q$10000, 1, 【データ】蓄積用!AC$2:AC$10000, "&gt;=4.0")&gt;0, "〇", "×")))</f>
        <v/>
      </c>
      <c r="AR264" t="str">
        <f>IF(OR($A264="", AR$5=""), "", IF(COUNTIFS(【データ】蓄積用!A$2:A$10000, AR$5, 【データ】蓄積用!C$2:C$10000, $A264, 【データ】蓄積用!D$2:D$10000, "&gt;=3000", 【データ】蓄積用!E$2:E$10000, "&gt;=1500")&gt;0, "〇", IF(COUNTIFS(【データ】蓄積用!A$2:A$10000, AR$5, 【データ】蓄積用!C$2:C$10000, $A264, 【データ】蓄積用!Q$2:Q$10000, 1, 【データ】蓄積用!AC$2:AC$10000, "&gt;=4.0")&gt;0, "〇", "×")))</f>
        <v/>
      </c>
      <c r="AS264" t="str">
        <f>IF(OR($A264="", AS$5=""), "", IF(COUNTIFS(【データ】蓄積用!A$2:A$10000, AS$5, 【データ】蓄積用!C$2:C$10000, $A264, 【データ】蓄積用!D$2:D$10000, "&gt;=3000", 【データ】蓄積用!E$2:E$10000, "&gt;=1500")&gt;0, "〇", IF(COUNTIFS(【データ】蓄積用!A$2:A$10000, AS$5, 【データ】蓄積用!C$2:C$10000, $A264, 【データ】蓄積用!Q$2:Q$10000, 1, 【データ】蓄積用!AC$2:AC$10000, "&gt;=4.0")&gt;0, "〇", "×")))</f>
        <v/>
      </c>
      <c r="AT264" t="str">
        <f>IF(OR($A264="", AT$5=""), "", IF(COUNTIFS(【データ】蓄積用!A$2:A$10000, AT$5, 【データ】蓄積用!C$2:C$10000, $A264, 【データ】蓄積用!D$2:D$10000, "&gt;=3000", 【データ】蓄積用!E$2:E$10000, "&gt;=1500")&gt;0, "〇", IF(COUNTIFS(【データ】蓄積用!A$2:A$10000, AT$5, 【データ】蓄積用!C$2:C$10000, $A264, 【データ】蓄積用!Q$2:Q$10000, 1, 【データ】蓄積用!AC$2:AC$10000, "&gt;=4.0")&gt;0, "〇", "×")))</f>
        <v/>
      </c>
      <c r="AU264" t="str">
        <f>IF(OR($A264="", AU$5=""), "", IF(COUNTIFS(【データ】蓄積用!A$2:A$10000, AU$5, 【データ】蓄積用!C$2:C$10000, $A264, 【データ】蓄積用!D$2:D$10000, "&gt;=3000", 【データ】蓄積用!E$2:E$10000, "&gt;=1500")&gt;0, "〇", IF(COUNTIFS(【データ】蓄積用!A$2:A$10000, AU$5, 【データ】蓄積用!C$2:C$10000, $A264, 【データ】蓄積用!Q$2:Q$10000, 1, 【データ】蓄積用!AC$2:AC$10000, "&gt;=4.0")&gt;0, "〇", "×")))</f>
        <v/>
      </c>
      <c r="AV264" t="str">
        <f>IF(OR($A264="", AV$5=""), "", IF(COUNTIFS(【データ】蓄積用!A$2:A$10000, AV$5, 【データ】蓄積用!C$2:C$10000, $A264, 【データ】蓄積用!D$2:D$10000, "&gt;=3000", 【データ】蓄積用!E$2:E$10000, "&gt;=1500")&gt;0, "〇", IF(COUNTIFS(【データ】蓄積用!A$2:A$10000, AV$5, 【データ】蓄積用!C$2:C$10000, $A264, 【データ】蓄積用!Q$2:Q$10000, 1, 【データ】蓄積用!AC$2:AC$10000, "&gt;=4.0")&gt;0, "〇", "×")))</f>
        <v/>
      </c>
      <c r="AW264" t="str">
        <f>IF(OR($A264="", AW$5=""), "", IF(COUNTIFS(【データ】蓄積用!A$2:A$10000, AW$5, 【データ】蓄積用!C$2:C$10000, $A264, 【データ】蓄積用!D$2:D$10000, "&gt;=3000", 【データ】蓄積用!E$2:E$10000, "&gt;=1500")&gt;0, "〇", IF(COUNTIFS(【データ】蓄積用!A$2:A$10000, AW$5, 【データ】蓄積用!C$2:C$10000, $A264, 【データ】蓄積用!Q$2:Q$10000, 1, 【データ】蓄積用!AC$2:AC$10000, "&gt;=4.0")&gt;0, "〇", "×")))</f>
        <v/>
      </c>
      <c r="AX264" t="str">
        <f>IF(OR($A264="", AX$5=""), "", IF(COUNTIFS(【データ】蓄積用!A$2:A$10000, AX$5, 【データ】蓄積用!C$2:C$10000, $A264, 【データ】蓄積用!D$2:D$10000, "&gt;=3000", 【データ】蓄積用!E$2:E$10000, "&gt;=1500")&gt;0, "〇", IF(COUNTIFS(【データ】蓄積用!A$2:A$10000, AX$5, 【データ】蓄積用!C$2:C$10000, $A264, 【データ】蓄積用!Q$2:Q$10000, 1, 【データ】蓄積用!AC$2:AC$10000, "&gt;=4.0")&gt;0, "〇", "×")))</f>
        <v/>
      </c>
      <c r="AY264" t="str">
        <f>IF(OR($A264="", AY$5=""), "", IF(COUNTIFS(【データ】蓄積用!A$2:A$10000, AY$5, 【データ】蓄積用!C$2:C$10000, $A264, 【データ】蓄積用!D$2:D$10000, "&gt;=3000", 【データ】蓄積用!E$2:E$10000, "&gt;=1500")&gt;0, "〇", IF(COUNTIFS(【データ】蓄積用!A$2:A$10000, AY$5, 【データ】蓄積用!C$2:C$10000, $A264, 【データ】蓄積用!Q$2:Q$10000, 1, 【データ】蓄積用!AC$2:AC$10000, "&gt;=4.0")&gt;0, "〇", "×")))</f>
        <v/>
      </c>
    </row>
    <row r="265" spans="2:51">
      <c r="B265" t="str">
        <f>IF(OR($A265="", B$5=""), "", IF(COUNTIFS(【データ】蓄積用!A$2:A$10000, B$5, 【データ】蓄積用!C$2:C$10000, $A265, 【データ】蓄積用!D$2:D$10000, "&gt;=3000", 【データ】蓄積用!E$2:E$10000, "&gt;=1500")&gt;0, "〇", IF(COUNTIFS(【データ】蓄積用!A$2:A$10000, B$5, 【データ】蓄積用!C$2:C$10000, $A265, 【データ】蓄積用!Q$2:Q$10000, 1, 【データ】蓄積用!AC$2:AC$10000, "&gt;=4.0")&gt;0, "〇", "×")))</f>
        <v/>
      </c>
      <c r="C265" t="str">
        <f>IF(OR($A265="", C$5=""), "", IF(COUNTIFS(【データ】蓄積用!A$2:A$10000, C$5, 【データ】蓄積用!C$2:C$10000, $A265, 【データ】蓄積用!D$2:D$10000, "&gt;=3000", 【データ】蓄積用!E$2:E$10000, "&gt;=1500")&gt;0, "〇", IF(COUNTIFS(【データ】蓄積用!A$2:A$10000, C$5, 【データ】蓄積用!C$2:C$10000, $A265, 【データ】蓄積用!Q$2:Q$10000, 1, 【データ】蓄積用!AC$2:AC$10000, "&gt;=4.0")&gt;0, "〇", "×")))</f>
        <v/>
      </c>
      <c r="D265" t="str">
        <f>IF(OR($A265="", D$5=""), "", IF(COUNTIFS(【データ】蓄積用!A$2:A$10000, D$5, 【データ】蓄積用!C$2:C$10000, $A265, 【データ】蓄積用!D$2:D$10000, "&gt;=3000", 【データ】蓄積用!E$2:E$10000, "&gt;=1500")&gt;0, "〇", IF(COUNTIFS(【データ】蓄積用!A$2:A$10000, D$5, 【データ】蓄積用!C$2:C$10000, $A265, 【データ】蓄積用!Q$2:Q$10000, 1, 【データ】蓄積用!AC$2:AC$10000, "&gt;=4.0")&gt;0, "〇", "×")))</f>
        <v/>
      </c>
      <c r="E265" t="str">
        <f>IF(OR($A265="", E$5=""), "", IF(COUNTIFS(【データ】蓄積用!A$2:A$10000, E$5, 【データ】蓄積用!C$2:C$10000, $A265, 【データ】蓄積用!D$2:D$10000, "&gt;=3000", 【データ】蓄積用!E$2:E$10000, "&gt;=1500")&gt;0, "〇", IF(COUNTIFS(【データ】蓄積用!A$2:A$10000, E$5, 【データ】蓄積用!C$2:C$10000, $A265, 【データ】蓄積用!Q$2:Q$10000, 1, 【データ】蓄積用!AC$2:AC$10000, "&gt;=4.0")&gt;0, "〇", "×")))</f>
        <v/>
      </c>
      <c r="F265" t="str">
        <f>IF(OR($A265="", F$5=""), "", IF(COUNTIFS(【データ】蓄積用!A$2:A$10000, F$5, 【データ】蓄積用!C$2:C$10000, $A265, 【データ】蓄積用!D$2:D$10000, "&gt;=3000", 【データ】蓄積用!E$2:E$10000, "&gt;=1500")&gt;0, "〇", IF(COUNTIFS(【データ】蓄積用!A$2:A$10000, F$5, 【データ】蓄積用!C$2:C$10000, $A265, 【データ】蓄積用!Q$2:Q$10000, 1, 【データ】蓄積用!AC$2:AC$10000, "&gt;=4.0")&gt;0, "〇", "×")))</f>
        <v/>
      </c>
      <c r="G265" t="str">
        <f>IF(OR($A265="", G$5=""), "", IF(COUNTIFS(【データ】蓄積用!A$2:A$10000, G$5, 【データ】蓄積用!C$2:C$10000, $A265, 【データ】蓄積用!D$2:D$10000, "&gt;=3000", 【データ】蓄積用!E$2:E$10000, "&gt;=1500")&gt;0, "〇", IF(COUNTIFS(【データ】蓄積用!A$2:A$10000, G$5, 【データ】蓄積用!C$2:C$10000, $A265, 【データ】蓄積用!Q$2:Q$10000, 1, 【データ】蓄積用!AC$2:AC$10000, "&gt;=4.0")&gt;0, "〇", "×")))</f>
        <v/>
      </c>
      <c r="H265" t="str">
        <f>IF(OR($A265="", H$5=""), "", IF(COUNTIFS(【データ】蓄積用!A$2:A$10000, H$5, 【データ】蓄積用!C$2:C$10000, $A265, 【データ】蓄積用!D$2:D$10000, "&gt;=3000", 【データ】蓄積用!E$2:E$10000, "&gt;=1500")&gt;0, "〇", IF(COUNTIFS(【データ】蓄積用!A$2:A$10000, H$5, 【データ】蓄積用!C$2:C$10000, $A265, 【データ】蓄積用!Q$2:Q$10000, 1, 【データ】蓄積用!AC$2:AC$10000, "&gt;=4.0")&gt;0, "〇", "×")))</f>
        <v/>
      </c>
      <c r="I265" t="str">
        <f>IF(OR($A265="", I$5=""), "", IF(COUNTIFS(【データ】蓄積用!A$2:A$10000, I$5, 【データ】蓄積用!C$2:C$10000, $A265, 【データ】蓄積用!D$2:D$10000, "&gt;=3000", 【データ】蓄積用!E$2:E$10000, "&gt;=1500")&gt;0, "〇", IF(COUNTIFS(【データ】蓄積用!A$2:A$10000, I$5, 【データ】蓄積用!C$2:C$10000, $A265, 【データ】蓄積用!Q$2:Q$10000, 1, 【データ】蓄積用!AC$2:AC$10000, "&gt;=4.0")&gt;0, "〇", "×")))</f>
        <v/>
      </c>
      <c r="J265" t="str">
        <f>IF(OR($A265="", J$5=""), "", IF(COUNTIFS(【データ】蓄積用!A$2:A$10000, J$5, 【データ】蓄積用!C$2:C$10000, $A265, 【データ】蓄積用!D$2:D$10000, "&gt;=3000", 【データ】蓄積用!E$2:E$10000, "&gt;=1500")&gt;0, "〇", IF(COUNTIFS(【データ】蓄積用!A$2:A$10000, J$5, 【データ】蓄積用!C$2:C$10000, $A265, 【データ】蓄積用!Q$2:Q$10000, 1, 【データ】蓄積用!AC$2:AC$10000, "&gt;=4.0")&gt;0, "〇", "×")))</f>
        <v/>
      </c>
      <c r="K265" t="str">
        <f>IF(OR($A265="", K$5=""), "", IF(COUNTIFS(【データ】蓄積用!A$2:A$10000, K$5, 【データ】蓄積用!C$2:C$10000, $A265, 【データ】蓄積用!D$2:D$10000, "&gt;=3000", 【データ】蓄積用!E$2:E$10000, "&gt;=1500")&gt;0, "〇", IF(COUNTIFS(【データ】蓄積用!A$2:A$10000, K$5, 【データ】蓄積用!C$2:C$10000, $A265, 【データ】蓄積用!Q$2:Q$10000, 1, 【データ】蓄積用!AC$2:AC$10000, "&gt;=4.0")&gt;0, "〇", "×")))</f>
        <v/>
      </c>
      <c r="L265" t="str">
        <f>IF(OR($A265="", L$5=""), "", IF(COUNTIFS(【データ】蓄積用!A$2:A$10000, L$5, 【データ】蓄積用!C$2:C$10000, $A265, 【データ】蓄積用!D$2:D$10000, "&gt;=3000", 【データ】蓄積用!E$2:E$10000, "&gt;=1500")&gt;0, "〇", IF(COUNTIFS(【データ】蓄積用!A$2:A$10000, L$5, 【データ】蓄積用!C$2:C$10000, $A265, 【データ】蓄積用!Q$2:Q$10000, 1, 【データ】蓄積用!AC$2:AC$10000, "&gt;=4.0")&gt;0, "〇", "×")))</f>
        <v/>
      </c>
      <c r="M265" t="str">
        <f>IF(OR($A265="", M$5=""), "", IF(COUNTIFS(【データ】蓄積用!A$2:A$10000, M$5, 【データ】蓄積用!C$2:C$10000, $A265, 【データ】蓄積用!D$2:D$10000, "&gt;=3000", 【データ】蓄積用!E$2:E$10000, "&gt;=1500")&gt;0, "〇", IF(COUNTIFS(【データ】蓄積用!A$2:A$10000, M$5, 【データ】蓄積用!C$2:C$10000, $A265, 【データ】蓄積用!Q$2:Q$10000, 1, 【データ】蓄積用!AC$2:AC$10000, "&gt;=4.0")&gt;0, "〇", "×")))</f>
        <v/>
      </c>
      <c r="N265" t="str">
        <f>IF(OR($A265="", N$5=""), "", IF(COUNTIFS(【データ】蓄積用!A$2:A$10000, N$5, 【データ】蓄積用!C$2:C$10000, $A265, 【データ】蓄積用!D$2:D$10000, "&gt;=3000", 【データ】蓄積用!E$2:E$10000, "&gt;=1500")&gt;0, "〇", IF(COUNTIFS(【データ】蓄積用!A$2:A$10000, N$5, 【データ】蓄積用!C$2:C$10000, $A265, 【データ】蓄積用!Q$2:Q$10000, 1, 【データ】蓄積用!AC$2:AC$10000, "&gt;=4.0")&gt;0, "〇", "×")))</f>
        <v/>
      </c>
      <c r="O265" t="str">
        <f>IF(OR($A265="", O$5=""), "", IF(COUNTIFS(【データ】蓄積用!A$2:A$10000, O$5, 【データ】蓄積用!C$2:C$10000, $A265, 【データ】蓄積用!D$2:D$10000, "&gt;=3000", 【データ】蓄積用!E$2:E$10000, "&gt;=1500")&gt;0, "〇", IF(COUNTIFS(【データ】蓄積用!A$2:A$10000, O$5, 【データ】蓄積用!C$2:C$10000, $A265, 【データ】蓄積用!Q$2:Q$10000, 1, 【データ】蓄積用!AC$2:AC$10000, "&gt;=4.0")&gt;0, "〇", "×")))</f>
        <v/>
      </c>
      <c r="P265" t="str">
        <f>IF(OR($A265="", P$5=""), "", IF(COUNTIFS(【データ】蓄積用!A$2:A$10000, P$5, 【データ】蓄積用!C$2:C$10000, $A265, 【データ】蓄積用!D$2:D$10000, "&gt;=3000", 【データ】蓄積用!E$2:E$10000, "&gt;=1500")&gt;0, "〇", IF(COUNTIFS(【データ】蓄積用!A$2:A$10000, P$5, 【データ】蓄積用!C$2:C$10000, $A265, 【データ】蓄積用!Q$2:Q$10000, 1, 【データ】蓄積用!AC$2:AC$10000, "&gt;=4.0")&gt;0, "〇", "×")))</f>
        <v/>
      </c>
      <c r="Q265" t="str">
        <f>IF(OR($A265="", Q$5=""), "", IF(COUNTIFS(【データ】蓄積用!A$2:A$10000, Q$5, 【データ】蓄積用!C$2:C$10000, $A265, 【データ】蓄積用!D$2:D$10000, "&gt;=3000", 【データ】蓄積用!E$2:E$10000, "&gt;=1500")&gt;0, "〇", IF(COUNTIFS(【データ】蓄積用!A$2:A$10000, Q$5, 【データ】蓄積用!C$2:C$10000, $A265, 【データ】蓄積用!Q$2:Q$10000, 1, 【データ】蓄積用!AC$2:AC$10000, "&gt;=4.0")&gt;0, "〇", "×")))</f>
        <v/>
      </c>
      <c r="R265" t="str">
        <f>IF(OR($A265="", R$5=""), "", IF(COUNTIFS(【データ】蓄積用!A$2:A$10000, R$5, 【データ】蓄積用!C$2:C$10000, $A265, 【データ】蓄積用!D$2:D$10000, "&gt;=3000", 【データ】蓄積用!E$2:E$10000, "&gt;=1500")&gt;0, "〇", IF(COUNTIFS(【データ】蓄積用!A$2:A$10000, R$5, 【データ】蓄積用!C$2:C$10000, $A265, 【データ】蓄積用!Q$2:Q$10000, 1, 【データ】蓄積用!AC$2:AC$10000, "&gt;=4.0")&gt;0, "〇", "×")))</f>
        <v/>
      </c>
      <c r="S265" t="str">
        <f>IF(OR($A265="", S$5=""), "", IF(COUNTIFS(【データ】蓄積用!A$2:A$10000, S$5, 【データ】蓄積用!C$2:C$10000, $A265, 【データ】蓄積用!D$2:D$10000, "&gt;=3000", 【データ】蓄積用!E$2:E$10000, "&gt;=1500")&gt;0, "〇", IF(COUNTIFS(【データ】蓄積用!A$2:A$10000, S$5, 【データ】蓄積用!C$2:C$10000, $A265, 【データ】蓄積用!Q$2:Q$10000, 1, 【データ】蓄積用!AC$2:AC$10000, "&gt;=4.0")&gt;0, "〇", "×")))</f>
        <v/>
      </c>
      <c r="T265" t="str">
        <f>IF(OR($A265="", T$5=""), "", IF(COUNTIFS(【データ】蓄積用!A$2:A$10000, T$5, 【データ】蓄積用!C$2:C$10000, $A265, 【データ】蓄積用!D$2:D$10000, "&gt;=3000", 【データ】蓄積用!E$2:E$10000, "&gt;=1500")&gt;0, "〇", IF(COUNTIFS(【データ】蓄積用!A$2:A$10000, T$5, 【データ】蓄積用!C$2:C$10000, $A265, 【データ】蓄積用!Q$2:Q$10000, 1, 【データ】蓄積用!AC$2:AC$10000, "&gt;=4.0")&gt;0, "〇", "×")))</f>
        <v/>
      </c>
      <c r="U265" t="str">
        <f>IF(OR($A265="", U$5=""), "", IF(COUNTIFS(【データ】蓄積用!A$2:A$10000, U$5, 【データ】蓄積用!C$2:C$10000, $A265, 【データ】蓄積用!D$2:D$10000, "&gt;=3000", 【データ】蓄積用!E$2:E$10000, "&gt;=1500")&gt;0, "〇", IF(COUNTIFS(【データ】蓄積用!A$2:A$10000, U$5, 【データ】蓄積用!C$2:C$10000, $A265, 【データ】蓄積用!Q$2:Q$10000, 1, 【データ】蓄積用!AC$2:AC$10000, "&gt;=4.0")&gt;0, "〇", "×")))</f>
        <v/>
      </c>
      <c r="V265" t="str">
        <f>IF(OR($A265="", V$5=""), "", IF(COUNTIFS(【データ】蓄積用!A$2:A$10000, V$5, 【データ】蓄積用!C$2:C$10000, $A265, 【データ】蓄積用!D$2:D$10000, "&gt;=3000", 【データ】蓄積用!E$2:E$10000, "&gt;=1500")&gt;0, "〇", IF(COUNTIFS(【データ】蓄積用!A$2:A$10000, V$5, 【データ】蓄積用!C$2:C$10000, $A265, 【データ】蓄積用!Q$2:Q$10000, 1, 【データ】蓄積用!AC$2:AC$10000, "&gt;=4.0")&gt;0, "〇", "×")))</f>
        <v/>
      </c>
      <c r="W265" t="str">
        <f>IF(OR($A265="", W$5=""), "", IF(COUNTIFS(【データ】蓄積用!A$2:A$10000, W$5, 【データ】蓄積用!C$2:C$10000, $A265, 【データ】蓄積用!D$2:D$10000, "&gt;=3000", 【データ】蓄積用!E$2:E$10000, "&gt;=1500")&gt;0, "〇", IF(COUNTIFS(【データ】蓄積用!A$2:A$10000, W$5, 【データ】蓄積用!C$2:C$10000, $A265, 【データ】蓄積用!Q$2:Q$10000, 1, 【データ】蓄積用!AC$2:AC$10000, "&gt;=4.0")&gt;0, "〇", "×")))</f>
        <v/>
      </c>
      <c r="X265" t="str">
        <f>IF(OR($A265="", X$5=""), "", IF(COUNTIFS(【データ】蓄積用!A$2:A$10000, X$5, 【データ】蓄積用!C$2:C$10000, $A265, 【データ】蓄積用!D$2:D$10000, "&gt;=3000", 【データ】蓄積用!E$2:E$10000, "&gt;=1500")&gt;0, "〇", IF(COUNTIFS(【データ】蓄積用!A$2:A$10000, X$5, 【データ】蓄積用!C$2:C$10000, $A265, 【データ】蓄積用!Q$2:Q$10000, 1, 【データ】蓄積用!AC$2:AC$10000, "&gt;=4.0")&gt;0, "〇", "×")))</f>
        <v/>
      </c>
      <c r="Y265" t="str">
        <f>IF(OR($A265="", Y$5=""), "", IF(COUNTIFS(【データ】蓄積用!A$2:A$10000, Y$5, 【データ】蓄積用!C$2:C$10000, $A265, 【データ】蓄積用!D$2:D$10000, "&gt;=3000", 【データ】蓄積用!E$2:E$10000, "&gt;=1500")&gt;0, "〇", IF(COUNTIFS(【データ】蓄積用!A$2:A$10000, Y$5, 【データ】蓄積用!C$2:C$10000, $A265, 【データ】蓄積用!Q$2:Q$10000, 1, 【データ】蓄積用!AC$2:AC$10000, "&gt;=4.0")&gt;0, "〇", "×")))</f>
        <v/>
      </c>
      <c r="Z265" t="str">
        <f>IF(OR($A265="", Z$5=""), "", IF(COUNTIFS(【データ】蓄積用!A$2:A$10000, Z$5, 【データ】蓄積用!C$2:C$10000, $A265, 【データ】蓄積用!D$2:D$10000, "&gt;=3000", 【データ】蓄積用!E$2:E$10000, "&gt;=1500")&gt;0, "〇", IF(COUNTIFS(【データ】蓄積用!A$2:A$10000, Z$5, 【データ】蓄積用!C$2:C$10000, $A265, 【データ】蓄積用!Q$2:Q$10000, 1, 【データ】蓄積用!AC$2:AC$10000, "&gt;=4.0")&gt;0, "〇", "×")))</f>
        <v/>
      </c>
      <c r="AA265" t="str">
        <f>IF(OR($A265="", AA$5=""), "", IF(COUNTIFS(【データ】蓄積用!A$2:A$10000, AA$5, 【データ】蓄積用!C$2:C$10000, $A265, 【データ】蓄積用!D$2:D$10000, "&gt;=3000", 【データ】蓄積用!E$2:E$10000, "&gt;=1500")&gt;0, "〇", IF(COUNTIFS(【データ】蓄積用!A$2:A$10000, AA$5, 【データ】蓄積用!C$2:C$10000, $A265, 【データ】蓄積用!Q$2:Q$10000, 1, 【データ】蓄積用!AC$2:AC$10000, "&gt;=4.0")&gt;0, "〇", "×")))</f>
        <v/>
      </c>
      <c r="AB265" t="str">
        <f>IF(OR($A265="", AB$5=""), "", IF(COUNTIFS(【データ】蓄積用!A$2:A$10000, AB$5, 【データ】蓄積用!C$2:C$10000, $A265, 【データ】蓄積用!D$2:D$10000, "&gt;=3000", 【データ】蓄積用!E$2:E$10000, "&gt;=1500")&gt;0, "〇", IF(COUNTIFS(【データ】蓄積用!A$2:A$10000, AB$5, 【データ】蓄積用!C$2:C$10000, $A265, 【データ】蓄積用!Q$2:Q$10000, 1, 【データ】蓄積用!AC$2:AC$10000, "&gt;=4.0")&gt;0, "〇", "×")))</f>
        <v/>
      </c>
      <c r="AC265" t="str">
        <f>IF(OR($A265="", AC$5=""), "", IF(COUNTIFS(【データ】蓄積用!A$2:A$10000, AC$5, 【データ】蓄積用!C$2:C$10000, $A265, 【データ】蓄積用!D$2:D$10000, "&gt;=3000", 【データ】蓄積用!E$2:E$10000, "&gt;=1500")&gt;0, "〇", IF(COUNTIFS(【データ】蓄積用!A$2:A$10000, AC$5, 【データ】蓄積用!C$2:C$10000, $A265, 【データ】蓄積用!Q$2:Q$10000, 1, 【データ】蓄積用!AC$2:AC$10000, "&gt;=4.0")&gt;0, "〇", "×")))</f>
        <v/>
      </c>
      <c r="AD265" t="str">
        <f>IF(OR($A265="", AD$5=""), "", IF(COUNTIFS(【データ】蓄積用!A$2:A$10000, AD$5, 【データ】蓄積用!C$2:C$10000, $A265, 【データ】蓄積用!D$2:D$10000, "&gt;=3000", 【データ】蓄積用!E$2:E$10000, "&gt;=1500")&gt;0, "〇", IF(COUNTIFS(【データ】蓄積用!A$2:A$10000, AD$5, 【データ】蓄積用!C$2:C$10000, $A265, 【データ】蓄積用!Q$2:Q$10000, 1, 【データ】蓄積用!AC$2:AC$10000, "&gt;=4.0")&gt;0, "〇", "×")))</f>
        <v/>
      </c>
      <c r="AE265" t="str">
        <f>IF(OR($A265="", AE$5=""), "", IF(COUNTIFS(【データ】蓄積用!A$2:A$10000, AE$5, 【データ】蓄積用!C$2:C$10000, $A265, 【データ】蓄積用!D$2:D$10000, "&gt;=3000", 【データ】蓄積用!E$2:E$10000, "&gt;=1500")&gt;0, "〇", IF(COUNTIFS(【データ】蓄積用!A$2:A$10000, AE$5, 【データ】蓄積用!C$2:C$10000, $A265, 【データ】蓄積用!Q$2:Q$10000, 1, 【データ】蓄積用!AC$2:AC$10000, "&gt;=4.0")&gt;0, "〇", "×")))</f>
        <v/>
      </c>
      <c r="AF265" t="str">
        <f>IF(OR($A265="", AF$5=""), "", IF(COUNTIFS(【データ】蓄積用!A$2:A$10000, AF$5, 【データ】蓄積用!C$2:C$10000, $A265, 【データ】蓄積用!D$2:D$10000, "&gt;=3000", 【データ】蓄積用!E$2:E$10000, "&gt;=1500")&gt;0, "〇", IF(COUNTIFS(【データ】蓄積用!A$2:A$10000, AF$5, 【データ】蓄積用!C$2:C$10000, $A265, 【データ】蓄積用!Q$2:Q$10000, 1, 【データ】蓄積用!AC$2:AC$10000, "&gt;=4.0")&gt;0, "〇", "×")))</f>
        <v/>
      </c>
      <c r="AG265" t="str">
        <f>IF(OR($A265="", AG$5=""), "", IF(COUNTIFS(【データ】蓄積用!A$2:A$10000, AG$5, 【データ】蓄積用!C$2:C$10000, $A265, 【データ】蓄積用!D$2:D$10000, "&gt;=3000", 【データ】蓄積用!E$2:E$10000, "&gt;=1500")&gt;0, "〇", IF(COUNTIFS(【データ】蓄積用!A$2:A$10000, AG$5, 【データ】蓄積用!C$2:C$10000, $A265, 【データ】蓄積用!Q$2:Q$10000, 1, 【データ】蓄積用!AC$2:AC$10000, "&gt;=4.0")&gt;0, "〇", "×")))</f>
        <v/>
      </c>
      <c r="AH265" t="str">
        <f>IF(OR($A265="", AH$5=""), "", IF(COUNTIFS(【データ】蓄積用!A$2:A$10000, AH$5, 【データ】蓄積用!C$2:C$10000, $A265, 【データ】蓄積用!D$2:D$10000, "&gt;=3000", 【データ】蓄積用!E$2:E$10000, "&gt;=1500")&gt;0, "〇", IF(COUNTIFS(【データ】蓄積用!A$2:A$10000, AH$5, 【データ】蓄積用!C$2:C$10000, $A265, 【データ】蓄積用!Q$2:Q$10000, 1, 【データ】蓄積用!AC$2:AC$10000, "&gt;=4.0")&gt;0, "〇", "×")))</f>
        <v/>
      </c>
      <c r="AI265" t="str">
        <f>IF(OR($A265="", AI$5=""), "", IF(COUNTIFS(【データ】蓄積用!A$2:A$10000, AI$5, 【データ】蓄積用!C$2:C$10000, $A265, 【データ】蓄積用!D$2:D$10000, "&gt;=3000", 【データ】蓄積用!E$2:E$10000, "&gt;=1500")&gt;0, "〇", IF(COUNTIFS(【データ】蓄積用!A$2:A$10000, AI$5, 【データ】蓄積用!C$2:C$10000, $A265, 【データ】蓄積用!Q$2:Q$10000, 1, 【データ】蓄積用!AC$2:AC$10000, "&gt;=4.0")&gt;0, "〇", "×")))</f>
        <v/>
      </c>
      <c r="AJ265" t="str">
        <f>IF(OR($A265="", AJ$5=""), "", IF(COUNTIFS(【データ】蓄積用!A$2:A$10000, AJ$5, 【データ】蓄積用!C$2:C$10000, $A265, 【データ】蓄積用!D$2:D$10000, "&gt;=3000", 【データ】蓄積用!E$2:E$10000, "&gt;=1500")&gt;0, "〇", IF(COUNTIFS(【データ】蓄積用!A$2:A$10000, AJ$5, 【データ】蓄積用!C$2:C$10000, $A265, 【データ】蓄積用!Q$2:Q$10000, 1, 【データ】蓄積用!AC$2:AC$10000, "&gt;=4.0")&gt;0, "〇", "×")))</f>
        <v/>
      </c>
      <c r="AK265" t="str">
        <f>IF(OR($A265="", AK$5=""), "", IF(COUNTIFS(【データ】蓄積用!A$2:A$10000, AK$5, 【データ】蓄積用!C$2:C$10000, $A265, 【データ】蓄積用!D$2:D$10000, "&gt;=3000", 【データ】蓄積用!E$2:E$10000, "&gt;=1500")&gt;0, "〇", IF(COUNTIFS(【データ】蓄積用!A$2:A$10000, AK$5, 【データ】蓄積用!C$2:C$10000, $A265, 【データ】蓄積用!Q$2:Q$10000, 1, 【データ】蓄積用!AC$2:AC$10000, "&gt;=4.0")&gt;0, "〇", "×")))</f>
        <v/>
      </c>
      <c r="AL265" t="str">
        <f>IF(OR($A265="", AL$5=""), "", IF(COUNTIFS(【データ】蓄積用!A$2:A$10000, AL$5, 【データ】蓄積用!C$2:C$10000, $A265, 【データ】蓄積用!D$2:D$10000, "&gt;=3000", 【データ】蓄積用!E$2:E$10000, "&gt;=1500")&gt;0, "〇", IF(COUNTIFS(【データ】蓄積用!A$2:A$10000, AL$5, 【データ】蓄積用!C$2:C$10000, $A265, 【データ】蓄積用!Q$2:Q$10000, 1, 【データ】蓄積用!AC$2:AC$10000, "&gt;=4.0")&gt;0, "〇", "×")))</f>
        <v/>
      </c>
      <c r="AM265" t="str">
        <f>IF(OR($A265="", AM$5=""), "", IF(COUNTIFS(【データ】蓄積用!A$2:A$10000, AM$5, 【データ】蓄積用!C$2:C$10000, $A265, 【データ】蓄積用!D$2:D$10000, "&gt;=3000", 【データ】蓄積用!E$2:E$10000, "&gt;=1500")&gt;0, "〇", IF(COUNTIFS(【データ】蓄積用!A$2:A$10000, AM$5, 【データ】蓄積用!C$2:C$10000, $A265, 【データ】蓄積用!Q$2:Q$10000, 1, 【データ】蓄積用!AC$2:AC$10000, "&gt;=4.0")&gt;0, "〇", "×")))</f>
        <v/>
      </c>
      <c r="AN265" t="str">
        <f>IF(OR($A265="", AN$5=""), "", IF(COUNTIFS(【データ】蓄積用!A$2:A$10000, AN$5, 【データ】蓄積用!C$2:C$10000, $A265, 【データ】蓄積用!D$2:D$10000, "&gt;=3000", 【データ】蓄積用!E$2:E$10000, "&gt;=1500")&gt;0, "〇", IF(COUNTIFS(【データ】蓄積用!A$2:A$10000, AN$5, 【データ】蓄積用!C$2:C$10000, $A265, 【データ】蓄積用!Q$2:Q$10000, 1, 【データ】蓄積用!AC$2:AC$10000, "&gt;=4.0")&gt;0, "〇", "×")))</f>
        <v/>
      </c>
      <c r="AO265" t="str">
        <f>IF(OR($A265="", AO$5=""), "", IF(COUNTIFS(【データ】蓄積用!A$2:A$10000, AO$5, 【データ】蓄積用!C$2:C$10000, $A265, 【データ】蓄積用!D$2:D$10000, "&gt;=3000", 【データ】蓄積用!E$2:E$10000, "&gt;=1500")&gt;0, "〇", IF(COUNTIFS(【データ】蓄積用!A$2:A$10000, AO$5, 【データ】蓄積用!C$2:C$10000, $A265, 【データ】蓄積用!Q$2:Q$10000, 1, 【データ】蓄積用!AC$2:AC$10000, "&gt;=4.0")&gt;0, "〇", "×")))</f>
        <v/>
      </c>
      <c r="AP265" t="str">
        <f>IF(OR($A265="", AP$5=""), "", IF(COUNTIFS(【データ】蓄積用!A$2:A$10000, AP$5, 【データ】蓄積用!C$2:C$10000, $A265, 【データ】蓄積用!D$2:D$10000, "&gt;=3000", 【データ】蓄積用!E$2:E$10000, "&gt;=1500")&gt;0, "〇", IF(COUNTIFS(【データ】蓄積用!A$2:A$10000, AP$5, 【データ】蓄積用!C$2:C$10000, $A265, 【データ】蓄積用!Q$2:Q$10000, 1, 【データ】蓄積用!AC$2:AC$10000, "&gt;=4.0")&gt;0, "〇", "×")))</f>
        <v/>
      </c>
      <c r="AQ265" t="str">
        <f>IF(OR($A265="", AQ$5=""), "", IF(COUNTIFS(【データ】蓄積用!A$2:A$10000, AQ$5, 【データ】蓄積用!C$2:C$10000, $A265, 【データ】蓄積用!D$2:D$10000, "&gt;=3000", 【データ】蓄積用!E$2:E$10000, "&gt;=1500")&gt;0, "〇", IF(COUNTIFS(【データ】蓄積用!A$2:A$10000, AQ$5, 【データ】蓄積用!C$2:C$10000, $A265, 【データ】蓄積用!Q$2:Q$10000, 1, 【データ】蓄積用!AC$2:AC$10000, "&gt;=4.0")&gt;0, "〇", "×")))</f>
        <v/>
      </c>
      <c r="AR265" t="str">
        <f>IF(OR($A265="", AR$5=""), "", IF(COUNTIFS(【データ】蓄積用!A$2:A$10000, AR$5, 【データ】蓄積用!C$2:C$10000, $A265, 【データ】蓄積用!D$2:D$10000, "&gt;=3000", 【データ】蓄積用!E$2:E$10000, "&gt;=1500")&gt;0, "〇", IF(COUNTIFS(【データ】蓄積用!A$2:A$10000, AR$5, 【データ】蓄積用!C$2:C$10000, $A265, 【データ】蓄積用!Q$2:Q$10000, 1, 【データ】蓄積用!AC$2:AC$10000, "&gt;=4.0")&gt;0, "〇", "×")))</f>
        <v/>
      </c>
      <c r="AS265" t="str">
        <f>IF(OR($A265="", AS$5=""), "", IF(COUNTIFS(【データ】蓄積用!A$2:A$10000, AS$5, 【データ】蓄積用!C$2:C$10000, $A265, 【データ】蓄積用!D$2:D$10000, "&gt;=3000", 【データ】蓄積用!E$2:E$10000, "&gt;=1500")&gt;0, "〇", IF(COUNTIFS(【データ】蓄積用!A$2:A$10000, AS$5, 【データ】蓄積用!C$2:C$10000, $A265, 【データ】蓄積用!Q$2:Q$10000, 1, 【データ】蓄積用!AC$2:AC$10000, "&gt;=4.0")&gt;0, "〇", "×")))</f>
        <v/>
      </c>
      <c r="AT265" t="str">
        <f>IF(OR($A265="", AT$5=""), "", IF(COUNTIFS(【データ】蓄積用!A$2:A$10000, AT$5, 【データ】蓄積用!C$2:C$10000, $A265, 【データ】蓄積用!D$2:D$10000, "&gt;=3000", 【データ】蓄積用!E$2:E$10000, "&gt;=1500")&gt;0, "〇", IF(COUNTIFS(【データ】蓄積用!A$2:A$10000, AT$5, 【データ】蓄積用!C$2:C$10000, $A265, 【データ】蓄積用!Q$2:Q$10000, 1, 【データ】蓄積用!AC$2:AC$10000, "&gt;=4.0")&gt;0, "〇", "×")))</f>
        <v/>
      </c>
      <c r="AU265" t="str">
        <f>IF(OR($A265="", AU$5=""), "", IF(COUNTIFS(【データ】蓄積用!A$2:A$10000, AU$5, 【データ】蓄積用!C$2:C$10000, $A265, 【データ】蓄積用!D$2:D$10000, "&gt;=3000", 【データ】蓄積用!E$2:E$10000, "&gt;=1500")&gt;0, "〇", IF(COUNTIFS(【データ】蓄積用!A$2:A$10000, AU$5, 【データ】蓄積用!C$2:C$10000, $A265, 【データ】蓄積用!Q$2:Q$10000, 1, 【データ】蓄積用!AC$2:AC$10000, "&gt;=4.0")&gt;0, "〇", "×")))</f>
        <v/>
      </c>
      <c r="AV265" t="str">
        <f>IF(OR($A265="", AV$5=""), "", IF(COUNTIFS(【データ】蓄積用!A$2:A$10000, AV$5, 【データ】蓄積用!C$2:C$10000, $A265, 【データ】蓄積用!D$2:D$10000, "&gt;=3000", 【データ】蓄積用!E$2:E$10000, "&gt;=1500")&gt;0, "〇", IF(COUNTIFS(【データ】蓄積用!A$2:A$10000, AV$5, 【データ】蓄積用!C$2:C$10000, $A265, 【データ】蓄積用!Q$2:Q$10000, 1, 【データ】蓄積用!AC$2:AC$10000, "&gt;=4.0")&gt;0, "〇", "×")))</f>
        <v/>
      </c>
      <c r="AW265" t="str">
        <f>IF(OR($A265="", AW$5=""), "", IF(COUNTIFS(【データ】蓄積用!A$2:A$10000, AW$5, 【データ】蓄積用!C$2:C$10000, $A265, 【データ】蓄積用!D$2:D$10000, "&gt;=3000", 【データ】蓄積用!E$2:E$10000, "&gt;=1500")&gt;0, "〇", IF(COUNTIFS(【データ】蓄積用!A$2:A$10000, AW$5, 【データ】蓄積用!C$2:C$10000, $A265, 【データ】蓄積用!Q$2:Q$10000, 1, 【データ】蓄積用!AC$2:AC$10000, "&gt;=4.0")&gt;0, "〇", "×")))</f>
        <v/>
      </c>
      <c r="AX265" t="str">
        <f>IF(OR($A265="", AX$5=""), "", IF(COUNTIFS(【データ】蓄積用!A$2:A$10000, AX$5, 【データ】蓄積用!C$2:C$10000, $A265, 【データ】蓄積用!D$2:D$10000, "&gt;=3000", 【データ】蓄積用!E$2:E$10000, "&gt;=1500")&gt;0, "〇", IF(COUNTIFS(【データ】蓄積用!A$2:A$10000, AX$5, 【データ】蓄積用!C$2:C$10000, $A265, 【データ】蓄積用!Q$2:Q$10000, 1, 【データ】蓄積用!AC$2:AC$10000, "&gt;=4.0")&gt;0, "〇", "×")))</f>
        <v/>
      </c>
      <c r="AY265" t="str">
        <f>IF(OR($A265="", AY$5=""), "", IF(COUNTIFS(【データ】蓄積用!A$2:A$10000, AY$5, 【データ】蓄積用!C$2:C$10000, $A265, 【データ】蓄積用!D$2:D$10000, "&gt;=3000", 【データ】蓄積用!E$2:E$10000, "&gt;=1500")&gt;0, "〇", IF(COUNTIFS(【データ】蓄積用!A$2:A$10000, AY$5, 【データ】蓄積用!C$2:C$10000, $A265, 【データ】蓄積用!Q$2:Q$10000, 1, 【データ】蓄積用!AC$2:AC$10000, "&gt;=4.0")&gt;0, "〇", "×")))</f>
        <v/>
      </c>
    </row>
    <row r="266" spans="2:51">
      <c r="B266" t="str">
        <f>IF(OR($A266="", B$5=""), "", IF(COUNTIFS(【データ】蓄積用!A$2:A$10000, B$5, 【データ】蓄積用!C$2:C$10000, $A266, 【データ】蓄積用!D$2:D$10000, "&gt;=3000", 【データ】蓄積用!E$2:E$10000, "&gt;=1500")&gt;0, "〇", IF(COUNTIFS(【データ】蓄積用!A$2:A$10000, B$5, 【データ】蓄積用!C$2:C$10000, $A266, 【データ】蓄積用!Q$2:Q$10000, 1, 【データ】蓄積用!AC$2:AC$10000, "&gt;=4.0")&gt;0, "〇", "×")))</f>
        <v/>
      </c>
      <c r="C266" t="str">
        <f>IF(OR($A266="", C$5=""), "", IF(COUNTIFS(【データ】蓄積用!A$2:A$10000, C$5, 【データ】蓄積用!C$2:C$10000, $A266, 【データ】蓄積用!D$2:D$10000, "&gt;=3000", 【データ】蓄積用!E$2:E$10000, "&gt;=1500")&gt;0, "〇", IF(COUNTIFS(【データ】蓄積用!A$2:A$10000, C$5, 【データ】蓄積用!C$2:C$10000, $A266, 【データ】蓄積用!Q$2:Q$10000, 1, 【データ】蓄積用!AC$2:AC$10000, "&gt;=4.0")&gt;0, "〇", "×")))</f>
        <v/>
      </c>
      <c r="D266" t="str">
        <f>IF(OR($A266="", D$5=""), "", IF(COUNTIFS(【データ】蓄積用!A$2:A$10000, D$5, 【データ】蓄積用!C$2:C$10000, $A266, 【データ】蓄積用!D$2:D$10000, "&gt;=3000", 【データ】蓄積用!E$2:E$10000, "&gt;=1500")&gt;0, "〇", IF(COUNTIFS(【データ】蓄積用!A$2:A$10000, D$5, 【データ】蓄積用!C$2:C$10000, $A266, 【データ】蓄積用!Q$2:Q$10000, 1, 【データ】蓄積用!AC$2:AC$10000, "&gt;=4.0")&gt;0, "〇", "×")))</f>
        <v/>
      </c>
      <c r="E266" t="str">
        <f>IF(OR($A266="", E$5=""), "", IF(COUNTIFS(【データ】蓄積用!A$2:A$10000, E$5, 【データ】蓄積用!C$2:C$10000, $A266, 【データ】蓄積用!D$2:D$10000, "&gt;=3000", 【データ】蓄積用!E$2:E$10000, "&gt;=1500")&gt;0, "〇", IF(COUNTIFS(【データ】蓄積用!A$2:A$10000, E$5, 【データ】蓄積用!C$2:C$10000, $A266, 【データ】蓄積用!Q$2:Q$10000, 1, 【データ】蓄積用!AC$2:AC$10000, "&gt;=4.0")&gt;0, "〇", "×")))</f>
        <v/>
      </c>
      <c r="F266" t="str">
        <f>IF(OR($A266="", F$5=""), "", IF(COUNTIFS(【データ】蓄積用!A$2:A$10000, F$5, 【データ】蓄積用!C$2:C$10000, $A266, 【データ】蓄積用!D$2:D$10000, "&gt;=3000", 【データ】蓄積用!E$2:E$10000, "&gt;=1500")&gt;0, "〇", IF(COUNTIFS(【データ】蓄積用!A$2:A$10000, F$5, 【データ】蓄積用!C$2:C$10000, $A266, 【データ】蓄積用!Q$2:Q$10000, 1, 【データ】蓄積用!AC$2:AC$10000, "&gt;=4.0")&gt;0, "〇", "×")))</f>
        <v/>
      </c>
      <c r="G266" t="str">
        <f>IF(OR($A266="", G$5=""), "", IF(COUNTIFS(【データ】蓄積用!A$2:A$10000, G$5, 【データ】蓄積用!C$2:C$10000, $A266, 【データ】蓄積用!D$2:D$10000, "&gt;=3000", 【データ】蓄積用!E$2:E$10000, "&gt;=1500")&gt;0, "〇", IF(COUNTIFS(【データ】蓄積用!A$2:A$10000, G$5, 【データ】蓄積用!C$2:C$10000, $A266, 【データ】蓄積用!Q$2:Q$10000, 1, 【データ】蓄積用!AC$2:AC$10000, "&gt;=4.0")&gt;0, "〇", "×")))</f>
        <v/>
      </c>
      <c r="H266" t="str">
        <f>IF(OR($A266="", H$5=""), "", IF(COUNTIFS(【データ】蓄積用!A$2:A$10000, H$5, 【データ】蓄積用!C$2:C$10000, $A266, 【データ】蓄積用!D$2:D$10000, "&gt;=3000", 【データ】蓄積用!E$2:E$10000, "&gt;=1500")&gt;0, "〇", IF(COUNTIFS(【データ】蓄積用!A$2:A$10000, H$5, 【データ】蓄積用!C$2:C$10000, $A266, 【データ】蓄積用!Q$2:Q$10000, 1, 【データ】蓄積用!AC$2:AC$10000, "&gt;=4.0")&gt;0, "〇", "×")))</f>
        <v/>
      </c>
      <c r="I266" t="str">
        <f>IF(OR($A266="", I$5=""), "", IF(COUNTIFS(【データ】蓄積用!A$2:A$10000, I$5, 【データ】蓄積用!C$2:C$10000, $A266, 【データ】蓄積用!D$2:D$10000, "&gt;=3000", 【データ】蓄積用!E$2:E$10000, "&gt;=1500")&gt;0, "〇", IF(COUNTIFS(【データ】蓄積用!A$2:A$10000, I$5, 【データ】蓄積用!C$2:C$10000, $A266, 【データ】蓄積用!Q$2:Q$10000, 1, 【データ】蓄積用!AC$2:AC$10000, "&gt;=4.0")&gt;0, "〇", "×")))</f>
        <v/>
      </c>
      <c r="J266" t="str">
        <f>IF(OR($A266="", J$5=""), "", IF(COUNTIFS(【データ】蓄積用!A$2:A$10000, J$5, 【データ】蓄積用!C$2:C$10000, $A266, 【データ】蓄積用!D$2:D$10000, "&gt;=3000", 【データ】蓄積用!E$2:E$10000, "&gt;=1500")&gt;0, "〇", IF(COUNTIFS(【データ】蓄積用!A$2:A$10000, J$5, 【データ】蓄積用!C$2:C$10000, $A266, 【データ】蓄積用!Q$2:Q$10000, 1, 【データ】蓄積用!AC$2:AC$10000, "&gt;=4.0")&gt;0, "〇", "×")))</f>
        <v/>
      </c>
      <c r="K266" t="str">
        <f>IF(OR($A266="", K$5=""), "", IF(COUNTIFS(【データ】蓄積用!A$2:A$10000, K$5, 【データ】蓄積用!C$2:C$10000, $A266, 【データ】蓄積用!D$2:D$10000, "&gt;=3000", 【データ】蓄積用!E$2:E$10000, "&gt;=1500")&gt;0, "〇", IF(COUNTIFS(【データ】蓄積用!A$2:A$10000, K$5, 【データ】蓄積用!C$2:C$10000, $A266, 【データ】蓄積用!Q$2:Q$10000, 1, 【データ】蓄積用!AC$2:AC$10000, "&gt;=4.0")&gt;0, "〇", "×")))</f>
        <v/>
      </c>
      <c r="L266" t="str">
        <f>IF(OR($A266="", L$5=""), "", IF(COUNTIFS(【データ】蓄積用!A$2:A$10000, L$5, 【データ】蓄積用!C$2:C$10000, $A266, 【データ】蓄積用!D$2:D$10000, "&gt;=3000", 【データ】蓄積用!E$2:E$10000, "&gt;=1500")&gt;0, "〇", IF(COUNTIFS(【データ】蓄積用!A$2:A$10000, L$5, 【データ】蓄積用!C$2:C$10000, $A266, 【データ】蓄積用!Q$2:Q$10000, 1, 【データ】蓄積用!AC$2:AC$10000, "&gt;=4.0")&gt;0, "〇", "×")))</f>
        <v/>
      </c>
      <c r="M266" t="str">
        <f>IF(OR($A266="", M$5=""), "", IF(COUNTIFS(【データ】蓄積用!A$2:A$10000, M$5, 【データ】蓄積用!C$2:C$10000, $A266, 【データ】蓄積用!D$2:D$10000, "&gt;=3000", 【データ】蓄積用!E$2:E$10000, "&gt;=1500")&gt;0, "〇", IF(COUNTIFS(【データ】蓄積用!A$2:A$10000, M$5, 【データ】蓄積用!C$2:C$10000, $A266, 【データ】蓄積用!Q$2:Q$10000, 1, 【データ】蓄積用!AC$2:AC$10000, "&gt;=4.0")&gt;0, "〇", "×")))</f>
        <v/>
      </c>
      <c r="N266" t="str">
        <f>IF(OR($A266="", N$5=""), "", IF(COUNTIFS(【データ】蓄積用!A$2:A$10000, N$5, 【データ】蓄積用!C$2:C$10000, $A266, 【データ】蓄積用!D$2:D$10000, "&gt;=3000", 【データ】蓄積用!E$2:E$10000, "&gt;=1500")&gt;0, "〇", IF(COUNTIFS(【データ】蓄積用!A$2:A$10000, N$5, 【データ】蓄積用!C$2:C$10000, $A266, 【データ】蓄積用!Q$2:Q$10000, 1, 【データ】蓄積用!AC$2:AC$10000, "&gt;=4.0")&gt;0, "〇", "×")))</f>
        <v/>
      </c>
      <c r="O266" t="str">
        <f>IF(OR($A266="", O$5=""), "", IF(COUNTIFS(【データ】蓄積用!A$2:A$10000, O$5, 【データ】蓄積用!C$2:C$10000, $A266, 【データ】蓄積用!D$2:D$10000, "&gt;=3000", 【データ】蓄積用!E$2:E$10000, "&gt;=1500")&gt;0, "〇", IF(COUNTIFS(【データ】蓄積用!A$2:A$10000, O$5, 【データ】蓄積用!C$2:C$10000, $A266, 【データ】蓄積用!Q$2:Q$10000, 1, 【データ】蓄積用!AC$2:AC$10000, "&gt;=4.0")&gt;0, "〇", "×")))</f>
        <v/>
      </c>
      <c r="P266" t="str">
        <f>IF(OR($A266="", P$5=""), "", IF(COUNTIFS(【データ】蓄積用!A$2:A$10000, P$5, 【データ】蓄積用!C$2:C$10000, $A266, 【データ】蓄積用!D$2:D$10000, "&gt;=3000", 【データ】蓄積用!E$2:E$10000, "&gt;=1500")&gt;0, "〇", IF(COUNTIFS(【データ】蓄積用!A$2:A$10000, P$5, 【データ】蓄積用!C$2:C$10000, $A266, 【データ】蓄積用!Q$2:Q$10000, 1, 【データ】蓄積用!AC$2:AC$10000, "&gt;=4.0")&gt;0, "〇", "×")))</f>
        <v/>
      </c>
      <c r="Q266" t="str">
        <f>IF(OR($A266="", Q$5=""), "", IF(COUNTIFS(【データ】蓄積用!A$2:A$10000, Q$5, 【データ】蓄積用!C$2:C$10000, $A266, 【データ】蓄積用!D$2:D$10000, "&gt;=3000", 【データ】蓄積用!E$2:E$10000, "&gt;=1500")&gt;0, "〇", IF(COUNTIFS(【データ】蓄積用!A$2:A$10000, Q$5, 【データ】蓄積用!C$2:C$10000, $A266, 【データ】蓄積用!Q$2:Q$10000, 1, 【データ】蓄積用!AC$2:AC$10000, "&gt;=4.0")&gt;0, "〇", "×")))</f>
        <v/>
      </c>
      <c r="R266" t="str">
        <f>IF(OR($A266="", R$5=""), "", IF(COUNTIFS(【データ】蓄積用!A$2:A$10000, R$5, 【データ】蓄積用!C$2:C$10000, $A266, 【データ】蓄積用!D$2:D$10000, "&gt;=3000", 【データ】蓄積用!E$2:E$10000, "&gt;=1500")&gt;0, "〇", IF(COUNTIFS(【データ】蓄積用!A$2:A$10000, R$5, 【データ】蓄積用!C$2:C$10000, $A266, 【データ】蓄積用!Q$2:Q$10000, 1, 【データ】蓄積用!AC$2:AC$10000, "&gt;=4.0")&gt;0, "〇", "×")))</f>
        <v/>
      </c>
      <c r="S266" t="str">
        <f>IF(OR($A266="", S$5=""), "", IF(COUNTIFS(【データ】蓄積用!A$2:A$10000, S$5, 【データ】蓄積用!C$2:C$10000, $A266, 【データ】蓄積用!D$2:D$10000, "&gt;=3000", 【データ】蓄積用!E$2:E$10000, "&gt;=1500")&gt;0, "〇", IF(COUNTIFS(【データ】蓄積用!A$2:A$10000, S$5, 【データ】蓄積用!C$2:C$10000, $A266, 【データ】蓄積用!Q$2:Q$10000, 1, 【データ】蓄積用!AC$2:AC$10000, "&gt;=4.0")&gt;0, "〇", "×")))</f>
        <v/>
      </c>
      <c r="T266" t="str">
        <f>IF(OR($A266="", T$5=""), "", IF(COUNTIFS(【データ】蓄積用!A$2:A$10000, T$5, 【データ】蓄積用!C$2:C$10000, $A266, 【データ】蓄積用!D$2:D$10000, "&gt;=3000", 【データ】蓄積用!E$2:E$10000, "&gt;=1500")&gt;0, "〇", IF(COUNTIFS(【データ】蓄積用!A$2:A$10000, T$5, 【データ】蓄積用!C$2:C$10000, $A266, 【データ】蓄積用!Q$2:Q$10000, 1, 【データ】蓄積用!AC$2:AC$10000, "&gt;=4.0")&gt;0, "〇", "×")))</f>
        <v/>
      </c>
      <c r="U266" t="str">
        <f>IF(OR($A266="", U$5=""), "", IF(COUNTIFS(【データ】蓄積用!A$2:A$10000, U$5, 【データ】蓄積用!C$2:C$10000, $A266, 【データ】蓄積用!D$2:D$10000, "&gt;=3000", 【データ】蓄積用!E$2:E$10000, "&gt;=1500")&gt;0, "〇", IF(COUNTIFS(【データ】蓄積用!A$2:A$10000, U$5, 【データ】蓄積用!C$2:C$10000, $A266, 【データ】蓄積用!Q$2:Q$10000, 1, 【データ】蓄積用!AC$2:AC$10000, "&gt;=4.0")&gt;0, "〇", "×")))</f>
        <v/>
      </c>
      <c r="V266" t="str">
        <f>IF(OR($A266="", V$5=""), "", IF(COUNTIFS(【データ】蓄積用!A$2:A$10000, V$5, 【データ】蓄積用!C$2:C$10000, $A266, 【データ】蓄積用!D$2:D$10000, "&gt;=3000", 【データ】蓄積用!E$2:E$10000, "&gt;=1500")&gt;0, "〇", IF(COUNTIFS(【データ】蓄積用!A$2:A$10000, V$5, 【データ】蓄積用!C$2:C$10000, $A266, 【データ】蓄積用!Q$2:Q$10000, 1, 【データ】蓄積用!AC$2:AC$10000, "&gt;=4.0")&gt;0, "〇", "×")))</f>
        <v/>
      </c>
      <c r="W266" t="str">
        <f>IF(OR($A266="", W$5=""), "", IF(COUNTIFS(【データ】蓄積用!A$2:A$10000, W$5, 【データ】蓄積用!C$2:C$10000, $A266, 【データ】蓄積用!D$2:D$10000, "&gt;=3000", 【データ】蓄積用!E$2:E$10000, "&gt;=1500")&gt;0, "〇", IF(COUNTIFS(【データ】蓄積用!A$2:A$10000, W$5, 【データ】蓄積用!C$2:C$10000, $A266, 【データ】蓄積用!Q$2:Q$10000, 1, 【データ】蓄積用!AC$2:AC$10000, "&gt;=4.0")&gt;0, "〇", "×")))</f>
        <v/>
      </c>
      <c r="X266" t="str">
        <f>IF(OR($A266="", X$5=""), "", IF(COUNTIFS(【データ】蓄積用!A$2:A$10000, X$5, 【データ】蓄積用!C$2:C$10000, $A266, 【データ】蓄積用!D$2:D$10000, "&gt;=3000", 【データ】蓄積用!E$2:E$10000, "&gt;=1500")&gt;0, "〇", IF(COUNTIFS(【データ】蓄積用!A$2:A$10000, X$5, 【データ】蓄積用!C$2:C$10000, $A266, 【データ】蓄積用!Q$2:Q$10000, 1, 【データ】蓄積用!AC$2:AC$10000, "&gt;=4.0")&gt;0, "〇", "×")))</f>
        <v/>
      </c>
      <c r="Y266" t="str">
        <f>IF(OR($A266="", Y$5=""), "", IF(COUNTIFS(【データ】蓄積用!A$2:A$10000, Y$5, 【データ】蓄積用!C$2:C$10000, $A266, 【データ】蓄積用!D$2:D$10000, "&gt;=3000", 【データ】蓄積用!E$2:E$10000, "&gt;=1500")&gt;0, "〇", IF(COUNTIFS(【データ】蓄積用!A$2:A$10000, Y$5, 【データ】蓄積用!C$2:C$10000, $A266, 【データ】蓄積用!Q$2:Q$10000, 1, 【データ】蓄積用!AC$2:AC$10000, "&gt;=4.0")&gt;0, "〇", "×")))</f>
        <v/>
      </c>
      <c r="Z266" t="str">
        <f>IF(OR($A266="", Z$5=""), "", IF(COUNTIFS(【データ】蓄積用!A$2:A$10000, Z$5, 【データ】蓄積用!C$2:C$10000, $A266, 【データ】蓄積用!D$2:D$10000, "&gt;=3000", 【データ】蓄積用!E$2:E$10000, "&gt;=1500")&gt;0, "〇", IF(COUNTIFS(【データ】蓄積用!A$2:A$10000, Z$5, 【データ】蓄積用!C$2:C$10000, $A266, 【データ】蓄積用!Q$2:Q$10000, 1, 【データ】蓄積用!AC$2:AC$10000, "&gt;=4.0")&gt;0, "〇", "×")))</f>
        <v/>
      </c>
      <c r="AA266" t="str">
        <f>IF(OR($A266="", AA$5=""), "", IF(COUNTIFS(【データ】蓄積用!A$2:A$10000, AA$5, 【データ】蓄積用!C$2:C$10000, $A266, 【データ】蓄積用!D$2:D$10000, "&gt;=3000", 【データ】蓄積用!E$2:E$10000, "&gt;=1500")&gt;0, "〇", IF(COUNTIFS(【データ】蓄積用!A$2:A$10000, AA$5, 【データ】蓄積用!C$2:C$10000, $A266, 【データ】蓄積用!Q$2:Q$10000, 1, 【データ】蓄積用!AC$2:AC$10000, "&gt;=4.0")&gt;0, "〇", "×")))</f>
        <v/>
      </c>
      <c r="AB266" t="str">
        <f>IF(OR($A266="", AB$5=""), "", IF(COUNTIFS(【データ】蓄積用!A$2:A$10000, AB$5, 【データ】蓄積用!C$2:C$10000, $A266, 【データ】蓄積用!D$2:D$10000, "&gt;=3000", 【データ】蓄積用!E$2:E$10000, "&gt;=1500")&gt;0, "〇", IF(COUNTIFS(【データ】蓄積用!A$2:A$10000, AB$5, 【データ】蓄積用!C$2:C$10000, $A266, 【データ】蓄積用!Q$2:Q$10000, 1, 【データ】蓄積用!AC$2:AC$10000, "&gt;=4.0")&gt;0, "〇", "×")))</f>
        <v/>
      </c>
      <c r="AC266" t="str">
        <f>IF(OR($A266="", AC$5=""), "", IF(COUNTIFS(【データ】蓄積用!A$2:A$10000, AC$5, 【データ】蓄積用!C$2:C$10000, $A266, 【データ】蓄積用!D$2:D$10000, "&gt;=3000", 【データ】蓄積用!E$2:E$10000, "&gt;=1500")&gt;0, "〇", IF(COUNTIFS(【データ】蓄積用!A$2:A$10000, AC$5, 【データ】蓄積用!C$2:C$10000, $A266, 【データ】蓄積用!Q$2:Q$10000, 1, 【データ】蓄積用!AC$2:AC$10000, "&gt;=4.0")&gt;0, "〇", "×")))</f>
        <v/>
      </c>
      <c r="AD266" t="str">
        <f>IF(OR($A266="", AD$5=""), "", IF(COUNTIFS(【データ】蓄積用!A$2:A$10000, AD$5, 【データ】蓄積用!C$2:C$10000, $A266, 【データ】蓄積用!D$2:D$10000, "&gt;=3000", 【データ】蓄積用!E$2:E$10000, "&gt;=1500")&gt;0, "〇", IF(COUNTIFS(【データ】蓄積用!A$2:A$10000, AD$5, 【データ】蓄積用!C$2:C$10000, $A266, 【データ】蓄積用!Q$2:Q$10000, 1, 【データ】蓄積用!AC$2:AC$10000, "&gt;=4.0")&gt;0, "〇", "×")))</f>
        <v/>
      </c>
      <c r="AE266" t="str">
        <f>IF(OR($A266="", AE$5=""), "", IF(COUNTIFS(【データ】蓄積用!A$2:A$10000, AE$5, 【データ】蓄積用!C$2:C$10000, $A266, 【データ】蓄積用!D$2:D$10000, "&gt;=3000", 【データ】蓄積用!E$2:E$10000, "&gt;=1500")&gt;0, "〇", IF(COUNTIFS(【データ】蓄積用!A$2:A$10000, AE$5, 【データ】蓄積用!C$2:C$10000, $A266, 【データ】蓄積用!Q$2:Q$10000, 1, 【データ】蓄積用!AC$2:AC$10000, "&gt;=4.0")&gt;0, "〇", "×")))</f>
        <v/>
      </c>
      <c r="AF266" t="str">
        <f>IF(OR($A266="", AF$5=""), "", IF(COUNTIFS(【データ】蓄積用!A$2:A$10000, AF$5, 【データ】蓄積用!C$2:C$10000, $A266, 【データ】蓄積用!D$2:D$10000, "&gt;=3000", 【データ】蓄積用!E$2:E$10000, "&gt;=1500")&gt;0, "〇", IF(COUNTIFS(【データ】蓄積用!A$2:A$10000, AF$5, 【データ】蓄積用!C$2:C$10000, $A266, 【データ】蓄積用!Q$2:Q$10000, 1, 【データ】蓄積用!AC$2:AC$10000, "&gt;=4.0")&gt;0, "〇", "×")))</f>
        <v/>
      </c>
      <c r="AG266" t="str">
        <f>IF(OR($A266="", AG$5=""), "", IF(COUNTIFS(【データ】蓄積用!A$2:A$10000, AG$5, 【データ】蓄積用!C$2:C$10000, $A266, 【データ】蓄積用!D$2:D$10000, "&gt;=3000", 【データ】蓄積用!E$2:E$10000, "&gt;=1500")&gt;0, "〇", IF(COUNTIFS(【データ】蓄積用!A$2:A$10000, AG$5, 【データ】蓄積用!C$2:C$10000, $A266, 【データ】蓄積用!Q$2:Q$10000, 1, 【データ】蓄積用!AC$2:AC$10000, "&gt;=4.0")&gt;0, "〇", "×")))</f>
        <v/>
      </c>
      <c r="AH266" t="str">
        <f>IF(OR($A266="", AH$5=""), "", IF(COUNTIFS(【データ】蓄積用!A$2:A$10000, AH$5, 【データ】蓄積用!C$2:C$10000, $A266, 【データ】蓄積用!D$2:D$10000, "&gt;=3000", 【データ】蓄積用!E$2:E$10000, "&gt;=1500")&gt;0, "〇", IF(COUNTIFS(【データ】蓄積用!A$2:A$10000, AH$5, 【データ】蓄積用!C$2:C$10000, $A266, 【データ】蓄積用!Q$2:Q$10000, 1, 【データ】蓄積用!AC$2:AC$10000, "&gt;=4.0")&gt;0, "〇", "×")))</f>
        <v/>
      </c>
      <c r="AI266" t="str">
        <f>IF(OR($A266="", AI$5=""), "", IF(COUNTIFS(【データ】蓄積用!A$2:A$10000, AI$5, 【データ】蓄積用!C$2:C$10000, $A266, 【データ】蓄積用!D$2:D$10000, "&gt;=3000", 【データ】蓄積用!E$2:E$10000, "&gt;=1500")&gt;0, "〇", IF(COUNTIFS(【データ】蓄積用!A$2:A$10000, AI$5, 【データ】蓄積用!C$2:C$10000, $A266, 【データ】蓄積用!Q$2:Q$10000, 1, 【データ】蓄積用!AC$2:AC$10000, "&gt;=4.0")&gt;0, "〇", "×")))</f>
        <v/>
      </c>
      <c r="AJ266" t="str">
        <f>IF(OR($A266="", AJ$5=""), "", IF(COUNTIFS(【データ】蓄積用!A$2:A$10000, AJ$5, 【データ】蓄積用!C$2:C$10000, $A266, 【データ】蓄積用!D$2:D$10000, "&gt;=3000", 【データ】蓄積用!E$2:E$10000, "&gt;=1500")&gt;0, "〇", IF(COUNTIFS(【データ】蓄積用!A$2:A$10000, AJ$5, 【データ】蓄積用!C$2:C$10000, $A266, 【データ】蓄積用!Q$2:Q$10000, 1, 【データ】蓄積用!AC$2:AC$10000, "&gt;=4.0")&gt;0, "〇", "×")))</f>
        <v/>
      </c>
      <c r="AK266" t="str">
        <f>IF(OR($A266="", AK$5=""), "", IF(COUNTIFS(【データ】蓄積用!A$2:A$10000, AK$5, 【データ】蓄積用!C$2:C$10000, $A266, 【データ】蓄積用!D$2:D$10000, "&gt;=3000", 【データ】蓄積用!E$2:E$10000, "&gt;=1500")&gt;0, "〇", IF(COUNTIFS(【データ】蓄積用!A$2:A$10000, AK$5, 【データ】蓄積用!C$2:C$10000, $A266, 【データ】蓄積用!Q$2:Q$10000, 1, 【データ】蓄積用!AC$2:AC$10000, "&gt;=4.0")&gt;0, "〇", "×")))</f>
        <v/>
      </c>
      <c r="AL266" t="str">
        <f>IF(OR($A266="", AL$5=""), "", IF(COUNTIFS(【データ】蓄積用!A$2:A$10000, AL$5, 【データ】蓄積用!C$2:C$10000, $A266, 【データ】蓄積用!D$2:D$10000, "&gt;=3000", 【データ】蓄積用!E$2:E$10000, "&gt;=1500")&gt;0, "〇", IF(COUNTIFS(【データ】蓄積用!A$2:A$10000, AL$5, 【データ】蓄積用!C$2:C$10000, $A266, 【データ】蓄積用!Q$2:Q$10000, 1, 【データ】蓄積用!AC$2:AC$10000, "&gt;=4.0")&gt;0, "〇", "×")))</f>
        <v/>
      </c>
      <c r="AM266" t="str">
        <f>IF(OR($A266="", AM$5=""), "", IF(COUNTIFS(【データ】蓄積用!A$2:A$10000, AM$5, 【データ】蓄積用!C$2:C$10000, $A266, 【データ】蓄積用!D$2:D$10000, "&gt;=3000", 【データ】蓄積用!E$2:E$10000, "&gt;=1500")&gt;0, "〇", IF(COUNTIFS(【データ】蓄積用!A$2:A$10000, AM$5, 【データ】蓄積用!C$2:C$10000, $A266, 【データ】蓄積用!Q$2:Q$10000, 1, 【データ】蓄積用!AC$2:AC$10000, "&gt;=4.0")&gt;0, "〇", "×")))</f>
        <v/>
      </c>
      <c r="AN266" t="str">
        <f>IF(OR($A266="", AN$5=""), "", IF(COUNTIFS(【データ】蓄積用!A$2:A$10000, AN$5, 【データ】蓄積用!C$2:C$10000, $A266, 【データ】蓄積用!D$2:D$10000, "&gt;=3000", 【データ】蓄積用!E$2:E$10000, "&gt;=1500")&gt;0, "〇", IF(COUNTIFS(【データ】蓄積用!A$2:A$10000, AN$5, 【データ】蓄積用!C$2:C$10000, $A266, 【データ】蓄積用!Q$2:Q$10000, 1, 【データ】蓄積用!AC$2:AC$10000, "&gt;=4.0")&gt;0, "〇", "×")))</f>
        <v/>
      </c>
      <c r="AO266" t="str">
        <f>IF(OR($A266="", AO$5=""), "", IF(COUNTIFS(【データ】蓄積用!A$2:A$10000, AO$5, 【データ】蓄積用!C$2:C$10000, $A266, 【データ】蓄積用!D$2:D$10000, "&gt;=3000", 【データ】蓄積用!E$2:E$10000, "&gt;=1500")&gt;0, "〇", IF(COUNTIFS(【データ】蓄積用!A$2:A$10000, AO$5, 【データ】蓄積用!C$2:C$10000, $A266, 【データ】蓄積用!Q$2:Q$10000, 1, 【データ】蓄積用!AC$2:AC$10000, "&gt;=4.0")&gt;0, "〇", "×")))</f>
        <v/>
      </c>
      <c r="AP266" t="str">
        <f>IF(OR($A266="", AP$5=""), "", IF(COUNTIFS(【データ】蓄積用!A$2:A$10000, AP$5, 【データ】蓄積用!C$2:C$10000, $A266, 【データ】蓄積用!D$2:D$10000, "&gt;=3000", 【データ】蓄積用!E$2:E$10000, "&gt;=1500")&gt;0, "〇", IF(COUNTIFS(【データ】蓄積用!A$2:A$10000, AP$5, 【データ】蓄積用!C$2:C$10000, $A266, 【データ】蓄積用!Q$2:Q$10000, 1, 【データ】蓄積用!AC$2:AC$10000, "&gt;=4.0")&gt;0, "〇", "×")))</f>
        <v/>
      </c>
      <c r="AQ266" t="str">
        <f>IF(OR($A266="", AQ$5=""), "", IF(COUNTIFS(【データ】蓄積用!A$2:A$10000, AQ$5, 【データ】蓄積用!C$2:C$10000, $A266, 【データ】蓄積用!D$2:D$10000, "&gt;=3000", 【データ】蓄積用!E$2:E$10000, "&gt;=1500")&gt;0, "〇", IF(COUNTIFS(【データ】蓄積用!A$2:A$10000, AQ$5, 【データ】蓄積用!C$2:C$10000, $A266, 【データ】蓄積用!Q$2:Q$10000, 1, 【データ】蓄積用!AC$2:AC$10000, "&gt;=4.0")&gt;0, "〇", "×")))</f>
        <v/>
      </c>
      <c r="AR266" t="str">
        <f>IF(OR($A266="", AR$5=""), "", IF(COUNTIFS(【データ】蓄積用!A$2:A$10000, AR$5, 【データ】蓄積用!C$2:C$10000, $A266, 【データ】蓄積用!D$2:D$10000, "&gt;=3000", 【データ】蓄積用!E$2:E$10000, "&gt;=1500")&gt;0, "〇", IF(COUNTIFS(【データ】蓄積用!A$2:A$10000, AR$5, 【データ】蓄積用!C$2:C$10000, $A266, 【データ】蓄積用!Q$2:Q$10000, 1, 【データ】蓄積用!AC$2:AC$10000, "&gt;=4.0")&gt;0, "〇", "×")))</f>
        <v/>
      </c>
      <c r="AS266" t="str">
        <f>IF(OR($A266="", AS$5=""), "", IF(COUNTIFS(【データ】蓄積用!A$2:A$10000, AS$5, 【データ】蓄積用!C$2:C$10000, $A266, 【データ】蓄積用!D$2:D$10000, "&gt;=3000", 【データ】蓄積用!E$2:E$10000, "&gt;=1500")&gt;0, "〇", IF(COUNTIFS(【データ】蓄積用!A$2:A$10000, AS$5, 【データ】蓄積用!C$2:C$10000, $A266, 【データ】蓄積用!Q$2:Q$10000, 1, 【データ】蓄積用!AC$2:AC$10000, "&gt;=4.0")&gt;0, "〇", "×")))</f>
        <v/>
      </c>
      <c r="AT266" t="str">
        <f>IF(OR($A266="", AT$5=""), "", IF(COUNTIFS(【データ】蓄積用!A$2:A$10000, AT$5, 【データ】蓄積用!C$2:C$10000, $A266, 【データ】蓄積用!D$2:D$10000, "&gt;=3000", 【データ】蓄積用!E$2:E$10000, "&gt;=1500")&gt;0, "〇", IF(COUNTIFS(【データ】蓄積用!A$2:A$10000, AT$5, 【データ】蓄積用!C$2:C$10000, $A266, 【データ】蓄積用!Q$2:Q$10000, 1, 【データ】蓄積用!AC$2:AC$10000, "&gt;=4.0")&gt;0, "〇", "×")))</f>
        <v/>
      </c>
      <c r="AU266" t="str">
        <f>IF(OR($A266="", AU$5=""), "", IF(COUNTIFS(【データ】蓄積用!A$2:A$10000, AU$5, 【データ】蓄積用!C$2:C$10000, $A266, 【データ】蓄積用!D$2:D$10000, "&gt;=3000", 【データ】蓄積用!E$2:E$10000, "&gt;=1500")&gt;0, "〇", IF(COUNTIFS(【データ】蓄積用!A$2:A$10000, AU$5, 【データ】蓄積用!C$2:C$10000, $A266, 【データ】蓄積用!Q$2:Q$10000, 1, 【データ】蓄積用!AC$2:AC$10000, "&gt;=4.0")&gt;0, "〇", "×")))</f>
        <v/>
      </c>
      <c r="AV266" t="str">
        <f>IF(OR($A266="", AV$5=""), "", IF(COUNTIFS(【データ】蓄積用!A$2:A$10000, AV$5, 【データ】蓄積用!C$2:C$10000, $A266, 【データ】蓄積用!D$2:D$10000, "&gt;=3000", 【データ】蓄積用!E$2:E$10000, "&gt;=1500")&gt;0, "〇", IF(COUNTIFS(【データ】蓄積用!A$2:A$10000, AV$5, 【データ】蓄積用!C$2:C$10000, $A266, 【データ】蓄積用!Q$2:Q$10000, 1, 【データ】蓄積用!AC$2:AC$10000, "&gt;=4.0")&gt;0, "〇", "×")))</f>
        <v/>
      </c>
      <c r="AW266" t="str">
        <f>IF(OR($A266="", AW$5=""), "", IF(COUNTIFS(【データ】蓄積用!A$2:A$10000, AW$5, 【データ】蓄積用!C$2:C$10000, $A266, 【データ】蓄積用!D$2:D$10000, "&gt;=3000", 【データ】蓄積用!E$2:E$10000, "&gt;=1500")&gt;0, "〇", IF(COUNTIFS(【データ】蓄積用!A$2:A$10000, AW$5, 【データ】蓄積用!C$2:C$10000, $A266, 【データ】蓄積用!Q$2:Q$10000, 1, 【データ】蓄積用!AC$2:AC$10000, "&gt;=4.0")&gt;0, "〇", "×")))</f>
        <v/>
      </c>
      <c r="AX266" t="str">
        <f>IF(OR($A266="", AX$5=""), "", IF(COUNTIFS(【データ】蓄積用!A$2:A$10000, AX$5, 【データ】蓄積用!C$2:C$10000, $A266, 【データ】蓄積用!D$2:D$10000, "&gt;=3000", 【データ】蓄積用!E$2:E$10000, "&gt;=1500")&gt;0, "〇", IF(COUNTIFS(【データ】蓄積用!A$2:A$10000, AX$5, 【データ】蓄積用!C$2:C$10000, $A266, 【データ】蓄積用!Q$2:Q$10000, 1, 【データ】蓄積用!AC$2:AC$10000, "&gt;=4.0")&gt;0, "〇", "×")))</f>
        <v/>
      </c>
      <c r="AY266" t="str">
        <f>IF(OR($A266="", AY$5=""), "", IF(COUNTIFS(【データ】蓄積用!A$2:A$10000, AY$5, 【データ】蓄積用!C$2:C$10000, $A266, 【データ】蓄積用!D$2:D$10000, "&gt;=3000", 【データ】蓄積用!E$2:E$10000, "&gt;=1500")&gt;0, "〇", IF(COUNTIFS(【データ】蓄積用!A$2:A$10000, AY$5, 【データ】蓄積用!C$2:C$10000, $A266, 【データ】蓄積用!Q$2:Q$10000, 1, 【データ】蓄積用!AC$2:AC$10000, "&gt;=4.0")&gt;0, "〇", "×")))</f>
        <v/>
      </c>
    </row>
    <row r="267" spans="2:51">
      <c r="B267" t="str">
        <f>IF(OR($A267="", B$5=""), "", IF(COUNTIFS(【データ】蓄積用!A$2:A$10000, B$5, 【データ】蓄積用!C$2:C$10000, $A267, 【データ】蓄積用!D$2:D$10000, "&gt;=3000", 【データ】蓄積用!E$2:E$10000, "&gt;=1500")&gt;0, "〇", IF(COUNTIFS(【データ】蓄積用!A$2:A$10000, B$5, 【データ】蓄積用!C$2:C$10000, $A267, 【データ】蓄積用!Q$2:Q$10000, 1, 【データ】蓄積用!AC$2:AC$10000, "&gt;=4.0")&gt;0, "〇", "×")))</f>
        <v/>
      </c>
      <c r="C267" t="str">
        <f>IF(OR($A267="", C$5=""), "", IF(COUNTIFS(【データ】蓄積用!A$2:A$10000, C$5, 【データ】蓄積用!C$2:C$10000, $A267, 【データ】蓄積用!D$2:D$10000, "&gt;=3000", 【データ】蓄積用!E$2:E$10000, "&gt;=1500")&gt;0, "〇", IF(COUNTIFS(【データ】蓄積用!A$2:A$10000, C$5, 【データ】蓄積用!C$2:C$10000, $A267, 【データ】蓄積用!Q$2:Q$10000, 1, 【データ】蓄積用!AC$2:AC$10000, "&gt;=4.0")&gt;0, "〇", "×")))</f>
        <v/>
      </c>
      <c r="D267" t="str">
        <f>IF(OR($A267="", D$5=""), "", IF(COUNTIFS(【データ】蓄積用!A$2:A$10000, D$5, 【データ】蓄積用!C$2:C$10000, $A267, 【データ】蓄積用!D$2:D$10000, "&gt;=3000", 【データ】蓄積用!E$2:E$10000, "&gt;=1500")&gt;0, "〇", IF(COUNTIFS(【データ】蓄積用!A$2:A$10000, D$5, 【データ】蓄積用!C$2:C$10000, $A267, 【データ】蓄積用!Q$2:Q$10000, 1, 【データ】蓄積用!AC$2:AC$10000, "&gt;=4.0")&gt;0, "〇", "×")))</f>
        <v/>
      </c>
      <c r="E267" t="str">
        <f>IF(OR($A267="", E$5=""), "", IF(COUNTIFS(【データ】蓄積用!A$2:A$10000, E$5, 【データ】蓄積用!C$2:C$10000, $A267, 【データ】蓄積用!D$2:D$10000, "&gt;=3000", 【データ】蓄積用!E$2:E$10000, "&gt;=1500")&gt;0, "〇", IF(COUNTIFS(【データ】蓄積用!A$2:A$10000, E$5, 【データ】蓄積用!C$2:C$10000, $A267, 【データ】蓄積用!Q$2:Q$10000, 1, 【データ】蓄積用!AC$2:AC$10000, "&gt;=4.0")&gt;0, "〇", "×")))</f>
        <v/>
      </c>
      <c r="F267" t="str">
        <f>IF(OR($A267="", F$5=""), "", IF(COUNTIFS(【データ】蓄積用!A$2:A$10000, F$5, 【データ】蓄積用!C$2:C$10000, $A267, 【データ】蓄積用!D$2:D$10000, "&gt;=3000", 【データ】蓄積用!E$2:E$10000, "&gt;=1500")&gt;0, "〇", IF(COUNTIFS(【データ】蓄積用!A$2:A$10000, F$5, 【データ】蓄積用!C$2:C$10000, $A267, 【データ】蓄積用!Q$2:Q$10000, 1, 【データ】蓄積用!AC$2:AC$10000, "&gt;=4.0")&gt;0, "〇", "×")))</f>
        <v/>
      </c>
      <c r="G267" t="str">
        <f>IF(OR($A267="", G$5=""), "", IF(COUNTIFS(【データ】蓄積用!A$2:A$10000, G$5, 【データ】蓄積用!C$2:C$10000, $A267, 【データ】蓄積用!D$2:D$10000, "&gt;=3000", 【データ】蓄積用!E$2:E$10000, "&gt;=1500")&gt;0, "〇", IF(COUNTIFS(【データ】蓄積用!A$2:A$10000, G$5, 【データ】蓄積用!C$2:C$10000, $A267, 【データ】蓄積用!Q$2:Q$10000, 1, 【データ】蓄積用!AC$2:AC$10000, "&gt;=4.0")&gt;0, "〇", "×")))</f>
        <v/>
      </c>
      <c r="H267" t="str">
        <f>IF(OR($A267="", H$5=""), "", IF(COUNTIFS(【データ】蓄積用!A$2:A$10000, H$5, 【データ】蓄積用!C$2:C$10000, $A267, 【データ】蓄積用!D$2:D$10000, "&gt;=3000", 【データ】蓄積用!E$2:E$10000, "&gt;=1500")&gt;0, "〇", IF(COUNTIFS(【データ】蓄積用!A$2:A$10000, H$5, 【データ】蓄積用!C$2:C$10000, $A267, 【データ】蓄積用!Q$2:Q$10000, 1, 【データ】蓄積用!AC$2:AC$10000, "&gt;=4.0")&gt;0, "〇", "×")))</f>
        <v/>
      </c>
      <c r="I267" t="str">
        <f>IF(OR($A267="", I$5=""), "", IF(COUNTIFS(【データ】蓄積用!A$2:A$10000, I$5, 【データ】蓄積用!C$2:C$10000, $A267, 【データ】蓄積用!D$2:D$10000, "&gt;=3000", 【データ】蓄積用!E$2:E$10000, "&gt;=1500")&gt;0, "〇", IF(COUNTIFS(【データ】蓄積用!A$2:A$10000, I$5, 【データ】蓄積用!C$2:C$10000, $A267, 【データ】蓄積用!Q$2:Q$10000, 1, 【データ】蓄積用!AC$2:AC$10000, "&gt;=4.0")&gt;0, "〇", "×")))</f>
        <v/>
      </c>
      <c r="J267" t="str">
        <f>IF(OR($A267="", J$5=""), "", IF(COUNTIFS(【データ】蓄積用!A$2:A$10000, J$5, 【データ】蓄積用!C$2:C$10000, $A267, 【データ】蓄積用!D$2:D$10000, "&gt;=3000", 【データ】蓄積用!E$2:E$10000, "&gt;=1500")&gt;0, "〇", IF(COUNTIFS(【データ】蓄積用!A$2:A$10000, J$5, 【データ】蓄積用!C$2:C$10000, $A267, 【データ】蓄積用!Q$2:Q$10000, 1, 【データ】蓄積用!AC$2:AC$10000, "&gt;=4.0")&gt;0, "〇", "×")))</f>
        <v/>
      </c>
      <c r="K267" t="str">
        <f>IF(OR($A267="", K$5=""), "", IF(COUNTIFS(【データ】蓄積用!A$2:A$10000, K$5, 【データ】蓄積用!C$2:C$10000, $A267, 【データ】蓄積用!D$2:D$10000, "&gt;=3000", 【データ】蓄積用!E$2:E$10000, "&gt;=1500")&gt;0, "〇", IF(COUNTIFS(【データ】蓄積用!A$2:A$10000, K$5, 【データ】蓄積用!C$2:C$10000, $A267, 【データ】蓄積用!Q$2:Q$10000, 1, 【データ】蓄積用!AC$2:AC$10000, "&gt;=4.0")&gt;0, "〇", "×")))</f>
        <v/>
      </c>
      <c r="L267" t="str">
        <f>IF(OR($A267="", L$5=""), "", IF(COUNTIFS(【データ】蓄積用!A$2:A$10000, L$5, 【データ】蓄積用!C$2:C$10000, $A267, 【データ】蓄積用!D$2:D$10000, "&gt;=3000", 【データ】蓄積用!E$2:E$10000, "&gt;=1500")&gt;0, "〇", IF(COUNTIFS(【データ】蓄積用!A$2:A$10000, L$5, 【データ】蓄積用!C$2:C$10000, $A267, 【データ】蓄積用!Q$2:Q$10000, 1, 【データ】蓄積用!AC$2:AC$10000, "&gt;=4.0")&gt;0, "〇", "×")))</f>
        <v/>
      </c>
      <c r="M267" t="str">
        <f>IF(OR($A267="", M$5=""), "", IF(COUNTIFS(【データ】蓄積用!A$2:A$10000, M$5, 【データ】蓄積用!C$2:C$10000, $A267, 【データ】蓄積用!D$2:D$10000, "&gt;=3000", 【データ】蓄積用!E$2:E$10000, "&gt;=1500")&gt;0, "〇", IF(COUNTIFS(【データ】蓄積用!A$2:A$10000, M$5, 【データ】蓄積用!C$2:C$10000, $A267, 【データ】蓄積用!Q$2:Q$10000, 1, 【データ】蓄積用!AC$2:AC$10000, "&gt;=4.0")&gt;0, "〇", "×")))</f>
        <v/>
      </c>
      <c r="N267" t="str">
        <f>IF(OR($A267="", N$5=""), "", IF(COUNTIFS(【データ】蓄積用!A$2:A$10000, N$5, 【データ】蓄積用!C$2:C$10000, $A267, 【データ】蓄積用!D$2:D$10000, "&gt;=3000", 【データ】蓄積用!E$2:E$10000, "&gt;=1500")&gt;0, "〇", IF(COUNTIFS(【データ】蓄積用!A$2:A$10000, N$5, 【データ】蓄積用!C$2:C$10000, $A267, 【データ】蓄積用!Q$2:Q$10000, 1, 【データ】蓄積用!AC$2:AC$10000, "&gt;=4.0")&gt;0, "〇", "×")))</f>
        <v/>
      </c>
      <c r="O267" t="str">
        <f>IF(OR($A267="", O$5=""), "", IF(COUNTIFS(【データ】蓄積用!A$2:A$10000, O$5, 【データ】蓄積用!C$2:C$10000, $A267, 【データ】蓄積用!D$2:D$10000, "&gt;=3000", 【データ】蓄積用!E$2:E$10000, "&gt;=1500")&gt;0, "〇", IF(COUNTIFS(【データ】蓄積用!A$2:A$10000, O$5, 【データ】蓄積用!C$2:C$10000, $A267, 【データ】蓄積用!Q$2:Q$10000, 1, 【データ】蓄積用!AC$2:AC$10000, "&gt;=4.0")&gt;0, "〇", "×")))</f>
        <v/>
      </c>
      <c r="P267" t="str">
        <f>IF(OR($A267="", P$5=""), "", IF(COUNTIFS(【データ】蓄積用!A$2:A$10000, P$5, 【データ】蓄積用!C$2:C$10000, $A267, 【データ】蓄積用!D$2:D$10000, "&gt;=3000", 【データ】蓄積用!E$2:E$10000, "&gt;=1500")&gt;0, "〇", IF(COUNTIFS(【データ】蓄積用!A$2:A$10000, P$5, 【データ】蓄積用!C$2:C$10000, $A267, 【データ】蓄積用!Q$2:Q$10000, 1, 【データ】蓄積用!AC$2:AC$10000, "&gt;=4.0")&gt;0, "〇", "×")))</f>
        <v/>
      </c>
      <c r="Q267" t="str">
        <f>IF(OR($A267="", Q$5=""), "", IF(COUNTIFS(【データ】蓄積用!A$2:A$10000, Q$5, 【データ】蓄積用!C$2:C$10000, $A267, 【データ】蓄積用!D$2:D$10000, "&gt;=3000", 【データ】蓄積用!E$2:E$10000, "&gt;=1500")&gt;0, "〇", IF(COUNTIFS(【データ】蓄積用!A$2:A$10000, Q$5, 【データ】蓄積用!C$2:C$10000, $A267, 【データ】蓄積用!Q$2:Q$10000, 1, 【データ】蓄積用!AC$2:AC$10000, "&gt;=4.0")&gt;0, "〇", "×")))</f>
        <v/>
      </c>
      <c r="R267" t="str">
        <f>IF(OR($A267="", R$5=""), "", IF(COUNTIFS(【データ】蓄積用!A$2:A$10000, R$5, 【データ】蓄積用!C$2:C$10000, $A267, 【データ】蓄積用!D$2:D$10000, "&gt;=3000", 【データ】蓄積用!E$2:E$10000, "&gt;=1500")&gt;0, "〇", IF(COUNTIFS(【データ】蓄積用!A$2:A$10000, R$5, 【データ】蓄積用!C$2:C$10000, $A267, 【データ】蓄積用!Q$2:Q$10000, 1, 【データ】蓄積用!AC$2:AC$10000, "&gt;=4.0")&gt;0, "〇", "×")))</f>
        <v/>
      </c>
      <c r="S267" t="str">
        <f>IF(OR($A267="", S$5=""), "", IF(COUNTIFS(【データ】蓄積用!A$2:A$10000, S$5, 【データ】蓄積用!C$2:C$10000, $A267, 【データ】蓄積用!D$2:D$10000, "&gt;=3000", 【データ】蓄積用!E$2:E$10000, "&gt;=1500")&gt;0, "〇", IF(COUNTIFS(【データ】蓄積用!A$2:A$10000, S$5, 【データ】蓄積用!C$2:C$10000, $A267, 【データ】蓄積用!Q$2:Q$10000, 1, 【データ】蓄積用!AC$2:AC$10000, "&gt;=4.0")&gt;0, "〇", "×")))</f>
        <v/>
      </c>
      <c r="T267" t="str">
        <f>IF(OR($A267="", T$5=""), "", IF(COUNTIFS(【データ】蓄積用!A$2:A$10000, T$5, 【データ】蓄積用!C$2:C$10000, $A267, 【データ】蓄積用!D$2:D$10000, "&gt;=3000", 【データ】蓄積用!E$2:E$10000, "&gt;=1500")&gt;0, "〇", IF(COUNTIFS(【データ】蓄積用!A$2:A$10000, T$5, 【データ】蓄積用!C$2:C$10000, $A267, 【データ】蓄積用!Q$2:Q$10000, 1, 【データ】蓄積用!AC$2:AC$10000, "&gt;=4.0")&gt;0, "〇", "×")))</f>
        <v/>
      </c>
      <c r="U267" t="str">
        <f>IF(OR($A267="", U$5=""), "", IF(COUNTIFS(【データ】蓄積用!A$2:A$10000, U$5, 【データ】蓄積用!C$2:C$10000, $A267, 【データ】蓄積用!D$2:D$10000, "&gt;=3000", 【データ】蓄積用!E$2:E$10000, "&gt;=1500")&gt;0, "〇", IF(COUNTIFS(【データ】蓄積用!A$2:A$10000, U$5, 【データ】蓄積用!C$2:C$10000, $A267, 【データ】蓄積用!Q$2:Q$10000, 1, 【データ】蓄積用!AC$2:AC$10000, "&gt;=4.0")&gt;0, "〇", "×")))</f>
        <v/>
      </c>
      <c r="V267" t="str">
        <f>IF(OR($A267="", V$5=""), "", IF(COUNTIFS(【データ】蓄積用!A$2:A$10000, V$5, 【データ】蓄積用!C$2:C$10000, $A267, 【データ】蓄積用!D$2:D$10000, "&gt;=3000", 【データ】蓄積用!E$2:E$10000, "&gt;=1500")&gt;0, "〇", IF(COUNTIFS(【データ】蓄積用!A$2:A$10000, V$5, 【データ】蓄積用!C$2:C$10000, $A267, 【データ】蓄積用!Q$2:Q$10000, 1, 【データ】蓄積用!AC$2:AC$10000, "&gt;=4.0")&gt;0, "〇", "×")))</f>
        <v/>
      </c>
      <c r="W267" t="str">
        <f>IF(OR($A267="", W$5=""), "", IF(COUNTIFS(【データ】蓄積用!A$2:A$10000, W$5, 【データ】蓄積用!C$2:C$10000, $A267, 【データ】蓄積用!D$2:D$10000, "&gt;=3000", 【データ】蓄積用!E$2:E$10000, "&gt;=1500")&gt;0, "〇", IF(COUNTIFS(【データ】蓄積用!A$2:A$10000, W$5, 【データ】蓄積用!C$2:C$10000, $A267, 【データ】蓄積用!Q$2:Q$10000, 1, 【データ】蓄積用!AC$2:AC$10000, "&gt;=4.0")&gt;0, "〇", "×")))</f>
        <v/>
      </c>
      <c r="X267" t="str">
        <f>IF(OR($A267="", X$5=""), "", IF(COUNTIFS(【データ】蓄積用!A$2:A$10000, X$5, 【データ】蓄積用!C$2:C$10000, $A267, 【データ】蓄積用!D$2:D$10000, "&gt;=3000", 【データ】蓄積用!E$2:E$10000, "&gt;=1500")&gt;0, "〇", IF(COUNTIFS(【データ】蓄積用!A$2:A$10000, X$5, 【データ】蓄積用!C$2:C$10000, $A267, 【データ】蓄積用!Q$2:Q$10000, 1, 【データ】蓄積用!AC$2:AC$10000, "&gt;=4.0")&gt;0, "〇", "×")))</f>
        <v/>
      </c>
      <c r="Y267" t="str">
        <f>IF(OR($A267="", Y$5=""), "", IF(COUNTIFS(【データ】蓄積用!A$2:A$10000, Y$5, 【データ】蓄積用!C$2:C$10000, $A267, 【データ】蓄積用!D$2:D$10000, "&gt;=3000", 【データ】蓄積用!E$2:E$10000, "&gt;=1500")&gt;0, "〇", IF(COUNTIFS(【データ】蓄積用!A$2:A$10000, Y$5, 【データ】蓄積用!C$2:C$10000, $A267, 【データ】蓄積用!Q$2:Q$10000, 1, 【データ】蓄積用!AC$2:AC$10000, "&gt;=4.0")&gt;0, "〇", "×")))</f>
        <v/>
      </c>
      <c r="Z267" t="str">
        <f>IF(OR($A267="", Z$5=""), "", IF(COUNTIFS(【データ】蓄積用!A$2:A$10000, Z$5, 【データ】蓄積用!C$2:C$10000, $A267, 【データ】蓄積用!D$2:D$10000, "&gt;=3000", 【データ】蓄積用!E$2:E$10000, "&gt;=1500")&gt;0, "〇", IF(COUNTIFS(【データ】蓄積用!A$2:A$10000, Z$5, 【データ】蓄積用!C$2:C$10000, $A267, 【データ】蓄積用!Q$2:Q$10000, 1, 【データ】蓄積用!AC$2:AC$10000, "&gt;=4.0")&gt;0, "〇", "×")))</f>
        <v/>
      </c>
      <c r="AA267" t="str">
        <f>IF(OR($A267="", AA$5=""), "", IF(COUNTIFS(【データ】蓄積用!A$2:A$10000, AA$5, 【データ】蓄積用!C$2:C$10000, $A267, 【データ】蓄積用!D$2:D$10000, "&gt;=3000", 【データ】蓄積用!E$2:E$10000, "&gt;=1500")&gt;0, "〇", IF(COUNTIFS(【データ】蓄積用!A$2:A$10000, AA$5, 【データ】蓄積用!C$2:C$10000, $A267, 【データ】蓄積用!Q$2:Q$10000, 1, 【データ】蓄積用!AC$2:AC$10000, "&gt;=4.0")&gt;0, "〇", "×")))</f>
        <v/>
      </c>
      <c r="AB267" t="str">
        <f>IF(OR($A267="", AB$5=""), "", IF(COUNTIFS(【データ】蓄積用!A$2:A$10000, AB$5, 【データ】蓄積用!C$2:C$10000, $A267, 【データ】蓄積用!D$2:D$10000, "&gt;=3000", 【データ】蓄積用!E$2:E$10000, "&gt;=1500")&gt;0, "〇", IF(COUNTIFS(【データ】蓄積用!A$2:A$10000, AB$5, 【データ】蓄積用!C$2:C$10000, $A267, 【データ】蓄積用!Q$2:Q$10000, 1, 【データ】蓄積用!AC$2:AC$10000, "&gt;=4.0")&gt;0, "〇", "×")))</f>
        <v/>
      </c>
      <c r="AC267" t="str">
        <f>IF(OR($A267="", AC$5=""), "", IF(COUNTIFS(【データ】蓄積用!A$2:A$10000, AC$5, 【データ】蓄積用!C$2:C$10000, $A267, 【データ】蓄積用!D$2:D$10000, "&gt;=3000", 【データ】蓄積用!E$2:E$10000, "&gt;=1500")&gt;0, "〇", IF(COUNTIFS(【データ】蓄積用!A$2:A$10000, AC$5, 【データ】蓄積用!C$2:C$10000, $A267, 【データ】蓄積用!Q$2:Q$10000, 1, 【データ】蓄積用!AC$2:AC$10000, "&gt;=4.0")&gt;0, "〇", "×")))</f>
        <v/>
      </c>
      <c r="AD267" t="str">
        <f>IF(OR($A267="", AD$5=""), "", IF(COUNTIFS(【データ】蓄積用!A$2:A$10000, AD$5, 【データ】蓄積用!C$2:C$10000, $A267, 【データ】蓄積用!D$2:D$10000, "&gt;=3000", 【データ】蓄積用!E$2:E$10000, "&gt;=1500")&gt;0, "〇", IF(COUNTIFS(【データ】蓄積用!A$2:A$10000, AD$5, 【データ】蓄積用!C$2:C$10000, $A267, 【データ】蓄積用!Q$2:Q$10000, 1, 【データ】蓄積用!AC$2:AC$10000, "&gt;=4.0")&gt;0, "〇", "×")))</f>
        <v/>
      </c>
      <c r="AE267" t="str">
        <f>IF(OR($A267="", AE$5=""), "", IF(COUNTIFS(【データ】蓄積用!A$2:A$10000, AE$5, 【データ】蓄積用!C$2:C$10000, $A267, 【データ】蓄積用!D$2:D$10000, "&gt;=3000", 【データ】蓄積用!E$2:E$10000, "&gt;=1500")&gt;0, "〇", IF(COUNTIFS(【データ】蓄積用!A$2:A$10000, AE$5, 【データ】蓄積用!C$2:C$10000, $A267, 【データ】蓄積用!Q$2:Q$10000, 1, 【データ】蓄積用!AC$2:AC$10000, "&gt;=4.0")&gt;0, "〇", "×")))</f>
        <v/>
      </c>
      <c r="AF267" t="str">
        <f>IF(OR($A267="", AF$5=""), "", IF(COUNTIFS(【データ】蓄積用!A$2:A$10000, AF$5, 【データ】蓄積用!C$2:C$10000, $A267, 【データ】蓄積用!D$2:D$10000, "&gt;=3000", 【データ】蓄積用!E$2:E$10000, "&gt;=1500")&gt;0, "〇", IF(COUNTIFS(【データ】蓄積用!A$2:A$10000, AF$5, 【データ】蓄積用!C$2:C$10000, $A267, 【データ】蓄積用!Q$2:Q$10000, 1, 【データ】蓄積用!AC$2:AC$10000, "&gt;=4.0")&gt;0, "〇", "×")))</f>
        <v/>
      </c>
      <c r="AG267" t="str">
        <f>IF(OR($A267="", AG$5=""), "", IF(COUNTIFS(【データ】蓄積用!A$2:A$10000, AG$5, 【データ】蓄積用!C$2:C$10000, $A267, 【データ】蓄積用!D$2:D$10000, "&gt;=3000", 【データ】蓄積用!E$2:E$10000, "&gt;=1500")&gt;0, "〇", IF(COUNTIFS(【データ】蓄積用!A$2:A$10000, AG$5, 【データ】蓄積用!C$2:C$10000, $A267, 【データ】蓄積用!Q$2:Q$10000, 1, 【データ】蓄積用!AC$2:AC$10000, "&gt;=4.0")&gt;0, "〇", "×")))</f>
        <v/>
      </c>
      <c r="AH267" t="str">
        <f>IF(OR($A267="", AH$5=""), "", IF(COUNTIFS(【データ】蓄積用!A$2:A$10000, AH$5, 【データ】蓄積用!C$2:C$10000, $A267, 【データ】蓄積用!D$2:D$10000, "&gt;=3000", 【データ】蓄積用!E$2:E$10000, "&gt;=1500")&gt;0, "〇", IF(COUNTIFS(【データ】蓄積用!A$2:A$10000, AH$5, 【データ】蓄積用!C$2:C$10000, $A267, 【データ】蓄積用!Q$2:Q$10000, 1, 【データ】蓄積用!AC$2:AC$10000, "&gt;=4.0")&gt;0, "〇", "×")))</f>
        <v/>
      </c>
      <c r="AI267" t="str">
        <f>IF(OR($A267="", AI$5=""), "", IF(COUNTIFS(【データ】蓄積用!A$2:A$10000, AI$5, 【データ】蓄積用!C$2:C$10000, $A267, 【データ】蓄積用!D$2:D$10000, "&gt;=3000", 【データ】蓄積用!E$2:E$10000, "&gt;=1500")&gt;0, "〇", IF(COUNTIFS(【データ】蓄積用!A$2:A$10000, AI$5, 【データ】蓄積用!C$2:C$10000, $A267, 【データ】蓄積用!Q$2:Q$10000, 1, 【データ】蓄積用!AC$2:AC$10000, "&gt;=4.0")&gt;0, "〇", "×")))</f>
        <v/>
      </c>
      <c r="AJ267" t="str">
        <f>IF(OR($A267="", AJ$5=""), "", IF(COUNTIFS(【データ】蓄積用!A$2:A$10000, AJ$5, 【データ】蓄積用!C$2:C$10000, $A267, 【データ】蓄積用!D$2:D$10000, "&gt;=3000", 【データ】蓄積用!E$2:E$10000, "&gt;=1500")&gt;0, "〇", IF(COUNTIFS(【データ】蓄積用!A$2:A$10000, AJ$5, 【データ】蓄積用!C$2:C$10000, $A267, 【データ】蓄積用!Q$2:Q$10000, 1, 【データ】蓄積用!AC$2:AC$10000, "&gt;=4.0")&gt;0, "〇", "×")))</f>
        <v/>
      </c>
      <c r="AK267" t="str">
        <f>IF(OR($A267="", AK$5=""), "", IF(COUNTIFS(【データ】蓄積用!A$2:A$10000, AK$5, 【データ】蓄積用!C$2:C$10000, $A267, 【データ】蓄積用!D$2:D$10000, "&gt;=3000", 【データ】蓄積用!E$2:E$10000, "&gt;=1500")&gt;0, "〇", IF(COUNTIFS(【データ】蓄積用!A$2:A$10000, AK$5, 【データ】蓄積用!C$2:C$10000, $A267, 【データ】蓄積用!Q$2:Q$10000, 1, 【データ】蓄積用!AC$2:AC$10000, "&gt;=4.0")&gt;0, "〇", "×")))</f>
        <v/>
      </c>
      <c r="AL267" t="str">
        <f>IF(OR($A267="", AL$5=""), "", IF(COUNTIFS(【データ】蓄積用!A$2:A$10000, AL$5, 【データ】蓄積用!C$2:C$10000, $A267, 【データ】蓄積用!D$2:D$10000, "&gt;=3000", 【データ】蓄積用!E$2:E$10000, "&gt;=1500")&gt;0, "〇", IF(COUNTIFS(【データ】蓄積用!A$2:A$10000, AL$5, 【データ】蓄積用!C$2:C$10000, $A267, 【データ】蓄積用!Q$2:Q$10000, 1, 【データ】蓄積用!AC$2:AC$10000, "&gt;=4.0")&gt;0, "〇", "×")))</f>
        <v/>
      </c>
      <c r="AM267" t="str">
        <f>IF(OR($A267="", AM$5=""), "", IF(COUNTIFS(【データ】蓄積用!A$2:A$10000, AM$5, 【データ】蓄積用!C$2:C$10000, $A267, 【データ】蓄積用!D$2:D$10000, "&gt;=3000", 【データ】蓄積用!E$2:E$10000, "&gt;=1500")&gt;0, "〇", IF(COUNTIFS(【データ】蓄積用!A$2:A$10000, AM$5, 【データ】蓄積用!C$2:C$10000, $A267, 【データ】蓄積用!Q$2:Q$10000, 1, 【データ】蓄積用!AC$2:AC$10000, "&gt;=4.0")&gt;0, "〇", "×")))</f>
        <v/>
      </c>
      <c r="AN267" t="str">
        <f>IF(OR($A267="", AN$5=""), "", IF(COUNTIFS(【データ】蓄積用!A$2:A$10000, AN$5, 【データ】蓄積用!C$2:C$10000, $A267, 【データ】蓄積用!D$2:D$10000, "&gt;=3000", 【データ】蓄積用!E$2:E$10000, "&gt;=1500")&gt;0, "〇", IF(COUNTIFS(【データ】蓄積用!A$2:A$10000, AN$5, 【データ】蓄積用!C$2:C$10000, $A267, 【データ】蓄積用!Q$2:Q$10000, 1, 【データ】蓄積用!AC$2:AC$10000, "&gt;=4.0")&gt;0, "〇", "×")))</f>
        <v/>
      </c>
      <c r="AO267" t="str">
        <f>IF(OR($A267="", AO$5=""), "", IF(COUNTIFS(【データ】蓄積用!A$2:A$10000, AO$5, 【データ】蓄積用!C$2:C$10000, $A267, 【データ】蓄積用!D$2:D$10000, "&gt;=3000", 【データ】蓄積用!E$2:E$10000, "&gt;=1500")&gt;0, "〇", IF(COUNTIFS(【データ】蓄積用!A$2:A$10000, AO$5, 【データ】蓄積用!C$2:C$10000, $A267, 【データ】蓄積用!Q$2:Q$10000, 1, 【データ】蓄積用!AC$2:AC$10000, "&gt;=4.0")&gt;0, "〇", "×")))</f>
        <v/>
      </c>
      <c r="AP267" t="str">
        <f>IF(OR($A267="", AP$5=""), "", IF(COUNTIFS(【データ】蓄積用!A$2:A$10000, AP$5, 【データ】蓄積用!C$2:C$10000, $A267, 【データ】蓄積用!D$2:D$10000, "&gt;=3000", 【データ】蓄積用!E$2:E$10000, "&gt;=1500")&gt;0, "〇", IF(COUNTIFS(【データ】蓄積用!A$2:A$10000, AP$5, 【データ】蓄積用!C$2:C$10000, $A267, 【データ】蓄積用!Q$2:Q$10000, 1, 【データ】蓄積用!AC$2:AC$10000, "&gt;=4.0")&gt;0, "〇", "×")))</f>
        <v/>
      </c>
      <c r="AQ267" t="str">
        <f>IF(OR($A267="", AQ$5=""), "", IF(COUNTIFS(【データ】蓄積用!A$2:A$10000, AQ$5, 【データ】蓄積用!C$2:C$10000, $A267, 【データ】蓄積用!D$2:D$10000, "&gt;=3000", 【データ】蓄積用!E$2:E$10000, "&gt;=1500")&gt;0, "〇", IF(COUNTIFS(【データ】蓄積用!A$2:A$10000, AQ$5, 【データ】蓄積用!C$2:C$10000, $A267, 【データ】蓄積用!Q$2:Q$10000, 1, 【データ】蓄積用!AC$2:AC$10000, "&gt;=4.0")&gt;0, "〇", "×")))</f>
        <v/>
      </c>
      <c r="AR267" t="str">
        <f>IF(OR($A267="", AR$5=""), "", IF(COUNTIFS(【データ】蓄積用!A$2:A$10000, AR$5, 【データ】蓄積用!C$2:C$10000, $A267, 【データ】蓄積用!D$2:D$10000, "&gt;=3000", 【データ】蓄積用!E$2:E$10000, "&gt;=1500")&gt;0, "〇", IF(COUNTIFS(【データ】蓄積用!A$2:A$10000, AR$5, 【データ】蓄積用!C$2:C$10000, $A267, 【データ】蓄積用!Q$2:Q$10000, 1, 【データ】蓄積用!AC$2:AC$10000, "&gt;=4.0")&gt;0, "〇", "×")))</f>
        <v/>
      </c>
      <c r="AS267" t="str">
        <f>IF(OR($A267="", AS$5=""), "", IF(COUNTIFS(【データ】蓄積用!A$2:A$10000, AS$5, 【データ】蓄積用!C$2:C$10000, $A267, 【データ】蓄積用!D$2:D$10000, "&gt;=3000", 【データ】蓄積用!E$2:E$10000, "&gt;=1500")&gt;0, "〇", IF(COUNTIFS(【データ】蓄積用!A$2:A$10000, AS$5, 【データ】蓄積用!C$2:C$10000, $A267, 【データ】蓄積用!Q$2:Q$10000, 1, 【データ】蓄積用!AC$2:AC$10000, "&gt;=4.0")&gt;0, "〇", "×")))</f>
        <v/>
      </c>
      <c r="AT267" t="str">
        <f>IF(OR($A267="", AT$5=""), "", IF(COUNTIFS(【データ】蓄積用!A$2:A$10000, AT$5, 【データ】蓄積用!C$2:C$10000, $A267, 【データ】蓄積用!D$2:D$10000, "&gt;=3000", 【データ】蓄積用!E$2:E$10000, "&gt;=1500")&gt;0, "〇", IF(COUNTIFS(【データ】蓄積用!A$2:A$10000, AT$5, 【データ】蓄積用!C$2:C$10000, $A267, 【データ】蓄積用!Q$2:Q$10000, 1, 【データ】蓄積用!AC$2:AC$10000, "&gt;=4.0")&gt;0, "〇", "×")))</f>
        <v/>
      </c>
      <c r="AU267" t="str">
        <f>IF(OR($A267="", AU$5=""), "", IF(COUNTIFS(【データ】蓄積用!A$2:A$10000, AU$5, 【データ】蓄積用!C$2:C$10000, $A267, 【データ】蓄積用!D$2:D$10000, "&gt;=3000", 【データ】蓄積用!E$2:E$10000, "&gt;=1500")&gt;0, "〇", IF(COUNTIFS(【データ】蓄積用!A$2:A$10000, AU$5, 【データ】蓄積用!C$2:C$10000, $A267, 【データ】蓄積用!Q$2:Q$10000, 1, 【データ】蓄積用!AC$2:AC$10000, "&gt;=4.0")&gt;0, "〇", "×")))</f>
        <v/>
      </c>
      <c r="AV267" t="str">
        <f>IF(OR($A267="", AV$5=""), "", IF(COUNTIFS(【データ】蓄積用!A$2:A$10000, AV$5, 【データ】蓄積用!C$2:C$10000, $A267, 【データ】蓄積用!D$2:D$10000, "&gt;=3000", 【データ】蓄積用!E$2:E$10000, "&gt;=1500")&gt;0, "〇", IF(COUNTIFS(【データ】蓄積用!A$2:A$10000, AV$5, 【データ】蓄積用!C$2:C$10000, $A267, 【データ】蓄積用!Q$2:Q$10000, 1, 【データ】蓄積用!AC$2:AC$10000, "&gt;=4.0")&gt;0, "〇", "×")))</f>
        <v/>
      </c>
      <c r="AW267" t="str">
        <f>IF(OR($A267="", AW$5=""), "", IF(COUNTIFS(【データ】蓄積用!A$2:A$10000, AW$5, 【データ】蓄積用!C$2:C$10000, $A267, 【データ】蓄積用!D$2:D$10000, "&gt;=3000", 【データ】蓄積用!E$2:E$10000, "&gt;=1500")&gt;0, "〇", IF(COUNTIFS(【データ】蓄積用!A$2:A$10000, AW$5, 【データ】蓄積用!C$2:C$10000, $A267, 【データ】蓄積用!Q$2:Q$10000, 1, 【データ】蓄積用!AC$2:AC$10000, "&gt;=4.0")&gt;0, "〇", "×")))</f>
        <v/>
      </c>
      <c r="AX267" t="str">
        <f>IF(OR($A267="", AX$5=""), "", IF(COUNTIFS(【データ】蓄積用!A$2:A$10000, AX$5, 【データ】蓄積用!C$2:C$10000, $A267, 【データ】蓄積用!D$2:D$10000, "&gt;=3000", 【データ】蓄積用!E$2:E$10000, "&gt;=1500")&gt;0, "〇", IF(COUNTIFS(【データ】蓄積用!A$2:A$10000, AX$5, 【データ】蓄積用!C$2:C$10000, $A267, 【データ】蓄積用!Q$2:Q$10000, 1, 【データ】蓄積用!AC$2:AC$10000, "&gt;=4.0")&gt;0, "〇", "×")))</f>
        <v/>
      </c>
      <c r="AY267" t="str">
        <f>IF(OR($A267="", AY$5=""), "", IF(COUNTIFS(【データ】蓄積用!A$2:A$10000, AY$5, 【データ】蓄積用!C$2:C$10000, $A267, 【データ】蓄積用!D$2:D$10000, "&gt;=3000", 【データ】蓄積用!E$2:E$10000, "&gt;=1500")&gt;0, "〇", IF(COUNTIFS(【データ】蓄積用!A$2:A$10000, AY$5, 【データ】蓄積用!C$2:C$10000, $A267, 【データ】蓄積用!Q$2:Q$10000, 1, 【データ】蓄積用!AC$2:AC$10000, "&gt;=4.0")&gt;0, "〇", "×")))</f>
        <v/>
      </c>
    </row>
    <row r="268" spans="2:51">
      <c r="B268" t="str">
        <f>IF(OR($A268="", B$5=""), "", IF(COUNTIFS(【データ】蓄積用!A$2:A$10000, B$5, 【データ】蓄積用!C$2:C$10000, $A268, 【データ】蓄積用!D$2:D$10000, "&gt;=3000", 【データ】蓄積用!E$2:E$10000, "&gt;=1500")&gt;0, "〇", IF(COUNTIFS(【データ】蓄積用!A$2:A$10000, B$5, 【データ】蓄積用!C$2:C$10000, $A268, 【データ】蓄積用!Q$2:Q$10000, 1, 【データ】蓄積用!AC$2:AC$10000, "&gt;=4.0")&gt;0, "〇", "×")))</f>
        <v/>
      </c>
      <c r="C268" t="str">
        <f>IF(OR($A268="", C$5=""), "", IF(COUNTIFS(【データ】蓄積用!A$2:A$10000, C$5, 【データ】蓄積用!C$2:C$10000, $A268, 【データ】蓄積用!D$2:D$10000, "&gt;=3000", 【データ】蓄積用!E$2:E$10000, "&gt;=1500")&gt;0, "〇", IF(COUNTIFS(【データ】蓄積用!A$2:A$10000, C$5, 【データ】蓄積用!C$2:C$10000, $A268, 【データ】蓄積用!Q$2:Q$10000, 1, 【データ】蓄積用!AC$2:AC$10000, "&gt;=4.0")&gt;0, "〇", "×")))</f>
        <v/>
      </c>
      <c r="D268" t="str">
        <f>IF(OR($A268="", D$5=""), "", IF(COUNTIFS(【データ】蓄積用!A$2:A$10000, D$5, 【データ】蓄積用!C$2:C$10000, $A268, 【データ】蓄積用!D$2:D$10000, "&gt;=3000", 【データ】蓄積用!E$2:E$10000, "&gt;=1500")&gt;0, "〇", IF(COUNTIFS(【データ】蓄積用!A$2:A$10000, D$5, 【データ】蓄積用!C$2:C$10000, $A268, 【データ】蓄積用!Q$2:Q$10000, 1, 【データ】蓄積用!AC$2:AC$10000, "&gt;=4.0")&gt;0, "〇", "×")))</f>
        <v/>
      </c>
      <c r="E268" t="str">
        <f>IF(OR($A268="", E$5=""), "", IF(COUNTIFS(【データ】蓄積用!A$2:A$10000, E$5, 【データ】蓄積用!C$2:C$10000, $A268, 【データ】蓄積用!D$2:D$10000, "&gt;=3000", 【データ】蓄積用!E$2:E$10000, "&gt;=1500")&gt;0, "〇", IF(COUNTIFS(【データ】蓄積用!A$2:A$10000, E$5, 【データ】蓄積用!C$2:C$10000, $A268, 【データ】蓄積用!Q$2:Q$10000, 1, 【データ】蓄積用!AC$2:AC$10000, "&gt;=4.0")&gt;0, "〇", "×")))</f>
        <v/>
      </c>
      <c r="F268" t="str">
        <f>IF(OR($A268="", F$5=""), "", IF(COUNTIFS(【データ】蓄積用!A$2:A$10000, F$5, 【データ】蓄積用!C$2:C$10000, $A268, 【データ】蓄積用!D$2:D$10000, "&gt;=3000", 【データ】蓄積用!E$2:E$10000, "&gt;=1500")&gt;0, "〇", IF(COUNTIFS(【データ】蓄積用!A$2:A$10000, F$5, 【データ】蓄積用!C$2:C$10000, $A268, 【データ】蓄積用!Q$2:Q$10000, 1, 【データ】蓄積用!AC$2:AC$10000, "&gt;=4.0")&gt;0, "〇", "×")))</f>
        <v/>
      </c>
      <c r="G268" t="str">
        <f>IF(OR($A268="", G$5=""), "", IF(COUNTIFS(【データ】蓄積用!A$2:A$10000, G$5, 【データ】蓄積用!C$2:C$10000, $A268, 【データ】蓄積用!D$2:D$10000, "&gt;=3000", 【データ】蓄積用!E$2:E$10000, "&gt;=1500")&gt;0, "〇", IF(COUNTIFS(【データ】蓄積用!A$2:A$10000, G$5, 【データ】蓄積用!C$2:C$10000, $A268, 【データ】蓄積用!Q$2:Q$10000, 1, 【データ】蓄積用!AC$2:AC$10000, "&gt;=4.0")&gt;0, "〇", "×")))</f>
        <v/>
      </c>
      <c r="H268" t="str">
        <f>IF(OR($A268="", H$5=""), "", IF(COUNTIFS(【データ】蓄積用!A$2:A$10000, H$5, 【データ】蓄積用!C$2:C$10000, $A268, 【データ】蓄積用!D$2:D$10000, "&gt;=3000", 【データ】蓄積用!E$2:E$10000, "&gt;=1500")&gt;0, "〇", IF(COUNTIFS(【データ】蓄積用!A$2:A$10000, H$5, 【データ】蓄積用!C$2:C$10000, $A268, 【データ】蓄積用!Q$2:Q$10000, 1, 【データ】蓄積用!AC$2:AC$10000, "&gt;=4.0")&gt;0, "〇", "×")))</f>
        <v/>
      </c>
      <c r="I268" t="str">
        <f>IF(OR($A268="", I$5=""), "", IF(COUNTIFS(【データ】蓄積用!A$2:A$10000, I$5, 【データ】蓄積用!C$2:C$10000, $A268, 【データ】蓄積用!D$2:D$10000, "&gt;=3000", 【データ】蓄積用!E$2:E$10000, "&gt;=1500")&gt;0, "〇", IF(COUNTIFS(【データ】蓄積用!A$2:A$10000, I$5, 【データ】蓄積用!C$2:C$10000, $A268, 【データ】蓄積用!Q$2:Q$10000, 1, 【データ】蓄積用!AC$2:AC$10000, "&gt;=4.0")&gt;0, "〇", "×")))</f>
        <v/>
      </c>
      <c r="J268" t="str">
        <f>IF(OR($A268="", J$5=""), "", IF(COUNTIFS(【データ】蓄積用!A$2:A$10000, J$5, 【データ】蓄積用!C$2:C$10000, $A268, 【データ】蓄積用!D$2:D$10000, "&gt;=3000", 【データ】蓄積用!E$2:E$10000, "&gt;=1500")&gt;0, "〇", IF(COUNTIFS(【データ】蓄積用!A$2:A$10000, J$5, 【データ】蓄積用!C$2:C$10000, $A268, 【データ】蓄積用!Q$2:Q$10000, 1, 【データ】蓄積用!AC$2:AC$10000, "&gt;=4.0")&gt;0, "〇", "×")))</f>
        <v/>
      </c>
      <c r="K268" t="str">
        <f>IF(OR($A268="", K$5=""), "", IF(COUNTIFS(【データ】蓄積用!A$2:A$10000, K$5, 【データ】蓄積用!C$2:C$10000, $A268, 【データ】蓄積用!D$2:D$10000, "&gt;=3000", 【データ】蓄積用!E$2:E$10000, "&gt;=1500")&gt;0, "〇", IF(COUNTIFS(【データ】蓄積用!A$2:A$10000, K$5, 【データ】蓄積用!C$2:C$10000, $A268, 【データ】蓄積用!Q$2:Q$10000, 1, 【データ】蓄積用!AC$2:AC$10000, "&gt;=4.0")&gt;0, "〇", "×")))</f>
        <v/>
      </c>
      <c r="L268" t="str">
        <f>IF(OR($A268="", L$5=""), "", IF(COUNTIFS(【データ】蓄積用!A$2:A$10000, L$5, 【データ】蓄積用!C$2:C$10000, $A268, 【データ】蓄積用!D$2:D$10000, "&gt;=3000", 【データ】蓄積用!E$2:E$10000, "&gt;=1500")&gt;0, "〇", IF(COUNTIFS(【データ】蓄積用!A$2:A$10000, L$5, 【データ】蓄積用!C$2:C$10000, $A268, 【データ】蓄積用!Q$2:Q$10000, 1, 【データ】蓄積用!AC$2:AC$10000, "&gt;=4.0")&gt;0, "〇", "×")))</f>
        <v/>
      </c>
      <c r="M268" t="str">
        <f>IF(OR($A268="", M$5=""), "", IF(COUNTIFS(【データ】蓄積用!A$2:A$10000, M$5, 【データ】蓄積用!C$2:C$10000, $A268, 【データ】蓄積用!D$2:D$10000, "&gt;=3000", 【データ】蓄積用!E$2:E$10000, "&gt;=1500")&gt;0, "〇", IF(COUNTIFS(【データ】蓄積用!A$2:A$10000, M$5, 【データ】蓄積用!C$2:C$10000, $A268, 【データ】蓄積用!Q$2:Q$10000, 1, 【データ】蓄積用!AC$2:AC$10000, "&gt;=4.0")&gt;0, "〇", "×")))</f>
        <v/>
      </c>
      <c r="N268" t="str">
        <f>IF(OR($A268="", N$5=""), "", IF(COUNTIFS(【データ】蓄積用!A$2:A$10000, N$5, 【データ】蓄積用!C$2:C$10000, $A268, 【データ】蓄積用!D$2:D$10000, "&gt;=3000", 【データ】蓄積用!E$2:E$10000, "&gt;=1500")&gt;0, "〇", IF(COUNTIFS(【データ】蓄積用!A$2:A$10000, N$5, 【データ】蓄積用!C$2:C$10000, $A268, 【データ】蓄積用!Q$2:Q$10000, 1, 【データ】蓄積用!AC$2:AC$10000, "&gt;=4.0")&gt;0, "〇", "×")))</f>
        <v/>
      </c>
      <c r="O268" t="str">
        <f>IF(OR($A268="", O$5=""), "", IF(COUNTIFS(【データ】蓄積用!A$2:A$10000, O$5, 【データ】蓄積用!C$2:C$10000, $A268, 【データ】蓄積用!D$2:D$10000, "&gt;=3000", 【データ】蓄積用!E$2:E$10000, "&gt;=1500")&gt;0, "〇", IF(COUNTIFS(【データ】蓄積用!A$2:A$10000, O$5, 【データ】蓄積用!C$2:C$10000, $A268, 【データ】蓄積用!Q$2:Q$10000, 1, 【データ】蓄積用!AC$2:AC$10000, "&gt;=4.0")&gt;0, "〇", "×")))</f>
        <v/>
      </c>
      <c r="P268" t="str">
        <f>IF(OR($A268="", P$5=""), "", IF(COUNTIFS(【データ】蓄積用!A$2:A$10000, P$5, 【データ】蓄積用!C$2:C$10000, $A268, 【データ】蓄積用!D$2:D$10000, "&gt;=3000", 【データ】蓄積用!E$2:E$10000, "&gt;=1500")&gt;0, "〇", IF(COUNTIFS(【データ】蓄積用!A$2:A$10000, P$5, 【データ】蓄積用!C$2:C$10000, $A268, 【データ】蓄積用!Q$2:Q$10000, 1, 【データ】蓄積用!AC$2:AC$10000, "&gt;=4.0")&gt;0, "〇", "×")))</f>
        <v/>
      </c>
      <c r="Q268" t="str">
        <f>IF(OR($A268="", Q$5=""), "", IF(COUNTIFS(【データ】蓄積用!A$2:A$10000, Q$5, 【データ】蓄積用!C$2:C$10000, $A268, 【データ】蓄積用!D$2:D$10000, "&gt;=3000", 【データ】蓄積用!E$2:E$10000, "&gt;=1500")&gt;0, "〇", IF(COUNTIFS(【データ】蓄積用!A$2:A$10000, Q$5, 【データ】蓄積用!C$2:C$10000, $A268, 【データ】蓄積用!Q$2:Q$10000, 1, 【データ】蓄積用!AC$2:AC$10000, "&gt;=4.0")&gt;0, "〇", "×")))</f>
        <v/>
      </c>
      <c r="R268" t="str">
        <f>IF(OR($A268="", R$5=""), "", IF(COUNTIFS(【データ】蓄積用!A$2:A$10000, R$5, 【データ】蓄積用!C$2:C$10000, $A268, 【データ】蓄積用!D$2:D$10000, "&gt;=3000", 【データ】蓄積用!E$2:E$10000, "&gt;=1500")&gt;0, "〇", IF(COUNTIFS(【データ】蓄積用!A$2:A$10000, R$5, 【データ】蓄積用!C$2:C$10000, $A268, 【データ】蓄積用!Q$2:Q$10000, 1, 【データ】蓄積用!AC$2:AC$10000, "&gt;=4.0")&gt;0, "〇", "×")))</f>
        <v/>
      </c>
      <c r="S268" t="str">
        <f>IF(OR($A268="", S$5=""), "", IF(COUNTIFS(【データ】蓄積用!A$2:A$10000, S$5, 【データ】蓄積用!C$2:C$10000, $A268, 【データ】蓄積用!D$2:D$10000, "&gt;=3000", 【データ】蓄積用!E$2:E$10000, "&gt;=1500")&gt;0, "〇", IF(COUNTIFS(【データ】蓄積用!A$2:A$10000, S$5, 【データ】蓄積用!C$2:C$10000, $A268, 【データ】蓄積用!Q$2:Q$10000, 1, 【データ】蓄積用!AC$2:AC$10000, "&gt;=4.0")&gt;0, "〇", "×")))</f>
        <v/>
      </c>
      <c r="T268" t="str">
        <f>IF(OR($A268="", T$5=""), "", IF(COUNTIFS(【データ】蓄積用!A$2:A$10000, T$5, 【データ】蓄積用!C$2:C$10000, $A268, 【データ】蓄積用!D$2:D$10000, "&gt;=3000", 【データ】蓄積用!E$2:E$10000, "&gt;=1500")&gt;0, "〇", IF(COUNTIFS(【データ】蓄積用!A$2:A$10000, T$5, 【データ】蓄積用!C$2:C$10000, $A268, 【データ】蓄積用!Q$2:Q$10000, 1, 【データ】蓄積用!AC$2:AC$10000, "&gt;=4.0")&gt;0, "〇", "×")))</f>
        <v/>
      </c>
      <c r="U268" t="str">
        <f>IF(OR($A268="", U$5=""), "", IF(COUNTIFS(【データ】蓄積用!A$2:A$10000, U$5, 【データ】蓄積用!C$2:C$10000, $A268, 【データ】蓄積用!D$2:D$10000, "&gt;=3000", 【データ】蓄積用!E$2:E$10000, "&gt;=1500")&gt;0, "〇", IF(COUNTIFS(【データ】蓄積用!A$2:A$10000, U$5, 【データ】蓄積用!C$2:C$10000, $A268, 【データ】蓄積用!Q$2:Q$10000, 1, 【データ】蓄積用!AC$2:AC$10000, "&gt;=4.0")&gt;0, "〇", "×")))</f>
        <v/>
      </c>
      <c r="V268" t="str">
        <f>IF(OR($A268="", V$5=""), "", IF(COUNTIFS(【データ】蓄積用!A$2:A$10000, V$5, 【データ】蓄積用!C$2:C$10000, $A268, 【データ】蓄積用!D$2:D$10000, "&gt;=3000", 【データ】蓄積用!E$2:E$10000, "&gt;=1500")&gt;0, "〇", IF(COUNTIFS(【データ】蓄積用!A$2:A$10000, V$5, 【データ】蓄積用!C$2:C$10000, $A268, 【データ】蓄積用!Q$2:Q$10000, 1, 【データ】蓄積用!AC$2:AC$10000, "&gt;=4.0")&gt;0, "〇", "×")))</f>
        <v/>
      </c>
      <c r="W268" t="str">
        <f>IF(OR($A268="", W$5=""), "", IF(COUNTIFS(【データ】蓄積用!A$2:A$10000, W$5, 【データ】蓄積用!C$2:C$10000, $A268, 【データ】蓄積用!D$2:D$10000, "&gt;=3000", 【データ】蓄積用!E$2:E$10000, "&gt;=1500")&gt;0, "〇", IF(COUNTIFS(【データ】蓄積用!A$2:A$10000, W$5, 【データ】蓄積用!C$2:C$10000, $A268, 【データ】蓄積用!Q$2:Q$10000, 1, 【データ】蓄積用!AC$2:AC$10000, "&gt;=4.0")&gt;0, "〇", "×")))</f>
        <v/>
      </c>
      <c r="X268" t="str">
        <f>IF(OR($A268="", X$5=""), "", IF(COUNTIFS(【データ】蓄積用!A$2:A$10000, X$5, 【データ】蓄積用!C$2:C$10000, $A268, 【データ】蓄積用!D$2:D$10000, "&gt;=3000", 【データ】蓄積用!E$2:E$10000, "&gt;=1500")&gt;0, "〇", IF(COUNTIFS(【データ】蓄積用!A$2:A$10000, X$5, 【データ】蓄積用!C$2:C$10000, $A268, 【データ】蓄積用!Q$2:Q$10000, 1, 【データ】蓄積用!AC$2:AC$10000, "&gt;=4.0")&gt;0, "〇", "×")))</f>
        <v/>
      </c>
      <c r="Y268" t="str">
        <f>IF(OR($A268="", Y$5=""), "", IF(COUNTIFS(【データ】蓄積用!A$2:A$10000, Y$5, 【データ】蓄積用!C$2:C$10000, $A268, 【データ】蓄積用!D$2:D$10000, "&gt;=3000", 【データ】蓄積用!E$2:E$10000, "&gt;=1500")&gt;0, "〇", IF(COUNTIFS(【データ】蓄積用!A$2:A$10000, Y$5, 【データ】蓄積用!C$2:C$10000, $A268, 【データ】蓄積用!Q$2:Q$10000, 1, 【データ】蓄積用!AC$2:AC$10000, "&gt;=4.0")&gt;0, "〇", "×")))</f>
        <v/>
      </c>
      <c r="Z268" t="str">
        <f>IF(OR($A268="", Z$5=""), "", IF(COUNTIFS(【データ】蓄積用!A$2:A$10000, Z$5, 【データ】蓄積用!C$2:C$10000, $A268, 【データ】蓄積用!D$2:D$10000, "&gt;=3000", 【データ】蓄積用!E$2:E$10000, "&gt;=1500")&gt;0, "〇", IF(COUNTIFS(【データ】蓄積用!A$2:A$10000, Z$5, 【データ】蓄積用!C$2:C$10000, $A268, 【データ】蓄積用!Q$2:Q$10000, 1, 【データ】蓄積用!AC$2:AC$10000, "&gt;=4.0")&gt;0, "〇", "×")))</f>
        <v/>
      </c>
      <c r="AA268" t="str">
        <f>IF(OR($A268="", AA$5=""), "", IF(COUNTIFS(【データ】蓄積用!A$2:A$10000, AA$5, 【データ】蓄積用!C$2:C$10000, $A268, 【データ】蓄積用!D$2:D$10000, "&gt;=3000", 【データ】蓄積用!E$2:E$10000, "&gt;=1500")&gt;0, "〇", IF(COUNTIFS(【データ】蓄積用!A$2:A$10000, AA$5, 【データ】蓄積用!C$2:C$10000, $A268, 【データ】蓄積用!Q$2:Q$10000, 1, 【データ】蓄積用!AC$2:AC$10000, "&gt;=4.0")&gt;0, "〇", "×")))</f>
        <v/>
      </c>
      <c r="AB268" t="str">
        <f>IF(OR($A268="", AB$5=""), "", IF(COUNTIFS(【データ】蓄積用!A$2:A$10000, AB$5, 【データ】蓄積用!C$2:C$10000, $A268, 【データ】蓄積用!D$2:D$10000, "&gt;=3000", 【データ】蓄積用!E$2:E$10000, "&gt;=1500")&gt;0, "〇", IF(COUNTIFS(【データ】蓄積用!A$2:A$10000, AB$5, 【データ】蓄積用!C$2:C$10000, $A268, 【データ】蓄積用!Q$2:Q$10000, 1, 【データ】蓄積用!AC$2:AC$10000, "&gt;=4.0")&gt;0, "〇", "×")))</f>
        <v/>
      </c>
      <c r="AC268" t="str">
        <f>IF(OR($A268="", AC$5=""), "", IF(COUNTIFS(【データ】蓄積用!A$2:A$10000, AC$5, 【データ】蓄積用!C$2:C$10000, $A268, 【データ】蓄積用!D$2:D$10000, "&gt;=3000", 【データ】蓄積用!E$2:E$10000, "&gt;=1500")&gt;0, "〇", IF(COUNTIFS(【データ】蓄積用!A$2:A$10000, AC$5, 【データ】蓄積用!C$2:C$10000, $A268, 【データ】蓄積用!Q$2:Q$10000, 1, 【データ】蓄積用!AC$2:AC$10000, "&gt;=4.0")&gt;0, "〇", "×")))</f>
        <v/>
      </c>
      <c r="AD268" t="str">
        <f>IF(OR($A268="", AD$5=""), "", IF(COUNTIFS(【データ】蓄積用!A$2:A$10000, AD$5, 【データ】蓄積用!C$2:C$10000, $A268, 【データ】蓄積用!D$2:D$10000, "&gt;=3000", 【データ】蓄積用!E$2:E$10000, "&gt;=1500")&gt;0, "〇", IF(COUNTIFS(【データ】蓄積用!A$2:A$10000, AD$5, 【データ】蓄積用!C$2:C$10000, $A268, 【データ】蓄積用!Q$2:Q$10000, 1, 【データ】蓄積用!AC$2:AC$10000, "&gt;=4.0")&gt;0, "〇", "×")))</f>
        <v/>
      </c>
      <c r="AE268" t="str">
        <f>IF(OR($A268="", AE$5=""), "", IF(COUNTIFS(【データ】蓄積用!A$2:A$10000, AE$5, 【データ】蓄積用!C$2:C$10000, $A268, 【データ】蓄積用!D$2:D$10000, "&gt;=3000", 【データ】蓄積用!E$2:E$10000, "&gt;=1500")&gt;0, "〇", IF(COUNTIFS(【データ】蓄積用!A$2:A$10000, AE$5, 【データ】蓄積用!C$2:C$10000, $A268, 【データ】蓄積用!Q$2:Q$10000, 1, 【データ】蓄積用!AC$2:AC$10000, "&gt;=4.0")&gt;0, "〇", "×")))</f>
        <v/>
      </c>
      <c r="AF268" t="str">
        <f>IF(OR($A268="", AF$5=""), "", IF(COUNTIFS(【データ】蓄積用!A$2:A$10000, AF$5, 【データ】蓄積用!C$2:C$10000, $A268, 【データ】蓄積用!D$2:D$10000, "&gt;=3000", 【データ】蓄積用!E$2:E$10000, "&gt;=1500")&gt;0, "〇", IF(COUNTIFS(【データ】蓄積用!A$2:A$10000, AF$5, 【データ】蓄積用!C$2:C$10000, $A268, 【データ】蓄積用!Q$2:Q$10000, 1, 【データ】蓄積用!AC$2:AC$10000, "&gt;=4.0")&gt;0, "〇", "×")))</f>
        <v/>
      </c>
      <c r="AG268" t="str">
        <f>IF(OR($A268="", AG$5=""), "", IF(COUNTIFS(【データ】蓄積用!A$2:A$10000, AG$5, 【データ】蓄積用!C$2:C$10000, $A268, 【データ】蓄積用!D$2:D$10000, "&gt;=3000", 【データ】蓄積用!E$2:E$10000, "&gt;=1500")&gt;0, "〇", IF(COUNTIFS(【データ】蓄積用!A$2:A$10000, AG$5, 【データ】蓄積用!C$2:C$10000, $A268, 【データ】蓄積用!Q$2:Q$10000, 1, 【データ】蓄積用!AC$2:AC$10000, "&gt;=4.0")&gt;0, "〇", "×")))</f>
        <v/>
      </c>
      <c r="AH268" t="str">
        <f>IF(OR($A268="", AH$5=""), "", IF(COUNTIFS(【データ】蓄積用!A$2:A$10000, AH$5, 【データ】蓄積用!C$2:C$10000, $A268, 【データ】蓄積用!D$2:D$10000, "&gt;=3000", 【データ】蓄積用!E$2:E$10000, "&gt;=1500")&gt;0, "〇", IF(COUNTIFS(【データ】蓄積用!A$2:A$10000, AH$5, 【データ】蓄積用!C$2:C$10000, $A268, 【データ】蓄積用!Q$2:Q$10000, 1, 【データ】蓄積用!AC$2:AC$10000, "&gt;=4.0")&gt;0, "〇", "×")))</f>
        <v/>
      </c>
      <c r="AI268" t="str">
        <f>IF(OR($A268="", AI$5=""), "", IF(COUNTIFS(【データ】蓄積用!A$2:A$10000, AI$5, 【データ】蓄積用!C$2:C$10000, $A268, 【データ】蓄積用!D$2:D$10000, "&gt;=3000", 【データ】蓄積用!E$2:E$10000, "&gt;=1500")&gt;0, "〇", IF(COUNTIFS(【データ】蓄積用!A$2:A$10000, AI$5, 【データ】蓄積用!C$2:C$10000, $A268, 【データ】蓄積用!Q$2:Q$10000, 1, 【データ】蓄積用!AC$2:AC$10000, "&gt;=4.0")&gt;0, "〇", "×")))</f>
        <v/>
      </c>
      <c r="AJ268" t="str">
        <f>IF(OR($A268="", AJ$5=""), "", IF(COUNTIFS(【データ】蓄積用!A$2:A$10000, AJ$5, 【データ】蓄積用!C$2:C$10000, $A268, 【データ】蓄積用!D$2:D$10000, "&gt;=3000", 【データ】蓄積用!E$2:E$10000, "&gt;=1500")&gt;0, "〇", IF(COUNTIFS(【データ】蓄積用!A$2:A$10000, AJ$5, 【データ】蓄積用!C$2:C$10000, $A268, 【データ】蓄積用!Q$2:Q$10000, 1, 【データ】蓄積用!AC$2:AC$10000, "&gt;=4.0")&gt;0, "〇", "×")))</f>
        <v/>
      </c>
      <c r="AK268" t="str">
        <f>IF(OR($A268="", AK$5=""), "", IF(COUNTIFS(【データ】蓄積用!A$2:A$10000, AK$5, 【データ】蓄積用!C$2:C$10000, $A268, 【データ】蓄積用!D$2:D$10000, "&gt;=3000", 【データ】蓄積用!E$2:E$10000, "&gt;=1500")&gt;0, "〇", IF(COUNTIFS(【データ】蓄積用!A$2:A$10000, AK$5, 【データ】蓄積用!C$2:C$10000, $A268, 【データ】蓄積用!Q$2:Q$10000, 1, 【データ】蓄積用!AC$2:AC$10000, "&gt;=4.0")&gt;0, "〇", "×")))</f>
        <v/>
      </c>
      <c r="AL268" t="str">
        <f>IF(OR($A268="", AL$5=""), "", IF(COUNTIFS(【データ】蓄積用!A$2:A$10000, AL$5, 【データ】蓄積用!C$2:C$10000, $A268, 【データ】蓄積用!D$2:D$10000, "&gt;=3000", 【データ】蓄積用!E$2:E$10000, "&gt;=1500")&gt;0, "〇", IF(COUNTIFS(【データ】蓄積用!A$2:A$10000, AL$5, 【データ】蓄積用!C$2:C$10000, $A268, 【データ】蓄積用!Q$2:Q$10000, 1, 【データ】蓄積用!AC$2:AC$10000, "&gt;=4.0")&gt;0, "〇", "×")))</f>
        <v/>
      </c>
      <c r="AM268" t="str">
        <f>IF(OR($A268="", AM$5=""), "", IF(COUNTIFS(【データ】蓄積用!A$2:A$10000, AM$5, 【データ】蓄積用!C$2:C$10000, $A268, 【データ】蓄積用!D$2:D$10000, "&gt;=3000", 【データ】蓄積用!E$2:E$10000, "&gt;=1500")&gt;0, "〇", IF(COUNTIFS(【データ】蓄積用!A$2:A$10000, AM$5, 【データ】蓄積用!C$2:C$10000, $A268, 【データ】蓄積用!Q$2:Q$10000, 1, 【データ】蓄積用!AC$2:AC$10000, "&gt;=4.0")&gt;0, "〇", "×")))</f>
        <v/>
      </c>
      <c r="AN268" t="str">
        <f>IF(OR($A268="", AN$5=""), "", IF(COUNTIFS(【データ】蓄積用!A$2:A$10000, AN$5, 【データ】蓄積用!C$2:C$10000, $A268, 【データ】蓄積用!D$2:D$10000, "&gt;=3000", 【データ】蓄積用!E$2:E$10000, "&gt;=1500")&gt;0, "〇", IF(COUNTIFS(【データ】蓄積用!A$2:A$10000, AN$5, 【データ】蓄積用!C$2:C$10000, $A268, 【データ】蓄積用!Q$2:Q$10000, 1, 【データ】蓄積用!AC$2:AC$10000, "&gt;=4.0")&gt;0, "〇", "×")))</f>
        <v/>
      </c>
      <c r="AO268" t="str">
        <f>IF(OR($A268="", AO$5=""), "", IF(COUNTIFS(【データ】蓄積用!A$2:A$10000, AO$5, 【データ】蓄積用!C$2:C$10000, $A268, 【データ】蓄積用!D$2:D$10000, "&gt;=3000", 【データ】蓄積用!E$2:E$10000, "&gt;=1500")&gt;0, "〇", IF(COUNTIFS(【データ】蓄積用!A$2:A$10000, AO$5, 【データ】蓄積用!C$2:C$10000, $A268, 【データ】蓄積用!Q$2:Q$10000, 1, 【データ】蓄積用!AC$2:AC$10000, "&gt;=4.0")&gt;0, "〇", "×")))</f>
        <v/>
      </c>
      <c r="AP268" t="str">
        <f>IF(OR($A268="", AP$5=""), "", IF(COUNTIFS(【データ】蓄積用!A$2:A$10000, AP$5, 【データ】蓄積用!C$2:C$10000, $A268, 【データ】蓄積用!D$2:D$10000, "&gt;=3000", 【データ】蓄積用!E$2:E$10000, "&gt;=1500")&gt;0, "〇", IF(COUNTIFS(【データ】蓄積用!A$2:A$10000, AP$5, 【データ】蓄積用!C$2:C$10000, $A268, 【データ】蓄積用!Q$2:Q$10000, 1, 【データ】蓄積用!AC$2:AC$10000, "&gt;=4.0")&gt;0, "〇", "×")))</f>
        <v/>
      </c>
      <c r="AQ268" t="str">
        <f>IF(OR($A268="", AQ$5=""), "", IF(COUNTIFS(【データ】蓄積用!A$2:A$10000, AQ$5, 【データ】蓄積用!C$2:C$10000, $A268, 【データ】蓄積用!D$2:D$10000, "&gt;=3000", 【データ】蓄積用!E$2:E$10000, "&gt;=1500")&gt;0, "〇", IF(COUNTIFS(【データ】蓄積用!A$2:A$10000, AQ$5, 【データ】蓄積用!C$2:C$10000, $A268, 【データ】蓄積用!Q$2:Q$10000, 1, 【データ】蓄積用!AC$2:AC$10000, "&gt;=4.0")&gt;0, "〇", "×")))</f>
        <v/>
      </c>
      <c r="AR268" t="str">
        <f>IF(OR($A268="", AR$5=""), "", IF(COUNTIFS(【データ】蓄積用!A$2:A$10000, AR$5, 【データ】蓄積用!C$2:C$10000, $A268, 【データ】蓄積用!D$2:D$10000, "&gt;=3000", 【データ】蓄積用!E$2:E$10000, "&gt;=1500")&gt;0, "〇", IF(COUNTIFS(【データ】蓄積用!A$2:A$10000, AR$5, 【データ】蓄積用!C$2:C$10000, $A268, 【データ】蓄積用!Q$2:Q$10000, 1, 【データ】蓄積用!AC$2:AC$10000, "&gt;=4.0")&gt;0, "〇", "×")))</f>
        <v/>
      </c>
      <c r="AS268" t="str">
        <f>IF(OR($A268="", AS$5=""), "", IF(COUNTIFS(【データ】蓄積用!A$2:A$10000, AS$5, 【データ】蓄積用!C$2:C$10000, $A268, 【データ】蓄積用!D$2:D$10000, "&gt;=3000", 【データ】蓄積用!E$2:E$10000, "&gt;=1500")&gt;0, "〇", IF(COUNTIFS(【データ】蓄積用!A$2:A$10000, AS$5, 【データ】蓄積用!C$2:C$10000, $A268, 【データ】蓄積用!Q$2:Q$10000, 1, 【データ】蓄積用!AC$2:AC$10000, "&gt;=4.0")&gt;0, "〇", "×")))</f>
        <v/>
      </c>
      <c r="AT268" t="str">
        <f>IF(OR($A268="", AT$5=""), "", IF(COUNTIFS(【データ】蓄積用!A$2:A$10000, AT$5, 【データ】蓄積用!C$2:C$10000, $A268, 【データ】蓄積用!D$2:D$10000, "&gt;=3000", 【データ】蓄積用!E$2:E$10000, "&gt;=1500")&gt;0, "〇", IF(COUNTIFS(【データ】蓄積用!A$2:A$10000, AT$5, 【データ】蓄積用!C$2:C$10000, $A268, 【データ】蓄積用!Q$2:Q$10000, 1, 【データ】蓄積用!AC$2:AC$10000, "&gt;=4.0")&gt;0, "〇", "×")))</f>
        <v/>
      </c>
      <c r="AU268" t="str">
        <f>IF(OR($A268="", AU$5=""), "", IF(COUNTIFS(【データ】蓄積用!A$2:A$10000, AU$5, 【データ】蓄積用!C$2:C$10000, $A268, 【データ】蓄積用!D$2:D$10000, "&gt;=3000", 【データ】蓄積用!E$2:E$10000, "&gt;=1500")&gt;0, "〇", IF(COUNTIFS(【データ】蓄積用!A$2:A$10000, AU$5, 【データ】蓄積用!C$2:C$10000, $A268, 【データ】蓄積用!Q$2:Q$10000, 1, 【データ】蓄積用!AC$2:AC$10000, "&gt;=4.0")&gt;0, "〇", "×")))</f>
        <v/>
      </c>
      <c r="AV268" t="str">
        <f>IF(OR($A268="", AV$5=""), "", IF(COUNTIFS(【データ】蓄積用!A$2:A$10000, AV$5, 【データ】蓄積用!C$2:C$10000, $A268, 【データ】蓄積用!D$2:D$10000, "&gt;=3000", 【データ】蓄積用!E$2:E$10000, "&gt;=1500")&gt;0, "〇", IF(COUNTIFS(【データ】蓄積用!A$2:A$10000, AV$5, 【データ】蓄積用!C$2:C$10000, $A268, 【データ】蓄積用!Q$2:Q$10000, 1, 【データ】蓄積用!AC$2:AC$10000, "&gt;=4.0")&gt;0, "〇", "×")))</f>
        <v/>
      </c>
      <c r="AW268" t="str">
        <f>IF(OR($A268="", AW$5=""), "", IF(COUNTIFS(【データ】蓄積用!A$2:A$10000, AW$5, 【データ】蓄積用!C$2:C$10000, $A268, 【データ】蓄積用!D$2:D$10000, "&gt;=3000", 【データ】蓄積用!E$2:E$10000, "&gt;=1500")&gt;0, "〇", IF(COUNTIFS(【データ】蓄積用!A$2:A$10000, AW$5, 【データ】蓄積用!C$2:C$10000, $A268, 【データ】蓄積用!Q$2:Q$10000, 1, 【データ】蓄積用!AC$2:AC$10000, "&gt;=4.0")&gt;0, "〇", "×")))</f>
        <v/>
      </c>
      <c r="AX268" t="str">
        <f>IF(OR($A268="", AX$5=""), "", IF(COUNTIFS(【データ】蓄積用!A$2:A$10000, AX$5, 【データ】蓄積用!C$2:C$10000, $A268, 【データ】蓄積用!D$2:D$10000, "&gt;=3000", 【データ】蓄積用!E$2:E$10000, "&gt;=1500")&gt;0, "〇", IF(COUNTIFS(【データ】蓄積用!A$2:A$10000, AX$5, 【データ】蓄積用!C$2:C$10000, $A268, 【データ】蓄積用!Q$2:Q$10000, 1, 【データ】蓄積用!AC$2:AC$10000, "&gt;=4.0")&gt;0, "〇", "×")))</f>
        <v/>
      </c>
      <c r="AY268" t="str">
        <f>IF(OR($A268="", AY$5=""), "", IF(COUNTIFS(【データ】蓄積用!A$2:A$10000, AY$5, 【データ】蓄積用!C$2:C$10000, $A268, 【データ】蓄積用!D$2:D$10000, "&gt;=3000", 【データ】蓄積用!E$2:E$10000, "&gt;=1500")&gt;0, "〇", IF(COUNTIFS(【データ】蓄積用!A$2:A$10000, AY$5, 【データ】蓄積用!C$2:C$10000, $A268, 【データ】蓄積用!Q$2:Q$10000, 1, 【データ】蓄積用!AC$2:AC$10000, "&gt;=4.0")&gt;0, "〇", "×")))</f>
        <v/>
      </c>
    </row>
    <row r="269" spans="2:51">
      <c r="B269" t="str">
        <f>IF(OR($A269="", B$5=""), "", IF(COUNTIFS(【データ】蓄積用!A$2:A$10000, B$5, 【データ】蓄積用!C$2:C$10000, $A269, 【データ】蓄積用!D$2:D$10000, "&gt;=3000", 【データ】蓄積用!E$2:E$10000, "&gt;=1500")&gt;0, "〇", IF(COUNTIFS(【データ】蓄積用!A$2:A$10000, B$5, 【データ】蓄積用!C$2:C$10000, $A269, 【データ】蓄積用!Q$2:Q$10000, 1, 【データ】蓄積用!AC$2:AC$10000, "&gt;=4.0")&gt;0, "〇", "×")))</f>
        <v/>
      </c>
      <c r="C269" t="str">
        <f>IF(OR($A269="", C$5=""), "", IF(COUNTIFS(【データ】蓄積用!A$2:A$10000, C$5, 【データ】蓄積用!C$2:C$10000, $A269, 【データ】蓄積用!D$2:D$10000, "&gt;=3000", 【データ】蓄積用!E$2:E$10000, "&gt;=1500")&gt;0, "〇", IF(COUNTIFS(【データ】蓄積用!A$2:A$10000, C$5, 【データ】蓄積用!C$2:C$10000, $A269, 【データ】蓄積用!Q$2:Q$10000, 1, 【データ】蓄積用!AC$2:AC$10000, "&gt;=4.0")&gt;0, "〇", "×")))</f>
        <v/>
      </c>
      <c r="D269" t="str">
        <f>IF(OR($A269="", D$5=""), "", IF(COUNTIFS(【データ】蓄積用!A$2:A$10000, D$5, 【データ】蓄積用!C$2:C$10000, $A269, 【データ】蓄積用!D$2:D$10000, "&gt;=3000", 【データ】蓄積用!E$2:E$10000, "&gt;=1500")&gt;0, "〇", IF(COUNTIFS(【データ】蓄積用!A$2:A$10000, D$5, 【データ】蓄積用!C$2:C$10000, $A269, 【データ】蓄積用!Q$2:Q$10000, 1, 【データ】蓄積用!AC$2:AC$10000, "&gt;=4.0")&gt;0, "〇", "×")))</f>
        <v/>
      </c>
      <c r="E269" t="str">
        <f>IF(OR($A269="", E$5=""), "", IF(COUNTIFS(【データ】蓄積用!A$2:A$10000, E$5, 【データ】蓄積用!C$2:C$10000, $A269, 【データ】蓄積用!D$2:D$10000, "&gt;=3000", 【データ】蓄積用!E$2:E$10000, "&gt;=1500")&gt;0, "〇", IF(COUNTIFS(【データ】蓄積用!A$2:A$10000, E$5, 【データ】蓄積用!C$2:C$10000, $A269, 【データ】蓄積用!Q$2:Q$10000, 1, 【データ】蓄積用!AC$2:AC$10000, "&gt;=4.0")&gt;0, "〇", "×")))</f>
        <v/>
      </c>
      <c r="F269" t="str">
        <f>IF(OR($A269="", F$5=""), "", IF(COUNTIFS(【データ】蓄積用!A$2:A$10000, F$5, 【データ】蓄積用!C$2:C$10000, $A269, 【データ】蓄積用!D$2:D$10000, "&gt;=3000", 【データ】蓄積用!E$2:E$10000, "&gt;=1500")&gt;0, "〇", IF(COUNTIFS(【データ】蓄積用!A$2:A$10000, F$5, 【データ】蓄積用!C$2:C$10000, $A269, 【データ】蓄積用!Q$2:Q$10000, 1, 【データ】蓄積用!AC$2:AC$10000, "&gt;=4.0")&gt;0, "〇", "×")))</f>
        <v/>
      </c>
      <c r="G269" t="str">
        <f>IF(OR($A269="", G$5=""), "", IF(COUNTIFS(【データ】蓄積用!A$2:A$10000, G$5, 【データ】蓄積用!C$2:C$10000, $A269, 【データ】蓄積用!D$2:D$10000, "&gt;=3000", 【データ】蓄積用!E$2:E$10000, "&gt;=1500")&gt;0, "〇", IF(COUNTIFS(【データ】蓄積用!A$2:A$10000, G$5, 【データ】蓄積用!C$2:C$10000, $A269, 【データ】蓄積用!Q$2:Q$10000, 1, 【データ】蓄積用!AC$2:AC$10000, "&gt;=4.0")&gt;0, "〇", "×")))</f>
        <v/>
      </c>
      <c r="H269" t="str">
        <f>IF(OR($A269="", H$5=""), "", IF(COUNTIFS(【データ】蓄積用!A$2:A$10000, H$5, 【データ】蓄積用!C$2:C$10000, $A269, 【データ】蓄積用!D$2:D$10000, "&gt;=3000", 【データ】蓄積用!E$2:E$10000, "&gt;=1500")&gt;0, "〇", IF(COUNTIFS(【データ】蓄積用!A$2:A$10000, H$5, 【データ】蓄積用!C$2:C$10000, $A269, 【データ】蓄積用!Q$2:Q$10000, 1, 【データ】蓄積用!AC$2:AC$10000, "&gt;=4.0")&gt;0, "〇", "×")))</f>
        <v/>
      </c>
      <c r="I269" t="str">
        <f>IF(OR($A269="", I$5=""), "", IF(COUNTIFS(【データ】蓄積用!A$2:A$10000, I$5, 【データ】蓄積用!C$2:C$10000, $A269, 【データ】蓄積用!D$2:D$10000, "&gt;=3000", 【データ】蓄積用!E$2:E$10000, "&gt;=1500")&gt;0, "〇", IF(COUNTIFS(【データ】蓄積用!A$2:A$10000, I$5, 【データ】蓄積用!C$2:C$10000, $A269, 【データ】蓄積用!Q$2:Q$10000, 1, 【データ】蓄積用!AC$2:AC$10000, "&gt;=4.0")&gt;0, "〇", "×")))</f>
        <v/>
      </c>
      <c r="J269" t="str">
        <f>IF(OR($A269="", J$5=""), "", IF(COUNTIFS(【データ】蓄積用!A$2:A$10000, J$5, 【データ】蓄積用!C$2:C$10000, $A269, 【データ】蓄積用!D$2:D$10000, "&gt;=3000", 【データ】蓄積用!E$2:E$10000, "&gt;=1500")&gt;0, "〇", IF(COUNTIFS(【データ】蓄積用!A$2:A$10000, J$5, 【データ】蓄積用!C$2:C$10000, $A269, 【データ】蓄積用!Q$2:Q$10000, 1, 【データ】蓄積用!AC$2:AC$10000, "&gt;=4.0")&gt;0, "〇", "×")))</f>
        <v/>
      </c>
      <c r="K269" t="str">
        <f>IF(OR($A269="", K$5=""), "", IF(COUNTIFS(【データ】蓄積用!A$2:A$10000, K$5, 【データ】蓄積用!C$2:C$10000, $A269, 【データ】蓄積用!D$2:D$10000, "&gt;=3000", 【データ】蓄積用!E$2:E$10000, "&gt;=1500")&gt;0, "〇", IF(COUNTIFS(【データ】蓄積用!A$2:A$10000, K$5, 【データ】蓄積用!C$2:C$10000, $A269, 【データ】蓄積用!Q$2:Q$10000, 1, 【データ】蓄積用!AC$2:AC$10000, "&gt;=4.0")&gt;0, "〇", "×")))</f>
        <v/>
      </c>
      <c r="L269" t="str">
        <f>IF(OR($A269="", L$5=""), "", IF(COUNTIFS(【データ】蓄積用!A$2:A$10000, L$5, 【データ】蓄積用!C$2:C$10000, $A269, 【データ】蓄積用!D$2:D$10000, "&gt;=3000", 【データ】蓄積用!E$2:E$10000, "&gt;=1500")&gt;0, "〇", IF(COUNTIFS(【データ】蓄積用!A$2:A$10000, L$5, 【データ】蓄積用!C$2:C$10000, $A269, 【データ】蓄積用!Q$2:Q$10000, 1, 【データ】蓄積用!AC$2:AC$10000, "&gt;=4.0")&gt;0, "〇", "×")))</f>
        <v/>
      </c>
      <c r="M269" t="str">
        <f>IF(OR($A269="", M$5=""), "", IF(COUNTIFS(【データ】蓄積用!A$2:A$10000, M$5, 【データ】蓄積用!C$2:C$10000, $A269, 【データ】蓄積用!D$2:D$10000, "&gt;=3000", 【データ】蓄積用!E$2:E$10000, "&gt;=1500")&gt;0, "〇", IF(COUNTIFS(【データ】蓄積用!A$2:A$10000, M$5, 【データ】蓄積用!C$2:C$10000, $A269, 【データ】蓄積用!Q$2:Q$10000, 1, 【データ】蓄積用!AC$2:AC$10000, "&gt;=4.0")&gt;0, "〇", "×")))</f>
        <v/>
      </c>
      <c r="N269" t="str">
        <f>IF(OR($A269="", N$5=""), "", IF(COUNTIFS(【データ】蓄積用!A$2:A$10000, N$5, 【データ】蓄積用!C$2:C$10000, $A269, 【データ】蓄積用!D$2:D$10000, "&gt;=3000", 【データ】蓄積用!E$2:E$10000, "&gt;=1500")&gt;0, "〇", IF(COUNTIFS(【データ】蓄積用!A$2:A$10000, N$5, 【データ】蓄積用!C$2:C$10000, $A269, 【データ】蓄積用!Q$2:Q$10000, 1, 【データ】蓄積用!AC$2:AC$10000, "&gt;=4.0")&gt;0, "〇", "×")))</f>
        <v/>
      </c>
      <c r="O269" t="str">
        <f>IF(OR($A269="", O$5=""), "", IF(COUNTIFS(【データ】蓄積用!A$2:A$10000, O$5, 【データ】蓄積用!C$2:C$10000, $A269, 【データ】蓄積用!D$2:D$10000, "&gt;=3000", 【データ】蓄積用!E$2:E$10000, "&gt;=1500")&gt;0, "〇", IF(COUNTIFS(【データ】蓄積用!A$2:A$10000, O$5, 【データ】蓄積用!C$2:C$10000, $A269, 【データ】蓄積用!Q$2:Q$10000, 1, 【データ】蓄積用!AC$2:AC$10000, "&gt;=4.0")&gt;0, "〇", "×")))</f>
        <v/>
      </c>
      <c r="P269" t="str">
        <f>IF(OR($A269="", P$5=""), "", IF(COUNTIFS(【データ】蓄積用!A$2:A$10000, P$5, 【データ】蓄積用!C$2:C$10000, $A269, 【データ】蓄積用!D$2:D$10000, "&gt;=3000", 【データ】蓄積用!E$2:E$10000, "&gt;=1500")&gt;0, "〇", IF(COUNTIFS(【データ】蓄積用!A$2:A$10000, P$5, 【データ】蓄積用!C$2:C$10000, $A269, 【データ】蓄積用!Q$2:Q$10000, 1, 【データ】蓄積用!AC$2:AC$10000, "&gt;=4.0")&gt;0, "〇", "×")))</f>
        <v/>
      </c>
      <c r="Q269" t="str">
        <f>IF(OR($A269="", Q$5=""), "", IF(COUNTIFS(【データ】蓄積用!A$2:A$10000, Q$5, 【データ】蓄積用!C$2:C$10000, $A269, 【データ】蓄積用!D$2:D$10000, "&gt;=3000", 【データ】蓄積用!E$2:E$10000, "&gt;=1500")&gt;0, "〇", IF(COUNTIFS(【データ】蓄積用!A$2:A$10000, Q$5, 【データ】蓄積用!C$2:C$10000, $A269, 【データ】蓄積用!Q$2:Q$10000, 1, 【データ】蓄積用!AC$2:AC$10000, "&gt;=4.0")&gt;0, "〇", "×")))</f>
        <v/>
      </c>
      <c r="R269" t="str">
        <f>IF(OR($A269="", R$5=""), "", IF(COUNTIFS(【データ】蓄積用!A$2:A$10000, R$5, 【データ】蓄積用!C$2:C$10000, $A269, 【データ】蓄積用!D$2:D$10000, "&gt;=3000", 【データ】蓄積用!E$2:E$10000, "&gt;=1500")&gt;0, "〇", IF(COUNTIFS(【データ】蓄積用!A$2:A$10000, R$5, 【データ】蓄積用!C$2:C$10000, $A269, 【データ】蓄積用!Q$2:Q$10000, 1, 【データ】蓄積用!AC$2:AC$10000, "&gt;=4.0")&gt;0, "〇", "×")))</f>
        <v/>
      </c>
      <c r="S269" t="str">
        <f>IF(OR($A269="", S$5=""), "", IF(COUNTIFS(【データ】蓄積用!A$2:A$10000, S$5, 【データ】蓄積用!C$2:C$10000, $A269, 【データ】蓄積用!D$2:D$10000, "&gt;=3000", 【データ】蓄積用!E$2:E$10000, "&gt;=1500")&gt;0, "〇", IF(COUNTIFS(【データ】蓄積用!A$2:A$10000, S$5, 【データ】蓄積用!C$2:C$10000, $A269, 【データ】蓄積用!Q$2:Q$10000, 1, 【データ】蓄積用!AC$2:AC$10000, "&gt;=4.0")&gt;0, "〇", "×")))</f>
        <v/>
      </c>
      <c r="T269" t="str">
        <f>IF(OR($A269="", T$5=""), "", IF(COUNTIFS(【データ】蓄積用!A$2:A$10000, T$5, 【データ】蓄積用!C$2:C$10000, $A269, 【データ】蓄積用!D$2:D$10000, "&gt;=3000", 【データ】蓄積用!E$2:E$10000, "&gt;=1500")&gt;0, "〇", IF(COUNTIFS(【データ】蓄積用!A$2:A$10000, T$5, 【データ】蓄積用!C$2:C$10000, $A269, 【データ】蓄積用!Q$2:Q$10000, 1, 【データ】蓄積用!AC$2:AC$10000, "&gt;=4.0")&gt;0, "〇", "×")))</f>
        <v/>
      </c>
      <c r="U269" t="str">
        <f>IF(OR($A269="", U$5=""), "", IF(COUNTIFS(【データ】蓄積用!A$2:A$10000, U$5, 【データ】蓄積用!C$2:C$10000, $A269, 【データ】蓄積用!D$2:D$10000, "&gt;=3000", 【データ】蓄積用!E$2:E$10000, "&gt;=1500")&gt;0, "〇", IF(COUNTIFS(【データ】蓄積用!A$2:A$10000, U$5, 【データ】蓄積用!C$2:C$10000, $A269, 【データ】蓄積用!Q$2:Q$10000, 1, 【データ】蓄積用!AC$2:AC$10000, "&gt;=4.0")&gt;0, "〇", "×")))</f>
        <v/>
      </c>
      <c r="V269" t="str">
        <f>IF(OR($A269="", V$5=""), "", IF(COUNTIFS(【データ】蓄積用!A$2:A$10000, V$5, 【データ】蓄積用!C$2:C$10000, $A269, 【データ】蓄積用!D$2:D$10000, "&gt;=3000", 【データ】蓄積用!E$2:E$10000, "&gt;=1500")&gt;0, "〇", IF(COUNTIFS(【データ】蓄積用!A$2:A$10000, V$5, 【データ】蓄積用!C$2:C$10000, $A269, 【データ】蓄積用!Q$2:Q$10000, 1, 【データ】蓄積用!AC$2:AC$10000, "&gt;=4.0")&gt;0, "〇", "×")))</f>
        <v/>
      </c>
      <c r="W269" t="str">
        <f>IF(OR($A269="", W$5=""), "", IF(COUNTIFS(【データ】蓄積用!A$2:A$10000, W$5, 【データ】蓄積用!C$2:C$10000, $A269, 【データ】蓄積用!D$2:D$10000, "&gt;=3000", 【データ】蓄積用!E$2:E$10000, "&gt;=1500")&gt;0, "〇", IF(COUNTIFS(【データ】蓄積用!A$2:A$10000, W$5, 【データ】蓄積用!C$2:C$10000, $A269, 【データ】蓄積用!Q$2:Q$10000, 1, 【データ】蓄積用!AC$2:AC$10000, "&gt;=4.0")&gt;0, "〇", "×")))</f>
        <v/>
      </c>
      <c r="X269" t="str">
        <f>IF(OR($A269="", X$5=""), "", IF(COUNTIFS(【データ】蓄積用!A$2:A$10000, X$5, 【データ】蓄積用!C$2:C$10000, $A269, 【データ】蓄積用!D$2:D$10000, "&gt;=3000", 【データ】蓄積用!E$2:E$10000, "&gt;=1500")&gt;0, "〇", IF(COUNTIFS(【データ】蓄積用!A$2:A$10000, X$5, 【データ】蓄積用!C$2:C$10000, $A269, 【データ】蓄積用!Q$2:Q$10000, 1, 【データ】蓄積用!AC$2:AC$10000, "&gt;=4.0")&gt;0, "〇", "×")))</f>
        <v/>
      </c>
      <c r="Y269" t="str">
        <f>IF(OR($A269="", Y$5=""), "", IF(COUNTIFS(【データ】蓄積用!A$2:A$10000, Y$5, 【データ】蓄積用!C$2:C$10000, $A269, 【データ】蓄積用!D$2:D$10000, "&gt;=3000", 【データ】蓄積用!E$2:E$10000, "&gt;=1500")&gt;0, "〇", IF(COUNTIFS(【データ】蓄積用!A$2:A$10000, Y$5, 【データ】蓄積用!C$2:C$10000, $A269, 【データ】蓄積用!Q$2:Q$10000, 1, 【データ】蓄積用!AC$2:AC$10000, "&gt;=4.0")&gt;0, "〇", "×")))</f>
        <v/>
      </c>
      <c r="Z269" t="str">
        <f>IF(OR($A269="", Z$5=""), "", IF(COUNTIFS(【データ】蓄積用!A$2:A$10000, Z$5, 【データ】蓄積用!C$2:C$10000, $A269, 【データ】蓄積用!D$2:D$10000, "&gt;=3000", 【データ】蓄積用!E$2:E$10000, "&gt;=1500")&gt;0, "〇", IF(COUNTIFS(【データ】蓄積用!A$2:A$10000, Z$5, 【データ】蓄積用!C$2:C$10000, $A269, 【データ】蓄積用!Q$2:Q$10000, 1, 【データ】蓄積用!AC$2:AC$10000, "&gt;=4.0")&gt;0, "〇", "×")))</f>
        <v/>
      </c>
      <c r="AA269" t="str">
        <f>IF(OR($A269="", AA$5=""), "", IF(COUNTIFS(【データ】蓄積用!A$2:A$10000, AA$5, 【データ】蓄積用!C$2:C$10000, $A269, 【データ】蓄積用!D$2:D$10000, "&gt;=3000", 【データ】蓄積用!E$2:E$10000, "&gt;=1500")&gt;0, "〇", IF(COUNTIFS(【データ】蓄積用!A$2:A$10000, AA$5, 【データ】蓄積用!C$2:C$10000, $A269, 【データ】蓄積用!Q$2:Q$10000, 1, 【データ】蓄積用!AC$2:AC$10000, "&gt;=4.0")&gt;0, "〇", "×")))</f>
        <v/>
      </c>
      <c r="AB269" t="str">
        <f>IF(OR($A269="", AB$5=""), "", IF(COUNTIFS(【データ】蓄積用!A$2:A$10000, AB$5, 【データ】蓄積用!C$2:C$10000, $A269, 【データ】蓄積用!D$2:D$10000, "&gt;=3000", 【データ】蓄積用!E$2:E$10000, "&gt;=1500")&gt;0, "〇", IF(COUNTIFS(【データ】蓄積用!A$2:A$10000, AB$5, 【データ】蓄積用!C$2:C$10000, $A269, 【データ】蓄積用!Q$2:Q$10000, 1, 【データ】蓄積用!AC$2:AC$10000, "&gt;=4.0")&gt;0, "〇", "×")))</f>
        <v/>
      </c>
      <c r="AC269" t="str">
        <f>IF(OR($A269="", AC$5=""), "", IF(COUNTIFS(【データ】蓄積用!A$2:A$10000, AC$5, 【データ】蓄積用!C$2:C$10000, $A269, 【データ】蓄積用!D$2:D$10000, "&gt;=3000", 【データ】蓄積用!E$2:E$10000, "&gt;=1500")&gt;0, "〇", IF(COUNTIFS(【データ】蓄積用!A$2:A$10000, AC$5, 【データ】蓄積用!C$2:C$10000, $A269, 【データ】蓄積用!Q$2:Q$10000, 1, 【データ】蓄積用!AC$2:AC$10000, "&gt;=4.0")&gt;0, "〇", "×")))</f>
        <v/>
      </c>
      <c r="AD269" t="str">
        <f>IF(OR($A269="", AD$5=""), "", IF(COUNTIFS(【データ】蓄積用!A$2:A$10000, AD$5, 【データ】蓄積用!C$2:C$10000, $A269, 【データ】蓄積用!D$2:D$10000, "&gt;=3000", 【データ】蓄積用!E$2:E$10000, "&gt;=1500")&gt;0, "〇", IF(COUNTIFS(【データ】蓄積用!A$2:A$10000, AD$5, 【データ】蓄積用!C$2:C$10000, $A269, 【データ】蓄積用!Q$2:Q$10000, 1, 【データ】蓄積用!AC$2:AC$10000, "&gt;=4.0")&gt;0, "〇", "×")))</f>
        <v/>
      </c>
      <c r="AE269" t="str">
        <f>IF(OR($A269="", AE$5=""), "", IF(COUNTIFS(【データ】蓄積用!A$2:A$10000, AE$5, 【データ】蓄積用!C$2:C$10000, $A269, 【データ】蓄積用!D$2:D$10000, "&gt;=3000", 【データ】蓄積用!E$2:E$10000, "&gt;=1500")&gt;0, "〇", IF(COUNTIFS(【データ】蓄積用!A$2:A$10000, AE$5, 【データ】蓄積用!C$2:C$10000, $A269, 【データ】蓄積用!Q$2:Q$10000, 1, 【データ】蓄積用!AC$2:AC$10000, "&gt;=4.0")&gt;0, "〇", "×")))</f>
        <v/>
      </c>
      <c r="AF269" t="str">
        <f>IF(OR($A269="", AF$5=""), "", IF(COUNTIFS(【データ】蓄積用!A$2:A$10000, AF$5, 【データ】蓄積用!C$2:C$10000, $A269, 【データ】蓄積用!D$2:D$10000, "&gt;=3000", 【データ】蓄積用!E$2:E$10000, "&gt;=1500")&gt;0, "〇", IF(COUNTIFS(【データ】蓄積用!A$2:A$10000, AF$5, 【データ】蓄積用!C$2:C$10000, $A269, 【データ】蓄積用!Q$2:Q$10000, 1, 【データ】蓄積用!AC$2:AC$10000, "&gt;=4.0")&gt;0, "〇", "×")))</f>
        <v/>
      </c>
      <c r="AG269" t="str">
        <f>IF(OR($A269="", AG$5=""), "", IF(COUNTIFS(【データ】蓄積用!A$2:A$10000, AG$5, 【データ】蓄積用!C$2:C$10000, $A269, 【データ】蓄積用!D$2:D$10000, "&gt;=3000", 【データ】蓄積用!E$2:E$10000, "&gt;=1500")&gt;0, "〇", IF(COUNTIFS(【データ】蓄積用!A$2:A$10000, AG$5, 【データ】蓄積用!C$2:C$10000, $A269, 【データ】蓄積用!Q$2:Q$10000, 1, 【データ】蓄積用!AC$2:AC$10000, "&gt;=4.0")&gt;0, "〇", "×")))</f>
        <v/>
      </c>
      <c r="AH269" t="str">
        <f>IF(OR($A269="", AH$5=""), "", IF(COUNTIFS(【データ】蓄積用!A$2:A$10000, AH$5, 【データ】蓄積用!C$2:C$10000, $A269, 【データ】蓄積用!D$2:D$10000, "&gt;=3000", 【データ】蓄積用!E$2:E$10000, "&gt;=1500")&gt;0, "〇", IF(COUNTIFS(【データ】蓄積用!A$2:A$10000, AH$5, 【データ】蓄積用!C$2:C$10000, $A269, 【データ】蓄積用!Q$2:Q$10000, 1, 【データ】蓄積用!AC$2:AC$10000, "&gt;=4.0")&gt;0, "〇", "×")))</f>
        <v/>
      </c>
      <c r="AI269" t="str">
        <f>IF(OR($A269="", AI$5=""), "", IF(COUNTIFS(【データ】蓄積用!A$2:A$10000, AI$5, 【データ】蓄積用!C$2:C$10000, $A269, 【データ】蓄積用!D$2:D$10000, "&gt;=3000", 【データ】蓄積用!E$2:E$10000, "&gt;=1500")&gt;0, "〇", IF(COUNTIFS(【データ】蓄積用!A$2:A$10000, AI$5, 【データ】蓄積用!C$2:C$10000, $A269, 【データ】蓄積用!Q$2:Q$10000, 1, 【データ】蓄積用!AC$2:AC$10000, "&gt;=4.0")&gt;0, "〇", "×")))</f>
        <v/>
      </c>
      <c r="AJ269" t="str">
        <f>IF(OR($A269="", AJ$5=""), "", IF(COUNTIFS(【データ】蓄積用!A$2:A$10000, AJ$5, 【データ】蓄積用!C$2:C$10000, $A269, 【データ】蓄積用!D$2:D$10000, "&gt;=3000", 【データ】蓄積用!E$2:E$10000, "&gt;=1500")&gt;0, "〇", IF(COUNTIFS(【データ】蓄積用!A$2:A$10000, AJ$5, 【データ】蓄積用!C$2:C$10000, $A269, 【データ】蓄積用!Q$2:Q$10000, 1, 【データ】蓄積用!AC$2:AC$10000, "&gt;=4.0")&gt;0, "〇", "×")))</f>
        <v/>
      </c>
      <c r="AK269" t="str">
        <f>IF(OR($A269="", AK$5=""), "", IF(COUNTIFS(【データ】蓄積用!A$2:A$10000, AK$5, 【データ】蓄積用!C$2:C$10000, $A269, 【データ】蓄積用!D$2:D$10000, "&gt;=3000", 【データ】蓄積用!E$2:E$10000, "&gt;=1500")&gt;0, "〇", IF(COUNTIFS(【データ】蓄積用!A$2:A$10000, AK$5, 【データ】蓄積用!C$2:C$10000, $A269, 【データ】蓄積用!Q$2:Q$10000, 1, 【データ】蓄積用!AC$2:AC$10000, "&gt;=4.0")&gt;0, "〇", "×")))</f>
        <v/>
      </c>
      <c r="AL269" t="str">
        <f>IF(OR($A269="", AL$5=""), "", IF(COUNTIFS(【データ】蓄積用!A$2:A$10000, AL$5, 【データ】蓄積用!C$2:C$10000, $A269, 【データ】蓄積用!D$2:D$10000, "&gt;=3000", 【データ】蓄積用!E$2:E$10000, "&gt;=1500")&gt;0, "〇", IF(COUNTIFS(【データ】蓄積用!A$2:A$10000, AL$5, 【データ】蓄積用!C$2:C$10000, $A269, 【データ】蓄積用!Q$2:Q$10000, 1, 【データ】蓄積用!AC$2:AC$10000, "&gt;=4.0")&gt;0, "〇", "×")))</f>
        <v/>
      </c>
      <c r="AM269" t="str">
        <f>IF(OR($A269="", AM$5=""), "", IF(COUNTIFS(【データ】蓄積用!A$2:A$10000, AM$5, 【データ】蓄積用!C$2:C$10000, $A269, 【データ】蓄積用!D$2:D$10000, "&gt;=3000", 【データ】蓄積用!E$2:E$10000, "&gt;=1500")&gt;0, "〇", IF(COUNTIFS(【データ】蓄積用!A$2:A$10000, AM$5, 【データ】蓄積用!C$2:C$10000, $A269, 【データ】蓄積用!Q$2:Q$10000, 1, 【データ】蓄積用!AC$2:AC$10000, "&gt;=4.0")&gt;0, "〇", "×")))</f>
        <v/>
      </c>
      <c r="AN269" t="str">
        <f>IF(OR($A269="", AN$5=""), "", IF(COUNTIFS(【データ】蓄積用!A$2:A$10000, AN$5, 【データ】蓄積用!C$2:C$10000, $A269, 【データ】蓄積用!D$2:D$10000, "&gt;=3000", 【データ】蓄積用!E$2:E$10000, "&gt;=1500")&gt;0, "〇", IF(COUNTIFS(【データ】蓄積用!A$2:A$10000, AN$5, 【データ】蓄積用!C$2:C$10000, $A269, 【データ】蓄積用!Q$2:Q$10000, 1, 【データ】蓄積用!AC$2:AC$10000, "&gt;=4.0")&gt;0, "〇", "×")))</f>
        <v/>
      </c>
      <c r="AO269" t="str">
        <f>IF(OR($A269="", AO$5=""), "", IF(COUNTIFS(【データ】蓄積用!A$2:A$10000, AO$5, 【データ】蓄積用!C$2:C$10000, $A269, 【データ】蓄積用!D$2:D$10000, "&gt;=3000", 【データ】蓄積用!E$2:E$10000, "&gt;=1500")&gt;0, "〇", IF(COUNTIFS(【データ】蓄積用!A$2:A$10000, AO$5, 【データ】蓄積用!C$2:C$10000, $A269, 【データ】蓄積用!Q$2:Q$10000, 1, 【データ】蓄積用!AC$2:AC$10000, "&gt;=4.0")&gt;0, "〇", "×")))</f>
        <v/>
      </c>
      <c r="AP269" t="str">
        <f>IF(OR($A269="", AP$5=""), "", IF(COUNTIFS(【データ】蓄積用!A$2:A$10000, AP$5, 【データ】蓄積用!C$2:C$10000, $A269, 【データ】蓄積用!D$2:D$10000, "&gt;=3000", 【データ】蓄積用!E$2:E$10000, "&gt;=1500")&gt;0, "〇", IF(COUNTIFS(【データ】蓄積用!A$2:A$10000, AP$5, 【データ】蓄積用!C$2:C$10000, $A269, 【データ】蓄積用!Q$2:Q$10000, 1, 【データ】蓄積用!AC$2:AC$10000, "&gt;=4.0")&gt;0, "〇", "×")))</f>
        <v/>
      </c>
      <c r="AQ269" t="str">
        <f>IF(OR($A269="", AQ$5=""), "", IF(COUNTIFS(【データ】蓄積用!A$2:A$10000, AQ$5, 【データ】蓄積用!C$2:C$10000, $A269, 【データ】蓄積用!D$2:D$10000, "&gt;=3000", 【データ】蓄積用!E$2:E$10000, "&gt;=1500")&gt;0, "〇", IF(COUNTIFS(【データ】蓄積用!A$2:A$10000, AQ$5, 【データ】蓄積用!C$2:C$10000, $A269, 【データ】蓄積用!Q$2:Q$10000, 1, 【データ】蓄積用!AC$2:AC$10000, "&gt;=4.0")&gt;0, "〇", "×")))</f>
        <v/>
      </c>
      <c r="AR269" t="str">
        <f>IF(OR($A269="", AR$5=""), "", IF(COUNTIFS(【データ】蓄積用!A$2:A$10000, AR$5, 【データ】蓄積用!C$2:C$10000, $A269, 【データ】蓄積用!D$2:D$10000, "&gt;=3000", 【データ】蓄積用!E$2:E$10000, "&gt;=1500")&gt;0, "〇", IF(COUNTIFS(【データ】蓄積用!A$2:A$10000, AR$5, 【データ】蓄積用!C$2:C$10000, $A269, 【データ】蓄積用!Q$2:Q$10000, 1, 【データ】蓄積用!AC$2:AC$10000, "&gt;=4.0")&gt;0, "〇", "×")))</f>
        <v/>
      </c>
      <c r="AS269" t="str">
        <f>IF(OR($A269="", AS$5=""), "", IF(COUNTIFS(【データ】蓄積用!A$2:A$10000, AS$5, 【データ】蓄積用!C$2:C$10000, $A269, 【データ】蓄積用!D$2:D$10000, "&gt;=3000", 【データ】蓄積用!E$2:E$10000, "&gt;=1500")&gt;0, "〇", IF(COUNTIFS(【データ】蓄積用!A$2:A$10000, AS$5, 【データ】蓄積用!C$2:C$10000, $A269, 【データ】蓄積用!Q$2:Q$10000, 1, 【データ】蓄積用!AC$2:AC$10000, "&gt;=4.0")&gt;0, "〇", "×")))</f>
        <v/>
      </c>
      <c r="AT269" t="str">
        <f>IF(OR($A269="", AT$5=""), "", IF(COUNTIFS(【データ】蓄積用!A$2:A$10000, AT$5, 【データ】蓄積用!C$2:C$10000, $A269, 【データ】蓄積用!D$2:D$10000, "&gt;=3000", 【データ】蓄積用!E$2:E$10000, "&gt;=1500")&gt;0, "〇", IF(COUNTIFS(【データ】蓄積用!A$2:A$10000, AT$5, 【データ】蓄積用!C$2:C$10000, $A269, 【データ】蓄積用!Q$2:Q$10000, 1, 【データ】蓄積用!AC$2:AC$10000, "&gt;=4.0")&gt;0, "〇", "×")))</f>
        <v/>
      </c>
      <c r="AU269" t="str">
        <f>IF(OR($A269="", AU$5=""), "", IF(COUNTIFS(【データ】蓄積用!A$2:A$10000, AU$5, 【データ】蓄積用!C$2:C$10000, $A269, 【データ】蓄積用!D$2:D$10000, "&gt;=3000", 【データ】蓄積用!E$2:E$10000, "&gt;=1500")&gt;0, "〇", IF(COUNTIFS(【データ】蓄積用!A$2:A$10000, AU$5, 【データ】蓄積用!C$2:C$10000, $A269, 【データ】蓄積用!Q$2:Q$10000, 1, 【データ】蓄積用!AC$2:AC$10000, "&gt;=4.0")&gt;0, "〇", "×")))</f>
        <v/>
      </c>
      <c r="AV269" t="str">
        <f>IF(OR($A269="", AV$5=""), "", IF(COUNTIFS(【データ】蓄積用!A$2:A$10000, AV$5, 【データ】蓄積用!C$2:C$10000, $A269, 【データ】蓄積用!D$2:D$10000, "&gt;=3000", 【データ】蓄積用!E$2:E$10000, "&gt;=1500")&gt;0, "〇", IF(COUNTIFS(【データ】蓄積用!A$2:A$10000, AV$5, 【データ】蓄積用!C$2:C$10000, $A269, 【データ】蓄積用!Q$2:Q$10000, 1, 【データ】蓄積用!AC$2:AC$10000, "&gt;=4.0")&gt;0, "〇", "×")))</f>
        <v/>
      </c>
      <c r="AW269" t="str">
        <f>IF(OR($A269="", AW$5=""), "", IF(COUNTIFS(【データ】蓄積用!A$2:A$10000, AW$5, 【データ】蓄積用!C$2:C$10000, $A269, 【データ】蓄積用!D$2:D$10000, "&gt;=3000", 【データ】蓄積用!E$2:E$10000, "&gt;=1500")&gt;0, "〇", IF(COUNTIFS(【データ】蓄積用!A$2:A$10000, AW$5, 【データ】蓄積用!C$2:C$10000, $A269, 【データ】蓄積用!Q$2:Q$10000, 1, 【データ】蓄積用!AC$2:AC$10000, "&gt;=4.0")&gt;0, "〇", "×")))</f>
        <v/>
      </c>
      <c r="AX269" t="str">
        <f>IF(OR($A269="", AX$5=""), "", IF(COUNTIFS(【データ】蓄積用!A$2:A$10000, AX$5, 【データ】蓄積用!C$2:C$10000, $A269, 【データ】蓄積用!D$2:D$10000, "&gt;=3000", 【データ】蓄積用!E$2:E$10000, "&gt;=1500")&gt;0, "〇", IF(COUNTIFS(【データ】蓄積用!A$2:A$10000, AX$5, 【データ】蓄積用!C$2:C$10000, $A269, 【データ】蓄積用!Q$2:Q$10000, 1, 【データ】蓄積用!AC$2:AC$10000, "&gt;=4.0")&gt;0, "〇", "×")))</f>
        <v/>
      </c>
      <c r="AY269" t="str">
        <f>IF(OR($A269="", AY$5=""), "", IF(COUNTIFS(【データ】蓄積用!A$2:A$10000, AY$5, 【データ】蓄積用!C$2:C$10000, $A269, 【データ】蓄積用!D$2:D$10000, "&gt;=3000", 【データ】蓄積用!E$2:E$10000, "&gt;=1500")&gt;0, "〇", IF(COUNTIFS(【データ】蓄積用!A$2:A$10000, AY$5, 【データ】蓄積用!C$2:C$10000, $A269, 【データ】蓄積用!Q$2:Q$10000, 1, 【データ】蓄積用!AC$2:AC$10000, "&gt;=4.0")&gt;0, "〇", "×")))</f>
        <v/>
      </c>
    </row>
    <row r="270" spans="2:51">
      <c r="B270" t="str">
        <f>IF(OR($A270="", B$5=""), "", IF(COUNTIFS(【データ】蓄積用!A$2:A$10000, B$5, 【データ】蓄積用!C$2:C$10000, $A270, 【データ】蓄積用!D$2:D$10000, "&gt;=3000", 【データ】蓄積用!E$2:E$10000, "&gt;=1500")&gt;0, "〇", IF(COUNTIFS(【データ】蓄積用!A$2:A$10000, B$5, 【データ】蓄積用!C$2:C$10000, $A270, 【データ】蓄積用!Q$2:Q$10000, 1, 【データ】蓄積用!AC$2:AC$10000, "&gt;=4.0")&gt;0, "〇", "×")))</f>
        <v/>
      </c>
      <c r="C270" t="str">
        <f>IF(OR($A270="", C$5=""), "", IF(COUNTIFS(【データ】蓄積用!A$2:A$10000, C$5, 【データ】蓄積用!C$2:C$10000, $A270, 【データ】蓄積用!D$2:D$10000, "&gt;=3000", 【データ】蓄積用!E$2:E$10000, "&gt;=1500")&gt;0, "〇", IF(COUNTIFS(【データ】蓄積用!A$2:A$10000, C$5, 【データ】蓄積用!C$2:C$10000, $A270, 【データ】蓄積用!Q$2:Q$10000, 1, 【データ】蓄積用!AC$2:AC$10000, "&gt;=4.0")&gt;0, "〇", "×")))</f>
        <v/>
      </c>
      <c r="D270" t="str">
        <f>IF(OR($A270="", D$5=""), "", IF(COUNTIFS(【データ】蓄積用!A$2:A$10000, D$5, 【データ】蓄積用!C$2:C$10000, $A270, 【データ】蓄積用!D$2:D$10000, "&gt;=3000", 【データ】蓄積用!E$2:E$10000, "&gt;=1500")&gt;0, "〇", IF(COUNTIFS(【データ】蓄積用!A$2:A$10000, D$5, 【データ】蓄積用!C$2:C$10000, $A270, 【データ】蓄積用!Q$2:Q$10000, 1, 【データ】蓄積用!AC$2:AC$10000, "&gt;=4.0")&gt;0, "〇", "×")))</f>
        <v/>
      </c>
      <c r="E270" t="str">
        <f>IF(OR($A270="", E$5=""), "", IF(COUNTIFS(【データ】蓄積用!A$2:A$10000, E$5, 【データ】蓄積用!C$2:C$10000, $A270, 【データ】蓄積用!D$2:D$10000, "&gt;=3000", 【データ】蓄積用!E$2:E$10000, "&gt;=1500")&gt;0, "〇", IF(COUNTIFS(【データ】蓄積用!A$2:A$10000, E$5, 【データ】蓄積用!C$2:C$10000, $A270, 【データ】蓄積用!Q$2:Q$10000, 1, 【データ】蓄積用!AC$2:AC$10000, "&gt;=4.0")&gt;0, "〇", "×")))</f>
        <v/>
      </c>
      <c r="F270" t="str">
        <f>IF(OR($A270="", F$5=""), "", IF(COUNTIFS(【データ】蓄積用!A$2:A$10000, F$5, 【データ】蓄積用!C$2:C$10000, $A270, 【データ】蓄積用!D$2:D$10000, "&gt;=3000", 【データ】蓄積用!E$2:E$10000, "&gt;=1500")&gt;0, "〇", IF(COUNTIFS(【データ】蓄積用!A$2:A$10000, F$5, 【データ】蓄積用!C$2:C$10000, $A270, 【データ】蓄積用!Q$2:Q$10000, 1, 【データ】蓄積用!AC$2:AC$10000, "&gt;=4.0")&gt;0, "〇", "×")))</f>
        <v/>
      </c>
      <c r="G270" t="str">
        <f>IF(OR($A270="", G$5=""), "", IF(COUNTIFS(【データ】蓄積用!A$2:A$10000, G$5, 【データ】蓄積用!C$2:C$10000, $A270, 【データ】蓄積用!D$2:D$10000, "&gt;=3000", 【データ】蓄積用!E$2:E$10000, "&gt;=1500")&gt;0, "〇", IF(COUNTIFS(【データ】蓄積用!A$2:A$10000, G$5, 【データ】蓄積用!C$2:C$10000, $A270, 【データ】蓄積用!Q$2:Q$10000, 1, 【データ】蓄積用!AC$2:AC$10000, "&gt;=4.0")&gt;0, "〇", "×")))</f>
        <v/>
      </c>
      <c r="H270" t="str">
        <f>IF(OR($A270="", H$5=""), "", IF(COUNTIFS(【データ】蓄積用!A$2:A$10000, H$5, 【データ】蓄積用!C$2:C$10000, $A270, 【データ】蓄積用!D$2:D$10000, "&gt;=3000", 【データ】蓄積用!E$2:E$10000, "&gt;=1500")&gt;0, "〇", IF(COUNTIFS(【データ】蓄積用!A$2:A$10000, H$5, 【データ】蓄積用!C$2:C$10000, $A270, 【データ】蓄積用!Q$2:Q$10000, 1, 【データ】蓄積用!AC$2:AC$10000, "&gt;=4.0")&gt;0, "〇", "×")))</f>
        <v/>
      </c>
      <c r="I270" t="str">
        <f>IF(OR($A270="", I$5=""), "", IF(COUNTIFS(【データ】蓄積用!A$2:A$10000, I$5, 【データ】蓄積用!C$2:C$10000, $A270, 【データ】蓄積用!D$2:D$10000, "&gt;=3000", 【データ】蓄積用!E$2:E$10000, "&gt;=1500")&gt;0, "〇", IF(COUNTIFS(【データ】蓄積用!A$2:A$10000, I$5, 【データ】蓄積用!C$2:C$10000, $A270, 【データ】蓄積用!Q$2:Q$10000, 1, 【データ】蓄積用!AC$2:AC$10000, "&gt;=4.0")&gt;0, "〇", "×")))</f>
        <v/>
      </c>
      <c r="J270" t="str">
        <f>IF(OR($A270="", J$5=""), "", IF(COUNTIFS(【データ】蓄積用!A$2:A$10000, J$5, 【データ】蓄積用!C$2:C$10000, $A270, 【データ】蓄積用!D$2:D$10000, "&gt;=3000", 【データ】蓄積用!E$2:E$10000, "&gt;=1500")&gt;0, "〇", IF(COUNTIFS(【データ】蓄積用!A$2:A$10000, J$5, 【データ】蓄積用!C$2:C$10000, $A270, 【データ】蓄積用!Q$2:Q$10000, 1, 【データ】蓄積用!AC$2:AC$10000, "&gt;=4.0")&gt;0, "〇", "×")))</f>
        <v/>
      </c>
      <c r="K270" t="str">
        <f>IF(OR($A270="", K$5=""), "", IF(COUNTIFS(【データ】蓄積用!A$2:A$10000, K$5, 【データ】蓄積用!C$2:C$10000, $A270, 【データ】蓄積用!D$2:D$10000, "&gt;=3000", 【データ】蓄積用!E$2:E$10000, "&gt;=1500")&gt;0, "〇", IF(COUNTIFS(【データ】蓄積用!A$2:A$10000, K$5, 【データ】蓄積用!C$2:C$10000, $A270, 【データ】蓄積用!Q$2:Q$10000, 1, 【データ】蓄積用!AC$2:AC$10000, "&gt;=4.0")&gt;0, "〇", "×")))</f>
        <v/>
      </c>
      <c r="L270" t="str">
        <f>IF(OR($A270="", L$5=""), "", IF(COUNTIFS(【データ】蓄積用!A$2:A$10000, L$5, 【データ】蓄積用!C$2:C$10000, $A270, 【データ】蓄積用!D$2:D$10000, "&gt;=3000", 【データ】蓄積用!E$2:E$10000, "&gt;=1500")&gt;0, "〇", IF(COUNTIFS(【データ】蓄積用!A$2:A$10000, L$5, 【データ】蓄積用!C$2:C$10000, $A270, 【データ】蓄積用!Q$2:Q$10000, 1, 【データ】蓄積用!AC$2:AC$10000, "&gt;=4.0")&gt;0, "〇", "×")))</f>
        <v/>
      </c>
      <c r="M270" t="str">
        <f>IF(OR($A270="", M$5=""), "", IF(COUNTIFS(【データ】蓄積用!A$2:A$10000, M$5, 【データ】蓄積用!C$2:C$10000, $A270, 【データ】蓄積用!D$2:D$10000, "&gt;=3000", 【データ】蓄積用!E$2:E$10000, "&gt;=1500")&gt;0, "〇", IF(COUNTIFS(【データ】蓄積用!A$2:A$10000, M$5, 【データ】蓄積用!C$2:C$10000, $A270, 【データ】蓄積用!Q$2:Q$10000, 1, 【データ】蓄積用!AC$2:AC$10000, "&gt;=4.0")&gt;0, "〇", "×")))</f>
        <v/>
      </c>
      <c r="N270" t="str">
        <f>IF(OR($A270="", N$5=""), "", IF(COUNTIFS(【データ】蓄積用!A$2:A$10000, N$5, 【データ】蓄積用!C$2:C$10000, $A270, 【データ】蓄積用!D$2:D$10000, "&gt;=3000", 【データ】蓄積用!E$2:E$10000, "&gt;=1500")&gt;0, "〇", IF(COUNTIFS(【データ】蓄積用!A$2:A$10000, N$5, 【データ】蓄積用!C$2:C$10000, $A270, 【データ】蓄積用!Q$2:Q$10000, 1, 【データ】蓄積用!AC$2:AC$10000, "&gt;=4.0")&gt;0, "〇", "×")))</f>
        <v/>
      </c>
      <c r="O270" t="str">
        <f>IF(OR($A270="", O$5=""), "", IF(COUNTIFS(【データ】蓄積用!A$2:A$10000, O$5, 【データ】蓄積用!C$2:C$10000, $A270, 【データ】蓄積用!D$2:D$10000, "&gt;=3000", 【データ】蓄積用!E$2:E$10000, "&gt;=1500")&gt;0, "〇", IF(COUNTIFS(【データ】蓄積用!A$2:A$10000, O$5, 【データ】蓄積用!C$2:C$10000, $A270, 【データ】蓄積用!Q$2:Q$10000, 1, 【データ】蓄積用!AC$2:AC$10000, "&gt;=4.0")&gt;0, "〇", "×")))</f>
        <v/>
      </c>
      <c r="P270" t="str">
        <f>IF(OR($A270="", P$5=""), "", IF(COUNTIFS(【データ】蓄積用!A$2:A$10000, P$5, 【データ】蓄積用!C$2:C$10000, $A270, 【データ】蓄積用!D$2:D$10000, "&gt;=3000", 【データ】蓄積用!E$2:E$10000, "&gt;=1500")&gt;0, "〇", IF(COUNTIFS(【データ】蓄積用!A$2:A$10000, P$5, 【データ】蓄積用!C$2:C$10000, $A270, 【データ】蓄積用!Q$2:Q$10000, 1, 【データ】蓄積用!AC$2:AC$10000, "&gt;=4.0")&gt;0, "〇", "×")))</f>
        <v/>
      </c>
      <c r="Q270" t="str">
        <f>IF(OR($A270="", Q$5=""), "", IF(COUNTIFS(【データ】蓄積用!A$2:A$10000, Q$5, 【データ】蓄積用!C$2:C$10000, $A270, 【データ】蓄積用!D$2:D$10000, "&gt;=3000", 【データ】蓄積用!E$2:E$10000, "&gt;=1500")&gt;0, "〇", IF(COUNTIFS(【データ】蓄積用!A$2:A$10000, Q$5, 【データ】蓄積用!C$2:C$10000, $A270, 【データ】蓄積用!Q$2:Q$10000, 1, 【データ】蓄積用!AC$2:AC$10000, "&gt;=4.0")&gt;0, "〇", "×")))</f>
        <v/>
      </c>
      <c r="R270" t="str">
        <f>IF(OR($A270="", R$5=""), "", IF(COUNTIFS(【データ】蓄積用!A$2:A$10000, R$5, 【データ】蓄積用!C$2:C$10000, $A270, 【データ】蓄積用!D$2:D$10000, "&gt;=3000", 【データ】蓄積用!E$2:E$10000, "&gt;=1500")&gt;0, "〇", IF(COUNTIFS(【データ】蓄積用!A$2:A$10000, R$5, 【データ】蓄積用!C$2:C$10000, $A270, 【データ】蓄積用!Q$2:Q$10000, 1, 【データ】蓄積用!AC$2:AC$10000, "&gt;=4.0")&gt;0, "〇", "×")))</f>
        <v/>
      </c>
      <c r="S270" t="str">
        <f>IF(OR($A270="", S$5=""), "", IF(COUNTIFS(【データ】蓄積用!A$2:A$10000, S$5, 【データ】蓄積用!C$2:C$10000, $A270, 【データ】蓄積用!D$2:D$10000, "&gt;=3000", 【データ】蓄積用!E$2:E$10000, "&gt;=1500")&gt;0, "〇", IF(COUNTIFS(【データ】蓄積用!A$2:A$10000, S$5, 【データ】蓄積用!C$2:C$10000, $A270, 【データ】蓄積用!Q$2:Q$10000, 1, 【データ】蓄積用!AC$2:AC$10000, "&gt;=4.0")&gt;0, "〇", "×")))</f>
        <v/>
      </c>
      <c r="T270" t="str">
        <f>IF(OR($A270="", T$5=""), "", IF(COUNTIFS(【データ】蓄積用!A$2:A$10000, T$5, 【データ】蓄積用!C$2:C$10000, $A270, 【データ】蓄積用!D$2:D$10000, "&gt;=3000", 【データ】蓄積用!E$2:E$10000, "&gt;=1500")&gt;0, "〇", IF(COUNTIFS(【データ】蓄積用!A$2:A$10000, T$5, 【データ】蓄積用!C$2:C$10000, $A270, 【データ】蓄積用!Q$2:Q$10000, 1, 【データ】蓄積用!AC$2:AC$10000, "&gt;=4.0")&gt;0, "〇", "×")))</f>
        <v/>
      </c>
      <c r="U270" t="str">
        <f>IF(OR($A270="", U$5=""), "", IF(COUNTIFS(【データ】蓄積用!A$2:A$10000, U$5, 【データ】蓄積用!C$2:C$10000, $A270, 【データ】蓄積用!D$2:D$10000, "&gt;=3000", 【データ】蓄積用!E$2:E$10000, "&gt;=1500")&gt;0, "〇", IF(COUNTIFS(【データ】蓄積用!A$2:A$10000, U$5, 【データ】蓄積用!C$2:C$10000, $A270, 【データ】蓄積用!Q$2:Q$10000, 1, 【データ】蓄積用!AC$2:AC$10000, "&gt;=4.0")&gt;0, "〇", "×")))</f>
        <v/>
      </c>
      <c r="V270" t="str">
        <f>IF(OR($A270="", V$5=""), "", IF(COUNTIFS(【データ】蓄積用!A$2:A$10000, V$5, 【データ】蓄積用!C$2:C$10000, $A270, 【データ】蓄積用!D$2:D$10000, "&gt;=3000", 【データ】蓄積用!E$2:E$10000, "&gt;=1500")&gt;0, "〇", IF(COUNTIFS(【データ】蓄積用!A$2:A$10000, V$5, 【データ】蓄積用!C$2:C$10000, $A270, 【データ】蓄積用!Q$2:Q$10000, 1, 【データ】蓄積用!AC$2:AC$10000, "&gt;=4.0")&gt;0, "〇", "×")))</f>
        <v/>
      </c>
      <c r="W270" t="str">
        <f>IF(OR($A270="", W$5=""), "", IF(COUNTIFS(【データ】蓄積用!A$2:A$10000, W$5, 【データ】蓄積用!C$2:C$10000, $A270, 【データ】蓄積用!D$2:D$10000, "&gt;=3000", 【データ】蓄積用!E$2:E$10000, "&gt;=1500")&gt;0, "〇", IF(COUNTIFS(【データ】蓄積用!A$2:A$10000, W$5, 【データ】蓄積用!C$2:C$10000, $A270, 【データ】蓄積用!Q$2:Q$10000, 1, 【データ】蓄積用!AC$2:AC$10000, "&gt;=4.0")&gt;0, "〇", "×")))</f>
        <v/>
      </c>
      <c r="X270" t="str">
        <f>IF(OR($A270="", X$5=""), "", IF(COUNTIFS(【データ】蓄積用!A$2:A$10000, X$5, 【データ】蓄積用!C$2:C$10000, $A270, 【データ】蓄積用!D$2:D$10000, "&gt;=3000", 【データ】蓄積用!E$2:E$10000, "&gt;=1500")&gt;0, "〇", IF(COUNTIFS(【データ】蓄積用!A$2:A$10000, X$5, 【データ】蓄積用!C$2:C$10000, $A270, 【データ】蓄積用!Q$2:Q$10000, 1, 【データ】蓄積用!AC$2:AC$10000, "&gt;=4.0")&gt;0, "〇", "×")))</f>
        <v/>
      </c>
      <c r="Y270" t="str">
        <f>IF(OR($A270="", Y$5=""), "", IF(COUNTIFS(【データ】蓄積用!A$2:A$10000, Y$5, 【データ】蓄積用!C$2:C$10000, $A270, 【データ】蓄積用!D$2:D$10000, "&gt;=3000", 【データ】蓄積用!E$2:E$10000, "&gt;=1500")&gt;0, "〇", IF(COUNTIFS(【データ】蓄積用!A$2:A$10000, Y$5, 【データ】蓄積用!C$2:C$10000, $A270, 【データ】蓄積用!Q$2:Q$10000, 1, 【データ】蓄積用!AC$2:AC$10000, "&gt;=4.0")&gt;0, "〇", "×")))</f>
        <v/>
      </c>
      <c r="Z270" t="str">
        <f>IF(OR($A270="", Z$5=""), "", IF(COUNTIFS(【データ】蓄積用!A$2:A$10000, Z$5, 【データ】蓄積用!C$2:C$10000, $A270, 【データ】蓄積用!D$2:D$10000, "&gt;=3000", 【データ】蓄積用!E$2:E$10000, "&gt;=1500")&gt;0, "〇", IF(COUNTIFS(【データ】蓄積用!A$2:A$10000, Z$5, 【データ】蓄積用!C$2:C$10000, $A270, 【データ】蓄積用!Q$2:Q$10000, 1, 【データ】蓄積用!AC$2:AC$10000, "&gt;=4.0")&gt;0, "〇", "×")))</f>
        <v/>
      </c>
      <c r="AA270" t="str">
        <f>IF(OR($A270="", AA$5=""), "", IF(COUNTIFS(【データ】蓄積用!A$2:A$10000, AA$5, 【データ】蓄積用!C$2:C$10000, $A270, 【データ】蓄積用!D$2:D$10000, "&gt;=3000", 【データ】蓄積用!E$2:E$10000, "&gt;=1500")&gt;0, "〇", IF(COUNTIFS(【データ】蓄積用!A$2:A$10000, AA$5, 【データ】蓄積用!C$2:C$10000, $A270, 【データ】蓄積用!Q$2:Q$10000, 1, 【データ】蓄積用!AC$2:AC$10000, "&gt;=4.0")&gt;0, "〇", "×")))</f>
        <v/>
      </c>
      <c r="AB270" t="str">
        <f>IF(OR($A270="", AB$5=""), "", IF(COUNTIFS(【データ】蓄積用!A$2:A$10000, AB$5, 【データ】蓄積用!C$2:C$10000, $A270, 【データ】蓄積用!D$2:D$10000, "&gt;=3000", 【データ】蓄積用!E$2:E$10000, "&gt;=1500")&gt;0, "〇", IF(COUNTIFS(【データ】蓄積用!A$2:A$10000, AB$5, 【データ】蓄積用!C$2:C$10000, $A270, 【データ】蓄積用!Q$2:Q$10000, 1, 【データ】蓄積用!AC$2:AC$10000, "&gt;=4.0")&gt;0, "〇", "×")))</f>
        <v/>
      </c>
      <c r="AC270" t="str">
        <f>IF(OR($A270="", AC$5=""), "", IF(COUNTIFS(【データ】蓄積用!A$2:A$10000, AC$5, 【データ】蓄積用!C$2:C$10000, $A270, 【データ】蓄積用!D$2:D$10000, "&gt;=3000", 【データ】蓄積用!E$2:E$10000, "&gt;=1500")&gt;0, "〇", IF(COUNTIFS(【データ】蓄積用!A$2:A$10000, AC$5, 【データ】蓄積用!C$2:C$10000, $A270, 【データ】蓄積用!Q$2:Q$10000, 1, 【データ】蓄積用!AC$2:AC$10000, "&gt;=4.0")&gt;0, "〇", "×")))</f>
        <v/>
      </c>
      <c r="AD270" t="str">
        <f>IF(OR($A270="", AD$5=""), "", IF(COUNTIFS(【データ】蓄積用!A$2:A$10000, AD$5, 【データ】蓄積用!C$2:C$10000, $A270, 【データ】蓄積用!D$2:D$10000, "&gt;=3000", 【データ】蓄積用!E$2:E$10000, "&gt;=1500")&gt;0, "〇", IF(COUNTIFS(【データ】蓄積用!A$2:A$10000, AD$5, 【データ】蓄積用!C$2:C$10000, $A270, 【データ】蓄積用!Q$2:Q$10000, 1, 【データ】蓄積用!AC$2:AC$10000, "&gt;=4.0")&gt;0, "〇", "×")))</f>
        <v/>
      </c>
      <c r="AE270" t="str">
        <f>IF(OR($A270="", AE$5=""), "", IF(COUNTIFS(【データ】蓄積用!A$2:A$10000, AE$5, 【データ】蓄積用!C$2:C$10000, $A270, 【データ】蓄積用!D$2:D$10000, "&gt;=3000", 【データ】蓄積用!E$2:E$10000, "&gt;=1500")&gt;0, "〇", IF(COUNTIFS(【データ】蓄積用!A$2:A$10000, AE$5, 【データ】蓄積用!C$2:C$10000, $A270, 【データ】蓄積用!Q$2:Q$10000, 1, 【データ】蓄積用!AC$2:AC$10000, "&gt;=4.0")&gt;0, "〇", "×")))</f>
        <v/>
      </c>
      <c r="AF270" t="str">
        <f>IF(OR($A270="", AF$5=""), "", IF(COUNTIFS(【データ】蓄積用!A$2:A$10000, AF$5, 【データ】蓄積用!C$2:C$10000, $A270, 【データ】蓄積用!D$2:D$10000, "&gt;=3000", 【データ】蓄積用!E$2:E$10000, "&gt;=1500")&gt;0, "〇", IF(COUNTIFS(【データ】蓄積用!A$2:A$10000, AF$5, 【データ】蓄積用!C$2:C$10000, $A270, 【データ】蓄積用!Q$2:Q$10000, 1, 【データ】蓄積用!AC$2:AC$10000, "&gt;=4.0")&gt;0, "〇", "×")))</f>
        <v/>
      </c>
      <c r="AG270" t="str">
        <f>IF(OR($A270="", AG$5=""), "", IF(COUNTIFS(【データ】蓄積用!A$2:A$10000, AG$5, 【データ】蓄積用!C$2:C$10000, $A270, 【データ】蓄積用!D$2:D$10000, "&gt;=3000", 【データ】蓄積用!E$2:E$10000, "&gt;=1500")&gt;0, "〇", IF(COUNTIFS(【データ】蓄積用!A$2:A$10000, AG$5, 【データ】蓄積用!C$2:C$10000, $A270, 【データ】蓄積用!Q$2:Q$10000, 1, 【データ】蓄積用!AC$2:AC$10000, "&gt;=4.0")&gt;0, "〇", "×")))</f>
        <v/>
      </c>
      <c r="AH270" t="str">
        <f>IF(OR($A270="", AH$5=""), "", IF(COUNTIFS(【データ】蓄積用!A$2:A$10000, AH$5, 【データ】蓄積用!C$2:C$10000, $A270, 【データ】蓄積用!D$2:D$10000, "&gt;=3000", 【データ】蓄積用!E$2:E$10000, "&gt;=1500")&gt;0, "〇", IF(COUNTIFS(【データ】蓄積用!A$2:A$10000, AH$5, 【データ】蓄積用!C$2:C$10000, $A270, 【データ】蓄積用!Q$2:Q$10000, 1, 【データ】蓄積用!AC$2:AC$10000, "&gt;=4.0")&gt;0, "〇", "×")))</f>
        <v/>
      </c>
      <c r="AI270" t="str">
        <f>IF(OR($A270="", AI$5=""), "", IF(COUNTIFS(【データ】蓄積用!A$2:A$10000, AI$5, 【データ】蓄積用!C$2:C$10000, $A270, 【データ】蓄積用!D$2:D$10000, "&gt;=3000", 【データ】蓄積用!E$2:E$10000, "&gt;=1500")&gt;0, "〇", IF(COUNTIFS(【データ】蓄積用!A$2:A$10000, AI$5, 【データ】蓄積用!C$2:C$10000, $A270, 【データ】蓄積用!Q$2:Q$10000, 1, 【データ】蓄積用!AC$2:AC$10000, "&gt;=4.0")&gt;0, "〇", "×")))</f>
        <v/>
      </c>
      <c r="AJ270" t="str">
        <f>IF(OR($A270="", AJ$5=""), "", IF(COUNTIFS(【データ】蓄積用!A$2:A$10000, AJ$5, 【データ】蓄積用!C$2:C$10000, $A270, 【データ】蓄積用!D$2:D$10000, "&gt;=3000", 【データ】蓄積用!E$2:E$10000, "&gt;=1500")&gt;0, "〇", IF(COUNTIFS(【データ】蓄積用!A$2:A$10000, AJ$5, 【データ】蓄積用!C$2:C$10000, $A270, 【データ】蓄積用!Q$2:Q$10000, 1, 【データ】蓄積用!AC$2:AC$10000, "&gt;=4.0")&gt;0, "〇", "×")))</f>
        <v/>
      </c>
      <c r="AK270" t="str">
        <f>IF(OR($A270="", AK$5=""), "", IF(COUNTIFS(【データ】蓄積用!A$2:A$10000, AK$5, 【データ】蓄積用!C$2:C$10000, $A270, 【データ】蓄積用!D$2:D$10000, "&gt;=3000", 【データ】蓄積用!E$2:E$10000, "&gt;=1500")&gt;0, "〇", IF(COUNTIFS(【データ】蓄積用!A$2:A$10000, AK$5, 【データ】蓄積用!C$2:C$10000, $A270, 【データ】蓄積用!Q$2:Q$10000, 1, 【データ】蓄積用!AC$2:AC$10000, "&gt;=4.0")&gt;0, "〇", "×")))</f>
        <v/>
      </c>
      <c r="AL270" t="str">
        <f>IF(OR($A270="", AL$5=""), "", IF(COUNTIFS(【データ】蓄積用!A$2:A$10000, AL$5, 【データ】蓄積用!C$2:C$10000, $A270, 【データ】蓄積用!D$2:D$10000, "&gt;=3000", 【データ】蓄積用!E$2:E$10000, "&gt;=1500")&gt;0, "〇", IF(COUNTIFS(【データ】蓄積用!A$2:A$10000, AL$5, 【データ】蓄積用!C$2:C$10000, $A270, 【データ】蓄積用!Q$2:Q$10000, 1, 【データ】蓄積用!AC$2:AC$10000, "&gt;=4.0")&gt;0, "〇", "×")))</f>
        <v/>
      </c>
      <c r="AM270" t="str">
        <f>IF(OR($A270="", AM$5=""), "", IF(COUNTIFS(【データ】蓄積用!A$2:A$10000, AM$5, 【データ】蓄積用!C$2:C$10000, $A270, 【データ】蓄積用!D$2:D$10000, "&gt;=3000", 【データ】蓄積用!E$2:E$10000, "&gt;=1500")&gt;0, "〇", IF(COUNTIFS(【データ】蓄積用!A$2:A$10000, AM$5, 【データ】蓄積用!C$2:C$10000, $A270, 【データ】蓄積用!Q$2:Q$10000, 1, 【データ】蓄積用!AC$2:AC$10000, "&gt;=4.0")&gt;0, "〇", "×")))</f>
        <v/>
      </c>
      <c r="AN270" t="str">
        <f>IF(OR($A270="", AN$5=""), "", IF(COUNTIFS(【データ】蓄積用!A$2:A$10000, AN$5, 【データ】蓄積用!C$2:C$10000, $A270, 【データ】蓄積用!D$2:D$10000, "&gt;=3000", 【データ】蓄積用!E$2:E$10000, "&gt;=1500")&gt;0, "〇", IF(COUNTIFS(【データ】蓄積用!A$2:A$10000, AN$5, 【データ】蓄積用!C$2:C$10000, $A270, 【データ】蓄積用!Q$2:Q$10000, 1, 【データ】蓄積用!AC$2:AC$10000, "&gt;=4.0")&gt;0, "〇", "×")))</f>
        <v/>
      </c>
      <c r="AO270" t="str">
        <f>IF(OR($A270="", AO$5=""), "", IF(COUNTIFS(【データ】蓄積用!A$2:A$10000, AO$5, 【データ】蓄積用!C$2:C$10000, $A270, 【データ】蓄積用!D$2:D$10000, "&gt;=3000", 【データ】蓄積用!E$2:E$10000, "&gt;=1500")&gt;0, "〇", IF(COUNTIFS(【データ】蓄積用!A$2:A$10000, AO$5, 【データ】蓄積用!C$2:C$10000, $A270, 【データ】蓄積用!Q$2:Q$10000, 1, 【データ】蓄積用!AC$2:AC$10000, "&gt;=4.0")&gt;0, "〇", "×")))</f>
        <v/>
      </c>
      <c r="AP270" t="str">
        <f>IF(OR($A270="", AP$5=""), "", IF(COUNTIFS(【データ】蓄積用!A$2:A$10000, AP$5, 【データ】蓄積用!C$2:C$10000, $A270, 【データ】蓄積用!D$2:D$10000, "&gt;=3000", 【データ】蓄積用!E$2:E$10000, "&gt;=1500")&gt;0, "〇", IF(COUNTIFS(【データ】蓄積用!A$2:A$10000, AP$5, 【データ】蓄積用!C$2:C$10000, $A270, 【データ】蓄積用!Q$2:Q$10000, 1, 【データ】蓄積用!AC$2:AC$10000, "&gt;=4.0")&gt;0, "〇", "×")))</f>
        <v/>
      </c>
      <c r="AQ270" t="str">
        <f>IF(OR($A270="", AQ$5=""), "", IF(COUNTIFS(【データ】蓄積用!A$2:A$10000, AQ$5, 【データ】蓄積用!C$2:C$10000, $A270, 【データ】蓄積用!D$2:D$10000, "&gt;=3000", 【データ】蓄積用!E$2:E$10000, "&gt;=1500")&gt;0, "〇", IF(COUNTIFS(【データ】蓄積用!A$2:A$10000, AQ$5, 【データ】蓄積用!C$2:C$10000, $A270, 【データ】蓄積用!Q$2:Q$10000, 1, 【データ】蓄積用!AC$2:AC$10000, "&gt;=4.0")&gt;0, "〇", "×")))</f>
        <v/>
      </c>
      <c r="AR270" t="str">
        <f>IF(OR($A270="", AR$5=""), "", IF(COUNTIFS(【データ】蓄積用!A$2:A$10000, AR$5, 【データ】蓄積用!C$2:C$10000, $A270, 【データ】蓄積用!D$2:D$10000, "&gt;=3000", 【データ】蓄積用!E$2:E$10000, "&gt;=1500")&gt;0, "〇", IF(COUNTIFS(【データ】蓄積用!A$2:A$10000, AR$5, 【データ】蓄積用!C$2:C$10000, $A270, 【データ】蓄積用!Q$2:Q$10000, 1, 【データ】蓄積用!AC$2:AC$10000, "&gt;=4.0")&gt;0, "〇", "×")))</f>
        <v/>
      </c>
      <c r="AS270" t="str">
        <f>IF(OR($A270="", AS$5=""), "", IF(COUNTIFS(【データ】蓄積用!A$2:A$10000, AS$5, 【データ】蓄積用!C$2:C$10000, $A270, 【データ】蓄積用!D$2:D$10000, "&gt;=3000", 【データ】蓄積用!E$2:E$10000, "&gt;=1500")&gt;0, "〇", IF(COUNTIFS(【データ】蓄積用!A$2:A$10000, AS$5, 【データ】蓄積用!C$2:C$10000, $A270, 【データ】蓄積用!Q$2:Q$10000, 1, 【データ】蓄積用!AC$2:AC$10000, "&gt;=4.0")&gt;0, "〇", "×")))</f>
        <v/>
      </c>
      <c r="AT270" t="str">
        <f>IF(OR($A270="", AT$5=""), "", IF(COUNTIFS(【データ】蓄積用!A$2:A$10000, AT$5, 【データ】蓄積用!C$2:C$10000, $A270, 【データ】蓄積用!D$2:D$10000, "&gt;=3000", 【データ】蓄積用!E$2:E$10000, "&gt;=1500")&gt;0, "〇", IF(COUNTIFS(【データ】蓄積用!A$2:A$10000, AT$5, 【データ】蓄積用!C$2:C$10000, $A270, 【データ】蓄積用!Q$2:Q$10000, 1, 【データ】蓄積用!AC$2:AC$10000, "&gt;=4.0")&gt;0, "〇", "×")))</f>
        <v/>
      </c>
      <c r="AU270" t="str">
        <f>IF(OR($A270="", AU$5=""), "", IF(COUNTIFS(【データ】蓄積用!A$2:A$10000, AU$5, 【データ】蓄積用!C$2:C$10000, $A270, 【データ】蓄積用!D$2:D$10000, "&gt;=3000", 【データ】蓄積用!E$2:E$10000, "&gt;=1500")&gt;0, "〇", IF(COUNTIFS(【データ】蓄積用!A$2:A$10000, AU$5, 【データ】蓄積用!C$2:C$10000, $A270, 【データ】蓄積用!Q$2:Q$10000, 1, 【データ】蓄積用!AC$2:AC$10000, "&gt;=4.0")&gt;0, "〇", "×")))</f>
        <v/>
      </c>
      <c r="AV270" t="str">
        <f>IF(OR($A270="", AV$5=""), "", IF(COUNTIFS(【データ】蓄積用!A$2:A$10000, AV$5, 【データ】蓄積用!C$2:C$10000, $A270, 【データ】蓄積用!D$2:D$10000, "&gt;=3000", 【データ】蓄積用!E$2:E$10000, "&gt;=1500")&gt;0, "〇", IF(COUNTIFS(【データ】蓄積用!A$2:A$10000, AV$5, 【データ】蓄積用!C$2:C$10000, $A270, 【データ】蓄積用!Q$2:Q$10000, 1, 【データ】蓄積用!AC$2:AC$10000, "&gt;=4.0")&gt;0, "〇", "×")))</f>
        <v/>
      </c>
      <c r="AW270" t="str">
        <f>IF(OR($A270="", AW$5=""), "", IF(COUNTIFS(【データ】蓄積用!A$2:A$10000, AW$5, 【データ】蓄積用!C$2:C$10000, $A270, 【データ】蓄積用!D$2:D$10000, "&gt;=3000", 【データ】蓄積用!E$2:E$10000, "&gt;=1500")&gt;0, "〇", IF(COUNTIFS(【データ】蓄積用!A$2:A$10000, AW$5, 【データ】蓄積用!C$2:C$10000, $A270, 【データ】蓄積用!Q$2:Q$10000, 1, 【データ】蓄積用!AC$2:AC$10000, "&gt;=4.0")&gt;0, "〇", "×")))</f>
        <v/>
      </c>
      <c r="AX270" t="str">
        <f>IF(OR($A270="", AX$5=""), "", IF(COUNTIFS(【データ】蓄積用!A$2:A$10000, AX$5, 【データ】蓄積用!C$2:C$10000, $A270, 【データ】蓄積用!D$2:D$10000, "&gt;=3000", 【データ】蓄積用!E$2:E$10000, "&gt;=1500")&gt;0, "〇", IF(COUNTIFS(【データ】蓄積用!A$2:A$10000, AX$5, 【データ】蓄積用!C$2:C$10000, $A270, 【データ】蓄積用!Q$2:Q$10000, 1, 【データ】蓄積用!AC$2:AC$10000, "&gt;=4.0")&gt;0, "〇", "×")))</f>
        <v/>
      </c>
      <c r="AY270" t="str">
        <f>IF(OR($A270="", AY$5=""), "", IF(COUNTIFS(【データ】蓄積用!A$2:A$10000, AY$5, 【データ】蓄積用!C$2:C$10000, $A270, 【データ】蓄積用!D$2:D$10000, "&gt;=3000", 【データ】蓄積用!E$2:E$10000, "&gt;=1500")&gt;0, "〇", IF(COUNTIFS(【データ】蓄積用!A$2:A$10000, AY$5, 【データ】蓄積用!C$2:C$10000, $A270, 【データ】蓄積用!Q$2:Q$10000, 1, 【データ】蓄積用!AC$2:AC$10000, "&gt;=4.0")&gt;0, "〇", "×")))</f>
        <v/>
      </c>
    </row>
    <row r="271" spans="2:51">
      <c r="B271" t="str">
        <f>IF(OR($A271="", B$5=""), "", IF(COUNTIFS(【データ】蓄積用!A$2:A$10000, B$5, 【データ】蓄積用!C$2:C$10000, $A271, 【データ】蓄積用!D$2:D$10000, "&gt;=3000", 【データ】蓄積用!E$2:E$10000, "&gt;=1500")&gt;0, "〇", IF(COUNTIFS(【データ】蓄積用!A$2:A$10000, B$5, 【データ】蓄積用!C$2:C$10000, $A271, 【データ】蓄積用!Q$2:Q$10000, 1, 【データ】蓄積用!AC$2:AC$10000, "&gt;=4.0")&gt;0, "〇", "×")))</f>
        <v/>
      </c>
      <c r="C271" t="str">
        <f>IF(OR($A271="", C$5=""), "", IF(COUNTIFS(【データ】蓄積用!A$2:A$10000, C$5, 【データ】蓄積用!C$2:C$10000, $A271, 【データ】蓄積用!D$2:D$10000, "&gt;=3000", 【データ】蓄積用!E$2:E$10000, "&gt;=1500")&gt;0, "〇", IF(COUNTIFS(【データ】蓄積用!A$2:A$10000, C$5, 【データ】蓄積用!C$2:C$10000, $A271, 【データ】蓄積用!Q$2:Q$10000, 1, 【データ】蓄積用!AC$2:AC$10000, "&gt;=4.0")&gt;0, "〇", "×")))</f>
        <v/>
      </c>
      <c r="D271" t="str">
        <f>IF(OR($A271="", D$5=""), "", IF(COUNTIFS(【データ】蓄積用!A$2:A$10000, D$5, 【データ】蓄積用!C$2:C$10000, $A271, 【データ】蓄積用!D$2:D$10000, "&gt;=3000", 【データ】蓄積用!E$2:E$10000, "&gt;=1500")&gt;0, "〇", IF(COUNTIFS(【データ】蓄積用!A$2:A$10000, D$5, 【データ】蓄積用!C$2:C$10000, $A271, 【データ】蓄積用!Q$2:Q$10000, 1, 【データ】蓄積用!AC$2:AC$10000, "&gt;=4.0")&gt;0, "〇", "×")))</f>
        <v/>
      </c>
      <c r="E271" t="str">
        <f>IF(OR($A271="", E$5=""), "", IF(COUNTIFS(【データ】蓄積用!A$2:A$10000, E$5, 【データ】蓄積用!C$2:C$10000, $A271, 【データ】蓄積用!D$2:D$10000, "&gt;=3000", 【データ】蓄積用!E$2:E$10000, "&gt;=1500")&gt;0, "〇", IF(COUNTIFS(【データ】蓄積用!A$2:A$10000, E$5, 【データ】蓄積用!C$2:C$10000, $A271, 【データ】蓄積用!Q$2:Q$10000, 1, 【データ】蓄積用!AC$2:AC$10000, "&gt;=4.0")&gt;0, "〇", "×")))</f>
        <v/>
      </c>
      <c r="F271" t="str">
        <f>IF(OR($A271="", F$5=""), "", IF(COUNTIFS(【データ】蓄積用!A$2:A$10000, F$5, 【データ】蓄積用!C$2:C$10000, $A271, 【データ】蓄積用!D$2:D$10000, "&gt;=3000", 【データ】蓄積用!E$2:E$10000, "&gt;=1500")&gt;0, "〇", IF(COUNTIFS(【データ】蓄積用!A$2:A$10000, F$5, 【データ】蓄積用!C$2:C$10000, $A271, 【データ】蓄積用!Q$2:Q$10000, 1, 【データ】蓄積用!AC$2:AC$10000, "&gt;=4.0")&gt;0, "〇", "×")))</f>
        <v/>
      </c>
      <c r="G271" t="str">
        <f>IF(OR($A271="", G$5=""), "", IF(COUNTIFS(【データ】蓄積用!A$2:A$10000, G$5, 【データ】蓄積用!C$2:C$10000, $A271, 【データ】蓄積用!D$2:D$10000, "&gt;=3000", 【データ】蓄積用!E$2:E$10000, "&gt;=1500")&gt;0, "〇", IF(COUNTIFS(【データ】蓄積用!A$2:A$10000, G$5, 【データ】蓄積用!C$2:C$10000, $A271, 【データ】蓄積用!Q$2:Q$10000, 1, 【データ】蓄積用!AC$2:AC$10000, "&gt;=4.0")&gt;0, "〇", "×")))</f>
        <v/>
      </c>
      <c r="H271" t="str">
        <f>IF(OR($A271="", H$5=""), "", IF(COUNTIFS(【データ】蓄積用!A$2:A$10000, H$5, 【データ】蓄積用!C$2:C$10000, $A271, 【データ】蓄積用!D$2:D$10000, "&gt;=3000", 【データ】蓄積用!E$2:E$10000, "&gt;=1500")&gt;0, "〇", IF(COUNTIFS(【データ】蓄積用!A$2:A$10000, H$5, 【データ】蓄積用!C$2:C$10000, $A271, 【データ】蓄積用!Q$2:Q$10000, 1, 【データ】蓄積用!AC$2:AC$10000, "&gt;=4.0")&gt;0, "〇", "×")))</f>
        <v/>
      </c>
      <c r="I271" t="str">
        <f>IF(OR($A271="", I$5=""), "", IF(COUNTIFS(【データ】蓄積用!A$2:A$10000, I$5, 【データ】蓄積用!C$2:C$10000, $A271, 【データ】蓄積用!D$2:D$10000, "&gt;=3000", 【データ】蓄積用!E$2:E$10000, "&gt;=1500")&gt;0, "〇", IF(COUNTIFS(【データ】蓄積用!A$2:A$10000, I$5, 【データ】蓄積用!C$2:C$10000, $A271, 【データ】蓄積用!Q$2:Q$10000, 1, 【データ】蓄積用!AC$2:AC$10000, "&gt;=4.0")&gt;0, "〇", "×")))</f>
        <v/>
      </c>
      <c r="J271" t="str">
        <f>IF(OR($A271="", J$5=""), "", IF(COUNTIFS(【データ】蓄積用!A$2:A$10000, J$5, 【データ】蓄積用!C$2:C$10000, $A271, 【データ】蓄積用!D$2:D$10000, "&gt;=3000", 【データ】蓄積用!E$2:E$10000, "&gt;=1500")&gt;0, "〇", IF(COUNTIFS(【データ】蓄積用!A$2:A$10000, J$5, 【データ】蓄積用!C$2:C$10000, $A271, 【データ】蓄積用!Q$2:Q$10000, 1, 【データ】蓄積用!AC$2:AC$10000, "&gt;=4.0")&gt;0, "〇", "×")))</f>
        <v/>
      </c>
      <c r="K271" t="str">
        <f>IF(OR($A271="", K$5=""), "", IF(COUNTIFS(【データ】蓄積用!A$2:A$10000, K$5, 【データ】蓄積用!C$2:C$10000, $A271, 【データ】蓄積用!D$2:D$10000, "&gt;=3000", 【データ】蓄積用!E$2:E$10000, "&gt;=1500")&gt;0, "〇", IF(COUNTIFS(【データ】蓄積用!A$2:A$10000, K$5, 【データ】蓄積用!C$2:C$10000, $A271, 【データ】蓄積用!Q$2:Q$10000, 1, 【データ】蓄積用!AC$2:AC$10000, "&gt;=4.0")&gt;0, "〇", "×")))</f>
        <v/>
      </c>
      <c r="L271" t="str">
        <f>IF(OR($A271="", L$5=""), "", IF(COUNTIFS(【データ】蓄積用!A$2:A$10000, L$5, 【データ】蓄積用!C$2:C$10000, $A271, 【データ】蓄積用!D$2:D$10000, "&gt;=3000", 【データ】蓄積用!E$2:E$10000, "&gt;=1500")&gt;0, "〇", IF(COUNTIFS(【データ】蓄積用!A$2:A$10000, L$5, 【データ】蓄積用!C$2:C$10000, $A271, 【データ】蓄積用!Q$2:Q$10000, 1, 【データ】蓄積用!AC$2:AC$10000, "&gt;=4.0")&gt;0, "〇", "×")))</f>
        <v/>
      </c>
      <c r="M271" t="str">
        <f>IF(OR($A271="", M$5=""), "", IF(COUNTIFS(【データ】蓄積用!A$2:A$10000, M$5, 【データ】蓄積用!C$2:C$10000, $A271, 【データ】蓄積用!D$2:D$10000, "&gt;=3000", 【データ】蓄積用!E$2:E$10000, "&gt;=1500")&gt;0, "〇", IF(COUNTIFS(【データ】蓄積用!A$2:A$10000, M$5, 【データ】蓄積用!C$2:C$10000, $A271, 【データ】蓄積用!Q$2:Q$10000, 1, 【データ】蓄積用!AC$2:AC$10000, "&gt;=4.0")&gt;0, "〇", "×")))</f>
        <v/>
      </c>
      <c r="N271" t="str">
        <f>IF(OR($A271="", N$5=""), "", IF(COUNTIFS(【データ】蓄積用!A$2:A$10000, N$5, 【データ】蓄積用!C$2:C$10000, $A271, 【データ】蓄積用!D$2:D$10000, "&gt;=3000", 【データ】蓄積用!E$2:E$10000, "&gt;=1500")&gt;0, "〇", IF(COUNTIFS(【データ】蓄積用!A$2:A$10000, N$5, 【データ】蓄積用!C$2:C$10000, $A271, 【データ】蓄積用!Q$2:Q$10000, 1, 【データ】蓄積用!AC$2:AC$10000, "&gt;=4.0")&gt;0, "〇", "×")))</f>
        <v/>
      </c>
      <c r="O271" t="str">
        <f>IF(OR($A271="", O$5=""), "", IF(COUNTIFS(【データ】蓄積用!A$2:A$10000, O$5, 【データ】蓄積用!C$2:C$10000, $A271, 【データ】蓄積用!D$2:D$10000, "&gt;=3000", 【データ】蓄積用!E$2:E$10000, "&gt;=1500")&gt;0, "〇", IF(COUNTIFS(【データ】蓄積用!A$2:A$10000, O$5, 【データ】蓄積用!C$2:C$10000, $A271, 【データ】蓄積用!Q$2:Q$10000, 1, 【データ】蓄積用!AC$2:AC$10000, "&gt;=4.0")&gt;0, "〇", "×")))</f>
        <v/>
      </c>
      <c r="P271" t="str">
        <f>IF(OR($A271="", P$5=""), "", IF(COUNTIFS(【データ】蓄積用!A$2:A$10000, P$5, 【データ】蓄積用!C$2:C$10000, $A271, 【データ】蓄積用!D$2:D$10000, "&gt;=3000", 【データ】蓄積用!E$2:E$10000, "&gt;=1500")&gt;0, "〇", IF(COUNTIFS(【データ】蓄積用!A$2:A$10000, P$5, 【データ】蓄積用!C$2:C$10000, $A271, 【データ】蓄積用!Q$2:Q$10000, 1, 【データ】蓄積用!AC$2:AC$10000, "&gt;=4.0")&gt;0, "〇", "×")))</f>
        <v/>
      </c>
      <c r="Q271" t="str">
        <f>IF(OR($A271="", Q$5=""), "", IF(COUNTIFS(【データ】蓄積用!A$2:A$10000, Q$5, 【データ】蓄積用!C$2:C$10000, $A271, 【データ】蓄積用!D$2:D$10000, "&gt;=3000", 【データ】蓄積用!E$2:E$10000, "&gt;=1500")&gt;0, "〇", IF(COUNTIFS(【データ】蓄積用!A$2:A$10000, Q$5, 【データ】蓄積用!C$2:C$10000, $A271, 【データ】蓄積用!Q$2:Q$10000, 1, 【データ】蓄積用!AC$2:AC$10000, "&gt;=4.0")&gt;0, "〇", "×")))</f>
        <v/>
      </c>
      <c r="R271" t="str">
        <f>IF(OR($A271="", R$5=""), "", IF(COUNTIFS(【データ】蓄積用!A$2:A$10000, R$5, 【データ】蓄積用!C$2:C$10000, $A271, 【データ】蓄積用!D$2:D$10000, "&gt;=3000", 【データ】蓄積用!E$2:E$10000, "&gt;=1500")&gt;0, "〇", IF(COUNTIFS(【データ】蓄積用!A$2:A$10000, R$5, 【データ】蓄積用!C$2:C$10000, $A271, 【データ】蓄積用!Q$2:Q$10000, 1, 【データ】蓄積用!AC$2:AC$10000, "&gt;=4.0")&gt;0, "〇", "×")))</f>
        <v/>
      </c>
      <c r="S271" t="str">
        <f>IF(OR($A271="", S$5=""), "", IF(COUNTIFS(【データ】蓄積用!A$2:A$10000, S$5, 【データ】蓄積用!C$2:C$10000, $A271, 【データ】蓄積用!D$2:D$10000, "&gt;=3000", 【データ】蓄積用!E$2:E$10000, "&gt;=1500")&gt;0, "〇", IF(COUNTIFS(【データ】蓄積用!A$2:A$10000, S$5, 【データ】蓄積用!C$2:C$10000, $A271, 【データ】蓄積用!Q$2:Q$10000, 1, 【データ】蓄積用!AC$2:AC$10000, "&gt;=4.0")&gt;0, "〇", "×")))</f>
        <v/>
      </c>
      <c r="T271" t="str">
        <f>IF(OR($A271="", T$5=""), "", IF(COUNTIFS(【データ】蓄積用!A$2:A$10000, T$5, 【データ】蓄積用!C$2:C$10000, $A271, 【データ】蓄積用!D$2:D$10000, "&gt;=3000", 【データ】蓄積用!E$2:E$10000, "&gt;=1500")&gt;0, "〇", IF(COUNTIFS(【データ】蓄積用!A$2:A$10000, T$5, 【データ】蓄積用!C$2:C$10000, $A271, 【データ】蓄積用!Q$2:Q$10000, 1, 【データ】蓄積用!AC$2:AC$10000, "&gt;=4.0")&gt;0, "〇", "×")))</f>
        <v/>
      </c>
      <c r="U271" t="str">
        <f>IF(OR($A271="", U$5=""), "", IF(COUNTIFS(【データ】蓄積用!A$2:A$10000, U$5, 【データ】蓄積用!C$2:C$10000, $A271, 【データ】蓄積用!D$2:D$10000, "&gt;=3000", 【データ】蓄積用!E$2:E$10000, "&gt;=1500")&gt;0, "〇", IF(COUNTIFS(【データ】蓄積用!A$2:A$10000, U$5, 【データ】蓄積用!C$2:C$10000, $A271, 【データ】蓄積用!Q$2:Q$10000, 1, 【データ】蓄積用!AC$2:AC$10000, "&gt;=4.0")&gt;0, "〇", "×")))</f>
        <v/>
      </c>
      <c r="V271" t="str">
        <f>IF(OR($A271="", V$5=""), "", IF(COUNTIFS(【データ】蓄積用!A$2:A$10000, V$5, 【データ】蓄積用!C$2:C$10000, $A271, 【データ】蓄積用!D$2:D$10000, "&gt;=3000", 【データ】蓄積用!E$2:E$10000, "&gt;=1500")&gt;0, "〇", IF(COUNTIFS(【データ】蓄積用!A$2:A$10000, V$5, 【データ】蓄積用!C$2:C$10000, $A271, 【データ】蓄積用!Q$2:Q$10000, 1, 【データ】蓄積用!AC$2:AC$10000, "&gt;=4.0")&gt;0, "〇", "×")))</f>
        <v/>
      </c>
      <c r="W271" t="str">
        <f>IF(OR($A271="", W$5=""), "", IF(COUNTIFS(【データ】蓄積用!A$2:A$10000, W$5, 【データ】蓄積用!C$2:C$10000, $A271, 【データ】蓄積用!D$2:D$10000, "&gt;=3000", 【データ】蓄積用!E$2:E$10000, "&gt;=1500")&gt;0, "〇", IF(COUNTIFS(【データ】蓄積用!A$2:A$10000, W$5, 【データ】蓄積用!C$2:C$10000, $A271, 【データ】蓄積用!Q$2:Q$10000, 1, 【データ】蓄積用!AC$2:AC$10000, "&gt;=4.0")&gt;0, "〇", "×")))</f>
        <v/>
      </c>
      <c r="X271" t="str">
        <f>IF(OR($A271="", X$5=""), "", IF(COUNTIFS(【データ】蓄積用!A$2:A$10000, X$5, 【データ】蓄積用!C$2:C$10000, $A271, 【データ】蓄積用!D$2:D$10000, "&gt;=3000", 【データ】蓄積用!E$2:E$10000, "&gt;=1500")&gt;0, "〇", IF(COUNTIFS(【データ】蓄積用!A$2:A$10000, X$5, 【データ】蓄積用!C$2:C$10000, $A271, 【データ】蓄積用!Q$2:Q$10000, 1, 【データ】蓄積用!AC$2:AC$10000, "&gt;=4.0")&gt;0, "〇", "×")))</f>
        <v/>
      </c>
      <c r="Y271" t="str">
        <f>IF(OR($A271="", Y$5=""), "", IF(COUNTIFS(【データ】蓄積用!A$2:A$10000, Y$5, 【データ】蓄積用!C$2:C$10000, $A271, 【データ】蓄積用!D$2:D$10000, "&gt;=3000", 【データ】蓄積用!E$2:E$10000, "&gt;=1500")&gt;0, "〇", IF(COUNTIFS(【データ】蓄積用!A$2:A$10000, Y$5, 【データ】蓄積用!C$2:C$10000, $A271, 【データ】蓄積用!Q$2:Q$10000, 1, 【データ】蓄積用!AC$2:AC$10000, "&gt;=4.0")&gt;0, "〇", "×")))</f>
        <v/>
      </c>
      <c r="Z271" t="str">
        <f>IF(OR($A271="", Z$5=""), "", IF(COUNTIFS(【データ】蓄積用!A$2:A$10000, Z$5, 【データ】蓄積用!C$2:C$10000, $A271, 【データ】蓄積用!D$2:D$10000, "&gt;=3000", 【データ】蓄積用!E$2:E$10000, "&gt;=1500")&gt;0, "〇", IF(COUNTIFS(【データ】蓄積用!A$2:A$10000, Z$5, 【データ】蓄積用!C$2:C$10000, $A271, 【データ】蓄積用!Q$2:Q$10000, 1, 【データ】蓄積用!AC$2:AC$10000, "&gt;=4.0")&gt;0, "〇", "×")))</f>
        <v/>
      </c>
      <c r="AA271" t="str">
        <f>IF(OR($A271="", AA$5=""), "", IF(COUNTIFS(【データ】蓄積用!A$2:A$10000, AA$5, 【データ】蓄積用!C$2:C$10000, $A271, 【データ】蓄積用!D$2:D$10000, "&gt;=3000", 【データ】蓄積用!E$2:E$10000, "&gt;=1500")&gt;0, "〇", IF(COUNTIFS(【データ】蓄積用!A$2:A$10000, AA$5, 【データ】蓄積用!C$2:C$10000, $A271, 【データ】蓄積用!Q$2:Q$10000, 1, 【データ】蓄積用!AC$2:AC$10000, "&gt;=4.0")&gt;0, "〇", "×")))</f>
        <v/>
      </c>
      <c r="AB271" t="str">
        <f>IF(OR($A271="", AB$5=""), "", IF(COUNTIFS(【データ】蓄積用!A$2:A$10000, AB$5, 【データ】蓄積用!C$2:C$10000, $A271, 【データ】蓄積用!D$2:D$10000, "&gt;=3000", 【データ】蓄積用!E$2:E$10000, "&gt;=1500")&gt;0, "〇", IF(COUNTIFS(【データ】蓄積用!A$2:A$10000, AB$5, 【データ】蓄積用!C$2:C$10000, $A271, 【データ】蓄積用!Q$2:Q$10000, 1, 【データ】蓄積用!AC$2:AC$10000, "&gt;=4.0")&gt;0, "〇", "×")))</f>
        <v/>
      </c>
      <c r="AC271" t="str">
        <f>IF(OR($A271="", AC$5=""), "", IF(COUNTIFS(【データ】蓄積用!A$2:A$10000, AC$5, 【データ】蓄積用!C$2:C$10000, $A271, 【データ】蓄積用!D$2:D$10000, "&gt;=3000", 【データ】蓄積用!E$2:E$10000, "&gt;=1500")&gt;0, "〇", IF(COUNTIFS(【データ】蓄積用!A$2:A$10000, AC$5, 【データ】蓄積用!C$2:C$10000, $A271, 【データ】蓄積用!Q$2:Q$10000, 1, 【データ】蓄積用!AC$2:AC$10000, "&gt;=4.0")&gt;0, "〇", "×")))</f>
        <v/>
      </c>
      <c r="AD271" t="str">
        <f>IF(OR($A271="", AD$5=""), "", IF(COUNTIFS(【データ】蓄積用!A$2:A$10000, AD$5, 【データ】蓄積用!C$2:C$10000, $A271, 【データ】蓄積用!D$2:D$10000, "&gt;=3000", 【データ】蓄積用!E$2:E$10000, "&gt;=1500")&gt;0, "〇", IF(COUNTIFS(【データ】蓄積用!A$2:A$10000, AD$5, 【データ】蓄積用!C$2:C$10000, $A271, 【データ】蓄積用!Q$2:Q$10000, 1, 【データ】蓄積用!AC$2:AC$10000, "&gt;=4.0")&gt;0, "〇", "×")))</f>
        <v/>
      </c>
      <c r="AE271" t="str">
        <f>IF(OR($A271="", AE$5=""), "", IF(COUNTIFS(【データ】蓄積用!A$2:A$10000, AE$5, 【データ】蓄積用!C$2:C$10000, $A271, 【データ】蓄積用!D$2:D$10000, "&gt;=3000", 【データ】蓄積用!E$2:E$10000, "&gt;=1500")&gt;0, "〇", IF(COUNTIFS(【データ】蓄積用!A$2:A$10000, AE$5, 【データ】蓄積用!C$2:C$10000, $A271, 【データ】蓄積用!Q$2:Q$10000, 1, 【データ】蓄積用!AC$2:AC$10000, "&gt;=4.0")&gt;0, "〇", "×")))</f>
        <v/>
      </c>
      <c r="AF271" t="str">
        <f>IF(OR($A271="", AF$5=""), "", IF(COUNTIFS(【データ】蓄積用!A$2:A$10000, AF$5, 【データ】蓄積用!C$2:C$10000, $A271, 【データ】蓄積用!D$2:D$10000, "&gt;=3000", 【データ】蓄積用!E$2:E$10000, "&gt;=1500")&gt;0, "〇", IF(COUNTIFS(【データ】蓄積用!A$2:A$10000, AF$5, 【データ】蓄積用!C$2:C$10000, $A271, 【データ】蓄積用!Q$2:Q$10000, 1, 【データ】蓄積用!AC$2:AC$10000, "&gt;=4.0")&gt;0, "〇", "×")))</f>
        <v/>
      </c>
      <c r="AG271" t="str">
        <f>IF(OR($A271="", AG$5=""), "", IF(COUNTIFS(【データ】蓄積用!A$2:A$10000, AG$5, 【データ】蓄積用!C$2:C$10000, $A271, 【データ】蓄積用!D$2:D$10000, "&gt;=3000", 【データ】蓄積用!E$2:E$10000, "&gt;=1500")&gt;0, "〇", IF(COUNTIFS(【データ】蓄積用!A$2:A$10000, AG$5, 【データ】蓄積用!C$2:C$10000, $A271, 【データ】蓄積用!Q$2:Q$10000, 1, 【データ】蓄積用!AC$2:AC$10000, "&gt;=4.0")&gt;0, "〇", "×")))</f>
        <v/>
      </c>
      <c r="AH271" t="str">
        <f>IF(OR($A271="", AH$5=""), "", IF(COUNTIFS(【データ】蓄積用!A$2:A$10000, AH$5, 【データ】蓄積用!C$2:C$10000, $A271, 【データ】蓄積用!D$2:D$10000, "&gt;=3000", 【データ】蓄積用!E$2:E$10000, "&gt;=1500")&gt;0, "〇", IF(COUNTIFS(【データ】蓄積用!A$2:A$10000, AH$5, 【データ】蓄積用!C$2:C$10000, $A271, 【データ】蓄積用!Q$2:Q$10000, 1, 【データ】蓄積用!AC$2:AC$10000, "&gt;=4.0")&gt;0, "〇", "×")))</f>
        <v/>
      </c>
      <c r="AI271" t="str">
        <f>IF(OR($A271="", AI$5=""), "", IF(COUNTIFS(【データ】蓄積用!A$2:A$10000, AI$5, 【データ】蓄積用!C$2:C$10000, $A271, 【データ】蓄積用!D$2:D$10000, "&gt;=3000", 【データ】蓄積用!E$2:E$10000, "&gt;=1500")&gt;0, "〇", IF(COUNTIFS(【データ】蓄積用!A$2:A$10000, AI$5, 【データ】蓄積用!C$2:C$10000, $A271, 【データ】蓄積用!Q$2:Q$10000, 1, 【データ】蓄積用!AC$2:AC$10000, "&gt;=4.0")&gt;0, "〇", "×")))</f>
        <v/>
      </c>
      <c r="AJ271" t="str">
        <f>IF(OR($A271="", AJ$5=""), "", IF(COUNTIFS(【データ】蓄積用!A$2:A$10000, AJ$5, 【データ】蓄積用!C$2:C$10000, $A271, 【データ】蓄積用!D$2:D$10000, "&gt;=3000", 【データ】蓄積用!E$2:E$10000, "&gt;=1500")&gt;0, "〇", IF(COUNTIFS(【データ】蓄積用!A$2:A$10000, AJ$5, 【データ】蓄積用!C$2:C$10000, $A271, 【データ】蓄積用!Q$2:Q$10000, 1, 【データ】蓄積用!AC$2:AC$10000, "&gt;=4.0")&gt;0, "〇", "×")))</f>
        <v/>
      </c>
      <c r="AK271" t="str">
        <f>IF(OR($A271="", AK$5=""), "", IF(COUNTIFS(【データ】蓄積用!A$2:A$10000, AK$5, 【データ】蓄積用!C$2:C$10000, $A271, 【データ】蓄積用!D$2:D$10000, "&gt;=3000", 【データ】蓄積用!E$2:E$10000, "&gt;=1500")&gt;0, "〇", IF(COUNTIFS(【データ】蓄積用!A$2:A$10000, AK$5, 【データ】蓄積用!C$2:C$10000, $A271, 【データ】蓄積用!Q$2:Q$10000, 1, 【データ】蓄積用!AC$2:AC$10000, "&gt;=4.0")&gt;0, "〇", "×")))</f>
        <v/>
      </c>
      <c r="AL271" t="str">
        <f>IF(OR($A271="", AL$5=""), "", IF(COUNTIFS(【データ】蓄積用!A$2:A$10000, AL$5, 【データ】蓄積用!C$2:C$10000, $A271, 【データ】蓄積用!D$2:D$10000, "&gt;=3000", 【データ】蓄積用!E$2:E$10000, "&gt;=1500")&gt;0, "〇", IF(COUNTIFS(【データ】蓄積用!A$2:A$10000, AL$5, 【データ】蓄積用!C$2:C$10000, $A271, 【データ】蓄積用!Q$2:Q$10000, 1, 【データ】蓄積用!AC$2:AC$10000, "&gt;=4.0")&gt;0, "〇", "×")))</f>
        <v/>
      </c>
      <c r="AM271" t="str">
        <f>IF(OR($A271="", AM$5=""), "", IF(COUNTIFS(【データ】蓄積用!A$2:A$10000, AM$5, 【データ】蓄積用!C$2:C$10000, $A271, 【データ】蓄積用!D$2:D$10000, "&gt;=3000", 【データ】蓄積用!E$2:E$10000, "&gt;=1500")&gt;0, "〇", IF(COUNTIFS(【データ】蓄積用!A$2:A$10000, AM$5, 【データ】蓄積用!C$2:C$10000, $A271, 【データ】蓄積用!Q$2:Q$10000, 1, 【データ】蓄積用!AC$2:AC$10000, "&gt;=4.0")&gt;0, "〇", "×")))</f>
        <v/>
      </c>
      <c r="AN271" t="str">
        <f>IF(OR($A271="", AN$5=""), "", IF(COUNTIFS(【データ】蓄積用!A$2:A$10000, AN$5, 【データ】蓄積用!C$2:C$10000, $A271, 【データ】蓄積用!D$2:D$10000, "&gt;=3000", 【データ】蓄積用!E$2:E$10000, "&gt;=1500")&gt;0, "〇", IF(COUNTIFS(【データ】蓄積用!A$2:A$10000, AN$5, 【データ】蓄積用!C$2:C$10000, $A271, 【データ】蓄積用!Q$2:Q$10000, 1, 【データ】蓄積用!AC$2:AC$10000, "&gt;=4.0")&gt;0, "〇", "×")))</f>
        <v/>
      </c>
      <c r="AO271" t="str">
        <f>IF(OR($A271="", AO$5=""), "", IF(COUNTIFS(【データ】蓄積用!A$2:A$10000, AO$5, 【データ】蓄積用!C$2:C$10000, $A271, 【データ】蓄積用!D$2:D$10000, "&gt;=3000", 【データ】蓄積用!E$2:E$10000, "&gt;=1500")&gt;0, "〇", IF(COUNTIFS(【データ】蓄積用!A$2:A$10000, AO$5, 【データ】蓄積用!C$2:C$10000, $A271, 【データ】蓄積用!Q$2:Q$10000, 1, 【データ】蓄積用!AC$2:AC$10000, "&gt;=4.0")&gt;0, "〇", "×")))</f>
        <v/>
      </c>
      <c r="AP271" t="str">
        <f>IF(OR($A271="", AP$5=""), "", IF(COUNTIFS(【データ】蓄積用!A$2:A$10000, AP$5, 【データ】蓄積用!C$2:C$10000, $A271, 【データ】蓄積用!D$2:D$10000, "&gt;=3000", 【データ】蓄積用!E$2:E$10000, "&gt;=1500")&gt;0, "〇", IF(COUNTIFS(【データ】蓄積用!A$2:A$10000, AP$5, 【データ】蓄積用!C$2:C$10000, $A271, 【データ】蓄積用!Q$2:Q$10000, 1, 【データ】蓄積用!AC$2:AC$10000, "&gt;=4.0")&gt;0, "〇", "×")))</f>
        <v/>
      </c>
      <c r="AQ271" t="str">
        <f>IF(OR($A271="", AQ$5=""), "", IF(COUNTIFS(【データ】蓄積用!A$2:A$10000, AQ$5, 【データ】蓄積用!C$2:C$10000, $A271, 【データ】蓄積用!D$2:D$10000, "&gt;=3000", 【データ】蓄積用!E$2:E$10000, "&gt;=1500")&gt;0, "〇", IF(COUNTIFS(【データ】蓄積用!A$2:A$10000, AQ$5, 【データ】蓄積用!C$2:C$10000, $A271, 【データ】蓄積用!Q$2:Q$10000, 1, 【データ】蓄積用!AC$2:AC$10000, "&gt;=4.0")&gt;0, "〇", "×")))</f>
        <v/>
      </c>
      <c r="AR271" t="str">
        <f>IF(OR($A271="", AR$5=""), "", IF(COUNTIFS(【データ】蓄積用!A$2:A$10000, AR$5, 【データ】蓄積用!C$2:C$10000, $A271, 【データ】蓄積用!D$2:D$10000, "&gt;=3000", 【データ】蓄積用!E$2:E$10000, "&gt;=1500")&gt;0, "〇", IF(COUNTIFS(【データ】蓄積用!A$2:A$10000, AR$5, 【データ】蓄積用!C$2:C$10000, $A271, 【データ】蓄積用!Q$2:Q$10000, 1, 【データ】蓄積用!AC$2:AC$10000, "&gt;=4.0")&gt;0, "〇", "×")))</f>
        <v/>
      </c>
      <c r="AS271" t="str">
        <f>IF(OR($A271="", AS$5=""), "", IF(COUNTIFS(【データ】蓄積用!A$2:A$10000, AS$5, 【データ】蓄積用!C$2:C$10000, $A271, 【データ】蓄積用!D$2:D$10000, "&gt;=3000", 【データ】蓄積用!E$2:E$10000, "&gt;=1500")&gt;0, "〇", IF(COUNTIFS(【データ】蓄積用!A$2:A$10000, AS$5, 【データ】蓄積用!C$2:C$10000, $A271, 【データ】蓄積用!Q$2:Q$10000, 1, 【データ】蓄積用!AC$2:AC$10000, "&gt;=4.0")&gt;0, "〇", "×")))</f>
        <v/>
      </c>
      <c r="AT271" t="str">
        <f>IF(OR($A271="", AT$5=""), "", IF(COUNTIFS(【データ】蓄積用!A$2:A$10000, AT$5, 【データ】蓄積用!C$2:C$10000, $A271, 【データ】蓄積用!D$2:D$10000, "&gt;=3000", 【データ】蓄積用!E$2:E$10000, "&gt;=1500")&gt;0, "〇", IF(COUNTIFS(【データ】蓄積用!A$2:A$10000, AT$5, 【データ】蓄積用!C$2:C$10000, $A271, 【データ】蓄積用!Q$2:Q$10000, 1, 【データ】蓄積用!AC$2:AC$10000, "&gt;=4.0")&gt;0, "〇", "×")))</f>
        <v/>
      </c>
      <c r="AU271" t="str">
        <f>IF(OR($A271="", AU$5=""), "", IF(COUNTIFS(【データ】蓄積用!A$2:A$10000, AU$5, 【データ】蓄積用!C$2:C$10000, $A271, 【データ】蓄積用!D$2:D$10000, "&gt;=3000", 【データ】蓄積用!E$2:E$10000, "&gt;=1500")&gt;0, "〇", IF(COUNTIFS(【データ】蓄積用!A$2:A$10000, AU$5, 【データ】蓄積用!C$2:C$10000, $A271, 【データ】蓄積用!Q$2:Q$10000, 1, 【データ】蓄積用!AC$2:AC$10000, "&gt;=4.0")&gt;0, "〇", "×")))</f>
        <v/>
      </c>
      <c r="AV271" t="str">
        <f>IF(OR($A271="", AV$5=""), "", IF(COUNTIFS(【データ】蓄積用!A$2:A$10000, AV$5, 【データ】蓄積用!C$2:C$10000, $A271, 【データ】蓄積用!D$2:D$10000, "&gt;=3000", 【データ】蓄積用!E$2:E$10000, "&gt;=1500")&gt;0, "〇", IF(COUNTIFS(【データ】蓄積用!A$2:A$10000, AV$5, 【データ】蓄積用!C$2:C$10000, $A271, 【データ】蓄積用!Q$2:Q$10000, 1, 【データ】蓄積用!AC$2:AC$10000, "&gt;=4.0")&gt;0, "〇", "×")))</f>
        <v/>
      </c>
      <c r="AW271" t="str">
        <f>IF(OR($A271="", AW$5=""), "", IF(COUNTIFS(【データ】蓄積用!A$2:A$10000, AW$5, 【データ】蓄積用!C$2:C$10000, $A271, 【データ】蓄積用!D$2:D$10000, "&gt;=3000", 【データ】蓄積用!E$2:E$10000, "&gt;=1500")&gt;0, "〇", IF(COUNTIFS(【データ】蓄積用!A$2:A$10000, AW$5, 【データ】蓄積用!C$2:C$10000, $A271, 【データ】蓄積用!Q$2:Q$10000, 1, 【データ】蓄積用!AC$2:AC$10000, "&gt;=4.0")&gt;0, "〇", "×")))</f>
        <v/>
      </c>
      <c r="AX271" t="str">
        <f>IF(OR($A271="", AX$5=""), "", IF(COUNTIFS(【データ】蓄積用!A$2:A$10000, AX$5, 【データ】蓄積用!C$2:C$10000, $A271, 【データ】蓄積用!D$2:D$10000, "&gt;=3000", 【データ】蓄積用!E$2:E$10000, "&gt;=1500")&gt;0, "〇", IF(COUNTIFS(【データ】蓄積用!A$2:A$10000, AX$5, 【データ】蓄積用!C$2:C$10000, $A271, 【データ】蓄積用!Q$2:Q$10000, 1, 【データ】蓄積用!AC$2:AC$10000, "&gt;=4.0")&gt;0, "〇", "×")))</f>
        <v/>
      </c>
      <c r="AY271" t="str">
        <f>IF(OR($A271="", AY$5=""), "", IF(COUNTIFS(【データ】蓄積用!A$2:A$10000, AY$5, 【データ】蓄積用!C$2:C$10000, $A271, 【データ】蓄積用!D$2:D$10000, "&gt;=3000", 【データ】蓄積用!E$2:E$10000, "&gt;=1500")&gt;0, "〇", IF(COUNTIFS(【データ】蓄積用!A$2:A$10000, AY$5, 【データ】蓄積用!C$2:C$10000, $A271, 【データ】蓄積用!Q$2:Q$10000, 1, 【データ】蓄積用!AC$2:AC$10000, "&gt;=4.0")&gt;0, "〇", "×")))</f>
        <v/>
      </c>
    </row>
    <row r="272" spans="2:51">
      <c r="B272" t="str">
        <f>IF(OR($A272="", B$5=""), "", IF(COUNTIFS(【データ】蓄積用!A$2:A$10000, B$5, 【データ】蓄積用!C$2:C$10000, $A272, 【データ】蓄積用!D$2:D$10000, "&gt;=3000", 【データ】蓄積用!E$2:E$10000, "&gt;=1500")&gt;0, "〇", IF(COUNTIFS(【データ】蓄積用!A$2:A$10000, B$5, 【データ】蓄積用!C$2:C$10000, $A272, 【データ】蓄積用!Q$2:Q$10000, 1, 【データ】蓄積用!AC$2:AC$10000, "&gt;=4.0")&gt;0, "〇", "×")))</f>
        <v/>
      </c>
      <c r="C272" t="str">
        <f>IF(OR($A272="", C$5=""), "", IF(COUNTIFS(【データ】蓄積用!A$2:A$10000, C$5, 【データ】蓄積用!C$2:C$10000, $A272, 【データ】蓄積用!D$2:D$10000, "&gt;=3000", 【データ】蓄積用!E$2:E$10000, "&gt;=1500")&gt;0, "〇", IF(COUNTIFS(【データ】蓄積用!A$2:A$10000, C$5, 【データ】蓄積用!C$2:C$10000, $A272, 【データ】蓄積用!Q$2:Q$10000, 1, 【データ】蓄積用!AC$2:AC$10000, "&gt;=4.0")&gt;0, "〇", "×")))</f>
        <v/>
      </c>
      <c r="D272" t="str">
        <f>IF(OR($A272="", D$5=""), "", IF(COUNTIFS(【データ】蓄積用!A$2:A$10000, D$5, 【データ】蓄積用!C$2:C$10000, $A272, 【データ】蓄積用!D$2:D$10000, "&gt;=3000", 【データ】蓄積用!E$2:E$10000, "&gt;=1500")&gt;0, "〇", IF(COUNTIFS(【データ】蓄積用!A$2:A$10000, D$5, 【データ】蓄積用!C$2:C$10000, $A272, 【データ】蓄積用!Q$2:Q$10000, 1, 【データ】蓄積用!AC$2:AC$10000, "&gt;=4.0")&gt;0, "〇", "×")))</f>
        <v/>
      </c>
      <c r="E272" t="str">
        <f>IF(OR($A272="", E$5=""), "", IF(COUNTIFS(【データ】蓄積用!A$2:A$10000, E$5, 【データ】蓄積用!C$2:C$10000, $A272, 【データ】蓄積用!D$2:D$10000, "&gt;=3000", 【データ】蓄積用!E$2:E$10000, "&gt;=1500")&gt;0, "〇", IF(COUNTIFS(【データ】蓄積用!A$2:A$10000, E$5, 【データ】蓄積用!C$2:C$10000, $A272, 【データ】蓄積用!Q$2:Q$10000, 1, 【データ】蓄積用!AC$2:AC$10000, "&gt;=4.0")&gt;0, "〇", "×")))</f>
        <v/>
      </c>
      <c r="F272" t="str">
        <f>IF(OR($A272="", F$5=""), "", IF(COUNTIFS(【データ】蓄積用!A$2:A$10000, F$5, 【データ】蓄積用!C$2:C$10000, $A272, 【データ】蓄積用!D$2:D$10000, "&gt;=3000", 【データ】蓄積用!E$2:E$10000, "&gt;=1500")&gt;0, "〇", IF(COUNTIFS(【データ】蓄積用!A$2:A$10000, F$5, 【データ】蓄積用!C$2:C$10000, $A272, 【データ】蓄積用!Q$2:Q$10000, 1, 【データ】蓄積用!AC$2:AC$10000, "&gt;=4.0")&gt;0, "〇", "×")))</f>
        <v/>
      </c>
      <c r="G272" t="str">
        <f>IF(OR($A272="", G$5=""), "", IF(COUNTIFS(【データ】蓄積用!A$2:A$10000, G$5, 【データ】蓄積用!C$2:C$10000, $A272, 【データ】蓄積用!D$2:D$10000, "&gt;=3000", 【データ】蓄積用!E$2:E$10000, "&gt;=1500")&gt;0, "〇", IF(COUNTIFS(【データ】蓄積用!A$2:A$10000, G$5, 【データ】蓄積用!C$2:C$10000, $A272, 【データ】蓄積用!Q$2:Q$10000, 1, 【データ】蓄積用!AC$2:AC$10000, "&gt;=4.0")&gt;0, "〇", "×")))</f>
        <v/>
      </c>
      <c r="H272" t="str">
        <f>IF(OR($A272="", H$5=""), "", IF(COUNTIFS(【データ】蓄積用!A$2:A$10000, H$5, 【データ】蓄積用!C$2:C$10000, $A272, 【データ】蓄積用!D$2:D$10000, "&gt;=3000", 【データ】蓄積用!E$2:E$10000, "&gt;=1500")&gt;0, "〇", IF(COUNTIFS(【データ】蓄積用!A$2:A$10000, H$5, 【データ】蓄積用!C$2:C$10000, $A272, 【データ】蓄積用!Q$2:Q$10000, 1, 【データ】蓄積用!AC$2:AC$10000, "&gt;=4.0")&gt;0, "〇", "×")))</f>
        <v/>
      </c>
      <c r="I272" t="str">
        <f>IF(OR($A272="", I$5=""), "", IF(COUNTIFS(【データ】蓄積用!A$2:A$10000, I$5, 【データ】蓄積用!C$2:C$10000, $A272, 【データ】蓄積用!D$2:D$10000, "&gt;=3000", 【データ】蓄積用!E$2:E$10000, "&gt;=1500")&gt;0, "〇", IF(COUNTIFS(【データ】蓄積用!A$2:A$10000, I$5, 【データ】蓄積用!C$2:C$10000, $A272, 【データ】蓄積用!Q$2:Q$10000, 1, 【データ】蓄積用!AC$2:AC$10000, "&gt;=4.0")&gt;0, "〇", "×")))</f>
        <v/>
      </c>
      <c r="J272" t="str">
        <f>IF(OR($A272="", J$5=""), "", IF(COUNTIFS(【データ】蓄積用!A$2:A$10000, J$5, 【データ】蓄積用!C$2:C$10000, $A272, 【データ】蓄積用!D$2:D$10000, "&gt;=3000", 【データ】蓄積用!E$2:E$10000, "&gt;=1500")&gt;0, "〇", IF(COUNTIFS(【データ】蓄積用!A$2:A$10000, J$5, 【データ】蓄積用!C$2:C$10000, $A272, 【データ】蓄積用!Q$2:Q$10000, 1, 【データ】蓄積用!AC$2:AC$10000, "&gt;=4.0")&gt;0, "〇", "×")))</f>
        <v/>
      </c>
      <c r="K272" t="str">
        <f>IF(OR($A272="", K$5=""), "", IF(COUNTIFS(【データ】蓄積用!A$2:A$10000, K$5, 【データ】蓄積用!C$2:C$10000, $A272, 【データ】蓄積用!D$2:D$10000, "&gt;=3000", 【データ】蓄積用!E$2:E$10000, "&gt;=1500")&gt;0, "〇", IF(COUNTIFS(【データ】蓄積用!A$2:A$10000, K$5, 【データ】蓄積用!C$2:C$10000, $A272, 【データ】蓄積用!Q$2:Q$10000, 1, 【データ】蓄積用!AC$2:AC$10000, "&gt;=4.0")&gt;0, "〇", "×")))</f>
        <v/>
      </c>
      <c r="L272" t="str">
        <f>IF(OR($A272="", L$5=""), "", IF(COUNTIFS(【データ】蓄積用!A$2:A$10000, L$5, 【データ】蓄積用!C$2:C$10000, $A272, 【データ】蓄積用!D$2:D$10000, "&gt;=3000", 【データ】蓄積用!E$2:E$10000, "&gt;=1500")&gt;0, "〇", IF(COUNTIFS(【データ】蓄積用!A$2:A$10000, L$5, 【データ】蓄積用!C$2:C$10000, $A272, 【データ】蓄積用!Q$2:Q$10000, 1, 【データ】蓄積用!AC$2:AC$10000, "&gt;=4.0")&gt;0, "〇", "×")))</f>
        <v/>
      </c>
      <c r="M272" t="str">
        <f>IF(OR($A272="", M$5=""), "", IF(COUNTIFS(【データ】蓄積用!A$2:A$10000, M$5, 【データ】蓄積用!C$2:C$10000, $A272, 【データ】蓄積用!D$2:D$10000, "&gt;=3000", 【データ】蓄積用!E$2:E$10000, "&gt;=1500")&gt;0, "〇", IF(COUNTIFS(【データ】蓄積用!A$2:A$10000, M$5, 【データ】蓄積用!C$2:C$10000, $A272, 【データ】蓄積用!Q$2:Q$10000, 1, 【データ】蓄積用!AC$2:AC$10000, "&gt;=4.0")&gt;0, "〇", "×")))</f>
        <v/>
      </c>
      <c r="N272" t="str">
        <f>IF(OR($A272="", N$5=""), "", IF(COUNTIFS(【データ】蓄積用!A$2:A$10000, N$5, 【データ】蓄積用!C$2:C$10000, $A272, 【データ】蓄積用!D$2:D$10000, "&gt;=3000", 【データ】蓄積用!E$2:E$10000, "&gt;=1500")&gt;0, "〇", IF(COUNTIFS(【データ】蓄積用!A$2:A$10000, N$5, 【データ】蓄積用!C$2:C$10000, $A272, 【データ】蓄積用!Q$2:Q$10000, 1, 【データ】蓄積用!AC$2:AC$10000, "&gt;=4.0")&gt;0, "〇", "×")))</f>
        <v/>
      </c>
      <c r="O272" t="str">
        <f>IF(OR($A272="", O$5=""), "", IF(COUNTIFS(【データ】蓄積用!A$2:A$10000, O$5, 【データ】蓄積用!C$2:C$10000, $A272, 【データ】蓄積用!D$2:D$10000, "&gt;=3000", 【データ】蓄積用!E$2:E$10000, "&gt;=1500")&gt;0, "〇", IF(COUNTIFS(【データ】蓄積用!A$2:A$10000, O$5, 【データ】蓄積用!C$2:C$10000, $A272, 【データ】蓄積用!Q$2:Q$10000, 1, 【データ】蓄積用!AC$2:AC$10000, "&gt;=4.0")&gt;0, "〇", "×")))</f>
        <v/>
      </c>
      <c r="P272" t="str">
        <f>IF(OR($A272="", P$5=""), "", IF(COUNTIFS(【データ】蓄積用!A$2:A$10000, P$5, 【データ】蓄積用!C$2:C$10000, $A272, 【データ】蓄積用!D$2:D$10000, "&gt;=3000", 【データ】蓄積用!E$2:E$10000, "&gt;=1500")&gt;0, "〇", IF(COUNTIFS(【データ】蓄積用!A$2:A$10000, P$5, 【データ】蓄積用!C$2:C$10000, $A272, 【データ】蓄積用!Q$2:Q$10000, 1, 【データ】蓄積用!AC$2:AC$10000, "&gt;=4.0")&gt;0, "〇", "×")))</f>
        <v/>
      </c>
      <c r="Q272" t="str">
        <f>IF(OR($A272="", Q$5=""), "", IF(COUNTIFS(【データ】蓄積用!A$2:A$10000, Q$5, 【データ】蓄積用!C$2:C$10000, $A272, 【データ】蓄積用!D$2:D$10000, "&gt;=3000", 【データ】蓄積用!E$2:E$10000, "&gt;=1500")&gt;0, "〇", IF(COUNTIFS(【データ】蓄積用!A$2:A$10000, Q$5, 【データ】蓄積用!C$2:C$10000, $A272, 【データ】蓄積用!Q$2:Q$10000, 1, 【データ】蓄積用!AC$2:AC$10000, "&gt;=4.0")&gt;0, "〇", "×")))</f>
        <v/>
      </c>
      <c r="R272" t="str">
        <f>IF(OR($A272="", R$5=""), "", IF(COUNTIFS(【データ】蓄積用!A$2:A$10000, R$5, 【データ】蓄積用!C$2:C$10000, $A272, 【データ】蓄積用!D$2:D$10000, "&gt;=3000", 【データ】蓄積用!E$2:E$10000, "&gt;=1500")&gt;0, "〇", IF(COUNTIFS(【データ】蓄積用!A$2:A$10000, R$5, 【データ】蓄積用!C$2:C$10000, $A272, 【データ】蓄積用!Q$2:Q$10000, 1, 【データ】蓄積用!AC$2:AC$10000, "&gt;=4.0")&gt;0, "〇", "×")))</f>
        <v/>
      </c>
      <c r="S272" t="str">
        <f>IF(OR($A272="", S$5=""), "", IF(COUNTIFS(【データ】蓄積用!A$2:A$10000, S$5, 【データ】蓄積用!C$2:C$10000, $A272, 【データ】蓄積用!D$2:D$10000, "&gt;=3000", 【データ】蓄積用!E$2:E$10000, "&gt;=1500")&gt;0, "〇", IF(COUNTIFS(【データ】蓄積用!A$2:A$10000, S$5, 【データ】蓄積用!C$2:C$10000, $A272, 【データ】蓄積用!Q$2:Q$10000, 1, 【データ】蓄積用!AC$2:AC$10000, "&gt;=4.0")&gt;0, "〇", "×")))</f>
        <v/>
      </c>
      <c r="T272" t="str">
        <f>IF(OR($A272="", T$5=""), "", IF(COUNTIFS(【データ】蓄積用!A$2:A$10000, T$5, 【データ】蓄積用!C$2:C$10000, $A272, 【データ】蓄積用!D$2:D$10000, "&gt;=3000", 【データ】蓄積用!E$2:E$10000, "&gt;=1500")&gt;0, "〇", IF(COUNTIFS(【データ】蓄積用!A$2:A$10000, T$5, 【データ】蓄積用!C$2:C$10000, $A272, 【データ】蓄積用!Q$2:Q$10000, 1, 【データ】蓄積用!AC$2:AC$10000, "&gt;=4.0")&gt;0, "〇", "×")))</f>
        <v/>
      </c>
      <c r="U272" t="str">
        <f>IF(OR($A272="", U$5=""), "", IF(COUNTIFS(【データ】蓄積用!A$2:A$10000, U$5, 【データ】蓄積用!C$2:C$10000, $A272, 【データ】蓄積用!D$2:D$10000, "&gt;=3000", 【データ】蓄積用!E$2:E$10000, "&gt;=1500")&gt;0, "〇", IF(COUNTIFS(【データ】蓄積用!A$2:A$10000, U$5, 【データ】蓄積用!C$2:C$10000, $A272, 【データ】蓄積用!Q$2:Q$10000, 1, 【データ】蓄積用!AC$2:AC$10000, "&gt;=4.0")&gt;0, "〇", "×")))</f>
        <v/>
      </c>
      <c r="V272" t="str">
        <f>IF(OR($A272="", V$5=""), "", IF(COUNTIFS(【データ】蓄積用!A$2:A$10000, V$5, 【データ】蓄積用!C$2:C$10000, $A272, 【データ】蓄積用!D$2:D$10000, "&gt;=3000", 【データ】蓄積用!E$2:E$10000, "&gt;=1500")&gt;0, "〇", IF(COUNTIFS(【データ】蓄積用!A$2:A$10000, V$5, 【データ】蓄積用!C$2:C$10000, $A272, 【データ】蓄積用!Q$2:Q$10000, 1, 【データ】蓄積用!AC$2:AC$10000, "&gt;=4.0")&gt;0, "〇", "×")))</f>
        <v/>
      </c>
      <c r="W272" t="str">
        <f>IF(OR($A272="", W$5=""), "", IF(COUNTIFS(【データ】蓄積用!A$2:A$10000, W$5, 【データ】蓄積用!C$2:C$10000, $A272, 【データ】蓄積用!D$2:D$10000, "&gt;=3000", 【データ】蓄積用!E$2:E$10000, "&gt;=1500")&gt;0, "〇", IF(COUNTIFS(【データ】蓄積用!A$2:A$10000, W$5, 【データ】蓄積用!C$2:C$10000, $A272, 【データ】蓄積用!Q$2:Q$10000, 1, 【データ】蓄積用!AC$2:AC$10000, "&gt;=4.0")&gt;0, "〇", "×")))</f>
        <v/>
      </c>
      <c r="X272" t="str">
        <f>IF(OR($A272="", X$5=""), "", IF(COUNTIFS(【データ】蓄積用!A$2:A$10000, X$5, 【データ】蓄積用!C$2:C$10000, $A272, 【データ】蓄積用!D$2:D$10000, "&gt;=3000", 【データ】蓄積用!E$2:E$10000, "&gt;=1500")&gt;0, "〇", IF(COUNTIFS(【データ】蓄積用!A$2:A$10000, X$5, 【データ】蓄積用!C$2:C$10000, $A272, 【データ】蓄積用!Q$2:Q$10000, 1, 【データ】蓄積用!AC$2:AC$10000, "&gt;=4.0")&gt;0, "〇", "×")))</f>
        <v/>
      </c>
      <c r="Y272" t="str">
        <f>IF(OR($A272="", Y$5=""), "", IF(COUNTIFS(【データ】蓄積用!A$2:A$10000, Y$5, 【データ】蓄積用!C$2:C$10000, $A272, 【データ】蓄積用!D$2:D$10000, "&gt;=3000", 【データ】蓄積用!E$2:E$10000, "&gt;=1500")&gt;0, "〇", IF(COUNTIFS(【データ】蓄積用!A$2:A$10000, Y$5, 【データ】蓄積用!C$2:C$10000, $A272, 【データ】蓄積用!Q$2:Q$10000, 1, 【データ】蓄積用!AC$2:AC$10000, "&gt;=4.0")&gt;0, "〇", "×")))</f>
        <v/>
      </c>
      <c r="Z272" t="str">
        <f>IF(OR($A272="", Z$5=""), "", IF(COUNTIFS(【データ】蓄積用!A$2:A$10000, Z$5, 【データ】蓄積用!C$2:C$10000, $A272, 【データ】蓄積用!D$2:D$10000, "&gt;=3000", 【データ】蓄積用!E$2:E$10000, "&gt;=1500")&gt;0, "〇", IF(COUNTIFS(【データ】蓄積用!A$2:A$10000, Z$5, 【データ】蓄積用!C$2:C$10000, $A272, 【データ】蓄積用!Q$2:Q$10000, 1, 【データ】蓄積用!AC$2:AC$10000, "&gt;=4.0")&gt;0, "〇", "×")))</f>
        <v/>
      </c>
      <c r="AA272" t="str">
        <f>IF(OR($A272="", AA$5=""), "", IF(COUNTIFS(【データ】蓄積用!A$2:A$10000, AA$5, 【データ】蓄積用!C$2:C$10000, $A272, 【データ】蓄積用!D$2:D$10000, "&gt;=3000", 【データ】蓄積用!E$2:E$10000, "&gt;=1500")&gt;0, "〇", IF(COUNTIFS(【データ】蓄積用!A$2:A$10000, AA$5, 【データ】蓄積用!C$2:C$10000, $A272, 【データ】蓄積用!Q$2:Q$10000, 1, 【データ】蓄積用!AC$2:AC$10000, "&gt;=4.0")&gt;0, "〇", "×")))</f>
        <v/>
      </c>
      <c r="AB272" t="str">
        <f>IF(OR($A272="", AB$5=""), "", IF(COUNTIFS(【データ】蓄積用!A$2:A$10000, AB$5, 【データ】蓄積用!C$2:C$10000, $A272, 【データ】蓄積用!D$2:D$10000, "&gt;=3000", 【データ】蓄積用!E$2:E$10000, "&gt;=1500")&gt;0, "〇", IF(COUNTIFS(【データ】蓄積用!A$2:A$10000, AB$5, 【データ】蓄積用!C$2:C$10000, $A272, 【データ】蓄積用!Q$2:Q$10000, 1, 【データ】蓄積用!AC$2:AC$10000, "&gt;=4.0")&gt;0, "〇", "×")))</f>
        <v/>
      </c>
      <c r="AC272" t="str">
        <f>IF(OR($A272="", AC$5=""), "", IF(COUNTIFS(【データ】蓄積用!A$2:A$10000, AC$5, 【データ】蓄積用!C$2:C$10000, $A272, 【データ】蓄積用!D$2:D$10000, "&gt;=3000", 【データ】蓄積用!E$2:E$10000, "&gt;=1500")&gt;0, "〇", IF(COUNTIFS(【データ】蓄積用!A$2:A$10000, AC$5, 【データ】蓄積用!C$2:C$10000, $A272, 【データ】蓄積用!Q$2:Q$10000, 1, 【データ】蓄積用!AC$2:AC$10000, "&gt;=4.0")&gt;0, "〇", "×")))</f>
        <v/>
      </c>
      <c r="AD272" t="str">
        <f>IF(OR($A272="", AD$5=""), "", IF(COUNTIFS(【データ】蓄積用!A$2:A$10000, AD$5, 【データ】蓄積用!C$2:C$10000, $A272, 【データ】蓄積用!D$2:D$10000, "&gt;=3000", 【データ】蓄積用!E$2:E$10000, "&gt;=1500")&gt;0, "〇", IF(COUNTIFS(【データ】蓄積用!A$2:A$10000, AD$5, 【データ】蓄積用!C$2:C$10000, $A272, 【データ】蓄積用!Q$2:Q$10000, 1, 【データ】蓄積用!AC$2:AC$10000, "&gt;=4.0")&gt;0, "〇", "×")))</f>
        <v/>
      </c>
      <c r="AE272" t="str">
        <f>IF(OR($A272="", AE$5=""), "", IF(COUNTIFS(【データ】蓄積用!A$2:A$10000, AE$5, 【データ】蓄積用!C$2:C$10000, $A272, 【データ】蓄積用!D$2:D$10000, "&gt;=3000", 【データ】蓄積用!E$2:E$10000, "&gt;=1500")&gt;0, "〇", IF(COUNTIFS(【データ】蓄積用!A$2:A$10000, AE$5, 【データ】蓄積用!C$2:C$10000, $A272, 【データ】蓄積用!Q$2:Q$10000, 1, 【データ】蓄積用!AC$2:AC$10000, "&gt;=4.0")&gt;0, "〇", "×")))</f>
        <v/>
      </c>
      <c r="AF272" t="str">
        <f>IF(OR($A272="", AF$5=""), "", IF(COUNTIFS(【データ】蓄積用!A$2:A$10000, AF$5, 【データ】蓄積用!C$2:C$10000, $A272, 【データ】蓄積用!D$2:D$10000, "&gt;=3000", 【データ】蓄積用!E$2:E$10000, "&gt;=1500")&gt;0, "〇", IF(COUNTIFS(【データ】蓄積用!A$2:A$10000, AF$5, 【データ】蓄積用!C$2:C$10000, $A272, 【データ】蓄積用!Q$2:Q$10000, 1, 【データ】蓄積用!AC$2:AC$10000, "&gt;=4.0")&gt;0, "〇", "×")))</f>
        <v/>
      </c>
      <c r="AG272" t="str">
        <f>IF(OR($A272="", AG$5=""), "", IF(COUNTIFS(【データ】蓄積用!A$2:A$10000, AG$5, 【データ】蓄積用!C$2:C$10000, $A272, 【データ】蓄積用!D$2:D$10000, "&gt;=3000", 【データ】蓄積用!E$2:E$10000, "&gt;=1500")&gt;0, "〇", IF(COUNTIFS(【データ】蓄積用!A$2:A$10000, AG$5, 【データ】蓄積用!C$2:C$10000, $A272, 【データ】蓄積用!Q$2:Q$10000, 1, 【データ】蓄積用!AC$2:AC$10000, "&gt;=4.0")&gt;0, "〇", "×")))</f>
        <v/>
      </c>
      <c r="AH272" t="str">
        <f>IF(OR($A272="", AH$5=""), "", IF(COUNTIFS(【データ】蓄積用!A$2:A$10000, AH$5, 【データ】蓄積用!C$2:C$10000, $A272, 【データ】蓄積用!D$2:D$10000, "&gt;=3000", 【データ】蓄積用!E$2:E$10000, "&gt;=1500")&gt;0, "〇", IF(COUNTIFS(【データ】蓄積用!A$2:A$10000, AH$5, 【データ】蓄積用!C$2:C$10000, $A272, 【データ】蓄積用!Q$2:Q$10000, 1, 【データ】蓄積用!AC$2:AC$10000, "&gt;=4.0")&gt;0, "〇", "×")))</f>
        <v/>
      </c>
      <c r="AI272" t="str">
        <f>IF(OR($A272="", AI$5=""), "", IF(COUNTIFS(【データ】蓄積用!A$2:A$10000, AI$5, 【データ】蓄積用!C$2:C$10000, $A272, 【データ】蓄積用!D$2:D$10000, "&gt;=3000", 【データ】蓄積用!E$2:E$10000, "&gt;=1500")&gt;0, "〇", IF(COUNTIFS(【データ】蓄積用!A$2:A$10000, AI$5, 【データ】蓄積用!C$2:C$10000, $A272, 【データ】蓄積用!Q$2:Q$10000, 1, 【データ】蓄積用!AC$2:AC$10000, "&gt;=4.0")&gt;0, "〇", "×")))</f>
        <v/>
      </c>
      <c r="AJ272" t="str">
        <f>IF(OR($A272="", AJ$5=""), "", IF(COUNTIFS(【データ】蓄積用!A$2:A$10000, AJ$5, 【データ】蓄積用!C$2:C$10000, $A272, 【データ】蓄積用!D$2:D$10000, "&gt;=3000", 【データ】蓄積用!E$2:E$10000, "&gt;=1500")&gt;0, "〇", IF(COUNTIFS(【データ】蓄積用!A$2:A$10000, AJ$5, 【データ】蓄積用!C$2:C$10000, $A272, 【データ】蓄積用!Q$2:Q$10000, 1, 【データ】蓄積用!AC$2:AC$10000, "&gt;=4.0")&gt;0, "〇", "×")))</f>
        <v/>
      </c>
      <c r="AK272" t="str">
        <f>IF(OR($A272="", AK$5=""), "", IF(COUNTIFS(【データ】蓄積用!A$2:A$10000, AK$5, 【データ】蓄積用!C$2:C$10000, $A272, 【データ】蓄積用!D$2:D$10000, "&gt;=3000", 【データ】蓄積用!E$2:E$10000, "&gt;=1500")&gt;0, "〇", IF(COUNTIFS(【データ】蓄積用!A$2:A$10000, AK$5, 【データ】蓄積用!C$2:C$10000, $A272, 【データ】蓄積用!Q$2:Q$10000, 1, 【データ】蓄積用!AC$2:AC$10000, "&gt;=4.0")&gt;0, "〇", "×")))</f>
        <v/>
      </c>
      <c r="AL272" t="str">
        <f>IF(OR($A272="", AL$5=""), "", IF(COUNTIFS(【データ】蓄積用!A$2:A$10000, AL$5, 【データ】蓄積用!C$2:C$10000, $A272, 【データ】蓄積用!D$2:D$10000, "&gt;=3000", 【データ】蓄積用!E$2:E$10000, "&gt;=1500")&gt;0, "〇", IF(COUNTIFS(【データ】蓄積用!A$2:A$10000, AL$5, 【データ】蓄積用!C$2:C$10000, $A272, 【データ】蓄積用!Q$2:Q$10000, 1, 【データ】蓄積用!AC$2:AC$10000, "&gt;=4.0")&gt;0, "〇", "×")))</f>
        <v/>
      </c>
      <c r="AM272" t="str">
        <f>IF(OR($A272="", AM$5=""), "", IF(COUNTIFS(【データ】蓄積用!A$2:A$10000, AM$5, 【データ】蓄積用!C$2:C$10000, $A272, 【データ】蓄積用!D$2:D$10000, "&gt;=3000", 【データ】蓄積用!E$2:E$10000, "&gt;=1500")&gt;0, "〇", IF(COUNTIFS(【データ】蓄積用!A$2:A$10000, AM$5, 【データ】蓄積用!C$2:C$10000, $A272, 【データ】蓄積用!Q$2:Q$10000, 1, 【データ】蓄積用!AC$2:AC$10000, "&gt;=4.0")&gt;0, "〇", "×")))</f>
        <v/>
      </c>
      <c r="AN272" t="str">
        <f>IF(OR($A272="", AN$5=""), "", IF(COUNTIFS(【データ】蓄積用!A$2:A$10000, AN$5, 【データ】蓄積用!C$2:C$10000, $A272, 【データ】蓄積用!D$2:D$10000, "&gt;=3000", 【データ】蓄積用!E$2:E$10000, "&gt;=1500")&gt;0, "〇", IF(COUNTIFS(【データ】蓄積用!A$2:A$10000, AN$5, 【データ】蓄積用!C$2:C$10000, $A272, 【データ】蓄積用!Q$2:Q$10000, 1, 【データ】蓄積用!AC$2:AC$10000, "&gt;=4.0")&gt;0, "〇", "×")))</f>
        <v/>
      </c>
      <c r="AO272" t="str">
        <f>IF(OR($A272="", AO$5=""), "", IF(COUNTIFS(【データ】蓄積用!A$2:A$10000, AO$5, 【データ】蓄積用!C$2:C$10000, $A272, 【データ】蓄積用!D$2:D$10000, "&gt;=3000", 【データ】蓄積用!E$2:E$10000, "&gt;=1500")&gt;0, "〇", IF(COUNTIFS(【データ】蓄積用!A$2:A$10000, AO$5, 【データ】蓄積用!C$2:C$10000, $A272, 【データ】蓄積用!Q$2:Q$10000, 1, 【データ】蓄積用!AC$2:AC$10000, "&gt;=4.0")&gt;0, "〇", "×")))</f>
        <v/>
      </c>
      <c r="AP272" t="str">
        <f>IF(OR($A272="", AP$5=""), "", IF(COUNTIFS(【データ】蓄積用!A$2:A$10000, AP$5, 【データ】蓄積用!C$2:C$10000, $A272, 【データ】蓄積用!D$2:D$10000, "&gt;=3000", 【データ】蓄積用!E$2:E$10000, "&gt;=1500")&gt;0, "〇", IF(COUNTIFS(【データ】蓄積用!A$2:A$10000, AP$5, 【データ】蓄積用!C$2:C$10000, $A272, 【データ】蓄積用!Q$2:Q$10000, 1, 【データ】蓄積用!AC$2:AC$10000, "&gt;=4.0")&gt;0, "〇", "×")))</f>
        <v/>
      </c>
      <c r="AQ272" t="str">
        <f>IF(OR($A272="", AQ$5=""), "", IF(COUNTIFS(【データ】蓄積用!A$2:A$10000, AQ$5, 【データ】蓄積用!C$2:C$10000, $A272, 【データ】蓄積用!D$2:D$10000, "&gt;=3000", 【データ】蓄積用!E$2:E$10000, "&gt;=1500")&gt;0, "〇", IF(COUNTIFS(【データ】蓄積用!A$2:A$10000, AQ$5, 【データ】蓄積用!C$2:C$10000, $A272, 【データ】蓄積用!Q$2:Q$10000, 1, 【データ】蓄積用!AC$2:AC$10000, "&gt;=4.0")&gt;0, "〇", "×")))</f>
        <v/>
      </c>
      <c r="AR272" t="str">
        <f>IF(OR($A272="", AR$5=""), "", IF(COUNTIFS(【データ】蓄積用!A$2:A$10000, AR$5, 【データ】蓄積用!C$2:C$10000, $A272, 【データ】蓄積用!D$2:D$10000, "&gt;=3000", 【データ】蓄積用!E$2:E$10000, "&gt;=1500")&gt;0, "〇", IF(COUNTIFS(【データ】蓄積用!A$2:A$10000, AR$5, 【データ】蓄積用!C$2:C$10000, $A272, 【データ】蓄積用!Q$2:Q$10000, 1, 【データ】蓄積用!AC$2:AC$10000, "&gt;=4.0")&gt;0, "〇", "×")))</f>
        <v/>
      </c>
      <c r="AS272" t="str">
        <f>IF(OR($A272="", AS$5=""), "", IF(COUNTIFS(【データ】蓄積用!A$2:A$10000, AS$5, 【データ】蓄積用!C$2:C$10000, $A272, 【データ】蓄積用!D$2:D$10000, "&gt;=3000", 【データ】蓄積用!E$2:E$10000, "&gt;=1500")&gt;0, "〇", IF(COUNTIFS(【データ】蓄積用!A$2:A$10000, AS$5, 【データ】蓄積用!C$2:C$10000, $A272, 【データ】蓄積用!Q$2:Q$10000, 1, 【データ】蓄積用!AC$2:AC$10000, "&gt;=4.0")&gt;0, "〇", "×")))</f>
        <v/>
      </c>
      <c r="AT272" t="str">
        <f>IF(OR($A272="", AT$5=""), "", IF(COUNTIFS(【データ】蓄積用!A$2:A$10000, AT$5, 【データ】蓄積用!C$2:C$10000, $A272, 【データ】蓄積用!D$2:D$10000, "&gt;=3000", 【データ】蓄積用!E$2:E$10000, "&gt;=1500")&gt;0, "〇", IF(COUNTIFS(【データ】蓄積用!A$2:A$10000, AT$5, 【データ】蓄積用!C$2:C$10000, $A272, 【データ】蓄積用!Q$2:Q$10000, 1, 【データ】蓄積用!AC$2:AC$10000, "&gt;=4.0")&gt;0, "〇", "×")))</f>
        <v/>
      </c>
      <c r="AU272" t="str">
        <f>IF(OR($A272="", AU$5=""), "", IF(COUNTIFS(【データ】蓄積用!A$2:A$10000, AU$5, 【データ】蓄積用!C$2:C$10000, $A272, 【データ】蓄積用!D$2:D$10000, "&gt;=3000", 【データ】蓄積用!E$2:E$10000, "&gt;=1500")&gt;0, "〇", IF(COUNTIFS(【データ】蓄積用!A$2:A$10000, AU$5, 【データ】蓄積用!C$2:C$10000, $A272, 【データ】蓄積用!Q$2:Q$10000, 1, 【データ】蓄積用!AC$2:AC$10000, "&gt;=4.0")&gt;0, "〇", "×")))</f>
        <v/>
      </c>
      <c r="AV272" t="str">
        <f>IF(OR($A272="", AV$5=""), "", IF(COUNTIFS(【データ】蓄積用!A$2:A$10000, AV$5, 【データ】蓄積用!C$2:C$10000, $A272, 【データ】蓄積用!D$2:D$10000, "&gt;=3000", 【データ】蓄積用!E$2:E$10000, "&gt;=1500")&gt;0, "〇", IF(COUNTIFS(【データ】蓄積用!A$2:A$10000, AV$5, 【データ】蓄積用!C$2:C$10000, $A272, 【データ】蓄積用!Q$2:Q$10000, 1, 【データ】蓄積用!AC$2:AC$10000, "&gt;=4.0")&gt;0, "〇", "×")))</f>
        <v/>
      </c>
      <c r="AW272" t="str">
        <f>IF(OR($A272="", AW$5=""), "", IF(COUNTIFS(【データ】蓄積用!A$2:A$10000, AW$5, 【データ】蓄積用!C$2:C$10000, $A272, 【データ】蓄積用!D$2:D$10000, "&gt;=3000", 【データ】蓄積用!E$2:E$10000, "&gt;=1500")&gt;0, "〇", IF(COUNTIFS(【データ】蓄積用!A$2:A$10000, AW$5, 【データ】蓄積用!C$2:C$10000, $A272, 【データ】蓄積用!Q$2:Q$10000, 1, 【データ】蓄積用!AC$2:AC$10000, "&gt;=4.0")&gt;0, "〇", "×")))</f>
        <v/>
      </c>
      <c r="AX272" t="str">
        <f>IF(OR($A272="", AX$5=""), "", IF(COUNTIFS(【データ】蓄積用!A$2:A$10000, AX$5, 【データ】蓄積用!C$2:C$10000, $A272, 【データ】蓄積用!D$2:D$10000, "&gt;=3000", 【データ】蓄積用!E$2:E$10000, "&gt;=1500")&gt;0, "〇", IF(COUNTIFS(【データ】蓄積用!A$2:A$10000, AX$5, 【データ】蓄積用!C$2:C$10000, $A272, 【データ】蓄積用!Q$2:Q$10000, 1, 【データ】蓄積用!AC$2:AC$10000, "&gt;=4.0")&gt;0, "〇", "×")))</f>
        <v/>
      </c>
      <c r="AY272" t="str">
        <f>IF(OR($A272="", AY$5=""), "", IF(COUNTIFS(【データ】蓄積用!A$2:A$10000, AY$5, 【データ】蓄積用!C$2:C$10000, $A272, 【データ】蓄積用!D$2:D$10000, "&gt;=3000", 【データ】蓄積用!E$2:E$10000, "&gt;=1500")&gt;0, "〇", IF(COUNTIFS(【データ】蓄積用!A$2:A$10000, AY$5, 【データ】蓄積用!C$2:C$10000, $A272, 【データ】蓄積用!Q$2:Q$10000, 1, 【データ】蓄積用!AC$2:AC$10000, "&gt;=4.0")&gt;0, "〇", "×")))</f>
        <v/>
      </c>
    </row>
    <row r="273" spans="2:51">
      <c r="B273" t="str">
        <f>IF(OR($A273="", B$5=""), "", IF(COUNTIFS(【データ】蓄積用!A$2:A$10000, B$5, 【データ】蓄積用!C$2:C$10000, $A273, 【データ】蓄積用!D$2:D$10000, "&gt;=3000", 【データ】蓄積用!E$2:E$10000, "&gt;=1500")&gt;0, "〇", IF(COUNTIFS(【データ】蓄積用!A$2:A$10000, B$5, 【データ】蓄積用!C$2:C$10000, $A273, 【データ】蓄積用!Q$2:Q$10000, 1, 【データ】蓄積用!AC$2:AC$10000, "&gt;=4.0")&gt;0, "〇", "×")))</f>
        <v/>
      </c>
      <c r="C273" t="str">
        <f>IF(OR($A273="", C$5=""), "", IF(COUNTIFS(【データ】蓄積用!A$2:A$10000, C$5, 【データ】蓄積用!C$2:C$10000, $A273, 【データ】蓄積用!D$2:D$10000, "&gt;=3000", 【データ】蓄積用!E$2:E$10000, "&gt;=1500")&gt;0, "〇", IF(COUNTIFS(【データ】蓄積用!A$2:A$10000, C$5, 【データ】蓄積用!C$2:C$10000, $A273, 【データ】蓄積用!Q$2:Q$10000, 1, 【データ】蓄積用!AC$2:AC$10000, "&gt;=4.0")&gt;0, "〇", "×")))</f>
        <v/>
      </c>
      <c r="D273" t="str">
        <f>IF(OR($A273="", D$5=""), "", IF(COUNTIFS(【データ】蓄積用!A$2:A$10000, D$5, 【データ】蓄積用!C$2:C$10000, $A273, 【データ】蓄積用!D$2:D$10000, "&gt;=3000", 【データ】蓄積用!E$2:E$10000, "&gt;=1500")&gt;0, "〇", IF(COUNTIFS(【データ】蓄積用!A$2:A$10000, D$5, 【データ】蓄積用!C$2:C$10000, $A273, 【データ】蓄積用!Q$2:Q$10000, 1, 【データ】蓄積用!AC$2:AC$10000, "&gt;=4.0")&gt;0, "〇", "×")))</f>
        <v/>
      </c>
      <c r="E273" t="str">
        <f>IF(OR($A273="", E$5=""), "", IF(COUNTIFS(【データ】蓄積用!A$2:A$10000, E$5, 【データ】蓄積用!C$2:C$10000, $A273, 【データ】蓄積用!D$2:D$10000, "&gt;=3000", 【データ】蓄積用!E$2:E$10000, "&gt;=1500")&gt;0, "〇", IF(COUNTIFS(【データ】蓄積用!A$2:A$10000, E$5, 【データ】蓄積用!C$2:C$10000, $A273, 【データ】蓄積用!Q$2:Q$10000, 1, 【データ】蓄積用!AC$2:AC$10000, "&gt;=4.0")&gt;0, "〇", "×")))</f>
        <v/>
      </c>
      <c r="F273" t="str">
        <f>IF(OR($A273="", F$5=""), "", IF(COUNTIFS(【データ】蓄積用!A$2:A$10000, F$5, 【データ】蓄積用!C$2:C$10000, $A273, 【データ】蓄積用!D$2:D$10000, "&gt;=3000", 【データ】蓄積用!E$2:E$10000, "&gt;=1500")&gt;0, "〇", IF(COUNTIFS(【データ】蓄積用!A$2:A$10000, F$5, 【データ】蓄積用!C$2:C$10000, $A273, 【データ】蓄積用!Q$2:Q$10000, 1, 【データ】蓄積用!AC$2:AC$10000, "&gt;=4.0")&gt;0, "〇", "×")))</f>
        <v/>
      </c>
      <c r="G273" t="str">
        <f>IF(OR($A273="", G$5=""), "", IF(COUNTIFS(【データ】蓄積用!A$2:A$10000, G$5, 【データ】蓄積用!C$2:C$10000, $A273, 【データ】蓄積用!D$2:D$10000, "&gt;=3000", 【データ】蓄積用!E$2:E$10000, "&gt;=1500")&gt;0, "〇", IF(COUNTIFS(【データ】蓄積用!A$2:A$10000, G$5, 【データ】蓄積用!C$2:C$10000, $A273, 【データ】蓄積用!Q$2:Q$10000, 1, 【データ】蓄積用!AC$2:AC$10000, "&gt;=4.0")&gt;0, "〇", "×")))</f>
        <v/>
      </c>
      <c r="H273" t="str">
        <f>IF(OR($A273="", H$5=""), "", IF(COUNTIFS(【データ】蓄積用!A$2:A$10000, H$5, 【データ】蓄積用!C$2:C$10000, $A273, 【データ】蓄積用!D$2:D$10000, "&gt;=3000", 【データ】蓄積用!E$2:E$10000, "&gt;=1500")&gt;0, "〇", IF(COUNTIFS(【データ】蓄積用!A$2:A$10000, H$5, 【データ】蓄積用!C$2:C$10000, $A273, 【データ】蓄積用!Q$2:Q$10000, 1, 【データ】蓄積用!AC$2:AC$10000, "&gt;=4.0")&gt;0, "〇", "×")))</f>
        <v/>
      </c>
      <c r="I273" t="str">
        <f>IF(OR($A273="", I$5=""), "", IF(COUNTIFS(【データ】蓄積用!A$2:A$10000, I$5, 【データ】蓄積用!C$2:C$10000, $A273, 【データ】蓄積用!D$2:D$10000, "&gt;=3000", 【データ】蓄積用!E$2:E$10000, "&gt;=1500")&gt;0, "〇", IF(COUNTIFS(【データ】蓄積用!A$2:A$10000, I$5, 【データ】蓄積用!C$2:C$10000, $A273, 【データ】蓄積用!Q$2:Q$10000, 1, 【データ】蓄積用!AC$2:AC$10000, "&gt;=4.0")&gt;0, "〇", "×")))</f>
        <v/>
      </c>
      <c r="J273" t="str">
        <f>IF(OR($A273="", J$5=""), "", IF(COUNTIFS(【データ】蓄積用!A$2:A$10000, J$5, 【データ】蓄積用!C$2:C$10000, $A273, 【データ】蓄積用!D$2:D$10000, "&gt;=3000", 【データ】蓄積用!E$2:E$10000, "&gt;=1500")&gt;0, "〇", IF(COUNTIFS(【データ】蓄積用!A$2:A$10000, J$5, 【データ】蓄積用!C$2:C$10000, $A273, 【データ】蓄積用!Q$2:Q$10000, 1, 【データ】蓄積用!AC$2:AC$10000, "&gt;=4.0")&gt;0, "〇", "×")))</f>
        <v/>
      </c>
      <c r="K273" t="str">
        <f>IF(OR($A273="", K$5=""), "", IF(COUNTIFS(【データ】蓄積用!A$2:A$10000, K$5, 【データ】蓄積用!C$2:C$10000, $A273, 【データ】蓄積用!D$2:D$10000, "&gt;=3000", 【データ】蓄積用!E$2:E$10000, "&gt;=1500")&gt;0, "〇", IF(COUNTIFS(【データ】蓄積用!A$2:A$10000, K$5, 【データ】蓄積用!C$2:C$10000, $A273, 【データ】蓄積用!Q$2:Q$10000, 1, 【データ】蓄積用!AC$2:AC$10000, "&gt;=4.0")&gt;0, "〇", "×")))</f>
        <v/>
      </c>
      <c r="L273" t="str">
        <f>IF(OR($A273="", L$5=""), "", IF(COUNTIFS(【データ】蓄積用!A$2:A$10000, L$5, 【データ】蓄積用!C$2:C$10000, $A273, 【データ】蓄積用!D$2:D$10000, "&gt;=3000", 【データ】蓄積用!E$2:E$10000, "&gt;=1500")&gt;0, "〇", IF(COUNTIFS(【データ】蓄積用!A$2:A$10000, L$5, 【データ】蓄積用!C$2:C$10000, $A273, 【データ】蓄積用!Q$2:Q$10000, 1, 【データ】蓄積用!AC$2:AC$10000, "&gt;=4.0")&gt;0, "〇", "×")))</f>
        <v/>
      </c>
      <c r="M273" t="str">
        <f>IF(OR($A273="", M$5=""), "", IF(COUNTIFS(【データ】蓄積用!A$2:A$10000, M$5, 【データ】蓄積用!C$2:C$10000, $A273, 【データ】蓄積用!D$2:D$10000, "&gt;=3000", 【データ】蓄積用!E$2:E$10000, "&gt;=1500")&gt;0, "〇", IF(COUNTIFS(【データ】蓄積用!A$2:A$10000, M$5, 【データ】蓄積用!C$2:C$10000, $A273, 【データ】蓄積用!Q$2:Q$10000, 1, 【データ】蓄積用!AC$2:AC$10000, "&gt;=4.0")&gt;0, "〇", "×")))</f>
        <v/>
      </c>
      <c r="N273" t="str">
        <f>IF(OR($A273="", N$5=""), "", IF(COUNTIFS(【データ】蓄積用!A$2:A$10000, N$5, 【データ】蓄積用!C$2:C$10000, $A273, 【データ】蓄積用!D$2:D$10000, "&gt;=3000", 【データ】蓄積用!E$2:E$10000, "&gt;=1500")&gt;0, "〇", IF(COUNTIFS(【データ】蓄積用!A$2:A$10000, N$5, 【データ】蓄積用!C$2:C$10000, $A273, 【データ】蓄積用!Q$2:Q$10000, 1, 【データ】蓄積用!AC$2:AC$10000, "&gt;=4.0")&gt;0, "〇", "×")))</f>
        <v/>
      </c>
      <c r="O273" t="str">
        <f>IF(OR($A273="", O$5=""), "", IF(COUNTIFS(【データ】蓄積用!A$2:A$10000, O$5, 【データ】蓄積用!C$2:C$10000, $A273, 【データ】蓄積用!D$2:D$10000, "&gt;=3000", 【データ】蓄積用!E$2:E$10000, "&gt;=1500")&gt;0, "〇", IF(COUNTIFS(【データ】蓄積用!A$2:A$10000, O$5, 【データ】蓄積用!C$2:C$10000, $A273, 【データ】蓄積用!Q$2:Q$10000, 1, 【データ】蓄積用!AC$2:AC$10000, "&gt;=4.0")&gt;0, "〇", "×")))</f>
        <v/>
      </c>
      <c r="P273" t="str">
        <f>IF(OR($A273="", P$5=""), "", IF(COUNTIFS(【データ】蓄積用!A$2:A$10000, P$5, 【データ】蓄積用!C$2:C$10000, $A273, 【データ】蓄積用!D$2:D$10000, "&gt;=3000", 【データ】蓄積用!E$2:E$10000, "&gt;=1500")&gt;0, "〇", IF(COUNTIFS(【データ】蓄積用!A$2:A$10000, P$5, 【データ】蓄積用!C$2:C$10000, $A273, 【データ】蓄積用!Q$2:Q$10000, 1, 【データ】蓄積用!AC$2:AC$10000, "&gt;=4.0")&gt;0, "〇", "×")))</f>
        <v/>
      </c>
      <c r="Q273" t="str">
        <f>IF(OR($A273="", Q$5=""), "", IF(COUNTIFS(【データ】蓄積用!A$2:A$10000, Q$5, 【データ】蓄積用!C$2:C$10000, $A273, 【データ】蓄積用!D$2:D$10000, "&gt;=3000", 【データ】蓄積用!E$2:E$10000, "&gt;=1500")&gt;0, "〇", IF(COUNTIFS(【データ】蓄積用!A$2:A$10000, Q$5, 【データ】蓄積用!C$2:C$10000, $A273, 【データ】蓄積用!Q$2:Q$10000, 1, 【データ】蓄積用!AC$2:AC$10000, "&gt;=4.0")&gt;0, "〇", "×")))</f>
        <v/>
      </c>
      <c r="R273" t="str">
        <f>IF(OR($A273="", R$5=""), "", IF(COUNTIFS(【データ】蓄積用!A$2:A$10000, R$5, 【データ】蓄積用!C$2:C$10000, $A273, 【データ】蓄積用!D$2:D$10000, "&gt;=3000", 【データ】蓄積用!E$2:E$10000, "&gt;=1500")&gt;0, "〇", IF(COUNTIFS(【データ】蓄積用!A$2:A$10000, R$5, 【データ】蓄積用!C$2:C$10000, $A273, 【データ】蓄積用!Q$2:Q$10000, 1, 【データ】蓄積用!AC$2:AC$10000, "&gt;=4.0")&gt;0, "〇", "×")))</f>
        <v/>
      </c>
      <c r="S273" t="str">
        <f>IF(OR($A273="", S$5=""), "", IF(COUNTIFS(【データ】蓄積用!A$2:A$10000, S$5, 【データ】蓄積用!C$2:C$10000, $A273, 【データ】蓄積用!D$2:D$10000, "&gt;=3000", 【データ】蓄積用!E$2:E$10000, "&gt;=1500")&gt;0, "〇", IF(COUNTIFS(【データ】蓄積用!A$2:A$10000, S$5, 【データ】蓄積用!C$2:C$10000, $A273, 【データ】蓄積用!Q$2:Q$10000, 1, 【データ】蓄積用!AC$2:AC$10000, "&gt;=4.0")&gt;0, "〇", "×")))</f>
        <v/>
      </c>
      <c r="T273" t="str">
        <f>IF(OR($A273="", T$5=""), "", IF(COUNTIFS(【データ】蓄積用!A$2:A$10000, T$5, 【データ】蓄積用!C$2:C$10000, $A273, 【データ】蓄積用!D$2:D$10000, "&gt;=3000", 【データ】蓄積用!E$2:E$10000, "&gt;=1500")&gt;0, "〇", IF(COUNTIFS(【データ】蓄積用!A$2:A$10000, T$5, 【データ】蓄積用!C$2:C$10000, $A273, 【データ】蓄積用!Q$2:Q$10000, 1, 【データ】蓄積用!AC$2:AC$10000, "&gt;=4.0")&gt;0, "〇", "×")))</f>
        <v/>
      </c>
      <c r="U273" t="str">
        <f>IF(OR($A273="", U$5=""), "", IF(COUNTIFS(【データ】蓄積用!A$2:A$10000, U$5, 【データ】蓄積用!C$2:C$10000, $A273, 【データ】蓄積用!D$2:D$10000, "&gt;=3000", 【データ】蓄積用!E$2:E$10000, "&gt;=1500")&gt;0, "〇", IF(COUNTIFS(【データ】蓄積用!A$2:A$10000, U$5, 【データ】蓄積用!C$2:C$10000, $A273, 【データ】蓄積用!Q$2:Q$10000, 1, 【データ】蓄積用!AC$2:AC$10000, "&gt;=4.0")&gt;0, "〇", "×")))</f>
        <v/>
      </c>
      <c r="V273" t="str">
        <f>IF(OR($A273="", V$5=""), "", IF(COUNTIFS(【データ】蓄積用!A$2:A$10000, V$5, 【データ】蓄積用!C$2:C$10000, $A273, 【データ】蓄積用!D$2:D$10000, "&gt;=3000", 【データ】蓄積用!E$2:E$10000, "&gt;=1500")&gt;0, "〇", IF(COUNTIFS(【データ】蓄積用!A$2:A$10000, V$5, 【データ】蓄積用!C$2:C$10000, $A273, 【データ】蓄積用!Q$2:Q$10000, 1, 【データ】蓄積用!AC$2:AC$10000, "&gt;=4.0")&gt;0, "〇", "×")))</f>
        <v/>
      </c>
      <c r="W273" t="str">
        <f>IF(OR($A273="", W$5=""), "", IF(COUNTIFS(【データ】蓄積用!A$2:A$10000, W$5, 【データ】蓄積用!C$2:C$10000, $A273, 【データ】蓄積用!D$2:D$10000, "&gt;=3000", 【データ】蓄積用!E$2:E$10000, "&gt;=1500")&gt;0, "〇", IF(COUNTIFS(【データ】蓄積用!A$2:A$10000, W$5, 【データ】蓄積用!C$2:C$10000, $A273, 【データ】蓄積用!Q$2:Q$10000, 1, 【データ】蓄積用!AC$2:AC$10000, "&gt;=4.0")&gt;0, "〇", "×")))</f>
        <v/>
      </c>
      <c r="X273" t="str">
        <f>IF(OR($A273="", X$5=""), "", IF(COUNTIFS(【データ】蓄積用!A$2:A$10000, X$5, 【データ】蓄積用!C$2:C$10000, $A273, 【データ】蓄積用!D$2:D$10000, "&gt;=3000", 【データ】蓄積用!E$2:E$10000, "&gt;=1500")&gt;0, "〇", IF(COUNTIFS(【データ】蓄積用!A$2:A$10000, X$5, 【データ】蓄積用!C$2:C$10000, $A273, 【データ】蓄積用!Q$2:Q$10000, 1, 【データ】蓄積用!AC$2:AC$10000, "&gt;=4.0")&gt;0, "〇", "×")))</f>
        <v/>
      </c>
      <c r="Y273" t="str">
        <f>IF(OR($A273="", Y$5=""), "", IF(COUNTIFS(【データ】蓄積用!A$2:A$10000, Y$5, 【データ】蓄積用!C$2:C$10000, $A273, 【データ】蓄積用!D$2:D$10000, "&gt;=3000", 【データ】蓄積用!E$2:E$10000, "&gt;=1500")&gt;0, "〇", IF(COUNTIFS(【データ】蓄積用!A$2:A$10000, Y$5, 【データ】蓄積用!C$2:C$10000, $A273, 【データ】蓄積用!Q$2:Q$10000, 1, 【データ】蓄積用!AC$2:AC$10000, "&gt;=4.0")&gt;0, "〇", "×")))</f>
        <v/>
      </c>
      <c r="Z273" t="str">
        <f>IF(OR($A273="", Z$5=""), "", IF(COUNTIFS(【データ】蓄積用!A$2:A$10000, Z$5, 【データ】蓄積用!C$2:C$10000, $A273, 【データ】蓄積用!D$2:D$10000, "&gt;=3000", 【データ】蓄積用!E$2:E$10000, "&gt;=1500")&gt;0, "〇", IF(COUNTIFS(【データ】蓄積用!A$2:A$10000, Z$5, 【データ】蓄積用!C$2:C$10000, $A273, 【データ】蓄積用!Q$2:Q$10000, 1, 【データ】蓄積用!AC$2:AC$10000, "&gt;=4.0")&gt;0, "〇", "×")))</f>
        <v/>
      </c>
      <c r="AA273" t="str">
        <f>IF(OR($A273="", AA$5=""), "", IF(COUNTIFS(【データ】蓄積用!A$2:A$10000, AA$5, 【データ】蓄積用!C$2:C$10000, $A273, 【データ】蓄積用!D$2:D$10000, "&gt;=3000", 【データ】蓄積用!E$2:E$10000, "&gt;=1500")&gt;0, "〇", IF(COUNTIFS(【データ】蓄積用!A$2:A$10000, AA$5, 【データ】蓄積用!C$2:C$10000, $A273, 【データ】蓄積用!Q$2:Q$10000, 1, 【データ】蓄積用!AC$2:AC$10000, "&gt;=4.0")&gt;0, "〇", "×")))</f>
        <v/>
      </c>
      <c r="AB273" t="str">
        <f>IF(OR($A273="", AB$5=""), "", IF(COUNTIFS(【データ】蓄積用!A$2:A$10000, AB$5, 【データ】蓄積用!C$2:C$10000, $A273, 【データ】蓄積用!D$2:D$10000, "&gt;=3000", 【データ】蓄積用!E$2:E$10000, "&gt;=1500")&gt;0, "〇", IF(COUNTIFS(【データ】蓄積用!A$2:A$10000, AB$5, 【データ】蓄積用!C$2:C$10000, $A273, 【データ】蓄積用!Q$2:Q$10000, 1, 【データ】蓄積用!AC$2:AC$10000, "&gt;=4.0")&gt;0, "〇", "×")))</f>
        <v/>
      </c>
      <c r="AC273" t="str">
        <f>IF(OR($A273="", AC$5=""), "", IF(COUNTIFS(【データ】蓄積用!A$2:A$10000, AC$5, 【データ】蓄積用!C$2:C$10000, $A273, 【データ】蓄積用!D$2:D$10000, "&gt;=3000", 【データ】蓄積用!E$2:E$10000, "&gt;=1500")&gt;0, "〇", IF(COUNTIFS(【データ】蓄積用!A$2:A$10000, AC$5, 【データ】蓄積用!C$2:C$10000, $A273, 【データ】蓄積用!Q$2:Q$10000, 1, 【データ】蓄積用!AC$2:AC$10000, "&gt;=4.0")&gt;0, "〇", "×")))</f>
        <v/>
      </c>
      <c r="AD273" t="str">
        <f>IF(OR($A273="", AD$5=""), "", IF(COUNTIFS(【データ】蓄積用!A$2:A$10000, AD$5, 【データ】蓄積用!C$2:C$10000, $A273, 【データ】蓄積用!D$2:D$10000, "&gt;=3000", 【データ】蓄積用!E$2:E$10000, "&gt;=1500")&gt;0, "〇", IF(COUNTIFS(【データ】蓄積用!A$2:A$10000, AD$5, 【データ】蓄積用!C$2:C$10000, $A273, 【データ】蓄積用!Q$2:Q$10000, 1, 【データ】蓄積用!AC$2:AC$10000, "&gt;=4.0")&gt;0, "〇", "×")))</f>
        <v/>
      </c>
      <c r="AE273" t="str">
        <f>IF(OR($A273="", AE$5=""), "", IF(COUNTIFS(【データ】蓄積用!A$2:A$10000, AE$5, 【データ】蓄積用!C$2:C$10000, $A273, 【データ】蓄積用!D$2:D$10000, "&gt;=3000", 【データ】蓄積用!E$2:E$10000, "&gt;=1500")&gt;0, "〇", IF(COUNTIFS(【データ】蓄積用!A$2:A$10000, AE$5, 【データ】蓄積用!C$2:C$10000, $A273, 【データ】蓄積用!Q$2:Q$10000, 1, 【データ】蓄積用!AC$2:AC$10000, "&gt;=4.0")&gt;0, "〇", "×")))</f>
        <v/>
      </c>
      <c r="AF273" t="str">
        <f>IF(OR($A273="", AF$5=""), "", IF(COUNTIFS(【データ】蓄積用!A$2:A$10000, AF$5, 【データ】蓄積用!C$2:C$10000, $A273, 【データ】蓄積用!D$2:D$10000, "&gt;=3000", 【データ】蓄積用!E$2:E$10000, "&gt;=1500")&gt;0, "〇", IF(COUNTIFS(【データ】蓄積用!A$2:A$10000, AF$5, 【データ】蓄積用!C$2:C$10000, $A273, 【データ】蓄積用!Q$2:Q$10000, 1, 【データ】蓄積用!AC$2:AC$10000, "&gt;=4.0")&gt;0, "〇", "×")))</f>
        <v/>
      </c>
      <c r="AG273" t="str">
        <f>IF(OR($A273="", AG$5=""), "", IF(COUNTIFS(【データ】蓄積用!A$2:A$10000, AG$5, 【データ】蓄積用!C$2:C$10000, $A273, 【データ】蓄積用!D$2:D$10000, "&gt;=3000", 【データ】蓄積用!E$2:E$10000, "&gt;=1500")&gt;0, "〇", IF(COUNTIFS(【データ】蓄積用!A$2:A$10000, AG$5, 【データ】蓄積用!C$2:C$10000, $A273, 【データ】蓄積用!Q$2:Q$10000, 1, 【データ】蓄積用!AC$2:AC$10000, "&gt;=4.0")&gt;0, "〇", "×")))</f>
        <v/>
      </c>
      <c r="AH273" t="str">
        <f>IF(OR($A273="", AH$5=""), "", IF(COUNTIFS(【データ】蓄積用!A$2:A$10000, AH$5, 【データ】蓄積用!C$2:C$10000, $A273, 【データ】蓄積用!D$2:D$10000, "&gt;=3000", 【データ】蓄積用!E$2:E$10000, "&gt;=1500")&gt;0, "〇", IF(COUNTIFS(【データ】蓄積用!A$2:A$10000, AH$5, 【データ】蓄積用!C$2:C$10000, $A273, 【データ】蓄積用!Q$2:Q$10000, 1, 【データ】蓄積用!AC$2:AC$10000, "&gt;=4.0")&gt;0, "〇", "×")))</f>
        <v/>
      </c>
      <c r="AI273" t="str">
        <f>IF(OR($A273="", AI$5=""), "", IF(COUNTIFS(【データ】蓄積用!A$2:A$10000, AI$5, 【データ】蓄積用!C$2:C$10000, $A273, 【データ】蓄積用!D$2:D$10000, "&gt;=3000", 【データ】蓄積用!E$2:E$10000, "&gt;=1500")&gt;0, "〇", IF(COUNTIFS(【データ】蓄積用!A$2:A$10000, AI$5, 【データ】蓄積用!C$2:C$10000, $A273, 【データ】蓄積用!Q$2:Q$10000, 1, 【データ】蓄積用!AC$2:AC$10000, "&gt;=4.0")&gt;0, "〇", "×")))</f>
        <v/>
      </c>
      <c r="AJ273" t="str">
        <f>IF(OR($A273="", AJ$5=""), "", IF(COUNTIFS(【データ】蓄積用!A$2:A$10000, AJ$5, 【データ】蓄積用!C$2:C$10000, $A273, 【データ】蓄積用!D$2:D$10000, "&gt;=3000", 【データ】蓄積用!E$2:E$10000, "&gt;=1500")&gt;0, "〇", IF(COUNTIFS(【データ】蓄積用!A$2:A$10000, AJ$5, 【データ】蓄積用!C$2:C$10000, $A273, 【データ】蓄積用!Q$2:Q$10000, 1, 【データ】蓄積用!AC$2:AC$10000, "&gt;=4.0")&gt;0, "〇", "×")))</f>
        <v/>
      </c>
      <c r="AK273" t="str">
        <f>IF(OR($A273="", AK$5=""), "", IF(COUNTIFS(【データ】蓄積用!A$2:A$10000, AK$5, 【データ】蓄積用!C$2:C$10000, $A273, 【データ】蓄積用!D$2:D$10000, "&gt;=3000", 【データ】蓄積用!E$2:E$10000, "&gt;=1500")&gt;0, "〇", IF(COUNTIFS(【データ】蓄積用!A$2:A$10000, AK$5, 【データ】蓄積用!C$2:C$10000, $A273, 【データ】蓄積用!Q$2:Q$10000, 1, 【データ】蓄積用!AC$2:AC$10000, "&gt;=4.0")&gt;0, "〇", "×")))</f>
        <v/>
      </c>
      <c r="AL273" t="str">
        <f>IF(OR($A273="", AL$5=""), "", IF(COUNTIFS(【データ】蓄積用!A$2:A$10000, AL$5, 【データ】蓄積用!C$2:C$10000, $A273, 【データ】蓄積用!D$2:D$10000, "&gt;=3000", 【データ】蓄積用!E$2:E$10000, "&gt;=1500")&gt;0, "〇", IF(COUNTIFS(【データ】蓄積用!A$2:A$10000, AL$5, 【データ】蓄積用!C$2:C$10000, $A273, 【データ】蓄積用!Q$2:Q$10000, 1, 【データ】蓄積用!AC$2:AC$10000, "&gt;=4.0")&gt;0, "〇", "×")))</f>
        <v/>
      </c>
      <c r="AM273" t="str">
        <f>IF(OR($A273="", AM$5=""), "", IF(COUNTIFS(【データ】蓄積用!A$2:A$10000, AM$5, 【データ】蓄積用!C$2:C$10000, $A273, 【データ】蓄積用!D$2:D$10000, "&gt;=3000", 【データ】蓄積用!E$2:E$10000, "&gt;=1500")&gt;0, "〇", IF(COUNTIFS(【データ】蓄積用!A$2:A$10000, AM$5, 【データ】蓄積用!C$2:C$10000, $A273, 【データ】蓄積用!Q$2:Q$10000, 1, 【データ】蓄積用!AC$2:AC$10000, "&gt;=4.0")&gt;0, "〇", "×")))</f>
        <v/>
      </c>
      <c r="AN273" t="str">
        <f>IF(OR($A273="", AN$5=""), "", IF(COUNTIFS(【データ】蓄積用!A$2:A$10000, AN$5, 【データ】蓄積用!C$2:C$10000, $A273, 【データ】蓄積用!D$2:D$10000, "&gt;=3000", 【データ】蓄積用!E$2:E$10000, "&gt;=1500")&gt;0, "〇", IF(COUNTIFS(【データ】蓄積用!A$2:A$10000, AN$5, 【データ】蓄積用!C$2:C$10000, $A273, 【データ】蓄積用!Q$2:Q$10000, 1, 【データ】蓄積用!AC$2:AC$10000, "&gt;=4.0")&gt;0, "〇", "×")))</f>
        <v/>
      </c>
      <c r="AO273" t="str">
        <f>IF(OR($A273="", AO$5=""), "", IF(COUNTIFS(【データ】蓄積用!A$2:A$10000, AO$5, 【データ】蓄積用!C$2:C$10000, $A273, 【データ】蓄積用!D$2:D$10000, "&gt;=3000", 【データ】蓄積用!E$2:E$10000, "&gt;=1500")&gt;0, "〇", IF(COUNTIFS(【データ】蓄積用!A$2:A$10000, AO$5, 【データ】蓄積用!C$2:C$10000, $A273, 【データ】蓄積用!Q$2:Q$10000, 1, 【データ】蓄積用!AC$2:AC$10000, "&gt;=4.0")&gt;0, "〇", "×")))</f>
        <v/>
      </c>
      <c r="AP273" t="str">
        <f>IF(OR($A273="", AP$5=""), "", IF(COUNTIFS(【データ】蓄積用!A$2:A$10000, AP$5, 【データ】蓄積用!C$2:C$10000, $A273, 【データ】蓄積用!D$2:D$10000, "&gt;=3000", 【データ】蓄積用!E$2:E$10000, "&gt;=1500")&gt;0, "〇", IF(COUNTIFS(【データ】蓄積用!A$2:A$10000, AP$5, 【データ】蓄積用!C$2:C$10000, $A273, 【データ】蓄積用!Q$2:Q$10000, 1, 【データ】蓄積用!AC$2:AC$10000, "&gt;=4.0")&gt;0, "〇", "×")))</f>
        <v/>
      </c>
      <c r="AQ273" t="str">
        <f>IF(OR($A273="", AQ$5=""), "", IF(COUNTIFS(【データ】蓄積用!A$2:A$10000, AQ$5, 【データ】蓄積用!C$2:C$10000, $A273, 【データ】蓄積用!D$2:D$10000, "&gt;=3000", 【データ】蓄積用!E$2:E$10000, "&gt;=1500")&gt;0, "〇", IF(COUNTIFS(【データ】蓄積用!A$2:A$10000, AQ$5, 【データ】蓄積用!C$2:C$10000, $A273, 【データ】蓄積用!Q$2:Q$10000, 1, 【データ】蓄積用!AC$2:AC$10000, "&gt;=4.0")&gt;0, "〇", "×")))</f>
        <v/>
      </c>
      <c r="AR273" t="str">
        <f>IF(OR($A273="", AR$5=""), "", IF(COUNTIFS(【データ】蓄積用!A$2:A$10000, AR$5, 【データ】蓄積用!C$2:C$10000, $A273, 【データ】蓄積用!D$2:D$10000, "&gt;=3000", 【データ】蓄積用!E$2:E$10000, "&gt;=1500")&gt;0, "〇", IF(COUNTIFS(【データ】蓄積用!A$2:A$10000, AR$5, 【データ】蓄積用!C$2:C$10000, $A273, 【データ】蓄積用!Q$2:Q$10000, 1, 【データ】蓄積用!AC$2:AC$10000, "&gt;=4.0")&gt;0, "〇", "×")))</f>
        <v/>
      </c>
      <c r="AS273" t="str">
        <f>IF(OR($A273="", AS$5=""), "", IF(COUNTIFS(【データ】蓄積用!A$2:A$10000, AS$5, 【データ】蓄積用!C$2:C$10000, $A273, 【データ】蓄積用!D$2:D$10000, "&gt;=3000", 【データ】蓄積用!E$2:E$10000, "&gt;=1500")&gt;0, "〇", IF(COUNTIFS(【データ】蓄積用!A$2:A$10000, AS$5, 【データ】蓄積用!C$2:C$10000, $A273, 【データ】蓄積用!Q$2:Q$10000, 1, 【データ】蓄積用!AC$2:AC$10000, "&gt;=4.0")&gt;0, "〇", "×")))</f>
        <v/>
      </c>
      <c r="AT273" t="str">
        <f>IF(OR($A273="", AT$5=""), "", IF(COUNTIFS(【データ】蓄積用!A$2:A$10000, AT$5, 【データ】蓄積用!C$2:C$10000, $A273, 【データ】蓄積用!D$2:D$10000, "&gt;=3000", 【データ】蓄積用!E$2:E$10000, "&gt;=1500")&gt;0, "〇", IF(COUNTIFS(【データ】蓄積用!A$2:A$10000, AT$5, 【データ】蓄積用!C$2:C$10000, $A273, 【データ】蓄積用!Q$2:Q$10000, 1, 【データ】蓄積用!AC$2:AC$10000, "&gt;=4.0")&gt;0, "〇", "×")))</f>
        <v/>
      </c>
      <c r="AU273" t="str">
        <f>IF(OR($A273="", AU$5=""), "", IF(COUNTIFS(【データ】蓄積用!A$2:A$10000, AU$5, 【データ】蓄積用!C$2:C$10000, $A273, 【データ】蓄積用!D$2:D$10000, "&gt;=3000", 【データ】蓄積用!E$2:E$10000, "&gt;=1500")&gt;0, "〇", IF(COUNTIFS(【データ】蓄積用!A$2:A$10000, AU$5, 【データ】蓄積用!C$2:C$10000, $A273, 【データ】蓄積用!Q$2:Q$10000, 1, 【データ】蓄積用!AC$2:AC$10000, "&gt;=4.0")&gt;0, "〇", "×")))</f>
        <v/>
      </c>
      <c r="AV273" t="str">
        <f>IF(OR($A273="", AV$5=""), "", IF(COUNTIFS(【データ】蓄積用!A$2:A$10000, AV$5, 【データ】蓄積用!C$2:C$10000, $A273, 【データ】蓄積用!D$2:D$10000, "&gt;=3000", 【データ】蓄積用!E$2:E$10000, "&gt;=1500")&gt;0, "〇", IF(COUNTIFS(【データ】蓄積用!A$2:A$10000, AV$5, 【データ】蓄積用!C$2:C$10000, $A273, 【データ】蓄積用!Q$2:Q$10000, 1, 【データ】蓄積用!AC$2:AC$10000, "&gt;=4.0")&gt;0, "〇", "×")))</f>
        <v/>
      </c>
      <c r="AW273" t="str">
        <f>IF(OR($A273="", AW$5=""), "", IF(COUNTIFS(【データ】蓄積用!A$2:A$10000, AW$5, 【データ】蓄積用!C$2:C$10000, $A273, 【データ】蓄積用!D$2:D$10000, "&gt;=3000", 【データ】蓄積用!E$2:E$10000, "&gt;=1500")&gt;0, "〇", IF(COUNTIFS(【データ】蓄積用!A$2:A$10000, AW$5, 【データ】蓄積用!C$2:C$10000, $A273, 【データ】蓄積用!Q$2:Q$10000, 1, 【データ】蓄積用!AC$2:AC$10000, "&gt;=4.0")&gt;0, "〇", "×")))</f>
        <v/>
      </c>
      <c r="AX273" t="str">
        <f>IF(OR($A273="", AX$5=""), "", IF(COUNTIFS(【データ】蓄積用!A$2:A$10000, AX$5, 【データ】蓄積用!C$2:C$10000, $A273, 【データ】蓄積用!D$2:D$10000, "&gt;=3000", 【データ】蓄積用!E$2:E$10000, "&gt;=1500")&gt;0, "〇", IF(COUNTIFS(【データ】蓄積用!A$2:A$10000, AX$5, 【データ】蓄積用!C$2:C$10000, $A273, 【データ】蓄積用!Q$2:Q$10000, 1, 【データ】蓄積用!AC$2:AC$10000, "&gt;=4.0")&gt;0, "〇", "×")))</f>
        <v/>
      </c>
      <c r="AY273" t="str">
        <f>IF(OR($A273="", AY$5=""), "", IF(COUNTIFS(【データ】蓄積用!A$2:A$10000, AY$5, 【データ】蓄積用!C$2:C$10000, $A273, 【データ】蓄積用!D$2:D$10000, "&gt;=3000", 【データ】蓄積用!E$2:E$10000, "&gt;=1500")&gt;0, "〇", IF(COUNTIFS(【データ】蓄積用!A$2:A$10000, AY$5, 【データ】蓄積用!C$2:C$10000, $A273, 【データ】蓄積用!Q$2:Q$10000, 1, 【データ】蓄積用!AC$2:AC$10000, "&gt;=4.0")&gt;0, "〇", "×")))</f>
        <v/>
      </c>
    </row>
    <row r="274" spans="2:51">
      <c r="B274" t="str">
        <f>IF(OR($A274="", B$5=""), "", IF(COUNTIFS(【データ】蓄積用!A$2:A$10000, B$5, 【データ】蓄積用!C$2:C$10000, $A274, 【データ】蓄積用!D$2:D$10000, "&gt;=3000", 【データ】蓄積用!E$2:E$10000, "&gt;=1500")&gt;0, "〇", IF(COUNTIFS(【データ】蓄積用!A$2:A$10000, B$5, 【データ】蓄積用!C$2:C$10000, $A274, 【データ】蓄積用!Q$2:Q$10000, 1, 【データ】蓄積用!AC$2:AC$10000, "&gt;=4.0")&gt;0, "〇", "×")))</f>
        <v/>
      </c>
      <c r="C274" t="str">
        <f>IF(OR($A274="", C$5=""), "", IF(COUNTIFS(【データ】蓄積用!A$2:A$10000, C$5, 【データ】蓄積用!C$2:C$10000, $A274, 【データ】蓄積用!D$2:D$10000, "&gt;=3000", 【データ】蓄積用!E$2:E$10000, "&gt;=1500")&gt;0, "〇", IF(COUNTIFS(【データ】蓄積用!A$2:A$10000, C$5, 【データ】蓄積用!C$2:C$10000, $A274, 【データ】蓄積用!Q$2:Q$10000, 1, 【データ】蓄積用!AC$2:AC$10000, "&gt;=4.0")&gt;0, "〇", "×")))</f>
        <v/>
      </c>
      <c r="D274" t="str">
        <f>IF(OR($A274="", D$5=""), "", IF(COUNTIFS(【データ】蓄積用!A$2:A$10000, D$5, 【データ】蓄積用!C$2:C$10000, $A274, 【データ】蓄積用!D$2:D$10000, "&gt;=3000", 【データ】蓄積用!E$2:E$10000, "&gt;=1500")&gt;0, "〇", IF(COUNTIFS(【データ】蓄積用!A$2:A$10000, D$5, 【データ】蓄積用!C$2:C$10000, $A274, 【データ】蓄積用!Q$2:Q$10000, 1, 【データ】蓄積用!AC$2:AC$10000, "&gt;=4.0")&gt;0, "〇", "×")))</f>
        <v/>
      </c>
      <c r="E274" t="str">
        <f>IF(OR($A274="", E$5=""), "", IF(COUNTIFS(【データ】蓄積用!A$2:A$10000, E$5, 【データ】蓄積用!C$2:C$10000, $A274, 【データ】蓄積用!D$2:D$10000, "&gt;=3000", 【データ】蓄積用!E$2:E$10000, "&gt;=1500")&gt;0, "〇", IF(COUNTIFS(【データ】蓄積用!A$2:A$10000, E$5, 【データ】蓄積用!C$2:C$10000, $A274, 【データ】蓄積用!Q$2:Q$10000, 1, 【データ】蓄積用!AC$2:AC$10000, "&gt;=4.0")&gt;0, "〇", "×")))</f>
        <v/>
      </c>
      <c r="F274" t="str">
        <f>IF(OR($A274="", F$5=""), "", IF(COUNTIFS(【データ】蓄積用!A$2:A$10000, F$5, 【データ】蓄積用!C$2:C$10000, $A274, 【データ】蓄積用!D$2:D$10000, "&gt;=3000", 【データ】蓄積用!E$2:E$10000, "&gt;=1500")&gt;0, "〇", IF(COUNTIFS(【データ】蓄積用!A$2:A$10000, F$5, 【データ】蓄積用!C$2:C$10000, $A274, 【データ】蓄積用!Q$2:Q$10000, 1, 【データ】蓄積用!AC$2:AC$10000, "&gt;=4.0")&gt;0, "〇", "×")))</f>
        <v/>
      </c>
      <c r="G274" t="str">
        <f>IF(OR($A274="", G$5=""), "", IF(COUNTIFS(【データ】蓄積用!A$2:A$10000, G$5, 【データ】蓄積用!C$2:C$10000, $A274, 【データ】蓄積用!D$2:D$10000, "&gt;=3000", 【データ】蓄積用!E$2:E$10000, "&gt;=1500")&gt;0, "〇", IF(COUNTIFS(【データ】蓄積用!A$2:A$10000, G$5, 【データ】蓄積用!C$2:C$10000, $A274, 【データ】蓄積用!Q$2:Q$10000, 1, 【データ】蓄積用!AC$2:AC$10000, "&gt;=4.0")&gt;0, "〇", "×")))</f>
        <v/>
      </c>
      <c r="H274" t="str">
        <f>IF(OR($A274="", H$5=""), "", IF(COUNTIFS(【データ】蓄積用!A$2:A$10000, H$5, 【データ】蓄積用!C$2:C$10000, $A274, 【データ】蓄積用!D$2:D$10000, "&gt;=3000", 【データ】蓄積用!E$2:E$10000, "&gt;=1500")&gt;0, "〇", IF(COUNTIFS(【データ】蓄積用!A$2:A$10000, H$5, 【データ】蓄積用!C$2:C$10000, $A274, 【データ】蓄積用!Q$2:Q$10000, 1, 【データ】蓄積用!AC$2:AC$10000, "&gt;=4.0")&gt;0, "〇", "×")))</f>
        <v/>
      </c>
      <c r="I274" t="str">
        <f>IF(OR($A274="", I$5=""), "", IF(COUNTIFS(【データ】蓄積用!A$2:A$10000, I$5, 【データ】蓄積用!C$2:C$10000, $A274, 【データ】蓄積用!D$2:D$10000, "&gt;=3000", 【データ】蓄積用!E$2:E$10000, "&gt;=1500")&gt;0, "〇", IF(COUNTIFS(【データ】蓄積用!A$2:A$10000, I$5, 【データ】蓄積用!C$2:C$10000, $A274, 【データ】蓄積用!Q$2:Q$10000, 1, 【データ】蓄積用!AC$2:AC$10000, "&gt;=4.0")&gt;0, "〇", "×")))</f>
        <v/>
      </c>
      <c r="J274" t="str">
        <f>IF(OR($A274="", J$5=""), "", IF(COUNTIFS(【データ】蓄積用!A$2:A$10000, J$5, 【データ】蓄積用!C$2:C$10000, $A274, 【データ】蓄積用!D$2:D$10000, "&gt;=3000", 【データ】蓄積用!E$2:E$10000, "&gt;=1500")&gt;0, "〇", IF(COUNTIFS(【データ】蓄積用!A$2:A$10000, J$5, 【データ】蓄積用!C$2:C$10000, $A274, 【データ】蓄積用!Q$2:Q$10000, 1, 【データ】蓄積用!AC$2:AC$10000, "&gt;=4.0")&gt;0, "〇", "×")))</f>
        <v/>
      </c>
      <c r="K274" t="str">
        <f>IF(OR($A274="", K$5=""), "", IF(COUNTIFS(【データ】蓄積用!A$2:A$10000, K$5, 【データ】蓄積用!C$2:C$10000, $A274, 【データ】蓄積用!D$2:D$10000, "&gt;=3000", 【データ】蓄積用!E$2:E$10000, "&gt;=1500")&gt;0, "〇", IF(COUNTIFS(【データ】蓄積用!A$2:A$10000, K$5, 【データ】蓄積用!C$2:C$10000, $A274, 【データ】蓄積用!Q$2:Q$10000, 1, 【データ】蓄積用!AC$2:AC$10000, "&gt;=4.0")&gt;0, "〇", "×")))</f>
        <v/>
      </c>
      <c r="L274" t="str">
        <f>IF(OR($A274="", L$5=""), "", IF(COUNTIFS(【データ】蓄積用!A$2:A$10000, L$5, 【データ】蓄積用!C$2:C$10000, $A274, 【データ】蓄積用!D$2:D$10000, "&gt;=3000", 【データ】蓄積用!E$2:E$10000, "&gt;=1500")&gt;0, "〇", IF(COUNTIFS(【データ】蓄積用!A$2:A$10000, L$5, 【データ】蓄積用!C$2:C$10000, $A274, 【データ】蓄積用!Q$2:Q$10000, 1, 【データ】蓄積用!AC$2:AC$10000, "&gt;=4.0")&gt;0, "〇", "×")))</f>
        <v/>
      </c>
      <c r="M274" t="str">
        <f>IF(OR($A274="", M$5=""), "", IF(COUNTIFS(【データ】蓄積用!A$2:A$10000, M$5, 【データ】蓄積用!C$2:C$10000, $A274, 【データ】蓄積用!D$2:D$10000, "&gt;=3000", 【データ】蓄積用!E$2:E$10000, "&gt;=1500")&gt;0, "〇", IF(COUNTIFS(【データ】蓄積用!A$2:A$10000, M$5, 【データ】蓄積用!C$2:C$10000, $A274, 【データ】蓄積用!Q$2:Q$10000, 1, 【データ】蓄積用!AC$2:AC$10000, "&gt;=4.0")&gt;0, "〇", "×")))</f>
        <v/>
      </c>
      <c r="N274" t="str">
        <f>IF(OR($A274="", N$5=""), "", IF(COUNTIFS(【データ】蓄積用!A$2:A$10000, N$5, 【データ】蓄積用!C$2:C$10000, $A274, 【データ】蓄積用!D$2:D$10000, "&gt;=3000", 【データ】蓄積用!E$2:E$10000, "&gt;=1500")&gt;0, "〇", IF(COUNTIFS(【データ】蓄積用!A$2:A$10000, N$5, 【データ】蓄積用!C$2:C$10000, $A274, 【データ】蓄積用!Q$2:Q$10000, 1, 【データ】蓄積用!AC$2:AC$10000, "&gt;=4.0")&gt;0, "〇", "×")))</f>
        <v/>
      </c>
      <c r="O274" t="str">
        <f>IF(OR($A274="", O$5=""), "", IF(COUNTIFS(【データ】蓄積用!A$2:A$10000, O$5, 【データ】蓄積用!C$2:C$10000, $A274, 【データ】蓄積用!D$2:D$10000, "&gt;=3000", 【データ】蓄積用!E$2:E$10000, "&gt;=1500")&gt;0, "〇", IF(COUNTIFS(【データ】蓄積用!A$2:A$10000, O$5, 【データ】蓄積用!C$2:C$10000, $A274, 【データ】蓄積用!Q$2:Q$10000, 1, 【データ】蓄積用!AC$2:AC$10000, "&gt;=4.0")&gt;0, "〇", "×")))</f>
        <v/>
      </c>
      <c r="P274" t="str">
        <f>IF(OR($A274="", P$5=""), "", IF(COUNTIFS(【データ】蓄積用!A$2:A$10000, P$5, 【データ】蓄積用!C$2:C$10000, $A274, 【データ】蓄積用!D$2:D$10000, "&gt;=3000", 【データ】蓄積用!E$2:E$10000, "&gt;=1500")&gt;0, "〇", IF(COUNTIFS(【データ】蓄積用!A$2:A$10000, P$5, 【データ】蓄積用!C$2:C$10000, $A274, 【データ】蓄積用!Q$2:Q$10000, 1, 【データ】蓄積用!AC$2:AC$10000, "&gt;=4.0")&gt;0, "〇", "×")))</f>
        <v/>
      </c>
      <c r="Q274" t="str">
        <f>IF(OR($A274="", Q$5=""), "", IF(COUNTIFS(【データ】蓄積用!A$2:A$10000, Q$5, 【データ】蓄積用!C$2:C$10000, $A274, 【データ】蓄積用!D$2:D$10000, "&gt;=3000", 【データ】蓄積用!E$2:E$10000, "&gt;=1500")&gt;0, "〇", IF(COUNTIFS(【データ】蓄積用!A$2:A$10000, Q$5, 【データ】蓄積用!C$2:C$10000, $A274, 【データ】蓄積用!Q$2:Q$10000, 1, 【データ】蓄積用!AC$2:AC$10000, "&gt;=4.0")&gt;0, "〇", "×")))</f>
        <v/>
      </c>
      <c r="R274" t="str">
        <f>IF(OR($A274="", R$5=""), "", IF(COUNTIFS(【データ】蓄積用!A$2:A$10000, R$5, 【データ】蓄積用!C$2:C$10000, $A274, 【データ】蓄積用!D$2:D$10000, "&gt;=3000", 【データ】蓄積用!E$2:E$10000, "&gt;=1500")&gt;0, "〇", IF(COUNTIFS(【データ】蓄積用!A$2:A$10000, R$5, 【データ】蓄積用!C$2:C$10000, $A274, 【データ】蓄積用!Q$2:Q$10000, 1, 【データ】蓄積用!AC$2:AC$10000, "&gt;=4.0")&gt;0, "〇", "×")))</f>
        <v/>
      </c>
      <c r="S274" t="str">
        <f>IF(OR($A274="", S$5=""), "", IF(COUNTIFS(【データ】蓄積用!A$2:A$10000, S$5, 【データ】蓄積用!C$2:C$10000, $A274, 【データ】蓄積用!D$2:D$10000, "&gt;=3000", 【データ】蓄積用!E$2:E$10000, "&gt;=1500")&gt;0, "〇", IF(COUNTIFS(【データ】蓄積用!A$2:A$10000, S$5, 【データ】蓄積用!C$2:C$10000, $A274, 【データ】蓄積用!Q$2:Q$10000, 1, 【データ】蓄積用!AC$2:AC$10000, "&gt;=4.0")&gt;0, "〇", "×")))</f>
        <v/>
      </c>
      <c r="T274" t="str">
        <f>IF(OR($A274="", T$5=""), "", IF(COUNTIFS(【データ】蓄積用!A$2:A$10000, T$5, 【データ】蓄積用!C$2:C$10000, $A274, 【データ】蓄積用!D$2:D$10000, "&gt;=3000", 【データ】蓄積用!E$2:E$10000, "&gt;=1500")&gt;0, "〇", IF(COUNTIFS(【データ】蓄積用!A$2:A$10000, T$5, 【データ】蓄積用!C$2:C$10000, $A274, 【データ】蓄積用!Q$2:Q$10000, 1, 【データ】蓄積用!AC$2:AC$10000, "&gt;=4.0")&gt;0, "〇", "×")))</f>
        <v/>
      </c>
      <c r="U274" t="str">
        <f>IF(OR($A274="", U$5=""), "", IF(COUNTIFS(【データ】蓄積用!A$2:A$10000, U$5, 【データ】蓄積用!C$2:C$10000, $A274, 【データ】蓄積用!D$2:D$10000, "&gt;=3000", 【データ】蓄積用!E$2:E$10000, "&gt;=1500")&gt;0, "〇", IF(COUNTIFS(【データ】蓄積用!A$2:A$10000, U$5, 【データ】蓄積用!C$2:C$10000, $A274, 【データ】蓄積用!Q$2:Q$10000, 1, 【データ】蓄積用!AC$2:AC$10000, "&gt;=4.0")&gt;0, "〇", "×")))</f>
        <v/>
      </c>
      <c r="V274" t="str">
        <f>IF(OR($A274="", V$5=""), "", IF(COUNTIFS(【データ】蓄積用!A$2:A$10000, V$5, 【データ】蓄積用!C$2:C$10000, $A274, 【データ】蓄積用!D$2:D$10000, "&gt;=3000", 【データ】蓄積用!E$2:E$10000, "&gt;=1500")&gt;0, "〇", IF(COUNTIFS(【データ】蓄積用!A$2:A$10000, V$5, 【データ】蓄積用!C$2:C$10000, $A274, 【データ】蓄積用!Q$2:Q$10000, 1, 【データ】蓄積用!AC$2:AC$10000, "&gt;=4.0")&gt;0, "〇", "×")))</f>
        <v/>
      </c>
      <c r="W274" t="str">
        <f>IF(OR($A274="", W$5=""), "", IF(COUNTIFS(【データ】蓄積用!A$2:A$10000, W$5, 【データ】蓄積用!C$2:C$10000, $A274, 【データ】蓄積用!D$2:D$10000, "&gt;=3000", 【データ】蓄積用!E$2:E$10000, "&gt;=1500")&gt;0, "〇", IF(COUNTIFS(【データ】蓄積用!A$2:A$10000, W$5, 【データ】蓄積用!C$2:C$10000, $A274, 【データ】蓄積用!Q$2:Q$10000, 1, 【データ】蓄積用!AC$2:AC$10000, "&gt;=4.0")&gt;0, "〇", "×")))</f>
        <v/>
      </c>
      <c r="X274" t="str">
        <f>IF(OR($A274="", X$5=""), "", IF(COUNTIFS(【データ】蓄積用!A$2:A$10000, X$5, 【データ】蓄積用!C$2:C$10000, $A274, 【データ】蓄積用!D$2:D$10000, "&gt;=3000", 【データ】蓄積用!E$2:E$10000, "&gt;=1500")&gt;0, "〇", IF(COUNTIFS(【データ】蓄積用!A$2:A$10000, X$5, 【データ】蓄積用!C$2:C$10000, $A274, 【データ】蓄積用!Q$2:Q$10000, 1, 【データ】蓄積用!AC$2:AC$10000, "&gt;=4.0")&gt;0, "〇", "×")))</f>
        <v/>
      </c>
      <c r="Y274" t="str">
        <f>IF(OR($A274="", Y$5=""), "", IF(COUNTIFS(【データ】蓄積用!A$2:A$10000, Y$5, 【データ】蓄積用!C$2:C$10000, $A274, 【データ】蓄積用!D$2:D$10000, "&gt;=3000", 【データ】蓄積用!E$2:E$10000, "&gt;=1500")&gt;0, "〇", IF(COUNTIFS(【データ】蓄積用!A$2:A$10000, Y$5, 【データ】蓄積用!C$2:C$10000, $A274, 【データ】蓄積用!Q$2:Q$10000, 1, 【データ】蓄積用!AC$2:AC$10000, "&gt;=4.0")&gt;0, "〇", "×")))</f>
        <v/>
      </c>
      <c r="Z274" t="str">
        <f>IF(OR($A274="", Z$5=""), "", IF(COUNTIFS(【データ】蓄積用!A$2:A$10000, Z$5, 【データ】蓄積用!C$2:C$10000, $A274, 【データ】蓄積用!D$2:D$10000, "&gt;=3000", 【データ】蓄積用!E$2:E$10000, "&gt;=1500")&gt;0, "〇", IF(COUNTIFS(【データ】蓄積用!A$2:A$10000, Z$5, 【データ】蓄積用!C$2:C$10000, $A274, 【データ】蓄積用!Q$2:Q$10000, 1, 【データ】蓄積用!AC$2:AC$10000, "&gt;=4.0")&gt;0, "〇", "×")))</f>
        <v/>
      </c>
      <c r="AA274" t="str">
        <f>IF(OR($A274="", AA$5=""), "", IF(COUNTIFS(【データ】蓄積用!A$2:A$10000, AA$5, 【データ】蓄積用!C$2:C$10000, $A274, 【データ】蓄積用!D$2:D$10000, "&gt;=3000", 【データ】蓄積用!E$2:E$10000, "&gt;=1500")&gt;0, "〇", IF(COUNTIFS(【データ】蓄積用!A$2:A$10000, AA$5, 【データ】蓄積用!C$2:C$10000, $A274, 【データ】蓄積用!Q$2:Q$10000, 1, 【データ】蓄積用!AC$2:AC$10000, "&gt;=4.0")&gt;0, "〇", "×")))</f>
        <v/>
      </c>
      <c r="AB274" t="str">
        <f>IF(OR($A274="", AB$5=""), "", IF(COUNTIFS(【データ】蓄積用!A$2:A$10000, AB$5, 【データ】蓄積用!C$2:C$10000, $A274, 【データ】蓄積用!D$2:D$10000, "&gt;=3000", 【データ】蓄積用!E$2:E$10000, "&gt;=1500")&gt;0, "〇", IF(COUNTIFS(【データ】蓄積用!A$2:A$10000, AB$5, 【データ】蓄積用!C$2:C$10000, $A274, 【データ】蓄積用!Q$2:Q$10000, 1, 【データ】蓄積用!AC$2:AC$10000, "&gt;=4.0")&gt;0, "〇", "×")))</f>
        <v/>
      </c>
      <c r="AC274" t="str">
        <f>IF(OR($A274="", AC$5=""), "", IF(COUNTIFS(【データ】蓄積用!A$2:A$10000, AC$5, 【データ】蓄積用!C$2:C$10000, $A274, 【データ】蓄積用!D$2:D$10000, "&gt;=3000", 【データ】蓄積用!E$2:E$10000, "&gt;=1500")&gt;0, "〇", IF(COUNTIFS(【データ】蓄積用!A$2:A$10000, AC$5, 【データ】蓄積用!C$2:C$10000, $A274, 【データ】蓄積用!Q$2:Q$10000, 1, 【データ】蓄積用!AC$2:AC$10000, "&gt;=4.0")&gt;0, "〇", "×")))</f>
        <v/>
      </c>
      <c r="AD274" t="str">
        <f>IF(OR($A274="", AD$5=""), "", IF(COUNTIFS(【データ】蓄積用!A$2:A$10000, AD$5, 【データ】蓄積用!C$2:C$10000, $A274, 【データ】蓄積用!D$2:D$10000, "&gt;=3000", 【データ】蓄積用!E$2:E$10000, "&gt;=1500")&gt;0, "〇", IF(COUNTIFS(【データ】蓄積用!A$2:A$10000, AD$5, 【データ】蓄積用!C$2:C$10000, $A274, 【データ】蓄積用!Q$2:Q$10000, 1, 【データ】蓄積用!AC$2:AC$10000, "&gt;=4.0")&gt;0, "〇", "×")))</f>
        <v/>
      </c>
      <c r="AE274" t="str">
        <f>IF(OR($A274="", AE$5=""), "", IF(COUNTIFS(【データ】蓄積用!A$2:A$10000, AE$5, 【データ】蓄積用!C$2:C$10000, $A274, 【データ】蓄積用!D$2:D$10000, "&gt;=3000", 【データ】蓄積用!E$2:E$10000, "&gt;=1500")&gt;0, "〇", IF(COUNTIFS(【データ】蓄積用!A$2:A$10000, AE$5, 【データ】蓄積用!C$2:C$10000, $A274, 【データ】蓄積用!Q$2:Q$10000, 1, 【データ】蓄積用!AC$2:AC$10000, "&gt;=4.0")&gt;0, "〇", "×")))</f>
        <v/>
      </c>
      <c r="AF274" t="str">
        <f>IF(OR($A274="", AF$5=""), "", IF(COUNTIFS(【データ】蓄積用!A$2:A$10000, AF$5, 【データ】蓄積用!C$2:C$10000, $A274, 【データ】蓄積用!D$2:D$10000, "&gt;=3000", 【データ】蓄積用!E$2:E$10000, "&gt;=1500")&gt;0, "〇", IF(COUNTIFS(【データ】蓄積用!A$2:A$10000, AF$5, 【データ】蓄積用!C$2:C$10000, $A274, 【データ】蓄積用!Q$2:Q$10000, 1, 【データ】蓄積用!AC$2:AC$10000, "&gt;=4.0")&gt;0, "〇", "×")))</f>
        <v/>
      </c>
      <c r="AG274" t="str">
        <f>IF(OR($A274="", AG$5=""), "", IF(COUNTIFS(【データ】蓄積用!A$2:A$10000, AG$5, 【データ】蓄積用!C$2:C$10000, $A274, 【データ】蓄積用!D$2:D$10000, "&gt;=3000", 【データ】蓄積用!E$2:E$10000, "&gt;=1500")&gt;0, "〇", IF(COUNTIFS(【データ】蓄積用!A$2:A$10000, AG$5, 【データ】蓄積用!C$2:C$10000, $A274, 【データ】蓄積用!Q$2:Q$10000, 1, 【データ】蓄積用!AC$2:AC$10000, "&gt;=4.0")&gt;0, "〇", "×")))</f>
        <v/>
      </c>
      <c r="AH274" t="str">
        <f>IF(OR($A274="", AH$5=""), "", IF(COUNTIFS(【データ】蓄積用!A$2:A$10000, AH$5, 【データ】蓄積用!C$2:C$10000, $A274, 【データ】蓄積用!D$2:D$10000, "&gt;=3000", 【データ】蓄積用!E$2:E$10000, "&gt;=1500")&gt;0, "〇", IF(COUNTIFS(【データ】蓄積用!A$2:A$10000, AH$5, 【データ】蓄積用!C$2:C$10000, $A274, 【データ】蓄積用!Q$2:Q$10000, 1, 【データ】蓄積用!AC$2:AC$10000, "&gt;=4.0")&gt;0, "〇", "×")))</f>
        <v/>
      </c>
      <c r="AI274" t="str">
        <f>IF(OR($A274="", AI$5=""), "", IF(COUNTIFS(【データ】蓄積用!A$2:A$10000, AI$5, 【データ】蓄積用!C$2:C$10000, $A274, 【データ】蓄積用!D$2:D$10000, "&gt;=3000", 【データ】蓄積用!E$2:E$10000, "&gt;=1500")&gt;0, "〇", IF(COUNTIFS(【データ】蓄積用!A$2:A$10000, AI$5, 【データ】蓄積用!C$2:C$10000, $A274, 【データ】蓄積用!Q$2:Q$10000, 1, 【データ】蓄積用!AC$2:AC$10000, "&gt;=4.0")&gt;0, "〇", "×")))</f>
        <v/>
      </c>
      <c r="AJ274" t="str">
        <f>IF(OR($A274="", AJ$5=""), "", IF(COUNTIFS(【データ】蓄積用!A$2:A$10000, AJ$5, 【データ】蓄積用!C$2:C$10000, $A274, 【データ】蓄積用!D$2:D$10000, "&gt;=3000", 【データ】蓄積用!E$2:E$10000, "&gt;=1500")&gt;0, "〇", IF(COUNTIFS(【データ】蓄積用!A$2:A$10000, AJ$5, 【データ】蓄積用!C$2:C$10000, $A274, 【データ】蓄積用!Q$2:Q$10000, 1, 【データ】蓄積用!AC$2:AC$10000, "&gt;=4.0")&gt;0, "〇", "×")))</f>
        <v/>
      </c>
      <c r="AK274" t="str">
        <f>IF(OR($A274="", AK$5=""), "", IF(COUNTIFS(【データ】蓄積用!A$2:A$10000, AK$5, 【データ】蓄積用!C$2:C$10000, $A274, 【データ】蓄積用!D$2:D$10000, "&gt;=3000", 【データ】蓄積用!E$2:E$10000, "&gt;=1500")&gt;0, "〇", IF(COUNTIFS(【データ】蓄積用!A$2:A$10000, AK$5, 【データ】蓄積用!C$2:C$10000, $A274, 【データ】蓄積用!Q$2:Q$10000, 1, 【データ】蓄積用!AC$2:AC$10000, "&gt;=4.0")&gt;0, "〇", "×")))</f>
        <v/>
      </c>
      <c r="AL274" t="str">
        <f>IF(OR($A274="", AL$5=""), "", IF(COUNTIFS(【データ】蓄積用!A$2:A$10000, AL$5, 【データ】蓄積用!C$2:C$10000, $A274, 【データ】蓄積用!D$2:D$10000, "&gt;=3000", 【データ】蓄積用!E$2:E$10000, "&gt;=1500")&gt;0, "〇", IF(COUNTIFS(【データ】蓄積用!A$2:A$10000, AL$5, 【データ】蓄積用!C$2:C$10000, $A274, 【データ】蓄積用!Q$2:Q$10000, 1, 【データ】蓄積用!AC$2:AC$10000, "&gt;=4.0")&gt;0, "〇", "×")))</f>
        <v/>
      </c>
      <c r="AM274" t="str">
        <f>IF(OR($A274="", AM$5=""), "", IF(COUNTIFS(【データ】蓄積用!A$2:A$10000, AM$5, 【データ】蓄積用!C$2:C$10000, $A274, 【データ】蓄積用!D$2:D$10000, "&gt;=3000", 【データ】蓄積用!E$2:E$10000, "&gt;=1500")&gt;0, "〇", IF(COUNTIFS(【データ】蓄積用!A$2:A$10000, AM$5, 【データ】蓄積用!C$2:C$10000, $A274, 【データ】蓄積用!Q$2:Q$10000, 1, 【データ】蓄積用!AC$2:AC$10000, "&gt;=4.0")&gt;0, "〇", "×")))</f>
        <v/>
      </c>
      <c r="AN274" t="str">
        <f>IF(OR($A274="", AN$5=""), "", IF(COUNTIFS(【データ】蓄積用!A$2:A$10000, AN$5, 【データ】蓄積用!C$2:C$10000, $A274, 【データ】蓄積用!D$2:D$10000, "&gt;=3000", 【データ】蓄積用!E$2:E$10000, "&gt;=1500")&gt;0, "〇", IF(COUNTIFS(【データ】蓄積用!A$2:A$10000, AN$5, 【データ】蓄積用!C$2:C$10000, $A274, 【データ】蓄積用!Q$2:Q$10000, 1, 【データ】蓄積用!AC$2:AC$10000, "&gt;=4.0")&gt;0, "〇", "×")))</f>
        <v/>
      </c>
      <c r="AO274" t="str">
        <f>IF(OR($A274="", AO$5=""), "", IF(COUNTIFS(【データ】蓄積用!A$2:A$10000, AO$5, 【データ】蓄積用!C$2:C$10000, $A274, 【データ】蓄積用!D$2:D$10000, "&gt;=3000", 【データ】蓄積用!E$2:E$10000, "&gt;=1500")&gt;0, "〇", IF(COUNTIFS(【データ】蓄積用!A$2:A$10000, AO$5, 【データ】蓄積用!C$2:C$10000, $A274, 【データ】蓄積用!Q$2:Q$10000, 1, 【データ】蓄積用!AC$2:AC$10000, "&gt;=4.0")&gt;0, "〇", "×")))</f>
        <v/>
      </c>
      <c r="AP274" t="str">
        <f>IF(OR($A274="", AP$5=""), "", IF(COUNTIFS(【データ】蓄積用!A$2:A$10000, AP$5, 【データ】蓄積用!C$2:C$10000, $A274, 【データ】蓄積用!D$2:D$10000, "&gt;=3000", 【データ】蓄積用!E$2:E$10000, "&gt;=1500")&gt;0, "〇", IF(COUNTIFS(【データ】蓄積用!A$2:A$10000, AP$5, 【データ】蓄積用!C$2:C$10000, $A274, 【データ】蓄積用!Q$2:Q$10000, 1, 【データ】蓄積用!AC$2:AC$10000, "&gt;=4.0")&gt;0, "〇", "×")))</f>
        <v/>
      </c>
      <c r="AQ274" t="str">
        <f>IF(OR($A274="", AQ$5=""), "", IF(COUNTIFS(【データ】蓄積用!A$2:A$10000, AQ$5, 【データ】蓄積用!C$2:C$10000, $A274, 【データ】蓄積用!D$2:D$10000, "&gt;=3000", 【データ】蓄積用!E$2:E$10000, "&gt;=1500")&gt;0, "〇", IF(COUNTIFS(【データ】蓄積用!A$2:A$10000, AQ$5, 【データ】蓄積用!C$2:C$10000, $A274, 【データ】蓄積用!Q$2:Q$10000, 1, 【データ】蓄積用!AC$2:AC$10000, "&gt;=4.0")&gt;0, "〇", "×")))</f>
        <v/>
      </c>
      <c r="AR274" t="str">
        <f>IF(OR($A274="", AR$5=""), "", IF(COUNTIFS(【データ】蓄積用!A$2:A$10000, AR$5, 【データ】蓄積用!C$2:C$10000, $A274, 【データ】蓄積用!D$2:D$10000, "&gt;=3000", 【データ】蓄積用!E$2:E$10000, "&gt;=1500")&gt;0, "〇", IF(COUNTIFS(【データ】蓄積用!A$2:A$10000, AR$5, 【データ】蓄積用!C$2:C$10000, $A274, 【データ】蓄積用!Q$2:Q$10000, 1, 【データ】蓄積用!AC$2:AC$10000, "&gt;=4.0")&gt;0, "〇", "×")))</f>
        <v/>
      </c>
      <c r="AS274" t="str">
        <f>IF(OR($A274="", AS$5=""), "", IF(COUNTIFS(【データ】蓄積用!A$2:A$10000, AS$5, 【データ】蓄積用!C$2:C$10000, $A274, 【データ】蓄積用!D$2:D$10000, "&gt;=3000", 【データ】蓄積用!E$2:E$10000, "&gt;=1500")&gt;0, "〇", IF(COUNTIFS(【データ】蓄積用!A$2:A$10000, AS$5, 【データ】蓄積用!C$2:C$10000, $A274, 【データ】蓄積用!Q$2:Q$10000, 1, 【データ】蓄積用!AC$2:AC$10000, "&gt;=4.0")&gt;0, "〇", "×")))</f>
        <v/>
      </c>
      <c r="AT274" t="str">
        <f>IF(OR($A274="", AT$5=""), "", IF(COUNTIFS(【データ】蓄積用!A$2:A$10000, AT$5, 【データ】蓄積用!C$2:C$10000, $A274, 【データ】蓄積用!D$2:D$10000, "&gt;=3000", 【データ】蓄積用!E$2:E$10000, "&gt;=1500")&gt;0, "〇", IF(COUNTIFS(【データ】蓄積用!A$2:A$10000, AT$5, 【データ】蓄積用!C$2:C$10000, $A274, 【データ】蓄積用!Q$2:Q$10000, 1, 【データ】蓄積用!AC$2:AC$10000, "&gt;=4.0")&gt;0, "〇", "×")))</f>
        <v/>
      </c>
      <c r="AU274" t="str">
        <f>IF(OR($A274="", AU$5=""), "", IF(COUNTIFS(【データ】蓄積用!A$2:A$10000, AU$5, 【データ】蓄積用!C$2:C$10000, $A274, 【データ】蓄積用!D$2:D$10000, "&gt;=3000", 【データ】蓄積用!E$2:E$10000, "&gt;=1500")&gt;0, "〇", IF(COUNTIFS(【データ】蓄積用!A$2:A$10000, AU$5, 【データ】蓄積用!C$2:C$10000, $A274, 【データ】蓄積用!Q$2:Q$10000, 1, 【データ】蓄積用!AC$2:AC$10000, "&gt;=4.0")&gt;0, "〇", "×")))</f>
        <v/>
      </c>
      <c r="AV274" t="str">
        <f>IF(OR($A274="", AV$5=""), "", IF(COUNTIFS(【データ】蓄積用!A$2:A$10000, AV$5, 【データ】蓄積用!C$2:C$10000, $A274, 【データ】蓄積用!D$2:D$10000, "&gt;=3000", 【データ】蓄積用!E$2:E$10000, "&gt;=1500")&gt;0, "〇", IF(COUNTIFS(【データ】蓄積用!A$2:A$10000, AV$5, 【データ】蓄積用!C$2:C$10000, $A274, 【データ】蓄積用!Q$2:Q$10000, 1, 【データ】蓄積用!AC$2:AC$10000, "&gt;=4.0")&gt;0, "〇", "×")))</f>
        <v/>
      </c>
      <c r="AW274" t="str">
        <f>IF(OR($A274="", AW$5=""), "", IF(COUNTIFS(【データ】蓄積用!A$2:A$10000, AW$5, 【データ】蓄積用!C$2:C$10000, $A274, 【データ】蓄積用!D$2:D$10000, "&gt;=3000", 【データ】蓄積用!E$2:E$10000, "&gt;=1500")&gt;0, "〇", IF(COUNTIFS(【データ】蓄積用!A$2:A$10000, AW$5, 【データ】蓄積用!C$2:C$10000, $A274, 【データ】蓄積用!Q$2:Q$10000, 1, 【データ】蓄積用!AC$2:AC$10000, "&gt;=4.0")&gt;0, "〇", "×")))</f>
        <v/>
      </c>
      <c r="AX274" t="str">
        <f>IF(OR($A274="", AX$5=""), "", IF(COUNTIFS(【データ】蓄積用!A$2:A$10000, AX$5, 【データ】蓄積用!C$2:C$10000, $A274, 【データ】蓄積用!D$2:D$10000, "&gt;=3000", 【データ】蓄積用!E$2:E$10000, "&gt;=1500")&gt;0, "〇", IF(COUNTIFS(【データ】蓄積用!A$2:A$10000, AX$5, 【データ】蓄積用!C$2:C$10000, $A274, 【データ】蓄積用!Q$2:Q$10000, 1, 【データ】蓄積用!AC$2:AC$10000, "&gt;=4.0")&gt;0, "〇", "×")))</f>
        <v/>
      </c>
      <c r="AY274" t="str">
        <f>IF(OR($A274="", AY$5=""), "", IF(COUNTIFS(【データ】蓄積用!A$2:A$10000, AY$5, 【データ】蓄積用!C$2:C$10000, $A274, 【データ】蓄積用!D$2:D$10000, "&gt;=3000", 【データ】蓄積用!E$2:E$10000, "&gt;=1500")&gt;0, "〇", IF(COUNTIFS(【データ】蓄積用!A$2:A$10000, AY$5, 【データ】蓄積用!C$2:C$10000, $A274, 【データ】蓄積用!Q$2:Q$10000, 1, 【データ】蓄積用!AC$2:AC$10000, "&gt;=4.0")&gt;0, "〇", "×")))</f>
        <v/>
      </c>
    </row>
    <row r="275" spans="2:51">
      <c r="B275" t="str">
        <f>IF(OR($A275="", B$5=""), "", IF(COUNTIFS(【データ】蓄積用!A$2:A$10000, B$5, 【データ】蓄積用!C$2:C$10000, $A275, 【データ】蓄積用!D$2:D$10000, "&gt;=3000", 【データ】蓄積用!E$2:E$10000, "&gt;=1500")&gt;0, "〇", IF(COUNTIFS(【データ】蓄積用!A$2:A$10000, B$5, 【データ】蓄積用!C$2:C$10000, $A275, 【データ】蓄積用!Q$2:Q$10000, 1, 【データ】蓄積用!AC$2:AC$10000, "&gt;=4.0")&gt;0, "〇", "×")))</f>
        <v/>
      </c>
      <c r="C275" t="str">
        <f>IF(OR($A275="", C$5=""), "", IF(COUNTIFS(【データ】蓄積用!A$2:A$10000, C$5, 【データ】蓄積用!C$2:C$10000, $A275, 【データ】蓄積用!D$2:D$10000, "&gt;=3000", 【データ】蓄積用!E$2:E$10000, "&gt;=1500")&gt;0, "〇", IF(COUNTIFS(【データ】蓄積用!A$2:A$10000, C$5, 【データ】蓄積用!C$2:C$10000, $A275, 【データ】蓄積用!Q$2:Q$10000, 1, 【データ】蓄積用!AC$2:AC$10000, "&gt;=4.0")&gt;0, "〇", "×")))</f>
        <v/>
      </c>
      <c r="D275" t="str">
        <f>IF(OR($A275="", D$5=""), "", IF(COUNTIFS(【データ】蓄積用!A$2:A$10000, D$5, 【データ】蓄積用!C$2:C$10000, $A275, 【データ】蓄積用!D$2:D$10000, "&gt;=3000", 【データ】蓄積用!E$2:E$10000, "&gt;=1500")&gt;0, "〇", IF(COUNTIFS(【データ】蓄積用!A$2:A$10000, D$5, 【データ】蓄積用!C$2:C$10000, $A275, 【データ】蓄積用!Q$2:Q$10000, 1, 【データ】蓄積用!AC$2:AC$10000, "&gt;=4.0")&gt;0, "〇", "×")))</f>
        <v/>
      </c>
      <c r="E275" t="str">
        <f>IF(OR($A275="", E$5=""), "", IF(COUNTIFS(【データ】蓄積用!A$2:A$10000, E$5, 【データ】蓄積用!C$2:C$10000, $A275, 【データ】蓄積用!D$2:D$10000, "&gt;=3000", 【データ】蓄積用!E$2:E$10000, "&gt;=1500")&gt;0, "〇", IF(COUNTIFS(【データ】蓄積用!A$2:A$10000, E$5, 【データ】蓄積用!C$2:C$10000, $A275, 【データ】蓄積用!Q$2:Q$10000, 1, 【データ】蓄積用!AC$2:AC$10000, "&gt;=4.0")&gt;0, "〇", "×")))</f>
        <v/>
      </c>
      <c r="F275" t="str">
        <f>IF(OR($A275="", F$5=""), "", IF(COUNTIFS(【データ】蓄積用!A$2:A$10000, F$5, 【データ】蓄積用!C$2:C$10000, $A275, 【データ】蓄積用!D$2:D$10000, "&gt;=3000", 【データ】蓄積用!E$2:E$10000, "&gt;=1500")&gt;0, "〇", IF(COUNTIFS(【データ】蓄積用!A$2:A$10000, F$5, 【データ】蓄積用!C$2:C$10000, $A275, 【データ】蓄積用!Q$2:Q$10000, 1, 【データ】蓄積用!AC$2:AC$10000, "&gt;=4.0")&gt;0, "〇", "×")))</f>
        <v/>
      </c>
      <c r="G275" t="str">
        <f>IF(OR($A275="", G$5=""), "", IF(COUNTIFS(【データ】蓄積用!A$2:A$10000, G$5, 【データ】蓄積用!C$2:C$10000, $A275, 【データ】蓄積用!D$2:D$10000, "&gt;=3000", 【データ】蓄積用!E$2:E$10000, "&gt;=1500")&gt;0, "〇", IF(COUNTIFS(【データ】蓄積用!A$2:A$10000, G$5, 【データ】蓄積用!C$2:C$10000, $A275, 【データ】蓄積用!Q$2:Q$10000, 1, 【データ】蓄積用!AC$2:AC$10000, "&gt;=4.0")&gt;0, "〇", "×")))</f>
        <v/>
      </c>
      <c r="H275" t="str">
        <f>IF(OR($A275="", H$5=""), "", IF(COUNTIFS(【データ】蓄積用!A$2:A$10000, H$5, 【データ】蓄積用!C$2:C$10000, $A275, 【データ】蓄積用!D$2:D$10000, "&gt;=3000", 【データ】蓄積用!E$2:E$10000, "&gt;=1500")&gt;0, "〇", IF(COUNTIFS(【データ】蓄積用!A$2:A$10000, H$5, 【データ】蓄積用!C$2:C$10000, $A275, 【データ】蓄積用!Q$2:Q$10000, 1, 【データ】蓄積用!AC$2:AC$10000, "&gt;=4.0")&gt;0, "〇", "×")))</f>
        <v/>
      </c>
      <c r="I275" t="str">
        <f>IF(OR($A275="", I$5=""), "", IF(COUNTIFS(【データ】蓄積用!A$2:A$10000, I$5, 【データ】蓄積用!C$2:C$10000, $A275, 【データ】蓄積用!D$2:D$10000, "&gt;=3000", 【データ】蓄積用!E$2:E$10000, "&gt;=1500")&gt;0, "〇", IF(COUNTIFS(【データ】蓄積用!A$2:A$10000, I$5, 【データ】蓄積用!C$2:C$10000, $A275, 【データ】蓄積用!Q$2:Q$10000, 1, 【データ】蓄積用!AC$2:AC$10000, "&gt;=4.0")&gt;0, "〇", "×")))</f>
        <v/>
      </c>
      <c r="J275" t="str">
        <f>IF(OR($A275="", J$5=""), "", IF(COUNTIFS(【データ】蓄積用!A$2:A$10000, J$5, 【データ】蓄積用!C$2:C$10000, $A275, 【データ】蓄積用!D$2:D$10000, "&gt;=3000", 【データ】蓄積用!E$2:E$10000, "&gt;=1500")&gt;0, "〇", IF(COUNTIFS(【データ】蓄積用!A$2:A$10000, J$5, 【データ】蓄積用!C$2:C$10000, $A275, 【データ】蓄積用!Q$2:Q$10000, 1, 【データ】蓄積用!AC$2:AC$10000, "&gt;=4.0")&gt;0, "〇", "×")))</f>
        <v/>
      </c>
      <c r="K275" t="str">
        <f>IF(OR($A275="", K$5=""), "", IF(COUNTIFS(【データ】蓄積用!A$2:A$10000, K$5, 【データ】蓄積用!C$2:C$10000, $A275, 【データ】蓄積用!D$2:D$10000, "&gt;=3000", 【データ】蓄積用!E$2:E$10000, "&gt;=1500")&gt;0, "〇", IF(COUNTIFS(【データ】蓄積用!A$2:A$10000, K$5, 【データ】蓄積用!C$2:C$10000, $A275, 【データ】蓄積用!Q$2:Q$10000, 1, 【データ】蓄積用!AC$2:AC$10000, "&gt;=4.0")&gt;0, "〇", "×")))</f>
        <v/>
      </c>
      <c r="L275" t="str">
        <f>IF(OR($A275="", L$5=""), "", IF(COUNTIFS(【データ】蓄積用!A$2:A$10000, L$5, 【データ】蓄積用!C$2:C$10000, $A275, 【データ】蓄積用!D$2:D$10000, "&gt;=3000", 【データ】蓄積用!E$2:E$10000, "&gt;=1500")&gt;0, "〇", IF(COUNTIFS(【データ】蓄積用!A$2:A$10000, L$5, 【データ】蓄積用!C$2:C$10000, $A275, 【データ】蓄積用!Q$2:Q$10000, 1, 【データ】蓄積用!AC$2:AC$10000, "&gt;=4.0")&gt;0, "〇", "×")))</f>
        <v/>
      </c>
      <c r="M275" t="str">
        <f>IF(OR($A275="", M$5=""), "", IF(COUNTIFS(【データ】蓄積用!A$2:A$10000, M$5, 【データ】蓄積用!C$2:C$10000, $A275, 【データ】蓄積用!D$2:D$10000, "&gt;=3000", 【データ】蓄積用!E$2:E$10000, "&gt;=1500")&gt;0, "〇", IF(COUNTIFS(【データ】蓄積用!A$2:A$10000, M$5, 【データ】蓄積用!C$2:C$10000, $A275, 【データ】蓄積用!Q$2:Q$10000, 1, 【データ】蓄積用!AC$2:AC$10000, "&gt;=4.0")&gt;0, "〇", "×")))</f>
        <v/>
      </c>
      <c r="N275" t="str">
        <f>IF(OR($A275="", N$5=""), "", IF(COUNTIFS(【データ】蓄積用!A$2:A$10000, N$5, 【データ】蓄積用!C$2:C$10000, $A275, 【データ】蓄積用!D$2:D$10000, "&gt;=3000", 【データ】蓄積用!E$2:E$10000, "&gt;=1500")&gt;0, "〇", IF(COUNTIFS(【データ】蓄積用!A$2:A$10000, N$5, 【データ】蓄積用!C$2:C$10000, $A275, 【データ】蓄積用!Q$2:Q$10000, 1, 【データ】蓄積用!AC$2:AC$10000, "&gt;=4.0")&gt;0, "〇", "×")))</f>
        <v/>
      </c>
      <c r="O275" t="str">
        <f>IF(OR($A275="", O$5=""), "", IF(COUNTIFS(【データ】蓄積用!A$2:A$10000, O$5, 【データ】蓄積用!C$2:C$10000, $A275, 【データ】蓄積用!D$2:D$10000, "&gt;=3000", 【データ】蓄積用!E$2:E$10000, "&gt;=1500")&gt;0, "〇", IF(COUNTIFS(【データ】蓄積用!A$2:A$10000, O$5, 【データ】蓄積用!C$2:C$10000, $A275, 【データ】蓄積用!Q$2:Q$10000, 1, 【データ】蓄積用!AC$2:AC$10000, "&gt;=4.0")&gt;0, "〇", "×")))</f>
        <v/>
      </c>
      <c r="P275" t="str">
        <f>IF(OR($A275="", P$5=""), "", IF(COUNTIFS(【データ】蓄積用!A$2:A$10000, P$5, 【データ】蓄積用!C$2:C$10000, $A275, 【データ】蓄積用!D$2:D$10000, "&gt;=3000", 【データ】蓄積用!E$2:E$10000, "&gt;=1500")&gt;0, "〇", IF(COUNTIFS(【データ】蓄積用!A$2:A$10000, P$5, 【データ】蓄積用!C$2:C$10000, $A275, 【データ】蓄積用!Q$2:Q$10000, 1, 【データ】蓄積用!AC$2:AC$10000, "&gt;=4.0")&gt;0, "〇", "×")))</f>
        <v/>
      </c>
      <c r="Q275" t="str">
        <f>IF(OR($A275="", Q$5=""), "", IF(COUNTIFS(【データ】蓄積用!A$2:A$10000, Q$5, 【データ】蓄積用!C$2:C$10000, $A275, 【データ】蓄積用!D$2:D$10000, "&gt;=3000", 【データ】蓄積用!E$2:E$10000, "&gt;=1500")&gt;0, "〇", IF(COUNTIFS(【データ】蓄積用!A$2:A$10000, Q$5, 【データ】蓄積用!C$2:C$10000, $A275, 【データ】蓄積用!Q$2:Q$10000, 1, 【データ】蓄積用!AC$2:AC$10000, "&gt;=4.0")&gt;0, "〇", "×")))</f>
        <v/>
      </c>
      <c r="R275" t="str">
        <f>IF(OR($A275="", R$5=""), "", IF(COUNTIFS(【データ】蓄積用!A$2:A$10000, R$5, 【データ】蓄積用!C$2:C$10000, $A275, 【データ】蓄積用!D$2:D$10000, "&gt;=3000", 【データ】蓄積用!E$2:E$10000, "&gt;=1500")&gt;0, "〇", IF(COUNTIFS(【データ】蓄積用!A$2:A$10000, R$5, 【データ】蓄積用!C$2:C$10000, $A275, 【データ】蓄積用!Q$2:Q$10000, 1, 【データ】蓄積用!AC$2:AC$10000, "&gt;=4.0")&gt;0, "〇", "×")))</f>
        <v/>
      </c>
      <c r="S275" t="str">
        <f>IF(OR($A275="", S$5=""), "", IF(COUNTIFS(【データ】蓄積用!A$2:A$10000, S$5, 【データ】蓄積用!C$2:C$10000, $A275, 【データ】蓄積用!D$2:D$10000, "&gt;=3000", 【データ】蓄積用!E$2:E$10000, "&gt;=1500")&gt;0, "〇", IF(COUNTIFS(【データ】蓄積用!A$2:A$10000, S$5, 【データ】蓄積用!C$2:C$10000, $A275, 【データ】蓄積用!Q$2:Q$10000, 1, 【データ】蓄積用!AC$2:AC$10000, "&gt;=4.0")&gt;0, "〇", "×")))</f>
        <v/>
      </c>
      <c r="T275" t="str">
        <f>IF(OR($A275="", T$5=""), "", IF(COUNTIFS(【データ】蓄積用!A$2:A$10000, T$5, 【データ】蓄積用!C$2:C$10000, $A275, 【データ】蓄積用!D$2:D$10000, "&gt;=3000", 【データ】蓄積用!E$2:E$10000, "&gt;=1500")&gt;0, "〇", IF(COUNTIFS(【データ】蓄積用!A$2:A$10000, T$5, 【データ】蓄積用!C$2:C$10000, $A275, 【データ】蓄積用!Q$2:Q$10000, 1, 【データ】蓄積用!AC$2:AC$10000, "&gt;=4.0")&gt;0, "〇", "×")))</f>
        <v/>
      </c>
      <c r="U275" t="str">
        <f>IF(OR($A275="", U$5=""), "", IF(COUNTIFS(【データ】蓄積用!A$2:A$10000, U$5, 【データ】蓄積用!C$2:C$10000, $A275, 【データ】蓄積用!D$2:D$10000, "&gt;=3000", 【データ】蓄積用!E$2:E$10000, "&gt;=1500")&gt;0, "〇", IF(COUNTIFS(【データ】蓄積用!A$2:A$10000, U$5, 【データ】蓄積用!C$2:C$10000, $A275, 【データ】蓄積用!Q$2:Q$10000, 1, 【データ】蓄積用!AC$2:AC$10000, "&gt;=4.0")&gt;0, "〇", "×")))</f>
        <v/>
      </c>
      <c r="V275" t="str">
        <f>IF(OR($A275="", V$5=""), "", IF(COUNTIFS(【データ】蓄積用!A$2:A$10000, V$5, 【データ】蓄積用!C$2:C$10000, $A275, 【データ】蓄積用!D$2:D$10000, "&gt;=3000", 【データ】蓄積用!E$2:E$10000, "&gt;=1500")&gt;0, "〇", IF(COUNTIFS(【データ】蓄積用!A$2:A$10000, V$5, 【データ】蓄積用!C$2:C$10000, $A275, 【データ】蓄積用!Q$2:Q$10000, 1, 【データ】蓄積用!AC$2:AC$10000, "&gt;=4.0")&gt;0, "〇", "×")))</f>
        <v/>
      </c>
      <c r="W275" t="str">
        <f>IF(OR($A275="", W$5=""), "", IF(COUNTIFS(【データ】蓄積用!A$2:A$10000, W$5, 【データ】蓄積用!C$2:C$10000, $A275, 【データ】蓄積用!D$2:D$10000, "&gt;=3000", 【データ】蓄積用!E$2:E$10000, "&gt;=1500")&gt;0, "〇", IF(COUNTIFS(【データ】蓄積用!A$2:A$10000, W$5, 【データ】蓄積用!C$2:C$10000, $A275, 【データ】蓄積用!Q$2:Q$10000, 1, 【データ】蓄積用!AC$2:AC$10000, "&gt;=4.0")&gt;0, "〇", "×")))</f>
        <v/>
      </c>
      <c r="X275" t="str">
        <f>IF(OR($A275="", X$5=""), "", IF(COUNTIFS(【データ】蓄積用!A$2:A$10000, X$5, 【データ】蓄積用!C$2:C$10000, $A275, 【データ】蓄積用!D$2:D$10000, "&gt;=3000", 【データ】蓄積用!E$2:E$10000, "&gt;=1500")&gt;0, "〇", IF(COUNTIFS(【データ】蓄積用!A$2:A$10000, X$5, 【データ】蓄積用!C$2:C$10000, $A275, 【データ】蓄積用!Q$2:Q$10000, 1, 【データ】蓄積用!AC$2:AC$10000, "&gt;=4.0")&gt;0, "〇", "×")))</f>
        <v/>
      </c>
      <c r="Y275" t="str">
        <f>IF(OR($A275="", Y$5=""), "", IF(COUNTIFS(【データ】蓄積用!A$2:A$10000, Y$5, 【データ】蓄積用!C$2:C$10000, $A275, 【データ】蓄積用!D$2:D$10000, "&gt;=3000", 【データ】蓄積用!E$2:E$10000, "&gt;=1500")&gt;0, "〇", IF(COUNTIFS(【データ】蓄積用!A$2:A$10000, Y$5, 【データ】蓄積用!C$2:C$10000, $A275, 【データ】蓄積用!Q$2:Q$10000, 1, 【データ】蓄積用!AC$2:AC$10000, "&gt;=4.0")&gt;0, "〇", "×")))</f>
        <v/>
      </c>
      <c r="Z275" t="str">
        <f>IF(OR($A275="", Z$5=""), "", IF(COUNTIFS(【データ】蓄積用!A$2:A$10000, Z$5, 【データ】蓄積用!C$2:C$10000, $A275, 【データ】蓄積用!D$2:D$10000, "&gt;=3000", 【データ】蓄積用!E$2:E$10000, "&gt;=1500")&gt;0, "〇", IF(COUNTIFS(【データ】蓄積用!A$2:A$10000, Z$5, 【データ】蓄積用!C$2:C$10000, $A275, 【データ】蓄積用!Q$2:Q$10000, 1, 【データ】蓄積用!AC$2:AC$10000, "&gt;=4.0")&gt;0, "〇", "×")))</f>
        <v/>
      </c>
      <c r="AA275" t="str">
        <f>IF(OR($A275="", AA$5=""), "", IF(COUNTIFS(【データ】蓄積用!A$2:A$10000, AA$5, 【データ】蓄積用!C$2:C$10000, $A275, 【データ】蓄積用!D$2:D$10000, "&gt;=3000", 【データ】蓄積用!E$2:E$10000, "&gt;=1500")&gt;0, "〇", IF(COUNTIFS(【データ】蓄積用!A$2:A$10000, AA$5, 【データ】蓄積用!C$2:C$10000, $A275, 【データ】蓄積用!Q$2:Q$10000, 1, 【データ】蓄積用!AC$2:AC$10000, "&gt;=4.0")&gt;0, "〇", "×")))</f>
        <v/>
      </c>
      <c r="AB275" t="str">
        <f>IF(OR($A275="", AB$5=""), "", IF(COUNTIFS(【データ】蓄積用!A$2:A$10000, AB$5, 【データ】蓄積用!C$2:C$10000, $A275, 【データ】蓄積用!D$2:D$10000, "&gt;=3000", 【データ】蓄積用!E$2:E$10000, "&gt;=1500")&gt;0, "〇", IF(COUNTIFS(【データ】蓄積用!A$2:A$10000, AB$5, 【データ】蓄積用!C$2:C$10000, $A275, 【データ】蓄積用!Q$2:Q$10000, 1, 【データ】蓄積用!AC$2:AC$10000, "&gt;=4.0")&gt;0, "〇", "×")))</f>
        <v/>
      </c>
      <c r="AC275" t="str">
        <f>IF(OR($A275="", AC$5=""), "", IF(COUNTIFS(【データ】蓄積用!A$2:A$10000, AC$5, 【データ】蓄積用!C$2:C$10000, $A275, 【データ】蓄積用!D$2:D$10000, "&gt;=3000", 【データ】蓄積用!E$2:E$10000, "&gt;=1500")&gt;0, "〇", IF(COUNTIFS(【データ】蓄積用!A$2:A$10000, AC$5, 【データ】蓄積用!C$2:C$10000, $A275, 【データ】蓄積用!Q$2:Q$10000, 1, 【データ】蓄積用!AC$2:AC$10000, "&gt;=4.0")&gt;0, "〇", "×")))</f>
        <v/>
      </c>
      <c r="AD275" t="str">
        <f>IF(OR($A275="", AD$5=""), "", IF(COUNTIFS(【データ】蓄積用!A$2:A$10000, AD$5, 【データ】蓄積用!C$2:C$10000, $A275, 【データ】蓄積用!D$2:D$10000, "&gt;=3000", 【データ】蓄積用!E$2:E$10000, "&gt;=1500")&gt;0, "〇", IF(COUNTIFS(【データ】蓄積用!A$2:A$10000, AD$5, 【データ】蓄積用!C$2:C$10000, $A275, 【データ】蓄積用!Q$2:Q$10000, 1, 【データ】蓄積用!AC$2:AC$10000, "&gt;=4.0")&gt;0, "〇", "×")))</f>
        <v/>
      </c>
      <c r="AE275" t="str">
        <f>IF(OR($A275="", AE$5=""), "", IF(COUNTIFS(【データ】蓄積用!A$2:A$10000, AE$5, 【データ】蓄積用!C$2:C$10000, $A275, 【データ】蓄積用!D$2:D$10000, "&gt;=3000", 【データ】蓄積用!E$2:E$10000, "&gt;=1500")&gt;0, "〇", IF(COUNTIFS(【データ】蓄積用!A$2:A$10000, AE$5, 【データ】蓄積用!C$2:C$10000, $A275, 【データ】蓄積用!Q$2:Q$10000, 1, 【データ】蓄積用!AC$2:AC$10000, "&gt;=4.0")&gt;0, "〇", "×")))</f>
        <v/>
      </c>
      <c r="AF275" t="str">
        <f>IF(OR($A275="", AF$5=""), "", IF(COUNTIFS(【データ】蓄積用!A$2:A$10000, AF$5, 【データ】蓄積用!C$2:C$10000, $A275, 【データ】蓄積用!D$2:D$10000, "&gt;=3000", 【データ】蓄積用!E$2:E$10000, "&gt;=1500")&gt;0, "〇", IF(COUNTIFS(【データ】蓄積用!A$2:A$10000, AF$5, 【データ】蓄積用!C$2:C$10000, $A275, 【データ】蓄積用!Q$2:Q$10000, 1, 【データ】蓄積用!AC$2:AC$10000, "&gt;=4.0")&gt;0, "〇", "×")))</f>
        <v/>
      </c>
      <c r="AG275" t="str">
        <f>IF(OR($A275="", AG$5=""), "", IF(COUNTIFS(【データ】蓄積用!A$2:A$10000, AG$5, 【データ】蓄積用!C$2:C$10000, $A275, 【データ】蓄積用!D$2:D$10000, "&gt;=3000", 【データ】蓄積用!E$2:E$10000, "&gt;=1500")&gt;0, "〇", IF(COUNTIFS(【データ】蓄積用!A$2:A$10000, AG$5, 【データ】蓄積用!C$2:C$10000, $A275, 【データ】蓄積用!Q$2:Q$10000, 1, 【データ】蓄積用!AC$2:AC$10000, "&gt;=4.0")&gt;0, "〇", "×")))</f>
        <v/>
      </c>
      <c r="AH275" t="str">
        <f>IF(OR($A275="", AH$5=""), "", IF(COUNTIFS(【データ】蓄積用!A$2:A$10000, AH$5, 【データ】蓄積用!C$2:C$10000, $A275, 【データ】蓄積用!D$2:D$10000, "&gt;=3000", 【データ】蓄積用!E$2:E$10000, "&gt;=1500")&gt;0, "〇", IF(COUNTIFS(【データ】蓄積用!A$2:A$10000, AH$5, 【データ】蓄積用!C$2:C$10000, $A275, 【データ】蓄積用!Q$2:Q$10000, 1, 【データ】蓄積用!AC$2:AC$10000, "&gt;=4.0")&gt;0, "〇", "×")))</f>
        <v/>
      </c>
      <c r="AI275" t="str">
        <f>IF(OR($A275="", AI$5=""), "", IF(COUNTIFS(【データ】蓄積用!A$2:A$10000, AI$5, 【データ】蓄積用!C$2:C$10000, $A275, 【データ】蓄積用!D$2:D$10000, "&gt;=3000", 【データ】蓄積用!E$2:E$10000, "&gt;=1500")&gt;0, "〇", IF(COUNTIFS(【データ】蓄積用!A$2:A$10000, AI$5, 【データ】蓄積用!C$2:C$10000, $A275, 【データ】蓄積用!Q$2:Q$10000, 1, 【データ】蓄積用!AC$2:AC$10000, "&gt;=4.0")&gt;0, "〇", "×")))</f>
        <v/>
      </c>
      <c r="AJ275" t="str">
        <f>IF(OR($A275="", AJ$5=""), "", IF(COUNTIFS(【データ】蓄積用!A$2:A$10000, AJ$5, 【データ】蓄積用!C$2:C$10000, $A275, 【データ】蓄積用!D$2:D$10000, "&gt;=3000", 【データ】蓄積用!E$2:E$10000, "&gt;=1500")&gt;0, "〇", IF(COUNTIFS(【データ】蓄積用!A$2:A$10000, AJ$5, 【データ】蓄積用!C$2:C$10000, $A275, 【データ】蓄積用!Q$2:Q$10000, 1, 【データ】蓄積用!AC$2:AC$10000, "&gt;=4.0")&gt;0, "〇", "×")))</f>
        <v/>
      </c>
      <c r="AK275" t="str">
        <f>IF(OR($A275="", AK$5=""), "", IF(COUNTIFS(【データ】蓄積用!A$2:A$10000, AK$5, 【データ】蓄積用!C$2:C$10000, $A275, 【データ】蓄積用!D$2:D$10000, "&gt;=3000", 【データ】蓄積用!E$2:E$10000, "&gt;=1500")&gt;0, "〇", IF(COUNTIFS(【データ】蓄積用!A$2:A$10000, AK$5, 【データ】蓄積用!C$2:C$10000, $A275, 【データ】蓄積用!Q$2:Q$10000, 1, 【データ】蓄積用!AC$2:AC$10000, "&gt;=4.0")&gt;0, "〇", "×")))</f>
        <v/>
      </c>
      <c r="AL275" t="str">
        <f>IF(OR($A275="", AL$5=""), "", IF(COUNTIFS(【データ】蓄積用!A$2:A$10000, AL$5, 【データ】蓄積用!C$2:C$10000, $A275, 【データ】蓄積用!D$2:D$10000, "&gt;=3000", 【データ】蓄積用!E$2:E$10000, "&gt;=1500")&gt;0, "〇", IF(COUNTIFS(【データ】蓄積用!A$2:A$10000, AL$5, 【データ】蓄積用!C$2:C$10000, $A275, 【データ】蓄積用!Q$2:Q$10000, 1, 【データ】蓄積用!AC$2:AC$10000, "&gt;=4.0")&gt;0, "〇", "×")))</f>
        <v/>
      </c>
      <c r="AM275" t="str">
        <f>IF(OR($A275="", AM$5=""), "", IF(COUNTIFS(【データ】蓄積用!A$2:A$10000, AM$5, 【データ】蓄積用!C$2:C$10000, $A275, 【データ】蓄積用!D$2:D$10000, "&gt;=3000", 【データ】蓄積用!E$2:E$10000, "&gt;=1500")&gt;0, "〇", IF(COUNTIFS(【データ】蓄積用!A$2:A$10000, AM$5, 【データ】蓄積用!C$2:C$10000, $A275, 【データ】蓄積用!Q$2:Q$10000, 1, 【データ】蓄積用!AC$2:AC$10000, "&gt;=4.0")&gt;0, "〇", "×")))</f>
        <v/>
      </c>
      <c r="AN275" t="str">
        <f>IF(OR($A275="", AN$5=""), "", IF(COUNTIFS(【データ】蓄積用!A$2:A$10000, AN$5, 【データ】蓄積用!C$2:C$10000, $A275, 【データ】蓄積用!D$2:D$10000, "&gt;=3000", 【データ】蓄積用!E$2:E$10000, "&gt;=1500")&gt;0, "〇", IF(COUNTIFS(【データ】蓄積用!A$2:A$10000, AN$5, 【データ】蓄積用!C$2:C$10000, $A275, 【データ】蓄積用!Q$2:Q$10000, 1, 【データ】蓄積用!AC$2:AC$10000, "&gt;=4.0")&gt;0, "〇", "×")))</f>
        <v/>
      </c>
      <c r="AO275" t="str">
        <f>IF(OR($A275="", AO$5=""), "", IF(COUNTIFS(【データ】蓄積用!A$2:A$10000, AO$5, 【データ】蓄積用!C$2:C$10000, $A275, 【データ】蓄積用!D$2:D$10000, "&gt;=3000", 【データ】蓄積用!E$2:E$10000, "&gt;=1500")&gt;0, "〇", IF(COUNTIFS(【データ】蓄積用!A$2:A$10000, AO$5, 【データ】蓄積用!C$2:C$10000, $A275, 【データ】蓄積用!Q$2:Q$10000, 1, 【データ】蓄積用!AC$2:AC$10000, "&gt;=4.0")&gt;0, "〇", "×")))</f>
        <v/>
      </c>
      <c r="AP275" t="str">
        <f>IF(OR($A275="", AP$5=""), "", IF(COUNTIFS(【データ】蓄積用!A$2:A$10000, AP$5, 【データ】蓄積用!C$2:C$10000, $A275, 【データ】蓄積用!D$2:D$10000, "&gt;=3000", 【データ】蓄積用!E$2:E$10000, "&gt;=1500")&gt;0, "〇", IF(COUNTIFS(【データ】蓄積用!A$2:A$10000, AP$5, 【データ】蓄積用!C$2:C$10000, $A275, 【データ】蓄積用!Q$2:Q$10000, 1, 【データ】蓄積用!AC$2:AC$10000, "&gt;=4.0")&gt;0, "〇", "×")))</f>
        <v/>
      </c>
      <c r="AQ275" t="str">
        <f>IF(OR($A275="", AQ$5=""), "", IF(COUNTIFS(【データ】蓄積用!A$2:A$10000, AQ$5, 【データ】蓄積用!C$2:C$10000, $A275, 【データ】蓄積用!D$2:D$10000, "&gt;=3000", 【データ】蓄積用!E$2:E$10000, "&gt;=1500")&gt;0, "〇", IF(COUNTIFS(【データ】蓄積用!A$2:A$10000, AQ$5, 【データ】蓄積用!C$2:C$10000, $A275, 【データ】蓄積用!Q$2:Q$10000, 1, 【データ】蓄積用!AC$2:AC$10000, "&gt;=4.0")&gt;0, "〇", "×")))</f>
        <v/>
      </c>
      <c r="AR275" t="str">
        <f>IF(OR($A275="", AR$5=""), "", IF(COUNTIFS(【データ】蓄積用!A$2:A$10000, AR$5, 【データ】蓄積用!C$2:C$10000, $A275, 【データ】蓄積用!D$2:D$10000, "&gt;=3000", 【データ】蓄積用!E$2:E$10000, "&gt;=1500")&gt;0, "〇", IF(COUNTIFS(【データ】蓄積用!A$2:A$10000, AR$5, 【データ】蓄積用!C$2:C$10000, $A275, 【データ】蓄積用!Q$2:Q$10000, 1, 【データ】蓄積用!AC$2:AC$10000, "&gt;=4.0")&gt;0, "〇", "×")))</f>
        <v/>
      </c>
      <c r="AS275" t="str">
        <f>IF(OR($A275="", AS$5=""), "", IF(COUNTIFS(【データ】蓄積用!A$2:A$10000, AS$5, 【データ】蓄積用!C$2:C$10000, $A275, 【データ】蓄積用!D$2:D$10000, "&gt;=3000", 【データ】蓄積用!E$2:E$10000, "&gt;=1500")&gt;0, "〇", IF(COUNTIFS(【データ】蓄積用!A$2:A$10000, AS$5, 【データ】蓄積用!C$2:C$10000, $A275, 【データ】蓄積用!Q$2:Q$10000, 1, 【データ】蓄積用!AC$2:AC$10000, "&gt;=4.0")&gt;0, "〇", "×")))</f>
        <v/>
      </c>
      <c r="AT275" t="str">
        <f>IF(OR($A275="", AT$5=""), "", IF(COUNTIFS(【データ】蓄積用!A$2:A$10000, AT$5, 【データ】蓄積用!C$2:C$10000, $A275, 【データ】蓄積用!D$2:D$10000, "&gt;=3000", 【データ】蓄積用!E$2:E$10000, "&gt;=1500")&gt;0, "〇", IF(COUNTIFS(【データ】蓄積用!A$2:A$10000, AT$5, 【データ】蓄積用!C$2:C$10000, $A275, 【データ】蓄積用!Q$2:Q$10000, 1, 【データ】蓄積用!AC$2:AC$10000, "&gt;=4.0")&gt;0, "〇", "×")))</f>
        <v/>
      </c>
      <c r="AU275" t="str">
        <f>IF(OR($A275="", AU$5=""), "", IF(COUNTIFS(【データ】蓄積用!A$2:A$10000, AU$5, 【データ】蓄積用!C$2:C$10000, $A275, 【データ】蓄積用!D$2:D$10000, "&gt;=3000", 【データ】蓄積用!E$2:E$10000, "&gt;=1500")&gt;0, "〇", IF(COUNTIFS(【データ】蓄積用!A$2:A$10000, AU$5, 【データ】蓄積用!C$2:C$10000, $A275, 【データ】蓄積用!Q$2:Q$10000, 1, 【データ】蓄積用!AC$2:AC$10000, "&gt;=4.0")&gt;0, "〇", "×")))</f>
        <v/>
      </c>
      <c r="AV275" t="str">
        <f>IF(OR($A275="", AV$5=""), "", IF(COUNTIFS(【データ】蓄積用!A$2:A$10000, AV$5, 【データ】蓄積用!C$2:C$10000, $A275, 【データ】蓄積用!D$2:D$10000, "&gt;=3000", 【データ】蓄積用!E$2:E$10000, "&gt;=1500")&gt;0, "〇", IF(COUNTIFS(【データ】蓄積用!A$2:A$10000, AV$5, 【データ】蓄積用!C$2:C$10000, $A275, 【データ】蓄積用!Q$2:Q$10000, 1, 【データ】蓄積用!AC$2:AC$10000, "&gt;=4.0")&gt;0, "〇", "×")))</f>
        <v/>
      </c>
      <c r="AW275" t="str">
        <f>IF(OR($A275="", AW$5=""), "", IF(COUNTIFS(【データ】蓄積用!A$2:A$10000, AW$5, 【データ】蓄積用!C$2:C$10000, $A275, 【データ】蓄積用!D$2:D$10000, "&gt;=3000", 【データ】蓄積用!E$2:E$10000, "&gt;=1500")&gt;0, "〇", IF(COUNTIFS(【データ】蓄積用!A$2:A$10000, AW$5, 【データ】蓄積用!C$2:C$10000, $A275, 【データ】蓄積用!Q$2:Q$10000, 1, 【データ】蓄積用!AC$2:AC$10000, "&gt;=4.0")&gt;0, "〇", "×")))</f>
        <v/>
      </c>
      <c r="AX275" t="str">
        <f>IF(OR($A275="", AX$5=""), "", IF(COUNTIFS(【データ】蓄積用!A$2:A$10000, AX$5, 【データ】蓄積用!C$2:C$10000, $A275, 【データ】蓄積用!D$2:D$10000, "&gt;=3000", 【データ】蓄積用!E$2:E$10000, "&gt;=1500")&gt;0, "〇", IF(COUNTIFS(【データ】蓄積用!A$2:A$10000, AX$5, 【データ】蓄積用!C$2:C$10000, $A275, 【データ】蓄積用!Q$2:Q$10000, 1, 【データ】蓄積用!AC$2:AC$10000, "&gt;=4.0")&gt;0, "〇", "×")))</f>
        <v/>
      </c>
      <c r="AY275" t="str">
        <f>IF(OR($A275="", AY$5=""), "", IF(COUNTIFS(【データ】蓄積用!A$2:A$10000, AY$5, 【データ】蓄積用!C$2:C$10000, $A275, 【データ】蓄積用!D$2:D$10000, "&gt;=3000", 【データ】蓄積用!E$2:E$10000, "&gt;=1500")&gt;0, "〇", IF(COUNTIFS(【データ】蓄積用!A$2:A$10000, AY$5, 【データ】蓄積用!C$2:C$10000, $A275, 【データ】蓄積用!Q$2:Q$10000, 1, 【データ】蓄積用!AC$2:AC$10000, "&gt;=4.0")&gt;0, "〇", "×")))</f>
        <v/>
      </c>
    </row>
    <row r="276" spans="2:51">
      <c r="B276" t="str">
        <f>IF(OR($A276="", B$5=""), "", IF(COUNTIFS(【データ】蓄積用!A$2:A$10000, B$5, 【データ】蓄積用!C$2:C$10000, $A276, 【データ】蓄積用!D$2:D$10000, "&gt;=3000", 【データ】蓄積用!E$2:E$10000, "&gt;=1500")&gt;0, "〇", IF(COUNTIFS(【データ】蓄積用!A$2:A$10000, B$5, 【データ】蓄積用!C$2:C$10000, $A276, 【データ】蓄積用!Q$2:Q$10000, 1, 【データ】蓄積用!AC$2:AC$10000, "&gt;=4.0")&gt;0, "〇", "×")))</f>
        <v/>
      </c>
      <c r="C276" t="str">
        <f>IF(OR($A276="", C$5=""), "", IF(COUNTIFS(【データ】蓄積用!A$2:A$10000, C$5, 【データ】蓄積用!C$2:C$10000, $A276, 【データ】蓄積用!D$2:D$10000, "&gt;=3000", 【データ】蓄積用!E$2:E$10000, "&gt;=1500")&gt;0, "〇", IF(COUNTIFS(【データ】蓄積用!A$2:A$10000, C$5, 【データ】蓄積用!C$2:C$10000, $A276, 【データ】蓄積用!Q$2:Q$10000, 1, 【データ】蓄積用!AC$2:AC$10000, "&gt;=4.0")&gt;0, "〇", "×")))</f>
        <v/>
      </c>
      <c r="D276" t="str">
        <f>IF(OR($A276="", D$5=""), "", IF(COUNTIFS(【データ】蓄積用!A$2:A$10000, D$5, 【データ】蓄積用!C$2:C$10000, $A276, 【データ】蓄積用!D$2:D$10000, "&gt;=3000", 【データ】蓄積用!E$2:E$10000, "&gt;=1500")&gt;0, "〇", IF(COUNTIFS(【データ】蓄積用!A$2:A$10000, D$5, 【データ】蓄積用!C$2:C$10000, $A276, 【データ】蓄積用!Q$2:Q$10000, 1, 【データ】蓄積用!AC$2:AC$10000, "&gt;=4.0")&gt;0, "〇", "×")))</f>
        <v/>
      </c>
      <c r="E276" t="str">
        <f>IF(OR($A276="", E$5=""), "", IF(COUNTIFS(【データ】蓄積用!A$2:A$10000, E$5, 【データ】蓄積用!C$2:C$10000, $A276, 【データ】蓄積用!D$2:D$10000, "&gt;=3000", 【データ】蓄積用!E$2:E$10000, "&gt;=1500")&gt;0, "〇", IF(COUNTIFS(【データ】蓄積用!A$2:A$10000, E$5, 【データ】蓄積用!C$2:C$10000, $A276, 【データ】蓄積用!Q$2:Q$10000, 1, 【データ】蓄積用!AC$2:AC$10000, "&gt;=4.0")&gt;0, "〇", "×")))</f>
        <v/>
      </c>
      <c r="F276" t="str">
        <f>IF(OR($A276="", F$5=""), "", IF(COUNTIFS(【データ】蓄積用!A$2:A$10000, F$5, 【データ】蓄積用!C$2:C$10000, $A276, 【データ】蓄積用!D$2:D$10000, "&gt;=3000", 【データ】蓄積用!E$2:E$10000, "&gt;=1500")&gt;0, "〇", IF(COUNTIFS(【データ】蓄積用!A$2:A$10000, F$5, 【データ】蓄積用!C$2:C$10000, $A276, 【データ】蓄積用!Q$2:Q$10000, 1, 【データ】蓄積用!AC$2:AC$10000, "&gt;=4.0")&gt;0, "〇", "×")))</f>
        <v/>
      </c>
      <c r="G276" t="str">
        <f>IF(OR($A276="", G$5=""), "", IF(COUNTIFS(【データ】蓄積用!A$2:A$10000, G$5, 【データ】蓄積用!C$2:C$10000, $A276, 【データ】蓄積用!D$2:D$10000, "&gt;=3000", 【データ】蓄積用!E$2:E$10000, "&gt;=1500")&gt;0, "〇", IF(COUNTIFS(【データ】蓄積用!A$2:A$10000, G$5, 【データ】蓄積用!C$2:C$10000, $A276, 【データ】蓄積用!Q$2:Q$10000, 1, 【データ】蓄積用!AC$2:AC$10000, "&gt;=4.0")&gt;0, "〇", "×")))</f>
        <v/>
      </c>
      <c r="H276" t="str">
        <f>IF(OR($A276="", H$5=""), "", IF(COUNTIFS(【データ】蓄積用!A$2:A$10000, H$5, 【データ】蓄積用!C$2:C$10000, $A276, 【データ】蓄積用!D$2:D$10000, "&gt;=3000", 【データ】蓄積用!E$2:E$10000, "&gt;=1500")&gt;0, "〇", IF(COUNTIFS(【データ】蓄積用!A$2:A$10000, H$5, 【データ】蓄積用!C$2:C$10000, $A276, 【データ】蓄積用!Q$2:Q$10000, 1, 【データ】蓄積用!AC$2:AC$10000, "&gt;=4.0")&gt;0, "〇", "×")))</f>
        <v/>
      </c>
      <c r="I276" t="str">
        <f>IF(OR($A276="", I$5=""), "", IF(COUNTIFS(【データ】蓄積用!A$2:A$10000, I$5, 【データ】蓄積用!C$2:C$10000, $A276, 【データ】蓄積用!D$2:D$10000, "&gt;=3000", 【データ】蓄積用!E$2:E$10000, "&gt;=1500")&gt;0, "〇", IF(COUNTIFS(【データ】蓄積用!A$2:A$10000, I$5, 【データ】蓄積用!C$2:C$10000, $A276, 【データ】蓄積用!Q$2:Q$10000, 1, 【データ】蓄積用!AC$2:AC$10000, "&gt;=4.0")&gt;0, "〇", "×")))</f>
        <v/>
      </c>
      <c r="J276" t="str">
        <f>IF(OR($A276="", J$5=""), "", IF(COUNTIFS(【データ】蓄積用!A$2:A$10000, J$5, 【データ】蓄積用!C$2:C$10000, $A276, 【データ】蓄積用!D$2:D$10000, "&gt;=3000", 【データ】蓄積用!E$2:E$10000, "&gt;=1500")&gt;0, "〇", IF(COUNTIFS(【データ】蓄積用!A$2:A$10000, J$5, 【データ】蓄積用!C$2:C$10000, $A276, 【データ】蓄積用!Q$2:Q$10000, 1, 【データ】蓄積用!AC$2:AC$10000, "&gt;=4.0")&gt;0, "〇", "×")))</f>
        <v/>
      </c>
      <c r="K276" t="str">
        <f>IF(OR($A276="", K$5=""), "", IF(COUNTIFS(【データ】蓄積用!A$2:A$10000, K$5, 【データ】蓄積用!C$2:C$10000, $A276, 【データ】蓄積用!D$2:D$10000, "&gt;=3000", 【データ】蓄積用!E$2:E$10000, "&gt;=1500")&gt;0, "〇", IF(COUNTIFS(【データ】蓄積用!A$2:A$10000, K$5, 【データ】蓄積用!C$2:C$10000, $A276, 【データ】蓄積用!Q$2:Q$10000, 1, 【データ】蓄積用!AC$2:AC$10000, "&gt;=4.0")&gt;0, "〇", "×")))</f>
        <v/>
      </c>
      <c r="L276" t="str">
        <f>IF(OR($A276="", L$5=""), "", IF(COUNTIFS(【データ】蓄積用!A$2:A$10000, L$5, 【データ】蓄積用!C$2:C$10000, $A276, 【データ】蓄積用!D$2:D$10000, "&gt;=3000", 【データ】蓄積用!E$2:E$10000, "&gt;=1500")&gt;0, "〇", IF(COUNTIFS(【データ】蓄積用!A$2:A$10000, L$5, 【データ】蓄積用!C$2:C$10000, $A276, 【データ】蓄積用!Q$2:Q$10000, 1, 【データ】蓄積用!AC$2:AC$10000, "&gt;=4.0")&gt;0, "〇", "×")))</f>
        <v/>
      </c>
      <c r="M276" t="str">
        <f>IF(OR($A276="", M$5=""), "", IF(COUNTIFS(【データ】蓄積用!A$2:A$10000, M$5, 【データ】蓄積用!C$2:C$10000, $A276, 【データ】蓄積用!D$2:D$10000, "&gt;=3000", 【データ】蓄積用!E$2:E$10000, "&gt;=1500")&gt;0, "〇", IF(COUNTIFS(【データ】蓄積用!A$2:A$10000, M$5, 【データ】蓄積用!C$2:C$10000, $A276, 【データ】蓄積用!Q$2:Q$10000, 1, 【データ】蓄積用!AC$2:AC$10000, "&gt;=4.0")&gt;0, "〇", "×")))</f>
        <v/>
      </c>
      <c r="N276" t="str">
        <f>IF(OR($A276="", N$5=""), "", IF(COUNTIFS(【データ】蓄積用!A$2:A$10000, N$5, 【データ】蓄積用!C$2:C$10000, $A276, 【データ】蓄積用!D$2:D$10000, "&gt;=3000", 【データ】蓄積用!E$2:E$10000, "&gt;=1500")&gt;0, "〇", IF(COUNTIFS(【データ】蓄積用!A$2:A$10000, N$5, 【データ】蓄積用!C$2:C$10000, $A276, 【データ】蓄積用!Q$2:Q$10000, 1, 【データ】蓄積用!AC$2:AC$10000, "&gt;=4.0")&gt;0, "〇", "×")))</f>
        <v/>
      </c>
      <c r="O276" t="str">
        <f>IF(OR($A276="", O$5=""), "", IF(COUNTIFS(【データ】蓄積用!A$2:A$10000, O$5, 【データ】蓄積用!C$2:C$10000, $A276, 【データ】蓄積用!D$2:D$10000, "&gt;=3000", 【データ】蓄積用!E$2:E$10000, "&gt;=1500")&gt;0, "〇", IF(COUNTIFS(【データ】蓄積用!A$2:A$10000, O$5, 【データ】蓄積用!C$2:C$10000, $A276, 【データ】蓄積用!Q$2:Q$10000, 1, 【データ】蓄積用!AC$2:AC$10000, "&gt;=4.0")&gt;0, "〇", "×")))</f>
        <v/>
      </c>
      <c r="P276" t="str">
        <f>IF(OR($A276="", P$5=""), "", IF(COUNTIFS(【データ】蓄積用!A$2:A$10000, P$5, 【データ】蓄積用!C$2:C$10000, $A276, 【データ】蓄積用!D$2:D$10000, "&gt;=3000", 【データ】蓄積用!E$2:E$10000, "&gt;=1500")&gt;0, "〇", IF(COUNTIFS(【データ】蓄積用!A$2:A$10000, P$5, 【データ】蓄積用!C$2:C$10000, $A276, 【データ】蓄積用!Q$2:Q$10000, 1, 【データ】蓄積用!AC$2:AC$10000, "&gt;=4.0")&gt;0, "〇", "×")))</f>
        <v/>
      </c>
      <c r="Q276" t="str">
        <f>IF(OR($A276="", Q$5=""), "", IF(COUNTIFS(【データ】蓄積用!A$2:A$10000, Q$5, 【データ】蓄積用!C$2:C$10000, $A276, 【データ】蓄積用!D$2:D$10000, "&gt;=3000", 【データ】蓄積用!E$2:E$10000, "&gt;=1500")&gt;0, "〇", IF(COUNTIFS(【データ】蓄積用!A$2:A$10000, Q$5, 【データ】蓄積用!C$2:C$10000, $A276, 【データ】蓄積用!Q$2:Q$10000, 1, 【データ】蓄積用!AC$2:AC$10000, "&gt;=4.0")&gt;0, "〇", "×")))</f>
        <v/>
      </c>
      <c r="R276" t="str">
        <f>IF(OR($A276="", R$5=""), "", IF(COUNTIFS(【データ】蓄積用!A$2:A$10000, R$5, 【データ】蓄積用!C$2:C$10000, $A276, 【データ】蓄積用!D$2:D$10000, "&gt;=3000", 【データ】蓄積用!E$2:E$10000, "&gt;=1500")&gt;0, "〇", IF(COUNTIFS(【データ】蓄積用!A$2:A$10000, R$5, 【データ】蓄積用!C$2:C$10000, $A276, 【データ】蓄積用!Q$2:Q$10000, 1, 【データ】蓄積用!AC$2:AC$10000, "&gt;=4.0")&gt;0, "〇", "×")))</f>
        <v/>
      </c>
      <c r="S276" t="str">
        <f>IF(OR($A276="", S$5=""), "", IF(COUNTIFS(【データ】蓄積用!A$2:A$10000, S$5, 【データ】蓄積用!C$2:C$10000, $A276, 【データ】蓄積用!D$2:D$10000, "&gt;=3000", 【データ】蓄積用!E$2:E$10000, "&gt;=1500")&gt;0, "〇", IF(COUNTIFS(【データ】蓄積用!A$2:A$10000, S$5, 【データ】蓄積用!C$2:C$10000, $A276, 【データ】蓄積用!Q$2:Q$10000, 1, 【データ】蓄積用!AC$2:AC$10000, "&gt;=4.0")&gt;0, "〇", "×")))</f>
        <v/>
      </c>
      <c r="T276" t="str">
        <f>IF(OR($A276="", T$5=""), "", IF(COUNTIFS(【データ】蓄積用!A$2:A$10000, T$5, 【データ】蓄積用!C$2:C$10000, $A276, 【データ】蓄積用!D$2:D$10000, "&gt;=3000", 【データ】蓄積用!E$2:E$10000, "&gt;=1500")&gt;0, "〇", IF(COUNTIFS(【データ】蓄積用!A$2:A$10000, T$5, 【データ】蓄積用!C$2:C$10000, $A276, 【データ】蓄積用!Q$2:Q$10000, 1, 【データ】蓄積用!AC$2:AC$10000, "&gt;=4.0")&gt;0, "〇", "×")))</f>
        <v/>
      </c>
      <c r="U276" t="str">
        <f>IF(OR($A276="", U$5=""), "", IF(COUNTIFS(【データ】蓄積用!A$2:A$10000, U$5, 【データ】蓄積用!C$2:C$10000, $A276, 【データ】蓄積用!D$2:D$10000, "&gt;=3000", 【データ】蓄積用!E$2:E$10000, "&gt;=1500")&gt;0, "〇", IF(COUNTIFS(【データ】蓄積用!A$2:A$10000, U$5, 【データ】蓄積用!C$2:C$10000, $A276, 【データ】蓄積用!Q$2:Q$10000, 1, 【データ】蓄積用!AC$2:AC$10000, "&gt;=4.0")&gt;0, "〇", "×")))</f>
        <v/>
      </c>
      <c r="V276" t="str">
        <f>IF(OR($A276="", V$5=""), "", IF(COUNTIFS(【データ】蓄積用!A$2:A$10000, V$5, 【データ】蓄積用!C$2:C$10000, $A276, 【データ】蓄積用!D$2:D$10000, "&gt;=3000", 【データ】蓄積用!E$2:E$10000, "&gt;=1500")&gt;0, "〇", IF(COUNTIFS(【データ】蓄積用!A$2:A$10000, V$5, 【データ】蓄積用!C$2:C$10000, $A276, 【データ】蓄積用!Q$2:Q$10000, 1, 【データ】蓄積用!AC$2:AC$10000, "&gt;=4.0")&gt;0, "〇", "×")))</f>
        <v/>
      </c>
      <c r="W276" t="str">
        <f>IF(OR($A276="", W$5=""), "", IF(COUNTIFS(【データ】蓄積用!A$2:A$10000, W$5, 【データ】蓄積用!C$2:C$10000, $A276, 【データ】蓄積用!D$2:D$10000, "&gt;=3000", 【データ】蓄積用!E$2:E$10000, "&gt;=1500")&gt;0, "〇", IF(COUNTIFS(【データ】蓄積用!A$2:A$10000, W$5, 【データ】蓄積用!C$2:C$10000, $A276, 【データ】蓄積用!Q$2:Q$10000, 1, 【データ】蓄積用!AC$2:AC$10000, "&gt;=4.0")&gt;0, "〇", "×")))</f>
        <v/>
      </c>
      <c r="X276" t="str">
        <f>IF(OR($A276="", X$5=""), "", IF(COUNTIFS(【データ】蓄積用!A$2:A$10000, X$5, 【データ】蓄積用!C$2:C$10000, $A276, 【データ】蓄積用!D$2:D$10000, "&gt;=3000", 【データ】蓄積用!E$2:E$10000, "&gt;=1500")&gt;0, "〇", IF(COUNTIFS(【データ】蓄積用!A$2:A$10000, X$5, 【データ】蓄積用!C$2:C$10000, $A276, 【データ】蓄積用!Q$2:Q$10000, 1, 【データ】蓄積用!AC$2:AC$10000, "&gt;=4.0")&gt;0, "〇", "×")))</f>
        <v/>
      </c>
      <c r="Y276" t="str">
        <f>IF(OR($A276="", Y$5=""), "", IF(COUNTIFS(【データ】蓄積用!A$2:A$10000, Y$5, 【データ】蓄積用!C$2:C$10000, $A276, 【データ】蓄積用!D$2:D$10000, "&gt;=3000", 【データ】蓄積用!E$2:E$10000, "&gt;=1500")&gt;0, "〇", IF(COUNTIFS(【データ】蓄積用!A$2:A$10000, Y$5, 【データ】蓄積用!C$2:C$10000, $A276, 【データ】蓄積用!Q$2:Q$10000, 1, 【データ】蓄積用!AC$2:AC$10000, "&gt;=4.0")&gt;0, "〇", "×")))</f>
        <v/>
      </c>
      <c r="Z276" t="str">
        <f>IF(OR($A276="", Z$5=""), "", IF(COUNTIFS(【データ】蓄積用!A$2:A$10000, Z$5, 【データ】蓄積用!C$2:C$10000, $A276, 【データ】蓄積用!D$2:D$10000, "&gt;=3000", 【データ】蓄積用!E$2:E$10000, "&gt;=1500")&gt;0, "〇", IF(COUNTIFS(【データ】蓄積用!A$2:A$10000, Z$5, 【データ】蓄積用!C$2:C$10000, $A276, 【データ】蓄積用!Q$2:Q$10000, 1, 【データ】蓄積用!AC$2:AC$10000, "&gt;=4.0")&gt;0, "〇", "×")))</f>
        <v/>
      </c>
      <c r="AA276" t="str">
        <f>IF(OR($A276="", AA$5=""), "", IF(COUNTIFS(【データ】蓄積用!A$2:A$10000, AA$5, 【データ】蓄積用!C$2:C$10000, $A276, 【データ】蓄積用!D$2:D$10000, "&gt;=3000", 【データ】蓄積用!E$2:E$10000, "&gt;=1500")&gt;0, "〇", IF(COUNTIFS(【データ】蓄積用!A$2:A$10000, AA$5, 【データ】蓄積用!C$2:C$10000, $A276, 【データ】蓄積用!Q$2:Q$10000, 1, 【データ】蓄積用!AC$2:AC$10000, "&gt;=4.0")&gt;0, "〇", "×")))</f>
        <v/>
      </c>
      <c r="AB276" t="str">
        <f>IF(OR($A276="", AB$5=""), "", IF(COUNTIFS(【データ】蓄積用!A$2:A$10000, AB$5, 【データ】蓄積用!C$2:C$10000, $A276, 【データ】蓄積用!D$2:D$10000, "&gt;=3000", 【データ】蓄積用!E$2:E$10000, "&gt;=1500")&gt;0, "〇", IF(COUNTIFS(【データ】蓄積用!A$2:A$10000, AB$5, 【データ】蓄積用!C$2:C$10000, $A276, 【データ】蓄積用!Q$2:Q$10000, 1, 【データ】蓄積用!AC$2:AC$10000, "&gt;=4.0")&gt;0, "〇", "×")))</f>
        <v/>
      </c>
      <c r="AC276" t="str">
        <f>IF(OR($A276="", AC$5=""), "", IF(COUNTIFS(【データ】蓄積用!A$2:A$10000, AC$5, 【データ】蓄積用!C$2:C$10000, $A276, 【データ】蓄積用!D$2:D$10000, "&gt;=3000", 【データ】蓄積用!E$2:E$10000, "&gt;=1500")&gt;0, "〇", IF(COUNTIFS(【データ】蓄積用!A$2:A$10000, AC$5, 【データ】蓄積用!C$2:C$10000, $A276, 【データ】蓄積用!Q$2:Q$10000, 1, 【データ】蓄積用!AC$2:AC$10000, "&gt;=4.0")&gt;0, "〇", "×")))</f>
        <v/>
      </c>
      <c r="AD276" t="str">
        <f>IF(OR($A276="", AD$5=""), "", IF(COUNTIFS(【データ】蓄積用!A$2:A$10000, AD$5, 【データ】蓄積用!C$2:C$10000, $A276, 【データ】蓄積用!D$2:D$10000, "&gt;=3000", 【データ】蓄積用!E$2:E$10000, "&gt;=1500")&gt;0, "〇", IF(COUNTIFS(【データ】蓄積用!A$2:A$10000, AD$5, 【データ】蓄積用!C$2:C$10000, $A276, 【データ】蓄積用!Q$2:Q$10000, 1, 【データ】蓄積用!AC$2:AC$10000, "&gt;=4.0")&gt;0, "〇", "×")))</f>
        <v/>
      </c>
      <c r="AE276" t="str">
        <f>IF(OR($A276="", AE$5=""), "", IF(COUNTIFS(【データ】蓄積用!A$2:A$10000, AE$5, 【データ】蓄積用!C$2:C$10000, $A276, 【データ】蓄積用!D$2:D$10000, "&gt;=3000", 【データ】蓄積用!E$2:E$10000, "&gt;=1500")&gt;0, "〇", IF(COUNTIFS(【データ】蓄積用!A$2:A$10000, AE$5, 【データ】蓄積用!C$2:C$10000, $A276, 【データ】蓄積用!Q$2:Q$10000, 1, 【データ】蓄積用!AC$2:AC$10000, "&gt;=4.0")&gt;0, "〇", "×")))</f>
        <v/>
      </c>
      <c r="AF276" t="str">
        <f>IF(OR($A276="", AF$5=""), "", IF(COUNTIFS(【データ】蓄積用!A$2:A$10000, AF$5, 【データ】蓄積用!C$2:C$10000, $A276, 【データ】蓄積用!D$2:D$10000, "&gt;=3000", 【データ】蓄積用!E$2:E$10000, "&gt;=1500")&gt;0, "〇", IF(COUNTIFS(【データ】蓄積用!A$2:A$10000, AF$5, 【データ】蓄積用!C$2:C$10000, $A276, 【データ】蓄積用!Q$2:Q$10000, 1, 【データ】蓄積用!AC$2:AC$10000, "&gt;=4.0")&gt;0, "〇", "×")))</f>
        <v/>
      </c>
      <c r="AG276" t="str">
        <f>IF(OR($A276="", AG$5=""), "", IF(COUNTIFS(【データ】蓄積用!A$2:A$10000, AG$5, 【データ】蓄積用!C$2:C$10000, $A276, 【データ】蓄積用!D$2:D$10000, "&gt;=3000", 【データ】蓄積用!E$2:E$10000, "&gt;=1500")&gt;0, "〇", IF(COUNTIFS(【データ】蓄積用!A$2:A$10000, AG$5, 【データ】蓄積用!C$2:C$10000, $A276, 【データ】蓄積用!Q$2:Q$10000, 1, 【データ】蓄積用!AC$2:AC$10000, "&gt;=4.0")&gt;0, "〇", "×")))</f>
        <v/>
      </c>
      <c r="AH276" t="str">
        <f>IF(OR($A276="", AH$5=""), "", IF(COUNTIFS(【データ】蓄積用!A$2:A$10000, AH$5, 【データ】蓄積用!C$2:C$10000, $A276, 【データ】蓄積用!D$2:D$10000, "&gt;=3000", 【データ】蓄積用!E$2:E$10000, "&gt;=1500")&gt;0, "〇", IF(COUNTIFS(【データ】蓄積用!A$2:A$10000, AH$5, 【データ】蓄積用!C$2:C$10000, $A276, 【データ】蓄積用!Q$2:Q$10000, 1, 【データ】蓄積用!AC$2:AC$10000, "&gt;=4.0")&gt;0, "〇", "×")))</f>
        <v/>
      </c>
      <c r="AI276" t="str">
        <f>IF(OR($A276="", AI$5=""), "", IF(COUNTIFS(【データ】蓄積用!A$2:A$10000, AI$5, 【データ】蓄積用!C$2:C$10000, $A276, 【データ】蓄積用!D$2:D$10000, "&gt;=3000", 【データ】蓄積用!E$2:E$10000, "&gt;=1500")&gt;0, "〇", IF(COUNTIFS(【データ】蓄積用!A$2:A$10000, AI$5, 【データ】蓄積用!C$2:C$10000, $A276, 【データ】蓄積用!Q$2:Q$10000, 1, 【データ】蓄積用!AC$2:AC$10000, "&gt;=4.0")&gt;0, "〇", "×")))</f>
        <v/>
      </c>
      <c r="AJ276" t="str">
        <f>IF(OR($A276="", AJ$5=""), "", IF(COUNTIFS(【データ】蓄積用!A$2:A$10000, AJ$5, 【データ】蓄積用!C$2:C$10000, $A276, 【データ】蓄積用!D$2:D$10000, "&gt;=3000", 【データ】蓄積用!E$2:E$10000, "&gt;=1500")&gt;0, "〇", IF(COUNTIFS(【データ】蓄積用!A$2:A$10000, AJ$5, 【データ】蓄積用!C$2:C$10000, $A276, 【データ】蓄積用!Q$2:Q$10000, 1, 【データ】蓄積用!AC$2:AC$10000, "&gt;=4.0")&gt;0, "〇", "×")))</f>
        <v/>
      </c>
      <c r="AK276" t="str">
        <f>IF(OR($A276="", AK$5=""), "", IF(COUNTIFS(【データ】蓄積用!A$2:A$10000, AK$5, 【データ】蓄積用!C$2:C$10000, $A276, 【データ】蓄積用!D$2:D$10000, "&gt;=3000", 【データ】蓄積用!E$2:E$10000, "&gt;=1500")&gt;0, "〇", IF(COUNTIFS(【データ】蓄積用!A$2:A$10000, AK$5, 【データ】蓄積用!C$2:C$10000, $A276, 【データ】蓄積用!Q$2:Q$10000, 1, 【データ】蓄積用!AC$2:AC$10000, "&gt;=4.0")&gt;0, "〇", "×")))</f>
        <v/>
      </c>
      <c r="AL276" t="str">
        <f>IF(OR($A276="", AL$5=""), "", IF(COUNTIFS(【データ】蓄積用!A$2:A$10000, AL$5, 【データ】蓄積用!C$2:C$10000, $A276, 【データ】蓄積用!D$2:D$10000, "&gt;=3000", 【データ】蓄積用!E$2:E$10000, "&gt;=1500")&gt;0, "〇", IF(COUNTIFS(【データ】蓄積用!A$2:A$10000, AL$5, 【データ】蓄積用!C$2:C$10000, $A276, 【データ】蓄積用!Q$2:Q$10000, 1, 【データ】蓄積用!AC$2:AC$10000, "&gt;=4.0")&gt;0, "〇", "×")))</f>
        <v/>
      </c>
      <c r="AM276" t="str">
        <f>IF(OR($A276="", AM$5=""), "", IF(COUNTIFS(【データ】蓄積用!A$2:A$10000, AM$5, 【データ】蓄積用!C$2:C$10000, $A276, 【データ】蓄積用!D$2:D$10000, "&gt;=3000", 【データ】蓄積用!E$2:E$10000, "&gt;=1500")&gt;0, "〇", IF(COUNTIFS(【データ】蓄積用!A$2:A$10000, AM$5, 【データ】蓄積用!C$2:C$10000, $A276, 【データ】蓄積用!Q$2:Q$10000, 1, 【データ】蓄積用!AC$2:AC$10000, "&gt;=4.0")&gt;0, "〇", "×")))</f>
        <v/>
      </c>
      <c r="AN276" t="str">
        <f>IF(OR($A276="", AN$5=""), "", IF(COUNTIFS(【データ】蓄積用!A$2:A$10000, AN$5, 【データ】蓄積用!C$2:C$10000, $A276, 【データ】蓄積用!D$2:D$10000, "&gt;=3000", 【データ】蓄積用!E$2:E$10000, "&gt;=1500")&gt;0, "〇", IF(COUNTIFS(【データ】蓄積用!A$2:A$10000, AN$5, 【データ】蓄積用!C$2:C$10000, $A276, 【データ】蓄積用!Q$2:Q$10000, 1, 【データ】蓄積用!AC$2:AC$10000, "&gt;=4.0")&gt;0, "〇", "×")))</f>
        <v/>
      </c>
      <c r="AO276" t="str">
        <f>IF(OR($A276="", AO$5=""), "", IF(COUNTIFS(【データ】蓄積用!A$2:A$10000, AO$5, 【データ】蓄積用!C$2:C$10000, $A276, 【データ】蓄積用!D$2:D$10000, "&gt;=3000", 【データ】蓄積用!E$2:E$10000, "&gt;=1500")&gt;0, "〇", IF(COUNTIFS(【データ】蓄積用!A$2:A$10000, AO$5, 【データ】蓄積用!C$2:C$10000, $A276, 【データ】蓄積用!Q$2:Q$10000, 1, 【データ】蓄積用!AC$2:AC$10000, "&gt;=4.0")&gt;0, "〇", "×")))</f>
        <v/>
      </c>
      <c r="AP276" t="str">
        <f>IF(OR($A276="", AP$5=""), "", IF(COUNTIFS(【データ】蓄積用!A$2:A$10000, AP$5, 【データ】蓄積用!C$2:C$10000, $A276, 【データ】蓄積用!D$2:D$10000, "&gt;=3000", 【データ】蓄積用!E$2:E$10000, "&gt;=1500")&gt;0, "〇", IF(COUNTIFS(【データ】蓄積用!A$2:A$10000, AP$5, 【データ】蓄積用!C$2:C$10000, $A276, 【データ】蓄積用!Q$2:Q$10000, 1, 【データ】蓄積用!AC$2:AC$10000, "&gt;=4.0")&gt;0, "〇", "×")))</f>
        <v/>
      </c>
      <c r="AQ276" t="str">
        <f>IF(OR($A276="", AQ$5=""), "", IF(COUNTIFS(【データ】蓄積用!A$2:A$10000, AQ$5, 【データ】蓄積用!C$2:C$10000, $A276, 【データ】蓄積用!D$2:D$10000, "&gt;=3000", 【データ】蓄積用!E$2:E$10000, "&gt;=1500")&gt;0, "〇", IF(COUNTIFS(【データ】蓄積用!A$2:A$10000, AQ$5, 【データ】蓄積用!C$2:C$10000, $A276, 【データ】蓄積用!Q$2:Q$10000, 1, 【データ】蓄積用!AC$2:AC$10000, "&gt;=4.0")&gt;0, "〇", "×")))</f>
        <v/>
      </c>
      <c r="AR276" t="str">
        <f>IF(OR($A276="", AR$5=""), "", IF(COUNTIFS(【データ】蓄積用!A$2:A$10000, AR$5, 【データ】蓄積用!C$2:C$10000, $A276, 【データ】蓄積用!D$2:D$10000, "&gt;=3000", 【データ】蓄積用!E$2:E$10000, "&gt;=1500")&gt;0, "〇", IF(COUNTIFS(【データ】蓄積用!A$2:A$10000, AR$5, 【データ】蓄積用!C$2:C$10000, $A276, 【データ】蓄積用!Q$2:Q$10000, 1, 【データ】蓄積用!AC$2:AC$10000, "&gt;=4.0")&gt;0, "〇", "×")))</f>
        <v/>
      </c>
      <c r="AS276" t="str">
        <f>IF(OR($A276="", AS$5=""), "", IF(COUNTIFS(【データ】蓄積用!A$2:A$10000, AS$5, 【データ】蓄積用!C$2:C$10000, $A276, 【データ】蓄積用!D$2:D$10000, "&gt;=3000", 【データ】蓄積用!E$2:E$10000, "&gt;=1500")&gt;0, "〇", IF(COUNTIFS(【データ】蓄積用!A$2:A$10000, AS$5, 【データ】蓄積用!C$2:C$10000, $A276, 【データ】蓄積用!Q$2:Q$10000, 1, 【データ】蓄積用!AC$2:AC$10000, "&gt;=4.0")&gt;0, "〇", "×")))</f>
        <v/>
      </c>
      <c r="AT276" t="str">
        <f>IF(OR($A276="", AT$5=""), "", IF(COUNTIFS(【データ】蓄積用!A$2:A$10000, AT$5, 【データ】蓄積用!C$2:C$10000, $A276, 【データ】蓄積用!D$2:D$10000, "&gt;=3000", 【データ】蓄積用!E$2:E$10000, "&gt;=1500")&gt;0, "〇", IF(COUNTIFS(【データ】蓄積用!A$2:A$10000, AT$5, 【データ】蓄積用!C$2:C$10000, $A276, 【データ】蓄積用!Q$2:Q$10000, 1, 【データ】蓄積用!AC$2:AC$10000, "&gt;=4.0")&gt;0, "〇", "×")))</f>
        <v/>
      </c>
      <c r="AU276" t="str">
        <f>IF(OR($A276="", AU$5=""), "", IF(COUNTIFS(【データ】蓄積用!A$2:A$10000, AU$5, 【データ】蓄積用!C$2:C$10000, $A276, 【データ】蓄積用!D$2:D$10000, "&gt;=3000", 【データ】蓄積用!E$2:E$10000, "&gt;=1500")&gt;0, "〇", IF(COUNTIFS(【データ】蓄積用!A$2:A$10000, AU$5, 【データ】蓄積用!C$2:C$10000, $A276, 【データ】蓄積用!Q$2:Q$10000, 1, 【データ】蓄積用!AC$2:AC$10000, "&gt;=4.0")&gt;0, "〇", "×")))</f>
        <v/>
      </c>
      <c r="AV276" t="str">
        <f>IF(OR($A276="", AV$5=""), "", IF(COUNTIFS(【データ】蓄積用!A$2:A$10000, AV$5, 【データ】蓄積用!C$2:C$10000, $A276, 【データ】蓄積用!D$2:D$10000, "&gt;=3000", 【データ】蓄積用!E$2:E$10000, "&gt;=1500")&gt;0, "〇", IF(COUNTIFS(【データ】蓄積用!A$2:A$10000, AV$5, 【データ】蓄積用!C$2:C$10000, $A276, 【データ】蓄積用!Q$2:Q$10000, 1, 【データ】蓄積用!AC$2:AC$10000, "&gt;=4.0")&gt;0, "〇", "×")))</f>
        <v/>
      </c>
      <c r="AW276" t="str">
        <f>IF(OR($A276="", AW$5=""), "", IF(COUNTIFS(【データ】蓄積用!A$2:A$10000, AW$5, 【データ】蓄積用!C$2:C$10000, $A276, 【データ】蓄積用!D$2:D$10000, "&gt;=3000", 【データ】蓄積用!E$2:E$10000, "&gt;=1500")&gt;0, "〇", IF(COUNTIFS(【データ】蓄積用!A$2:A$10000, AW$5, 【データ】蓄積用!C$2:C$10000, $A276, 【データ】蓄積用!Q$2:Q$10000, 1, 【データ】蓄積用!AC$2:AC$10000, "&gt;=4.0")&gt;0, "〇", "×")))</f>
        <v/>
      </c>
      <c r="AX276" t="str">
        <f>IF(OR($A276="", AX$5=""), "", IF(COUNTIFS(【データ】蓄積用!A$2:A$10000, AX$5, 【データ】蓄積用!C$2:C$10000, $A276, 【データ】蓄積用!D$2:D$10000, "&gt;=3000", 【データ】蓄積用!E$2:E$10000, "&gt;=1500")&gt;0, "〇", IF(COUNTIFS(【データ】蓄積用!A$2:A$10000, AX$5, 【データ】蓄積用!C$2:C$10000, $A276, 【データ】蓄積用!Q$2:Q$10000, 1, 【データ】蓄積用!AC$2:AC$10000, "&gt;=4.0")&gt;0, "〇", "×")))</f>
        <v/>
      </c>
      <c r="AY276" t="str">
        <f>IF(OR($A276="", AY$5=""), "", IF(COUNTIFS(【データ】蓄積用!A$2:A$10000, AY$5, 【データ】蓄積用!C$2:C$10000, $A276, 【データ】蓄積用!D$2:D$10000, "&gt;=3000", 【データ】蓄積用!E$2:E$10000, "&gt;=1500")&gt;0, "〇", IF(COUNTIFS(【データ】蓄積用!A$2:A$10000, AY$5, 【データ】蓄積用!C$2:C$10000, $A276, 【データ】蓄積用!Q$2:Q$10000, 1, 【データ】蓄積用!AC$2:AC$10000, "&gt;=4.0")&gt;0, "〇", "×")))</f>
        <v/>
      </c>
    </row>
    <row r="277" spans="2:51">
      <c r="B277" t="str">
        <f>IF(OR($A277="", B$5=""), "", IF(COUNTIFS(【データ】蓄積用!A$2:A$10000, B$5, 【データ】蓄積用!C$2:C$10000, $A277, 【データ】蓄積用!D$2:D$10000, "&gt;=3000", 【データ】蓄積用!E$2:E$10000, "&gt;=1500")&gt;0, "〇", IF(COUNTIFS(【データ】蓄積用!A$2:A$10000, B$5, 【データ】蓄積用!C$2:C$10000, $A277, 【データ】蓄積用!Q$2:Q$10000, 1, 【データ】蓄積用!AC$2:AC$10000, "&gt;=4.0")&gt;0, "〇", "×")))</f>
        <v/>
      </c>
      <c r="C277" t="str">
        <f>IF(OR($A277="", C$5=""), "", IF(COUNTIFS(【データ】蓄積用!A$2:A$10000, C$5, 【データ】蓄積用!C$2:C$10000, $A277, 【データ】蓄積用!D$2:D$10000, "&gt;=3000", 【データ】蓄積用!E$2:E$10000, "&gt;=1500")&gt;0, "〇", IF(COUNTIFS(【データ】蓄積用!A$2:A$10000, C$5, 【データ】蓄積用!C$2:C$10000, $A277, 【データ】蓄積用!Q$2:Q$10000, 1, 【データ】蓄積用!AC$2:AC$10000, "&gt;=4.0")&gt;0, "〇", "×")))</f>
        <v/>
      </c>
      <c r="D277" t="str">
        <f>IF(OR($A277="", D$5=""), "", IF(COUNTIFS(【データ】蓄積用!A$2:A$10000, D$5, 【データ】蓄積用!C$2:C$10000, $A277, 【データ】蓄積用!D$2:D$10000, "&gt;=3000", 【データ】蓄積用!E$2:E$10000, "&gt;=1500")&gt;0, "〇", IF(COUNTIFS(【データ】蓄積用!A$2:A$10000, D$5, 【データ】蓄積用!C$2:C$10000, $A277, 【データ】蓄積用!Q$2:Q$10000, 1, 【データ】蓄積用!AC$2:AC$10000, "&gt;=4.0")&gt;0, "〇", "×")))</f>
        <v/>
      </c>
      <c r="E277" t="str">
        <f>IF(OR($A277="", E$5=""), "", IF(COUNTIFS(【データ】蓄積用!A$2:A$10000, E$5, 【データ】蓄積用!C$2:C$10000, $A277, 【データ】蓄積用!D$2:D$10000, "&gt;=3000", 【データ】蓄積用!E$2:E$10000, "&gt;=1500")&gt;0, "〇", IF(COUNTIFS(【データ】蓄積用!A$2:A$10000, E$5, 【データ】蓄積用!C$2:C$10000, $A277, 【データ】蓄積用!Q$2:Q$10000, 1, 【データ】蓄積用!AC$2:AC$10000, "&gt;=4.0")&gt;0, "〇", "×")))</f>
        <v/>
      </c>
      <c r="F277" t="str">
        <f>IF(OR($A277="", F$5=""), "", IF(COUNTIFS(【データ】蓄積用!A$2:A$10000, F$5, 【データ】蓄積用!C$2:C$10000, $A277, 【データ】蓄積用!D$2:D$10000, "&gt;=3000", 【データ】蓄積用!E$2:E$10000, "&gt;=1500")&gt;0, "〇", IF(COUNTIFS(【データ】蓄積用!A$2:A$10000, F$5, 【データ】蓄積用!C$2:C$10000, $A277, 【データ】蓄積用!Q$2:Q$10000, 1, 【データ】蓄積用!AC$2:AC$10000, "&gt;=4.0")&gt;0, "〇", "×")))</f>
        <v/>
      </c>
      <c r="G277" t="str">
        <f>IF(OR($A277="", G$5=""), "", IF(COUNTIFS(【データ】蓄積用!A$2:A$10000, G$5, 【データ】蓄積用!C$2:C$10000, $A277, 【データ】蓄積用!D$2:D$10000, "&gt;=3000", 【データ】蓄積用!E$2:E$10000, "&gt;=1500")&gt;0, "〇", IF(COUNTIFS(【データ】蓄積用!A$2:A$10000, G$5, 【データ】蓄積用!C$2:C$10000, $A277, 【データ】蓄積用!Q$2:Q$10000, 1, 【データ】蓄積用!AC$2:AC$10000, "&gt;=4.0")&gt;0, "〇", "×")))</f>
        <v/>
      </c>
      <c r="H277" t="str">
        <f>IF(OR($A277="", H$5=""), "", IF(COUNTIFS(【データ】蓄積用!A$2:A$10000, H$5, 【データ】蓄積用!C$2:C$10000, $A277, 【データ】蓄積用!D$2:D$10000, "&gt;=3000", 【データ】蓄積用!E$2:E$10000, "&gt;=1500")&gt;0, "〇", IF(COUNTIFS(【データ】蓄積用!A$2:A$10000, H$5, 【データ】蓄積用!C$2:C$10000, $A277, 【データ】蓄積用!Q$2:Q$10000, 1, 【データ】蓄積用!AC$2:AC$10000, "&gt;=4.0")&gt;0, "〇", "×")))</f>
        <v/>
      </c>
      <c r="I277" t="str">
        <f>IF(OR($A277="", I$5=""), "", IF(COUNTIFS(【データ】蓄積用!A$2:A$10000, I$5, 【データ】蓄積用!C$2:C$10000, $A277, 【データ】蓄積用!D$2:D$10000, "&gt;=3000", 【データ】蓄積用!E$2:E$10000, "&gt;=1500")&gt;0, "〇", IF(COUNTIFS(【データ】蓄積用!A$2:A$10000, I$5, 【データ】蓄積用!C$2:C$10000, $A277, 【データ】蓄積用!Q$2:Q$10000, 1, 【データ】蓄積用!AC$2:AC$10000, "&gt;=4.0")&gt;0, "〇", "×")))</f>
        <v/>
      </c>
      <c r="J277" t="str">
        <f>IF(OR($A277="", J$5=""), "", IF(COUNTIFS(【データ】蓄積用!A$2:A$10000, J$5, 【データ】蓄積用!C$2:C$10000, $A277, 【データ】蓄積用!D$2:D$10000, "&gt;=3000", 【データ】蓄積用!E$2:E$10000, "&gt;=1500")&gt;0, "〇", IF(COUNTIFS(【データ】蓄積用!A$2:A$10000, J$5, 【データ】蓄積用!C$2:C$10000, $A277, 【データ】蓄積用!Q$2:Q$10000, 1, 【データ】蓄積用!AC$2:AC$10000, "&gt;=4.0")&gt;0, "〇", "×")))</f>
        <v/>
      </c>
      <c r="K277" t="str">
        <f>IF(OR($A277="", K$5=""), "", IF(COUNTIFS(【データ】蓄積用!A$2:A$10000, K$5, 【データ】蓄積用!C$2:C$10000, $A277, 【データ】蓄積用!D$2:D$10000, "&gt;=3000", 【データ】蓄積用!E$2:E$10000, "&gt;=1500")&gt;0, "〇", IF(COUNTIFS(【データ】蓄積用!A$2:A$10000, K$5, 【データ】蓄積用!C$2:C$10000, $A277, 【データ】蓄積用!Q$2:Q$10000, 1, 【データ】蓄積用!AC$2:AC$10000, "&gt;=4.0")&gt;0, "〇", "×")))</f>
        <v/>
      </c>
      <c r="L277" t="str">
        <f>IF(OR($A277="", L$5=""), "", IF(COUNTIFS(【データ】蓄積用!A$2:A$10000, L$5, 【データ】蓄積用!C$2:C$10000, $A277, 【データ】蓄積用!D$2:D$10000, "&gt;=3000", 【データ】蓄積用!E$2:E$10000, "&gt;=1500")&gt;0, "〇", IF(COUNTIFS(【データ】蓄積用!A$2:A$10000, L$5, 【データ】蓄積用!C$2:C$10000, $A277, 【データ】蓄積用!Q$2:Q$10000, 1, 【データ】蓄積用!AC$2:AC$10000, "&gt;=4.0")&gt;0, "〇", "×")))</f>
        <v/>
      </c>
      <c r="M277" t="str">
        <f>IF(OR($A277="", M$5=""), "", IF(COUNTIFS(【データ】蓄積用!A$2:A$10000, M$5, 【データ】蓄積用!C$2:C$10000, $A277, 【データ】蓄積用!D$2:D$10000, "&gt;=3000", 【データ】蓄積用!E$2:E$10000, "&gt;=1500")&gt;0, "〇", IF(COUNTIFS(【データ】蓄積用!A$2:A$10000, M$5, 【データ】蓄積用!C$2:C$10000, $A277, 【データ】蓄積用!Q$2:Q$10000, 1, 【データ】蓄積用!AC$2:AC$10000, "&gt;=4.0")&gt;0, "〇", "×")))</f>
        <v/>
      </c>
      <c r="N277" t="str">
        <f>IF(OR($A277="", N$5=""), "", IF(COUNTIFS(【データ】蓄積用!A$2:A$10000, N$5, 【データ】蓄積用!C$2:C$10000, $A277, 【データ】蓄積用!D$2:D$10000, "&gt;=3000", 【データ】蓄積用!E$2:E$10000, "&gt;=1500")&gt;0, "〇", IF(COUNTIFS(【データ】蓄積用!A$2:A$10000, N$5, 【データ】蓄積用!C$2:C$10000, $A277, 【データ】蓄積用!Q$2:Q$10000, 1, 【データ】蓄積用!AC$2:AC$10000, "&gt;=4.0")&gt;0, "〇", "×")))</f>
        <v/>
      </c>
      <c r="O277" t="str">
        <f>IF(OR($A277="", O$5=""), "", IF(COUNTIFS(【データ】蓄積用!A$2:A$10000, O$5, 【データ】蓄積用!C$2:C$10000, $A277, 【データ】蓄積用!D$2:D$10000, "&gt;=3000", 【データ】蓄積用!E$2:E$10000, "&gt;=1500")&gt;0, "〇", IF(COUNTIFS(【データ】蓄積用!A$2:A$10000, O$5, 【データ】蓄積用!C$2:C$10000, $A277, 【データ】蓄積用!Q$2:Q$10000, 1, 【データ】蓄積用!AC$2:AC$10000, "&gt;=4.0")&gt;0, "〇", "×")))</f>
        <v/>
      </c>
      <c r="P277" t="str">
        <f>IF(OR($A277="", P$5=""), "", IF(COUNTIFS(【データ】蓄積用!A$2:A$10000, P$5, 【データ】蓄積用!C$2:C$10000, $A277, 【データ】蓄積用!D$2:D$10000, "&gt;=3000", 【データ】蓄積用!E$2:E$10000, "&gt;=1500")&gt;0, "〇", IF(COUNTIFS(【データ】蓄積用!A$2:A$10000, P$5, 【データ】蓄積用!C$2:C$10000, $A277, 【データ】蓄積用!Q$2:Q$10000, 1, 【データ】蓄積用!AC$2:AC$10000, "&gt;=4.0")&gt;0, "〇", "×")))</f>
        <v/>
      </c>
      <c r="Q277" t="str">
        <f>IF(OR($A277="", Q$5=""), "", IF(COUNTIFS(【データ】蓄積用!A$2:A$10000, Q$5, 【データ】蓄積用!C$2:C$10000, $A277, 【データ】蓄積用!D$2:D$10000, "&gt;=3000", 【データ】蓄積用!E$2:E$10000, "&gt;=1500")&gt;0, "〇", IF(COUNTIFS(【データ】蓄積用!A$2:A$10000, Q$5, 【データ】蓄積用!C$2:C$10000, $A277, 【データ】蓄積用!Q$2:Q$10000, 1, 【データ】蓄積用!AC$2:AC$10000, "&gt;=4.0")&gt;0, "〇", "×")))</f>
        <v/>
      </c>
      <c r="R277" t="str">
        <f>IF(OR($A277="", R$5=""), "", IF(COUNTIFS(【データ】蓄積用!A$2:A$10000, R$5, 【データ】蓄積用!C$2:C$10000, $A277, 【データ】蓄積用!D$2:D$10000, "&gt;=3000", 【データ】蓄積用!E$2:E$10000, "&gt;=1500")&gt;0, "〇", IF(COUNTIFS(【データ】蓄積用!A$2:A$10000, R$5, 【データ】蓄積用!C$2:C$10000, $A277, 【データ】蓄積用!Q$2:Q$10000, 1, 【データ】蓄積用!AC$2:AC$10000, "&gt;=4.0")&gt;0, "〇", "×")))</f>
        <v/>
      </c>
      <c r="S277" t="str">
        <f>IF(OR($A277="", S$5=""), "", IF(COUNTIFS(【データ】蓄積用!A$2:A$10000, S$5, 【データ】蓄積用!C$2:C$10000, $A277, 【データ】蓄積用!D$2:D$10000, "&gt;=3000", 【データ】蓄積用!E$2:E$10000, "&gt;=1500")&gt;0, "〇", IF(COUNTIFS(【データ】蓄積用!A$2:A$10000, S$5, 【データ】蓄積用!C$2:C$10000, $A277, 【データ】蓄積用!Q$2:Q$10000, 1, 【データ】蓄積用!AC$2:AC$10000, "&gt;=4.0")&gt;0, "〇", "×")))</f>
        <v/>
      </c>
      <c r="T277" t="str">
        <f>IF(OR($A277="", T$5=""), "", IF(COUNTIFS(【データ】蓄積用!A$2:A$10000, T$5, 【データ】蓄積用!C$2:C$10000, $A277, 【データ】蓄積用!D$2:D$10000, "&gt;=3000", 【データ】蓄積用!E$2:E$10000, "&gt;=1500")&gt;0, "〇", IF(COUNTIFS(【データ】蓄積用!A$2:A$10000, T$5, 【データ】蓄積用!C$2:C$10000, $A277, 【データ】蓄積用!Q$2:Q$10000, 1, 【データ】蓄積用!AC$2:AC$10000, "&gt;=4.0")&gt;0, "〇", "×")))</f>
        <v/>
      </c>
      <c r="U277" t="str">
        <f>IF(OR($A277="", U$5=""), "", IF(COUNTIFS(【データ】蓄積用!A$2:A$10000, U$5, 【データ】蓄積用!C$2:C$10000, $A277, 【データ】蓄積用!D$2:D$10000, "&gt;=3000", 【データ】蓄積用!E$2:E$10000, "&gt;=1500")&gt;0, "〇", IF(COUNTIFS(【データ】蓄積用!A$2:A$10000, U$5, 【データ】蓄積用!C$2:C$10000, $A277, 【データ】蓄積用!Q$2:Q$10000, 1, 【データ】蓄積用!AC$2:AC$10000, "&gt;=4.0")&gt;0, "〇", "×")))</f>
        <v/>
      </c>
      <c r="V277" t="str">
        <f>IF(OR($A277="", V$5=""), "", IF(COUNTIFS(【データ】蓄積用!A$2:A$10000, V$5, 【データ】蓄積用!C$2:C$10000, $A277, 【データ】蓄積用!D$2:D$10000, "&gt;=3000", 【データ】蓄積用!E$2:E$10000, "&gt;=1500")&gt;0, "〇", IF(COUNTIFS(【データ】蓄積用!A$2:A$10000, V$5, 【データ】蓄積用!C$2:C$10000, $A277, 【データ】蓄積用!Q$2:Q$10000, 1, 【データ】蓄積用!AC$2:AC$10000, "&gt;=4.0")&gt;0, "〇", "×")))</f>
        <v/>
      </c>
      <c r="W277" t="str">
        <f>IF(OR($A277="", W$5=""), "", IF(COUNTIFS(【データ】蓄積用!A$2:A$10000, W$5, 【データ】蓄積用!C$2:C$10000, $A277, 【データ】蓄積用!D$2:D$10000, "&gt;=3000", 【データ】蓄積用!E$2:E$10000, "&gt;=1500")&gt;0, "〇", IF(COUNTIFS(【データ】蓄積用!A$2:A$10000, W$5, 【データ】蓄積用!C$2:C$10000, $A277, 【データ】蓄積用!Q$2:Q$10000, 1, 【データ】蓄積用!AC$2:AC$10000, "&gt;=4.0")&gt;0, "〇", "×")))</f>
        <v/>
      </c>
      <c r="X277" t="str">
        <f>IF(OR($A277="", X$5=""), "", IF(COUNTIFS(【データ】蓄積用!A$2:A$10000, X$5, 【データ】蓄積用!C$2:C$10000, $A277, 【データ】蓄積用!D$2:D$10000, "&gt;=3000", 【データ】蓄積用!E$2:E$10000, "&gt;=1500")&gt;0, "〇", IF(COUNTIFS(【データ】蓄積用!A$2:A$10000, X$5, 【データ】蓄積用!C$2:C$10000, $A277, 【データ】蓄積用!Q$2:Q$10000, 1, 【データ】蓄積用!AC$2:AC$10000, "&gt;=4.0")&gt;0, "〇", "×")))</f>
        <v/>
      </c>
      <c r="Y277" t="str">
        <f>IF(OR($A277="", Y$5=""), "", IF(COUNTIFS(【データ】蓄積用!A$2:A$10000, Y$5, 【データ】蓄積用!C$2:C$10000, $A277, 【データ】蓄積用!D$2:D$10000, "&gt;=3000", 【データ】蓄積用!E$2:E$10000, "&gt;=1500")&gt;0, "〇", IF(COUNTIFS(【データ】蓄積用!A$2:A$10000, Y$5, 【データ】蓄積用!C$2:C$10000, $A277, 【データ】蓄積用!Q$2:Q$10000, 1, 【データ】蓄積用!AC$2:AC$10000, "&gt;=4.0")&gt;0, "〇", "×")))</f>
        <v/>
      </c>
      <c r="Z277" t="str">
        <f>IF(OR($A277="", Z$5=""), "", IF(COUNTIFS(【データ】蓄積用!A$2:A$10000, Z$5, 【データ】蓄積用!C$2:C$10000, $A277, 【データ】蓄積用!D$2:D$10000, "&gt;=3000", 【データ】蓄積用!E$2:E$10000, "&gt;=1500")&gt;0, "〇", IF(COUNTIFS(【データ】蓄積用!A$2:A$10000, Z$5, 【データ】蓄積用!C$2:C$10000, $A277, 【データ】蓄積用!Q$2:Q$10000, 1, 【データ】蓄積用!AC$2:AC$10000, "&gt;=4.0")&gt;0, "〇", "×")))</f>
        <v/>
      </c>
      <c r="AA277" t="str">
        <f>IF(OR($A277="", AA$5=""), "", IF(COUNTIFS(【データ】蓄積用!A$2:A$10000, AA$5, 【データ】蓄積用!C$2:C$10000, $A277, 【データ】蓄積用!D$2:D$10000, "&gt;=3000", 【データ】蓄積用!E$2:E$10000, "&gt;=1500")&gt;0, "〇", IF(COUNTIFS(【データ】蓄積用!A$2:A$10000, AA$5, 【データ】蓄積用!C$2:C$10000, $A277, 【データ】蓄積用!Q$2:Q$10000, 1, 【データ】蓄積用!AC$2:AC$10000, "&gt;=4.0")&gt;0, "〇", "×")))</f>
        <v/>
      </c>
      <c r="AB277" t="str">
        <f>IF(OR($A277="", AB$5=""), "", IF(COUNTIFS(【データ】蓄積用!A$2:A$10000, AB$5, 【データ】蓄積用!C$2:C$10000, $A277, 【データ】蓄積用!D$2:D$10000, "&gt;=3000", 【データ】蓄積用!E$2:E$10000, "&gt;=1500")&gt;0, "〇", IF(COUNTIFS(【データ】蓄積用!A$2:A$10000, AB$5, 【データ】蓄積用!C$2:C$10000, $A277, 【データ】蓄積用!Q$2:Q$10000, 1, 【データ】蓄積用!AC$2:AC$10000, "&gt;=4.0")&gt;0, "〇", "×")))</f>
        <v/>
      </c>
      <c r="AC277" t="str">
        <f>IF(OR($A277="", AC$5=""), "", IF(COUNTIFS(【データ】蓄積用!A$2:A$10000, AC$5, 【データ】蓄積用!C$2:C$10000, $A277, 【データ】蓄積用!D$2:D$10000, "&gt;=3000", 【データ】蓄積用!E$2:E$10000, "&gt;=1500")&gt;0, "〇", IF(COUNTIFS(【データ】蓄積用!A$2:A$10000, AC$5, 【データ】蓄積用!C$2:C$10000, $A277, 【データ】蓄積用!Q$2:Q$10000, 1, 【データ】蓄積用!AC$2:AC$10000, "&gt;=4.0")&gt;0, "〇", "×")))</f>
        <v/>
      </c>
      <c r="AD277" t="str">
        <f>IF(OR($A277="", AD$5=""), "", IF(COUNTIFS(【データ】蓄積用!A$2:A$10000, AD$5, 【データ】蓄積用!C$2:C$10000, $A277, 【データ】蓄積用!D$2:D$10000, "&gt;=3000", 【データ】蓄積用!E$2:E$10000, "&gt;=1500")&gt;0, "〇", IF(COUNTIFS(【データ】蓄積用!A$2:A$10000, AD$5, 【データ】蓄積用!C$2:C$10000, $A277, 【データ】蓄積用!Q$2:Q$10000, 1, 【データ】蓄積用!AC$2:AC$10000, "&gt;=4.0")&gt;0, "〇", "×")))</f>
        <v/>
      </c>
      <c r="AE277" t="str">
        <f>IF(OR($A277="", AE$5=""), "", IF(COUNTIFS(【データ】蓄積用!A$2:A$10000, AE$5, 【データ】蓄積用!C$2:C$10000, $A277, 【データ】蓄積用!D$2:D$10000, "&gt;=3000", 【データ】蓄積用!E$2:E$10000, "&gt;=1500")&gt;0, "〇", IF(COUNTIFS(【データ】蓄積用!A$2:A$10000, AE$5, 【データ】蓄積用!C$2:C$10000, $A277, 【データ】蓄積用!Q$2:Q$10000, 1, 【データ】蓄積用!AC$2:AC$10000, "&gt;=4.0")&gt;0, "〇", "×")))</f>
        <v/>
      </c>
      <c r="AF277" t="str">
        <f>IF(OR($A277="", AF$5=""), "", IF(COUNTIFS(【データ】蓄積用!A$2:A$10000, AF$5, 【データ】蓄積用!C$2:C$10000, $A277, 【データ】蓄積用!D$2:D$10000, "&gt;=3000", 【データ】蓄積用!E$2:E$10000, "&gt;=1500")&gt;0, "〇", IF(COUNTIFS(【データ】蓄積用!A$2:A$10000, AF$5, 【データ】蓄積用!C$2:C$10000, $A277, 【データ】蓄積用!Q$2:Q$10000, 1, 【データ】蓄積用!AC$2:AC$10000, "&gt;=4.0")&gt;0, "〇", "×")))</f>
        <v/>
      </c>
      <c r="AG277" t="str">
        <f>IF(OR($A277="", AG$5=""), "", IF(COUNTIFS(【データ】蓄積用!A$2:A$10000, AG$5, 【データ】蓄積用!C$2:C$10000, $A277, 【データ】蓄積用!D$2:D$10000, "&gt;=3000", 【データ】蓄積用!E$2:E$10000, "&gt;=1500")&gt;0, "〇", IF(COUNTIFS(【データ】蓄積用!A$2:A$10000, AG$5, 【データ】蓄積用!C$2:C$10000, $A277, 【データ】蓄積用!Q$2:Q$10000, 1, 【データ】蓄積用!AC$2:AC$10000, "&gt;=4.0")&gt;0, "〇", "×")))</f>
        <v/>
      </c>
      <c r="AH277" t="str">
        <f>IF(OR($A277="", AH$5=""), "", IF(COUNTIFS(【データ】蓄積用!A$2:A$10000, AH$5, 【データ】蓄積用!C$2:C$10000, $A277, 【データ】蓄積用!D$2:D$10000, "&gt;=3000", 【データ】蓄積用!E$2:E$10000, "&gt;=1500")&gt;0, "〇", IF(COUNTIFS(【データ】蓄積用!A$2:A$10000, AH$5, 【データ】蓄積用!C$2:C$10000, $A277, 【データ】蓄積用!Q$2:Q$10000, 1, 【データ】蓄積用!AC$2:AC$10000, "&gt;=4.0")&gt;0, "〇", "×")))</f>
        <v/>
      </c>
      <c r="AI277" t="str">
        <f>IF(OR($A277="", AI$5=""), "", IF(COUNTIFS(【データ】蓄積用!A$2:A$10000, AI$5, 【データ】蓄積用!C$2:C$10000, $A277, 【データ】蓄積用!D$2:D$10000, "&gt;=3000", 【データ】蓄積用!E$2:E$10000, "&gt;=1500")&gt;0, "〇", IF(COUNTIFS(【データ】蓄積用!A$2:A$10000, AI$5, 【データ】蓄積用!C$2:C$10000, $A277, 【データ】蓄積用!Q$2:Q$10000, 1, 【データ】蓄積用!AC$2:AC$10000, "&gt;=4.0")&gt;0, "〇", "×")))</f>
        <v/>
      </c>
      <c r="AJ277" t="str">
        <f>IF(OR($A277="", AJ$5=""), "", IF(COUNTIFS(【データ】蓄積用!A$2:A$10000, AJ$5, 【データ】蓄積用!C$2:C$10000, $A277, 【データ】蓄積用!D$2:D$10000, "&gt;=3000", 【データ】蓄積用!E$2:E$10000, "&gt;=1500")&gt;0, "〇", IF(COUNTIFS(【データ】蓄積用!A$2:A$10000, AJ$5, 【データ】蓄積用!C$2:C$10000, $A277, 【データ】蓄積用!Q$2:Q$10000, 1, 【データ】蓄積用!AC$2:AC$10000, "&gt;=4.0")&gt;0, "〇", "×")))</f>
        <v/>
      </c>
      <c r="AK277" t="str">
        <f>IF(OR($A277="", AK$5=""), "", IF(COUNTIFS(【データ】蓄積用!A$2:A$10000, AK$5, 【データ】蓄積用!C$2:C$10000, $A277, 【データ】蓄積用!D$2:D$10000, "&gt;=3000", 【データ】蓄積用!E$2:E$10000, "&gt;=1500")&gt;0, "〇", IF(COUNTIFS(【データ】蓄積用!A$2:A$10000, AK$5, 【データ】蓄積用!C$2:C$10000, $A277, 【データ】蓄積用!Q$2:Q$10000, 1, 【データ】蓄積用!AC$2:AC$10000, "&gt;=4.0")&gt;0, "〇", "×")))</f>
        <v/>
      </c>
      <c r="AL277" t="str">
        <f>IF(OR($A277="", AL$5=""), "", IF(COUNTIFS(【データ】蓄積用!A$2:A$10000, AL$5, 【データ】蓄積用!C$2:C$10000, $A277, 【データ】蓄積用!D$2:D$10000, "&gt;=3000", 【データ】蓄積用!E$2:E$10000, "&gt;=1500")&gt;0, "〇", IF(COUNTIFS(【データ】蓄積用!A$2:A$10000, AL$5, 【データ】蓄積用!C$2:C$10000, $A277, 【データ】蓄積用!Q$2:Q$10000, 1, 【データ】蓄積用!AC$2:AC$10000, "&gt;=4.0")&gt;0, "〇", "×")))</f>
        <v/>
      </c>
      <c r="AM277" t="str">
        <f>IF(OR($A277="", AM$5=""), "", IF(COUNTIFS(【データ】蓄積用!A$2:A$10000, AM$5, 【データ】蓄積用!C$2:C$10000, $A277, 【データ】蓄積用!D$2:D$10000, "&gt;=3000", 【データ】蓄積用!E$2:E$10000, "&gt;=1500")&gt;0, "〇", IF(COUNTIFS(【データ】蓄積用!A$2:A$10000, AM$5, 【データ】蓄積用!C$2:C$10000, $A277, 【データ】蓄積用!Q$2:Q$10000, 1, 【データ】蓄積用!AC$2:AC$10000, "&gt;=4.0")&gt;0, "〇", "×")))</f>
        <v/>
      </c>
      <c r="AN277" t="str">
        <f>IF(OR($A277="", AN$5=""), "", IF(COUNTIFS(【データ】蓄積用!A$2:A$10000, AN$5, 【データ】蓄積用!C$2:C$10000, $A277, 【データ】蓄積用!D$2:D$10000, "&gt;=3000", 【データ】蓄積用!E$2:E$10000, "&gt;=1500")&gt;0, "〇", IF(COUNTIFS(【データ】蓄積用!A$2:A$10000, AN$5, 【データ】蓄積用!C$2:C$10000, $A277, 【データ】蓄積用!Q$2:Q$10000, 1, 【データ】蓄積用!AC$2:AC$10000, "&gt;=4.0")&gt;0, "〇", "×")))</f>
        <v/>
      </c>
      <c r="AO277" t="str">
        <f>IF(OR($A277="", AO$5=""), "", IF(COUNTIFS(【データ】蓄積用!A$2:A$10000, AO$5, 【データ】蓄積用!C$2:C$10000, $A277, 【データ】蓄積用!D$2:D$10000, "&gt;=3000", 【データ】蓄積用!E$2:E$10000, "&gt;=1500")&gt;0, "〇", IF(COUNTIFS(【データ】蓄積用!A$2:A$10000, AO$5, 【データ】蓄積用!C$2:C$10000, $A277, 【データ】蓄積用!Q$2:Q$10000, 1, 【データ】蓄積用!AC$2:AC$10000, "&gt;=4.0")&gt;0, "〇", "×")))</f>
        <v/>
      </c>
      <c r="AP277" t="str">
        <f>IF(OR($A277="", AP$5=""), "", IF(COUNTIFS(【データ】蓄積用!A$2:A$10000, AP$5, 【データ】蓄積用!C$2:C$10000, $A277, 【データ】蓄積用!D$2:D$10000, "&gt;=3000", 【データ】蓄積用!E$2:E$10000, "&gt;=1500")&gt;0, "〇", IF(COUNTIFS(【データ】蓄積用!A$2:A$10000, AP$5, 【データ】蓄積用!C$2:C$10000, $A277, 【データ】蓄積用!Q$2:Q$10000, 1, 【データ】蓄積用!AC$2:AC$10000, "&gt;=4.0")&gt;0, "〇", "×")))</f>
        <v/>
      </c>
      <c r="AQ277" t="str">
        <f>IF(OR($A277="", AQ$5=""), "", IF(COUNTIFS(【データ】蓄積用!A$2:A$10000, AQ$5, 【データ】蓄積用!C$2:C$10000, $A277, 【データ】蓄積用!D$2:D$10000, "&gt;=3000", 【データ】蓄積用!E$2:E$10000, "&gt;=1500")&gt;0, "〇", IF(COUNTIFS(【データ】蓄積用!A$2:A$10000, AQ$5, 【データ】蓄積用!C$2:C$10000, $A277, 【データ】蓄積用!Q$2:Q$10000, 1, 【データ】蓄積用!AC$2:AC$10000, "&gt;=4.0")&gt;0, "〇", "×")))</f>
        <v/>
      </c>
      <c r="AR277" t="str">
        <f>IF(OR($A277="", AR$5=""), "", IF(COUNTIFS(【データ】蓄積用!A$2:A$10000, AR$5, 【データ】蓄積用!C$2:C$10000, $A277, 【データ】蓄積用!D$2:D$10000, "&gt;=3000", 【データ】蓄積用!E$2:E$10000, "&gt;=1500")&gt;0, "〇", IF(COUNTIFS(【データ】蓄積用!A$2:A$10000, AR$5, 【データ】蓄積用!C$2:C$10000, $A277, 【データ】蓄積用!Q$2:Q$10000, 1, 【データ】蓄積用!AC$2:AC$10000, "&gt;=4.0")&gt;0, "〇", "×")))</f>
        <v/>
      </c>
      <c r="AS277" t="str">
        <f>IF(OR($A277="", AS$5=""), "", IF(COUNTIFS(【データ】蓄積用!A$2:A$10000, AS$5, 【データ】蓄積用!C$2:C$10000, $A277, 【データ】蓄積用!D$2:D$10000, "&gt;=3000", 【データ】蓄積用!E$2:E$10000, "&gt;=1500")&gt;0, "〇", IF(COUNTIFS(【データ】蓄積用!A$2:A$10000, AS$5, 【データ】蓄積用!C$2:C$10000, $A277, 【データ】蓄積用!Q$2:Q$10000, 1, 【データ】蓄積用!AC$2:AC$10000, "&gt;=4.0")&gt;0, "〇", "×")))</f>
        <v/>
      </c>
      <c r="AT277" t="str">
        <f>IF(OR($A277="", AT$5=""), "", IF(COUNTIFS(【データ】蓄積用!A$2:A$10000, AT$5, 【データ】蓄積用!C$2:C$10000, $A277, 【データ】蓄積用!D$2:D$10000, "&gt;=3000", 【データ】蓄積用!E$2:E$10000, "&gt;=1500")&gt;0, "〇", IF(COUNTIFS(【データ】蓄積用!A$2:A$10000, AT$5, 【データ】蓄積用!C$2:C$10000, $A277, 【データ】蓄積用!Q$2:Q$10000, 1, 【データ】蓄積用!AC$2:AC$10000, "&gt;=4.0")&gt;0, "〇", "×")))</f>
        <v/>
      </c>
      <c r="AU277" t="str">
        <f>IF(OR($A277="", AU$5=""), "", IF(COUNTIFS(【データ】蓄積用!A$2:A$10000, AU$5, 【データ】蓄積用!C$2:C$10000, $A277, 【データ】蓄積用!D$2:D$10000, "&gt;=3000", 【データ】蓄積用!E$2:E$10000, "&gt;=1500")&gt;0, "〇", IF(COUNTIFS(【データ】蓄積用!A$2:A$10000, AU$5, 【データ】蓄積用!C$2:C$10000, $A277, 【データ】蓄積用!Q$2:Q$10000, 1, 【データ】蓄積用!AC$2:AC$10000, "&gt;=4.0")&gt;0, "〇", "×")))</f>
        <v/>
      </c>
      <c r="AV277" t="str">
        <f>IF(OR($A277="", AV$5=""), "", IF(COUNTIFS(【データ】蓄積用!A$2:A$10000, AV$5, 【データ】蓄積用!C$2:C$10000, $A277, 【データ】蓄積用!D$2:D$10000, "&gt;=3000", 【データ】蓄積用!E$2:E$10000, "&gt;=1500")&gt;0, "〇", IF(COUNTIFS(【データ】蓄積用!A$2:A$10000, AV$5, 【データ】蓄積用!C$2:C$10000, $A277, 【データ】蓄積用!Q$2:Q$10000, 1, 【データ】蓄積用!AC$2:AC$10000, "&gt;=4.0")&gt;0, "〇", "×")))</f>
        <v/>
      </c>
      <c r="AW277" t="str">
        <f>IF(OR($A277="", AW$5=""), "", IF(COUNTIFS(【データ】蓄積用!A$2:A$10000, AW$5, 【データ】蓄積用!C$2:C$10000, $A277, 【データ】蓄積用!D$2:D$10000, "&gt;=3000", 【データ】蓄積用!E$2:E$10000, "&gt;=1500")&gt;0, "〇", IF(COUNTIFS(【データ】蓄積用!A$2:A$10000, AW$5, 【データ】蓄積用!C$2:C$10000, $A277, 【データ】蓄積用!Q$2:Q$10000, 1, 【データ】蓄積用!AC$2:AC$10000, "&gt;=4.0")&gt;0, "〇", "×")))</f>
        <v/>
      </c>
      <c r="AX277" t="str">
        <f>IF(OR($A277="", AX$5=""), "", IF(COUNTIFS(【データ】蓄積用!A$2:A$10000, AX$5, 【データ】蓄積用!C$2:C$10000, $A277, 【データ】蓄積用!D$2:D$10000, "&gt;=3000", 【データ】蓄積用!E$2:E$10000, "&gt;=1500")&gt;0, "〇", IF(COUNTIFS(【データ】蓄積用!A$2:A$10000, AX$5, 【データ】蓄積用!C$2:C$10000, $A277, 【データ】蓄積用!Q$2:Q$10000, 1, 【データ】蓄積用!AC$2:AC$10000, "&gt;=4.0")&gt;0, "〇", "×")))</f>
        <v/>
      </c>
      <c r="AY277" t="str">
        <f>IF(OR($A277="", AY$5=""), "", IF(COUNTIFS(【データ】蓄積用!A$2:A$10000, AY$5, 【データ】蓄積用!C$2:C$10000, $A277, 【データ】蓄積用!D$2:D$10000, "&gt;=3000", 【データ】蓄積用!E$2:E$10000, "&gt;=1500")&gt;0, "〇", IF(COUNTIFS(【データ】蓄積用!A$2:A$10000, AY$5, 【データ】蓄積用!C$2:C$10000, $A277, 【データ】蓄積用!Q$2:Q$10000, 1, 【データ】蓄積用!AC$2:AC$10000, "&gt;=4.0")&gt;0, "〇", "×")))</f>
        <v/>
      </c>
    </row>
    <row r="278" spans="2:51">
      <c r="B278" t="str">
        <f>IF(OR($A278="", B$5=""), "", IF(COUNTIFS(【データ】蓄積用!A$2:A$10000, B$5, 【データ】蓄積用!C$2:C$10000, $A278, 【データ】蓄積用!D$2:D$10000, "&gt;=3000", 【データ】蓄積用!E$2:E$10000, "&gt;=1500")&gt;0, "〇", IF(COUNTIFS(【データ】蓄積用!A$2:A$10000, B$5, 【データ】蓄積用!C$2:C$10000, $A278, 【データ】蓄積用!Q$2:Q$10000, 1, 【データ】蓄積用!AC$2:AC$10000, "&gt;=4.0")&gt;0, "〇", "×")))</f>
        <v/>
      </c>
      <c r="C278" t="str">
        <f>IF(OR($A278="", C$5=""), "", IF(COUNTIFS(【データ】蓄積用!A$2:A$10000, C$5, 【データ】蓄積用!C$2:C$10000, $A278, 【データ】蓄積用!D$2:D$10000, "&gt;=3000", 【データ】蓄積用!E$2:E$10000, "&gt;=1500")&gt;0, "〇", IF(COUNTIFS(【データ】蓄積用!A$2:A$10000, C$5, 【データ】蓄積用!C$2:C$10000, $A278, 【データ】蓄積用!Q$2:Q$10000, 1, 【データ】蓄積用!AC$2:AC$10000, "&gt;=4.0")&gt;0, "〇", "×")))</f>
        <v/>
      </c>
      <c r="D278" t="str">
        <f>IF(OR($A278="", D$5=""), "", IF(COUNTIFS(【データ】蓄積用!A$2:A$10000, D$5, 【データ】蓄積用!C$2:C$10000, $A278, 【データ】蓄積用!D$2:D$10000, "&gt;=3000", 【データ】蓄積用!E$2:E$10000, "&gt;=1500")&gt;0, "〇", IF(COUNTIFS(【データ】蓄積用!A$2:A$10000, D$5, 【データ】蓄積用!C$2:C$10000, $A278, 【データ】蓄積用!Q$2:Q$10000, 1, 【データ】蓄積用!AC$2:AC$10000, "&gt;=4.0")&gt;0, "〇", "×")))</f>
        <v/>
      </c>
      <c r="E278" t="str">
        <f>IF(OR($A278="", E$5=""), "", IF(COUNTIFS(【データ】蓄積用!A$2:A$10000, E$5, 【データ】蓄積用!C$2:C$10000, $A278, 【データ】蓄積用!D$2:D$10000, "&gt;=3000", 【データ】蓄積用!E$2:E$10000, "&gt;=1500")&gt;0, "〇", IF(COUNTIFS(【データ】蓄積用!A$2:A$10000, E$5, 【データ】蓄積用!C$2:C$10000, $A278, 【データ】蓄積用!Q$2:Q$10000, 1, 【データ】蓄積用!AC$2:AC$10000, "&gt;=4.0")&gt;0, "〇", "×")))</f>
        <v/>
      </c>
      <c r="F278" t="str">
        <f>IF(OR($A278="", F$5=""), "", IF(COUNTIFS(【データ】蓄積用!A$2:A$10000, F$5, 【データ】蓄積用!C$2:C$10000, $A278, 【データ】蓄積用!D$2:D$10000, "&gt;=3000", 【データ】蓄積用!E$2:E$10000, "&gt;=1500")&gt;0, "〇", IF(COUNTIFS(【データ】蓄積用!A$2:A$10000, F$5, 【データ】蓄積用!C$2:C$10000, $A278, 【データ】蓄積用!Q$2:Q$10000, 1, 【データ】蓄積用!AC$2:AC$10000, "&gt;=4.0")&gt;0, "〇", "×")))</f>
        <v/>
      </c>
      <c r="G278" t="str">
        <f>IF(OR($A278="", G$5=""), "", IF(COUNTIFS(【データ】蓄積用!A$2:A$10000, G$5, 【データ】蓄積用!C$2:C$10000, $A278, 【データ】蓄積用!D$2:D$10000, "&gt;=3000", 【データ】蓄積用!E$2:E$10000, "&gt;=1500")&gt;0, "〇", IF(COUNTIFS(【データ】蓄積用!A$2:A$10000, G$5, 【データ】蓄積用!C$2:C$10000, $A278, 【データ】蓄積用!Q$2:Q$10000, 1, 【データ】蓄積用!AC$2:AC$10000, "&gt;=4.0")&gt;0, "〇", "×")))</f>
        <v/>
      </c>
      <c r="H278" t="str">
        <f>IF(OR($A278="", H$5=""), "", IF(COUNTIFS(【データ】蓄積用!A$2:A$10000, H$5, 【データ】蓄積用!C$2:C$10000, $A278, 【データ】蓄積用!D$2:D$10000, "&gt;=3000", 【データ】蓄積用!E$2:E$10000, "&gt;=1500")&gt;0, "〇", IF(COUNTIFS(【データ】蓄積用!A$2:A$10000, H$5, 【データ】蓄積用!C$2:C$10000, $A278, 【データ】蓄積用!Q$2:Q$10000, 1, 【データ】蓄積用!AC$2:AC$10000, "&gt;=4.0")&gt;0, "〇", "×")))</f>
        <v/>
      </c>
      <c r="I278" t="str">
        <f>IF(OR($A278="", I$5=""), "", IF(COUNTIFS(【データ】蓄積用!A$2:A$10000, I$5, 【データ】蓄積用!C$2:C$10000, $A278, 【データ】蓄積用!D$2:D$10000, "&gt;=3000", 【データ】蓄積用!E$2:E$10000, "&gt;=1500")&gt;0, "〇", IF(COUNTIFS(【データ】蓄積用!A$2:A$10000, I$5, 【データ】蓄積用!C$2:C$10000, $A278, 【データ】蓄積用!Q$2:Q$10000, 1, 【データ】蓄積用!AC$2:AC$10000, "&gt;=4.0")&gt;0, "〇", "×")))</f>
        <v/>
      </c>
      <c r="J278" t="str">
        <f>IF(OR($A278="", J$5=""), "", IF(COUNTIFS(【データ】蓄積用!A$2:A$10000, J$5, 【データ】蓄積用!C$2:C$10000, $A278, 【データ】蓄積用!D$2:D$10000, "&gt;=3000", 【データ】蓄積用!E$2:E$10000, "&gt;=1500")&gt;0, "〇", IF(COUNTIFS(【データ】蓄積用!A$2:A$10000, J$5, 【データ】蓄積用!C$2:C$10000, $A278, 【データ】蓄積用!Q$2:Q$10000, 1, 【データ】蓄積用!AC$2:AC$10000, "&gt;=4.0")&gt;0, "〇", "×")))</f>
        <v/>
      </c>
      <c r="K278" t="str">
        <f>IF(OR($A278="", K$5=""), "", IF(COUNTIFS(【データ】蓄積用!A$2:A$10000, K$5, 【データ】蓄積用!C$2:C$10000, $A278, 【データ】蓄積用!D$2:D$10000, "&gt;=3000", 【データ】蓄積用!E$2:E$10000, "&gt;=1500")&gt;0, "〇", IF(COUNTIFS(【データ】蓄積用!A$2:A$10000, K$5, 【データ】蓄積用!C$2:C$10000, $A278, 【データ】蓄積用!Q$2:Q$10000, 1, 【データ】蓄積用!AC$2:AC$10000, "&gt;=4.0")&gt;0, "〇", "×")))</f>
        <v/>
      </c>
      <c r="L278" t="str">
        <f>IF(OR($A278="", L$5=""), "", IF(COUNTIFS(【データ】蓄積用!A$2:A$10000, L$5, 【データ】蓄積用!C$2:C$10000, $A278, 【データ】蓄積用!D$2:D$10000, "&gt;=3000", 【データ】蓄積用!E$2:E$10000, "&gt;=1500")&gt;0, "〇", IF(COUNTIFS(【データ】蓄積用!A$2:A$10000, L$5, 【データ】蓄積用!C$2:C$10000, $A278, 【データ】蓄積用!Q$2:Q$10000, 1, 【データ】蓄積用!AC$2:AC$10000, "&gt;=4.0")&gt;0, "〇", "×")))</f>
        <v/>
      </c>
      <c r="M278" t="str">
        <f>IF(OR($A278="", M$5=""), "", IF(COUNTIFS(【データ】蓄積用!A$2:A$10000, M$5, 【データ】蓄積用!C$2:C$10000, $A278, 【データ】蓄積用!D$2:D$10000, "&gt;=3000", 【データ】蓄積用!E$2:E$10000, "&gt;=1500")&gt;0, "〇", IF(COUNTIFS(【データ】蓄積用!A$2:A$10000, M$5, 【データ】蓄積用!C$2:C$10000, $A278, 【データ】蓄積用!Q$2:Q$10000, 1, 【データ】蓄積用!AC$2:AC$10000, "&gt;=4.0")&gt;0, "〇", "×")))</f>
        <v/>
      </c>
      <c r="N278" t="str">
        <f>IF(OR($A278="", N$5=""), "", IF(COUNTIFS(【データ】蓄積用!A$2:A$10000, N$5, 【データ】蓄積用!C$2:C$10000, $A278, 【データ】蓄積用!D$2:D$10000, "&gt;=3000", 【データ】蓄積用!E$2:E$10000, "&gt;=1500")&gt;0, "〇", IF(COUNTIFS(【データ】蓄積用!A$2:A$10000, N$5, 【データ】蓄積用!C$2:C$10000, $A278, 【データ】蓄積用!Q$2:Q$10000, 1, 【データ】蓄積用!AC$2:AC$10000, "&gt;=4.0")&gt;0, "〇", "×")))</f>
        <v/>
      </c>
      <c r="O278" t="str">
        <f>IF(OR($A278="", O$5=""), "", IF(COUNTIFS(【データ】蓄積用!A$2:A$10000, O$5, 【データ】蓄積用!C$2:C$10000, $A278, 【データ】蓄積用!D$2:D$10000, "&gt;=3000", 【データ】蓄積用!E$2:E$10000, "&gt;=1500")&gt;0, "〇", IF(COUNTIFS(【データ】蓄積用!A$2:A$10000, O$5, 【データ】蓄積用!C$2:C$10000, $A278, 【データ】蓄積用!Q$2:Q$10000, 1, 【データ】蓄積用!AC$2:AC$10000, "&gt;=4.0")&gt;0, "〇", "×")))</f>
        <v/>
      </c>
      <c r="P278" t="str">
        <f>IF(OR($A278="", P$5=""), "", IF(COUNTIFS(【データ】蓄積用!A$2:A$10000, P$5, 【データ】蓄積用!C$2:C$10000, $A278, 【データ】蓄積用!D$2:D$10000, "&gt;=3000", 【データ】蓄積用!E$2:E$10000, "&gt;=1500")&gt;0, "〇", IF(COUNTIFS(【データ】蓄積用!A$2:A$10000, P$5, 【データ】蓄積用!C$2:C$10000, $A278, 【データ】蓄積用!Q$2:Q$10000, 1, 【データ】蓄積用!AC$2:AC$10000, "&gt;=4.0")&gt;0, "〇", "×")))</f>
        <v/>
      </c>
      <c r="Q278" t="str">
        <f>IF(OR($A278="", Q$5=""), "", IF(COUNTIFS(【データ】蓄積用!A$2:A$10000, Q$5, 【データ】蓄積用!C$2:C$10000, $A278, 【データ】蓄積用!D$2:D$10000, "&gt;=3000", 【データ】蓄積用!E$2:E$10000, "&gt;=1500")&gt;0, "〇", IF(COUNTIFS(【データ】蓄積用!A$2:A$10000, Q$5, 【データ】蓄積用!C$2:C$10000, $A278, 【データ】蓄積用!Q$2:Q$10000, 1, 【データ】蓄積用!AC$2:AC$10000, "&gt;=4.0")&gt;0, "〇", "×")))</f>
        <v/>
      </c>
      <c r="R278" t="str">
        <f>IF(OR($A278="", R$5=""), "", IF(COUNTIFS(【データ】蓄積用!A$2:A$10000, R$5, 【データ】蓄積用!C$2:C$10000, $A278, 【データ】蓄積用!D$2:D$10000, "&gt;=3000", 【データ】蓄積用!E$2:E$10000, "&gt;=1500")&gt;0, "〇", IF(COUNTIFS(【データ】蓄積用!A$2:A$10000, R$5, 【データ】蓄積用!C$2:C$10000, $A278, 【データ】蓄積用!Q$2:Q$10000, 1, 【データ】蓄積用!AC$2:AC$10000, "&gt;=4.0")&gt;0, "〇", "×")))</f>
        <v/>
      </c>
      <c r="S278" t="str">
        <f>IF(OR($A278="", S$5=""), "", IF(COUNTIFS(【データ】蓄積用!A$2:A$10000, S$5, 【データ】蓄積用!C$2:C$10000, $A278, 【データ】蓄積用!D$2:D$10000, "&gt;=3000", 【データ】蓄積用!E$2:E$10000, "&gt;=1500")&gt;0, "〇", IF(COUNTIFS(【データ】蓄積用!A$2:A$10000, S$5, 【データ】蓄積用!C$2:C$10000, $A278, 【データ】蓄積用!Q$2:Q$10000, 1, 【データ】蓄積用!AC$2:AC$10000, "&gt;=4.0")&gt;0, "〇", "×")))</f>
        <v/>
      </c>
      <c r="T278" t="str">
        <f>IF(OR($A278="", T$5=""), "", IF(COUNTIFS(【データ】蓄積用!A$2:A$10000, T$5, 【データ】蓄積用!C$2:C$10000, $A278, 【データ】蓄積用!D$2:D$10000, "&gt;=3000", 【データ】蓄積用!E$2:E$10000, "&gt;=1500")&gt;0, "〇", IF(COUNTIFS(【データ】蓄積用!A$2:A$10000, T$5, 【データ】蓄積用!C$2:C$10000, $A278, 【データ】蓄積用!Q$2:Q$10000, 1, 【データ】蓄積用!AC$2:AC$10000, "&gt;=4.0")&gt;0, "〇", "×")))</f>
        <v/>
      </c>
      <c r="U278" t="str">
        <f>IF(OR($A278="", U$5=""), "", IF(COUNTIFS(【データ】蓄積用!A$2:A$10000, U$5, 【データ】蓄積用!C$2:C$10000, $A278, 【データ】蓄積用!D$2:D$10000, "&gt;=3000", 【データ】蓄積用!E$2:E$10000, "&gt;=1500")&gt;0, "〇", IF(COUNTIFS(【データ】蓄積用!A$2:A$10000, U$5, 【データ】蓄積用!C$2:C$10000, $A278, 【データ】蓄積用!Q$2:Q$10000, 1, 【データ】蓄積用!AC$2:AC$10000, "&gt;=4.0")&gt;0, "〇", "×")))</f>
        <v/>
      </c>
      <c r="V278" t="str">
        <f>IF(OR($A278="", V$5=""), "", IF(COUNTIFS(【データ】蓄積用!A$2:A$10000, V$5, 【データ】蓄積用!C$2:C$10000, $A278, 【データ】蓄積用!D$2:D$10000, "&gt;=3000", 【データ】蓄積用!E$2:E$10000, "&gt;=1500")&gt;0, "〇", IF(COUNTIFS(【データ】蓄積用!A$2:A$10000, V$5, 【データ】蓄積用!C$2:C$10000, $A278, 【データ】蓄積用!Q$2:Q$10000, 1, 【データ】蓄積用!AC$2:AC$10000, "&gt;=4.0")&gt;0, "〇", "×")))</f>
        <v/>
      </c>
      <c r="W278" t="str">
        <f>IF(OR($A278="", W$5=""), "", IF(COUNTIFS(【データ】蓄積用!A$2:A$10000, W$5, 【データ】蓄積用!C$2:C$10000, $A278, 【データ】蓄積用!D$2:D$10000, "&gt;=3000", 【データ】蓄積用!E$2:E$10000, "&gt;=1500")&gt;0, "〇", IF(COUNTIFS(【データ】蓄積用!A$2:A$10000, W$5, 【データ】蓄積用!C$2:C$10000, $A278, 【データ】蓄積用!Q$2:Q$10000, 1, 【データ】蓄積用!AC$2:AC$10000, "&gt;=4.0")&gt;0, "〇", "×")))</f>
        <v/>
      </c>
      <c r="X278" t="str">
        <f>IF(OR($A278="", X$5=""), "", IF(COUNTIFS(【データ】蓄積用!A$2:A$10000, X$5, 【データ】蓄積用!C$2:C$10000, $A278, 【データ】蓄積用!D$2:D$10000, "&gt;=3000", 【データ】蓄積用!E$2:E$10000, "&gt;=1500")&gt;0, "〇", IF(COUNTIFS(【データ】蓄積用!A$2:A$10000, X$5, 【データ】蓄積用!C$2:C$10000, $A278, 【データ】蓄積用!Q$2:Q$10000, 1, 【データ】蓄積用!AC$2:AC$10000, "&gt;=4.0")&gt;0, "〇", "×")))</f>
        <v/>
      </c>
      <c r="Y278" t="str">
        <f>IF(OR($A278="", Y$5=""), "", IF(COUNTIFS(【データ】蓄積用!A$2:A$10000, Y$5, 【データ】蓄積用!C$2:C$10000, $A278, 【データ】蓄積用!D$2:D$10000, "&gt;=3000", 【データ】蓄積用!E$2:E$10000, "&gt;=1500")&gt;0, "〇", IF(COUNTIFS(【データ】蓄積用!A$2:A$10000, Y$5, 【データ】蓄積用!C$2:C$10000, $A278, 【データ】蓄積用!Q$2:Q$10000, 1, 【データ】蓄積用!AC$2:AC$10000, "&gt;=4.0")&gt;0, "〇", "×")))</f>
        <v/>
      </c>
      <c r="Z278" t="str">
        <f>IF(OR($A278="", Z$5=""), "", IF(COUNTIFS(【データ】蓄積用!A$2:A$10000, Z$5, 【データ】蓄積用!C$2:C$10000, $A278, 【データ】蓄積用!D$2:D$10000, "&gt;=3000", 【データ】蓄積用!E$2:E$10000, "&gt;=1500")&gt;0, "〇", IF(COUNTIFS(【データ】蓄積用!A$2:A$10000, Z$5, 【データ】蓄積用!C$2:C$10000, $A278, 【データ】蓄積用!Q$2:Q$10000, 1, 【データ】蓄積用!AC$2:AC$10000, "&gt;=4.0")&gt;0, "〇", "×")))</f>
        <v/>
      </c>
      <c r="AA278" t="str">
        <f>IF(OR($A278="", AA$5=""), "", IF(COUNTIFS(【データ】蓄積用!A$2:A$10000, AA$5, 【データ】蓄積用!C$2:C$10000, $A278, 【データ】蓄積用!D$2:D$10000, "&gt;=3000", 【データ】蓄積用!E$2:E$10000, "&gt;=1500")&gt;0, "〇", IF(COUNTIFS(【データ】蓄積用!A$2:A$10000, AA$5, 【データ】蓄積用!C$2:C$10000, $A278, 【データ】蓄積用!Q$2:Q$10000, 1, 【データ】蓄積用!AC$2:AC$10000, "&gt;=4.0")&gt;0, "〇", "×")))</f>
        <v/>
      </c>
      <c r="AB278" t="str">
        <f>IF(OR($A278="", AB$5=""), "", IF(COUNTIFS(【データ】蓄積用!A$2:A$10000, AB$5, 【データ】蓄積用!C$2:C$10000, $A278, 【データ】蓄積用!D$2:D$10000, "&gt;=3000", 【データ】蓄積用!E$2:E$10000, "&gt;=1500")&gt;0, "〇", IF(COUNTIFS(【データ】蓄積用!A$2:A$10000, AB$5, 【データ】蓄積用!C$2:C$10000, $A278, 【データ】蓄積用!Q$2:Q$10000, 1, 【データ】蓄積用!AC$2:AC$10000, "&gt;=4.0")&gt;0, "〇", "×")))</f>
        <v/>
      </c>
      <c r="AC278" t="str">
        <f>IF(OR($A278="", AC$5=""), "", IF(COUNTIFS(【データ】蓄積用!A$2:A$10000, AC$5, 【データ】蓄積用!C$2:C$10000, $A278, 【データ】蓄積用!D$2:D$10000, "&gt;=3000", 【データ】蓄積用!E$2:E$10000, "&gt;=1500")&gt;0, "〇", IF(COUNTIFS(【データ】蓄積用!A$2:A$10000, AC$5, 【データ】蓄積用!C$2:C$10000, $A278, 【データ】蓄積用!Q$2:Q$10000, 1, 【データ】蓄積用!AC$2:AC$10000, "&gt;=4.0")&gt;0, "〇", "×")))</f>
        <v/>
      </c>
      <c r="AD278" t="str">
        <f>IF(OR($A278="", AD$5=""), "", IF(COUNTIFS(【データ】蓄積用!A$2:A$10000, AD$5, 【データ】蓄積用!C$2:C$10000, $A278, 【データ】蓄積用!D$2:D$10000, "&gt;=3000", 【データ】蓄積用!E$2:E$10000, "&gt;=1500")&gt;0, "〇", IF(COUNTIFS(【データ】蓄積用!A$2:A$10000, AD$5, 【データ】蓄積用!C$2:C$10000, $A278, 【データ】蓄積用!Q$2:Q$10000, 1, 【データ】蓄積用!AC$2:AC$10000, "&gt;=4.0")&gt;0, "〇", "×")))</f>
        <v/>
      </c>
      <c r="AE278" t="str">
        <f>IF(OR($A278="", AE$5=""), "", IF(COUNTIFS(【データ】蓄積用!A$2:A$10000, AE$5, 【データ】蓄積用!C$2:C$10000, $A278, 【データ】蓄積用!D$2:D$10000, "&gt;=3000", 【データ】蓄積用!E$2:E$10000, "&gt;=1500")&gt;0, "〇", IF(COUNTIFS(【データ】蓄積用!A$2:A$10000, AE$5, 【データ】蓄積用!C$2:C$10000, $A278, 【データ】蓄積用!Q$2:Q$10000, 1, 【データ】蓄積用!AC$2:AC$10000, "&gt;=4.0")&gt;0, "〇", "×")))</f>
        <v/>
      </c>
      <c r="AF278" t="str">
        <f>IF(OR($A278="", AF$5=""), "", IF(COUNTIFS(【データ】蓄積用!A$2:A$10000, AF$5, 【データ】蓄積用!C$2:C$10000, $A278, 【データ】蓄積用!D$2:D$10000, "&gt;=3000", 【データ】蓄積用!E$2:E$10000, "&gt;=1500")&gt;0, "〇", IF(COUNTIFS(【データ】蓄積用!A$2:A$10000, AF$5, 【データ】蓄積用!C$2:C$10000, $A278, 【データ】蓄積用!Q$2:Q$10000, 1, 【データ】蓄積用!AC$2:AC$10000, "&gt;=4.0")&gt;0, "〇", "×")))</f>
        <v/>
      </c>
      <c r="AG278" t="str">
        <f>IF(OR($A278="", AG$5=""), "", IF(COUNTIFS(【データ】蓄積用!A$2:A$10000, AG$5, 【データ】蓄積用!C$2:C$10000, $A278, 【データ】蓄積用!D$2:D$10000, "&gt;=3000", 【データ】蓄積用!E$2:E$10000, "&gt;=1500")&gt;0, "〇", IF(COUNTIFS(【データ】蓄積用!A$2:A$10000, AG$5, 【データ】蓄積用!C$2:C$10000, $A278, 【データ】蓄積用!Q$2:Q$10000, 1, 【データ】蓄積用!AC$2:AC$10000, "&gt;=4.0")&gt;0, "〇", "×")))</f>
        <v/>
      </c>
      <c r="AH278" t="str">
        <f>IF(OR($A278="", AH$5=""), "", IF(COUNTIFS(【データ】蓄積用!A$2:A$10000, AH$5, 【データ】蓄積用!C$2:C$10000, $A278, 【データ】蓄積用!D$2:D$10000, "&gt;=3000", 【データ】蓄積用!E$2:E$10000, "&gt;=1500")&gt;0, "〇", IF(COUNTIFS(【データ】蓄積用!A$2:A$10000, AH$5, 【データ】蓄積用!C$2:C$10000, $A278, 【データ】蓄積用!Q$2:Q$10000, 1, 【データ】蓄積用!AC$2:AC$10000, "&gt;=4.0")&gt;0, "〇", "×")))</f>
        <v/>
      </c>
      <c r="AI278" t="str">
        <f>IF(OR($A278="", AI$5=""), "", IF(COUNTIFS(【データ】蓄積用!A$2:A$10000, AI$5, 【データ】蓄積用!C$2:C$10000, $A278, 【データ】蓄積用!D$2:D$10000, "&gt;=3000", 【データ】蓄積用!E$2:E$10000, "&gt;=1500")&gt;0, "〇", IF(COUNTIFS(【データ】蓄積用!A$2:A$10000, AI$5, 【データ】蓄積用!C$2:C$10000, $A278, 【データ】蓄積用!Q$2:Q$10000, 1, 【データ】蓄積用!AC$2:AC$10000, "&gt;=4.0")&gt;0, "〇", "×")))</f>
        <v/>
      </c>
      <c r="AJ278" t="str">
        <f>IF(OR($A278="", AJ$5=""), "", IF(COUNTIFS(【データ】蓄積用!A$2:A$10000, AJ$5, 【データ】蓄積用!C$2:C$10000, $A278, 【データ】蓄積用!D$2:D$10000, "&gt;=3000", 【データ】蓄積用!E$2:E$10000, "&gt;=1500")&gt;0, "〇", IF(COUNTIFS(【データ】蓄積用!A$2:A$10000, AJ$5, 【データ】蓄積用!C$2:C$10000, $A278, 【データ】蓄積用!Q$2:Q$10000, 1, 【データ】蓄積用!AC$2:AC$10000, "&gt;=4.0")&gt;0, "〇", "×")))</f>
        <v/>
      </c>
      <c r="AK278" t="str">
        <f>IF(OR($A278="", AK$5=""), "", IF(COUNTIFS(【データ】蓄積用!A$2:A$10000, AK$5, 【データ】蓄積用!C$2:C$10000, $A278, 【データ】蓄積用!D$2:D$10000, "&gt;=3000", 【データ】蓄積用!E$2:E$10000, "&gt;=1500")&gt;0, "〇", IF(COUNTIFS(【データ】蓄積用!A$2:A$10000, AK$5, 【データ】蓄積用!C$2:C$10000, $A278, 【データ】蓄積用!Q$2:Q$10000, 1, 【データ】蓄積用!AC$2:AC$10000, "&gt;=4.0")&gt;0, "〇", "×")))</f>
        <v/>
      </c>
      <c r="AL278" t="str">
        <f>IF(OR($A278="", AL$5=""), "", IF(COUNTIFS(【データ】蓄積用!A$2:A$10000, AL$5, 【データ】蓄積用!C$2:C$10000, $A278, 【データ】蓄積用!D$2:D$10000, "&gt;=3000", 【データ】蓄積用!E$2:E$10000, "&gt;=1500")&gt;0, "〇", IF(COUNTIFS(【データ】蓄積用!A$2:A$10000, AL$5, 【データ】蓄積用!C$2:C$10000, $A278, 【データ】蓄積用!Q$2:Q$10000, 1, 【データ】蓄積用!AC$2:AC$10000, "&gt;=4.0")&gt;0, "〇", "×")))</f>
        <v/>
      </c>
      <c r="AM278" t="str">
        <f>IF(OR($A278="", AM$5=""), "", IF(COUNTIFS(【データ】蓄積用!A$2:A$10000, AM$5, 【データ】蓄積用!C$2:C$10000, $A278, 【データ】蓄積用!D$2:D$10000, "&gt;=3000", 【データ】蓄積用!E$2:E$10000, "&gt;=1500")&gt;0, "〇", IF(COUNTIFS(【データ】蓄積用!A$2:A$10000, AM$5, 【データ】蓄積用!C$2:C$10000, $A278, 【データ】蓄積用!Q$2:Q$10000, 1, 【データ】蓄積用!AC$2:AC$10000, "&gt;=4.0")&gt;0, "〇", "×")))</f>
        <v/>
      </c>
      <c r="AN278" t="str">
        <f>IF(OR($A278="", AN$5=""), "", IF(COUNTIFS(【データ】蓄積用!A$2:A$10000, AN$5, 【データ】蓄積用!C$2:C$10000, $A278, 【データ】蓄積用!D$2:D$10000, "&gt;=3000", 【データ】蓄積用!E$2:E$10000, "&gt;=1500")&gt;0, "〇", IF(COUNTIFS(【データ】蓄積用!A$2:A$10000, AN$5, 【データ】蓄積用!C$2:C$10000, $A278, 【データ】蓄積用!Q$2:Q$10000, 1, 【データ】蓄積用!AC$2:AC$10000, "&gt;=4.0")&gt;0, "〇", "×")))</f>
        <v/>
      </c>
      <c r="AO278" t="str">
        <f>IF(OR($A278="", AO$5=""), "", IF(COUNTIFS(【データ】蓄積用!A$2:A$10000, AO$5, 【データ】蓄積用!C$2:C$10000, $A278, 【データ】蓄積用!D$2:D$10000, "&gt;=3000", 【データ】蓄積用!E$2:E$10000, "&gt;=1500")&gt;0, "〇", IF(COUNTIFS(【データ】蓄積用!A$2:A$10000, AO$5, 【データ】蓄積用!C$2:C$10000, $A278, 【データ】蓄積用!Q$2:Q$10000, 1, 【データ】蓄積用!AC$2:AC$10000, "&gt;=4.0")&gt;0, "〇", "×")))</f>
        <v/>
      </c>
      <c r="AP278" t="str">
        <f>IF(OR($A278="", AP$5=""), "", IF(COUNTIFS(【データ】蓄積用!A$2:A$10000, AP$5, 【データ】蓄積用!C$2:C$10000, $A278, 【データ】蓄積用!D$2:D$10000, "&gt;=3000", 【データ】蓄積用!E$2:E$10000, "&gt;=1500")&gt;0, "〇", IF(COUNTIFS(【データ】蓄積用!A$2:A$10000, AP$5, 【データ】蓄積用!C$2:C$10000, $A278, 【データ】蓄積用!Q$2:Q$10000, 1, 【データ】蓄積用!AC$2:AC$10000, "&gt;=4.0")&gt;0, "〇", "×")))</f>
        <v/>
      </c>
      <c r="AQ278" t="str">
        <f>IF(OR($A278="", AQ$5=""), "", IF(COUNTIFS(【データ】蓄積用!A$2:A$10000, AQ$5, 【データ】蓄積用!C$2:C$10000, $A278, 【データ】蓄積用!D$2:D$10000, "&gt;=3000", 【データ】蓄積用!E$2:E$10000, "&gt;=1500")&gt;0, "〇", IF(COUNTIFS(【データ】蓄積用!A$2:A$10000, AQ$5, 【データ】蓄積用!C$2:C$10000, $A278, 【データ】蓄積用!Q$2:Q$10000, 1, 【データ】蓄積用!AC$2:AC$10000, "&gt;=4.0")&gt;0, "〇", "×")))</f>
        <v/>
      </c>
      <c r="AR278" t="str">
        <f>IF(OR($A278="", AR$5=""), "", IF(COUNTIFS(【データ】蓄積用!A$2:A$10000, AR$5, 【データ】蓄積用!C$2:C$10000, $A278, 【データ】蓄積用!D$2:D$10000, "&gt;=3000", 【データ】蓄積用!E$2:E$10000, "&gt;=1500")&gt;0, "〇", IF(COUNTIFS(【データ】蓄積用!A$2:A$10000, AR$5, 【データ】蓄積用!C$2:C$10000, $A278, 【データ】蓄積用!Q$2:Q$10000, 1, 【データ】蓄積用!AC$2:AC$10000, "&gt;=4.0")&gt;0, "〇", "×")))</f>
        <v/>
      </c>
      <c r="AS278" t="str">
        <f>IF(OR($A278="", AS$5=""), "", IF(COUNTIFS(【データ】蓄積用!A$2:A$10000, AS$5, 【データ】蓄積用!C$2:C$10000, $A278, 【データ】蓄積用!D$2:D$10000, "&gt;=3000", 【データ】蓄積用!E$2:E$10000, "&gt;=1500")&gt;0, "〇", IF(COUNTIFS(【データ】蓄積用!A$2:A$10000, AS$5, 【データ】蓄積用!C$2:C$10000, $A278, 【データ】蓄積用!Q$2:Q$10000, 1, 【データ】蓄積用!AC$2:AC$10000, "&gt;=4.0")&gt;0, "〇", "×")))</f>
        <v/>
      </c>
      <c r="AT278" t="str">
        <f>IF(OR($A278="", AT$5=""), "", IF(COUNTIFS(【データ】蓄積用!A$2:A$10000, AT$5, 【データ】蓄積用!C$2:C$10000, $A278, 【データ】蓄積用!D$2:D$10000, "&gt;=3000", 【データ】蓄積用!E$2:E$10000, "&gt;=1500")&gt;0, "〇", IF(COUNTIFS(【データ】蓄積用!A$2:A$10000, AT$5, 【データ】蓄積用!C$2:C$10000, $A278, 【データ】蓄積用!Q$2:Q$10000, 1, 【データ】蓄積用!AC$2:AC$10000, "&gt;=4.0")&gt;0, "〇", "×")))</f>
        <v/>
      </c>
      <c r="AU278" t="str">
        <f>IF(OR($A278="", AU$5=""), "", IF(COUNTIFS(【データ】蓄積用!A$2:A$10000, AU$5, 【データ】蓄積用!C$2:C$10000, $A278, 【データ】蓄積用!D$2:D$10000, "&gt;=3000", 【データ】蓄積用!E$2:E$10000, "&gt;=1500")&gt;0, "〇", IF(COUNTIFS(【データ】蓄積用!A$2:A$10000, AU$5, 【データ】蓄積用!C$2:C$10000, $A278, 【データ】蓄積用!Q$2:Q$10000, 1, 【データ】蓄積用!AC$2:AC$10000, "&gt;=4.0")&gt;0, "〇", "×")))</f>
        <v/>
      </c>
      <c r="AV278" t="str">
        <f>IF(OR($A278="", AV$5=""), "", IF(COUNTIFS(【データ】蓄積用!A$2:A$10000, AV$5, 【データ】蓄積用!C$2:C$10000, $A278, 【データ】蓄積用!D$2:D$10000, "&gt;=3000", 【データ】蓄積用!E$2:E$10000, "&gt;=1500")&gt;0, "〇", IF(COUNTIFS(【データ】蓄積用!A$2:A$10000, AV$5, 【データ】蓄積用!C$2:C$10000, $A278, 【データ】蓄積用!Q$2:Q$10000, 1, 【データ】蓄積用!AC$2:AC$10000, "&gt;=4.0")&gt;0, "〇", "×")))</f>
        <v/>
      </c>
      <c r="AW278" t="str">
        <f>IF(OR($A278="", AW$5=""), "", IF(COUNTIFS(【データ】蓄積用!A$2:A$10000, AW$5, 【データ】蓄積用!C$2:C$10000, $A278, 【データ】蓄積用!D$2:D$10000, "&gt;=3000", 【データ】蓄積用!E$2:E$10000, "&gt;=1500")&gt;0, "〇", IF(COUNTIFS(【データ】蓄積用!A$2:A$10000, AW$5, 【データ】蓄積用!C$2:C$10000, $A278, 【データ】蓄積用!Q$2:Q$10000, 1, 【データ】蓄積用!AC$2:AC$10000, "&gt;=4.0")&gt;0, "〇", "×")))</f>
        <v/>
      </c>
      <c r="AX278" t="str">
        <f>IF(OR($A278="", AX$5=""), "", IF(COUNTIFS(【データ】蓄積用!A$2:A$10000, AX$5, 【データ】蓄積用!C$2:C$10000, $A278, 【データ】蓄積用!D$2:D$10000, "&gt;=3000", 【データ】蓄積用!E$2:E$10000, "&gt;=1500")&gt;0, "〇", IF(COUNTIFS(【データ】蓄積用!A$2:A$10000, AX$5, 【データ】蓄積用!C$2:C$10000, $A278, 【データ】蓄積用!Q$2:Q$10000, 1, 【データ】蓄積用!AC$2:AC$10000, "&gt;=4.0")&gt;0, "〇", "×")))</f>
        <v/>
      </c>
      <c r="AY278" t="str">
        <f>IF(OR($A278="", AY$5=""), "", IF(COUNTIFS(【データ】蓄積用!A$2:A$10000, AY$5, 【データ】蓄積用!C$2:C$10000, $A278, 【データ】蓄積用!D$2:D$10000, "&gt;=3000", 【データ】蓄積用!E$2:E$10000, "&gt;=1500")&gt;0, "〇", IF(COUNTIFS(【データ】蓄積用!A$2:A$10000, AY$5, 【データ】蓄積用!C$2:C$10000, $A278, 【データ】蓄積用!Q$2:Q$10000, 1, 【データ】蓄積用!AC$2:AC$10000, "&gt;=4.0")&gt;0, "〇", "×")))</f>
        <v/>
      </c>
    </row>
    <row r="279" spans="2:51">
      <c r="B279" t="str">
        <f>IF(OR($A279="", B$5=""), "", IF(COUNTIFS(【データ】蓄積用!A$2:A$10000, B$5, 【データ】蓄積用!C$2:C$10000, $A279, 【データ】蓄積用!D$2:D$10000, "&gt;=3000", 【データ】蓄積用!E$2:E$10000, "&gt;=1500")&gt;0, "〇", IF(COUNTIFS(【データ】蓄積用!A$2:A$10000, B$5, 【データ】蓄積用!C$2:C$10000, $A279, 【データ】蓄積用!Q$2:Q$10000, 1, 【データ】蓄積用!AC$2:AC$10000, "&gt;=4.0")&gt;0, "〇", "×")))</f>
        <v/>
      </c>
      <c r="C279" t="str">
        <f>IF(OR($A279="", C$5=""), "", IF(COUNTIFS(【データ】蓄積用!A$2:A$10000, C$5, 【データ】蓄積用!C$2:C$10000, $A279, 【データ】蓄積用!D$2:D$10000, "&gt;=3000", 【データ】蓄積用!E$2:E$10000, "&gt;=1500")&gt;0, "〇", IF(COUNTIFS(【データ】蓄積用!A$2:A$10000, C$5, 【データ】蓄積用!C$2:C$10000, $A279, 【データ】蓄積用!Q$2:Q$10000, 1, 【データ】蓄積用!AC$2:AC$10000, "&gt;=4.0")&gt;0, "〇", "×")))</f>
        <v/>
      </c>
      <c r="D279" t="str">
        <f>IF(OR($A279="", D$5=""), "", IF(COUNTIFS(【データ】蓄積用!A$2:A$10000, D$5, 【データ】蓄積用!C$2:C$10000, $A279, 【データ】蓄積用!D$2:D$10000, "&gt;=3000", 【データ】蓄積用!E$2:E$10000, "&gt;=1500")&gt;0, "〇", IF(COUNTIFS(【データ】蓄積用!A$2:A$10000, D$5, 【データ】蓄積用!C$2:C$10000, $A279, 【データ】蓄積用!Q$2:Q$10000, 1, 【データ】蓄積用!AC$2:AC$10000, "&gt;=4.0")&gt;0, "〇", "×")))</f>
        <v/>
      </c>
      <c r="E279" t="str">
        <f>IF(OR($A279="", E$5=""), "", IF(COUNTIFS(【データ】蓄積用!A$2:A$10000, E$5, 【データ】蓄積用!C$2:C$10000, $A279, 【データ】蓄積用!D$2:D$10000, "&gt;=3000", 【データ】蓄積用!E$2:E$10000, "&gt;=1500")&gt;0, "〇", IF(COUNTIFS(【データ】蓄積用!A$2:A$10000, E$5, 【データ】蓄積用!C$2:C$10000, $A279, 【データ】蓄積用!Q$2:Q$10000, 1, 【データ】蓄積用!AC$2:AC$10000, "&gt;=4.0")&gt;0, "〇", "×")))</f>
        <v/>
      </c>
      <c r="F279" t="str">
        <f>IF(OR($A279="", F$5=""), "", IF(COUNTIFS(【データ】蓄積用!A$2:A$10000, F$5, 【データ】蓄積用!C$2:C$10000, $A279, 【データ】蓄積用!D$2:D$10000, "&gt;=3000", 【データ】蓄積用!E$2:E$10000, "&gt;=1500")&gt;0, "〇", IF(COUNTIFS(【データ】蓄積用!A$2:A$10000, F$5, 【データ】蓄積用!C$2:C$10000, $A279, 【データ】蓄積用!Q$2:Q$10000, 1, 【データ】蓄積用!AC$2:AC$10000, "&gt;=4.0")&gt;0, "〇", "×")))</f>
        <v/>
      </c>
      <c r="G279" t="str">
        <f>IF(OR($A279="", G$5=""), "", IF(COUNTIFS(【データ】蓄積用!A$2:A$10000, G$5, 【データ】蓄積用!C$2:C$10000, $A279, 【データ】蓄積用!D$2:D$10000, "&gt;=3000", 【データ】蓄積用!E$2:E$10000, "&gt;=1500")&gt;0, "〇", IF(COUNTIFS(【データ】蓄積用!A$2:A$10000, G$5, 【データ】蓄積用!C$2:C$10000, $A279, 【データ】蓄積用!Q$2:Q$10000, 1, 【データ】蓄積用!AC$2:AC$10000, "&gt;=4.0")&gt;0, "〇", "×")))</f>
        <v/>
      </c>
      <c r="H279" t="str">
        <f>IF(OR($A279="", H$5=""), "", IF(COUNTIFS(【データ】蓄積用!A$2:A$10000, H$5, 【データ】蓄積用!C$2:C$10000, $A279, 【データ】蓄積用!D$2:D$10000, "&gt;=3000", 【データ】蓄積用!E$2:E$10000, "&gt;=1500")&gt;0, "〇", IF(COUNTIFS(【データ】蓄積用!A$2:A$10000, H$5, 【データ】蓄積用!C$2:C$10000, $A279, 【データ】蓄積用!Q$2:Q$10000, 1, 【データ】蓄積用!AC$2:AC$10000, "&gt;=4.0")&gt;0, "〇", "×")))</f>
        <v/>
      </c>
      <c r="I279" t="str">
        <f>IF(OR($A279="", I$5=""), "", IF(COUNTIFS(【データ】蓄積用!A$2:A$10000, I$5, 【データ】蓄積用!C$2:C$10000, $A279, 【データ】蓄積用!D$2:D$10000, "&gt;=3000", 【データ】蓄積用!E$2:E$10000, "&gt;=1500")&gt;0, "〇", IF(COUNTIFS(【データ】蓄積用!A$2:A$10000, I$5, 【データ】蓄積用!C$2:C$10000, $A279, 【データ】蓄積用!Q$2:Q$10000, 1, 【データ】蓄積用!AC$2:AC$10000, "&gt;=4.0")&gt;0, "〇", "×")))</f>
        <v/>
      </c>
      <c r="J279" t="str">
        <f>IF(OR($A279="", J$5=""), "", IF(COUNTIFS(【データ】蓄積用!A$2:A$10000, J$5, 【データ】蓄積用!C$2:C$10000, $A279, 【データ】蓄積用!D$2:D$10000, "&gt;=3000", 【データ】蓄積用!E$2:E$10000, "&gt;=1500")&gt;0, "〇", IF(COUNTIFS(【データ】蓄積用!A$2:A$10000, J$5, 【データ】蓄積用!C$2:C$10000, $A279, 【データ】蓄積用!Q$2:Q$10000, 1, 【データ】蓄積用!AC$2:AC$10000, "&gt;=4.0")&gt;0, "〇", "×")))</f>
        <v/>
      </c>
      <c r="K279" t="str">
        <f>IF(OR($A279="", K$5=""), "", IF(COUNTIFS(【データ】蓄積用!A$2:A$10000, K$5, 【データ】蓄積用!C$2:C$10000, $A279, 【データ】蓄積用!D$2:D$10000, "&gt;=3000", 【データ】蓄積用!E$2:E$10000, "&gt;=1500")&gt;0, "〇", IF(COUNTIFS(【データ】蓄積用!A$2:A$10000, K$5, 【データ】蓄積用!C$2:C$10000, $A279, 【データ】蓄積用!Q$2:Q$10000, 1, 【データ】蓄積用!AC$2:AC$10000, "&gt;=4.0")&gt;0, "〇", "×")))</f>
        <v/>
      </c>
      <c r="L279" t="str">
        <f>IF(OR($A279="", L$5=""), "", IF(COUNTIFS(【データ】蓄積用!A$2:A$10000, L$5, 【データ】蓄積用!C$2:C$10000, $A279, 【データ】蓄積用!D$2:D$10000, "&gt;=3000", 【データ】蓄積用!E$2:E$10000, "&gt;=1500")&gt;0, "〇", IF(COUNTIFS(【データ】蓄積用!A$2:A$10000, L$5, 【データ】蓄積用!C$2:C$10000, $A279, 【データ】蓄積用!Q$2:Q$10000, 1, 【データ】蓄積用!AC$2:AC$10000, "&gt;=4.0")&gt;0, "〇", "×")))</f>
        <v/>
      </c>
      <c r="M279" t="str">
        <f>IF(OR($A279="", M$5=""), "", IF(COUNTIFS(【データ】蓄積用!A$2:A$10000, M$5, 【データ】蓄積用!C$2:C$10000, $A279, 【データ】蓄積用!D$2:D$10000, "&gt;=3000", 【データ】蓄積用!E$2:E$10000, "&gt;=1500")&gt;0, "〇", IF(COUNTIFS(【データ】蓄積用!A$2:A$10000, M$5, 【データ】蓄積用!C$2:C$10000, $A279, 【データ】蓄積用!Q$2:Q$10000, 1, 【データ】蓄積用!AC$2:AC$10000, "&gt;=4.0")&gt;0, "〇", "×")))</f>
        <v/>
      </c>
      <c r="N279" t="str">
        <f>IF(OR($A279="", N$5=""), "", IF(COUNTIFS(【データ】蓄積用!A$2:A$10000, N$5, 【データ】蓄積用!C$2:C$10000, $A279, 【データ】蓄積用!D$2:D$10000, "&gt;=3000", 【データ】蓄積用!E$2:E$10000, "&gt;=1500")&gt;0, "〇", IF(COUNTIFS(【データ】蓄積用!A$2:A$10000, N$5, 【データ】蓄積用!C$2:C$10000, $A279, 【データ】蓄積用!Q$2:Q$10000, 1, 【データ】蓄積用!AC$2:AC$10000, "&gt;=4.0")&gt;0, "〇", "×")))</f>
        <v/>
      </c>
      <c r="O279" t="str">
        <f>IF(OR($A279="", O$5=""), "", IF(COUNTIFS(【データ】蓄積用!A$2:A$10000, O$5, 【データ】蓄積用!C$2:C$10000, $A279, 【データ】蓄積用!D$2:D$10000, "&gt;=3000", 【データ】蓄積用!E$2:E$10000, "&gt;=1500")&gt;0, "〇", IF(COUNTIFS(【データ】蓄積用!A$2:A$10000, O$5, 【データ】蓄積用!C$2:C$10000, $A279, 【データ】蓄積用!Q$2:Q$10000, 1, 【データ】蓄積用!AC$2:AC$10000, "&gt;=4.0")&gt;0, "〇", "×")))</f>
        <v/>
      </c>
      <c r="P279" t="str">
        <f>IF(OR($A279="", P$5=""), "", IF(COUNTIFS(【データ】蓄積用!A$2:A$10000, P$5, 【データ】蓄積用!C$2:C$10000, $A279, 【データ】蓄積用!D$2:D$10000, "&gt;=3000", 【データ】蓄積用!E$2:E$10000, "&gt;=1500")&gt;0, "〇", IF(COUNTIFS(【データ】蓄積用!A$2:A$10000, P$5, 【データ】蓄積用!C$2:C$10000, $A279, 【データ】蓄積用!Q$2:Q$10000, 1, 【データ】蓄積用!AC$2:AC$10000, "&gt;=4.0")&gt;0, "〇", "×")))</f>
        <v/>
      </c>
      <c r="Q279" t="str">
        <f>IF(OR($A279="", Q$5=""), "", IF(COUNTIFS(【データ】蓄積用!A$2:A$10000, Q$5, 【データ】蓄積用!C$2:C$10000, $A279, 【データ】蓄積用!D$2:D$10000, "&gt;=3000", 【データ】蓄積用!E$2:E$10000, "&gt;=1500")&gt;0, "〇", IF(COUNTIFS(【データ】蓄積用!A$2:A$10000, Q$5, 【データ】蓄積用!C$2:C$10000, $A279, 【データ】蓄積用!Q$2:Q$10000, 1, 【データ】蓄積用!AC$2:AC$10000, "&gt;=4.0")&gt;0, "〇", "×")))</f>
        <v/>
      </c>
      <c r="R279" t="str">
        <f>IF(OR($A279="", R$5=""), "", IF(COUNTIFS(【データ】蓄積用!A$2:A$10000, R$5, 【データ】蓄積用!C$2:C$10000, $A279, 【データ】蓄積用!D$2:D$10000, "&gt;=3000", 【データ】蓄積用!E$2:E$10000, "&gt;=1500")&gt;0, "〇", IF(COUNTIFS(【データ】蓄積用!A$2:A$10000, R$5, 【データ】蓄積用!C$2:C$10000, $A279, 【データ】蓄積用!Q$2:Q$10000, 1, 【データ】蓄積用!AC$2:AC$10000, "&gt;=4.0")&gt;0, "〇", "×")))</f>
        <v/>
      </c>
      <c r="S279" t="str">
        <f>IF(OR($A279="", S$5=""), "", IF(COUNTIFS(【データ】蓄積用!A$2:A$10000, S$5, 【データ】蓄積用!C$2:C$10000, $A279, 【データ】蓄積用!D$2:D$10000, "&gt;=3000", 【データ】蓄積用!E$2:E$10000, "&gt;=1500")&gt;0, "〇", IF(COUNTIFS(【データ】蓄積用!A$2:A$10000, S$5, 【データ】蓄積用!C$2:C$10000, $A279, 【データ】蓄積用!Q$2:Q$10000, 1, 【データ】蓄積用!AC$2:AC$10000, "&gt;=4.0")&gt;0, "〇", "×")))</f>
        <v/>
      </c>
      <c r="T279" t="str">
        <f>IF(OR($A279="", T$5=""), "", IF(COUNTIFS(【データ】蓄積用!A$2:A$10000, T$5, 【データ】蓄積用!C$2:C$10000, $A279, 【データ】蓄積用!D$2:D$10000, "&gt;=3000", 【データ】蓄積用!E$2:E$10000, "&gt;=1500")&gt;0, "〇", IF(COUNTIFS(【データ】蓄積用!A$2:A$10000, T$5, 【データ】蓄積用!C$2:C$10000, $A279, 【データ】蓄積用!Q$2:Q$10000, 1, 【データ】蓄積用!AC$2:AC$10000, "&gt;=4.0")&gt;0, "〇", "×")))</f>
        <v/>
      </c>
      <c r="U279" t="str">
        <f>IF(OR($A279="", U$5=""), "", IF(COUNTIFS(【データ】蓄積用!A$2:A$10000, U$5, 【データ】蓄積用!C$2:C$10000, $A279, 【データ】蓄積用!D$2:D$10000, "&gt;=3000", 【データ】蓄積用!E$2:E$10000, "&gt;=1500")&gt;0, "〇", IF(COUNTIFS(【データ】蓄積用!A$2:A$10000, U$5, 【データ】蓄積用!C$2:C$10000, $A279, 【データ】蓄積用!Q$2:Q$10000, 1, 【データ】蓄積用!AC$2:AC$10000, "&gt;=4.0")&gt;0, "〇", "×")))</f>
        <v/>
      </c>
      <c r="V279" t="str">
        <f>IF(OR($A279="", V$5=""), "", IF(COUNTIFS(【データ】蓄積用!A$2:A$10000, V$5, 【データ】蓄積用!C$2:C$10000, $A279, 【データ】蓄積用!D$2:D$10000, "&gt;=3000", 【データ】蓄積用!E$2:E$10000, "&gt;=1500")&gt;0, "〇", IF(COUNTIFS(【データ】蓄積用!A$2:A$10000, V$5, 【データ】蓄積用!C$2:C$10000, $A279, 【データ】蓄積用!Q$2:Q$10000, 1, 【データ】蓄積用!AC$2:AC$10000, "&gt;=4.0")&gt;0, "〇", "×")))</f>
        <v/>
      </c>
      <c r="W279" t="str">
        <f>IF(OR($A279="", W$5=""), "", IF(COUNTIFS(【データ】蓄積用!A$2:A$10000, W$5, 【データ】蓄積用!C$2:C$10000, $A279, 【データ】蓄積用!D$2:D$10000, "&gt;=3000", 【データ】蓄積用!E$2:E$10000, "&gt;=1500")&gt;0, "〇", IF(COUNTIFS(【データ】蓄積用!A$2:A$10000, W$5, 【データ】蓄積用!C$2:C$10000, $A279, 【データ】蓄積用!Q$2:Q$10000, 1, 【データ】蓄積用!AC$2:AC$10000, "&gt;=4.0")&gt;0, "〇", "×")))</f>
        <v/>
      </c>
      <c r="X279" t="str">
        <f>IF(OR($A279="", X$5=""), "", IF(COUNTIFS(【データ】蓄積用!A$2:A$10000, X$5, 【データ】蓄積用!C$2:C$10000, $A279, 【データ】蓄積用!D$2:D$10000, "&gt;=3000", 【データ】蓄積用!E$2:E$10000, "&gt;=1500")&gt;0, "〇", IF(COUNTIFS(【データ】蓄積用!A$2:A$10000, X$5, 【データ】蓄積用!C$2:C$10000, $A279, 【データ】蓄積用!Q$2:Q$10000, 1, 【データ】蓄積用!AC$2:AC$10000, "&gt;=4.0")&gt;0, "〇", "×")))</f>
        <v/>
      </c>
      <c r="Y279" t="str">
        <f>IF(OR($A279="", Y$5=""), "", IF(COUNTIFS(【データ】蓄積用!A$2:A$10000, Y$5, 【データ】蓄積用!C$2:C$10000, $A279, 【データ】蓄積用!D$2:D$10000, "&gt;=3000", 【データ】蓄積用!E$2:E$10000, "&gt;=1500")&gt;0, "〇", IF(COUNTIFS(【データ】蓄積用!A$2:A$10000, Y$5, 【データ】蓄積用!C$2:C$10000, $A279, 【データ】蓄積用!Q$2:Q$10000, 1, 【データ】蓄積用!AC$2:AC$10000, "&gt;=4.0")&gt;0, "〇", "×")))</f>
        <v/>
      </c>
      <c r="Z279" t="str">
        <f>IF(OR($A279="", Z$5=""), "", IF(COUNTIFS(【データ】蓄積用!A$2:A$10000, Z$5, 【データ】蓄積用!C$2:C$10000, $A279, 【データ】蓄積用!D$2:D$10000, "&gt;=3000", 【データ】蓄積用!E$2:E$10000, "&gt;=1500")&gt;0, "〇", IF(COUNTIFS(【データ】蓄積用!A$2:A$10000, Z$5, 【データ】蓄積用!C$2:C$10000, $A279, 【データ】蓄積用!Q$2:Q$10000, 1, 【データ】蓄積用!AC$2:AC$10000, "&gt;=4.0")&gt;0, "〇", "×")))</f>
        <v/>
      </c>
      <c r="AA279" t="str">
        <f>IF(OR($A279="", AA$5=""), "", IF(COUNTIFS(【データ】蓄積用!A$2:A$10000, AA$5, 【データ】蓄積用!C$2:C$10000, $A279, 【データ】蓄積用!D$2:D$10000, "&gt;=3000", 【データ】蓄積用!E$2:E$10000, "&gt;=1500")&gt;0, "〇", IF(COUNTIFS(【データ】蓄積用!A$2:A$10000, AA$5, 【データ】蓄積用!C$2:C$10000, $A279, 【データ】蓄積用!Q$2:Q$10000, 1, 【データ】蓄積用!AC$2:AC$10000, "&gt;=4.0")&gt;0, "〇", "×")))</f>
        <v/>
      </c>
      <c r="AB279" t="str">
        <f>IF(OR($A279="", AB$5=""), "", IF(COUNTIFS(【データ】蓄積用!A$2:A$10000, AB$5, 【データ】蓄積用!C$2:C$10000, $A279, 【データ】蓄積用!D$2:D$10000, "&gt;=3000", 【データ】蓄積用!E$2:E$10000, "&gt;=1500")&gt;0, "〇", IF(COUNTIFS(【データ】蓄積用!A$2:A$10000, AB$5, 【データ】蓄積用!C$2:C$10000, $A279, 【データ】蓄積用!Q$2:Q$10000, 1, 【データ】蓄積用!AC$2:AC$10000, "&gt;=4.0")&gt;0, "〇", "×")))</f>
        <v/>
      </c>
      <c r="AC279" t="str">
        <f>IF(OR($A279="", AC$5=""), "", IF(COUNTIFS(【データ】蓄積用!A$2:A$10000, AC$5, 【データ】蓄積用!C$2:C$10000, $A279, 【データ】蓄積用!D$2:D$10000, "&gt;=3000", 【データ】蓄積用!E$2:E$10000, "&gt;=1500")&gt;0, "〇", IF(COUNTIFS(【データ】蓄積用!A$2:A$10000, AC$5, 【データ】蓄積用!C$2:C$10000, $A279, 【データ】蓄積用!Q$2:Q$10000, 1, 【データ】蓄積用!AC$2:AC$10000, "&gt;=4.0")&gt;0, "〇", "×")))</f>
        <v/>
      </c>
      <c r="AD279" t="str">
        <f>IF(OR($A279="", AD$5=""), "", IF(COUNTIFS(【データ】蓄積用!A$2:A$10000, AD$5, 【データ】蓄積用!C$2:C$10000, $A279, 【データ】蓄積用!D$2:D$10000, "&gt;=3000", 【データ】蓄積用!E$2:E$10000, "&gt;=1500")&gt;0, "〇", IF(COUNTIFS(【データ】蓄積用!A$2:A$10000, AD$5, 【データ】蓄積用!C$2:C$10000, $A279, 【データ】蓄積用!Q$2:Q$10000, 1, 【データ】蓄積用!AC$2:AC$10000, "&gt;=4.0")&gt;0, "〇", "×")))</f>
        <v/>
      </c>
      <c r="AE279" t="str">
        <f>IF(OR($A279="", AE$5=""), "", IF(COUNTIFS(【データ】蓄積用!A$2:A$10000, AE$5, 【データ】蓄積用!C$2:C$10000, $A279, 【データ】蓄積用!D$2:D$10000, "&gt;=3000", 【データ】蓄積用!E$2:E$10000, "&gt;=1500")&gt;0, "〇", IF(COUNTIFS(【データ】蓄積用!A$2:A$10000, AE$5, 【データ】蓄積用!C$2:C$10000, $A279, 【データ】蓄積用!Q$2:Q$10000, 1, 【データ】蓄積用!AC$2:AC$10000, "&gt;=4.0")&gt;0, "〇", "×")))</f>
        <v/>
      </c>
      <c r="AF279" t="str">
        <f>IF(OR($A279="", AF$5=""), "", IF(COUNTIFS(【データ】蓄積用!A$2:A$10000, AF$5, 【データ】蓄積用!C$2:C$10000, $A279, 【データ】蓄積用!D$2:D$10000, "&gt;=3000", 【データ】蓄積用!E$2:E$10000, "&gt;=1500")&gt;0, "〇", IF(COUNTIFS(【データ】蓄積用!A$2:A$10000, AF$5, 【データ】蓄積用!C$2:C$10000, $A279, 【データ】蓄積用!Q$2:Q$10000, 1, 【データ】蓄積用!AC$2:AC$10000, "&gt;=4.0")&gt;0, "〇", "×")))</f>
        <v/>
      </c>
      <c r="AG279" t="str">
        <f>IF(OR($A279="", AG$5=""), "", IF(COUNTIFS(【データ】蓄積用!A$2:A$10000, AG$5, 【データ】蓄積用!C$2:C$10000, $A279, 【データ】蓄積用!D$2:D$10000, "&gt;=3000", 【データ】蓄積用!E$2:E$10000, "&gt;=1500")&gt;0, "〇", IF(COUNTIFS(【データ】蓄積用!A$2:A$10000, AG$5, 【データ】蓄積用!C$2:C$10000, $A279, 【データ】蓄積用!Q$2:Q$10000, 1, 【データ】蓄積用!AC$2:AC$10000, "&gt;=4.0")&gt;0, "〇", "×")))</f>
        <v/>
      </c>
      <c r="AH279" t="str">
        <f>IF(OR($A279="", AH$5=""), "", IF(COUNTIFS(【データ】蓄積用!A$2:A$10000, AH$5, 【データ】蓄積用!C$2:C$10000, $A279, 【データ】蓄積用!D$2:D$10000, "&gt;=3000", 【データ】蓄積用!E$2:E$10000, "&gt;=1500")&gt;0, "〇", IF(COUNTIFS(【データ】蓄積用!A$2:A$10000, AH$5, 【データ】蓄積用!C$2:C$10000, $A279, 【データ】蓄積用!Q$2:Q$10000, 1, 【データ】蓄積用!AC$2:AC$10000, "&gt;=4.0")&gt;0, "〇", "×")))</f>
        <v/>
      </c>
      <c r="AI279" t="str">
        <f>IF(OR($A279="", AI$5=""), "", IF(COUNTIFS(【データ】蓄積用!A$2:A$10000, AI$5, 【データ】蓄積用!C$2:C$10000, $A279, 【データ】蓄積用!D$2:D$10000, "&gt;=3000", 【データ】蓄積用!E$2:E$10000, "&gt;=1500")&gt;0, "〇", IF(COUNTIFS(【データ】蓄積用!A$2:A$10000, AI$5, 【データ】蓄積用!C$2:C$10000, $A279, 【データ】蓄積用!Q$2:Q$10000, 1, 【データ】蓄積用!AC$2:AC$10000, "&gt;=4.0")&gt;0, "〇", "×")))</f>
        <v/>
      </c>
      <c r="AJ279" t="str">
        <f>IF(OR($A279="", AJ$5=""), "", IF(COUNTIFS(【データ】蓄積用!A$2:A$10000, AJ$5, 【データ】蓄積用!C$2:C$10000, $A279, 【データ】蓄積用!D$2:D$10000, "&gt;=3000", 【データ】蓄積用!E$2:E$10000, "&gt;=1500")&gt;0, "〇", IF(COUNTIFS(【データ】蓄積用!A$2:A$10000, AJ$5, 【データ】蓄積用!C$2:C$10000, $A279, 【データ】蓄積用!Q$2:Q$10000, 1, 【データ】蓄積用!AC$2:AC$10000, "&gt;=4.0")&gt;0, "〇", "×")))</f>
        <v/>
      </c>
      <c r="AK279" t="str">
        <f>IF(OR($A279="", AK$5=""), "", IF(COUNTIFS(【データ】蓄積用!A$2:A$10000, AK$5, 【データ】蓄積用!C$2:C$10000, $A279, 【データ】蓄積用!D$2:D$10000, "&gt;=3000", 【データ】蓄積用!E$2:E$10000, "&gt;=1500")&gt;0, "〇", IF(COUNTIFS(【データ】蓄積用!A$2:A$10000, AK$5, 【データ】蓄積用!C$2:C$10000, $A279, 【データ】蓄積用!Q$2:Q$10000, 1, 【データ】蓄積用!AC$2:AC$10000, "&gt;=4.0")&gt;0, "〇", "×")))</f>
        <v/>
      </c>
      <c r="AL279" t="str">
        <f>IF(OR($A279="", AL$5=""), "", IF(COUNTIFS(【データ】蓄積用!A$2:A$10000, AL$5, 【データ】蓄積用!C$2:C$10000, $A279, 【データ】蓄積用!D$2:D$10000, "&gt;=3000", 【データ】蓄積用!E$2:E$10000, "&gt;=1500")&gt;0, "〇", IF(COUNTIFS(【データ】蓄積用!A$2:A$10000, AL$5, 【データ】蓄積用!C$2:C$10000, $A279, 【データ】蓄積用!Q$2:Q$10000, 1, 【データ】蓄積用!AC$2:AC$10000, "&gt;=4.0")&gt;0, "〇", "×")))</f>
        <v/>
      </c>
      <c r="AM279" t="str">
        <f>IF(OR($A279="", AM$5=""), "", IF(COUNTIFS(【データ】蓄積用!A$2:A$10000, AM$5, 【データ】蓄積用!C$2:C$10000, $A279, 【データ】蓄積用!D$2:D$10000, "&gt;=3000", 【データ】蓄積用!E$2:E$10000, "&gt;=1500")&gt;0, "〇", IF(COUNTIFS(【データ】蓄積用!A$2:A$10000, AM$5, 【データ】蓄積用!C$2:C$10000, $A279, 【データ】蓄積用!Q$2:Q$10000, 1, 【データ】蓄積用!AC$2:AC$10000, "&gt;=4.0")&gt;0, "〇", "×")))</f>
        <v/>
      </c>
      <c r="AN279" t="str">
        <f>IF(OR($A279="", AN$5=""), "", IF(COUNTIFS(【データ】蓄積用!A$2:A$10000, AN$5, 【データ】蓄積用!C$2:C$10000, $A279, 【データ】蓄積用!D$2:D$10000, "&gt;=3000", 【データ】蓄積用!E$2:E$10000, "&gt;=1500")&gt;0, "〇", IF(COUNTIFS(【データ】蓄積用!A$2:A$10000, AN$5, 【データ】蓄積用!C$2:C$10000, $A279, 【データ】蓄積用!Q$2:Q$10000, 1, 【データ】蓄積用!AC$2:AC$10000, "&gt;=4.0")&gt;0, "〇", "×")))</f>
        <v/>
      </c>
      <c r="AO279" t="str">
        <f>IF(OR($A279="", AO$5=""), "", IF(COUNTIFS(【データ】蓄積用!A$2:A$10000, AO$5, 【データ】蓄積用!C$2:C$10000, $A279, 【データ】蓄積用!D$2:D$10000, "&gt;=3000", 【データ】蓄積用!E$2:E$10000, "&gt;=1500")&gt;0, "〇", IF(COUNTIFS(【データ】蓄積用!A$2:A$10000, AO$5, 【データ】蓄積用!C$2:C$10000, $A279, 【データ】蓄積用!Q$2:Q$10000, 1, 【データ】蓄積用!AC$2:AC$10000, "&gt;=4.0")&gt;0, "〇", "×")))</f>
        <v/>
      </c>
      <c r="AP279" t="str">
        <f>IF(OR($A279="", AP$5=""), "", IF(COUNTIFS(【データ】蓄積用!A$2:A$10000, AP$5, 【データ】蓄積用!C$2:C$10000, $A279, 【データ】蓄積用!D$2:D$10000, "&gt;=3000", 【データ】蓄積用!E$2:E$10000, "&gt;=1500")&gt;0, "〇", IF(COUNTIFS(【データ】蓄積用!A$2:A$10000, AP$5, 【データ】蓄積用!C$2:C$10000, $A279, 【データ】蓄積用!Q$2:Q$10000, 1, 【データ】蓄積用!AC$2:AC$10000, "&gt;=4.0")&gt;0, "〇", "×")))</f>
        <v/>
      </c>
      <c r="AQ279" t="str">
        <f>IF(OR($A279="", AQ$5=""), "", IF(COUNTIFS(【データ】蓄積用!A$2:A$10000, AQ$5, 【データ】蓄積用!C$2:C$10000, $A279, 【データ】蓄積用!D$2:D$10000, "&gt;=3000", 【データ】蓄積用!E$2:E$10000, "&gt;=1500")&gt;0, "〇", IF(COUNTIFS(【データ】蓄積用!A$2:A$10000, AQ$5, 【データ】蓄積用!C$2:C$10000, $A279, 【データ】蓄積用!Q$2:Q$10000, 1, 【データ】蓄積用!AC$2:AC$10000, "&gt;=4.0")&gt;0, "〇", "×")))</f>
        <v/>
      </c>
      <c r="AR279" t="str">
        <f>IF(OR($A279="", AR$5=""), "", IF(COUNTIFS(【データ】蓄積用!A$2:A$10000, AR$5, 【データ】蓄積用!C$2:C$10000, $A279, 【データ】蓄積用!D$2:D$10000, "&gt;=3000", 【データ】蓄積用!E$2:E$10000, "&gt;=1500")&gt;0, "〇", IF(COUNTIFS(【データ】蓄積用!A$2:A$10000, AR$5, 【データ】蓄積用!C$2:C$10000, $A279, 【データ】蓄積用!Q$2:Q$10000, 1, 【データ】蓄積用!AC$2:AC$10000, "&gt;=4.0")&gt;0, "〇", "×")))</f>
        <v/>
      </c>
      <c r="AS279" t="str">
        <f>IF(OR($A279="", AS$5=""), "", IF(COUNTIFS(【データ】蓄積用!A$2:A$10000, AS$5, 【データ】蓄積用!C$2:C$10000, $A279, 【データ】蓄積用!D$2:D$10000, "&gt;=3000", 【データ】蓄積用!E$2:E$10000, "&gt;=1500")&gt;0, "〇", IF(COUNTIFS(【データ】蓄積用!A$2:A$10000, AS$5, 【データ】蓄積用!C$2:C$10000, $A279, 【データ】蓄積用!Q$2:Q$10000, 1, 【データ】蓄積用!AC$2:AC$10000, "&gt;=4.0")&gt;0, "〇", "×")))</f>
        <v/>
      </c>
      <c r="AT279" t="str">
        <f>IF(OR($A279="", AT$5=""), "", IF(COUNTIFS(【データ】蓄積用!A$2:A$10000, AT$5, 【データ】蓄積用!C$2:C$10000, $A279, 【データ】蓄積用!D$2:D$10000, "&gt;=3000", 【データ】蓄積用!E$2:E$10000, "&gt;=1500")&gt;0, "〇", IF(COUNTIFS(【データ】蓄積用!A$2:A$10000, AT$5, 【データ】蓄積用!C$2:C$10000, $A279, 【データ】蓄積用!Q$2:Q$10000, 1, 【データ】蓄積用!AC$2:AC$10000, "&gt;=4.0")&gt;0, "〇", "×")))</f>
        <v/>
      </c>
      <c r="AU279" t="str">
        <f>IF(OR($A279="", AU$5=""), "", IF(COUNTIFS(【データ】蓄積用!A$2:A$10000, AU$5, 【データ】蓄積用!C$2:C$10000, $A279, 【データ】蓄積用!D$2:D$10000, "&gt;=3000", 【データ】蓄積用!E$2:E$10000, "&gt;=1500")&gt;0, "〇", IF(COUNTIFS(【データ】蓄積用!A$2:A$10000, AU$5, 【データ】蓄積用!C$2:C$10000, $A279, 【データ】蓄積用!Q$2:Q$10000, 1, 【データ】蓄積用!AC$2:AC$10000, "&gt;=4.0")&gt;0, "〇", "×")))</f>
        <v/>
      </c>
      <c r="AV279" t="str">
        <f>IF(OR($A279="", AV$5=""), "", IF(COUNTIFS(【データ】蓄積用!A$2:A$10000, AV$5, 【データ】蓄積用!C$2:C$10000, $A279, 【データ】蓄積用!D$2:D$10000, "&gt;=3000", 【データ】蓄積用!E$2:E$10000, "&gt;=1500")&gt;0, "〇", IF(COUNTIFS(【データ】蓄積用!A$2:A$10000, AV$5, 【データ】蓄積用!C$2:C$10000, $A279, 【データ】蓄積用!Q$2:Q$10000, 1, 【データ】蓄積用!AC$2:AC$10000, "&gt;=4.0")&gt;0, "〇", "×")))</f>
        <v/>
      </c>
      <c r="AW279" t="str">
        <f>IF(OR($A279="", AW$5=""), "", IF(COUNTIFS(【データ】蓄積用!A$2:A$10000, AW$5, 【データ】蓄積用!C$2:C$10000, $A279, 【データ】蓄積用!D$2:D$10000, "&gt;=3000", 【データ】蓄積用!E$2:E$10000, "&gt;=1500")&gt;0, "〇", IF(COUNTIFS(【データ】蓄積用!A$2:A$10000, AW$5, 【データ】蓄積用!C$2:C$10000, $A279, 【データ】蓄積用!Q$2:Q$10000, 1, 【データ】蓄積用!AC$2:AC$10000, "&gt;=4.0")&gt;0, "〇", "×")))</f>
        <v/>
      </c>
      <c r="AX279" t="str">
        <f>IF(OR($A279="", AX$5=""), "", IF(COUNTIFS(【データ】蓄積用!A$2:A$10000, AX$5, 【データ】蓄積用!C$2:C$10000, $A279, 【データ】蓄積用!D$2:D$10000, "&gt;=3000", 【データ】蓄積用!E$2:E$10000, "&gt;=1500")&gt;0, "〇", IF(COUNTIFS(【データ】蓄積用!A$2:A$10000, AX$5, 【データ】蓄積用!C$2:C$10000, $A279, 【データ】蓄積用!Q$2:Q$10000, 1, 【データ】蓄積用!AC$2:AC$10000, "&gt;=4.0")&gt;0, "〇", "×")))</f>
        <v/>
      </c>
      <c r="AY279" t="str">
        <f>IF(OR($A279="", AY$5=""), "", IF(COUNTIFS(【データ】蓄積用!A$2:A$10000, AY$5, 【データ】蓄積用!C$2:C$10000, $A279, 【データ】蓄積用!D$2:D$10000, "&gt;=3000", 【データ】蓄積用!E$2:E$10000, "&gt;=1500")&gt;0, "〇", IF(COUNTIFS(【データ】蓄積用!A$2:A$10000, AY$5, 【データ】蓄積用!C$2:C$10000, $A279, 【データ】蓄積用!Q$2:Q$10000, 1, 【データ】蓄積用!AC$2:AC$10000, "&gt;=4.0")&gt;0, "〇", "×")))</f>
        <v/>
      </c>
    </row>
    <row r="280" spans="2:51">
      <c r="B280" t="str">
        <f>IF(OR($A280="", B$5=""), "", IF(COUNTIFS(【データ】蓄積用!A$2:A$10000, B$5, 【データ】蓄積用!C$2:C$10000, $A280, 【データ】蓄積用!D$2:D$10000, "&gt;=3000", 【データ】蓄積用!E$2:E$10000, "&gt;=1500")&gt;0, "〇", IF(COUNTIFS(【データ】蓄積用!A$2:A$10000, B$5, 【データ】蓄積用!C$2:C$10000, $A280, 【データ】蓄積用!Q$2:Q$10000, 1, 【データ】蓄積用!AC$2:AC$10000, "&gt;=4.0")&gt;0, "〇", "×")))</f>
        <v/>
      </c>
      <c r="C280" t="str">
        <f>IF(OR($A280="", C$5=""), "", IF(COUNTIFS(【データ】蓄積用!A$2:A$10000, C$5, 【データ】蓄積用!C$2:C$10000, $A280, 【データ】蓄積用!D$2:D$10000, "&gt;=3000", 【データ】蓄積用!E$2:E$10000, "&gt;=1500")&gt;0, "〇", IF(COUNTIFS(【データ】蓄積用!A$2:A$10000, C$5, 【データ】蓄積用!C$2:C$10000, $A280, 【データ】蓄積用!Q$2:Q$10000, 1, 【データ】蓄積用!AC$2:AC$10000, "&gt;=4.0")&gt;0, "〇", "×")))</f>
        <v/>
      </c>
      <c r="D280" t="str">
        <f>IF(OR($A280="", D$5=""), "", IF(COUNTIFS(【データ】蓄積用!A$2:A$10000, D$5, 【データ】蓄積用!C$2:C$10000, $A280, 【データ】蓄積用!D$2:D$10000, "&gt;=3000", 【データ】蓄積用!E$2:E$10000, "&gt;=1500")&gt;0, "〇", IF(COUNTIFS(【データ】蓄積用!A$2:A$10000, D$5, 【データ】蓄積用!C$2:C$10000, $A280, 【データ】蓄積用!Q$2:Q$10000, 1, 【データ】蓄積用!AC$2:AC$10000, "&gt;=4.0")&gt;0, "〇", "×")))</f>
        <v/>
      </c>
      <c r="E280" t="str">
        <f>IF(OR($A280="", E$5=""), "", IF(COUNTIFS(【データ】蓄積用!A$2:A$10000, E$5, 【データ】蓄積用!C$2:C$10000, $A280, 【データ】蓄積用!D$2:D$10000, "&gt;=3000", 【データ】蓄積用!E$2:E$10000, "&gt;=1500")&gt;0, "〇", IF(COUNTIFS(【データ】蓄積用!A$2:A$10000, E$5, 【データ】蓄積用!C$2:C$10000, $A280, 【データ】蓄積用!Q$2:Q$10000, 1, 【データ】蓄積用!AC$2:AC$10000, "&gt;=4.0")&gt;0, "〇", "×")))</f>
        <v/>
      </c>
      <c r="F280" t="str">
        <f>IF(OR($A280="", F$5=""), "", IF(COUNTIFS(【データ】蓄積用!A$2:A$10000, F$5, 【データ】蓄積用!C$2:C$10000, $A280, 【データ】蓄積用!D$2:D$10000, "&gt;=3000", 【データ】蓄積用!E$2:E$10000, "&gt;=1500")&gt;0, "〇", IF(COUNTIFS(【データ】蓄積用!A$2:A$10000, F$5, 【データ】蓄積用!C$2:C$10000, $A280, 【データ】蓄積用!Q$2:Q$10000, 1, 【データ】蓄積用!AC$2:AC$10000, "&gt;=4.0")&gt;0, "〇", "×")))</f>
        <v/>
      </c>
      <c r="G280" t="str">
        <f>IF(OR($A280="", G$5=""), "", IF(COUNTIFS(【データ】蓄積用!A$2:A$10000, G$5, 【データ】蓄積用!C$2:C$10000, $A280, 【データ】蓄積用!D$2:D$10000, "&gt;=3000", 【データ】蓄積用!E$2:E$10000, "&gt;=1500")&gt;0, "〇", IF(COUNTIFS(【データ】蓄積用!A$2:A$10000, G$5, 【データ】蓄積用!C$2:C$10000, $A280, 【データ】蓄積用!Q$2:Q$10000, 1, 【データ】蓄積用!AC$2:AC$10000, "&gt;=4.0")&gt;0, "〇", "×")))</f>
        <v/>
      </c>
      <c r="H280" t="str">
        <f>IF(OR($A280="", H$5=""), "", IF(COUNTIFS(【データ】蓄積用!A$2:A$10000, H$5, 【データ】蓄積用!C$2:C$10000, $A280, 【データ】蓄積用!D$2:D$10000, "&gt;=3000", 【データ】蓄積用!E$2:E$10000, "&gt;=1500")&gt;0, "〇", IF(COUNTIFS(【データ】蓄積用!A$2:A$10000, H$5, 【データ】蓄積用!C$2:C$10000, $A280, 【データ】蓄積用!Q$2:Q$10000, 1, 【データ】蓄積用!AC$2:AC$10000, "&gt;=4.0")&gt;0, "〇", "×")))</f>
        <v/>
      </c>
      <c r="I280" t="str">
        <f>IF(OR($A280="", I$5=""), "", IF(COUNTIFS(【データ】蓄積用!A$2:A$10000, I$5, 【データ】蓄積用!C$2:C$10000, $A280, 【データ】蓄積用!D$2:D$10000, "&gt;=3000", 【データ】蓄積用!E$2:E$10000, "&gt;=1500")&gt;0, "〇", IF(COUNTIFS(【データ】蓄積用!A$2:A$10000, I$5, 【データ】蓄積用!C$2:C$10000, $A280, 【データ】蓄積用!Q$2:Q$10000, 1, 【データ】蓄積用!AC$2:AC$10000, "&gt;=4.0")&gt;0, "〇", "×")))</f>
        <v/>
      </c>
      <c r="J280" t="str">
        <f>IF(OR($A280="", J$5=""), "", IF(COUNTIFS(【データ】蓄積用!A$2:A$10000, J$5, 【データ】蓄積用!C$2:C$10000, $A280, 【データ】蓄積用!D$2:D$10000, "&gt;=3000", 【データ】蓄積用!E$2:E$10000, "&gt;=1500")&gt;0, "〇", IF(COUNTIFS(【データ】蓄積用!A$2:A$10000, J$5, 【データ】蓄積用!C$2:C$10000, $A280, 【データ】蓄積用!Q$2:Q$10000, 1, 【データ】蓄積用!AC$2:AC$10000, "&gt;=4.0")&gt;0, "〇", "×")))</f>
        <v/>
      </c>
      <c r="K280" t="str">
        <f>IF(OR($A280="", K$5=""), "", IF(COUNTIFS(【データ】蓄積用!A$2:A$10000, K$5, 【データ】蓄積用!C$2:C$10000, $A280, 【データ】蓄積用!D$2:D$10000, "&gt;=3000", 【データ】蓄積用!E$2:E$10000, "&gt;=1500")&gt;0, "〇", IF(COUNTIFS(【データ】蓄積用!A$2:A$10000, K$5, 【データ】蓄積用!C$2:C$10000, $A280, 【データ】蓄積用!Q$2:Q$10000, 1, 【データ】蓄積用!AC$2:AC$10000, "&gt;=4.0")&gt;0, "〇", "×")))</f>
        <v/>
      </c>
      <c r="L280" t="str">
        <f>IF(OR($A280="", L$5=""), "", IF(COUNTIFS(【データ】蓄積用!A$2:A$10000, L$5, 【データ】蓄積用!C$2:C$10000, $A280, 【データ】蓄積用!D$2:D$10000, "&gt;=3000", 【データ】蓄積用!E$2:E$10000, "&gt;=1500")&gt;0, "〇", IF(COUNTIFS(【データ】蓄積用!A$2:A$10000, L$5, 【データ】蓄積用!C$2:C$10000, $A280, 【データ】蓄積用!Q$2:Q$10000, 1, 【データ】蓄積用!AC$2:AC$10000, "&gt;=4.0")&gt;0, "〇", "×")))</f>
        <v/>
      </c>
      <c r="M280" t="str">
        <f>IF(OR($A280="", M$5=""), "", IF(COUNTIFS(【データ】蓄積用!A$2:A$10000, M$5, 【データ】蓄積用!C$2:C$10000, $A280, 【データ】蓄積用!D$2:D$10000, "&gt;=3000", 【データ】蓄積用!E$2:E$10000, "&gt;=1500")&gt;0, "〇", IF(COUNTIFS(【データ】蓄積用!A$2:A$10000, M$5, 【データ】蓄積用!C$2:C$10000, $A280, 【データ】蓄積用!Q$2:Q$10000, 1, 【データ】蓄積用!AC$2:AC$10000, "&gt;=4.0")&gt;0, "〇", "×")))</f>
        <v/>
      </c>
      <c r="N280" t="str">
        <f>IF(OR($A280="", N$5=""), "", IF(COUNTIFS(【データ】蓄積用!A$2:A$10000, N$5, 【データ】蓄積用!C$2:C$10000, $A280, 【データ】蓄積用!D$2:D$10000, "&gt;=3000", 【データ】蓄積用!E$2:E$10000, "&gt;=1500")&gt;0, "〇", IF(COUNTIFS(【データ】蓄積用!A$2:A$10000, N$5, 【データ】蓄積用!C$2:C$10000, $A280, 【データ】蓄積用!Q$2:Q$10000, 1, 【データ】蓄積用!AC$2:AC$10000, "&gt;=4.0")&gt;0, "〇", "×")))</f>
        <v/>
      </c>
      <c r="O280" t="str">
        <f>IF(OR($A280="", O$5=""), "", IF(COUNTIFS(【データ】蓄積用!A$2:A$10000, O$5, 【データ】蓄積用!C$2:C$10000, $A280, 【データ】蓄積用!D$2:D$10000, "&gt;=3000", 【データ】蓄積用!E$2:E$10000, "&gt;=1500")&gt;0, "〇", IF(COUNTIFS(【データ】蓄積用!A$2:A$10000, O$5, 【データ】蓄積用!C$2:C$10000, $A280, 【データ】蓄積用!Q$2:Q$10000, 1, 【データ】蓄積用!AC$2:AC$10000, "&gt;=4.0")&gt;0, "〇", "×")))</f>
        <v/>
      </c>
      <c r="P280" t="str">
        <f>IF(OR($A280="", P$5=""), "", IF(COUNTIFS(【データ】蓄積用!A$2:A$10000, P$5, 【データ】蓄積用!C$2:C$10000, $A280, 【データ】蓄積用!D$2:D$10000, "&gt;=3000", 【データ】蓄積用!E$2:E$10000, "&gt;=1500")&gt;0, "〇", IF(COUNTIFS(【データ】蓄積用!A$2:A$10000, P$5, 【データ】蓄積用!C$2:C$10000, $A280, 【データ】蓄積用!Q$2:Q$10000, 1, 【データ】蓄積用!AC$2:AC$10000, "&gt;=4.0")&gt;0, "〇", "×")))</f>
        <v/>
      </c>
      <c r="Q280" t="str">
        <f>IF(OR($A280="", Q$5=""), "", IF(COUNTIFS(【データ】蓄積用!A$2:A$10000, Q$5, 【データ】蓄積用!C$2:C$10000, $A280, 【データ】蓄積用!D$2:D$10000, "&gt;=3000", 【データ】蓄積用!E$2:E$10000, "&gt;=1500")&gt;0, "〇", IF(COUNTIFS(【データ】蓄積用!A$2:A$10000, Q$5, 【データ】蓄積用!C$2:C$10000, $A280, 【データ】蓄積用!Q$2:Q$10000, 1, 【データ】蓄積用!AC$2:AC$10000, "&gt;=4.0")&gt;0, "〇", "×")))</f>
        <v/>
      </c>
      <c r="R280" t="str">
        <f>IF(OR($A280="", R$5=""), "", IF(COUNTIFS(【データ】蓄積用!A$2:A$10000, R$5, 【データ】蓄積用!C$2:C$10000, $A280, 【データ】蓄積用!D$2:D$10000, "&gt;=3000", 【データ】蓄積用!E$2:E$10000, "&gt;=1500")&gt;0, "〇", IF(COUNTIFS(【データ】蓄積用!A$2:A$10000, R$5, 【データ】蓄積用!C$2:C$10000, $A280, 【データ】蓄積用!Q$2:Q$10000, 1, 【データ】蓄積用!AC$2:AC$10000, "&gt;=4.0")&gt;0, "〇", "×")))</f>
        <v/>
      </c>
      <c r="S280" t="str">
        <f>IF(OR($A280="", S$5=""), "", IF(COUNTIFS(【データ】蓄積用!A$2:A$10000, S$5, 【データ】蓄積用!C$2:C$10000, $A280, 【データ】蓄積用!D$2:D$10000, "&gt;=3000", 【データ】蓄積用!E$2:E$10000, "&gt;=1500")&gt;0, "〇", IF(COUNTIFS(【データ】蓄積用!A$2:A$10000, S$5, 【データ】蓄積用!C$2:C$10000, $A280, 【データ】蓄積用!Q$2:Q$10000, 1, 【データ】蓄積用!AC$2:AC$10000, "&gt;=4.0")&gt;0, "〇", "×")))</f>
        <v/>
      </c>
      <c r="T280" t="str">
        <f>IF(OR($A280="", T$5=""), "", IF(COUNTIFS(【データ】蓄積用!A$2:A$10000, T$5, 【データ】蓄積用!C$2:C$10000, $A280, 【データ】蓄積用!D$2:D$10000, "&gt;=3000", 【データ】蓄積用!E$2:E$10000, "&gt;=1500")&gt;0, "〇", IF(COUNTIFS(【データ】蓄積用!A$2:A$10000, T$5, 【データ】蓄積用!C$2:C$10000, $A280, 【データ】蓄積用!Q$2:Q$10000, 1, 【データ】蓄積用!AC$2:AC$10000, "&gt;=4.0")&gt;0, "〇", "×")))</f>
        <v/>
      </c>
      <c r="U280" t="str">
        <f>IF(OR($A280="", U$5=""), "", IF(COUNTIFS(【データ】蓄積用!A$2:A$10000, U$5, 【データ】蓄積用!C$2:C$10000, $A280, 【データ】蓄積用!D$2:D$10000, "&gt;=3000", 【データ】蓄積用!E$2:E$10000, "&gt;=1500")&gt;0, "〇", IF(COUNTIFS(【データ】蓄積用!A$2:A$10000, U$5, 【データ】蓄積用!C$2:C$10000, $A280, 【データ】蓄積用!Q$2:Q$10000, 1, 【データ】蓄積用!AC$2:AC$10000, "&gt;=4.0")&gt;0, "〇", "×")))</f>
        <v/>
      </c>
      <c r="V280" t="str">
        <f>IF(OR($A280="", V$5=""), "", IF(COUNTIFS(【データ】蓄積用!A$2:A$10000, V$5, 【データ】蓄積用!C$2:C$10000, $A280, 【データ】蓄積用!D$2:D$10000, "&gt;=3000", 【データ】蓄積用!E$2:E$10000, "&gt;=1500")&gt;0, "〇", IF(COUNTIFS(【データ】蓄積用!A$2:A$10000, V$5, 【データ】蓄積用!C$2:C$10000, $A280, 【データ】蓄積用!Q$2:Q$10000, 1, 【データ】蓄積用!AC$2:AC$10000, "&gt;=4.0")&gt;0, "〇", "×")))</f>
        <v/>
      </c>
      <c r="W280" t="str">
        <f>IF(OR($A280="", W$5=""), "", IF(COUNTIFS(【データ】蓄積用!A$2:A$10000, W$5, 【データ】蓄積用!C$2:C$10000, $A280, 【データ】蓄積用!D$2:D$10000, "&gt;=3000", 【データ】蓄積用!E$2:E$10000, "&gt;=1500")&gt;0, "〇", IF(COUNTIFS(【データ】蓄積用!A$2:A$10000, W$5, 【データ】蓄積用!C$2:C$10000, $A280, 【データ】蓄積用!Q$2:Q$10000, 1, 【データ】蓄積用!AC$2:AC$10000, "&gt;=4.0")&gt;0, "〇", "×")))</f>
        <v/>
      </c>
      <c r="X280" t="str">
        <f>IF(OR($A280="", X$5=""), "", IF(COUNTIFS(【データ】蓄積用!A$2:A$10000, X$5, 【データ】蓄積用!C$2:C$10000, $A280, 【データ】蓄積用!D$2:D$10000, "&gt;=3000", 【データ】蓄積用!E$2:E$10000, "&gt;=1500")&gt;0, "〇", IF(COUNTIFS(【データ】蓄積用!A$2:A$10000, X$5, 【データ】蓄積用!C$2:C$10000, $A280, 【データ】蓄積用!Q$2:Q$10000, 1, 【データ】蓄積用!AC$2:AC$10000, "&gt;=4.0")&gt;0, "〇", "×")))</f>
        <v/>
      </c>
      <c r="Y280" t="str">
        <f>IF(OR($A280="", Y$5=""), "", IF(COUNTIFS(【データ】蓄積用!A$2:A$10000, Y$5, 【データ】蓄積用!C$2:C$10000, $A280, 【データ】蓄積用!D$2:D$10000, "&gt;=3000", 【データ】蓄積用!E$2:E$10000, "&gt;=1500")&gt;0, "〇", IF(COUNTIFS(【データ】蓄積用!A$2:A$10000, Y$5, 【データ】蓄積用!C$2:C$10000, $A280, 【データ】蓄積用!Q$2:Q$10000, 1, 【データ】蓄積用!AC$2:AC$10000, "&gt;=4.0")&gt;0, "〇", "×")))</f>
        <v/>
      </c>
      <c r="Z280" t="str">
        <f>IF(OR($A280="", Z$5=""), "", IF(COUNTIFS(【データ】蓄積用!A$2:A$10000, Z$5, 【データ】蓄積用!C$2:C$10000, $A280, 【データ】蓄積用!D$2:D$10000, "&gt;=3000", 【データ】蓄積用!E$2:E$10000, "&gt;=1500")&gt;0, "〇", IF(COUNTIFS(【データ】蓄積用!A$2:A$10000, Z$5, 【データ】蓄積用!C$2:C$10000, $A280, 【データ】蓄積用!Q$2:Q$10000, 1, 【データ】蓄積用!AC$2:AC$10000, "&gt;=4.0")&gt;0, "〇", "×")))</f>
        <v/>
      </c>
      <c r="AA280" t="str">
        <f>IF(OR($A280="", AA$5=""), "", IF(COUNTIFS(【データ】蓄積用!A$2:A$10000, AA$5, 【データ】蓄積用!C$2:C$10000, $A280, 【データ】蓄積用!D$2:D$10000, "&gt;=3000", 【データ】蓄積用!E$2:E$10000, "&gt;=1500")&gt;0, "〇", IF(COUNTIFS(【データ】蓄積用!A$2:A$10000, AA$5, 【データ】蓄積用!C$2:C$10000, $A280, 【データ】蓄積用!Q$2:Q$10000, 1, 【データ】蓄積用!AC$2:AC$10000, "&gt;=4.0")&gt;0, "〇", "×")))</f>
        <v/>
      </c>
      <c r="AB280" t="str">
        <f>IF(OR($A280="", AB$5=""), "", IF(COUNTIFS(【データ】蓄積用!A$2:A$10000, AB$5, 【データ】蓄積用!C$2:C$10000, $A280, 【データ】蓄積用!D$2:D$10000, "&gt;=3000", 【データ】蓄積用!E$2:E$10000, "&gt;=1500")&gt;0, "〇", IF(COUNTIFS(【データ】蓄積用!A$2:A$10000, AB$5, 【データ】蓄積用!C$2:C$10000, $A280, 【データ】蓄積用!Q$2:Q$10000, 1, 【データ】蓄積用!AC$2:AC$10000, "&gt;=4.0")&gt;0, "〇", "×")))</f>
        <v/>
      </c>
      <c r="AC280" t="str">
        <f>IF(OR($A280="", AC$5=""), "", IF(COUNTIFS(【データ】蓄積用!A$2:A$10000, AC$5, 【データ】蓄積用!C$2:C$10000, $A280, 【データ】蓄積用!D$2:D$10000, "&gt;=3000", 【データ】蓄積用!E$2:E$10000, "&gt;=1500")&gt;0, "〇", IF(COUNTIFS(【データ】蓄積用!A$2:A$10000, AC$5, 【データ】蓄積用!C$2:C$10000, $A280, 【データ】蓄積用!Q$2:Q$10000, 1, 【データ】蓄積用!AC$2:AC$10000, "&gt;=4.0")&gt;0, "〇", "×")))</f>
        <v/>
      </c>
      <c r="AD280" t="str">
        <f>IF(OR($A280="", AD$5=""), "", IF(COUNTIFS(【データ】蓄積用!A$2:A$10000, AD$5, 【データ】蓄積用!C$2:C$10000, $A280, 【データ】蓄積用!D$2:D$10000, "&gt;=3000", 【データ】蓄積用!E$2:E$10000, "&gt;=1500")&gt;0, "〇", IF(COUNTIFS(【データ】蓄積用!A$2:A$10000, AD$5, 【データ】蓄積用!C$2:C$10000, $A280, 【データ】蓄積用!Q$2:Q$10000, 1, 【データ】蓄積用!AC$2:AC$10000, "&gt;=4.0")&gt;0, "〇", "×")))</f>
        <v/>
      </c>
      <c r="AE280" t="str">
        <f>IF(OR($A280="", AE$5=""), "", IF(COUNTIFS(【データ】蓄積用!A$2:A$10000, AE$5, 【データ】蓄積用!C$2:C$10000, $A280, 【データ】蓄積用!D$2:D$10000, "&gt;=3000", 【データ】蓄積用!E$2:E$10000, "&gt;=1500")&gt;0, "〇", IF(COUNTIFS(【データ】蓄積用!A$2:A$10000, AE$5, 【データ】蓄積用!C$2:C$10000, $A280, 【データ】蓄積用!Q$2:Q$10000, 1, 【データ】蓄積用!AC$2:AC$10000, "&gt;=4.0")&gt;0, "〇", "×")))</f>
        <v/>
      </c>
      <c r="AF280" t="str">
        <f>IF(OR($A280="", AF$5=""), "", IF(COUNTIFS(【データ】蓄積用!A$2:A$10000, AF$5, 【データ】蓄積用!C$2:C$10000, $A280, 【データ】蓄積用!D$2:D$10000, "&gt;=3000", 【データ】蓄積用!E$2:E$10000, "&gt;=1500")&gt;0, "〇", IF(COUNTIFS(【データ】蓄積用!A$2:A$10000, AF$5, 【データ】蓄積用!C$2:C$10000, $A280, 【データ】蓄積用!Q$2:Q$10000, 1, 【データ】蓄積用!AC$2:AC$10000, "&gt;=4.0")&gt;0, "〇", "×")))</f>
        <v/>
      </c>
      <c r="AG280" t="str">
        <f>IF(OR($A280="", AG$5=""), "", IF(COUNTIFS(【データ】蓄積用!A$2:A$10000, AG$5, 【データ】蓄積用!C$2:C$10000, $A280, 【データ】蓄積用!D$2:D$10000, "&gt;=3000", 【データ】蓄積用!E$2:E$10000, "&gt;=1500")&gt;0, "〇", IF(COUNTIFS(【データ】蓄積用!A$2:A$10000, AG$5, 【データ】蓄積用!C$2:C$10000, $A280, 【データ】蓄積用!Q$2:Q$10000, 1, 【データ】蓄積用!AC$2:AC$10000, "&gt;=4.0")&gt;0, "〇", "×")))</f>
        <v/>
      </c>
      <c r="AH280" t="str">
        <f>IF(OR($A280="", AH$5=""), "", IF(COUNTIFS(【データ】蓄積用!A$2:A$10000, AH$5, 【データ】蓄積用!C$2:C$10000, $A280, 【データ】蓄積用!D$2:D$10000, "&gt;=3000", 【データ】蓄積用!E$2:E$10000, "&gt;=1500")&gt;0, "〇", IF(COUNTIFS(【データ】蓄積用!A$2:A$10000, AH$5, 【データ】蓄積用!C$2:C$10000, $A280, 【データ】蓄積用!Q$2:Q$10000, 1, 【データ】蓄積用!AC$2:AC$10000, "&gt;=4.0")&gt;0, "〇", "×")))</f>
        <v/>
      </c>
      <c r="AI280" t="str">
        <f>IF(OR($A280="", AI$5=""), "", IF(COUNTIFS(【データ】蓄積用!A$2:A$10000, AI$5, 【データ】蓄積用!C$2:C$10000, $A280, 【データ】蓄積用!D$2:D$10000, "&gt;=3000", 【データ】蓄積用!E$2:E$10000, "&gt;=1500")&gt;0, "〇", IF(COUNTIFS(【データ】蓄積用!A$2:A$10000, AI$5, 【データ】蓄積用!C$2:C$10000, $A280, 【データ】蓄積用!Q$2:Q$10000, 1, 【データ】蓄積用!AC$2:AC$10000, "&gt;=4.0")&gt;0, "〇", "×")))</f>
        <v/>
      </c>
      <c r="AJ280" t="str">
        <f>IF(OR($A280="", AJ$5=""), "", IF(COUNTIFS(【データ】蓄積用!A$2:A$10000, AJ$5, 【データ】蓄積用!C$2:C$10000, $A280, 【データ】蓄積用!D$2:D$10000, "&gt;=3000", 【データ】蓄積用!E$2:E$10000, "&gt;=1500")&gt;0, "〇", IF(COUNTIFS(【データ】蓄積用!A$2:A$10000, AJ$5, 【データ】蓄積用!C$2:C$10000, $A280, 【データ】蓄積用!Q$2:Q$10000, 1, 【データ】蓄積用!AC$2:AC$10000, "&gt;=4.0")&gt;0, "〇", "×")))</f>
        <v/>
      </c>
      <c r="AK280" t="str">
        <f>IF(OR($A280="", AK$5=""), "", IF(COUNTIFS(【データ】蓄積用!A$2:A$10000, AK$5, 【データ】蓄積用!C$2:C$10000, $A280, 【データ】蓄積用!D$2:D$10000, "&gt;=3000", 【データ】蓄積用!E$2:E$10000, "&gt;=1500")&gt;0, "〇", IF(COUNTIFS(【データ】蓄積用!A$2:A$10000, AK$5, 【データ】蓄積用!C$2:C$10000, $A280, 【データ】蓄積用!Q$2:Q$10000, 1, 【データ】蓄積用!AC$2:AC$10000, "&gt;=4.0")&gt;0, "〇", "×")))</f>
        <v/>
      </c>
      <c r="AL280" t="str">
        <f>IF(OR($A280="", AL$5=""), "", IF(COUNTIFS(【データ】蓄積用!A$2:A$10000, AL$5, 【データ】蓄積用!C$2:C$10000, $A280, 【データ】蓄積用!D$2:D$10000, "&gt;=3000", 【データ】蓄積用!E$2:E$10000, "&gt;=1500")&gt;0, "〇", IF(COUNTIFS(【データ】蓄積用!A$2:A$10000, AL$5, 【データ】蓄積用!C$2:C$10000, $A280, 【データ】蓄積用!Q$2:Q$10000, 1, 【データ】蓄積用!AC$2:AC$10000, "&gt;=4.0")&gt;0, "〇", "×")))</f>
        <v/>
      </c>
      <c r="AM280" t="str">
        <f>IF(OR($A280="", AM$5=""), "", IF(COUNTIFS(【データ】蓄積用!A$2:A$10000, AM$5, 【データ】蓄積用!C$2:C$10000, $A280, 【データ】蓄積用!D$2:D$10000, "&gt;=3000", 【データ】蓄積用!E$2:E$10000, "&gt;=1500")&gt;0, "〇", IF(COUNTIFS(【データ】蓄積用!A$2:A$10000, AM$5, 【データ】蓄積用!C$2:C$10000, $A280, 【データ】蓄積用!Q$2:Q$10000, 1, 【データ】蓄積用!AC$2:AC$10000, "&gt;=4.0")&gt;0, "〇", "×")))</f>
        <v/>
      </c>
      <c r="AN280" t="str">
        <f>IF(OR($A280="", AN$5=""), "", IF(COUNTIFS(【データ】蓄積用!A$2:A$10000, AN$5, 【データ】蓄積用!C$2:C$10000, $A280, 【データ】蓄積用!D$2:D$10000, "&gt;=3000", 【データ】蓄積用!E$2:E$10000, "&gt;=1500")&gt;0, "〇", IF(COUNTIFS(【データ】蓄積用!A$2:A$10000, AN$5, 【データ】蓄積用!C$2:C$10000, $A280, 【データ】蓄積用!Q$2:Q$10000, 1, 【データ】蓄積用!AC$2:AC$10000, "&gt;=4.0")&gt;0, "〇", "×")))</f>
        <v/>
      </c>
      <c r="AO280" t="str">
        <f>IF(OR($A280="", AO$5=""), "", IF(COUNTIFS(【データ】蓄積用!A$2:A$10000, AO$5, 【データ】蓄積用!C$2:C$10000, $A280, 【データ】蓄積用!D$2:D$10000, "&gt;=3000", 【データ】蓄積用!E$2:E$10000, "&gt;=1500")&gt;0, "〇", IF(COUNTIFS(【データ】蓄積用!A$2:A$10000, AO$5, 【データ】蓄積用!C$2:C$10000, $A280, 【データ】蓄積用!Q$2:Q$10000, 1, 【データ】蓄積用!AC$2:AC$10000, "&gt;=4.0")&gt;0, "〇", "×")))</f>
        <v/>
      </c>
      <c r="AP280" t="str">
        <f>IF(OR($A280="", AP$5=""), "", IF(COUNTIFS(【データ】蓄積用!A$2:A$10000, AP$5, 【データ】蓄積用!C$2:C$10000, $A280, 【データ】蓄積用!D$2:D$10000, "&gt;=3000", 【データ】蓄積用!E$2:E$10000, "&gt;=1500")&gt;0, "〇", IF(COUNTIFS(【データ】蓄積用!A$2:A$10000, AP$5, 【データ】蓄積用!C$2:C$10000, $A280, 【データ】蓄積用!Q$2:Q$10000, 1, 【データ】蓄積用!AC$2:AC$10000, "&gt;=4.0")&gt;0, "〇", "×")))</f>
        <v/>
      </c>
      <c r="AQ280" t="str">
        <f>IF(OR($A280="", AQ$5=""), "", IF(COUNTIFS(【データ】蓄積用!A$2:A$10000, AQ$5, 【データ】蓄積用!C$2:C$10000, $A280, 【データ】蓄積用!D$2:D$10000, "&gt;=3000", 【データ】蓄積用!E$2:E$10000, "&gt;=1500")&gt;0, "〇", IF(COUNTIFS(【データ】蓄積用!A$2:A$10000, AQ$5, 【データ】蓄積用!C$2:C$10000, $A280, 【データ】蓄積用!Q$2:Q$10000, 1, 【データ】蓄積用!AC$2:AC$10000, "&gt;=4.0")&gt;0, "〇", "×")))</f>
        <v/>
      </c>
      <c r="AR280" t="str">
        <f>IF(OR($A280="", AR$5=""), "", IF(COUNTIFS(【データ】蓄積用!A$2:A$10000, AR$5, 【データ】蓄積用!C$2:C$10000, $A280, 【データ】蓄積用!D$2:D$10000, "&gt;=3000", 【データ】蓄積用!E$2:E$10000, "&gt;=1500")&gt;0, "〇", IF(COUNTIFS(【データ】蓄積用!A$2:A$10000, AR$5, 【データ】蓄積用!C$2:C$10000, $A280, 【データ】蓄積用!Q$2:Q$10000, 1, 【データ】蓄積用!AC$2:AC$10000, "&gt;=4.0")&gt;0, "〇", "×")))</f>
        <v/>
      </c>
      <c r="AS280" t="str">
        <f>IF(OR($A280="", AS$5=""), "", IF(COUNTIFS(【データ】蓄積用!A$2:A$10000, AS$5, 【データ】蓄積用!C$2:C$10000, $A280, 【データ】蓄積用!D$2:D$10000, "&gt;=3000", 【データ】蓄積用!E$2:E$10000, "&gt;=1500")&gt;0, "〇", IF(COUNTIFS(【データ】蓄積用!A$2:A$10000, AS$5, 【データ】蓄積用!C$2:C$10000, $A280, 【データ】蓄積用!Q$2:Q$10000, 1, 【データ】蓄積用!AC$2:AC$10000, "&gt;=4.0")&gt;0, "〇", "×")))</f>
        <v/>
      </c>
      <c r="AT280" t="str">
        <f>IF(OR($A280="", AT$5=""), "", IF(COUNTIFS(【データ】蓄積用!A$2:A$10000, AT$5, 【データ】蓄積用!C$2:C$10000, $A280, 【データ】蓄積用!D$2:D$10000, "&gt;=3000", 【データ】蓄積用!E$2:E$10000, "&gt;=1500")&gt;0, "〇", IF(COUNTIFS(【データ】蓄積用!A$2:A$10000, AT$5, 【データ】蓄積用!C$2:C$10000, $A280, 【データ】蓄積用!Q$2:Q$10000, 1, 【データ】蓄積用!AC$2:AC$10000, "&gt;=4.0")&gt;0, "〇", "×")))</f>
        <v/>
      </c>
      <c r="AU280" t="str">
        <f>IF(OR($A280="", AU$5=""), "", IF(COUNTIFS(【データ】蓄積用!A$2:A$10000, AU$5, 【データ】蓄積用!C$2:C$10000, $A280, 【データ】蓄積用!D$2:D$10000, "&gt;=3000", 【データ】蓄積用!E$2:E$10000, "&gt;=1500")&gt;0, "〇", IF(COUNTIFS(【データ】蓄積用!A$2:A$10000, AU$5, 【データ】蓄積用!C$2:C$10000, $A280, 【データ】蓄積用!Q$2:Q$10000, 1, 【データ】蓄積用!AC$2:AC$10000, "&gt;=4.0")&gt;0, "〇", "×")))</f>
        <v/>
      </c>
      <c r="AV280" t="str">
        <f>IF(OR($A280="", AV$5=""), "", IF(COUNTIFS(【データ】蓄積用!A$2:A$10000, AV$5, 【データ】蓄積用!C$2:C$10000, $A280, 【データ】蓄積用!D$2:D$10000, "&gt;=3000", 【データ】蓄積用!E$2:E$10000, "&gt;=1500")&gt;0, "〇", IF(COUNTIFS(【データ】蓄積用!A$2:A$10000, AV$5, 【データ】蓄積用!C$2:C$10000, $A280, 【データ】蓄積用!Q$2:Q$10000, 1, 【データ】蓄積用!AC$2:AC$10000, "&gt;=4.0")&gt;0, "〇", "×")))</f>
        <v/>
      </c>
      <c r="AW280" t="str">
        <f>IF(OR($A280="", AW$5=""), "", IF(COUNTIFS(【データ】蓄積用!A$2:A$10000, AW$5, 【データ】蓄積用!C$2:C$10000, $A280, 【データ】蓄積用!D$2:D$10000, "&gt;=3000", 【データ】蓄積用!E$2:E$10000, "&gt;=1500")&gt;0, "〇", IF(COUNTIFS(【データ】蓄積用!A$2:A$10000, AW$5, 【データ】蓄積用!C$2:C$10000, $A280, 【データ】蓄積用!Q$2:Q$10000, 1, 【データ】蓄積用!AC$2:AC$10000, "&gt;=4.0")&gt;0, "〇", "×")))</f>
        <v/>
      </c>
      <c r="AX280" t="str">
        <f>IF(OR($A280="", AX$5=""), "", IF(COUNTIFS(【データ】蓄積用!A$2:A$10000, AX$5, 【データ】蓄積用!C$2:C$10000, $A280, 【データ】蓄積用!D$2:D$10000, "&gt;=3000", 【データ】蓄積用!E$2:E$10000, "&gt;=1500")&gt;0, "〇", IF(COUNTIFS(【データ】蓄積用!A$2:A$10000, AX$5, 【データ】蓄積用!C$2:C$10000, $A280, 【データ】蓄積用!Q$2:Q$10000, 1, 【データ】蓄積用!AC$2:AC$10000, "&gt;=4.0")&gt;0, "〇", "×")))</f>
        <v/>
      </c>
      <c r="AY280" t="str">
        <f>IF(OR($A280="", AY$5=""), "", IF(COUNTIFS(【データ】蓄積用!A$2:A$10000, AY$5, 【データ】蓄積用!C$2:C$10000, $A280, 【データ】蓄積用!D$2:D$10000, "&gt;=3000", 【データ】蓄積用!E$2:E$10000, "&gt;=1500")&gt;0, "〇", IF(COUNTIFS(【データ】蓄積用!A$2:A$10000, AY$5, 【データ】蓄積用!C$2:C$10000, $A280, 【データ】蓄積用!Q$2:Q$10000, 1, 【データ】蓄積用!AC$2:AC$10000, "&gt;=4.0")&gt;0, "〇", "×")))</f>
        <v/>
      </c>
    </row>
    <row r="281" spans="2:51">
      <c r="B281" t="str">
        <f>IF(OR($A281="", B$5=""), "", IF(COUNTIFS(【データ】蓄積用!A$2:A$10000, B$5, 【データ】蓄積用!C$2:C$10000, $A281, 【データ】蓄積用!D$2:D$10000, "&gt;=3000", 【データ】蓄積用!E$2:E$10000, "&gt;=1500")&gt;0, "〇", IF(COUNTIFS(【データ】蓄積用!A$2:A$10000, B$5, 【データ】蓄積用!C$2:C$10000, $A281, 【データ】蓄積用!Q$2:Q$10000, 1, 【データ】蓄積用!AC$2:AC$10000, "&gt;=4.0")&gt;0, "〇", "×")))</f>
        <v/>
      </c>
      <c r="C281" t="str">
        <f>IF(OR($A281="", C$5=""), "", IF(COUNTIFS(【データ】蓄積用!A$2:A$10000, C$5, 【データ】蓄積用!C$2:C$10000, $A281, 【データ】蓄積用!D$2:D$10000, "&gt;=3000", 【データ】蓄積用!E$2:E$10000, "&gt;=1500")&gt;0, "〇", IF(COUNTIFS(【データ】蓄積用!A$2:A$10000, C$5, 【データ】蓄積用!C$2:C$10000, $A281, 【データ】蓄積用!Q$2:Q$10000, 1, 【データ】蓄積用!AC$2:AC$10000, "&gt;=4.0")&gt;0, "〇", "×")))</f>
        <v/>
      </c>
      <c r="D281" t="str">
        <f>IF(OR($A281="", D$5=""), "", IF(COUNTIFS(【データ】蓄積用!A$2:A$10000, D$5, 【データ】蓄積用!C$2:C$10000, $A281, 【データ】蓄積用!D$2:D$10000, "&gt;=3000", 【データ】蓄積用!E$2:E$10000, "&gt;=1500")&gt;0, "〇", IF(COUNTIFS(【データ】蓄積用!A$2:A$10000, D$5, 【データ】蓄積用!C$2:C$10000, $A281, 【データ】蓄積用!Q$2:Q$10000, 1, 【データ】蓄積用!AC$2:AC$10000, "&gt;=4.0")&gt;0, "〇", "×")))</f>
        <v/>
      </c>
      <c r="E281" t="str">
        <f>IF(OR($A281="", E$5=""), "", IF(COUNTIFS(【データ】蓄積用!A$2:A$10000, E$5, 【データ】蓄積用!C$2:C$10000, $A281, 【データ】蓄積用!D$2:D$10000, "&gt;=3000", 【データ】蓄積用!E$2:E$10000, "&gt;=1500")&gt;0, "〇", IF(COUNTIFS(【データ】蓄積用!A$2:A$10000, E$5, 【データ】蓄積用!C$2:C$10000, $A281, 【データ】蓄積用!Q$2:Q$10000, 1, 【データ】蓄積用!AC$2:AC$10000, "&gt;=4.0")&gt;0, "〇", "×")))</f>
        <v/>
      </c>
      <c r="F281" t="str">
        <f>IF(OR($A281="", F$5=""), "", IF(COUNTIFS(【データ】蓄積用!A$2:A$10000, F$5, 【データ】蓄積用!C$2:C$10000, $A281, 【データ】蓄積用!D$2:D$10000, "&gt;=3000", 【データ】蓄積用!E$2:E$10000, "&gt;=1500")&gt;0, "〇", IF(COUNTIFS(【データ】蓄積用!A$2:A$10000, F$5, 【データ】蓄積用!C$2:C$10000, $A281, 【データ】蓄積用!Q$2:Q$10000, 1, 【データ】蓄積用!AC$2:AC$10000, "&gt;=4.0")&gt;0, "〇", "×")))</f>
        <v/>
      </c>
      <c r="G281" t="str">
        <f>IF(OR($A281="", G$5=""), "", IF(COUNTIFS(【データ】蓄積用!A$2:A$10000, G$5, 【データ】蓄積用!C$2:C$10000, $A281, 【データ】蓄積用!D$2:D$10000, "&gt;=3000", 【データ】蓄積用!E$2:E$10000, "&gt;=1500")&gt;0, "〇", IF(COUNTIFS(【データ】蓄積用!A$2:A$10000, G$5, 【データ】蓄積用!C$2:C$10000, $A281, 【データ】蓄積用!Q$2:Q$10000, 1, 【データ】蓄積用!AC$2:AC$10000, "&gt;=4.0")&gt;0, "〇", "×")))</f>
        <v/>
      </c>
      <c r="H281" t="str">
        <f>IF(OR($A281="", H$5=""), "", IF(COUNTIFS(【データ】蓄積用!A$2:A$10000, H$5, 【データ】蓄積用!C$2:C$10000, $A281, 【データ】蓄積用!D$2:D$10000, "&gt;=3000", 【データ】蓄積用!E$2:E$10000, "&gt;=1500")&gt;0, "〇", IF(COUNTIFS(【データ】蓄積用!A$2:A$10000, H$5, 【データ】蓄積用!C$2:C$10000, $A281, 【データ】蓄積用!Q$2:Q$10000, 1, 【データ】蓄積用!AC$2:AC$10000, "&gt;=4.0")&gt;0, "〇", "×")))</f>
        <v/>
      </c>
      <c r="I281" t="str">
        <f>IF(OR($A281="", I$5=""), "", IF(COUNTIFS(【データ】蓄積用!A$2:A$10000, I$5, 【データ】蓄積用!C$2:C$10000, $A281, 【データ】蓄積用!D$2:D$10000, "&gt;=3000", 【データ】蓄積用!E$2:E$10000, "&gt;=1500")&gt;0, "〇", IF(COUNTIFS(【データ】蓄積用!A$2:A$10000, I$5, 【データ】蓄積用!C$2:C$10000, $A281, 【データ】蓄積用!Q$2:Q$10000, 1, 【データ】蓄積用!AC$2:AC$10000, "&gt;=4.0")&gt;0, "〇", "×")))</f>
        <v/>
      </c>
      <c r="J281" t="str">
        <f>IF(OR($A281="", J$5=""), "", IF(COUNTIFS(【データ】蓄積用!A$2:A$10000, J$5, 【データ】蓄積用!C$2:C$10000, $A281, 【データ】蓄積用!D$2:D$10000, "&gt;=3000", 【データ】蓄積用!E$2:E$10000, "&gt;=1500")&gt;0, "〇", IF(COUNTIFS(【データ】蓄積用!A$2:A$10000, J$5, 【データ】蓄積用!C$2:C$10000, $A281, 【データ】蓄積用!Q$2:Q$10000, 1, 【データ】蓄積用!AC$2:AC$10000, "&gt;=4.0")&gt;0, "〇", "×")))</f>
        <v/>
      </c>
      <c r="K281" t="str">
        <f>IF(OR($A281="", K$5=""), "", IF(COUNTIFS(【データ】蓄積用!A$2:A$10000, K$5, 【データ】蓄積用!C$2:C$10000, $A281, 【データ】蓄積用!D$2:D$10000, "&gt;=3000", 【データ】蓄積用!E$2:E$10000, "&gt;=1500")&gt;0, "〇", IF(COUNTIFS(【データ】蓄積用!A$2:A$10000, K$5, 【データ】蓄積用!C$2:C$10000, $A281, 【データ】蓄積用!Q$2:Q$10000, 1, 【データ】蓄積用!AC$2:AC$10000, "&gt;=4.0")&gt;0, "〇", "×")))</f>
        <v/>
      </c>
      <c r="L281" t="str">
        <f>IF(OR($A281="", L$5=""), "", IF(COUNTIFS(【データ】蓄積用!A$2:A$10000, L$5, 【データ】蓄積用!C$2:C$10000, $A281, 【データ】蓄積用!D$2:D$10000, "&gt;=3000", 【データ】蓄積用!E$2:E$10000, "&gt;=1500")&gt;0, "〇", IF(COUNTIFS(【データ】蓄積用!A$2:A$10000, L$5, 【データ】蓄積用!C$2:C$10000, $A281, 【データ】蓄積用!Q$2:Q$10000, 1, 【データ】蓄積用!AC$2:AC$10000, "&gt;=4.0")&gt;0, "〇", "×")))</f>
        <v/>
      </c>
      <c r="M281" t="str">
        <f>IF(OR($A281="", M$5=""), "", IF(COUNTIFS(【データ】蓄積用!A$2:A$10000, M$5, 【データ】蓄積用!C$2:C$10000, $A281, 【データ】蓄積用!D$2:D$10000, "&gt;=3000", 【データ】蓄積用!E$2:E$10000, "&gt;=1500")&gt;0, "〇", IF(COUNTIFS(【データ】蓄積用!A$2:A$10000, M$5, 【データ】蓄積用!C$2:C$10000, $A281, 【データ】蓄積用!Q$2:Q$10000, 1, 【データ】蓄積用!AC$2:AC$10000, "&gt;=4.0")&gt;0, "〇", "×")))</f>
        <v/>
      </c>
      <c r="N281" t="str">
        <f>IF(OR($A281="", N$5=""), "", IF(COUNTIFS(【データ】蓄積用!A$2:A$10000, N$5, 【データ】蓄積用!C$2:C$10000, $A281, 【データ】蓄積用!D$2:D$10000, "&gt;=3000", 【データ】蓄積用!E$2:E$10000, "&gt;=1500")&gt;0, "〇", IF(COUNTIFS(【データ】蓄積用!A$2:A$10000, N$5, 【データ】蓄積用!C$2:C$10000, $A281, 【データ】蓄積用!Q$2:Q$10000, 1, 【データ】蓄積用!AC$2:AC$10000, "&gt;=4.0")&gt;0, "〇", "×")))</f>
        <v/>
      </c>
      <c r="O281" t="str">
        <f>IF(OR($A281="", O$5=""), "", IF(COUNTIFS(【データ】蓄積用!A$2:A$10000, O$5, 【データ】蓄積用!C$2:C$10000, $A281, 【データ】蓄積用!D$2:D$10000, "&gt;=3000", 【データ】蓄積用!E$2:E$10000, "&gt;=1500")&gt;0, "〇", IF(COUNTIFS(【データ】蓄積用!A$2:A$10000, O$5, 【データ】蓄積用!C$2:C$10000, $A281, 【データ】蓄積用!Q$2:Q$10000, 1, 【データ】蓄積用!AC$2:AC$10000, "&gt;=4.0")&gt;0, "〇", "×")))</f>
        <v/>
      </c>
      <c r="P281" t="str">
        <f>IF(OR($A281="", P$5=""), "", IF(COUNTIFS(【データ】蓄積用!A$2:A$10000, P$5, 【データ】蓄積用!C$2:C$10000, $A281, 【データ】蓄積用!D$2:D$10000, "&gt;=3000", 【データ】蓄積用!E$2:E$10000, "&gt;=1500")&gt;0, "〇", IF(COUNTIFS(【データ】蓄積用!A$2:A$10000, P$5, 【データ】蓄積用!C$2:C$10000, $A281, 【データ】蓄積用!Q$2:Q$10000, 1, 【データ】蓄積用!AC$2:AC$10000, "&gt;=4.0")&gt;0, "〇", "×")))</f>
        <v/>
      </c>
      <c r="Q281" t="str">
        <f>IF(OR($A281="", Q$5=""), "", IF(COUNTIFS(【データ】蓄積用!A$2:A$10000, Q$5, 【データ】蓄積用!C$2:C$10000, $A281, 【データ】蓄積用!D$2:D$10000, "&gt;=3000", 【データ】蓄積用!E$2:E$10000, "&gt;=1500")&gt;0, "〇", IF(COUNTIFS(【データ】蓄積用!A$2:A$10000, Q$5, 【データ】蓄積用!C$2:C$10000, $A281, 【データ】蓄積用!Q$2:Q$10000, 1, 【データ】蓄積用!AC$2:AC$10000, "&gt;=4.0")&gt;0, "〇", "×")))</f>
        <v/>
      </c>
      <c r="R281" t="str">
        <f>IF(OR($A281="", R$5=""), "", IF(COUNTIFS(【データ】蓄積用!A$2:A$10000, R$5, 【データ】蓄積用!C$2:C$10000, $A281, 【データ】蓄積用!D$2:D$10000, "&gt;=3000", 【データ】蓄積用!E$2:E$10000, "&gt;=1500")&gt;0, "〇", IF(COUNTIFS(【データ】蓄積用!A$2:A$10000, R$5, 【データ】蓄積用!C$2:C$10000, $A281, 【データ】蓄積用!Q$2:Q$10000, 1, 【データ】蓄積用!AC$2:AC$10000, "&gt;=4.0")&gt;0, "〇", "×")))</f>
        <v/>
      </c>
      <c r="S281" t="str">
        <f>IF(OR($A281="", S$5=""), "", IF(COUNTIFS(【データ】蓄積用!A$2:A$10000, S$5, 【データ】蓄積用!C$2:C$10000, $A281, 【データ】蓄積用!D$2:D$10000, "&gt;=3000", 【データ】蓄積用!E$2:E$10000, "&gt;=1500")&gt;0, "〇", IF(COUNTIFS(【データ】蓄積用!A$2:A$10000, S$5, 【データ】蓄積用!C$2:C$10000, $A281, 【データ】蓄積用!Q$2:Q$10000, 1, 【データ】蓄積用!AC$2:AC$10000, "&gt;=4.0")&gt;0, "〇", "×")))</f>
        <v/>
      </c>
      <c r="T281" t="str">
        <f>IF(OR($A281="", T$5=""), "", IF(COUNTIFS(【データ】蓄積用!A$2:A$10000, T$5, 【データ】蓄積用!C$2:C$10000, $A281, 【データ】蓄積用!D$2:D$10000, "&gt;=3000", 【データ】蓄積用!E$2:E$10000, "&gt;=1500")&gt;0, "〇", IF(COUNTIFS(【データ】蓄積用!A$2:A$10000, T$5, 【データ】蓄積用!C$2:C$10000, $A281, 【データ】蓄積用!Q$2:Q$10000, 1, 【データ】蓄積用!AC$2:AC$10000, "&gt;=4.0")&gt;0, "〇", "×")))</f>
        <v/>
      </c>
      <c r="U281" t="str">
        <f>IF(OR($A281="", U$5=""), "", IF(COUNTIFS(【データ】蓄積用!A$2:A$10000, U$5, 【データ】蓄積用!C$2:C$10000, $A281, 【データ】蓄積用!D$2:D$10000, "&gt;=3000", 【データ】蓄積用!E$2:E$10000, "&gt;=1500")&gt;0, "〇", IF(COUNTIFS(【データ】蓄積用!A$2:A$10000, U$5, 【データ】蓄積用!C$2:C$10000, $A281, 【データ】蓄積用!Q$2:Q$10000, 1, 【データ】蓄積用!AC$2:AC$10000, "&gt;=4.0")&gt;0, "〇", "×")))</f>
        <v/>
      </c>
      <c r="V281" t="str">
        <f>IF(OR($A281="", V$5=""), "", IF(COUNTIFS(【データ】蓄積用!A$2:A$10000, V$5, 【データ】蓄積用!C$2:C$10000, $A281, 【データ】蓄積用!D$2:D$10000, "&gt;=3000", 【データ】蓄積用!E$2:E$10000, "&gt;=1500")&gt;0, "〇", IF(COUNTIFS(【データ】蓄積用!A$2:A$10000, V$5, 【データ】蓄積用!C$2:C$10000, $A281, 【データ】蓄積用!Q$2:Q$10000, 1, 【データ】蓄積用!AC$2:AC$10000, "&gt;=4.0")&gt;0, "〇", "×")))</f>
        <v/>
      </c>
      <c r="W281" t="str">
        <f>IF(OR($A281="", W$5=""), "", IF(COUNTIFS(【データ】蓄積用!A$2:A$10000, W$5, 【データ】蓄積用!C$2:C$10000, $A281, 【データ】蓄積用!D$2:D$10000, "&gt;=3000", 【データ】蓄積用!E$2:E$10000, "&gt;=1500")&gt;0, "〇", IF(COUNTIFS(【データ】蓄積用!A$2:A$10000, W$5, 【データ】蓄積用!C$2:C$10000, $A281, 【データ】蓄積用!Q$2:Q$10000, 1, 【データ】蓄積用!AC$2:AC$10000, "&gt;=4.0")&gt;0, "〇", "×")))</f>
        <v/>
      </c>
      <c r="X281" t="str">
        <f>IF(OR($A281="", X$5=""), "", IF(COUNTIFS(【データ】蓄積用!A$2:A$10000, X$5, 【データ】蓄積用!C$2:C$10000, $A281, 【データ】蓄積用!D$2:D$10000, "&gt;=3000", 【データ】蓄積用!E$2:E$10000, "&gt;=1500")&gt;0, "〇", IF(COUNTIFS(【データ】蓄積用!A$2:A$10000, X$5, 【データ】蓄積用!C$2:C$10000, $A281, 【データ】蓄積用!Q$2:Q$10000, 1, 【データ】蓄積用!AC$2:AC$10000, "&gt;=4.0")&gt;0, "〇", "×")))</f>
        <v/>
      </c>
      <c r="Y281" t="str">
        <f>IF(OR($A281="", Y$5=""), "", IF(COUNTIFS(【データ】蓄積用!A$2:A$10000, Y$5, 【データ】蓄積用!C$2:C$10000, $A281, 【データ】蓄積用!D$2:D$10000, "&gt;=3000", 【データ】蓄積用!E$2:E$10000, "&gt;=1500")&gt;0, "〇", IF(COUNTIFS(【データ】蓄積用!A$2:A$10000, Y$5, 【データ】蓄積用!C$2:C$10000, $A281, 【データ】蓄積用!Q$2:Q$10000, 1, 【データ】蓄積用!AC$2:AC$10000, "&gt;=4.0")&gt;0, "〇", "×")))</f>
        <v/>
      </c>
      <c r="Z281" t="str">
        <f>IF(OR($A281="", Z$5=""), "", IF(COUNTIFS(【データ】蓄積用!A$2:A$10000, Z$5, 【データ】蓄積用!C$2:C$10000, $A281, 【データ】蓄積用!D$2:D$10000, "&gt;=3000", 【データ】蓄積用!E$2:E$10000, "&gt;=1500")&gt;0, "〇", IF(COUNTIFS(【データ】蓄積用!A$2:A$10000, Z$5, 【データ】蓄積用!C$2:C$10000, $A281, 【データ】蓄積用!Q$2:Q$10000, 1, 【データ】蓄積用!AC$2:AC$10000, "&gt;=4.0")&gt;0, "〇", "×")))</f>
        <v/>
      </c>
      <c r="AA281" t="str">
        <f>IF(OR($A281="", AA$5=""), "", IF(COUNTIFS(【データ】蓄積用!A$2:A$10000, AA$5, 【データ】蓄積用!C$2:C$10000, $A281, 【データ】蓄積用!D$2:D$10000, "&gt;=3000", 【データ】蓄積用!E$2:E$10000, "&gt;=1500")&gt;0, "〇", IF(COUNTIFS(【データ】蓄積用!A$2:A$10000, AA$5, 【データ】蓄積用!C$2:C$10000, $A281, 【データ】蓄積用!Q$2:Q$10000, 1, 【データ】蓄積用!AC$2:AC$10000, "&gt;=4.0")&gt;0, "〇", "×")))</f>
        <v/>
      </c>
      <c r="AB281" t="str">
        <f>IF(OR($A281="", AB$5=""), "", IF(COUNTIFS(【データ】蓄積用!A$2:A$10000, AB$5, 【データ】蓄積用!C$2:C$10000, $A281, 【データ】蓄積用!D$2:D$10000, "&gt;=3000", 【データ】蓄積用!E$2:E$10000, "&gt;=1500")&gt;0, "〇", IF(COUNTIFS(【データ】蓄積用!A$2:A$10000, AB$5, 【データ】蓄積用!C$2:C$10000, $A281, 【データ】蓄積用!Q$2:Q$10000, 1, 【データ】蓄積用!AC$2:AC$10000, "&gt;=4.0")&gt;0, "〇", "×")))</f>
        <v/>
      </c>
      <c r="AC281" t="str">
        <f>IF(OR($A281="", AC$5=""), "", IF(COUNTIFS(【データ】蓄積用!A$2:A$10000, AC$5, 【データ】蓄積用!C$2:C$10000, $A281, 【データ】蓄積用!D$2:D$10000, "&gt;=3000", 【データ】蓄積用!E$2:E$10000, "&gt;=1500")&gt;0, "〇", IF(COUNTIFS(【データ】蓄積用!A$2:A$10000, AC$5, 【データ】蓄積用!C$2:C$10000, $A281, 【データ】蓄積用!Q$2:Q$10000, 1, 【データ】蓄積用!AC$2:AC$10000, "&gt;=4.0")&gt;0, "〇", "×")))</f>
        <v/>
      </c>
      <c r="AD281" t="str">
        <f>IF(OR($A281="", AD$5=""), "", IF(COUNTIFS(【データ】蓄積用!A$2:A$10000, AD$5, 【データ】蓄積用!C$2:C$10000, $A281, 【データ】蓄積用!D$2:D$10000, "&gt;=3000", 【データ】蓄積用!E$2:E$10000, "&gt;=1500")&gt;0, "〇", IF(COUNTIFS(【データ】蓄積用!A$2:A$10000, AD$5, 【データ】蓄積用!C$2:C$10000, $A281, 【データ】蓄積用!Q$2:Q$10000, 1, 【データ】蓄積用!AC$2:AC$10000, "&gt;=4.0")&gt;0, "〇", "×")))</f>
        <v/>
      </c>
      <c r="AE281" t="str">
        <f>IF(OR($A281="", AE$5=""), "", IF(COUNTIFS(【データ】蓄積用!A$2:A$10000, AE$5, 【データ】蓄積用!C$2:C$10000, $A281, 【データ】蓄積用!D$2:D$10000, "&gt;=3000", 【データ】蓄積用!E$2:E$10000, "&gt;=1500")&gt;0, "〇", IF(COUNTIFS(【データ】蓄積用!A$2:A$10000, AE$5, 【データ】蓄積用!C$2:C$10000, $A281, 【データ】蓄積用!Q$2:Q$10000, 1, 【データ】蓄積用!AC$2:AC$10000, "&gt;=4.0")&gt;0, "〇", "×")))</f>
        <v/>
      </c>
      <c r="AF281" t="str">
        <f>IF(OR($A281="", AF$5=""), "", IF(COUNTIFS(【データ】蓄積用!A$2:A$10000, AF$5, 【データ】蓄積用!C$2:C$10000, $A281, 【データ】蓄積用!D$2:D$10000, "&gt;=3000", 【データ】蓄積用!E$2:E$10000, "&gt;=1500")&gt;0, "〇", IF(COUNTIFS(【データ】蓄積用!A$2:A$10000, AF$5, 【データ】蓄積用!C$2:C$10000, $A281, 【データ】蓄積用!Q$2:Q$10000, 1, 【データ】蓄積用!AC$2:AC$10000, "&gt;=4.0")&gt;0, "〇", "×")))</f>
        <v/>
      </c>
      <c r="AG281" t="str">
        <f>IF(OR($A281="", AG$5=""), "", IF(COUNTIFS(【データ】蓄積用!A$2:A$10000, AG$5, 【データ】蓄積用!C$2:C$10000, $A281, 【データ】蓄積用!D$2:D$10000, "&gt;=3000", 【データ】蓄積用!E$2:E$10000, "&gt;=1500")&gt;0, "〇", IF(COUNTIFS(【データ】蓄積用!A$2:A$10000, AG$5, 【データ】蓄積用!C$2:C$10000, $A281, 【データ】蓄積用!Q$2:Q$10000, 1, 【データ】蓄積用!AC$2:AC$10000, "&gt;=4.0")&gt;0, "〇", "×")))</f>
        <v/>
      </c>
      <c r="AH281" t="str">
        <f>IF(OR($A281="", AH$5=""), "", IF(COUNTIFS(【データ】蓄積用!A$2:A$10000, AH$5, 【データ】蓄積用!C$2:C$10000, $A281, 【データ】蓄積用!D$2:D$10000, "&gt;=3000", 【データ】蓄積用!E$2:E$10000, "&gt;=1500")&gt;0, "〇", IF(COUNTIFS(【データ】蓄積用!A$2:A$10000, AH$5, 【データ】蓄積用!C$2:C$10000, $A281, 【データ】蓄積用!Q$2:Q$10000, 1, 【データ】蓄積用!AC$2:AC$10000, "&gt;=4.0")&gt;0, "〇", "×")))</f>
        <v/>
      </c>
      <c r="AI281" t="str">
        <f>IF(OR($A281="", AI$5=""), "", IF(COUNTIFS(【データ】蓄積用!A$2:A$10000, AI$5, 【データ】蓄積用!C$2:C$10000, $A281, 【データ】蓄積用!D$2:D$10000, "&gt;=3000", 【データ】蓄積用!E$2:E$10000, "&gt;=1500")&gt;0, "〇", IF(COUNTIFS(【データ】蓄積用!A$2:A$10000, AI$5, 【データ】蓄積用!C$2:C$10000, $A281, 【データ】蓄積用!Q$2:Q$10000, 1, 【データ】蓄積用!AC$2:AC$10000, "&gt;=4.0")&gt;0, "〇", "×")))</f>
        <v/>
      </c>
      <c r="AJ281" t="str">
        <f>IF(OR($A281="", AJ$5=""), "", IF(COUNTIFS(【データ】蓄積用!A$2:A$10000, AJ$5, 【データ】蓄積用!C$2:C$10000, $A281, 【データ】蓄積用!D$2:D$10000, "&gt;=3000", 【データ】蓄積用!E$2:E$10000, "&gt;=1500")&gt;0, "〇", IF(COUNTIFS(【データ】蓄積用!A$2:A$10000, AJ$5, 【データ】蓄積用!C$2:C$10000, $A281, 【データ】蓄積用!Q$2:Q$10000, 1, 【データ】蓄積用!AC$2:AC$10000, "&gt;=4.0")&gt;0, "〇", "×")))</f>
        <v/>
      </c>
      <c r="AK281" t="str">
        <f>IF(OR($A281="", AK$5=""), "", IF(COUNTIFS(【データ】蓄積用!A$2:A$10000, AK$5, 【データ】蓄積用!C$2:C$10000, $A281, 【データ】蓄積用!D$2:D$10000, "&gt;=3000", 【データ】蓄積用!E$2:E$10000, "&gt;=1500")&gt;0, "〇", IF(COUNTIFS(【データ】蓄積用!A$2:A$10000, AK$5, 【データ】蓄積用!C$2:C$10000, $A281, 【データ】蓄積用!Q$2:Q$10000, 1, 【データ】蓄積用!AC$2:AC$10000, "&gt;=4.0")&gt;0, "〇", "×")))</f>
        <v/>
      </c>
      <c r="AL281" t="str">
        <f>IF(OR($A281="", AL$5=""), "", IF(COUNTIFS(【データ】蓄積用!A$2:A$10000, AL$5, 【データ】蓄積用!C$2:C$10000, $A281, 【データ】蓄積用!D$2:D$10000, "&gt;=3000", 【データ】蓄積用!E$2:E$10000, "&gt;=1500")&gt;0, "〇", IF(COUNTIFS(【データ】蓄積用!A$2:A$10000, AL$5, 【データ】蓄積用!C$2:C$10000, $A281, 【データ】蓄積用!Q$2:Q$10000, 1, 【データ】蓄積用!AC$2:AC$10000, "&gt;=4.0")&gt;0, "〇", "×")))</f>
        <v/>
      </c>
      <c r="AM281" t="str">
        <f>IF(OR($A281="", AM$5=""), "", IF(COUNTIFS(【データ】蓄積用!A$2:A$10000, AM$5, 【データ】蓄積用!C$2:C$10000, $A281, 【データ】蓄積用!D$2:D$10000, "&gt;=3000", 【データ】蓄積用!E$2:E$10000, "&gt;=1500")&gt;0, "〇", IF(COUNTIFS(【データ】蓄積用!A$2:A$10000, AM$5, 【データ】蓄積用!C$2:C$10000, $A281, 【データ】蓄積用!Q$2:Q$10000, 1, 【データ】蓄積用!AC$2:AC$10000, "&gt;=4.0")&gt;0, "〇", "×")))</f>
        <v/>
      </c>
      <c r="AN281" t="str">
        <f>IF(OR($A281="", AN$5=""), "", IF(COUNTIFS(【データ】蓄積用!A$2:A$10000, AN$5, 【データ】蓄積用!C$2:C$10000, $A281, 【データ】蓄積用!D$2:D$10000, "&gt;=3000", 【データ】蓄積用!E$2:E$10000, "&gt;=1500")&gt;0, "〇", IF(COUNTIFS(【データ】蓄積用!A$2:A$10000, AN$5, 【データ】蓄積用!C$2:C$10000, $A281, 【データ】蓄積用!Q$2:Q$10000, 1, 【データ】蓄積用!AC$2:AC$10000, "&gt;=4.0")&gt;0, "〇", "×")))</f>
        <v/>
      </c>
      <c r="AO281" t="str">
        <f>IF(OR($A281="", AO$5=""), "", IF(COUNTIFS(【データ】蓄積用!A$2:A$10000, AO$5, 【データ】蓄積用!C$2:C$10000, $A281, 【データ】蓄積用!D$2:D$10000, "&gt;=3000", 【データ】蓄積用!E$2:E$10000, "&gt;=1500")&gt;0, "〇", IF(COUNTIFS(【データ】蓄積用!A$2:A$10000, AO$5, 【データ】蓄積用!C$2:C$10000, $A281, 【データ】蓄積用!Q$2:Q$10000, 1, 【データ】蓄積用!AC$2:AC$10000, "&gt;=4.0")&gt;0, "〇", "×")))</f>
        <v/>
      </c>
      <c r="AP281" t="str">
        <f>IF(OR($A281="", AP$5=""), "", IF(COUNTIFS(【データ】蓄積用!A$2:A$10000, AP$5, 【データ】蓄積用!C$2:C$10000, $A281, 【データ】蓄積用!D$2:D$10000, "&gt;=3000", 【データ】蓄積用!E$2:E$10000, "&gt;=1500")&gt;0, "〇", IF(COUNTIFS(【データ】蓄積用!A$2:A$10000, AP$5, 【データ】蓄積用!C$2:C$10000, $A281, 【データ】蓄積用!Q$2:Q$10000, 1, 【データ】蓄積用!AC$2:AC$10000, "&gt;=4.0")&gt;0, "〇", "×")))</f>
        <v/>
      </c>
      <c r="AQ281" t="str">
        <f>IF(OR($A281="", AQ$5=""), "", IF(COUNTIFS(【データ】蓄積用!A$2:A$10000, AQ$5, 【データ】蓄積用!C$2:C$10000, $A281, 【データ】蓄積用!D$2:D$10000, "&gt;=3000", 【データ】蓄積用!E$2:E$10000, "&gt;=1500")&gt;0, "〇", IF(COUNTIFS(【データ】蓄積用!A$2:A$10000, AQ$5, 【データ】蓄積用!C$2:C$10000, $A281, 【データ】蓄積用!Q$2:Q$10000, 1, 【データ】蓄積用!AC$2:AC$10000, "&gt;=4.0")&gt;0, "〇", "×")))</f>
        <v/>
      </c>
      <c r="AR281" t="str">
        <f>IF(OR($A281="", AR$5=""), "", IF(COUNTIFS(【データ】蓄積用!A$2:A$10000, AR$5, 【データ】蓄積用!C$2:C$10000, $A281, 【データ】蓄積用!D$2:D$10000, "&gt;=3000", 【データ】蓄積用!E$2:E$10000, "&gt;=1500")&gt;0, "〇", IF(COUNTIFS(【データ】蓄積用!A$2:A$10000, AR$5, 【データ】蓄積用!C$2:C$10000, $A281, 【データ】蓄積用!Q$2:Q$10000, 1, 【データ】蓄積用!AC$2:AC$10000, "&gt;=4.0")&gt;0, "〇", "×")))</f>
        <v/>
      </c>
      <c r="AS281" t="str">
        <f>IF(OR($A281="", AS$5=""), "", IF(COUNTIFS(【データ】蓄積用!A$2:A$10000, AS$5, 【データ】蓄積用!C$2:C$10000, $A281, 【データ】蓄積用!D$2:D$10000, "&gt;=3000", 【データ】蓄積用!E$2:E$10000, "&gt;=1500")&gt;0, "〇", IF(COUNTIFS(【データ】蓄積用!A$2:A$10000, AS$5, 【データ】蓄積用!C$2:C$10000, $A281, 【データ】蓄積用!Q$2:Q$10000, 1, 【データ】蓄積用!AC$2:AC$10000, "&gt;=4.0")&gt;0, "〇", "×")))</f>
        <v/>
      </c>
      <c r="AT281" t="str">
        <f>IF(OR($A281="", AT$5=""), "", IF(COUNTIFS(【データ】蓄積用!A$2:A$10000, AT$5, 【データ】蓄積用!C$2:C$10000, $A281, 【データ】蓄積用!D$2:D$10000, "&gt;=3000", 【データ】蓄積用!E$2:E$10000, "&gt;=1500")&gt;0, "〇", IF(COUNTIFS(【データ】蓄積用!A$2:A$10000, AT$5, 【データ】蓄積用!C$2:C$10000, $A281, 【データ】蓄積用!Q$2:Q$10000, 1, 【データ】蓄積用!AC$2:AC$10000, "&gt;=4.0")&gt;0, "〇", "×")))</f>
        <v/>
      </c>
      <c r="AU281" t="str">
        <f>IF(OR($A281="", AU$5=""), "", IF(COUNTIFS(【データ】蓄積用!A$2:A$10000, AU$5, 【データ】蓄積用!C$2:C$10000, $A281, 【データ】蓄積用!D$2:D$10000, "&gt;=3000", 【データ】蓄積用!E$2:E$10000, "&gt;=1500")&gt;0, "〇", IF(COUNTIFS(【データ】蓄積用!A$2:A$10000, AU$5, 【データ】蓄積用!C$2:C$10000, $A281, 【データ】蓄積用!Q$2:Q$10000, 1, 【データ】蓄積用!AC$2:AC$10000, "&gt;=4.0")&gt;0, "〇", "×")))</f>
        <v/>
      </c>
      <c r="AV281" t="str">
        <f>IF(OR($A281="", AV$5=""), "", IF(COUNTIFS(【データ】蓄積用!A$2:A$10000, AV$5, 【データ】蓄積用!C$2:C$10000, $A281, 【データ】蓄積用!D$2:D$10000, "&gt;=3000", 【データ】蓄積用!E$2:E$10000, "&gt;=1500")&gt;0, "〇", IF(COUNTIFS(【データ】蓄積用!A$2:A$10000, AV$5, 【データ】蓄積用!C$2:C$10000, $A281, 【データ】蓄積用!Q$2:Q$10000, 1, 【データ】蓄積用!AC$2:AC$10000, "&gt;=4.0")&gt;0, "〇", "×")))</f>
        <v/>
      </c>
      <c r="AW281" t="str">
        <f>IF(OR($A281="", AW$5=""), "", IF(COUNTIFS(【データ】蓄積用!A$2:A$10000, AW$5, 【データ】蓄積用!C$2:C$10000, $A281, 【データ】蓄積用!D$2:D$10000, "&gt;=3000", 【データ】蓄積用!E$2:E$10000, "&gt;=1500")&gt;0, "〇", IF(COUNTIFS(【データ】蓄積用!A$2:A$10000, AW$5, 【データ】蓄積用!C$2:C$10000, $A281, 【データ】蓄積用!Q$2:Q$10000, 1, 【データ】蓄積用!AC$2:AC$10000, "&gt;=4.0")&gt;0, "〇", "×")))</f>
        <v/>
      </c>
      <c r="AX281" t="str">
        <f>IF(OR($A281="", AX$5=""), "", IF(COUNTIFS(【データ】蓄積用!A$2:A$10000, AX$5, 【データ】蓄積用!C$2:C$10000, $A281, 【データ】蓄積用!D$2:D$10000, "&gt;=3000", 【データ】蓄積用!E$2:E$10000, "&gt;=1500")&gt;0, "〇", IF(COUNTIFS(【データ】蓄積用!A$2:A$10000, AX$5, 【データ】蓄積用!C$2:C$10000, $A281, 【データ】蓄積用!Q$2:Q$10000, 1, 【データ】蓄積用!AC$2:AC$10000, "&gt;=4.0")&gt;0, "〇", "×")))</f>
        <v/>
      </c>
      <c r="AY281" t="str">
        <f>IF(OR($A281="", AY$5=""), "", IF(COUNTIFS(【データ】蓄積用!A$2:A$10000, AY$5, 【データ】蓄積用!C$2:C$10000, $A281, 【データ】蓄積用!D$2:D$10000, "&gt;=3000", 【データ】蓄積用!E$2:E$10000, "&gt;=1500")&gt;0, "〇", IF(COUNTIFS(【データ】蓄積用!A$2:A$10000, AY$5, 【データ】蓄積用!C$2:C$10000, $A281, 【データ】蓄積用!Q$2:Q$10000, 1, 【データ】蓄積用!AC$2:AC$10000, "&gt;=4.0")&gt;0, "〇", "×")))</f>
        <v/>
      </c>
    </row>
    <row r="282" spans="2:51">
      <c r="B282" t="str">
        <f>IF(OR($A282="", B$5=""), "", IF(COUNTIFS(【データ】蓄積用!A$2:A$10000, B$5, 【データ】蓄積用!C$2:C$10000, $A282, 【データ】蓄積用!D$2:D$10000, "&gt;=3000", 【データ】蓄積用!E$2:E$10000, "&gt;=1500")&gt;0, "〇", IF(COUNTIFS(【データ】蓄積用!A$2:A$10000, B$5, 【データ】蓄積用!C$2:C$10000, $A282, 【データ】蓄積用!Q$2:Q$10000, 1, 【データ】蓄積用!AC$2:AC$10000, "&gt;=4.0")&gt;0, "〇", "×")))</f>
        <v/>
      </c>
      <c r="C282" t="str">
        <f>IF(OR($A282="", C$5=""), "", IF(COUNTIFS(【データ】蓄積用!A$2:A$10000, C$5, 【データ】蓄積用!C$2:C$10000, $A282, 【データ】蓄積用!D$2:D$10000, "&gt;=3000", 【データ】蓄積用!E$2:E$10000, "&gt;=1500")&gt;0, "〇", IF(COUNTIFS(【データ】蓄積用!A$2:A$10000, C$5, 【データ】蓄積用!C$2:C$10000, $A282, 【データ】蓄積用!Q$2:Q$10000, 1, 【データ】蓄積用!AC$2:AC$10000, "&gt;=4.0")&gt;0, "〇", "×")))</f>
        <v/>
      </c>
      <c r="D282" t="str">
        <f>IF(OR($A282="", D$5=""), "", IF(COUNTIFS(【データ】蓄積用!A$2:A$10000, D$5, 【データ】蓄積用!C$2:C$10000, $A282, 【データ】蓄積用!D$2:D$10000, "&gt;=3000", 【データ】蓄積用!E$2:E$10000, "&gt;=1500")&gt;0, "〇", IF(COUNTIFS(【データ】蓄積用!A$2:A$10000, D$5, 【データ】蓄積用!C$2:C$10000, $A282, 【データ】蓄積用!Q$2:Q$10000, 1, 【データ】蓄積用!AC$2:AC$10000, "&gt;=4.0")&gt;0, "〇", "×")))</f>
        <v/>
      </c>
      <c r="E282" t="str">
        <f>IF(OR($A282="", E$5=""), "", IF(COUNTIFS(【データ】蓄積用!A$2:A$10000, E$5, 【データ】蓄積用!C$2:C$10000, $A282, 【データ】蓄積用!D$2:D$10000, "&gt;=3000", 【データ】蓄積用!E$2:E$10000, "&gt;=1500")&gt;0, "〇", IF(COUNTIFS(【データ】蓄積用!A$2:A$10000, E$5, 【データ】蓄積用!C$2:C$10000, $A282, 【データ】蓄積用!Q$2:Q$10000, 1, 【データ】蓄積用!AC$2:AC$10000, "&gt;=4.0")&gt;0, "〇", "×")))</f>
        <v/>
      </c>
      <c r="F282" t="str">
        <f>IF(OR($A282="", F$5=""), "", IF(COUNTIFS(【データ】蓄積用!A$2:A$10000, F$5, 【データ】蓄積用!C$2:C$10000, $A282, 【データ】蓄積用!D$2:D$10000, "&gt;=3000", 【データ】蓄積用!E$2:E$10000, "&gt;=1500")&gt;0, "〇", IF(COUNTIFS(【データ】蓄積用!A$2:A$10000, F$5, 【データ】蓄積用!C$2:C$10000, $A282, 【データ】蓄積用!Q$2:Q$10000, 1, 【データ】蓄積用!AC$2:AC$10000, "&gt;=4.0")&gt;0, "〇", "×")))</f>
        <v/>
      </c>
      <c r="G282" t="str">
        <f>IF(OR($A282="", G$5=""), "", IF(COUNTIFS(【データ】蓄積用!A$2:A$10000, G$5, 【データ】蓄積用!C$2:C$10000, $A282, 【データ】蓄積用!D$2:D$10000, "&gt;=3000", 【データ】蓄積用!E$2:E$10000, "&gt;=1500")&gt;0, "〇", IF(COUNTIFS(【データ】蓄積用!A$2:A$10000, G$5, 【データ】蓄積用!C$2:C$10000, $A282, 【データ】蓄積用!Q$2:Q$10000, 1, 【データ】蓄積用!AC$2:AC$10000, "&gt;=4.0")&gt;0, "〇", "×")))</f>
        <v/>
      </c>
      <c r="H282" t="str">
        <f>IF(OR($A282="", H$5=""), "", IF(COUNTIFS(【データ】蓄積用!A$2:A$10000, H$5, 【データ】蓄積用!C$2:C$10000, $A282, 【データ】蓄積用!D$2:D$10000, "&gt;=3000", 【データ】蓄積用!E$2:E$10000, "&gt;=1500")&gt;0, "〇", IF(COUNTIFS(【データ】蓄積用!A$2:A$10000, H$5, 【データ】蓄積用!C$2:C$10000, $A282, 【データ】蓄積用!Q$2:Q$10000, 1, 【データ】蓄積用!AC$2:AC$10000, "&gt;=4.0")&gt;0, "〇", "×")))</f>
        <v/>
      </c>
      <c r="I282" t="str">
        <f>IF(OR($A282="", I$5=""), "", IF(COUNTIFS(【データ】蓄積用!A$2:A$10000, I$5, 【データ】蓄積用!C$2:C$10000, $A282, 【データ】蓄積用!D$2:D$10000, "&gt;=3000", 【データ】蓄積用!E$2:E$10000, "&gt;=1500")&gt;0, "〇", IF(COUNTIFS(【データ】蓄積用!A$2:A$10000, I$5, 【データ】蓄積用!C$2:C$10000, $A282, 【データ】蓄積用!Q$2:Q$10000, 1, 【データ】蓄積用!AC$2:AC$10000, "&gt;=4.0")&gt;0, "〇", "×")))</f>
        <v/>
      </c>
      <c r="J282" t="str">
        <f>IF(OR($A282="", J$5=""), "", IF(COUNTIFS(【データ】蓄積用!A$2:A$10000, J$5, 【データ】蓄積用!C$2:C$10000, $A282, 【データ】蓄積用!D$2:D$10000, "&gt;=3000", 【データ】蓄積用!E$2:E$10000, "&gt;=1500")&gt;0, "〇", IF(COUNTIFS(【データ】蓄積用!A$2:A$10000, J$5, 【データ】蓄積用!C$2:C$10000, $A282, 【データ】蓄積用!Q$2:Q$10000, 1, 【データ】蓄積用!AC$2:AC$10000, "&gt;=4.0")&gt;0, "〇", "×")))</f>
        <v/>
      </c>
      <c r="K282" t="str">
        <f>IF(OR($A282="", K$5=""), "", IF(COUNTIFS(【データ】蓄積用!A$2:A$10000, K$5, 【データ】蓄積用!C$2:C$10000, $A282, 【データ】蓄積用!D$2:D$10000, "&gt;=3000", 【データ】蓄積用!E$2:E$10000, "&gt;=1500")&gt;0, "〇", IF(COUNTIFS(【データ】蓄積用!A$2:A$10000, K$5, 【データ】蓄積用!C$2:C$10000, $A282, 【データ】蓄積用!Q$2:Q$10000, 1, 【データ】蓄積用!AC$2:AC$10000, "&gt;=4.0")&gt;0, "〇", "×")))</f>
        <v/>
      </c>
      <c r="L282" t="str">
        <f>IF(OR($A282="", L$5=""), "", IF(COUNTIFS(【データ】蓄積用!A$2:A$10000, L$5, 【データ】蓄積用!C$2:C$10000, $A282, 【データ】蓄積用!D$2:D$10000, "&gt;=3000", 【データ】蓄積用!E$2:E$10000, "&gt;=1500")&gt;0, "〇", IF(COUNTIFS(【データ】蓄積用!A$2:A$10000, L$5, 【データ】蓄積用!C$2:C$10000, $A282, 【データ】蓄積用!Q$2:Q$10000, 1, 【データ】蓄積用!AC$2:AC$10000, "&gt;=4.0")&gt;0, "〇", "×")))</f>
        <v/>
      </c>
      <c r="M282" t="str">
        <f>IF(OR($A282="", M$5=""), "", IF(COUNTIFS(【データ】蓄積用!A$2:A$10000, M$5, 【データ】蓄積用!C$2:C$10000, $A282, 【データ】蓄積用!D$2:D$10000, "&gt;=3000", 【データ】蓄積用!E$2:E$10000, "&gt;=1500")&gt;0, "〇", IF(COUNTIFS(【データ】蓄積用!A$2:A$10000, M$5, 【データ】蓄積用!C$2:C$10000, $A282, 【データ】蓄積用!Q$2:Q$10000, 1, 【データ】蓄積用!AC$2:AC$10000, "&gt;=4.0")&gt;0, "〇", "×")))</f>
        <v/>
      </c>
      <c r="N282" t="str">
        <f>IF(OR($A282="", N$5=""), "", IF(COUNTIFS(【データ】蓄積用!A$2:A$10000, N$5, 【データ】蓄積用!C$2:C$10000, $A282, 【データ】蓄積用!D$2:D$10000, "&gt;=3000", 【データ】蓄積用!E$2:E$10000, "&gt;=1500")&gt;0, "〇", IF(COUNTIFS(【データ】蓄積用!A$2:A$10000, N$5, 【データ】蓄積用!C$2:C$10000, $A282, 【データ】蓄積用!Q$2:Q$10000, 1, 【データ】蓄積用!AC$2:AC$10000, "&gt;=4.0")&gt;0, "〇", "×")))</f>
        <v/>
      </c>
      <c r="O282" t="str">
        <f>IF(OR($A282="", O$5=""), "", IF(COUNTIFS(【データ】蓄積用!A$2:A$10000, O$5, 【データ】蓄積用!C$2:C$10000, $A282, 【データ】蓄積用!D$2:D$10000, "&gt;=3000", 【データ】蓄積用!E$2:E$10000, "&gt;=1500")&gt;0, "〇", IF(COUNTIFS(【データ】蓄積用!A$2:A$10000, O$5, 【データ】蓄積用!C$2:C$10000, $A282, 【データ】蓄積用!Q$2:Q$10000, 1, 【データ】蓄積用!AC$2:AC$10000, "&gt;=4.0")&gt;0, "〇", "×")))</f>
        <v/>
      </c>
      <c r="P282" t="str">
        <f>IF(OR($A282="", P$5=""), "", IF(COUNTIFS(【データ】蓄積用!A$2:A$10000, P$5, 【データ】蓄積用!C$2:C$10000, $A282, 【データ】蓄積用!D$2:D$10000, "&gt;=3000", 【データ】蓄積用!E$2:E$10000, "&gt;=1500")&gt;0, "〇", IF(COUNTIFS(【データ】蓄積用!A$2:A$10000, P$5, 【データ】蓄積用!C$2:C$10000, $A282, 【データ】蓄積用!Q$2:Q$10000, 1, 【データ】蓄積用!AC$2:AC$10000, "&gt;=4.0")&gt;0, "〇", "×")))</f>
        <v/>
      </c>
      <c r="Q282" t="str">
        <f>IF(OR($A282="", Q$5=""), "", IF(COUNTIFS(【データ】蓄積用!A$2:A$10000, Q$5, 【データ】蓄積用!C$2:C$10000, $A282, 【データ】蓄積用!D$2:D$10000, "&gt;=3000", 【データ】蓄積用!E$2:E$10000, "&gt;=1500")&gt;0, "〇", IF(COUNTIFS(【データ】蓄積用!A$2:A$10000, Q$5, 【データ】蓄積用!C$2:C$10000, $A282, 【データ】蓄積用!Q$2:Q$10000, 1, 【データ】蓄積用!AC$2:AC$10000, "&gt;=4.0")&gt;0, "〇", "×")))</f>
        <v/>
      </c>
      <c r="R282" t="str">
        <f>IF(OR($A282="", R$5=""), "", IF(COUNTIFS(【データ】蓄積用!A$2:A$10000, R$5, 【データ】蓄積用!C$2:C$10000, $A282, 【データ】蓄積用!D$2:D$10000, "&gt;=3000", 【データ】蓄積用!E$2:E$10000, "&gt;=1500")&gt;0, "〇", IF(COUNTIFS(【データ】蓄積用!A$2:A$10000, R$5, 【データ】蓄積用!C$2:C$10000, $A282, 【データ】蓄積用!Q$2:Q$10000, 1, 【データ】蓄積用!AC$2:AC$10000, "&gt;=4.0")&gt;0, "〇", "×")))</f>
        <v/>
      </c>
      <c r="S282" t="str">
        <f>IF(OR($A282="", S$5=""), "", IF(COUNTIFS(【データ】蓄積用!A$2:A$10000, S$5, 【データ】蓄積用!C$2:C$10000, $A282, 【データ】蓄積用!D$2:D$10000, "&gt;=3000", 【データ】蓄積用!E$2:E$10000, "&gt;=1500")&gt;0, "〇", IF(COUNTIFS(【データ】蓄積用!A$2:A$10000, S$5, 【データ】蓄積用!C$2:C$10000, $A282, 【データ】蓄積用!Q$2:Q$10000, 1, 【データ】蓄積用!AC$2:AC$10000, "&gt;=4.0")&gt;0, "〇", "×")))</f>
        <v/>
      </c>
      <c r="T282" t="str">
        <f>IF(OR($A282="", T$5=""), "", IF(COUNTIFS(【データ】蓄積用!A$2:A$10000, T$5, 【データ】蓄積用!C$2:C$10000, $A282, 【データ】蓄積用!D$2:D$10000, "&gt;=3000", 【データ】蓄積用!E$2:E$10000, "&gt;=1500")&gt;0, "〇", IF(COUNTIFS(【データ】蓄積用!A$2:A$10000, T$5, 【データ】蓄積用!C$2:C$10000, $A282, 【データ】蓄積用!Q$2:Q$10000, 1, 【データ】蓄積用!AC$2:AC$10000, "&gt;=4.0")&gt;0, "〇", "×")))</f>
        <v/>
      </c>
      <c r="U282" t="str">
        <f>IF(OR($A282="", U$5=""), "", IF(COUNTIFS(【データ】蓄積用!A$2:A$10000, U$5, 【データ】蓄積用!C$2:C$10000, $A282, 【データ】蓄積用!D$2:D$10000, "&gt;=3000", 【データ】蓄積用!E$2:E$10000, "&gt;=1500")&gt;0, "〇", IF(COUNTIFS(【データ】蓄積用!A$2:A$10000, U$5, 【データ】蓄積用!C$2:C$10000, $A282, 【データ】蓄積用!Q$2:Q$10000, 1, 【データ】蓄積用!AC$2:AC$10000, "&gt;=4.0")&gt;0, "〇", "×")))</f>
        <v/>
      </c>
      <c r="V282" t="str">
        <f>IF(OR($A282="", V$5=""), "", IF(COUNTIFS(【データ】蓄積用!A$2:A$10000, V$5, 【データ】蓄積用!C$2:C$10000, $A282, 【データ】蓄積用!D$2:D$10000, "&gt;=3000", 【データ】蓄積用!E$2:E$10000, "&gt;=1500")&gt;0, "〇", IF(COUNTIFS(【データ】蓄積用!A$2:A$10000, V$5, 【データ】蓄積用!C$2:C$10000, $A282, 【データ】蓄積用!Q$2:Q$10000, 1, 【データ】蓄積用!AC$2:AC$10000, "&gt;=4.0")&gt;0, "〇", "×")))</f>
        <v/>
      </c>
      <c r="W282" t="str">
        <f>IF(OR($A282="", W$5=""), "", IF(COUNTIFS(【データ】蓄積用!A$2:A$10000, W$5, 【データ】蓄積用!C$2:C$10000, $A282, 【データ】蓄積用!D$2:D$10000, "&gt;=3000", 【データ】蓄積用!E$2:E$10000, "&gt;=1500")&gt;0, "〇", IF(COUNTIFS(【データ】蓄積用!A$2:A$10000, W$5, 【データ】蓄積用!C$2:C$10000, $A282, 【データ】蓄積用!Q$2:Q$10000, 1, 【データ】蓄積用!AC$2:AC$10000, "&gt;=4.0")&gt;0, "〇", "×")))</f>
        <v/>
      </c>
      <c r="X282" t="str">
        <f>IF(OR($A282="", X$5=""), "", IF(COUNTIFS(【データ】蓄積用!A$2:A$10000, X$5, 【データ】蓄積用!C$2:C$10000, $A282, 【データ】蓄積用!D$2:D$10000, "&gt;=3000", 【データ】蓄積用!E$2:E$10000, "&gt;=1500")&gt;0, "〇", IF(COUNTIFS(【データ】蓄積用!A$2:A$10000, X$5, 【データ】蓄積用!C$2:C$10000, $A282, 【データ】蓄積用!Q$2:Q$10000, 1, 【データ】蓄積用!AC$2:AC$10000, "&gt;=4.0")&gt;0, "〇", "×")))</f>
        <v/>
      </c>
      <c r="Y282" t="str">
        <f>IF(OR($A282="", Y$5=""), "", IF(COUNTIFS(【データ】蓄積用!A$2:A$10000, Y$5, 【データ】蓄積用!C$2:C$10000, $A282, 【データ】蓄積用!D$2:D$10000, "&gt;=3000", 【データ】蓄積用!E$2:E$10000, "&gt;=1500")&gt;0, "〇", IF(COUNTIFS(【データ】蓄積用!A$2:A$10000, Y$5, 【データ】蓄積用!C$2:C$10000, $A282, 【データ】蓄積用!Q$2:Q$10000, 1, 【データ】蓄積用!AC$2:AC$10000, "&gt;=4.0")&gt;0, "〇", "×")))</f>
        <v/>
      </c>
      <c r="Z282" t="str">
        <f>IF(OR($A282="", Z$5=""), "", IF(COUNTIFS(【データ】蓄積用!A$2:A$10000, Z$5, 【データ】蓄積用!C$2:C$10000, $A282, 【データ】蓄積用!D$2:D$10000, "&gt;=3000", 【データ】蓄積用!E$2:E$10000, "&gt;=1500")&gt;0, "〇", IF(COUNTIFS(【データ】蓄積用!A$2:A$10000, Z$5, 【データ】蓄積用!C$2:C$10000, $A282, 【データ】蓄積用!Q$2:Q$10000, 1, 【データ】蓄積用!AC$2:AC$10000, "&gt;=4.0")&gt;0, "〇", "×")))</f>
        <v/>
      </c>
      <c r="AA282" t="str">
        <f>IF(OR($A282="", AA$5=""), "", IF(COUNTIFS(【データ】蓄積用!A$2:A$10000, AA$5, 【データ】蓄積用!C$2:C$10000, $A282, 【データ】蓄積用!D$2:D$10000, "&gt;=3000", 【データ】蓄積用!E$2:E$10000, "&gt;=1500")&gt;0, "〇", IF(COUNTIFS(【データ】蓄積用!A$2:A$10000, AA$5, 【データ】蓄積用!C$2:C$10000, $A282, 【データ】蓄積用!Q$2:Q$10000, 1, 【データ】蓄積用!AC$2:AC$10000, "&gt;=4.0")&gt;0, "〇", "×")))</f>
        <v/>
      </c>
      <c r="AB282" t="str">
        <f>IF(OR($A282="", AB$5=""), "", IF(COUNTIFS(【データ】蓄積用!A$2:A$10000, AB$5, 【データ】蓄積用!C$2:C$10000, $A282, 【データ】蓄積用!D$2:D$10000, "&gt;=3000", 【データ】蓄積用!E$2:E$10000, "&gt;=1500")&gt;0, "〇", IF(COUNTIFS(【データ】蓄積用!A$2:A$10000, AB$5, 【データ】蓄積用!C$2:C$10000, $A282, 【データ】蓄積用!Q$2:Q$10000, 1, 【データ】蓄積用!AC$2:AC$10000, "&gt;=4.0")&gt;0, "〇", "×")))</f>
        <v/>
      </c>
      <c r="AC282" t="str">
        <f>IF(OR($A282="", AC$5=""), "", IF(COUNTIFS(【データ】蓄積用!A$2:A$10000, AC$5, 【データ】蓄積用!C$2:C$10000, $A282, 【データ】蓄積用!D$2:D$10000, "&gt;=3000", 【データ】蓄積用!E$2:E$10000, "&gt;=1500")&gt;0, "〇", IF(COUNTIFS(【データ】蓄積用!A$2:A$10000, AC$5, 【データ】蓄積用!C$2:C$10000, $A282, 【データ】蓄積用!Q$2:Q$10000, 1, 【データ】蓄積用!AC$2:AC$10000, "&gt;=4.0")&gt;0, "〇", "×")))</f>
        <v/>
      </c>
      <c r="AD282" t="str">
        <f>IF(OR($A282="", AD$5=""), "", IF(COUNTIFS(【データ】蓄積用!A$2:A$10000, AD$5, 【データ】蓄積用!C$2:C$10000, $A282, 【データ】蓄積用!D$2:D$10000, "&gt;=3000", 【データ】蓄積用!E$2:E$10000, "&gt;=1500")&gt;0, "〇", IF(COUNTIFS(【データ】蓄積用!A$2:A$10000, AD$5, 【データ】蓄積用!C$2:C$10000, $A282, 【データ】蓄積用!Q$2:Q$10000, 1, 【データ】蓄積用!AC$2:AC$10000, "&gt;=4.0")&gt;0, "〇", "×")))</f>
        <v/>
      </c>
      <c r="AE282" t="str">
        <f>IF(OR($A282="", AE$5=""), "", IF(COUNTIFS(【データ】蓄積用!A$2:A$10000, AE$5, 【データ】蓄積用!C$2:C$10000, $A282, 【データ】蓄積用!D$2:D$10000, "&gt;=3000", 【データ】蓄積用!E$2:E$10000, "&gt;=1500")&gt;0, "〇", IF(COUNTIFS(【データ】蓄積用!A$2:A$10000, AE$5, 【データ】蓄積用!C$2:C$10000, $A282, 【データ】蓄積用!Q$2:Q$10000, 1, 【データ】蓄積用!AC$2:AC$10000, "&gt;=4.0")&gt;0, "〇", "×")))</f>
        <v/>
      </c>
      <c r="AF282" t="str">
        <f>IF(OR($A282="", AF$5=""), "", IF(COUNTIFS(【データ】蓄積用!A$2:A$10000, AF$5, 【データ】蓄積用!C$2:C$10000, $A282, 【データ】蓄積用!D$2:D$10000, "&gt;=3000", 【データ】蓄積用!E$2:E$10000, "&gt;=1500")&gt;0, "〇", IF(COUNTIFS(【データ】蓄積用!A$2:A$10000, AF$5, 【データ】蓄積用!C$2:C$10000, $A282, 【データ】蓄積用!Q$2:Q$10000, 1, 【データ】蓄積用!AC$2:AC$10000, "&gt;=4.0")&gt;0, "〇", "×")))</f>
        <v/>
      </c>
      <c r="AG282" t="str">
        <f>IF(OR($A282="", AG$5=""), "", IF(COUNTIFS(【データ】蓄積用!A$2:A$10000, AG$5, 【データ】蓄積用!C$2:C$10000, $A282, 【データ】蓄積用!D$2:D$10000, "&gt;=3000", 【データ】蓄積用!E$2:E$10000, "&gt;=1500")&gt;0, "〇", IF(COUNTIFS(【データ】蓄積用!A$2:A$10000, AG$5, 【データ】蓄積用!C$2:C$10000, $A282, 【データ】蓄積用!Q$2:Q$10000, 1, 【データ】蓄積用!AC$2:AC$10000, "&gt;=4.0")&gt;0, "〇", "×")))</f>
        <v/>
      </c>
      <c r="AH282" t="str">
        <f>IF(OR($A282="", AH$5=""), "", IF(COUNTIFS(【データ】蓄積用!A$2:A$10000, AH$5, 【データ】蓄積用!C$2:C$10000, $A282, 【データ】蓄積用!D$2:D$10000, "&gt;=3000", 【データ】蓄積用!E$2:E$10000, "&gt;=1500")&gt;0, "〇", IF(COUNTIFS(【データ】蓄積用!A$2:A$10000, AH$5, 【データ】蓄積用!C$2:C$10000, $A282, 【データ】蓄積用!Q$2:Q$10000, 1, 【データ】蓄積用!AC$2:AC$10000, "&gt;=4.0")&gt;0, "〇", "×")))</f>
        <v/>
      </c>
      <c r="AI282" t="str">
        <f>IF(OR($A282="", AI$5=""), "", IF(COUNTIFS(【データ】蓄積用!A$2:A$10000, AI$5, 【データ】蓄積用!C$2:C$10000, $A282, 【データ】蓄積用!D$2:D$10000, "&gt;=3000", 【データ】蓄積用!E$2:E$10000, "&gt;=1500")&gt;0, "〇", IF(COUNTIFS(【データ】蓄積用!A$2:A$10000, AI$5, 【データ】蓄積用!C$2:C$10000, $A282, 【データ】蓄積用!Q$2:Q$10000, 1, 【データ】蓄積用!AC$2:AC$10000, "&gt;=4.0")&gt;0, "〇", "×")))</f>
        <v/>
      </c>
      <c r="AJ282" t="str">
        <f>IF(OR($A282="", AJ$5=""), "", IF(COUNTIFS(【データ】蓄積用!A$2:A$10000, AJ$5, 【データ】蓄積用!C$2:C$10000, $A282, 【データ】蓄積用!D$2:D$10000, "&gt;=3000", 【データ】蓄積用!E$2:E$10000, "&gt;=1500")&gt;0, "〇", IF(COUNTIFS(【データ】蓄積用!A$2:A$10000, AJ$5, 【データ】蓄積用!C$2:C$10000, $A282, 【データ】蓄積用!Q$2:Q$10000, 1, 【データ】蓄積用!AC$2:AC$10000, "&gt;=4.0")&gt;0, "〇", "×")))</f>
        <v/>
      </c>
      <c r="AK282" t="str">
        <f>IF(OR($A282="", AK$5=""), "", IF(COUNTIFS(【データ】蓄積用!A$2:A$10000, AK$5, 【データ】蓄積用!C$2:C$10000, $A282, 【データ】蓄積用!D$2:D$10000, "&gt;=3000", 【データ】蓄積用!E$2:E$10000, "&gt;=1500")&gt;0, "〇", IF(COUNTIFS(【データ】蓄積用!A$2:A$10000, AK$5, 【データ】蓄積用!C$2:C$10000, $A282, 【データ】蓄積用!Q$2:Q$10000, 1, 【データ】蓄積用!AC$2:AC$10000, "&gt;=4.0")&gt;0, "〇", "×")))</f>
        <v/>
      </c>
      <c r="AL282" t="str">
        <f>IF(OR($A282="", AL$5=""), "", IF(COUNTIFS(【データ】蓄積用!A$2:A$10000, AL$5, 【データ】蓄積用!C$2:C$10000, $A282, 【データ】蓄積用!D$2:D$10000, "&gt;=3000", 【データ】蓄積用!E$2:E$10000, "&gt;=1500")&gt;0, "〇", IF(COUNTIFS(【データ】蓄積用!A$2:A$10000, AL$5, 【データ】蓄積用!C$2:C$10000, $A282, 【データ】蓄積用!Q$2:Q$10000, 1, 【データ】蓄積用!AC$2:AC$10000, "&gt;=4.0")&gt;0, "〇", "×")))</f>
        <v/>
      </c>
      <c r="AM282" t="str">
        <f>IF(OR($A282="", AM$5=""), "", IF(COUNTIFS(【データ】蓄積用!A$2:A$10000, AM$5, 【データ】蓄積用!C$2:C$10000, $A282, 【データ】蓄積用!D$2:D$10000, "&gt;=3000", 【データ】蓄積用!E$2:E$10000, "&gt;=1500")&gt;0, "〇", IF(COUNTIFS(【データ】蓄積用!A$2:A$10000, AM$5, 【データ】蓄積用!C$2:C$10000, $A282, 【データ】蓄積用!Q$2:Q$10000, 1, 【データ】蓄積用!AC$2:AC$10000, "&gt;=4.0")&gt;0, "〇", "×")))</f>
        <v/>
      </c>
      <c r="AN282" t="str">
        <f>IF(OR($A282="", AN$5=""), "", IF(COUNTIFS(【データ】蓄積用!A$2:A$10000, AN$5, 【データ】蓄積用!C$2:C$10000, $A282, 【データ】蓄積用!D$2:D$10000, "&gt;=3000", 【データ】蓄積用!E$2:E$10000, "&gt;=1500")&gt;0, "〇", IF(COUNTIFS(【データ】蓄積用!A$2:A$10000, AN$5, 【データ】蓄積用!C$2:C$10000, $A282, 【データ】蓄積用!Q$2:Q$10000, 1, 【データ】蓄積用!AC$2:AC$10000, "&gt;=4.0")&gt;0, "〇", "×")))</f>
        <v/>
      </c>
      <c r="AO282" t="str">
        <f>IF(OR($A282="", AO$5=""), "", IF(COUNTIFS(【データ】蓄積用!A$2:A$10000, AO$5, 【データ】蓄積用!C$2:C$10000, $A282, 【データ】蓄積用!D$2:D$10000, "&gt;=3000", 【データ】蓄積用!E$2:E$10000, "&gt;=1500")&gt;0, "〇", IF(COUNTIFS(【データ】蓄積用!A$2:A$10000, AO$5, 【データ】蓄積用!C$2:C$10000, $A282, 【データ】蓄積用!Q$2:Q$10000, 1, 【データ】蓄積用!AC$2:AC$10000, "&gt;=4.0")&gt;0, "〇", "×")))</f>
        <v/>
      </c>
      <c r="AP282" t="str">
        <f>IF(OR($A282="", AP$5=""), "", IF(COUNTIFS(【データ】蓄積用!A$2:A$10000, AP$5, 【データ】蓄積用!C$2:C$10000, $A282, 【データ】蓄積用!D$2:D$10000, "&gt;=3000", 【データ】蓄積用!E$2:E$10000, "&gt;=1500")&gt;0, "〇", IF(COUNTIFS(【データ】蓄積用!A$2:A$10000, AP$5, 【データ】蓄積用!C$2:C$10000, $A282, 【データ】蓄積用!Q$2:Q$10000, 1, 【データ】蓄積用!AC$2:AC$10000, "&gt;=4.0")&gt;0, "〇", "×")))</f>
        <v/>
      </c>
      <c r="AQ282" t="str">
        <f>IF(OR($A282="", AQ$5=""), "", IF(COUNTIFS(【データ】蓄積用!A$2:A$10000, AQ$5, 【データ】蓄積用!C$2:C$10000, $A282, 【データ】蓄積用!D$2:D$10000, "&gt;=3000", 【データ】蓄積用!E$2:E$10000, "&gt;=1500")&gt;0, "〇", IF(COUNTIFS(【データ】蓄積用!A$2:A$10000, AQ$5, 【データ】蓄積用!C$2:C$10000, $A282, 【データ】蓄積用!Q$2:Q$10000, 1, 【データ】蓄積用!AC$2:AC$10000, "&gt;=4.0")&gt;0, "〇", "×")))</f>
        <v/>
      </c>
      <c r="AR282" t="str">
        <f>IF(OR($A282="", AR$5=""), "", IF(COUNTIFS(【データ】蓄積用!A$2:A$10000, AR$5, 【データ】蓄積用!C$2:C$10000, $A282, 【データ】蓄積用!D$2:D$10000, "&gt;=3000", 【データ】蓄積用!E$2:E$10000, "&gt;=1500")&gt;0, "〇", IF(COUNTIFS(【データ】蓄積用!A$2:A$10000, AR$5, 【データ】蓄積用!C$2:C$10000, $A282, 【データ】蓄積用!Q$2:Q$10000, 1, 【データ】蓄積用!AC$2:AC$10000, "&gt;=4.0")&gt;0, "〇", "×")))</f>
        <v/>
      </c>
      <c r="AS282" t="str">
        <f>IF(OR($A282="", AS$5=""), "", IF(COUNTIFS(【データ】蓄積用!A$2:A$10000, AS$5, 【データ】蓄積用!C$2:C$10000, $A282, 【データ】蓄積用!D$2:D$10000, "&gt;=3000", 【データ】蓄積用!E$2:E$10000, "&gt;=1500")&gt;0, "〇", IF(COUNTIFS(【データ】蓄積用!A$2:A$10000, AS$5, 【データ】蓄積用!C$2:C$10000, $A282, 【データ】蓄積用!Q$2:Q$10000, 1, 【データ】蓄積用!AC$2:AC$10000, "&gt;=4.0")&gt;0, "〇", "×")))</f>
        <v/>
      </c>
      <c r="AT282" t="str">
        <f>IF(OR($A282="", AT$5=""), "", IF(COUNTIFS(【データ】蓄積用!A$2:A$10000, AT$5, 【データ】蓄積用!C$2:C$10000, $A282, 【データ】蓄積用!D$2:D$10000, "&gt;=3000", 【データ】蓄積用!E$2:E$10000, "&gt;=1500")&gt;0, "〇", IF(COUNTIFS(【データ】蓄積用!A$2:A$10000, AT$5, 【データ】蓄積用!C$2:C$10000, $A282, 【データ】蓄積用!Q$2:Q$10000, 1, 【データ】蓄積用!AC$2:AC$10000, "&gt;=4.0")&gt;0, "〇", "×")))</f>
        <v/>
      </c>
      <c r="AU282" t="str">
        <f>IF(OR($A282="", AU$5=""), "", IF(COUNTIFS(【データ】蓄積用!A$2:A$10000, AU$5, 【データ】蓄積用!C$2:C$10000, $A282, 【データ】蓄積用!D$2:D$10000, "&gt;=3000", 【データ】蓄積用!E$2:E$10000, "&gt;=1500")&gt;0, "〇", IF(COUNTIFS(【データ】蓄積用!A$2:A$10000, AU$5, 【データ】蓄積用!C$2:C$10000, $A282, 【データ】蓄積用!Q$2:Q$10000, 1, 【データ】蓄積用!AC$2:AC$10000, "&gt;=4.0")&gt;0, "〇", "×")))</f>
        <v/>
      </c>
      <c r="AV282" t="str">
        <f>IF(OR($A282="", AV$5=""), "", IF(COUNTIFS(【データ】蓄積用!A$2:A$10000, AV$5, 【データ】蓄積用!C$2:C$10000, $A282, 【データ】蓄積用!D$2:D$10000, "&gt;=3000", 【データ】蓄積用!E$2:E$10000, "&gt;=1500")&gt;0, "〇", IF(COUNTIFS(【データ】蓄積用!A$2:A$10000, AV$5, 【データ】蓄積用!C$2:C$10000, $A282, 【データ】蓄積用!Q$2:Q$10000, 1, 【データ】蓄積用!AC$2:AC$10000, "&gt;=4.0")&gt;0, "〇", "×")))</f>
        <v/>
      </c>
      <c r="AW282" t="str">
        <f>IF(OR($A282="", AW$5=""), "", IF(COUNTIFS(【データ】蓄積用!A$2:A$10000, AW$5, 【データ】蓄積用!C$2:C$10000, $A282, 【データ】蓄積用!D$2:D$10000, "&gt;=3000", 【データ】蓄積用!E$2:E$10000, "&gt;=1500")&gt;0, "〇", IF(COUNTIFS(【データ】蓄積用!A$2:A$10000, AW$5, 【データ】蓄積用!C$2:C$10000, $A282, 【データ】蓄積用!Q$2:Q$10000, 1, 【データ】蓄積用!AC$2:AC$10000, "&gt;=4.0")&gt;0, "〇", "×")))</f>
        <v/>
      </c>
      <c r="AX282" t="str">
        <f>IF(OR($A282="", AX$5=""), "", IF(COUNTIFS(【データ】蓄積用!A$2:A$10000, AX$5, 【データ】蓄積用!C$2:C$10000, $A282, 【データ】蓄積用!D$2:D$10000, "&gt;=3000", 【データ】蓄積用!E$2:E$10000, "&gt;=1500")&gt;0, "〇", IF(COUNTIFS(【データ】蓄積用!A$2:A$10000, AX$5, 【データ】蓄積用!C$2:C$10000, $A282, 【データ】蓄積用!Q$2:Q$10000, 1, 【データ】蓄積用!AC$2:AC$10000, "&gt;=4.0")&gt;0, "〇", "×")))</f>
        <v/>
      </c>
      <c r="AY282" t="str">
        <f>IF(OR($A282="", AY$5=""), "", IF(COUNTIFS(【データ】蓄積用!A$2:A$10000, AY$5, 【データ】蓄積用!C$2:C$10000, $A282, 【データ】蓄積用!D$2:D$10000, "&gt;=3000", 【データ】蓄積用!E$2:E$10000, "&gt;=1500")&gt;0, "〇", IF(COUNTIFS(【データ】蓄積用!A$2:A$10000, AY$5, 【データ】蓄積用!C$2:C$10000, $A282, 【データ】蓄積用!Q$2:Q$10000, 1, 【データ】蓄積用!AC$2:AC$10000, "&gt;=4.0")&gt;0, "〇", "×")))</f>
        <v/>
      </c>
    </row>
    <row r="283" spans="2:51">
      <c r="B283" t="str">
        <f>IF(OR($A283="", B$5=""), "", IF(COUNTIFS(【データ】蓄積用!A$2:A$10000, B$5, 【データ】蓄積用!C$2:C$10000, $A283, 【データ】蓄積用!D$2:D$10000, "&gt;=3000", 【データ】蓄積用!E$2:E$10000, "&gt;=1500")&gt;0, "〇", IF(COUNTIFS(【データ】蓄積用!A$2:A$10000, B$5, 【データ】蓄積用!C$2:C$10000, $A283, 【データ】蓄積用!Q$2:Q$10000, 1, 【データ】蓄積用!AC$2:AC$10000, "&gt;=4.0")&gt;0, "〇", "×")))</f>
        <v/>
      </c>
      <c r="C283" t="str">
        <f>IF(OR($A283="", C$5=""), "", IF(COUNTIFS(【データ】蓄積用!A$2:A$10000, C$5, 【データ】蓄積用!C$2:C$10000, $A283, 【データ】蓄積用!D$2:D$10000, "&gt;=3000", 【データ】蓄積用!E$2:E$10000, "&gt;=1500")&gt;0, "〇", IF(COUNTIFS(【データ】蓄積用!A$2:A$10000, C$5, 【データ】蓄積用!C$2:C$10000, $A283, 【データ】蓄積用!Q$2:Q$10000, 1, 【データ】蓄積用!AC$2:AC$10000, "&gt;=4.0")&gt;0, "〇", "×")))</f>
        <v/>
      </c>
      <c r="D283" t="str">
        <f>IF(OR($A283="", D$5=""), "", IF(COUNTIFS(【データ】蓄積用!A$2:A$10000, D$5, 【データ】蓄積用!C$2:C$10000, $A283, 【データ】蓄積用!D$2:D$10000, "&gt;=3000", 【データ】蓄積用!E$2:E$10000, "&gt;=1500")&gt;0, "〇", IF(COUNTIFS(【データ】蓄積用!A$2:A$10000, D$5, 【データ】蓄積用!C$2:C$10000, $A283, 【データ】蓄積用!Q$2:Q$10000, 1, 【データ】蓄積用!AC$2:AC$10000, "&gt;=4.0")&gt;0, "〇", "×")))</f>
        <v/>
      </c>
      <c r="E283" t="str">
        <f>IF(OR($A283="", E$5=""), "", IF(COUNTIFS(【データ】蓄積用!A$2:A$10000, E$5, 【データ】蓄積用!C$2:C$10000, $A283, 【データ】蓄積用!D$2:D$10000, "&gt;=3000", 【データ】蓄積用!E$2:E$10000, "&gt;=1500")&gt;0, "〇", IF(COUNTIFS(【データ】蓄積用!A$2:A$10000, E$5, 【データ】蓄積用!C$2:C$10000, $A283, 【データ】蓄積用!Q$2:Q$10000, 1, 【データ】蓄積用!AC$2:AC$10000, "&gt;=4.0")&gt;0, "〇", "×")))</f>
        <v/>
      </c>
      <c r="F283" t="str">
        <f>IF(OR($A283="", F$5=""), "", IF(COUNTIFS(【データ】蓄積用!A$2:A$10000, F$5, 【データ】蓄積用!C$2:C$10000, $A283, 【データ】蓄積用!D$2:D$10000, "&gt;=3000", 【データ】蓄積用!E$2:E$10000, "&gt;=1500")&gt;0, "〇", IF(COUNTIFS(【データ】蓄積用!A$2:A$10000, F$5, 【データ】蓄積用!C$2:C$10000, $A283, 【データ】蓄積用!Q$2:Q$10000, 1, 【データ】蓄積用!AC$2:AC$10000, "&gt;=4.0")&gt;0, "〇", "×")))</f>
        <v/>
      </c>
      <c r="G283" t="str">
        <f>IF(OR($A283="", G$5=""), "", IF(COUNTIFS(【データ】蓄積用!A$2:A$10000, G$5, 【データ】蓄積用!C$2:C$10000, $A283, 【データ】蓄積用!D$2:D$10000, "&gt;=3000", 【データ】蓄積用!E$2:E$10000, "&gt;=1500")&gt;0, "〇", IF(COUNTIFS(【データ】蓄積用!A$2:A$10000, G$5, 【データ】蓄積用!C$2:C$10000, $A283, 【データ】蓄積用!Q$2:Q$10000, 1, 【データ】蓄積用!AC$2:AC$10000, "&gt;=4.0")&gt;0, "〇", "×")))</f>
        <v/>
      </c>
      <c r="H283" t="str">
        <f>IF(OR($A283="", H$5=""), "", IF(COUNTIFS(【データ】蓄積用!A$2:A$10000, H$5, 【データ】蓄積用!C$2:C$10000, $A283, 【データ】蓄積用!D$2:D$10000, "&gt;=3000", 【データ】蓄積用!E$2:E$10000, "&gt;=1500")&gt;0, "〇", IF(COUNTIFS(【データ】蓄積用!A$2:A$10000, H$5, 【データ】蓄積用!C$2:C$10000, $A283, 【データ】蓄積用!Q$2:Q$10000, 1, 【データ】蓄積用!AC$2:AC$10000, "&gt;=4.0")&gt;0, "〇", "×")))</f>
        <v/>
      </c>
      <c r="I283" t="str">
        <f>IF(OR($A283="", I$5=""), "", IF(COUNTIFS(【データ】蓄積用!A$2:A$10000, I$5, 【データ】蓄積用!C$2:C$10000, $A283, 【データ】蓄積用!D$2:D$10000, "&gt;=3000", 【データ】蓄積用!E$2:E$10000, "&gt;=1500")&gt;0, "〇", IF(COUNTIFS(【データ】蓄積用!A$2:A$10000, I$5, 【データ】蓄積用!C$2:C$10000, $A283, 【データ】蓄積用!Q$2:Q$10000, 1, 【データ】蓄積用!AC$2:AC$10000, "&gt;=4.0")&gt;0, "〇", "×")))</f>
        <v/>
      </c>
      <c r="J283" t="str">
        <f>IF(OR($A283="", J$5=""), "", IF(COUNTIFS(【データ】蓄積用!A$2:A$10000, J$5, 【データ】蓄積用!C$2:C$10000, $A283, 【データ】蓄積用!D$2:D$10000, "&gt;=3000", 【データ】蓄積用!E$2:E$10000, "&gt;=1500")&gt;0, "〇", IF(COUNTIFS(【データ】蓄積用!A$2:A$10000, J$5, 【データ】蓄積用!C$2:C$10000, $A283, 【データ】蓄積用!Q$2:Q$10000, 1, 【データ】蓄積用!AC$2:AC$10000, "&gt;=4.0")&gt;0, "〇", "×")))</f>
        <v/>
      </c>
      <c r="K283" t="str">
        <f>IF(OR($A283="", K$5=""), "", IF(COUNTIFS(【データ】蓄積用!A$2:A$10000, K$5, 【データ】蓄積用!C$2:C$10000, $A283, 【データ】蓄積用!D$2:D$10000, "&gt;=3000", 【データ】蓄積用!E$2:E$10000, "&gt;=1500")&gt;0, "〇", IF(COUNTIFS(【データ】蓄積用!A$2:A$10000, K$5, 【データ】蓄積用!C$2:C$10000, $A283, 【データ】蓄積用!Q$2:Q$10000, 1, 【データ】蓄積用!AC$2:AC$10000, "&gt;=4.0")&gt;0, "〇", "×")))</f>
        <v/>
      </c>
      <c r="L283" t="str">
        <f>IF(OR($A283="", L$5=""), "", IF(COUNTIFS(【データ】蓄積用!A$2:A$10000, L$5, 【データ】蓄積用!C$2:C$10000, $A283, 【データ】蓄積用!D$2:D$10000, "&gt;=3000", 【データ】蓄積用!E$2:E$10000, "&gt;=1500")&gt;0, "〇", IF(COUNTIFS(【データ】蓄積用!A$2:A$10000, L$5, 【データ】蓄積用!C$2:C$10000, $A283, 【データ】蓄積用!Q$2:Q$10000, 1, 【データ】蓄積用!AC$2:AC$10000, "&gt;=4.0")&gt;0, "〇", "×")))</f>
        <v/>
      </c>
      <c r="M283" t="str">
        <f>IF(OR($A283="", M$5=""), "", IF(COUNTIFS(【データ】蓄積用!A$2:A$10000, M$5, 【データ】蓄積用!C$2:C$10000, $A283, 【データ】蓄積用!D$2:D$10000, "&gt;=3000", 【データ】蓄積用!E$2:E$10000, "&gt;=1500")&gt;0, "〇", IF(COUNTIFS(【データ】蓄積用!A$2:A$10000, M$5, 【データ】蓄積用!C$2:C$10000, $A283, 【データ】蓄積用!Q$2:Q$10000, 1, 【データ】蓄積用!AC$2:AC$10000, "&gt;=4.0")&gt;0, "〇", "×")))</f>
        <v/>
      </c>
      <c r="N283" t="str">
        <f>IF(OR($A283="", N$5=""), "", IF(COUNTIFS(【データ】蓄積用!A$2:A$10000, N$5, 【データ】蓄積用!C$2:C$10000, $A283, 【データ】蓄積用!D$2:D$10000, "&gt;=3000", 【データ】蓄積用!E$2:E$10000, "&gt;=1500")&gt;0, "〇", IF(COUNTIFS(【データ】蓄積用!A$2:A$10000, N$5, 【データ】蓄積用!C$2:C$10000, $A283, 【データ】蓄積用!Q$2:Q$10000, 1, 【データ】蓄積用!AC$2:AC$10000, "&gt;=4.0")&gt;0, "〇", "×")))</f>
        <v/>
      </c>
      <c r="O283" t="str">
        <f>IF(OR($A283="", O$5=""), "", IF(COUNTIFS(【データ】蓄積用!A$2:A$10000, O$5, 【データ】蓄積用!C$2:C$10000, $A283, 【データ】蓄積用!D$2:D$10000, "&gt;=3000", 【データ】蓄積用!E$2:E$10000, "&gt;=1500")&gt;0, "〇", IF(COUNTIFS(【データ】蓄積用!A$2:A$10000, O$5, 【データ】蓄積用!C$2:C$10000, $A283, 【データ】蓄積用!Q$2:Q$10000, 1, 【データ】蓄積用!AC$2:AC$10000, "&gt;=4.0")&gt;0, "〇", "×")))</f>
        <v/>
      </c>
      <c r="P283" t="str">
        <f>IF(OR($A283="", P$5=""), "", IF(COUNTIFS(【データ】蓄積用!A$2:A$10000, P$5, 【データ】蓄積用!C$2:C$10000, $A283, 【データ】蓄積用!D$2:D$10000, "&gt;=3000", 【データ】蓄積用!E$2:E$10000, "&gt;=1500")&gt;0, "〇", IF(COUNTIFS(【データ】蓄積用!A$2:A$10000, P$5, 【データ】蓄積用!C$2:C$10000, $A283, 【データ】蓄積用!Q$2:Q$10000, 1, 【データ】蓄積用!AC$2:AC$10000, "&gt;=4.0")&gt;0, "〇", "×")))</f>
        <v/>
      </c>
      <c r="Q283" t="str">
        <f>IF(OR($A283="", Q$5=""), "", IF(COUNTIFS(【データ】蓄積用!A$2:A$10000, Q$5, 【データ】蓄積用!C$2:C$10000, $A283, 【データ】蓄積用!D$2:D$10000, "&gt;=3000", 【データ】蓄積用!E$2:E$10000, "&gt;=1500")&gt;0, "〇", IF(COUNTIFS(【データ】蓄積用!A$2:A$10000, Q$5, 【データ】蓄積用!C$2:C$10000, $A283, 【データ】蓄積用!Q$2:Q$10000, 1, 【データ】蓄積用!AC$2:AC$10000, "&gt;=4.0")&gt;0, "〇", "×")))</f>
        <v/>
      </c>
      <c r="R283" t="str">
        <f>IF(OR($A283="", R$5=""), "", IF(COUNTIFS(【データ】蓄積用!A$2:A$10000, R$5, 【データ】蓄積用!C$2:C$10000, $A283, 【データ】蓄積用!D$2:D$10000, "&gt;=3000", 【データ】蓄積用!E$2:E$10000, "&gt;=1500")&gt;0, "〇", IF(COUNTIFS(【データ】蓄積用!A$2:A$10000, R$5, 【データ】蓄積用!C$2:C$10000, $A283, 【データ】蓄積用!Q$2:Q$10000, 1, 【データ】蓄積用!AC$2:AC$10000, "&gt;=4.0")&gt;0, "〇", "×")))</f>
        <v/>
      </c>
      <c r="S283" t="str">
        <f>IF(OR($A283="", S$5=""), "", IF(COUNTIFS(【データ】蓄積用!A$2:A$10000, S$5, 【データ】蓄積用!C$2:C$10000, $A283, 【データ】蓄積用!D$2:D$10000, "&gt;=3000", 【データ】蓄積用!E$2:E$10000, "&gt;=1500")&gt;0, "〇", IF(COUNTIFS(【データ】蓄積用!A$2:A$10000, S$5, 【データ】蓄積用!C$2:C$10000, $A283, 【データ】蓄積用!Q$2:Q$10000, 1, 【データ】蓄積用!AC$2:AC$10000, "&gt;=4.0")&gt;0, "〇", "×")))</f>
        <v/>
      </c>
      <c r="T283" t="str">
        <f>IF(OR($A283="", T$5=""), "", IF(COUNTIFS(【データ】蓄積用!A$2:A$10000, T$5, 【データ】蓄積用!C$2:C$10000, $A283, 【データ】蓄積用!D$2:D$10000, "&gt;=3000", 【データ】蓄積用!E$2:E$10000, "&gt;=1500")&gt;0, "〇", IF(COUNTIFS(【データ】蓄積用!A$2:A$10000, T$5, 【データ】蓄積用!C$2:C$10000, $A283, 【データ】蓄積用!Q$2:Q$10000, 1, 【データ】蓄積用!AC$2:AC$10000, "&gt;=4.0")&gt;0, "〇", "×")))</f>
        <v/>
      </c>
      <c r="U283" t="str">
        <f>IF(OR($A283="", U$5=""), "", IF(COUNTIFS(【データ】蓄積用!A$2:A$10000, U$5, 【データ】蓄積用!C$2:C$10000, $A283, 【データ】蓄積用!D$2:D$10000, "&gt;=3000", 【データ】蓄積用!E$2:E$10000, "&gt;=1500")&gt;0, "〇", IF(COUNTIFS(【データ】蓄積用!A$2:A$10000, U$5, 【データ】蓄積用!C$2:C$10000, $A283, 【データ】蓄積用!Q$2:Q$10000, 1, 【データ】蓄積用!AC$2:AC$10000, "&gt;=4.0")&gt;0, "〇", "×")))</f>
        <v/>
      </c>
      <c r="V283" t="str">
        <f>IF(OR($A283="", V$5=""), "", IF(COUNTIFS(【データ】蓄積用!A$2:A$10000, V$5, 【データ】蓄積用!C$2:C$10000, $A283, 【データ】蓄積用!D$2:D$10000, "&gt;=3000", 【データ】蓄積用!E$2:E$10000, "&gt;=1500")&gt;0, "〇", IF(COUNTIFS(【データ】蓄積用!A$2:A$10000, V$5, 【データ】蓄積用!C$2:C$10000, $A283, 【データ】蓄積用!Q$2:Q$10000, 1, 【データ】蓄積用!AC$2:AC$10000, "&gt;=4.0")&gt;0, "〇", "×")))</f>
        <v/>
      </c>
      <c r="W283" t="str">
        <f>IF(OR($A283="", W$5=""), "", IF(COUNTIFS(【データ】蓄積用!A$2:A$10000, W$5, 【データ】蓄積用!C$2:C$10000, $A283, 【データ】蓄積用!D$2:D$10000, "&gt;=3000", 【データ】蓄積用!E$2:E$10000, "&gt;=1500")&gt;0, "〇", IF(COUNTIFS(【データ】蓄積用!A$2:A$10000, W$5, 【データ】蓄積用!C$2:C$10000, $A283, 【データ】蓄積用!Q$2:Q$10000, 1, 【データ】蓄積用!AC$2:AC$10000, "&gt;=4.0")&gt;0, "〇", "×")))</f>
        <v/>
      </c>
      <c r="X283" t="str">
        <f>IF(OR($A283="", X$5=""), "", IF(COUNTIFS(【データ】蓄積用!A$2:A$10000, X$5, 【データ】蓄積用!C$2:C$10000, $A283, 【データ】蓄積用!D$2:D$10000, "&gt;=3000", 【データ】蓄積用!E$2:E$10000, "&gt;=1500")&gt;0, "〇", IF(COUNTIFS(【データ】蓄積用!A$2:A$10000, X$5, 【データ】蓄積用!C$2:C$10000, $A283, 【データ】蓄積用!Q$2:Q$10000, 1, 【データ】蓄積用!AC$2:AC$10000, "&gt;=4.0")&gt;0, "〇", "×")))</f>
        <v/>
      </c>
      <c r="Y283" t="str">
        <f>IF(OR($A283="", Y$5=""), "", IF(COUNTIFS(【データ】蓄積用!A$2:A$10000, Y$5, 【データ】蓄積用!C$2:C$10000, $A283, 【データ】蓄積用!D$2:D$10000, "&gt;=3000", 【データ】蓄積用!E$2:E$10000, "&gt;=1500")&gt;0, "〇", IF(COUNTIFS(【データ】蓄積用!A$2:A$10000, Y$5, 【データ】蓄積用!C$2:C$10000, $A283, 【データ】蓄積用!Q$2:Q$10000, 1, 【データ】蓄積用!AC$2:AC$10000, "&gt;=4.0")&gt;0, "〇", "×")))</f>
        <v/>
      </c>
      <c r="Z283" t="str">
        <f>IF(OR($A283="", Z$5=""), "", IF(COUNTIFS(【データ】蓄積用!A$2:A$10000, Z$5, 【データ】蓄積用!C$2:C$10000, $A283, 【データ】蓄積用!D$2:D$10000, "&gt;=3000", 【データ】蓄積用!E$2:E$10000, "&gt;=1500")&gt;0, "〇", IF(COUNTIFS(【データ】蓄積用!A$2:A$10000, Z$5, 【データ】蓄積用!C$2:C$10000, $A283, 【データ】蓄積用!Q$2:Q$10000, 1, 【データ】蓄積用!AC$2:AC$10000, "&gt;=4.0")&gt;0, "〇", "×")))</f>
        <v/>
      </c>
      <c r="AA283" t="str">
        <f>IF(OR($A283="", AA$5=""), "", IF(COUNTIFS(【データ】蓄積用!A$2:A$10000, AA$5, 【データ】蓄積用!C$2:C$10000, $A283, 【データ】蓄積用!D$2:D$10000, "&gt;=3000", 【データ】蓄積用!E$2:E$10000, "&gt;=1500")&gt;0, "〇", IF(COUNTIFS(【データ】蓄積用!A$2:A$10000, AA$5, 【データ】蓄積用!C$2:C$10000, $A283, 【データ】蓄積用!Q$2:Q$10000, 1, 【データ】蓄積用!AC$2:AC$10000, "&gt;=4.0")&gt;0, "〇", "×")))</f>
        <v/>
      </c>
      <c r="AB283" t="str">
        <f>IF(OR($A283="", AB$5=""), "", IF(COUNTIFS(【データ】蓄積用!A$2:A$10000, AB$5, 【データ】蓄積用!C$2:C$10000, $A283, 【データ】蓄積用!D$2:D$10000, "&gt;=3000", 【データ】蓄積用!E$2:E$10000, "&gt;=1500")&gt;0, "〇", IF(COUNTIFS(【データ】蓄積用!A$2:A$10000, AB$5, 【データ】蓄積用!C$2:C$10000, $A283, 【データ】蓄積用!Q$2:Q$10000, 1, 【データ】蓄積用!AC$2:AC$10000, "&gt;=4.0")&gt;0, "〇", "×")))</f>
        <v/>
      </c>
      <c r="AC283" t="str">
        <f>IF(OR($A283="", AC$5=""), "", IF(COUNTIFS(【データ】蓄積用!A$2:A$10000, AC$5, 【データ】蓄積用!C$2:C$10000, $A283, 【データ】蓄積用!D$2:D$10000, "&gt;=3000", 【データ】蓄積用!E$2:E$10000, "&gt;=1500")&gt;0, "〇", IF(COUNTIFS(【データ】蓄積用!A$2:A$10000, AC$5, 【データ】蓄積用!C$2:C$10000, $A283, 【データ】蓄積用!Q$2:Q$10000, 1, 【データ】蓄積用!AC$2:AC$10000, "&gt;=4.0")&gt;0, "〇", "×")))</f>
        <v/>
      </c>
      <c r="AD283" t="str">
        <f>IF(OR($A283="", AD$5=""), "", IF(COUNTIFS(【データ】蓄積用!A$2:A$10000, AD$5, 【データ】蓄積用!C$2:C$10000, $A283, 【データ】蓄積用!D$2:D$10000, "&gt;=3000", 【データ】蓄積用!E$2:E$10000, "&gt;=1500")&gt;0, "〇", IF(COUNTIFS(【データ】蓄積用!A$2:A$10000, AD$5, 【データ】蓄積用!C$2:C$10000, $A283, 【データ】蓄積用!Q$2:Q$10000, 1, 【データ】蓄積用!AC$2:AC$10000, "&gt;=4.0")&gt;0, "〇", "×")))</f>
        <v/>
      </c>
      <c r="AE283" t="str">
        <f>IF(OR($A283="", AE$5=""), "", IF(COUNTIFS(【データ】蓄積用!A$2:A$10000, AE$5, 【データ】蓄積用!C$2:C$10000, $A283, 【データ】蓄積用!D$2:D$10000, "&gt;=3000", 【データ】蓄積用!E$2:E$10000, "&gt;=1500")&gt;0, "〇", IF(COUNTIFS(【データ】蓄積用!A$2:A$10000, AE$5, 【データ】蓄積用!C$2:C$10000, $A283, 【データ】蓄積用!Q$2:Q$10000, 1, 【データ】蓄積用!AC$2:AC$10000, "&gt;=4.0")&gt;0, "〇", "×")))</f>
        <v/>
      </c>
      <c r="AF283" t="str">
        <f>IF(OR($A283="", AF$5=""), "", IF(COUNTIFS(【データ】蓄積用!A$2:A$10000, AF$5, 【データ】蓄積用!C$2:C$10000, $A283, 【データ】蓄積用!D$2:D$10000, "&gt;=3000", 【データ】蓄積用!E$2:E$10000, "&gt;=1500")&gt;0, "〇", IF(COUNTIFS(【データ】蓄積用!A$2:A$10000, AF$5, 【データ】蓄積用!C$2:C$10000, $A283, 【データ】蓄積用!Q$2:Q$10000, 1, 【データ】蓄積用!AC$2:AC$10000, "&gt;=4.0")&gt;0, "〇", "×")))</f>
        <v/>
      </c>
      <c r="AG283" t="str">
        <f>IF(OR($A283="", AG$5=""), "", IF(COUNTIFS(【データ】蓄積用!A$2:A$10000, AG$5, 【データ】蓄積用!C$2:C$10000, $A283, 【データ】蓄積用!D$2:D$10000, "&gt;=3000", 【データ】蓄積用!E$2:E$10000, "&gt;=1500")&gt;0, "〇", IF(COUNTIFS(【データ】蓄積用!A$2:A$10000, AG$5, 【データ】蓄積用!C$2:C$10000, $A283, 【データ】蓄積用!Q$2:Q$10000, 1, 【データ】蓄積用!AC$2:AC$10000, "&gt;=4.0")&gt;0, "〇", "×")))</f>
        <v/>
      </c>
      <c r="AH283" t="str">
        <f>IF(OR($A283="", AH$5=""), "", IF(COUNTIFS(【データ】蓄積用!A$2:A$10000, AH$5, 【データ】蓄積用!C$2:C$10000, $A283, 【データ】蓄積用!D$2:D$10000, "&gt;=3000", 【データ】蓄積用!E$2:E$10000, "&gt;=1500")&gt;0, "〇", IF(COUNTIFS(【データ】蓄積用!A$2:A$10000, AH$5, 【データ】蓄積用!C$2:C$10000, $A283, 【データ】蓄積用!Q$2:Q$10000, 1, 【データ】蓄積用!AC$2:AC$10000, "&gt;=4.0")&gt;0, "〇", "×")))</f>
        <v/>
      </c>
      <c r="AI283" t="str">
        <f>IF(OR($A283="", AI$5=""), "", IF(COUNTIFS(【データ】蓄積用!A$2:A$10000, AI$5, 【データ】蓄積用!C$2:C$10000, $A283, 【データ】蓄積用!D$2:D$10000, "&gt;=3000", 【データ】蓄積用!E$2:E$10000, "&gt;=1500")&gt;0, "〇", IF(COUNTIFS(【データ】蓄積用!A$2:A$10000, AI$5, 【データ】蓄積用!C$2:C$10000, $A283, 【データ】蓄積用!Q$2:Q$10000, 1, 【データ】蓄積用!AC$2:AC$10000, "&gt;=4.0")&gt;0, "〇", "×")))</f>
        <v/>
      </c>
      <c r="AJ283" t="str">
        <f>IF(OR($A283="", AJ$5=""), "", IF(COUNTIFS(【データ】蓄積用!A$2:A$10000, AJ$5, 【データ】蓄積用!C$2:C$10000, $A283, 【データ】蓄積用!D$2:D$10000, "&gt;=3000", 【データ】蓄積用!E$2:E$10000, "&gt;=1500")&gt;0, "〇", IF(COUNTIFS(【データ】蓄積用!A$2:A$10000, AJ$5, 【データ】蓄積用!C$2:C$10000, $A283, 【データ】蓄積用!Q$2:Q$10000, 1, 【データ】蓄積用!AC$2:AC$10000, "&gt;=4.0")&gt;0, "〇", "×")))</f>
        <v/>
      </c>
      <c r="AK283" t="str">
        <f>IF(OR($A283="", AK$5=""), "", IF(COUNTIFS(【データ】蓄積用!A$2:A$10000, AK$5, 【データ】蓄積用!C$2:C$10000, $A283, 【データ】蓄積用!D$2:D$10000, "&gt;=3000", 【データ】蓄積用!E$2:E$10000, "&gt;=1500")&gt;0, "〇", IF(COUNTIFS(【データ】蓄積用!A$2:A$10000, AK$5, 【データ】蓄積用!C$2:C$10000, $A283, 【データ】蓄積用!Q$2:Q$10000, 1, 【データ】蓄積用!AC$2:AC$10000, "&gt;=4.0")&gt;0, "〇", "×")))</f>
        <v/>
      </c>
      <c r="AL283" t="str">
        <f>IF(OR($A283="", AL$5=""), "", IF(COUNTIFS(【データ】蓄積用!A$2:A$10000, AL$5, 【データ】蓄積用!C$2:C$10000, $A283, 【データ】蓄積用!D$2:D$10000, "&gt;=3000", 【データ】蓄積用!E$2:E$10000, "&gt;=1500")&gt;0, "〇", IF(COUNTIFS(【データ】蓄積用!A$2:A$10000, AL$5, 【データ】蓄積用!C$2:C$10000, $A283, 【データ】蓄積用!Q$2:Q$10000, 1, 【データ】蓄積用!AC$2:AC$10000, "&gt;=4.0")&gt;0, "〇", "×")))</f>
        <v/>
      </c>
      <c r="AM283" t="str">
        <f>IF(OR($A283="", AM$5=""), "", IF(COUNTIFS(【データ】蓄積用!A$2:A$10000, AM$5, 【データ】蓄積用!C$2:C$10000, $A283, 【データ】蓄積用!D$2:D$10000, "&gt;=3000", 【データ】蓄積用!E$2:E$10000, "&gt;=1500")&gt;0, "〇", IF(COUNTIFS(【データ】蓄積用!A$2:A$10000, AM$5, 【データ】蓄積用!C$2:C$10000, $A283, 【データ】蓄積用!Q$2:Q$10000, 1, 【データ】蓄積用!AC$2:AC$10000, "&gt;=4.0")&gt;0, "〇", "×")))</f>
        <v/>
      </c>
      <c r="AN283" t="str">
        <f>IF(OR($A283="", AN$5=""), "", IF(COUNTIFS(【データ】蓄積用!A$2:A$10000, AN$5, 【データ】蓄積用!C$2:C$10000, $A283, 【データ】蓄積用!D$2:D$10000, "&gt;=3000", 【データ】蓄積用!E$2:E$10000, "&gt;=1500")&gt;0, "〇", IF(COUNTIFS(【データ】蓄積用!A$2:A$10000, AN$5, 【データ】蓄積用!C$2:C$10000, $A283, 【データ】蓄積用!Q$2:Q$10000, 1, 【データ】蓄積用!AC$2:AC$10000, "&gt;=4.0")&gt;0, "〇", "×")))</f>
        <v/>
      </c>
      <c r="AO283" t="str">
        <f>IF(OR($A283="", AO$5=""), "", IF(COUNTIFS(【データ】蓄積用!A$2:A$10000, AO$5, 【データ】蓄積用!C$2:C$10000, $A283, 【データ】蓄積用!D$2:D$10000, "&gt;=3000", 【データ】蓄積用!E$2:E$10000, "&gt;=1500")&gt;0, "〇", IF(COUNTIFS(【データ】蓄積用!A$2:A$10000, AO$5, 【データ】蓄積用!C$2:C$10000, $A283, 【データ】蓄積用!Q$2:Q$10000, 1, 【データ】蓄積用!AC$2:AC$10000, "&gt;=4.0")&gt;0, "〇", "×")))</f>
        <v/>
      </c>
      <c r="AP283" t="str">
        <f>IF(OR($A283="", AP$5=""), "", IF(COUNTIFS(【データ】蓄積用!A$2:A$10000, AP$5, 【データ】蓄積用!C$2:C$10000, $A283, 【データ】蓄積用!D$2:D$10000, "&gt;=3000", 【データ】蓄積用!E$2:E$10000, "&gt;=1500")&gt;0, "〇", IF(COUNTIFS(【データ】蓄積用!A$2:A$10000, AP$5, 【データ】蓄積用!C$2:C$10000, $A283, 【データ】蓄積用!Q$2:Q$10000, 1, 【データ】蓄積用!AC$2:AC$10000, "&gt;=4.0")&gt;0, "〇", "×")))</f>
        <v/>
      </c>
      <c r="AQ283" t="str">
        <f>IF(OR($A283="", AQ$5=""), "", IF(COUNTIFS(【データ】蓄積用!A$2:A$10000, AQ$5, 【データ】蓄積用!C$2:C$10000, $A283, 【データ】蓄積用!D$2:D$10000, "&gt;=3000", 【データ】蓄積用!E$2:E$10000, "&gt;=1500")&gt;0, "〇", IF(COUNTIFS(【データ】蓄積用!A$2:A$10000, AQ$5, 【データ】蓄積用!C$2:C$10000, $A283, 【データ】蓄積用!Q$2:Q$10000, 1, 【データ】蓄積用!AC$2:AC$10000, "&gt;=4.0")&gt;0, "〇", "×")))</f>
        <v/>
      </c>
      <c r="AR283" t="str">
        <f>IF(OR($A283="", AR$5=""), "", IF(COUNTIFS(【データ】蓄積用!A$2:A$10000, AR$5, 【データ】蓄積用!C$2:C$10000, $A283, 【データ】蓄積用!D$2:D$10000, "&gt;=3000", 【データ】蓄積用!E$2:E$10000, "&gt;=1500")&gt;0, "〇", IF(COUNTIFS(【データ】蓄積用!A$2:A$10000, AR$5, 【データ】蓄積用!C$2:C$10000, $A283, 【データ】蓄積用!Q$2:Q$10000, 1, 【データ】蓄積用!AC$2:AC$10000, "&gt;=4.0")&gt;0, "〇", "×")))</f>
        <v/>
      </c>
      <c r="AS283" t="str">
        <f>IF(OR($A283="", AS$5=""), "", IF(COUNTIFS(【データ】蓄積用!A$2:A$10000, AS$5, 【データ】蓄積用!C$2:C$10000, $A283, 【データ】蓄積用!D$2:D$10000, "&gt;=3000", 【データ】蓄積用!E$2:E$10000, "&gt;=1500")&gt;0, "〇", IF(COUNTIFS(【データ】蓄積用!A$2:A$10000, AS$5, 【データ】蓄積用!C$2:C$10000, $A283, 【データ】蓄積用!Q$2:Q$10000, 1, 【データ】蓄積用!AC$2:AC$10000, "&gt;=4.0")&gt;0, "〇", "×")))</f>
        <v/>
      </c>
      <c r="AT283" t="str">
        <f>IF(OR($A283="", AT$5=""), "", IF(COUNTIFS(【データ】蓄積用!A$2:A$10000, AT$5, 【データ】蓄積用!C$2:C$10000, $A283, 【データ】蓄積用!D$2:D$10000, "&gt;=3000", 【データ】蓄積用!E$2:E$10000, "&gt;=1500")&gt;0, "〇", IF(COUNTIFS(【データ】蓄積用!A$2:A$10000, AT$5, 【データ】蓄積用!C$2:C$10000, $A283, 【データ】蓄積用!Q$2:Q$10000, 1, 【データ】蓄積用!AC$2:AC$10000, "&gt;=4.0")&gt;0, "〇", "×")))</f>
        <v/>
      </c>
      <c r="AU283" t="str">
        <f>IF(OR($A283="", AU$5=""), "", IF(COUNTIFS(【データ】蓄積用!A$2:A$10000, AU$5, 【データ】蓄積用!C$2:C$10000, $A283, 【データ】蓄積用!D$2:D$10000, "&gt;=3000", 【データ】蓄積用!E$2:E$10000, "&gt;=1500")&gt;0, "〇", IF(COUNTIFS(【データ】蓄積用!A$2:A$10000, AU$5, 【データ】蓄積用!C$2:C$10000, $A283, 【データ】蓄積用!Q$2:Q$10000, 1, 【データ】蓄積用!AC$2:AC$10000, "&gt;=4.0")&gt;0, "〇", "×")))</f>
        <v/>
      </c>
      <c r="AV283" t="str">
        <f>IF(OR($A283="", AV$5=""), "", IF(COUNTIFS(【データ】蓄積用!A$2:A$10000, AV$5, 【データ】蓄積用!C$2:C$10000, $A283, 【データ】蓄積用!D$2:D$10000, "&gt;=3000", 【データ】蓄積用!E$2:E$10000, "&gt;=1500")&gt;0, "〇", IF(COUNTIFS(【データ】蓄積用!A$2:A$10000, AV$5, 【データ】蓄積用!C$2:C$10000, $A283, 【データ】蓄積用!Q$2:Q$10000, 1, 【データ】蓄積用!AC$2:AC$10000, "&gt;=4.0")&gt;0, "〇", "×")))</f>
        <v/>
      </c>
      <c r="AW283" t="str">
        <f>IF(OR($A283="", AW$5=""), "", IF(COUNTIFS(【データ】蓄積用!A$2:A$10000, AW$5, 【データ】蓄積用!C$2:C$10000, $A283, 【データ】蓄積用!D$2:D$10000, "&gt;=3000", 【データ】蓄積用!E$2:E$10000, "&gt;=1500")&gt;0, "〇", IF(COUNTIFS(【データ】蓄積用!A$2:A$10000, AW$5, 【データ】蓄積用!C$2:C$10000, $A283, 【データ】蓄積用!Q$2:Q$10000, 1, 【データ】蓄積用!AC$2:AC$10000, "&gt;=4.0")&gt;0, "〇", "×")))</f>
        <v/>
      </c>
      <c r="AX283" t="str">
        <f>IF(OR($A283="", AX$5=""), "", IF(COUNTIFS(【データ】蓄積用!A$2:A$10000, AX$5, 【データ】蓄積用!C$2:C$10000, $A283, 【データ】蓄積用!D$2:D$10000, "&gt;=3000", 【データ】蓄積用!E$2:E$10000, "&gt;=1500")&gt;0, "〇", IF(COUNTIFS(【データ】蓄積用!A$2:A$10000, AX$5, 【データ】蓄積用!C$2:C$10000, $A283, 【データ】蓄積用!Q$2:Q$10000, 1, 【データ】蓄積用!AC$2:AC$10000, "&gt;=4.0")&gt;0, "〇", "×")))</f>
        <v/>
      </c>
      <c r="AY283" t="str">
        <f>IF(OR($A283="", AY$5=""), "", IF(COUNTIFS(【データ】蓄積用!A$2:A$10000, AY$5, 【データ】蓄積用!C$2:C$10000, $A283, 【データ】蓄積用!D$2:D$10000, "&gt;=3000", 【データ】蓄積用!E$2:E$10000, "&gt;=1500")&gt;0, "〇", IF(COUNTIFS(【データ】蓄積用!A$2:A$10000, AY$5, 【データ】蓄積用!C$2:C$10000, $A283, 【データ】蓄積用!Q$2:Q$10000, 1, 【データ】蓄積用!AC$2:AC$10000, "&gt;=4.0")&gt;0, "〇", "×")))</f>
        <v/>
      </c>
    </row>
    <row r="284" spans="2:51">
      <c r="B284" t="str">
        <f>IF(OR($A284="", B$5=""), "", IF(COUNTIFS(【データ】蓄積用!A$2:A$10000, B$5, 【データ】蓄積用!C$2:C$10000, $A284, 【データ】蓄積用!D$2:D$10000, "&gt;=3000", 【データ】蓄積用!E$2:E$10000, "&gt;=1500")&gt;0, "〇", IF(COUNTIFS(【データ】蓄積用!A$2:A$10000, B$5, 【データ】蓄積用!C$2:C$10000, $A284, 【データ】蓄積用!Q$2:Q$10000, 1, 【データ】蓄積用!AC$2:AC$10000, "&gt;=4.0")&gt;0, "〇", "×")))</f>
        <v/>
      </c>
      <c r="C284" t="str">
        <f>IF(OR($A284="", C$5=""), "", IF(COUNTIFS(【データ】蓄積用!A$2:A$10000, C$5, 【データ】蓄積用!C$2:C$10000, $A284, 【データ】蓄積用!D$2:D$10000, "&gt;=3000", 【データ】蓄積用!E$2:E$10000, "&gt;=1500")&gt;0, "〇", IF(COUNTIFS(【データ】蓄積用!A$2:A$10000, C$5, 【データ】蓄積用!C$2:C$10000, $A284, 【データ】蓄積用!Q$2:Q$10000, 1, 【データ】蓄積用!AC$2:AC$10000, "&gt;=4.0")&gt;0, "〇", "×")))</f>
        <v/>
      </c>
      <c r="D284" t="str">
        <f>IF(OR($A284="", D$5=""), "", IF(COUNTIFS(【データ】蓄積用!A$2:A$10000, D$5, 【データ】蓄積用!C$2:C$10000, $A284, 【データ】蓄積用!D$2:D$10000, "&gt;=3000", 【データ】蓄積用!E$2:E$10000, "&gt;=1500")&gt;0, "〇", IF(COUNTIFS(【データ】蓄積用!A$2:A$10000, D$5, 【データ】蓄積用!C$2:C$10000, $A284, 【データ】蓄積用!Q$2:Q$10000, 1, 【データ】蓄積用!AC$2:AC$10000, "&gt;=4.0")&gt;0, "〇", "×")))</f>
        <v/>
      </c>
      <c r="E284" t="str">
        <f>IF(OR($A284="", E$5=""), "", IF(COUNTIFS(【データ】蓄積用!A$2:A$10000, E$5, 【データ】蓄積用!C$2:C$10000, $A284, 【データ】蓄積用!D$2:D$10000, "&gt;=3000", 【データ】蓄積用!E$2:E$10000, "&gt;=1500")&gt;0, "〇", IF(COUNTIFS(【データ】蓄積用!A$2:A$10000, E$5, 【データ】蓄積用!C$2:C$10000, $A284, 【データ】蓄積用!Q$2:Q$10000, 1, 【データ】蓄積用!AC$2:AC$10000, "&gt;=4.0")&gt;0, "〇", "×")))</f>
        <v/>
      </c>
      <c r="F284" t="str">
        <f>IF(OR($A284="", F$5=""), "", IF(COUNTIFS(【データ】蓄積用!A$2:A$10000, F$5, 【データ】蓄積用!C$2:C$10000, $A284, 【データ】蓄積用!D$2:D$10000, "&gt;=3000", 【データ】蓄積用!E$2:E$10000, "&gt;=1500")&gt;0, "〇", IF(COUNTIFS(【データ】蓄積用!A$2:A$10000, F$5, 【データ】蓄積用!C$2:C$10000, $A284, 【データ】蓄積用!Q$2:Q$10000, 1, 【データ】蓄積用!AC$2:AC$10000, "&gt;=4.0")&gt;0, "〇", "×")))</f>
        <v/>
      </c>
      <c r="G284" t="str">
        <f>IF(OR($A284="", G$5=""), "", IF(COUNTIFS(【データ】蓄積用!A$2:A$10000, G$5, 【データ】蓄積用!C$2:C$10000, $A284, 【データ】蓄積用!D$2:D$10000, "&gt;=3000", 【データ】蓄積用!E$2:E$10000, "&gt;=1500")&gt;0, "〇", IF(COUNTIFS(【データ】蓄積用!A$2:A$10000, G$5, 【データ】蓄積用!C$2:C$10000, $A284, 【データ】蓄積用!Q$2:Q$10000, 1, 【データ】蓄積用!AC$2:AC$10000, "&gt;=4.0")&gt;0, "〇", "×")))</f>
        <v/>
      </c>
      <c r="H284" t="str">
        <f>IF(OR($A284="", H$5=""), "", IF(COUNTIFS(【データ】蓄積用!A$2:A$10000, H$5, 【データ】蓄積用!C$2:C$10000, $A284, 【データ】蓄積用!D$2:D$10000, "&gt;=3000", 【データ】蓄積用!E$2:E$10000, "&gt;=1500")&gt;0, "〇", IF(COUNTIFS(【データ】蓄積用!A$2:A$10000, H$5, 【データ】蓄積用!C$2:C$10000, $A284, 【データ】蓄積用!Q$2:Q$10000, 1, 【データ】蓄積用!AC$2:AC$10000, "&gt;=4.0")&gt;0, "〇", "×")))</f>
        <v/>
      </c>
      <c r="I284" t="str">
        <f>IF(OR($A284="", I$5=""), "", IF(COUNTIFS(【データ】蓄積用!A$2:A$10000, I$5, 【データ】蓄積用!C$2:C$10000, $A284, 【データ】蓄積用!D$2:D$10000, "&gt;=3000", 【データ】蓄積用!E$2:E$10000, "&gt;=1500")&gt;0, "〇", IF(COUNTIFS(【データ】蓄積用!A$2:A$10000, I$5, 【データ】蓄積用!C$2:C$10000, $A284, 【データ】蓄積用!Q$2:Q$10000, 1, 【データ】蓄積用!AC$2:AC$10000, "&gt;=4.0")&gt;0, "〇", "×")))</f>
        <v/>
      </c>
      <c r="J284" t="str">
        <f>IF(OR($A284="", J$5=""), "", IF(COUNTIFS(【データ】蓄積用!A$2:A$10000, J$5, 【データ】蓄積用!C$2:C$10000, $A284, 【データ】蓄積用!D$2:D$10000, "&gt;=3000", 【データ】蓄積用!E$2:E$10000, "&gt;=1500")&gt;0, "〇", IF(COUNTIFS(【データ】蓄積用!A$2:A$10000, J$5, 【データ】蓄積用!C$2:C$10000, $A284, 【データ】蓄積用!Q$2:Q$10000, 1, 【データ】蓄積用!AC$2:AC$10000, "&gt;=4.0")&gt;0, "〇", "×")))</f>
        <v/>
      </c>
      <c r="K284" t="str">
        <f>IF(OR($A284="", K$5=""), "", IF(COUNTIFS(【データ】蓄積用!A$2:A$10000, K$5, 【データ】蓄積用!C$2:C$10000, $A284, 【データ】蓄積用!D$2:D$10000, "&gt;=3000", 【データ】蓄積用!E$2:E$10000, "&gt;=1500")&gt;0, "〇", IF(COUNTIFS(【データ】蓄積用!A$2:A$10000, K$5, 【データ】蓄積用!C$2:C$10000, $A284, 【データ】蓄積用!Q$2:Q$10000, 1, 【データ】蓄積用!AC$2:AC$10000, "&gt;=4.0")&gt;0, "〇", "×")))</f>
        <v/>
      </c>
      <c r="L284" t="str">
        <f>IF(OR($A284="", L$5=""), "", IF(COUNTIFS(【データ】蓄積用!A$2:A$10000, L$5, 【データ】蓄積用!C$2:C$10000, $A284, 【データ】蓄積用!D$2:D$10000, "&gt;=3000", 【データ】蓄積用!E$2:E$10000, "&gt;=1500")&gt;0, "〇", IF(COUNTIFS(【データ】蓄積用!A$2:A$10000, L$5, 【データ】蓄積用!C$2:C$10000, $A284, 【データ】蓄積用!Q$2:Q$10000, 1, 【データ】蓄積用!AC$2:AC$10000, "&gt;=4.0")&gt;0, "〇", "×")))</f>
        <v/>
      </c>
      <c r="M284" t="str">
        <f>IF(OR($A284="", M$5=""), "", IF(COUNTIFS(【データ】蓄積用!A$2:A$10000, M$5, 【データ】蓄積用!C$2:C$10000, $A284, 【データ】蓄積用!D$2:D$10000, "&gt;=3000", 【データ】蓄積用!E$2:E$10000, "&gt;=1500")&gt;0, "〇", IF(COUNTIFS(【データ】蓄積用!A$2:A$10000, M$5, 【データ】蓄積用!C$2:C$10000, $A284, 【データ】蓄積用!Q$2:Q$10000, 1, 【データ】蓄積用!AC$2:AC$10000, "&gt;=4.0")&gt;0, "〇", "×")))</f>
        <v/>
      </c>
      <c r="N284" t="str">
        <f>IF(OR($A284="", N$5=""), "", IF(COUNTIFS(【データ】蓄積用!A$2:A$10000, N$5, 【データ】蓄積用!C$2:C$10000, $A284, 【データ】蓄積用!D$2:D$10000, "&gt;=3000", 【データ】蓄積用!E$2:E$10000, "&gt;=1500")&gt;0, "〇", IF(COUNTIFS(【データ】蓄積用!A$2:A$10000, N$5, 【データ】蓄積用!C$2:C$10000, $A284, 【データ】蓄積用!Q$2:Q$10000, 1, 【データ】蓄積用!AC$2:AC$10000, "&gt;=4.0")&gt;0, "〇", "×")))</f>
        <v/>
      </c>
      <c r="O284" t="str">
        <f>IF(OR($A284="", O$5=""), "", IF(COUNTIFS(【データ】蓄積用!A$2:A$10000, O$5, 【データ】蓄積用!C$2:C$10000, $A284, 【データ】蓄積用!D$2:D$10000, "&gt;=3000", 【データ】蓄積用!E$2:E$10000, "&gt;=1500")&gt;0, "〇", IF(COUNTIFS(【データ】蓄積用!A$2:A$10000, O$5, 【データ】蓄積用!C$2:C$10000, $A284, 【データ】蓄積用!Q$2:Q$10000, 1, 【データ】蓄積用!AC$2:AC$10000, "&gt;=4.0")&gt;0, "〇", "×")))</f>
        <v/>
      </c>
      <c r="P284" t="str">
        <f>IF(OR($A284="", P$5=""), "", IF(COUNTIFS(【データ】蓄積用!A$2:A$10000, P$5, 【データ】蓄積用!C$2:C$10000, $A284, 【データ】蓄積用!D$2:D$10000, "&gt;=3000", 【データ】蓄積用!E$2:E$10000, "&gt;=1500")&gt;0, "〇", IF(COUNTIFS(【データ】蓄積用!A$2:A$10000, P$5, 【データ】蓄積用!C$2:C$10000, $A284, 【データ】蓄積用!Q$2:Q$10000, 1, 【データ】蓄積用!AC$2:AC$10000, "&gt;=4.0")&gt;0, "〇", "×")))</f>
        <v/>
      </c>
      <c r="Q284" t="str">
        <f>IF(OR($A284="", Q$5=""), "", IF(COUNTIFS(【データ】蓄積用!A$2:A$10000, Q$5, 【データ】蓄積用!C$2:C$10000, $A284, 【データ】蓄積用!D$2:D$10000, "&gt;=3000", 【データ】蓄積用!E$2:E$10000, "&gt;=1500")&gt;0, "〇", IF(COUNTIFS(【データ】蓄積用!A$2:A$10000, Q$5, 【データ】蓄積用!C$2:C$10000, $A284, 【データ】蓄積用!Q$2:Q$10000, 1, 【データ】蓄積用!AC$2:AC$10000, "&gt;=4.0")&gt;0, "〇", "×")))</f>
        <v/>
      </c>
      <c r="R284" t="str">
        <f>IF(OR($A284="", R$5=""), "", IF(COUNTIFS(【データ】蓄積用!A$2:A$10000, R$5, 【データ】蓄積用!C$2:C$10000, $A284, 【データ】蓄積用!D$2:D$10000, "&gt;=3000", 【データ】蓄積用!E$2:E$10000, "&gt;=1500")&gt;0, "〇", IF(COUNTIFS(【データ】蓄積用!A$2:A$10000, R$5, 【データ】蓄積用!C$2:C$10000, $A284, 【データ】蓄積用!Q$2:Q$10000, 1, 【データ】蓄積用!AC$2:AC$10000, "&gt;=4.0")&gt;0, "〇", "×")))</f>
        <v/>
      </c>
      <c r="S284" t="str">
        <f>IF(OR($A284="", S$5=""), "", IF(COUNTIFS(【データ】蓄積用!A$2:A$10000, S$5, 【データ】蓄積用!C$2:C$10000, $A284, 【データ】蓄積用!D$2:D$10000, "&gt;=3000", 【データ】蓄積用!E$2:E$10000, "&gt;=1500")&gt;0, "〇", IF(COUNTIFS(【データ】蓄積用!A$2:A$10000, S$5, 【データ】蓄積用!C$2:C$10000, $A284, 【データ】蓄積用!Q$2:Q$10000, 1, 【データ】蓄積用!AC$2:AC$10000, "&gt;=4.0")&gt;0, "〇", "×")))</f>
        <v/>
      </c>
      <c r="T284" t="str">
        <f>IF(OR($A284="", T$5=""), "", IF(COUNTIFS(【データ】蓄積用!A$2:A$10000, T$5, 【データ】蓄積用!C$2:C$10000, $A284, 【データ】蓄積用!D$2:D$10000, "&gt;=3000", 【データ】蓄積用!E$2:E$10000, "&gt;=1500")&gt;0, "〇", IF(COUNTIFS(【データ】蓄積用!A$2:A$10000, T$5, 【データ】蓄積用!C$2:C$10000, $A284, 【データ】蓄積用!Q$2:Q$10000, 1, 【データ】蓄積用!AC$2:AC$10000, "&gt;=4.0")&gt;0, "〇", "×")))</f>
        <v/>
      </c>
      <c r="U284" t="str">
        <f>IF(OR($A284="", U$5=""), "", IF(COUNTIFS(【データ】蓄積用!A$2:A$10000, U$5, 【データ】蓄積用!C$2:C$10000, $A284, 【データ】蓄積用!D$2:D$10000, "&gt;=3000", 【データ】蓄積用!E$2:E$10000, "&gt;=1500")&gt;0, "〇", IF(COUNTIFS(【データ】蓄積用!A$2:A$10000, U$5, 【データ】蓄積用!C$2:C$10000, $A284, 【データ】蓄積用!Q$2:Q$10000, 1, 【データ】蓄積用!AC$2:AC$10000, "&gt;=4.0")&gt;0, "〇", "×")))</f>
        <v/>
      </c>
      <c r="V284" t="str">
        <f>IF(OR($A284="", V$5=""), "", IF(COUNTIFS(【データ】蓄積用!A$2:A$10000, V$5, 【データ】蓄積用!C$2:C$10000, $A284, 【データ】蓄積用!D$2:D$10000, "&gt;=3000", 【データ】蓄積用!E$2:E$10000, "&gt;=1500")&gt;0, "〇", IF(COUNTIFS(【データ】蓄積用!A$2:A$10000, V$5, 【データ】蓄積用!C$2:C$10000, $A284, 【データ】蓄積用!Q$2:Q$10000, 1, 【データ】蓄積用!AC$2:AC$10000, "&gt;=4.0")&gt;0, "〇", "×")))</f>
        <v/>
      </c>
      <c r="W284" t="str">
        <f>IF(OR($A284="", W$5=""), "", IF(COUNTIFS(【データ】蓄積用!A$2:A$10000, W$5, 【データ】蓄積用!C$2:C$10000, $A284, 【データ】蓄積用!D$2:D$10000, "&gt;=3000", 【データ】蓄積用!E$2:E$10000, "&gt;=1500")&gt;0, "〇", IF(COUNTIFS(【データ】蓄積用!A$2:A$10000, W$5, 【データ】蓄積用!C$2:C$10000, $A284, 【データ】蓄積用!Q$2:Q$10000, 1, 【データ】蓄積用!AC$2:AC$10000, "&gt;=4.0")&gt;0, "〇", "×")))</f>
        <v/>
      </c>
      <c r="X284" t="str">
        <f>IF(OR($A284="", X$5=""), "", IF(COUNTIFS(【データ】蓄積用!A$2:A$10000, X$5, 【データ】蓄積用!C$2:C$10000, $A284, 【データ】蓄積用!D$2:D$10000, "&gt;=3000", 【データ】蓄積用!E$2:E$10000, "&gt;=1500")&gt;0, "〇", IF(COUNTIFS(【データ】蓄積用!A$2:A$10000, X$5, 【データ】蓄積用!C$2:C$10000, $A284, 【データ】蓄積用!Q$2:Q$10000, 1, 【データ】蓄積用!AC$2:AC$10000, "&gt;=4.0")&gt;0, "〇", "×")))</f>
        <v/>
      </c>
      <c r="Y284" t="str">
        <f>IF(OR($A284="", Y$5=""), "", IF(COUNTIFS(【データ】蓄積用!A$2:A$10000, Y$5, 【データ】蓄積用!C$2:C$10000, $A284, 【データ】蓄積用!D$2:D$10000, "&gt;=3000", 【データ】蓄積用!E$2:E$10000, "&gt;=1500")&gt;0, "〇", IF(COUNTIFS(【データ】蓄積用!A$2:A$10000, Y$5, 【データ】蓄積用!C$2:C$10000, $A284, 【データ】蓄積用!Q$2:Q$10000, 1, 【データ】蓄積用!AC$2:AC$10000, "&gt;=4.0")&gt;0, "〇", "×")))</f>
        <v/>
      </c>
      <c r="Z284" t="str">
        <f>IF(OR($A284="", Z$5=""), "", IF(COUNTIFS(【データ】蓄積用!A$2:A$10000, Z$5, 【データ】蓄積用!C$2:C$10000, $A284, 【データ】蓄積用!D$2:D$10000, "&gt;=3000", 【データ】蓄積用!E$2:E$10000, "&gt;=1500")&gt;0, "〇", IF(COUNTIFS(【データ】蓄積用!A$2:A$10000, Z$5, 【データ】蓄積用!C$2:C$10000, $A284, 【データ】蓄積用!Q$2:Q$10000, 1, 【データ】蓄積用!AC$2:AC$10000, "&gt;=4.0")&gt;0, "〇", "×")))</f>
        <v/>
      </c>
      <c r="AA284" t="str">
        <f>IF(OR($A284="", AA$5=""), "", IF(COUNTIFS(【データ】蓄積用!A$2:A$10000, AA$5, 【データ】蓄積用!C$2:C$10000, $A284, 【データ】蓄積用!D$2:D$10000, "&gt;=3000", 【データ】蓄積用!E$2:E$10000, "&gt;=1500")&gt;0, "〇", IF(COUNTIFS(【データ】蓄積用!A$2:A$10000, AA$5, 【データ】蓄積用!C$2:C$10000, $A284, 【データ】蓄積用!Q$2:Q$10000, 1, 【データ】蓄積用!AC$2:AC$10000, "&gt;=4.0")&gt;0, "〇", "×")))</f>
        <v/>
      </c>
      <c r="AB284" t="str">
        <f>IF(OR($A284="", AB$5=""), "", IF(COUNTIFS(【データ】蓄積用!A$2:A$10000, AB$5, 【データ】蓄積用!C$2:C$10000, $A284, 【データ】蓄積用!D$2:D$10000, "&gt;=3000", 【データ】蓄積用!E$2:E$10000, "&gt;=1500")&gt;0, "〇", IF(COUNTIFS(【データ】蓄積用!A$2:A$10000, AB$5, 【データ】蓄積用!C$2:C$10000, $A284, 【データ】蓄積用!Q$2:Q$10000, 1, 【データ】蓄積用!AC$2:AC$10000, "&gt;=4.0")&gt;0, "〇", "×")))</f>
        <v/>
      </c>
      <c r="AC284" t="str">
        <f>IF(OR($A284="", AC$5=""), "", IF(COUNTIFS(【データ】蓄積用!A$2:A$10000, AC$5, 【データ】蓄積用!C$2:C$10000, $A284, 【データ】蓄積用!D$2:D$10000, "&gt;=3000", 【データ】蓄積用!E$2:E$10000, "&gt;=1500")&gt;0, "〇", IF(COUNTIFS(【データ】蓄積用!A$2:A$10000, AC$5, 【データ】蓄積用!C$2:C$10000, $A284, 【データ】蓄積用!Q$2:Q$10000, 1, 【データ】蓄積用!AC$2:AC$10000, "&gt;=4.0")&gt;0, "〇", "×")))</f>
        <v/>
      </c>
      <c r="AD284" t="str">
        <f>IF(OR($A284="", AD$5=""), "", IF(COUNTIFS(【データ】蓄積用!A$2:A$10000, AD$5, 【データ】蓄積用!C$2:C$10000, $A284, 【データ】蓄積用!D$2:D$10000, "&gt;=3000", 【データ】蓄積用!E$2:E$10000, "&gt;=1500")&gt;0, "〇", IF(COUNTIFS(【データ】蓄積用!A$2:A$10000, AD$5, 【データ】蓄積用!C$2:C$10000, $A284, 【データ】蓄積用!Q$2:Q$10000, 1, 【データ】蓄積用!AC$2:AC$10000, "&gt;=4.0")&gt;0, "〇", "×")))</f>
        <v/>
      </c>
      <c r="AE284" t="str">
        <f>IF(OR($A284="", AE$5=""), "", IF(COUNTIFS(【データ】蓄積用!A$2:A$10000, AE$5, 【データ】蓄積用!C$2:C$10000, $A284, 【データ】蓄積用!D$2:D$10000, "&gt;=3000", 【データ】蓄積用!E$2:E$10000, "&gt;=1500")&gt;0, "〇", IF(COUNTIFS(【データ】蓄積用!A$2:A$10000, AE$5, 【データ】蓄積用!C$2:C$10000, $A284, 【データ】蓄積用!Q$2:Q$10000, 1, 【データ】蓄積用!AC$2:AC$10000, "&gt;=4.0")&gt;0, "〇", "×")))</f>
        <v/>
      </c>
      <c r="AF284" t="str">
        <f>IF(OR($A284="", AF$5=""), "", IF(COUNTIFS(【データ】蓄積用!A$2:A$10000, AF$5, 【データ】蓄積用!C$2:C$10000, $A284, 【データ】蓄積用!D$2:D$10000, "&gt;=3000", 【データ】蓄積用!E$2:E$10000, "&gt;=1500")&gt;0, "〇", IF(COUNTIFS(【データ】蓄積用!A$2:A$10000, AF$5, 【データ】蓄積用!C$2:C$10000, $A284, 【データ】蓄積用!Q$2:Q$10000, 1, 【データ】蓄積用!AC$2:AC$10000, "&gt;=4.0")&gt;0, "〇", "×")))</f>
        <v/>
      </c>
      <c r="AG284" t="str">
        <f>IF(OR($A284="", AG$5=""), "", IF(COUNTIFS(【データ】蓄積用!A$2:A$10000, AG$5, 【データ】蓄積用!C$2:C$10000, $A284, 【データ】蓄積用!D$2:D$10000, "&gt;=3000", 【データ】蓄積用!E$2:E$10000, "&gt;=1500")&gt;0, "〇", IF(COUNTIFS(【データ】蓄積用!A$2:A$10000, AG$5, 【データ】蓄積用!C$2:C$10000, $A284, 【データ】蓄積用!Q$2:Q$10000, 1, 【データ】蓄積用!AC$2:AC$10000, "&gt;=4.0")&gt;0, "〇", "×")))</f>
        <v/>
      </c>
      <c r="AH284" t="str">
        <f>IF(OR($A284="", AH$5=""), "", IF(COUNTIFS(【データ】蓄積用!A$2:A$10000, AH$5, 【データ】蓄積用!C$2:C$10000, $A284, 【データ】蓄積用!D$2:D$10000, "&gt;=3000", 【データ】蓄積用!E$2:E$10000, "&gt;=1500")&gt;0, "〇", IF(COUNTIFS(【データ】蓄積用!A$2:A$10000, AH$5, 【データ】蓄積用!C$2:C$10000, $A284, 【データ】蓄積用!Q$2:Q$10000, 1, 【データ】蓄積用!AC$2:AC$10000, "&gt;=4.0")&gt;0, "〇", "×")))</f>
        <v/>
      </c>
      <c r="AI284" t="str">
        <f>IF(OR($A284="", AI$5=""), "", IF(COUNTIFS(【データ】蓄積用!A$2:A$10000, AI$5, 【データ】蓄積用!C$2:C$10000, $A284, 【データ】蓄積用!D$2:D$10000, "&gt;=3000", 【データ】蓄積用!E$2:E$10000, "&gt;=1500")&gt;0, "〇", IF(COUNTIFS(【データ】蓄積用!A$2:A$10000, AI$5, 【データ】蓄積用!C$2:C$10000, $A284, 【データ】蓄積用!Q$2:Q$10000, 1, 【データ】蓄積用!AC$2:AC$10000, "&gt;=4.0")&gt;0, "〇", "×")))</f>
        <v/>
      </c>
      <c r="AJ284" t="str">
        <f>IF(OR($A284="", AJ$5=""), "", IF(COUNTIFS(【データ】蓄積用!A$2:A$10000, AJ$5, 【データ】蓄積用!C$2:C$10000, $A284, 【データ】蓄積用!D$2:D$10000, "&gt;=3000", 【データ】蓄積用!E$2:E$10000, "&gt;=1500")&gt;0, "〇", IF(COUNTIFS(【データ】蓄積用!A$2:A$10000, AJ$5, 【データ】蓄積用!C$2:C$10000, $A284, 【データ】蓄積用!Q$2:Q$10000, 1, 【データ】蓄積用!AC$2:AC$10000, "&gt;=4.0")&gt;0, "〇", "×")))</f>
        <v/>
      </c>
      <c r="AK284" t="str">
        <f>IF(OR($A284="", AK$5=""), "", IF(COUNTIFS(【データ】蓄積用!A$2:A$10000, AK$5, 【データ】蓄積用!C$2:C$10000, $A284, 【データ】蓄積用!D$2:D$10000, "&gt;=3000", 【データ】蓄積用!E$2:E$10000, "&gt;=1500")&gt;0, "〇", IF(COUNTIFS(【データ】蓄積用!A$2:A$10000, AK$5, 【データ】蓄積用!C$2:C$10000, $A284, 【データ】蓄積用!Q$2:Q$10000, 1, 【データ】蓄積用!AC$2:AC$10000, "&gt;=4.0")&gt;0, "〇", "×")))</f>
        <v/>
      </c>
      <c r="AL284" t="str">
        <f>IF(OR($A284="", AL$5=""), "", IF(COUNTIFS(【データ】蓄積用!A$2:A$10000, AL$5, 【データ】蓄積用!C$2:C$10000, $A284, 【データ】蓄積用!D$2:D$10000, "&gt;=3000", 【データ】蓄積用!E$2:E$10000, "&gt;=1500")&gt;0, "〇", IF(COUNTIFS(【データ】蓄積用!A$2:A$10000, AL$5, 【データ】蓄積用!C$2:C$10000, $A284, 【データ】蓄積用!Q$2:Q$10000, 1, 【データ】蓄積用!AC$2:AC$10000, "&gt;=4.0")&gt;0, "〇", "×")))</f>
        <v/>
      </c>
      <c r="AM284" t="str">
        <f>IF(OR($A284="", AM$5=""), "", IF(COUNTIFS(【データ】蓄積用!A$2:A$10000, AM$5, 【データ】蓄積用!C$2:C$10000, $A284, 【データ】蓄積用!D$2:D$10000, "&gt;=3000", 【データ】蓄積用!E$2:E$10000, "&gt;=1500")&gt;0, "〇", IF(COUNTIFS(【データ】蓄積用!A$2:A$10000, AM$5, 【データ】蓄積用!C$2:C$10000, $A284, 【データ】蓄積用!Q$2:Q$10000, 1, 【データ】蓄積用!AC$2:AC$10000, "&gt;=4.0")&gt;0, "〇", "×")))</f>
        <v/>
      </c>
      <c r="AN284" t="str">
        <f>IF(OR($A284="", AN$5=""), "", IF(COUNTIFS(【データ】蓄積用!A$2:A$10000, AN$5, 【データ】蓄積用!C$2:C$10000, $A284, 【データ】蓄積用!D$2:D$10000, "&gt;=3000", 【データ】蓄積用!E$2:E$10000, "&gt;=1500")&gt;0, "〇", IF(COUNTIFS(【データ】蓄積用!A$2:A$10000, AN$5, 【データ】蓄積用!C$2:C$10000, $A284, 【データ】蓄積用!Q$2:Q$10000, 1, 【データ】蓄積用!AC$2:AC$10000, "&gt;=4.0")&gt;0, "〇", "×")))</f>
        <v/>
      </c>
      <c r="AO284" t="str">
        <f>IF(OR($A284="", AO$5=""), "", IF(COUNTIFS(【データ】蓄積用!A$2:A$10000, AO$5, 【データ】蓄積用!C$2:C$10000, $A284, 【データ】蓄積用!D$2:D$10000, "&gt;=3000", 【データ】蓄積用!E$2:E$10000, "&gt;=1500")&gt;0, "〇", IF(COUNTIFS(【データ】蓄積用!A$2:A$10000, AO$5, 【データ】蓄積用!C$2:C$10000, $A284, 【データ】蓄積用!Q$2:Q$10000, 1, 【データ】蓄積用!AC$2:AC$10000, "&gt;=4.0")&gt;0, "〇", "×")))</f>
        <v/>
      </c>
      <c r="AP284" t="str">
        <f>IF(OR($A284="", AP$5=""), "", IF(COUNTIFS(【データ】蓄積用!A$2:A$10000, AP$5, 【データ】蓄積用!C$2:C$10000, $A284, 【データ】蓄積用!D$2:D$10000, "&gt;=3000", 【データ】蓄積用!E$2:E$10000, "&gt;=1500")&gt;0, "〇", IF(COUNTIFS(【データ】蓄積用!A$2:A$10000, AP$5, 【データ】蓄積用!C$2:C$10000, $A284, 【データ】蓄積用!Q$2:Q$10000, 1, 【データ】蓄積用!AC$2:AC$10000, "&gt;=4.0")&gt;0, "〇", "×")))</f>
        <v/>
      </c>
      <c r="AQ284" t="str">
        <f>IF(OR($A284="", AQ$5=""), "", IF(COUNTIFS(【データ】蓄積用!A$2:A$10000, AQ$5, 【データ】蓄積用!C$2:C$10000, $A284, 【データ】蓄積用!D$2:D$10000, "&gt;=3000", 【データ】蓄積用!E$2:E$10000, "&gt;=1500")&gt;0, "〇", IF(COUNTIFS(【データ】蓄積用!A$2:A$10000, AQ$5, 【データ】蓄積用!C$2:C$10000, $A284, 【データ】蓄積用!Q$2:Q$10000, 1, 【データ】蓄積用!AC$2:AC$10000, "&gt;=4.0")&gt;0, "〇", "×")))</f>
        <v/>
      </c>
      <c r="AR284" t="str">
        <f>IF(OR($A284="", AR$5=""), "", IF(COUNTIFS(【データ】蓄積用!A$2:A$10000, AR$5, 【データ】蓄積用!C$2:C$10000, $A284, 【データ】蓄積用!D$2:D$10000, "&gt;=3000", 【データ】蓄積用!E$2:E$10000, "&gt;=1500")&gt;0, "〇", IF(COUNTIFS(【データ】蓄積用!A$2:A$10000, AR$5, 【データ】蓄積用!C$2:C$10000, $A284, 【データ】蓄積用!Q$2:Q$10000, 1, 【データ】蓄積用!AC$2:AC$10000, "&gt;=4.0")&gt;0, "〇", "×")))</f>
        <v/>
      </c>
      <c r="AS284" t="str">
        <f>IF(OR($A284="", AS$5=""), "", IF(COUNTIFS(【データ】蓄積用!A$2:A$10000, AS$5, 【データ】蓄積用!C$2:C$10000, $A284, 【データ】蓄積用!D$2:D$10000, "&gt;=3000", 【データ】蓄積用!E$2:E$10000, "&gt;=1500")&gt;0, "〇", IF(COUNTIFS(【データ】蓄積用!A$2:A$10000, AS$5, 【データ】蓄積用!C$2:C$10000, $A284, 【データ】蓄積用!Q$2:Q$10000, 1, 【データ】蓄積用!AC$2:AC$10000, "&gt;=4.0")&gt;0, "〇", "×")))</f>
        <v/>
      </c>
      <c r="AT284" t="str">
        <f>IF(OR($A284="", AT$5=""), "", IF(COUNTIFS(【データ】蓄積用!A$2:A$10000, AT$5, 【データ】蓄積用!C$2:C$10000, $A284, 【データ】蓄積用!D$2:D$10000, "&gt;=3000", 【データ】蓄積用!E$2:E$10000, "&gt;=1500")&gt;0, "〇", IF(COUNTIFS(【データ】蓄積用!A$2:A$10000, AT$5, 【データ】蓄積用!C$2:C$10000, $A284, 【データ】蓄積用!Q$2:Q$10000, 1, 【データ】蓄積用!AC$2:AC$10000, "&gt;=4.0")&gt;0, "〇", "×")))</f>
        <v/>
      </c>
      <c r="AU284" t="str">
        <f>IF(OR($A284="", AU$5=""), "", IF(COUNTIFS(【データ】蓄積用!A$2:A$10000, AU$5, 【データ】蓄積用!C$2:C$10000, $A284, 【データ】蓄積用!D$2:D$10000, "&gt;=3000", 【データ】蓄積用!E$2:E$10000, "&gt;=1500")&gt;0, "〇", IF(COUNTIFS(【データ】蓄積用!A$2:A$10000, AU$5, 【データ】蓄積用!C$2:C$10000, $A284, 【データ】蓄積用!Q$2:Q$10000, 1, 【データ】蓄積用!AC$2:AC$10000, "&gt;=4.0")&gt;0, "〇", "×")))</f>
        <v/>
      </c>
      <c r="AV284" t="str">
        <f>IF(OR($A284="", AV$5=""), "", IF(COUNTIFS(【データ】蓄積用!A$2:A$10000, AV$5, 【データ】蓄積用!C$2:C$10000, $A284, 【データ】蓄積用!D$2:D$10000, "&gt;=3000", 【データ】蓄積用!E$2:E$10000, "&gt;=1500")&gt;0, "〇", IF(COUNTIFS(【データ】蓄積用!A$2:A$10000, AV$5, 【データ】蓄積用!C$2:C$10000, $A284, 【データ】蓄積用!Q$2:Q$10000, 1, 【データ】蓄積用!AC$2:AC$10000, "&gt;=4.0")&gt;0, "〇", "×")))</f>
        <v/>
      </c>
      <c r="AW284" t="str">
        <f>IF(OR($A284="", AW$5=""), "", IF(COUNTIFS(【データ】蓄積用!A$2:A$10000, AW$5, 【データ】蓄積用!C$2:C$10000, $A284, 【データ】蓄積用!D$2:D$10000, "&gt;=3000", 【データ】蓄積用!E$2:E$10000, "&gt;=1500")&gt;0, "〇", IF(COUNTIFS(【データ】蓄積用!A$2:A$10000, AW$5, 【データ】蓄積用!C$2:C$10000, $A284, 【データ】蓄積用!Q$2:Q$10000, 1, 【データ】蓄積用!AC$2:AC$10000, "&gt;=4.0")&gt;0, "〇", "×")))</f>
        <v/>
      </c>
      <c r="AX284" t="str">
        <f>IF(OR($A284="", AX$5=""), "", IF(COUNTIFS(【データ】蓄積用!A$2:A$10000, AX$5, 【データ】蓄積用!C$2:C$10000, $A284, 【データ】蓄積用!D$2:D$10000, "&gt;=3000", 【データ】蓄積用!E$2:E$10000, "&gt;=1500")&gt;0, "〇", IF(COUNTIFS(【データ】蓄積用!A$2:A$10000, AX$5, 【データ】蓄積用!C$2:C$10000, $A284, 【データ】蓄積用!Q$2:Q$10000, 1, 【データ】蓄積用!AC$2:AC$10000, "&gt;=4.0")&gt;0, "〇", "×")))</f>
        <v/>
      </c>
      <c r="AY284" t="str">
        <f>IF(OR($A284="", AY$5=""), "", IF(COUNTIFS(【データ】蓄積用!A$2:A$10000, AY$5, 【データ】蓄積用!C$2:C$10000, $A284, 【データ】蓄積用!D$2:D$10000, "&gt;=3000", 【データ】蓄積用!E$2:E$10000, "&gt;=1500")&gt;0, "〇", IF(COUNTIFS(【データ】蓄積用!A$2:A$10000, AY$5, 【データ】蓄積用!C$2:C$10000, $A284, 【データ】蓄積用!Q$2:Q$10000, 1, 【データ】蓄積用!AC$2:AC$10000, "&gt;=4.0")&gt;0, "〇", "×")))</f>
        <v/>
      </c>
    </row>
    <row r="285" spans="2:51">
      <c r="B285" t="str">
        <f>IF(OR($A285="", B$5=""), "", IF(COUNTIFS(【データ】蓄積用!A$2:A$10000, B$5, 【データ】蓄積用!C$2:C$10000, $A285, 【データ】蓄積用!D$2:D$10000, "&gt;=3000", 【データ】蓄積用!E$2:E$10000, "&gt;=1500")&gt;0, "〇", IF(COUNTIFS(【データ】蓄積用!A$2:A$10000, B$5, 【データ】蓄積用!C$2:C$10000, $A285, 【データ】蓄積用!Q$2:Q$10000, 1, 【データ】蓄積用!AC$2:AC$10000, "&gt;=4.0")&gt;0, "〇", "×")))</f>
        <v/>
      </c>
      <c r="C285" t="str">
        <f>IF(OR($A285="", C$5=""), "", IF(COUNTIFS(【データ】蓄積用!A$2:A$10000, C$5, 【データ】蓄積用!C$2:C$10000, $A285, 【データ】蓄積用!D$2:D$10000, "&gt;=3000", 【データ】蓄積用!E$2:E$10000, "&gt;=1500")&gt;0, "〇", IF(COUNTIFS(【データ】蓄積用!A$2:A$10000, C$5, 【データ】蓄積用!C$2:C$10000, $A285, 【データ】蓄積用!Q$2:Q$10000, 1, 【データ】蓄積用!AC$2:AC$10000, "&gt;=4.0")&gt;0, "〇", "×")))</f>
        <v/>
      </c>
      <c r="D285" t="str">
        <f>IF(OR($A285="", D$5=""), "", IF(COUNTIFS(【データ】蓄積用!A$2:A$10000, D$5, 【データ】蓄積用!C$2:C$10000, $A285, 【データ】蓄積用!D$2:D$10000, "&gt;=3000", 【データ】蓄積用!E$2:E$10000, "&gt;=1500")&gt;0, "〇", IF(COUNTIFS(【データ】蓄積用!A$2:A$10000, D$5, 【データ】蓄積用!C$2:C$10000, $A285, 【データ】蓄積用!Q$2:Q$10000, 1, 【データ】蓄積用!AC$2:AC$10000, "&gt;=4.0")&gt;0, "〇", "×")))</f>
        <v/>
      </c>
      <c r="E285" t="str">
        <f>IF(OR($A285="", E$5=""), "", IF(COUNTIFS(【データ】蓄積用!A$2:A$10000, E$5, 【データ】蓄積用!C$2:C$10000, $A285, 【データ】蓄積用!D$2:D$10000, "&gt;=3000", 【データ】蓄積用!E$2:E$10000, "&gt;=1500")&gt;0, "〇", IF(COUNTIFS(【データ】蓄積用!A$2:A$10000, E$5, 【データ】蓄積用!C$2:C$10000, $A285, 【データ】蓄積用!Q$2:Q$10000, 1, 【データ】蓄積用!AC$2:AC$10000, "&gt;=4.0")&gt;0, "〇", "×")))</f>
        <v/>
      </c>
      <c r="F285" t="str">
        <f>IF(OR($A285="", F$5=""), "", IF(COUNTIFS(【データ】蓄積用!A$2:A$10000, F$5, 【データ】蓄積用!C$2:C$10000, $A285, 【データ】蓄積用!D$2:D$10000, "&gt;=3000", 【データ】蓄積用!E$2:E$10000, "&gt;=1500")&gt;0, "〇", IF(COUNTIFS(【データ】蓄積用!A$2:A$10000, F$5, 【データ】蓄積用!C$2:C$10000, $A285, 【データ】蓄積用!Q$2:Q$10000, 1, 【データ】蓄積用!AC$2:AC$10000, "&gt;=4.0")&gt;0, "〇", "×")))</f>
        <v/>
      </c>
      <c r="G285" t="str">
        <f>IF(OR($A285="", G$5=""), "", IF(COUNTIFS(【データ】蓄積用!A$2:A$10000, G$5, 【データ】蓄積用!C$2:C$10000, $A285, 【データ】蓄積用!D$2:D$10000, "&gt;=3000", 【データ】蓄積用!E$2:E$10000, "&gt;=1500")&gt;0, "〇", IF(COUNTIFS(【データ】蓄積用!A$2:A$10000, G$5, 【データ】蓄積用!C$2:C$10000, $A285, 【データ】蓄積用!Q$2:Q$10000, 1, 【データ】蓄積用!AC$2:AC$10000, "&gt;=4.0")&gt;0, "〇", "×")))</f>
        <v/>
      </c>
      <c r="H285" t="str">
        <f>IF(OR($A285="", H$5=""), "", IF(COUNTIFS(【データ】蓄積用!A$2:A$10000, H$5, 【データ】蓄積用!C$2:C$10000, $A285, 【データ】蓄積用!D$2:D$10000, "&gt;=3000", 【データ】蓄積用!E$2:E$10000, "&gt;=1500")&gt;0, "〇", IF(COUNTIFS(【データ】蓄積用!A$2:A$10000, H$5, 【データ】蓄積用!C$2:C$10000, $A285, 【データ】蓄積用!Q$2:Q$10000, 1, 【データ】蓄積用!AC$2:AC$10000, "&gt;=4.0")&gt;0, "〇", "×")))</f>
        <v/>
      </c>
      <c r="I285" t="str">
        <f>IF(OR($A285="", I$5=""), "", IF(COUNTIFS(【データ】蓄積用!A$2:A$10000, I$5, 【データ】蓄積用!C$2:C$10000, $A285, 【データ】蓄積用!D$2:D$10000, "&gt;=3000", 【データ】蓄積用!E$2:E$10000, "&gt;=1500")&gt;0, "〇", IF(COUNTIFS(【データ】蓄積用!A$2:A$10000, I$5, 【データ】蓄積用!C$2:C$10000, $A285, 【データ】蓄積用!Q$2:Q$10000, 1, 【データ】蓄積用!AC$2:AC$10000, "&gt;=4.0")&gt;0, "〇", "×")))</f>
        <v/>
      </c>
      <c r="J285" t="str">
        <f>IF(OR($A285="", J$5=""), "", IF(COUNTIFS(【データ】蓄積用!A$2:A$10000, J$5, 【データ】蓄積用!C$2:C$10000, $A285, 【データ】蓄積用!D$2:D$10000, "&gt;=3000", 【データ】蓄積用!E$2:E$10000, "&gt;=1500")&gt;0, "〇", IF(COUNTIFS(【データ】蓄積用!A$2:A$10000, J$5, 【データ】蓄積用!C$2:C$10000, $A285, 【データ】蓄積用!Q$2:Q$10000, 1, 【データ】蓄積用!AC$2:AC$10000, "&gt;=4.0")&gt;0, "〇", "×")))</f>
        <v/>
      </c>
      <c r="K285" t="str">
        <f>IF(OR($A285="", K$5=""), "", IF(COUNTIFS(【データ】蓄積用!A$2:A$10000, K$5, 【データ】蓄積用!C$2:C$10000, $A285, 【データ】蓄積用!D$2:D$10000, "&gt;=3000", 【データ】蓄積用!E$2:E$10000, "&gt;=1500")&gt;0, "〇", IF(COUNTIFS(【データ】蓄積用!A$2:A$10000, K$5, 【データ】蓄積用!C$2:C$10000, $A285, 【データ】蓄積用!Q$2:Q$10000, 1, 【データ】蓄積用!AC$2:AC$10000, "&gt;=4.0")&gt;0, "〇", "×")))</f>
        <v/>
      </c>
      <c r="L285" t="str">
        <f>IF(OR($A285="", L$5=""), "", IF(COUNTIFS(【データ】蓄積用!A$2:A$10000, L$5, 【データ】蓄積用!C$2:C$10000, $A285, 【データ】蓄積用!D$2:D$10000, "&gt;=3000", 【データ】蓄積用!E$2:E$10000, "&gt;=1500")&gt;0, "〇", IF(COUNTIFS(【データ】蓄積用!A$2:A$10000, L$5, 【データ】蓄積用!C$2:C$10000, $A285, 【データ】蓄積用!Q$2:Q$10000, 1, 【データ】蓄積用!AC$2:AC$10000, "&gt;=4.0")&gt;0, "〇", "×")))</f>
        <v/>
      </c>
      <c r="M285" t="str">
        <f>IF(OR($A285="", M$5=""), "", IF(COUNTIFS(【データ】蓄積用!A$2:A$10000, M$5, 【データ】蓄積用!C$2:C$10000, $A285, 【データ】蓄積用!D$2:D$10000, "&gt;=3000", 【データ】蓄積用!E$2:E$10000, "&gt;=1500")&gt;0, "〇", IF(COUNTIFS(【データ】蓄積用!A$2:A$10000, M$5, 【データ】蓄積用!C$2:C$10000, $A285, 【データ】蓄積用!Q$2:Q$10000, 1, 【データ】蓄積用!AC$2:AC$10000, "&gt;=4.0")&gt;0, "〇", "×")))</f>
        <v/>
      </c>
      <c r="N285" t="str">
        <f>IF(OR($A285="", N$5=""), "", IF(COUNTIFS(【データ】蓄積用!A$2:A$10000, N$5, 【データ】蓄積用!C$2:C$10000, $A285, 【データ】蓄積用!D$2:D$10000, "&gt;=3000", 【データ】蓄積用!E$2:E$10000, "&gt;=1500")&gt;0, "〇", IF(COUNTIFS(【データ】蓄積用!A$2:A$10000, N$5, 【データ】蓄積用!C$2:C$10000, $A285, 【データ】蓄積用!Q$2:Q$10000, 1, 【データ】蓄積用!AC$2:AC$10000, "&gt;=4.0")&gt;0, "〇", "×")))</f>
        <v/>
      </c>
      <c r="O285" t="str">
        <f>IF(OR($A285="", O$5=""), "", IF(COUNTIFS(【データ】蓄積用!A$2:A$10000, O$5, 【データ】蓄積用!C$2:C$10000, $A285, 【データ】蓄積用!D$2:D$10000, "&gt;=3000", 【データ】蓄積用!E$2:E$10000, "&gt;=1500")&gt;0, "〇", IF(COUNTIFS(【データ】蓄積用!A$2:A$10000, O$5, 【データ】蓄積用!C$2:C$10000, $A285, 【データ】蓄積用!Q$2:Q$10000, 1, 【データ】蓄積用!AC$2:AC$10000, "&gt;=4.0")&gt;0, "〇", "×")))</f>
        <v/>
      </c>
      <c r="P285" t="str">
        <f>IF(OR($A285="", P$5=""), "", IF(COUNTIFS(【データ】蓄積用!A$2:A$10000, P$5, 【データ】蓄積用!C$2:C$10000, $A285, 【データ】蓄積用!D$2:D$10000, "&gt;=3000", 【データ】蓄積用!E$2:E$10000, "&gt;=1500")&gt;0, "〇", IF(COUNTIFS(【データ】蓄積用!A$2:A$10000, P$5, 【データ】蓄積用!C$2:C$10000, $A285, 【データ】蓄積用!Q$2:Q$10000, 1, 【データ】蓄積用!AC$2:AC$10000, "&gt;=4.0")&gt;0, "〇", "×")))</f>
        <v/>
      </c>
      <c r="Q285" t="str">
        <f>IF(OR($A285="", Q$5=""), "", IF(COUNTIFS(【データ】蓄積用!A$2:A$10000, Q$5, 【データ】蓄積用!C$2:C$10000, $A285, 【データ】蓄積用!D$2:D$10000, "&gt;=3000", 【データ】蓄積用!E$2:E$10000, "&gt;=1500")&gt;0, "〇", IF(COUNTIFS(【データ】蓄積用!A$2:A$10000, Q$5, 【データ】蓄積用!C$2:C$10000, $A285, 【データ】蓄積用!Q$2:Q$10000, 1, 【データ】蓄積用!AC$2:AC$10000, "&gt;=4.0")&gt;0, "〇", "×")))</f>
        <v/>
      </c>
      <c r="R285" t="str">
        <f>IF(OR($A285="", R$5=""), "", IF(COUNTIFS(【データ】蓄積用!A$2:A$10000, R$5, 【データ】蓄積用!C$2:C$10000, $A285, 【データ】蓄積用!D$2:D$10000, "&gt;=3000", 【データ】蓄積用!E$2:E$10000, "&gt;=1500")&gt;0, "〇", IF(COUNTIFS(【データ】蓄積用!A$2:A$10000, R$5, 【データ】蓄積用!C$2:C$10000, $A285, 【データ】蓄積用!Q$2:Q$10000, 1, 【データ】蓄積用!AC$2:AC$10000, "&gt;=4.0")&gt;0, "〇", "×")))</f>
        <v/>
      </c>
      <c r="S285" t="str">
        <f>IF(OR($A285="", S$5=""), "", IF(COUNTIFS(【データ】蓄積用!A$2:A$10000, S$5, 【データ】蓄積用!C$2:C$10000, $A285, 【データ】蓄積用!D$2:D$10000, "&gt;=3000", 【データ】蓄積用!E$2:E$10000, "&gt;=1500")&gt;0, "〇", IF(COUNTIFS(【データ】蓄積用!A$2:A$10000, S$5, 【データ】蓄積用!C$2:C$10000, $A285, 【データ】蓄積用!Q$2:Q$10000, 1, 【データ】蓄積用!AC$2:AC$10000, "&gt;=4.0")&gt;0, "〇", "×")))</f>
        <v/>
      </c>
      <c r="T285" t="str">
        <f>IF(OR($A285="", T$5=""), "", IF(COUNTIFS(【データ】蓄積用!A$2:A$10000, T$5, 【データ】蓄積用!C$2:C$10000, $A285, 【データ】蓄積用!D$2:D$10000, "&gt;=3000", 【データ】蓄積用!E$2:E$10000, "&gt;=1500")&gt;0, "〇", IF(COUNTIFS(【データ】蓄積用!A$2:A$10000, T$5, 【データ】蓄積用!C$2:C$10000, $A285, 【データ】蓄積用!Q$2:Q$10000, 1, 【データ】蓄積用!AC$2:AC$10000, "&gt;=4.0")&gt;0, "〇", "×")))</f>
        <v/>
      </c>
      <c r="U285" t="str">
        <f>IF(OR($A285="", U$5=""), "", IF(COUNTIFS(【データ】蓄積用!A$2:A$10000, U$5, 【データ】蓄積用!C$2:C$10000, $A285, 【データ】蓄積用!D$2:D$10000, "&gt;=3000", 【データ】蓄積用!E$2:E$10000, "&gt;=1500")&gt;0, "〇", IF(COUNTIFS(【データ】蓄積用!A$2:A$10000, U$5, 【データ】蓄積用!C$2:C$10000, $A285, 【データ】蓄積用!Q$2:Q$10000, 1, 【データ】蓄積用!AC$2:AC$10000, "&gt;=4.0")&gt;0, "〇", "×")))</f>
        <v/>
      </c>
      <c r="V285" t="str">
        <f>IF(OR($A285="", V$5=""), "", IF(COUNTIFS(【データ】蓄積用!A$2:A$10000, V$5, 【データ】蓄積用!C$2:C$10000, $A285, 【データ】蓄積用!D$2:D$10000, "&gt;=3000", 【データ】蓄積用!E$2:E$10000, "&gt;=1500")&gt;0, "〇", IF(COUNTIFS(【データ】蓄積用!A$2:A$10000, V$5, 【データ】蓄積用!C$2:C$10000, $A285, 【データ】蓄積用!Q$2:Q$10000, 1, 【データ】蓄積用!AC$2:AC$10000, "&gt;=4.0")&gt;0, "〇", "×")))</f>
        <v/>
      </c>
      <c r="W285" t="str">
        <f>IF(OR($A285="", W$5=""), "", IF(COUNTIFS(【データ】蓄積用!A$2:A$10000, W$5, 【データ】蓄積用!C$2:C$10000, $A285, 【データ】蓄積用!D$2:D$10000, "&gt;=3000", 【データ】蓄積用!E$2:E$10000, "&gt;=1500")&gt;0, "〇", IF(COUNTIFS(【データ】蓄積用!A$2:A$10000, W$5, 【データ】蓄積用!C$2:C$10000, $A285, 【データ】蓄積用!Q$2:Q$10000, 1, 【データ】蓄積用!AC$2:AC$10000, "&gt;=4.0")&gt;0, "〇", "×")))</f>
        <v/>
      </c>
      <c r="X285" t="str">
        <f>IF(OR($A285="", X$5=""), "", IF(COUNTIFS(【データ】蓄積用!A$2:A$10000, X$5, 【データ】蓄積用!C$2:C$10000, $A285, 【データ】蓄積用!D$2:D$10000, "&gt;=3000", 【データ】蓄積用!E$2:E$10000, "&gt;=1500")&gt;0, "〇", IF(COUNTIFS(【データ】蓄積用!A$2:A$10000, X$5, 【データ】蓄積用!C$2:C$10000, $A285, 【データ】蓄積用!Q$2:Q$10000, 1, 【データ】蓄積用!AC$2:AC$10000, "&gt;=4.0")&gt;0, "〇", "×")))</f>
        <v/>
      </c>
      <c r="Y285" t="str">
        <f>IF(OR($A285="", Y$5=""), "", IF(COUNTIFS(【データ】蓄積用!A$2:A$10000, Y$5, 【データ】蓄積用!C$2:C$10000, $A285, 【データ】蓄積用!D$2:D$10000, "&gt;=3000", 【データ】蓄積用!E$2:E$10000, "&gt;=1500")&gt;0, "〇", IF(COUNTIFS(【データ】蓄積用!A$2:A$10000, Y$5, 【データ】蓄積用!C$2:C$10000, $A285, 【データ】蓄積用!Q$2:Q$10000, 1, 【データ】蓄積用!AC$2:AC$10000, "&gt;=4.0")&gt;0, "〇", "×")))</f>
        <v/>
      </c>
      <c r="Z285" t="str">
        <f>IF(OR($A285="", Z$5=""), "", IF(COUNTIFS(【データ】蓄積用!A$2:A$10000, Z$5, 【データ】蓄積用!C$2:C$10000, $A285, 【データ】蓄積用!D$2:D$10000, "&gt;=3000", 【データ】蓄積用!E$2:E$10000, "&gt;=1500")&gt;0, "〇", IF(COUNTIFS(【データ】蓄積用!A$2:A$10000, Z$5, 【データ】蓄積用!C$2:C$10000, $A285, 【データ】蓄積用!Q$2:Q$10000, 1, 【データ】蓄積用!AC$2:AC$10000, "&gt;=4.0")&gt;0, "〇", "×")))</f>
        <v/>
      </c>
      <c r="AA285" t="str">
        <f>IF(OR($A285="", AA$5=""), "", IF(COUNTIFS(【データ】蓄積用!A$2:A$10000, AA$5, 【データ】蓄積用!C$2:C$10000, $A285, 【データ】蓄積用!D$2:D$10000, "&gt;=3000", 【データ】蓄積用!E$2:E$10000, "&gt;=1500")&gt;0, "〇", IF(COUNTIFS(【データ】蓄積用!A$2:A$10000, AA$5, 【データ】蓄積用!C$2:C$10000, $A285, 【データ】蓄積用!Q$2:Q$10000, 1, 【データ】蓄積用!AC$2:AC$10000, "&gt;=4.0")&gt;0, "〇", "×")))</f>
        <v/>
      </c>
      <c r="AB285" t="str">
        <f>IF(OR($A285="", AB$5=""), "", IF(COUNTIFS(【データ】蓄積用!A$2:A$10000, AB$5, 【データ】蓄積用!C$2:C$10000, $A285, 【データ】蓄積用!D$2:D$10000, "&gt;=3000", 【データ】蓄積用!E$2:E$10000, "&gt;=1500")&gt;0, "〇", IF(COUNTIFS(【データ】蓄積用!A$2:A$10000, AB$5, 【データ】蓄積用!C$2:C$10000, $A285, 【データ】蓄積用!Q$2:Q$10000, 1, 【データ】蓄積用!AC$2:AC$10000, "&gt;=4.0")&gt;0, "〇", "×")))</f>
        <v/>
      </c>
      <c r="AC285" t="str">
        <f>IF(OR($A285="", AC$5=""), "", IF(COUNTIFS(【データ】蓄積用!A$2:A$10000, AC$5, 【データ】蓄積用!C$2:C$10000, $A285, 【データ】蓄積用!D$2:D$10000, "&gt;=3000", 【データ】蓄積用!E$2:E$10000, "&gt;=1500")&gt;0, "〇", IF(COUNTIFS(【データ】蓄積用!A$2:A$10000, AC$5, 【データ】蓄積用!C$2:C$10000, $A285, 【データ】蓄積用!Q$2:Q$10000, 1, 【データ】蓄積用!AC$2:AC$10000, "&gt;=4.0")&gt;0, "〇", "×")))</f>
        <v/>
      </c>
      <c r="AD285" t="str">
        <f>IF(OR($A285="", AD$5=""), "", IF(COUNTIFS(【データ】蓄積用!A$2:A$10000, AD$5, 【データ】蓄積用!C$2:C$10000, $A285, 【データ】蓄積用!D$2:D$10000, "&gt;=3000", 【データ】蓄積用!E$2:E$10000, "&gt;=1500")&gt;0, "〇", IF(COUNTIFS(【データ】蓄積用!A$2:A$10000, AD$5, 【データ】蓄積用!C$2:C$10000, $A285, 【データ】蓄積用!Q$2:Q$10000, 1, 【データ】蓄積用!AC$2:AC$10000, "&gt;=4.0")&gt;0, "〇", "×")))</f>
        <v/>
      </c>
      <c r="AE285" t="str">
        <f>IF(OR($A285="", AE$5=""), "", IF(COUNTIFS(【データ】蓄積用!A$2:A$10000, AE$5, 【データ】蓄積用!C$2:C$10000, $A285, 【データ】蓄積用!D$2:D$10000, "&gt;=3000", 【データ】蓄積用!E$2:E$10000, "&gt;=1500")&gt;0, "〇", IF(COUNTIFS(【データ】蓄積用!A$2:A$10000, AE$5, 【データ】蓄積用!C$2:C$10000, $A285, 【データ】蓄積用!Q$2:Q$10000, 1, 【データ】蓄積用!AC$2:AC$10000, "&gt;=4.0")&gt;0, "〇", "×")))</f>
        <v/>
      </c>
      <c r="AF285" t="str">
        <f>IF(OR($A285="", AF$5=""), "", IF(COUNTIFS(【データ】蓄積用!A$2:A$10000, AF$5, 【データ】蓄積用!C$2:C$10000, $A285, 【データ】蓄積用!D$2:D$10000, "&gt;=3000", 【データ】蓄積用!E$2:E$10000, "&gt;=1500")&gt;0, "〇", IF(COUNTIFS(【データ】蓄積用!A$2:A$10000, AF$5, 【データ】蓄積用!C$2:C$10000, $A285, 【データ】蓄積用!Q$2:Q$10000, 1, 【データ】蓄積用!AC$2:AC$10000, "&gt;=4.0")&gt;0, "〇", "×")))</f>
        <v/>
      </c>
      <c r="AG285" t="str">
        <f>IF(OR($A285="", AG$5=""), "", IF(COUNTIFS(【データ】蓄積用!A$2:A$10000, AG$5, 【データ】蓄積用!C$2:C$10000, $A285, 【データ】蓄積用!D$2:D$10000, "&gt;=3000", 【データ】蓄積用!E$2:E$10000, "&gt;=1500")&gt;0, "〇", IF(COUNTIFS(【データ】蓄積用!A$2:A$10000, AG$5, 【データ】蓄積用!C$2:C$10000, $A285, 【データ】蓄積用!Q$2:Q$10000, 1, 【データ】蓄積用!AC$2:AC$10000, "&gt;=4.0")&gt;0, "〇", "×")))</f>
        <v/>
      </c>
      <c r="AH285" t="str">
        <f>IF(OR($A285="", AH$5=""), "", IF(COUNTIFS(【データ】蓄積用!A$2:A$10000, AH$5, 【データ】蓄積用!C$2:C$10000, $A285, 【データ】蓄積用!D$2:D$10000, "&gt;=3000", 【データ】蓄積用!E$2:E$10000, "&gt;=1500")&gt;0, "〇", IF(COUNTIFS(【データ】蓄積用!A$2:A$10000, AH$5, 【データ】蓄積用!C$2:C$10000, $A285, 【データ】蓄積用!Q$2:Q$10000, 1, 【データ】蓄積用!AC$2:AC$10000, "&gt;=4.0")&gt;0, "〇", "×")))</f>
        <v/>
      </c>
      <c r="AI285" t="str">
        <f>IF(OR($A285="", AI$5=""), "", IF(COUNTIFS(【データ】蓄積用!A$2:A$10000, AI$5, 【データ】蓄積用!C$2:C$10000, $A285, 【データ】蓄積用!D$2:D$10000, "&gt;=3000", 【データ】蓄積用!E$2:E$10000, "&gt;=1500")&gt;0, "〇", IF(COUNTIFS(【データ】蓄積用!A$2:A$10000, AI$5, 【データ】蓄積用!C$2:C$10000, $A285, 【データ】蓄積用!Q$2:Q$10000, 1, 【データ】蓄積用!AC$2:AC$10000, "&gt;=4.0")&gt;0, "〇", "×")))</f>
        <v/>
      </c>
      <c r="AJ285" t="str">
        <f>IF(OR($A285="", AJ$5=""), "", IF(COUNTIFS(【データ】蓄積用!A$2:A$10000, AJ$5, 【データ】蓄積用!C$2:C$10000, $A285, 【データ】蓄積用!D$2:D$10000, "&gt;=3000", 【データ】蓄積用!E$2:E$10000, "&gt;=1500")&gt;0, "〇", IF(COUNTIFS(【データ】蓄積用!A$2:A$10000, AJ$5, 【データ】蓄積用!C$2:C$10000, $A285, 【データ】蓄積用!Q$2:Q$10000, 1, 【データ】蓄積用!AC$2:AC$10000, "&gt;=4.0")&gt;0, "〇", "×")))</f>
        <v/>
      </c>
      <c r="AK285" t="str">
        <f>IF(OR($A285="", AK$5=""), "", IF(COUNTIFS(【データ】蓄積用!A$2:A$10000, AK$5, 【データ】蓄積用!C$2:C$10000, $A285, 【データ】蓄積用!D$2:D$10000, "&gt;=3000", 【データ】蓄積用!E$2:E$10000, "&gt;=1500")&gt;0, "〇", IF(COUNTIFS(【データ】蓄積用!A$2:A$10000, AK$5, 【データ】蓄積用!C$2:C$10000, $A285, 【データ】蓄積用!Q$2:Q$10000, 1, 【データ】蓄積用!AC$2:AC$10000, "&gt;=4.0")&gt;0, "〇", "×")))</f>
        <v/>
      </c>
      <c r="AL285" t="str">
        <f>IF(OR($A285="", AL$5=""), "", IF(COUNTIFS(【データ】蓄積用!A$2:A$10000, AL$5, 【データ】蓄積用!C$2:C$10000, $A285, 【データ】蓄積用!D$2:D$10000, "&gt;=3000", 【データ】蓄積用!E$2:E$10000, "&gt;=1500")&gt;0, "〇", IF(COUNTIFS(【データ】蓄積用!A$2:A$10000, AL$5, 【データ】蓄積用!C$2:C$10000, $A285, 【データ】蓄積用!Q$2:Q$10000, 1, 【データ】蓄積用!AC$2:AC$10000, "&gt;=4.0")&gt;0, "〇", "×")))</f>
        <v/>
      </c>
      <c r="AM285" t="str">
        <f>IF(OR($A285="", AM$5=""), "", IF(COUNTIFS(【データ】蓄積用!A$2:A$10000, AM$5, 【データ】蓄積用!C$2:C$10000, $A285, 【データ】蓄積用!D$2:D$10000, "&gt;=3000", 【データ】蓄積用!E$2:E$10000, "&gt;=1500")&gt;0, "〇", IF(COUNTIFS(【データ】蓄積用!A$2:A$10000, AM$5, 【データ】蓄積用!C$2:C$10000, $A285, 【データ】蓄積用!Q$2:Q$10000, 1, 【データ】蓄積用!AC$2:AC$10000, "&gt;=4.0")&gt;0, "〇", "×")))</f>
        <v/>
      </c>
      <c r="AN285" t="str">
        <f>IF(OR($A285="", AN$5=""), "", IF(COUNTIFS(【データ】蓄積用!A$2:A$10000, AN$5, 【データ】蓄積用!C$2:C$10000, $A285, 【データ】蓄積用!D$2:D$10000, "&gt;=3000", 【データ】蓄積用!E$2:E$10000, "&gt;=1500")&gt;0, "〇", IF(COUNTIFS(【データ】蓄積用!A$2:A$10000, AN$5, 【データ】蓄積用!C$2:C$10000, $A285, 【データ】蓄積用!Q$2:Q$10000, 1, 【データ】蓄積用!AC$2:AC$10000, "&gt;=4.0")&gt;0, "〇", "×")))</f>
        <v/>
      </c>
      <c r="AO285" t="str">
        <f>IF(OR($A285="", AO$5=""), "", IF(COUNTIFS(【データ】蓄積用!A$2:A$10000, AO$5, 【データ】蓄積用!C$2:C$10000, $A285, 【データ】蓄積用!D$2:D$10000, "&gt;=3000", 【データ】蓄積用!E$2:E$10000, "&gt;=1500")&gt;0, "〇", IF(COUNTIFS(【データ】蓄積用!A$2:A$10000, AO$5, 【データ】蓄積用!C$2:C$10000, $A285, 【データ】蓄積用!Q$2:Q$10000, 1, 【データ】蓄積用!AC$2:AC$10000, "&gt;=4.0")&gt;0, "〇", "×")))</f>
        <v/>
      </c>
      <c r="AP285" t="str">
        <f>IF(OR($A285="", AP$5=""), "", IF(COUNTIFS(【データ】蓄積用!A$2:A$10000, AP$5, 【データ】蓄積用!C$2:C$10000, $A285, 【データ】蓄積用!D$2:D$10000, "&gt;=3000", 【データ】蓄積用!E$2:E$10000, "&gt;=1500")&gt;0, "〇", IF(COUNTIFS(【データ】蓄積用!A$2:A$10000, AP$5, 【データ】蓄積用!C$2:C$10000, $A285, 【データ】蓄積用!Q$2:Q$10000, 1, 【データ】蓄積用!AC$2:AC$10000, "&gt;=4.0")&gt;0, "〇", "×")))</f>
        <v/>
      </c>
      <c r="AQ285" t="str">
        <f>IF(OR($A285="", AQ$5=""), "", IF(COUNTIFS(【データ】蓄積用!A$2:A$10000, AQ$5, 【データ】蓄積用!C$2:C$10000, $A285, 【データ】蓄積用!D$2:D$10000, "&gt;=3000", 【データ】蓄積用!E$2:E$10000, "&gt;=1500")&gt;0, "〇", IF(COUNTIFS(【データ】蓄積用!A$2:A$10000, AQ$5, 【データ】蓄積用!C$2:C$10000, $A285, 【データ】蓄積用!Q$2:Q$10000, 1, 【データ】蓄積用!AC$2:AC$10000, "&gt;=4.0")&gt;0, "〇", "×")))</f>
        <v/>
      </c>
      <c r="AR285" t="str">
        <f>IF(OR($A285="", AR$5=""), "", IF(COUNTIFS(【データ】蓄積用!A$2:A$10000, AR$5, 【データ】蓄積用!C$2:C$10000, $A285, 【データ】蓄積用!D$2:D$10000, "&gt;=3000", 【データ】蓄積用!E$2:E$10000, "&gt;=1500")&gt;0, "〇", IF(COUNTIFS(【データ】蓄積用!A$2:A$10000, AR$5, 【データ】蓄積用!C$2:C$10000, $A285, 【データ】蓄積用!Q$2:Q$10000, 1, 【データ】蓄積用!AC$2:AC$10000, "&gt;=4.0")&gt;0, "〇", "×")))</f>
        <v/>
      </c>
      <c r="AS285" t="str">
        <f>IF(OR($A285="", AS$5=""), "", IF(COUNTIFS(【データ】蓄積用!A$2:A$10000, AS$5, 【データ】蓄積用!C$2:C$10000, $A285, 【データ】蓄積用!D$2:D$10000, "&gt;=3000", 【データ】蓄積用!E$2:E$10000, "&gt;=1500")&gt;0, "〇", IF(COUNTIFS(【データ】蓄積用!A$2:A$10000, AS$5, 【データ】蓄積用!C$2:C$10000, $A285, 【データ】蓄積用!Q$2:Q$10000, 1, 【データ】蓄積用!AC$2:AC$10000, "&gt;=4.0")&gt;0, "〇", "×")))</f>
        <v/>
      </c>
      <c r="AT285" t="str">
        <f>IF(OR($A285="", AT$5=""), "", IF(COUNTIFS(【データ】蓄積用!A$2:A$10000, AT$5, 【データ】蓄積用!C$2:C$10000, $A285, 【データ】蓄積用!D$2:D$10000, "&gt;=3000", 【データ】蓄積用!E$2:E$10000, "&gt;=1500")&gt;0, "〇", IF(COUNTIFS(【データ】蓄積用!A$2:A$10000, AT$5, 【データ】蓄積用!C$2:C$10000, $A285, 【データ】蓄積用!Q$2:Q$10000, 1, 【データ】蓄積用!AC$2:AC$10000, "&gt;=4.0")&gt;0, "〇", "×")))</f>
        <v/>
      </c>
      <c r="AU285" t="str">
        <f>IF(OR($A285="", AU$5=""), "", IF(COUNTIFS(【データ】蓄積用!A$2:A$10000, AU$5, 【データ】蓄積用!C$2:C$10000, $A285, 【データ】蓄積用!D$2:D$10000, "&gt;=3000", 【データ】蓄積用!E$2:E$10000, "&gt;=1500")&gt;0, "〇", IF(COUNTIFS(【データ】蓄積用!A$2:A$10000, AU$5, 【データ】蓄積用!C$2:C$10000, $A285, 【データ】蓄積用!Q$2:Q$10000, 1, 【データ】蓄積用!AC$2:AC$10000, "&gt;=4.0")&gt;0, "〇", "×")))</f>
        <v/>
      </c>
      <c r="AV285" t="str">
        <f>IF(OR($A285="", AV$5=""), "", IF(COUNTIFS(【データ】蓄積用!A$2:A$10000, AV$5, 【データ】蓄積用!C$2:C$10000, $A285, 【データ】蓄積用!D$2:D$10000, "&gt;=3000", 【データ】蓄積用!E$2:E$10000, "&gt;=1500")&gt;0, "〇", IF(COUNTIFS(【データ】蓄積用!A$2:A$10000, AV$5, 【データ】蓄積用!C$2:C$10000, $A285, 【データ】蓄積用!Q$2:Q$10000, 1, 【データ】蓄積用!AC$2:AC$10000, "&gt;=4.0")&gt;0, "〇", "×")))</f>
        <v/>
      </c>
      <c r="AW285" t="str">
        <f>IF(OR($A285="", AW$5=""), "", IF(COUNTIFS(【データ】蓄積用!A$2:A$10000, AW$5, 【データ】蓄積用!C$2:C$10000, $A285, 【データ】蓄積用!D$2:D$10000, "&gt;=3000", 【データ】蓄積用!E$2:E$10000, "&gt;=1500")&gt;0, "〇", IF(COUNTIFS(【データ】蓄積用!A$2:A$10000, AW$5, 【データ】蓄積用!C$2:C$10000, $A285, 【データ】蓄積用!Q$2:Q$10000, 1, 【データ】蓄積用!AC$2:AC$10000, "&gt;=4.0")&gt;0, "〇", "×")))</f>
        <v/>
      </c>
      <c r="AX285" t="str">
        <f>IF(OR($A285="", AX$5=""), "", IF(COUNTIFS(【データ】蓄積用!A$2:A$10000, AX$5, 【データ】蓄積用!C$2:C$10000, $A285, 【データ】蓄積用!D$2:D$10000, "&gt;=3000", 【データ】蓄積用!E$2:E$10000, "&gt;=1500")&gt;0, "〇", IF(COUNTIFS(【データ】蓄積用!A$2:A$10000, AX$5, 【データ】蓄積用!C$2:C$10000, $A285, 【データ】蓄積用!Q$2:Q$10000, 1, 【データ】蓄積用!AC$2:AC$10000, "&gt;=4.0")&gt;0, "〇", "×")))</f>
        <v/>
      </c>
      <c r="AY285" t="str">
        <f>IF(OR($A285="", AY$5=""), "", IF(COUNTIFS(【データ】蓄積用!A$2:A$10000, AY$5, 【データ】蓄積用!C$2:C$10000, $A285, 【データ】蓄積用!D$2:D$10000, "&gt;=3000", 【データ】蓄積用!E$2:E$10000, "&gt;=1500")&gt;0, "〇", IF(COUNTIFS(【データ】蓄積用!A$2:A$10000, AY$5, 【データ】蓄積用!C$2:C$10000, $A285, 【データ】蓄積用!Q$2:Q$10000, 1, 【データ】蓄積用!AC$2:AC$10000, "&gt;=4.0")&gt;0, "〇", "×")))</f>
        <v/>
      </c>
    </row>
    <row r="286" spans="2:51">
      <c r="B286" t="str">
        <f>IF(OR($A286="", B$5=""), "", IF(COUNTIFS(【データ】蓄積用!A$2:A$10000, B$5, 【データ】蓄積用!C$2:C$10000, $A286, 【データ】蓄積用!D$2:D$10000, "&gt;=3000", 【データ】蓄積用!E$2:E$10000, "&gt;=1500")&gt;0, "〇", IF(COUNTIFS(【データ】蓄積用!A$2:A$10000, B$5, 【データ】蓄積用!C$2:C$10000, $A286, 【データ】蓄積用!Q$2:Q$10000, 1, 【データ】蓄積用!AC$2:AC$10000, "&gt;=4.0")&gt;0, "〇", "×")))</f>
        <v/>
      </c>
      <c r="C286" t="str">
        <f>IF(OR($A286="", C$5=""), "", IF(COUNTIFS(【データ】蓄積用!A$2:A$10000, C$5, 【データ】蓄積用!C$2:C$10000, $A286, 【データ】蓄積用!D$2:D$10000, "&gt;=3000", 【データ】蓄積用!E$2:E$10000, "&gt;=1500")&gt;0, "〇", IF(COUNTIFS(【データ】蓄積用!A$2:A$10000, C$5, 【データ】蓄積用!C$2:C$10000, $A286, 【データ】蓄積用!Q$2:Q$10000, 1, 【データ】蓄積用!AC$2:AC$10000, "&gt;=4.0")&gt;0, "〇", "×")))</f>
        <v/>
      </c>
      <c r="D286" t="str">
        <f>IF(OR($A286="", D$5=""), "", IF(COUNTIFS(【データ】蓄積用!A$2:A$10000, D$5, 【データ】蓄積用!C$2:C$10000, $A286, 【データ】蓄積用!D$2:D$10000, "&gt;=3000", 【データ】蓄積用!E$2:E$10000, "&gt;=1500")&gt;0, "〇", IF(COUNTIFS(【データ】蓄積用!A$2:A$10000, D$5, 【データ】蓄積用!C$2:C$10000, $A286, 【データ】蓄積用!Q$2:Q$10000, 1, 【データ】蓄積用!AC$2:AC$10000, "&gt;=4.0")&gt;0, "〇", "×")))</f>
        <v/>
      </c>
      <c r="E286" t="str">
        <f>IF(OR($A286="", E$5=""), "", IF(COUNTIFS(【データ】蓄積用!A$2:A$10000, E$5, 【データ】蓄積用!C$2:C$10000, $A286, 【データ】蓄積用!D$2:D$10000, "&gt;=3000", 【データ】蓄積用!E$2:E$10000, "&gt;=1500")&gt;0, "〇", IF(COUNTIFS(【データ】蓄積用!A$2:A$10000, E$5, 【データ】蓄積用!C$2:C$10000, $A286, 【データ】蓄積用!Q$2:Q$10000, 1, 【データ】蓄積用!AC$2:AC$10000, "&gt;=4.0")&gt;0, "〇", "×")))</f>
        <v/>
      </c>
      <c r="F286" t="str">
        <f>IF(OR($A286="", F$5=""), "", IF(COUNTIFS(【データ】蓄積用!A$2:A$10000, F$5, 【データ】蓄積用!C$2:C$10000, $A286, 【データ】蓄積用!D$2:D$10000, "&gt;=3000", 【データ】蓄積用!E$2:E$10000, "&gt;=1500")&gt;0, "〇", IF(COUNTIFS(【データ】蓄積用!A$2:A$10000, F$5, 【データ】蓄積用!C$2:C$10000, $A286, 【データ】蓄積用!Q$2:Q$10000, 1, 【データ】蓄積用!AC$2:AC$10000, "&gt;=4.0")&gt;0, "〇", "×")))</f>
        <v/>
      </c>
      <c r="G286" t="str">
        <f>IF(OR($A286="", G$5=""), "", IF(COUNTIFS(【データ】蓄積用!A$2:A$10000, G$5, 【データ】蓄積用!C$2:C$10000, $A286, 【データ】蓄積用!D$2:D$10000, "&gt;=3000", 【データ】蓄積用!E$2:E$10000, "&gt;=1500")&gt;0, "〇", IF(COUNTIFS(【データ】蓄積用!A$2:A$10000, G$5, 【データ】蓄積用!C$2:C$10000, $A286, 【データ】蓄積用!Q$2:Q$10000, 1, 【データ】蓄積用!AC$2:AC$10000, "&gt;=4.0")&gt;0, "〇", "×")))</f>
        <v/>
      </c>
      <c r="H286" t="str">
        <f>IF(OR($A286="", H$5=""), "", IF(COUNTIFS(【データ】蓄積用!A$2:A$10000, H$5, 【データ】蓄積用!C$2:C$10000, $A286, 【データ】蓄積用!D$2:D$10000, "&gt;=3000", 【データ】蓄積用!E$2:E$10000, "&gt;=1500")&gt;0, "〇", IF(COUNTIFS(【データ】蓄積用!A$2:A$10000, H$5, 【データ】蓄積用!C$2:C$10000, $A286, 【データ】蓄積用!Q$2:Q$10000, 1, 【データ】蓄積用!AC$2:AC$10000, "&gt;=4.0")&gt;0, "〇", "×")))</f>
        <v/>
      </c>
      <c r="I286" t="str">
        <f>IF(OR($A286="", I$5=""), "", IF(COUNTIFS(【データ】蓄積用!A$2:A$10000, I$5, 【データ】蓄積用!C$2:C$10000, $A286, 【データ】蓄積用!D$2:D$10000, "&gt;=3000", 【データ】蓄積用!E$2:E$10000, "&gt;=1500")&gt;0, "〇", IF(COUNTIFS(【データ】蓄積用!A$2:A$10000, I$5, 【データ】蓄積用!C$2:C$10000, $A286, 【データ】蓄積用!Q$2:Q$10000, 1, 【データ】蓄積用!AC$2:AC$10000, "&gt;=4.0")&gt;0, "〇", "×")))</f>
        <v/>
      </c>
      <c r="J286" t="str">
        <f>IF(OR($A286="", J$5=""), "", IF(COUNTIFS(【データ】蓄積用!A$2:A$10000, J$5, 【データ】蓄積用!C$2:C$10000, $A286, 【データ】蓄積用!D$2:D$10000, "&gt;=3000", 【データ】蓄積用!E$2:E$10000, "&gt;=1500")&gt;0, "〇", IF(COUNTIFS(【データ】蓄積用!A$2:A$10000, J$5, 【データ】蓄積用!C$2:C$10000, $A286, 【データ】蓄積用!Q$2:Q$10000, 1, 【データ】蓄積用!AC$2:AC$10000, "&gt;=4.0")&gt;0, "〇", "×")))</f>
        <v/>
      </c>
      <c r="K286" t="str">
        <f>IF(OR($A286="", K$5=""), "", IF(COUNTIFS(【データ】蓄積用!A$2:A$10000, K$5, 【データ】蓄積用!C$2:C$10000, $A286, 【データ】蓄積用!D$2:D$10000, "&gt;=3000", 【データ】蓄積用!E$2:E$10000, "&gt;=1500")&gt;0, "〇", IF(COUNTIFS(【データ】蓄積用!A$2:A$10000, K$5, 【データ】蓄積用!C$2:C$10000, $A286, 【データ】蓄積用!Q$2:Q$10000, 1, 【データ】蓄積用!AC$2:AC$10000, "&gt;=4.0")&gt;0, "〇", "×")))</f>
        <v/>
      </c>
      <c r="L286" t="str">
        <f>IF(OR($A286="", L$5=""), "", IF(COUNTIFS(【データ】蓄積用!A$2:A$10000, L$5, 【データ】蓄積用!C$2:C$10000, $A286, 【データ】蓄積用!D$2:D$10000, "&gt;=3000", 【データ】蓄積用!E$2:E$10000, "&gt;=1500")&gt;0, "〇", IF(COUNTIFS(【データ】蓄積用!A$2:A$10000, L$5, 【データ】蓄積用!C$2:C$10000, $A286, 【データ】蓄積用!Q$2:Q$10000, 1, 【データ】蓄積用!AC$2:AC$10000, "&gt;=4.0")&gt;0, "〇", "×")))</f>
        <v/>
      </c>
      <c r="M286" t="str">
        <f>IF(OR($A286="", M$5=""), "", IF(COUNTIFS(【データ】蓄積用!A$2:A$10000, M$5, 【データ】蓄積用!C$2:C$10000, $A286, 【データ】蓄積用!D$2:D$10000, "&gt;=3000", 【データ】蓄積用!E$2:E$10000, "&gt;=1500")&gt;0, "〇", IF(COUNTIFS(【データ】蓄積用!A$2:A$10000, M$5, 【データ】蓄積用!C$2:C$10000, $A286, 【データ】蓄積用!Q$2:Q$10000, 1, 【データ】蓄積用!AC$2:AC$10000, "&gt;=4.0")&gt;0, "〇", "×")))</f>
        <v/>
      </c>
      <c r="N286" t="str">
        <f>IF(OR($A286="", N$5=""), "", IF(COUNTIFS(【データ】蓄積用!A$2:A$10000, N$5, 【データ】蓄積用!C$2:C$10000, $A286, 【データ】蓄積用!D$2:D$10000, "&gt;=3000", 【データ】蓄積用!E$2:E$10000, "&gt;=1500")&gt;0, "〇", IF(COUNTIFS(【データ】蓄積用!A$2:A$10000, N$5, 【データ】蓄積用!C$2:C$10000, $A286, 【データ】蓄積用!Q$2:Q$10000, 1, 【データ】蓄積用!AC$2:AC$10000, "&gt;=4.0")&gt;0, "〇", "×")))</f>
        <v/>
      </c>
      <c r="O286" t="str">
        <f>IF(OR($A286="", O$5=""), "", IF(COUNTIFS(【データ】蓄積用!A$2:A$10000, O$5, 【データ】蓄積用!C$2:C$10000, $A286, 【データ】蓄積用!D$2:D$10000, "&gt;=3000", 【データ】蓄積用!E$2:E$10000, "&gt;=1500")&gt;0, "〇", IF(COUNTIFS(【データ】蓄積用!A$2:A$10000, O$5, 【データ】蓄積用!C$2:C$10000, $A286, 【データ】蓄積用!Q$2:Q$10000, 1, 【データ】蓄積用!AC$2:AC$10000, "&gt;=4.0")&gt;0, "〇", "×")))</f>
        <v/>
      </c>
      <c r="P286" t="str">
        <f>IF(OR($A286="", P$5=""), "", IF(COUNTIFS(【データ】蓄積用!A$2:A$10000, P$5, 【データ】蓄積用!C$2:C$10000, $A286, 【データ】蓄積用!D$2:D$10000, "&gt;=3000", 【データ】蓄積用!E$2:E$10000, "&gt;=1500")&gt;0, "〇", IF(COUNTIFS(【データ】蓄積用!A$2:A$10000, P$5, 【データ】蓄積用!C$2:C$10000, $A286, 【データ】蓄積用!Q$2:Q$10000, 1, 【データ】蓄積用!AC$2:AC$10000, "&gt;=4.0")&gt;0, "〇", "×")))</f>
        <v/>
      </c>
      <c r="Q286" t="str">
        <f>IF(OR($A286="", Q$5=""), "", IF(COUNTIFS(【データ】蓄積用!A$2:A$10000, Q$5, 【データ】蓄積用!C$2:C$10000, $A286, 【データ】蓄積用!D$2:D$10000, "&gt;=3000", 【データ】蓄積用!E$2:E$10000, "&gt;=1500")&gt;0, "〇", IF(COUNTIFS(【データ】蓄積用!A$2:A$10000, Q$5, 【データ】蓄積用!C$2:C$10000, $A286, 【データ】蓄積用!Q$2:Q$10000, 1, 【データ】蓄積用!AC$2:AC$10000, "&gt;=4.0")&gt;0, "〇", "×")))</f>
        <v/>
      </c>
      <c r="R286" t="str">
        <f>IF(OR($A286="", R$5=""), "", IF(COUNTIFS(【データ】蓄積用!A$2:A$10000, R$5, 【データ】蓄積用!C$2:C$10000, $A286, 【データ】蓄積用!D$2:D$10000, "&gt;=3000", 【データ】蓄積用!E$2:E$10000, "&gt;=1500")&gt;0, "〇", IF(COUNTIFS(【データ】蓄積用!A$2:A$10000, R$5, 【データ】蓄積用!C$2:C$10000, $A286, 【データ】蓄積用!Q$2:Q$10000, 1, 【データ】蓄積用!AC$2:AC$10000, "&gt;=4.0")&gt;0, "〇", "×")))</f>
        <v/>
      </c>
      <c r="S286" t="str">
        <f>IF(OR($A286="", S$5=""), "", IF(COUNTIFS(【データ】蓄積用!A$2:A$10000, S$5, 【データ】蓄積用!C$2:C$10000, $A286, 【データ】蓄積用!D$2:D$10000, "&gt;=3000", 【データ】蓄積用!E$2:E$10000, "&gt;=1500")&gt;0, "〇", IF(COUNTIFS(【データ】蓄積用!A$2:A$10000, S$5, 【データ】蓄積用!C$2:C$10000, $A286, 【データ】蓄積用!Q$2:Q$10000, 1, 【データ】蓄積用!AC$2:AC$10000, "&gt;=4.0")&gt;0, "〇", "×")))</f>
        <v/>
      </c>
      <c r="T286" t="str">
        <f>IF(OR($A286="", T$5=""), "", IF(COUNTIFS(【データ】蓄積用!A$2:A$10000, T$5, 【データ】蓄積用!C$2:C$10000, $A286, 【データ】蓄積用!D$2:D$10000, "&gt;=3000", 【データ】蓄積用!E$2:E$10000, "&gt;=1500")&gt;0, "〇", IF(COUNTIFS(【データ】蓄積用!A$2:A$10000, T$5, 【データ】蓄積用!C$2:C$10000, $A286, 【データ】蓄積用!Q$2:Q$10000, 1, 【データ】蓄積用!AC$2:AC$10000, "&gt;=4.0")&gt;0, "〇", "×")))</f>
        <v/>
      </c>
      <c r="U286" t="str">
        <f>IF(OR($A286="", U$5=""), "", IF(COUNTIFS(【データ】蓄積用!A$2:A$10000, U$5, 【データ】蓄積用!C$2:C$10000, $A286, 【データ】蓄積用!D$2:D$10000, "&gt;=3000", 【データ】蓄積用!E$2:E$10000, "&gt;=1500")&gt;0, "〇", IF(COUNTIFS(【データ】蓄積用!A$2:A$10000, U$5, 【データ】蓄積用!C$2:C$10000, $A286, 【データ】蓄積用!Q$2:Q$10000, 1, 【データ】蓄積用!AC$2:AC$10000, "&gt;=4.0")&gt;0, "〇", "×")))</f>
        <v/>
      </c>
      <c r="V286" t="str">
        <f>IF(OR($A286="", V$5=""), "", IF(COUNTIFS(【データ】蓄積用!A$2:A$10000, V$5, 【データ】蓄積用!C$2:C$10000, $A286, 【データ】蓄積用!D$2:D$10000, "&gt;=3000", 【データ】蓄積用!E$2:E$10000, "&gt;=1500")&gt;0, "〇", IF(COUNTIFS(【データ】蓄積用!A$2:A$10000, V$5, 【データ】蓄積用!C$2:C$10000, $A286, 【データ】蓄積用!Q$2:Q$10000, 1, 【データ】蓄積用!AC$2:AC$10000, "&gt;=4.0")&gt;0, "〇", "×")))</f>
        <v/>
      </c>
      <c r="W286" t="str">
        <f>IF(OR($A286="", W$5=""), "", IF(COUNTIFS(【データ】蓄積用!A$2:A$10000, W$5, 【データ】蓄積用!C$2:C$10000, $A286, 【データ】蓄積用!D$2:D$10000, "&gt;=3000", 【データ】蓄積用!E$2:E$10000, "&gt;=1500")&gt;0, "〇", IF(COUNTIFS(【データ】蓄積用!A$2:A$10000, W$5, 【データ】蓄積用!C$2:C$10000, $A286, 【データ】蓄積用!Q$2:Q$10000, 1, 【データ】蓄積用!AC$2:AC$10000, "&gt;=4.0")&gt;0, "〇", "×")))</f>
        <v/>
      </c>
      <c r="X286" t="str">
        <f>IF(OR($A286="", X$5=""), "", IF(COUNTIFS(【データ】蓄積用!A$2:A$10000, X$5, 【データ】蓄積用!C$2:C$10000, $A286, 【データ】蓄積用!D$2:D$10000, "&gt;=3000", 【データ】蓄積用!E$2:E$10000, "&gt;=1500")&gt;0, "〇", IF(COUNTIFS(【データ】蓄積用!A$2:A$10000, X$5, 【データ】蓄積用!C$2:C$10000, $A286, 【データ】蓄積用!Q$2:Q$10000, 1, 【データ】蓄積用!AC$2:AC$10000, "&gt;=4.0")&gt;0, "〇", "×")))</f>
        <v/>
      </c>
      <c r="Y286" t="str">
        <f>IF(OR($A286="", Y$5=""), "", IF(COUNTIFS(【データ】蓄積用!A$2:A$10000, Y$5, 【データ】蓄積用!C$2:C$10000, $A286, 【データ】蓄積用!D$2:D$10000, "&gt;=3000", 【データ】蓄積用!E$2:E$10000, "&gt;=1500")&gt;0, "〇", IF(COUNTIFS(【データ】蓄積用!A$2:A$10000, Y$5, 【データ】蓄積用!C$2:C$10000, $A286, 【データ】蓄積用!Q$2:Q$10000, 1, 【データ】蓄積用!AC$2:AC$10000, "&gt;=4.0")&gt;0, "〇", "×")))</f>
        <v/>
      </c>
      <c r="Z286" t="str">
        <f>IF(OR($A286="", Z$5=""), "", IF(COUNTIFS(【データ】蓄積用!A$2:A$10000, Z$5, 【データ】蓄積用!C$2:C$10000, $A286, 【データ】蓄積用!D$2:D$10000, "&gt;=3000", 【データ】蓄積用!E$2:E$10000, "&gt;=1500")&gt;0, "〇", IF(COUNTIFS(【データ】蓄積用!A$2:A$10000, Z$5, 【データ】蓄積用!C$2:C$10000, $A286, 【データ】蓄積用!Q$2:Q$10000, 1, 【データ】蓄積用!AC$2:AC$10000, "&gt;=4.0")&gt;0, "〇", "×")))</f>
        <v/>
      </c>
      <c r="AA286" t="str">
        <f>IF(OR($A286="", AA$5=""), "", IF(COUNTIFS(【データ】蓄積用!A$2:A$10000, AA$5, 【データ】蓄積用!C$2:C$10000, $A286, 【データ】蓄積用!D$2:D$10000, "&gt;=3000", 【データ】蓄積用!E$2:E$10000, "&gt;=1500")&gt;0, "〇", IF(COUNTIFS(【データ】蓄積用!A$2:A$10000, AA$5, 【データ】蓄積用!C$2:C$10000, $A286, 【データ】蓄積用!Q$2:Q$10000, 1, 【データ】蓄積用!AC$2:AC$10000, "&gt;=4.0")&gt;0, "〇", "×")))</f>
        <v/>
      </c>
      <c r="AB286" t="str">
        <f>IF(OR($A286="", AB$5=""), "", IF(COUNTIFS(【データ】蓄積用!A$2:A$10000, AB$5, 【データ】蓄積用!C$2:C$10000, $A286, 【データ】蓄積用!D$2:D$10000, "&gt;=3000", 【データ】蓄積用!E$2:E$10000, "&gt;=1500")&gt;0, "〇", IF(COUNTIFS(【データ】蓄積用!A$2:A$10000, AB$5, 【データ】蓄積用!C$2:C$10000, $A286, 【データ】蓄積用!Q$2:Q$10000, 1, 【データ】蓄積用!AC$2:AC$10000, "&gt;=4.0")&gt;0, "〇", "×")))</f>
        <v/>
      </c>
      <c r="AC286" t="str">
        <f>IF(OR($A286="", AC$5=""), "", IF(COUNTIFS(【データ】蓄積用!A$2:A$10000, AC$5, 【データ】蓄積用!C$2:C$10000, $A286, 【データ】蓄積用!D$2:D$10000, "&gt;=3000", 【データ】蓄積用!E$2:E$10000, "&gt;=1500")&gt;0, "〇", IF(COUNTIFS(【データ】蓄積用!A$2:A$10000, AC$5, 【データ】蓄積用!C$2:C$10000, $A286, 【データ】蓄積用!Q$2:Q$10000, 1, 【データ】蓄積用!AC$2:AC$10000, "&gt;=4.0")&gt;0, "〇", "×")))</f>
        <v/>
      </c>
      <c r="AD286" t="str">
        <f>IF(OR($A286="", AD$5=""), "", IF(COUNTIFS(【データ】蓄積用!A$2:A$10000, AD$5, 【データ】蓄積用!C$2:C$10000, $A286, 【データ】蓄積用!D$2:D$10000, "&gt;=3000", 【データ】蓄積用!E$2:E$10000, "&gt;=1500")&gt;0, "〇", IF(COUNTIFS(【データ】蓄積用!A$2:A$10000, AD$5, 【データ】蓄積用!C$2:C$10000, $A286, 【データ】蓄積用!Q$2:Q$10000, 1, 【データ】蓄積用!AC$2:AC$10000, "&gt;=4.0")&gt;0, "〇", "×")))</f>
        <v/>
      </c>
      <c r="AE286" t="str">
        <f>IF(OR($A286="", AE$5=""), "", IF(COUNTIFS(【データ】蓄積用!A$2:A$10000, AE$5, 【データ】蓄積用!C$2:C$10000, $A286, 【データ】蓄積用!D$2:D$10000, "&gt;=3000", 【データ】蓄積用!E$2:E$10000, "&gt;=1500")&gt;0, "〇", IF(COUNTIFS(【データ】蓄積用!A$2:A$10000, AE$5, 【データ】蓄積用!C$2:C$10000, $A286, 【データ】蓄積用!Q$2:Q$10000, 1, 【データ】蓄積用!AC$2:AC$10000, "&gt;=4.0")&gt;0, "〇", "×")))</f>
        <v/>
      </c>
      <c r="AF286" t="str">
        <f>IF(OR($A286="", AF$5=""), "", IF(COUNTIFS(【データ】蓄積用!A$2:A$10000, AF$5, 【データ】蓄積用!C$2:C$10000, $A286, 【データ】蓄積用!D$2:D$10000, "&gt;=3000", 【データ】蓄積用!E$2:E$10000, "&gt;=1500")&gt;0, "〇", IF(COUNTIFS(【データ】蓄積用!A$2:A$10000, AF$5, 【データ】蓄積用!C$2:C$10000, $A286, 【データ】蓄積用!Q$2:Q$10000, 1, 【データ】蓄積用!AC$2:AC$10000, "&gt;=4.0")&gt;0, "〇", "×")))</f>
        <v/>
      </c>
      <c r="AG286" t="str">
        <f>IF(OR($A286="", AG$5=""), "", IF(COUNTIFS(【データ】蓄積用!A$2:A$10000, AG$5, 【データ】蓄積用!C$2:C$10000, $A286, 【データ】蓄積用!D$2:D$10000, "&gt;=3000", 【データ】蓄積用!E$2:E$10000, "&gt;=1500")&gt;0, "〇", IF(COUNTIFS(【データ】蓄積用!A$2:A$10000, AG$5, 【データ】蓄積用!C$2:C$10000, $A286, 【データ】蓄積用!Q$2:Q$10000, 1, 【データ】蓄積用!AC$2:AC$10000, "&gt;=4.0")&gt;0, "〇", "×")))</f>
        <v/>
      </c>
      <c r="AH286" t="str">
        <f>IF(OR($A286="", AH$5=""), "", IF(COUNTIFS(【データ】蓄積用!A$2:A$10000, AH$5, 【データ】蓄積用!C$2:C$10000, $A286, 【データ】蓄積用!D$2:D$10000, "&gt;=3000", 【データ】蓄積用!E$2:E$10000, "&gt;=1500")&gt;0, "〇", IF(COUNTIFS(【データ】蓄積用!A$2:A$10000, AH$5, 【データ】蓄積用!C$2:C$10000, $A286, 【データ】蓄積用!Q$2:Q$10000, 1, 【データ】蓄積用!AC$2:AC$10000, "&gt;=4.0")&gt;0, "〇", "×")))</f>
        <v/>
      </c>
      <c r="AI286" t="str">
        <f>IF(OR($A286="", AI$5=""), "", IF(COUNTIFS(【データ】蓄積用!A$2:A$10000, AI$5, 【データ】蓄積用!C$2:C$10000, $A286, 【データ】蓄積用!D$2:D$10000, "&gt;=3000", 【データ】蓄積用!E$2:E$10000, "&gt;=1500")&gt;0, "〇", IF(COUNTIFS(【データ】蓄積用!A$2:A$10000, AI$5, 【データ】蓄積用!C$2:C$10000, $A286, 【データ】蓄積用!Q$2:Q$10000, 1, 【データ】蓄積用!AC$2:AC$10000, "&gt;=4.0")&gt;0, "〇", "×")))</f>
        <v/>
      </c>
      <c r="AJ286" t="str">
        <f>IF(OR($A286="", AJ$5=""), "", IF(COUNTIFS(【データ】蓄積用!A$2:A$10000, AJ$5, 【データ】蓄積用!C$2:C$10000, $A286, 【データ】蓄積用!D$2:D$10000, "&gt;=3000", 【データ】蓄積用!E$2:E$10000, "&gt;=1500")&gt;0, "〇", IF(COUNTIFS(【データ】蓄積用!A$2:A$10000, AJ$5, 【データ】蓄積用!C$2:C$10000, $A286, 【データ】蓄積用!Q$2:Q$10000, 1, 【データ】蓄積用!AC$2:AC$10000, "&gt;=4.0")&gt;0, "〇", "×")))</f>
        <v/>
      </c>
      <c r="AK286" t="str">
        <f>IF(OR($A286="", AK$5=""), "", IF(COUNTIFS(【データ】蓄積用!A$2:A$10000, AK$5, 【データ】蓄積用!C$2:C$10000, $A286, 【データ】蓄積用!D$2:D$10000, "&gt;=3000", 【データ】蓄積用!E$2:E$10000, "&gt;=1500")&gt;0, "〇", IF(COUNTIFS(【データ】蓄積用!A$2:A$10000, AK$5, 【データ】蓄積用!C$2:C$10000, $A286, 【データ】蓄積用!Q$2:Q$10000, 1, 【データ】蓄積用!AC$2:AC$10000, "&gt;=4.0")&gt;0, "〇", "×")))</f>
        <v/>
      </c>
      <c r="AL286" t="str">
        <f>IF(OR($A286="", AL$5=""), "", IF(COUNTIFS(【データ】蓄積用!A$2:A$10000, AL$5, 【データ】蓄積用!C$2:C$10000, $A286, 【データ】蓄積用!D$2:D$10000, "&gt;=3000", 【データ】蓄積用!E$2:E$10000, "&gt;=1500")&gt;0, "〇", IF(COUNTIFS(【データ】蓄積用!A$2:A$10000, AL$5, 【データ】蓄積用!C$2:C$10000, $A286, 【データ】蓄積用!Q$2:Q$10000, 1, 【データ】蓄積用!AC$2:AC$10000, "&gt;=4.0")&gt;0, "〇", "×")))</f>
        <v/>
      </c>
      <c r="AM286" t="str">
        <f>IF(OR($A286="", AM$5=""), "", IF(COUNTIFS(【データ】蓄積用!A$2:A$10000, AM$5, 【データ】蓄積用!C$2:C$10000, $A286, 【データ】蓄積用!D$2:D$10000, "&gt;=3000", 【データ】蓄積用!E$2:E$10000, "&gt;=1500")&gt;0, "〇", IF(COUNTIFS(【データ】蓄積用!A$2:A$10000, AM$5, 【データ】蓄積用!C$2:C$10000, $A286, 【データ】蓄積用!Q$2:Q$10000, 1, 【データ】蓄積用!AC$2:AC$10000, "&gt;=4.0")&gt;0, "〇", "×")))</f>
        <v/>
      </c>
      <c r="AN286" t="str">
        <f>IF(OR($A286="", AN$5=""), "", IF(COUNTIFS(【データ】蓄積用!A$2:A$10000, AN$5, 【データ】蓄積用!C$2:C$10000, $A286, 【データ】蓄積用!D$2:D$10000, "&gt;=3000", 【データ】蓄積用!E$2:E$10000, "&gt;=1500")&gt;0, "〇", IF(COUNTIFS(【データ】蓄積用!A$2:A$10000, AN$5, 【データ】蓄積用!C$2:C$10000, $A286, 【データ】蓄積用!Q$2:Q$10000, 1, 【データ】蓄積用!AC$2:AC$10000, "&gt;=4.0")&gt;0, "〇", "×")))</f>
        <v/>
      </c>
      <c r="AO286" t="str">
        <f>IF(OR($A286="", AO$5=""), "", IF(COUNTIFS(【データ】蓄積用!A$2:A$10000, AO$5, 【データ】蓄積用!C$2:C$10000, $A286, 【データ】蓄積用!D$2:D$10000, "&gt;=3000", 【データ】蓄積用!E$2:E$10000, "&gt;=1500")&gt;0, "〇", IF(COUNTIFS(【データ】蓄積用!A$2:A$10000, AO$5, 【データ】蓄積用!C$2:C$10000, $A286, 【データ】蓄積用!Q$2:Q$10000, 1, 【データ】蓄積用!AC$2:AC$10000, "&gt;=4.0")&gt;0, "〇", "×")))</f>
        <v/>
      </c>
      <c r="AP286" t="str">
        <f>IF(OR($A286="", AP$5=""), "", IF(COUNTIFS(【データ】蓄積用!A$2:A$10000, AP$5, 【データ】蓄積用!C$2:C$10000, $A286, 【データ】蓄積用!D$2:D$10000, "&gt;=3000", 【データ】蓄積用!E$2:E$10000, "&gt;=1500")&gt;0, "〇", IF(COUNTIFS(【データ】蓄積用!A$2:A$10000, AP$5, 【データ】蓄積用!C$2:C$10000, $A286, 【データ】蓄積用!Q$2:Q$10000, 1, 【データ】蓄積用!AC$2:AC$10000, "&gt;=4.0")&gt;0, "〇", "×")))</f>
        <v/>
      </c>
      <c r="AQ286" t="str">
        <f>IF(OR($A286="", AQ$5=""), "", IF(COUNTIFS(【データ】蓄積用!A$2:A$10000, AQ$5, 【データ】蓄積用!C$2:C$10000, $A286, 【データ】蓄積用!D$2:D$10000, "&gt;=3000", 【データ】蓄積用!E$2:E$10000, "&gt;=1500")&gt;0, "〇", IF(COUNTIFS(【データ】蓄積用!A$2:A$10000, AQ$5, 【データ】蓄積用!C$2:C$10000, $A286, 【データ】蓄積用!Q$2:Q$10000, 1, 【データ】蓄積用!AC$2:AC$10000, "&gt;=4.0")&gt;0, "〇", "×")))</f>
        <v/>
      </c>
      <c r="AR286" t="str">
        <f>IF(OR($A286="", AR$5=""), "", IF(COUNTIFS(【データ】蓄積用!A$2:A$10000, AR$5, 【データ】蓄積用!C$2:C$10000, $A286, 【データ】蓄積用!D$2:D$10000, "&gt;=3000", 【データ】蓄積用!E$2:E$10000, "&gt;=1500")&gt;0, "〇", IF(COUNTIFS(【データ】蓄積用!A$2:A$10000, AR$5, 【データ】蓄積用!C$2:C$10000, $A286, 【データ】蓄積用!Q$2:Q$10000, 1, 【データ】蓄積用!AC$2:AC$10000, "&gt;=4.0")&gt;0, "〇", "×")))</f>
        <v/>
      </c>
      <c r="AS286" t="str">
        <f>IF(OR($A286="", AS$5=""), "", IF(COUNTIFS(【データ】蓄積用!A$2:A$10000, AS$5, 【データ】蓄積用!C$2:C$10000, $A286, 【データ】蓄積用!D$2:D$10000, "&gt;=3000", 【データ】蓄積用!E$2:E$10000, "&gt;=1500")&gt;0, "〇", IF(COUNTIFS(【データ】蓄積用!A$2:A$10000, AS$5, 【データ】蓄積用!C$2:C$10000, $A286, 【データ】蓄積用!Q$2:Q$10000, 1, 【データ】蓄積用!AC$2:AC$10000, "&gt;=4.0")&gt;0, "〇", "×")))</f>
        <v/>
      </c>
      <c r="AT286" t="str">
        <f>IF(OR($A286="", AT$5=""), "", IF(COUNTIFS(【データ】蓄積用!A$2:A$10000, AT$5, 【データ】蓄積用!C$2:C$10000, $A286, 【データ】蓄積用!D$2:D$10000, "&gt;=3000", 【データ】蓄積用!E$2:E$10000, "&gt;=1500")&gt;0, "〇", IF(COUNTIFS(【データ】蓄積用!A$2:A$10000, AT$5, 【データ】蓄積用!C$2:C$10000, $A286, 【データ】蓄積用!Q$2:Q$10000, 1, 【データ】蓄積用!AC$2:AC$10000, "&gt;=4.0")&gt;0, "〇", "×")))</f>
        <v/>
      </c>
      <c r="AU286" t="str">
        <f>IF(OR($A286="", AU$5=""), "", IF(COUNTIFS(【データ】蓄積用!A$2:A$10000, AU$5, 【データ】蓄積用!C$2:C$10000, $A286, 【データ】蓄積用!D$2:D$10000, "&gt;=3000", 【データ】蓄積用!E$2:E$10000, "&gt;=1500")&gt;0, "〇", IF(COUNTIFS(【データ】蓄積用!A$2:A$10000, AU$5, 【データ】蓄積用!C$2:C$10000, $A286, 【データ】蓄積用!Q$2:Q$10000, 1, 【データ】蓄積用!AC$2:AC$10000, "&gt;=4.0")&gt;0, "〇", "×")))</f>
        <v/>
      </c>
      <c r="AV286" t="str">
        <f>IF(OR($A286="", AV$5=""), "", IF(COUNTIFS(【データ】蓄積用!A$2:A$10000, AV$5, 【データ】蓄積用!C$2:C$10000, $A286, 【データ】蓄積用!D$2:D$10000, "&gt;=3000", 【データ】蓄積用!E$2:E$10000, "&gt;=1500")&gt;0, "〇", IF(COUNTIFS(【データ】蓄積用!A$2:A$10000, AV$5, 【データ】蓄積用!C$2:C$10000, $A286, 【データ】蓄積用!Q$2:Q$10000, 1, 【データ】蓄積用!AC$2:AC$10000, "&gt;=4.0")&gt;0, "〇", "×")))</f>
        <v/>
      </c>
      <c r="AW286" t="str">
        <f>IF(OR($A286="", AW$5=""), "", IF(COUNTIFS(【データ】蓄積用!A$2:A$10000, AW$5, 【データ】蓄積用!C$2:C$10000, $A286, 【データ】蓄積用!D$2:D$10000, "&gt;=3000", 【データ】蓄積用!E$2:E$10000, "&gt;=1500")&gt;0, "〇", IF(COUNTIFS(【データ】蓄積用!A$2:A$10000, AW$5, 【データ】蓄積用!C$2:C$10000, $A286, 【データ】蓄積用!Q$2:Q$10000, 1, 【データ】蓄積用!AC$2:AC$10000, "&gt;=4.0")&gt;0, "〇", "×")))</f>
        <v/>
      </c>
      <c r="AX286" t="str">
        <f>IF(OR($A286="", AX$5=""), "", IF(COUNTIFS(【データ】蓄積用!A$2:A$10000, AX$5, 【データ】蓄積用!C$2:C$10000, $A286, 【データ】蓄積用!D$2:D$10000, "&gt;=3000", 【データ】蓄積用!E$2:E$10000, "&gt;=1500")&gt;0, "〇", IF(COUNTIFS(【データ】蓄積用!A$2:A$10000, AX$5, 【データ】蓄積用!C$2:C$10000, $A286, 【データ】蓄積用!Q$2:Q$10000, 1, 【データ】蓄積用!AC$2:AC$10000, "&gt;=4.0")&gt;0, "〇", "×")))</f>
        <v/>
      </c>
      <c r="AY286" t="str">
        <f>IF(OR($A286="", AY$5=""), "", IF(COUNTIFS(【データ】蓄積用!A$2:A$10000, AY$5, 【データ】蓄積用!C$2:C$10000, $A286, 【データ】蓄積用!D$2:D$10000, "&gt;=3000", 【データ】蓄積用!E$2:E$10000, "&gt;=1500")&gt;0, "〇", IF(COUNTIFS(【データ】蓄積用!A$2:A$10000, AY$5, 【データ】蓄積用!C$2:C$10000, $A286, 【データ】蓄積用!Q$2:Q$10000, 1, 【データ】蓄積用!AC$2:AC$10000, "&gt;=4.0")&gt;0, "〇", "×")))</f>
        <v/>
      </c>
    </row>
    <row r="287" spans="2:51">
      <c r="B287" t="str">
        <f>IF(OR($A287="", B$5=""), "", IF(COUNTIFS(【データ】蓄積用!A$2:A$10000, B$5, 【データ】蓄積用!C$2:C$10000, $A287, 【データ】蓄積用!D$2:D$10000, "&gt;=3000", 【データ】蓄積用!E$2:E$10000, "&gt;=1500")&gt;0, "〇", IF(COUNTIFS(【データ】蓄積用!A$2:A$10000, B$5, 【データ】蓄積用!C$2:C$10000, $A287, 【データ】蓄積用!Q$2:Q$10000, 1, 【データ】蓄積用!AC$2:AC$10000, "&gt;=4.0")&gt;0, "〇", "×")))</f>
        <v/>
      </c>
      <c r="C287" t="str">
        <f>IF(OR($A287="", C$5=""), "", IF(COUNTIFS(【データ】蓄積用!A$2:A$10000, C$5, 【データ】蓄積用!C$2:C$10000, $A287, 【データ】蓄積用!D$2:D$10000, "&gt;=3000", 【データ】蓄積用!E$2:E$10000, "&gt;=1500")&gt;0, "〇", IF(COUNTIFS(【データ】蓄積用!A$2:A$10000, C$5, 【データ】蓄積用!C$2:C$10000, $A287, 【データ】蓄積用!Q$2:Q$10000, 1, 【データ】蓄積用!AC$2:AC$10000, "&gt;=4.0")&gt;0, "〇", "×")))</f>
        <v/>
      </c>
      <c r="D287" t="str">
        <f>IF(OR($A287="", D$5=""), "", IF(COUNTIFS(【データ】蓄積用!A$2:A$10000, D$5, 【データ】蓄積用!C$2:C$10000, $A287, 【データ】蓄積用!D$2:D$10000, "&gt;=3000", 【データ】蓄積用!E$2:E$10000, "&gt;=1500")&gt;0, "〇", IF(COUNTIFS(【データ】蓄積用!A$2:A$10000, D$5, 【データ】蓄積用!C$2:C$10000, $A287, 【データ】蓄積用!Q$2:Q$10000, 1, 【データ】蓄積用!AC$2:AC$10000, "&gt;=4.0")&gt;0, "〇", "×")))</f>
        <v/>
      </c>
      <c r="E287" t="str">
        <f>IF(OR($A287="", E$5=""), "", IF(COUNTIFS(【データ】蓄積用!A$2:A$10000, E$5, 【データ】蓄積用!C$2:C$10000, $A287, 【データ】蓄積用!D$2:D$10000, "&gt;=3000", 【データ】蓄積用!E$2:E$10000, "&gt;=1500")&gt;0, "〇", IF(COUNTIFS(【データ】蓄積用!A$2:A$10000, E$5, 【データ】蓄積用!C$2:C$10000, $A287, 【データ】蓄積用!Q$2:Q$10000, 1, 【データ】蓄積用!AC$2:AC$10000, "&gt;=4.0")&gt;0, "〇", "×")))</f>
        <v/>
      </c>
      <c r="F287" t="str">
        <f>IF(OR($A287="", F$5=""), "", IF(COUNTIFS(【データ】蓄積用!A$2:A$10000, F$5, 【データ】蓄積用!C$2:C$10000, $A287, 【データ】蓄積用!D$2:D$10000, "&gt;=3000", 【データ】蓄積用!E$2:E$10000, "&gt;=1500")&gt;0, "〇", IF(COUNTIFS(【データ】蓄積用!A$2:A$10000, F$5, 【データ】蓄積用!C$2:C$10000, $A287, 【データ】蓄積用!Q$2:Q$10000, 1, 【データ】蓄積用!AC$2:AC$10000, "&gt;=4.0")&gt;0, "〇", "×")))</f>
        <v/>
      </c>
      <c r="G287" t="str">
        <f>IF(OR($A287="", G$5=""), "", IF(COUNTIFS(【データ】蓄積用!A$2:A$10000, G$5, 【データ】蓄積用!C$2:C$10000, $A287, 【データ】蓄積用!D$2:D$10000, "&gt;=3000", 【データ】蓄積用!E$2:E$10000, "&gt;=1500")&gt;0, "〇", IF(COUNTIFS(【データ】蓄積用!A$2:A$10000, G$5, 【データ】蓄積用!C$2:C$10000, $A287, 【データ】蓄積用!Q$2:Q$10000, 1, 【データ】蓄積用!AC$2:AC$10000, "&gt;=4.0")&gt;0, "〇", "×")))</f>
        <v/>
      </c>
      <c r="H287" t="str">
        <f>IF(OR($A287="", H$5=""), "", IF(COUNTIFS(【データ】蓄積用!A$2:A$10000, H$5, 【データ】蓄積用!C$2:C$10000, $A287, 【データ】蓄積用!D$2:D$10000, "&gt;=3000", 【データ】蓄積用!E$2:E$10000, "&gt;=1500")&gt;0, "〇", IF(COUNTIFS(【データ】蓄積用!A$2:A$10000, H$5, 【データ】蓄積用!C$2:C$10000, $A287, 【データ】蓄積用!Q$2:Q$10000, 1, 【データ】蓄積用!AC$2:AC$10000, "&gt;=4.0")&gt;0, "〇", "×")))</f>
        <v/>
      </c>
      <c r="I287" t="str">
        <f>IF(OR($A287="", I$5=""), "", IF(COUNTIFS(【データ】蓄積用!A$2:A$10000, I$5, 【データ】蓄積用!C$2:C$10000, $A287, 【データ】蓄積用!D$2:D$10000, "&gt;=3000", 【データ】蓄積用!E$2:E$10000, "&gt;=1500")&gt;0, "〇", IF(COUNTIFS(【データ】蓄積用!A$2:A$10000, I$5, 【データ】蓄積用!C$2:C$10000, $A287, 【データ】蓄積用!Q$2:Q$10000, 1, 【データ】蓄積用!AC$2:AC$10000, "&gt;=4.0")&gt;0, "〇", "×")))</f>
        <v/>
      </c>
      <c r="J287" t="str">
        <f>IF(OR($A287="", J$5=""), "", IF(COUNTIFS(【データ】蓄積用!A$2:A$10000, J$5, 【データ】蓄積用!C$2:C$10000, $A287, 【データ】蓄積用!D$2:D$10000, "&gt;=3000", 【データ】蓄積用!E$2:E$10000, "&gt;=1500")&gt;0, "〇", IF(COUNTIFS(【データ】蓄積用!A$2:A$10000, J$5, 【データ】蓄積用!C$2:C$10000, $A287, 【データ】蓄積用!Q$2:Q$10000, 1, 【データ】蓄積用!AC$2:AC$10000, "&gt;=4.0")&gt;0, "〇", "×")))</f>
        <v/>
      </c>
      <c r="K287" t="str">
        <f>IF(OR($A287="", K$5=""), "", IF(COUNTIFS(【データ】蓄積用!A$2:A$10000, K$5, 【データ】蓄積用!C$2:C$10000, $A287, 【データ】蓄積用!D$2:D$10000, "&gt;=3000", 【データ】蓄積用!E$2:E$10000, "&gt;=1500")&gt;0, "〇", IF(COUNTIFS(【データ】蓄積用!A$2:A$10000, K$5, 【データ】蓄積用!C$2:C$10000, $A287, 【データ】蓄積用!Q$2:Q$10000, 1, 【データ】蓄積用!AC$2:AC$10000, "&gt;=4.0")&gt;0, "〇", "×")))</f>
        <v/>
      </c>
      <c r="L287" t="str">
        <f>IF(OR($A287="", L$5=""), "", IF(COUNTIFS(【データ】蓄積用!A$2:A$10000, L$5, 【データ】蓄積用!C$2:C$10000, $A287, 【データ】蓄積用!D$2:D$10000, "&gt;=3000", 【データ】蓄積用!E$2:E$10000, "&gt;=1500")&gt;0, "〇", IF(COUNTIFS(【データ】蓄積用!A$2:A$10000, L$5, 【データ】蓄積用!C$2:C$10000, $A287, 【データ】蓄積用!Q$2:Q$10000, 1, 【データ】蓄積用!AC$2:AC$10000, "&gt;=4.0")&gt;0, "〇", "×")))</f>
        <v/>
      </c>
      <c r="M287" t="str">
        <f>IF(OR($A287="", M$5=""), "", IF(COUNTIFS(【データ】蓄積用!A$2:A$10000, M$5, 【データ】蓄積用!C$2:C$10000, $A287, 【データ】蓄積用!D$2:D$10000, "&gt;=3000", 【データ】蓄積用!E$2:E$10000, "&gt;=1500")&gt;0, "〇", IF(COUNTIFS(【データ】蓄積用!A$2:A$10000, M$5, 【データ】蓄積用!C$2:C$10000, $A287, 【データ】蓄積用!Q$2:Q$10000, 1, 【データ】蓄積用!AC$2:AC$10000, "&gt;=4.0")&gt;0, "〇", "×")))</f>
        <v/>
      </c>
      <c r="N287" t="str">
        <f>IF(OR($A287="", N$5=""), "", IF(COUNTIFS(【データ】蓄積用!A$2:A$10000, N$5, 【データ】蓄積用!C$2:C$10000, $A287, 【データ】蓄積用!D$2:D$10000, "&gt;=3000", 【データ】蓄積用!E$2:E$10000, "&gt;=1500")&gt;0, "〇", IF(COUNTIFS(【データ】蓄積用!A$2:A$10000, N$5, 【データ】蓄積用!C$2:C$10000, $A287, 【データ】蓄積用!Q$2:Q$10000, 1, 【データ】蓄積用!AC$2:AC$10000, "&gt;=4.0")&gt;0, "〇", "×")))</f>
        <v/>
      </c>
      <c r="O287" t="str">
        <f>IF(OR($A287="", O$5=""), "", IF(COUNTIFS(【データ】蓄積用!A$2:A$10000, O$5, 【データ】蓄積用!C$2:C$10000, $A287, 【データ】蓄積用!D$2:D$10000, "&gt;=3000", 【データ】蓄積用!E$2:E$10000, "&gt;=1500")&gt;0, "〇", IF(COUNTIFS(【データ】蓄積用!A$2:A$10000, O$5, 【データ】蓄積用!C$2:C$10000, $A287, 【データ】蓄積用!Q$2:Q$10000, 1, 【データ】蓄積用!AC$2:AC$10000, "&gt;=4.0")&gt;0, "〇", "×")))</f>
        <v/>
      </c>
      <c r="P287" t="str">
        <f>IF(OR($A287="", P$5=""), "", IF(COUNTIFS(【データ】蓄積用!A$2:A$10000, P$5, 【データ】蓄積用!C$2:C$10000, $A287, 【データ】蓄積用!D$2:D$10000, "&gt;=3000", 【データ】蓄積用!E$2:E$10000, "&gt;=1500")&gt;0, "〇", IF(COUNTIFS(【データ】蓄積用!A$2:A$10000, P$5, 【データ】蓄積用!C$2:C$10000, $A287, 【データ】蓄積用!Q$2:Q$10000, 1, 【データ】蓄積用!AC$2:AC$10000, "&gt;=4.0")&gt;0, "〇", "×")))</f>
        <v/>
      </c>
      <c r="Q287" t="str">
        <f>IF(OR($A287="", Q$5=""), "", IF(COUNTIFS(【データ】蓄積用!A$2:A$10000, Q$5, 【データ】蓄積用!C$2:C$10000, $A287, 【データ】蓄積用!D$2:D$10000, "&gt;=3000", 【データ】蓄積用!E$2:E$10000, "&gt;=1500")&gt;0, "〇", IF(COUNTIFS(【データ】蓄積用!A$2:A$10000, Q$5, 【データ】蓄積用!C$2:C$10000, $A287, 【データ】蓄積用!Q$2:Q$10000, 1, 【データ】蓄積用!AC$2:AC$10000, "&gt;=4.0")&gt;0, "〇", "×")))</f>
        <v/>
      </c>
      <c r="R287" t="str">
        <f>IF(OR($A287="", R$5=""), "", IF(COUNTIFS(【データ】蓄積用!A$2:A$10000, R$5, 【データ】蓄積用!C$2:C$10000, $A287, 【データ】蓄積用!D$2:D$10000, "&gt;=3000", 【データ】蓄積用!E$2:E$10000, "&gt;=1500")&gt;0, "〇", IF(COUNTIFS(【データ】蓄積用!A$2:A$10000, R$5, 【データ】蓄積用!C$2:C$10000, $A287, 【データ】蓄積用!Q$2:Q$10000, 1, 【データ】蓄積用!AC$2:AC$10000, "&gt;=4.0")&gt;0, "〇", "×")))</f>
        <v/>
      </c>
      <c r="S287" t="str">
        <f>IF(OR($A287="", S$5=""), "", IF(COUNTIFS(【データ】蓄積用!A$2:A$10000, S$5, 【データ】蓄積用!C$2:C$10000, $A287, 【データ】蓄積用!D$2:D$10000, "&gt;=3000", 【データ】蓄積用!E$2:E$10000, "&gt;=1500")&gt;0, "〇", IF(COUNTIFS(【データ】蓄積用!A$2:A$10000, S$5, 【データ】蓄積用!C$2:C$10000, $A287, 【データ】蓄積用!Q$2:Q$10000, 1, 【データ】蓄積用!AC$2:AC$10000, "&gt;=4.0")&gt;0, "〇", "×")))</f>
        <v/>
      </c>
      <c r="T287" t="str">
        <f>IF(OR($A287="", T$5=""), "", IF(COUNTIFS(【データ】蓄積用!A$2:A$10000, T$5, 【データ】蓄積用!C$2:C$10000, $A287, 【データ】蓄積用!D$2:D$10000, "&gt;=3000", 【データ】蓄積用!E$2:E$10000, "&gt;=1500")&gt;0, "〇", IF(COUNTIFS(【データ】蓄積用!A$2:A$10000, T$5, 【データ】蓄積用!C$2:C$10000, $A287, 【データ】蓄積用!Q$2:Q$10000, 1, 【データ】蓄積用!AC$2:AC$10000, "&gt;=4.0")&gt;0, "〇", "×")))</f>
        <v/>
      </c>
      <c r="U287" t="str">
        <f>IF(OR($A287="", U$5=""), "", IF(COUNTIFS(【データ】蓄積用!A$2:A$10000, U$5, 【データ】蓄積用!C$2:C$10000, $A287, 【データ】蓄積用!D$2:D$10000, "&gt;=3000", 【データ】蓄積用!E$2:E$10000, "&gt;=1500")&gt;0, "〇", IF(COUNTIFS(【データ】蓄積用!A$2:A$10000, U$5, 【データ】蓄積用!C$2:C$10000, $A287, 【データ】蓄積用!Q$2:Q$10000, 1, 【データ】蓄積用!AC$2:AC$10000, "&gt;=4.0")&gt;0, "〇", "×")))</f>
        <v/>
      </c>
      <c r="V287" t="str">
        <f>IF(OR($A287="", V$5=""), "", IF(COUNTIFS(【データ】蓄積用!A$2:A$10000, V$5, 【データ】蓄積用!C$2:C$10000, $A287, 【データ】蓄積用!D$2:D$10000, "&gt;=3000", 【データ】蓄積用!E$2:E$10000, "&gt;=1500")&gt;0, "〇", IF(COUNTIFS(【データ】蓄積用!A$2:A$10000, V$5, 【データ】蓄積用!C$2:C$10000, $A287, 【データ】蓄積用!Q$2:Q$10000, 1, 【データ】蓄積用!AC$2:AC$10000, "&gt;=4.0")&gt;0, "〇", "×")))</f>
        <v/>
      </c>
      <c r="W287" t="str">
        <f>IF(OR($A287="", W$5=""), "", IF(COUNTIFS(【データ】蓄積用!A$2:A$10000, W$5, 【データ】蓄積用!C$2:C$10000, $A287, 【データ】蓄積用!D$2:D$10000, "&gt;=3000", 【データ】蓄積用!E$2:E$10000, "&gt;=1500")&gt;0, "〇", IF(COUNTIFS(【データ】蓄積用!A$2:A$10000, W$5, 【データ】蓄積用!C$2:C$10000, $A287, 【データ】蓄積用!Q$2:Q$10000, 1, 【データ】蓄積用!AC$2:AC$10000, "&gt;=4.0")&gt;0, "〇", "×")))</f>
        <v/>
      </c>
      <c r="X287" t="str">
        <f>IF(OR($A287="", X$5=""), "", IF(COUNTIFS(【データ】蓄積用!A$2:A$10000, X$5, 【データ】蓄積用!C$2:C$10000, $A287, 【データ】蓄積用!D$2:D$10000, "&gt;=3000", 【データ】蓄積用!E$2:E$10000, "&gt;=1500")&gt;0, "〇", IF(COUNTIFS(【データ】蓄積用!A$2:A$10000, X$5, 【データ】蓄積用!C$2:C$10000, $A287, 【データ】蓄積用!Q$2:Q$10000, 1, 【データ】蓄積用!AC$2:AC$10000, "&gt;=4.0")&gt;0, "〇", "×")))</f>
        <v/>
      </c>
      <c r="Y287" t="str">
        <f>IF(OR($A287="", Y$5=""), "", IF(COUNTIFS(【データ】蓄積用!A$2:A$10000, Y$5, 【データ】蓄積用!C$2:C$10000, $A287, 【データ】蓄積用!D$2:D$10000, "&gt;=3000", 【データ】蓄積用!E$2:E$10000, "&gt;=1500")&gt;0, "〇", IF(COUNTIFS(【データ】蓄積用!A$2:A$10000, Y$5, 【データ】蓄積用!C$2:C$10000, $A287, 【データ】蓄積用!Q$2:Q$10000, 1, 【データ】蓄積用!AC$2:AC$10000, "&gt;=4.0")&gt;0, "〇", "×")))</f>
        <v/>
      </c>
      <c r="Z287" t="str">
        <f>IF(OR($A287="", Z$5=""), "", IF(COUNTIFS(【データ】蓄積用!A$2:A$10000, Z$5, 【データ】蓄積用!C$2:C$10000, $A287, 【データ】蓄積用!D$2:D$10000, "&gt;=3000", 【データ】蓄積用!E$2:E$10000, "&gt;=1500")&gt;0, "〇", IF(COUNTIFS(【データ】蓄積用!A$2:A$10000, Z$5, 【データ】蓄積用!C$2:C$10000, $A287, 【データ】蓄積用!Q$2:Q$10000, 1, 【データ】蓄積用!AC$2:AC$10000, "&gt;=4.0")&gt;0, "〇", "×")))</f>
        <v/>
      </c>
      <c r="AA287" t="str">
        <f>IF(OR($A287="", AA$5=""), "", IF(COUNTIFS(【データ】蓄積用!A$2:A$10000, AA$5, 【データ】蓄積用!C$2:C$10000, $A287, 【データ】蓄積用!D$2:D$10000, "&gt;=3000", 【データ】蓄積用!E$2:E$10000, "&gt;=1500")&gt;0, "〇", IF(COUNTIFS(【データ】蓄積用!A$2:A$10000, AA$5, 【データ】蓄積用!C$2:C$10000, $A287, 【データ】蓄積用!Q$2:Q$10000, 1, 【データ】蓄積用!AC$2:AC$10000, "&gt;=4.0")&gt;0, "〇", "×")))</f>
        <v/>
      </c>
      <c r="AB287" t="str">
        <f>IF(OR($A287="", AB$5=""), "", IF(COUNTIFS(【データ】蓄積用!A$2:A$10000, AB$5, 【データ】蓄積用!C$2:C$10000, $A287, 【データ】蓄積用!D$2:D$10000, "&gt;=3000", 【データ】蓄積用!E$2:E$10000, "&gt;=1500")&gt;0, "〇", IF(COUNTIFS(【データ】蓄積用!A$2:A$10000, AB$5, 【データ】蓄積用!C$2:C$10000, $A287, 【データ】蓄積用!Q$2:Q$10000, 1, 【データ】蓄積用!AC$2:AC$10000, "&gt;=4.0")&gt;0, "〇", "×")))</f>
        <v/>
      </c>
      <c r="AC287" t="str">
        <f>IF(OR($A287="", AC$5=""), "", IF(COUNTIFS(【データ】蓄積用!A$2:A$10000, AC$5, 【データ】蓄積用!C$2:C$10000, $A287, 【データ】蓄積用!D$2:D$10000, "&gt;=3000", 【データ】蓄積用!E$2:E$10000, "&gt;=1500")&gt;0, "〇", IF(COUNTIFS(【データ】蓄積用!A$2:A$10000, AC$5, 【データ】蓄積用!C$2:C$10000, $A287, 【データ】蓄積用!Q$2:Q$10000, 1, 【データ】蓄積用!AC$2:AC$10000, "&gt;=4.0")&gt;0, "〇", "×")))</f>
        <v/>
      </c>
      <c r="AD287" t="str">
        <f>IF(OR($A287="", AD$5=""), "", IF(COUNTIFS(【データ】蓄積用!A$2:A$10000, AD$5, 【データ】蓄積用!C$2:C$10000, $A287, 【データ】蓄積用!D$2:D$10000, "&gt;=3000", 【データ】蓄積用!E$2:E$10000, "&gt;=1500")&gt;0, "〇", IF(COUNTIFS(【データ】蓄積用!A$2:A$10000, AD$5, 【データ】蓄積用!C$2:C$10000, $A287, 【データ】蓄積用!Q$2:Q$10000, 1, 【データ】蓄積用!AC$2:AC$10000, "&gt;=4.0")&gt;0, "〇", "×")))</f>
        <v/>
      </c>
      <c r="AE287" t="str">
        <f>IF(OR($A287="", AE$5=""), "", IF(COUNTIFS(【データ】蓄積用!A$2:A$10000, AE$5, 【データ】蓄積用!C$2:C$10000, $A287, 【データ】蓄積用!D$2:D$10000, "&gt;=3000", 【データ】蓄積用!E$2:E$10000, "&gt;=1500")&gt;0, "〇", IF(COUNTIFS(【データ】蓄積用!A$2:A$10000, AE$5, 【データ】蓄積用!C$2:C$10000, $A287, 【データ】蓄積用!Q$2:Q$10000, 1, 【データ】蓄積用!AC$2:AC$10000, "&gt;=4.0")&gt;0, "〇", "×")))</f>
        <v/>
      </c>
      <c r="AF287" t="str">
        <f>IF(OR($A287="", AF$5=""), "", IF(COUNTIFS(【データ】蓄積用!A$2:A$10000, AF$5, 【データ】蓄積用!C$2:C$10000, $A287, 【データ】蓄積用!D$2:D$10000, "&gt;=3000", 【データ】蓄積用!E$2:E$10000, "&gt;=1500")&gt;0, "〇", IF(COUNTIFS(【データ】蓄積用!A$2:A$10000, AF$5, 【データ】蓄積用!C$2:C$10000, $A287, 【データ】蓄積用!Q$2:Q$10000, 1, 【データ】蓄積用!AC$2:AC$10000, "&gt;=4.0")&gt;0, "〇", "×")))</f>
        <v/>
      </c>
      <c r="AG287" t="str">
        <f>IF(OR($A287="", AG$5=""), "", IF(COUNTIFS(【データ】蓄積用!A$2:A$10000, AG$5, 【データ】蓄積用!C$2:C$10000, $A287, 【データ】蓄積用!D$2:D$10000, "&gt;=3000", 【データ】蓄積用!E$2:E$10000, "&gt;=1500")&gt;0, "〇", IF(COUNTIFS(【データ】蓄積用!A$2:A$10000, AG$5, 【データ】蓄積用!C$2:C$10000, $A287, 【データ】蓄積用!Q$2:Q$10000, 1, 【データ】蓄積用!AC$2:AC$10000, "&gt;=4.0")&gt;0, "〇", "×")))</f>
        <v/>
      </c>
      <c r="AH287" t="str">
        <f>IF(OR($A287="", AH$5=""), "", IF(COUNTIFS(【データ】蓄積用!A$2:A$10000, AH$5, 【データ】蓄積用!C$2:C$10000, $A287, 【データ】蓄積用!D$2:D$10000, "&gt;=3000", 【データ】蓄積用!E$2:E$10000, "&gt;=1500")&gt;0, "〇", IF(COUNTIFS(【データ】蓄積用!A$2:A$10000, AH$5, 【データ】蓄積用!C$2:C$10000, $A287, 【データ】蓄積用!Q$2:Q$10000, 1, 【データ】蓄積用!AC$2:AC$10000, "&gt;=4.0")&gt;0, "〇", "×")))</f>
        <v/>
      </c>
      <c r="AI287" t="str">
        <f>IF(OR($A287="", AI$5=""), "", IF(COUNTIFS(【データ】蓄積用!A$2:A$10000, AI$5, 【データ】蓄積用!C$2:C$10000, $A287, 【データ】蓄積用!D$2:D$10000, "&gt;=3000", 【データ】蓄積用!E$2:E$10000, "&gt;=1500")&gt;0, "〇", IF(COUNTIFS(【データ】蓄積用!A$2:A$10000, AI$5, 【データ】蓄積用!C$2:C$10000, $A287, 【データ】蓄積用!Q$2:Q$10000, 1, 【データ】蓄積用!AC$2:AC$10000, "&gt;=4.0")&gt;0, "〇", "×")))</f>
        <v/>
      </c>
      <c r="AJ287" t="str">
        <f>IF(OR($A287="", AJ$5=""), "", IF(COUNTIFS(【データ】蓄積用!A$2:A$10000, AJ$5, 【データ】蓄積用!C$2:C$10000, $A287, 【データ】蓄積用!D$2:D$10000, "&gt;=3000", 【データ】蓄積用!E$2:E$10000, "&gt;=1500")&gt;0, "〇", IF(COUNTIFS(【データ】蓄積用!A$2:A$10000, AJ$5, 【データ】蓄積用!C$2:C$10000, $A287, 【データ】蓄積用!Q$2:Q$10000, 1, 【データ】蓄積用!AC$2:AC$10000, "&gt;=4.0")&gt;0, "〇", "×")))</f>
        <v/>
      </c>
      <c r="AK287" t="str">
        <f>IF(OR($A287="", AK$5=""), "", IF(COUNTIFS(【データ】蓄積用!A$2:A$10000, AK$5, 【データ】蓄積用!C$2:C$10000, $A287, 【データ】蓄積用!D$2:D$10000, "&gt;=3000", 【データ】蓄積用!E$2:E$10000, "&gt;=1500")&gt;0, "〇", IF(COUNTIFS(【データ】蓄積用!A$2:A$10000, AK$5, 【データ】蓄積用!C$2:C$10000, $A287, 【データ】蓄積用!Q$2:Q$10000, 1, 【データ】蓄積用!AC$2:AC$10000, "&gt;=4.0")&gt;0, "〇", "×")))</f>
        <v/>
      </c>
      <c r="AL287" t="str">
        <f>IF(OR($A287="", AL$5=""), "", IF(COUNTIFS(【データ】蓄積用!A$2:A$10000, AL$5, 【データ】蓄積用!C$2:C$10000, $A287, 【データ】蓄積用!D$2:D$10000, "&gt;=3000", 【データ】蓄積用!E$2:E$10000, "&gt;=1500")&gt;0, "〇", IF(COUNTIFS(【データ】蓄積用!A$2:A$10000, AL$5, 【データ】蓄積用!C$2:C$10000, $A287, 【データ】蓄積用!Q$2:Q$10000, 1, 【データ】蓄積用!AC$2:AC$10000, "&gt;=4.0")&gt;0, "〇", "×")))</f>
        <v/>
      </c>
      <c r="AM287" t="str">
        <f>IF(OR($A287="", AM$5=""), "", IF(COUNTIFS(【データ】蓄積用!A$2:A$10000, AM$5, 【データ】蓄積用!C$2:C$10000, $A287, 【データ】蓄積用!D$2:D$10000, "&gt;=3000", 【データ】蓄積用!E$2:E$10000, "&gt;=1500")&gt;0, "〇", IF(COUNTIFS(【データ】蓄積用!A$2:A$10000, AM$5, 【データ】蓄積用!C$2:C$10000, $A287, 【データ】蓄積用!Q$2:Q$10000, 1, 【データ】蓄積用!AC$2:AC$10000, "&gt;=4.0")&gt;0, "〇", "×")))</f>
        <v/>
      </c>
      <c r="AN287" t="str">
        <f>IF(OR($A287="", AN$5=""), "", IF(COUNTIFS(【データ】蓄積用!A$2:A$10000, AN$5, 【データ】蓄積用!C$2:C$10000, $A287, 【データ】蓄積用!D$2:D$10000, "&gt;=3000", 【データ】蓄積用!E$2:E$10000, "&gt;=1500")&gt;0, "〇", IF(COUNTIFS(【データ】蓄積用!A$2:A$10000, AN$5, 【データ】蓄積用!C$2:C$10000, $A287, 【データ】蓄積用!Q$2:Q$10000, 1, 【データ】蓄積用!AC$2:AC$10000, "&gt;=4.0")&gt;0, "〇", "×")))</f>
        <v/>
      </c>
      <c r="AO287" t="str">
        <f>IF(OR($A287="", AO$5=""), "", IF(COUNTIFS(【データ】蓄積用!A$2:A$10000, AO$5, 【データ】蓄積用!C$2:C$10000, $A287, 【データ】蓄積用!D$2:D$10000, "&gt;=3000", 【データ】蓄積用!E$2:E$10000, "&gt;=1500")&gt;0, "〇", IF(COUNTIFS(【データ】蓄積用!A$2:A$10000, AO$5, 【データ】蓄積用!C$2:C$10000, $A287, 【データ】蓄積用!Q$2:Q$10000, 1, 【データ】蓄積用!AC$2:AC$10000, "&gt;=4.0")&gt;0, "〇", "×")))</f>
        <v/>
      </c>
      <c r="AP287" t="str">
        <f>IF(OR($A287="", AP$5=""), "", IF(COUNTIFS(【データ】蓄積用!A$2:A$10000, AP$5, 【データ】蓄積用!C$2:C$10000, $A287, 【データ】蓄積用!D$2:D$10000, "&gt;=3000", 【データ】蓄積用!E$2:E$10000, "&gt;=1500")&gt;0, "〇", IF(COUNTIFS(【データ】蓄積用!A$2:A$10000, AP$5, 【データ】蓄積用!C$2:C$10000, $A287, 【データ】蓄積用!Q$2:Q$10000, 1, 【データ】蓄積用!AC$2:AC$10000, "&gt;=4.0")&gt;0, "〇", "×")))</f>
        <v/>
      </c>
      <c r="AQ287" t="str">
        <f>IF(OR($A287="", AQ$5=""), "", IF(COUNTIFS(【データ】蓄積用!A$2:A$10000, AQ$5, 【データ】蓄積用!C$2:C$10000, $A287, 【データ】蓄積用!D$2:D$10000, "&gt;=3000", 【データ】蓄積用!E$2:E$10000, "&gt;=1500")&gt;0, "〇", IF(COUNTIFS(【データ】蓄積用!A$2:A$10000, AQ$5, 【データ】蓄積用!C$2:C$10000, $A287, 【データ】蓄積用!Q$2:Q$10000, 1, 【データ】蓄積用!AC$2:AC$10000, "&gt;=4.0")&gt;0, "〇", "×")))</f>
        <v/>
      </c>
      <c r="AR287" t="str">
        <f>IF(OR($A287="", AR$5=""), "", IF(COUNTIFS(【データ】蓄積用!A$2:A$10000, AR$5, 【データ】蓄積用!C$2:C$10000, $A287, 【データ】蓄積用!D$2:D$10000, "&gt;=3000", 【データ】蓄積用!E$2:E$10000, "&gt;=1500")&gt;0, "〇", IF(COUNTIFS(【データ】蓄積用!A$2:A$10000, AR$5, 【データ】蓄積用!C$2:C$10000, $A287, 【データ】蓄積用!Q$2:Q$10000, 1, 【データ】蓄積用!AC$2:AC$10000, "&gt;=4.0")&gt;0, "〇", "×")))</f>
        <v/>
      </c>
      <c r="AS287" t="str">
        <f>IF(OR($A287="", AS$5=""), "", IF(COUNTIFS(【データ】蓄積用!A$2:A$10000, AS$5, 【データ】蓄積用!C$2:C$10000, $A287, 【データ】蓄積用!D$2:D$10000, "&gt;=3000", 【データ】蓄積用!E$2:E$10000, "&gt;=1500")&gt;0, "〇", IF(COUNTIFS(【データ】蓄積用!A$2:A$10000, AS$5, 【データ】蓄積用!C$2:C$10000, $A287, 【データ】蓄積用!Q$2:Q$10000, 1, 【データ】蓄積用!AC$2:AC$10000, "&gt;=4.0")&gt;0, "〇", "×")))</f>
        <v/>
      </c>
      <c r="AT287" t="str">
        <f>IF(OR($A287="", AT$5=""), "", IF(COUNTIFS(【データ】蓄積用!A$2:A$10000, AT$5, 【データ】蓄積用!C$2:C$10000, $A287, 【データ】蓄積用!D$2:D$10000, "&gt;=3000", 【データ】蓄積用!E$2:E$10000, "&gt;=1500")&gt;0, "〇", IF(COUNTIFS(【データ】蓄積用!A$2:A$10000, AT$5, 【データ】蓄積用!C$2:C$10000, $A287, 【データ】蓄積用!Q$2:Q$10000, 1, 【データ】蓄積用!AC$2:AC$10000, "&gt;=4.0")&gt;0, "〇", "×")))</f>
        <v/>
      </c>
      <c r="AU287" t="str">
        <f>IF(OR($A287="", AU$5=""), "", IF(COUNTIFS(【データ】蓄積用!A$2:A$10000, AU$5, 【データ】蓄積用!C$2:C$10000, $A287, 【データ】蓄積用!D$2:D$10000, "&gt;=3000", 【データ】蓄積用!E$2:E$10000, "&gt;=1500")&gt;0, "〇", IF(COUNTIFS(【データ】蓄積用!A$2:A$10000, AU$5, 【データ】蓄積用!C$2:C$10000, $A287, 【データ】蓄積用!Q$2:Q$10000, 1, 【データ】蓄積用!AC$2:AC$10000, "&gt;=4.0")&gt;0, "〇", "×")))</f>
        <v/>
      </c>
      <c r="AV287" t="str">
        <f>IF(OR($A287="", AV$5=""), "", IF(COUNTIFS(【データ】蓄積用!A$2:A$10000, AV$5, 【データ】蓄積用!C$2:C$10000, $A287, 【データ】蓄積用!D$2:D$10000, "&gt;=3000", 【データ】蓄積用!E$2:E$10000, "&gt;=1500")&gt;0, "〇", IF(COUNTIFS(【データ】蓄積用!A$2:A$10000, AV$5, 【データ】蓄積用!C$2:C$10000, $A287, 【データ】蓄積用!Q$2:Q$10000, 1, 【データ】蓄積用!AC$2:AC$10000, "&gt;=4.0")&gt;0, "〇", "×")))</f>
        <v/>
      </c>
      <c r="AW287" t="str">
        <f>IF(OR($A287="", AW$5=""), "", IF(COUNTIFS(【データ】蓄積用!A$2:A$10000, AW$5, 【データ】蓄積用!C$2:C$10000, $A287, 【データ】蓄積用!D$2:D$10000, "&gt;=3000", 【データ】蓄積用!E$2:E$10000, "&gt;=1500")&gt;0, "〇", IF(COUNTIFS(【データ】蓄積用!A$2:A$10000, AW$5, 【データ】蓄積用!C$2:C$10000, $A287, 【データ】蓄積用!Q$2:Q$10000, 1, 【データ】蓄積用!AC$2:AC$10000, "&gt;=4.0")&gt;0, "〇", "×")))</f>
        <v/>
      </c>
      <c r="AX287" t="str">
        <f>IF(OR($A287="", AX$5=""), "", IF(COUNTIFS(【データ】蓄積用!A$2:A$10000, AX$5, 【データ】蓄積用!C$2:C$10000, $A287, 【データ】蓄積用!D$2:D$10000, "&gt;=3000", 【データ】蓄積用!E$2:E$10000, "&gt;=1500")&gt;0, "〇", IF(COUNTIFS(【データ】蓄積用!A$2:A$10000, AX$5, 【データ】蓄積用!C$2:C$10000, $A287, 【データ】蓄積用!Q$2:Q$10000, 1, 【データ】蓄積用!AC$2:AC$10000, "&gt;=4.0")&gt;0, "〇", "×")))</f>
        <v/>
      </c>
      <c r="AY287" t="str">
        <f>IF(OR($A287="", AY$5=""), "", IF(COUNTIFS(【データ】蓄積用!A$2:A$10000, AY$5, 【データ】蓄積用!C$2:C$10000, $A287, 【データ】蓄積用!D$2:D$10000, "&gt;=3000", 【データ】蓄積用!E$2:E$10000, "&gt;=1500")&gt;0, "〇", IF(COUNTIFS(【データ】蓄積用!A$2:A$10000, AY$5, 【データ】蓄積用!C$2:C$10000, $A287, 【データ】蓄積用!Q$2:Q$10000, 1, 【データ】蓄積用!AC$2:AC$10000, "&gt;=4.0")&gt;0, "〇", "×")))</f>
        <v/>
      </c>
    </row>
    <row r="288" spans="2:51">
      <c r="B288" t="str">
        <f>IF(OR($A288="", B$5=""), "", IF(COUNTIFS(【データ】蓄積用!A$2:A$10000, B$5, 【データ】蓄積用!C$2:C$10000, $A288, 【データ】蓄積用!D$2:D$10000, "&gt;=3000", 【データ】蓄積用!E$2:E$10000, "&gt;=1500")&gt;0, "〇", IF(COUNTIFS(【データ】蓄積用!A$2:A$10000, B$5, 【データ】蓄積用!C$2:C$10000, $A288, 【データ】蓄積用!Q$2:Q$10000, 1, 【データ】蓄積用!AC$2:AC$10000, "&gt;=4.0")&gt;0, "〇", "×")))</f>
        <v/>
      </c>
      <c r="C288" t="str">
        <f>IF(OR($A288="", C$5=""), "", IF(COUNTIFS(【データ】蓄積用!A$2:A$10000, C$5, 【データ】蓄積用!C$2:C$10000, $A288, 【データ】蓄積用!D$2:D$10000, "&gt;=3000", 【データ】蓄積用!E$2:E$10000, "&gt;=1500")&gt;0, "〇", IF(COUNTIFS(【データ】蓄積用!A$2:A$10000, C$5, 【データ】蓄積用!C$2:C$10000, $A288, 【データ】蓄積用!Q$2:Q$10000, 1, 【データ】蓄積用!AC$2:AC$10000, "&gt;=4.0")&gt;0, "〇", "×")))</f>
        <v/>
      </c>
      <c r="D288" t="str">
        <f>IF(OR($A288="", D$5=""), "", IF(COUNTIFS(【データ】蓄積用!A$2:A$10000, D$5, 【データ】蓄積用!C$2:C$10000, $A288, 【データ】蓄積用!D$2:D$10000, "&gt;=3000", 【データ】蓄積用!E$2:E$10000, "&gt;=1500")&gt;0, "〇", IF(COUNTIFS(【データ】蓄積用!A$2:A$10000, D$5, 【データ】蓄積用!C$2:C$10000, $A288, 【データ】蓄積用!Q$2:Q$10000, 1, 【データ】蓄積用!AC$2:AC$10000, "&gt;=4.0")&gt;0, "〇", "×")))</f>
        <v/>
      </c>
      <c r="E288" t="str">
        <f>IF(OR($A288="", E$5=""), "", IF(COUNTIFS(【データ】蓄積用!A$2:A$10000, E$5, 【データ】蓄積用!C$2:C$10000, $A288, 【データ】蓄積用!D$2:D$10000, "&gt;=3000", 【データ】蓄積用!E$2:E$10000, "&gt;=1500")&gt;0, "〇", IF(COUNTIFS(【データ】蓄積用!A$2:A$10000, E$5, 【データ】蓄積用!C$2:C$10000, $A288, 【データ】蓄積用!Q$2:Q$10000, 1, 【データ】蓄積用!AC$2:AC$10000, "&gt;=4.0")&gt;0, "〇", "×")))</f>
        <v/>
      </c>
      <c r="F288" t="str">
        <f>IF(OR($A288="", F$5=""), "", IF(COUNTIFS(【データ】蓄積用!A$2:A$10000, F$5, 【データ】蓄積用!C$2:C$10000, $A288, 【データ】蓄積用!D$2:D$10000, "&gt;=3000", 【データ】蓄積用!E$2:E$10000, "&gt;=1500")&gt;0, "〇", IF(COUNTIFS(【データ】蓄積用!A$2:A$10000, F$5, 【データ】蓄積用!C$2:C$10000, $A288, 【データ】蓄積用!Q$2:Q$10000, 1, 【データ】蓄積用!AC$2:AC$10000, "&gt;=4.0")&gt;0, "〇", "×")))</f>
        <v/>
      </c>
      <c r="G288" t="str">
        <f>IF(OR($A288="", G$5=""), "", IF(COUNTIFS(【データ】蓄積用!A$2:A$10000, G$5, 【データ】蓄積用!C$2:C$10000, $A288, 【データ】蓄積用!D$2:D$10000, "&gt;=3000", 【データ】蓄積用!E$2:E$10000, "&gt;=1500")&gt;0, "〇", IF(COUNTIFS(【データ】蓄積用!A$2:A$10000, G$5, 【データ】蓄積用!C$2:C$10000, $A288, 【データ】蓄積用!Q$2:Q$10000, 1, 【データ】蓄積用!AC$2:AC$10000, "&gt;=4.0")&gt;0, "〇", "×")))</f>
        <v/>
      </c>
      <c r="H288" t="str">
        <f>IF(OR($A288="", H$5=""), "", IF(COUNTIFS(【データ】蓄積用!A$2:A$10000, H$5, 【データ】蓄積用!C$2:C$10000, $A288, 【データ】蓄積用!D$2:D$10000, "&gt;=3000", 【データ】蓄積用!E$2:E$10000, "&gt;=1500")&gt;0, "〇", IF(COUNTIFS(【データ】蓄積用!A$2:A$10000, H$5, 【データ】蓄積用!C$2:C$10000, $A288, 【データ】蓄積用!Q$2:Q$10000, 1, 【データ】蓄積用!AC$2:AC$10000, "&gt;=4.0")&gt;0, "〇", "×")))</f>
        <v/>
      </c>
      <c r="I288" t="str">
        <f>IF(OR($A288="", I$5=""), "", IF(COUNTIFS(【データ】蓄積用!A$2:A$10000, I$5, 【データ】蓄積用!C$2:C$10000, $A288, 【データ】蓄積用!D$2:D$10000, "&gt;=3000", 【データ】蓄積用!E$2:E$10000, "&gt;=1500")&gt;0, "〇", IF(COUNTIFS(【データ】蓄積用!A$2:A$10000, I$5, 【データ】蓄積用!C$2:C$10000, $A288, 【データ】蓄積用!Q$2:Q$10000, 1, 【データ】蓄積用!AC$2:AC$10000, "&gt;=4.0")&gt;0, "〇", "×")))</f>
        <v/>
      </c>
      <c r="J288" t="str">
        <f>IF(OR($A288="", J$5=""), "", IF(COUNTIFS(【データ】蓄積用!A$2:A$10000, J$5, 【データ】蓄積用!C$2:C$10000, $A288, 【データ】蓄積用!D$2:D$10000, "&gt;=3000", 【データ】蓄積用!E$2:E$10000, "&gt;=1500")&gt;0, "〇", IF(COUNTIFS(【データ】蓄積用!A$2:A$10000, J$5, 【データ】蓄積用!C$2:C$10000, $A288, 【データ】蓄積用!Q$2:Q$10000, 1, 【データ】蓄積用!AC$2:AC$10000, "&gt;=4.0")&gt;0, "〇", "×")))</f>
        <v/>
      </c>
      <c r="K288" t="str">
        <f>IF(OR($A288="", K$5=""), "", IF(COUNTIFS(【データ】蓄積用!A$2:A$10000, K$5, 【データ】蓄積用!C$2:C$10000, $A288, 【データ】蓄積用!D$2:D$10000, "&gt;=3000", 【データ】蓄積用!E$2:E$10000, "&gt;=1500")&gt;0, "〇", IF(COUNTIFS(【データ】蓄積用!A$2:A$10000, K$5, 【データ】蓄積用!C$2:C$10000, $A288, 【データ】蓄積用!Q$2:Q$10000, 1, 【データ】蓄積用!AC$2:AC$10000, "&gt;=4.0")&gt;0, "〇", "×")))</f>
        <v/>
      </c>
      <c r="L288" t="str">
        <f>IF(OR($A288="", L$5=""), "", IF(COUNTIFS(【データ】蓄積用!A$2:A$10000, L$5, 【データ】蓄積用!C$2:C$10000, $A288, 【データ】蓄積用!D$2:D$10000, "&gt;=3000", 【データ】蓄積用!E$2:E$10000, "&gt;=1500")&gt;0, "〇", IF(COUNTIFS(【データ】蓄積用!A$2:A$10000, L$5, 【データ】蓄積用!C$2:C$10000, $A288, 【データ】蓄積用!Q$2:Q$10000, 1, 【データ】蓄積用!AC$2:AC$10000, "&gt;=4.0")&gt;0, "〇", "×")))</f>
        <v/>
      </c>
      <c r="M288" t="str">
        <f>IF(OR($A288="", M$5=""), "", IF(COUNTIFS(【データ】蓄積用!A$2:A$10000, M$5, 【データ】蓄積用!C$2:C$10000, $A288, 【データ】蓄積用!D$2:D$10000, "&gt;=3000", 【データ】蓄積用!E$2:E$10000, "&gt;=1500")&gt;0, "〇", IF(COUNTIFS(【データ】蓄積用!A$2:A$10000, M$5, 【データ】蓄積用!C$2:C$10000, $A288, 【データ】蓄積用!Q$2:Q$10000, 1, 【データ】蓄積用!AC$2:AC$10000, "&gt;=4.0")&gt;0, "〇", "×")))</f>
        <v/>
      </c>
      <c r="N288" t="str">
        <f>IF(OR($A288="", N$5=""), "", IF(COUNTIFS(【データ】蓄積用!A$2:A$10000, N$5, 【データ】蓄積用!C$2:C$10000, $A288, 【データ】蓄積用!D$2:D$10000, "&gt;=3000", 【データ】蓄積用!E$2:E$10000, "&gt;=1500")&gt;0, "〇", IF(COUNTIFS(【データ】蓄積用!A$2:A$10000, N$5, 【データ】蓄積用!C$2:C$10000, $A288, 【データ】蓄積用!Q$2:Q$10000, 1, 【データ】蓄積用!AC$2:AC$10000, "&gt;=4.0")&gt;0, "〇", "×")))</f>
        <v/>
      </c>
      <c r="O288" t="str">
        <f>IF(OR($A288="", O$5=""), "", IF(COUNTIFS(【データ】蓄積用!A$2:A$10000, O$5, 【データ】蓄積用!C$2:C$10000, $A288, 【データ】蓄積用!D$2:D$10000, "&gt;=3000", 【データ】蓄積用!E$2:E$10000, "&gt;=1500")&gt;0, "〇", IF(COUNTIFS(【データ】蓄積用!A$2:A$10000, O$5, 【データ】蓄積用!C$2:C$10000, $A288, 【データ】蓄積用!Q$2:Q$10000, 1, 【データ】蓄積用!AC$2:AC$10000, "&gt;=4.0")&gt;0, "〇", "×")))</f>
        <v/>
      </c>
      <c r="P288" t="str">
        <f>IF(OR($A288="", P$5=""), "", IF(COUNTIFS(【データ】蓄積用!A$2:A$10000, P$5, 【データ】蓄積用!C$2:C$10000, $A288, 【データ】蓄積用!D$2:D$10000, "&gt;=3000", 【データ】蓄積用!E$2:E$10000, "&gt;=1500")&gt;0, "〇", IF(COUNTIFS(【データ】蓄積用!A$2:A$10000, P$5, 【データ】蓄積用!C$2:C$10000, $A288, 【データ】蓄積用!Q$2:Q$10000, 1, 【データ】蓄積用!AC$2:AC$10000, "&gt;=4.0")&gt;0, "〇", "×")))</f>
        <v/>
      </c>
      <c r="Q288" t="str">
        <f>IF(OR($A288="", Q$5=""), "", IF(COUNTIFS(【データ】蓄積用!A$2:A$10000, Q$5, 【データ】蓄積用!C$2:C$10000, $A288, 【データ】蓄積用!D$2:D$10000, "&gt;=3000", 【データ】蓄積用!E$2:E$10000, "&gt;=1500")&gt;0, "〇", IF(COUNTIFS(【データ】蓄積用!A$2:A$10000, Q$5, 【データ】蓄積用!C$2:C$10000, $A288, 【データ】蓄積用!Q$2:Q$10000, 1, 【データ】蓄積用!AC$2:AC$10000, "&gt;=4.0")&gt;0, "〇", "×")))</f>
        <v/>
      </c>
      <c r="R288" t="str">
        <f>IF(OR($A288="", R$5=""), "", IF(COUNTIFS(【データ】蓄積用!A$2:A$10000, R$5, 【データ】蓄積用!C$2:C$10000, $A288, 【データ】蓄積用!D$2:D$10000, "&gt;=3000", 【データ】蓄積用!E$2:E$10000, "&gt;=1500")&gt;0, "〇", IF(COUNTIFS(【データ】蓄積用!A$2:A$10000, R$5, 【データ】蓄積用!C$2:C$10000, $A288, 【データ】蓄積用!Q$2:Q$10000, 1, 【データ】蓄積用!AC$2:AC$10000, "&gt;=4.0")&gt;0, "〇", "×")))</f>
        <v/>
      </c>
      <c r="S288" t="str">
        <f>IF(OR($A288="", S$5=""), "", IF(COUNTIFS(【データ】蓄積用!A$2:A$10000, S$5, 【データ】蓄積用!C$2:C$10000, $A288, 【データ】蓄積用!D$2:D$10000, "&gt;=3000", 【データ】蓄積用!E$2:E$10000, "&gt;=1500")&gt;0, "〇", IF(COUNTIFS(【データ】蓄積用!A$2:A$10000, S$5, 【データ】蓄積用!C$2:C$10000, $A288, 【データ】蓄積用!Q$2:Q$10000, 1, 【データ】蓄積用!AC$2:AC$10000, "&gt;=4.0")&gt;0, "〇", "×")))</f>
        <v/>
      </c>
      <c r="T288" t="str">
        <f>IF(OR($A288="", T$5=""), "", IF(COUNTIFS(【データ】蓄積用!A$2:A$10000, T$5, 【データ】蓄積用!C$2:C$10000, $A288, 【データ】蓄積用!D$2:D$10000, "&gt;=3000", 【データ】蓄積用!E$2:E$10000, "&gt;=1500")&gt;0, "〇", IF(COUNTIFS(【データ】蓄積用!A$2:A$10000, T$5, 【データ】蓄積用!C$2:C$10000, $A288, 【データ】蓄積用!Q$2:Q$10000, 1, 【データ】蓄積用!AC$2:AC$10000, "&gt;=4.0")&gt;0, "〇", "×")))</f>
        <v/>
      </c>
      <c r="U288" t="str">
        <f>IF(OR($A288="", U$5=""), "", IF(COUNTIFS(【データ】蓄積用!A$2:A$10000, U$5, 【データ】蓄積用!C$2:C$10000, $A288, 【データ】蓄積用!D$2:D$10000, "&gt;=3000", 【データ】蓄積用!E$2:E$10000, "&gt;=1500")&gt;0, "〇", IF(COUNTIFS(【データ】蓄積用!A$2:A$10000, U$5, 【データ】蓄積用!C$2:C$10000, $A288, 【データ】蓄積用!Q$2:Q$10000, 1, 【データ】蓄積用!AC$2:AC$10000, "&gt;=4.0")&gt;0, "〇", "×")))</f>
        <v/>
      </c>
      <c r="V288" t="str">
        <f>IF(OR($A288="", V$5=""), "", IF(COUNTIFS(【データ】蓄積用!A$2:A$10000, V$5, 【データ】蓄積用!C$2:C$10000, $A288, 【データ】蓄積用!D$2:D$10000, "&gt;=3000", 【データ】蓄積用!E$2:E$10000, "&gt;=1500")&gt;0, "〇", IF(COUNTIFS(【データ】蓄積用!A$2:A$10000, V$5, 【データ】蓄積用!C$2:C$10000, $A288, 【データ】蓄積用!Q$2:Q$10000, 1, 【データ】蓄積用!AC$2:AC$10000, "&gt;=4.0")&gt;0, "〇", "×")))</f>
        <v/>
      </c>
      <c r="W288" t="str">
        <f>IF(OR($A288="", W$5=""), "", IF(COUNTIFS(【データ】蓄積用!A$2:A$10000, W$5, 【データ】蓄積用!C$2:C$10000, $A288, 【データ】蓄積用!D$2:D$10000, "&gt;=3000", 【データ】蓄積用!E$2:E$10000, "&gt;=1500")&gt;0, "〇", IF(COUNTIFS(【データ】蓄積用!A$2:A$10000, W$5, 【データ】蓄積用!C$2:C$10000, $A288, 【データ】蓄積用!Q$2:Q$10000, 1, 【データ】蓄積用!AC$2:AC$10000, "&gt;=4.0")&gt;0, "〇", "×")))</f>
        <v/>
      </c>
      <c r="X288" t="str">
        <f>IF(OR($A288="", X$5=""), "", IF(COUNTIFS(【データ】蓄積用!A$2:A$10000, X$5, 【データ】蓄積用!C$2:C$10000, $A288, 【データ】蓄積用!D$2:D$10000, "&gt;=3000", 【データ】蓄積用!E$2:E$10000, "&gt;=1500")&gt;0, "〇", IF(COUNTIFS(【データ】蓄積用!A$2:A$10000, X$5, 【データ】蓄積用!C$2:C$10000, $A288, 【データ】蓄積用!Q$2:Q$10000, 1, 【データ】蓄積用!AC$2:AC$10000, "&gt;=4.0")&gt;0, "〇", "×")))</f>
        <v/>
      </c>
      <c r="Y288" t="str">
        <f>IF(OR($A288="", Y$5=""), "", IF(COUNTIFS(【データ】蓄積用!A$2:A$10000, Y$5, 【データ】蓄積用!C$2:C$10000, $A288, 【データ】蓄積用!D$2:D$10000, "&gt;=3000", 【データ】蓄積用!E$2:E$10000, "&gt;=1500")&gt;0, "〇", IF(COUNTIFS(【データ】蓄積用!A$2:A$10000, Y$5, 【データ】蓄積用!C$2:C$10000, $A288, 【データ】蓄積用!Q$2:Q$10000, 1, 【データ】蓄積用!AC$2:AC$10000, "&gt;=4.0")&gt;0, "〇", "×")))</f>
        <v/>
      </c>
      <c r="Z288" t="str">
        <f>IF(OR($A288="", Z$5=""), "", IF(COUNTIFS(【データ】蓄積用!A$2:A$10000, Z$5, 【データ】蓄積用!C$2:C$10000, $A288, 【データ】蓄積用!D$2:D$10000, "&gt;=3000", 【データ】蓄積用!E$2:E$10000, "&gt;=1500")&gt;0, "〇", IF(COUNTIFS(【データ】蓄積用!A$2:A$10000, Z$5, 【データ】蓄積用!C$2:C$10000, $A288, 【データ】蓄積用!Q$2:Q$10000, 1, 【データ】蓄積用!AC$2:AC$10000, "&gt;=4.0")&gt;0, "〇", "×")))</f>
        <v/>
      </c>
      <c r="AA288" t="str">
        <f>IF(OR($A288="", AA$5=""), "", IF(COUNTIFS(【データ】蓄積用!A$2:A$10000, AA$5, 【データ】蓄積用!C$2:C$10000, $A288, 【データ】蓄積用!D$2:D$10000, "&gt;=3000", 【データ】蓄積用!E$2:E$10000, "&gt;=1500")&gt;0, "〇", IF(COUNTIFS(【データ】蓄積用!A$2:A$10000, AA$5, 【データ】蓄積用!C$2:C$10000, $A288, 【データ】蓄積用!Q$2:Q$10000, 1, 【データ】蓄積用!AC$2:AC$10000, "&gt;=4.0")&gt;0, "〇", "×")))</f>
        <v/>
      </c>
      <c r="AB288" t="str">
        <f>IF(OR($A288="", AB$5=""), "", IF(COUNTIFS(【データ】蓄積用!A$2:A$10000, AB$5, 【データ】蓄積用!C$2:C$10000, $A288, 【データ】蓄積用!D$2:D$10000, "&gt;=3000", 【データ】蓄積用!E$2:E$10000, "&gt;=1500")&gt;0, "〇", IF(COUNTIFS(【データ】蓄積用!A$2:A$10000, AB$5, 【データ】蓄積用!C$2:C$10000, $A288, 【データ】蓄積用!Q$2:Q$10000, 1, 【データ】蓄積用!AC$2:AC$10000, "&gt;=4.0")&gt;0, "〇", "×")))</f>
        <v/>
      </c>
      <c r="AC288" t="str">
        <f>IF(OR($A288="", AC$5=""), "", IF(COUNTIFS(【データ】蓄積用!A$2:A$10000, AC$5, 【データ】蓄積用!C$2:C$10000, $A288, 【データ】蓄積用!D$2:D$10000, "&gt;=3000", 【データ】蓄積用!E$2:E$10000, "&gt;=1500")&gt;0, "〇", IF(COUNTIFS(【データ】蓄積用!A$2:A$10000, AC$5, 【データ】蓄積用!C$2:C$10000, $A288, 【データ】蓄積用!Q$2:Q$10000, 1, 【データ】蓄積用!AC$2:AC$10000, "&gt;=4.0")&gt;0, "〇", "×")))</f>
        <v/>
      </c>
      <c r="AD288" t="str">
        <f>IF(OR($A288="", AD$5=""), "", IF(COUNTIFS(【データ】蓄積用!A$2:A$10000, AD$5, 【データ】蓄積用!C$2:C$10000, $A288, 【データ】蓄積用!D$2:D$10000, "&gt;=3000", 【データ】蓄積用!E$2:E$10000, "&gt;=1500")&gt;0, "〇", IF(COUNTIFS(【データ】蓄積用!A$2:A$10000, AD$5, 【データ】蓄積用!C$2:C$10000, $A288, 【データ】蓄積用!Q$2:Q$10000, 1, 【データ】蓄積用!AC$2:AC$10000, "&gt;=4.0")&gt;0, "〇", "×")))</f>
        <v/>
      </c>
      <c r="AE288" t="str">
        <f>IF(OR($A288="", AE$5=""), "", IF(COUNTIFS(【データ】蓄積用!A$2:A$10000, AE$5, 【データ】蓄積用!C$2:C$10000, $A288, 【データ】蓄積用!D$2:D$10000, "&gt;=3000", 【データ】蓄積用!E$2:E$10000, "&gt;=1500")&gt;0, "〇", IF(COUNTIFS(【データ】蓄積用!A$2:A$10000, AE$5, 【データ】蓄積用!C$2:C$10000, $A288, 【データ】蓄積用!Q$2:Q$10000, 1, 【データ】蓄積用!AC$2:AC$10000, "&gt;=4.0")&gt;0, "〇", "×")))</f>
        <v/>
      </c>
      <c r="AF288" t="str">
        <f>IF(OR($A288="", AF$5=""), "", IF(COUNTIFS(【データ】蓄積用!A$2:A$10000, AF$5, 【データ】蓄積用!C$2:C$10000, $A288, 【データ】蓄積用!D$2:D$10000, "&gt;=3000", 【データ】蓄積用!E$2:E$10000, "&gt;=1500")&gt;0, "〇", IF(COUNTIFS(【データ】蓄積用!A$2:A$10000, AF$5, 【データ】蓄積用!C$2:C$10000, $A288, 【データ】蓄積用!Q$2:Q$10000, 1, 【データ】蓄積用!AC$2:AC$10000, "&gt;=4.0")&gt;0, "〇", "×")))</f>
        <v/>
      </c>
      <c r="AG288" t="str">
        <f>IF(OR($A288="", AG$5=""), "", IF(COUNTIFS(【データ】蓄積用!A$2:A$10000, AG$5, 【データ】蓄積用!C$2:C$10000, $A288, 【データ】蓄積用!D$2:D$10000, "&gt;=3000", 【データ】蓄積用!E$2:E$10000, "&gt;=1500")&gt;0, "〇", IF(COUNTIFS(【データ】蓄積用!A$2:A$10000, AG$5, 【データ】蓄積用!C$2:C$10000, $A288, 【データ】蓄積用!Q$2:Q$10000, 1, 【データ】蓄積用!AC$2:AC$10000, "&gt;=4.0")&gt;0, "〇", "×")))</f>
        <v/>
      </c>
      <c r="AH288" t="str">
        <f>IF(OR($A288="", AH$5=""), "", IF(COUNTIFS(【データ】蓄積用!A$2:A$10000, AH$5, 【データ】蓄積用!C$2:C$10000, $A288, 【データ】蓄積用!D$2:D$10000, "&gt;=3000", 【データ】蓄積用!E$2:E$10000, "&gt;=1500")&gt;0, "〇", IF(COUNTIFS(【データ】蓄積用!A$2:A$10000, AH$5, 【データ】蓄積用!C$2:C$10000, $A288, 【データ】蓄積用!Q$2:Q$10000, 1, 【データ】蓄積用!AC$2:AC$10000, "&gt;=4.0")&gt;0, "〇", "×")))</f>
        <v/>
      </c>
      <c r="AI288" t="str">
        <f>IF(OR($A288="", AI$5=""), "", IF(COUNTIFS(【データ】蓄積用!A$2:A$10000, AI$5, 【データ】蓄積用!C$2:C$10000, $A288, 【データ】蓄積用!D$2:D$10000, "&gt;=3000", 【データ】蓄積用!E$2:E$10000, "&gt;=1500")&gt;0, "〇", IF(COUNTIFS(【データ】蓄積用!A$2:A$10000, AI$5, 【データ】蓄積用!C$2:C$10000, $A288, 【データ】蓄積用!Q$2:Q$10000, 1, 【データ】蓄積用!AC$2:AC$10000, "&gt;=4.0")&gt;0, "〇", "×")))</f>
        <v/>
      </c>
      <c r="AJ288" t="str">
        <f>IF(OR($A288="", AJ$5=""), "", IF(COUNTIFS(【データ】蓄積用!A$2:A$10000, AJ$5, 【データ】蓄積用!C$2:C$10000, $A288, 【データ】蓄積用!D$2:D$10000, "&gt;=3000", 【データ】蓄積用!E$2:E$10000, "&gt;=1500")&gt;0, "〇", IF(COUNTIFS(【データ】蓄積用!A$2:A$10000, AJ$5, 【データ】蓄積用!C$2:C$10000, $A288, 【データ】蓄積用!Q$2:Q$10000, 1, 【データ】蓄積用!AC$2:AC$10000, "&gt;=4.0")&gt;0, "〇", "×")))</f>
        <v/>
      </c>
      <c r="AK288" t="str">
        <f>IF(OR($A288="", AK$5=""), "", IF(COUNTIFS(【データ】蓄積用!A$2:A$10000, AK$5, 【データ】蓄積用!C$2:C$10000, $A288, 【データ】蓄積用!D$2:D$10000, "&gt;=3000", 【データ】蓄積用!E$2:E$10000, "&gt;=1500")&gt;0, "〇", IF(COUNTIFS(【データ】蓄積用!A$2:A$10000, AK$5, 【データ】蓄積用!C$2:C$10000, $A288, 【データ】蓄積用!Q$2:Q$10000, 1, 【データ】蓄積用!AC$2:AC$10000, "&gt;=4.0")&gt;0, "〇", "×")))</f>
        <v/>
      </c>
      <c r="AL288" t="str">
        <f>IF(OR($A288="", AL$5=""), "", IF(COUNTIFS(【データ】蓄積用!A$2:A$10000, AL$5, 【データ】蓄積用!C$2:C$10000, $A288, 【データ】蓄積用!D$2:D$10000, "&gt;=3000", 【データ】蓄積用!E$2:E$10000, "&gt;=1500")&gt;0, "〇", IF(COUNTIFS(【データ】蓄積用!A$2:A$10000, AL$5, 【データ】蓄積用!C$2:C$10000, $A288, 【データ】蓄積用!Q$2:Q$10000, 1, 【データ】蓄積用!AC$2:AC$10000, "&gt;=4.0")&gt;0, "〇", "×")))</f>
        <v/>
      </c>
      <c r="AM288" t="str">
        <f>IF(OR($A288="", AM$5=""), "", IF(COUNTIFS(【データ】蓄積用!A$2:A$10000, AM$5, 【データ】蓄積用!C$2:C$10000, $A288, 【データ】蓄積用!D$2:D$10000, "&gt;=3000", 【データ】蓄積用!E$2:E$10000, "&gt;=1500")&gt;0, "〇", IF(COUNTIFS(【データ】蓄積用!A$2:A$10000, AM$5, 【データ】蓄積用!C$2:C$10000, $A288, 【データ】蓄積用!Q$2:Q$10000, 1, 【データ】蓄積用!AC$2:AC$10000, "&gt;=4.0")&gt;0, "〇", "×")))</f>
        <v/>
      </c>
      <c r="AN288" t="str">
        <f>IF(OR($A288="", AN$5=""), "", IF(COUNTIFS(【データ】蓄積用!A$2:A$10000, AN$5, 【データ】蓄積用!C$2:C$10000, $A288, 【データ】蓄積用!D$2:D$10000, "&gt;=3000", 【データ】蓄積用!E$2:E$10000, "&gt;=1500")&gt;0, "〇", IF(COUNTIFS(【データ】蓄積用!A$2:A$10000, AN$5, 【データ】蓄積用!C$2:C$10000, $A288, 【データ】蓄積用!Q$2:Q$10000, 1, 【データ】蓄積用!AC$2:AC$10000, "&gt;=4.0")&gt;0, "〇", "×")))</f>
        <v/>
      </c>
      <c r="AO288" t="str">
        <f>IF(OR($A288="", AO$5=""), "", IF(COUNTIFS(【データ】蓄積用!A$2:A$10000, AO$5, 【データ】蓄積用!C$2:C$10000, $A288, 【データ】蓄積用!D$2:D$10000, "&gt;=3000", 【データ】蓄積用!E$2:E$10000, "&gt;=1500")&gt;0, "〇", IF(COUNTIFS(【データ】蓄積用!A$2:A$10000, AO$5, 【データ】蓄積用!C$2:C$10000, $A288, 【データ】蓄積用!Q$2:Q$10000, 1, 【データ】蓄積用!AC$2:AC$10000, "&gt;=4.0")&gt;0, "〇", "×")))</f>
        <v/>
      </c>
      <c r="AP288" t="str">
        <f>IF(OR($A288="", AP$5=""), "", IF(COUNTIFS(【データ】蓄積用!A$2:A$10000, AP$5, 【データ】蓄積用!C$2:C$10000, $A288, 【データ】蓄積用!D$2:D$10000, "&gt;=3000", 【データ】蓄積用!E$2:E$10000, "&gt;=1500")&gt;0, "〇", IF(COUNTIFS(【データ】蓄積用!A$2:A$10000, AP$5, 【データ】蓄積用!C$2:C$10000, $A288, 【データ】蓄積用!Q$2:Q$10000, 1, 【データ】蓄積用!AC$2:AC$10000, "&gt;=4.0")&gt;0, "〇", "×")))</f>
        <v/>
      </c>
      <c r="AQ288" t="str">
        <f>IF(OR($A288="", AQ$5=""), "", IF(COUNTIFS(【データ】蓄積用!A$2:A$10000, AQ$5, 【データ】蓄積用!C$2:C$10000, $A288, 【データ】蓄積用!D$2:D$10000, "&gt;=3000", 【データ】蓄積用!E$2:E$10000, "&gt;=1500")&gt;0, "〇", IF(COUNTIFS(【データ】蓄積用!A$2:A$10000, AQ$5, 【データ】蓄積用!C$2:C$10000, $A288, 【データ】蓄積用!Q$2:Q$10000, 1, 【データ】蓄積用!AC$2:AC$10000, "&gt;=4.0")&gt;0, "〇", "×")))</f>
        <v/>
      </c>
      <c r="AR288" t="str">
        <f>IF(OR($A288="", AR$5=""), "", IF(COUNTIFS(【データ】蓄積用!A$2:A$10000, AR$5, 【データ】蓄積用!C$2:C$10000, $A288, 【データ】蓄積用!D$2:D$10000, "&gt;=3000", 【データ】蓄積用!E$2:E$10000, "&gt;=1500")&gt;0, "〇", IF(COUNTIFS(【データ】蓄積用!A$2:A$10000, AR$5, 【データ】蓄積用!C$2:C$10000, $A288, 【データ】蓄積用!Q$2:Q$10000, 1, 【データ】蓄積用!AC$2:AC$10000, "&gt;=4.0")&gt;0, "〇", "×")))</f>
        <v/>
      </c>
      <c r="AS288" t="str">
        <f>IF(OR($A288="", AS$5=""), "", IF(COUNTIFS(【データ】蓄積用!A$2:A$10000, AS$5, 【データ】蓄積用!C$2:C$10000, $A288, 【データ】蓄積用!D$2:D$10000, "&gt;=3000", 【データ】蓄積用!E$2:E$10000, "&gt;=1500")&gt;0, "〇", IF(COUNTIFS(【データ】蓄積用!A$2:A$10000, AS$5, 【データ】蓄積用!C$2:C$10000, $A288, 【データ】蓄積用!Q$2:Q$10000, 1, 【データ】蓄積用!AC$2:AC$10000, "&gt;=4.0")&gt;0, "〇", "×")))</f>
        <v/>
      </c>
      <c r="AT288" t="str">
        <f>IF(OR($A288="", AT$5=""), "", IF(COUNTIFS(【データ】蓄積用!A$2:A$10000, AT$5, 【データ】蓄積用!C$2:C$10000, $A288, 【データ】蓄積用!D$2:D$10000, "&gt;=3000", 【データ】蓄積用!E$2:E$10000, "&gt;=1500")&gt;0, "〇", IF(COUNTIFS(【データ】蓄積用!A$2:A$10000, AT$5, 【データ】蓄積用!C$2:C$10000, $A288, 【データ】蓄積用!Q$2:Q$10000, 1, 【データ】蓄積用!AC$2:AC$10000, "&gt;=4.0")&gt;0, "〇", "×")))</f>
        <v/>
      </c>
      <c r="AU288" t="str">
        <f>IF(OR($A288="", AU$5=""), "", IF(COUNTIFS(【データ】蓄積用!A$2:A$10000, AU$5, 【データ】蓄積用!C$2:C$10000, $A288, 【データ】蓄積用!D$2:D$10000, "&gt;=3000", 【データ】蓄積用!E$2:E$10000, "&gt;=1500")&gt;0, "〇", IF(COUNTIFS(【データ】蓄積用!A$2:A$10000, AU$5, 【データ】蓄積用!C$2:C$10000, $A288, 【データ】蓄積用!Q$2:Q$10000, 1, 【データ】蓄積用!AC$2:AC$10000, "&gt;=4.0")&gt;0, "〇", "×")))</f>
        <v/>
      </c>
      <c r="AV288" t="str">
        <f>IF(OR($A288="", AV$5=""), "", IF(COUNTIFS(【データ】蓄積用!A$2:A$10000, AV$5, 【データ】蓄積用!C$2:C$10000, $A288, 【データ】蓄積用!D$2:D$10000, "&gt;=3000", 【データ】蓄積用!E$2:E$10000, "&gt;=1500")&gt;0, "〇", IF(COUNTIFS(【データ】蓄積用!A$2:A$10000, AV$5, 【データ】蓄積用!C$2:C$10000, $A288, 【データ】蓄積用!Q$2:Q$10000, 1, 【データ】蓄積用!AC$2:AC$10000, "&gt;=4.0")&gt;0, "〇", "×")))</f>
        <v/>
      </c>
      <c r="AW288" t="str">
        <f>IF(OR($A288="", AW$5=""), "", IF(COUNTIFS(【データ】蓄積用!A$2:A$10000, AW$5, 【データ】蓄積用!C$2:C$10000, $A288, 【データ】蓄積用!D$2:D$10000, "&gt;=3000", 【データ】蓄積用!E$2:E$10000, "&gt;=1500")&gt;0, "〇", IF(COUNTIFS(【データ】蓄積用!A$2:A$10000, AW$5, 【データ】蓄積用!C$2:C$10000, $A288, 【データ】蓄積用!Q$2:Q$10000, 1, 【データ】蓄積用!AC$2:AC$10000, "&gt;=4.0")&gt;0, "〇", "×")))</f>
        <v/>
      </c>
      <c r="AX288" t="str">
        <f>IF(OR($A288="", AX$5=""), "", IF(COUNTIFS(【データ】蓄積用!A$2:A$10000, AX$5, 【データ】蓄積用!C$2:C$10000, $A288, 【データ】蓄積用!D$2:D$10000, "&gt;=3000", 【データ】蓄積用!E$2:E$10000, "&gt;=1500")&gt;0, "〇", IF(COUNTIFS(【データ】蓄積用!A$2:A$10000, AX$5, 【データ】蓄積用!C$2:C$10000, $A288, 【データ】蓄積用!Q$2:Q$10000, 1, 【データ】蓄積用!AC$2:AC$10000, "&gt;=4.0")&gt;0, "〇", "×")))</f>
        <v/>
      </c>
      <c r="AY288" t="str">
        <f>IF(OR($A288="", AY$5=""), "", IF(COUNTIFS(【データ】蓄積用!A$2:A$10000, AY$5, 【データ】蓄積用!C$2:C$10000, $A288, 【データ】蓄積用!D$2:D$10000, "&gt;=3000", 【データ】蓄積用!E$2:E$10000, "&gt;=1500")&gt;0, "〇", IF(COUNTIFS(【データ】蓄積用!A$2:A$10000, AY$5, 【データ】蓄積用!C$2:C$10000, $A288, 【データ】蓄積用!Q$2:Q$10000, 1, 【データ】蓄積用!AC$2:AC$10000, "&gt;=4.0")&gt;0, "〇", "×")))</f>
        <v/>
      </c>
    </row>
    <row r="289" spans="2:51">
      <c r="B289" t="str">
        <f>IF(OR($A289="", B$5=""), "", IF(COUNTIFS(【データ】蓄積用!A$2:A$10000, B$5, 【データ】蓄積用!C$2:C$10000, $A289, 【データ】蓄積用!D$2:D$10000, "&gt;=3000", 【データ】蓄積用!E$2:E$10000, "&gt;=1500")&gt;0, "〇", IF(COUNTIFS(【データ】蓄積用!A$2:A$10000, B$5, 【データ】蓄積用!C$2:C$10000, $A289, 【データ】蓄積用!Q$2:Q$10000, 1, 【データ】蓄積用!AC$2:AC$10000, "&gt;=4.0")&gt;0, "〇", "×")))</f>
        <v/>
      </c>
      <c r="C289" t="str">
        <f>IF(OR($A289="", C$5=""), "", IF(COUNTIFS(【データ】蓄積用!A$2:A$10000, C$5, 【データ】蓄積用!C$2:C$10000, $A289, 【データ】蓄積用!D$2:D$10000, "&gt;=3000", 【データ】蓄積用!E$2:E$10000, "&gt;=1500")&gt;0, "〇", IF(COUNTIFS(【データ】蓄積用!A$2:A$10000, C$5, 【データ】蓄積用!C$2:C$10000, $A289, 【データ】蓄積用!Q$2:Q$10000, 1, 【データ】蓄積用!AC$2:AC$10000, "&gt;=4.0")&gt;0, "〇", "×")))</f>
        <v/>
      </c>
      <c r="D289" t="str">
        <f>IF(OR($A289="", D$5=""), "", IF(COUNTIFS(【データ】蓄積用!A$2:A$10000, D$5, 【データ】蓄積用!C$2:C$10000, $A289, 【データ】蓄積用!D$2:D$10000, "&gt;=3000", 【データ】蓄積用!E$2:E$10000, "&gt;=1500")&gt;0, "〇", IF(COUNTIFS(【データ】蓄積用!A$2:A$10000, D$5, 【データ】蓄積用!C$2:C$10000, $A289, 【データ】蓄積用!Q$2:Q$10000, 1, 【データ】蓄積用!AC$2:AC$10000, "&gt;=4.0")&gt;0, "〇", "×")))</f>
        <v/>
      </c>
      <c r="E289" t="str">
        <f>IF(OR($A289="", E$5=""), "", IF(COUNTIFS(【データ】蓄積用!A$2:A$10000, E$5, 【データ】蓄積用!C$2:C$10000, $A289, 【データ】蓄積用!D$2:D$10000, "&gt;=3000", 【データ】蓄積用!E$2:E$10000, "&gt;=1500")&gt;0, "〇", IF(COUNTIFS(【データ】蓄積用!A$2:A$10000, E$5, 【データ】蓄積用!C$2:C$10000, $A289, 【データ】蓄積用!Q$2:Q$10000, 1, 【データ】蓄積用!AC$2:AC$10000, "&gt;=4.0")&gt;0, "〇", "×")))</f>
        <v/>
      </c>
      <c r="F289" t="str">
        <f>IF(OR($A289="", F$5=""), "", IF(COUNTIFS(【データ】蓄積用!A$2:A$10000, F$5, 【データ】蓄積用!C$2:C$10000, $A289, 【データ】蓄積用!D$2:D$10000, "&gt;=3000", 【データ】蓄積用!E$2:E$10000, "&gt;=1500")&gt;0, "〇", IF(COUNTIFS(【データ】蓄積用!A$2:A$10000, F$5, 【データ】蓄積用!C$2:C$10000, $A289, 【データ】蓄積用!Q$2:Q$10000, 1, 【データ】蓄積用!AC$2:AC$10000, "&gt;=4.0")&gt;0, "〇", "×")))</f>
        <v/>
      </c>
      <c r="G289" t="str">
        <f>IF(OR($A289="", G$5=""), "", IF(COUNTIFS(【データ】蓄積用!A$2:A$10000, G$5, 【データ】蓄積用!C$2:C$10000, $A289, 【データ】蓄積用!D$2:D$10000, "&gt;=3000", 【データ】蓄積用!E$2:E$10000, "&gt;=1500")&gt;0, "〇", IF(COUNTIFS(【データ】蓄積用!A$2:A$10000, G$5, 【データ】蓄積用!C$2:C$10000, $A289, 【データ】蓄積用!Q$2:Q$10000, 1, 【データ】蓄積用!AC$2:AC$10000, "&gt;=4.0")&gt;0, "〇", "×")))</f>
        <v/>
      </c>
      <c r="H289" t="str">
        <f>IF(OR($A289="", H$5=""), "", IF(COUNTIFS(【データ】蓄積用!A$2:A$10000, H$5, 【データ】蓄積用!C$2:C$10000, $A289, 【データ】蓄積用!D$2:D$10000, "&gt;=3000", 【データ】蓄積用!E$2:E$10000, "&gt;=1500")&gt;0, "〇", IF(COUNTIFS(【データ】蓄積用!A$2:A$10000, H$5, 【データ】蓄積用!C$2:C$10000, $A289, 【データ】蓄積用!Q$2:Q$10000, 1, 【データ】蓄積用!AC$2:AC$10000, "&gt;=4.0")&gt;0, "〇", "×")))</f>
        <v/>
      </c>
      <c r="I289" t="str">
        <f>IF(OR($A289="", I$5=""), "", IF(COUNTIFS(【データ】蓄積用!A$2:A$10000, I$5, 【データ】蓄積用!C$2:C$10000, $A289, 【データ】蓄積用!D$2:D$10000, "&gt;=3000", 【データ】蓄積用!E$2:E$10000, "&gt;=1500")&gt;0, "〇", IF(COUNTIFS(【データ】蓄積用!A$2:A$10000, I$5, 【データ】蓄積用!C$2:C$10000, $A289, 【データ】蓄積用!Q$2:Q$10000, 1, 【データ】蓄積用!AC$2:AC$10000, "&gt;=4.0")&gt;0, "〇", "×")))</f>
        <v/>
      </c>
      <c r="J289" t="str">
        <f>IF(OR($A289="", J$5=""), "", IF(COUNTIFS(【データ】蓄積用!A$2:A$10000, J$5, 【データ】蓄積用!C$2:C$10000, $A289, 【データ】蓄積用!D$2:D$10000, "&gt;=3000", 【データ】蓄積用!E$2:E$10000, "&gt;=1500")&gt;0, "〇", IF(COUNTIFS(【データ】蓄積用!A$2:A$10000, J$5, 【データ】蓄積用!C$2:C$10000, $A289, 【データ】蓄積用!Q$2:Q$10000, 1, 【データ】蓄積用!AC$2:AC$10000, "&gt;=4.0")&gt;0, "〇", "×")))</f>
        <v/>
      </c>
      <c r="K289" t="str">
        <f>IF(OR($A289="", K$5=""), "", IF(COUNTIFS(【データ】蓄積用!A$2:A$10000, K$5, 【データ】蓄積用!C$2:C$10000, $A289, 【データ】蓄積用!D$2:D$10000, "&gt;=3000", 【データ】蓄積用!E$2:E$10000, "&gt;=1500")&gt;0, "〇", IF(COUNTIFS(【データ】蓄積用!A$2:A$10000, K$5, 【データ】蓄積用!C$2:C$10000, $A289, 【データ】蓄積用!Q$2:Q$10000, 1, 【データ】蓄積用!AC$2:AC$10000, "&gt;=4.0")&gt;0, "〇", "×")))</f>
        <v/>
      </c>
      <c r="L289" t="str">
        <f>IF(OR($A289="", L$5=""), "", IF(COUNTIFS(【データ】蓄積用!A$2:A$10000, L$5, 【データ】蓄積用!C$2:C$10000, $A289, 【データ】蓄積用!D$2:D$10000, "&gt;=3000", 【データ】蓄積用!E$2:E$10000, "&gt;=1500")&gt;0, "〇", IF(COUNTIFS(【データ】蓄積用!A$2:A$10000, L$5, 【データ】蓄積用!C$2:C$10000, $A289, 【データ】蓄積用!Q$2:Q$10000, 1, 【データ】蓄積用!AC$2:AC$10000, "&gt;=4.0")&gt;0, "〇", "×")))</f>
        <v/>
      </c>
      <c r="M289" t="str">
        <f>IF(OR($A289="", M$5=""), "", IF(COUNTIFS(【データ】蓄積用!A$2:A$10000, M$5, 【データ】蓄積用!C$2:C$10000, $A289, 【データ】蓄積用!D$2:D$10000, "&gt;=3000", 【データ】蓄積用!E$2:E$10000, "&gt;=1500")&gt;0, "〇", IF(COUNTIFS(【データ】蓄積用!A$2:A$10000, M$5, 【データ】蓄積用!C$2:C$10000, $A289, 【データ】蓄積用!Q$2:Q$10000, 1, 【データ】蓄積用!AC$2:AC$10000, "&gt;=4.0")&gt;0, "〇", "×")))</f>
        <v/>
      </c>
      <c r="N289" t="str">
        <f>IF(OR($A289="", N$5=""), "", IF(COUNTIFS(【データ】蓄積用!A$2:A$10000, N$5, 【データ】蓄積用!C$2:C$10000, $A289, 【データ】蓄積用!D$2:D$10000, "&gt;=3000", 【データ】蓄積用!E$2:E$10000, "&gt;=1500")&gt;0, "〇", IF(COUNTIFS(【データ】蓄積用!A$2:A$10000, N$5, 【データ】蓄積用!C$2:C$10000, $A289, 【データ】蓄積用!Q$2:Q$10000, 1, 【データ】蓄積用!AC$2:AC$10000, "&gt;=4.0")&gt;0, "〇", "×")))</f>
        <v/>
      </c>
      <c r="O289" t="str">
        <f>IF(OR($A289="", O$5=""), "", IF(COUNTIFS(【データ】蓄積用!A$2:A$10000, O$5, 【データ】蓄積用!C$2:C$10000, $A289, 【データ】蓄積用!D$2:D$10000, "&gt;=3000", 【データ】蓄積用!E$2:E$10000, "&gt;=1500")&gt;0, "〇", IF(COUNTIFS(【データ】蓄積用!A$2:A$10000, O$5, 【データ】蓄積用!C$2:C$10000, $A289, 【データ】蓄積用!Q$2:Q$10000, 1, 【データ】蓄積用!AC$2:AC$10000, "&gt;=4.0")&gt;0, "〇", "×")))</f>
        <v/>
      </c>
      <c r="P289" t="str">
        <f>IF(OR($A289="", P$5=""), "", IF(COUNTIFS(【データ】蓄積用!A$2:A$10000, P$5, 【データ】蓄積用!C$2:C$10000, $A289, 【データ】蓄積用!D$2:D$10000, "&gt;=3000", 【データ】蓄積用!E$2:E$10000, "&gt;=1500")&gt;0, "〇", IF(COUNTIFS(【データ】蓄積用!A$2:A$10000, P$5, 【データ】蓄積用!C$2:C$10000, $A289, 【データ】蓄積用!Q$2:Q$10000, 1, 【データ】蓄積用!AC$2:AC$10000, "&gt;=4.0")&gt;0, "〇", "×")))</f>
        <v/>
      </c>
      <c r="Q289" t="str">
        <f>IF(OR($A289="", Q$5=""), "", IF(COUNTIFS(【データ】蓄積用!A$2:A$10000, Q$5, 【データ】蓄積用!C$2:C$10000, $A289, 【データ】蓄積用!D$2:D$10000, "&gt;=3000", 【データ】蓄積用!E$2:E$10000, "&gt;=1500")&gt;0, "〇", IF(COUNTIFS(【データ】蓄積用!A$2:A$10000, Q$5, 【データ】蓄積用!C$2:C$10000, $A289, 【データ】蓄積用!Q$2:Q$10000, 1, 【データ】蓄積用!AC$2:AC$10000, "&gt;=4.0")&gt;0, "〇", "×")))</f>
        <v/>
      </c>
      <c r="R289" t="str">
        <f>IF(OR($A289="", R$5=""), "", IF(COUNTIFS(【データ】蓄積用!A$2:A$10000, R$5, 【データ】蓄積用!C$2:C$10000, $A289, 【データ】蓄積用!D$2:D$10000, "&gt;=3000", 【データ】蓄積用!E$2:E$10000, "&gt;=1500")&gt;0, "〇", IF(COUNTIFS(【データ】蓄積用!A$2:A$10000, R$5, 【データ】蓄積用!C$2:C$10000, $A289, 【データ】蓄積用!Q$2:Q$10000, 1, 【データ】蓄積用!AC$2:AC$10000, "&gt;=4.0")&gt;0, "〇", "×")))</f>
        <v/>
      </c>
      <c r="S289" t="str">
        <f>IF(OR($A289="", S$5=""), "", IF(COUNTIFS(【データ】蓄積用!A$2:A$10000, S$5, 【データ】蓄積用!C$2:C$10000, $A289, 【データ】蓄積用!D$2:D$10000, "&gt;=3000", 【データ】蓄積用!E$2:E$10000, "&gt;=1500")&gt;0, "〇", IF(COUNTIFS(【データ】蓄積用!A$2:A$10000, S$5, 【データ】蓄積用!C$2:C$10000, $A289, 【データ】蓄積用!Q$2:Q$10000, 1, 【データ】蓄積用!AC$2:AC$10000, "&gt;=4.0")&gt;0, "〇", "×")))</f>
        <v/>
      </c>
      <c r="T289" t="str">
        <f>IF(OR($A289="", T$5=""), "", IF(COUNTIFS(【データ】蓄積用!A$2:A$10000, T$5, 【データ】蓄積用!C$2:C$10000, $A289, 【データ】蓄積用!D$2:D$10000, "&gt;=3000", 【データ】蓄積用!E$2:E$10000, "&gt;=1500")&gt;0, "〇", IF(COUNTIFS(【データ】蓄積用!A$2:A$10000, T$5, 【データ】蓄積用!C$2:C$10000, $A289, 【データ】蓄積用!Q$2:Q$10000, 1, 【データ】蓄積用!AC$2:AC$10000, "&gt;=4.0")&gt;0, "〇", "×")))</f>
        <v/>
      </c>
      <c r="U289" t="str">
        <f>IF(OR($A289="", U$5=""), "", IF(COUNTIFS(【データ】蓄積用!A$2:A$10000, U$5, 【データ】蓄積用!C$2:C$10000, $A289, 【データ】蓄積用!D$2:D$10000, "&gt;=3000", 【データ】蓄積用!E$2:E$10000, "&gt;=1500")&gt;0, "〇", IF(COUNTIFS(【データ】蓄積用!A$2:A$10000, U$5, 【データ】蓄積用!C$2:C$10000, $A289, 【データ】蓄積用!Q$2:Q$10000, 1, 【データ】蓄積用!AC$2:AC$10000, "&gt;=4.0")&gt;0, "〇", "×")))</f>
        <v/>
      </c>
      <c r="V289" t="str">
        <f>IF(OR($A289="", V$5=""), "", IF(COUNTIFS(【データ】蓄積用!A$2:A$10000, V$5, 【データ】蓄積用!C$2:C$10000, $A289, 【データ】蓄積用!D$2:D$10000, "&gt;=3000", 【データ】蓄積用!E$2:E$10000, "&gt;=1500")&gt;0, "〇", IF(COUNTIFS(【データ】蓄積用!A$2:A$10000, V$5, 【データ】蓄積用!C$2:C$10000, $A289, 【データ】蓄積用!Q$2:Q$10000, 1, 【データ】蓄積用!AC$2:AC$10000, "&gt;=4.0")&gt;0, "〇", "×")))</f>
        <v/>
      </c>
      <c r="W289" t="str">
        <f>IF(OR($A289="", W$5=""), "", IF(COUNTIFS(【データ】蓄積用!A$2:A$10000, W$5, 【データ】蓄積用!C$2:C$10000, $A289, 【データ】蓄積用!D$2:D$10000, "&gt;=3000", 【データ】蓄積用!E$2:E$10000, "&gt;=1500")&gt;0, "〇", IF(COUNTIFS(【データ】蓄積用!A$2:A$10000, W$5, 【データ】蓄積用!C$2:C$10000, $A289, 【データ】蓄積用!Q$2:Q$10000, 1, 【データ】蓄積用!AC$2:AC$10000, "&gt;=4.0")&gt;0, "〇", "×")))</f>
        <v/>
      </c>
      <c r="X289" t="str">
        <f>IF(OR($A289="", X$5=""), "", IF(COUNTIFS(【データ】蓄積用!A$2:A$10000, X$5, 【データ】蓄積用!C$2:C$10000, $A289, 【データ】蓄積用!D$2:D$10000, "&gt;=3000", 【データ】蓄積用!E$2:E$10000, "&gt;=1500")&gt;0, "〇", IF(COUNTIFS(【データ】蓄積用!A$2:A$10000, X$5, 【データ】蓄積用!C$2:C$10000, $A289, 【データ】蓄積用!Q$2:Q$10000, 1, 【データ】蓄積用!AC$2:AC$10000, "&gt;=4.0")&gt;0, "〇", "×")))</f>
        <v/>
      </c>
      <c r="Y289" t="str">
        <f>IF(OR($A289="", Y$5=""), "", IF(COUNTIFS(【データ】蓄積用!A$2:A$10000, Y$5, 【データ】蓄積用!C$2:C$10000, $A289, 【データ】蓄積用!D$2:D$10000, "&gt;=3000", 【データ】蓄積用!E$2:E$10000, "&gt;=1500")&gt;0, "〇", IF(COUNTIFS(【データ】蓄積用!A$2:A$10000, Y$5, 【データ】蓄積用!C$2:C$10000, $A289, 【データ】蓄積用!Q$2:Q$10000, 1, 【データ】蓄積用!AC$2:AC$10000, "&gt;=4.0")&gt;0, "〇", "×")))</f>
        <v/>
      </c>
      <c r="Z289" t="str">
        <f>IF(OR($A289="", Z$5=""), "", IF(COUNTIFS(【データ】蓄積用!A$2:A$10000, Z$5, 【データ】蓄積用!C$2:C$10000, $A289, 【データ】蓄積用!D$2:D$10000, "&gt;=3000", 【データ】蓄積用!E$2:E$10000, "&gt;=1500")&gt;0, "〇", IF(COUNTIFS(【データ】蓄積用!A$2:A$10000, Z$5, 【データ】蓄積用!C$2:C$10000, $A289, 【データ】蓄積用!Q$2:Q$10000, 1, 【データ】蓄積用!AC$2:AC$10000, "&gt;=4.0")&gt;0, "〇", "×")))</f>
        <v/>
      </c>
      <c r="AA289" t="str">
        <f>IF(OR($A289="", AA$5=""), "", IF(COUNTIFS(【データ】蓄積用!A$2:A$10000, AA$5, 【データ】蓄積用!C$2:C$10000, $A289, 【データ】蓄積用!D$2:D$10000, "&gt;=3000", 【データ】蓄積用!E$2:E$10000, "&gt;=1500")&gt;0, "〇", IF(COUNTIFS(【データ】蓄積用!A$2:A$10000, AA$5, 【データ】蓄積用!C$2:C$10000, $A289, 【データ】蓄積用!Q$2:Q$10000, 1, 【データ】蓄積用!AC$2:AC$10000, "&gt;=4.0")&gt;0, "〇", "×")))</f>
        <v/>
      </c>
      <c r="AB289" t="str">
        <f>IF(OR($A289="", AB$5=""), "", IF(COUNTIFS(【データ】蓄積用!A$2:A$10000, AB$5, 【データ】蓄積用!C$2:C$10000, $A289, 【データ】蓄積用!D$2:D$10000, "&gt;=3000", 【データ】蓄積用!E$2:E$10000, "&gt;=1500")&gt;0, "〇", IF(COUNTIFS(【データ】蓄積用!A$2:A$10000, AB$5, 【データ】蓄積用!C$2:C$10000, $A289, 【データ】蓄積用!Q$2:Q$10000, 1, 【データ】蓄積用!AC$2:AC$10000, "&gt;=4.0")&gt;0, "〇", "×")))</f>
        <v/>
      </c>
      <c r="AC289" t="str">
        <f>IF(OR($A289="", AC$5=""), "", IF(COUNTIFS(【データ】蓄積用!A$2:A$10000, AC$5, 【データ】蓄積用!C$2:C$10000, $A289, 【データ】蓄積用!D$2:D$10000, "&gt;=3000", 【データ】蓄積用!E$2:E$10000, "&gt;=1500")&gt;0, "〇", IF(COUNTIFS(【データ】蓄積用!A$2:A$10000, AC$5, 【データ】蓄積用!C$2:C$10000, $A289, 【データ】蓄積用!Q$2:Q$10000, 1, 【データ】蓄積用!AC$2:AC$10000, "&gt;=4.0")&gt;0, "〇", "×")))</f>
        <v/>
      </c>
      <c r="AD289" t="str">
        <f>IF(OR($A289="", AD$5=""), "", IF(COUNTIFS(【データ】蓄積用!A$2:A$10000, AD$5, 【データ】蓄積用!C$2:C$10000, $A289, 【データ】蓄積用!D$2:D$10000, "&gt;=3000", 【データ】蓄積用!E$2:E$10000, "&gt;=1500")&gt;0, "〇", IF(COUNTIFS(【データ】蓄積用!A$2:A$10000, AD$5, 【データ】蓄積用!C$2:C$10000, $A289, 【データ】蓄積用!Q$2:Q$10000, 1, 【データ】蓄積用!AC$2:AC$10000, "&gt;=4.0")&gt;0, "〇", "×")))</f>
        <v/>
      </c>
      <c r="AE289" t="str">
        <f>IF(OR($A289="", AE$5=""), "", IF(COUNTIFS(【データ】蓄積用!A$2:A$10000, AE$5, 【データ】蓄積用!C$2:C$10000, $A289, 【データ】蓄積用!D$2:D$10000, "&gt;=3000", 【データ】蓄積用!E$2:E$10000, "&gt;=1500")&gt;0, "〇", IF(COUNTIFS(【データ】蓄積用!A$2:A$10000, AE$5, 【データ】蓄積用!C$2:C$10000, $A289, 【データ】蓄積用!Q$2:Q$10000, 1, 【データ】蓄積用!AC$2:AC$10000, "&gt;=4.0")&gt;0, "〇", "×")))</f>
        <v/>
      </c>
      <c r="AF289" t="str">
        <f>IF(OR($A289="", AF$5=""), "", IF(COUNTIFS(【データ】蓄積用!A$2:A$10000, AF$5, 【データ】蓄積用!C$2:C$10000, $A289, 【データ】蓄積用!D$2:D$10000, "&gt;=3000", 【データ】蓄積用!E$2:E$10000, "&gt;=1500")&gt;0, "〇", IF(COUNTIFS(【データ】蓄積用!A$2:A$10000, AF$5, 【データ】蓄積用!C$2:C$10000, $A289, 【データ】蓄積用!Q$2:Q$10000, 1, 【データ】蓄積用!AC$2:AC$10000, "&gt;=4.0")&gt;0, "〇", "×")))</f>
        <v/>
      </c>
      <c r="AG289" t="str">
        <f>IF(OR($A289="", AG$5=""), "", IF(COUNTIFS(【データ】蓄積用!A$2:A$10000, AG$5, 【データ】蓄積用!C$2:C$10000, $A289, 【データ】蓄積用!D$2:D$10000, "&gt;=3000", 【データ】蓄積用!E$2:E$10000, "&gt;=1500")&gt;0, "〇", IF(COUNTIFS(【データ】蓄積用!A$2:A$10000, AG$5, 【データ】蓄積用!C$2:C$10000, $A289, 【データ】蓄積用!Q$2:Q$10000, 1, 【データ】蓄積用!AC$2:AC$10000, "&gt;=4.0")&gt;0, "〇", "×")))</f>
        <v/>
      </c>
      <c r="AH289" t="str">
        <f>IF(OR($A289="", AH$5=""), "", IF(COUNTIFS(【データ】蓄積用!A$2:A$10000, AH$5, 【データ】蓄積用!C$2:C$10000, $A289, 【データ】蓄積用!D$2:D$10000, "&gt;=3000", 【データ】蓄積用!E$2:E$10000, "&gt;=1500")&gt;0, "〇", IF(COUNTIFS(【データ】蓄積用!A$2:A$10000, AH$5, 【データ】蓄積用!C$2:C$10000, $A289, 【データ】蓄積用!Q$2:Q$10000, 1, 【データ】蓄積用!AC$2:AC$10000, "&gt;=4.0")&gt;0, "〇", "×")))</f>
        <v/>
      </c>
      <c r="AI289" t="str">
        <f>IF(OR($A289="", AI$5=""), "", IF(COUNTIFS(【データ】蓄積用!A$2:A$10000, AI$5, 【データ】蓄積用!C$2:C$10000, $A289, 【データ】蓄積用!D$2:D$10000, "&gt;=3000", 【データ】蓄積用!E$2:E$10000, "&gt;=1500")&gt;0, "〇", IF(COUNTIFS(【データ】蓄積用!A$2:A$10000, AI$5, 【データ】蓄積用!C$2:C$10000, $A289, 【データ】蓄積用!Q$2:Q$10000, 1, 【データ】蓄積用!AC$2:AC$10000, "&gt;=4.0")&gt;0, "〇", "×")))</f>
        <v/>
      </c>
      <c r="AJ289" t="str">
        <f>IF(OR($A289="", AJ$5=""), "", IF(COUNTIFS(【データ】蓄積用!A$2:A$10000, AJ$5, 【データ】蓄積用!C$2:C$10000, $A289, 【データ】蓄積用!D$2:D$10000, "&gt;=3000", 【データ】蓄積用!E$2:E$10000, "&gt;=1500")&gt;0, "〇", IF(COUNTIFS(【データ】蓄積用!A$2:A$10000, AJ$5, 【データ】蓄積用!C$2:C$10000, $A289, 【データ】蓄積用!Q$2:Q$10000, 1, 【データ】蓄積用!AC$2:AC$10000, "&gt;=4.0")&gt;0, "〇", "×")))</f>
        <v/>
      </c>
      <c r="AK289" t="str">
        <f>IF(OR($A289="", AK$5=""), "", IF(COUNTIFS(【データ】蓄積用!A$2:A$10000, AK$5, 【データ】蓄積用!C$2:C$10000, $A289, 【データ】蓄積用!D$2:D$10000, "&gt;=3000", 【データ】蓄積用!E$2:E$10000, "&gt;=1500")&gt;0, "〇", IF(COUNTIFS(【データ】蓄積用!A$2:A$10000, AK$5, 【データ】蓄積用!C$2:C$10000, $A289, 【データ】蓄積用!Q$2:Q$10000, 1, 【データ】蓄積用!AC$2:AC$10000, "&gt;=4.0")&gt;0, "〇", "×")))</f>
        <v/>
      </c>
      <c r="AL289" t="str">
        <f>IF(OR($A289="", AL$5=""), "", IF(COUNTIFS(【データ】蓄積用!A$2:A$10000, AL$5, 【データ】蓄積用!C$2:C$10000, $A289, 【データ】蓄積用!D$2:D$10000, "&gt;=3000", 【データ】蓄積用!E$2:E$10000, "&gt;=1500")&gt;0, "〇", IF(COUNTIFS(【データ】蓄積用!A$2:A$10000, AL$5, 【データ】蓄積用!C$2:C$10000, $A289, 【データ】蓄積用!Q$2:Q$10000, 1, 【データ】蓄積用!AC$2:AC$10000, "&gt;=4.0")&gt;0, "〇", "×")))</f>
        <v/>
      </c>
      <c r="AM289" t="str">
        <f>IF(OR($A289="", AM$5=""), "", IF(COUNTIFS(【データ】蓄積用!A$2:A$10000, AM$5, 【データ】蓄積用!C$2:C$10000, $A289, 【データ】蓄積用!D$2:D$10000, "&gt;=3000", 【データ】蓄積用!E$2:E$10000, "&gt;=1500")&gt;0, "〇", IF(COUNTIFS(【データ】蓄積用!A$2:A$10000, AM$5, 【データ】蓄積用!C$2:C$10000, $A289, 【データ】蓄積用!Q$2:Q$10000, 1, 【データ】蓄積用!AC$2:AC$10000, "&gt;=4.0")&gt;0, "〇", "×")))</f>
        <v/>
      </c>
      <c r="AN289" t="str">
        <f>IF(OR($A289="", AN$5=""), "", IF(COUNTIFS(【データ】蓄積用!A$2:A$10000, AN$5, 【データ】蓄積用!C$2:C$10000, $A289, 【データ】蓄積用!D$2:D$10000, "&gt;=3000", 【データ】蓄積用!E$2:E$10000, "&gt;=1500")&gt;0, "〇", IF(COUNTIFS(【データ】蓄積用!A$2:A$10000, AN$5, 【データ】蓄積用!C$2:C$10000, $A289, 【データ】蓄積用!Q$2:Q$10000, 1, 【データ】蓄積用!AC$2:AC$10000, "&gt;=4.0")&gt;0, "〇", "×")))</f>
        <v/>
      </c>
      <c r="AO289" t="str">
        <f>IF(OR($A289="", AO$5=""), "", IF(COUNTIFS(【データ】蓄積用!A$2:A$10000, AO$5, 【データ】蓄積用!C$2:C$10000, $A289, 【データ】蓄積用!D$2:D$10000, "&gt;=3000", 【データ】蓄積用!E$2:E$10000, "&gt;=1500")&gt;0, "〇", IF(COUNTIFS(【データ】蓄積用!A$2:A$10000, AO$5, 【データ】蓄積用!C$2:C$10000, $A289, 【データ】蓄積用!Q$2:Q$10000, 1, 【データ】蓄積用!AC$2:AC$10000, "&gt;=4.0")&gt;0, "〇", "×")))</f>
        <v/>
      </c>
      <c r="AP289" t="str">
        <f>IF(OR($A289="", AP$5=""), "", IF(COUNTIFS(【データ】蓄積用!A$2:A$10000, AP$5, 【データ】蓄積用!C$2:C$10000, $A289, 【データ】蓄積用!D$2:D$10000, "&gt;=3000", 【データ】蓄積用!E$2:E$10000, "&gt;=1500")&gt;0, "〇", IF(COUNTIFS(【データ】蓄積用!A$2:A$10000, AP$5, 【データ】蓄積用!C$2:C$10000, $A289, 【データ】蓄積用!Q$2:Q$10000, 1, 【データ】蓄積用!AC$2:AC$10000, "&gt;=4.0")&gt;0, "〇", "×")))</f>
        <v/>
      </c>
      <c r="AQ289" t="str">
        <f>IF(OR($A289="", AQ$5=""), "", IF(COUNTIFS(【データ】蓄積用!A$2:A$10000, AQ$5, 【データ】蓄積用!C$2:C$10000, $A289, 【データ】蓄積用!D$2:D$10000, "&gt;=3000", 【データ】蓄積用!E$2:E$10000, "&gt;=1500")&gt;0, "〇", IF(COUNTIFS(【データ】蓄積用!A$2:A$10000, AQ$5, 【データ】蓄積用!C$2:C$10000, $A289, 【データ】蓄積用!Q$2:Q$10000, 1, 【データ】蓄積用!AC$2:AC$10000, "&gt;=4.0")&gt;0, "〇", "×")))</f>
        <v/>
      </c>
      <c r="AR289" t="str">
        <f>IF(OR($A289="", AR$5=""), "", IF(COUNTIFS(【データ】蓄積用!A$2:A$10000, AR$5, 【データ】蓄積用!C$2:C$10000, $A289, 【データ】蓄積用!D$2:D$10000, "&gt;=3000", 【データ】蓄積用!E$2:E$10000, "&gt;=1500")&gt;0, "〇", IF(COUNTIFS(【データ】蓄積用!A$2:A$10000, AR$5, 【データ】蓄積用!C$2:C$10000, $A289, 【データ】蓄積用!Q$2:Q$10000, 1, 【データ】蓄積用!AC$2:AC$10000, "&gt;=4.0")&gt;0, "〇", "×")))</f>
        <v/>
      </c>
      <c r="AS289" t="str">
        <f>IF(OR($A289="", AS$5=""), "", IF(COUNTIFS(【データ】蓄積用!A$2:A$10000, AS$5, 【データ】蓄積用!C$2:C$10000, $A289, 【データ】蓄積用!D$2:D$10000, "&gt;=3000", 【データ】蓄積用!E$2:E$10000, "&gt;=1500")&gt;0, "〇", IF(COUNTIFS(【データ】蓄積用!A$2:A$10000, AS$5, 【データ】蓄積用!C$2:C$10000, $A289, 【データ】蓄積用!Q$2:Q$10000, 1, 【データ】蓄積用!AC$2:AC$10000, "&gt;=4.0")&gt;0, "〇", "×")))</f>
        <v/>
      </c>
      <c r="AT289" t="str">
        <f>IF(OR($A289="", AT$5=""), "", IF(COUNTIFS(【データ】蓄積用!A$2:A$10000, AT$5, 【データ】蓄積用!C$2:C$10000, $A289, 【データ】蓄積用!D$2:D$10000, "&gt;=3000", 【データ】蓄積用!E$2:E$10000, "&gt;=1500")&gt;0, "〇", IF(COUNTIFS(【データ】蓄積用!A$2:A$10000, AT$5, 【データ】蓄積用!C$2:C$10000, $A289, 【データ】蓄積用!Q$2:Q$10000, 1, 【データ】蓄積用!AC$2:AC$10000, "&gt;=4.0")&gt;0, "〇", "×")))</f>
        <v/>
      </c>
      <c r="AU289" t="str">
        <f>IF(OR($A289="", AU$5=""), "", IF(COUNTIFS(【データ】蓄積用!A$2:A$10000, AU$5, 【データ】蓄積用!C$2:C$10000, $A289, 【データ】蓄積用!D$2:D$10000, "&gt;=3000", 【データ】蓄積用!E$2:E$10000, "&gt;=1500")&gt;0, "〇", IF(COUNTIFS(【データ】蓄積用!A$2:A$10000, AU$5, 【データ】蓄積用!C$2:C$10000, $A289, 【データ】蓄積用!Q$2:Q$10000, 1, 【データ】蓄積用!AC$2:AC$10000, "&gt;=4.0")&gt;0, "〇", "×")))</f>
        <v/>
      </c>
      <c r="AV289" t="str">
        <f>IF(OR($A289="", AV$5=""), "", IF(COUNTIFS(【データ】蓄積用!A$2:A$10000, AV$5, 【データ】蓄積用!C$2:C$10000, $A289, 【データ】蓄積用!D$2:D$10000, "&gt;=3000", 【データ】蓄積用!E$2:E$10000, "&gt;=1500")&gt;0, "〇", IF(COUNTIFS(【データ】蓄積用!A$2:A$10000, AV$5, 【データ】蓄積用!C$2:C$10000, $A289, 【データ】蓄積用!Q$2:Q$10000, 1, 【データ】蓄積用!AC$2:AC$10000, "&gt;=4.0")&gt;0, "〇", "×")))</f>
        <v/>
      </c>
      <c r="AW289" t="str">
        <f>IF(OR($A289="", AW$5=""), "", IF(COUNTIFS(【データ】蓄積用!A$2:A$10000, AW$5, 【データ】蓄積用!C$2:C$10000, $A289, 【データ】蓄積用!D$2:D$10000, "&gt;=3000", 【データ】蓄積用!E$2:E$10000, "&gt;=1500")&gt;0, "〇", IF(COUNTIFS(【データ】蓄積用!A$2:A$10000, AW$5, 【データ】蓄積用!C$2:C$10000, $A289, 【データ】蓄積用!Q$2:Q$10000, 1, 【データ】蓄積用!AC$2:AC$10000, "&gt;=4.0")&gt;0, "〇", "×")))</f>
        <v/>
      </c>
      <c r="AX289" t="str">
        <f>IF(OR($A289="", AX$5=""), "", IF(COUNTIFS(【データ】蓄積用!A$2:A$10000, AX$5, 【データ】蓄積用!C$2:C$10000, $A289, 【データ】蓄積用!D$2:D$10000, "&gt;=3000", 【データ】蓄積用!E$2:E$10000, "&gt;=1500")&gt;0, "〇", IF(COUNTIFS(【データ】蓄積用!A$2:A$10000, AX$5, 【データ】蓄積用!C$2:C$10000, $A289, 【データ】蓄積用!Q$2:Q$10000, 1, 【データ】蓄積用!AC$2:AC$10000, "&gt;=4.0")&gt;0, "〇", "×")))</f>
        <v/>
      </c>
      <c r="AY289" t="str">
        <f>IF(OR($A289="", AY$5=""), "", IF(COUNTIFS(【データ】蓄積用!A$2:A$10000, AY$5, 【データ】蓄積用!C$2:C$10000, $A289, 【データ】蓄積用!D$2:D$10000, "&gt;=3000", 【データ】蓄積用!E$2:E$10000, "&gt;=1500")&gt;0, "〇", IF(COUNTIFS(【データ】蓄積用!A$2:A$10000, AY$5, 【データ】蓄積用!C$2:C$10000, $A289, 【データ】蓄積用!Q$2:Q$10000, 1, 【データ】蓄積用!AC$2:AC$10000, "&gt;=4.0")&gt;0, "〇", "×")))</f>
        <v/>
      </c>
    </row>
    <row r="290" spans="2:51">
      <c r="B290" t="str">
        <f>IF(OR($A290="", B$5=""), "", IF(COUNTIFS(【データ】蓄積用!A$2:A$10000, B$5, 【データ】蓄積用!C$2:C$10000, $A290, 【データ】蓄積用!D$2:D$10000, "&gt;=3000", 【データ】蓄積用!E$2:E$10000, "&gt;=1500")&gt;0, "〇", IF(COUNTIFS(【データ】蓄積用!A$2:A$10000, B$5, 【データ】蓄積用!C$2:C$10000, $A290, 【データ】蓄積用!Q$2:Q$10000, 1, 【データ】蓄積用!AC$2:AC$10000, "&gt;=4.0")&gt;0, "〇", "×")))</f>
        <v/>
      </c>
      <c r="C290" t="str">
        <f>IF(OR($A290="", C$5=""), "", IF(COUNTIFS(【データ】蓄積用!A$2:A$10000, C$5, 【データ】蓄積用!C$2:C$10000, $A290, 【データ】蓄積用!D$2:D$10000, "&gt;=3000", 【データ】蓄積用!E$2:E$10000, "&gt;=1500")&gt;0, "〇", IF(COUNTIFS(【データ】蓄積用!A$2:A$10000, C$5, 【データ】蓄積用!C$2:C$10000, $A290, 【データ】蓄積用!Q$2:Q$10000, 1, 【データ】蓄積用!AC$2:AC$10000, "&gt;=4.0")&gt;0, "〇", "×")))</f>
        <v/>
      </c>
      <c r="D290" t="str">
        <f>IF(OR($A290="", D$5=""), "", IF(COUNTIFS(【データ】蓄積用!A$2:A$10000, D$5, 【データ】蓄積用!C$2:C$10000, $A290, 【データ】蓄積用!D$2:D$10000, "&gt;=3000", 【データ】蓄積用!E$2:E$10000, "&gt;=1500")&gt;0, "〇", IF(COUNTIFS(【データ】蓄積用!A$2:A$10000, D$5, 【データ】蓄積用!C$2:C$10000, $A290, 【データ】蓄積用!Q$2:Q$10000, 1, 【データ】蓄積用!AC$2:AC$10000, "&gt;=4.0")&gt;0, "〇", "×")))</f>
        <v/>
      </c>
      <c r="E290" t="str">
        <f>IF(OR($A290="", E$5=""), "", IF(COUNTIFS(【データ】蓄積用!A$2:A$10000, E$5, 【データ】蓄積用!C$2:C$10000, $A290, 【データ】蓄積用!D$2:D$10000, "&gt;=3000", 【データ】蓄積用!E$2:E$10000, "&gt;=1500")&gt;0, "〇", IF(COUNTIFS(【データ】蓄積用!A$2:A$10000, E$5, 【データ】蓄積用!C$2:C$10000, $A290, 【データ】蓄積用!Q$2:Q$10000, 1, 【データ】蓄積用!AC$2:AC$10000, "&gt;=4.0")&gt;0, "〇", "×")))</f>
        <v/>
      </c>
      <c r="F290" t="str">
        <f>IF(OR($A290="", F$5=""), "", IF(COUNTIFS(【データ】蓄積用!A$2:A$10000, F$5, 【データ】蓄積用!C$2:C$10000, $A290, 【データ】蓄積用!D$2:D$10000, "&gt;=3000", 【データ】蓄積用!E$2:E$10000, "&gt;=1500")&gt;0, "〇", IF(COUNTIFS(【データ】蓄積用!A$2:A$10000, F$5, 【データ】蓄積用!C$2:C$10000, $A290, 【データ】蓄積用!Q$2:Q$10000, 1, 【データ】蓄積用!AC$2:AC$10000, "&gt;=4.0")&gt;0, "〇", "×")))</f>
        <v/>
      </c>
      <c r="G290" t="str">
        <f>IF(OR($A290="", G$5=""), "", IF(COUNTIFS(【データ】蓄積用!A$2:A$10000, G$5, 【データ】蓄積用!C$2:C$10000, $A290, 【データ】蓄積用!D$2:D$10000, "&gt;=3000", 【データ】蓄積用!E$2:E$10000, "&gt;=1500")&gt;0, "〇", IF(COUNTIFS(【データ】蓄積用!A$2:A$10000, G$5, 【データ】蓄積用!C$2:C$10000, $A290, 【データ】蓄積用!Q$2:Q$10000, 1, 【データ】蓄積用!AC$2:AC$10000, "&gt;=4.0")&gt;0, "〇", "×")))</f>
        <v/>
      </c>
      <c r="H290" t="str">
        <f>IF(OR($A290="", H$5=""), "", IF(COUNTIFS(【データ】蓄積用!A$2:A$10000, H$5, 【データ】蓄積用!C$2:C$10000, $A290, 【データ】蓄積用!D$2:D$10000, "&gt;=3000", 【データ】蓄積用!E$2:E$10000, "&gt;=1500")&gt;0, "〇", IF(COUNTIFS(【データ】蓄積用!A$2:A$10000, H$5, 【データ】蓄積用!C$2:C$10000, $A290, 【データ】蓄積用!Q$2:Q$10000, 1, 【データ】蓄積用!AC$2:AC$10000, "&gt;=4.0")&gt;0, "〇", "×")))</f>
        <v/>
      </c>
      <c r="I290" t="str">
        <f>IF(OR($A290="", I$5=""), "", IF(COUNTIFS(【データ】蓄積用!A$2:A$10000, I$5, 【データ】蓄積用!C$2:C$10000, $A290, 【データ】蓄積用!D$2:D$10000, "&gt;=3000", 【データ】蓄積用!E$2:E$10000, "&gt;=1500")&gt;0, "〇", IF(COUNTIFS(【データ】蓄積用!A$2:A$10000, I$5, 【データ】蓄積用!C$2:C$10000, $A290, 【データ】蓄積用!Q$2:Q$10000, 1, 【データ】蓄積用!AC$2:AC$10000, "&gt;=4.0")&gt;0, "〇", "×")))</f>
        <v/>
      </c>
      <c r="J290" t="str">
        <f>IF(OR($A290="", J$5=""), "", IF(COUNTIFS(【データ】蓄積用!A$2:A$10000, J$5, 【データ】蓄積用!C$2:C$10000, $A290, 【データ】蓄積用!D$2:D$10000, "&gt;=3000", 【データ】蓄積用!E$2:E$10000, "&gt;=1500")&gt;0, "〇", IF(COUNTIFS(【データ】蓄積用!A$2:A$10000, J$5, 【データ】蓄積用!C$2:C$10000, $A290, 【データ】蓄積用!Q$2:Q$10000, 1, 【データ】蓄積用!AC$2:AC$10000, "&gt;=4.0")&gt;0, "〇", "×")))</f>
        <v/>
      </c>
      <c r="K290" t="str">
        <f>IF(OR($A290="", K$5=""), "", IF(COUNTIFS(【データ】蓄積用!A$2:A$10000, K$5, 【データ】蓄積用!C$2:C$10000, $A290, 【データ】蓄積用!D$2:D$10000, "&gt;=3000", 【データ】蓄積用!E$2:E$10000, "&gt;=1500")&gt;0, "〇", IF(COUNTIFS(【データ】蓄積用!A$2:A$10000, K$5, 【データ】蓄積用!C$2:C$10000, $A290, 【データ】蓄積用!Q$2:Q$10000, 1, 【データ】蓄積用!AC$2:AC$10000, "&gt;=4.0")&gt;0, "〇", "×")))</f>
        <v/>
      </c>
      <c r="L290" t="str">
        <f>IF(OR($A290="", L$5=""), "", IF(COUNTIFS(【データ】蓄積用!A$2:A$10000, L$5, 【データ】蓄積用!C$2:C$10000, $A290, 【データ】蓄積用!D$2:D$10000, "&gt;=3000", 【データ】蓄積用!E$2:E$10000, "&gt;=1500")&gt;0, "〇", IF(COUNTIFS(【データ】蓄積用!A$2:A$10000, L$5, 【データ】蓄積用!C$2:C$10000, $A290, 【データ】蓄積用!Q$2:Q$10000, 1, 【データ】蓄積用!AC$2:AC$10000, "&gt;=4.0")&gt;0, "〇", "×")))</f>
        <v/>
      </c>
      <c r="M290" t="str">
        <f>IF(OR($A290="", M$5=""), "", IF(COUNTIFS(【データ】蓄積用!A$2:A$10000, M$5, 【データ】蓄積用!C$2:C$10000, $A290, 【データ】蓄積用!D$2:D$10000, "&gt;=3000", 【データ】蓄積用!E$2:E$10000, "&gt;=1500")&gt;0, "〇", IF(COUNTIFS(【データ】蓄積用!A$2:A$10000, M$5, 【データ】蓄積用!C$2:C$10000, $A290, 【データ】蓄積用!Q$2:Q$10000, 1, 【データ】蓄積用!AC$2:AC$10000, "&gt;=4.0")&gt;0, "〇", "×")))</f>
        <v/>
      </c>
      <c r="N290" t="str">
        <f>IF(OR($A290="", N$5=""), "", IF(COUNTIFS(【データ】蓄積用!A$2:A$10000, N$5, 【データ】蓄積用!C$2:C$10000, $A290, 【データ】蓄積用!D$2:D$10000, "&gt;=3000", 【データ】蓄積用!E$2:E$10000, "&gt;=1500")&gt;0, "〇", IF(COUNTIFS(【データ】蓄積用!A$2:A$10000, N$5, 【データ】蓄積用!C$2:C$10000, $A290, 【データ】蓄積用!Q$2:Q$10000, 1, 【データ】蓄積用!AC$2:AC$10000, "&gt;=4.0")&gt;0, "〇", "×")))</f>
        <v/>
      </c>
      <c r="O290" t="str">
        <f>IF(OR($A290="", O$5=""), "", IF(COUNTIFS(【データ】蓄積用!A$2:A$10000, O$5, 【データ】蓄積用!C$2:C$10000, $A290, 【データ】蓄積用!D$2:D$10000, "&gt;=3000", 【データ】蓄積用!E$2:E$10000, "&gt;=1500")&gt;0, "〇", IF(COUNTIFS(【データ】蓄積用!A$2:A$10000, O$5, 【データ】蓄積用!C$2:C$10000, $A290, 【データ】蓄積用!Q$2:Q$10000, 1, 【データ】蓄積用!AC$2:AC$10000, "&gt;=4.0")&gt;0, "〇", "×")))</f>
        <v/>
      </c>
      <c r="P290" t="str">
        <f>IF(OR($A290="", P$5=""), "", IF(COUNTIFS(【データ】蓄積用!A$2:A$10000, P$5, 【データ】蓄積用!C$2:C$10000, $A290, 【データ】蓄積用!D$2:D$10000, "&gt;=3000", 【データ】蓄積用!E$2:E$10000, "&gt;=1500")&gt;0, "〇", IF(COUNTIFS(【データ】蓄積用!A$2:A$10000, P$5, 【データ】蓄積用!C$2:C$10000, $A290, 【データ】蓄積用!Q$2:Q$10000, 1, 【データ】蓄積用!AC$2:AC$10000, "&gt;=4.0")&gt;0, "〇", "×")))</f>
        <v/>
      </c>
      <c r="Q290" t="str">
        <f>IF(OR($A290="", Q$5=""), "", IF(COUNTIFS(【データ】蓄積用!A$2:A$10000, Q$5, 【データ】蓄積用!C$2:C$10000, $A290, 【データ】蓄積用!D$2:D$10000, "&gt;=3000", 【データ】蓄積用!E$2:E$10000, "&gt;=1500")&gt;0, "〇", IF(COUNTIFS(【データ】蓄積用!A$2:A$10000, Q$5, 【データ】蓄積用!C$2:C$10000, $A290, 【データ】蓄積用!Q$2:Q$10000, 1, 【データ】蓄積用!AC$2:AC$10000, "&gt;=4.0")&gt;0, "〇", "×")))</f>
        <v/>
      </c>
      <c r="R290" t="str">
        <f>IF(OR($A290="", R$5=""), "", IF(COUNTIFS(【データ】蓄積用!A$2:A$10000, R$5, 【データ】蓄積用!C$2:C$10000, $A290, 【データ】蓄積用!D$2:D$10000, "&gt;=3000", 【データ】蓄積用!E$2:E$10000, "&gt;=1500")&gt;0, "〇", IF(COUNTIFS(【データ】蓄積用!A$2:A$10000, R$5, 【データ】蓄積用!C$2:C$10000, $A290, 【データ】蓄積用!Q$2:Q$10000, 1, 【データ】蓄積用!AC$2:AC$10000, "&gt;=4.0")&gt;0, "〇", "×")))</f>
        <v/>
      </c>
      <c r="S290" t="str">
        <f>IF(OR($A290="", S$5=""), "", IF(COUNTIFS(【データ】蓄積用!A$2:A$10000, S$5, 【データ】蓄積用!C$2:C$10000, $A290, 【データ】蓄積用!D$2:D$10000, "&gt;=3000", 【データ】蓄積用!E$2:E$10000, "&gt;=1500")&gt;0, "〇", IF(COUNTIFS(【データ】蓄積用!A$2:A$10000, S$5, 【データ】蓄積用!C$2:C$10000, $A290, 【データ】蓄積用!Q$2:Q$10000, 1, 【データ】蓄積用!AC$2:AC$10000, "&gt;=4.0")&gt;0, "〇", "×")))</f>
        <v/>
      </c>
      <c r="T290" t="str">
        <f>IF(OR($A290="", T$5=""), "", IF(COUNTIFS(【データ】蓄積用!A$2:A$10000, T$5, 【データ】蓄積用!C$2:C$10000, $A290, 【データ】蓄積用!D$2:D$10000, "&gt;=3000", 【データ】蓄積用!E$2:E$10000, "&gt;=1500")&gt;0, "〇", IF(COUNTIFS(【データ】蓄積用!A$2:A$10000, T$5, 【データ】蓄積用!C$2:C$10000, $A290, 【データ】蓄積用!Q$2:Q$10000, 1, 【データ】蓄積用!AC$2:AC$10000, "&gt;=4.0")&gt;0, "〇", "×")))</f>
        <v/>
      </c>
      <c r="U290" t="str">
        <f>IF(OR($A290="", U$5=""), "", IF(COUNTIFS(【データ】蓄積用!A$2:A$10000, U$5, 【データ】蓄積用!C$2:C$10000, $A290, 【データ】蓄積用!D$2:D$10000, "&gt;=3000", 【データ】蓄積用!E$2:E$10000, "&gt;=1500")&gt;0, "〇", IF(COUNTIFS(【データ】蓄積用!A$2:A$10000, U$5, 【データ】蓄積用!C$2:C$10000, $A290, 【データ】蓄積用!Q$2:Q$10000, 1, 【データ】蓄積用!AC$2:AC$10000, "&gt;=4.0")&gt;0, "〇", "×")))</f>
        <v/>
      </c>
      <c r="V290" t="str">
        <f>IF(OR($A290="", V$5=""), "", IF(COUNTIFS(【データ】蓄積用!A$2:A$10000, V$5, 【データ】蓄積用!C$2:C$10000, $A290, 【データ】蓄積用!D$2:D$10000, "&gt;=3000", 【データ】蓄積用!E$2:E$10000, "&gt;=1500")&gt;0, "〇", IF(COUNTIFS(【データ】蓄積用!A$2:A$10000, V$5, 【データ】蓄積用!C$2:C$10000, $A290, 【データ】蓄積用!Q$2:Q$10000, 1, 【データ】蓄積用!AC$2:AC$10000, "&gt;=4.0")&gt;0, "〇", "×")))</f>
        <v/>
      </c>
      <c r="W290" t="str">
        <f>IF(OR($A290="", W$5=""), "", IF(COUNTIFS(【データ】蓄積用!A$2:A$10000, W$5, 【データ】蓄積用!C$2:C$10000, $A290, 【データ】蓄積用!D$2:D$10000, "&gt;=3000", 【データ】蓄積用!E$2:E$10000, "&gt;=1500")&gt;0, "〇", IF(COUNTIFS(【データ】蓄積用!A$2:A$10000, W$5, 【データ】蓄積用!C$2:C$10000, $A290, 【データ】蓄積用!Q$2:Q$10000, 1, 【データ】蓄積用!AC$2:AC$10000, "&gt;=4.0")&gt;0, "〇", "×")))</f>
        <v/>
      </c>
      <c r="X290" t="str">
        <f>IF(OR($A290="", X$5=""), "", IF(COUNTIFS(【データ】蓄積用!A$2:A$10000, X$5, 【データ】蓄積用!C$2:C$10000, $A290, 【データ】蓄積用!D$2:D$10000, "&gt;=3000", 【データ】蓄積用!E$2:E$10000, "&gt;=1500")&gt;0, "〇", IF(COUNTIFS(【データ】蓄積用!A$2:A$10000, X$5, 【データ】蓄積用!C$2:C$10000, $A290, 【データ】蓄積用!Q$2:Q$10000, 1, 【データ】蓄積用!AC$2:AC$10000, "&gt;=4.0")&gt;0, "〇", "×")))</f>
        <v/>
      </c>
      <c r="Y290" t="str">
        <f>IF(OR($A290="", Y$5=""), "", IF(COUNTIFS(【データ】蓄積用!A$2:A$10000, Y$5, 【データ】蓄積用!C$2:C$10000, $A290, 【データ】蓄積用!D$2:D$10000, "&gt;=3000", 【データ】蓄積用!E$2:E$10000, "&gt;=1500")&gt;0, "〇", IF(COUNTIFS(【データ】蓄積用!A$2:A$10000, Y$5, 【データ】蓄積用!C$2:C$10000, $A290, 【データ】蓄積用!Q$2:Q$10000, 1, 【データ】蓄積用!AC$2:AC$10000, "&gt;=4.0")&gt;0, "〇", "×")))</f>
        <v/>
      </c>
      <c r="Z290" t="str">
        <f>IF(OR($A290="", Z$5=""), "", IF(COUNTIFS(【データ】蓄積用!A$2:A$10000, Z$5, 【データ】蓄積用!C$2:C$10000, $A290, 【データ】蓄積用!D$2:D$10000, "&gt;=3000", 【データ】蓄積用!E$2:E$10000, "&gt;=1500")&gt;0, "〇", IF(COUNTIFS(【データ】蓄積用!A$2:A$10000, Z$5, 【データ】蓄積用!C$2:C$10000, $A290, 【データ】蓄積用!Q$2:Q$10000, 1, 【データ】蓄積用!AC$2:AC$10000, "&gt;=4.0")&gt;0, "〇", "×")))</f>
        <v/>
      </c>
      <c r="AA290" t="str">
        <f>IF(OR($A290="", AA$5=""), "", IF(COUNTIFS(【データ】蓄積用!A$2:A$10000, AA$5, 【データ】蓄積用!C$2:C$10000, $A290, 【データ】蓄積用!D$2:D$10000, "&gt;=3000", 【データ】蓄積用!E$2:E$10000, "&gt;=1500")&gt;0, "〇", IF(COUNTIFS(【データ】蓄積用!A$2:A$10000, AA$5, 【データ】蓄積用!C$2:C$10000, $A290, 【データ】蓄積用!Q$2:Q$10000, 1, 【データ】蓄積用!AC$2:AC$10000, "&gt;=4.0")&gt;0, "〇", "×")))</f>
        <v/>
      </c>
      <c r="AB290" t="str">
        <f>IF(OR($A290="", AB$5=""), "", IF(COUNTIFS(【データ】蓄積用!A$2:A$10000, AB$5, 【データ】蓄積用!C$2:C$10000, $A290, 【データ】蓄積用!D$2:D$10000, "&gt;=3000", 【データ】蓄積用!E$2:E$10000, "&gt;=1500")&gt;0, "〇", IF(COUNTIFS(【データ】蓄積用!A$2:A$10000, AB$5, 【データ】蓄積用!C$2:C$10000, $A290, 【データ】蓄積用!Q$2:Q$10000, 1, 【データ】蓄積用!AC$2:AC$10000, "&gt;=4.0")&gt;0, "〇", "×")))</f>
        <v/>
      </c>
      <c r="AC290" t="str">
        <f>IF(OR($A290="", AC$5=""), "", IF(COUNTIFS(【データ】蓄積用!A$2:A$10000, AC$5, 【データ】蓄積用!C$2:C$10000, $A290, 【データ】蓄積用!D$2:D$10000, "&gt;=3000", 【データ】蓄積用!E$2:E$10000, "&gt;=1500")&gt;0, "〇", IF(COUNTIFS(【データ】蓄積用!A$2:A$10000, AC$5, 【データ】蓄積用!C$2:C$10000, $A290, 【データ】蓄積用!Q$2:Q$10000, 1, 【データ】蓄積用!AC$2:AC$10000, "&gt;=4.0")&gt;0, "〇", "×")))</f>
        <v/>
      </c>
      <c r="AD290" t="str">
        <f>IF(OR($A290="", AD$5=""), "", IF(COUNTIFS(【データ】蓄積用!A$2:A$10000, AD$5, 【データ】蓄積用!C$2:C$10000, $A290, 【データ】蓄積用!D$2:D$10000, "&gt;=3000", 【データ】蓄積用!E$2:E$10000, "&gt;=1500")&gt;0, "〇", IF(COUNTIFS(【データ】蓄積用!A$2:A$10000, AD$5, 【データ】蓄積用!C$2:C$10000, $A290, 【データ】蓄積用!Q$2:Q$10000, 1, 【データ】蓄積用!AC$2:AC$10000, "&gt;=4.0")&gt;0, "〇", "×")))</f>
        <v/>
      </c>
      <c r="AE290" t="str">
        <f>IF(OR($A290="", AE$5=""), "", IF(COUNTIFS(【データ】蓄積用!A$2:A$10000, AE$5, 【データ】蓄積用!C$2:C$10000, $A290, 【データ】蓄積用!D$2:D$10000, "&gt;=3000", 【データ】蓄積用!E$2:E$10000, "&gt;=1500")&gt;0, "〇", IF(COUNTIFS(【データ】蓄積用!A$2:A$10000, AE$5, 【データ】蓄積用!C$2:C$10000, $A290, 【データ】蓄積用!Q$2:Q$10000, 1, 【データ】蓄積用!AC$2:AC$10000, "&gt;=4.0")&gt;0, "〇", "×")))</f>
        <v/>
      </c>
      <c r="AF290" t="str">
        <f>IF(OR($A290="", AF$5=""), "", IF(COUNTIFS(【データ】蓄積用!A$2:A$10000, AF$5, 【データ】蓄積用!C$2:C$10000, $A290, 【データ】蓄積用!D$2:D$10000, "&gt;=3000", 【データ】蓄積用!E$2:E$10000, "&gt;=1500")&gt;0, "〇", IF(COUNTIFS(【データ】蓄積用!A$2:A$10000, AF$5, 【データ】蓄積用!C$2:C$10000, $A290, 【データ】蓄積用!Q$2:Q$10000, 1, 【データ】蓄積用!AC$2:AC$10000, "&gt;=4.0")&gt;0, "〇", "×")))</f>
        <v/>
      </c>
      <c r="AG290" t="str">
        <f>IF(OR($A290="", AG$5=""), "", IF(COUNTIFS(【データ】蓄積用!A$2:A$10000, AG$5, 【データ】蓄積用!C$2:C$10000, $A290, 【データ】蓄積用!D$2:D$10000, "&gt;=3000", 【データ】蓄積用!E$2:E$10000, "&gt;=1500")&gt;0, "〇", IF(COUNTIFS(【データ】蓄積用!A$2:A$10000, AG$5, 【データ】蓄積用!C$2:C$10000, $A290, 【データ】蓄積用!Q$2:Q$10000, 1, 【データ】蓄積用!AC$2:AC$10000, "&gt;=4.0")&gt;0, "〇", "×")))</f>
        <v/>
      </c>
      <c r="AH290" t="str">
        <f>IF(OR($A290="", AH$5=""), "", IF(COUNTIFS(【データ】蓄積用!A$2:A$10000, AH$5, 【データ】蓄積用!C$2:C$10000, $A290, 【データ】蓄積用!D$2:D$10000, "&gt;=3000", 【データ】蓄積用!E$2:E$10000, "&gt;=1500")&gt;0, "〇", IF(COUNTIFS(【データ】蓄積用!A$2:A$10000, AH$5, 【データ】蓄積用!C$2:C$10000, $A290, 【データ】蓄積用!Q$2:Q$10000, 1, 【データ】蓄積用!AC$2:AC$10000, "&gt;=4.0")&gt;0, "〇", "×")))</f>
        <v/>
      </c>
      <c r="AI290" t="str">
        <f>IF(OR($A290="", AI$5=""), "", IF(COUNTIFS(【データ】蓄積用!A$2:A$10000, AI$5, 【データ】蓄積用!C$2:C$10000, $A290, 【データ】蓄積用!D$2:D$10000, "&gt;=3000", 【データ】蓄積用!E$2:E$10000, "&gt;=1500")&gt;0, "〇", IF(COUNTIFS(【データ】蓄積用!A$2:A$10000, AI$5, 【データ】蓄積用!C$2:C$10000, $A290, 【データ】蓄積用!Q$2:Q$10000, 1, 【データ】蓄積用!AC$2:AC$10000, "&gt;=4.0")&gt;0, "〇", "×")))</f>
        <v/>
      </c>
      <c r="AJ290" t="str">
        <f>IF(OR($A290="", AJ$5=""), "", IF(COUNTIFS(【データ】蓄積用!A$2:A$10000, AJ$5, 【データ】蓄積用!C$2:C$10000, $A290, 【データ】蓄積用!D$2:D$10000, "&gt;=3000", 【データ】蓄積用!E$2:E$10000, "&gt;=1500")&gt;0, "〇", IF(COUNTIFS(【データ】蓄積用!A$2:A$10000, AJ$5, 【データ】蓄積用!C$2:C$10000, $A290, 【データ】蓄積用!Q$2:Q$10000, 1, 【データ】蓄積用!AC$2:AC$10000, "&gt;=4.0")&gt;0, "〇", "×")))</f>
        <v/>
      </c>
      <c r="AK290" t="str">
        <f>IF(OR($A290="", AK$5=""), "", IF(COUNTIFS(【データ】蓄積用!A$2:A$10000, AK$5, 【データ】蓄積用!C$2:C$10000, $A290, 【データ】蓄積用!D$2:D$10000, "&gt;=3000", 【データ】蓄積用!E$2:E$10000, "&gt;=1500")&gt;0, "〇", IF(COUNTIFS(【データ】蓄積用!A$2:A$10000, AK$5, 【データ】蓄積用!C$2:C$10000, $A290, 【データ】蓄積用!Q$2:Q$10000, 1, 【データ】蓄積用!AC$2:AC$10000, "&gt;=4.0")&gt;0, "〇", "×")))</f>
        <v/>
      </c>
      <c r="AL290" t="str">
        <f>IF(OR($A290="", AL$5=""), "", IF(COUNTIFS(【データ】蓄積用!A$2:A$10000, AL$5, 【データ】蓄積用!C$2:C$10000, $A290, 【データ】蓄積用!D$2:D$10000, "&gt;=3000", 【データ】蓄積用!E$2:E$10000, "&gt;=1500")&gt;0, "〇", IF(COUNTIFS(【データ】蓄積用!A$2:A$10000, AL$5, 【データ】蓄積用!C$2:C$10000, $A290, 【データ】蓄積用!Q$2:Q$10000, 1, 【データ】蓄積用!AC$2:AC$10000, "&gt;=4.0")&gt;0, "〇", "×")))</f>
        <v/>
      </c>
      <c r="AM290" t="str">
        <f>IF(OR($A290="", AM$5=""), "", IF(COUNTIFS(【データ】蓄積用!A$2:A$10000, AM$5, 【データ】蓄積用!C$2:C$10000, $A290, 【データ】蓄積用!D$2:D$10000, "&gt;=3000", 【データ】蓄積用!E$2:E$10000, "&gt;=1500")&gt;0, "〇", IF(COUNTIFS(【データ】蓄積用!A$2:A$10000, AM$5, 【データ】蓄積用!C$2:C$10000, $A290, 【データ】蓄積用!Q$2:Q$10000, 1, 【データ】蓄積用!AC$2:AC$10000, "&gt;=4.0")&gt;0, "〇", "×")))</f>
        <v/>
      </c>
      <c r="AN290" t="str">
        <f>IF(OR($A290="", AN$5=""), "", IF(COUNTIFS(【データ】蓄積用!A$2:A$10000, AN$5, 【データ】蓄積用!C$2:C$10000, $A290, 【データ】蓄積用!D$2:D$10000, "&gt;=3000", 【データ】蓄積用!E$2:E$10000, "&gt;=1500")&gt;0, "〇", IF(COUNTIFS(【データ】蓄積用!A$2:A$10000, AN$5, 【データ】蓄積用!C$2:C$10000, $A290, 【データ】蓄積用!Q$2:Q$10000, 1, 【データ】蓄積用!AC$2:AC$10000, "&gt;=4.0")&gt;0, "〇", "×")))</f>
        <v/>
      </c>
      <c r="AO290" t="str">
        <f>IF(OR($A290="", AO$5=""), "", IF(COUNTIFS(【データ】蓄積用!A$2:A$10000, AO$5, 【データ】蓄積用!C$2:C$10000, $A290, 【データ】蓄積用!D$2:D$10000, "&gt;=3000", 【データ】蓄積用!E$2:E$10000, "&gt;=1500")&gt;0, "〇", IF(COUNTIFS(【データ】蓄積用!A$2:A$10000, AO$5, 【データ】蓄積用!C$2:C$10000, $A290, 【データ】蓄積用!Q$2:Q$10000, 1, 【データ】蓄積用!AC$2:AC$10000, "&gt;=4.0")&gt;0, "〇", "×")))</f>
        <v/>
      </c>
      <c r="AP290" t="str">
        <f>IF(OR($A290="", AP$5=""), "", IF(COUNTIFS(【データ】蓄積用!A$2:A$10000, AP$5, 【データ】蓄積用!C$2:C$10000, $A290, 【データ】蓄積用!D$2:D$10000, "&gt;=3000", 【データ】蓄積用!E$2:E$10000, "&gt;=1500")&gt;0, "〇", IF(COUNTIFS(【データ】蓄積用!A$2:A$10000, AP$5, 【データ】蓄積用!C$2:C$10000, $A290, 【データ】蓄積用!Q$2:Q$10000, 1, 【データ】蓄積用!AC$2:AC$10000, "&gt;=4.0")&gt;0, "〇", "×")))</f>
        <v/>
      </c>
      <c r="AQ290" t="str">
        <f>IF(OR($A290="", AQ$5=""), "", IF(COUNTIFS(【データ】蓄積用!A$2:A$10000, AQ$5, 【データ】蓄積用!C$2:C$10000, $A290, 【データ】蓄積用!D$2:D$10000, "&gt;=3000", 【データ】蓄積用!E$2:E$10000, "&gt;=1500")&gt;0, "〇", IF(COUNTIFS(【データ】蓄積用!A$2:A$10000, AQ$5, 【データ】蓄積用!C$2:C$10000, $A290, 【データ】蓄積用!Q$2:Q$10000, 1, 【データ】蓄積用!AC$2:AC$10000, "&gt;=4.0")&gt;0, "〇", "×")))</f>
        <v/>
      </c>
      <c r="AR290" t="str">
        <f>IF(OR($A290="", AR$5=""), "", IF(COUNTIFS(【データ】蓄積用!A$2:A$10000, AR$5, 【データ】蓄積用!C$2:C$10000, $A290, 【データ】蓄積用!D$2:D$10000, "&gt;=3000", 【データ】蓄積用!E$2:E$10000, "&gt;=1500")&gt;0, "〇", IF(COUNTIFS(【データ】蓄積用!A$2:A$10000, AR$5, 【データ】蓄積用!C$2:C$10000, $A290, 【データ】蓄積用!Q$2:Q$10000, 1, 【データ】蓄積用!AC$2:AC$10000, "&gt;=4.0")&gt;0, "〇", "×")))</f>
        <v/>
      </c>
      <c r="AS290" t="str">
        <f>IF(OR($A290="", AS$5=""), "", IF(COUNTIFS(【データ】蓄積用!A$2:A$10000, AS$5, 【データ】蓄積用!C$2:C$10000, $A290, 【データ】蓄積用!D$2:D$10000, "&gt;=3000", 【データ】蓄積用!E$2:E$10000, "&gt;=1500")&gt;0, "〇", IF(COUNTIFS(【データ】蓄積用!A$2:A$10000, AS$5, 【データ】蓄積用!C$2:C$10000, $A290, 【データ】蓄積用!Q$2:Q$10000, 1, 【データ】蓄積用!AC$2:AC$10000, "&gt;=4.0")&gt;0, "〇", "×")))</f>
        <v/>
      </c>
      <c r="AT290" t="str">
        <f>IF(OR($A290="", AT$5=""), "", IF(COUNTIFS(【データ】蓄積用!A$2:A$10000, AT$5, 【データ】蓄積用!C$2:C$10000, $A290, 【データ】蓄積用!D$2:D$10000, "&gt;=3000", 【データ】蓄積用!E$2:E$10000, "&gt;=1500")&gt;0, "〇", IF(COUNTIFS(【データ】蓄積用!A$2:A$10000, AT$5, 【データ】蓄積用!C$2:C$10000, $A290, 【データ】蓄積用!Q$2:Q$10000, 1, 【データ】蓄積用!AC$2:AC$10000, "&gt;=4.0")&gt;0, "〇", "×")))</f>
        <v/>
      </c>
      <c r="AU290" t="str">
        <f>IF(OR($A290="", AU$5=""), "", IF(COUNTIFS(【データ】蓄積用!A$2:A$10000, AU$5, 【データ】蓄積用!C$2:C$10000, $A290, 【データ】蓄積用!D$2:D$10000, "&gt;=3000", 【データ】蓄積用!E$2:E$10000, "&gt;=1500")&gt;0, "〇", IF(COUNTIFS(【データ】蓄積用!A$2:A$10000, AU$5, 【データ】蓄積用!C$2:C$10000, $A290, 【データ】蓄積用!Q$2:Q$10000, 1, 【データ】蓄積用!AC$2:AC$10000, "&gt;=4.0")&gt;0, "〇", "×")))</f>
        <v/>
      </c>
      <c r="AV290" t="str">
        <f>IF(OR($A290="", AV$5=""), "", IF(COUNTIFS(【データ】蓄積用!A$2:A$10000, AV$5, 【データ】蓄積用!C$2:C$10000, $A290, 【データ】蓄積用!D$2:D$10000, "&gt;=3000", 【データ】蓄積用!E$2:E$10000, "&gt;=1500")&gt;0, "〇", IF(COUNTIFS(【データ】蓄積用!A$2:A$10000, AV$5, 【データ】蓄積用!C$2:C$10000, $A290, 【データ】蓄積用!Q$2:Q$10000, 1, 【データ】蓄積用!AC$2:AC$10000, "&gt;=4.0")&gt;0, "〇", "×")))</f>
        <v/>
      </c>
      <c r="AW290" t="str">
        <f>IF(OR($A290="", AW$5=""), "", IF(COUNTIFS(【データ】蓄積用!A$2:A$10000, AW$5, 【データ】蓄積用!C$2:C$10000, $A290, 【データ】蓄積用!D$2:D$10000, "&gt;=3000", 【データ】蓄積用!E$2:E$10000, "&gt;=1500")&gt;0, "〇", IF(COUNTIFS(【データ】蓄積用!A$2:A$10000, AW$5, 【データ】蓄積用!C$2:C$10000, $A290, 【データ】蓄積用!Q$2:Q$10000, 1, 【データ】蓄積用!AC$2:AC$10000, "&gt;=4.0")&gt;0, "〇", "×")))</f>
        <v/>
      </c>
      <c r="AX290" t="str">
        <f>IF(OR($A290="", AX$5=""), "", IF(COUNTIFS(【データ】蓄積用!A$2:A$10000, AX$5, 【データ】蓄積用!C$2:C$10000, $A290, 【データ】蓄積用!D$2:D$10000, "&gt;=3000", 【データ】蓄積用!E$2:E$10000, "&gt;=1500")&gt;0, "〇", IF(COUNTIFS(【データ】蓄積用!A$2:A$10000, AX$5, 【データ】蓄積用!C$2:C$10000, $A290, 【データ】蓄積用!Q$2:Q$10000, 1, 【データ】蓄積用!AC$2:AC$10000, "&gt;=4.0")&gt;0, "〇", "×")))</f>
        <v/>
      </c>
      <c r="AY290" t="str">
        <f>IF(OR($A290="", AY$5=""), "", IF(COUNTIFS(【データ】蓄積用!A$2:A$10000, AY$5, 【データ】蓄積用!C$2:C$10000, $A290, 【データ】蓄積用!D$2:D$10000, "&gt;=3000", 【データ】蓄積用!E$2:E$10000, "&gt;=1500")&gt;0, "〇", IF(COUNTIFS(【データ】蓄積用!A$2:A$10000, AY$5, 【データ】蓄積用!C$2:C$10000, $A290, 【データ】蓄積用!Q$2:Q$10000, 1, 【データ】蓄積用!AC$2:AC$10000, "&gt;=4.0")&gt;0, "〇", "×")))</f>
        <v/>
      </c>
    </row>
    <row r="291" spans="2:51">
      <c r="B291" t="str">
        <f>IF(OR($A291="", B$5=""), "", IF(COUNTIFS(【データ】蓄積用!A$2:A$10000, B$5, 【データ】蓄積用!C$2:C$10000, $A291, 【データ】蓄積用!D$2:D$10000, "&gt;=3000", 【データ】蓄積用!E$2:E$10000, "&gt;=1500")&gt;0, "〇", IF(COUNTIFS(【データ】蓄積用!A$2:A$10000, B$5, 【データ】蓄積用!C$2:C$10000, $A291, 【データ】蓄積用!Q$2:Q$10000, 1, 【データ】蓄積用!AC$2:AC$10000, "&gt;=4.0")&gt;0, "〇", "×")))</f>
        <v/>
      </c>
      <c r="C291" t="str">
        <f>IF(OR($A291="", C$5=""), "", IF(COUNTIFS(【データ】蓄積用!A$2:A$10000, C$5, 【データ】蓄積用!C$2:C$10000, $A291, 【データ】蓄積用!D$2:D$10000, "&gt;=3000", 【データ】蓄積用!E$2:E$10000, "&gt;=1500")&gt;0, "〇", IF(COUNTIFS(【データ】蓄積用!A$2:A$10000, C$5, 【データ】蓄積用!C$2:C$10000, $A291, 【データ】蓄積用!Q$2:Q$10000, 1, 【データ】蓄積用!AC$2:AC$10000, "&gt;=4.0")&gt;0, "〇", "×")))</f>
        <v/>
      </c>
      <c r="D291" t="str">
        <f>IF(OR($A291="", D$5=""), "", IF(COUNTIFS(【データ】蓄積用!A$2:A$10000, D$5, 【データ】蓄積用!C$2:C$10000, $A291, 【データ】蓄積用!D$2:D$10000, "&gt;=3000", 【データ】蓄積用!E$2:E$10000, "&gt;=1500")&gt;0, "〇", IF(COUNTIFS(【データ】蓄積用!A$2:A$10000, D$5, 【データ】蓄積用!C$2:C$10000, $A291, 【データ】蓄積用!Q$2:Q$10000, 1, 【データ】蓄積用!AC$2:AC$10000, "&gt;=4.0")&gt;0, "〇", "×")))</f>
        <v/>
      </c>
      <c r="E291" t="str">
        <f>IF(OR($A291="", E$5=""), "", IF(COUNTIFS(【データ】蓄積用!A$2:A$10000, E$5, 【データ】蓄積用!C$2:C$10000, $A291, 【データ】蓄積用!D$2:D$10000, "&gt;=3000", 【データ】蓄積用!E$2:E$10000, "&gt;=1500")&gt;0, "〇", IF(COUNTIFS(【データ】蓄積用!A$2:A$10000, E$5, 【データ】蓄積用!C$2:C$10000, $A291, 【データ】蓄積用!Q$2:Q$10000, 1, 【データ】蓄積用!AC$2:AC$10000, "&gt;=4.0")&gt;0, "〇", "×")))</f>
        <v/>
      </c>
      <c r="F291" t="str">
        <f>IF(OR($A291="", F$5=""), "", IF(COUNTIFS(【データ】蓄積用!A$2:A$10000, F$5, 【データ】蓄積用!C$2:C$10000, $A291, 【データ】蓄積用!D$2:D$10000, "&gt;=3000", 【データ】蓄積用!E$2:E$10000, "&gt;=1500")&gt;0, "〇", IF(COUNTIFS(【データ】蓄積用!A$2:A$10000, F$5, 【データ】蓄積用!C$2:C$10000, $A291, 【データ】蓄積用!Q$2:Q$10000, 1, 【データ】蓄積用!AC$2:AC$10000, "&gt;=4.0")&gt;0, "〇", "×")))</f>
        <v/>
      </c>
      <c r="G291" t="str">
        <f>IF(OR($A291="", G$5=""), "", IF(COUNTIFS(【データ】蓄積用!A$2:A$10000, G$5, 【データ】蓄積用!C$2:C$10000, $A291, 【データ】蓄積用!D$2:D$10000, "&gt;=3000", 【データ】蓄積用!E$2:E$10000, "&gt;=1500")&gt;0, "〇", IF(COUNTIFS(【データ】蓄積用!A$2:A$10000, G$5, 【データ】蓄積用!C$2:C$10000, $A291, 【データ】蓄積用!Q$2:Q$10000, 1, 【データ】蓄積用!AC$2:AC$10000, "&gt;=4.0")&gt;0, "〇", "×")))</f>
        <v/>
      </c>
      <c r="H291" t="str">
        <f>IF(OR($A291="", H$5=""), "", IF(COUNTIFS(【データ】蓄積用!A$2:A$10000, H$5, 【データ】蓄積用!C$2:C$10000, $A291, 【データ】蓄積用!D$2:D$10000, "&gt;=3000", 【データ】蓄積用!E$2:E$10000, "&gt;=1500")&gt;0, "〇", IF(COUNTIFS(【データ】蓄積用!A$2:A$10000, H$5, 【データ】蓄積用!C$2:C$10000, $A291, 【データ】蓄積用!Q$2:Q$10000, 1, 【データ】蓄積用!AC$2:AC$10000, "&gt;=4.0")&gt;0, "〇", "×")))</f>
        <v/>
      </c>
      <c r="I291" t="str">
        <f>IF(OR($A291="", I$5=""), "", IF(COUNTIFS(【データ】蓄積用!A$2:A$10000, I$5, 【データ】蓄積用!C$2:C$10000, $A291, 【データ】蓄積用!D$2:D$10000, "&gt;=3000", 【データ】蓄積用!E$2:E$10000, "&gt;=1500")&gt;0, "〇", IF(COUNTIFS(【データ】蓄積用!A$2:A$10000, I$5, 【データ】蓄積用!C$2:C$10000, $A291, 【データ】蓄積用!Q$2:Q$10000, 1, 【データ】蓄積用!AC$2:AC$10000, "&gt;=4.0")&gt;0, "〇", "×")))</f>
        <v/>
      </c>
      <c r="J291" t="str">
        <f>IF(OR($A291="", J$5=""), "", IF(COUNTIFS(【データ】蓄積用!A$2:A$10000, J$5, 【データ】蓄積用!C$2:C$10000, $A291, 【データ】蓄積用!D$2:D$10000, "&gt;=3000", 【データ】蓄積用!E$2:E$10000, "&gt;=1500")&gt;0, "〇", IF(COUNTIFS(【データ】蓄積用!A$2:A$10000, J$5, 【データ】蓄積用!C$2:C$10000, $A291, 【データ】蓄積用!Q$2:Q$10000, 1, 【データ】蓄積用!AC$2:AC$10000, "&gt;=4.0")&gt;0, "〇", "×")))</f>
        <v/>
      </c>
      <c r="K291" t="str">
        <f>IF(OR($A291="", K$5=""), "", IF(COUNTIFS(【データ】蓄積用!A$2:A$10000, K$5, 【データ】蓄積用!C$2:C$10000, $A291, 【データ】蓄積用!D$2:D$10000, "&gt;=3000", 【データ】蓄積用!E$2:E$10000, "&gt;=1500")&gt;0, "〇", IF(COUNTIFS(【データ】蓄積用!A$2:A$10000, K$5, 【データ】蓄積用!C$2:C$10000, $A291, 【データ】蓄積用!Q$2:Q$10000, 1, 【データ】蓄積用!AC$2:AC$10000, "&gt;=4.0")&gt;0, "〇", "×")))</f>
        <v/>
      </c>
      <c r="L291" t="str">
        <f>IF(OR($A291="", L$5=""), "", IF(COUNTIFS(【データ】蓄積用!A$2:A$10000, L$5, 【データ】蓄積用!C$2:C$10000, $A291, 【データ】蓄積用!D$2:D$10000, "&gt;=3000", 【データ】蓄積用!E$2:E$10000, "&gt;=1500")&gt;0, "〇", IF(COUNTIFS(【データ】蓄積用!A$2:A$10000, L$5, 【データ】蓄積用!C$2:C$10000, $A291, 【データ】蓄積用!Q$2:Q$10000, 1, 【データ】蓄積用!AC$2:AC$10000, "&gt;=4.0")&gt;0, "〇", "×")))</f>
        <v/>
      </c>
      <c r="M291" t="str">
        <f>IF(OR($A291="", M$5=""), "", IF(COUNTIFS(【データ】蓄積用!A$2:A$10000, M$5, 【データ】蓄積用!C$2:C$10000, $A291, 【データ】蓄積用!D$2:D$10000, "&gt;=3000", 【データ】蓄積用!E$2:E$10000, "&gt;=1500")&gt;0, "〇", IF(COUNTIFS(【データ】蓄積用!A$2:A$10000, M$5, 【データ】蓄積用!C$2:C$10000, $A291, 【データ】蓄積用!Q$2:Q$10000, 1, 【データ】蓄積用!AC$2:AC$10000, "&gt;=4.0")&gt;0, "〇", "×")))</f>
        <v/>
      </c>
      <c r="N291" t="str">
        <f>IF(OR($A291="", N$5=""), "", IF(COUNTIFS(【データ】蓄積用!A$2:A$10000, N$5, 【データ】蓄積用!C$2:C$10000, $A291, 【データ】蓄積用!D$2:D$10000, "&gt;=3000", 【データ】蓄積用!E$2:E$10000, "&gt;=1500")&gt;0, "〇", IF(COUNTIFS(【データ】蓄積用!A$2:A$10000, N$5, 【データ】蓄積用!C$2:C$10000, $A291, 【データ】蓄積用!Q$2:Q$10000, 1, 【データ】蓄積用!AC$2:AC$10000, "&gt;=4.0")&gt;0, "〇", "×")))</f>
        <v/>
      </c>
      <c r="O291" t="str">
        <f>IF(OR($A291="", O$5=""), "", IF(COUNTIFS(【データ】蓄積用!A$2:A$10000, O$5, 【データ】蓄積用!C$2:C$10000, $A291, 【データ】蓄積用!D$2:D$10000, "&gt;=3000", 【データ】蓄積用!E$2:E$10000, "&gt;=1500")&gt;0, "〇", IF(COUNTIFS(【データ】蓄積用!A$2:A$10000, O$5, 【データ】蓄積用!C$2:C$10000, $A291, 【データ】蓄積用!Q$2:Q$10000, 1, 【データ】蓄積用!AC$2:AC$10000, "&gt;=4.0")&gt;0, "〇", "×")))</f>
        <v/>
      </c>
      <c r="P291" t="str">
        <f>IF(OR($A291="", P$5=""), "", IF(COUNTIFS(【データ】蓄積用!A$2:A$10000, P$5, 【データ】蓄積用!C$2:C$10000, $A291, 【データ】蓄積用!D$2:D$10000, "&gt;=3000", 【データ】蓄積用!E$2:E$10000, "&gt;=1500")&gt;0, "〇", IF(COUNTIFS(【データ】蓄積用!A$2:A$10000, P$5, 【データ】蓄積用!C$2:C$10000, $A291, 【データ】蓄積用!Q$2:Q$10000, 1, 【データ】蓄積用!AC$2:AC$10000, "&gt;=4.0")&gt;0, "〇", "×")))</f>
        <v/>
      </c>
      <c r="Q291" t="str">
        <f>IF(OR($A291="", Q$5=""), "", IF(COUNTIFS(【データ】蓄積用!A$2:A$10000, Q$5, 【データ】蓄積用!C$2:C$10000, $A291, 【データ】蓄積用!D$2:D$10000, "&gt;=3000", 【データ】蓄積用!E$2:E$10000, "&gt;=1500")&gt;0, "〇", IF(COUNTIFS(【データ】蓄積用!A$2:A$10000, Q$5, 【データ】蓄積用!C$2:C$10000, $A291, 【データ】蓄積用!Q$2:Q$10000, 1, 【データ】蓄積用!AC$2:AC$10000, "&gt;=4.0")&gt;0, "〇", "×")))</f>
        <v/>
      </c>
      <c r="R291" t="str">
        <f>IF(OR($A291="", R$5=""), "", IF(COUNTIFS(【データ】蓄積用!A$2:A$10000, R$5, 【データ】蓄積用!C$2:C$10000, $A291, 【データ】蓄積用!D$2:D$10000, "&gt;=3000", 【データ】蓄積用!E$2:E$10000, "&gt;=1500")&gt;0, "〇", IF(COUNTIFS(【データ】蓄積用!A$2:A$10000, R$5, 【データ】蓄積用!C$2:C$10000, $A291, 【データ】蓄積用!Q$2:Q$10000, 1, 【データ】蓄積用!AC$2:AC$10000, "&gt;=4.0")&gt;0, "〇", "×")))</f>
        <v/>
      </c>
      <c r="S291" t="str">
        <f>IF(OR($A291="", S$5=""), "", IF(COUNTIFS(【データ】蓄積用!A$2:A$10000, S$5, 【データ】蓄積用!C$2:C$10000, $A291, 【データ】蓄積用!D$2:D$10000, "&gt;=3000", 【データ】蓄積用!E$2:E$10000, "&gt;=1500")&gt;0, "〇", IF(COUNTIFS(【データ】蓄積用!A$2:A$10000, S$5, 【データ】蓄積用!C$2:C$10000, $A291, 【データ】蓄積用!Q$2:Q$10000, 1, 【データ】蓄積用!AC$2:AC$10000, "&gt;=4.0")&gt;0, "〇", "×")))</f>
        <v/>
      </c>
      <c r="T291" t="str">
        <f>IF(OR($A291="", T$5=""), "", IF(COUNTIFS(【データ】蓄積用!A$2:A$10000, T$5, 【データ】蓄積用!C$2:C$10000, $A291, 【データ】蓄積用!D$2:D$10000, "&gt;=3000", 【データ】蓄積用!E$2:E$10000, "&gt;=1500")&gt;0, "〇", IF(COUNTIFS(【データ】蓄積用!A$2:A$10000, T$5, 【データ】蓄積用!C$2:C$10000, $A291, 【データ】蓄積用!Q$2:Q$10000, 1, 【データ】蓄積用!AC$2:AC$10000, "&gt;=4.0")&gt;0, "〇", "×")))</f>
        <v/>
      </c>
      <c r="U291" t="str">
        <f>IF(OR($A291="", U$5=""), "", IF(COUNTIFS(【データ】蓄積用!A$2:A$10000, U$5, 【データ】蓄積用!C$2:C$10000, $A291, 【データ】蓄積用!D$2:D$10000, "&gt;=3000", 【データ】蓄積用!E$2:E$10000, "&gt;=1500")&gt;0, "〇", IF(COUNTIFS(【データ】蓄積用!A$2:A$10000, U$5, 【データ】蓄積用!C$2:C$10000, $A291, 【データ】蓄積用!Q$2:Q$10000, 1, 【データ】蓄積用!AC$2:AC$10000, "&gt;=4.0")&gt;0, "〇", "×")))</f>
        <v/>
      </c>
      <c r="V291" t="str">
        <f>IF(OR($A291="", V$5=""), "", IF(COUNTIFS(【データ】蓄積用!A$2:A$10000, V$5, 【データ】蓄積用!C$2:C$10000, $A291, 【データ】蓄積用!D$2:D$10000, "&gt;=3000", 【データ】蓄積用!E$2:E$10000, "&gt;=1500")&gt;0, "〇", IF(COUNTIFS(【データ】蓄積用!A$2:A$10000, V$5, 【データ】蓄積用!C$2:C$10000, $A291, 【データ】蓄積用!Q$2:Q$10000, 1, 【データ】蓄積用!AC$2:AC$10000, "&gt;=4.0")&gt;0, "〇", "×")))</f>
        <v/>
      </c>
      <c r="W291" t="str">
        <f>IF(OR($A291="", W$5=""), "", IF(COUNTIFS(【データ】蓄積用!A$2:A$10000, W$5, 【データ】蓄積用!C$2:C$10000, $A291, 【データ】蓄積用!D$2:D$10000, "&gt;=3000", 【データ】蓄積用!E$2:E$10000, "&gt;=1500")&gt;0, "〇", IF(COUNTIFS(【データ】蓄積用!A$2:A$10000, W$5, 【データ】蓄積用!C$2:C$10000, $A291, 【データ】蓄積用!Q$2:Q$10000, 1, 【データ】蓄積用!AC$2:AC$10000, "&gt;=4.0")&gt;0, "〇", "×")))</f>
        <v/>
      </c>
      <c r="X291" t="str">
        <f>IF(OR($A291="", X$5=""), "", IF(COUNTIFS(【データ】蓄積用!A$2:A$10000, X$5, 【データ】蓄積用!C$2:C$10000, $A291, 【データ】蓄積用!D$2:D$10000, "&gt;=3000", 【データ】蓄積用!E$2:E$10000, "&gt;=1500")&gt;0, "〇", IF(COUNTIFS(【データ】蓄積用!A$2:A$10000, X$5, 【データ】蓄積用!C$2:C$10000, $A291, 【データ】蓄積用!Q$2:Q$10000, 1, 【データ】蓄積用!AC$2:AC$10000, "&gt;=4.0")&gt;0, "〇", "×")))</f>
        <v/>
      </c>
      <c r="Y291" t="str">
        <f>IF(OR($A291="", Y$5=""), "", IF(COUNTIFS(【データ】蓄積用!A$2:A$10000, Y$5, 【データ】蓄積用!C$2:C$10000, $A291, 【データ】蓄積用!D$2:D$10000, "&gt;=3000", 【データ】蓄積用!E$2:E$10000, "&gt;=1500")&gt;0, "〇", IF(COUNTIFS(【データ】蓄積用!A$2:A$10000, Y$5, 【データ】蓄積用!C$2:C$10000, $A291, 【データ】蓄積用!Q$2:Q$10000, 1, 【データ】蓄積用!AC$2:AC$10000, "&gt;=4.0")&gt;0, "〇", "×")))</f>
        <v/>
      </c>
      <c r="Z291" t="str">
        <f>IF(OR($A291="", Z$5=""), "", IF(COUNTIFS(【データ】蓄積用!A$2:A$10000, Z$5, 【データ】蓄積用!C$2:C$10000, $A291, 【データ】蓄積用!D$2:D$10000, "&gt;=3000", 【データ】蓄積用!E$2:E$10000, "&gt;=1500")&gt;0, "〇", IF(COUNTIFS(【データ】蓄積用!A$2:A$10000, Z$5, 【データ】蓄積用!C$2:C$10000, $A291, 【データ】蓄積用!Q$2:Q$10000, 1, 【データ】蓄積用!AC$2:AC$10000, "&gt;=4.0")&gt;0, "〇", "×")))</f>
        <v/>
      </c>
      <c r="AA291" t="str">
        <f>IF(OR($A291="", AA$5=""), "", IF(COUNTIFS(【データ】蓄積用!A$2:A$10000, AA$5, 【データ】蓄積用!C$2:C$10000, $A291, 【データ】蓄積用!D$2:D$10000, "&gt;=3000", 【データ】蓄積用!E$2:E$10000, "&gt;=1500")&gt;0, "〇", IF(COUNTIFS(【データ】蓄積用!A$2:A$10000, AA$5, 【データ】蓄積用!C$2:C$10000, $A291, 【データ】蓄積用!Q$2:Q$10000, 1, 【データ】蓄積用!AC$2:AC$10000, "&gt;=4.0")&gt;0, "〇", "×")))</f>
        <v/>
      </c>
      <c r="AB291" t="str">
        <f>IF(OR($A291="", AB$5=""), "", IF(COUNTIFS(【データ】蓄積用!A$2:A$10000, AB$5, 【データ】蓄積用!C$2:C$10000, $A291, 【データ】蓄積用!D$2:D$10000, "&gt;=3000", 【データ】蓄積用!E$2:E$10000, "&gt;=1500")&gt;0, "〇", IF(COUNTIFS(【データ】蓄積用!A$2:A$10000, AB$5, 【データ】蓄積用!C$2:C$10000, $A291, 【データ】蓄積用!Q$2:Q$10000, 1, 【データ】蓄積用!AC$2:AC$10000, "&gt;=4.0")&gt;0, "〇", "×")))</f>
        <v/>
      </c>
      <c r="AC291" t="str">
        <f>IF(OR($A291="", AC$5=""), "", IF(COUNTIFS(【データ】蓄積用!A$2:A$10000, AC$5, 【データ】蓄積用!C$2:C$10000, $A291, 【データ】蓄積用!D$2:D$10000, "&gt;=3000", 【データ】蓄積用!E$2:E$10000, "&gt;=1500")&gt;0, "〇", IF(COUNTIFS(【データ】蓄積用!A$2:A$10000, AC$5, 【データ】蓄積用!C$2:C$10000, $A291, 【データ】蓄積用!Q$2:Q$10000, 1, 【データ】蓄積用!AC$2:AC$10000, "&gt;=4.0")&gt;0, "〇", "×")))</f>
        <v/>
      </c>
      <c r="AD291" t="str">
        <f>IF(OR($A291="", AD$5=""), "", IF(COUNTIFS(【データ】蓄積用!A$2:A$10000, AD$5, 【データ】蓄積用!C$2:C$10000, $A291, 【データ】蓄積用!D$2:D$10000, "&gt;=3000", 【データ】蓄積用!E$2:E$10000, "&gt;=1500")&gt;0, "〇", IF(COUNTIFS(【データ】蓄積用!A$2:A$10000, AD$5, 【データ】蓄積用!C$2:C$10000, $A291, 【データ】蓄積用!Q$2:Q$10000, 1, 【データ】蓄積用!AC$2:AC$10000, "&gt;=4.0")&gt;0, "〇", "×")))</f>
        <v/>
      </c>
      <c r="AE291" t="str">
        <f>IF(OR($A291="", AE$5=""), "", IF(COUNTIFS(【データ】蓄積用!A$2:A$10000, AE$5, 【データ】蓄積用!C$2:C$10000, $A291, 【データ】蓄積用!D$2:D$10000, "&gt;=3000", 【データ】蓄積用!E$2:E$10000, "&gt;=1500")&gt;0, "〇", IF(COUNTIFS(【データ】蓄積用!A$2:A$10000, AE$5, 【データ】蓄積用!C$2:C$10000, $A291, 【データ】蓄積用!Q$2:Q$10000, 1, 【データ】蓄積用!AC$2:AC$10000, "&gt;=4.0")&gt;0, "〇", "×")))</f>
        <v/>
      </c>
      <c r="AF291" t="str">
        <f>IF(OR($A291="", AF$5=""), "", IF(COUNTIFS(【データ】蓄積用!A$2:A$10000, AF$5, 【データ】蓄積用!C$2:C$10000, $A291, 【データ】蓄積用!D$2:D$10000, "&gt;=3000", 【データ】蓄積用!E$2:E$10000, "&gt;=1500")&gt;0, "〇", IF(COUNTIFS(【データ】蓄積用!A$2:A$10000, AF$5, 【データ】蓄積用!C$2:C$10000, $A291, 【データ】蓄積用!Q$2:Q$10000, 1, 【データ】蓄積用!AC$2:AC$10000, "&gt;=4.0")&gt;0, "〇", "×")))</f>
        <v/>
      </c>
      <c r="AG291" t="str">
        <f>IF(OR($A291="", AG$5=""), "", IF(COUNTIFS(【データ】蓄積用!A$2:A$10000, AG$5, 【データ】蓄積用!C$2:C$10000, $A291, 【データ】蓄積用!D$2:D$10000, "&gt;=3000", 【データ】蓄積用!E$2:E$10000, "&gt;=1500")&gt;0, "〇", IF(COUNTIFS(【データ】蓄積用!A$2:A$10000, AG$5, 【データ】蓄積用!C$2:C$10000, $A291, 【データ】蓄積用!Q$2:Q$10000, 1, 【データ】蓄積用!AC$2:AC$10000, "&gt;=4.0")&gt;0, "〇", "×")))</f>
        <v/>
      </c>
      <c r="AH291" t="str">
        <f>IF(OR($A291="", AH$5=""), "", IF(COUNTIFS(【データ】蓄積用!A$2:A$10000, AH$5, 【データ】蓄積用!C$2:C$10000, $A291, 【データ】蓄積用!D$2:D$10000, "&gt;=3000", 【データ】蓄積用!E$2:E$10000, "&gt;=1500")&gt;0, "〇", IF(COUNTIFS(【データ】蓄積用!A$2:A$10000, AH$5, 【データ】蓄積用!C$2:C$10000, $A291, 【データ】蓄積用!Q$2:Q$10000, 1, 【データ】蓄積用!AC$2:AC$10000, "&gt;=4.0")&gt;0, "〇", "×")))</f>
        <v/>
      </c>
      <c r="AI291" t="str">
        <f>IF(OR($A291="", AI$5=""), "", IF(COUNTIFS(【データ】蓄積用!A$2:A$10000, AI$5, 【データ】蓄積用!C$2:C$10000, $A291, 【データ】蓄積用!D$2:D$10000, "&gt;=3000", 【データ】蓄積用!E$2:E$10000, "&gt;=1500")&gt;0, "〇", IF(COUNTIFS(【データ】蓄積用!A$2:A$10000, AI$5, 【データ】蓄積用!C$2:C$10000, $A291, 【データ】蓄積用!Q$2:Q$10000, 1, 【データ】蓄積用!AC$2:AC$10000, "&gt;=4.0")&gt;0, "〇", "×")))</f>
        <v/>
      </c>
      <c r="AJ291" t="str">
        <f>IF(OR($A291="", AJ$5=""), "", IF(COUNTIFS(【データ】蓄積用!A$2:A$10000, AJ$5, 【データ】蓄積用!C$2:C$10000, $A291, 【データ】蓄積用!D$2:D$10000, "&gt;=3000", 【データ】蓄積用!E$2:E$10000, "&gt;=1500")&gt;0, "〇", IF(COUNTIFS(【データ】蓄積用!A$2:A$10000, AJ$5, 【データ】蓄積用!C$2:C$10000, $A291, 【データ】蓄積用!Q$2:Q$10000, 1, 【データ】蓄積用!AC$2:AC$10000, "&gt;=4.0")&gt;0, "〇", "×")))</f>
        <v/>
      </c>
      <c r="AK291" t="str">
        <f>IF(OR($A291="", AK$5=""), "", IF(COUNTIFS(【データ】蓄積用!A$2:A$10000, AK$5, 【データ】蓄積用!C$2:C$10000, $A291, 【データ】蓄積用!D$2:D$10000, "&gt;=3000", 【データ】蓄積用!E$2:E$10000, "&gt;=1500")&gt;0, "〇", IF(COUNTIFS(【データ】蓄積用!A$2:A$10000, AK$5, 【データ】蓄積用!C$2:C$10000, $A291, 【データ】蓄積用!Q$2:Q$10000, 1, 【データ】蓄積用!AC$2:AC$10000, "&gt;=4.0")&gt;0, "〇", "×")))</f>
        <v/>
      </c>
      <c r="AL291" t="str">
        <f>IF(OR($A291="", AL$5=""), "", IF(COUNTIFS(【データ】蓄積用!A$2:A$10000, AL$5, 【データ】蓄積用!C$2:C$10000, $A291, 【データ】蓄積用!D$2:D$10000, "&gt;=3000", 【データ】蓄積用!E$2:E$10000, "&gt;=1500")&gt;0, "〇", IF(COUNTIFS(【データ】蓄積用!A$2:A$10000, AL$5, 【データ】蓄積用!C$2:C$10000, $A291, 【データ】蓄積用!Q$2:Q$10000, 1, 【データ】蓄積用!AC$2:AC$10000, "&gt;=4.0")&gt;0, "〇", "×")))</f>
        <v/>
      </c>
      <c r="AM291" t="str">
        <f>IF(OR($A291="", AM$5=""), "", IF(COUNTIFS(【データ】蓄積用!A$2:A$10000, AM$5, 【データ】蓄積用!C$2:C$10000, $A291, 【データ】蓄積用!D$2:D$10000, "&gt;=3000", 【データ】蓄積用!E$2:E$10000, "&gt;=1500")&gt;0, "〇", IF(COUNTIFS(【データ】蓄積用!A$2:A$10000, AM$5, 【データ】蓄積用!C$2:C$10000, $A291, 【データ】蓄積用!Q$2:Q$10000, 1, 【データ】蓄積用!AC$2:AC$10000, "&gt;=4.0")&gt;0, "〇", "×")))</f>
        <v/>
      </c>
      <c r="AN291" t="str">
        <f>IF(OR($A291="", AN$5=""), "", IF(COUNTIFS(【データ】蓄積用!A$2:A$10000, AN$5, 【データ】蓄積用!C$2:C$10000, $A291, 【データ】蓄積用!D$2:D$10000, "&gt;=3000", 【データ】蓄積用!E$2:E$10000, "&gt;=1500")&gt;0, "〇", IF(COUNTIFS(【データ】蓄積用!A$2:A$10000, AN$5, 【データ】蓄積用!C$2:C$10000, $A291, 【データ】蓄積用!Q$2:Q$10000, 1, 【データ】蓄積用!AC$2:AC$10000, "&gt;=4.0")&gt;0, "〇", "×")))</f>
        <v/>
      </c>
      <c r="AO291" t="str">
        <f>IF(OR($A291="", AO$5=""), "", IF(COUNTIFS(【データ】蓄積用!A$2:A$10000, AO$5, 【データ】蓄積用!C$2:C$10000, $A291, 【データ】蓄積用!D$2:D$10000, "&gt;=3000", 【データ】蓄積用!E$2:E$10000, "&gt;=1500")&gt;0, "〇", IF(COUNTIFS(【データ】蓄積用!A$2:A$10000, AO$5, 【データ】蓄積用!C$2:C$10000, $A291, 【データ】蓄積用!Q$2:Q$10000, 1, 【データ】蓄積用!AC$2:AC$10000, "&gt;=4.0")&gt;0, "〇", "×")))</f>
        <v/>
      </c>
      <c r="AP291" t="str">
        <f>IF(OR($A291="", AP$5=""), "", IF(COUNTIFS(【データ】蓄積用!A$2:A$10000, AP$5, 【データ】蓄積用!C$2:C$10000, $A291, 【データ】蓄積用!D$2:D$10000, "&gt;=3000", 【データ】蓄積用!E$2:E$10000, "&gt;=1500")&gt;0, "〇", IF(COUNTIFS(【データ】蓄積用!A$2:A$10000, AP$5, 【データ】蓄積用!C$2:C$10000, $A291, 【データ】蓄積用!Q$2:Q$10000, 1, 【データ】蓄積用!AC$2:AC$10000, "&gt;=4.0")&gt;0, "〇", "×")))</f>
        <v/>
      </c>
      <c r="AQ291" t="str">
        <f>IF(OR($A291="", AQ$5=""), "", IF(COUNTIFS(【データ】蓄積用!A$2:A$10000, AQ$5, 【データ】蓄積用!C$2:C$10000, $A291, 【データ】蓄積用!D$2:D$10000, "&gt;=3000", 【データ】蓄積用!E$2:E$10000, "&gt;=1500")&gt;0, "〇", IF(COUNTIFS(【データ】蓄積用!A$2:A$10000, AQ$5, 【データ】蓄積用!C$2:C$10000, $A291, 【データ】蓄積用!Q$2:Q$10000, 1, 【データ】蓄積用!AC$2:AC$10000, "&gt;=4.0")&gt;0, "〇", "×")))</f>
        <v/>
      </c>
      <c r="AR291" t="str">
        <f>IF(OR($A291="", AR$5=""), "", IF(COUNTIFS(【データ】蓄積用!A$2:A$10000, AR$5, 【データ】蓄積用!C$2:C$10000, $A291, 【データ】蓄積用!D$2:D$10000, "&gt;=3000", 【データ】蓄積用!E$2:E$10000, "&gt;=1500")&gt;0, "〇", IF(COUNTIFS(【データ】蓄積用!A$2:A$10000, AR$5, 【データ】蓄積用!C$2:C$10000, $A291, 【データ】蓄積用!Q$2:Q$10000, 1, 【データ】蓄積用!AC$2:AC$10000, "&gt;=4.0")&gt;0, "〇", "×")))</f>
        <v/>
      </c>
      <c r="AS291" t="str">
        <f>IF(OR($A291="", AS$5=""), "", IF(COUNTIFS(【データ】蓄積用!A$2:A$10000, AS$5, 【データ】蓄積用!C$2:C$10000, $A291, 【データ】蓄積用!D$2:D$10000, "&gt;=3000", 【データ】蓄積用!E$2:E$10000, "&gt;=1500")&gt;0, "〇", IF(COUNTIFS(【データ】蓄積用!A$2:A$10000, AS$5, 【データ】蓄積用!C$2:C$10000, $A291, 【データ】蓄積用!Q$2:Q$10000, 1, 【データ】蓄積用!AC$2:AC$10000, "&gt;=4.0")&gt;0, "〇", "×")))</f>
        <v/>
      </c>
      <c r="AT291" t="str">
        <f>IF(OR($A291="", AT$5=""), "", IF(COUNTIFS(【データ】蓄積用!A$2:A$10000, AT$5, 【データ】蓄積用!C$2:C$10000, $A291, 【データ】蓄積用!D$2:D$10000, "&gt;=3000", 【データ】蓄積用!E$2:E$10000, "&gt;=1500")&gt;0, "〇", IF(COUNTIFS(【データ】蓄積用!A$2:A$10000, AT$5, 【データ】蓄積用!C$2:C$10000, $A291, 【データ】蓄積用!Q$2:Q$10000, 1, 【データ】蓄積用!AC$2:AC$10000, "&gt;=4.0")&gt;0, "〇", "×")))</f>
        <v/>
      </c>
      <c r="AU291" t="str">
        <f>IF(OR($A291="", AU$5=""), "", IF(COUNTIFS(【データ】蓄積用!A$2:A$10000, AU$5, 【データ】蓄積用!C$2:C$10000, $A291, 【データ】蓄積用!D$2:D$10000, "&gt;=3000", 【データ】蓄積用!E$2:E$10000, "&gt;=1500")&gt;0, "〇", IF(COUNTIFS(【データ】蓄積用!A$2:A$10000, AU$5, 【データ】蓄積用!C$2:C$10000, $A291, 【データ】蓄積用!Q$2:Q$10000, 1, 【データ】蓄積用!AC$2:AC$10000, "&gt;=4.0")&gt;0, "〇", "×")))</f>
        <v/>
      </c>
      <c r="AV291" t="str">
        <f>IF(OR($A291="", AV$5=""), "", IF(COUNTIFS(【データ】蓄積用!A$2:A$10000, AV$5, 【データ】蓄積用!C$2:C$10000, $A291, 【データ】蓄積用!D$2:D$10000, "&gt;=3000", 【データ】蓄積用!E$2:E$10000, "&gt;=1500")&gt;0, "〇", IF(COUNTIFS(【データ】蓄積用!A$2:A$10000, AV$5, 【データ】蓄積用!C$2:C$10000, $A291, 【データ】蓄積用!Q$2:Q$10000, 1, 【データ】蓄積用!AC$2:AC$10000, "&gt;=4.0")&gt;0, "〇", "×")))</f>
        <v/>
      </c>
      <c r="AW291" t="str">
        <f>IF(OR($A291="", AW$5=""), "", IF(COUNTIFS(【データ】蓄積用!A$2:A$10000, AW$5, 【データ】蓄積用!C$2:C$10000, $A291, 【データ】蓄積用!D$2:D$10000, "&gt;=3000", 【データ】蓄積用!E$2:E$10000, "&gt;=1500")&gt;0, "〇", IF(COUNTIFS(【データ】蓄積用!A$2:A$10000, AW$5, 【データ】蓄積用!C$2:C$10000, $A291, 【データ】蓄積用!Q$2:Q$10000, 1, 【データ】蓄積用!AC$2:AC$10000, "&gt;=4.0")&gt;0, "〇", "×")))</f>
        <v/>
      </c>
      <c r="AX291" t="str">
        <f>IF(OR($A291="", AX$5=""), "", IF(COUNTIFS(【データ】蓄積用!A$2:A$10000, AX$5, 【データ】蓄積用!C$2:C$10000, $A291, 【データ】蓄積用!D$2:D$10000, "&gt;=3000", 【データ】蓄積用!E$2:E$10000, "&gt;=1500")&gt;0, "〇", IF(COUNTIFS(【データ】蓄積用!A$2:A$10000, AX$5, 【データ】蓄積用!C$2:C$10000, $A291, 【データ】蓄積用!Q$2:Q$10000, 1, 【データ】蓄積用!AC$2:AC$10000, "&gt;=4.0")&gt;0, "〇", "×")))</f>
        <v/>
      </c>
      <c r="AY291" t="str">
        <f>IF(OR($A291="", AY$5=""), "", IF(COUNTIFS(【データ】蓄積用!A$2:A$10000, AY$5, 【データ】蓄積用!C$2:C$10000, $A291, 【データ】蓄積用!D$2:D$10000, "&gt;=3000", 【データ】蓄積用!E$2:E$10000, "&gt;=1500")&gt;0, "〇", IF(COUNTIFS(【データ】蓄積用!A$2:A$10000, AY$5, 【データ】蓄積用!C$2:C$10000, $A291, 【データ】蓄積用!Q$2:Q$10000, 1, 【データ】蓄積用!AC$2:AC$10000, "&gt;=4.0")&gt;0, "〇", "×")))</f>
        <v/>
      </c>
    </row>
    <row r="292" spans="2:51">
      <c r="B292" t="str">
        <f>IF(OR($A292="", B$5=""), "", IF(COUNTIFS(【データ】蓄積用!A$2:A$10000, B$5, 【データ】蓄積用!C$2:C$10000, $A292, 【データ】蓄積用!D$2:D$10000, "&gt;=3000", 【データ】蓄積用!E$2:E$10000, "&gt;=1500")&gt;0, "〇", IF(COUNTIFS(【データ】蓄積用!A$2:A$10000, B$5, 【データ】蓄積用!C$2:C$10000, $A292, 【データ】蓄積用!Q$2:Q$10000, 1, 【データ】蓄積用!AC$2:AC$10000, "&gt;=4.0")&gt;0, "〇", "×")))</f>
        <v/>
      </c>
      <c r="C292" t="str">
        <f>IF(OR($A292="", C$5=""), "", IF(COUNTIFS(【データ】蓄積用!A$2:A$10000, C$5, 【データ】蓄積用!C$2:C$10000, $A292, 【データ】蓄積用!D$2:D$10000, "&gt;=3000", 【データ】蓄積用!E$2:E$10000, "&gt;=1500")&gt;0, "〇", IF(COUNTIFS(【データ】蓄積用!A$2:A$10000, C$5, 【データ】蓄積用!C$2:C$10000, $A292, 【データ】蓄積用!Q$2:Q$10000, 1, 【データ】蓄積用!AC$2:AC$10000, "&gt;=4.0")&gt;0, "〇", "×")))</f>
        <v/>
      </c>
      <c r="D292" t="str">
        <f>IF(OR($A292="", D$5=""), "", IF(COUNTIFS(【データ】蓄積用!A$2:A$10000, D$5, 【データ】蓄積用!C$2:C$10000, $A292, 【データ】蓄積用!D$2:D$10000, "&gt;=3000", 【データ】蓄積用!E$2:E$10000, "&gt;=1500")&gt;0, "〇", IF(COUNTIFS(【データ】蓄積用!A$2:A$10000, D$5, 【データ】蓄積用!C$2:C$10000, $A292, 【データ】蓄積用!Q$2:Q$10000, 1, 【データ】蓄積用!AC$2:AC$10000, "&gt;=4.0")&gt;0, "〇", "×")))</f>
        <v/>
      </c>
      <c r="E292" t="str">
        <f>IF(OR($A292="", E$5=""), "", IF(COUNTIFS(【データ】蓄積用!A$2:A$10000, E$5, 【データ】蓄積用!C$2:C$10000, $A292, 【データ】蓄積用!D$2:D$10000, "&gt;=3000", 【データ】蓄積用!E$2:E$10000, "&gt;=1500")&gt;0, "〇", IF(COUNTIFS(【データ】蓄積用!A$2:A$10000, E$5, 【データ】蓄積用!C$2:C$10000, $A292, 【データ】蓄積用!Q$2:Q$10000, 1, 【データ】蓄積用!AC$2:AC$10000, "&gt;=4.0")&gt;0, "〇", "×")))</f>
        <v/>
      </c>
      <c r="F292" t="str">
        <f>IF(OR($A292="", F$5=""), "", IF(COUNTIFS(【データ】蓄積用!A$2:A$10000, F$5, 【データ】蓄積用!C$2:C$10000, $A292, 【データ】蓄積用!D$2:D$10000, "&gt;=3000", 【データ】蓄積用!E$2:E$10000, "&gt;=1500")&gt;0, "〇", IF(COUNTIFS(【データ】蓄積用!A$2:A$10000, F$5, 【データ】蓄積用!C$2:C$10000, $A292, 【データ】蓄積用!Q$2:Q$10000, 1, 【データ】蓄積用!AC$2:AC$10000, "&gt;=4.0")&gt;0, "〇", "×")))</f>
        <v/>
      </c>
      <c r="G292" t="str">
        <f>IF(OR($A292="", G$5=""), "", IF(COUNTIFS(【データ】蓄積用!A$2:A$10000, G$5, 【データ】蓄積用!C$2:C$10000, $A292, 【データ】蓄積用!D$2:D$10000, "&gt;=3000", 【データ】蓄積用!E$2:E$10000, "&gt;=1500")&gt;0, "〇", IF(COUNTIFS(【データ】蓄積用!A$2:A$10000, G$5, 【データ】蓄積用!C$2:C$10000, $A292, 【データ】蓄積用!Q$2:Q$10000, 1, 【データ】蓄積用!AC$2:AC$10000, "&gt;=4.0")&gt;0, "〇", "×")))</f>
        <v/>
      </c>
      <c r="H292" t="str">
        <f>IF(OR($A292="", H$5=""), "", IF(COUNTIFS(【データ】蓄積用!A$2:A$10000, H$5, 【データ】蓄積用!C$2:C$10000, $A292, 【データ】蓄積用!D$2:D$10000, "&gt;=3000", 【データ】蓄積用!E$2:E$10000, "&gt;=1500")&gt;0, "〇", IF(COUNTIFS(【データ】蓄積用!A$2:A$10000, H$5, 【データ】蓄積用!C$2:C$10000, $A292, 【データ】蓄積用!Q$2:Q$10000, 1, 【データ】蓄積用!AC$2:AC$10000, "&gt;=4.0")&gt;0, "〇", "×")))</f>
        <v/>
      </c>
      <c r="I292" t="str">
        <f>IF(OR($A292="", I$5=""), "", IF(COUNTIFS(【データ】蓄積用!A$2:A$10000, I$5, 【データ】蓄積用!C$2:C$10000, $A292, 【データ】蓄積用!D$2:D$10000, "&gt;=3000", 【データ】蓄積用!E$2:E$10000, "&gt;=1500")&gt;0, "〇", IF(COUNTIFS(【データ】蓄積用!A$2:A$10000, I$5, 【データ】蓄積用!C$2:C$10000, $A292, 【データ】蓄積用!Q$2:Q$10000, 1, 【データ】蓄積用!AC$2:AC$10000, "&gt;=4.0")&gt;0, "〇", "×")))</f>
        <v/>
      </c>
      <c r="J292" t="str">
        <f>IF(OR($A292="", J$5=""), "", IF(COUNTIFS(【データ】蓄積用!A$2:A$10000, J$5, 【データ】蓄積用!C$2:C$10000, $A292, 【データ】蓄積用!D$2:D$10000, "&gt;=3000", 【データ】蓄積用!E$2:E$10000, "&gt;=1500")&gt;0, "〇", IF(COUNTIFS(【データ】蓄積用!A$2:A$10000, J$5, 【データ】蓄積用!C$2:C$10000, $A292, 【データ】蓄積用!Q$2:Q$10000, 1, 【データ】蓄積用!AC$2:AC$10000, "&gt;=4.0")&gt;0, "〇", "×")))</f>
        <v/>
      </c>
      <c r="K292" t="str">
        <f>IF(OR($A292="", K$5=""), "", IF(COUNTIFS(【データ】蓄積用!A$2:A$10000, K$5, 【データ】蓄積用!C$2:C$10000, $A292, 【データ】蓄積用!D$2:D$10000, "&gt;=3000", 【データ】蓄積用!E$2:E$10000, "&gt;=1500")&gt;0, "〇", IF(COUNTIFS(【データ】蓄積用!A$2:A$10000, K$5, 【データ】蓄積用!C$2:C$10000, $A292, 【データ】蓄積用!Q$2:Q$10000, 1, 【データ】蓄積用!AC$2:AC$10000, "&gt;=4.0")&gt;0, "〇", "×")))</f>
        <v/>
      </c>
      <c r="L292" t="str">
        <f>IF(OR($A292="", L$5=""), "", IF(COUNTIFS(【データ】蓄積用!A$2:A$10000, L$5, 【データ】蓄積用!C$2:C$10000, $A292, 【データ】蓄積用!D$2:D$10000, "&gt;=3000", 【データ】蓄積用!E$2:E$10000, "&gt;=1500")&gt;0, "〇", IF(COUNTIFS(【データ】蓄積用!A$2:A$10000, L$5, 【データ】蓄積用!C$2:C$10000, $A292, 【データ】蓄積用!Q$2:Q$10000, 1, 【データ】蓄積用!AC$2:AC$10000, "&gt;=4.0")&gt;0, "〇", "×")))</f>
        <v/>
      </c>
      <c r="M292" t="str">
        <f>IF(OR($A292="", M$5=""), "", IF(COUNTIFS(【データ】蓄積用!A$2:A$10000, M$5, 【データ】蓄積用!C$2:C$10000, $A292, 【データ】蓄積用!D$2:D$10000, "&gt;=3000", 【データ】蓄積用!E$2:E$10000, "&gt;=1500")&gt;0, "〇", IF(COUNTIFS(【データ】蓄積用!A$2:A$10000, M$5, 【データ】蓄積用!C$2:C$10000, $A292, 【データ】蓄積用!Q$2:Q$10000, 1, 【データ】蓄積用!AC$2:AC$10000, "&gt;=4.0")&gt;0, "〇", "×")))</f>
        <v/>
      </c>
      <c r="N292" t="str">
        <f>IF(OR($A292="", N$5=""), "", IF(COUNTIFS(【データ】蓄積用!A$2:A$10000, N$5, 【データ】蓄積用!C$2:C$10000, $A292, 【データ】蓄積用!D$2:D$10000, "&gt;=3000", 【データ】蓄積用!E$2:E$10000, "&gt;=1500")&gt;0, "〇", IF(COUNTIFS(【データ】蓄積用!A$2:A$10000, N$5, 【データ】蓄積用!C$2:C$10000, $A292, 【データ】蓄積用!Q$2:Q$10000, 1, 【データ】蓄積用!AC$2:AC$10000, "&gt;=4.0")&gt;0, "〇", "×")))</f>
        <v/>
      </c>
      <c r="O292" t="str">
        <f>IF(OR($A292="", O$5=""), "", IF(COUNTIFS(【データ】蓄積用!A$2:A$10000, O$5, 【データ】蓄積用!C$2:C$10000, $A292, 【データ】蓄積用!D$2:D$10000, "&gt;=3000", 【データ】蓄積用!E$2:E$10000, "&gt;=1500")&gt;0, "〇", IF(COUNTIFS(【データ】蓄積用!A$2:A$10000, O$5, 【データ】蓄積用!C$2:C$10000, $A292, 【データ】蓄積用!Q$2:Q$10000, 1, 【データ】蓄積用!AC$2:AC$10000, "&gt;=4.0")&gt;0, "〇", "×")))</f>
        <v/>
      </c>
      <c r="P292" t="str">
        <f>IF(OR($A292="", P$5=""), "", IF(COUNTIFS(【データ】蓄積用!A$2:A$10000, P$5, 【データ】蓄積用!C$2:C$10000, $A292, 【データ】蓄積用!D$2:D$10000, "&gt;=3000", 【データ】蓄積用!E$2:E$10000, "&gt;=1500")&gt;0, "〇", IF(COUNTIFS(【データ】蓄積用!A$2:A$10000, P$5, 【データ】蓄積用!C$2:C$10000, $A292, 【データ】蓄積用!Q$2:Q$10000, 1, 【データ】蓄積用!AC$2:AC$10000, "&gt;=4.0")&gt;0, "〇", "×")))</f>
        <v/>
      </c>
      <c r="Q292" t="str">
        <f>IF(OR($A292="", Q$5=""), "", IF(COUNTIFS(【データ】蓄積用!A$2:A$10000, Q$5, 【データ】蓄積用!C$2:C$10000, $A292, 【データ】蓄積用!D$2:D$10000, "&gt;=3000", 【データ】蓄積用!E$2:E$10000, "&gt;=1500")&gt;0, "〇", IF(COUNTIFS(【データ】蓄積用!A$2:A$10000, Q$5, 【データ】蓄積用!C$2:C$10000, $A292, 【データ】蓄積用!Q$2:Q$10000, 1, 【データ】蓄積用!AC$2:AC$10000, "&gt;=4.0")&gt;0, "〇", "×")))</f>
        <v/>
      </c>
      <c r="R292" t="str">
        <f>IF(OR($A292="", R$5=""), "", IF(COUNTIFS(【データ】蓄積用!A$2:A$10000, R$5, 【データ】蓄積用!C$2:C$10000, $A292, 【データ】蓄積用!D$2:D$10000, "&gt;=3000", 【データ】蓄積用!E$2:E$10000, "&gt;=1500")&gt;0, "〇", IF(COUNTIFS(【データ】蓄積用!A$2:A$10000, R$5, 【データ】蓄積用!C$2:C$10000, $A292, 【データ】蓄積用!Q$2:Q$10000, 1, 【データ】蓄積用!AC$2:AC$10000, "&gt;=4.0")&gt;0, "〇", "×")))</f>
        <v/>
      </c>
      <c r="S292" t="str">
        <f>IF(OR($A292="", S$5=""), "", IF(COUNTIFS(【データ】蓄積用!A$2:A$10000, S$5, 【データ】蓄積用!C$2:C$10000, $A292, 【データ】蓄積用!D$2:D$10000, "&gt;=3000", 【データ】蓄積用!E$2:E$10000, "&gt;=1500")&gt;0, "〇", IF(COUNTIFS(【データ】蓄積用!A$2:A$10000, S$5, 【データ】蓄積用!C$2:C$10000, $A292, 【データ】蓄積用!Q$2:Q$10000, 1, 【データ】蓄積用!AC$2:AC$10000, "&gt;=4.0")&gt;0, "〇", "×")))</f>
        <v/>
      </c>
      <c r="T292" t="str">
        <f>IF(OR($A292="", T$5=""), "", IF(COUNTIFS(【データ】蓄積用!A$2:A$10000, T$5, 【データ】蓄積用!C$2:C$10000, $A292, 【データ】蓄積用!D$2:D$10000, "&gt;=3000", 【データ】蓄積用!E$2:E$10000, "&gt;=1500")&gt;0, "〇", IF(COUNTIFS(【データ】蓄積用!A$2:A$10000, T$5, 【データ】蓄積用!C$2:C$10000, $A292, 【データ】蓄積用!Q$2:Q$10000, 1, 【データ】蓄積用!AC$2:AC$10000, "&gt;=4.0")&gt;0, "〇", "×")))</f>
        <v/>
      </c>
      <c r="U292" t="str">
        <f>IF(OR($A292="", U$5=""), "", IF(COUNTIFS(【データ】蓄積用!A$2:A$10000, U$5, 【データ】蓄積用!C$2:C$10000, $A292, 【データ】蓄積用!D$2:D$10000, "&gt;=3000", 【データ】蓄積用!E$2:E$10000, "&gt;=1500")&gt;0, "〇", IF(COUNTIFS(【データ】蓄積用!A$2:A$10000, U$5, 【データ】蓄積用!C$2:C$10000, $A292, 【データ】蓄積用!Q$2:Q$10000, 1, 【データ】蓄積用!AC$2:AC$10000, "&gt;=4.0")&gt;0, "〇", "×")))</f>
        <v/>
      </c>
      <c r="V292" t="str">
        <f>IF(OR($A292="", V$5=""), "", IF(COUNTIFS(【データ】蓄積用!A$2:A$10000, V$5, 【データ】蓄積用!C$2:C$10000, $A292, 【データ】蓄積用!D$2:D$10000, "&gt;=3000", 【データ】蓄積用!E$2:E$10000, "&gt;=1500")&gt;0, "〇", IF(COUNTIFS(【データ】蓄積用!A$2:A$10000, V$5, 【データ】蓄積用!C$2:C$10000, $A292, 【データ】蓄積用!Q$2:Q$10000, 1, 【データ】蓄積用!AC$2:AC$10000, "&gt;=4.0")&gt;0, "〇", "×")))</f>
        <v/>
      </c>
      <c r="W292" t="str">
        <f>IF(OR($A292="", W$5=""), "", IF(COUNTIFS(【データ】蓄積用!A$2:A$10000, W$5, 【データ】蓄積用!C$2:C$10000, $A292, 【データ】蓄積用!D$2:D$10000, "&gt;=3000", 【データ】蓄積用!E$2:E$10000, "&gt;=1500")&gt;0, "〇", IF(COUNTIFS(【データ】蓄積用!A$2:A$10000, W$5, 【データ】蓄積用!C$2:C$10000, $A292, 【データ】蓄積用!Q$2:Q$10000, 1, 【データ】蓄積用!AC$2:AC$10000, "&gt;=4.0")&gt;0, "〇", "×")))</f>
        <v/>
      </c>
      <c r="X292" t="str">
        <f>IF(OR($A292="", X$5=""), "", IF(COUNTIFS(【データ】蓄積用!A$2:A$10000, X$5, 【データ】蓄積用!C$2:C$10000, $A292, 【データ】蓄積用!D$2:D$10000, "&gt;=3000", 【データ】蓄積用!E$2:E$10000, "&gt;=1500")&gt;0, "〇", IF(COUNTIFS(【データ】蓄積用!A$2:A$10000, X$5, 【データ】蓄積用!C$2:C$10000, $A292, 【データ】蓄積用!Q$2:Q$10000, 1, 【データ】蓄積用!AC$2:AC$10000, "&gt;=4.0")&gt;0, "〇", "×")))</f>
        <v/>
      </c>
      <c r="Y292" t="str">
        <f>IF(OR($A292="", Y$5=""), "", IF(COUNTIFS(【データ】蓄積用!A$2:A$10000, Y$5, 【データ】蓄積用!C$2:C$10000, $A292, 【データ】蓄積用!D$2:D$10000, "&gt;=3000", 【データ】蓄積用!E$2:E$10000, "&gt;=1500")&gt;0, "〇", IF(COUNTIFS(【データ】蓄積用!A$2:A$10000, Y$5, 【データ】蓄積用!C$2:C$10000, $A292, 【データ】蓄積用!Q$2:Q$10000, 1, 【データ】蓄積用!AC$2:AC$10000, "&gt;=4.0")&gt;0, "〇", "×")))</f>
        <v/>
      </c>
      <c r="Z292" t="str">
        <f>IF(OR($A292="", Z$5=""), "", IF(COUNTIFS(【データ】蓄積用!A$2:A$10000, Z$5, 【データ】蓄積用!C$2:C$10000, $A292, 【データ】蓄積用!D$2:D$10000, "&gt;=3000", 【データ】蓄積用!E$2:E$10000, "&gt;=1500")&gt;0, "〇", IF(COUNTIFS(【データ】蓄積用!A$2:A$10000, Z$5, 【データ】蓄積用!C$2:C$10000, $A292, 【データ】蓄積用!Q$2:Q$10000, 1, 【データ】蓄積用!AC$2:AC$10000, "&gt;=4.0")&gt;0, "〇", "×")))</f>
        <v/>
      </c>
      <c r="AA292" t="str">
        <f>IF(OR($A292="", AA$5=""), "", IF(COUNTIFS(【データ】蓄積用!A$2:A$10000, AA$5, 【データ】蓄積用!C$2:C$10000, $A292, 【データ】蓄積用!D$2:D$10000, "&gt;=3000", 【データ】蓄積用!E$2:E$10000, "&gt;=1500")&gt;0, "〇", IF(COUNTIFS(【データ】蓄積用!A$2:A$10000, AA$5, 【データ】蓄積用!C$2:C$10000, $A292, 【データ】蓄積用!Q$2:Q$10000, 1, 【データ】蓄積用!AC$2:AC$10000, "&gt;=4.0")&gt;0, "〇", "×")))</f>
        <v/>
      </c>
      <c r="AB292" t="str">
        <f>IF(OR($A292="", AB$5=""), "", IF(COUNTIFS(【データ】蓄積用!A$2:A$10000, AB$5, 【データ】蓄積用!C$2:C$10000, $A292, 【データ】蓄積用!D$2:D$10000, "&gt;=3000", 【データ】蓄積用!E$2:E$10000, "&gt;=1500")&gt;0, "〇", IF(COUNTIFS(【データ】蓄積用!A$2:A$10000, AB$5, 【データ】蓄積用!C$2:C$10000, $A292, 【データ】蓄積用!Q$2:Q$10000, 1, 【データ】蓄積用!AC$2:AC$10000, "&gt;=4.0")&gt;0, "〇", "×")))</f>
        <v/>
      </c>
      <c r="AC292" t="str">
        <f>IF(OR($A292="", AC$5=""), "", IF(COUNTIFS(【データ】蓄積用!A$2:A$10000, AC$5, 【データ】蓄積用!C$2:C$10000, $A292, 【データ】蓄積用!D$2:D$10000, "&gt;=3000", 【データ】蓄積用!E$2:E$10000, "&gt;=1500")&gt;0, "〇", IF(COUNTIFS(【データ】蓄積用!A$2:A$10000, AC$5, 【データ】蓄積用!C$2:C$10000, $A292, 【データ】蓄積用!Q$2:Q$10000, 1, 【データ】蓄積用!AC$2:AC$10000, "&gt;=4.0")&gt;0, "〇", "×")))</f>
        <v/>
      </c>
      <c r="AD292" t="str">
        <f>IF(OR($A292="", AD$5=""), "", IF(COUNTIFS(【データ】蓄積用!A$2:A$10000, AD$5, 【データ】蓄積用!C$2:C$10000, $A292, 【データ】蓄積用!D$2:D$10000, "&gt;=3000", 【データ】蓄積用!E$2:E$10000, "&gt;=1500")&gt;0, "〇", IF(COUNTIFS(【データ】蓄積用!A$2:A$10000, AD$5, 【データ】蓄積用!C$2:C$10000, $A292, 【データ】蓄積用!Q$2:Q$10000, 1, 【データ】蓄積用!AC$2:AC$10000, "&gt;=4.0")&gt;0, "〇", "×")))</f>
        <v/>
      </c>
      <c r="AE292" t="str">
        <f>IF(OR($A292="", AE$5=""), "", IF(COUNTIFS(【データ】蓄積用!A$2:A$10000, AE$5, 【データ】蓄積用!C$2:C$10000, $A292, 【データ】蓄積用!D$2:D$10000, "&gt;=3000", 【データ】蓄積用!E$2:E$10000, "&gt;=1500")&gt;0, "〇", IF(COUNTIFS(【データ】蓄積用!A$2:A$10000, AE$5, 【データ】蓄積用!C$2:C$10000, $A292, 【データ】蓄積用!Q$2:Q$10000, 1, 【データ】蓄積用!AC$2:AC$10000, "&gt;=4.0")&gt;0, "〇", "×")))</f>
        <v/>
      </c>
      <c r="AF292" t="str">
        <f>IF(OR($A292="", AF$5=""), "", IF(COUNTIFS(【データ】蓄積用!A$2:A$10000, AF$5, 【データ】蓄積用!C$2:C$10000, $A292, 【データ】蓄積用!D$2:D$10000, "&gt;=3000", 【データ】蓄積用!E$2:E$10000, "&gt;=1500")&gt;0, "〇", IF(COUNTIFS(【データ】蓄積用!A$2:A$10000, AF$5, 【データ】蓄積用!C$2:C$10000, $A292, 【データ】蓄積用!Q$2:Q$10000, 1, 【データ】蓄積用!AC$2:AC$10000, "&gt;=4.0")&gt;0, "〇", "×")))</f>
        <v/>
      </c>
      <c r="AG292" t="str">
        <f>IF(OR($A292="", AG$5=""), "", IF(COUNTIFS(【データ】蓄積用!A$2:A$10000, AG$5, 【データ】蓄積用!C$2:C$10000, $A292, 【データ】蓄積用!D$2:D$10000, "&gt;=3000", 【データ】蓄積用!E$2:E$10000, "&gt;=1500")&gt;0, "〇", IF(COUNTIFS(【データ】蓄積用!A$2:A$10000, AG$5, 【データ】蓄積用!C$2:C$10000, $A292, 【データ】蓄積用!Q$2:Q$10000, 1, 【データ】蓄積用!AC$2:AC$10000, "&gt;=4.0")&gt;0, "〇", "×")))</f>
        <v/>
      </c>
      <c r="AH292" t="str">
        <f>IF(OR($A292="", AH$5=""), "", IF(COUNTIFS(【データ】蓄積用!A$2:A$10000, AH$5, 【データ】蓄積用!C$2:C$10000, $A292, 【データ】蓄積用!D$2:D$10000, "&gt;=3000", 【データ】蓄積用!E$2:E$10000, "&gt;=1500")&gt;0, "〇", IF(COUNTIFS(【データ】蓄積用!A$2:A$10000, AH$5, 【データ】蓄積用!C$2:C$10000, $A292, 【データ】蓄積用!Q$2:Q$10000, 1, 【データ】蓄積用!AC$2:AC$10000, "&gt;=4.0")&gt;0, "〇", "×")))</f>
        <v/>
      </c>
      <c r="AI292" t="str">
        <f>IF(OR($A292="", AI$5=""), "", IF(COUNTIFS(【データ】蓄積用!A$2:A$10000, AI$5, 【データ】蓄積用!C$2:C$10000, $A292, 【データ】蓄積用!D$2:D$10000, "&gt;=3000", 【データ】蓄積用!E$2:E$10000, "&gt;=1500")&gt;0, "〇", IF(COUNTIFS(【データ】蓄積用!A$2:A$10000, AI$5, 【データ】蓄積用!C$2:C$10000, $A292, 【データ】蓄積用!Q$2:Q$10000, 1, 【データ】蓄積用!AC$2:AC$10000, "&gt;=4.0")&gt;0, "〇", "×")))</f>
        <v/>
      </c>
      <c r="AJ292" t="str">
        <f>IF(OR($A292="", AJ$5=""), "", IF(COUNTIFS(【データ】蓄積用!A$2:A$10000, AJ$5, 【データ】蓄積用!C$2:C$10000, $A292, 【データ】蓄積用!D$2:D$10000, "&gt;=3000", 【データ】蓄積用!E$2:E$10000, "&gt;=1500")&gt;0, "〇", IF(COUNTIFS(【データ】蓄積用!A$2:A$10000, AJ$5, 【データ】蓄積用!C$2:C$10000, $A292, 【データ】蓄積用!Q$2:Q$10000, 1, 【データ】蓄積用!AC$2:AC$10000, "&gt;=4.0")&gt;0, "〇", "×")))</f>
        <v/>
      </c>
      <c r="AK292" t="str">
        <f>IF(OR($A292="", AK$5=""), "", IF(COUNTIFS(【データ】蓄積用!A$2:A$10000, AK$5, 【データ】蓄積用!C$2:C$10000, $A292, 【データ】蓄積用!D$2:D$10000, "&gt;=3000", 【データ】蓄積用!E$2:E$10000, "&gt;=1500")&gt;0, "〇", IF(COUNTIFS(【データ】蓄積用!A$2:A$10000, AK$5, 【データ】蓄積用!C$2:C$10000, $A292, 【データ】蓄積用!Q$2:Q$10000, 1, 【データ】蓄積用!AC$2:AC$10000, "&gt;=4.0")&gt;0, "〇", "×")))</f>
        <v/>
      </c>
      <c r="AL292" t="str">
        <f>IF(OR($A292="", AL$5=""), "", IF(COUNTIFS(【データ】蓄積用!A$2:A$10000, AL$5, 【データ】蓄積用!C$2:C$10000, $A292, 【データ】蓄積用!D$2:D$10000, "&gt;=3000", 【データ】蓄積用!E$2:E$10000, "&gt;=1500")&gt;0, "〇", IF(COUNTIFS(【データ】蓄積用!A$2:A$10000, AL$5, 【データ】蓄積用!C$2:C$10000, $A292, 【データ】蓄積用!Q$2:Q$10000, 1, 【データ】蓄積用!AC$2:AC$10000, "&gt;=4.0")&gt;0, "〇", "×")))</f>
        <v/>
      </c>
      <c r="AM292" t="str">
        <f>IF(OR($A292="", AM$5=""), "", IF(COUNTIFS(【データ】蓄積用!A$2:A$10000, AM$5, 【データ】蓄積用!C$2:C$10000, $A292, 【データ】蓄積用!D$2:D$10000, "&gt;=3000", 【データ】蓄積用!E$2:E$10000, "&gt;=1500")&gt;0, "〇", IF(COUNTIFS(【データ】蓄積用!A$2:A$10000, AM$5, 【データ】蓄積用!C$2:C$10000, $A292, 【データ】蓄積用!Q$2:Q$10000, 1, 【データ】蓄積用!AC$2:AC$10000, "&gt;=4.0")&gt;0, "〇", "×")))</f>
        <v/>
      </c>
      <c r="AN292" t="str">
        <f>IF(OR($A292="", AN$5=""), "", IF(COUNTIFS(【データ】蓄積用!A$2:A$10000, AN$5, 【データ】蓄積用!C$2:C$10000, $A292, 【データ】蓄積用!D$2:D$10000, "&gt;=3000", 【データ】蓄積用!E$2:E$10000, "&gt;=1500")&gt;0, "〇", IF(COUNTIFS(【データ】蓄積用!A$2:A$10000, AN$5, 【データ】蓄積用!C$2:C$10000, $A292, 【データ】蓄積用!Q$2:Q$10000, 1, 【データ】蓄積用!AC$2:AC$10000, "&gt;=4.0")&gt;0, "〇", "×")))</f>
        <v/>
      </c>
      <c r="AO292" t="str">
        <f>IF(OR($A292="", AO$5=""), "", IF(COUNTIFS(【データ】蓄積用!A$2:A$10000, AO$5, 【データ】蓄積用!C$2:C$10000, $A292, 【データ】蓄積用!D$2:D$10000, "&gt;=3000", 【データ】蓄積用!E$2:E$10000, "&gt;=1500")&gt;0, "〇", IF(COUNTIFS(【データ】蓄積用!A$2:A$10000, AO$5, 【データ】蓄積用!C$2:C$10000, $A292, 【データ】蓄積用!Q$2:Q$10000, 1, 【データ】蓄積用!AC$2:AC$10000, "&gt;=4.0")&gt;0, "〇", "×")))</f>
        <v/>
      </c>
      <c r="AP292" t="str">
        <f>IF(OR($A292="", AP$5=""), "", IF(COUNTIFS(【データ】蓄積用!A$2:A$10000, AP$5, 【データ】蓄積用!C$2:C$10000, $A292, 【データ】蓄積用!D$2:D$10000, "&gt;=3000", 【データ】蓄積用!E$2:E$10000, "&gt;=1500")&gt;0, "〇", IF(COUNTIFS(【データ】蓄積用!A$2:A$10000, AP$5, 【データ】蓄積用!C$2:C$10000, $A292, 【データ】蓄積用!Q$2:Q$10000, 1, 【データ】蓄積用!AC$2:AC$10000, "&gt;=4.0")&gt;0, "〇", "×")))</f>
        <v/>
      </c>
      <c r="AQ292" t="str">
        <f>IF(OR($A292="", AQ$5=""), "", IF(COUNTIFS(【データ】蓄積用!A$2:A$10000, AQ$5, 【データ】蓄積用!C$2:C$10000, $A292, 【データ】蓄積用!D$2:D$10000, "&gt;=3000", 【データ】蓄積用!E$2:E$10000, "&gt;=1500")&gt;0, "〇", IF(COUNTIFS(【データ】蓄積用!A$2:A$10000, AQ$5, 【データ】蓄積用!C$2:C$10000, $A292, 【データ】蓄積用!Q$2:Q$10000, 1, 【データ】蓄積用!AC$2:AC$10000, "&gt;=4.0")&gt;0, "〇", "×")))</f>
        <v/>
      </c>
      <c r="AR292" t="str">
        <f>IF(OR($A292="", AR$5=""), "", IF(COUNTIFS(【データ】蓄積用!A$2:A$10000, AR$5, 【データ】蓄積用!C$2:C$10000, $A292, 【データ】蓄積用!D$2:D$10000, "&gt;=3000", 【データ】蓄積用!E$2:E$10000, "&gt;=1500")&gt;0, "〇", IF(COUNTIFS(【データ】蓄積用!A$2:A$10000, AR$5, 【データ】蓄積用!C$2:C$10000, $A292, 【データ】蓄積用!Q$2:Q$10000, 1, 【データ】蓄積用!AC$2:AC$10000, "&gt;=4.0")&gt;0, "〇", "×")))</f>
        <v/>
      </c>
      <c r="AS292" t="str">
        <f>IF(OR($A292="", AS$5=""), "", IF(COUNTIFS(【データ】蓄積用!A$2:A$10000, AS$5, 【データ】蓄積用!C$2:C$10000, $A292, 【データ】蓄積用!D$2:D$10000, "&gt;=3000", 【データ】蓄積用!E$2:E$10000, "&gt;=1500")&gt;0, "〇", IF(COUNTIFS(【データ】蓄積用!A$2:A$10000, AS$5, 【データ】蓄積用!C$2:C$10000, $A292, 【データ】蓄積用!Q$2:Q$10000, 1, 【データ】蓄積用!AC$2:AC$10000, "&gt;=4.0")&gt;0, "〇", "×")))</f>
        <v/>
      </c>
      <c r="AT292" t="str">
        <f>IF(OR($A292="", AT$5=""), "", IF(COUNTIFS(【データ】蓄積用!A$2:A$10000, AT$5, 【データ】蓄積用!C$2:C$10000, $A292, 【データ】蓄積用!D$2:D$10000, "&gt;=3000", 【データ】蓄積用!E$2:E$10000, "&gt;=1500")&gt;0, "〇", IF(COUNTIFS(【データ】蓄積用!A$2:A$10000, AT$5, 【データ】蓄積用!C$2:C$10000, $A292, 【データ】蓄積用!Q$2:Q$10000, 1, 【データ】蓄積用!AC$2:AC$10000, "&gt;=4.0")&gt;0, "〇", "×")))</f>
        <v/>
      </c>
      <c r="AU292" t="str">
        <f>IF(OR($A292="", AU$5=""), "", IF(COUNTIFS(【データ】蓄積用!A$2:A$10000, AU$5, 【データ】蓄積用!C$2:C$10000, $A292, 【データ】蓄積用!D$2:D$10000, "&gt;=3000", 【データ】蓄積用!E$2:E$10000, "&gt;=1500")&gt;0, "〇", IF(COUNTIFS(【データ】蓄積用!A$2:A$10000, AU$5, 【データ】蓄積用!C$2:C$10000, $A292, 【データ】蓄積用!Q$2:Q$10000, 1, 【データ】蓄積用!AC$2:AC$10000, "&gt;=4.0")&gt;0, "〇", "×")))</f>
        <v/>
      </c>
      <c r="AV292" t="str">
        <f>IF(OR($A292="", AV$5=""), "", IF(COUNTIFS(【データ】蓄積用!A$2:A$10000, AV$5, 【データ】蓄積用!C$2:C$10000, $A292, 【データ】蓄積用!D$2:D$10000, "&gt;=3000", 【データ】蓄積用!E$2:E$10000, "&gt;=1500")&gt;0, "〇", IF(COUNTIFS(【データ】蓄積用!A$2:A$10000, AV$5, 【データ】蓄積用!C$2:C$10000, $A292, 【データ】蓄積用!Q$2:Q$10000, 1, 【データ】蓄積用!AC$2:AC$10000, "&gt;=4.0")&gt;0, "〇", "×")))</f>
        <v/>
      </c>
      <c r="AW292" t="str">
        <f>IF(OR($A292="", AW$5=""), "", IF(COUNTIFS(【データ】蓄積用!A$2:A$10000, AW$5, 【データ】蓄積用!C$2:C$10000, $A292, 【データ】蓄積用!D$2:D$10000, "&gt;=3000", 【データ】蓄積用!E$2:E$10000, "&gt;=1500")&gt;0, "〇", IF(COUNTIFS(【データ】蓄積用!A$2:A$10000, AW$5, 【データ】蓄積用!C$2:C$10000, $A292, 【データ】蓄積用!Q$2:Q$10000, 1, 【データ】蓄積用!AC$2:AC$10000, "&gt;=4.0")&gt;0, "〇", "×")))</f>
        <v/>
      </c>
      <c r="AX292" t="str">
        <f>IF(OR($A292="", AX$5=""), "", IF(COUNTIFS(【データ】蓄積用!A$2:A$10000, AX$5, 【データ】蓄積用!C$2:C$10000, $A292, 【データ】蓄積用!D$2:D$10000, "&gt;=3000", 【データ】蓄積用!E$2:E$10000, "&gt;=1500")&gt;0, "〇", IF(COUNTIFS(【データ】蓄積用!A$2:A$10000, AX$5, 【データ】蓄積用!C$2:C$10000, $A292, 【データ】蓄積用!Q$2:Q$10000, 1, 【データ】蓄積用!AC$2:AC$10000, "&gt;=4.0")&gt;0, "〇", "×")))</f>
        <v/>
      </c>
      <c r="AY292" t="str">
        <f>IF(OR($A292="", AY$5=""), "", IF(COUNTIFS(【データ】蓄積用!A$2:A$10000, AY$5, 【データ】蓄積用!C$2:C$10000, $A292, 【データ】蓄積用!D$2:D$10000, "&gt;=3000", 【データ】蓄積用!E$2:E$10000, "&gt;=1500")&gt;0, "〇", IF(COUNTIFS(【データ】蓄積用!A$2:A$10000, AY$5, 【データ】蓄積用!C$2:C$10000, $A292, 【データ】蓄積用!Q$2:Q$10000, 1, 【データ】蓄積用!AC$2:AC$10000, "&gt;=4.0")&gt;0, "〇", "×")))</f>
        <v/>
      </c>
    </row>
    <row r="293" spans="2:51">
      <c r="B293" t="str">
        <f>IF(OR($A293="", B$5=""), "", IF(COUNTIFS(【データ】蓄積用!A$2:A$10000, B$5, 【データ】蓄積用!C$2:C$10000, $A293, 【データ】蓄積用!D$2:D$10000, "&gt;=3000", 【データ】蓄積用!E$2:E$10000, "&gt;=1500")&gt;0, "〇", IF(COUNTIFS(【データ】蓄積用!A$2:A$10000, B$5, 【データ】蓄積用!C$2:C$10000, $A293, 【データ】蓄積用!Q$2:Q$10000, 1, 【データ】蓄積用!AC$2:AC$10000, "&gt;=4.0")&gt;0, "〇", "×")))</f>
        <v/>
      </c>
      <c r="C293" t="str">
        <f>IF(OR($A293="", C$5=""), "", IF(COUNTIFS(【データ】蓄積用!A$2:A$10000, C$5, 【データ】蓄積用!C$2:C$10000, $A293, 【データ】蓄積用!D$2:D$10000, "&gt;=3000", 【データ】蓄積用!E$2:E$10000, "&gt;=1500")&gt;0, "〇", IF(COUNTIFS(【データ】蓄積用!A$2:A$10000, C$5, 【データ】蓄積用!C$2:C$10000, $A293, 【データ】蓄積用!Q$2:Q$10000, 1, 【データ】蓄積用!AC$2:AC$10000, "&gt;=4.0")&gt;0, "〇", "×")))</f>
        <v/>
      </c>
      <c r="D293" t="str">
        <f>IF(OR($A293="", D$5=""), "", IF(COUNTIFS(【データ】蓄積用!A$2:A$10000, D$5, 【データ】蓄積用!C$2:C$10000, $A293, 【データ】蓄積用!D$2:D$10000, "&gt;=3000", 【データ】蓄積用!E$2:E$10000, "&gt;=1500")&gt;0, "〇", IF(COUNTIFS(【データ】蓄積用!A$2:A$10000, D$5, 【データ】蓄積用!C$2:C$10000, $A293, 【データ】蓄積用!Q$2:Q$10000, 1, 【データ】蓄積用!AC$2:AC$10000, "&gt;=4.0")&gt;0, "〇", "×")))</f>
        <v/>
      </c>
      <c r="E293" t="str">
        <f>IF(OR($A293="", E$5=""), "", IF(COUNTIFS(【データ】蓄積用!A$2:A$10000, E$5, 【データ】蓄積用!C$2:C$10000, $A293, 【データ】蓄積用!D$2:D$10000, "&gt;=3000", 【データ】蓄積用!E$2:E$10000, "&gt;=1500")&gt;0, "〇", IF(COUNTIFS(【データ】蓄積用!A$2:A$10000, E$5, 【データ】蓄積用!C$2:C$10000, $A293, 【データ】蓄積用!Q$2:Q$10000, 1, 【データ】蓄積用!AC$2:AC$10000, "&gt;=4.0")&gt;0, "〇", "×")))</f>
        <v/>
      </c>
      <c r="F293" t="str">
        <f>IF(OR($A293="", F$5=""), "", IF(COUNTIFS(【データ】蓄積用!A$2:A$10000, F$5, 【データ】蓄積用!C$2:C$10000, $A293, 【データ】蓄積用!D$2:D$10000, "&gt;=3000", 【データ】蓄積用!E$2:E$10000, "&gt;=1500")&gt;0, "〇", IF(COUNTIFS(【データ】蓄積用!A$2:A$10000, F$5, 【データ】蓄積用!C$2:C$10000, $A293, 【データ】蓄積用!Q$2:Q$10000, 1, 【データ】蓄積用!AC$2:AC$10000, "&gt;=4.0")&gt;0, "〇", "×")))</f>
        <v/>
      </c>
      <c r="G293" t="str">
        <f>IF(OR($A293="", G$5=""), "", IF(COUNTIFS(【データ】蓄積用!A$2:A$10000, G$5, 【データ】蓄積用!C$2:C$10000, $A293, 【データ】蓄積用!D$2:D$10000, "&gt;=3000", 【データ】蓄積用!E$2:E$10000, "&gt;=1500")&gt;0, "〇", IF(COUNTIFS(【データ】蓄積用!A$2:A$10000, G$5, 【データ】蓄積用!C$2:C$10000, $A293, 【データ】蓄積用!Q$2:Q$10000, 1, 【データ】蓄積用!AC$2:AC$10000, "&gt;=4.0")&gt;0, "〇", "×")))</f>
        <v/>
      </c>
      <c r="H293" t="str">
        <f>IF(OR($A293="", H$5=""), "", IF(COUNTIFS(【データ】蓄積用!A$2:A$10000, H$5, 【データ】蓄積用!C$2:C$10000, $A293, 【データ】蓄積用!D$2:D$10000, "&gt;=3000", 【データ】蓄積用!E$2:E$10000, "&gt;=1500")&gt;0, "〇", IF(COUNTIFS(【データ】蓄積用!A$2:A$10000, H$5, 【データ】蓄積用!C$2:C$10000, $A293, 【データ】蓄積用!Q$2:Q$10000, 1, 【データ】蓄積用!AC$2:AC$10000, "&gt;=4.0")&gt;0, "〇", "×")))</f>
        <v/>
      </c>
      <c r="I293" t="str">
        <f>IF(OR($A293="", I$5=""), "", IF(COUNTIFS(【データ】蓄積用!A$2:A$10000, I$5, 【データ】蓄積用!C$2:C$10000, $A293, 【データ】蓄積用!D$2:D$10000, "&gt;=3000", 【データ】蓄積用!E$2:E$10000, "&gt;=1500")&gt;0, "〇", IF(COUNTIFS(【データ】蓄積用!A$2:A$10000, I$5, 【データ】蓄積用!C$2:C$10000, $A293, 【データ】蓄積用!Q$2:Q$10000, 1, 【データ】蓄積用!AC$2:AC$10000, "&gt;=4.0")&gt;0, "〇", "×")))</f>
        <v/>
      </c>
      <c r="J293" t="str">
        <f>IF(OR($A293="", J$5=""), "", IF(COUNTIFS(【データ】蓄積用!A$2:A$10000, J$5, 【データ】蓄積用!C$2:C$10000, $A293, 【データ】蓄積用!D$2:D$10000, "&gt;=3000", 【データ】蓄積用!E$2:E$10000, "&gt;=1500")&gt;0, "〇", IF(COUNTIFS(【データ】蓄積用!A$2:A$10000, J$5, 【データ】蓄積用!C$2:C$10000, $A293, 【データ】蓄積用!Q$2:Q$10000, 1, 【データ】蓄積用!AC$2:AC$10000, "&gt;=4.0")&gt;0, "〇", "×")))</f>
        <v/>
      </c>
      <c r="K293" t="str">
        <f>IF(OR($A293="", K$5=""), "", IF(COUNTIFS(【データ】蓄積用!A$2:A$10000, K$5, 【データ】蓄積用!C$2:C$10000, $A293, 【データ】蓄積用!D$2:D$10000, "&gt;=3000", 【データ】蓄積用!E$2:E$10000, "&gt;=1500")&gt;0, "〇", IF(COUNTIFS(【データ】蓄積用!A$2:A$10000, K$5, 【データ】蓄積用!C$2:C$10000, $A293, 【データ】蓄積用!Q$2:Q$10000, 1, 【データ】蓄積用!AC$2:AC$10000, "&gt;=4.0")&gt;0, "〇", "×")))</f>
        <v/>
      </c>
      <c r="L293" t="str">
        <f>IF(OR($A293="", L$5=""), "", IF(COUNTIFS(【データ】蓄積用!A$2:A$10000, L$5, 【データ】蓄積用!C$2:C$10000, $A293, 【データ】蓄積用!D$2:D$10000, "&gt;=3000", 【データ】蓄積用!E$2:E$10000, "&gt;=1500")&gt;0, "〇", IF(COUNTIFS(【データ】蓄積用!A$2:A$10000, L$5, 【データ】蓄積用!C$2:C$10000, $A293, 【データ】蓄積用!Q$2:Q$10000, 1, 【データ】蓄積用!AC$2:AC$10000, "&gt;=4.0")&gt;0, "〇", "×")))</f>
        <v/>
      </c>
      <c r="M293" t="str">
        <f>IF(OR($A293="", M$5=""), "", IF(COUNTIFS(【データ】蓄積用!A$2:A$10000, M$5, 【データ】蓄積用!C$2:C$10000, $A293, 【データ】蓄積用!D$2:D$10000, "&gt;=3000", 【データ】蓄積用!E$2:E$10000, "&gt;=1500")&gt;0, "〇", IF(COUNTIFS(【データ】蓄積用!A$2:A$10000, M$5, 【データ】蓄積用!C$2:C$10000, $A293, 【データ】蓄積用!Q$2:Q$10000, 1, 【データ】蓄積用!AC$2:AC$10000, "&gt;=4.0")&gt;0, "〇", "×")))</f>
        <v/>
      </c>
      <c r="N293" t="str">
        <f>IF(OR($A293="", N$5=""), "", IF(COUNTIFS(【データ】蓄積用!A$2:A$10000, N$5, 【データ】蓄積用!C$2:C$10000, $A293, 【データ】蓄積用!D$2:D$10000, "&gt;=3000", 【データ】蓄積用!E$2:E$10000, "&gt;=1500")&gt;0, "〇", IF(COUNTIFS(【データ】蓄積用!A$2:A$10000, N$5, 【データ】蓄積用!C$2:C$10000, $A293, 【データ】蓄積用!Q$2:Q$10000, 1, 【データ】蓄積用!AC$2:AC$10000, "&gt;=4.0")&gt;0, "〇", "×")))</f>
        <v/>
      </c>
      <c r="O293" t="str">
        <f>IF(OR($A293="", O$5=""), "", IF(COUNTIFS(【データ】蓄積用!A$2:A$10000, O$5, 【データ】蓄積用!C$2:C$10000, $A293, 【データ】蓄積用!D$2:D$10000, "&gt;=3000", 【データ】蓄積用!E$2:E$10000, "&gt;=1500")&gt;0, "〇", IF(COUNTIFS(【データ】蓄積用!A$2:A$10000, O$5, 【データ】蓄積用!C$2:C$10000, $A293, 【データ】蓄積用!Q$2:Q$10000, 1, 【データ】蓄積用!AC$2:AC$10000, "&gt;=4.0")&gt;0, "〇", "×")))</f>
        <v/>
      </c>
      <c r="P293" t="str">
        <f>IF(OR($A293="", P$5=""), "", IF(COUNTIFS(【データ】蓄積用!A$2:A$10000, P$5, 【データ】蓄積用!C$2:C$10000, $A293, 【データ】蓄積用!D$2:D$10000, "&gt;=3000", 【データ】蓄積用!E$2:E$10000, "&gt;=1500")&gt;0, "〇", IF(COUNTIFS(【データ】蓄積用!A$2:A$10000, P$5, 【データ】蓄積用!C$2:C$10000, $A293, 【データ】蓄積用!Q$2:Q$10000, 1, 【データ】蓄積用!AC$2:AC$10000, "&gt;=4.0")&gt;0, "〇", "×")))</f>
        <v/>
      </c>
      <c r="Q293" t="str">
        <f>IF(OR($A293="", Q$5=""), "", IF(COUNTIFS(【データ】蓄積用!A$2:A$10000, Q$5, 【データ】蓄積用!C$2:C$10000, $A293, 【データ】蓄積用!D$2:D$10000, "&gt;=3000", 【データ】蓄積用!E$2:E$10000, "&gt;=1500")&gt;0, "〇", IF(COUNTIFS(【データ】蓄積用!A$2:A$10000, Q$5, 【データ】蓄積用!C$2:C$10000, $A293, 【データ】蓄積用!Q$2:Q$10000, 1, 【データ】蓄積用!AC$2:AC$10000, "&gt;=4.0")&gt;0, "〇", "×")))</f>
        <v/>
      </c>
      <c r="R293" t="str">
        <f>IF(OR($A293="", R$5=""), "", IF(COUNTIFS(【データ】蓄積用!A$2:A$10000, R$5, 【データ】蓄積用!C$2:C$10000, $A293, 【データ】蓄積用!D$2:D$10000, "&gt;=3000", 【データ】蓄積用!E$2:E$10000, "&gt;=1500")&gt;0, "〇", IF(COUNTIFS(【データ】蓄積用!A$2:A$10000, R$5, 【データ】蓄積用!C$2:C$10000, $A293, 【データ】蓄積用!Q$2:Q$10000, 1, 【データ】蓄積用!AC$2:AC$10000, "&gt;=4.0")&gt;0, "〇", "×")))</f>
        <v/>
      </c>
      <c r="S293" t="str">
        <f>IF(OR($A293="", S$5=""), "", IF(COUNTIFS(【データ】蓄積用!A$2:A$10000, S$5, 【データ】蓄積用!C$2:C$10000, $A293, 【データ】蓄積用!D$2:D$10000, "&gt;=3000", 【データ】蓄積用!E$2:E$10000, "&gt;=1500")&gt;0, "〇", IF(COUNTIFS(【データ】蓄積用!A$2:A$10000, S$5, 【データ】蓄積用!C$2:C$10000, $A293, 【データ】蓄積用!Q$2:Q$10000, 1, 【データ】蓄積用!AC$2:AC$10000, "&gt;=4.0")&gt;0, "〇", "×")))</f>
        <v/>
      </c>
      <c r="T293" t="str">
        <f>IF(OR($A293="", T$5=""), "", IF(COUNTIFS(【データ】蓄積用!A$2:A$10000, T$5, 【データ】蓄積用!C$2:C$10000, $A293, 【データ】蓄積用!D$2:D$10000, "&gt;=3000", 【データ】蓄積用!E$2:E$10000, "&gt;=1500")&gt;0, "〇", IF(COUNTIFS(【データ】蓄積用!A$2:A$10000, T$5, 【データ】蓄積用!C$2:C$10000, $A293, 【データ】蓄積用!Q$2:Q$10000, 1, 【データ】蓄積用!AC$2:AC$10000, "&gt;=4.0")&gt;0, "〇", "×")))</f>
        <v/>
      </c>
      <c r="U293" t="str">
        <f>IF(OR($A293="", U$5=""), "", IF(COUNTIFS(【データ】蓄積用!A$2:A$10000, U$5, 【データ】蓄積用!C$2:C$10000, $A293, 【データ】蓄積用!D$2:D$10000, "&gt;=3000", 【データ】蓄積用!E$2:E$10000, "&gt;=1500")&gt;0, "〇", IF(COUNTIFS(【データ】蓄積用!A$2:A$10000, U$5, 【データ】蓄積用!C$2:C$10000, $A293, 【データ】蓄積用!Q$2:Q$10000, 1, 【データ】蓄積用!AC$2:AC$10000, "&gt;=4.0")&gt;0, "〇", "×")))</f>
        <v/>
      </c>
      <c r="V293" t="str">
        <f>IF(OR($A293="", V$5=""), "", IF(COUNTIFS(【データ】蓄積用!A$2:A$10000, V$5, 【データ】蓄積用!C$2:C$10000, $A293, 【データ】蓄積用!D$2:D$10000, "&gt;=3000", 【データ】蓄積用!E$2:E$10000, "&gt;=1500")&gt;0, "〇", IF(COUNTIFS(【データ】蓄積用!A$2:A$10000, V$5, 【データ】蓄積用!C$2:C$10000, $A293, 【データ】蓄積用!Q$2:Q$10000, 1, 【データ】蓄積用!AC$2:AC$10000, "&gt;=4.0")&gt;0, "〇", "×")))</f>
        <v/>
      </c>
      <c r="W293" t="str">
        <f>IF(OR($A293="", W$5=""), "", IF(COUNTIFS(【データ】蓄積用!A$2:A$10000, W$5, 【データ】蓄積用!C$2:C$10000, $A293, 【データ】蓄積用!D$2:D$10000, "&gt;=3000", 【データ】蓄積用!E$2:E$10000, "&gt;=1500")&gt;0, "〇", IF(COUNTIFS(【データ】蓄積用!A$2:A$10000, W$5, 【データ】蓄積用!C$2:C$10000, $A293, 【データ】蓄積用!Q$2:Q$10000, 1, 【データ】蓄積用!AC$2:AC$10000, "&gt;=4.0")&gt;0, "〇", "×")))</f>
        <v/>
      </c>
      <c r="X293" t="str">
        <f>IF(OR($A293="", X$5=""), "", IF(COUNTIFS(【データ】蓄積用!A$2:A$10000, X$5, 【データ】蓄積用!C$2:C$10000, $A293, 【データ】蓄積用!D$2:D$10000, "&gt;=3000", 【データ】蓄積用!E$2:E$10000, "&gt;=1500")&gt;0, "〇", IF(COUNTIFS(【データ】蓄積用!A$2:A$10000, X$5, 【データ】蓄積用!C$2:C$10000, $A293, 【データ】蓄積用!Q$2:Q$10000, 1, 【データ】蓄積用!AC$2:AC$10000, "&gt;=4.0")&gt;0, "〇", "×")))</f>
        <v/>
      </c>
      <c r="Y293" t="str">
        <f>IF(OR($A293="", Y$5=""), "", IF(COUNTIFS(【データ】蓄積用!A$2:A$10000, Y$5, 【データ】蓄積用!C$2:C$10000, $A293, 【データ】蓄積用!D$2:D$10000, "&gt;=3000", 【データ】蓄積用!E$2:E$10000, "&gt;=1500")&gt;0, "〇", IF(COUNTIFS(【データ】蓄積用!A$2:A$10000, Y$5, 【データ】蓄積用!C$2:C$10000, $A293, 【データ】蓄積用!Q$2:Q$10000, 1, 【データ】蓄積用!AC$2:AC$10000, "&gt;=4.0")&gt;0, "〇", "×")))</f>
        <v/>
      </c>
      <c r="Z293" t="str">
        <f>IF(OR($A293="", Z$5=""), "", IF(COUNTIFS(【データ】蓄積用!A$2:A$10000, Z$5, 【データ】蓄積用!C$2:C$10000, $A293, 【データ】蓄積用!D$2:D$10000, "&gt;=3000", 【データ】蓄積用!E$2:E$10000, "&gt;=1500")&gt;0, "〇", IF(COUNTIFS(【データ】蓄積用!A$2:A$10000, Z$5, 【データ】蓄積用!C$2:C$10000, $A293, 【データ】蓄積用!Q$2:Q$10000, 1, 【データ】蓄積用!AC$2:AC$10000, "&gt;=4.0")&gt;0, "〇", "×")))</f>
        <v/>
      </c>
      <c r="AA293" t="str">
        <f>IF(OR($A293="", AA$5=""), "", IF(COUNTIFS(【データ】蓄積用!A$2:A$10000, AA$5, 【データ】蓄積用!C$2:C$10000, $A293, 【データ】蓄積用!D$2:D$10000, "&gt;=3000", 【データ】蓄積用!E$2:E$10000, "&gt;=1500")&gt;0, "〇", IF(COUNTIFS(【データ】蓄積用!A$2:A$10000, AA$5, 【データ】蓄積用!C$2:C$10000, $A293, 【データ】蓄積用!Q$2:Q$10000, 1, 【データ】蓄積用!AC$2:AC$10000, "&gt;=4.0")&gt;0, "〇", "×")))</f>
        <v/>
      </c>
      <c r="AB293" t="str">
        <f>IF(OR($A293="", AB$5=""), "", IF(COUNTIFS(【データ】蓄積用!A$2:A$10000, AB$5, 【データ】蓄積用!C$2:C$10000, $A293, 【データ】蓄積用!D$2:D$10000, "&gt;=3000", 【データ】蓄積用!E$2:E$10000, "&gt;=1500")&gt;0, "〇", IF(COUNTIFS(【データ】蓄積用!A$2:A$10000, AB$5, 【データ】蓄積用!C$2:C$10000, $A293, 【データ】蓄積用!Q$2:Q$10000, 1, 【データ】蓄積用!AC$2:AC$10000, "&gt;=4.0")&gt;0, "〇", "×")))</f>
        <v/>
      </c>
      <c r="AC293" t="str">
        <f>IF(OR($A293="", AC$5=""), "", IF(COUNTIFS(【データ】蓄積用!A$2:A$10000, AC$5, 【データ】蓄積用!C$2:C$10000, $A293, 【データ】蓄積用!D$2:D$10000, "&gt;=3000", 【データ】蓄積用!E$2:E$10000, "&gt;=1500")&gt;0, "〇", IF(COUNTIFS(【データ】蓄積用!A$2:A$10000, AC$5, 【データ】蓄積用!C$2:C$10000, $A293, 【データ】蓄積用!Q$2:Q$10000, 1, 【データ】蓄積用!AC$2:AC$10000, "&gt;=4.0")&gt;0, "〇", "×")))</f>
        <v/>
      </c>
      <c r="AD293" t="str">
        <f>IF(OR($A293="", AD$5=""), "", IF(COUNTIFS(【データ】蓄積用!A$2:A$10000, AD$5, 【データ】蓄積用!C$2:C$10000, $A293, 【データ】蓄積用!D$2:D$10000, "&gt;=3000", 【データ】蓄積用!E$2:E$10000, "&gt;=1500")&gt;0, "〇", IF(COUNTIFS(【データ】蓄積用!A$2:A$10000, AD$5, 【データ】蓄積用!C$2:C$10000, $A293, 【データ】蓄積用!Q$2:Q$10000, 1, 【データ】蓄積用!AC$2:AC$10000, "&gt;=4.0")&gt;0, "〇", "×")))</f>
        <v/>
      </c>
      <c r="AE293" t="str">
        <f>IF(OR($A293="", AE$5=""), "", IF(COUNTIFS(【データ】蓄積用!A$2:A$10000, AE$5, 【データ】蓄積用!C$2:C$10000, $A293, 【データ】蓄積用!D$2:D$10000, "&gt;=3000", 【データ】蓄積用!E$2:E$10000, "&gt;=1500")&gt;0, "〇", IF(COUNTIFS(【データ】蓄積用!A$2:A$10000, AE$5, 【データ】蓄積用!C$2:C$10000, $A293, 【データ】蓄積用!Q$2:Q$10000, 1, 【データ】蓄積用!AC$2:AC$10000, "&gt;=4.0")&gt;0, "〇", "×")))</f>
        <v/>
      </c>
      <c r="AF293" t="str">
        <f>IF(OR($A293="", AF$5=""), "", IF(COUNTIFS(【データ】蓄積用!A$2:A$10000, AF$5, 【データ】蓄積用!C$2:C$10000, $A293, 【データ】蓄積用!D$2:D$10000, "&gt;=3000", 【データ】蓄積用!E$2:E$10000, "&gt;=1500")&gt;0, "〇", IF(COUNTIFS(【データ】蓄積用!A$2:A$10000, AF$5, 【データ】蓄積用!C$2:C$10000, $A293, 【データ】蓄積用!Q$2:Q$10000, 1, 【データ】蓄積用!AC$2:AC$10000, "&gt;=4.0")&gt;0, "〇", "×")))</f>
        <v/>
      </c>
      <c r="AG293" t="str">
        <f>IF(OR($A293="", AG$5=""), "", IF(COUNTIFS(【データ】蓄積用!A$2:A$10000, AG$5, 【データ】蓄積用!C$2:C$10000, $A293, 【データ】蓄積用!D$2:D$10000, "&gt;=3000", 【データ】蓄積用!E$2:E$10000, "&gt;=1500")&gt;0, "〇", IF(COUNTIFS(【データ】蓄積用!A$2:A$10000, AG$5, 【データ】蓄積用!C$2:C$10000, $A293, 【データ】蓄積用!Q$2:Q$10000, 1, 【データ】蓄積用!AC$2:AC$10000, "&gt;=4.0")&gt;0, "〇", "×")))</f>
        <v/>
      </c>
      <c r="AH293" t="str">
        <f>IF(OR($A293="", AH$5=""), "", IF(COUNTIFS(【データ】蓄積用!A$2:A$10000, AH$5, 【データ】蓄積用!C$2:C$10000, $A293, 【データ】蓄積用!D$2:D$10000, "&gt;=3000", 【データ】蓄積用!E$2:E$10000, "&gt;=1500")&gt;0, "〇", IF(COUNTIFS(【データ】蓄積用!A$2:A$10000, AH$5, 【データ】蓄積用!C$2:C$10000, $A293, 【データ】蓄積用!Q$2:Q$10000, 1, 【データ】蓄積用!AC$2:AC$10000, "&gt;=4.0")&gt;0, "〇", "×")))</f>
        <v/>
      </c>
      <c r="AI293" t="str">
        <f>IF(OR($A293="", AI$5=""), "", IF(COUNTIFS(【データ】蓄積用!A$2:A$10000, AI$5, 【データ】蓄積用!C$2:C$10000, $A293, 【データ】蓄積用!D$2:D$10000, "&gt;=3000", 【データ】蓄積用!E$2:E$10000, "&gt;=1500")&gt;0, "〇", IF(COUNTIFS(【データ】蓄積用!A$2:A$10000, AI$5, 【データ】蓄積用!C$2:C$10000, $A293, 【データ】蓄積用!Q$2:Q$10000, 1, 【データ】蓄積用!AC$2:AC$10000, "&gt;=4.0")&gt;0, "〇", "×")))</f>
        <v/>
      </c>
      <c r="AJ293" t="str">
        <f>IF(OR($A293="", AJ$5=""), "", IF(COUNTIFS(【データ】蓄積用!A$2:A$10000, AJ$5, 【データ】蓄積用!C$2:C$10000, $A293, 【データ】蓄積用!D$2:D$10000, "&gt;=3000", 【データ】蓄積用!E$2:E$10000, "&gt;=1500")&gt;0, "〇", IF(COUNTIFS(【データ】蓄積用!A$2:A$10000, AJ$5, 【データ】蓄積用!C$2:C$10000, $A293, 【データ】蓄積用!Q$2:Q$10000, 1, 【データ】蓄積用!AC$2:AC$10000, "&gt;=4.0")&gt;0, "〇", "×")))</f>
        <v/>
      </c>
      <c r="AK293" t="str">
        <f>IF(OR($A293="", AK$5=""), "", IF(COUNTIFS(【データ】蓄積用!A$2:A$10000, AK$5, 【データ】蓄積用!C$2:C$10000, $A293, 【データ】蓄積用!D$2:D$10000, "&gt;=3000", 【データ】蓄積用!E$2:E$10000, "&gt;=1500")&gt;0, "〇", IF(COUNTIFS(【データ】蓄積用!A$2:A$10000, AK$5, 【データ】蓄積用!C$2:C$10000, $A293, 【データ】蓄積用!Q$2:Q$10000, 1, 【データ】蓄積用!AC$2:AC$10000, "&gt;=4.0")&gt;0, "〇", "×")))</f>
        <v/>
      </c>
      <c r="AL293" t="str">
        <f>IF(OR($A293="", AL$5=""), "", IF(COUNTIFS(【データ】蓄積用!A$2:A$10000, AL$5, 【データ】蓄積用!C$2:C$10000, $A293, 【データ】蓄積用!D$2:D$10000, "&gt;=3000", 【データ】蓄積用!E$2:E$10000, "&gt;=1500")&gt;0, "〇", IF(COUNTIFS(【データ】蓄積用!A$2:A$10000, AL$5, 【データ】蓄積用!C$2:C$10000, $A293, 【データ】蓄積用!Q$2:Q$10000, 1, 【データ】蓄積用!AC$2:AC$10000, "&gt;=4.0")&gt;0, "〇", "×")))</f>
        <v/>
      </c>
      <c r="AM293" t="str">
        <f>IF(OR($A293="", AM$5=""), "", IF(COUNTIFS(【データ】蓄積用!A$2:A$10000, AM$5, 【データ】蓄積用!C$2:C$10000, $A293, 【データ】蓄積用!D$2:D$10000, "&gt;=3000", 【データ】蓄積用!E$2:E$10000, "&gt;=1500")&gt;0, "〇", IF(COUNTIFS(【データ】蓄積用!A$2:A$10000, AM$5, 【データ】蓄積用!C$2:C$10000, $A293, 【データ】蓄積用!Q$2:Q$10000, 1, 【データ】蓄積用!AC$2:AC$10000, "&gt;=4.0")&gt;0, "〇", "×")))</f>
        <v/>
      </c>
      <c r="AN293" t="str">
        <f>IF(OR($A293="", AN$5=""), "", IF(COUNTIFS(【データ】蓄積用!A$2:A$10000, AN$5, 【データ】蓄積用!C$2:C$10000, $A293, 【データ】蓄積用!D$2:D$10000, "&gt;=3000", 【データ】蓄積用!E$2:E$10000, "&gt;=1500")&gt;0, "〇", IF(COUNTIFS(【データ】蓄積用!A$2:A$10000, AN$5, 【データ】蓄積用!C$2:C$10000, $A293, 【データ】蓄積用!Q$2:Q$10000, 1, 【データ】蓄積用!AC$2:AC$10000, "&gt;=4.0")&gt;0, "〇", "×")))</f>
        <v/>
      </c>
      <c r="AO293" t="str">
        <f>IF(OR($A293="", AO$5=""), "", IF(COUNTIFS(【データ】蓄積用!A$2:A$10000, AO$5, 【データ】蓄積用!C$2:C$10000, $A293, 【データ】蓄積用!D$2:D$10000, "&gt;=3000", 【データ】蓄積用!E$2:E$10000, "&gt;=1500")&gt;0, "〇", IF(COUNTIFS(【データ】蓄積用!A$2:A$10000, AO$5, 【データ】蓄積用!C$2:C$10000, $A293, 【データ】蓄積用!Q$2:Q$10000, 1, 【データ】蓄積用!AC$2:AC$10000, "&gt;=4.0")&gt;0, "〇", "×")))</f>
        <v/>
      </c>
      <c r="AP293" t="str">
        <f>IF(OR($A293="", AP$5=""), "", IF(COUNTIFS(【データ】蓄積用!A$2:A$10000, AP$5, 【データ】蓄積用!C$2:C$10000, $A293, 【データ】蓄積用!D$2:D$10000, "&gt;=3000", 【データ】蓄積用!E$2:E$10000, "&gt;=1500")&gt;0, "〇", IF(COUNTIFS(【データ】蓄積用!A$2:A$10000, AP$5, 【データ】蓄積用!C$2:C$10000, $A293, 【データ】蓄積用!Q$2:Q$10000, 1, 【データ】蓄積用!AC$2:AC$10000, "&gt;=4.0")&gt;0, "〇", "×")))</f>
        <v/>
      </c>
      <c r="AQ293" t="str">
        <f>IF(OR($A293="", AQ$5=""), "", IF(COUNTIFS(【データ】蓄積用!A$2:A$10000, AQ$5, 【データ】蓄積用!C$2:C$10000, $A293, 【データ】蓄積用!D$2:D$10000, "&gt;=3000", 【データ】蓄積用!E$2:E$10000, "&gt;=1500")&gt;0, "〇", IF(COUNTIFS(【データ】蓄積用!A$2:A$10000, AQ$5, 【データ】蓄積用!C$2:C$10000, $A293, 【データ】蓄積用!Q$2:Q$10000, 1, 【データ】蓄積用!AC$2:AC$10000, "&gt;=4.0")&gt;0, "〇", "×")))</f>
        <v/>
      </c>
      <c r="AR293" t="str">
        <f>IF(OR($A293="", AR$5=""), "", IF(COUNTIFS(【データ】蓄積用!A$2:A$10000, AR$5, 【データ】蓄積用!C$2:C$10000, $A293, 【データ】蓄積用!D$2:D$10000, "&gt;=3000", 【データ】蓄積用!E$2:E$10000, "&gt;=1500")&gt;0, "〇", IF(COUNTIFS(【データ】蓄積用!A$2:A$10000, AR$5, 【データ】蓄積用!C$2:C$10000, $A293, 【データ】蓄積用!Q$2:Q$10000, 1, 【データ】蓄積用!AC$2:AC$10000, "&gt;=4.0")&gt;0, "〇", "×")))</f>
        <v/>
      </c>
      <c r="AS293" t="str">
        <f>IF(OR($A293="", AS$5=""), "", IF(COUNTIFS(【データ】蓄積用!A$2:A$10000, AS$5, 【データ】蓄積用!C$2:C$10000, $A293, 【データ】蓄積用!D$2:D$10000, "&gt;=3000", 【データ】蓄積用!E$2:E$10000, "&gt;=1500")&gt;0, "〇", IF(COUNTIFS(【データ】蓄積用!A$2:A$10000, AS$5, 【データ】蓄積用!C$2:C$10000, $A293, 【データ】蓄積用!Q$2:Q$10000, 1, 【データ】蓄積用!AC$2:AC$10000, "&gt;=4.0")&gt;0, "〇", "×")))</f>
        <v/>
      </c>
      <c r="AT293" t="str">
        <f>IF(OR($A293="", AT$5=""), "", IF(COUNTIFS(【データ】蓄積用!A$2:A$10000, AT$5, 【データ】蓄積用!C$2:C$10000, $A293, 【データ】蓄積用!D$2:D$10000, "&gt;=3000", 【データ】蓄積用!E$2:E$10000, "&gt;=1500")&gt;0, "〇", IF(COUNTIFS(【データ】蓄積用!A$2:A$10000, AT$5, 【データ】蓄積用!C$2:C$10000, $A293, 【データ】蓄積用!Q$2:Q$10000, 1, 【データ】蓄積用!AC$2:AC$10000, "&gt;=4.0")&gt;0, "〇", "×")))</f>
        <v/>
      </c>
      <c r="AU293" t="str">
        <f>IF(OR($A293="", AU$5=""), "", IF(COUNTIFS(【データ】蓄積用!A$2:A$10000, AU$5, 【データ】蓄積用!C$2:C$10000, $A293, 【データ】蓄積用!D$2:D$10000, "&gt;=3000", 【データ】蓄積用!E$2:E$10000, "&gt;=1500")&gt;0, "〇", IF(COUNTIFS(【データ】蓄積用!A$2:A$10000, AU$5, 【データ】蓄積用!C$2:C$10000, $A293, 【データ】蓄積用!Q$2:Q$10000, 1, 【データ】蓄積用!AC$2:AC$10000, "&gt;=4.0")&gt;0, "〇", "×")))</f>
        <v/>
      </c>
      <c r="AV293" t="str">
        <f>IF(OR($A293="", AV$5=""), "", IF(COUNTIFS(【データ】蓄積用!A$2:A$10000, AV$5, 【データ】蓄積用!C$2:C$10000, $A293, 【データ】蓄積用!D$2:D$10000, "&gt;=3000", 【データ】蓄積用!E$2:E$10000, "&gt;=1500")&gt;0, "〇", IF(COUNTIFS(【データ】蓄積用!A$2:A$10000, AV$5, 【データ】蓄積用!C$2:C$10000, $A293, 【データ】蓄積用!Q$2:Q$10000, 1, 【データ】蓄積用!AC$2:AC$10000, "&gt;=4.0")&gt;0, "〇", "×")))</f>
        <v/>
      </c>
      <c r="AW293" t="str">
        <f>IF(OR($A293="", AW$5=""), "", IF(COUNTIFS(【データ】蓄積用!A$2:A$10000, AW$5, 【データ】蓄積用!C$2:C$10000, $A293, 【データ】蓄積用!D$2:D$10000, "&gt;=3000", 【データ】蓄積用!E$2:E$10000, "&gt;=1500")&gt;0, "〇", IF(COUNTIFS(【データ】蓄積用!A$2:A$10000, AW$5, 【データ】蓄積用!C$2:C$10000, $A293, 【データ】蓄積用!Q$2:Q$10000, 1, 【データ】蓄積用!AC$2:AC$10000, "&gt;=4.0")&gt;0, "〇", "×")))</f>
        <v/>
      </c>
      <c r="AX293" t="str">
        <f>IF(OR($A293="", AX$5=""), "", IF(COUNTIFS(【データ】蓄積用!A$2:A$10000, AX$5, 【データ】蓄積用!C$2:C$10000, $A293, 【データ】蓄積用!D$2:D$10000, "&gt;=3000", 【データ】蓄積用!E$2:E$10000, "&gt;=1500")&gt;0, "〇", IF(COUNTIFS(【データ】蓄積用!A$2:A$10000, AX$5, 【データ】蓄積用!C$2:C$10000, $A293, 【データ】蓄積用!Q$2:Q$10000, 1, 【データ】蓄積用!AC$2:AC$10000, "&gt;=4.0")&gt;0, "〇", "×")))</f>
        <v/>
      </c>
      <c r="AY293" t="str">
        <f>IF(OR($A293="", AY$5=""), "", IF(COUNTIFS(【データ】蓄積用!A$2:A$10000, AY$5, 【データ】蓄積用!C$2:C$10000, $A293, 【データ】蓄積用!D$2:D$10000, "&gt;=3000", 【データ】蓄積用!E$2:E$10000, "&gt;=1500")&gt;0, "〇", IF(COUNTIFS(【データ】蓄積用!A$2:A$10000, AY$5, 【データ】蓄積用!C$2:C$10000, $A293, 【データ】蓄積用!Q$2:Q$10000, 1, 【データ】蓄積用!AC$2:AC$10000, "&gt;=4.0")&gt;0, "〇", "×")))</f>
        <v/>
      </c>
    </row>
    <row r="294" spans="2:51">
      <c r="B294" t="str">
        <f>IF(OR($A294="", B$5=""), "", IF(COUNTIFS(【データ】蓄積用!A$2:A$10000, B$5, 【データ】蓄積用!C$2:C$10000, $A294, 【データ】蓄積用!D$2:D$10000, "&gt;=3000", 【データ】蓄積用!E$2:E$10000, "&gt;=1500")&gt;0, "〇", IF(COUNTIFS(【データ】蓄積用!A$2:A$10000, B$5, 【データ】蓄積用!C$2:C$10000, $A294, 【データ】蓄積用!Q$2:Q$10000, 1, 【データ】蓄積用!AC$2:AC$10000, "&gt;=4.0")&gt;0, "〇", "×")))</f>
        <v/>
      </c>
      <c r="C294" t="str">
        <f>IF(OR($A294="", C$5=""), "", IF(COUNTIFS(【データ】蓄積用!A$2:A$10000, C$5, 【データ】蓄積用!C$2:C$10000, $A294, 【データ】蓄積用!D$2:D$10000, "&gt;=3000", 【データ】蓄積用!E$2:E$10000, "&gt;=1500")&gt;0, "〇", IF(COUNTIFS(【データ】蓄積用!A$2:A$10000, C$5, 【データ】蓄積用!C$2:C$10000, $A294, 【データ】蓄積用!Q$2:Q$10000, 1, 【データ】蓄積用!AC$2:AC$10000, "&gt;=4.0")&gt;0, "〇", "×")))</f>
        <v/>
      </c>
      <c r="D294" t="str">
        <f>IF(OR($A294="", D$5=""), "", IF(COUNTIFS(【データ】蓄積用!A$2:A$10000, D$5, 【データ】蓄積用!C$2:C$10000, $A294, 【データ】蓄積用!D$2:D$10000, "&gt;=3000", 【データ】蓄積用!E$2:E$10000, "&gt;=1500")&gt;0, "〇", IF(COUNTIFS(【データ】蓄積用!A$2:A$10000, D$5, 【データ】蓄積用!C$2:C$10000, $A294, 【データ】蓄積用!Q$2:Q$10000, 1, 【データ】蓄積用!AC$2:AC$10000, "&gt;=4.0")&gt;0, "〇", "×")))</f>
        <v/>
      </c>
      <c r="E294" t="str">
        <f>IF(OR($A294="", E$5=""), "", IF(COUNTIFS(【データ】蓄積用!A$2:A$10000, E$5, 【データ】蓄積用!C$2:C$10000, $A294, 【データ】蓄積用!D$2:D$10000, "&gt;=3000", 【データ】蓄積用!E$2:E$10000, "&gt;=1500")&gt;0, "〇", IF(COUNTIFS(【データ】蓄積用!A$2:A$10000, E$5, 【データ】蓄積用!C$2:C$10000, $A294, 【データ】蓄積用!Q$2:Q$10000, 1, 【データ】蓄積用!AC$2:AC$10000, "&gt;=4.0")&gt;0, "〇", "×")))</f>
        <v/>
      </c>
      <c r="F294" t="str">
        <f>IF(OR($A294="", F$5=""), "", IF(COUNTIFS(【データ】蓄積用!A$2:A$10000, F$5, 【データ】蓄積用!C$2:C$10000, $A294, 【データ】蓄積用!D$2:D$10000, "&gt;=3000", 【データ】蓄積用!E$2:E$10000, "&gt;=1500")&gt;0, "〇", IF(COUNTIFS(【データ】蓄積用!A$2:A$10000, F$5, 【データ】蓄積用!C$2:C$10000, $A294, 【データ】蓄積用!Q$2:Q$10000, 1, 【データ】蓄積用!AC$2:AC$10000, "&gt;=4.0")&gt;0, "〇", "×")))</f>
        <v/>
      </c>
      <c r="G294" t="str">
        <f>IF(OR($A294="", G$5=""), "", IF(COUNTIFS(【データ】蓄積用!A$2:A$10000, G$5, 【データ】蓄積用!C$2:C$10000, $A294, 【データ】蓄積用!D$2:D$10000, "&gt;=3000", 【データ】蓄積用!E$2:E$10000, "&gt;=1500")&gt;0, "〇", IF(COUNTIFS(【データ】蓄積用!A$2:A$10000, G$5, 【データ】蓄積用!C$2:C$10000, $A294, 【データ】蓄積用!Q$2:Q$10000, 1, 【データ】蓄積用!AC$2:AC$10000, "&gt;=4.0")&gt;0, "〇", "×")))</f>
        <v/>
      </c>
      <c r="H294" t="str">
        <f>IF(OR($A294="", H$5=""), "", IF(COUNTIFS(【データ】蓄積用!A$2:A$10000, H$5, 【データ】蓄積用!C$2:C$10000, $A294, 【データ】蓄積用!D$2:D$10000, "&gt;=3000", 【データ】蓄積用!E$2:E$10000, "&gt;=1500")&gt;0, "〇", IF(COUNTIFS(【データ】蓄積用!A$2:A$10000, H$5, 【データ】蓄積用!C$2:C$10000, $A294, 【データ】蓄積用!Q$2:Q$10000, 1, 【データ】蓄積用!AC$2:AC$10000, "&gt;=4.0")&gt;0, "〇", "×")))</f>
        <v/>
      </c>
      <c r="I294" t="str">
        <f>IF(OR($A294="", I$5=""), "", IF(COUNTIFS(【データ】蓄積用!A$2:A$10000, I$5, 【データ】蓄積用!C$2:C$10000, $A294, 【データ】蓄積用!D$2:D$10000, "&gt;=3000", 【データ】蓄積用!E$2:E$10000, "&gt;=1500")&gt;0, "〇", IF(COUNTIFS(【データ】蓄積用!A$2:A$10000, I$5, 【データ】蓄積用!C$2:C$10000, $A294, 【データ】蓄積用!Q$2:Q$10000, 1, 【データ】蓄積用!AC$2:AC$10000, "&gt;=4.0")&gt;0, "〇", "×")))</f>
        <v/>
      </c>
      <c r="J294" t="str">
        <f>IF(OR($A294="", J$5=""), "", IF(COUNTIFS(【データ】蓄積用!A$2:A$10000, J$5, 【データ】蓄積用!C$2:C$10000, $A294, 【データ】蓄積用!D$2:D$10000, "&gt;=3000", 【データ】蓄積用!E$2:E$10000, "&gt;=1500")&gt;0, "〇", IF(COUNTIFS(【データ】蓄積用!A$2:A$10000, J$5, 【データ】蓄積用!C$2:C$10000, $A294, 【データ】蓄積用!Q$2:Q$10000, 1, 【データ】蓄積用!AC$2:AC$10000, "&gt;=4.0")&gt;0, "〇", "×")))</f>
        <v/>
      </c>
      <c r="K294" t="str">
        <f>IF(OR($A294="", K$5=""), "", IF(COUNTIFS(【データ】蓄積用!A$2:A$10000, K$5, 【データ】蓄積用!C$2:C$10000, $A294, 【データ】蓄積用!D$2:D$10000, "&gt;=3000", 【データ】蓄積用!E$2:E$10000, "&gt;=1500")&gt;0, "〇", IF(COUNTIFS(【データ】蓄積用!A$2:A$10000, K$5, 【データ】蓄積用!C$2:C$10000, $A294, 【データ】蓄積用!Q$2:Q$10000, 1, 【データ】蓄積用!AC$2:AC$10000, "&gt;=4.0")&gt;0, "〇", "×")))</f>
        <v/>
      </c>
      <c r="L294" t="str">
        <f>IF(OR($A294="", L$5=""), "", IF(COUNTIFS(【データ】蓄積用!A$2:A$10000, L$5, 【データ】蓄積用!C$2:C$10000, $A294, 【データ】蓄積用!D$2:D$10000, "&gt;=3000", 【データ】蓄積用!E$2:E$10000, "&gt;=1500")&gt;0, "〇", IF(COUNTIFS(【データ】蓄積用!A$2:A$10000, L$5, 【データ】蓄積用!C$2:C$10000, $A294, 【データ】蓄積用!Q$2:Q$10000, 1, 【データ】蓄積用!AC$2:AC$10000, "&gt;=4.0")&gt;0, "〇", "×")))</f>
        <v/>
      </c>
      <c r="M294" t="str">
        <f>IF(OR($A294="", M$5=""), "", IF(COUNTIFS(【データ】蓄積用!A$2:A$10000, M$5, 【データ】蓄積用!C$2:C$10000, $A294, 【データ】蓄積用!D$2:D$10000, "&gt;=3000", 【データ】蓄積用!E$2:E$10000, "&gt;=1500")&gt;0, "〇", IF(COUNTIFS(【データ】蓄積用!A$2:A$10000, M$5, 【データ】蓄積用!C$2:C$10000, $A294, 【データ】蓄積用!Q$2:Q$10000, 1, 【データ】蓄積用!AC$2:AC$10000, "&gt;=4.0")&gt;0, "〇", "×")))</f>
        <v/>
      </c>
      <c r="N294" t="str">
        <f>IF(OR($A294="", N$5=""), "", IF(COUNTIFS(【データ】蓄積用!A$2:A$10000, N$5, 【データ】蓄積用!C$2:C$10000, $A294, 【データ】蓄積用!D$2:D$10000, "&gt;=3000", 【データ】蓄積用!E$2:E$10000, "&gt;=1500")&gt;0, "〇", IF(COUNTIFS(【データ】蓄積用!A$2:A$10000, N$5, 【データ】蓄積用!C$2:C$10000, $A294, 【データ】蓄積用!Q$2:Q$10000, 1, 【データ】蓄積用!AC$2:AC$10000, "&gt;=4.0")&gt;0, "〇", "×")))</f>
        <v/>
      </c>
      <c r="O294" t="str">
        <f>IF(OR($A294="", O$5=""), "", IF(COUNTIFS(【データ】蓄積用!A$2:A$10000, O$5, 【データ】蓄積用!C$2:C$10000, $A294, 【データ】蓄積用!D$2:D$10000, "&gt;=3000", 【データ】蓄積用!E$2:E$10000, "&gt;=1500")&gt;0, "〇", IF(COUNTIFS(【データ】蓄積用!A$2:A$10000, O$5, 【データ】蓄積用!C$2:C$10000, $A294, 【データ】蓄積用!Q$2:Q$10000, 1, 【データ】蓄積用!AC$2:AC$10000, "&gt;=4.0")&gt;0, "〇", "×")))</f>
        <v/>
      </c>
      <c r="P294" t="str">
        <f>IF(OR($A294="", P$5=""), "", IF(COUNTIFS(【データ】蓄積用!A$2:A$10000, P$5, 【データ】蓄積用!C$2:C$10000, $A294, 【データ】蓄積用!D$2:D$10000, "&gt;=3000", 【データ】蓄積用!E$2:E$10000, "&gt;=1500")&gt;0, "〇", IF(COUNTIFS(【データ】蓄積用!A$2:A$10000, P$5, 【データ】蓄積用!C$2:C$10000, $A294, 【データ】蓄積用!Q$2:Q$10000, 1, 【データ】蓄積用!AC$2:AC$10000, "&gt;=4.0")&gt;0, "〇", "×")))</f>
        <v/>
      </c>
      <c r="Q294" t="str">
        <f>IF(OR($A294="", Q$5=""), "", IF(COUNTIFS(【データ】蓄積用!A$2:A$10000, Q$5, 【データ】蓄積用!C$2:C$10000, $A294, 【データ】蓄積用!D$2:D$10000, "&gt;=3000", 【データ】蓄積用!E$2:E$10000, "&gt;=1500")&gt;0, "〇", IF(COUNTIFS(【データ】蓄積用!A$2:A$10000, Q$5, 【データ】蓄積用!C$2:C$10000, $A294, 【データ】蓄積用!Q$2:Q$10000, 1, 【データ】蓄積用!AC$2:AC$10000, "&gt;=4.0")&gt;0, "〇", "×")))</f>
        <v/>
      </c>
      <c r="R294" t="str">
        <f>IF(OR($A294="", R$5=""), "", IF(COUNTIFS(【データ】蓄積用!A$2:A$10000, R$5, 【データ】蓄積用!C$2:C$10000, $A294, 【データ】蓄積用!D$2:D$10000, "&gt;=3000", 【データ】蓄積用!E$2:E$10000, "&gt;=1500")&gt;0, "〇", IF(COUNTIFS(【データ】蓄積用!A$2:A$10000, R$5, 【データ】蓄積用!C$2:C$10000, $A294, 【データ】蓄積用!Q$2:Q$10000, 1, 【データ】蓄積用!AC$2:AC$10000, "&gt;=4.0")&gt;0, "〇", "×")))</f>
        <v/>
      </c>
      <c r="S294" t="str">
        <f>IF(OR($A294="", S$5=""), "", IF(COUNTIFS(【データ】蓄積用!A$2:A$10000, S$5, 【データ】蓄積用!C$2:C$10000, $A294, 【データ】蓄積用!D$2:D$10000, "&gt;=3000", 【データ】蓄積用!E$2:E$10000, "&gt;=1500")&gt;0, "〇", IF(COUNTIFS(【データ】蓄積用!A$2:A$10000, S$5, 【データ】蓄積用!C$2:C$10000, $A294, 【データ】蓄積用!Q$2:Q$10000, 1, 【データ】蓄積用!AC$2:AC$10000, "&gt;=4.0")&gt;0, "〇", "×")))</f>
        <v/>
      </c>
      <c r="T294" t="str">
        <f>IF(OR($A294="", T$5=""), "", IF(COUNTIFS(【データ】蓄積用!A$2:A$10000, T$5, 【データ】蓄積用!C$2:C$10000, $A294, 【データ】蓄積用!D$2:D$10000, "&gt;=3000", 【データ】蓄積用!E$2:E$10000, "&gt;=1500")&gt;0, "〇", IF(COUNTIFS(【データ】蓄積用!A$2:A$10000, T$5, 【データ】蓄積用!C$2:C$10000, $A294, 【データ】蓄積用!Q$2:Q$10000, 1, 【データ】蓄積用!AC$2:AC$10000, "&gt;=4.0")&gt;0, "〇", "×")))</f>
        <v/>
      </c>
      <c r="U294" t="str">
        <f>IF(OR($A294="", U$5=""), "", IF(COUNTIFS(【データ】蓄積用!A$2:A$10000, U$5, 【データ】蓄積用!C$2:C$10000, $A294, 【データ】蓄積用!D$2:D$10000, "&gt;=3000", 【データ】蓄積用!E$2:E$10000, "&gt;=1500")&gt;0, "〇", IF(COUNTIFS(【データ】蓄積用!A$2:A$10000, U$5, 【データ】蓄積用!C$2:C$10000, $A294, 【データ】蓄積用!Q$2:Q$10000, 1, 【データ】蓄積用!AC$2:AC$10000, "&gt;=4.0")&gt;0, "〇", "×")))</f>
        <v/>
      </c>
      <c r="V294" t="str">
        <f>IF(OR($A294="", V$5=""), "", IF(COUNTIFS(【データ】蓄積用!A$2:A$10000, V$5, 【データ】蓄積用!C$2:C$10000, $A294, 【データ】蓄積用!D$2:D$10000, "&gt;=3000", 【データ】蓄積用!E$2:E$10000, "&gt;=1500")&gt;0, "〇", IF(COUNTIFS(【データ】蓄積用!A$2:A$10000, V$5, 【データ】蓄積用!C$2:C$10000, $A294, 【データ】蓄積用!Q$2:Q$10000, 1, 【データ】蓄積用!AC$2:AC$10000, "&gt;=4.0")&gt;0, "〇", "×")))</f>
        <v/>
      </c>
      <c r="W294" t="str">
        <f>IF(OR($A294="", W$5=""), "", IF(COUNTIFS(【データ】蓄積用!A$2:A$10000, W$5, 【データ】蓄積用!C$2:C$10000, $A294, 【データ】蓄積用!D$2:D$10000, "&gt;=3000", 【データ】蓄積用!E$2:E$10000, "&gt;=1500")&gt;0, "〇", IF(COUNTIFS(【データ】蓄積用!A$2:A$10000, W$5, 【データ】蓄積用!C$2:C$10000, $A294, 【データ】蓄積用!Q$2:Q$10000, 1, 【データ】蓄積用!AC$2:AC$10000, "&gt;=4.0")&gt;0, "〇", "×")))</f>
        <v/>
      </c>
      <c r="X294" t="str">
        <f>IF(OR($A294="", X$5=""), "", IF(COUNTIFS(【データ】蓄積用!A$2:A$10000, X$5, 【データ】蓄積用!C$2:C$10000, $A294, 【データ】蓄積用!D$2:D$10000, "&gt;=3000", 【データ】蓄積用!E$2:E$10000, "&gt;=1500")&gt;0, "〇", IF(COUNTIFS(【データ】蓄積用!A$2:A$10000, X$5, 【データ】蓄積用!C$2:C$10000, $A294, 【データ】蓄積用!Q$2:Q$10000, 1, 【データ】蓄積用!AC$2:AC$10000, "&gt;=4.0")&gt;0, "〇", "×")))</f>
        <v/>
      </c>
      <c r="Y294" t="str">
        <f>IF(OR($A294="", Y$5=""), "", IF(COUNTIFS(【データ】蓄積用!A$2:A$10000, Y$5, 【データ】蓄積用!C$2:C$10000, $A294, 【データ】蓄積用!D$2:D$10000, "&gt;=3000", 【データ】蓄積用!E$2:E$10000, "&gt;=1500")&gt;0, "〇", IF(COUNTIFS(【データ】蓄積用!A$2:A$10000, Y$5, 【データ】蓄積用!C$2:C$10000, $A294, 【データ】蓄積用!Q$2:Q$10000, 1, 【データ】蓄積用!AC$2:AC$10000, "&gt;=4.0")&gt;0, "〇", "×")))</f>
        <v/>
      </c>
      <c r="Z294" t="str">
        <f>IF(OR($A294="", Z$5=""), "", IF(COUNTIFS(【データ】蓄積用!A$2:A$10000, Z$5, 【データ】蓄積用!C$2:C$10000, $A294, 【データ】蓄積用!D$2:D$10000, "&gt;=3000", 【データ】蓄積用!E$2:E$10000, "&gt;=1500")&gt;0, "〇", IF(COUNTIFS(【データ】蓄積用!A$2:A$10000, Z$5, 【データ】蓄積用!C$2:C$10000, $A294, 【データ】蓄積用!Q$2:Q$10000, 1, 【データ】蓄積用!AC$2:AC$10000, "&gt;=4.0")&gt;0, "〇", "×")))</f>
        <v/>
      </c>
      <c r="AA294" t="str">
        <f>IF(OR($A294="", AA$5=""), "", IF(COUNTIFS(【データ】蓄積用!A$2:A$10000, AA$5, 【データ】蓄積用!C$2:C$10000, $A294, 【データ】蓄積用!D$2:D$10000, "&gt;=3000", 【データ】蓄積用!E$2:E$10000, "&gt;=1500")&gt;0, "〇", IF(COUNTIFS(【データ】蓄積用!A$2:A$10000, AA$5, 【データ】蓄積用!C$2:C$10000, $A294, 【データ】蓄積用!Q$2:Q$10000, 1, 【データ】蓄積用!AC$2:AC$10000, "&gt;=4.0")&gt;0, "〇", "×")))</f>
        <v/>
      </c>
      <c r="AB294" t="str">
        <f>IF(OR($A294="", AB$5=""), "", IF(COUNTIFS(【データ】蓄積用!A$2:A$10000, AB$5, 【データ】蓄積用!C$2:C$10000, $A294, 【データ】蓄積用!D$2:D$10000, "&gt;=3000", 【データ】蓄積用!E$2:E$10000, "&gt;=1500")&gt;0, "〇", IF(COUNTIFS(【データ】蓄積用!A$2:A$10000, AB$5, 【データ】蓄積用!C$2:C$10000, $A294, 【データ】蓄積用!Q$2:Q$10000, 1, 【データ】蓄積用!AC$2:AC$10000, "&gt;=4.0")&gt;0, "〇", "×")))</f>
        <v/>
      </c>
      <c r="AC294" t="str">
        <f>IF(OR($A294="", AC$5=""), "", IF(COUNTIFS(【データ】蓄積用!A$2:A$10000, AC$5, 【データ】蓄積用!C$2:C$10000, $A294, 【データ】蓄積用!D$2:D$10000, "&gt;=3000", 【データ】蓄積用!E$2:E$10000, "&gt;=1500")&gt;0, "〇", IF(COUNTIFS(【データ】蓄積用!A$2:A$10000, AC$5, 【データ】蓄積用!C$2:C$10000, $A294, 【データ】蓄積用!Q$2:Q$10000, 1, 【データ】蓄積用!AC$2:AC$10000, "&gt;=4.0")&gt;0, "〇", "×")))</f>
        <v/>
      </c>
      <c r="AD294" t="str">
        <f>IF(OR($A294="", AD$5=""), "", IF(COUNTIFS(【データ】蓄積用!A$2:A$10000, AD$5, 【データ】蓄積用!C$2:C$10000, $A294, 【データ】蓄積用!D$2:D$10000, "&gt;=3000", 【データ】蓄積用!E$2:E$10000, "&gt;=1500")&gt;0, "〇", IF(COUNTIFS(【データ】蓄積用!A$2:A$10000, AD$5, 【データ】蓄積用!C$2:C$10000, $A294, 【データ】蓄積用!Q$2:Q$10000, 1, 【データ】蓄積用!AC$2:AC$10000, "&gt;=4.0")&gt;0, "〇", "×")))</f>
        <v/>
      </c>
      <c r="AE294" t="str">
        <f>IF(OR($A294="", AE$5=""), "", IF(COUNTIFS(【データ】蓄積用!A$2:A$10000, AE$5, 【データ】蓄積用!C$2:C$10000, $A294, 【データ】蓄積用!D$2:D$10000, "&gt;=3000", 【データ】蓄積用!E$2:E$10000, "&gt;=1500")&gt;0, "〇", IF(COUNTIFS(【データ】蓄積用!A$2:A$10000, AE$5, 【データ】蓄積用!C$2:C$10000, $A294, 【データ】蓄積用!Q$2:Q$10000, 1, 【データ】蓄積用!AC$2:AC$10000, "&gt;=4.0")&gt;0, "〇", "×")))</f>
        <v/>
      </c>
      <c r="AF294" t="str">
        <f>IF(OR($A294="", AF$5=""), "", IF(COUNTIFS(【データ】蓄積用!A$2:A$10000, AF$5, 【データ】蓄積用!C$2:C$10000, $A294, 【データ】蓄積用!D$2:D$10000, "&gt;=3000", 【データ】蓄積用!E$2:E$10000, "&gt;=1500")&gt;0, "〇", IF(COUNTIFS(【データ】蓄積用!A$2:A$10000, AF$5, 【データ】蓄積用!C$2:C$10000, $A294, 【データ】蓄積用!Q$2:Q$10000, 1, 【データ】蓄積用!AC$2:AC$10000, "&gt;=4.0")&gt;0, "〇", "×")))</f>
        <v/>
      </c>
      <c r="AG294" t="str">
        <f>IF(OR($A294="", AG$5=""), "", IF(COUNTIFS(【データ】蓄積用!A$2:A$10000, AG$5, 【データ】蓄積用!C$2:C$10000, $A294, 【データ】蓄積用!D$2:D$10000, "&gt;=3000", 【データ】蓄積用!E$2:E$10000, "&gt;=1500")&gt;0, "〇", IF(COUNTIFS(【データ】蓄積用!A$2:A$10000, AG$5, 【データ】蓄積用!C$2:C$10000, $A294, 【データ】蓄積用!Q$2:Q$10000, 1, 【データ】蓄積用!AC$2:AC$10000, "&gt;=4.0")&gt;0, "〇", "×")))</f>
        <v/>
      </c>
      <c r="AH294" t="str">
        <f>IF(OR($A294="", AH$5=""), "", IF(COUNTIFS(【データ】蓄積用!A$2:A$10000, AH$5, 【データ】蓄積用!C$2:C$10000, $A294, 【データ】蓄積用!D$2:D$10000, "&gt;=3000", 【データ】蓄積用!E$2:E$10000, "&gt;=1500")&gt;0, "〇", IF(COUNTIFS(【データ】蓄積用!A$2:A$10000, AH$5, 【データ】蓄積用!C$2:C$10000, $A294, 【データ】蓄積用!Q$2:Q$10000, 1, 【データ】蓄積用!AC$2:AC$10000, "&gt;=4.0")&gt;0, "〇", "×")))</f>
        <v/>
      </c>
      <c r="AI294" t="str">
        <f>IF(OR($A294="", AI$5=""), "", IF(COUNTIFS(【データ】蓄積用!A$2:A$10000, AI$5, 【データ】蓄積用!C$2:C$10000, $A294, 【データ】蓄積用!D$2:D$10000, "&gt;=3000", 【データ】蓄積用!E$2:E$10000, "&gt;=1500")&gt;0, "〇", IF(COUNTIFS(【データ】蓄積用!A$2:A$10000, AI$5, 【データ】蓄積用!C$2:C$10000, $A294, 【データ】蓄積用!Q$2:Q$10000, 1, 【データ】蓄積用!AC$2:AC$10000, "&gt;=4.0")&gt;0, "〇", "×")))</f>
        <v/>
      </c>
      <c r="AJ294" t="str">
        <f>IF(OR($A294="", AJ$5=""), "", IF(COUNTIFS(【データ】蓄積用!A$2:A$10000, AJ$5, 【データ】蓄積用!C$2:C$10000, $A294, 【データ】蓄積用!D$2:D$10000, "&gt;=3000", 【データ】蓄積用!E$2:E$10000, "&gt;=1500")&gt;0, "〇", IF(COUNTIFS(【データ】蓄積用!A$2:A$10000, AJ$5, 【データ】蓄積用!C$2:C$10000, $A294, 【データ】蓄積用!Q$2:Q$10000, 1, 【データ】蓄積用!AC$2:AC$10000, "&gt;=4.0")&gt;0, "〇", "×")))</f>
        <v/>
      </c>
      <c r="AK294" t="str">
        <f>IF(OR($A294="", AK$5=""), "", IF(COUNTIFS(【データ】蓄積用!A$2:A$10000, AK$5, 【データ】蓄積用!C$2:C$10000, $A294, 【データ】蓄積用!D$2:D$10000, "&gt;=3000", 【データ】蓄積用!E$2:E$10000, "&gt;=1500")&gt;0, "〇", IF(COUNTIFS(【データ】蓄積用!A$2:A$10000, AK$5, 【データ】蓄積用!C$2:C$10000, $A294, 【データ】蓄積用!Q$2:Q$10000, 1, 【データ】蓄積用!AC$2:AC$10000, "&gt;=4.0")&gt;0, "〇", "×")))</f>
        <v/>
      </c>
      <c r="AL294" t="str">
        <f>IF(OR($A294="", AL$5=""), "", IF(COUNTIFS(【データ】蓄積用!A$2:A$10000, AL$5, 【データ】蓄積用!C$2:C$10000, $A294, 【データ】蓄積用!D$2:D$10000, "&gt;=3000", 【データ】蓄積用!E$2:E$10000, "&gt;=1500")&gt;0, "〇", IF(COUNTIFS(【データ】蓄積用!A$2:A$10000, AL$5, 【データ】蓄積用!C$2:C$10000, $A294, 【データ】蓄積用!Q$2:Q$10000, 1, 【データ】蓄積用!AC$2:AC$10000, "&gt;=4.0")&gt;0, "〇", "×")))</f>
        <v/>
      </c>
      <c r="AM294" t="str">
        <f>IF(OR($A294="", AM$5=""), "", IF(COUNTIFS(【データ】蓄積用!A$2:A$10000, AM$5, 【データ】蓄積用!C$2:C$10000, $A294, 【データ】蓄積用!D$2:D$10000, "&gt;=3000", 【データ】蓄積用!E$2:E$10000, "&gt;=1500")&gt;0, "〇", IF(COUNTIFS(【データ】蓄積用!A$2:A$10000, AM$5, 【データ】蓄積用!C$2:C$10000, $A294, 【データ】蓄積用!Q$2:Q$10000, 1, 【データ】蓄積用!AC$2:AC$10000, "&gt;=4.0")&gt;0, "〇", "×")))</f>
        <v/>
      </c>
      <c r="AN294" t="str">
        <f>IF(OR($A294="", AN$5=""), "", IF(COUNTIFS(【データ】蓄積用!A$2:A$10000, AN$5, 【データ】蓄積用!C$2:C$10000, $A294, 【データ】蓄積用!D$2:D$10000, "&gt;=3000", 【データ】蓄積用!E$2:E$10000, "&gt;=1500")&gt;0, "〇", IF(COUNTIFS(【データ】蓄積用!A$2:A$10000, AN$5, 【データ】蓄積用!C$2:C$10000, $A294, 【データ】蓄積用!Q$2:Q$10000, 1, 【データ】蓄積用!AC$2:AC$10000, "&gt;=4.0")&gt;0, "〇", "×")))</f>
        <v/>
      </c>
      <c r="AO294" t="str">
        <f>IF(OR($A294="", AO$5=""), "", IF(COUNTIFS(【データ】蓄積用!A$2:A$10000, AO$5, 【データ】蓄積用!C$2:C$10000, $A294, 【データ】蓄積用!D$2:D$10000, "&gt;=3000", 【データ】蓄積用!E$2:E$10000, "&gt;=1500")&gt;0, "〇", IF(COUNTIFS(【データ】蓄積用!A$2:A$10000, AO$5, 【データ】蓄積用!C$2:C$10000, $A294, 【データ】蓄積用!Q$2:Q$10000, 1, 【データ】蓄積用!AC$2:AC$10000, "&gt;=4.0")&gt;0, "〇", "×")))</f>
        <v/>
      </c>
      <c r="AP294" t="str">
        <f>IF(OR($A294="", AP$5=""), "", IF(COUNTIFS(【データ】蓄積用!A$2:A$10000, AP$5, 【データ】蓄積用!C$2:C$10000, $A294, 【データ】蓄積用!D$2:D$10000, "&gt;=3000", 【データ】蓄積用!E$2:E$10000, "&gt;=1500")&gt;0, "〇", IF(COUNTIFS(【データ】蓄積用!A$2:A$10000, AP$5, 【データ】蓄積用!C$2:C$10000, $A294, 【データ】蓄積用!Q$2:Q$10000, 1, 【データ】蓄積用!AC$2:AC$10000, "&gt;=4.0")&gt;0, "〇", "×")))</f>
        <v/>
      </c>
      <c r="AQ294" t="str">
        <f>IF(OR($A294="", AQ$5=""), "", IF(COUNTIFS(【データ】蓄積用!A$2:A$10000, AQ$5, 【データ】蓄積用!C$2:C$10000, $A294, 【データ】蓄積用!D$2:D$10000, "&gt;=3000", 【データ】蓄積用!E$2:E$10000, "&gt;=1500")&gt;0, "〇", IF(COUNTIFS(【データ】蓄積用!A$2:A$10000, AQ$5, 【データ】蓄積用!C$2:C$10000, $A294, 【データ】蓄積用!Q$2:Q$10000, 1, 【データ】蓄積用!AC$2:AC$10000, "&gt;=4.0")&gt;0, "〇", "×")))</f>
        <v/>
      </c>
      <c r="AR294" t="str">
        <f>IF(OR($A294="", AR$5=""), "", IF(COUNTIFS(【データ】蓄積用!A$2:A$10000, AR$5, 【データ】蓄積用!C$2:C$10000, $A294, 【データ】蓄積用!D$2:D$10000, "&gt;=3000", 【データ】蓄積用!E$2:E$10000, "&gt;=1500")&gt;0, "〇", IF(COUNTIFS(【データ】蓄積用!A$2:A$10000, AR$5, 【データ】蓄積用!C$2:C$10000, $A294, 【データ】蓄積用!Q$2:Q$10000, 1, 【データ】蓄積用!AC$2:AC$10000, "&gt;=4.0")&gt;0, "〇", "×")))</f>
        <v/>
      </c>
      <c r="AS294" t="str">
        <f>IF(OR($A294="", AS$5=""), "", IF(COUNTIFS(【データ】蓄積用!A$2:A$10000, AS$5, 【データ】蓄積用!C$2:C$10000, $A294, 【データ】蓄積用!D$2:D$10000, "&gt;=3000", 【データ】蓄積用!E$2:E$10000, "&gt;=1500")&gt;0, "〇", IF(COUNTIFS(【データ】蓄積用!A$2:A$10000, AS$5, 【データ】蓄積用!C$2:C$10000, $A294, 【データ】蓄積用!Q$2:Q$10000, 1, 【データ】蓄積用!AC$2:AC$10000, "&gt;=4.0")&gt;0, "〇", "×")))</f>
        <v/>
      </c>
      <c r="AT294" t="str">
        <f>IF(OR($A294="", AT$5=""), "", IF(COUNTIFS(【データ】蓄積用!A$2:A$10000, AT$5, 【データ】蓄積用!C$2:C$10000, $A294, 【データ】蓄積用!D$2:D$10000, "&gt;=3000", 【データ】蓄積用!E$2:E$10000, "&gt;=1500")&gt;0, "〇", IF(COUNTIFS(【データ】蓄積用!A$2:A$10000, AT$5, 【データ】蓄積用!C$2:C$10000, $A294, 【データ】蓄積用!Q$2:Q$10000, 1, 【データ】蓄積用!AC$2:AC$10000, "&gt;=4.0")&gt;0, "〇", "×")))</f>
        <v/>
      </c>
      <c r="AU294" t="str">
        <f>IF(OR($A294="", AU$5=""), "", IF(COUNTIFS(【データ】蓄積用!A$2:A$10000, AU$5, 【データ】蓄積用!C$2:C$10000, $A294, 【データ】蓄積用!D$2:D$10000, "&gt;=3000", 【データ】蓄積用!E$2:E$10000, "&gt;=1500")&gt;0, "〇", IF(COUNTIFS(【データ】蓄積用!A$2:A$10000, AU$5, 【データ】蓄積用!C$2:C$10000, $A294, 【データ】蓄積用!Q$2:Q$10000, 1, 【データ】蓄積用!AC$2:AC$10000, "&gt;=4.0")&gt;0, "〇", "×")))</f>
        <v/>
      </c>
      <c r="AV294" t="str">
        <f>IF(OR($A294="", AV$5=""), "", IF(COUNTIFS(【データ】蓄積用!A$2:A$10000, AV$5, 【データ】蓄積用!C$2:C$10000, $A294, 【データ】蓄積用!D$2:D$10000, "&gt;=3000", 【データ】蓄積用!E$2:E$10000, "&gt;=1500")&gt;0, "〇", IF(COUNTIFS(【データ】蓄積用!A$2:A$10000, AV$5, 【データ】蓄積用!C$2:C$10000, $A294, 【データ】蓄積用!Q$2:Q$10000, 1, 【データ】蓄積用!AC$2:AC$10000, "&gt;=4.0")&gt;0, "〇", "×")))</f>
        <v/>
      </c>
      <c r="AW294" t="str">
        <f>IF(OR($A294="", AW$5=""), "", IF(COUNTIFS(【データ】蓄積用!A$2:A$10000, AW$5, 【データ】蓄積用!C$2:C$10000, $A294, 【データ】蓄積用!D$2:D$10000, "&gt;=3000", 【データ】蓄積用!E$2:E$10000, "&gt;=1500")&gt;0, "〇", IF(COUNTIFS(【データ】蓄積用!A$2:A$10000, AW$5, 【データ】蓄積用!C$2:C$10000, $A294, 【データ】蓄積用!Q$2:Q$10000, 1, 【データ】蓄積用!AC$2:AC$10000, "&gt;=4.0")&gt;0, "〇", "×")))</f>
        <v/>
      </c>
      <c r="AX294" t="str">
        <f>IF(OR($A294="", AX$5=""), "", IF(COUNTIFS(【データ】蓄積用!A$2:A$10000, AX$5, 【データ】蓄積用!C$2:C$10000, $A294, 【データ】蓄積用!D$2:D$10000, "&gt;=3000", 【データ】蓄積用!E$2:E$10000, "&gt;=1500")&gt;0, "〇", IF(COUNTIFS(【データ】蓄積用!A$2:A$10000, AX$5, 【データ】蓄積用!C$2:C$10000, $A294, 【データ】蓄積用!Q$2:Q$10000, 1, 【データ】蓄積用!AC$2:AC$10000, "&gt;=4.0")&gt;0, "〇", "×")))</f>
        <v/>
      </c>
      <c r="AY294" t="str">
        <f>IF(OR($A294="", AY$5=""), "", IF(COUNTIFS(【データ】蓄積用!A$2:A$10000, AY$5, 【データ】蓄積用!C$2:C$10000, $A294, 【データ】蓄積用!D$2:D$10000, "&gt;=3000", 【データ】蓄積用!E$2:E$10000, "&gt;=1500")&gt;0, "〇", IF(COUNTIFS(【データ】蓄積用!A$2:A$10000, AY$5, 【データ】蓄積用!C$2:C$10000, $A294, 【データ】蓄積用!Q$2:Q$10000, 1, 【データ】蓄積用!AC$2:AC$10000, "&gt;=4.0")&gt;0, "〇", "×")))</f>
        <v/>
      </c>
    </row>
    <row r="295" spans="2:51">
      <c r="B295" t="str">
        <f>IF(OR($A295="", B$5=""), "", IF(COUNTIFS(【データ】蓄積用!A$2:A$10000, B$5, 【データ】蓄積用!C$2:C$10000, $A295, 【データ】蓄積用!D$2:D$10000, "&gt;=3000", 【データ】蓄積用!E$2:E$10000, "&gt;=1500")&gt;0, "〇", IF(COUNTIFS(【データ】蓄積用!A$2:A$10000, B$5, 【データ】蓄積用!C$2:C$10000, $A295, 【データ】蓄積用!Q$2:Q$10000, 1, 【データ】蓄積用!AC$2:AC$10000, "&gt;=4.0")&gt;0, "〇", "×")))</f>
        <v/>
      </c>
      <c r="C295" t="str">
        <f>IF(OR($A295="", C$5=""), "", IF(COUNTIFS(【データ】蓄積用!A$2:A$10000, C$5, 【データ】蓄積用!C$2:C$10000, $A295, 【データ】蓄積用!D$2:D$10000, "&gt;=3000", 【データ】蓄積用!E$2:E$10000, "&gt;=1500")&gt;0, "〇", IF(COUNTIFS(【データ】蓄積用!A$2:A$10000, C$5, 【データ】蓄積用!C$2:C$10000, $A295, 【データ】蓄積用!Q$2:Q$10000, 1, 【データ】蓄積用!AC$2:AC$10000, "&gt;=4.0")&gt;0, "〇", "×")))</f>
        <v/>
      </c>
      <c r="D295" t="str">
        <f>IF(OR($A295="", D$5=""), "", IF(COUNTIFS(【データ】蓄積用!A$2:A$10000, D$5, 【データ】蓄積用!C$2:C$10000, $A295, 【データ】蓄積用!D$2:D$10000, "&gt;=3000", 【データ】蓄積用!E$2:E$10000, "&gt;=1500")&gt;0, "〇", IF(COUNTIFS(【データ】蓄積用!A$2:A$10000, D$5, 【データ】蓄積用!C$2:C$10000, $A295, 【データ】蓄積用!Q$2:Q$10000, 1, 【データ】蓄積用!AC$2:AC$10000, "&gt;=4.0")&gt;0, "〇", "×")))</f>
        <v/>
      </c>
      <c r="E295" t="str">
        <f>IF(OR($A295="", E$5=""), "", IF(COUNTIFS(【データ】蓄積用!A$2:A$10000, E$5, 【データ】蓄積用!C$2:C$10000, $A295, 【データ】蓄積用!D$2:D$10000, "&gt;=3000", 【データ】蓄積用!E$2:E$10000, "&gt;=1500")&gt;0, "〇", IF(COUNTIFS(【データ】蓄積用!A$2:A$10000, E$5, 【データ】蓄積用!C$2:C$10000, $A295, 【データ】蓄積用!Q$2:Q$10000, 1, 【データ】蓄積用!AC$2:AC$10000, "&gt;=4.0")&gt;0, "〇", "×")))</f>
        <v/>
      </c>
      <c r="F295" t="str">
        <f>IF(OR($A295="", F$5=""), "", IF(COUNTIFS(【データ】蓄積用!A$2:A$10000, F$5, 【データ】蓄積用!C$2:C$10000, $A295, 【データ】蓄積用!D$2:D$10000, "&gt;=3000", 【データ】蓄積用!E$2:E$10000, "&gt;=1500")&gt;0, "〇", IF(COUNTIFS(【データ】蓄積用!A$2:A$10000, F$5, 【データ】蓄積用!C$2:C$10000, $A295, 【データ】蓄積用!Q$2:Q$10000, 1, 【データ】蓄積用!AC$2:AC$10000, "&gt;=4.0")&gt;0, "〇", "×")))</f>
        <v/>
      </c>
      <c r="G295" t="str">
        <f>IF(OR($A295="", G$5=""), "", IF(COUNTIFS(【データ】蓄積用!A$2:A$10000, G$5, 【データ】蓄積用!C$2:C$10000, $A295, 【データ】蓄積用!D$2:D$10000, "&gt;=3000", 【データ】蓄積用!E$2:E$10000, "&gt;=1500")&gt;0, "〇", IF(COUNTIFS(【データ】蓄積用!A$2:A$10000, G$5, 【データ】蓄積用!C$2:C$10000, $A295, 【データ】蓄積用!Q$2:Q$10000, 1, 【データ】蓄積用!AC$2:AC$10000, "&gt;=4.0")&gt;0, "〇", "×")))</f>
        <v/>
      </c>
      <c r="H295" t="str">
        <f>IF(OR($A295="", H$5=""), "", IF(COUNTIFS(【データ】蓄積用!A$2:A$10000, H$5, 【データ】蓄積用!C$2:C$10000, $A295, 【データ】蓄積用!D$2:D$10000, "&gt;=3000", 【データ】蓄積用!E$2:E$10000, "&gt;=1500")&gt;0, "〇", IF(COUNTIFS(【データ】蓄積用!A$2:A$10000, H$5, 【データ】蓄積用!C$2:C$10000, $A295, 【データ】蓄積用!Q$2:Q$10000, 1, 【データ】蓄積用!AC$2:AC$10000, "&gt;=4.0")&gt;0, "〇", "×")))</f>
        <v/>
      </c>
      <c r="I295" t="str">
        <f>IF(OR($A295="", I$5=""), "", IF(COUNTIFS(【データ】蓄積用!A$2:A$10000, I$5, 【データ】蓄積用!C$2:C$10000, $A295, 【データ】蓄積用!D$2:D$10000, "&gt;=3000", 【データ】蓄積用!E$2:E$10000, "&gt;=1500")&gt;0, "〇", IF(COUNTIFS(【データ】蓄積用!A$2:A$10000, I$5, 【データ】蓄積用!C$2:C$10000, $A295, 【データ】蓄積用!Q$2:Q$10000, 1, 【データ】蓄積用!AC$2:AC$10000, "&gt;=4.0")&gt;0, "〇", "×")))</f>
        <v/>
      </c>
      <c r="J295" t="str">
        <f>IF(OR($A295="", J$5=""), "", IF(COUNTIFS(【データ】蓄積用!A$2:A$10000, J$5, 【データ】蓄積用!C$2:C$10000, $A295, 【データ】蓄積用!D$2:D$10000, "&gt;=3000", 【データ】蓄積用!E$2:E$10000, "&gt;=1500")&gt;0, "〇", IF(COUNTIFS(【データ】蓄積用!A$2:A$10000, J$5, 【データ】蓄積用!C$2:C$10000, $A295, 【データ】蓄積用!Q$2:Q$10000, 1, 【データ】蓄積用!AC$2:AC$10000, "&gt;=4.0")&gt;0, "〇", "×")))</f>
        <v/>
      </c>
      <c r="K295" t="str">
        <f>IF(OR($A295="", K$5=""), "", IF(COUNTIFS(【データ】蓄積用!A$2:A$10000, K$5, 【データ】蓄積用!C$2:C$10000, $A295, 【データ】蓄積用!D$2:D$10000, "&gt;=3000", 【データ】蓄積用!E$2:E$10000, "&gt;=1500")&gt;0, "〇", IF(COUNTIFS(【データ】蓄積用!A$2:A$10000, K$5, 【データ】蓄積用!C$2:C$10000, $A295, 【データ】蓄積用!Q$2:Q$10000, 1, 【データ】蓄積用!AC$2:AC$10000, "&gt;=4.0")&gt;0, "〇", "×")))</f>
        <v/>
      </c>
      <c r="L295" t="str">
        <f>IF(OR($A295="", L$5=""), "", IF(COUNTIFS(【データ】蓄積用!A$2:A$10000, L$5, 【データ】蓄積用!C$2:C$10000, $A295, 【データ】蓄積用!D$2:D$10000, "&gt;=3000", 【データ】蓄積用!E$2:E$10000, "&gt;=1500")&gt;0, "〇", IF(COUNTIFS(【データ】蓄積用!A$2:A$10000, L$5, 【データ】蓄積用!C$2:C$10000, $A295, 【データ】蓄積用!Q$2:Q$10000, 1, 【データ】蓄積用!AC$2:AC$10000, "&gt;=4.0")&gt;0, "〇", "×")))</f>
        <v/>
      </c>
      <c r="M295" t="str">
        <f>IF(OR($A295="", M$5=""), "", IF(COUNTIFS(【データ】蓄積用!A$2:A$10000, M$5, 【データ】蓄積用!C$2:C$10000, $A295, 【データ】蓄積用!D$2:D$10000, "&gt;=3000", 【データ】蓄積用!E$2:E$10000, "&gt;=1500")&gt;0, "〇", IF(COUNTIFS(【データ】蓄積用!A$2:A$10000, M$5, 【データ】蓄積用!C$2:C$10000, $A295, 【データ】蓄積用!Q$2:Q$10000, 1, 【データ】蓄積用!AC$2:AC$10000, "&gt;=4.0")&gt;0, "〇", "×")))</f>
        <v/>
      </c>
      <c r="N295" t="str">
        <f>IF(OR($A295="", N$5=""), "", IF(COUNTIFS(【データ】蓄積用!A$2:A$10000, N$5, 【データ】蓄積用!C$2:C$10000, $A295, 【データ】蓄積用!D$2:D$10000, "&gt;=3000", 【データ】蓄積用!E$2:E$10000, "&gt;=1500")&gt;0, "〇", IF(COUNTIFS(【データ】蓄積用!A$2:A$10000, N$5, 【データ】蓄積用!C$2:C$10000, $A295, 【データ】蓄積用!Q$2:Q$10000, 1, 【データ】蓄積用!AC$2:AC$10000, "&gt;=4.0")&gt;0, "〇", "×")))</f>
        <v/>
      </c>
      <c r="O295" t="str">
        <f>IF(OR($A295="", O$5=""), "", IF(COUNTIFS(【データ】蓄積用!A$2:A$10000, O$5, 【データ】蓄積用!C$2:C$10000, $A295, 【データ】蓄積用!D$2:D$10000, "&gt;=3000", 【データ】蓄積用!E$2:E$10000, "&gt;=1500")&gt;0, "〇", IF(COUNTIFS(【データ】蓄積用!A$2:A$10000, O$5, 【データ】蓄積用!C$2:C$10000, $A295, 【データ】蓄積用!Q$2:Q$10000, 1, 【データ】蓄積用!AC$2:AC$10000, "&gt;=4.0")&gt;0, "〇", "×")))</f>
        <v/>
      </c>
      <c r="P295" t="str">
        <f>IF(OR($A295="", P$5=""), "", IF(COUNTIFS(【データ】蓄積用!A$2:A$10000, P$5, 【データ】蓄積用!C$2:C$10000, $A295, 【データ】蓄積用!D$2:D$10000, "&gt;=3000", 【データ】蓄積用!E$2:E$10000, "&gt;=1500")&gt;0, "〇", IF(COUNTIFS(【データ】蓄積用!A$2:A$10000, P$5, 【データ】蓄積用!C$2:C$10000, $A295, 【データ】蓄積用!Q$2:Q$10000, 1, 【データ】蓄積用!AC$2:AC$10000, "&gt;=4.0")&gt;0, "〇", "×")))</f>
        <v/>
      </c>
      <c r="Q295" t="str">
        <f>IF(OR($A295="", Q$5=""), "", IF(COUNTIFS(【データ】蓄積用!A$2:A$10000, Q$5, 【データ】蓄積用!C$2:C$10000, $A295, 【データ】蓄積用!D$2:D$10000, "&gt;=3000", 【データ】蓄積用!E$2:E$10000, "&gt;=1500")&gt;0, "〇", IF(COUNTIFS(【データ】蓄積用!A$2:A$10000, Q$5, 【データ】蓄積用!C$2:C$10000, $A295, 【データ】蓄積用!Q$2:Q$10000, 1, 【データ】蓄積用!AC$2:AC$10000, "&gt;=4.0")&gt;0, "〇", "×")))</f>
        <v/>
      </c>
      <c r="R295" t="str">
        <f>IF(OR($A295="", R$5=""), "", IF(COUNTIFS(【データ】蓄積用!A$2:A$10000, R$5, 【データ】蓄積用!C$2:C$10000, $A295, 【データ】蓄積用!D$2:D$10000, "&gt;=3000", 【データ】蓄積用!E$2:E$10000, "&gt;=1500")&gt;0, "〇", IF(COUNTIFS(【データ】蓄積用!A$2:A$10000, R$5, 【データ】蓄積用!C$2:C$10000, $A295, 【データ】蓄積用!Q$2:Q$10000, 1, 【データ】蓄積用!AC$2:AC$10000, "&gt;=4.0")&gt;0, "〇", "×")))</f>
        <v/>
      </c>
      <c r="S295" t="str">
        <f>IF(OR($A295="", S$5=""), "", IF(COUNTIFS(【データ】蓄積用!A$2:A$10000, S$5, 【データ】蓄積用!C$2:C$10000, $A295, 【データ】蓄積用!D$2:D$10000, "&gt;=3000", 【データ】蓄積用!E$2:E$10000, "&gt;=1500")&gt;0, "〇", IF(COUNTIFS(【データ】蓄積用!A$2:A$10000, S$5, 【データ】蓄積用!C$2:C$10000, $A295, 【データ】蓄積用!Q$2:Q$10000, 1, 【データ】蓄積用!AC$2:AC$10000, "&gt;=4.0")&gt;0, "〇", "×")))</f>
        <v/>
      </c>
      <c r="T295" t="str">
        <f>IF(OR($A295="", T$5=""), "", IF(COUNTIFS(【データ】蓄積用!A$2:A$10000, T$5, 【データ】蓄積用!C$2:C$10000, $A295, 【データ】蓄積用!D$2:D$10000, "&gt;=3000", 【データ】蓄積用!E$2:E$10000, "&gt;=1500")&gt;0, "〇", IF(COUNTIFS(【データ】蓄積用!A$2:A$10000, T$5, 【データ】蓄積用!C$2:C$10000, $A295, 【データ】蓄積用!Q$2:Q$10000, 1, 【データ】蓄積用!AC$2:AC$10000, "&gt;=4.0")&gt;0, "〇", "×")))</f>
        <v/>
      </c>
      <c r="U295" t="str">
        <f>IF(OR($A295="", U$5=""), "", IF(COUNTIFS(【データ】蓄積用!A$2:A$10000, U$5, 【データ】蓄積用!C$2:C$10000, $A295, 【データ】蓄積用!D$2:D$10000, "&gt;=3000", 【データ】蓄積用!E$2:E$10000, "&gt;=1500")&gt;0, "〇", IF(COUNTIFS(【データ】蓄積用!A$2:A$10000, U$5, 【データ】蓄積用!C$2:C$10000, $A295, 【データ】蓄積用!Q$2:Q$10000, 1, 【データ】蓄積用!AC$2:AC$10000, "&gt;=4.0")&gt;0, "〇", "×")))</f>
        <v/>
      </c>
      <c r="V295" t="str">
        <f>IF(OR($A295="", V$5=""), "", IF(COUNTIFS(【データ】蓄積用!A$2:A$10000, V$5, 【データ】蓄積用!C$2:C$10000, $A295, 【データ】蓄積用!D$2:D$10000, "&gt;=3000", 【データ】蓄積用!E$2:E$10000, "&gt;=1500")&gt;0, "〇", IF(COUNTIFS(【データ】蓄積用!A$2:A$10000, V$5, 【データ】蓄積用!C$2:C$10000, $A295, 【データ】蓄積用!Q$2:Q$10000, 1, 【データ】蓄積用!AC$2:AC$10000, "&gt;=4.0")&gt;0, "〇", "×")))</f>
        <v/>
      </c>
      <c r="W295" t="str">
        <f>IF(OR($A295="", W$5=""), "", IF(COUNTIFS(【データ】蓄積用!A$2:A$10000, W$5, 【データ】蓄積用!C$2:C$10000, $A295, 【データ】蓄積用!D$2:D$10000, "&gt;=3000", 【データ】蓄積用!E$2:E$10000, "&gt;=1500")&gt;0, "〇", IF(COUNTIFS(【データ】蓄積用!A$2:A$10000, W$5, 【データ】蓄積用!C$2:C$10000, $A295, 【データ】蓄積用!Q$2:Q$10000, 1, 【データ】蓄積用!AC$2:AC$10000, "&gt;=4.0")&gt;0, "〇", "×")))</f>
        <v/>
      </c>
      <c r="X295" t="str">
        <f>IF(OR($A295="", X$5=""), "", IF(COUNTIFS(【データ】蓄積用!A$2:A$10000, X$5, 【データ】蓄積用!C$2:C$10000, $A295, 【データ】蓄積用!D$2:D$10000, "&gt;=3000", 【データ】蓄積用!E$2:E$10000, "&gt;=1500")&gt;0, "〇", IF(COUNTIFS(【データ】蓄積用!A$2:A$10000, X$5, 【データ】蓄積用!C$2:C$10000, $A295, 【データ】蓄積用!Q$2:Q$10000, 1, 【データ】蓄積用!AC$2:AC$10000, "&gt;=4.0")&gt;0, "〇", "×")))</f>
        <v/>
      </c>
      <c r="Y295" t="str">
        <f>IF(OR($A295="", Y$5=""), "", IF(COUNTIFS(【データ】蓄積用!A$2:A$10000, Y$5, 【データ】蓄積用!C$2:C$10000, $A295, 【データ】蓄積用!D$2:D$10000, "&gt;=3000", 【データ】蓄積用!E$2:E$10000, "&gt;=1500")&gt;0, "〇", IF(COUNTIFS(【データ】蓄積用!A$2:A$10000, Y$5, 【データ】蓄積用!C$2:C$10000, $A295, 【データ】蓄積用!Q$2:Q$10000, 1, 【データ】蓄積用!AC$2:AC$10000, "&gt;=4.0")&gt;0, "〇", "×")))</f>
        <v/>
      </c>
      <c r="Z295" t="str">
        <f>IF(OR($A295="", Z$5=""), "", IF(COUNTIFS(【データ】蓄積用!A$2:A$10000, Z$5, 【データ】蓄積用!C$2:C$10000, $A295, 【データ】蓄積用!D$2:D$10000, "&gt;=3000", 【データ】蓄積用!E$2:E$10000, "&gt;=1500")&gt;0, "〇", IF(COUNTIFS(【データ】蓄積用!A$2:A$10000, Z$5, 【データ】蓄積用!C$2:C$10000, $A295, 【データ】蓄積用!Q$2:Q$10000, 1, 【データ】蓄積用!AC$2:AC$10000, "&gt;=4.0")&gt;0, "〇", "×")))</f>
        <v/>
      </c>
      <c r="AA295" t="str">
        <f>IF(OR($A295="", AA$5=""), "", IF(COUNTIFS(【データ】蓄積用!A$2:A$10000, AA$5, 【データ】蓄積用!C$2:C$10000, $A295, 【データ】蓄積用!D$2:D$10000, "&gt;=3000", 【データ】蓄積用!E$2:E$10000, "&gt;=1500")&gt;0, "〇", IF(COUNTIFS(【データ】蓄積用!A$2:A$10000, AA$5, 【データ】蓄積用!C$2:C$10000, $A295, 【データ】蓄積用!Q$2:Q$10000, 1, 【データ】蓄積用!AC$2:AC$10000, "&gt;=4.0")&gt;0, "〇", "×")))</f>
        <v/>
      </c>
      <c r="AB295" t="str">
        <f>IF(OR($A295="", AB$5=""), "", IF(COUNTIFS(【データ】蓄積用!A$2:A$10000, AB$5, 【データ】蓄積用!C$2:C$10000, $A295, 【データ】蓄積用!D$2:D$10000, "&gt;=3000", 【データ】蓄積用!E$2:E$10000, "&gt;=1500")&gt;0, "〇", IF(COUNTIFS(【データ】蓄積用!A$2:A$10000, AB$5, 【データ】蓄積用!C$2:C$10000, $A295, 【データ】蓄積用!Q$2:Q$10000, 1, 【データ】蓄積用!AC$2:AC$10000, "&gt;=4.0")&gt;0, "〇", "×")))</f>
        <v/>
      </c>
      <c r="AC295" t="str">
        <f>IF(OR($A295="", AC$5=""), "", IF(COUNTIFS(【データ】蓄積用!A$2:A$10000, AC$5, 【データ】蓄積用!C$2:C$10000, $A295, 【データ】蓄積用!D$2:D$10000, "&gt;=3000", 【データ】蓄積用!E$2:E$10000, "&gt;=1500")&gt;0, "〇", IF(COUNTIFS(【データ】蓄積用!A$2:A$10000, AC$5, 【データ】蓄積用!C$2:C$10000, $A295, 【データ】蓄積用!Q$2:Q$10000, 1, 【データ】蓄積用!AC$2:AC$10000, "&gt;=4.0")&gt;0, "〇", "×")))</f>
        <v/>
      </c>
      <c r="AD295" t="str">
        <f>IF(OR($A295="", AD$5=""), "", IF(COUNTIFS(【データ】蓄積用!A$2:A$10000, AD$5, 【データ】蓄積用!C$2:C$10000, $A295, 【データ】蓄積用!D$2:D$10000, "&gt;=3000", 【データ】蓄積用!E$2:E$10000, "&gt;=1500")&gt;0, "〇", IF(COUNTIFS(【データ】蓄積用!A$2:A$10000, AD$5, 【データ】蓄積用!C$2:C$10000, $A295, 【データ】蓄積用!Q$2:Q$10000, 1, 【データ】蓄積用!AC$2:AC$10000, "&gt;=4.0")&gt;0, "〇", "×")))</f>
        <v/>
      </c>
      <c r="AE295" t="str">
        <f>IF(OR($A295="", AE$5=""), "", IF(COUNTIFS(【データ】蓄積用!A$2:A$10000, AE$5, 【データ】蓄積用!C$2:C$10000, $A295, 【データ】蓄積用!D$2:D$10000, "&gt;=3000", 【データ】蓄積用!E$2:E$10000, "&gt;=1500")&gt;0, "〇", IF(COUNTIFS(【データ】蓄積用!A$2:A$10000, AE$5, 【データ】蓄積用!C$2:C$10000, $A295, 【データ】蓄積用!Q$2:Q$10000, 1, 【データ】蓄積用!AC$2:AC$10000, "&gt;=4.0")&gt;0, "〇", "×")))</f>
        <v/>
      </c>
      <c r="AF295" t="str">
        <f>IF(OR($A295="", AF$5=""), "", IF(COUNTIFS(【データ】蓄積用!A$2:A$10000, AF$5, 【データ】蓄積用!C$2:C$10000, $A295, 【データ】蓄積用!D$2:D$10000, "&gt;=3000", 【データ】蓄積用!E$2:E$10000, "&gt;=1500")&gt;0, "〇", IF(COUNTIFS(【データ】蓄積用!A$2:A$10000, AF$5, 【データ】蓄積用!C$2:C$10000, $A295, 【データ】蓄積用!Q$2:Q$10000, 1, 【データ】蓄積用!AC$2:AC$10000, "&gt;=4.0")&gt;0, "〇", "×")))</f>
        <v/>
      </c>
      <c r="AG295" t="str">
        <f>IF(OR($A295="", AG$5=""), "", IF(COUNTIFS(【データ】蓄積用!A$2:A$10000, AG$5, 【データ】蓄積用!C$2:C$10000, $A295, 【データ】蓄積用!D$2:D$10000, "&gt;=3000", 【データ】蓄積用!E$2:E$10000, "&gt;=1500")&gt;0, "〇", IF(COUNTIFS(【データ】蓄積用!A$2:A$10000, AG$5, 【データ】蓄積用!C$2:C$10000, $A295, 【データ】蓄積用!Q$2:Q$10000, 1, 【データ】蓄積用!AC$2:AC$10000, "&gt;=4.0")&gt;0, "〇", "×")))</f>
        <v/>
      </c>
      <c r="AH295" t="str">
        <f>IF(OR($A295="", AH$5=""), "", IF(COUNTIFS(【データ】蓄積用!A$2:A$10000, AH$5, 【データ】蓄積用!C$2:C$10000, $A295, 【データ】蓄積用!D$2:D$10000, "&gt;=3000", 【データ】蓄積用!E$2:E$10000, "&gt;=1500")&gt;0, "〇", IF(COUNTIFS(【データ】蓄積用!A$2:A$10000, AH$5, 【データ】蓄積用!C$2:C$10000, $A295, 【データ】蓄積用!Q$2:Q$10000, 1, 【データ】蓄積用!AC$2:AC$10000, "&gt;=4.0")&gt;0, "〇", "×")))</f>
        <v/>
      </c>
      <c r="AI295" t="str">
        <f>IF(OR($A295="", AI$5=""), "", IF(COUNTIFS(【データ】蓄積用!A$2:A$10000, AI$5, 【データ】蓄積用!C$2:C$10000, $A295, 【データ】蓄積用!D$2:D$10000, "&gt;=3000", 【データ】蓄積用!E$2:E$10000, "&gt;=1500")&gt;0, "〇", IF(COUNTIFS(【データ】蓄積用!A$2:A$10000, AI$5, 【データ】蓄積用!C$2:C$10000, $A295, 【データ】蓄積用!Q$2:Q$10000, 1, 【データ】蓄積用!AC$2:AC$10000, "&gt;=4.0")&gt;0, "〇", "×")))</f>
        <v/>
      </c>
      <c r="AJ295" t="str">
        <f>IF(OR($A295="", AJ$5=""), "", IF(COUNTIFS(【データ】蓄積用!A$2:A$10000, AJ$5, 【データ】蓄積用!C$2:C$10000, $A295, 【データ】蓄積用!D$2:D$10000, "&gt;=3000", 【データ】蓄積用!E$2:E$10000, "&gt;=1500")&gt;0, "〇", IF(COUNTIFS(【データ】蓄積用!A$2:A$10000, AJ$5, 【データ】蓄積用!C$2:C$10000, $A295, 【データ】蓄積用!Q$2:Q$10000, 1, 【データ】蓄積用!AC$2:AC$10000, "&gt;=4.0")&gt;0, "〇", "×")))</f>
        <v/>
      </c>
      <c r="AK295" t="str">
        <f>IF(OR($A295="", AK$5=""), "", IF(COUNTIFS(【データ】蓄積用!A$2:A$10000, AK$5, 【データ】蓄積用!C$2:C$10000, $A295, 【データ】蓄積用!D$2:D$10000, "&gt;=3000", 【データ】蓄積用!E$2:E$10000, "&gt;=1500")&gt;0, "〇", IF(COUNTIFS(【データ】蓄積用!A$2:A$10000, AK$5, 【データ】蓄積用!C$2:C$10000, $A295, 【データ】蓄積用!Q$2:Q$10000, 1, 【データ】蓄積用!AC$2:AC$10000, "&gt;=4.0")&gt;0, "〇", "×")))</f>
        <v/>
      </c>
      <c r="AL295" t="str">
        <f>IF(OR($A295="", AL$5=""), "", IF(COUNTIFS(【データ】蓄積用!A$2:A$10000, AL$5, 【データ】蓄積用!C$2:C$10000, $A295, 【データ】蓄積用!D$2:D$10000, "&gt;=3000", 【データ】蓄積用!E$2:E$10000, "&gt;=1500")&gt;0, "〇", IF(COUNTIFS(【データ】蓄積用!A$2:A$10000, AL$5, 【データ】蓄積用!C$2:C$10000, $A295, 【データ】蓄積用!Q$2:Q$10000, 1, 【データ】蓄積用!AC$2:AC$10000, "&gt;=4.0")&gt;0, "〇", "×")))</f>
        <v/>
      </c>
      <c r="AM295" t="str">
        <f>IF(OR($A295="", AM$5=""), "", IF(COUNTIFS(【データ】蓄積用!A$2:A$10000, AM$5, 【データ】蓄積用!C$2:C$10000, $A295, 【データ】蓄積用!D$2:D$10000, "&gt;=3000", 【データ】蓄積用!E$2:E$10000, "&gt;=1500")&gt;0, "〇", IF(COUNTIFS(【データ】蓄積用!A$2:A$10000, AM$5, 【データ】蓄積用!C$2:C$10000, $A295, 【データ】蓄積用!Q$2:Q$10000, 1, 【データ】蓄積用!AC$2:AC$10000, "&gt;=4.0")&gt;0, "〇", "×")))</f>
        <v/>
      </c>
      <c r="AN295" t="str">
        <f>IF(OR($A295="", AN$5=""), "", IF(COUNTIFS(【データ】蓄積用!A$2:A$10000, AN$5, 【データ】蓄積用!C$2:C$10000, $A295, 【データ】蓄積用!D$2:D$10000, "&gt;=3000", 【データ】蓄積用!E$2:E$10000, "&gt;=1500")&gt;0, "〇", IF(COUNTIFS(【データ】蓄積用!A$2:A$10000, AN$5, 【データ】蓄積用!C$2:C$10000, $A295, 【データ】蓄積用!Q$2:Q$10000, 1, 【データ】蓄積用!AC$2:AC$10000, "&gt;=4.0")&gt;0, "〇", "×")))</f>
        <v/>
      </c>
      <c r="AO295" t="str">
        <f>IF(OR($A295="", AO$5=""), "", IF(COUNTIFS(【データ】蓄積用!A$2:A$10000, AO$5, 【データ】蓄積用!C$2:C$10000, $A295, 【データ】蓄積用!D$2:D$10000, "&gt;=3000", 【データ】蓄積用!E$2:E$10000, "&gt;=1500")&gt;0, "〇", IF(COUNTIFS(【データ】蓄積用!A$2:A$10000, AO$5, 【データ】蓄積用!C$2:C$10000, $A295, 【データ】蓄積用!Q$2:Q$10000, 1, 【データ】蓄積用!AC$2:AC$10000, "&gt;=4.0")&gt;0, "〇", "×")))</f>
        <v/>
      </c>
      <c r="AP295" t="str">
        <f>IF(OR($A295="", AP$5=""), "", IF(COUNTIFS(【データ】蓄積用!A$2:A$10000, AP$5, 【データ】蓄積用!C$2:C$10000, $A295, 【データ】蓄積用!D$2:D$10000, "&gt;=3000", 【データ】蓄積用!E$2:E$10000, "&gt;=1500")&gt;0, "〇", IF(COUNTIFS(【データ】蓄積用!A$2:A$10000, AP$5, 【データ】蓄積用!C$2:C$10000, $A295, 【データ】蓄積用!Q$2:Q$10000, 1, 【データ】蓄積用!AC$2:AC$10000, "&gt;=4.0")&gt;0, "〇", "×")))</f>
        <v/>
      </c>
      <c r="AQ295" t="str">
        <f>IF(OR($A295="", AQ$5=""), "", IF(COUNTIFS(【データ】蓄積用!A$2:A$10000, AQ$5, 【データ】蓄積用!C$2:C$10000, $A295, 【データ】蓄積用!D$2:D$10000, "&gt;=3000", 【データ】蓄積用!E$2:E$10000, "&gt;=1500")&gt;0, "〇", IF(COUNTIFS(【データ】蓄積用!A$2:A$10000, AQ$5, 【データ】蓄積用!C$2:C$10000, $A295, 【データ】蓄積用!Q$2:Q$10000, 1, 【データ】蓄積用!AC$2:AC$10000, "&gt;=4.0")&gt;0, "〇", "×")))</f>
        <v/>
      </c>
      <c r="AR295" t="str">
        <f>IF(OR($A295="", AR$5=""), "", IF(COUNTIFS(【データ】蓄積用!A$2:A$10000, AR$5, 【データ】蓄積用!C$2:C$10000, $A295, 【データ】蓄積用!D$2:D$10000, "&gt;=3000", 【データ】蓄積用!E$2:E$10000, "&gt;=1500")&gt;0, "〇", IF(COUNTIFS(【データ】蓄積用!A$2:A$10000, AR$5, 【データ】蓄積用!C$2:C$10000, $A295, 【データ】蓄積用!Q$2:Q$10000, 1, 【データ】蓄積用!AC$2:AC$10000, "&gt;=4.0")&gt;0, "〇", "×")))</f>
        <v/>
      </c>
      <c r="AS295" t="str">
        <f>IF(OR($A295="", AS$5=""), "", IF(COUNTIFS(【データ】蓄積用!A$2:A$10000, AS$5, 【データ】蓄積用!C$2:C$10000, $A295, 【データ】蓄積用!D$2:D$10000, "&gt;=3000", 【データ】蓄積用!E$2:E$10000, "&gt;=1500")&gt;0, "〇", IF(COUNTIFS(【データ】蓄積用!A$2:A$10000, AS$5, 【データ】蓄積用!C$2:C$10000, $A295, 【データ】蓄積用!Q$2:Q$10000, 1, 【データ】蓄積用!AC$2:AC$10000, "&gt;=4.0")&gt;0, "〇", "×")))</f>
        <v/>
      </c>
      <c r="AT295" t="str">
        <f>IF(OR($A295="", AT$5=""), "", IF(COUNTIFS(【データ】蓄積用!A$2:A$10000, AT$5, 【データ】蓄積用!C$2:C$10000, $A295, 【データ】蓄積用!D$2:D$10000, "&gt;=3000", 【データ】蓄積用!E$2:E$10000, "&gt;=1500")&gt;0, "〇", IF(COUNTIFS(【データ】蓄積用!A$2:A$10000, AT$5, 【データ】蓄積用!C$2:C$10000, $A295, 【データ】蓄積用!Q$2:Q$10000, 1, 【データ】蓄積用!AC$2:AC$10000, "&gt;=4.0")&gt;0, "〇", "×")))</f>
        <v/>
      </c>
      <c r="AU295" t="str">
        <f>IF(OR($A295="", AU$5=""), "", IF(COUNTIFS(【データ】蓄積用!A$2:A$10000, AU$5, 【データ】蓄積用!C$2:C$10000, $A295, 【データ】蓄積用!D$2:D$10000, "&gt;=3000", 【データ】蓄積用!E$2:E$10000, "&gt;=1500")&gt;0, "〇", IF(COUNTIFS(【データ】蓄積用!A$2:A$10000, AU$5, 【データ】蓄積用!C$2:C$10000, $A295, 【データ】蓄積用!Q$2:Q$10000, 1, 【データ】蓄積用!AC$2:AC$10000, "&gt;=4.0")&gt;0, "〇", "×")))</f>
        <v/>
      </c>
      <c r="AV295" t="str">
        <f>IF(OR($A295="", AV$5=""), "", IF(COUNTIFS(【データ】蓄積用!A$2:A$10000, AV$5, 【データ】蓄積用!C$2:C$10000, $A295, 【データ】蓄積用!D$2:D$10000, "&gt;=3000", 【データ】蓄積用!E$2:E$10000, "&gt;=1500")&gt;0, "〇", IF(COUNTIFS(【データ】蓄積用!A$2:A$10000, AV$5, 【データ】蓄積用!C$2:C$10000, $A295, 【データ】蓄積用!Q$2:Q$10000, 1, 【データ】蓄積用!AC$2:AC$10000, "&gt;=4.0")&gt;0, "〇", "×")))</f>
        <v/>
      </c>
      <c r="AW295" t="str">
        <f>IF(OR($A295="", AW$5=""), "", IF(COUNTIFS(【データ】蓄積用!A$2:A$10000, AW$5, 【データ】蓄積用!C$2:C$10000, $A295, 【データ】蓄積用!D$2:D$10000, "&gt;=3000", 【データ】蓄積用!E$2:E$10000, "&gt;=1500")&gt;0, "〇", IF(COUNTIFS(【データ】蓄積用!A$2:A$10000, AW$5, 【データ】蓄積用!C$2:C$10000, $A295, 【データ】蓄積用!Q$2:Q$10000, 1, 【データ】蓄積用!AC$2:AC$10000, "&gt;=4.0")&gt;0, "〇", "×")))</f>
        <v/>
      </c>
      <c r="AX295" t="str">
        <f>IF(OR($A295="", AX$5=""), "", IF(COUNTIFS(【データ】蓄積用!A$2:A$10000, AX$5, 【データ】蓄積用!C$2:C$10000, $A295, 【データ】蓄積用!D$2:D$10000, "&gt;=3000", 【データ】蓄積用!E$2:E$10000, "&gt;=1500")&gt;0, "〇", IF(COUNTIFS(【データ】蓄積用!A$2:A$10000, AX$5, 【データ】蓄積用!C$2:C$10000, $A295, 【データ】蓄積用!Q$2:Q$10000, 1, 【データ】蓄積用!AC$2:AC$10000, "&gt;=4.0")&gt;0, "〇", "×")))</f>
        <v/>
      </c>
      <c r="AY295" t="str">
        <f>IF(OR($A295="", AY$5=""), "", IF(COUNTIFS(【データ】蓄積用!A$2:A$10000, AY$5, 【データ】蓄積用!C$2:C$10000, $A295, 【データ】蓄積用!D$2:D$10000, "&gt;=3000", 【データ】蓄積用!E$2:E$10000, "&gt;=1500")&gt;0, "〇", IF(COUNTIFS(【データ】蓄積用!A$2:A$10000, AY$5, 【データ】蓄積用!C$2:C$10000, $A295, 【データ】蓄積用!Q$2:Q$10000, 1, 【データ】蓄積用!AC$2:AC$10000, "&gt;=4.0")&gt;0, "〇", "×")))</f>
        <v/>
      </c>
    </row>
    <row r="296" spans="2:51">
      <c r="B296" t="str">
        <f>IF(OR($A296="", B$5=""), "", IF(COUNTIFS(【データ】蓄積用!A$2:A$10000, B$5, 【データ】蓄積用!C$2:C$10000, $A296, 【データ】蓄積用!D$2:D$10000, "&gt;=3000", 【データ】蓄積用!E$2:E$10000, "&gt;=1500")&gt;0, "〇", IF(COUNTIFS(【データ】蓄積用!A$2:A$10000, B$5, 【データ】蓄積用!C$2:C$10000, $A296, 【データ】蓄積用!Q$2:Q$10000, 1, 【データ】蓄積用!AC$2:AC$10000, "&gt;=4.0")&gt;0, "〇", "×")))</f>
        <v/>
      </c>
      <c r="C296" t="str">
        <f>IF(OR($A296="", C$5=""), "", IF(COUNTIFS(【データ】蓄積用!A$2:A$10000, C$5, 【データ】蓄積用!C$2:C$10000, $A296, 【データ】蓄積用!D$2:D$10000, "&gt;=3000", 【データ】蓄積用!E$2:E$10000, "&gt;=1500")&gt;0, "〇", IF(COUNTIFS(【データ】蓄積用!A$2:A$10000, C$5, 【データ】蓄積用!C$2:C$10000, $A296, 【データ】蓄積用!Q$2:Q$10000, 1, 【データ】蓄積用!AC$2:AC$10000, "&gt;=4.0")&gt;0, "〇", "×")))</f>
        <v/>
      </c>
      <c r="D296" t="str">
        <f>IF(OR($A296="", D$5=""), "", IF(COUNTIFS(【データ】蓄積用!A$2:A$10000, D$5, 【データ】蓄積用!C$2:C$10000, $A296, 【データ】蓄積用!D$2:D$10000, "&gt;=3000", 【データ】蓄積用!E$2:E$10000, "&gt;=1500")&gt;0, "〇", IF(COUNTIFS(【データ】蓄積用!A$2:A$10000, D$5, 【データ】蓄積用!C$2:C$10000, $A296, 【データ】蓄積用!Q$2:Q$10000, 1, 【データ】蓄積用!AC$2:AC$10000, "&gt;=4.0")&gt;0, "〇", "×")))</f>
        <v/>
      </c>
      <c r="E296" t="str">
        <f>IF(OR($A296="", E$5=""), "", IF(COUNTIFS(【データ】蓄積用!A$2:A$10000, E$5, 【データ】蓄積用!C$2:C$10000, $A296, 【データ】蓄積用!D$2:D$10000, "&gt;=3000", 【データ】蓄積用!E$2:E$10000, "&gt;=1500")&gt;0, "〇", IF(COUNTIFS(【データ】蓄積用!A$2:A$10000, E$5, 【データ】蓄積用!C$2:C$10000, $A296, 【データ】蓄積用!Q$2:Q$10000, 1, 【データ】蓄積用!AC$2:AC$10000, "&gt;=4.0")&gt;0, "〇", "×")))</f>
        <v/>
      </c>
      <c r="F296" t="str">
        <f>IF(OR($A296="", F$5=""), "", IF(COUNTIFS(【データ】蓄積用!A$2:A$10000, F$5, 【データ】蓄積用!C$2:C$10000, $A296, 【データ】蓄積用!D$2:D$10000, "&gt;=3000", 【データ】蓄積用!E$2:E$10000, "&gt;=1500")&gt;0, "〇", IF(COUNTIFS(【データ】蓄積用!A$2:A$10000, F$5, 【データ】蓄積用!C$2:C$10000, $A296, 【データ】蓄積用!Q$2:Q$10000, 1, 【データ】蓄積用!AC$2:AC$10000, "&gt;=4.0")&gt;0, "〇", "×")))</f>
        <v/>
      </c>
      <c r="G296" t="str">
        <f>IF(OR($A296="", G$5=""), "", IF(COUNTIFS(【データ】蓄積用!A$2:A$10000, G$5, 【データ】蓄積用!C$2:C$10000, $A296, 【データ】蓄積用!D$2:D$10000, "&gt;=3000", 【データ】蓄積用!E$2:E$10000, "&gt;=1500")&gt;0, "〇", IF(COUNTIFS(【データ】蓄積用!A$2:A$10000, G$5, 【データ】蓄積用!C$2:C$10000, $A296, 【データ】蓄積用!Q$2:Q$10000, 1, 【データ】蓄積用!AC$2:AC$10000, "&gt;=4.0")&gt;0, "〇", "×")))</f>
        <v/>
      </c>
      <c r="H296" t="str">
        <f>IF(OR($A296="", H$5=""), "", IF(COUNTIFS(【データ】蓄積用!A$2:A$10000, H$5, 【データ】蓄積用!C$2:C$10000, $A296, 【データ】蓄積用!D$2:D$10000, "&gt;=3000", 【データ】蓄積用!E$2:E$10000, "&gt;=1500")&gt;0, "〇", IF(COUNTIFS(【データ】蓄積用!A$2:A$10000, H$5, 【データ】蓄積用!C$2:C$10000, $A296, 【データ】蓄積用!Q$2:Q$10000, 1, 【データ】蓄積用!AC$2:AC$10000, "&gt;=4.0")&gt;0, "〇", "×")))</f>
        <v/>
      </c>
      <c r="I296" t="str">
        <f>IF(OR($A296="", I$5=""), "", IF(COUNTIFS(【データ】蓄積用!A$2:A$10000, I$5, 【データ】蓄積用!C$2:C$10000, $A296, 【データ】蓄積用!D$2:D$10000, "&gt;=3000", 【データ】蓄積用!E$2:E$10000, "&gt;=1500")&gt;0, "〇", IF(COUNTIFS(【データ】蓄積用!A$2:A$10000, I$5, 【データ】蓄積用!C$2:C$10000, $A296, 【データ】蓄積用!Q$2:Q$10000, 1, 【データ】蓄積用!AC$2:AC$10000, "&gt;=4.0")&gt;0, "〇", "×")))</f>
        <v/>
      </c>
      <c r="J296" t="str">
        <f>IF(OR($A296="", J$5=""), "", IF(COUNTIFS(【データ】蓄積用!A$2:A$10000, J$5, 【データ】蓄積用!C$2:C$10000, $A296, 【データ】蓄積用!D$2:D$10000, "&gt;=3000", 【データ】蓄積用!E$2:E$10000, "&gt;=1500")&gt;0, "〇", IF(COUNTIFS(【データ】蓄積用!A$2:A$10000, J$5, 【データ】蓄積用!C$2:C$10000, $A296, 【データ】蓄積用!Q$2:Q$10000, 1, 【データ】蓄積用!AC$2:AC$10000, "&gt;=4.0")&gt;0, "〇", "×")))</f>
        <v/>
      </c>
      <c r="K296" t="str">
        <f>IF(OR($A296="", K$5=""), "", IF(COUNTIFS(【データ】蓄積用!A$2:A$10000, K$5, 【データ】蓄積用!C$2:C$10000, $A296, 【データ】蓄積用!D$2:D$10000, "&gt;=3000", 【データ】蓄積用!E$2:E$10000, "&gt;=1500")&gt;0, "〇", IF(COUNTIFS(【データ】蓄積用!A$2:A$10000, K$5, 【データ】蓄積用!C$2:C$10000, $A296, 【データ】蓄積用!Q$2:Q$10000, 1, 【データ】蓄積用!AC$2:AC$10000, "&gt;=4.0")&gt;0, "〇", "×")))</f>
        <v/>
      </c>
      <c r="L296" t="str">
        <f>IF(OR($A296="", L$5=""), "", IF(COUNTIFS(【データ】蓄積用!A$2:A$10000, L$5, 【データ】蓄積用!C$2:C$10000, $A296, 【データ】蓄積用!D$2:D$10000, "&gt;=3000", 【データ】蓄積用!E$2:E$10000, "&gt;=1500")&gt;0, "〇", IF(COUNTIFS(【データ】蓄積用!A$2:A$10000, L$5, 【データ】蓄積用!C$2:C$10000, $A296, 【データ】蓄積用!Q$2:Q$10000, 1, 【データ】蓄積用!AC$2:AC$10000, "&gt;=4.0")&gt;0, "〇", "×")))</f>
        <v/>
      </c>
      <c r="M296" t="str">
        <f>IF(OR($A296="", M$5=""), "", IF(COUNTIFS(【データ】蓄積用!A$2:A$10000, M$5, 【データ】蓄積用!C$2:C$10000, $A296, 【データ】蓄積用!D$2:D$10000, "&gt;=3000", 【データ】蓄積用!E$2:E$10000, "&gt;=1500")&gt;0, "〇", IF(COUNTIFS(【データ】蓄積用!A$2:A$10000, M$5, 【データ】蓄積用!C$2:C$10000, $A296, 【データ】蓄積用!Q$2:Q$10000, 1, 【データ】蓄積用!AC$2:AC$10000, "&gt;=4.0")&gt;0, "〇", "×")))</f>
        <v/>
      </c>
      <c r="N296" t="str">
        <f>IF(OR($A296="", N$5=""), "", IF(COUNTIFS(【データ】蓄積用!A$2:A$10000, N$5, 【データ】蓄積用!C$2:C$10000, $A296, 【データ】蓄積用!D$2:D$10000, "&gt;=3000", 【データ】蓄積用!E$2:E$10000, "&gt;=1500")&gt;0, "〇", IF(COUNTIFS(【データ】蓄積用!A$2:A$10000, N$5, 【データ】蓄積用!C$2:C$10000, $A296, 【データ】蓄積用!Q$2:Q$10000, 1, 【データ】蓄積用!AC$2:AC$10000, "&gt;=4.0")&gt;0, "〇", "×")))</f>
        <v/>
      </c>
      <c r="O296" t="str">
        <f>IF(OR($A296="", O$5=""), "", IF(COUNTIFS(【データ】蓄積用!A$2:A$10000, O$5, 【データ】蓄積用!C$2:C$10000, $A296, 【データ】蓄積用!D$2:D$10000, "&gt;=3000", 【データ】蓄積用!E$2:E$10000, "&gt;=1500")&gt;0, "〇", IF(COUNTIFS(【データ】蓄積用!A$2:A$10000, O$5, 【データ】蓄積用!C$2:C$10000, $A296, 【データ】蓄積用!Q$2:Q$10000, 1, 【データ】蓄積用!AC$2:AC$10000, "&gt;=4.0")&gt;0, "〇", "×")))</f>
        <v/>
      </c>
      <c r="P296" t="str">
        <f>IF(OR($A296="", P$5=""), "", IF(COUNTIFS(【データ】蓄積用!A$2:A$10000, P$5, 【データ】蓄積用!C$2:C$10000, $A296, 【データ】蓄積用!D$2:D$10000, "&gt;=3000", 【データ】蓄積用!E$2:E$10000, "&gt;=1500")&gt;0, "〇", IF(COUNTIFS(【データ】蓄積用!A$2:A$10000, P$5, 【データ】蓄積用!C$2:C$10000, $A296, 【データ】蓄積用!Q$2:Q$10000, 1, 【データ】蓄積用!AC$2:AC$10000, "&gt;=4.0")&gt;0, "〇", "×")))</f>
        <v/>
      </c>
      <c r="Q296" t="str">
        <f>IF(OR($A296="", Q$5=""), "", IF(COUNTIFS(【データ】蓄積用!A$2:A$10000, Q$5, 【データ】蓄積用!C$2:C$10000, $A296, 【データ】蓄積用!D$2:D$10000, "&gt;=3000", 【データ】蓄積用!E$2:E$10000, "&gt;=1500")&gt;0, "〇", IF(COUNTIFS(【データ】蓄積用!A$2:A$10000, Q$5, 【データ】蓄積用!C$2:C$10000, $A296, 【データ】蓄積用!Q$2:Q$10000, 1, 【データ】蓄積用!AC$2:AC$10000, "&gt;=4.0")&gt;0, "〇", "×")))</f>
        <v/>
      </c>
      <c r="R296" t="str">
        <f>IF(OR($A296="", R$5=""), "", IF(COUNTIFS(【データ】蓄積用!A$2:A$10000, R$5, 【データ】蓄積用!C$2:C$10000, $A296, 【データ】蓄積用!D$2:D$10000, "&gt;=3000", 【データ】蓄積用!E$2:E$10000, "&gt;=1500")&gt;0, "〇", IF(COUNTIFS(【データ】蓄積用!A$2:A$10000, R$5, 【データ】蓄積用!C$2:C$10000, $A296, 【データ】蓄積用!Q$2:Q$10000, 1, 【データ】蓄積用!AC$2:AC$10000, "&gt;=4.0")&gt;0, "〇", "×")))</f>
        <v/>
      </c>
      <c r="S296" t="str">
        <f>IF(OR($A296="", S$5=""), "", IF(COUNTIFS(【データ】蓄積用!A$2:A$10000, S$5, 【データ】蓄積用!C$2:C$10000, $A296, 【データ】蓄積用!D$2:D$10000, "&gt;=3000", 【データ】蓄積用!E$2:E$10000, "&gt;=1500")&gt;0, "〇", IF(COUNTIFS(【データ】蓄積用!A$2:A$10000, S$5, 【データ】蓄積用!C$2:C$10000, $A296, 【データ】蓄積用!Q$2:Q$10000, 1, 【データ】蓄積用!AC$2:AC$10000, "&gt;=4.0")&gt;0, "〇", "×")))</f>
        <v/>
      </c>
      <c r="T296" t="str">
        <f>IF(OR($A296="", T$5=""), "", IF(COUNTIFS(【データ】蓄積用!A$2:A$10000, T$5, 【データ】蓄積用!C$2:C$10000, $A296, 【データ】蓄積用!D$2:D$10000, "&gt;=3000", 【データ】蓄積用!E$2:E$10000, "&gt;=1500")&gt;0, "〇", IF(COUNTIFS(【データ】蓄積用!A$2:A$10000, T$5, 【データ】蓄積用!C$2:C$10000, $A296, 【データ】蓄積用!Q$2:Q$10000, 1, 【データ】蓄積用!AC$2:AC$10000, "&gt;=4.0")&gt;0, "〇", "×")))</f>
        <v/>
      </c>
      <c r="U296" t="str">
        <f>IF(OR($A296="", U$5=""), "", IF(COUNTIFS(【データ】蓄積用!A$2:A$10000, U$5, 【データ】蓄積用!C$2:C$10000, $A296, 【データ】蓄積用!D$2:D$10000, "&gt;=3000", 【データ】蓄積用!E$2:E$10000, "&gt;=1500")&gt;0, "〇", IF(COUNTIFS(【データ】蓄積用!A$2:A$10000, U$5, 【データ】蓄積用!C$2:C$10000, $A296, 【データ】蓄積用!Q$2:Q$10000, 1, 【データ】蓄積用!AC$2:AC$10000, "&gt;=4.0")&gt;0, "〇", "×")))</f>
        <v/>
      </c>
      <c r="V296" t="str">
        <f>IF(OR($A296="", V$5=""), "", IF(COUNTIFS(【データ】蓄積用!A$2:A$10000, V$5, 【データ】蓄積用!C$2:C$10000, $A296, 【データ】蓄積用!D$2:D$10000, "&gt;=3000", 【データ】蓄積用!E$2:E$10000, "&gt;=1500")&gt;0, "〇", IF(COUNTIFS(【データ】蓄積用!A$2:A$10000, V$5, 【データ】蓄積用!C$2:C$10000, $A296, 【データ】蓄積用!Q$2:Q$10000, 1, 【データ】蓄積用!AC$2:AC$10000, "&gt;=4.0")&gt;0, "〇", "×")))</f>
        <v/>
      </c>
      <c r="W296" t="str">
        <f>IF(OR($A296="", W$5=""), "", IF(COUNTIFS(【データ】蓄積用!A$2:A$10000, W$5, 【データ】蓄積用!C$2:C$10000, $A296, 【データ】蓄積用!D$2:D$10000, "&gt;=3000", 【データ】蓄積用!E$2:E$10000, "&gt;=1500")&gt;0, "〇", IF(COUNTIFS(【データ】蓄積用!A$2:A$10000, W$5, 【データ】蓄積用!C$2:C$10000, $A296, 【データ】蓄積用!Q$2:Q$10000, 1, 【データ】蓄積用!AC$2:AC$10000, "&gt;=4.0")&gt;0, "〇", "×")))</f>
        <v/>
      </c>
      <c r="X296" t="str">
        <f>IF(OR($A296="", X$5=""), "", IF(COUNTIFS(【データ】蓄積用!A$2:A$10000, X$5, 【データ】蓄積用!C$2:C$10000, $A296, 【データ】蓄積用!D$2:D$10000, "&gt;=3000", 【データ】蓄積用!E$2:E$10000, "&gt;=1500")&gt;0, "〇", IF(COUNTIFS(【データ】蓄積用!A$2:A$10000, X$5, 【データ】蓄積用!C$2:C$10000, $A296, 【データ】蓄積用!Q$2:Q$10000, 1, 【データ】蓄積用!AC$2:AC$10000, "&gt;=4.0")&gt;0, "〇", "×")))</f>
        <v/>
      </c>
      <c r="Y296" t="str">
        <f>IF(OR($A296="", Y$5=""), "", IF(COUNTIFS(【データ】蓄積用!A$2:A$10000, Y$5, 【データ】蓄積用!C$2:C$10000, $A296, 【データ】蓄積用!D$2:D$10000, "&gt;=3000", 【データ】蓄積用!E$2:E$10000, "&gt;=1500")&gt;0, "〇", IF(COUNTIFS(【データ】蓄積用!A$2:A$10000, Y$5, 【データ】蓄積用!C$2:C$10000, $A296, 【データ】蓄積用!Q$2:Q$10000, 1, 【データ】蓄積用!AC$2:AC$10000, "&gt;=4.0")&gt;0, "〇", "×")))</f>
        <v/>
      </c>
      <c r="Z296" t="str">
        <f>IF(OR($A296="", Z$5=""), "", IF(COUNTIFS(【データ】蓄積用!A$2:A$10000, Z$5, 【データ】蓄積用!C$2:C$10000, $A296, 【データ】蓄積用!D$2:D$10000, "&gt;=3000", 【データ】蓄積用!E$2:E$10000, "&gt;=1500")&gt;0, "〇", IF(COUNTIFS(【データ】蓄積用!A$2:A$10000, Z$5, 【データ】蓄積用!C$2:C$10000, $A296, 【データ】蓄積用!Q$2:Q$10000, 1, 【データ】蓄積用!AC$2:AC$10000, "&gt;=4.0")&gt;0, "〇", "×")))</f>
        <v/>
      </c>
      <c r="AA296" t="str">
        <f>IF(OR($A296="", AA$5=""), "", IF(COUNTIFS(【データ】蓄積用!A$2:A$10000, AA$5, 【データ】蓄積用!C$2:C$10000, $A296, 【データ】蓄積用!D$2:D$10000, "&gt;=3000", 【データ】蓄積用!E$2:E$10000, "&gt;=1500")&gt;0, "〇", IF(COUNTIFS(【データ】蓄積用!A$2:A$10000, AA$5, 【データ】蓄積用!C$2:C$10000, $A296, 【データ】蓄積用!Q$2:Q$10000, 1, 【データ】蓄積用!AC$2:AC$10000, "&gt;=4.0")&gt;0, "〇", "×")))</f>
        <v/>
      </c>
      <c r="AB296" t="str">
        <f>IF(OR($A296="", AB$5=""), "", IF(COUNTIFS(【データ】蓄積用!A$2:A$10000, AB$5, 【データ】蓄積用!C$2:C$10000, $A296, 【データ】蓄積用!D$2:D$10000, "&gt;=3000", 【データ】蓄積用!E$2:E$10000, "&gt;=1500")&gt;0, "〇", IF(COUNTIFS(【データ】蓄積用!A$2:A$10000, AB$5, 【データ】蓄積用!C$2:C$10000, $A296, 【データ】蓄積用!Q$2:Q$10000, 1, 【データ】蓄積用!AC$2:AC$10000, "&gt;=4.0")&gt;0, "〇", "×")))</f>
        <v/>
      </c>
      <c r="AC296" t="str">
        <f>IF(OR($A296="", AC$5=""), "", IF(COUNTIFS(【データ】蓄積用!A$2:A$10000, AC$5, 【データ】蓄積用!C$2:C$10000, $A296, 【データ】蓄積用!D$2:D$10000, "&gt;=3000", 【データ】蓄積用!E$2:E$10000, "&gt;=1500")&gt;0, "〇", IF(COUNTIFS(【データ】蓄積用!A$2:A$10000, AC$5, 【データ】蓄積用!C$2:C$10000, $A296, 【データ】蓄積用!Q$2:Q$10000, 1, 【データ】蓄積用!AC$2:AC$10000, "&gt;=4.0")&gt;0, "〇", "×")))</f>
        <v/>
      </c>
      <c r="AD296" t="str">
        <f>IF(OR($A296="", AD$5=""), "", IF(COUNTIFS(【データ】蓄積用!A$2:A$10000, AD$5, 【データ】蓄積用!C$2:C$10000, $A296, 【データ】蓄積用!D$2:D$10000, "&gt;=3000", 【データ】蓄積用!E$2:E$10000, "&gt;=1500")&gt;0, "〇", IF(COUNTIFS(【データ】蓄積用!A$2:A$10000, AD$5, 【データ】蓄積用!C$2:C$10000, $A296, 【データ】蓄積用!Q$2:Q$10000, 1, 【データ】蓄積用!AC$2:AC$10000, "&gt;=4.0")&gt;0, "〇", "×")))</f>
        <v/>
      </c>
      <c r="AE296" t="str">
        <f>IF(OR($A296="", AE$5=""), "", IF(COUNTIFS(【データ】蓄積用!A$2:A$10000, AE$5, 【データ】蓄積用!C$2:C$10000, $A296, 【データ】蓄積用!D$2:D$10000, "&gt;=3000", 【データ】蓄積用!E$2:E$10000, "&gt;=1500")&gt;0, "〇", IF(COUNTIFS(【データ】蓄積用!A$2:A$10000, AE$5, 【データ】蓄積用!C$2:C$10000, $A296, 【データ】蓄積用!Q$2:Q$10000, 1, 【データ】蓄積用!AC$2:AC$10000, "&gt;=4.0")&gt;0, "〇", "×")))</f>
        <v/>
      </c>
      <c r="AF296" t="str">
        <f>IF(OR($A296="", AF$5=""), "", IF(COUNTIFS(【データ】蓄積用!A$2:A$10000, AF$5, 【データ】蓄積用!C$2:C$10000, $A296, 【データ】蓄積用!D$2:D$10000, "&gt;=3000", 【データ】蓄積用!E$2:E$10000, "&gt;=1500")&gt;0, "〇", IF(COUNTIFS(【データ】蓄積用!A$2:A$10000, AF$5, 【データ】蓄積用!C$2:C$10000, $A296, 【データ】蓄積用!Q$2:Q$10000, 1, 【データ】蓄積用!AC$2:AC$10000, "&gt;=4.0")&gt;0, "〇", "×")))</f>
        <v/>
      </c>
      <c r="AG296" t="str">
        <f>IF(OR($A296="", AG$5=""), "", IF(COUNTIFS(【データ】蓄積用!A$2:A$10000, AG$5, 【データ】蓄積用!C$2:C$10000, $A296, 【データ】蓄積用!D$2:D$10000, "&gt;=3000", 【データ】蓄積用!E$2:E$10000, "&gt;=1500")&gt;0, "〇", IF(COUNTIFS(【データ】蓄積用!A$2:A$10000, AG$5, 【データ】蓄積用!C$2:C$10000, $A296, 【データ】蓄積用!Q$2:Q$10000, 1, 【データ】蓄積用!AC$2:AC$10000, "&gt;=4.0")&gt;0, "〇", "×")))</f>
        <v/>
      </c>
      <c r="AH296" t="str">
        <f>IF(OR($A296="", AH$5=""), "", IF(COUNTIFS(【データ】蓄積用!A$2:A$10000, AH$5, 【データ】蓄積用!C$2:C$10000, $A296, 【データ】蓄積用!D$2:D$10000, "&gt;=3000", 【データ】蓄積用!E$2:E$10000, "&gt;=1500")&gt;0, "〇", IF(COUNTIFS(【データ】蓄積用!A$2:A$10000, AH$5, 【データ】蓄積用!C$2:C$10000, $A296, 【データ】蓄積用!Q$2:Q$10000, 1, 【データ】蓄積用!AC$2:AC$10000, "&gt;=4.0")&gt;0, "〇", "×")))</f>
        <v/>
      </c>
      <c r="AI296" t="str">
        <f>IF(OR($A296="", AI$5=""), "", IF(COUNTIFS(【データ】蓄積用!A$2:A$10000, AI$5, 【データ】蓄積用!C$2:C$10000, $A296, 【データ】蓄積用!D$2:D$10000, "&gt;=3000", 【データ】蓄積用!E$2:E$10000, "&gt;=1500")&gt;0, "〇", IF(COUNTIFS(【データ】蓄積用!A$2:A$10000, AI$5, 【データ】蓄積用!C$2:C$10000, $A296, 【データ】蓄積用!Q$2:Q$10000, 1, 【データ】蓄積用!AC$2:AC$10000, "&gt;=4.0")&gt;0, "〇", "×")))</f>
        <v/>
      </c>
      <c r="AJ296" t="str">
        <f>IF(OR($A296="", AJ$5=""), "", IF(COUNTIFS(【データ】蓄積用!A$2:A$10000, AJ$5, 【データ】蓄積用!C$2:C$10000, $A296, 【データ】蓄積用!D$2:D$10000, "&gt;=3000", 【データ】蓄積用!E$2:E$10000, "&gt;=1500")&gt;0, "〇", IF(COUNTIFS(【データ】蓄積用!A$2:A$10000, AJ$5, 【データ】蓄積用!C$2:C$10000, $A296, 【データ】蓄積用!Q$2:Q$10000, 1, 【データ】蓄積用!AC$2:AC$10000, "&gt;=4.0")&gt;0, "〇", "×")))</f>
        <v/>
      </c>
      <c r="AK296" t="str">
        <f>IF(OR($A296="", AK$5=""), "", IF(COUNTIFS(【データ】蓄積用!A$2:A$10000, AK$5, 【データ】蓄積用!C$2:C$10000, $A296, 【データ】蓄積用!D$2:D$10000, "&gt;=3000", 【データ】蓄積用!E$2:E$10000, "&gt;=1500")&gt;0, "〇", IF(COUNTIFS(【データ】蓄積用!A$2:A$10000, AK$5, 【データ】蓄積用!C$2:C$10000, $A296, 【データ】蓄積用!Q$2:Q$10000, 1, 【データ】蓄積用!AC$2:AC$10000, "&gt;=4.0")&gt;0, "〇", "×")))</f>
        <v/>
      </c>
      <c r="AL296" t="str">
        <f>IF(OR($A296="", AL$5=""), "", IF(COUNTIFS(【データ】蓄積用!A$2:A$10000, AL$5, 【データ】蓄積用!C$2:C$10000, $A296, 【データ】蓄積用!D$2:D$10000, "&gt;=3000", 【データ】蓄積用!E$2:E$10000, "&gt;=1500")&gt;0, "〇", IF(COUNTIFS(【データ】蓄積用!A$2:A$10000, AL$5, 【データ】蓄積用!C$2:C$10000, $A296, 【データ】蓄積用!Q$2:Q$10000, 1, 【データ】蓄積用!AC$2:AC$10000, "&gt;=4.0")&gt;0, "〇", "×")))</f>
        <v/>
      </c>
      <c r="AM296" t="str">
        <f>IF(OR($A296="", AM$5=""), "", IF(COUNTIFS(【データ】蓄積用!A$2:A$10000, AM$5, 【データ】蓄積用!C$2:C$10000, $A296, 【データ】蓄積用!D$2:D$10000, "&gt;=3000", 【データ】蓄積用!E$2:E$10000, "&gt;=1500")&gt;0, "〇", IF(COUNTIFS(【データ】蓄積用!A$2:A$10000, AM$5, 【データ】蓄積用!C$2:C$10000, $A296, 【データ】蓄積用!Q$2:Q$10000, 1, 【データ】蓄積用!AC$2:AC$10000, "&gt;=4.0")&gt;0, "〇", "×")))</f>
        <v/>
      </c>
      <c r="AN296" t="str">
        <f>IF(OR($A296="", AN$5=""), "", IF(COUNTIFS(【データ】蓄積用!A$2:A$10000, AN$5, 【データ】蓄積用!C$2:C$10000, $A296, 【データ】蓄積用!D$2:D$10000, "&gt;=3000", 【データ】蓄積用!E$2:E$10000, "&gt;=1500")&gt;0, "〇", IF(COUNTIFS(【データ】蓄積用!A$2:A$10000, AN$5, 【データ】蓄積用!C$2:C$10000, $A296, 【データ】蓄積用!Q$2:Q$10000, 1, 【データ】蓄積用!AC$2:AC$10000, "&gt;=4.0")&gt;0, "〇", "×")))</f>
        <v/>
      </c>
      <c r="AO296" t="str">
        <f>IF(OR($A296="", AO$5=""), "", IF(COUNTIFS(【データ】蓄積用!A$2:A$10000, AO$5, 【データ】蓄積用!C$2:C$10000, $A296, 【データ】蓄積用!D$2:D$10000, "&gt;=3000", 【データ】蓄積用!E$2:E$10000, "&gt;=1500")&gt;0, "〇", IF(COUNTIFS(【データ】蓄積用!A$2:A$10000, AO$5, 【データ】蓄積用!C$2:C$10000, $A296, 【データ】蓄積用!Q$2:Q$10000, 1, 【データ】蓄積用!AC$2:AC$10000, "&gt;=4.0")&gt;0, "〇", "×")))</f>
        <v/>
      </c>
      <c r="AP296" t="str">
        <f>IF(OR($A296="", AP$5=""), "", IF(COUNTIFS(【データ】蓄積用!A$2:A$10000, AP$5, 【データ】蓄積用!C$2:C$10000, $A296, 【データ】蓄積用!D$2:D$10000, "&gt;=3000", 【データ】蓄積用!E$2:E$10000, "&gt;=1500")&gt;0, "〇", IF(COUNTIFS(【データ】蓄積用!A$2:A$10000, AP$5, 【データ】蓄積用!C$2:C$10000, $A296, 【データ】蓄積用!Q$2:Q$10000, 1, 【データ】蓄積用!AC$2:AC$10000, "&gt;=4.0")&gt;0, "〇", "×")))</f>
        <v/>
      </c>
      <c r="AQ296" t="str">
        <f>IF(OR($A296="", AQ$5=""), "", IF(COUNTIFS(【データ】蓄積用!A$2:A$10000, AQ$5, 【データ】蓄積用!C$2:C$10000, $A296, 【データ】蓄積用!D$2:D$10000, "&gt;=3000", 【データ】蓄積用!E$2:E$10000, "&gt;=1500")&gt;0, "〇", IF(COUNTIFS(【データ】蓄積用!A$2:A$10000, AQ$5, 【データ】蓄積用!C$2:C$10000, $A296, 【データ】蓄積用!Q$2:Q$10000, 1, 【データ】蓄積用!AC$2:AC$10000, "&gt;=4.0")&gt;0, "〇", "×")))</f>
        <v/>
      </c>
      <c r="AR296" t="str">
        <f>IF(OR($A296="", AR$5=""), "", IF(COUNTIFS(【データ】蓄積用!A$2:A$10000, AR$5, 【データ】蓄積用!C$2:C$10000, $A296, 【データ】蓄積用!D$2:D$10000, "&gt;=3000", 【データ】蓄積用!E$2:E$10000, "&gt;=1500")&gt;0, "〇", IF(COUNTIFS(【データ】蓄積用!A$2:A$10000, AR$5, 【データ】蓄積用!C$2:C$10000, $A296, 【データ】蓄積用!Q$2:Q$10000, 1, 【データ】蓄積用!AC$2:AC$10000, "&gt;=4.0")&gt;0, "〇", "×")))</f>
        <v/>
      </c>
      <c r="AS296" t="str">
        <f>IF(OR($A296="", AS$5=""), "", IF(COUNTIFS(【データ】蓄積用!A$2:A$10000, AS$5, 【データ】蓄積用!C$2:C$10000, $A296, 【データ】蓄積用!D$2:D$10000, "&gt;=3000", 【データ】蓄積用!E$2:E$10000, "&gt;=1500")&gt;0, "〇", IF(COUNTIFS(【データ】蓄積用!A$2:A$10000, AS$5, 【データ】蓄積用!C$2:C$10000, $A296, 【データ】蓄積用!Q$2:Q$10000, 1, 【データ】蓄積用!AC$2:AC$10000, "&gt;=4.0")&gt;0, "〇", "×")))</f>
        <v/>
      </c>
      <c r="AT296" t="str">
        <f>IF(OR($A296="", AT$5=""), "", IF(COUNTIFS(【データ】蓄積用!A$2:A$10000, AT$5, 【データ】蓄積用!C$2:C$10000, $A296, 【データ】蓄積用!D$2:D$10000, "&gt;=3000", 【データ】蓄積用!E$2:E$10000, "&gt;=1500")&gt;0, "〇", IF(COUNTIFS(【データ】蓄積用!A$2:A$10000, AT$5, 【データ】蓄積用!C$2:C$10000, $A296, 【データ】蓄積用!Q$2:Q$10000, 1, 【データ】蓄積用!AC$2:AC$10000, "&gt;=4.0")&gt;0, "〇", "×")))</f>
        <v/>
      </c>
      <c r="AU296" t="str">
        <f>IF(OR($A296="", AU$5=""), "", IF(COUNTIFS(【データ】蓄積用!A$2:A$10000, AU$5, 【データ】蓄積用!C$2:C$10000, $A296, 【データ】蓄積用!D$2:D$10000, "&gt;=3000", 【データ】蓄積用!E$2:E$10000, "&gt;=1500")&gt;0, "〇", IF(COUNTIFS(【データ】蓄積用!A$2:A$10000, AU$5, 【データ】蓄積用!C$2:C$10000, $A296, 【データ】蓄積用!Q$2:Q$10000, 1, 【データ】蓄積用!AC$2:AC$10000, "&gt;=4.0")&gt;0, "〇", "×")))</f>
        <v/>
      </c>
      <c r="AV296" t="str">
        <f>IF(OR($A296="", AV$5=""), "", IF(COUNTIFS(【データ】蓄積用!A$2:A$10000, AV$5, 【データ】蓄積用!C$2:C$10000, $A296, 【データ】蓄積用!D$2:D$10000, "&gt;=3000", 【データ】蓄積用!E$2:E$10000, "&gt;=1500")&gt;0, "〇", IF(COUNTIFS(【データ】蓄積用!A$2:A$10000, AV$5, 【データ】蓄積用!C$2:C$10000, $A296, 【データ】蓄積用!Q$2:Q$10000, 1, 【データ】蓄積用!AC$2:AC$10000, "&gt;=4.0")&gt;0, "〇", "×")))</f>
        <v/>
      </c>
      <c r="AW296" t="str">
        <f>IF(OR($A296="", AW$5=""), "", IF(COUNTIFS(【データ】蓄積用!A$2:A$10000, AW$5, 【データ】蓄積用!C$2:C$10000, $A296, 【データ】蓄積用!D$2:D$10000, "&gt;=3000", 【データ】蓄積用!E$2:E$10000, "&gt;=1500")&gt;0, "〇", IF(COUNTIFS(【データ】蓄積用!A$2:A$10000, AW$5, 【データ】蓄積用!C$2:C$10000, $A296, 【データ】蓄積用!Q$2:Q$10000, 1, 【データ】蓄積用!AC$2:AC$10000, "&gt;=4.0")&gt;0, "〇", "×")))</f>
        <v/>
      </c>
      <c r="AX296" t="str">
        <f>IF(OR($A296="", AX$5=""), "", IF(COUNTIFS(【データ】蓄積用!A$2:A$10000, AX$5, 【データ】蓄積用!C$2:C$10000, $A296, 【データ】蓄積用!D$2:D$10000, "&gt;=3000", 【データ】蓄積用!E$2:E$10000, "&gt;=1500")&gt;0, "〇", IF(COUNTIFS(【データ】蓄積用!A$2:A$10000, AX$5, 【データ】蓄積用!C$2:C$10000, $A296, 【データ】蓄積用!Q$2:Q$10000, 1, 【データ】蓄積用!AC$2:AC$10000, "&gt;=4.0")&gt;0, "〇", "×")))</f>
        <v/>
      </c>
      <c r="AY296" t="str">
        <f>IF(OR($A296="", AY$5=""), "", IF(COUNTIFS(【データ】蓄積用!A$2:A$10000, AY$5, 【データ】蓄積用!C$2:C$10000, $A296, 【データ】蓄積用!D$2:D$10000, "&gt;=3000", 【データ】蓄積用!E$2:E$10000, "&gt;=1500")&gt;0, "〇", IF(COUNTIFS(【データ】蓄積用!A$2:A$10000, AY$5, 【データ】蓄積用!C$2:C$10000, $A296, 【データ】蓄積用!Q$2:Q$10000, 1, 【データ】蓄積用!AC$2:AC$10000, "&gt;=4.0")&gt;0, "〇", "×")))</f>
        <v/>
      </c>
    </row>
    <row r="297" spans="2:51">
      <c r="B297" t="str">
        <f>IF(OR($A297="", B$5=""), "", IF(COUNTIFS(【データ】蓄積用!A$2:A$10000, B$5, 【データ】蓄積用!C$2:C$10000, $A297, 【データ】蓄積用!D$2:D$10000, "&gt;=3000", 【データ】蓄積用!E$2:E$10000, "&gt;=1500")&gt;0, "〇", IF(COUNTIFS(【データ】蓄積用!A$2:A$10000, B$5, 【データ】蓄積用!C$2:C$10000, $A297, 【データ】蓄積用!Q$2:Q$10000, 1, 【データ】蓄積用!AC$2:AC$10000, "&gt;=4.0")&gt;0, "〇", "×")))</f>
        <v/>
      </c>
      <c r="C297" t="str">
        <f>IF(OR($A297="", C$5=""), "", IF(COUNTIFS(【データ】蓄積用!A$2:A$10000, C$5, 【データ】蓄積用!C$2:C$10000, $A297, 【データ】蓄積用!D$2:D$10000, "&gt;=3000", 【データ】蓄積用!E$2:E$10000, "&gt;=1500")&gt;0, "〇", IF(COUNTIFS(【データ】蓄積用!A$2:A$10000, C$5, 【データ】蓄積用!C$2:C$10000, $A297, 【データ】蓄積用!Q$2:Q$10000, 1, 【データ】蓄積用!AC$2:AC$10000, "&gt;=4.0")&gt;0, "〇", "×")))</f>
        <v/>
      </c>
      <c r="D297" t="str">
        <f>IF(OR($A297="", D$5=""), "", IF(COUNTIFS(【データ】蓄積用!A$2:A$10000, D$5, 【データ】蓄積用!C$2:C$10000, $A297, 【データ】蓄積用!D$2:D$10000, "&gt;=3000", 【データ】蓄積用!E$2:E$10000, "&gt;=1500")&gt;0, "〇", IF(COUNTIFS(【データ】蓄積用!A$2:A$10000, D$5, 【データ】蓄積用!C$2:C$10000, $A297, 【データ】蓄積用!Q$2:Q$10000, 1, 【データ】蓄積用!AC$2:AC$10000, "&gt;=4.0")&gt;0, "〇", "×")))</f>
        <v/>
      </c>
      <c r="E297" t="str">
        <f>IF(OR($A297="", E$5=""), "", IF(COUNTIFS(【データ】蓄積用!A$2:A$10000, E$5, 【データ】蓄積用!C$2:C$10000, $A297, 【データ】蓄積用!D$2:D$10000, "&gt;=3000", 【データ】蓄積用!E$2:E$10000, "&gt;=1500")&gt;0, "〇", IF(COUNTIFS(【データ】蓄積用!A$2:A$10000, E$5, 【データ】蓄積用!C$2:C$10000, $A297, 【データ】蓄積用!Q$2:Q$10000, 1, 【データ】蓄積用!AC$2:AC$10000, "&gt;=4.0")&gt;0, "〇", "×")))</f>
        <v/>
      </c>
      <c r="F297" t="str">
        <f>IF(OR($A297="", F$5=""), "", IF(COUNTIFS(【データ】蓄積用!A$2:A$10000, F$5, 【データ】蓄積用!C$2:C$10000, $A297, 【データ】蓄積用!D$2:D$10000, "&gt;=3000", 【データ】蓄積用!E$2:E$10000, "&gt;=1500")&gt;0, "〇", IF(COUNTIFS(【データ】蓄積用!A$2:A$10000, F$5, 【データ】蓄積用!C$2:C$10000, $A297, 【データ】蓄積用!Q$2:Q$10000, 1, 【データ】蓄積用!AC$2:AC$10000, "&gt;=4.0")&gt;0, "〇", "×")))</f>
        <v/>
      </c>
      <c r="G297" t="str">
        <f>IF(OR($A297="", G$5=""), "", IF(COUNTIFS(【データ】蓄積用!A$2:A$10000, G$5, 【データ】蓄積用!C$2:C$10000, $A297, 【データ】蓄積用!D$2:D$10000, "&gt;=3000", 【データ】蓄積用!E$2:E$10000, "&gt;=1500")&gt;0, "〇", IF(COUNTIFS(【データ】蓄積用!A$2:A$10000, G$5, 【データ】蓄積用!C$2:C$10000, $A297, 【データ】蓄積用!Q$2:Q$10000, 1, 【データ】蓄積用!AC$2:AC$10000, "&gt;=4.0")&gt;0, "〇", "×")))</f>
        <v/>
      </c>
      <c r="H297" t="str">
        <f>IF(OR($A297="", H$5=""), "", IF(COUNTIFS(【データ】蓄積用!A$2:A$10000, H$5, 【データ】蓄積用!C$2:C$10000, $A297, 【データ】蓄積用!D$2:D$10000, "&gt;=3000", 【データ】蓄積用!E$2:E$10000, "&gt;=1500")&gt;0, "〇", IF(COUNTIFS(【データ】蓄積用!A$2:A$10000, H$5, 【データ】蓄積用!C$2:C$10000, $A297, 【データ】蓄積用!Q$2:Q$10000, 1, 【データ】蓄積用!AC$2:AC$10000, "&gt;=4.0")&gt;0, "〇", "×")))</f>
        <v/>
      </c>
      <c r="I297" t="str">
        <f>IF(OR($A297="", I$5=""), "", IF(COUNTIFS(【データ】蓄積用!A$2:A$10000, I$5, 【データ】蓄積用!C$2:C$10000, $A297, 【データ】蓄積用!D$2:D$10000, "&gt;=3000", 【データ】蓄積用!E$2:E$10000, "&gt;=1500")&gt;0, "〇", IF(COUNTIFS(【データ】蓄積用!A$2:A$10000, I$5, 【データ】蓄積用!C$2:C$10000, $A297, 【データ】蓄積用!Q$2:Q$10000, 1, 【データ】蓄積用!AC$2:AC$10000, "&gt;=4.0")&gt;0, "〇", "×")))</f>
        <v/>
      </c>
      <c r="J297" t="str">
        <f>IF(OR($A297="", J$5=""), "", IF(COUNTIFS(【データ】蓄積用!A$2:A$10000, J$5, 【データ】蓄積用!C$2:C$10000, $A297, 【データ】蓄積用!D$2:D$10000, "&gt;=3000", 【データ】蓄積用!E$2:E$10000, "&gt;=1500")&gt;0, "〇", IF(COUNTIFS(【データ】蓄積用!A$2:A$10000, J$5, 【データ】蓄積用!C$2:C$10000, $A297, 【データ】蓄積用!Q$2:Q$10000, 1, 【データ】蓄積用!AC$2:AC$10000, "&gt;=4.0")&gt;0, "〇", "×")))</f>
        <v/>
      </c>
      <c r="K297" t="str">
        <f>IF(OR($A297="", K$5=""), "", IF(COUNTIFS(【データ】蓄積用!A$2:A$10000, K$5, 【データ】蓄積用!C$2:C$10000, $A297, 【データ】蓄積用!D$2:D$10000, "&gt;=3000", 【データ】蓄積用!E$2:E$10000, "&gt;=1500")&gt;0, "〇", IF(COUNTIFS(【データ】蓄積用!A$2:A$10000, K$5, 【データ】蓄積用!C$2:C$10000, $A297, 【データ】蓄積用!Q$2:Q$10000, 1, 【データ】蓄積用!AC$2:AC$10000, "&gt;=4.0")&gt;0, "〇", "×")))</f>
        <v/>
      </c>
      <c r="L297" t="str">
        <f>IF(OR($A297="", L$5=""), "", IF(COUNTIFS(【データ】蓄積用!A$2:A$10000, L$5, 【データ】蓄積用!C$2:C$10000, $A297, 【データ】蓄積用!D$2:D$10000, "&gt;=3000", 【データ】蓄積用!E$2:E$10000, "&gt;=1500")&gt;0, "〇", IF(COUNTIFS(【データ】蓄積用!A$2:A$10000, L$5, 【データ】蓄積用!C$2:C$10000, $A297, 【データ】蓄積用!Q$2:Q$10000, 1, 【データ】蓄積用!AC$2:AC$10000, "&gt;=4.0")&gt;0, "〇", "×")))</f>
        <v/>
      </c>
      <c r="M297" t="str">
        <f>IF(OR($A297="", M$5=""), "", IF(COUNTIFS(【データ】蓄積用!A$2:A$10000, M$5, 【データ】蓄積用!C$2:C$10000, $A297, 【データ】蓄積用!D$2:D$10000, "&gt;=3000", 【データ】蓄積用!E$2:E$10000, "&gt;=1500")&gt;0, "〇", IF(COUNTIFS(【データ】蓄積用!A$2:A$10000, M$5, 【データ】蓄積用!C$2:C$10000, $A297, 【データ】蓄積用!Q$2:Q$10000, 1, 【データ】蓄積用!AC$2:AC$10000, "&gt;=4.0")&gt;0, "〇", "×")))</f>
        <v/>
      </c>
      <c r="N297" t="str">
        <f>IF(OR($A297="", N$5=""), "", IF(COUNTIFS(【データ】蓄積用!A$2:A$10000, N$5, 【データ】蓄積用!C$2:C$10000, $A297, 【データ】蓄積用!D$2:D$10000, "&gt;=3000", 【データ】蓄積用!E$2:E$10000, "&gt;=1500")&gt;0, "〇", IF(COUNTIFS(【データ】蓄積用!A$2:A$10000, N$5, 【データ】蓄積用!C$2:C$10000, $A297, 【データ】蓄積用!Q$2:Q$10000, 1, 【データ】蓄積用!AC$2:AC$10000, "&gt;=4.0")&gt;0, "〇", "×")))</f>
        <v/>
      </c>
      <c r="O297" t="str">
        <f>IF(OR($A297="", O$5=""), "", IF(COUNTIFS(【データ】蓄積用!A$2:A$10000, O$5, 【データ】蓄積用!C$2:C$10000, $A297, 【データ】蓄積用!D$2:D$10000, "&gt;=3000", 【データ】蓄積用!E$2:E$10000, "&gt;=1500")&gt;0, "〇", IF(COUNTIFS(【データ】蓄積用!A$2:A$10000, O$5, 【データ】蓄積用!C$2:C$10000, $A297, 【データ】蓄積用!Q$2:Q$10000, 1, 【データ】蓄積用!AC$2:AC$10000, "&gt;=4.0")&gt;0, "〇", "×")))</f>
        <v/>
      </c>
      <c r="P297" t="str">
        <f>IF(OR($A297="", P$5=""), "", IF(COUNTIFS(【データ】蓄積用!A$2:A$10000, P$5, 【データ】蓄積用!C$2:C$10000, $A297, 【データ】蓄積用!D$2:D$10000, "&gt;=3000", 【データ】蓄積用!E$2:E$10000, "&gt;=1500")&gt;0, "〇", IF(COUNTIFS(【データ】蓄積用!A$2:A$10000, P$5, 【データ】蓄積用!C$2:C$10000, $A297, 【データ】蓄積用!Q$2:Q$10000, 1, 【データ】蓄積用!AC$2:AC$10000, "&gt;=4.0")&gt;0, "〇", "×")))</f>
        <v/>
      </c>
      <c r="Q297" t="str">
        <f>IF(OR($A297="", Q$5=""), "", IF(COUNTIFS(【データ】蓄積用!A$2:A$10000, Q$5, 【データ】蓄積用!C$2:C$10000, $A297, 【データ】蓄積用!D$2:D$10000, "&gt;=3000", 【データ】蓄積用!E$2:E$10000, "&gt;=1500")&gt;0, "〇", IF(COUNTIFS(【データ】蓄積用!A$2:A$10000, Q$5, 【データ】蓄積用!C$2:C$10000, $A297, 【データ】蓄積用!Q$2:Q$10000, 1, 【データ】蓄積用!AC$2:AC$10000, "&gt;=4.0")&gt;0, "〇", "×")))</f>
        <v/>
      </c>
      <c r="R297" t="str">
        <f>IF(OR($A297="", R$5=""), "", IF(COUNTIFS(【データ】蓄積用!A$2:A$10000, R$5, 【データ】蓄積用!C$2:C$10000, $A297, 【データ】蓄積用!D$2:D$10000, "&gt;=3000", 【データ】蓄積用!E$2:E$10000, "&gt;=1500")&gt;0, "〇", IF(COUNTIFS(【データ】蓄積用!A$2:A$10000, R$5, 【データ】蓄積用!C$2:C$10000, $A297, 【データ】蓄積用!Q$2:Q$10000, 1, 【データ】蓄積用!AC$2:AC$10000, "&gt;=4.0")&gt;0, "〇", "×")))</f>
        <v/>
      </c>
      <c r="S297" t="str">
        <f>IF(OR($A297="", S$5=""), "", IF(COUNTIFS(【データ】蓄積用!A$2:A$10000, S$5, 【データ】蓄積用!C$2:C$10000, $A297, 【データ】蓄積用!D$2:D$10000, "&gt;=3000", 【データ】蓄積用!E$2:E$10000, "&gt;=1500")&gt;0, "〇", IF(COUNTIFS(【データ】蓄積用!A$2:A$10000, S$5, 【データ】蓄積用!C$2:C$10000, $A297, 【データ】蓄積用!Q$2:Q$10000, 1, 【データ】蓄積用!AC$2:AC$10000, "&gt;=4.0")&gt;0, "〇", "×")))</f>
        <v/>
      </c>
      <c r="T297" t="str">
        <f>IF(OR($A297="", T$5=""), "", IF(COUNTIFS(【データ】蓄積用!A$2:A$10000, T$5, 【データ】蓄積用!C$2:C$10000, $A297, 【データ】蓄積用!D$2:D$10000, "&gt;=3000", 【データ】蓄積用!E$2:E$10000, "&gt;=1500")&gt;0, "〇", IF(COUNTIFS(【データ】蓄積用!A$2:A$10000, T$5, 【データ】蓄積用!C$2:C$10000, $A297, 【データ】蓄積用!Q$2:Q$10000, 1, 【データ】蓄積用!AC$2:AC$10000, "&gt;=4.0")&gt;0, "〇", "×")))</f>
        <v/>
      </c>
      <c r="U297" t="str">
        <f>IF(OR($A297="", U$5=""), "", IF(COUNTIFS(【データ】蓄積用!A$2:A$10000, U$5, 【データ】蓄積用!C$2:C$10000, $A297, 【データ】蓄積用!D$2:D$10000, "&gt;=3000", 【データ】蓄積用!E$2:E$10000, "&gt;=1500")&gt;0, "〇", IF(COUNTIFS(【データ】蓄積用!A$2:A$10000, U$5, 【データ】蓄積用!C$2:C$10000, $A297, 【データ】蓄積用!Q$2:Q$10000, 1, 【データ】蓄積用!AC$2:AC$10000, "&gt;=4.0")&gt;0, "〇", "×")))</f>
        <v/>
      </c>
      <c r="V297" t="str">
        <f>IF(OR($A297="", V$5=""), "", IF(COUNTIFS(【データ】蓄積用!A$2:A$10000, V$5, 【データ】蓄積用!C$2:C$10000, $A297, 【データ】蓄積用!D$2:D$10000, "&gt;=3000", 【データ】蓄積用!E$2:E$10000, "&gt;=1500")&gt;0, "〇", IF(COUNTIFS(【データ】蓄積用!A$2:A$10000, V$5, 【データ】蓄積用!C$2:C$10000, $A297, 【データ】蓄積用!Q$2:Q$10000, 1, 【データ】蓄積用!AC$2:AC$10000, "&gt;=4.0")&gt;0, "〇", "×")))</f>
        <v/>
      </c>
      <c r="W297" t="str">
        <f>IF(OR($A297="", W$5=""), "", IF(COUNTIFS(【データ】蓄積用!A$2:A$10000, W$5, 【データ】蓄積用!C$2:C$10000, $A297, 【データ】蓄積用!D$2:D$10000, "&gt;=3000", 【データ】蓄積用!E$2:E$10000, "&gt;=1500")&gt;0, "〇", IF(COUNTIFS(【データ】蓄積用!A$2:A$10000, W$5, 【データ】蓄積用!C$2:C$10000, $A297, 【データ】蓄積用!Q$2:Q$10000, 1, 【データ】蓄積用!AC$2:AC$10000, "&gt;=4.0")&gt;0, "〇", "×")))</f>
        <v/>
      </c>
      <c r="X297" t="str">
        <f>IF(OR($A297="", X$5=""), "", IF(COUNTIFS(【データ】蓄積用!A$2:A$10000, X$5, 【データ】蓄積用!C$2:C$10000, $A297, 【データ】蓄積用!D$2:D$10000, "&gt;=3000", 【データ】蓄積用!E$2:E$10000, "&gt;=1500")&gt;0, "〇", IF(COUNTIFS(【データ】蓄積用!A$2:A$10000, X$5, 【データ】蓄積用!C$2:C$10000, $A297, 【データ】蓄積用!Q$2:Q$10000, 1, 【データ】蓄積用!AC$2:AC$10000, "&gt;=4.0")&gt;0, "〇", "×")))</f>
        <v/>
      </c>
      <c r="Y297" t="str">
        <f>IF(OR($A297="", Y$5=""), "", IF(COUNTIFS(【データ】蓄積用!A$2:A$10000, Y$5, 【データ】蓄積用!C$2:C$10000, $A297, 【データ】蓄積用!D$2:D$10000, "&gt;=3000", 【データ】蓄積用!E$2:E$10000, "&gt;=1500")&gt;0, "〇", IF(COUNTIFS(【データ】蓄積用!A$2:A$10000, Y$5, 【データ】蓄積用!C$2:C$10000, $A297, 【データ】蓄積用!Q$2:Q$10000, 1, 【データ】蓄積用!AC$2:AC$10000, "&gt;=4.0")&gt;0, "〇", "×")))</f>
        <v/>
      </c>
      <c r="Z297" t="str">
        <f>IF(OR($A297="", Z$5=""), "", IF(COUNTIFS(【データ】蓄積用!A$2:A$10000, Z$5, 【データ】蓄積用!C$2:C$10000, $A297, 【データ】蓄積用!D$2:D$10000, "&gt;=3000", 【データ】蓄積用!E$2:E$10000, "&gt;=1500")&gt;0, "〇", IF(COUNTIFS(【データ】蓄積用!A$2:A$10000, Z$5, 【データ】蓄積用!C$2:C$10000, $A297, 【データ】蓄積用!Q$2:Q$10000, 1, 【データ】蓄積用!AC$2:AC$10000, "&gt;=4.0")&gt;0, "〇", "×")))</f>
        <v/>
      </c>
      <c r="AA297" t="str">
        <f>IF(OR($A297="", AA$5=""), "", IF(COUNTIFS(【データ】蓄積用!A$2:A$10000, AA$5, 【データ】蓄積用!C$2:C$10000, $A297, 【データ】蓄積用!D$2:D$10000, "&gt;=3000", 【データ】蓄積用!E$2:E$10000, "&gt;=1500")&gt;0, "〇", IF(COUNTIFS(【データ】蓄積用!A$2:A$10000, AA$5, 【データ】蓄積用!C$2:C$10000, $A297, 【データ】蓄積用!Q$2:Q$10000, 1, 【データ】蓄積用!AC$2:AC$10000, "&gt;=4.0")&gt;0, "〇", "×")))</f>
        <v/>
      </c>
      <c r="AB297" t="str">
        <f>IF(OR($A297="", AB$5=""), "", IF(COUNTIFS(【データ】蓄積用!A$2:A$10000, AB$5, 【データ】蓄積用!C$2:C$10000, $A297, 【データ】蓄積用!D$2:D$10000, "&gt;=3000", 【データ】蓄積用!E$2:E$10000, "&gt;=1500")&gt;0, "〇", IF(COUNTIFS(【データ】蓄積用!A$2:A$10000, AB$5, 【データ】蓄積用!C$2:C$10000, $A297, 【データ】蓄積用!Q$2:Q$10000, 1, 【データ】蓄積用!AC$2:AC$10000, "&gt;=4.0")&gt;0, "〇", "×")))</f>
        <v/>
      </c>
      <c r="AC297" t="str">
        <f>IF(OR($A297="", AC$5=""), "", IF(COUNTIFS(【データ】蓄積用!A$2:A$10000, AC$5, 【データ】蓄積用!C$2:C$10000, $A297, 【データ】蓄積用!D$2:D$10000, "&gt;=3000", 【データ】蓄積用!E$2:E$10000, "&gt;=1500")&gt;0, "〇", IF(COUNTIFS(【データ】蓄積用!A$2:A$10000, AC$5, 【データ】蓄積用!C$2:C$10000, $A297, 【データ】蓄積用!Q$2:Q$10000, 1, 【データ】蓄積用!AC$2:AC$10000, "&gt;=4.0")&gt;0, "〇", "×")))</f>
        <v/>
      </c>
      <c r="AD297" t="str">
        <f>IF(OR($A297="", AD$5=""), "", IF(COUNTIFS(【データ】蓄積用!A$2:A$10000, AD$5, 【データ】蓄積用!C$2:C$10000, $A297, 【データ】蓄積用!D$2:D$10000, "&gt;=3000", 【データ】蓄積用!E$2:E$10000, "&gt;=1500")&gt;0, "〇", IF(COUNTIFS(【データ】蓄積用!A$2:A$10000, AD$5, 【データ】蓄積用!C$2:C$10000, $A297, 【データ】蓄積用!Q$2:Q$10000, 1, 【データ】蓄積用!AC$2:AC$10000, "&gt;=4.0")&gt;0, "〇", "×")))</f>
        <v/>
      </c>
      <c r="AE297" t="str">
        <f>IF(OR($A297="", AE$5=""), "", IF(COUNTIFS(【データ】蓄積用!A$2:A$10000, AE$5, 【データ】蓄積用!C$2:C$10000, $A297, 【データ】蓄積用!D$2:D$10000, "&gt;=3000", 【データ】蓄積用!E$2:E$10000, "&gt;=1500")&gt;0, "〇", IF(COUNTIFS(【データ】蓄積用!A$2:A$10000, AE$5, 【データ】蓄積用!C$2:C$10000, $A297, 【データ】蓄積用!Q$2:Q$10000, 1, 【データ】蓄積用!AC$2:AC$10000, "&gt;=4.0")&gt;0, "〇", "×")))</f>
        <v/>
      </c>
      <c r="AF297" t="str">
        <f>IF(OR($A297="", AF$5=""), "", IF(COUNTIFS(【データ】蓄積用!A$2:A$10000, AF$5, 【データ】蓄積用!C$2:C$10000, $A297, 【データ】蓄積用!D$2:D$10000, "&gt;=3000", 【データ】蓄積用!E$2:E$10000, "&gt;=1500")&gt;0, "〇", IF(COUNTIFS(【データ】蓄積用!A$2:A$10000, AF$5, 【データ】蓄積用!C$2:C$10000, $A297, 【データ】蓄積用!Q$2:Q$10000, 1, 【データ】蓄積用!AC$2:AC$10000, "&gt;=4.0")&gt;0, "〇", "×")))</f>
        <v/>
      </c>
      <c r="AG297" t="str">
        <f>IF(OR($A297="", AG$5=""), "", IF(COUNTIFS(【データ】蓄積用!A$2:A$10000, AG$5, 【データ】蓄積用!C$2:C$10000, $A297, 【データ】蓄積用!D$2:D$10000, "&gt;=3000", 【データ】蓄積用!E$2:E$10000, "&gt;=1500")&gt;0, "〇", IF(COUNTIFS(【データ】蓄積用!A$2:A$10000, AG$5, 【データ】蓄積用!C$2:C$10000, $A297, 【データ】蓄積用!Q$2:Q$10000, 1, 【データ】蓄積用!AC$2:AC$10000, "&gt;=4.0")&gt;0, "〇", "×")))</f>
        <v/>
      </c>
      <c r="AH297" t="str">
        <f>IF(OR($A297="", AH$5=""), "", IF(COUNTIFS(【データ】蓄積用!A$2:A$10000, AH$5, 【データ】蓄積用!C$2:C$10000, $A297, 【データ】蓄積用!D$2:D$10000, "&gt;=3000", 【データ】蓄積用!E$2:E$10000, "&gt;=1500")&gt;0, "〇", IF(COUNTIFS(【データ】蓄積用!A$2:A$10000, AH$5, 【データ】蓄積用!C$2:C$10000, $A297, 【データ】蓄積用!Q$2:Q$10000, 1, 【データ】蓄積用!AC$2:AC$10000, "&gt;=4.0")&gt;0, "〇", "×")))</f>
        <v/>
      </c>
      <c r="AI297" t="str">
        <f>IF(OR($A297="", AI$5=""), "", IF(COUNTIFS(【データ】蓄積用!A$2:A$10000, AI$5, 【データ】蓄積用!C$2:C$10000, $A297, 【データ】蓄積用!D$2:D$10000, "&gt;=3000", 【データ】蓄積用!E$2:E$10000, "&gt;=1500")&gt;0, "〇", IF(COUNTIFS(【データ】蓄積用!A$2:A$10000, AI$5, 【データ】蓄積用!C$2:C$10000, $A297, 【データ】蓄積用!Q$2:Q$10000, 1, 【データ】蓄積用!AC$2:AC$10000, "&gt;=4.0")&gt;0, "〇", "×")))</f>
        <v/>
      </c>
      <c r="AJ297" t="str">
        <f>IF(OR($A297="", AJ$5=""), "", IF(COUNTIFS(【データ】蓄積用!A$2:A$10000, AJ$5, 【データ】蓄積用!C$2:C$10000, $A297, 【データ】蓄積用!D$2:D$10000, "&gt;=3000", 【データ】蓄積用!E$2:E$10000, "&gt;=1500")&gt;0, "〇", IF(COUNTIFS(【データ】蓄積用!A$2:A$10000, AJ$5, 【データ】蓄積用!C$2:C$10000, $A297, 【データ】蓄積用!Q$2:Q$10000, 1, 【データ】蓄積用!AC$2:AC$10000, "&gt;=4.0")&gt;0, "〇", "×")))</f>
        <v/>
      </c>
      <c r="AK297" t="str">
        <f>IF(OR($A297="", AK$5=""), "", IF(COUNTIFS(【データ】蓄積用!A$2:A$10000, AK$5, 【データ】蓄積用!C$2:C$10000, $A297, 【データ】蓄積用!D$2:D$10000, "&gt;=3000", 【データ】蓄積用!E$2:E$10000, "&gt;=1500")&gt;0, "〇", IF(COUNTIFS(【データ】蓄積用!A$2:A$10000, AK$5, 【データ】蓄積用!C$2:C$10000, $A297, 【データ】蓄積用!Q$2:Q$10000, 1, 【データ】蓄積用!AC$2:AC$10000, "&gt;=4.0")&gt;0, "〇", "×")))</f>
        <v/>
      </c>
      <c r="AL297" t="str">
        <f>IF(OR($A297="", AL$5=""), "", IF(COUNTIFS(【データ】蓄積用!A$2:A$10000, AL$5, 【データ】蓄積用!C$2:C$10000, $A297, 【データ】蓄積用!D$2:D$10000, "&gt;=3000", 【データ】蓄積用!E$2:E$10000, "&gt;=1500")&gt;0, "〇", IF(COUNTIFS(【データ】蓄積用!A$2:A$10000, AL$5, 【データ】蓄積用!C$2:C$10000, $A297, 【データ】蓄積用!Q$2:Q$10000, 1, 【データ】蓄積用!AC$2:AC$10000, "&gt;=4.0")&gt;0, "〇", "×")))</f>
        <v/>
      </c>
      <c r="AM297" t="str">
        <f>IF(OR($A297="", AM$5=""), "", IF(COUNTIFS(【データ】蓄積用!A$2:A$10000, AM$5, 【データ】蓄積用!C$2:C$10000, $A297, 【データ】蓄積用!D$2:D$10000, "&gt;=3000", 【データ】蓄積用!E$2:E$10000, "&gt;=1500")&gt;0, "〇", IF(COUNTIFS(【データ】蓄積用!A$2:A$10000, AM$5, 【データ】蓄積用!C$2:C$10000, $A297, 【データ】蓄積用!Q$2:Q$10000, 1, 【データ】蓄積用!AC$2:AC$10000, "&gt;=4.0")&gt;0, "〇", "×")))</f>
        <v/>
      </c>
      <c r="AN297" t="str">
        <f>IF(OR($A297="", AN$5=""), "", IF(COUNTIFS(【データ】蓄積用!A$2:A$10000, AN$5, 【データ】蓄積用!C$2:C$10000, $A297, 【データ】蓄積用!D$2:D$10000, "&gt;=3000", 【データ】蓄積用!E$2:E$10000, "&gt;=1500")&gt;0, "〇", IF(COUNTIFS(【データ】蓄積用!A$2:A$10000, AN$5, 【データ】蓄積用!C$2:C$10000, $A297, 【データ】蓄積用!Q$2:Q$10000, 1, 【データ】蓄積用!AC$2:AC$10000, "&gt;=4.0")&gt;0, "〇", "×")))</f>
        <v/>
      </c>
      <c r="AO297" t="str">
        <f>IF(OR($A297="", AO$5=""), "", IF(COUNTIFS(【データ】蓄積用!A$2:A$10000, AO$5, 【データ】蓄積用!C$2:C$10000, $A297, 【データ】蓄積用!D$2:D$10000, "&gt;=3000", 【データ】蓄積用!E$2:E$10000, "&gt;=1500")&gt;0, "〇", IF(COUNTIFS(【データ】蓄積用!A$2:A$10000, AO$5, 【データ】蓄積用!C$2:C$10000, $A297, 【データ】蓄積用!Q$2:Q$10000, 1, 【データ】蓄積用!AC$2:AC$10000, "&gt;=4.0")&gt;0, "〇", "×")))</f>
        <v/>
      </c>
      <c r="AP297" t="str">
        <f>IF(OR($A297="", AP$5=""), "", IF(COUNTIFS(【データ】蓄積用!A$2:A$10000, AP$5, 【データ】蓄積用!C$2:C$10000, $A297, 【データ】蓄積用!D$2:D$10000, "&gt;=3000", 【データ】蓄積用!E$2:E$10000, "&gt;=1500")&gt;0, "〇", IF(COUNTIFS(【データ】蓄積用!A$2:A$10000, AP$5, 【データ】蓄積用!C$2:C$10000, $A297, 【データ】蓄積用!Q$2:Q$10000, 1, 【データ】蓄積用!AC$2:AC$10000, "&gt;=4.0")&gt;0, "〇", "×")))</f>
        <v/>
      </c>
      <c r="AQ297" t="str">
        <f>IF(OR($A297="", AQ$5=""), "", IF(COUNTIFS(【データ】蓄積用!A$2:A$10000, AQ$5, 【データ】蓄積用!C$2:C$10000, $A297, 【データ】蓄積用!D$2:D$10000, "&gt;=3000", 【データ】蓄積用!E$2:E$10000, "&gt;=1500")&gt;0, "〇", IF(COUNTIFS(【データ】蓄積用!A$2:A$10000, AQ$5, 【データ】蓄積用!C$2:C$10000, $A297, 【データ】蓄積用!Q$2:Q$10000, 1, 【データ】蓄積用!AC$2:AC$10000, "&gt;=4.0")&gt;0, "〇", "×")))</f>
        <v/>
      </c>
      <c r="AR297" t="str">
        <f>IF(OR($A297="", AR$5=""), "", IF(COUNTIFS(【データ】蓄積用!A$2:A$10000, AR$5, 【データ】蓄積用!C$2:C$10000, $A297, 【データ】蓄積用!D$2:D$10000, "&gt;=3000", 【データ】蓄積用!E$2:E$10000, "&gt;=1500")&gt;0, "〇", IF(COUNTIFS(【データ】蓄積用!A$2:A$10000, AR$5, 【データ】蓄積用!C$2:C$10000, $A297, 【データ】蓄積用!Q$2:Q$10000, 1, 【データ】蓄積用!AC$2:AC$10000, "&gt;=4.0")&gt;0, "〇", "×")))</f>
        <v/>
      </c>
      <c r="AS297" t="str">
        <f>IF(OR($A297="", AS$5=""), "", IF(COUNTIFS(【データ】蓄積用!A$2:A$10000, AS$5, 【データ】蓄積用!C$2:C$10000, $A297, 【データ】蓄積用!D$2:D$10000, "&gt;=3000", 【データ】蓄積用!E$2:E$10000, "&gt;=1500")&gt;0, "〇", IF(COUNTIFS(【データ】蓄積用!A$2:A$10000, AS$5, 【データ】蓄積用!C$2:C$10000, $A297, 【データ】蓄積用!Q$2:Q$10000, 1, 【データ】蓄積用!AC$2:AC$10000, "&gt;=4.0")&gt;0, "〇", "×")))</f>
        <v/>
      </c>
      <c r="AT297" t="str">
        <f>IF(OR($A297="", AT$5=""), "", IF(COUNTIFS(【データ】蓄積用!A$2:A$10000, AT$5, 【データ】蓄積用!C$2:C$10000, $A297, 【データ】蓄積用!D$2:D$10000, "&gt;=3000", 【データ】蓄積用!E$2:E$10000, "&gt;=1500")&gt;0, "〇", IF(COUNTIFS(【データ】蓄積用!A$2:A$10000, AT$5, 【データ】蓄積用!C$2:C$10000, $A297, 【データ】蓄積用!Q$2:Q$10000, 1, 【データ】蓄積用!AC$2:AC$10000, "&gt;=4.0")&gt;0, "〇", "×")))</f>
        <v/>
      </c>
      <c r="AU297" t="str">
        <f>IF(OR($A297="", AU$5=""), "", IF(COUNTIFS(【データ】蓄積用!A$2:A$10000, AU$5, 【データ】蓄積用!C$2:C$10000, $A297, 【データ】蓄積用!D$2:D$10000, "&gt;=3000", 【データ】蓄積用!E$2:E$10000, "&gt;=1500")&gt;0, "〇", IF(COUNTIFS(【データ】蓄積用!A$2:A$10000, AU$5, 【データ】蓄積用!C$2:C$10000, $A297, 【データ】蓄積用!Q$2:Q$10000, 1, 【データ】蓄積用!AC$2:AC$10000, "&gt;=4.0")&gt;0, "〇", "×")))</f>
        <v/>
      </c>
      <c r="AV297" t="str">
        <f>IF(OR($A297="", AV$5=""), "", IF(COUNTIFS(【データ】蓄積用!A$2:A$10000, AV$5, 【データ】蓄積用!C$2:C$10000, $A297, 【データ】蓄積用!D$2:D$10000, "&gt;=3000", 【データ】蓄積用!E$2:E$10000, "&gt;=1500")&gt;0, "〇", IF(COUNTIFS(【データ】蓄積用!A$2:A$10000, AV$5, 【データ】蓄積用!C$2:C$10000, $A297, 【データ】蓄積用!Q$2:Q$10000, 1, 【データ】蓄積用!AC$2:AC$10000, "&gt;=4.0")&gt;0, "〇", "×")))</f>
        <v/>
      </c>
      <c r="AW297" t="str">
        <f>IF(OR($A297="", AW$5=""), "", IF(COUNTIFS(【データ】蓄積用!A$2:A$10000, AW$5, 【データ】蓄積用!C$2:C$10000, $A297, 【データ】蓄積用!D$2:D$10000, "&gt;=3000", 【データ】蓄積用!E$2:E$10000, "&gt;=1500")&gt;0, "〇", IF(COUNTIFS(【データ】蓄積用!A$2:A$10000, AW$5, 【データ】蓄積用!C$2:C$10000, $A297, 【データ】蓄積用!Q$2:Q$10000, 1, 【データ】蓄積用!AC$2:AC$10000, "&gt;=4.0")&gt;0, "〇", "×")))</f>
        <v/>
      </c>
      <c r="AX297" t="str">
        <f>IF(OR($A297="", AX$5=""), "", IF(COUNTIFS(【データ】蓄積用!A$2:A$10000, AX$5, 【データ】蓄積用!C$2:C$10000, $A297, 【データ】蓄積用!D$2:D$10000, "&gt;=3000", 【データ】蓄積用!E$2:E$10000, "&gt;=1500")&gt;0, "〇", IF(COUNTIFS(【データ】蓄積用!A$2:A$10000, AX$5, 【データ】蓄積用!C$2:C$10000, $A297, 【データ】蓄積用!Q$2:Q$10000, 1, 【データ】蓄積用!AC$2:AC$10000, "&gt;=4.0")&gt;0, "〇", "×")))</f>
        <v/>
      </c>
      <c r="AY297" t="str">
        <f>IF(OR($A297="", AY$5=""), "", IF(COUNTIFS(【データ】蓄積用!A$2:A$10000, AY$5, 【データ】蓄積用!C$2:C$10000, $A297, 【データ】蓄積用!D$2:D$10000, "&gt;=3000", 【データ】蓄積用!E$2:E$10000, "&gt;=1500")&gt;0, "〇", IF(COUNTIFS(【データ】蓄積用!A$2:A$10000, AY$5, 【データ】蓄積用!C$2:C$10000, $A297, 【データ】蓄積用!Q$2:Q$10000, 1, 【データ】蓄積用!AC$2:AC$10000, "&gt;=4.0")&gt;0, "〇", "×")))</f>
        <v/>
      </c>
    </row>
    <row r="298" spans="2:51">
      <c r="B298" t="str">
        <f>IF(OR($A298="", B$5=""), "", IF(COUNTIFS(【データ】蓄積用!A$2:A$10000, B$5, 【データ】蓄積用!C$2:C$10000, $A298, 【データ】蓄積用!D$2:D$10000, "&gt;=3000", 【データ】蓄積用!E$2:E$10000, "&gt;=1500")&gt;0, "〇", IF(COUNTIFS(【データ】蓄積用!A$2:A$10000, B$5, 【データ】蓄積用!C$2:C$10000, $A298, 【データ】蓄積用!Q$2:Q$10000, 1, 【データ】蓄積用!AC$2:AC$10000, "&gt;=4.0")&gt;0, "〇", "×")))</f>
        <v/>
      </c>
      <c r="C298" t="str">
        <f>IF(OR($A298="", C$5=""), "", IF(COUNTIFS(【データ】蓄積用!A$2:A$10000, C$5, 【データ】蓄積用!C$2:C$10000, $A298, 【データ】蓄積用!D$2:D$10000, "&gt;=3000", 【データ】蓄積用!E$2:E$10000, "&gt;=1500")&gt;0, "〇", IF(COUNTIFS(【データ】蓄積用!A$2:A$10000, C$5, 【データ】蓄積用!C$2:C$10000, $A298, 【データ】蓄積用!Q$2:Q$10000, 1, 【データ】蓄積用!AC$2:AC$10000, "&gt;=4.0")&gt;0, "〇", "×")))</f>
        <v/>
      </c>
      <c r="D298" t="str">
        <f>IF(OR($A298="", D$5=""), "", IF(COUNTIFS(【データ】蓄積用!A$2:A$10000, D$5, 【データ】蓄積用!C$2:C$10000, $A298, 【データ】蓄積用!D$2:D$10000, "&gt;=3000", 【データ】蓄積用!E$2:E$10000, "&gt;=1500")&gt;0, "〇", IF(COUNTIFS(【データ】蓄積用!A$2:A$10000, D$5, 【データ】蓄積用!C$2:C$10000, $A298, 【データ】蓄積用!Q$2:Q$10000, 1, 【データ】蓄積用!AC$2:AC$10000, "&gt;=4.0")&gt;0, "〇", "×")))</f>
        <v/>
      </c>
      <c r="E298" t="str">
        <f>IF(OR($A298="", E$5=""), "", IF(COUNTIFS(【データ】蓄積用!A$2:A$10000, E$5, 【データ】蓄積用!C$2:C$10000, $A298, 【データ】蓄積用!D$2:D$10000, "&gt;=3000", 【データ】蓄積用!E$2:E$10000, "&gt;=1500")&gt;0, "〇", IF(COUNTIFS(【データ】蓄積用!A$2:A$10000, E$5, 【データ】蓄積用!C$2:C$10000, $A298, 【データ】蓄積用!Q$2:Q$10000, 1, 【データ】蓄積用!AC$2:AC$10000, "&gt;=4.0")&gt;0, "〇", "×")))</f>
        <v/>
      </c>
      <c r="F298" t="str">
        <f>IF(OR($A298="", F$5=""), "", IF(COUNTIFS(【データ】蓄積用!A$2:A$10000, F$5, 【データ】蓄積用!C$2:C$10000, $A298, 【データ】蓄積用!D$2:D$10000, "&gt;=3000", 【データ】蓄積用!E$2:E$10000, "&gt;=1500")&gt;0, "〇", IF(COUNTIFS(【データ】蓄積用!A$2:A$10000, F$5, 【データ】蓄積用!C$2:C$10000, $A298, 【データ】蓄積用!Q$2:Q$10000, 1, 【データ】蓄積用!AC$2:AC$10000, "&gt;=4.0")&gt;0, "〇", "×")))</f>
        <v/>
      </c>
      <c r="G298" t="str">
        <f>IF(OR($A298="", G$5=""), "", IF(COUNTIFS(【データ】蓄積用!A$2:A$10000, G$5, 【データ】蓄積用!C$2:C$10000, $A298, 【データ】蓄積用!D$2:D$10000, "&gt;=3000", 【データ】蓄積用!E$2:E$10000, "&gt;=1500")&gt;0, "〇", IF(COUNTIFS(【データ】蓄積用!A$2:A$10000, G$5, 【データ】蓄積用!C$2:C$10000, $A298, 【データ】蓄積用!Q$2:Q$10000, 1, 【データ】蓄積用!AC$2:AC$10000, "&gt;=4.0")&gt;0, "〇", "×")))</f>
        <v/>
      </c>
      <c r="H298" t="str">
        <f>IF(OR($A298="", H$5=""), "", IF(COUNTIFS(【データ】蓄積用!A$2:A$10000, H$5, 【データ】蓄積用!C$2:C$10000, $A298, 【データ】蓄積用!D$2:D$10000, "&gt;=3000", 【データ】蓄積用!E$2:E$10000, "&gt;=1500")&gt;0, "〇", IF(COUNTIFS(【データ】蓄積用!A$2:A$10000, H$5, 【データ】蓄積用!C$2:C$10000, $A298, 【データ】蓄積用!Q$2:Q$10000, 1, 【データ】蓄積用!AC$2:AC$10000, "&gt;=4.0")&gt;0, "〇", "×")))</f>
        <v/>
      </c>
      <c r="I298" t="str">
        <f>IF(OR($A298="", I$5=""), "", IF(COUNTIFS(【データ】蓄積用!A$2:A$10000, I$5, 【データ】蓄積用!C$2:C$10000, $A298, 【データ】蓄積用!D$2:D$10000, "&gt;=3000", 【データ】蓄積用!E$2:E$10000, "&gt;=1500")&gt;0, "〇", IF(COUNTIFS(【データ】蓄積用!A$2:A$10000, I$5, 【データ】蓄積用!C$2:C$10000, $A298, 【データ】蓄積用!Q$2:Q$10000, 1, 【データ】蓄積用!AC$2:AC$10000, "&gt;=4.0")&gt;0, "〇", "×")))</f>
        <v/>
      </c>
      <c r="J298" t="str">
        <f>IF(OR($A298="", J$5=""), "", IF(COUNTIFS(【データ】蓄積用!A$2:A$10000, J$5, 【データ】蓄積用!C$2:C$10000, $A298, 【データ】蓄積用!D$2:D$10000, "&gt;=3000", 【データ】蓄積用!E$2:E$10000, "&gt;=1500")&gt;0, "〇", IF(COUNTIFS(【データ】蓄積用!A$2:A$10000, J$5, 【データ】蓄積用!C$2:C$10000, $A298, 【データ】蓄積用!Q$2:Q$10000, 1, 【データ】蓄積用!AC$2:AC$10000, "&gt;=4.0")&gt;0, "〇", "×")))</f>
        <v/>
      </c>
      <c r="K298" t="str">
        <f>IF(OR($A298="", K$5=""), "", IF(COUNTIFS(【データ】蓄積用!A$2:A$10000, K$5, 【データ】蓄積用!C$2:C$10000, $A298, 【データ】蓄積用!D$2:D$10000, "&gt;=3000", 【データ】蓄積用!E$2:E$10000, "&gt;=1500")&gt;0, "〇", IF(COUNTIFS(【データ】蓄積用!A$2:A$10000, K$5, 【データ】蓄積用!C$2:C$10000, $A298, 【データ】蓄積用!Q$2:Q$10000, 1, 【データ】蓄積用!AC$2:AC$10000, "&gt;=4.0")&gt;0, "〇", "×")))</f>
        <v/>
      </c>
      <c r="L298" t="str">
        <f>IF(OR($A298="", L$5=""), "", IF(COUNTIFS(【データ】蓄積用!A$2:A$10000, L$5, 【データ】蓄積用!C$2:C$10000, $A298, 【データ】蓄積用!D$2:D$10000, "&gt;=3000", 【データ】蓄積用!E$2:E$10000, "&gt;=1500")&gt;0, "〇", IF(COUNTIFS(【データ】蓄積用!A$2:A$10000, L$5, 【データ】蓄積用!C$2:C$10000, $A298, 【データ】蓄積用!Q$2:Q$10000, 1, 【データ】蓄積用!AC$2:AC$10000, "&gt;=4.0")&gt;0, "〇", "×")))</f>
        <v/>
      </c>
      <c r="M298" t="str">
        <f>IF(OR($A298="", M$5=""), "", IF(COUNTIFS(【データ】蓄積用!A$2:A$10000, M$5, 【データ】蓄積用!C$2:C$10000, $A298, 【データ】蓄積用!D$2:D$10000, "&gt;=3000", 【データ】蓄積用!E$2:E$10000, "&gt;=1500")&gt;0, "〇", IF(COUNTIFS(【データ】蓄積用!A$2:A$10000, M$5, 【データ】蓄積用!C$2:C$10000, $A298, 【データ】蓄積用!Q$2:Q$10000, 1, 【データ】蓄積用!AC$2:AC$10000, "&gt;=4.0")&gt;0, "〇", "×")))</f>
        <v/>
      </c>
      <c r="N298" t="str">
        <f>IF(OR($A298="", N$5=""), "", IF(COUNTIFS(【データ】蓄積用!A$2:A$10000, N$5, 【データ】蓄積用!C$2:C$10000, $A298, 【データ】蓄積用!D$2:D$10000, "&gt;=3000", 【データ】蓄積用!E$2:E$10000, "&gt;=1500")&gt;0, "〇", IF(COUNTIFS(【データ】蓄積用!A$2:A$10000, N$5, 【データ】蓄積用!C$2:C$10000, $A298, 【データ】蓄積用!Q$2:Q$10000, 1, 【データ】蓄積用!AC$2:AC$10000, "&gt;=4.0")&gt;0, "〇", "×")))</f>
        <v/>
      </c>
      <c r="O298" t="str">
        <f>IF(OR($A298="", O$5=""), "", IF(COUNTIFS(【データ】蓄積用!A$2:A$10000, O$5, 【データ】蓄積用!C$2:C$10000, $A298, 【データ】蓄積用!D$2:D$10000, "&gt;=3000", 【データ】蓄積用!E$2:E$10000, "&gt;=1500")&gt;0, "〇", IF(COUNTIFS(【データ】蓄積用!A$2:A$10000, O$5, 【データ】蓄積用!C$2:C$10000, $A298, 【データ】蓄積用!Q$2:Q$10000, 1, 【データ】蓄積用!AC$2:AC$10000, "&gt;=4.0")&gt;0, "〇", "×")))</f>
        <v/>
      </c>
      <c r="P298" t="str">
        <f>IF(OR($A298="", P$5=""), "", IF(COUNTIFS(【データ】蓄積用!A$2:A$10000, P$5, 【データ】蓄積用!C$2:C$10000, $A298, 【データ】蓄積用!D$2:D$10000, "&gt;=3000", 【データ】蓄積用!E$2:E$10000, "&gt;=1500")&gt;0, "〇", IF(COUNTIFS(【データ】蓄積用!A$2:A$10000, P$5, 【データ】蓄積用!C$2:C$10000, $A298, 【データ】蓄積用!Q$2:Q$10000, 1, 【データ】蓄積用!AC$2:AC$10000, "&gt;=4.0")&gt;0, "〇", "×")))</f>
        <v/>
      </c>
      <c r="Q298" t="str">
        <f>IF(OR($A298="", Q$5=""), "", IF(COUNTIFS(【データ】蓄積用!A$2:A$10000, Q$5, 【データ】蓄積用!C$2:C$10000, $A298, 【データ】蓄積用!D$2:D$10000, "&gt;=3000", 【データ】蓄積用!E$2:E$10000, "&gt;=1500")&gt;0, "〇", IF(COUNTIFS(【データ】蓄積用!A$2:A$10000, Q$5, 【データ】蓄積用!C$2:C$10000, $A298, 【データ】蓄積用!Q$2:Q$10000, 1, 【データ】蓄積用!AC$2:AC$10000, "&gt;=4.0")&gt;0, "〇", "×")))</f>
        <v/>
      </c>
      <c r="R298" t="str">
        <f>IF(OR($A298="", R$5=""), "", IF(COUNTIFS(【データ】蓄積用!A$2:A$10000, R$5, 【データ】蓄積用!C$2:C$10000, $A298, 【データ】蓄積用!D$2:D$10000, "&gt;=3000", 【データ】蓄積用!E$2:E$10000, "&gt;=1500")&gt;0, "〇", IF(COUNTIFS(【データ】蓄積用!A$2:A$10000, R$5, 【データ】蓄積用!C$2:C$10000, $A298, 【データ】蓄積用!Q$2:Q$10000, 1, 【データ】蓄積用!AC$2:AC$10000, "&gt;=4.0")&gt;0, "〇", "×")))</f>
        <v/>
      </c>
      <c r="S298" t="str">
        <f>IF(OR($A298="", S$5=""), "", IF(COUNTIFS(【データ】蓄積用!A$2:A$10000, S$5, 【データ】蓄積用!C$2:C$10000, $A298, 【データ】蓄積用!D$2:D$10000, "&gt;=3000", 【データ】蓄積用!E$2:E$10000, "&gt;=1500")&gt;0, "〇", IF(COUNTIFS(【データ】蓄積用!A$2:A$10000, S$5, 【データ】蓄積用!C$2:C$10000, $A298, 【データ】蓄積用!Q$2:Q$10000, 1, 【データ】蓄積用!AC$2:AC$10000, "&gt;=4.0")&gt;0, "〇", "×")))</f>
        <v/>
      </c>
      <c r="T298" t="str">
        <f>IF(OR($A298="", T$5=""), "", IF(COUNTIFS(【データ】蓄積用!A$2:A$10000, T$5, 【データ】蓄積用!C$2:C$10000, $A298, 【データ】蓄積用!D$2:D$10000, "&gt;=3000", 【データ】蓄積用!E$2:E$10000, "&gt;=1500")&gt;0, "〇", IF(COUNTIFS(【データ】蓄積用!A$2:A$10000, T$5, 【データ】蓄積用!C$2:C$10000, $A298, 【データ】蓄積用!Q$2:Q$10000, 1, 【データ】蓄積用!AC$2:AC$10000, "&gt;=4.0")&gt;0, "〇", "×")))</f>
        <v/>
      </c>
      <c r="U298" t="str">
        <f>IF(OR($A298="", U$5=""), "", IF(COUNTIFS(【データ】蓄積用!A$2:A$10000, U$5, 【データ】蓄積用!C$2:C$10000, $A298, 【データ】蓄積用!D$2:D$10000, "&gt;=3000", 【データ】蓄積用!E$2:E$10000, "&gt;=1500")&gt;0, "〇", IF(COUNTIFS(【データ】蓄積用!A$2:A$10000, U$5, 【データ】蓄積用!C$2:C$10000, $A298, 【データ】蓄積用!Q$2:Q$10000, 1, 【データ】蓄積用!AC$2:AC$10000, "&gt;=4.0")&gt;0, "〇", "×")))</f>
        <v/>
      </c>
      <c r="V298" t="str">
        <f>IF(OR($A298="", V$5=""), "", IF(COUNTIFS(【データ】蓄積用!A$2:A$10000, V$5, 【データ】蓄積用!C$2:C$10000, $A298, 【データ】蓄積用!D$2:D$10000, "&gt;=3000", 【データ】蓄積用!E$2:E$10000, "&gt;=1500")&gt;0, "〇", IF(COUNTIFS(【データ】蓄積用!A$2:A$10000, V$5, 【データ】蓄積用!C$2:C$10000, $A298, 【データ】蓄積用!Q$2:Q$10000, 1, 【データ】蓄積用!AC$2:AC$10000, "&gt;=4.0")&gt;0, "〇", "×")))</f>
        <v/>
      </c>
      <c r="W298" t="str">
        <f>IF(OR($A298="", W$5=""), "", IF(COUNTIFS(【データ】蓄積用!A$2:A$10000, W$5, 【データ】蓄積用!C$2:C$10000, $A298, 【データ】蓄積用!D$2:D$10000, "&gt;=3000", 【データ】蓄積用!E$2:E$10000, "&gt;=1500")&gt;0, "〇", IF(COUNTIFS(【データ】蓄積用!A$2:A$10000, W$5, 【データ】蓄積用!C$2:C$10000, $A298, 【データ】蓄積用!Q$2:Q$10000, 1, 【データ】蓄積用!AC$2:AC$10000, "&gt;=4.0")&gt;0, "〇", "×")))</f>
        <v/>
      </c>
      <c r="X298" t="str">
        <f>IF(OR($A298="", X$5=""), "", IF(COUNTIFS(【データ】蓄積用!A$2:A$10000, X$5, 【データ】蓄積用!C$2:C$10000, $A298, 【データ】蓄積用!D$2:D$10000, "&gt;=3000", 【データ】蓄積用!E$2:E$10000, "&gt;=1500")&gt;0, "〇", IF(COUNTIFS(【データ】蓄積用!A$2:A$10000, X$5, 【データ】蓄積用!C$2:C$10000, $A298, 【データ】蓄積用!Q$2:Q$10000, 1, 【データ】蓄積用!AC$2:AC$10000, "&gt;=4.0")&gt;0, "〇", "×")))</f>
        <v/>
      </c>
      <c r="Y298" t="str">
        <f>IF(OR($A298="", Y$5=""), "", IF(COUNTIFS(【データ】蓄積用!A$2:A$10000, Y$5, 【データ】蓄積用!C$2:C$10000, $A298, 【データ】蓄積用!D$2:D$10000, "&gt;=3000", 【データ】蓄積用!E$2:E$10000, "&gt;=1500")&gt;0, "〇", IF(COUNTIFS(【データ】蓄積用!A$2:A$10000, Y$5, 【データ】蓄積用!C$2:C$10000, $A298, 【データ】蓄積用!Q$2:Q$10000, 1, 【データ】蓄積用!AC$2:AC$10000, "&gt;=4.0")&gt;0, "〇", "×")))</f>
        <v/>
      </c>
      <c r="Z298" t="str">
        <f>IF(OR($A298="", Z$5=""), "", IF(COUNTIFS(【データ】蓄積用!A$2:A$10000, Z$5, 【データ】蓄積用!C$2:C$10000, $A298, 【データ】蓄積用!D$2:D$10000, "&gt;=3000", 【データ】蓄積用!E$2:E$10000, "&gt;=1500")&gt;0, "〇", IF(COUNTIFS(【データ】蓄積用!A$2:A$10000, Z$5, 【データ】蓄積用!C$2:C$10000, $A298, 【データ】蓄積用!Q$2:Q$10000, 1, 【データ】蓄積用!AC$2:AC$10000, "&gt;=4.0")&gt;0, "〇", "×")))</f>
        <v/>
      </c>
      <c r="AA298" t="str">
        <f>IF(OR($A298="", AA$5=""), "", IF(COUNTIFS(【データ】蓄積用!A$2:A$10000, AA$5, 【データ】蓄積用!C$2:C$10000, $A298, 【データ】蓄積用!D$2:D$10000, "&gt;=3000", 【データ】蓄積用!E$2:E$10000, "&gt;=1500")&gt;0, "〇", IF(COUNTIFS(【データ】蓄積用!A$2:A$10000, AA$5, 【データ】蓄積用!C$2:C$10000, $A298, 【データ】蓄積用!Q$2:Q$10000, 1, 【データ】蓄積用!AC$2:AC$10000, "&gt;=4.0")&gt;0, "〇", "×")))</f>
        <v/>
      </c>
      <c r="AB298" t="str">
        <f>IF(OR($A298="", AB$5=""), "", IF(COUNTIFS(【データ】蓄積用!A$2:A$10000, AB$5, 【データ】蓄積用!C$2:C$10000, $A298, 【データ】蓄積用!D$2:D$10000, "&gt;=3000", 【データ】蓄積用!E$2:E$10000, "&gt;=1500")&gt;0, "〇", IF(COUNTIFS(【データ】蓄積用!A$2:A$10000, AB$5, 【データ】蓄積用!C$2:C$10000, $A298, 【データ】蓄積用!Q$2:Q$10000, 1, 【データ】蓄積用!AC$2:AC$10000, "&gt;=4.0")&gt;0, "〇", "×")))</f>
        <v/>
      </c>
      <c r="AC298" t="str">
        <f>IF(OR($A298="", AC$5=""), "", IF(COUNTIFS(【データ】蓄積用!A$2:A$10000, AC$5, 【データ】蓄積用!C$2:C$10000, $A298, 【データ】蓄積用!D$2:D$10000, "&gt;=3000", 【データ】蓄積用!E$2:E$10000, "&gt;=1500")&gt;0, "〇", IF(COUNTIFS(【データ】蓄積用!A$2:A$10000, AC$5, 【データ】蓄積用!C$2:C$10000, $A298, 【データ】蓄積用!Q$2:Q$10000, 1, 【データ】蓄積用!AC$2:AC$10000, "&gt;=4.0")&gt;0, "〇", "×")))</f>
        <v/>
      </c>
      <c r="AD298" t="str">
        <f>IF(OR($A298="", AD$5=""), "", IF(COUNTIFS(【データ】蓄積用!A$2:A$10000, AD$5, 【データ】蓄積用!C$2:C$10000, $A298, 【データ】蓄積用!D$2:D$10000, "&gt;=3000", 【データ】蓄積用!E$2:E$10000, "&gt;=1500")&gt;0, "〇", IF(COUNTIFS(【データ】蓄積用!A$2:A$10000, AD$5, 【データ】蓄積用!C$2:C$10000, $A298, 【データ】蓄積用!Q$2:Q$10000, 1, 【データ】蓄積用!AC$2:AC$10000, "&gt;=4.0")&gt;0, "〇", "×")))</f>
        <v/>
      </c>
      <c r="AE298" t="str">
        <f>IF(OR($A298="", AE$5=""), "", IF(COUNTIFS(【データ】蓄積用!A$2:A$10000, AE$5, 【データ】蓄積用!C$2:C$10000, $A298, 【データ】蓄積用!D$2:D$10000, "&gt;=3000", 【データ】蓄積用!E$2:E$10000, "&gt;=1500")&gt;0, "〇", IF(COUNTIFS(【データ】蓄積用!A$2:A$10000, AE$5, 【データ】蓄積用!C$2:C$10000, $A298, 【データ】蓄積用!Q$2:Q$10000, 1, 【データ】蓄積用!AC$2:AC$10000, "&gt;=4.0")&gt;0, "〇", "×")))</f>
        <v/>
      </c>
      <c r="AF298" t="str">
        <f>IF(OR($A298="", AF$5=""), "", IF(COUNTIFS(【データ】蓄積用!A$2:A$10000, AF$5, 【データ】蓄積用!C$2:C$10000, $A298, 【データ】蓄積用!D$2:D$10000, "&gt;=3000", 【データ】蓄積用!E$2:E$10000, "&gt;=1500")&gt;0, "〇", IF(COUNTIFS(【データ】蓄積用!A$2:A$10000, AF$5, 【データ】蓄積用!C$2:C$10000, $A298, 【データ】蓄積用!Q$2:Q$10000, 1, 【データ】蓄積用!AC$2:AC$10000, "&gt;=4.0")&gt;0, "〇", "×")))</f>
        <v/>
      </c>
      <c r="AG298" t="str">
        <f>IF(OR($A298="", AG$5=""), "", IF(COUNTIFS(【データ】蓄積用!A$2:A$10000, AG$5, 【データ】蓄積用!C$2:C$10000, $A298, 【データ】蓄積用!D$2:D$10000, "&gt;=3000", 【データ】蓄積用!E$2:E$10000, "&gt;=1500")&gt;0, "〇", IF(COUNTIFS(【データ】蓄積用!A$2:A$10000, AG$5, 【データ】蓄積用!C$2:C$10000, $A298, 【データ】蓄積用!Q$2:Q$10000, 1, 【データ】蓄積用!AC$2:AC$10000, "&gt;=4.0")&gt;0, "〇", "×")))</f>
        <v/>
      </c>
      <c r="AH298" t="str">
        <f>IF(OR($A298="", AH$5=""), "", IF(COUNTIFS(【データ】蓄積用!A$2:A$10000, AH$5, 【データ】蓄積用!C$2:C$10000, $A298, 【データ】蓄積用!D$2:D$10000, "&gt;=3000", 【データ】蓄積用!E$2:E$10000, "&gt;=1500")&gt;0, "〇", IF(COUNTIFS(【データ】蓄積用!A$2:A$10000, AH$5, 【データ】蓄積用!C$2:C$10000, $A298, 【データ】蓄積用!Q$2:Q$10000, 1, 【データ】蓄積用!AC$2:AC$10000, "&gt;=4.0")&gt;0, "〇", "×")))</f>
        <v/>
      </c>
      <c r="AI298" t="str">
        <f>IF(OR($A298="", AI$5=""), "", IF(COUNTIFS(【データ】蓄積用!A$2:A$10000, AI$5, 【データ】蓄積用!C$2:C$10000, $A298, 【データ】蓄積用!D$2:D$10000, "&gt;=3000", 【データ】蓄積用!E$2:E$10000, "&gt;=1500")&gt;0, "〇", IF(COUNTIFS(【データ】蓄積用!A$2:A$10000, AI$5, 【データ】蓄積用!C$2:C$10000, $A298, 【データ】蓄積用!Q$2:Q$10000, 1, 【データ】蓄積用!AC$2:AC$10000, "&gt;=4.0")&gt;0, "〇", "×")))</f>
        <v/>
      </c>
      <c r="AJ298" t="str">
        <f>IF(OR($A298="", AJ$5=""), "", IF(COUNTIFS(【データ】蓄積用!A$2:A$10000, AJ$5, 【データ】蓄積用!C$2:C$10000, $A298, 【データ】蓄積用!D$2:D$10000, "&gt;=3000", 【データ】蓄積用!E$2:E$10000, "&gt;=1500")&gt;0, "〇", IF(COUNTIFS(【データ】蓄積用!A$2:A$10000, AJ$5, 【データ】蓄積用!C$2:C$10000, $A298, 【データ】蓄積用!Q$2:Q$10000, 1, 【データ】蓄積用!AC$2:AC$10000, "&gt;=4.0")&gt;0, "〇", "×")))</f>
        <v/>
      </c>
      <c r="AK298" t="str">
        <f>IF(OR($A298="", AK$5=""), "", IF(COUNTIFS(【データ】蓄積用!A$2:A$10000, AK$5, 【データ】蓄積用!C$2:C$10000, $A298, 【データ】蓄積用!D$2:D$10000, "&gt;=3000", 【データ】蓄積用!E$2:E$10000, "&gt;=1500")&gt;0, "〇", IF(COUNTIFS(【データ】蓄積用!A$2:A$10000, AK$5, 【データ】蓄積用!C$2:C$10000, $A298, 【データ】蓄積用!Q$2:Q$10000, 1, 【データ】蓄積用!AC$2:AC$10000, "&gt;=4.0")&gt;0, "〇", "×")))</f>
        <v/>
      </c>
      <c r="AL298" t="str">
        <f>IF(OR($A298="", AL$5=""), "", IF(COUNTIFS(【データ】蓄積用!A$2:A$10000, AL$5, 【データ】蓄積用!C$2:C$10000, $A298, 【データ】蓄積用!D$2:D$10000, "&gt;=3000", 【データ】蓄積用!E$2:E$10000, "&gt;=1500")&gt;0, "〇", IF(COUNTIFS(【データ】蓄積用!A$2:A$10000, AL$5, 【データ】蓄積用!C$2:C$10000, $A298, 【データ】蓄積用!Q$2:Q$10000, 1, 【データ】蓄積用!AC$2:AC$10000, "&gt;=4.0")&gt;0, "〇", "×")))</f>
        <v/>
      </c>
      <c r="AM298" t="str">
        <f>IF(OR($A298="", AM$5=""), "", IF(COUNTIFS(【データ】蓄積用!A$2:A$10000, AM$5, 【データ】蓄積用!C$2:C$10000, $A298, 【データ】蓄積用!D$2:D$10000, "&gt;=3000", 【データ】蓄積用!E$2:E$10000, "&gt;=1500")&gt;0, "〇", IF(COUNTIFS(【データ】蓄積用!A$2:A$10000, AM$5, 【データ】蓄積用!C$2:C$10000, $A298, 【データ】蓄積用!Q$2:Q$10000, 1, 【データ】蓄積用!AC$2:AC$10000, "&gt;=4.0")&gt;0, "〇", "×")))</f>
        <v/>
      </c>
      <c r="AN298" t="str">
        <f>IF(OR($A298="", AN$5=""), "", IF(COUNTIFS(【データ】蓄積用!A$2:A$10000, AN$5, 【データ】蓄積用!C$2:C$10000, $A298, 【データ】蓄積用!D$2:D$10000, "&gt;=3000", 【データ】蓄積用!E$2:E$10000, "&gt;=1500")&gt;0, "〇", IF(COUNTIFS(【データ】蓄積用!A$2:A$10000, AN$5, 【データ】蓄積用!C$2:C$10000, $A298, 【データ】蓄積用!Q$2:Q$10000, 1, 【データ】蓄積用!AC$2:AC$10000, "&gt;=4.0")&gt;0, "〇", "×")))</f>
        <v/>
      </c>
      <c r="AO298" t="str">
        <f>IF(OR($A298="", AO$5=""), "", IF(COUNTIFS(【データ】蓄積用!A$2:A$10000, AO$5, 【データ】蓄積用!C$2:C$10000, $A298, 【データ】蓄積用!D$2:D$10000, "&gt;=3000", 【データ】蓄積用!E$2:E$10000, "&gt;=1500")&gt;0, "〇", IF(COUNTIFS(【データ】蓄積用!A$2:A$10000, AO$5, 【データ】蓄積用!C$2:C$10000, $A298, 【データ】蓄積用!Q$2:Q$10000, 1, 【データ】蓄積用!AC$2:AC$10000, "&gt;=4.0")&gt;0, "〇", "×")))</f>
        <v/>
      </c>
      <c r="AP298" t="str">
        <f>IF(OR($A298="", AP$5=""), "", IF(COUNTIFS(【データ】蓄積用!A$2:A$10000, AP$5, 【データ】蓄積用!C$2:C$10000, $A298, 【データ】蓄積用!D$2:D$10000, "&gt;=3000", 【データ】蓄積用!E$2:E$10000, "&gt;=1500")&gt;0, "〇", IF(COUNTIFS(【データ】蓄積用!A$2:A$10000, AP$5, 【データ】蓄積用!C$2:C$10000, $A298, 【データ】蓄積用!Q$2:Q$10000, 1, 【データ】蓄積用!AC$2:AC$10000, "&gt;=4.0")&gt;0, "〇", "×")))</f>
        <v/>
      </c>
      <c r="AQ298" t="str">
        <f>IF(OR($A298="", AQ$5=""), "", IF(COUNTIFS(【データ】蓄積用!A$2:A$10000, AQ$5, 【データ】蓄積用!C$2:C$10000, $A298, 【データ】蓄積用!D$2:D$10000, "&gt;=3000", 【データ】蓄積用!E$2:E$10000, "&gt;=1500")&gt;0, "〇", IF(COUNTIFS(【データ】蓄積用!A$2:A$10000, AQ$5, 【データ】蓄積用!C$2:C$10000, $A298, 【データ】蓄積用!Q$2:Q$10000, 1, 【データ】蓄積用!AC$2:AC$10000, "&gt;=4.0")&gt;0, "〇", "×")))</f>
        <v/>
      </c>
      <c r="AR298" t="str">
        <f>IF(OR($A298="", AR$5=""), "", IF(COUNTIFS(【データ】蓄積用!A$2:A$10000, AR$5, 【データ】蓄積用!C$2:C$10000, $A298, 【データ】蓄積用!D$2:D$10000, "&gt;=3000", 【データ】蓄積用!E$2:E$10000, "&gt;=1500")&gt;0, "〇", IF(COUNTIFS(【データ】蓄積用!A$2:A$10000, AR$5, 【データ】蓄積用!C$2:C$10000, $A298, 【データ】蓄積用!Q$2:Q$10000, 1, 【データ】蓄積用!AC$2:AC$10000, "&gt;=4.0")&gt;0, "〇", "×")))</f>
        <v/>
      </c>
      <c r="AS298" t="str">
        <f>IF(OR($A298="", AS$5=""), "", IF(COUNTIFS(【データ】蓄積用!A$2:A$10000, AS$5, 【データ】蓄積用!C$2:C$10000, $A298, 【データ】蓄積用!D$2:D$10000, "&gt;=3000", 【データ】蓄積用!E$2:E$10000, "&gt;=1500")&gt;0, "〇", IF(COUNTIFS(【データ】蓄積用!A$2:A$10000, AS$5, 【データ】蓄積用!C$2:C$10000, $A298, 【データ】蓄積用!Q$2:Q$10000, 1, 【データ】蓄積用!AC$2:AC$10000, "&gt;=4.0")&gt;0, "〇", "×")))</f>
        <v/>
      </c>
      <c r="AT298" t="str">
        <f>IF(OR($A298="", AT$5=""), "", IF(COUNTIFS(【データ】蓄積用!A$2:A$10000, AT$5, 【データ】蓄積用!C$2:C$10000, $A298, 【データ】蓄積用!D$2:D$10000, "&gt;=3000", 【データ】蓄積用!E$2:E$10000, "&gt;=1500")&gt;0, "〇", IF(COUNTIFS(【データ】蓄積用!A$2:A$10000, AT$5, 【データ】蓄積用!C$2:C$10000, $A298, 【データ】蓄積用!Q$2:Q$10000, 1, 【データ】蓄積用!AC$2:AC$10000, "&gt;=4.0")&gt;0, "〇", "×")))</f>
        <v/>
      </c>
      <c r="AU298" t="str">
        <f>IF(OR($A298="", AU$5=""), "", IF(COUNTIFS(【データ】蓄積用!A$2:A$10000, AU$5, 【データ】蓄積用!C$2:C$10000, $A298, 【データ】蓄積用!D$2:D$10000, "&gt;=3000", 【データ】蓄積用!E$2:E$10000, "&gt;=1500")&gt;0, "〇", IF(COUNTIFS(【データ】蓄積用!A$2:A$10000, AU$5, 【データ】蓄積用!C$2:C$10000, $A298, 【データ】蓄積用!Q$2:Q$10000, 1, 【データ】蓄積用!AC$2:AC$10000, "&gt;=4.0")&gt;0, "〇", "×")))</f>
        <v/>
      </c>
      <c r="AV298" t="str">
        <f>IF(OR($A298="", AV$5=""), "", IF(COUNTIFS(【データ】蓄積用!A$2:A$10000, AV$5, 【データ】蓄積用!C$2:C$10000, $A298, 【データ】蓄積用!D$2:D$10000, "&gt;=3000", 【データ】蓄積用!E$2:E$10000, "&gt;=1500")&gt;0, "〇", IF(COUNTIFS(【データ】蓄積用!A$2:A$10000, AV$5, 【データ】蓄積用!C$2:C$10000, $A298, 【データ】蓄積用!Q$2:Q$10000, 1, 【データ】蓄積用!AC$2:AC$10000, "&gt;=4.0")&gt;0, "〇", "×")))</f>
        <v/>
      </c>
      <c r="AW298" t="str">
        <f>IF(OR($A298="", AW$5=""), "", IF(COUNTIFS(【データ】蓄積用!A$2:A$10000, AW$5, 【データ】蓄積用!C$2:C$10000, $A298, 【データ】蓄積用!D$2:D$10000, "&gt;=3000", 【データ】蓄積用!E$2:E$10000, "&gt;=1500")&gt;0, "〇", IF(COUNTIFS(【データ】蓄積用!A$2:A$10000, AW$5, 【データ】蓄積用!C$2:C$10000, $A298, 【データ】蓄積用!Q$2:Q$10000, 1, 【データ】蓄積用!AC$2:AC$10000, "&gt;=4.0")&gt;0, "〇", "×")))</f>
        <v/>
      </c>
      <c r="AX298" t="str">
        <f>IF(OR($A298="", AX$5=""), "", IF(COUNTIFS(【データ】蓄積用!A$2:A$10000, AX$5, 【データ】蓄積用!C$2:C$10000, $A298, 【データ】蓄積用!D$2:D$10000, "&gt;=3000", 【データ】蓄積用!E$2:E$10000, "&gt;=1500")&gt;0, "〇", IF(COUNTIFS(【データ】蓄積用!A$2:A$10000, AX$5, 【データ】蓄積用!C$2:C$10000, $A298, 【データ】蓄積用!Q$2:Q$10000, 1, 【データ】蓄積用!AC$2:AC$10000, "&gt;=4.0")&gt;0, "〇", "×")))</f>
        <v/>
      </c>
      <c r="AY298" t="str">
        <f>IF(OR($A298="", AY$5=""), "", IF(COUNTIFS(【データ】蓄積用!A$2:A$10000, AY$5, 【データ】蓄積用!C$2:C$10000, $A298, 【データ】蓄積用!D$2:D$10000, "&gt;=3000", 【データ】蓄積用!E$2:E$10000, "&gt;=1500")&gt;0, "〇", IF(COUNTIFS(【データ】蓄積用!A$2:A$10000, AY$5, 【データ】蓄積用!C$2:C$10000, $A298, 【データ】蓄積用!Q$2:Q$10000, 1, 【データ】蓄積用!AC$2:AC$10000, "&gt;=4.0")&gt;0, "〇", "×")))</f>
        <v/>
      </c>
    </row>
    <row r="299" spans="2:51">
      <c r="B299" t="str">
        <f>IF(OR($A299="", B$5=""), "", IF(COUNTIFS(【データ】蓄積用!A$2:A$10000, B$5, 【データ】蓄積用!C$2:C$10000, $A299, 【データ】蓄積用!D$2:D$10000, "&gt;=3000", 【データ】蓄積用!E$2:E$10000, "&gt;=1500")&gt;0, "〇", IF(COUNTIFS(【データ】蓄積用!A$2:A$10000, B$5, 【データ】蓄積用!C$2:C$10000, $A299, 【データ】蓄積用!Q$2:Q$10000, 1, 【データ】蓄積用!AC$2:AC$10000, "&gt;=4.0")&gt;0, "〇", "×")))</f>
        <v/>
      </c>
      <c r="C299" t="str">
        <f>IF(OR($A299="", C$5=""), "", IF(COUNTIFS(【データ】蓄積用!A$2:A$10000, C$5, 【データ】蓄積用!C$2:C$10000, $A299, 【データ】蓄積用!D$2:D$10000, "&gt;=3000", 【データ】蓄積用!E$2:E$10000, "&gt;=1500")&gt;0, "〇", IF(COUNTIFS(【データ】蓄積用!A$2:A$10000, C$5, 【データ】蓄積用!C$2:C$10000, $A299, 【データ】蓄積用!Q$2:Q$10000, 1, 【データ】蓄積用!AC$2:AC$10000, "&gt;=4.0")&gt;0, "〇", "×")))</f>
        <v/>
      </c>
      <c r="D299" t="str">
        <f>IF(OR($A299="", D$5=""), "", IF(COUNTIFS(【データ】蓄積用!A$2:A$10000, D$5, 【データ】蓄積用!C$2:C$10000, $A299, 【データ】蓄積用!D$2:D$10000, "&gt;=3000", 【データ】蓄積用!E$2:E$10000, "&gt;=1500")&gt;0, "〇", IF(COUNTIFS(【データ】蓄積用!A$2:A$10000, D$5, 【データ】蓄積用!C$2:C$10000, $A299, 【データ】蓄積用!Q$2:Q$10000, 1, 【データ】蓄積用!AC$2:AC$10000, "&gt;=4.0")&gt;0, "〇", "×")))</f>
        <v/>
      </c>
      <c r="E299" t="str">
        <f>IF(OR($A299="", E$5=""), "", IF(COUNTIFS(【データ】蓄積用!A$2:A$10000, E$5, 【データ】蓄積用!C$2:C$10000, $A299, 【データ】蓄積用!D$2:D$10000, "&gt;=3000", 【データ】蓄積用!E$2:E$10000, "&gt;=1500")&gt;0, "〇", IF(COUNTIFS(【データ】蓄積用!A$2:A$10000, E$5, 【データ】蓄積用!C$2:C$10000, $A299, 【データ】蓄積用!Q$2:Q$10000, 1, 【データ】蓄積用!AC$2:AC$10000, "&gt;=4.0")&gt;0, "〇", "×")))</f>
        <v/>
      </c>
      <c r="F299" t="str">
        <f>IF(OR($A299="", F$5=""), "", IF(COUNTIFS(【データ】蓄積用!A$2:A$10000, F$5, 【データ】蓄積用!C$2:C$10000, $A299, 【データ】蓄積用!D$2:D$10000, "&gt;=3000", 【データ】蓄積用!E$2:E$10000, "&gt;=1500")&gt;0, "〇", IF(COUNTIFS(【データ】蓄積用!A$2:A$10000, F$5, 【データ】蓄積用!C$2:C$10000, $A299, 【データ】蓄積用!Q$2:Q$10000, 1, 【データ】蓄積用!AC$2:AC$10000, "&gt;=4.0")&gt;0, "〇", "×")))</f>
        <v/>
      </c>
      <c r="G299" t="str">
        <f>IF(OR($A299="", G$5=""), "", IF(COUNTIFS(【データ】蓄積用!A$2:A$10000, G$5, 【データ】蓄積用!C$2:C$10000, $A299, 【データ】蓄積用!D$2:D$10000, "&gt;=3000", 【データ】蓄積用!E$2:E$10000, "&gt;=1500")&gt;0, "〇", IF(COUNTIFS(【データ】蓄積用!A$2:A$10000, G$5, 【データ】蓄積用!C$2:C$10000, $A299, 【データ】蓄積用!Q$2:Q$10000, 1, 【データ】蓄積用!AC$2:AC$10000, "&gt;=4.0")&gt;0, "〇", "×")))</f>
        <v/>
      </c>
      <c r="H299" t="str">
        <f>IF(OR($A299="", H$5=""), "", IF(COUNTIFS(【データ】蓄積用!A$2:A$10000, H$5, 【データ】蓄積用!C$2:C$10000, $A299, 【データ】蓄積用!D$2:D$10000, "&gt;=3000", 【データ】蓄積用!E$2:E$10000, "&gt;=1500")&gt;0, "〇", IF(COUNTIFS(【データ】蓄積用!A$2:A$10000, H$5, 【データ】蓄積用!C$2:C$10000, $A299, 【データ】蓄積用!Q$2:Q$10000, 1, 【データ】蓄積用!AC$2:AC$10000, "&gt;=4.0")&gt;0, "〇", "×")))</f>
        <v/>
      </c>
      <c r="I299" t="str">
        <f>IF(OR($A299="", I$5=""), "", IF(COUNTIFS(【データ】蓄積用!A$2:A$10000, I$5, 【データ】蓄積用!C$2:C$10000, $A299, 【データ】蓄積用!D$2:D$10000, "&gt;=3000", 【データ】蓄積用!E$2:E$10000, "&gt;=1500")&gt;0, "〇", IF(COUNTIFS(【データ】蓄積用!A$2:A$10000, I$5, 【データ】蓄積用!C$2:C$10000, $A299, 【データ】蓄積用!Q$2:Q$10000, 1, 【データ】蓄積用!AC$2:AC$10000, "&gt;=4.0")&gt;0, "〇", "×")))</f>
        <v/>
      </c>
      <c r="J299" t="str">
        <f>IF(OR($A299="", J$5=""), "", IF(COUNTIFS(【データ】蓄積用!A$2:A$10000, J$5, 【データ】蓄積用!C$2:C$10000, $A299, 【データ】蓄積用!D$2:D$10000, "&gt;=3000", 【データ】蓄積用!E$2:E$10000, "&gt;=1500")&gt;0, "〇", IF(COUNTIFS(【データ】蓄積用!A$2:A$10000, J$5, 【データ】蓄積用!C$2:C$10000, $A299, 【データ】蓄積用!Q$2:Q$10000, 1, 【データ】蓄積用!AC$2:AC$10000, "&gt;=4.0")&gt;0, "〇", "×")))</f>
        <v/>
      </c>
      <c r="K299" t="str">
        <f>IF(OR($A299="", K$5=""), "", IF(COUNTIFS(【データ】蓄積用!A$2:A$10000, K$5, 【データ】蓄積用!C$2:C$10000, $A299, 【データ】蓄積用!D$2:D$10000, "&gt;=3000", 【データ】蓄積用!E$2:E$10000, "&gt;=1500")&gt;0, "〇", IF(COUNTIFS(【データ】蓄積用!A$2:A$10000, K$5, 【データ】蓄積用!C$2:C$10000, $A299, 【データ】蓄積用!Q$2:Q$10000, 1, 【データ】蓄積用!AC$2:AC$10000, "&gt;=4.0")&gt;0, "〇", "×")))</f>
        <v/>
      </c>
      <c r="L299" t="str">
        <f>IF(OR($A299="", L$5=""), "", IF(COUNTIFS(【データ】蓄積用!A$2:A$10000, L$5, 【データ】蓄積用!C$2:C$10000, $A299, 【データ】蓄積用!D$2:D$10000, "&gt;=3000", 【データ】蓄積用!E$2:E$10000, "&gt;=1500")&gt;0, "〇", IF(COUNTIFS(【データ】蓄積用!A$2:A$10000, L$5, 【データ】蓄積用!C$2:C$10000, $A299, 【データ】蓄積用!Q$2:Q$10000, 1, 【データ】蓄積用!AC$2:AC$10000, "&gt;=4.0")&gt;0, "〇", "×")))</f>
        <v/>
      </c>
      <c r="M299" t="str">
        <f>IF(OR($A299="", M$5=""), "", IF(COUNTIFS(【データ】蓄積用!A$2:A$10000, M$5, 【データ】蓄積用!C$2:C$10000, $A299, 【データ】蓄積用!D$2:D$10000, "&gt;=3000", 【データ】蓄積用!E$2:E$10000, "&gt;=1500")&gt;0, "〇", IF(COUNTIFS(【データ】蓄積用!A$2:A$10000, M$5, 【データ】蓄積用!C$2:C$10000, $A299, 【データ】蓄積用!Q$2:Q$10000, 1, 【データ】蓄積用!AC$2:AC$10000, "&gt;=4.0")&gt;0, "〇", "×")))</f>
        <v/>
      </c>
      <c r="N299" t="str">
        <f>IF(OR($A299="", N$5=""), "", IF(COUNTIFS(【データ】蓄積用!A$2:A$10000, N$5, 【データ】蓄積用!C$2:C$10000, $A299, 【データ】蓄積用!D$2:D$10000, "&gt;=3000", 【データ】蓄積用!E$2:E$10000, "&gt;=1500")&gt;0, "〇", IF(COUNTIFS(【データ】蓄積用!A$2:A$10000, N$5, 【データ】蓄積用!C$2:C$10000, $A299, 【データ】蓄積用!Q$2:Q$10000, 1, 【データ】蓄積用!AC$2:AC$10000, "&gt;=4.0")&gt;0, "〇", "×")))</f>
        <v/>
      </c>
      <c r="O299" t="str">
        <f>IF(OR($A299="", O$5=""), "", IF(COUNTIFS(【データ】蓄積用!A$2:A$10000, O$5, 【データ】蓄積用!C$2:C$10000, $A299, 【データ】蓄積用!D$2:D$10000, "&gt;=3000", 【データ】蓄積用!E$2:E$10000, "&gt;=1500")&gt;0, "〇", IF(COUNTIFS(【データ】蓄積用!A$2:A$10000, O$5, 【データ】蓄積用!C$2:C$10000, $A299, 【データ】蓄積用!Q$2:Q$10000, 1, 【データ】蓄積用!AC$2:AC$10000, "&gt;=4.0")&gt;0, "〇", "×")))</f>
        <v/>
      </c>
      <c r="P299" t="str">
        <f>IF(OR($A299="", P$5=""), "", IF(COUNTIFS(【データ】蓄積用!A$2:A$10000, P$5, 【データ】蓄積用!C$2:C$10000, $A299, 【データ】蓄積用!D$2:D$10000, "&gt;=3000", 【データ】蓄積用!E$2:E$10000, "&gt;=1500")&gt;0, "〇", IF(COUNTIFS(【データ】蓄積用!A$2:A$10000, P$5, 【データ】蓄積用!C$2:C$10000, $A299, 【データ】蓄積用!Q$2:Q$10000, 1, 【データ】蓄積用!AC$2:AC$10000, "&gt;=4.0")&gt;0, "〇", "×")))</f>
        <v/>
      </c>
      <c r="Q299" t="str">
        <f>IF(OR($A299="", Q$5=""), "", IF(COUNTIFS(【データ】蓄積用!A$2:A$10000, Q$5, 【データ】蓄積用!C$2:C$10000, $A299, 【データ】蓄積用!D$2:D$10000, "&gt;=3000", 【データ】蓄積用!E$2:E$10000, "&gt;=1500")&gt;0, "〇", IF(COUNTIFS(【データ】蓄積用!A$2:A$10000, Q$5, 【データ】蓄積用!C$2:C$10000, $A299, 【データ】蓄積用!Q$2:Q$10000, 1, 【データ】蓄積用!AC$2:AC$10000, "&gt;=4.0")&gt;0, "〇", "×")))</f>
        <v/>
      </c>
      <c r="R299" t="str">
        <f>IF(OR($A299="", R$5=""), "", IF(COUNTIFS(【データ】蓄積用!A$2:A$10000, R$5, 【データ】蓄積用!C$2:C$10000, $A299, 【データ】蓄積用!D$2:D$10000, "&gt;=3000", 【データ】蓄積用!E$2:E$10000, "&gt;=1500")&gt;0, "〇", IF(COUNTIFS(【データ】蓄積用!A$2:A$10000, R$5, 【データ】蓄積用!C$2:C$10000, $A299, 【データ】蓄積用!Q$2:Q$10000, 1, 【データ】蓄積用!AC$2:AC$10000, "&gt;=4.0")&gt;0, "〇", "×")))</f>
        <v/>
      </c>
      <c r="S299" t="str">
        <f>IF(OR($A299="", S$5=""), "", IF(COUNTIFS(【データ】蓄積用!A$2:A$10000, S$5, 【データ】蓄積用!C$2:C$10000, $A299, 【データ】蓄積用!D$2:D$10000, "&gt;=3000", 【データ】蓄積用!E$2:E$10000, "&gt;=1500")&gt;0, "〇", IF(COUNTIFS(【データ】蓄積用!A$2:A$10000, S$5, 【データ】蓄積用!C$2:C$10000, $A299, 【データ】蓄積用!Q$2:Q$10000, 1, 【データ】蓄積用!AC$2:AC$10000, "&gt;=4.0")&gt;0, "〇", "×")))</f>
        <v/>
      </c>
      <c r="T299" t="str">
        <f>IF(OR($A299="", T$5=""), "", IF(COUNTIFS(【データ】蓄積用!A$2:A$10000, T$5, 【データ】蓄積用!C$2:C$10000, $A299, 【データ】蓄積用!D$2:D$10000, "&gt;=3000", 【データ】蓄積用!E$2:E$10000, "&gt;=1500")&gt;0, "〇", IF(COUNTIFS(【データ】蓄積用!A$2:A$10000, T$5, 【データ】蓄積用!C$2:C$10000, $A299, 【データ】蓄積用!Q$2:Q$10000, 1, 【データ】蓄積用!AC$2:AC$10000, "&gt;=4.0")&gt;0, "〇", "×")))</f>
        <v/>
      </c>
      <c r="U299" t="str">
        <f>IF(OR($A299="", U$5=""), "", IF(COUNTIFS(【データ】蓄積用!A$2:A$10000, U$5, 【データ】蓄積用!C$2:C$10000, $A299, 【データ】蓄積用!D$2:D$10000, "&gt;=3000", 【データ】蓄積用!E$2:E$10000, "&gt;=1500")&gt;0, "〇", IF(COUNTIFS(【データ】蓄積用!A$2:A$10000, U$5, 【データ】蓄積用!C$2:C$10000, $A299, 【データ】蓄積用!Q$2:Q$10000, 1, 【データ】蓄積用!AC$2:AC$10000, "&gt;=4.0")&gt;0, "〇", "×")))</f>
        <v/>
      </c>
      <c r="V299" t="str">
        <f>IF(OR($A299="", V$5=""), "", IF(COUNTIFS(【データ】蓄積用!A$2:A$10000, V$5, 【データ】蓄積用!C$2:C$10000, $A299, 【データ】蓄積用!D$2:D$10000, "&gt;=3000", 【データ】蓄積用!E$2:E$10000, "&gt;=1500")&gt;0, "〇", IF(COUNTIFS(【データ】蓄積用!A$2:A$10000, V$5, 【データ】蓄積用!C$2:C$10000, $A299, 【データ】蓄積用!Q$2:Q$10000, 1, 【データ】蓄積用!AC$2:AC$10000, "&gt;=4.0")&gt;0, "〇", "×")))</f>
        <v/>
      </c>
      <c r="W299" t="str">
        <f>IF(OR($A299="", W$5=""), "", IF(COUNTIFS(【データ】蓄積用!A$2:A$10000, W$5, 【データ】蓄積用!C$2:C$10000, $A299, 【データ】蓄積用!D$2:D$10000, "&gt;=3000", 【データ】蓄積用!E$2:E$10000, "&gt;=1500")&gt;0, "〇", IF(COUNTIFS(【データ】蓄積用!A$2:A$10000, W$5, 【データ】蓄積用!C$2:C$10000, $A299, 【データ】蓄積用!Q$2:Q$10000, 1, 【データ】蓄積用!AC$2:AC$10000, "&gt;=4.0")&gt;0, "〇", "×")))</f>
        <v/>
      </c>
      <c r="X299" t="str">
        <f>IF(OR($A299="", X$5=""), "", IF(COUNTIFS(【データ】蓄積用!A$2:A$10000, X$5, 【データ】蓄積用!C$2:C$10000, $A299, 【データ】蓄積用!D$2:D$10000, "&gt;=3000", 【データ】蓄積用!E$2:E$10000, "&gt;=1500")&gt;0, "〇", IF(COUNTIFS(【データ】蓄積用!A$2:A$10000, X$5, 【データ】蓄積用!C$2:C$10000, $A299, 【データ】蓄積用!Q$2:Q$10000, 1, 【データ】蓄積用!AC$2:AC$10000, "&gt;=4.0")&gt;0, "〇", "×")))</f>
        <v/>
      </c>
      <c r="Y299" t="str">
        <f>IF(OR($A299="", Y$5=""), "", IF(COUNTIFS(【データ】蓄積用!A$2:A$10000, Y$5, 【データ】蓄積用!C$2:C$10000, $A299, 【データ】蓄積用!D$2:D$10000, "&gt;=3000", 【データ】蓄積用!E$2:E$10000, "&gt;=1500")&gt;0, "〇", IF(COUNTIFS(【データ】蓄積用!A$2:A$10000, Y$5, 【データ】蓄積用!C$2:C$10000, $A299, 【データ】蓄積用!Q$2:Q$10000, 1, 【データ】蓄積用!AC$2:AC$10000, "&gt;=4.0")&gt;0, "〇", "×")))</f>
        <v/>
      </c>
      <c r="Z299" t="str">
        <f>IF(OR($A299="", Z$5=""), "", IF(COUNTIFS(【データ】蓄積用!A$2:A$10000, Z$5, 【データ】蓄積用!C$2:C$10000, $A299, 【データ】蓄積用!D$2:D$10000, "&gt;=3000", 【データ】蓄積用!E$2:E$10000, "&gt;=1500")&gt;0, "〇", IF(COUNTIFS(【データ】蓄積用!A$2:A$10000, Z$5, 【データ】蓄積用!C$2:C$10000, $A299, 【データ】蓄積用!Q$2:Q$10000, 1, 【データ】蓄積用!AC$2:AC$10000, "&gt;=4.0")&gt;0, "〇", "×")))</f>
        <v/>
      </c>
      <c r="AA299" t="str">
        <f>IF(OR($A299="", AA$5=""), "", IF(COUNTIFS(【データ】蓄積用!A$2:A$10000, AA$5, 【データ】蓄積用!C$2:C$10000, $A299, 【データ】蓄積用!D$2:D$10000, "&gt;=3000", 【データ】蓄積用!E$2:E$10000, "&gt;=1500")&gt;0, "〇", IF(COUNTIFS(【データ】蓄積用!A$2:A$10000, AA$5, 【データ】蓄積用!C$2:C$10000, $A299, 【データ】蓄積用!Q$2:Q$10000, 1, 【データ】蓄積用!AC$2:AC$10000, "&gt;=4.0")&gt;0, "〇", "×")))</f>
        <v/>
      </c>
      <c r="AB299" t="str">
        <f>IF(OR($A299="", AB$5=""), "", IF(COUNTIFS(【データ】蓄積用!A$2:A$10000, AB$5, 【データ】蓄積用!C$2:C$10000, $A299, 【データ】蓄積用!D$2:D$10000, "&gt;=3000", 【データ】蓄積用!E$2:E$10000, "&gt;=1500")&gt;0, "〇", IF(COUNTIFS(【データ】蓄積用!A$2:A$10000, AB$5, 【データ】蓄積用!C$2:C$10000, $A299, 【データ】蓄積用!Q$2:Q$10000, 1, 【データ】蓄積用!AC$2:AC$10000, "&gt;=4.0")&gt;0, "〇", "×")))</f>
        <v/>
      </c>
      <c r="AC299" t="str">
        <f>IF(OR($A299="", AC$5=""), "", IF(COUNTIFS(【データ】蓄積用!A$2:A$10000, AC$5, 【データ】蓄積用!C$2:C$10000, $A299, 【データ】蓄積用!D$2:D$10000, "&gt;=3000", 【データ】蓄積用!E$2:E$10000, "&gt;=1500")&gt;0, "〇", IF(COUNTIFS(【データ】蓄積用!A$2:A$10000, AC$5, 【データ】蓄積用!C$2:C$10000, $A299, 【データ】蓄積用!Q$2:Q$10000, 1, 【データ】蓄積用!AC$2:AC$10000, "&gt;=4.0")&gt;0, "〇", "×")))</f>
        <v/>
      </c>
      <c r="AD299" t="str">
        <f>IF(OR($A299="", AD$5=""), "", IF(COUNTIFS(【データ】蓄積用!A$2:A$10000, AD$5, 【データ】蓄積用!C$2:C$10000, $A299, 【データ】蓄積用!D$2:D$10000, "&gt;=3000", 【データ】蓄積用!E$2:E$10000, "&gt;=1500")&gt;0, "〇", IF(COUNTIFS(【データ】蓄積用!A$2:A$10000, AD$5, 【データ】蓄積用!C$2:C$10000, $A299, 【データ】蓄積用!Q$2:Q$10000, 1, 【データ】蓄積用!AC$2:AC$10000, "&gt;=4.0")&gt;0, "〇", "×")))</f>
        <v/>
      </c>
      <c r="AE299" t="str">
        <f>IF(OR($A299="", AE$5=""), "", IF(COUNTIFS(【データ】蓄積用!A$2:A$10000, AE$5, 【データ】蓄積用!C$2:C$10000, $A299, 【データ】蓄積用!D$2:D$10000, "&gt;=3000", 【データ】蓄積用!E$2:E$10000, "&gt;=1500")&gt;0, "〇", IF(COUNTIFS(【データ】蓄積用!A$2:A$10000, AE$5, 【データ】蓄積用!C$2:C$10000, $A299, 【データ】蓄積用!Q$2:Q$10000, 1, 【データ】蓄積用!AC$2:AC$10000, "&gt;=4.0")&gt;0, "〇", "×")))</f>
        <v/>
      </c>
      <c r="AF299" t="str">
        <f>IF(OR($A299="", AF$5=""), "", IF(COUNTIFS(【データ】蓄積用!A$2:A$10000, AF$5, 【データ】蓄積用!C$2:C$10000, $A299, 【データ】蓄積用!D$2:D$10000, "&gt;=3000", 【データ】蓄積用!E$2:E$10000, "&gt;=1500")&gt;0, "〇", IF(COUNTIFS(【データ】蓄積用!A$2:A$10000, AF$5, 【データ】蓄積用!C$2:C$10000, $A299, 【データ】蓄積用!Q$2:Q$10000, 1, 【データ】蓄積用!AC$2:AC$10000, "&gt;=4.0")&gt;0, "〇", "×")))</f>
        <v/>
      </c>
      <c r="AG299" t="str">
        <f>IF(OR($A299="", AG$5=""), "", IF(COUNTIFS(【データ】蓄積用!A$2:A$10000, AG$5, 【データ】蓄積用!C$2:C$10000, $A299, 【データ】蓄積用!D$2:D$10000, "&gt;=3000", 【データ】蓄積用!E$2:E$10000, "&gt;=1500")&gt;0, "〇", IF(COUNTIFS(【データ】蓄積用!A$2:A$10000, AG$5, 【データ】蓄積用!C$2:C$10000, $A299, 【データ】蓄積用!Q$2:Q$10000, 1, 【データ】蓄積用!AC$2:AC$10000, "&gt;=4.0")&gt;0, "〇", "×")))</f>
        <v/>
      </c>
      <c r="AH299" t="str">
        <f>IF(OR($A299="", AH$5=""), "", IF(COUNTIFS(【データ】蓄積用!A$2:A$10000, AH$5, 【データ】蓄積用!C$2:C$10000, $A299, 【データ】蓄積用!D$2:D$10000, "&gt;=3000", 【データ】蓄積用!E$2:E$10000, "&gt;=1500")&gt;0, "〇", IF(COUNTIFS(【データ】蓄積用!A$2:A$10000, AH$5, 【データ】蓄積用!C$2:C$10000, $A299, 【データ】蓄積用!Q$2:Q$10000, 1, 【データ】蓄積用!AC$2:AC$10000, "&gt;=4.0")&gt;0, "〇", "×")))</f>
        <v/>
      </c>
      <c r="AI299" t="str">
        <f>IF(OR($A299="", AI$5=""), "", IF(COUNTIFS(【データ】蓄積用!A$2:A$10000, AI$5, 【データ】蓄積用!C$2:C$10000, $A299, 【データ】蓄積用!D$2:D$10000, "&gt;=3000", 【データ】蓄積用!E$2:E$10000, "&gt;=1500")&gt;0, "〇", IF(COUNTIFS(【データ】蓄積用!A$2:A$10000, AI$5, 【データ】蓄積用!C$2:C$10000, $A299, 【データ】蓄積用!Q$2:Q$10000, 1, 【データ】蓄積用!AC$2:AC$10000, "&gt;=4.0")&gt;0, "〇", "×")))</f>
        <v/>
      </c>
      <c r="AJ299" t="str">
        <f>IF(OR($A299="", AJ$5=""), "", IF(COUNTIFS(【データ】蓄積用!A$2:A$10000, AJ$5, 【データ】蓄積用!C$2:C$10000, $A299, 【データ】蓄積用!D$2:D$10000, "&gt;=3000", 【データ】蓄積用!E$2:E$10000, "&gt;=1500")&gt;0, "〇", IF(COUNTIFS(【データ】蓄積用!A$2:A$10000, AJ$5, 【データ】蓄積用!C$2:C$10000, $A299, 【データ】蓄積用!Q$2:Q$10000, 1, 【データ】蓄積用!AC$2:AC$10000, "&gt;=4.0")&gt;0, "〇", "×")))</f>
        <v/>
      </c>
      <c r="AK299" t="str">
        <f>IF(OR($A299="", AK$5=""), "", IF(COUNTIFS(【データ】蓄積用!A$2:A$10000, AK$5, 【データ】蓄積用!C$2:C$10000, $A299, 【データ】蓄積用!D$2:D$10000, "&gt;=3000", 【データ】蓄積用!E$2:E$10000, "&gt;=1500")&gt;0, "〇", IF(COUNTIFS(【データ】蓄積用!A$2:A$10000, AK$5, 【データ】蓄積用!C$2:C$10000, $A299, 【データ】蓄積用!Q$2:Q$10000, 1, 【データ】蓄積用!AC$2:AC$10000, "&gt;=4.0")&gt;0, "〇", "×")))</f>
        <v/>
      </c>
      <c r="AL299" t="str">
        <f>IF(OR($A299="", AL$5=""), "", IF(COUNTIFS(【データ】蓄積用!A$2:A$10000, AL$5, 【データ】蓄積用!C$2:C$10000, $A299, 【データ】蓄積用!D$2:D$10000, "&gt;=3000", 【データ】蓄積用!E$2:E$10000, "&gt;=1500")&gt;0, "〇", IF(COUNTIFS(【データ】蓄積用!A$2:A$10000, AL$5, 【データ】蓄積用!C$2:C$10000, $A299, 【データ】蓄積用!Q$2:Q$10000, 1, 【データ】蓄積用!AC$2:AC$10000, "&gt;=4.0")&gt;0, "〇", "×")))</f>
        <v/>
      </c>
      <c r="AM299" t="str">
        <f>IF(OR($A299="", AM$5=""), "", IF(COUNTIFS(【データ】蓄積用!A$2:A$10000, AM$5, 【データ】蓄積用!C$2:C$10000, $A299, 【データ】蓄積用!D$2:D$10000, "&gt;=3000", 【データ】蓄積用!E$2:E$10000, "&gt;=1500")&gt;0, "〇", IF(COUNTIFS(【データ】蓄積用!A$2:A$10000, AM$5, 【データ】蓄積用!C$2:C$10000, $A299, 【データ】蓄積用!Q$2:Q$10000, 1, 【データ】蓄積用!AC$2:AC$10000, "&gt;=4.0")&gt;0, "〇", "×")))</f>
        <v/>
      </c>
      <c r="AN299" t="str">
        <f>IF(OR($A299="", AN$5=""), "", IF(COUNTIFS(【データ】蓄積用!A$2:A$10000, AN$5, 【データ】蓄積用!C$2:C$10000, $A299, 【データ】蓄積用!D$2:D$10000, "&gt;=3000", 【データ】蓄積用!E$2:E$10000, "&gt;=1500")&gt;0, "〇", IF(COUNTIFS(【データ】蓄積用!A$2:A$10000, AN$5, 【データ】蓄積用!C$2:C$10000, $A299, 【データ】蓄積用!Q$2:Q$10000, 1, 【データ】蓄積用!AC$2:AC$10000, "&gt;=4.0")&gt;0, "〇", "×")))</f>
        <v/>
      </c>
      <c r="AO299" t="str">
        <f>IF(OR($A299="", AO$5=""), "", IF(COUNTIFS(【データ】蓄積用!A$2:A$10000, AO$5, 【データ】蓄積用!C$2:C$10000, $A299, 【データ】蓄積用!D$2:D$10000, "&gt;=3000", 【データ】蓄積用!E$2:E$10000, "&gt;=1500")&gt;0, "〇", IF(COUNTIFS(【データ】蓄積用!A$2:A$10000, AO$5, 【データ】蓄積用!C$2:C$10000, $A299, 【データ】蓄積用!Q$2:Q$10000, 1, 【データ】蓄積用!AC$2:AC$10000, "&gt;=4.0")&gt;0, "〇", "×")))</f>
        <v/>
      </c>
      <c r="AP299" t="str">
        <f>IF(OR($A299="", AP$5=""), "", IF(COUNTIFS(【データ】蓄積用!A$2:A$10000, AP$5, 【データ】蓄積用!C$2:C$10000, $A299, 【データ】蓄積用!D$2:D$10000, "&gt;=3000", 【データ】蓄積用!E$2:E$10000, "&gt;=1500")&gt;0, "〇", IF(COUNTIFS(【データ】蓄積用!A$2:A$10000, AP$5, 【データ】蓄積用!C$2:C$10000, $A299, 【データ】蓄積用!Q$2:Q$10000, 1, 【データ】蓄積用!AC$2:AC$10000, "&gt;=4.0")&gt;0, "〇", "×")))</f>
        <v/>
      </c>
      <c r="AQ299" t="str">
        <f>IF(OR($A299="", AQ$5=""), "", IF(COUNTIFS(【データ】蓄積用!A$2:A$10000, AQ$5, 【データ】蓄積用!C$2:C$10000, $A299, 【データ】蓄積用!D$2:D$10000, "&gt;=3000", 【データ】蓄積用!E$2:E$10000, "&gt;=1500")&gt;0, "〇", IF(COUNTIFS(【データ】蓄積用!A$2:A$10000, AQ$5, 【データ】蓄積用!C$2:C$10000, $A299, 【データ】蓄積用!Q$2:Q$10000, 1, 【データ】蓄積用!AC$2:AC$10000, "&gt;=4.0")&gt;0, "〇", "×")))</f>
        <v/>
      </c>
      <c r="AR299" t="str">
        <f>IF(OR($A299="", AR$5=""), "", IF(COUNTIFS(【データ】蓄積用!A$2:A$10000, AR$5, 【データ】蓄積用!C$2:C$10000, $A299, 【データ】蓄積用!D$2:D$10000, "&gt;=3000", 【データ】蓄積用!E$2:E$10000, "&gt;=1500")&gt;0, "〇", IF(COUNTIFS(【データ】蓄積用!A$2:A$10000, AR$5, 【データ】蓄積用!C$2:C$10000, $A299, 【データ】蓄積用!Q$2:Q$10000, 1, 【データ】蓄積用!AC$2:AC$10000, "&gt;=4.0")&gt;0, "〇", "×")))</f>
        <v/>
      </c>
      <c r="AS299" t="str">
        <f>IF(OR($A299="", AS$5=""), "", IF(COUNTIFS(【データ】蓄積用!A$2:A$10000, AS$5, 【データ】蓄積用!C$2:C$10000, $A299, 【データ】蓄積用!D$2:D$10000, "&gt;=3000", 【データ】蓄積用!E$2:E$10000, "&gt;=1500")&gt;0, "〇", IF(COUNTIFS(【データ】蓄積用!A$2:A$10000, AS$5, 【データ】蓄積用!C$2:C$10000, $A299, 【データ】蓄積用!Q$2:Q$10000, 1, 【データ】蓄積用!AC$2:AC$10000, "&gt;=4.0")&gt;0, "〇", "×")))</f>
        <v/>
      </c>
      <c r="AT299" t="str">
        <f>IF(OR($A299="", AT$5=""), "", IF(COUNTIFS(【データ】蓄積用!A$2:A$10000, AT$5, 【データ】蓄積用!C$2:C$10000, $A299, 【データ】蓄積用!D$2:D$10000, "&gt;=3000", 【データ】蓄積用!E$2:E$10000, "&gt;=1500")&gt;0, "〇", IF(COUNTIFS(【データ】蓄積用!A$2:A$10000, AT$5, 【データ】蓄積用!C$2:C$10000, $A299, 【データ】蓄積用!Q$2:Q$10000, 1, 【データ】蓄積用!AC$2:AC$10000, "&gt;=4.0")&gt;0, "〇", "×")))</f>
        <v/>
      </c>
      <c r="AU299" t="str">
        <f>IF(OR($A299="", AU$5=""), "", IF(COUNTIFS(【データ】蓄積用!A$2:A$10000, AU$5, 【データ】蓄積用!C$2:C$10000, $A299, 【データ】蓄積用!D$2:D$10000, "&gt;=3000", 【データ】蓄積用!E$2:E$10000, "&gt;=1500")&gt;0, "〇", IF(COUNTIFS(【データ】蓄積用!A$2:A$10000, AU$5, 【データ】蓄積用!C$2:C$10000, $A299, 【データ】蓄積用!Q$2:Q$10000, 1, 【データ】蓄積用!AC$2:AC$10000, "&gt;=4.0")&gt;0, "〇", "×")))</f>
        <v/>
      </c>
      <c r="AV299" t="str">
        <f>IF(OR($A299="", AV$5=""), "", IF(COUNTIFS(【データ】蓄積用!A$2:A$10000, AV$5, 【データ】蓄積用!C$2:C$10000, $A299, 【データ】蓄積用!D$2:D$10000, "&gt;=3000", 【データ】蓄積用!E$2:E$10000, "&gt;=1500")&gt;0, "〇", IF(COUNTIFS(【データ】蓄積用!A$2:A$10000, AV$5, 【データ】蓄積用!C$2:C$10000, $A299, 【データ】蓄積用!Q$2:Q$10000, 1, 【データ】蓄積用!AC$2:AC$10000, "&gt;=4.0")&gt;0, "〇", "×")))</f>
        <v/>
      </c>
      <c r="AW299" t="str">
        <f>IF(OR($A299="", AW$5=""), "", IF(COUNTIFS(【データ】蓄積用!A$2:A$10000, AW$5, 【データ】蓄積用!C$2:C$10000, $A299, 【データ】蓄積用!D$2:D$10000, "&gt;=3000", 【データ】蓄積用!E$2:E$10000, "&gt;=1500")&gt;0, "〇", IF(COUNTIFS(【データ】蓄積用!A$2:A$10000, AW$5, 【データ】蓄積用!C$2:C$10000, $A299, 【データ】蓄積用!Q$2:Q$10000, 1, 【データ】蓄積用!AC$2:AC$10000, "&gt;=4.0")&gt;0, "〇", "×")))</f>
        <v/>
      </c>
      <c r="AX299" t="str">
        <f>IF(OR($A299="", AX$5=""), "", IF(COUNTIFS(【データ】蓄積用!A$2:A$10000, AX$5, 【データ】蓄積用!C$2:C$10000, $A299, 【データ】蓄積用!D$2:D$10000, "&gt;=3000", 【データ】蓄積用!E$2:E$10000, "&gt;=1500")&gt;0, "〇", IF(COUNTIFS(【データ】蓄積用!A$2:A$10000, AX$5, 【データ】蓄積用!C$2:C$10000, $A299, 【データ】蓄積用!Q$2:Q$10000, 1, 【データ】蓄積用!AC$2:AC$10000, "&gt;=4.0")&gt;0, "〇", "×")))</f>
        <v/>
      </c>
      <c r="AY299" t="str">
        <f>IF(OR($A299="", AY$5=""), "", IF(COUNTIFS(【データ】蓄積用!A$2:A$10000, AY$5, 【データ】蓄積用!C$2:C$10000, $A299, 【データ】蓄積用!D$2:D$10000, "&gt;=3000", 【データ】蓄積用!E$2:E$10000, "&gt;=1500")&gt;0, "〇", IF(COUNTIFS(【データ】蓄積用!A$2:A$10000, AY$5, 【データ】蓄積用!C$2:C$10000, $A299, 【データ】蓄積用!Q$2:Q$10000, 1, 【データ】蓄積用!AC$2:AC$10000, "&gt;=4.0")&gt;0, "〇", "×")))</f>
        <v/>
      </c>
    </row>
  </sheetData>
  <phoneticPr fontId="14"/>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4140625" defaultRowHeight="15" customHeight="1"/>
  <cols>
    <col min="1" max="1" width="12" style="43" customWidth="1"/>
    <col min="2" max="2" width="15" style="43" customWidth="1"/>
    <col min="3" max="3" width="12" style="43" customWidth="1"/>
    <col min="4" max="4" width="4" style="43" customWidth="1"/>
    <col min="5" max="5" width="15" style="43" customWidth="1"/>
    <col min="6" max="6" width="60" style="43" customWidth="1"/>
    <col min="7" max="26" width="8.6640625" style="43" customWidth="1"/>
  </cols>
  <sheetData>
    <row r="1" spans="1:6" ht="24.75" customHeight="1">
      <c r="A1" s="55" t="s">
        <v>112</v>
      </c>
      <c r="B1" s="54"/>
      <c r="C1" s="54"/>
      <c r="D1" s="1"/>
      <c r="E1" s="14" t="s">
        <v>1</v>
      </c>
      <c r="F1" s="15" t="s">
        <v>113</v>
      </c>
    </row>
    <row r="2" spans="1:6" ht="21.75" customHeight="1">
      <c r="A2" s="16" t="s">
        <v>114</v>
      </c>
      <c r="B2" s="17">
        <v>46198</v>
      </c>
      <c r="C2" s="1"/>
      <c r="D2" s="1"/>
      <c r="E2" s="50">
        <v>46198</v>
      </c>
      <c r="F2" s="19" t="s">
        <v>115</v>
      </c>
    </row>
    <row r="3" spans="1:6">
      <c r="A3" s="1"/>
      <c r="B3" s="1"/>
      <c r="C3" s="1"/>
      <c r="D3" s="1"/>
      <c r="E3" s="50">
        <v>46199</v>
      </c>
      <c r="F3" s="20" t="s">
        <v>116</v>
      </c>
    </row>
    <row r="4" spans="1:6">
      <c r="A4" s="56" t="str">
        <f>IF(B2="", "日付を選択してください", IFERROR(VLOOKUP(B2, E$2:F$1000, 2, FALSE), "総括データが登録されていません"))</f>
        <v>① 今日の総括6月25日の営業は総差枚-37,182枚、勝率32.3%と、店側の完全な「回収日」となりました。過去の予想データと照らし合わせると、大本命と予測されたマイジャグラーV（522番台）は差枚-1,046枚で不発に終わっています。また、期待値が極めて高かった甲鉄城のカバネリ（757番台）も差枚-1,190枚と結果を出せず、店側が意図的にセオリー通りの狙い台（分かりやすい凹み台や期待値の高い台）の裏をかいて回収した可能性が高いです。一方で、明日は「6のつく日（特日）」となるため、この厳しい回収から一転して、メイン機種を中心としたメリハリのある還元（特に不発台の据え置きやリベンジ上げ）に期待が持てる1日となります。 
 ② 店全体分析総差枚・勝率: 総差枚-37,182枚、勝率32.3%と店全体として出玉感がない非常に厳しい状況でした。凹み台の勝率: 昨日凹み台の勝率が35.1%、2日以上凹み台の勝率が31.0%に留まっており、凹み台に安易に座るだけでは勝てない（上げの設定が使われていない）状況が浮き彫りになっています。機種別・勝筋の傾向: 分かりやすい特大凹み台（例: 戦国乙女5 672番台、差枚-247枚で反発せず）が沈む一方で、モンキーターンV（681番台、差枚+1,844枚） やミリオンゴッド（633番台、差枚+2,765枚）、スーパーリオエース2（725番台、差枚+1,686枚）といった、少しズラした波狙いやサブ機種が結果を残しています。  ジャグラーの設定配分考察: マイジャグラーVの512番台が+1,723枚と結果を出していますが、島全体としてはベース設定が低く抑えられており、ピンポイントでしか高設定（または中間設定の上振れ）が使われていなかったと推測されます。  
③ 法則分析上げ狙いの罠とリベンジ: 分かりやすい本命の上げ狙いがことごとく外された1日でした。しかし、明日は「6のつく日」という強いイベント日です。店側が意図的に今日不発にさせた台（522番台や757番台）へ、明日改めて高設定を投入して「据え置き・リベンジ」を演出する可能性が十分にあります。波狙いの有効性: プラマイゼロ付近からの波狙い（モンキーターンVなど）が成功している実績があるため、大凹みだけに固執せず、浅い凹みやゼロラインの台も視野に入れることが当ホールのクセを攻略する鍵になります。</v>
      </c>
      <c r="B4" s="57"/>
      <c r="C4" s="58"/>
      <c r="D4" s="1"/>
      <c r="E4" s="50">
        <v>46200</v>
      </c>
      <c r="F4" s="20" t="s">
        <v>117</v>
      </c>
    </row>
    <row r="5" spans="1:6">
      <c r="A5" s="59"/>
      <c r="B5" s="54"/>
      <c r="C5" s="60"/>
      <c r="D5" s="1"/>
      <c r="E5" s="50">
        <v>46201</v>
      </c>
      <c r="F5" s="20" t="s">
        <v>118</v>
      </c>
    </row>
    <row r="6" spans="1:6">
      <c r="A6" s="59"/>
      <c r="B6" s="54"/>
      <c r="C6" s="60"/>
      <c r="D6" s="1"/>
      <c r="E6" s="50">
        <v>46202</v>
      </c>
      <c r="F6" s="20" t="s">
        <v>119</v>
      </c>
    </row>
    <row r="7" spans="1:6">
      <c r="A7" s="59"/>
      <c r="B7" s="54"/>
      <c r="C7" s="60"/>
      <c r="D7" s="1"/>
      <c r="E7" s="50">
        <v>46203</v>
      </c>
      <c r="F7" s="20" t="s">
        <v>120</v>
      </c>
    </row>
    <row r="8" spans="1:6">
      <c r="A8" s="59"/>
      <c r="B8" s="54"/>
      <c r="C8" s="60"/>
      <c r="D8" s="1"/>
      <c r="E8" s="50">
        <v>46204</v>
      </c>
      <c r="F8" s="20" t="s">
        <v>121</v>
      </c>
    </row>
    <row r="9" spans="1:6">
      <c r="A9" s="59"/>
      <c r="B9" s="54"/>
      <c r="C9" s="60"/>
      <c r="D9" s="1"/>
      <c r="E9" s="18"/>
      <c r="F9" s="19"/>
    </row>
    <row r="10" spans="1:6">
      <c r="A10" s="59"/>
      <c r="B10" s="54"/>
      <c r="C10" s="60"/>
      <c r="D10" s="1"/>
      <c r="E10" s="18"/>
      <c r="F10" s="19"/>
    </row>
    <row r="11" spans="1:6">
      <c r="A11" s="59"/>
      <c r="B11" s="54"/>
      <c r="C11" s="60"/>
      <c r="D11" s="1"/>
      <c r="E11" s="18"/>
      <c r="F11" s="19"/>
    </row>
    <row r="12" spans="1:6">
      <c r="A12" s="59"/>
      <c r="B12" s="54"/>
      <c r="C12" s="60"/>
      <c r="D12" s="1"/>
      <c r="E12" s="18"/>
      <c r="F12" s="19"/>
    </row>
    <row r="13" spans="1:6">
      <c r="A13" s="59"/>
      <c r="B13" s="54"/>
      <c r="C13" s="60"/>
      <c r="D13" s="1"/>
      <c r="E13" s="18"/>
      <c r="F13" s="19"/>
    </row>
    <row r="14" spans="1:6">
      <c r="A14" s="59"/>
      <c r="B14" s="54"/>
      <c r="C14" s="60"/>
      <c r="D14" s="1"/>
      <c r="E14" s="18"/>
      <c r="F14" s="19"/>
    </row>
    <row r="15" spans="1:6">
      <c r="A15" s="59"/>
      <c r="B15" s="54"/>
      <c r="C15" s="60"/>
      <c r="D15" s="1"/>
      <c r="E15" s="18"/>
      <c r="F15" s="19"/>
    </row>
    <row r="16" spans="1:6">
      <c r="A16" s="59"/>
      <c r="B16" s="54"/>
      <c r="C16" s="60"/>
      <c r="D16" s="1"/>
      <c r="E16" s="18"/>
      <c r="F16" s="19"/>
    </row>
    <row r="17" spans="1:6">
      <c r="A17" s="59"/>
      <c r="B17" s="54"/>
      <c r="C17" s="60"/>
      <c r="D17" s="1"/>
      <c r="E17" s="18"/>
      <c r="F17" s="19"/>
    </row>
    <row r="18" spans="1:6">
      <c r="A18" s="59"/>
      <c r="B18" s="54"/>
      <c r="C18" s="60"/>
      <c r="D18" s="1"/>
      <c r="E18" s="18"/>
      <c r="F18" s="19"/>
    </row>
    <row r="19" spans="1:6">
      <c r="A19" s="59"/>
      <c r="B19" s="54"/>
      <c r="C19" s="60"/>
      <c r="D19" s="1"/>
      <c r="E19" s="18"/>
      <c r="F19" s="19"/>
    </row>
    <row r="20" spans="1:6">
      <c r="A20" s="59"/>
      <c r="B20" s="54"/>
      <c r="C20" s="60"/>
      <c r="D20" s="1"/>
      <c r="E20" s="18"/>
      <c r="F20" s="19"/>
    </row>
    <row r="21" spans="1:6" ht="15.75" customHeight="1">
      <c r="A21" s="59"/>
      <c r="B21" s="54"/>
      <c r="C21" s="60"/>
      <c r="D21" s="1"/>
      <c r="E21" s="18"/>
      <c r="F21" s="19"/>
    </row>
    <row r="22" spans="1:6" ht="15.75" customHeight="1">
      <c r="A22" s="59"/>
      <c r="B22" s="54"/>
      <c r="C22" s="60"/>
      <c r="D22" s="1"/>
      <c r="E22" s="18"/>
      <c r="F22" s="19"/>
    </row>
    <row r="23" spans="1:6" ht="15.75" customHeight="1">
      <c r="A23" s="59"/>
      <c r="B23" s="54"/>
      <c r="C23" s="60"/>
      <c r="D23" s="1"/>
      <c r="E23" s="18"/>
      <c r="F23" s="19"/>
    </row>
    <row r="24" spans="1:6" ht="15.75" customHeight="1">
      <c r="A24" s="59"/>
      <c r="B24" s="54"/>
      <c r="C24" s="60"/>
      <c r="D24" s="1"/>
      <c r="E24" s="18"/>
      <c r="F24" s="19"/>
    </row>
    <row r="25" spans="1:6" ht="15.75" customHeight="1">
      <c r="A25" s="59"/>
      <c r="B25" s="54"/>
      <c r="C25" s="60"/>
      <c r="D25" s="1"/>
      <c r="E25" s="18"/>
      <c r="F25" s="19"/>
    </row>
    <row r="26" spans="1:6" ht="15.75" customHeight="1">
      <c r="A26" s="59"/>
      <c r="B26" s="54"/>
      <c r="C26" s="60"/>
      <c r="D26" s="1"/>
      <c r="E26" s="18"/>
      <c r="F26" s="19"/>
    </row>
    <row r="27" spans="1:6" ht="15.75" customHeight="1">
      <c r="A27" s="59"/>
      <c r="B27" s="54"/>
      <c r="C27" s="60"/>
      <c r="D27" s="1"/>
      <c r="E27" s="18"/>
      <c r="F27" s="19"/>
    </row>
    <row r="28" spans="1:6" ht="15.75" customHeight="1">
      <c r="A28" s="59"/>
      <c r="B28" s="54"/>
      <c r="C28" s="60"/>
      <c r="D28" s="1"/>
      <c r="E28" s="18"/>
      <c r="F28" s="19"/>
    </row>
    <row r="29" spans="1:6" ht="15.75" customHeight="1">
      <c r="A29" s="59"/>
      <c r="B29" s="54"/>
      <c r="C29" s="60"/>
      <c r="D29" s="1"/>
      <c r="E29" s="18"/>
      <c r="F29" s="19"/>
    </row>
    <row r="30" spans="1:6" ht="15.75" customHeight="1">
      <c r="A30" s="59"/>
      <c r="B30" s="54"/>
      <c r="C30" s="60"/>
      <c r="D30" s="1"/>
      <c r="E30" s="18"/>
      <c r="F30" s="19"/>
    </row>
    <row r="31" spans="1:6" ht="15.75" customHeight="1">
      <c r="A31" s="59"/>
      <c r="B31" s="54"/>
      <c r="C31" s="60"/>
      <c r="D31" s="1"/>
      <c r="E31" s="18"/>
      <c r="F31" s="19"/>
    </row>
    <row r="32" spans="1:6" ht="15.75" customHeight="1">
      <c r="A32" s="59"/>
      <c r="B32" s="54"/>
      <c r="C32" s="60"/>
      <c r="D32" s="1"/>
      <c r="E32" s="18"/>
      <c r="F32" s="19"/>
    </row>
    <row r="33" spans="1:6" ht="15.75" customHeight="1">
      <c r="A33" s="59"/>
      <c r="B33" s="54"/>
      <c r="C33" s="60"/>
      <c r="D33" s="1"/>
      <c r="E33" s="18"/>
      <c r="F33" s="19"/>
    </row>
    <row r="34" spans="1:6" ht="15.75" customHeight="1">
      <c r="A34" s="59"/>
      <c r="B34" s="54"/>
      <c r="C34" s="60"/>
      <c r="D34" s="1"/>
      <c r="E34" s="18"/>
      <c r="F34" s="19"/>
    </row>
    <row r="35" spans="1:6" ht="15.75" customHeight="1">
      <c r="A35" s="59"/>
      <c r="B35" s="54"/>
      <c r="C35" s="60"/>
      <c r="D35" s="1"/>
      <c r="E35" s="18"/>
      <c r="F35" s="19"/>
    </row>
    <row r="36" spans="1:6" ht="15.75" customHeight="1">
      <c r="A36" s="59"/>
      <c r="B36" s="54"/>
      <c r="C36" s="60"/>
      <c r="D36" s="1"/>
      <c r="E36" s="18"/>
      <c r="F36" s="19"/>
    </row>
    <row r="37" spans="1:6" ht="15.75" customHeight="1">
      <c r="A37" s="59"/>
      <c r="B37" s="54"/>
      <c r="C37" s="60"/>
      <c r="D37" s="1"/>
      <c r="E37" s="18"/>
      <c r="F37" s="19"/>
    </row>
    <row r="38" spans="1:6" ht="15.75" customHeight="1">
      <c r="A38" s="59"/>
      <c r="B38" s="54"/>
      <c r="C38" s="60"/>
      <c r="D38" s="1"/>
      <c r="E38" s="18"/>
      <c r="F38" s="19"/>
    </row>
    <row r="39" spans="1:6" ht="15.75" customHeight="1">
      <c r="A39" s="59"/>
      <c r="B39" s="54"/>
      <c r="C39" s="60"/>
      <c r="D39" s="1"/>
      <c r="E39" s="18"/>
      <c r="F39" s="19"/>
    </row>
    <row r="40" spans="1:6" ht="15.75" customHeight="1">
      <c r="A40" s="59"/>
      <c r="B40" s="54"/>
      <c r="C40" s="60"/>
      <c r="D40" s="1"/>
      <c r="E40" s="18"/>
      <c r="F40" s="19"/>
    </row>
    <row r="41" spans="1:6" ht="15.75" customHeight="1">
      <c r="A41" s="61"/>
      <c r="B41" s="62"/>
      <c r="C41" s="63"/>
      <c r="D41" s="1"/>
      <c r="E41" s="18"/>
      <c r="F41" s="19"/>
    </row>
    <row r="42" spans="1:6" ht="15.75" customHeight="1">
      <c r="A42" s="1"/>
      <c r="B42" s="1"/>
      <c r="C42" s="1"/>
      <c r="D42" s="1"/>
      <c r="E42" s="18"/>
      <c r="F42" s="19"/>
    </row>
    <row r="43" spans="1:6" ht="15.75" customHeight="1">
      <c r="A43" s="1"/>
      <c r="B43" s="1"/>
      <c r="C43" s="1"/>
      <c r="D43" s="1"/>
      <c r="E43" s="18"/>
      <c r="F43" s="19"/>
    </row>
    <row r="44" spans="1:6" ht="15.75" customHeight="1">
      <c r="A44" s="1"/>
      <c r="B44" s="1"/>
      <c r="C44" s="1"/>
      <c r="D44" s="1"/>
      <c r="E44" s="18"/>
      <c r="F44" s="19"/>
    </row>
    <row r="45" spans="1:6" ht="15.75" customHeight="1">
      <c r="A45" s="1"/>
      <c r="B45" s="1"/>
      <c r="C45" s="1"/>
      <c r="D45" s="1"/>
      <c r="E45" s="18"/>
      <c r="F45" s="19"/>
    </row>
    <row r="46" spans="1:6" ht="15.75" customHeight="1">
      <c r="A46" s="1"/>
      <c r="B46" s="1"/>
      <c r="C46" s="1"/>
      <c r="D46" s="1"/>
      <c r="E46" s="18"/>
      <c r="F46" s="19"/>
    </row>
    <row r="47" spans="1:6" ht="15.75" customHeight="1">
      <c r="A47" s="1"/>
      <c r="B47" s="1"/>
      <c r="C47" s="1"/>
      <c r="D47" s="1"/>
      <c r="E47" s="18"/>
      <c r="F47" s="19"/>
    </row>
    <row r="48" spans="1:6" ht="15.75" customHeight="1">
      <c r="A48" s="1"/>
      <c r="B48" s="1"/>
      <c r="C48" s="1"/>
      <c r="D48" s="1"/>
      <c r="E48" s="18"/>
      <c r="F48" s="19"/>
    </row>
    <row r="49" spans="1:6" ht="15.75" customHeight="1">
      <c r="A49" s="1"/>
      <c r="B49" s="1"/>
      <c r="C49" s="1"/>
      <c r="D49" s="1"/>
      <c r="E49" s="18"/>
      <c r="F49" s="19"/>
    </row>
    <row r="50" spans="1:6" ht="15.75" customHeight="1">
      <c r="A50" s="1"/>
      <c r="B50" s="1"/>
      <c r="C50" s="1"/>
      <c r="D50" s="1"/>
      <c r="E50" s="18"/>
      <c r="F50" s="19"/>
    </row>
    <row r="51" spans="1:6" ht="15.75" customHeight="1">
      <c r="A51" s="1"/>
      <c r="B51" s="1"/>
      <c r="C51" s="1"/>
      <c r="D51" s="1"/>
      <c r="E51" s="18"/>
      <c r="F51" s="19"/>
    </row>
    <row r="52" spans="1:6" ht="15.75" customHeight="1">
      <c r="A52" s="1"/>
      <c r="B52" s="1"/>
      <c r="C52" s="1"/>
      <c r="D52" s="1"/>
      <c r="E52" s="18"/>
      <c r="F52" s="19"/>
    </row>
    <row r="53" spans="1:6" ht="15.75" customHeight="1">
      <c r="A53" s="1"/>
      <c r="B53" s="1"/>
      <c r="C53" s="1"/>
      <c r="D53" s="1"/>
      <c r="E53" s="18"/>
      <c r="F53" s="19"/>
    </row>
    <row r="54" spans="1:6" ht="15.75" customHeight="1">
      <c r="A54" s="1"/>
      <c r="B54" s="1"/>
      <c r="C54" s="1"/>
      <c r="D54" s="1"/>
      <c r="E54" s="18"/>
      <c r="F54" s="19"/>
    </row>
    <row r="55" spans="1:6" ht="15.75" customHeight="1">
      <c r="A55" s="1"/>
      <c r="B55" s="1"/>
      <c r="C55" s="1"/>
      <c r="D55" s="1"/>
      <c r="E55" s="18"/>
      <c r="F55" s="19"/>
    </row>
    <row r="56" spans="1:6" ht="15.75" customHeight="1">
      <c r="A56" s="1"/>
      <c r="B56" s="1"/>
      <c r="C56" s="1"/>
      <c r="D56" s="1"/>
      <c r="E56" s="18"/>
      <c r="F56" s="19"/>
    </row>
    <row r="57" spans="1:6" ht="15.75" customHeight="1">
      <c r="A57" s="1"/>
      <c r="B57" s="1"/>
      <c r="C57" s="1"/>
      <c r="D57" s="1"/>
      <c r="E57" s="18"/>
      <c r="F57" s="19"/>
    </row>
    <row r="58" spans="1:6" ht="15.75" customHeight="1">
      <c r="A58" s="1"/>
      <c r="B58" s="1"/>
      <c r="C58" s="1"/>
      <c r="D58" s="1"/>
      <c r="E58" s="18"/>
      <c r="F58" s="19"/>
    </row>
    <row r="59" spans="1:6" ht="15.75" customHeight="1">
      <c r="A59" s="1"/>
      <c r="B59" s="1"/>
      <c r="C59" s="1"/>
      <c r="D59" s="1"/>
      <c r="E59" s="18"/>
      <c r="F59" s="19"/>
    </row>
    <row r="60" spans="1:6" ht="15.75" customHeight="1">
      <c r="A60" s="1"/>
      <c r="B60" s="1"/>
      <c r="C60" s="1"/>
      <c r="D60" s="1"/>
      <c r="E60" s="18"/>
      <c r="F60" s="19"/>
    </row>
    <row r="61" spans="1:6" ht="15.75" customHeight="1">
      <c r="A61" s="1"/>
      <c r="B61" s="1"/>
      <c r="C61" s="1"/>
      <c r="D61" s="1"/>
      <c r="E61" s="18"/>
      <c r="F61" s="19"/>
    </row>
    <row r="62" spans="1:6" ht="15.75" customHeight="1">
      <c r="A62" s="1"/>
      <c r="B62" s="1"/>
      <c r="C62" s="1"/>
      <c r="D62" s="1"/>
      <c r="E62" s="18"/>
      <c r="F62" s="19"/>
    </row>
    <row r="63" spans="1:6" ht="15.75" customHeight="1">
      <c r="A63" s="1"/>
      <c r="B63" s="1"/>
      <c r="C63" s="1"/>
      <c r="D63" s="1"/>
      <c r="E63" s="18"/>
      <c r="F63" s="19"/>
    </row>
    <row r="64" spans="1:6" ht="15.75" customHeight="1">
      <c r="A64" s="1"/>
      <c r="B64" s="1"/>
      <c r="C64" s="1"/>
      <c r="D64" s="1"/>
      <c r="E64" s="18"/>
      <c r="F64" s="19"/>
    </row>
    <row r="65" spans="1:6" ht="15.75" customHeight="1">
      <c r="A65" s="1"/>
      <c r="B65" s="1"/>
      <c r="C65" s="1"/>
      <c r="D65" s="1"/>
      <c r="E65" s="18"/>
      <c r="F65" s="19"/>
    </row>
    <row r="66" spans="1:6" ht="15.75" customHeight="1">
      <c r="A66" s="1"/>
      <c r="B66" s="1"/>
      <c r="C66" s="1"/>
      <c r="D66" s="1"/>
      <c r="E66" s="18"/>
      <c r="F66" s="19"/>
    </row>
    <row r="67" spans="1:6" ht="15.75" customHeight="1">
      <c r="A67" s="1"/>
      <c r="B67" s="1"/>
      <c r="C67" s="1"/>
      <c r="D67" s="1"/>
      <c r="E67" s="18"/>
      <c r="F67" s="19"/>
    </row>
    <row r="68" spans="1:6" ht="15.75" customHeight="1">
      <c r="A68" s="1"/>
      <c r="B68" s="1"/>
      <c r="C68" s="1"/>
      <c r="D68" s="1"/>
      <c r="E68" s="18"/>
      <c r="F68" s="19"/>
    </row>
    <row r="69" spans="1:6" ht="15.75" customHeight="1">
      <c r="A69" s="1"/>
      <c r="B69" s="1"/>
      <c r="C69" s="1"/>
      <c r="D69" s="1"/>
      <c r="E69" s="18"/>
      <c r="F69" s="19"/>
    </row>
    <row r="70" spans="1:6" ht="15.75" customHeight="1">
      <c r="A70" s="1"/>
      <c r="B70" s="1"/>
      <c r="C70" s="1"/>
      <c r="D70" s="1"/>
      <c r="E70" s="18"/>
      <c r="F70" s="19"/>
    </row>
    <row r="71" spans="1:6" ht="15.75" customHeight="1">
      <c r="A71" s="1"/>
      <c r="B71" s="1"/>
      <c r="C71" s="1"/>
      <c r="D71" s="1"/>
      <c r="E71" s="18"/>
      <c r="F71" s="19"/>
    </row>
    <row r="72" spans="1:6" ht="15.75" customHeight="1">
      <c r="A72" s="1"/>
      <c r="B72" s="1"/>
      <c r="C72" s="1"/>
      <c r="D72" s="1"/>
      <c r="E72" s="18"/>
      <c r="F72" s="19"/>
    </row>
    <row r="73" spans="1:6" ht="15.75" customHeight="1">
      <c r="A73" s="1"/>
      <c r="B73" s="1"/>
      <c r="C73" s="1"/>
      <c r="D73" s="1"/>
      <c r="E73" s="18"/>
      <c r="F73" s="19"/>
    </row>
    <row r="74" spans="1:6" ht="15.75" customHeight="1">
      <c r="A74" s="1"/>
      <c r="B74" s="1"/>
      <c r="C74" s="1"/>
      <c r="D74" s="1"/>
      <c r="E74" s="18"/>
      <c r="F74" s="19"/>
    </row>
    <row r="75" spans="1:6" ht="15.75" customHeight="1">
      <c r="A75" s="1"/>
      <c r="B75" s="1"/>
      <c r="C75" s="1"/>
      <c r="D75" s="1"/>
      <c r="E75" s="18"/>
      <c r="F75" s="19"/>
    </row>
    <row r="76" spans="1:6" ht="15.75" customHeight="1">
      <c r="A76" s="1"/>
      <c r="B76" s="1"/>
      <c r="C76" s="1"/>
      <c r="D76" s="1"/>
      <c r="E76" s="18"/>
      <c r="F76" s="19"/>
    </row>
    <row r="77" spans="1:6" ht="15.75" customHeight="1">
      <c r="A77" s="1"/>
      <c r="B77" s="1"/>
      <c r="C77" s="1"/>
      <c r="D77" s="1"/>
      <c r="E77" s="18"/>
      <c r="F77" s="19"/>
    </row>
    <row r="78" spans="1:6" ht="15.75" customHeight="1">
      <c r="A78" s="1"/>
      <c r="B78" s="1"/>
      <c r="C78" s="1"/>
      <c r="D78" s="1"/>
      <c r="E78" s="18"/>
      <c r="F78" s="19"/>
    </row>
    <row r="79" spans="1:6" ht="15.75" customHeight="1">
      <c r="A79" s="1"/>
      <c r="B79" s="1"/>
      <c r="C79" s="1"/>
      <c r="D79" s="1"/>
      <c r="E79" s="18"/>
      <c r="F79" s="19"/>
    </row>
    <row r="80" spans="1:6" ht="15.75" customHeight="1">
      <c r="A80" s="1"/>
      <c r="B80" s="1"/>
      <c r="C80" s="1"/>
      <c r="D80" s="1"/>
      <c r="E80" s="18"/>
      <c r="F80" s="19"/>
    </row>
    <row r="81" spans="1:6" ht="15.75" customHeight="1">
      <c r="A81" s="1"/>
      <c r="B81" s="1"/>
      <c r="C81" s="1"/>
      <c r="D81" s="1"/>
      <c r="E81" s="18"/>
      <c r="F81" s="19"/>
    </row>
    <row r="82" spans="1:6" ht="15.75" customHeight="1">
      <c r="A82" s="1"/>
      <c r="B82" s="1"/>
      <c r="C82" s="1"/>
      <c r="D82" s="1"/>
      <c r="E82" s="18"/>
      <c r="F82" s="19"/>
    </row>
    <row r="83" spans="1:6" ht="15.75" customHeight="1">
      <c r="A83" s="1"/>
      <c r="B83" s="1"/>
      <c r="C83" s="1"/>
      <c r="D83" s="1"/>
      <c r="E83" s="18"/>
      <c r="F83" s="19"/>
    </row>
    <row r="84" spans="1:6" ht="15.75" customHeight="1">
      <c r="A84" s="1"/>
      <c r="B84" s="1"/>
      <c r="C84" s="1"/>
      <c r="D84" s="1"/>
      <c r="E84" s="18"/>
      <c r="F84" s="19"/>
    </row>
    <row r="85" spans="1:6" ht="15.75" customHeight="1">
      <c r="A85" s="1"/>
      <c r="B85" s="1"/>
      <c r="C85" s="1"/>
      <c r="D85" s="1"/>
      <c r="E85" s="18"/>
      <c r="F85" s="19"/>
    </row>
    <row r="86" spans="1:6" ht="15.75" customHeight="1">
      <c r="A86" s="1"/>
      <c r="B86" s="1"/>
      <c r="C86" s="1"/>
      <c r="D86" s="1"/>
      <c r="E86" s="18"/>
      <c r="F86" s="19"/>
    </row>
    <row r="87" spans="1:6" ht="15.75" customHeight="1">
      <c r="A87" s="1"/>
      <c r="B87" s="1"/>
      <c r="C87" s="1"/>
      <c r="D87" s="1"/>
      <c r="E87" s="18"/>
      <c r="F87" s="19"/>
    </row>
    <row r="88" spans="1:6" ht="15.75" customHeight="1">
      <c r="A88" s="1"/>
      <c r="B88" s="1"/>
      <c r="C88" s="1"/>
      <c r="D88" s="1"/>
      <c r="E88" s="18"/>
      <c r="F88" s="19"/>
    </row>
    <row r="89" spans="1:6" ht="15.75" customHeight="1">
      <c r="A89" s="1"/>
      <c r="B89" s="1"/>
      <c r="C89" s="1"/>
      <c r="D89" s="1"/>
      <c r="E89" s="18"/>
      <c r="F89" s="19"/>
    </row>
    <row r="90" spans="1:6" ht="15.75" customHeight="1">
      <c r="A90" s="1"/>
      <c r="B90" s="1"/>
      <c r="C90" s="1"/>
      <c r="D90" s="1"/>
      <c r="E90" s="18"/>
      <c r="F90" s="19"/>
    </row>
    <row r="91" spans="1:6" ht="15.75" customHeight="1">
      <c r="A91" s="1"/>
      <c r="B91" s="1"/>
      <c r="C91" s="1"/>
      <c r="D91" s="1"/>
      <c r="E91" s="18"/>
      <c r="F91" s="19"/>
    </row>
    <row r="92" spans="1:6" ht="15.75" customHeight="1">
      <c r="A92" s="1"/>
      <c r="B92" s="1"/>
      <c r="C92" s="1"/>
      <c r="D92" s="1"/>
      <c r="E92" s="18"/>
      <c r="F92" s="19"/>
    </row>
    <row r="93" spans="1:6" ht="15.75" customHeight="1">
      <c r="A93" s="1"/>
      <c r="B93" s="1"/>
      <c r="C93" s="1"/>
      <c r="D93" s="1"/>
      <c r="E93" s="18"/>
      <c r="F93" s="19"/>
    </row>
    <row r="94" spans="1:6" ht="15.75" customHeight="1">
      <c r="A94" s="1"/>
      <c r="B94" s="1"/>
      <c r="C94" s="1"/>
      <c r="D94" s="1"/>
      <c r="E94" s="18"/>
      <c r="F94" s="19"/>
    </row>
    <row r="95" spans="1:6" ht="15.75" customHeight="1">
      <c r="A95" s="1"/>
      <c r="B95" s="1"/>
      <c r="C95" s="1"/>
      <c r="D95" s="1"/>
      <c r="E95" s="18"/>
      <c r="F95" s="19"/>
    </row>
    <row r="96" spans="1:6" ht="15.75" customHeight="1">
      <c r="A96" s="1"/>
      <c r="B96" s="1"/>
      <c r="C96" s="1"/>
      <c r="D96" s="1"/>
      <c r="E96" s="18"/>
      <c r="F96" s="19"/>
    </row>
    <row r="97" spans="1:6" ht="15.75" customHeight="1">
      <c r="A97" s="1"/>
      <c r="B97" s="1"/>
      <c r="C97" s="1"/>
      <c r="D97" s="1"/>
      <c r="E97" s="18"/>
      <c r="F97" s="19"/>
    </row>
    <row r="98" spans="1:6" ht="15.75" customHeight="1">
      <c r="A98" s="1"/>
      <c r="B98" s="1"/>
      <c r="C98" s="1"/>
      <c r="D98" s="1"/>
      <c r="E98" s="18"/>
      <c r="F98" s="19"/>
    </row>
    <row r="99" spans="1:6" ht="15.75" customHeight="1">
      <c r="A99" s="1"/>
      <c r="B99" s="1"/>
      <c r="C99" s="1"/>
      <c r="D99" s="1"/>
      <c r="E99" s="18"/>
      <c r="F99" s="19"/>
    </row>
    <row r="100" spans="1:6" ht="15.75" customHeight="1">
      <c r="A100" s="1"/>
      <c r="B100" s="1"/>
      <c r="C100" s="1"/>
      <c r="D100" s="1"/>
      <c r="E100" s="18"/>
      <c r="F100" s="19"/>
    </row>
    <row r="101" spans="1:6" ht="15.75" customHeight="1">
      <c r="A101" s="1"/>
      <c r="B101" s="1"/>
      <c r="C101" s="1"/>
      <c r="D101" s="1"/>
      <c r="E101" s="18"/>
      <c r="F101" s="19"/>
    </row>
    <row r="102" spans="1:6" ht="15.75" customHeight="1">
      <c r="A102" s="1"/>
      <c r="B102" s="1"/>
      <c r="C102" s="1"/>
      <c r="D102" s="1"/>
      <c r="E102" s="18"/>
      <c r="F102" s="19"/>
    </row>
    <row r="103" spans="1:6" ht="15.75" customHeight="1">
      <c r="A103" s="1"/>
      <c r="B103" s="1"/>
      <c r="C103" s="1"/>
      <c r="D103" s="1"/>
      <c r="E103" s="18"/>
      <c r="F103" s="19"/>
    </row>
    <row r="104" spans="1:6" ht="15.75" customHeight="1">
      <c r="A104" s="1"/>
      <c r="B104" s="1"/>
      <c r="C104" s="1"/>
      <c r="D104" s="1"/>
      <c r="E104" s="18"/>
      <c r="F104" s="19"/>
    </row>
    <row r="105" spans="1:6" ht="15.75" customHeight="1">
      <c r="A105" s="1"/>
      <c r="B105" s="1"/>
      <c r="C105" s="1"/>
      <c r="D105" s="1"/>
      <c r="E105" s="18"/>
      <c r="F105" s="19"/>
    </row>
    <row r="106" spans="1:6" ht="15.75" customHeight="1">
      <c r="A106" s="1"/>
      <c r="B106" s="1"/>
      <c r="C106" s="1"/>
      <c r="D106" s="1"/>
      <c r="E106" s="18"/>
      <c r="F106" s="19"/>
    </row>
    <row r="107" spans="1:6" ht="15.75" customHeight="1">
      <c r="A107" s="1"/>
      <c r="B107" s="1"/>
      <c r="C107" s="1"/>
      <c r="D107" s="1"/>
      <c r="E107" s="18"/>
      <c r="F107" s="19"/>
    </row>
    <row r="108" spans="1:6" ht="15.75" customHeight="1">
      <c r="A108" s="1"/>
      <c r="B108" s="1"/>
      <c r="C108" s="1"/>
      <c r="D108" s="1"/>
      <c r="E108" s="18"/>
      <c r="F108" s="19"/>
    </row>
    <row r="109" spans="1:6" ht="15.75" customHeight="1">
      <c r="A109" s="1"/>
      <c r="B109" s="1"/>
      <c r="C109" s="1"/>
      <c r="D109" s="1"/>
      <c r="E109" s="18"/>
      <c r="F109" s="19"/>
    </row>
    <row r="110" spans="1:6" ht="15.75" customHeight="1">
      <c r="A110" s="1"/>
      <c r="B110" s="1"/>
      <c r="C110" s="1"/>
      <c r="D110" s="1"/>
      <c r="E110" s="18"/>
      <c r="F110" s="19"/>
    </row>
    <row r="111" spans="1:6" ht="15.75" customHeight="1">
      <c r="A111" s="1"/>
      <c r="B111" s="1"/>
      <c r="C111" s="1"/>
      <c r="D111" s="1"/>
      <c r="E111" s="18"/>
      <c r="F111" s="19"/>
    </row>
    <row r="112" spans="1:6" ht="15.75" customHeight="1">
      <c r="A112" s="1"/>
      <c r="B112" s="1"/>
      <c r="C112" s="1"/>
      <c r="D112" s="1"/>
      <c r="E112" s="18"/>
      <c r="F112" s="19"/>
    </row>
    <row r="113" spans="1:6" ht="15.75" customHeight="1">
      <c r="A113" s="1"/>
      <c r="B113" s="1"/>
      <c r="C113" s="1"/>
      <c r="D113" s="1"/>
      <c r="E113" s="18"/>
      <c r="F113" s="19"/>
    </row>
    <row r="114" spans="1:6" ht="15.75" customHeight="1">
      <c r="A114" s="1"/>
      <c r="B114" s="1"/>
      <c r="C114" s="1"/>
      <c r="D114" s="1"/>
      <c r="E114" s="18"/>
      <c r="F114" s="19"/>
    </row>
    <row r="115" spans="1:6" ht="15.75" customHeight="1">
      <c r="A115" s="1"/>
      <c r="B115" s="1"/>
      <c r="C115" s="1"/>
      <c r="D115" s="1"/>
      <c r="E115" s="18"/>
      <c r="F115" s="19"/>
    </row>
    <row r="116" spans="1:6" ht="15.75" customHeight="1">
      <c r="A116" s="1"/>
      <c r="B116" s="1"/>
      <c r="C116" s="1"/>
      <c r="D116" s="1"/>
      <c r="E116" s="18"/>
      <c r="F116" s="19"/>
    </row>
    <row r="117" spans="1:6" ht="15.75" customHeight="1">
      <c r="A117" s="1"/>
      <c r="B117" s="1"/>
      <c r="C117" s="1"/>
      <c r="D117" s="1"/>
      <c r="E117" s="18"/>
      <c r="F117" s="19"/>
    </row>
    <row r="118" spans="1:6" ht="15.75" customHeight="1">
      <c r="A118" s="1"/>
      <c r="B118" s="1"/>
      <c r="C118" s="1"/>
      <c r="D118" s="1"/>
      <c r="E118" s="18"/>
      <c r="F118" s="19"/>
    </row>
    <row r="119" spans="1:6" ht="15.75" customHeight="1">
      <c r="A119" s="1"/>
      <c r="B119" s="1"/>
      <c r="C119" s="1"/>
      <c r="D119" s="1"/>
      <c r="E119" s="18"/>
      <c r="F119" s="19"/>
    </row>
    <row r="120" spans="1:6" ht="15.75" customHeight="1">
      <c r="A120" s="1"/>
      <c r="B120" s="1"/>
      <c r="C120" s="1"/>
      <c r="D120" s="1"/>
      <c r="E120" s="18"/>
      <c r="F120" s="19"/>
    </row>
    <row r="121" spans="1:6" ht="15.75" customHeight="1">
      <c r="A121" s="1"/>
      <c r="B121" s="1"/>
      <c r="C121" s="1"/>
      <c r="D121" s="1"/>
      <c r="E121" s="18"/>
      <c r="F121" s="19"/>
    </row>
    <row r="122" spans="1:6" ht="15.75" customHeight="1">
      <c r="A122" s="1"/>
      <c r="B122" s="1"/>
      <c r="C122" s="1"/>
      <c r="D122" s="1"/>
      <c r="E122" s="18"/>
      <c r="F122" s="19"/>
    </row>
    <row r="123" spans="1:6" ht="15.75" customHeight="1">
      <c r="A123" s="1"/>
      <c r="B123" s="1"/>
      <c r="C123" s="1"/>
      <c r="D123" s="1"/>
      <c r="E123" s="18"/>
      <c r="F123" s="19"/>
    </row>
    <row r="124" spans="1:6" ht="15.75" customHeight="1">
      <c r="A124" s="1"/>
      <c r="B124" s="1"/>
      <c r="C124" s="1"/>
      <c r="D124" s="1"/>
      <c r="E124" s="18"/>
      <c r="F124" s="19"/>
    </row>
    <row r="125" spans="1:6" ht="15.75" customHeight="1">
      <c r="A125" s="1"/>
      <c r="B125" s="1"/>
      <c r="C125" s="1"/>
      <c r="D125" s="1"/>
      <c r="E125" s="18"/>
      <c r="F125" s="19"/>
    </row>
    <row r="126" spans="1:6" ht="15.75" customHeight="1">
      <c r="A126" s="1"/>
      <c r="B126" s="1"/>
      <c r="C126" s="1"/>
      <c r="D126" s="1"/>
      <c r="E126" s="18"/>
      <c r="F126" s="19"/>
    </row>
    <row r="127" spans="1:6" ht="15.75" customHeight="1">
      <c r="A127" s="1"/>
      <c r="B127" s="1"/>
      <c r="C127" s="1"/>
      <c r="D127" s="1"/>
      <c r="E127" s="18"/>
      <c r="F127" s="19"/>
    </row>
    <row r="128" spans="1:6" ht="15.75" customHeight="1">
      <c r="A128" s="1"/>
      <c r="B128" s="1"/>
      <c r="C128" s="1"/>
      <c r="D128" s="1"/>
      <c r="E128" s="18"/>
      <c r="F128" s="19"/>
    </row>
    <row r="129" spans="1:6" ht="15.75" customHeight="1">
      <c r="A129" s="1"/>
      <c r="B129" s="1"/>
      <c r="C129" s="1"/>
      <c r="D129" s="1"/>
      <c r="E129" s="18"/>
      <c r="F129" s="19"/>
    </row>
    <row r="130" spans="1:6" ht="15.75" customHeight="1">
      <c r="A130" s="1"/>
      <c r="B130" s="1"/>
      <c r="C130" s="1"/>
      <c r="D130" s="1"/>
      <c r="E130" s="18"/>
      <c r="F130" s="19"/>
    </row>
    <row r="131" spans="1:6" ht="15.75" customHeight="1">
      <c r="A131" s="1"/>
      <c r="B131" s="1"/>
      <c r="C131" s="1"/>
      <c r="D131" s="1"/>
      <c r="E131" s="18"/>
      <c r="F131" s="19"/>
    </row>
    <row r="132" spans="1:6" ht="15.75" customHeight="1">
      <c r="A132" s="1"/>
      <c r="B132" s="1"/>
      <c r="C132" s="1"/>
      <c r="D132" s="1"/>
      <c r="E132" s="18"/>
      <c r="F132" s="19"/>
    </row>
    <row r="133" spans="1:6" ht="15.75" customHeight="1">
      <c r="A133" s="1"/>
      <c r="B133" s="1"/>
      <c r="C133" s="1"/>
      <c r="D133" s="1"/>
      <c r="E133" s="18"/>
      <c r="F133" s="19"/>
    </row>
    <row r="134" spans="1:6" ht="15.75" customHeight="1">
      <c r="A134" s="1"/>
      <c r="B134" s="1"/>
      <c r="C134" s="1"/>
      <c r="D134" s="1"/>
      <c r="E134" s="18"/>
      <c r="F134" s="19"/>
    </row>
    <row r="135" spans="1:6" ht="15.75" customHeight="1">
      <c r="A135" s="1"/>
      <c r="B135" s="1"/>
      <c r="C135" s="1"/>
      <c r="D135" s="1"/>
      <c r="E135" s="18"/>
      <c r="F135" s="19"/>
    </row>
    <row r="136" spans="1:6" ht="15.75" customHeight="1">
      <c r="A136" s="1"/>
      <c r="B136" s="1"/>
      <c r="C136" s="1"/>
      <c r="D136" s="1"/>
      <c r="E136" s="18"/>
      <c r="F136" s="19"/>
    </row>
    <row r="137" spans="1:6" ht="15.75" customHeight="1">
      <c r="A137" s="1"/>
      <c r="B137" s="1"/>
      <c r="C137" s="1"/>
      <c r="D137" s="1"/>
      <c r="E137" s="18"/>
      <c r="F137" s="19"/>
    </row>
    <row r="138" spans="1:6" ht="15.75" customHeight="1">
      <c r="A138" s="1"/>
      <c r="B138" s="1"/>
      <c r="C138" s="1"/>
      <c r="D138" s="1"/>
      <c r="E138" s="18"/>
      <c r="F138" s="19"/>
    </row>
    <row r="139" spans="1:6" ht="15.75" customHeight="1">
      <c r="A139" s="1"/>
      <c r="B139" s="1"/>
      <c r="C139" s="1"/>
      <c r="D139" s="1"/>
      <c r="E139" s="18"/>
      <c r="F139" s="19"/>
    </row>
    <row r="140" spans="1:6" ht="15.75" customHeight="1">
      <c r="A140" s="1"/>
      <c r="B140" s="1"/>
      <c r="C140" s="1"/>
      <c r="D140" s="1"/>
      <c r="E140" s="18"/>
      <c r="F140" s="19"/>
    </row>
    <row r="141" spans="1:6" ht="15.75" customHeight="1">
      <c r="A141" s="1"/>
      <c r="B141" s="1"/>
      <c r="C141" s="1"/>
      <c r="D141" s="1"/>
      <c r="E141" s="18"/>
      <c r="F141" s="19"/>
    </row>
    <row r="142" spans="1:6" ht="15.75" customHeight="1">
      <c r="A142" s="1"/>
      <c r="B142" s="1"/>
      <c r="C142" s="1"/>
      <c r="D142" s="1"/>
      <c r="E142" s="18"/>
      <c r="F142" s="19"/>
    </row>
    <row r="143" spans="1:6" ht="15.75" customHeight="1">
      <c r="A143" s="1"/>
      <c r="B143" s="1"/>
      <c r="C143" s="1"/>
      <c r="D143" s="1"/>
      <c r="E143" s="18"/>
      <c r="F143" s="19"/>
    </row>
    <row r="144" spans="1:6" ht="15.75" customHeight="1">
      <c r="A144" s="1"/>
      <c r="B144" s="1"/>
      <c r="C144" s="1"/>
      <c r="D144" s="1"/>
      <c r="E144" s="18"/>
      <c r="F144" s="19"/>
    </row>
    <row r="145" spans="1:6" ht="15.75" customHeight="1">
      <c r="A145" s="1"/>
      <c r="B145" s="1"/>
      <c r="C145" s="1"/>
      <c r="D145" s="1"/>
      <c r="E145" s="18"/>
      <c r="F145" s="19"/>
    </row>
    <row r="146" spans="1:6" ht="15.75" customHeight="1">
      <c r="A146" s="1"/>
      <c r="B146" s="1"/>
      <c r="C146" s="1"/>
      <c r="D146" s="1"/>
      <c r="E146" s="18"/>
      <c r="F146" s="19"/>
    </row>
    <row r="147" spans="1:6" ht="15.75" customHeight="1">
      <c r="A147" s="1"/>
      <c r="B147" s="1"/>
      <c r="C147" s="1"/>
      <c r="D147" s="1"/>
      <c r="E147" s="18"/>
      <c r="F147" s="19"/>
    </row>
    <row r="148" spans="1:6" ht="15.75" customHeight="1">
      <c r="A148" s="1"/>
      <c r="B148" s="1"/>
      <c r="C148" s="1"/>
      <c r="D148" s="1"/>
      <c r="E148" s="18"/>
      <c r="F148" s="19"/>
    </row>
    <row r="149" spans="1:6" ht="15.75" customHeight="1">
      <c r="A149" s="1"/>
      <c r="B149" s="1"/>
      <c r="C149" s="1"/>
      <c r="D149" s="1"/>
      <c r="E149" s="18"/>
      <c r="F149" s="19"/>
    </row>
    <row r="150" spans="1:6" ht="15.75" customHeight="1">
      <c r="A150" s="1"/>
      <c r="B150" s="1"/>
      <c r="C150" s="1"/>
      <c r="D150" s="1"/>
      <c r="E150" s="18"/>
      <c r="F150" s="19"/>
    </row>
    <row r="151" spans="1:6" ht="15.75" customHeight="1">
      <c r="A151" s="1"/>
      <c r="B151" s="1"/>
      <c r="C151" s="1"/>
      <c r="D151" s="1"/>
      <c r="E151" s="18"/>
      <c r="F151" s="19"/>
    </row>
    <row r="152" spans="1:6" ht="15.75" customHeight="1">
      <c r="A152" s="1"/>
      <c r="B152" s="1"/>
      <c r="C152" s="1"/>
      <c r="D152" s="1"/>
      <c r="E152" s="18"/>
      <c r="F152" s="19"/>
    </row>
    <row r="153" spans="1:6" ht="15.75" customHeight="1">
      <c r="A153" s="1"/>
      <c r="B153" s="1"/>
      <c r="C153" s="1"/>
      <c r="D153" s="1"/>
      <c r="E153" s="18"/>
      <c r="F153" s="19"/>
    </row>
    <row r="154" spans="1:6" ht="15.75" customHeight="1">
      <c r="A154" s="1"/>
      <c r="B154" s="1"/>
      <c r="C154" s="1"/>
      <c r="D154" s="1"/>
      <c r="E154" s="18"/>
      <c r="F154" s="19"/>
    </row>
    <row r="155" spans="1:6" ht="15.75" customHeight="1">
      <c r="A155" s="1"/>
      <c r="B155" s="1"/>
      <c r="C155" s="1"/>
      <c r="D155" s="1"/>
      <c r="E155" s="18"/>
      <c r="F155" s="19"/>
    </row>
    <row r="156" spans="1:6" ht="15.75" customHeight="1">
      <c r="A156" s="1"/>
      <c r="B156" s="1"/>
      <c r="C156" s="1"/>
      <c r="D156" s="1"/>
      <c r="E156" s="18"/>
      <c r="F156" s="19"/>
    </row>
    <row r="157" spans="1:6" ht="15.75" customHeight="1">
      <c r="A157" s="1"/>
      <c r="B157" s="1"/>
      <c r="C157" s="1"/>
      <c r="D157" s="1"/>
      <c r="E157" s="18"/>
      <c r="F157" s="19"/>
    </row>
    <row r="158" spans="1:6" ht="15.75" customHeight="1">
      <c r="A158" s="1"/>
      <c r="B158" s="1"/>
      <c r="C158" s="1"/>
      <c r="D158" s="1"/>
      <c r="E158" s="18"/>
      <c r="F158" s="19"/>
    </row>
    <row r="159" spans="1:6" ht="15.75" customHeight="1">
      <c r="A159" s="1"/>
      <c r="B159" s="1"/>
      <c r="C159" s="1"/>
      <c r="D159" s="1"/>
      <c r="E159" s="18"/>
      <c r="F159" s="19"/>
    </row>
    <row r="160" spans="1:6" ht="15.75" customHeight="1">
      <c r="A160" s="1"/>
      <c r="B160" s="1"/>
      <c r="C160" s="1"/>
      <c r="D160" s="1"/>
      <c r="E160" s="18"/>
      <c r="F160" s="19"/>
    </row>
    <row r="161" spans="1:6" ht="15.75" customHeight="1">
      <c r="A161" s="1"/>
      <c r="B161" s="1"/>
      <c r="C161" s="1"/>
      <c r="D161" s="1"/>
      <c r="E161" s="18"/>
      <c r="F161" s="19"/>
    </row>
    <row r="162" spans="1:6" ht="15.75" customHeight="1">
      <c r="A162" s="1"/>
      <c r="B162" s="1"/>
      <c r="C162" s="1"/>
      <c r="D162" s="1"/>
      <c r="E162" s="18"/>
      <c r="F162" s="19"/>
    </row>
    <row r="163" spans="1:6" ht="15.75" customHeight="1">
      <c r="A163" s="1"/>
      <c r="B163" s="1"/>
      <c r="C163" s="1"/>
      <c r="D163" s="1"/>
      <c r="E163" s="18"/>
      <c r="F163" s="19"/>
    </row>
    <row r="164" spans="1:6" ht="15.75" customHeight="1">
      <c r="A164" s="1"/>
      <c r="B164" s="1"/>
      <c r="C164" s="1"/>
      <c r="D164" s="1"/>
      <c r="E164" s="18"/>
      <c r="F164" s="19"/>
    </row>
    <row r="165" spans="1:6" ht="15.75" customHeight="1">
      <c r="A165" s="1"/>
      <c r="B165" s="1"/>
      <c r="C165" s="1"/>
      <c r="D165" s="1"/>
      <c r="E165" s="18"/>
      <c r="F165" s="19"/>
    </row>
    <row r="166" spans="1:6" ht="15.75" customHeight="1">
      <c r="A166" s="1"/>
      <c r="B166" s="1"/>
      <c r="C166" s="1"/>
      <c r="D166" s="1"/>
      <c r="E166" s="18"/>
      <c r="F166" s="19"/>
    </row>
    <row r="167" spans="1:6" ht="15.75" customHeight="1">
      <c r="A167" s="1"/>
      <c r="B167" s="1"/>
      <c r="C167" s="1"/>
      <c r="D167" s="1"/>
      <c r="E167" s="18"/>
      <c r="F167" s="19"/>
    </row>
    <row r="168" spans="1:6" ht="15.75" customHeight="1">
      <c r="A168" s="1"/>
      <c r="B168" s="1"/>
      <c r="C168" s="1"/>
      <c r="D168" s="1"/>
      <c r="E168" s="18"/>
      <c r="F168" s="19"/>
    </row>
    <row r="169" spans="1:6" ht="15.75" customHeight="1">
      <c r="A169" s="1"/>
      <c r="B169" s="1"/>
      <c r="C169" s="1"/>
      <c r="D169" s="1"/>
      <c r="E169" s="18"/>
      <c r="F169" s="19"/>
    </row>
    <row r="170" spans="1:6" ht="15.75" customHeight="1">
      <c r="A170" s="1"/>
      <c r="B170" s="1"/>
      <c r="C170" s="1"/>
      <c r="D170" s="1"/>
      <c r="E170" s="18"/>
      <c r="F170" s="19"/>
    </row>
    <row r="171" spans="1:6" ht="15.75" customHeight="1">
      <c r="A171" s="1"/>
      <c r="B171" s="1"/>
      <c r="C171" s="1"/>
      <c r="D171" s="1"/>
      <c r="E171" s="18"/>
      <c r="F171" s="19"/>
    </row>
    <row r="172" spans="1:6" ht="15.75" customHeight="1">
      <c r="A172" s="1"/>
      <c r="B172" s="1"/>
      <c r="C172" s="1"/>
      <c r="D172" s="1"/>
      <c r="E172" s="18"/>
      <c r="F172" s="19"/>
    </row>
    <row r="173" spans="1:6" ht="15.75" customHeight="1">
      <c r="A173" s="1"/>
      <c r="B173" s="1"/>
      <c r="C173" s="1"/>
      <c r="D173" s="1"/>
      <c r="E173" s="18"/>
      <c r="F173" s="19"/>
    </row>
    <row r="174" spans="1:6" ht="15.75" customHeight="1">
      <c r="A174" s="1"/>
      <c r="B174" s="1"/>
      <c r="C174" s="1"/>
      <c r="D174" s="1"/>
      <c r="E174" s="18"/>
      <c r="F174" s="19"/>
    </row>
    <row r="175" spans="1:6" ht="15.75" customHeight="1">
      <c r="A175" s="1"/>
      <c r="B175" s="1"/>
      <c r="C175" s="1"/>
      <c r="D175" s="1"/>
      <c r="E175" s="18"/>
      <c r="F175" s="19"/>
    </row>
    <row r="176" spans="1:6" ht="15.75" customHeight="1">
      <c r="A176" s="1"/>
      <c r="B176" s="1"/>
      <c r="C176" s="1"/>
      <c r="D176" s="1"/>
      <c r="E176" s="18"/>
      <c r="F176" s="19"/>
    </row>
    <row r="177" spans="1:6" ht="15.75" customHeight="1">
      <c r="A177" s="1"/>
      <c r="B177" s="1"/>
      <c r="C177" s="1"/>
      <c r="D177" s="1"/>
      <c r="E177" s="18"/>
      <c r="F177" s="19"/>
    </row>
    <row r="178" spans="1:6" ht="15.75" customHeight="1">
      <c r="A178" s="1"/>
      <c r="B178" s="1"/>
      <c r="C178" s="1"/>
      <c r="D178" s="1"/>
      <c r="E178" s="18"/>
      <c r="F178" s="19"/>
    </row>
    <row r="179" spans="1:6" ht="15.75" customHeight="1">
      <c r="A179" s="1"/>
      <c r="B179" s="1"/>
      <c r="C179" s="1"/>
      <c r="D179" s="1"/>
      <c r="E179" s="18"/>
      <c r="F179" s="19"/>
    </row>
    <row r="180" spans="1:6" ht="15.75" customHeight="1">
      <c r="A180" s="1"/>
      <c r="B180" s="1"/>
      <c r="C180" s="1"/>
      <c r="D180" s="1"/>
      <c r="E180" s="18"/>
      <c r="F180" s="19"/>
    </row>
    <row r="181" spans="1:6" ht="15.75" customHeight="1">
      <c r="A181" s="1"/>
      <c r="B181" s="1"/>
      <c r="C181" s="1"/>
      <c r="D181" s="1"/>
      <c r="E181" s="18"/>
      <c r="F181" s="19"/>
    </row>
    <row r="182" spans="1:6" ht="15.75" customHeight="1">
      <c r="A182" s="1"/>
      <c r="B182" s="1"/>
      <c r="C182" s="1"/>
      <c r="D182" s="1"/>
      <c r="E182" s="18"/>
      <c r="F182" s="19"/>
    </row>
    <row r="183" spans="1:6" ht="15.75" customHeight="1">
      <c r="A183" s="1"/>
      <c r="B183" s="1"/>
      <c r="C183" s="1"/>
      <c r="D183" s="1"/>
      <c r="E183" s="18"/>
      <c r="F183" s="19"/>
    </row>
    <row r="184" spans="1:6" ht="15.75" customHeight="1">
      <c r="A184" s="1"/>
      <c r="B184" s="1"/>
      <c r="C184" s="1"/>
      <c r="D184" s="1"/>
      <c r="E184" s="18"/>
      <c r="F184" s="19"/>
    </row>
    <row r="185" spans="1:6" ht="15.75" customHeight="1">
      <c r="A185" s="1"/>
      <c r="B185" s="1"/>
      <c r="C185" s="1"/>
      <c r="D185" s="1"/>
      <c r="E185" s="18"/>
      <c r="F185" s="19"/>
    </row>
    <row r="186" spans="1:6" ht="15.75" customHeight="1">
      <c r="A186" s="1"/>
      <c r="B186" s="1"/>
      <c r="C186" s="1"/>
      <c r="D186" s="1"/>
      <c r="E186" s="18"/>
      <c r="F186" s="19"/>
    </row>
    <row r="187" spans="1:6" ht="15.75" customHeight="1">
      <c r="A187" s="1"/>
      <c r="B187" s="1"/>
      <c r="C187" s="1"/>
      <c r="D187" s="1"/>
      <c r="E187" s="18"/>
      <c r="F187" s="19"/>
    </row>
    <row r="188" spans="1:6" ht="15.75" customHeight="1">
      <c r="A188" s="1"/>
      <c r="B188" s="1"/>
      <c r="C188" s="1"/>
      <c r="D188" s="1"/>
      <c r="E188" s="18"/>
      <c r="F188" s="19"/>
    </row>
    <row r="189" spans="1:6" ht="15.75" customHeight="1">
      <c r="A189" s="1"/>
      <c r="B189" s="1"/>
      <c r="C189" s="1"/>
      <c r="D189" s="1"/>
      <c r="E189" s="18"/>
      <c r="F189" s="19"/>
    </row>
    <row r="190" spans="1:6" ht="15.75" customHeight="1">
      <c r="A190" s="1"/>
      <c r="B190" s="1"/>
      <c r="C190" s="1"/>
      <c r="D190" s="1"/>
      <c r="E190" s="18"/>
      <c r="F190" s="19"/>
    </row>
    <row r="191" spans="1:6" ht="15.75" customHeight="1">
      <c r="A191" s="1"/>
      <c r="B191" s="1"/>
      <c r="C191" s="1"/>
      <c r="D191" s="1"/>
      <c r="E191" s="18"/>
      <c r="F191" s="19"/>
    </row>
    <row r="192" spans="1:6" ht="15.75" customHeight="1">
      <c r="A192" s="1"/>
      <c r="B192" s="1"/>
      <c r="C192" s="1"/>
      <c r="D192" s="1"/>
      <c r="E192" s="18"/>
      <c r="F192" s="19"/>
    </row>
    <row r="193" spans="1:6" ht="15.75" customHeight="1">
      <c r="A193" s="1"/>
      <c r="B193" s="1"/>
      <c r="C193" s="1"/>
      <c r="D193" s="1"/>
      <c r="E193" s="18"/>
      <c r="F193" s="19"/>
    </row>
    <row r="194" spans="1:6" ht="15.75" customHeight="1">
      <c r="A194" s="1"/>
      <c r="B194" s="1"/>
      <c r="C194" s="1"/>
      <c r="D194" s="1"/>
      <c r="E194" s="18"/>
      <c r="F194" s="19"/>
    </row>
    <row r="195" spans="1:6" ht="15.75" customHeight="1">
      <c r="A195" s="1"/>
      <c r="B195" s="1"/>
      <c r="C195" s="1"/>
      <c r="D195" s="1"/>
      <c r="E195" s="18"/>
      <c r="F195" s="19"/>
    </row>
    <row r="196" spans="1:6" ht="15.75" customHeight="1">
      <c r="A196" s="1"/>
      <c r="B196" s="1"/>
      <c r="C196" s="1"/>
      <c r="D196" s="1"/>
      <c r="E196" s="18"/>
      <c r="F196" s="19"/>
    </row>
    <row r="197" spans="1:6" ht="15.75" customHeight="1">
      <c r="A197" s="1"/>
      <c r="B197" s="1"/>
      <c r="C197" s="1"/>
      <c r="D197" s="1"/>
      <c r="E197" s="18"/>
      <c r="F197" s="19"/>
    </row>
    <row r="198" spans="1:6" ht="15.75" customHeight="1">
      <c r="A198" s="1"/>
      <c r="B198" s="1"/>
      <c r="C198" s="1"/>
      <c r="D198" s="1"/>
      <c r="E198" s="18"/>
      <c r="F198" s="19"/>
    </row>
    <row r="199" spans="1:6" ht="15.75" customHeight="1">
      <c r="A199" s="1"/>
      <c r="B199" s="1"/>
      <c r="C199" s="1"/>
      <c r="D199" s="1"/>
      <c r="E199" s="18"/>
      <c r="F199" s="19"/>
    </row>
    <row r="200" spans="1:6" ht="15.75" customHeight="1">
      <c r="A200" s="1"/>
      <c r="B200" s="1"/>
      <c r="C200" s="1"/>
      <c r="D200" s="1"/>
      <c r="E200" s="18"/>
      <c r="F200" s="19"/>
    </row>
    <row r="201" spans="1:6" ht="15.75" customHeight="1">
      <c r="A201" s="1"/>
      <c r="B201" s="1"/>
      <c r="C201" s="1"/>
      <c r="D201" s="1"/>
      <c r="E201" s="18"/>
      <c r="F201" s="19"/>
    </row>
    <row r="202" spans="1:6" ht="15.75" customHeight="1">
      <c r="A202" s="1"/>
      <c r="B202" s="1"/>
      <c r="C202" s="1"/>
      <c r="D202" s="1"/>
      <c r="E202" s="18"/>
      <c r="F202" s="19"/>
    </row>
    <row r="203" spans="1:6" ht="15.75" customHeight="1">
      <c r="A203" s="1"/>
      <c r="B203" s="1"/>
      <c r="C203" s="1"/>
      <c r="D203" s="1"/>
      <c r="E203" s="18"/>
      <c r="F203" s="19"/>
    </row>
    <row r="204" spans="1:6" ht="15.75" customHeight="1">
      <c r="A204" s="1"/>
      <c r="B204" s="1"/>
      <c r="C204" s="1"/>
      <c r="D204" s="1"/>
      <c r="E204" s="18"/>
      <c r="F204" s="19"/>
    </row>
    <row r="205" spans="1:6" ht="15.75" customHeight="1">
      <c r="A205" s="1"/>
      <c r="B205" s="1"/>
      <c r="C205" s="1"/>
      <c r="D205" s="1"/>
      <c r="E205" s="18"/>
      <c r="F205" s="19"/>
    </row>
    <row r="206" spans="1:6" ht="15.75" customHeight="1">
      <c r="A206" s="1"/>
      <c r="B206" s="1"/>
      <c r="C206" s="1"/>
      <c r="D206" s="1"/>
      <c r="E206" s="18"/>
      <c r="F206" s="19"/>
    </row>
    <row r="207" spans="1:6" ht="15.75" customHeight="1">
      <c r="A207" s="1"/>
      <c r="B207" s="1"/>
      <c r="C207" s="1"/>
      <c r="D207" s="1"/>
      <c r="E207" s="18"/>
      <c r="F207" s="19"/>
    </row>
    <row r="208" spans="1:6" ht="15.75" customHeight="1">
      <c r="A208" s="1"/>
      <c r="B208" s="1"/>
      <c r="C208" s="1"/>
      <c r="D208" s="1"/>
      <c r="E208" s="18"/>
      <c r="F208" s="19"/>
    </row>
    <row r="209" spans="1:6" ht="15.75" customHeight="1">
      <c r="A209" s="1"/>
      <c r="B209" s="1"/>
      <c r="C209" s="1"/>
      <c r="D209" s="1"/>
      <c r="E209" s="18"/>
      <c r="F209" s="19"/>
    </row>
    <row r="210" spans="1:6" ht="15.75" customHeight="1">
      <c r="A210" s="1"/>
      <c r="B210" s="1"/>
      <c r="C210" s="1"/>
      <c r="D210" s="1"/>
      <c r="E210" s="18"/>
      <c r="F210" s="19"/>
    </row>
    <row r="211" spans="1:6" ht="15.75" customHeight="1">
      <c r="A211" s="1"/>
      <c r="B211" s="1"/>
      <c r="C211" s="1"/>
      <c r="D211" s="1"/>
      <c r="E211" s="18"/>
      <c r="F211" s="19"/>
    </row>
    <row r="212" spans="1:6" ht="15.75" customHeight="1">
      <c r="A212" s="1"/>
      <c r="B212" s="1"/>
      <c r="C212" s="1"/>
      <c r="D212" s="1"/>
      <c r="E212" s="18"/>
      <c r="F212" s="19"/>
    </row>
    <row r="213" spans="1:6" ht="15.75" customHeight="1">
      <c r="A213" s="1"/>
      <c r="B213" s="1"/>
      <c r="C213" s="1"/>
      <c r="D213" s="1"/>
      <c r="E213" s="18"/>
      <c r="F213" s="19"/>
    </row>
    <row r="214" spans="1:6" ht="15.75" customHeight="1">
      <c r="A214" s="1"/>
      <c r="B214" s="1"/>
      <c r="C214" s="1"/>
      <c r="D214" s="1"/>
      <c r="E214" s="18"/>
      <c r="F214" s="19"/>
    </row>
    <row r="215" spans="1:6" ht="15.75" customHeight="1">
      <c r="A215" s="1"/>
      <c r="B215" s="1"/>
      <c r="C215" s="1"/>
      <c r="D215" s="1"/>
      <c r="E215" s="18"/>
      <c r="F215" s="19"/>
    </row>
    <row r="216" spans="1:6" ht="15.75" customHeight="1">
      <c r="A216" s="1"/>
      <c r="B216" s="1"/>
      <c r="C216" s="1"/>
      <c r="D216" s="1"/>
      <c r="E216" s="18"/>
      <c r="F216" s="19"/>
    </row>
    <row r="217" spans="1:6" ht="15.75" customHeight="1">
      <c r="A217" s="1"/>
      <c r="B217" s="1"/>
      <c r="C217" s="1"/>
      <c r="D217" s="1"/>
      <c r="E217" s="18"/>
      <c r="F217" s="19"/>
    </row>
    <row r="218" spans="1:6" ht="15.75" customHeight="1">
      <c r="A218" s="1"/>
      <c r="B218" s="1"/>
      <c r="C218" s="1"/>
      <c r="D218" s="1"/>
      <c r="E218" s="18"/>
      <c r="F218" s="19"/>
    </row>
    <row r="219" spans="1:6" ht="15.75" customHeight="1">
      <c r="A219" s="1"/>
      <c r="B219" s="1"/>
      <c r="C219" s="1"/>
      <c r="D219" s="1"/>
      <c r="E219" s="18"/>
      <c r="F219" s="19"/>
    </row>
    <row r="220" spans="1:6" ht="15.75" customHeight="1">
      <c r="A220" s="1"/>
      <c r="B220" s="1"/>
      <c r="C220" s="1"/>
      <c r="D220" s="1"/>
      <c r="E220" s="18"/>
      <c r="F220" s="19"/>
    </row>
    <row r="221" spans="1:6" ht="15.75" customHeight="1">
      <c r="A221" s="1"/>
      <c r="B221" s="1"/>
      <c r="C221" s="1"/>
      <c r="D221" s="1"/>
      <c r="E221" s="1"/>
      <c r="F221" s="1"/>
    </row>
    <row r="222" spans="1:6" ht="15.75" customHeight="1">
      <c r="A222" s="1"/>
      <c r="B222" s="1"/>
      <c r="C222" s="1"/>
      <c r="D222" s="1"/>
      <c r="E222" s="1"/>
      <c r="F222" s="1"/>
    </row>
    <row r="223" spans="1:6" ht="15.75" customHeight="1">
      <c r="A223" s="1"/>
      <c r="B223" s="1"/>
      <c r="C223" s="1"/>
      <c r="D223" s="1"/>
      <c r="E223" s="1"/>
      <c r="F223" s="1"/>
    </row>
    <row r="224" spans="1:6" ht="15.75" customHeight="1">
      <c r="A224" s="1"/>
      <c r="B224" s="1"/>
      <c r="C224" s="1"/>
      <c r="D224" s="1"/>
      <c r="E224" s="1"/>
      <c r="F224" s="1"/>
    </row>
    <row r="225" spans="1:6" ht="15.75" customHeight="1">
      <c r="A225" s="1"/>
      <c r="B225" s="1"/>
      <c r="C225" s="1"/>
      <c r="D225" s="1"/>
      <c r="E225" s="1"/>
      <c r="F225" s="1"/>
    </row>
    <row r="226" spans="1:6" ht="15.75" customHeight="1">
      <c r="A226" s="1"/>
      <c r="B226" s="1"/>
      <c r="C226" s="1"/>
      <c r="D226" s="1"/>
      <c r="E226" s="1"/>
      <c r="F226" s="1"/>
    </row>
    <row r="227" spans="1:6" ht="15.75" customHeight="1">
      <c r="A227" s="1"/>
      <c r="B227" s="1"/>
      <c r="C227" s="1"/>
      <c r="D227" s="1"/>
      <c r="E227" s="1"/>
      <c r="F227" s="1"/>
    </row>
    <row r="228" spans="1:6" ht="15.75" customHeight="1">
      <c r="A228" s="1"/>
      <c r="B228" s="1"/>
      <c r="C228" s="1"/>
      <c r="D228" s="1"/>
      <c r="E228" s="1"/>
      <c r="F228" s="1"/>
    </row>
    <row r="229" spans="1:6" ht="15.75" customHeight="1">
      <c r="A229" s="1"/>
      <c r="B229" s="1"/>
      <c r="C229" s="1"/>
      <c r="D229" s="1"/>
      <c r="E229" s="1"/>
      <c r="F229" s="1"/>
    </row>
    <row r="230" spans="1:6" ht="15.75" customHeight="1">
      <c r="A230" s="1"/>
      <c r="B230" s="1"/>
      <c r="C230" s="1"/>
      <c r="D230" s="1"/>
      <c r="E230" s="1"/>
      <c r="F230" s="1"/>
    </row>
    <row r="231" spans="1:6" ht="15.75" customHeight="1">
      <c r="A231" s="1"/>
      <c r="B231" s="1"/>
      <c r="C231" s="1"/>
      <c r="D231" s="1"/>
      <c r="E231" s="1"/>
      <c r="F231" s="1"/>
    </row>
    <row r="232" spans="1:6" ht="15.75" customHeight="1">
      <c r="A232" s="1"/>
      <c r="B232" s="1"/>
      <c r="C232" s="1"/>
      <c r="D232" s="1"/>
      <c r="E232" s="1"/>
      <c r="F232" s="1"/>
    </row>
    <row r="233" spans="1:6" ht="15.75" customHeight="1">
      <c r="A233" s="1"/>
      <c r="B233" s="1"/>
      <c r="C233" s="1"/>
      <c r="D233" s="1"/>
      <c r="E233" s="1"/>
      <c r="F233" s="1"/>
    </row>
    <row r="234" spans="1:6" ht="15.75" customHeight="1">
      <c r="A234" s="1"/>
      <c r="B234" s="1"/>
      <c r="C234" s="1"/>
      <c r="D234" s="1"/>
      <c r="E234" s="1"/>
      <c r="F234" s="1"/>
    </row>
    <row r="235" spans="1:6" ht="15.75" customHeight="1">
      <c r="A235" s="1"/>
      <c r="B235" s="1"/>
      <c r="C235" s="1"/>
      <c r="D235" s="1"/>
      <c r="E235" s="1"/>
      <c r="F235" s="1"/>
    </row>
    <row r="236" spans="1:6" ht="15.75" customHeight="1">
      <c r="A236" s="1"/>
      <c r="B236" s="1"/>
      <c r="C236" s="1"/>
      <c r="D236" s="1"/>
      <c r="E236" s="1"/>
      <c r="F236" s="1"/>
    </row>
    <row r="237" spans="1:6" ht="15.75" customHeight="1">
      <c r="A237" s="1"/>
      <c r="B237" s="1"/>
      <c r="C237" s="1"/>
      <c r="D237" s="1"/>
      <c r="E237" s="1"/>
      <c r="F237" s="1"/>
    </row>
    <row r="238" spans="1:6" ht="15.75" customHeight="1">
      <c r="A238" s="1"/>
      <c r="B238" s="1"/>
      <c r="C238" s="1"/>
      <c r="D238" s="1"/>
      <c r="E238" s="1"/>
      <c r="F238" s="1"/>
    </row>
    <row r="239" spans="1:6" ht="15.75" customHeight="1">
      <c r="A239" s="1"/>
      <c r="B239" s="1"/>
      <c r="C239" s="1"/>
      <c r="D239" s="1"/>
      <c r="E239" s="1"/>
      <c r="F239" s="1"/>
    </row>
    <row r="240" spans="1:6" ht="15.75" customHeight="1">
      <c r="A240" s="1"/>
      <c r="B240" s="1"/>
      <c r="C240" s="1"/>
      <c r="D240" s="1"/>
      <c r="E240" s="1"/>
      <c r="F240" s="1"/>
    </row>
    <row r="241" spans="1:6" ht="15.75" customHeight="1">
      <c r="A241" s="1"/>
      <c r="B241" s="1"/>
      <c r="C241" s="1"/>
      <c r="D241" s="1"/>
      <c r="E241" s="1"/>
      <c r="F241" s="1"/>
    </row>
    <row r="242" spans="1:6" ht="15.75" customHeight="1">
      <c r="A242" s="1"/>
      <c r="B242" s="1"/>
      <c r="C242" s="1"/>
      <c r="D242" s="1"/>
      <c r="E242" s="1"/>
      <c r="F242" s="1"/>
    </row>
    <row r="243" spans="1:6" ht="15.75" customHeight="1">
      <c r="A243" s="1"/>
      <c r="B243" s="1"/>
      <c r="C243" s="1"/>
      <c r="D243" s="1"/>
      <c r="E243" s="1"/>
      <c r="F243" s="1"/>
    </row>
    <row r="244" spans="1:6" ht="15.75" customHeight="1">
      <c r="A244" s="1"/>
      <c r="B244" s="1"/>
      <c r="C244" s="1"/>
      <c r="D244" s="1"/>
      <c r="E244" s="1"/>
      <c r="F244" s="1"/>
    </row>
    <row r="245" spans="1:6" ht="15.75" customHeight="1">
      <c r="A245" s="1"/>
      <c r="B245" s="1"/>
      <c r="C245" s="1"/>
      <c r="D245" s="1"/>
      <c r="E245" s="1"/>
      <c r="F245" s="1"/>
    </row>
    <row r="246" spans="1:6" ht="15.75" customHeight="1">
      <c r="A246" s="1"/>
      <c r="B246" s="1"/>
      <c r="C246" s="1"/>
      <c r="D246" s="1"/>
      <c r="E246" s="1"/>
      <c r="F246" s="1"/>
    </row>
    <row r="247" spans="1:6" ht="15.75" customHeight="1">
      <c r="A247" s="1"/>
      <c r="B247" s="1"/>
      <c r="C247" s="1"/>
      <c r="D247" s="1"/>
      <c r="E247" s="1"/>
      <c r="F247" s="1"/>
    </row>
    <row r="248" spans="1:6" ht="15.75" customHeight="1">
      <c r="A248" s="1"/>
      <c r="B248" s="1"/>
      <c r="C248" s="1"/>
      <c r="D248" s="1"/>
      <c r="E248" s="1"/>
      <c r="F248" s="1"/>
    </row>
    <row r="249" spans="1:6" ht="15.75" customHeight="1">
      <c r="A249" s="1"/>
      <c r="B249" s="1"/>
      <c r="C249" s="1"/>
      <c r="D249" s="1"/>
      <c r="E249" s="1"/>
      <c r="F249" s="1"/>
    </row>
    <row r="250" spans="1:6" ht="15.75" customHeight="1">
      <c r="A250" s="1"/>
      <c r="B250" s="1"/>
      <c r="C250" s="1"/>
      <c r="D250" s="1"/>
      <c r="E250" s="1"/>
      <c r="F250" s="1"/>
    </row>
    <row r="251" spans="1:6" ht="15.75" customHeight="1">
      <c r="A251" s="1"/>
      <c r="B251" s="1"/>
      <c r="C251" s="1"/>
      <c r="D251" s="1"/>
      <c r="E251" s="1"/>
      <c r="F251" s="1"/>
    </row>
    <row r="252" spans="1:6" ht="15.75" customHeight="1">
      <c r="A252" s="1"/>
      <c r="B252" s="1"/>
      <c r="C252" s="1"/>
      <c r="D252" s="1"/>
      <c r="E252" s="1"/>
      <c r="F252" s="1"/>
    </row>
    <row r="253" spans="1:6" ht="15.75" customHeight="1">
      <c r="A253" s="1"/>
      <c r="B253" s="1"/>
      <c r="C253" s="1"/>
      <c r="D253" s="1"/>
      <c r="E253" s="1"/>
      <c r="F253" s="1"/>
    </row>
    <row r="254" spans="1:6" ht="15.75" customHeight="1">
      <c r="A254" s="1"/>
      <c r="B254" s="1"/>
      <c r="C254" s="1"/>
      <c r="D254" s="1"/>
      <c r="E254" s="1"/>
      <c r="F254" s="1"/>
    </row>
    <row r="255" spans="1:6" ht="15.75" customHeight="1">
      <c r="A255" s="1"/>
      <c r="B255" s="1"/>
      <c r="C255" s="1"/>
      <c r="D255" s="1"/>
      <c r="E255" s="1"/>
      <c r="F255" s="1"/>
    </row>
    <row r="256" spans="1:6" ht="15.75" customHeight="1">
      <c r="A256" s="1"/>
      <c r="B256" s="1"/>
      <c r="C256" s="1"/>
      <c r="D256" s="1"/>
      <c r="E256" s="1"/>
      <c r="F256" s="1"/>
    </row>
    <row r="257" spans="1:6" ht="15.75" customHeight="1">
      <c r="A257" s="1"/>
      <c r="B257" s="1"/>
      <c r="C257" s="1"/>
      <c r="D257" s="1"/>
      <c r="E257" s="1"/>
      <c r="F257" s="1"/>
    </row>
    <row r="258" spans="1:6" ht="15.75" customHeight="1">
      <c r="A258" s="1"/>
      <c r="B258" s="1"/>
      <c r="C258" s="1"/>
      <c r="D258" s="1"/>
      <c r="E258" s="1"/>
      <c r="F258" s="1"/>
    </row>
    <row r="259" spans="1:6" ht="15.75" customHeight="1">
      <c r="A259" s="1"/>
      <c r="B259" s="1"/>
      <c r="C259" s="1"/>
      <c r="D259" s="1"/>
      <c r="E259" s="1"/>
      <c r="F259" s="1"/>
    </row>
    <row r="260" spans="1:6" ht="15.75" customHeight="1">
      <c r="A260" s="1"/>
      <c r="B260" s="1"/>
      <c r="C260" s="1"/>
      <c r="D260" s="1"/>
      <c r="E260" s="1"/>
      <c r="F260" s="1"/>
    </row>
    <row r="261" spans="1:6" ht="15.75" customHeight="1">
      <c r="A261" s="1"/>
      <c r="B261" s="1"/>
      <c r="C261" s="1"/>
      <c r="D261" s="1"/>
      <c r="E261" s="1"/>
      <c r="F261" s="1"/>
    </row>
    <row r="262" spans="1:6" ht="15.75" customHeight="1">
      <c r="A262" s="1"/>
      <c r="B262" s="1"/>
      <c r="C262" s="1"/>
      <c r="D262" s="1"/>
      <c r="E262" s="1"/>
      <c r="F262" s="1"/>
    </row>
    <row r="263" spans="1:6" ht="15.75" customHeight="1">
      <c r="A263" s="1"/>
      <c r="B263" s="1"/>
      <c r="C263" s="1"/>
      <c r="D263" s="1"/>
      <c r="E263" s="1"/>
      <c r="F263" s="1"/>
    </row>
    <row r="264" spans="1:6" ht="15.75" customHeight="1">
      <c r="A264" s="1"/>
      <c r="B264" s="1"/>
      <c r="C264" s="1"/>
      <c r="D264" s="1"/>
      <c r="E264" s="1"/>
      <c r="F264" s="1"/>
    </row>
    <row r="265" spans="1:6" ht="15.75" customHeight="1">
      <c r="A265" s="1"/>
      <c r="B265" s="1"/>
      <c r="C265" s="1"/>
      <c r="D265" s="1"/>
      <c r="E265" s="1"/>
      <c r="F265" s="1"/>
    </row>
    <row r="266" spans="1:6" ht="15.75" customHeight="1">
      <c r="A266" s="1"/>
      <c r="B266" s="1"/>
      <c r="C266" s="1"/>
      <c r="D266" s="1"/>
      <c r="E266" s="1"/>
      <c r="F266" s="1"/>
    </row>
    <row r="267" spans="1:6" ht="15.75" customHeight="1">
      <c r="A267" s="1"/>
      <c r="B267" s="1"/>
      <c r="C267" s="1"/>
      <c r="D267" s="1"/>
      <c r="E267" s="1"/>
      <c r="F267" s="1"/>
    </row>
    <row r="268" spans="1:6" ht="15.75" customHeight="1">
      <c r="A268" s="1"/>
      <c r="B268" s="1"/>
      <c r="C268" s="1"/>
      <c r="D268" s="1"/>
      <c r="E268" s="1"/>
      <c r="F268" s="1"/>
    </row>
    <row r="269" spans="1:6" ht="15.75" customHeight="1">
      <c r="A269" s="1"/>
      <c r="B269" s="1"/>
      <c r="C269" s="1"/>
      <c r="D269" s="1"/>
      <c r="E269" s="1"/>
      <c r="F269" s="1"/>
    </row>
    <row r="270" spans="1:6" ht="15.75" customHeight="1">
      <c r="A270" s="1"/>
      <c r="B270" s="1"/>
      <c r="C270" s="1"/>
      <c r="D270" s="1"/>
      <c r="E270" s="1"/>
      <c r="F270" s="1"/>
    </row>
    <row r="271" spans="1:6" ht="15.75" customHeight="1">
      <c r="A271" s="1"/>
      <c r="B271" s="1"/>
      <c r="C271" s="1"/>
      <c r="D271" s="1"/>
      <c r="E271" s="1"/>
      <c r="F271" s="1"/>
    </row>
    <row r="272" spans="1:6" ht="15.75" customHeight="1">
      <c r="A272" s="1"/>
      <c r="B272" s="1"/>
      <c r="C272" s="1"/>
      <c r="D272" s="1"/>
      <c r="E272" s="1"/>
      <c r="F272" s="1"/>
    </row>
    <row r="273" spans="1:6" ht="15.75" customHeight="1">
      <c r="A273" s="1"/>
      <c r="B273" s="1"/>
      <c r="C273" s="1"/>
      <c r="D273" s="1"/>
      <c r="E273" s="1"/>
      <c r="F273" s="1"/>
    </row>
    <row r="274" spans="1:6" ht="15.75" customHeight="1">
      <c r="A274" s="1"/>
      <c r="B274" s="1"/>
      <c r="C274" s="1"/>
      <c r="D274" s="1"/>
      <c r="E274" s="1"/>
      <c r="F274" s="1"/>
    </row>
    <row r="275" spans="1:6" ht="15.75" customHeight="1">
      <c r="A275" s="1"/>
      <c r="B275" s="1"/>
      <c r="C275" s="1"/>
      <c r="D275" s="1"/>
      <c r="E275" s="1"/>
      <c r="F275" s="1"/>
    </row>
    <row r="276" spans="1:6" ht="15.75" customHeight="1">
      <c r="A276" s="1"/>
      <c r="B276" s="1"/>
      <c r="C276" s="1"/>
      <c r="D276" s="1"/>
      <c r="E276" s="1"/>
      <c r="F276" s="1"/>
    </row>
    <row r="277" spans="1:6" ht="15.75" customHeight="1">
      <c r="A277" s="1"/>
      <c r="B277" s="1"/>
      <c r="C277" s="1"/>
      <c r="D277" s="1"/>
      <c r="E277" s="1"/>
      <c r="F277" s="1"/>
    </row>
    <row r="278" spans="1:6" ht="15.75" customHeight="1">
      <c r="A278" s="1"/>
      <c r="B278" s="1"/>
      <c r="C278" s="1"/>
      <c r="D278" s="1"/>
      <c r="E278" s="1"/>
      <c r="F278" s="1"/>
    </row>
    <row r="279" spans="1:6" ht="15.75" customHeight="1">
      <c r="A279" s="1"/>
      <c r="B279" s="1"/>
      <c r="C279" s="1"/>
      <c r="D279" s="1"/>
      <c r="E279" s="1"/>
      <c r="F279" s="1"/>
    </row>
    <row r="280" spans="1:6" ht="15.75" customHeight="1">
      <c r="A280" s="1"/>
      <c r="B280" s="1"/>
      <c r="C280" s="1"/>
      <c r="D280" s="1"/>
      <c r="E280" s="1"/>
      <c r="F280" s="1"/>
    </row>
    <row r="281" spans="1:6" ht="15.75" customHeight="1">
      <c r="A281" s="1"/>
      <c r="B281" s="1"/>
      <c r="C281" s="1"/>
      <c r="D281" s="1"/>
      <c r="E281" s="1"/>
      <c r="F281" s="1"/>
    </row>
    <row r="282" spans="1:6" ht="15.75" customHeight="1">
      <c r="A282" s="1"/>
      <c r="B282" s="1"/>
      <c r="C282" s="1"/>
      <c r="D282" s="1"/>
      <c r="E282" s="1"/>
      <c r="F282" s="1"/>
    </row>
    <row r="283" spans="1:6" ht="15.75" customHeight="1">
      <c r="A283" s="1"/>
      <c r="B283" s="1"/>
      <c r="C283" s="1"/>
      <c r="D283" s="1"/>
      <c r="E283" s="1"/>
      <c r="F283" s="1"/>
    </row>
    <row r="284" spans="1:6" ht="15.75" customHeight="1">
      <c r="A284" s="1"/>
      <c r="B284" s="1"/>
      <c r="C284" s="1"/>
      <c r="D284" s="1"/>
      <c r="E284" s="1"/>
      <c r="F284" s="1"/>
    </row>
    <row r="285" spans="1:6" ht="15.75" customHeight="1">
      <c r="A285" s="1"/>
      <c r="B285" s="1"/>
      <c r="C285" s="1"/>
      <c r="D285" s="1"/>
      <c r="E285" s="1"/>
      <c r="F285" s="1"/>
    </row>
    <row r="286" spans="1:6" ht="15.75" customHeight="1">
      <c r="A286" s="1"/>
      <c r="B286" s="1"/>
      <c r="C286" s="1"/>
      <c r="D286" s="1"/>
      <c r="E286" s="1"/>
      <c r="F286" s="1"/>
    </row>
    <row r="287" spans="1:6" ht="15.75" customHeight="1">
      <c r="A287" s="1"/>
      <c r="B287" s="1"/>
      <c r="C287" s="1"/>
      <c r="D287" s="1"/>
      <c r="E287" s="1"/>
      <c r="F287" s="1"/>
    </row>
    <row r="288" spans="1:6" ht="15.75" customHeight="1">
      <c r="A288" s="1"/>
      <c r="B288" s="1"/>
      <c r="C288" s="1"/>
      <c r="D288" s="1"/>
      <c r="E288" s="1"/>
      <c r="F288" s="1"/>
    </row>
    <row r="289" spans="1:6" ht="15.75" customHeight="1">
      <c r="A289" s="1"/>
      <c r="B289" s="1"/>
      <c r="C289" s="1"/>
      <c r="D289" s="1"/>
      <c r="E289" s="1"/>
      <c r="F289" s="1"/>
    </row>
    <row r="290" spans="1:6" ht="15.75" customHeight="1">
      <c r="A290" s="1"/>
      <c r="B290" s="1"/>
      <c r="C290" s="1"/>
      <c r="D290" s="1"/>
      <c r="E290" s="1"/>
      <c r="F290" s="1"/>
    </row>
    <row r="291" spans="1:6" ht="15.75" customHeight="1">
      <c r="A291" s="1"/>
      <c r="B291" s="1"/>
      <c r="C291" s="1"/>
      <c r="D291" s="1"/>
      <c r="E291" s="1"/>
      <c r="F291" s="1"/>
    </row>
    <row r="292" spans="1:6" ht="15.75" customHeight="1">
      <c r="A292" s="1"/>
      <c r="B292" s="1"/>
      <c r="C292" s="1"/>
      <c r="D292" s="1"/>
      <c r="E292" s="1"/>
      <c r="F292" s="1"/>
    </row>
    <row r="293" spans="1:6" ht="15.75" customHeight="1">
      <c r="A293" s="1"/>
      <c r="B293" s="1"/>
      <c r="C293" s="1"/>
      <c r="D293" s="1"/>
      <c r="E293" s="1"/>
      <c r="F293" s="1"/>
    </row>
    <row r="294" spans="1:6" ht="15.75" customHeight="1">
      <c r="A294" s="1"/>
      <c r="B294" s="1"/>
      <c r="C294" s="1"/>
      <c r="D294" s="1"/>
      <c r="E294" s="1"/>
      <c r="F294" s="1"/>
    </row>
    <row r="295" spans="1:6" ht="15.75" customHeight="1">
      <c r="A295" s="1"/>
      <c r="B295" s="1"/>
      <c r="C295" s="1"/>
      <c r="D295" s="1"/>
      <c r="E295" s="1"/>
      <c r="F295" s="1"/>
    </row>
    <row r="296" spans="1:6" ht="15.75" customHeight="1">
      <c r="A296" s="1"/>
      <c r="B296" s="1"/>
      <c r="C296" s="1"/>
      <c r="D296" s="1"/>
      <c r="E296" s="1"/>
      <c r="F296" s="1"/>
    </row>
    <row r="297" spans="1:6" ht="15.75" customHeight="1">
      <c r="A297" s="1"/>
      <c r="B297" s="1"/>
      <c r="C297" s="1"/>
      <c r="D297" s="1"/>
      <c r="E297" s="1"/>
      <c r="F297" s="1"/>
    </row>
    <row r="298" spans="1:6" ht="15.75" customHeight="1">
      <c r="A298" s="1"/>
      <c r="B298" s="1"/>
      <c r="C298" s="1"/>
      <c r="D298" s="1"/>
      <c r="E298" s="1"/>
      <c r="F298" s="1"/>
    </row>
    <row r="299" spans="1:6" ht="15.75" customHeight="1">
      <c r="A299" s="1"/>
      <c r="B299" s="1"/>
      <c r="C299" s="1"/>
      <c r="D299" s="1"/>
      <c r="E299" s="1"/>
      <c r="F299" s="1"/>
    </row>
    <row r="300" spans="1:6" ht="15.75" customHeight="1">
      <c r="A300" s="1"/>
      <c r="B300" s="1"/>
      <c r="C300" s="1"/>
      <c r="D300" s="1"/>
      <c r="E300" s="1"/>
      <c r="F300" s="1"/>
    </row>
    <row r="301" spans="1:6" ht="15.75" customHeight="1">
      <c r="A301" s="1"/>
      <c r="B301" s="1"/>
      <c r="C301" s="1"/>
      <c r="D301" s="1"/>
      <c r="E301" s="1"/>
      <c r="F301" s="1"/>
    </row>
    <row r="302" spans="1:6" ht="15.75" customHeight="1">
      <c r="A302" s="1"/>
      <c r="B302" s="1"/>
      <c r="C302" s="1"/>
      <c r="D302" s="1"/>
      <c r="E302" s="1"/>
      <c r="F302" s="1"/>
    </row>
    <row r="303" spans="1:6" ht="15.75" customHeight="1">
      <c r="A303" s="1"/>
      <c r="B303" s="1"/>
      <c r="C303" s="1"/>
      <c r="D303" s="1"/>
      <c r="E303" s="1"/>
      <c r="F303" s="1"/>
    </row>
    <row r="304" spans="1:6" ht="15.75" customHeight="1">
      <c r="A304" s="1"/>
      <c r="B304" s="1"/>
      <c r="C304" s="1"/>
      <c r="D304" s="1"/>
      <c r="E304" s="1"/>
      <c r="F304" s="1"/>
    </row>
    <row r="305" spans="1:6" ht="15.75" customHeight="1">
      <c r="A305" s="1"/>
      <c r="B305" s="1"/>
      <c r="C305" s="1"/>
      <c r="D305" s="1"/>
      <c r="E305" s="1"/>
      <c r="F305" s="1"/>
    </row>
    <row r="306" spans="1:6" ht="15.75" customHeight="1">
      <c r="A306" s="1"/>
      <c r="B306" s="1"/>
      <c r="C306" s="1"/>
      <c r="D306" s="1"/>
      <c r="E306" s="1"/>
      <c r="F306" s="1"/>
    </row>
    <row r="307" spans="1:6" ht="15.75" customHeight="1">
      <c r="A307" s="1"/>
      <c r="B307" s="1"/>
      <c r="C307" s="1"/>
      <c r="D307" s="1"/>
      <c r="E307" s="1"/>
      <c r="F307" s="1"/>
    </row>
    <row r="308" spans="1:6" ht="15.75" customHeight="1">
      <c r="A308" s="1"/>
      <c r="B308" s="1"/>
      <c r="C308" s="1"/>
      <c r="D308" s="1"/>
      <c r="E308" s="1"/>
      <c r="F308" s="1"/>
    </row>
    <row r="309" spans="1:6" ht="15.75" customHeight="1">
      <c r="A309" s="1"/>
      <c r="B309" s="1"/>
      <c r="C309" s="1"/>
      <c r="D309" s="1"/>
      <c r="E309" s="1"/>
      <c r="F309" s="1"/>
    </row>
    <row r="310" spans="1:6" ht="15.75" customHeight="1">
      <c r="A310" s="1"/>
      <c r="B310" s="1"/>
      <c r="C310" s="1"/>
      <c r="D310" s="1"/>
      <c r="E310" s="1"/>
      <c r="F310" s="1"/>
    </row>
    <row r="311" spans="1:6" ht="15.75" customHeight="1">
      <c r="A311" s="1"/>
      <c r="B311" s="1"/>
      <c r="C311" s="1"/>
      <c r="D311" s="1"/>
      <c r="E311" s="1"/>
      <c r="F311" s="1"/>
    </row>
    <row r="312" spans="1:6" ht="15.75" customHeight="1">
      <c r="A312" s="1"/>
      <c r="B312" s="1"/>
      <c r="C312" s="1"/>
      <c r="D312" s="1"/>
      <c r="E312" s="1"/>
      <c r="F312" s="1"/>
    </row>
    <row r="313" spans="1:6" ht="15.75" customHeight="1">
      <c r="A313" s="1"/>
      <c r="B313" s="1"/>
      <c r="C313" s="1"/>
      <c r="D313" s="1"/>
      <c r="E313" s="1"/>
      <c r="F313" s="1"/>
    </row>
    <row r="314" spans="1:6" ht="15.75" customHeight="1">
      <c r="A314" s="1"/>
      <c r="B314" s="1"/>
      <c r="C314" s="1"/>
      <c r="D314" s="1"/>
      <c r="E314" s="1"/>
      <c r="F314" s="1"/>
    </row>
    <row r="315" spans="1:6" ht="15.75" customHeight="1">
      <c r="A315" s="1"/>
      <c r="B315" s="1"/>
      <c r="C315" s="1"/>
      <c r="D315" s="1"/>
      <c r="E315" s="1"/>
      <c r="F315" s="1"/>
    </row>
    <row r="316" spans="1:6" ht="15.75" customHeight="1">
      <c r="A316" s="1"/>
      <c r="B316" s="1"/>
      <c r="C316" s="1"/>
      <c r="D316" s="1"/>
      <c r="E316" s="1"/>
      <c r="F316" s="1"/>
    </row>
    <row r="317" spans="1:6" ht="15.75" customHeight="1">
      <c r="A317" s="1"/>
      <c r="B317" s="1"/>
      <c r="C317" s="1"/>
      <c r="D317" s="1"/>
      <c r="E317" s="1"/>
      <c r="F317" s="1"/>
    </row>
    <row r="318" spans="1:6" ht="15.75" customHeight="1">
      <c r="A318" s="1"/>
      <c r="B318" s="1"/>
      <c r="C318" s="1"/>
      <c r="D318" s="1"/>
      <c r="E318" s="1"/>
      <c r="F318" s="1"/>
    </row>
    <row r="319" spans="1:6" ht="15.75" customHeight="1">
      <c r="A319" s="1"/>
      <c r="B319" s="1"/>
      <c r="C319" s="1"/>
      <c r="D319" s="1"/>
      <c r="E319" s="1"/>
      <c r="F319" s="1"/>
    </row>
    <row r="320" spans="1:6" ht="15.75" customHeight="1">
      <c r="A320" s="1"/>
      <c r="B320" s="1"/>
      <c r="C320" s="1"/>
      <c r="D320" s="1"/>
      <c r="E320" s="1"/>
      <c r="F320" s="1"/>
    </row>
    <row r="321" spans="1:6" ht="15.75" customHeight="1">
      <c r="A321" s="1"/>
      <c r="B321" s="1"/>
      <c r="C321" s="1"/>
      <c r="D321" s="1"/>
      <c r="E321" s="1"/>
      <c r="F321" s="1"/>
    </row>
    <row r="322" spans="1:6" ht="15.75" customHeight="1">
      <c r="A322" s="1"/>
      <c r="B322" s="1"/>
      <c r="C322" s="1"/>
      <c r="D322" s="1"/>
      <c r="E322" s="1"/>
      <c r="F322" s="1"/>
    </row>
    <row r="323" spans="1:6" ht="15.75" customHeight="1">
      <c r="A323" s="1"/>
      <c r="B323" s="1"/>
      <c r="C323" s="1"/>
      <c r="D323" s="1"/>
      <c r="E323" s="1"/>
      <c r="F323" s="1"/>
    </row>
    <row r="324" spans="1:6" ht="15.75" customHeight="1">
      <c r="A324" s="1"/>
      <c r="B324" s="1"/>
      <c r="C324" s="1"/>
      <c r="D324" s="1"/>
      <c r="E324" s="1"/>
      <c r="F324" s="1"/>
    </row>
    <row r="325" spans="1:6" ht="15.75" customHeight="1">
      <c r="A325" s="1"/>
      <c r="B325" s="1"/>
      <c r="C325" s="1"/>
      <c r="D325" s="1"/>
      <c r="E325" s="1"/>
      <c r="F325" s="1"/>
    </row>
    <row r="326" spans="1:6" ht="15.75" customHeight="1">
      <c r="A326" s="1"/>
      <c r="B326" s="1"/>
      <c r="C326" s="1"/>
      <c r="D326" s="1"/>
      <c r="E326" s="1"/>
      <c r="F326" s="1"/>
    </row>
    <row r="327" spans="1:6" ht="15.75" customHeight="1">
      <c r="A327" s="1"/>
      <c r="B327" s="1"/>
      <c r="C327" s="1"/>
      <c r="D327" s="1"/>
      <c r="E327" s="1"/>
      <c r="F327" s="1"/>
    </row>
    <row r="328" spans="1:6" ht="15.75" customHeight="1">
      <c r="A328" s="1"/>
      <c r="B328" s="1"/>
      <c r="C328" s="1"/>
      <c r="D328" s="1"/>
      <c r="E328" s="1"/>
      <c r="F328" s="1"/>
    </row>
    <row r="329" spans="1:6" ht="15.75" customHeight="1">
      <c r="A329" s="1"/>
      <c r="B329" s="1"/>
      <c r="C329" s="1"/>
      <c r="D329" s="1"/>
      <c r="E329" s="1"/>
      <c r="F329" s="1"/>
    </row>
    <row r="330" spans="1:6" ht="15.75" customHeight="1">
      <c r="A330" s="1"/>
      <c r="B330" s="1"/>
      <c r="C330" s="1"/>
      <c r="D330" s="1"/>
      <c r="E330" s="1"/>
      <c r="F330" s="1"/>
    </row>
    <row r="331" spans="1:6" ht="15.75" customHeight="1">
      <c r="A331" s="1"/>
      <c r="B331" s="1"/>
      <c r="C331" s="1"/>
      <c r="D331" s="1"/>
      <c r="E331" s="1"/>
      <c r="F331" s="1"/>
    </row>
    <row r="332" spans="1:6" ht="15.75" customHeight="1">
      <c r="A332" s="1"/>
      <c r="B332" s="1"/>
      <c r="C332" s="1"/>
      <c r="D332" s="1"/>
      <c r="E332" s="1"/>
      <c r="F332" s="1"/>
    </row>
    <row r="333" spans="1:6" ht="15.75" customHeight="1">
      <c r="A333" s="1"/>
      <c r="B333" s="1"/>
      <c r="C333" s="1"/>
      <c r="D333" s="1"/>
      <c r="E333" s="1"/>
      <c r="F333" s="1"/>
    </row>
    <row r="334" spans="1:6" ht="15.75" customHeight="1">
      <c r="A334" s="1"/>
      <c r="B334" s="1"/>
      <c r="C334" s="1"/>
      <c r="D334" s="1"/>
      <c r="E334" s="1"/>
      <c r="F334" s="1"/>
    </row>
    <row r="335" spans="1:6" ht="15.75" customHeight="1">
      <c r="A335" s="1"/>
      <c r="B335" s="1"/>
      <c r="C335" s="1"/>
      <c r="D335" s="1"/>
      <c r="E335" s="1"/>
      <c r="F335" s="1"/>
    </row>
    <row r="336" spans="1:6" ht="15.75" customHeight="1">
      <c r="A336" s="1"/>
      <c r="B336" s="1"/>
      <c r="C336" s="1"/>
      <c r="D336" s="1"/>
      <c r="E336" s="1"/>
      <c r="F336" s="1"/>
    </row>
    <row r="337" spans="1:6" ht="15.75" customHeight="1">
      <c r="A337" s="1"/>
      <c r="B337" s="1"/>
      <c r="C337" s="1"/>
      <c r="D337" s="1"/>
      <c r="E337" s="1"/>
      <c r="F337" s="1"/>
    </row>
    <row r="338" spans="1:6" ht="15.75" customHeight="1">
      <c r="A338" s="1"/>
      <c r="B338" s="1"/>
      <c r="C338" s="1"/>
      <c r="D338" s="1"/>
      <c r="E338" s="1"/>
      <c r="F338" s="1"/>
    </row>
    <row r="339" spans="1:6" ht="15.75" customHeight="1">
      <c r="A339" s="1"/>
      <c r="B339" s="1"/>
      <c r="C339" s="1"/>
      <c r="D339" s="1"/>
      <c r="E339" s="1"/>
      <c r="F339" s="1"/>
    </row>
    <row r="340" spans="1:6" ht="15.75" customHeight="1">
      <c r="A340" s="1"/>
      <c r="B340" s="1"/>
      <c r="C340" s="1"/>
      <c r="D340" s="1"/>
      <c r="E340" s="1"/>
      <c r="F340" s="1"/>
    </row>
    <row r="341" spans="1:6" ht="15.75" customHeight="1">
      <c r="A341" s="1"/>
      <c r="B341" s="1"/>
      <c r="C341" s="1"/>
      <c r="D341" s="1"/>
      <c r="E341" s="1"/>
      <c r="F341" s="1"/>
    </row>
    <row r="342" spans="1:6" ht="15.75" customHeight="1">
      <c r="A342" s="1"/>
      <c r="B342" s="1"/>
      <c r="C342" s="1"/>
      <c r="D342" s="1"/>
      <c r="E342" s="1"/>
      <c r="F342" s="1"/>
    </row>
    <row r="343" spans="1:6" ht="15.75" customHeight="1">
      <c r="A343" s="1"/>
      <c r="B343" s="1"/>
      <c r="C343" s="1"/>
      <c r="D343" s="1"/>
      <c r="E343" s="1"/>
      <c r="F343" s="1"/>
    </row>
    <row r="344" spans="1:6" ht="15.75" customHeight="1">
      <c r="A344" s="1"/>
      <c r="B344" s="1"/>
      <c r="C344" s="1"/>
      <c r="D344" s="1"/>
      <c r="E344" s="1"/>
      <c r="F344" s="1"/>
    </row>
    <row r="345" spans="1:6" ht="15.75" customHeight="1">
      <c r="A345" s="1"/>
      <c r="B345" s="1"/>
      <c r="C345" s="1"/>
      <c r="D345" s="1"/>
      <c r="E345" s="1"/>
      <c r="F345" s="1"/>
    </row>
    <row r="346" spans="1:6" ht="15.75" customHeight="1">
      <c r="A346" s="1"/>
      <c r="B346" s="1"/>
      <c r="C346" s="1"/>
      <c r="D346" s="1"/>
      <c r="E346" s="1"/>
      <c r="F346" s="1"/>
    </row>
    <row r="347" spans="1:6" ht="15.75" customHeight="1">
      <c r="A347" s="1"/>
      <c r="B347" s="1"/>
      <c r="C347" s="1"/>
      <c r="D347" s="1"/>
      <c r="E347" s="1"/>
      <c r="F347" s="1"/>
    </row>
    <row r="348" spans="1:6" ht="15.75" customHeight="1">
      <c r="A348" s="1"/>
      <c r="B348" s="1"/>
      <c r="C348" s="1"/>
      <c r="D348" s="1"/>
      <c r="E348" s="1"/>
      <c r="F348" s="1"/>
    </row>
    <row r="349" spans="1:6" ht="15.75" customHeight="1">
      <c r="A349" s="1"/>
      <c r="B349" s="1"/>
      <c r="C349" s="1"/>
      <c r="D349" s="1"/>
      <c r="E349" s="1"/>
      <c r="F349" s="1"/>
    </row>
    <row r="350" spans="1:6" ht="15.75" customHeight="1">
      <c r="A350" s="1"/>
      <c r="B350" s="1"/>
      <c r="C350" s="1"/>
      <c r="D350" s="1"/>
      <c r="E350" s="1"/>
      <c r="F350" s="1"/>
    </row>
    <row r="351" spans="1:6" ht="15.75" customHeight="1">
      <c r="A351" s="1"/>
      <c r="B351" s="1"/>
      <c r="C351" s="1"/>
      <c r="D351" s="1"/>
      <c r="E351" s="1"/>
      <c r="F351" s="1"/>
    </row>
    <row r="352" spans="1:6" ht="15.75" customHeight="1">
      <c r="A352" s="1"/>
      <c r="B352" s="1"/>
      <c r="C352" s="1"/>
      <c r="D352" s="1"/>
      <c r="E352" s="1"/>
      <c r="F352" s="1"/>
    </row>
    <row r="353" spans="1:6" ht="15.75" customHeight="1">
      <c r="A353" s="1"/>
      <c r="B353" s="1"/>
      <c r="C353" s="1"/>
      <c r="D353" s="1"/>
      <c r="E353" s="1"/>
      <c r="F353" s="1"/>
    </row>
    <row r="354" spans="1:6" ht="15.75" customHeight="1">
      <c r="A354" s="1"/>
      <c r="B354" s="1"/>
      <c r="C354" s="1"/>
      <c r="D354" s="1"/>
      <c r="E354" s="1"/>
      <c r="F354" s="1"/>
    </row>
    <row r="355" spans="1:6" ht="15.75" customHeight="1">
      <c r="A355" s="1"/>
      <c r="B355" s="1"/>
      <c r="C355" s="1"/>
      <c r="D355" s="1"/>
      <c r="E355" s="1"/>
      <c r="F355" s="1"/>
    </row>
    <row r="356" spans="1:6" ht="15.75" customHeight="1">
      <c r="A356" s="1"/>
      <c r="B356" s="1"/>
      <c r="C356" s="1"/>
      <c r="D356" s="1"/>
      <c r="E356" s="1"/>
      <c r="F356" s="1"/>
    </row>
    <row r="357" spans="1:6" ht="15.75" customHeight="1">
      <c r="A357" s="1"/>
      <c r="B357" s="1"/>
      <c r="C357" s="1"/>
      <c r="D357" s="1"/>
      <c r="E357" s="1"/>
      <c r="F357" s="1"/>
    </row>
    <row r="358" spans="1:6" ht="15.75" customHeight="1">
      <c r="A358" s="1"/>
      <c r="B358" s="1"/>
      <c r="C358" s="1"/>
      <c r="D358" s="1"/>
      <c r="E358" s="1"/>
      <c r="F358" s="1"/>
    </row>
    <row r="359" spans="1:6" ht="15.75" customHeight="1">
      <c r="A359" s="1"/>
      <c r="B359" s="1"/>
      <c r="C359" s="1"/>
      <c r="D359" s="1"/>
      <c r="E359" s="1"/>
      <c r="F359" s="1"/>
    </row>
    <row r="360" spans="1:6" ht="15.75" customHeight="1">
      <c r="A360" s="1"/>
      <c r="B360" s="1"/>
      <c r="C360" s="1"/>
      <c r="D360" s="1"/>
      <c r="E360" s="1"/>
      <c r="F360" s="1"/>
    </row>
    <row r="361" spans="1:6" ht="15.75" customHeight="1">
      <c r="A361" s="1"/>
      <c r="B361" s="1"/>
      <c r="C361" s="1"/>
      <c r="D361" s="1"/>
      <c r="E361" s="1"/>
      <c r="F361" s="1"/>
    </row>
    <row r="362" spans="1:6" ht="15.75" customHeight="1">
      <c r="A362" s="1"/>
      <c r="B362" s="1"/>
      <c r="C362" s="1"/>
      <c r="D362" s="1"/>
      <c r="E362" s="1"/>
      <c r="F362" s="1"/>
    </row>
    <row r="363" spans="1:6" ht="15.75" customHeight="1">
      <c r="A363" s="1"/>
      <c r="B363" s="1"/>
      <c r="C363" s="1"/>
      <c r="D363" s="1"/>
      <c r="E363" s="1"/>
      <c r="F363" s="1"/>
    </row>
    <row r="364" spans="1:6" ht="15.75" customHeight="1">
      <c r="A364" s="1"/>
      <c r="B364" s="1"/>
      <c r="C364" s="1"/>
      <c r="D364" s="1"/>
      <c r="E364" s="1"/>
      <c r="F364" s="1"/>
    </row>
    <row r="365" spans="1:6" ht="15.75" customHeight="1">
      <c r="A365" s="1"/>
      <c r="B365" s="1"/>
      <c r="C365" s="1"/>
      <c r="D365" s="1"/>
      <c r="E365" s="1"/>
      <c r="F365" s="1"/>
    </row>
    <row r="366" spans="1:6" ht="15.75" customHeight="1">
      <c r="A366" s="1"/>
      <c r="B366" s="1"/>
      <c r="C366" s="1"/>
      <c r="D366" s="1"/>
      <c r="E366" s="1"/>
      <c r="F366" s="1"/>
    </row>
    <row r="367" spans="1:6" ht="15.75" customHeight="1">
      <c r="A367" s="1"/>
      <c r="B367" s="1"/>
      <c r="C367" s="1"/>
      <c r="D367" s="1"/>
      <c r="E367" s="1"/>
      <c r="F367" s="1"/>
    </row>
    <row r="368" spans="1:6" ht="15.75" customHeight="1">
      <c r="A368" s="1"/>
      <c r="B368" s="1"/>
      <c r="C368" s="1"/>
      <c r="D368" s="1"/>
      <c r="E368" s="1"/>
      <c r="F368" s="1"/>
    </row>
    <row r="369" spans="1:6" ht="15.75" customHeight="1">
      <c r="A369" s="1"/>
      <c r="B369" s="1"/>
      <c r="C369" s="1"/>
      <c r="D369" s="1"/>
      <c r="E369" s="1"/>
      <c r="F369" s="1"/>
    </row>
    <row r="370" spans="1:6" ht="15.75" customHeight="1">
      <c r="A370" s="1"/>
      <c r="B370" s="1"/>
      <c r="C370" s="1"/>
      <c r="D370" s="1"/>
      <c r="E370" s="1"/>
      <c r="F370" s="1"/>
    </row>
    <row r="371" spans="1:6" ht="15.75" customHeight="1">
      <c r="A371" s="1"/>
      <c r="B371" s="1"/>
      <c r="C371" s="1"/>
      <c r="D371" s="1"/>
      <c r="E371" s="1"/>
      <c r="F371" s="1"/>
    </row>
    <row r="372" spans="1:6" ht="15.75" customHeight="1">
      <c r="A372" s="1"/>
      <c r="B372" s="1"/>
      <c r="C372" s="1"/>
      <c r="D372" s="1"/>
      <c r="E372" s="1"/>
      <c r="F372" s="1"/>
    </row>
    <row r="373" spans="1:6" ht="15.75" customHeight="1">
      <c r="A373" s="1"/>
      <c r="B373" s="1"/>
      <c r="C373" s="1"/>
      <c r="D373" s="1"/>
      <c r="E373" s="1"/>
      <c r="F373" s="1"/>
    </row>
    <row r="374" spans="1:6" ht="15.75" customHeight="1">
      <c r="A374" s="1"/>
      <c r="B374" s="1"/>
      <c r="C374" s="1"/>
      <c r="D374" s="1"/>
      <c r="E374" s="1"/>
      <c r="F374" s="1"/>
    </row>
    <row r="375" spans="1:6" ht="15.75" customHeight="1">
      <c r="A375" s="1"/>
      <c r="B375" s="1"/>
      <c r="C375" s="1"/>
      <c r="D375" s="1"/>
      <c r="E375" s="1"/>
      <c r="F375" s="1"/>
    </row>
    <row r="376" spans="1:6" ht="15.75" customHeight="1">
      <c r="A376" s="1"/>
      <c r="B376" s="1"/>
      <c r="C376" s="1"/>
      <c r="D376" s="1"/>
      <c r="E376" s="1"/>
      <c r="F376" s="1"/>
    </row>
    <row r="377" spans="1:6" ht="15.75" customHeight="1">
      <c r="A377" s="1"/>
      <c r="B377" s="1"/>
      <c r="C377" s="1"/>
      <c r="D377" s="1"/>
      <c r="E377" s="1"/>
      <c r="F377" s="1"/>
    </row>
    <row r="378" spans="1:6" ht="15.75" customHeight="1">
      <c r="A378" s="1"/>
      <c r="B378" s="1"/>
      <c r="C378" s="1"/>
      <c r="D378" s="1"/>
      <c r="E378" s="1"/>
      <c r="F378" s="1"/>
    </row>
    <row r="379" spans="1:6" ht="15.75" customHeight="1">
      <c r="A379" s="1"/>
      <c r="B379" s="1"/>
      <c r="C379" s="1"/>
      <c r="D379" s="1"/>
      <c r="E379" s="1"/>
      <c r="F379" s="1"/>
    </row>
    <row r="380" spans="1:6" ht="15.75" customHeight="1">
      <c r="A380" s="1"/>
      <c r="B380" s="1"/>
      <c r="C380" s="1"/>
      <c r="D380" s="1"/>
      <c r="E380" s="1"/>
      <c r="F380" s="1"/>
    </row>
    <row r="381" spans="1:6" ht="15.75" customHeight="1">
      <c r="A381" s="1"/>
      <c r="B381" s="1"/>
      <c r="C381" s="1"/>
      <c r="D381" s="1"/>
      <c r="E381" s="1"/>
      <c r="F381" s="1"/>
    </row>
    <row r="382" spans="1:6" ht="15.75" customHeight="1">
      <c r="A382" s="1"/>
      <c r="B382" s="1"/>
      <c r="C382" s="1"/>
      <c r="D382" s="1"/>
      <c r="E382" s="1"/>
      <c r="F382" s="1"/>
    </row>
    <row r="383" spans="1:6" ht="15.75" customHeight="1">
      <c r="A383" s="1"/>
      <c r="B383" s="1"/>
      <c r="C383" s="1"/>
      <c r="D383" s="1"/>
      <c r="E383" s="1"/>
      <c r="F383" s="1"/>
    </row>
    <row r="384" spans="1:6" ht="15.75" customHeight="1">
      <c r="A384" s="1"/>
      <c r="B384" s="1"/>
      <c r="C384" s="1"/>
      <c r="D384" s="1"/>
      <c r="E384" s="1"/>
      <c r="F384" s="1"/>
    </row>
    <row r="385" spans="1:6" ht="15.75" customHeight="1">
      <c r="A385" s="1"/>
      <c r="B385" s="1"/>
      <c r="C385" s="1"/>
      <c r="D385" s="1"/>
      <c r="E385" s="1"/>
      <c r="F385" s="1"/>
    </row>
    <row r="386" spans="1:6" ht="15.75" customHeight="1">
      <c r="A386" s="1"/>
      <c r="B386" s="1"/>
      <c r="C386" s="1"/>
      <c r="D386" s="1"/>
      <c r="E386" s="1"/>
      <c r="F386" s="1"/>
    </row>
    <row r="387" spans="1:6" ht="15.75" customHeight="1">
      <c r="A387" s="1"/>
      <c r="B387" s="1"/>
      <c r="C387" s="1"/>
      <c r="D387" s="1"/>
      <c r="E387" s="1"/>
      <c r="F387" s="1"/>
    </row>
    <row r="388" spans="1:6" ht="15.75" customHeight="1">
      <c r="A388" s="1"/>
      <c r="B388" s="1"/>
      <c r="C388" s="1"/>
      <c r="D388" s="1"/>
      <c r="E388" s="1"/>
      <c r="F388" s="1"/>
    </row>
    <row r="389" spans="1:6" ht="15.75" customHeight="1">
      <c r="A389" s="1"/>
      <c r="B389" s="1"/>
      <c r="C389" s="1"/>
      <c r="D389" s="1"/>
      <c r="E389" s="1"/>
      <c r="F389" s="1"/>
    </row>
    <row r="390" spans="1:6" ht="15.75" customHeight="1">
      <c r="A390" s="1"/>
      <c r="B390" s="1"/>
      <c r="C390" s="1"/>
      <c r="D390" s="1"/>
      <c r="E390" s="1"/>
      <c r="F390" s="1"/>
    </row>
    <row r="391" spans="1:6" ht="15.75" customHeight="1">
      <c r="A391" s="1"/>
      <c r="B391" s="1"/>
      <c r="C391" s="1"/>
      <c r="D391" s="1"/>
      <c r="E391" s="1"/>
      <c r="F391" s="1"/>
    </row>
    <row r="392" spans="1:6" ht="15.75" customHeight="1">
      <c r="A392" s="1"/>
      <c r="B392" s="1"/>
      <c r="C392" s="1"/>
      <c r="D392" s="1"/>
      <c r="E392" s="1"/>
      <c r="F392" s="1"/>
    </row>
    <row r="393" spans="1:6" ht="15.75" customHeight="1">
      <c r="A393" s="1"/>
      <c r="B393" s="1"/>
      <c r="C393" s="1"/>
      <c r="D393" s="1"/>
      <c r="E393" s="1"/>
      <c r="F393" s="1"/>
    </row>
    <row r="394" spans="1:6" ht="15.75" customHeight="1">
      <c r="A394" s="1"/>
      <c r="B394" s="1"/>
      <c r="C394" s="1"/>
      <c r="D394" s="1"/>
      <c r="E394" s="1"/>
      <c r="F394" s="1"/>
    </row>
    <row r="395" spans="1:6" ht="15.75" customHeight="1">
      <c r="A395" s="1"/>
      <c r="B395" s="1"/>
      <c r="C395" s="1"/>
      <c r="D395" s="1"/>
      <c r="E395" s="1"/>
      <c r="F395" s="1"/>
    </row>
    <row r="396" spans="1:6" ht="15.75" customHeight="1">
      <c r="A396" s="1"/>
      <c r="B396" s="1"/>
      <c r="C396" s="1"/>
      <c r="D396" s="1"/>
      <c r="E396" s="1"/>
      <c r="F396" s="1"/>
    </row>
    <row r="397" spans="1:6" ht="15.75" customHeight="1">
      <c r="A397" s="1"/>
      <c r="B397" s="1"/>
      <c r="C397" s="1"/>
      <c r="D397" s="1"/>
      <c r="E397" s="1"/>
      <c r="F397" s="1"/>
    </row>
    <row r="398" spans="1:6" ht="15.75" customHeight="1">
      <c r="A398" s="1"/>
      <c r="B398" s="1"/>
      <c r="C398" s="1"/>
      <c r="D398" s="1"/>
      <c r="E398" s="1"/>
      <c r="F398" s="1"/>
    </row>
    <row r="399" spans="1:6" ht="15.75" customHeight="1">
      <c r="A399" s="1"/>
      <c r="B399" s="1"/>
      <c r="C399" s="1"/>
      <c r="D399" s="1"/>
      <c r="E399" s="1"/>
      <c r="F399" s="1"/>
    </row>
    <row r="400" spans="1:6" ht="15.75" customHeight="1">
      <c r="A400" s="1"/>
      <c r="B400" s="1"/>
      <c r="C400" s="1"/>
      <c r="D400" s="1"/>
      <c r="E400" s="1"/>
      <c r="F400" s="1"/>
    </row>
    <row r="401" spans="1:6" ht="15.75" customHeight="1">
      <c r="A401" s="1"/>
      <c r="B401" s="1"/>
      <c r="C401" s="1"/>
      <c r="D401" s="1"/>
      <c r="E401" s="1"/>
      <c r="F401" s="1"/>
    </row>
    <row r="402" spans="1:6" ht="15.75" customHeight="1">
      <c r="A402" s="1"/>
      <c r="B402" s="1"/>
      <c r="C402" s="1"/>
      <c r="D402" s="1"/>
      <c r="E402" s="1"/>
      <c r="F402" s="1"/>
    </row>
    <row r="403" spans="1:6" ht="15.75" customHeight="1">
      <c r="A403" s="1"/>
      <c r="B403" s="1"/>
      <c r="C403" s="1"/>
      <c r="D403" s="1"/>
      <c r="E403" s="1"/>
      <c r="F403" s="1"/>
    </row>
    <row r="404" spans="1:6" ht="15.75" customHeight="1">
      <c r="A404" s="1"/>
      <c r="B404" s="1"/>
      <c r="C404" s="1"/>
      <c r="D404" s="1"/>
      <c r="E404" s="1"/>
      <c r="F404" s="1"/>
    </row>
    <row r="405" spans="1:6" ht="15.75" customHeight="1">
      <c r="A405" s="1"/>
      <c r="B405" s="1"/>
      <c r="C405" s="1"/>
      <c r="D405" s="1"/>
      <c r="E405" s="1"/>
      <c r="F405" s="1"/>
    </row>
    <row r="406" spans="1:6" ht="15.75" customHeight="1">
      <c r="A406" s="1"/>
      <c r="B406" s="1"/>
      <c r="C406" s="1"/>
      <c r="D406" s="1"/>
      <c r="E406" s="1"/>
      <c r="F406" s="1"/>
    </row>
    <row r="407" spans="1:6" ht="15.75" customHeight="1">
      <c r="A407" s="1"/>
      <c r="B407" s="1"/>
      <c r="C407" s="1"/>
      <c r="D407" s="1"/>
      <c r="E407" s="1"/>
      <c r="F407" s="1"/>
    </row>
    <row r="408" spans="1:6" ht="15.75" customHeight="1">
      <c r="A408" s="1"/>
      <c r="B408" s="1"/>
      <c r="C408" s="1"/>
      <c r="D408" s="1"/>
      <c r="E408" s="1"/>
      <c r="F408" s="1"/>
    </row>
    <row r="409" spans="1:6" ht="15.75" customHeight="1">
      <c r="A409" s="1"/>
      <c r="B409" s="1"/>
      <c r="C409" s="1"/>
      <c r="D409" s="1"/>
      <c r="E409" s="1"/>
      <c r="F409" s="1"/>
    </row>
    <row r="410" spans="1:6" ht="15.75" customHeight="1">
      <c r="A410" s="1"/>
      <c r="B410" s="1"/>
      <c r="C410" s="1"/>
      <c r="D410" s="1"/>
      <c r="E410" s="1"/>
      <c r="F410" s="1"/>
    </row>
    <row r="411" spans="1:6" ht="15.75" customHeight="1">
      <c r="A411" s="1"/>
      <c r="B411" s="1"/>
      <c r="C411" s="1"/>
      <c r="D411" s="1"/>
      <c r="E411" s="1"/>
      <c r="F411" s="1"/>
    </row>
    <row r="412" spans="1:6" ht="15.75" customHeight="1">
      <c r="A412" s="1"/>
      <c r="B412" s="1"/>
      <c r="C412" s="1"/>
      <c r="D412" s="1"/>
      <c r="E412" s="1"/>
      <c r="F412" s="1"/>
    </row>
    <row r="413" spans="1:6" ht="15.75" customHeight="1">
      <c r="A413" s="1"/>
      <c r="B413" s="1"/>
      <c r="C413" s="1"/>
      <c r="D413" s="1"/>
      <c r="E413" s="1"/>
      <c r="F413" s="1"/>
    </row>
    <row r="414" spans="1:6" ht="15.75" customHeight="1">
      <c r="A414" s="1"/>
      <c r="B414" s="1"/>
      <c r="C414" s="1"/>
      <c r="D414" s="1"/>
      <c r="E414" s="1"/>
      <c r="F414" s="1"/>
    </row>
    <row r="415" spans="1:6" ht="15.75" customHeight="1">
      <c r="A415" s="1"/>
      <c r="B415" s="1"/>
      <c r="C415" s="1"/>
      <c r="D415" s="1"/>
      <c r="E415" s="1"/>
      <c r="F415" s="1"/>
    </row>
    <row r="416" spans="1:6" ht="15.75" customHeight="1">
      <c r="A416" s="1"/>
      <c r="B416" s="1"/>
      <c r="C416" s="1"/>
      <c r="D416" s="1"/>
      <c r="E416" s="1"/>
      <c r="F416" s="1"/>
    </row>
    <row r="417" spans="1:6" ht="15.75" customHeight="1">
      <c r="A417" s="1"/>
      <c r="B417" s="1"/>
      <c r="C417" s="1"/>
      <c r="D417" s="1"/>
      <c r="E417" s="1"/>
      <c r="F417" s="1"/>
    </row>
    <row r="418" spans="1:6" ht="15.75" customHeight="1">
      <c r="A418" s="1"/>
      <c r="B418" s="1"/>
      <c r="C418" s="1"/>
      <c r="D418" s="1"/>
      <c r="E418" s="1"/>
      <c r="F418" s="1"/>
    </row>
    <row r="419" spans="1:6" ht="15.75" customHeight="1">
      <c r="A419" s="1"/>
      <c r="B419" s="1"/>
      <c r="C419" s="1"/>
      <c r="D419" s="1"/>
      <c r="E419" s="1"/>
      <c r="F419" s="1"/>
    </row>
    <row r="420" spans="1:6" ht="15.75" customHeight="1">
      <c r="A420" s="1"/>
      <c r="B420" s="1"/>
      <c r="C420" s="1"/>
      <c r="D420" s="1"/>
      <c r="E420" s="1"/>
      <c r="F420" s="1"/>
    </row>
    <row r="421" spans="1:6" ht="15.75" customHeight="1">
      <c r="A421" s="1"/>
      <c r="B421" s="1"/>
      <c r="C421" s="1"/>
      <c r="D421" s="1"/>
      <c r="E421" s="1"/>
      <c r="F421" s="1"/>
    </row>
    <row r="422" spans="1:6" ht="15.75" customHeight="1">
      <c r="A422" s="1"/>
      <c r="B422" s="1"/>
      <c r="C422" s="1"/>
      <c r="D422" s="1"/>
      <c r="E422" s="1"/>
      <c r="F422" s="1"/>
    </row>
    <row r="423" spans="1:6" ht="15.75" customHeight="1">
      <c r="A423" s="1"/>
      <c r="B423" s="1"/>
      <c r="C423" s="1"/>
      <c r="D423" s="1"/>
      <c r="E423" s="1"/>
      <c r="F423" s="1"/>
    </row>
    <row r="424" spans="1:6" ht="15.75" customHeight="1">
      <c r="A424" s="1"/>
      <c r="B424" s="1"/>
      <c r="C424" s="1"/>
      <c r="D424" s="1"/>
      <c r="E424" s="1"/>
      <c r="F424" s="1"/>
    </row>
    <row r="425" spans="1:6" ht="15.75" customHeight="1">
      <c r="A425" s="1"/>
      <c r="B425" s="1"/>
      <c r="C425" s="1"/>
      <c r="D425" s="1"/>
      <c r="E425" s="1"/>
      <c r="F425" s="1"/>
    </row>
    <row r="426" spans="1:6" ht="15.75" customHeight="1">
      <c r="A426" s="1"/>
      <c r="B426" s="1"/>
      <c r="C426" s="1"/>
      <c r="D426" s="1"/>
      <c r="E426" s="1"/>
      <c r="F426" s="1"/>
    </row>
    <row r="427" spans="1:6" ht="15.75" customHeight="1">
      <c r="A427" s="1"/>
      <c r="B427" s="1"/>
      <c r="C427" s="1"/>
      <c r="D427" s="1"/>
      <c r="E427" s="1"/>
      <c r="F427" s="1"/>
    </row>
    <row r="428" spans="1:6" ht="15.75" customHeight="1">
      <c r="A428" s="1"/>
      <c r="B428" s="1"/>
      <c r="C428" s="1"/>
      <c r="D428" s="1"/>
      <c r="E428" s="1"/>
      <c r="F428" s="1"/>
    </row>
    <row r="429" spans="1:6" ht="15.75" customHeight="1">
      <c r="A429" s="1"/>
      <c r="B429" s="1"/>
      <c r="C429" s="1"/>
      <c r="D429" s="1"/>
      <c r="E429" s="1"/>
      <c r="F429" s="1"/>
    </row>
    <row r="430" spans="1:6" ht="15.75" customHeight="1">
      <c r="A430" s="1"/>
      <c r="B430" s="1"/>
      <c r="C430" s="1"/>
      <c r="D430" s="1"/>
      <c r="E430" s="1"/>
      <c r="F430" s="1"/>
    </row>
    <row r="431" spans="1:6" ht="15.75" customHeight="1">
      <c r="A431" s="1"/>
      <c r="B431" s="1"/>
      <c r="C431" s="1"/>
      <c r="D431" s="1"/>
      <c r="E431" s="1"/>
      <c r="F431" s="1"/>
    </row>
    <row r="432" spans="1:6" ht="15.75" customHeight="1">
      <c r="A432" s="1"/>
      <c r="B432" s="1"/>
      <c r="C432" s="1"/>
      <c r="D432" s="1"/>
      <c r="E432" s="1"/>
      <c r="F432" s="1"/>
    </row>
    <row r="433" spans="1:6" ht="15.75" customHeight="1">
      <c r="A433" s="1"/>
      <c r="B433" s="1"/>
      <c r="C433" s="1"/>
      <c r="D433" s="1"/>
      <c r="E433" s="1"/>
      <c r="F433" s="1"/>
    </row>
    <row r="434" spans="1:6" ht="15.75" customHeight="1">
      <c r="A434" s="1"/>
      <c r="B434" s="1"/>
      <c r="C434" s="1"/>
      <c r="D434" s="1"/>
      <c r="E434" s="1"/>
      <c r="F434" s="1"/>
    </row>
    <row r="435" spans="1:6" ht="15.75" customHeight="1">
      <c r="A435" s="1"/>
      <c r="B435" s="1"/>
      <c r="C435" s="1"/>
      <c r="D435" s="1"/>
      <c r="E435" s="1"/>
      <c r="F435" s="1"/>
    </row>
    <row r="436" spans="1:6" ht="15.75" customHeight="1">
      <c r="A436" s="1"/>
      <c r="B436" s="1"/>
      <c r="C436" s="1"/>
      <c r="D436" s="1"/>
      <c r="E436" s="1"/>
      <c r="F436" s="1"/>
    </row>
    <row r="437" spans="1:6" ht="15.75" customHeight="1">
      <c r="A437" s="1"/>
      <c r="B437" s="1"/>
      <c r="C437" s="1"/>
      <c r="D437" s="1"/>
      <c r="E437" s="1"/>
      <c r="F437" s="1"/>
    </row>
    <row r="438" spans="1:6" ht="15.75" customHeight="1">
      <c r="A438" s="1"/>
      <c r="B438" s="1"/>
      <c r="C438" s="1"/>
      <c r="D438" s="1"/>
      <c r="E438" s="1"/>
      <c r="F438" s="1"/>
    </row>
    <row r="439" spans="1:6" ht="15.75" customHeight="1">
      <c r="A439" s="1"/>
      <c r="B439" s="1"/>
      <c r="C439" s="1"/>
      <c r="D439" s="1"/>
      <c r="E439" s="1"/>
      <c r="F439" s="1"/>
    </row>
    <row r="440" spans="1:6" ht="15.75" customHeight="1">
      <c r="A440" s="1"/>
      <c r="B440" s="1"/>
      <c r="C440" s="1"/>
      <c r="D440" s="1"/>
      <c r="E440" s="1"/>
      <c r="F440" s="1"/>
    </row>
    <row r="441" spans="1:6" ht="15.75" customHeight="1">
      <c r="A441" s="1"/>
      <c r="B441" s="1"/>
      <c r="C441" s="1"/>
      <c r="D441" s="1"/>
      <c r="E441" s="1"/>
      <c r="F441" s="1"/>
    </row>
    <row r="442" spans="1:6" ht="15.75" customHeight="1">
      <c r="A442" s="1"/>
      <c r="B442" s="1"/>
      <c r="C442" s="1"/>
      <c r="D442" s="1"/>
      <c r="E442" s="1"/>
      <c r="F442" s="1"/>
    </row>
    <row r="443" spans="1:6" ht="15.75" customHeight="1">
      <c r="A443" s="1"/>
      <c r="B443" s="1"/>
      <c r="C443" s="1"/>
      <c r="D443" s="1"/>
      <c r="E443" s="1"/>
      <c r="F443" s="1"/>
    </row>
    <row r="444" spans="1:6" ht="15.75" customHeight="1">
      <c r="A444" s="1"/>
      <c r="B444" s="1"/>
      <c r="C444" s="1"/>
      <c r="D444" s="1"/>
      <c r="E444" s="1"/>
      <c r="F444" s="1"/>
    </row>
    <row r="445" spans="1:6" ht="15.75" customHeight="1">
      <c r="A445" s="1"/>
      <c r="B445" s="1"/>
      <c r="C445" s="1"/>
      <c r="D445" s="1"/>
      <c r="E445" s="1"/>
      <c r="F445" s="1"/>
    </row>
    <row r="446" spans="1:6" ht="15.75" customHeight="1">
      <c r="A446" s="1"/>
      <c r="B446" s="1"/>
      <c r="C446" s="1"/>
      <c r="D446" s="1"/>
      <c r="E446" s="1"/>
      <c r="F446" s="1"/>
    </row>
    <row r="447" spans="1:6" ht="15.75" customHeight="1">
      <c r="A447" s="1"/>
      <c r="B447" s="1"/>
      <c r="C447" s="1"/>
      <c r="D447" s="1"/>
      <c r="E447" s="1"/>
      <c r="F447" s="1"/>
    </row>
    <row r="448" spans="1:6" ht="15.75" customHeight="1">
      <c r="A448" s="1"/>
      <c r="B448" s="1"/>
      <c r="C448" s="1"/>
      <c r="D448" s="1"/>
      <c r="E448" s="1"/>
      <c r="F448" s="1"/>
    </row>
    <row r="449" spans="1:6" ht="15.75" customHeight="1">
      <c r="A449" s="1"/>
      <c r="B449" s="1"/>
      <c r="C449" s="1"/>
      <c r="D449" s="1"/>
      <c r="E449" s="1"/>
      <c r="F449" s="1"/>
    </row>
    <row r="450" spans="1:6" ht="15.75" customHeight="1">
      <c r="A450" s="1"/>
      <c r="B450" s="1"/>
      <c r="C450" s="1"/>
      <c r="D450" s="1"/>
      <c r="E450" s="1"/>
      <c r="F450" s="1"/>
    </row>
    <row r="451" spans="1:6" ht="15.75" customHeight="1">
      <c r="A451" s="1"/>
      <c r="B451" s="1"/>
      <c r="C451" s="1"/>
      <c r="D451" s="1"/>
      <c r="E451" s="1"/>
      <c r="F451" s="1"/>
    </row>
    <row r="452" spans="1:6" ht="15.75" customHeight="1">
      <c r="A452" s="1"/>
      <c r="B452" s="1"/>
      <c r="C452" s="1"/>
      <c r="D452" s="1"/>
      <c r="E452" s="1"/>
      <c r="F452" s="1"/>
    </row>
    <row r="453" spans="1:6" ht="15.75" customHeight="1">
      <c r="A453" s="1"/>
      <c r="B453" s="1"/>
      <c r="C453" s="1"/>
      <c r="D453" s="1"/>
      <c r="E453" s="1"/>
      <c r="F453" s="1"/>
    </row>
    <row r="454" spans="1:6" ht="15.75" customHeight="1">
      <c r="A454" s="1"/>
      <c r="B454" s="1"/>
      <c r="C454" s="1"/>
      <c r="D454" s="1"/>
      <c r="E454" s="1"/>
      <c r="F454" s="1"/>
    </row>
    <row r="455" spans="1:6" ht="15.75" customHeight="1">
      <c r="A455" s="1"/>
      <c r="B455" s="1"/>
      <c r="C455" s="1"/>
      <c r="D455" s="1"/>
      <c r="E455" s="1"/>
      <c r="F455" s="1"/>
    </row>
    <row r="456" spans="1:6" ht="15.75" customHeight="1">
      <c r="A456" s="1"/>
      <c r="B456" s="1"/>
      <c r="C456" s="1"/>
      <c r="D456" s="1"/>
      <c r="E456" s="1"/>
      <c r="F456" s="1"/>
    </row>
    <row r="457" spans="1:6" ht="15.75" customHeight="1">
      <c r="A457" s="1"/>
      <c r="B457" s="1"/>
      <c r="C457" s="1"/>
      <c r="D457" s="1"/>
      <c r="E457" s="1"/>
      <c r="F457" s="1"/>
    </row>
    <row r="458" spans="1:6" ht="15.75" customHeight="1">
      <c r="A458" s="1"/>
      <c r="B458" s="1"/>
      <c r="C458" s="1"/>
      <c r="D458" s="1"/>
      <c r="E458" s="1"/>
      <c r="F458" s="1"/>
    </row>
    <row r="459" spans="1:6" ht="15.75" customHeight="1">
      <c r="A459" s="1"/>
      <c r="B459" s="1"/>
      <c r="C459" s="1"/>
      <c r="D459" s="1"/>
      <c r="E459" s="1"/>
      <c r="F459" s="1"/>
    </row>
    <row r="460" spans="1:6" ht="15.75" customHeight="1">
      <c r="A460" s="1"/>
      <c r="B460" s="1"/>
      <c r="C460" s="1"/>
      <c r="D460" s="1"/>
      <c r="E460" s="1"/>
      <c r="F460" s="1"/>
    </row>
    <row r="461" spans="1:6" ht="15.75" customHeight="1">
      <c r="A461" s="1"/>
      <c r="B461" s="1"/>
      <c r="C461" s="1"/>
      <c r="D461" s="1"/>
      <c r="E461" s="1"/>
      <c r="F461" s="1"/>
    </row>
    <row r="462" spans="1:6" ht="15.75" customHeight="1">
      <c r="A462" s="1"/>
      <c r="B462" s="1"/>
      <c r="C462" s="1"/>
      <c r="D462" s="1"/>
      <c r="E462" s="1"/>
      <c r="F462" s="1"/>
    </row>
    <row r="463" spans="1:6" ht="15.75" customHeight="1">
      <c r="A463" s="1"/>
      <c r="B463" s="1"/>
      <c r="C463" s="1"/>
      <c r="D463" s="1"/>
      <c r="E463" s="1"/>
      <c r="F463" s="1"/>
    </row>
    <row r="464" spans="1:6" ht="15.75" customHeight="1">
      <c r="A464" s="1"/>
      <c r="B464" s="1"/>
      <c r="C464" s="1"/>
      <c r="D464" s="1"/>
      <c r="E464" s="1"/>
      <c r="F464" s="1"/>
    </row>
    <row r="465" spans="1:6" ht="15.75" customHeight="1">
      <c r="A465" s="1"/>
      <c r="B465" s="1"/>
      <c r="C465" s="1"/>
      <c r="D465" s="1"/>
      <c r="E465" s="1"/>
      <c r="F465" s="1"/>
    </row>
    <row r="466" spans="1:6" ht="15.75" customHeight="1">
      <c r="A466" s="1"/>
      <c r="B466" s="1"/>
      <c r="C466" s="1"/>
      <c r="D466" s="1"/>
      <c r="E466" s="1"/>
      <c r="F466" s="1"/>
    </row>
    <row r="467" spans="1:6" ht="15.75" customHeight="1">
      <c r="A467" s="1"/>
      <c r="B467" s="1"/>
      <c r="C467" s="1"/>
      <c r="D467" s="1"/>
      <c r="E467" s="1"/>
      <c r="F467" s="1"/>
    </row>
    <row r="468" spans="1:6" ht="15.75" customHeight="1">
      <c r="A468" s="1"/>
      <c r="B468" s="1"/>
      <c r="C468" s="1"/>
      <c r="D468" s="1"/>
      <c r="E468" s="1"/>
      <c r="F468" s="1"/>
    </row>
    <row r="469" spans="1:6" ht="15.75" customHeight="1">
      <c r="A469" s="1"/>
      <c r="B469" s="1"/>
      <c r="C469" s="1"/>
      <c r="D469" s="1"/>
      <c r="E469" s="1"/>
      <c r="F469" s="1"/>
    </row>
    <row r="470" spans="1:6" ht="15.75" customHeight="1">
      <c r="A470" s="1"/>
      <c r="B470" s="1"/>
      <c r="C470" s="1"/>
      <c r="D470" s="1"/>
      <c r="E470" s="1"/>
      <c r="F470" s="1"/>
    </row>
    <row r="471" spans="1:6" ht="15.75" customHeight="1">
      <c r="A471" s="1"/>
      <c r="B471" s="1"/>
      <c r="C471" s="1"/>
      <c r="D471" s="1"/>
      <c r="E471" s="1"/>
      <c r="F471" s="1"/>
    </row>
    <row r="472" spans="1:6" ht="15.75" customHeight="1">
      <c r="A472" s="1"/>
      <c r="B472" s="1"/>
      <c r="C472" s="1"/>
      <c r="D472" s="1"/>
      <c r="E472" s="1"/>
      <c r="F472" s="1"/>
    </row>
    <row r="473" spans="1:6" ht="15.75" customHeight="1">
      <c r="A473" s="1"/>
      <c r="B473" s="1"/>
      <c r="C473" s="1"/>
      <c r="D473" s="1"/>
      <c r="E473" s="1"/>
      <c r="F473" s="1"/>
    </row>
    <row r="474" spans="1:6" ht="15.75" customHeight="1">
      <c r="A474" s="1"/>
      <c r="B474" s="1"/>
      <c r="C474" s="1"/>
      <c r="D474" s="1"/>
      <c r="E474" s="1"/>
      <c r="F474" s="1"/>
    </row>
    <row r="475" spans="1:6" ht="15.75" customHeight="1">
      <c r="A475" s="1"/>
      <c r="B475" s="1"/>
      <c r="C475" s="1"/>
      <c r="D475" s="1"/>
      <c r="E475" s="1"/>
      <c r="F475" s="1"/>
    </row>
    <row r="476" spans="1:6" ht="15.75" customHeight="1">
      <c r="A476" s="1"/>
      <c r="B476" s="1"/>
      <c r="C476" s="1"/>
      <c r="D476" s="1"/>
      <c r="E476" s="1"/>
      <c r="F476" s="1"/>
    </row>
    <row r="477" spans="1:6" ht="15.75" customHeight="1">
      <c r="A477" s="1"/>
      <c r="B477" s="1"/>
      <c r="C477" s="1"/>
      <c r="D477" s="1"/>
      <c r="E477" s="1"/>
      <c r="F477" s="1"/>
    </row>
    <row r="478" spans="1:6" ht="15.75" customHeight="1">
      <c r="A478" s="1"/>
      <c r="B478" s="1"/>
      <c r="C478" s="1"/>
      <c r="D478" s="1"/>
      <c r="E478" s="1"/>
      <c r="F478" s="1"/>
    </row>
    <row r="479" spans="1:6" ht="15.75" customHeight="1">
      <c r="A479" s="1"/>
      <c r="B479" s="1"/>
      <c r="C479" s="1"/>
      <c r="D479" s="1"/>
      <c r="E479" s="1"/>
      <c r="F479" s="1"/>
    </row>
    <row r="480" spans="1:6" ht="15.75" customHeight="1">
      <c r="A480" s="1"/>
      <c r="B480" s="1"/>
      <c r="C480" s="1"/>
      <c r="D480" s="1"/>
      <c r="E480" s="1"/>
      <c r="F480" s="1"/>
    </row>
    <row r="481" spans="1:6" ht="15.75" customHeight="1">
      <c r="A481" s="1"/>
      <c r="B481" s="1"/>
      <c r="C481" s="1"/>
      <c r="D481" s="1"/>
      <c r="E481" s="1"/>
      <c r="F481" s="1"/>
    </row>
    <row r="482" spans="1:6" ht="15.75" customHeight="1">
      <c r="A482" s="1"/>
      <c r="B482" s="1"/>
      <c r="C482" s="1"/>
      <c r="D482" s="1"/>
      <c r="E482" s="1"/>
      <c r="F482" s="1"/>
    </row>
    <row r="483" spans="1:6" ht="15.75" customHeight="1">
      <c r="A483" s="1"/>
      <c r="B483" s="1"/>
      <c r="C483" s="1"/>
      <c r="D483" s="1"/>
      <c r="E483" s="1"/>
      <c r="F483" s="1"/>
    </row>
    <row r="484" spans="1:6" ht="15.75" customHeight="1">
      <c r="A484" s="1"/>
      <c r="B484" s="1"/>
      <c r="C484" s="1"/>
      <c r="D484" s="1"/>
      <c r="E484" s="1"/>
      <c r="F484" s="1"/>
    </row>
    <row r="485" spans="1:6" ht="15.75" customHeight="1">
      <c r="A485" s="1"/>
      <c r="B485" s="1"/>
      <c r="C485" s="1"/>
      <c r="D485" s="1"/>
      <c r="E485" s="1"/>
      <c r="F485" s="1"/>
    </row>
    <row r="486" spans="1:6" ht="15.75" customHeight="1">
      <c r="A486" s="1"/>
      <c r="B486" s="1"/>
      <c r="C486" s="1"/>
      <c r="D486" s="1"/>
      <c r="E486" s="1"/>
      <c r="F486" s="1"/>
    </row>
    <row r="487" spans="1:6" ht="15.75" customHeight="1">
      <c r="A487" s="1"/>
      <c r="B487" s="1"/>
      <c r="C487" s="1"/>
      <c r="D487" s="1"/>
      <c r="E487" s="1"/>
      <c r="F487" s="1"/>
    </row>
    <row r="488" spans="1:6" ht="15.75" customHeight="1">
      <c r="A488" s="1"/>
      <c r="B488" s="1"/>
      <c r="C488" s="1"/>
      <c r="D488" s="1"/>
      <c r="E488" s="1"/>
      <c r="F488" s="1"/>
    </row>
    <row r="489" spans="1:6" ht="15.75" customHeight="1">
      <c r="A489" s="1"/>
      <c r="B489" s="1"/>
      <c r="C489" s="1"/>
      <c r="D489" s="1"/>
      <c r="E489" s="1"/>
      <c r="F489" s="1"/>
    </row>
    <row r="490" spans="1:6" ht="15.75" customHeight="1">
      <c r="A490" s="1"/>
      <c r="B490" s="1"/>
      <c r="C490" s="1"/>
      <c r="D490" s="1"/>
      <c r="E490" s="1"/>
      <c r="F490" s="1"/>
    </row>
    <row r="491" spans="1:6" ht="15.75" customHeight="1">
      <c r="A491" s="1"/>
      <c r="B491" s="1"/>
      <c r="C491" s="1"/>
      <c r="D491" s="1"/>
      <c r="E491" s="1"/>
      <c r="F491" s="1"/>
    </row>
    <row r="492" spans="1:6" ht="15.75" customHeight="1">
      <c r="A492" s="1"/>
      <c r="B492" s="1"/>
      <c r="C492" s="1"/>
      <c r="D492" s="1"/>
      <c r="E492" s="1"/>
      <c r="F492" s="1"/>
    </row>
    <row r="493" spans="1:6" ht="15.75" customHeight="1">
      <c r="A493" s="1"/>
      <c r="B493" s="1"/>
      <c r="C493" s="1"/>
      <c r="D493" s="1"/>
      <c r="E493" s="1"/>
      <c r="F493" s="1"/>
    </row>
    <row r="494" spans="1:6" ht="15.75" customHeight="1">
      <c r="A494" s="1"/>
      <c r="B494" s="1"/>
      <c r="C494" s="1"/>
      <c r="D494" s="1"/>
      <c r="E494" s="1"/>
      <c r="F494" s="1"/>
    </row>
    <row r="495" spans="1:6" ht="15.75" customHeight="1">
      <c r="A495" s="1"/>
      <c r="B495" s="1"/>
      <c r="C495" s="1"/>
      <c r="D495" s="1"/>
      <c r="E495" s="1"/>
      <c r="F495" s="1"/>
    </row>
    <row r="496" spans="1:6" ht="15.75" customHeight="1">
      <c r="A496" s="1"/>
      <c r="B496" s="1"/>
      <c r="C496" s="1"/>
      <c r="D496" s="1"/>
      <c r="E496" s="1"/>
      <c r="F496" s="1"/>
    </row>
    <row r="497" spans="1:6" ht="15.75" customHeight="1">
      <c r="A497" s="1"/>
      <c r="B497" s="1"/>
      <c r="C497" s="1"/>
      <c r="D497" s="1"/>
      <c r="E497" s="1"/>
      <c r="F497" s="1"/>
    </row>
    <row r="498" spans="1:6" ht="15.75" customHeight="1">
      <c r="A498" s="1"/>
      <c r="B498" s="1"/>
      <c r="C498" s="1"/>
      <c r="D498" s="1"/>
      <c r="E498" s="1"/>
      <c r="F498" s="1"/>
    </row>
    <row r="499" spans="1:6" ht="15.75" customHeight="1">
      <c r="A499" s="1"/>
      <c r="B499" s="1"/>
      <c r="C499" s="1"/>
      <c r="D499" s="1"/>
      <c r="E499" s="1"/>
      <c r="F499" s="1"/>
    </row>
    <row r="500" spans="1:6" ht="15.75" customHeight="1">
      <c r="A500" s="1"/>
      <c r="B500" s="1"/>
      <c r="C500" s="1"/>
      <c r="D500" s="1"/>
      <c r="E500" s="1"/>
      <c r="F500" s="1"/>
    </row>
    <row r="501" spans="1:6" ht="15.75" customHeight="1">
      <c r="A501" s="1"/>
      <c r="B501" s="1"/>
      <c r="C501" s="1"/>
      <c r="D501" s="1"/>
      <c r="E501" s="1"/>
      <c r="F501" s="1"/>
    </row>
    <row r="502" spans="1:6" ht="15.75" customHeight="1">
      <c r="A502" s="1"/>
      <c r="B502" s="1"/>
      <c r="C502" s="1"/>
      <c r="D502" s="1"/>
      <c r="E502" s="1"/>
      <c r="F502" s="1"/>
    </row>
    <row r="503" spans="1:6" ht="15.75" customHeight="1">
      <c r="A503" s="1"/>
      <c r="B503" s="1"/>
      <c r="C503" s="1"/>
      <c r="D503" s="1"/>
      <c r="E503" s="1"/>
      <c r="F503" s="1"/>
    </row>
    <row r="504" spans="1:6" ht="15.75" customHeight="1">
      <c r="A504" s="1"/>
      <c r="B504" s="1"/>
      <c r="C504" s="1"/>
      <c r="D504" s="1"/>
      <c r="E504" s="1"/>
      <c r="F504" s="1"/>
    </row>
    <row r="505" spans="1:6" ht="15.75" customHeight="1">
      <c r="A505" s="1"/>
      <c r="B505" s="1"/>
      <c r="C505" s="1"/>
      <c r="D505" s="1"/>
      <c r="E505" s="1"/>
      <c r="F505" s="1"/>
    </row>
    <row r="506" spans="1:6" ht="15.75" customHeight="1">
      <c r="A506" s="1"/>
      <c r="B506" s="1"/>
      <c r="C506" s="1"/>
      <c r="D506" s="1"/>
      <c r="E506" s="1"/>
      <c r="F506" s="1"/>
    </row>
    <row r="507" spans="1:6" ht="15.75" customHeight="1">
      <c r="A507" s="1"/>
      <c r="B507" s="1"/>
      <c r="C507" s="1"/>
      <c r="D507" s="1"/>
      <c r="E507" s="1"/>
      <c r="F507" s="1"/>
    </row>
    <row r="508" spans="1:6" ht="15.75" customHeight="1">
      <c r="A508" s="1"/>
      <c r="B508" s="1"/>
      <c r="C508" s="1"/>
      <c r="D508" s="1"/>
      <c r="E508" s="1"/>
      <c r="F508" s="1"/>
    </row>
    <row r="509" spans="1:6" ht="15.75" customHeight="1">
      <c r="A509" s="1"/>
      <c r="B509" s="1"/>
      <c r="C509" s="1"/>
      <c r="D509" s="1"/>
      <c r="E509" s="1"/>
      <c r="F509" s="1"/>
    </row>
    <row r="510" spans="1:6" ht="15.75" customHeight="1">
      <c r="A510" s="1"/>
      <c r="B510" s="1"/>
      <c r="C510" s="1"/>
      <c r="D510" s="1"/>
      <c r="E510" s="1"/>
      <c r="F510" s="1"/>
    </row>
    <row r="511" spans="1:6" ht="15.75" customHeight="1">
      <c r="A511" s="1"/>
      <c r="B511" s="1"/>
      <c r="C511" s="1"/>
      <c r="D511" s="1"/>
      <c r="E511" s="1"/>
      <c r="F511" s="1"/>
    </row>
    <row r="512" spans="1:6" ht="15.75" customHeight="1">
      <c r="A512" s="1"/>
      <c r="B512" s="1"/>
      <c r="C512" s="1"/>
      <c r="D512" s="1"/>
      <c r="E512" s="1"/>
      <c r="F512" s="1"/>
    </row>
    <row r="513" spans="1:6" ht="15.75" customHeight="1">
      <c r="A513" s="1"/>
      <c r="B513" s="1"/>
      <c r="C513" s="1"/>
      <c r="D513" s="1"/>
      <c r="E513" s="1"/>
      <c r="F513" s="1"/>
    </row>
    <row r="514" spans="1:6" ht="15.75" customHeight="1">
      <c r="A514" s="1"/>
      <c r="B514" s="1"/>
      <c r="C514" s="1"/>
      <c r="D514" s="1"/>
      <c r="E514" s="1"/>
      <c r="F514" s="1"/>
    </row>
    <row r="515" spans="1:6" ht="15.75" customHeight="1">
      <c r="A515" s="1"/>
      <c r="B515" s="1"/>
      <c r="C515" s="1"/>
      <c r="D515" s="1"/>
      <c r="E515" s="1"/>
      <c r="F515" s="1"/>
    </row>
    <row r="516" spans="1:6" ht="15.75" customHeight="1">
      <c r="A516" s="1"/>
      <c r="B516" s="1"/>
      <c r="C516" s="1"/>
      <c r="D516" s="1"/>
      <c r="E516" s="1"/>
      <c r="F516" s="1"/>
    </row>
    <row r="517" spans="1:6" ht="15.75" customHeight="1">
      <c r="A517" s="1"/>
      <c r="B517" s="1"/>
      <c r="C517" s="1"/>
      <c r="D517" s="1"/>
      <c r="E517" s="1"/>
      <c r="F517" s="1"/>
    </row>
    <row r="518" spans="1:6" ht="15.75" customHeight="1">
      <c r="A518" s="1"/>
      <c r="B518" s="1"/>
      <c r="C518" s="1"/>
      <c r="D518" s="1"/>
      <c r="E518" s="1"/>
      <c r="F518" s="1"/>
    </row>
    <row r="519" spans="1:6" ht="15.75" customHeight="1">
      <c r="A519" s="1"/>
      <c r="B519" s="1"/>
      <c r="C519" s="1"/>
      <c r="D519" s="1"/>
      <c r="E519" s="1"/>
      <c r="F519" s="1"/>
    </row>
    <row r="520" spans="1:6" ht="15.75" customHeight="1">
      <c r="A520" s="1"/>
      <c r="B520" s="1"/>
      <c r="C520" s="1"/>
      <c r="D520" s="1"/>
      <c r="E520" s="1"/>
      <c r="F520" s="1"/>
    </row>
    <row r="521" spans="1:6" ht="15.75" customHeight="1">
      <c r="A521" s="1"/>
      <c r="B521" s="1"/>
      <c r="C521" s="1"/>
      <c r="D521" s="1"/>
      <c r="E521" s="1"/>
      <c r="F521" s="1"/>
    </row>
    <row r="522" spans="1:6" ht="15.75" customHeight="1">
      <c r="A522" s="1"/>
      <c r="B522" s="1"/>
      <c r="C522" s="1"/>
      <c r="D522" s="1"/>
      <c r="E522" s="1"/>
      <c r="F522" s="1"/>
    </row>
    <row r="523" spans="1:6" ht="15.75" customHeight="1">
      <c r="A523" s="1"/>
      <c r="B523" s="1"/>
      <c r="C523" s="1"/>
      <c r="D523" s="1"/>
      <c r="E523" s="1"/>
      <c r="F523" s="1"/>
    </row>
    <row r="524" spans="1:6" ht="15.75" customHeight="1">
      <c r="A524" s="1"/>
      <c r="B524" s="1"/>
      <c r="C524" s="1"/>
      <c r="D524" s="1"/>
      <c r="E524" s="1"/>
      <c r="F524" s="1"/>
    </row>
    <row r="525" spans="1:6" ht="15.75" customHeight="1">
      <c r="A525" s="1"/>
      <c r="B525" s="1"/>
      <c r="C525" s="1"/>
      <c r="D525" s="1"/>
      <c r="E525" s="1"/>
      <c r="F525" s="1"/>
    </row>
    <row r="526" spans="1:6" ht="15.75" customHeight="1">
      <c r="A526" s="1"/>
      <c r="B526" s="1"/>
      <c r="C526" s="1"/>
      <c r="D526" s="1"/>
      <c r="E526" s="1"/>
      <c r="F526" s="1"/>
    </row>
    <row r="527" spans="1:6" ht="15.75" customHeight="1">
      <c r="A527" s="1"/>
      <c r="B527" s="1"/>
      <c r="C527" s="1"/>
      <c r="D527" s="1"/>
      <c r="E527" s="1"/>
      <c r="F527" s="1"/>
    </row>
    <row r="528" spans="1:6" ht="15.75" customHeight="1">
      <c r="A528" s="1"/>
      <c r="B528" s="1"/>
      <c r="C528" s="1"/>
      <c r="D528" s="1"/>
      <c r="E528" s="1"/>
      <c r="F528" s="1"/>
    </row>
    <row r="529" spans="1:6" ht="15.75" customHeight="1">
      <c r="A529" s="1"/>
      <c r="B529" s="1"/>
      <c r="C529" s="1"/>
      <c r="D529" s="1"/>
      <c r="E529" s="1"/>
      <c r="F529" s="1"/>
    </row>
    <row r="530" spans="1:6" ht="15.75" customHeight="1">
      <c r="A530" s="1"/>
      <c r="B530" s="1"/>
      <c r="C530" s="1"/>
      <c r="D530" s="1"/>
      <c r="E530" s="1"/>
      <c r="F530" s="1"/>
    </row>
    <row r="531" spans="1:6" ht="15.75" customHeight="1">
      <c r="A531" s="1"/>
      <c r="B531" s="1"/>
      <c r="C531" s="1"/>
      <c r="D531" s="1"/>
      <c r="E531" s="1"/>
      <c r="F531" s="1"/>
    </row>
    <row r="532" spans="1:6" ht="15.75" customHeight="1">
      <c r="A532" s="1"/>
      <c r="B532" s="1"/>
      <c r="C532" s="1"/>
      <c r="D532" s="1"/>
      <c r="E532" s="1"/>
      <c r="F532" s="1"/>
    </row>
    <row r="533" spans="1:6" ht="15.75" customHeight="1">
      <c r="A533" s="1"/>
      <c r="B533" s="1"/>
      <c r="C533" s="1"/>
      <c r="D533" s="1"/>
      <c r="E533" s="1"/>
      <c r="F533" s="1"/>
    </row>
    <row r="534" spans="1:6" ht="15.75" customHeight="1">
      <c r="A534" s="1"/>
      <c r="B534" s="1"/>
      <c r="C534" s="1"/>
      <c r="D534" s="1"/>
      <c r="E534" s="1"/>
      <c r="F534" s="1"/>
    </row>
    <row r="535" spans="1:6" ht="15.75" customHeight="1">
      <c r="A535" s="1"/>
      <c r="B535" s="1"/>
      <c r="C535" s="1"/>
      <c r="D535" s="1"/>
      <c r="E535" s="1"/>
      <c r="F535" s="1"/>
    </row>
    <row r="536" spans="1:6" ht="15.75" customHeight="1">
      <c r="A536" s="1"/>
      <c r="B536" s="1"/>
      <c r="C536" s="1"/>
      <c r="D536" s="1"/>
      <c r="E536" s="1"/>
      <c r="F536" s="1"/>
    </row>
    <row r="537" spans="1:6" ht="15.75" customHeight="1">
      <c r="A537" s="1"/>
      <c r="B537" s="1"/>
      <c r="C537" s="1"/>
      <c r="D537" s="1"/>
      <c r="E537" s="1"/>
      <c r="F537" s="1"/>
    </row>
    <row r="538" spans="1:6" ht="15.75" customHeight="1">
      <c r="A538" s="1"/>
      <c r="B538" s="1"/>
      <c r="C538" s="1"/>
      <c r="D538" s="1"/>
      <c r="E538" s="1"/>
      <c r="F538" s="1"/>
    </row>
    <row r="539" spans="1:6" ht="15.75" customHeight="1">
      <c r="A539" s="1"/>
      <c r="B539" s="1"/>
      <c r="C539" s="1"/>
      <c r="D539" s="1"/>
      <c r="E539" s="1"/>
      <c r="F539" s="1"/>
    </row>
    <row r="540" spans="1:6" ht="15.75" customHeight="1">
      <c r="A540" s="1"/>
      <c r="B540" s="1"/>
      <c r="C540" s="1"/>
      <c r="D540" s="1"/>
      <c r="E540" s="1"/>
      <c r="F540" s="1"/>
    </row>
    <row r="541" spans="1:6" ht="15.75" customHeight="1">
      <c r="A541" s="1"/>
      <c r="B541" s="1"/>
      <c r="C541" s="1"/>
      <c r="D541" s="1"/>
      <c r="E541" s="1"/>
      <c r="F541" s="1"/>
    </row>
    <row r="542" spans="1:6" ht="15.75" customHeight="1">
      <c r="A542" s="1"/>
      <c r="B542" s="1"/>
      <c r="C542" s="1"/>
      <c r="D542" s="1"/>
      <c r="E542" s="1"/>
      <c r="F542" s="1"/>
    </row>
    <row r="543" spans="1:6" ht="15.75" customHeight="1">
      <c r="A543" s="1"/>
      <c r="B543" s="1"/>
      <c r="C543" s="1"/>
      <c r="D543" s="1"/>
      <c r="E543" s="1"/>
      <c r="F543" s="1"/>
    </row>
    <row r="544" spans="1:6" ht="15.75" customHeight="1">
      <c r="A544" s="1"/>
      <c r="B544" s="1"/>
      <c r="C544" s="1"/>
      <c r="D544" s="1"/>
      <c r="E544" s="1"/>
      <c r="F544" s="1"/>
    </row>
    <row r="545" spans="1:6" ht="15.75" customHeight="1">
      <c r="A545" s="1"/>
      <c r="B545" s="1"/>
      <c r="C545" s="1"/>
      <c r="D545" s="1"/>
      <c r="E545" s="1"/>
      <c r="F545" s="1"/>
    </row>
    <row r="546" spans="1:6" ht="15.75" customHeight="1">
      <c r="A546" s="1"/>
      <c r="B546" s="1"/>
      <c r="C546" s="1"/>
      <c r="D546" s="1"/>
      <c r="E546" s="1"/>
      <c r="F546" s="1"/>
    </row>
    <row r="547" spans="1:6" ht="15.75" customHeight="1">
      <c r="A547" s="1"/>
      <c r="B547" s="1"/>
      <c r="C547" s="1"/>
      <c r="D547" s="1"/>
      <c r="E547" s="1"/>
      <c r="F547" s="1"/>
    </row>
    <row r="548" spans="1:6" ht="15.75" customHeight="1">
      <c r="A548" s="1"/>
      <c r="B548" s="1"/>
      <c r="C548" s="1"/>
      <c r="D548" s="1"/>
      <c r="E548" s="1"/>
      <c r="F548" s="1"/>
    </row>
    <row r="549" spans="1:6" ht="15.75" customHeight="1">
      <c r="A549" s="1"/>
      <c r="B549" s="1"/>
      <c r="C549" s="1"/>
      <c r="D549" s="1"/>
      <c r="E549" s="1"/>
      <c r="F549" s="1"/>
    </row>
    <row r="550" spans="1:6" ht="15.75" customHeight="1">
      <c r="A550" s="1"/>
      <c r="B550" s="1"/>
      <c r="C550" s="1"/>
      <c r="D550" s="1"/>
      <c r="E550" s="1"/>
      <c r="F550" s="1"/>
    </row>
    <row r="551" spans="1:6" ht="15.75" customHeight="1">
      <c r="A551" s="1"/>
      <c r="B551" s="1"/>
      <c r="C551" s="1"/>
      <c r="D551" s="1"/>
      <c r="E551" s="1"/>
      <c r="F551" s="1"/>
    </row>
    <row r="552" spans="1:6" ht="15.75" customHeight="1">
      <c r="A552" s="1"/>
      <c r="B552" s="1"/>
      <c r="C552" s="1"/>
      <c r="D552" s="1"/>
      <c r="E552" s="1"/>
      <c r="F552" s="1"/>
    </row>
    <row r="553" spans="1:6" ht="15.75" customHeight="1">
      <c r="A553" s="1"/>
      <c r="B553" s="1"/>
      <c r="C553" s="1"/>
      <c r="D553" s="1"/>
      <c r="E553" s="1"/>
      <c r="F553" s="1"/>
    </row>
    <row r="554" spans="1:6" ht="15.75" customHeight="1">
      <c r="A554" s="1"/>
      <c r="B554" s="1"/>
      <c r="C554" s="1"/>
      <c r="D554" s="1"/>
      <c r="E554" s="1"/>
      <c r="F554" s="1"/>
    </row>
    <row r="555" spans="1:6" ht="15.75" customHeight="1">
      <c r="A555" s="1"/>
      <c r="B555" s="1"/>
      <c r="C555" s="1"/>
      <c r="D555" s="1"/>
      <c r="E555" s="1"/>
      <c r="F555" s="1"/>
    </row>
    <row r="556" spans="1:6" ht="15.75" customHeight="1">
      <c r="A556" s="1"/>
      <c r="B556" s="1"/>
      <c r="C556" s="1"/>
      <c r="D556" s="1"/>
      <c r="E556" s="1"/>
      <c r="F556" s="1"/>
    </row>
    <row r="557" spans="1:6" ht="15.75" customHeight="1">
      <c r="A557" s="1"/>
      <c r="B557" s="1"/>
      <c r="C557" s="1"/>
      <c r="D557" s="1"/>
      <c r="E557" s="1"/>
      <c r="F557" s="1"/>
    </row>
    <row r="558" spans="1:6" ht="15.75" customHeight="1">
      <c r="A558" s="1"/>
      <c r="B558" s="1"/>
      <c r="C558" s="1"/>
      <c r="D558" s="1"/>
      <c r="E558" s="1"/>
      <c r="F558" s="1"/>
    </row>
    <row r="559" spans="1:6" ht="15.75" customHeight="1">
      <c r="A559" s="1"/>
      <c r="B559" s="1"/>
      <c r="C559" s="1"/>
      <c r="D559" s="1"/>
      <c r="E559" s="1"/>
      <c r="F559" s="1"/>
    </row>
    <row r="560" spans="1:6" ht="15.75" customHeight="1">
      <c r="A560" s="1"/>
      <c r="B560" s="1"/>
      <c r="C560" s="1"/>
      <c r="D560" s="1"/>
      <c r="E560" s="1"/>
      <c r="F560" s="1"/>
    </row>
    <row r="561" spans="1:6" ht="15.75" customHeight="1">
      <c r="A561" s="1"/>
      <c r="B561" s="1"/>
      <c r="C561" s="1"/>
      <c r="D561" s="1"/>
      <c r="E561" s="1"/>
      <c r="F561" s="1"/>
    </row>
    <row r="562" spans="1:6" ht="15.75" customHeight="1">
      <c r="A562" s="1"/>
      <c r="B562" s="1"/>
      <c r="C562" s="1"/>
      <c r="D562" s="1"/>
      <c r="E562" s="1"/>
      <c r="F562" s="1"/>
    </row>
    <row r="563" spans="1:6" ht="15.75" customHeight="1">
      <c r="A563" s="1"/>
      <c r="B563" s="1"/>
      <c r="C563" s="1"/>
      <c r="D563" s="1"/>
      <c r="E563" s="1"/>
      <c r="F563" s="1"/>
    </row>
    <row r="564" spans="1:6" ht="15.75" customHeight="1">
      <c r="A564" s="1"/>
      <c r="B564" s="1"/>
      <c r="C564" s="1"/>
      <c r="D564" s="1"/>
      <c r="E564" s="1"/>
      <c r="F564" s="1"/>
    </row>
    <row r="565" spans="1:6" ht="15.75" customHeight="1">
      <c r="A565" s="1"/>
      <c r="B565" s="1"/>
      <c r="C565" s="1"/>
      <c r="D565" s="1"/>
      <c r="E565" s="1"/>
      <c r="F565" s="1"/>
    </row>
    <row r="566" spans="1:6" ht="15.75" customHeight="1">
      <c r="A566" s="1"/>
      <c r="B566" s="1"/>
      <c r="C566" s="1"/>
      <c r="D566" s="1"/>
      <c r="E566" s="1"/>
      <c r="F566" s="1"/>
    </row>
    <row r="567" spans="1:6" ht="15.75" customHeight="1">
      <c r="A567" s="1"/>
      <c r="B567" s="1"/>
      <c r="C567" s="1"/>
      <c r="D567" s="1"/>
      <c r="E567" s="1"/>
      <c r="F567" s="1"/>
    </row>
    <row r="568" spans="1:6" ht="15.75" customHeight="1">
      <c r="A568" s="1"/>
      <c r="B568" s="1"/>
      <c r="C568" s="1"/>
      <c r="D568" s="1"/>
      <c r="E568" s="1"/>
      <c r="F568" s="1"/>
    </row>
    <row r="569" spans="1:6" ht="15.75" customHeight="1">
      <c r="A569" s="1"/>
      <c r="B569" s="1"/>
      <c r="C569" s="1"/>
      <c r="D569" s="1"/>
      <c r="E569" s="1"/>
      <c r="F569" s="1"/>
    </row>
    <row r="570" spans="1:6" ht="15.75" customHeight="1">
      <c r="A570" s="1"/>
      <c r="B570" s="1"/>
      <c r="C570" s="1"/>
      <c r="D570" s="1"/>
      <c r="E570" s="1"/>
      <c r="F570" s="1"/>
    </row>
    <row r="571" spans="1:6" ht="15.75" customHeight="1">
      <c r="A571" s="1"/>
      <c r="B571" s="1"/>
      <c r="C571" s="1"/>
      <c r="D571" s="1"/>
      <c r="E571" s="1"/>
      <c r="F571" s="1"/>
    </row>
    <row r="572" spans="1:6" ht="15.75" customHeight="1">
      <c r="A572" s="1"/>
      <c r="B572" s="1"/>
      <c r="C572" s="1"/>
      <c r="D572" s="1"/>
      <c r="E572" s="1"/>
      <c r="F572" s="1"/>
    </row>
    <row r="573" spans="1:6" ht="15.75" customHeight="1">
      <c r="A573" s="1"/>
      <c r="B573" s="1"/>
      <c r="C573" s="1"/>
      <c r="D573" s="1"/>
      <c r="E573" s="1"/>
      <c r="F573" s="1"/>
    </row>
    <row r="574" spans="1:6" ht="15.75" customHeight="1">
      <c r="A574" s="1"/>
      <c r="B574" s="1"/>
      <c r="C574" s="1"/>
      <c r="D574" s="1"/>
      <c r="E574" s="1"/>
      <c r="F574" s="1"/>
    </row>
    <row r="575" spans="1:6" ht="15.75" customHeight="1">
      <c r="A575" s="1"/>
      <c r="B575" s="1"/>
      <c r="C575" s="1"/>
      <c r="D575" s="1"/>
      <c r="E575" s="1"/>
      <c r="F575" s="1"/>
    </row>
    <row r="576" spans="1:6" ht="15.75" customHeight="1">
      <c r="A576" s="1"/>
      <c r="B576" s="1"/>
      <c r="C576" s="1"/>
      <c r="D576" s="1"/>
      <c r="E576" s="1"/>
      <c r="F576" s="1"/>
    </row>
    <row r="577" spans="1:6" ht="15.75" customHeight="1">
      <c r="A577" s="1"/>
      <c r="B577" s="1"/>
      <c r="C577" s="1"/>
      <c r="D577" s="1"/>
      <c r="E577" s="1"/>
      <c r="F577" s="1"/>
    </row>
    <row r="578" spans="1:6" ht="15.75" customHeight="1">
      <c r="A578" s="1"/>
      <c r="B578" s="1"/>
      <c r="C578" s="1"/>
      <c r="D578" s="1"/>
      <c r="E578" s="1"/>
      <c r="F578" s="1"/>
    </row>
    <row r="579" spans="1:6" ht="15.75" customHeight="1">
      <c r="A579" s="1"/>
      <c r="B579" s="1"/>
      <c r="C579" s="1"/>
      <c r="D579" s="1"/>
      <c r="E579" s="1"/>
      <c r="F579" s="1"/>
    </row>
    <row r="580" spans="1:6" ht="15.75" customHeight="1">
      <c r="A580" s="1"/>
      <c r="B580" s="1"/>
      <c r="C580" s="1"/>
      <c r="D580" s="1"/>
      <c r="E580" s="1"/>
      <c r="F580" s="1"/>
    </row>
    <row r="581" spans="1:6" ht="15.75" customHeight="1">
      <c r="A581" s="1"/>
      <c r="B581" s="1"/>
      <c r="C581" s="1"/>
      <c r="D581" s="1"/>
      <c r="E581" s="1"/>
      <c r="F581" s="1"/>
    </row>
    <row r="582" spans="1:6" ht="15.75" customHeight="1">
      <c r="A582" s="1"/>
      <c r="B582" s="1"/>
      <c r="C582" s="1"/>
      <c r="D582" s="1"/>
      <c r="E582" s="1"/>
      <c r="F582" s="1"/>
    </row>
    <row r="583" spans="1:6" ht="15.75" customHeight="1">
      <c r="A583" s="1"/>
      <c r="B583" s="1"/>
      <c r="C583" s="1"/>
      <c r="D583" s="1"/>
      <c r="E583" s="1"/>
      <c r="F583" s="1"/>
    </row>
    <row r="584" spans="1:6" ht="15.75" customHeight="1">
      <c r="A584" s="1"/>
      <c r="B584" s="1"/>
      <c r="C584" s="1"/>
      <c r="D584" s="1"/>
      <c r="E584" s="1"/>
      <c r="F584" s="1"/>
    </row>
    <row r="585" spans="1:6" ht="15.75" customHeight="1">
      <c r="A585" s="1"/>
      <c r="B585" s="1"/>
      <c r="C585" s="1"/>
      <c r="D585" s="1"/>
      <c r="E585" s="1"/>
      <c r="F585" s="1"/>
    </row>
    <row r="586" spans="1:6" ht="15.75" customHeight="1">
      <c r="A586" s="1"/>
      <c r="B586" s="1"/>
      <c r="C586" s="1"/>
      <c r="D586" s="1"/>
      <c r="E586" s="1"/>
      <c r="F586" s="1"/>
    </row>
    <row r="587" spans="1:6" ht="15.75" customHeight="1">
      <c r="A587" s="1"/>
      <c r="B587" s="1"/>
      <c r="C587" s="1"/>
      <c r="D587" s="1"/>
      <c r="E587" s="1"/>
      <c r="F587" s="1"/>
    </row>
    <row r="588" spans="1:6" ht="15.75" customHeight="1">
      <c r="A588" s="1"/>
      <c r="B588" s="1"/>
      <c r="C588" s="1"/>
      <c r="D588" s="1"/>
      <c r="E588" s="1"/>
      <c r="F588" s="1"/>
    </row>
    <row r="589" spans="1:6" ht="15.75" customHeight="1">
      <c r="A589" s="1"/>
      <c r="B589" s="1"/>
      <c r="C589" s="1"/>
      <c r="D589" s="1"/>
      <c r="E589" s="1"/>
      <c r="F589" s="1"/>
    </row>
    <row r="590" spans="1:6" ht="15.75" customHeight="1">
      <c r="A590" s="1"/>
      <c r="B590" s="1"/>
      <c r="C590" s="1"/>
      <c r="D590" s="1"/>
      <c r="E590" s="1"/>
      <c r="F590" s="1"/>
    </row>
    <row r="591" spans="1:6" ht="15.75" customHeight="1">
      <c r="A591" s="1"/>
      <c r="B591" s="1"/>
      <c r="C591" s="1"/>
      <c r="D591" s="1"/>
      <c r="E591" s="1"/>
      <c r="F591" s="1"/>
    </row>
    <row r="592" spans="1:6" ht="15.75" customHeight="1">
      <c r="A592" s="1"/>
      <c r="B592" s="1"/>
      <c r="C592" s="1"/>
      <c r="D592" s="1"/>
      <c r="E592" s="1"/>
      <c r="F592" s="1"/>
    </row>
    <row r="593" spans="1:6" ht="15.75" customHeight="1">
      <c r="A593" s="1"/>
      <c r="B593" s="1"/>
      <c r="C593" s="1"/>
      <c r="D593" s="1"/>
      <c r="E593" s="1"/>
      <c r="F593" s="1"/>
    </row>
    <row r="594" spans="1:6" ht="15.75" customHeight="1">
      <c r="A594" s="1"/>
      <c r="B594" s="1"/>
      <c r="C594" s="1"/>
      <c r="D594" s="1"/>
      <c r="E594" s="1"/>
      <c r="F594" s="1"/>
    </row>
    <row r="595" spans="1:6" ht="15.75" customHeight="1">
      <c r="A595" s="1"/>
      <c r="B595" s="1"/>
      <c r="C595" s="1"/>
      <c r="D595" s="1"/>
      <c r="E595" s="1"/>
      <c r="F595" s="1"/>
    </row>
    <row r="596" spans="1:6" ht="15.75" customHeight="1">
      <c r="A596" s="1"/>
      <c r="B596" s="1"/>
      <c r="C596" s="1"/>
      <c r="D596" s="1"/>
      <c r="E596" s="1"/>
      <c r="F596" s="1"/>
    </row>
    <row r="597" spans="1:6" ht="15.75" customHeight="1">
      <c r="A597" s="1"/>
      <c r="B597" s="1"/>
      <c r="C597" s="1"/>
      <c r="D597" s="1"/>
      <c r="E597" s="1"/>
      <c r="F597" s="1"/>
    </row>
    <row r="598" spans="1:6" ht="15.75" customHeight="1">
      <c r="A598" s="1"/>
      <c r="B598" s="1"/>
      <c r="C598" s="1"/>
      <c r="D598" s="1"/>
      <c r="E598" s="1"/>
      <c r="F598" s="1"/>
    </row>
    <row r="599" spans="1:6" ht="15.75" customHeight="1">
      <c r="A599" s="1"/>
      <c r="B599" s="1"/>
      <c r="C599" s="1"/>
      <c r="D599" s="1"/>
      <c r="E599" s="1"/>
      <c r="F599" s="1"/>
    </row>
    <row r="600" spans="1:6" ht="15.75" customHeight="1">
      <c r="A600" s="1"/>
      <c r="B600" s="1"/>
      <c r="C600" s="1"/>
      <c r="D600" s="1"/>
      <c r="E600" s="1"/>
      <c r="F600" s="1"/>
    </row>
    <row r="601" spans="1:6" ht="15.75" customHeight="1">
      <c r="A601" s="1"/>
      <c r="B601" s="1"/>
      <c r="C601" s="1"/>
      <c r="D601" s="1"/>
      <c r="E601" s="1"/>
      <c r="F601" s="1"/>
    </row>
    <row r="602" spans="1:6" ht="15.75" customHeight="1">
      <c r="A602" s="1"/>
      <c r="B602" s="1"/>
      <c r="C602" s="1"/>
      <c r="D602" s="1"/>
      <c r="E602" s="1"/>
      <c r="F602" s="1"/>
    </row>
    <row r="603" spans="1:6" ht="15.75" customHeight="1">
      <c r="A603" s="1"/>
      <c r="B603" s="1"/>
      <c r="C603" s="1"/>
      <c r="D603" s="1"/>
      <c r="E603" s="1"/>
      <c r="F603" s="1"/>
    </row>
    <row r="604" spans="1:6" ht="15.75" customHeight="1">
      <c r="A604" s="1"/>
      <c r="B604" s="1"/>
      <c r="C604" s="1"/>
      <c r="D604" s="1"/>
      <c r="E604" s="1"/>
      <c r="F604" s="1"/>
    </row>
    <row r="605" spans="1:6" ht="15.75" customHeight="1">
      <c r="A605" s="1"/>
      <c r="B605" s="1"/>
      <c r="C605" s="1"/>
      <c r="D605" s="1"/>
      <c r="E605" s="1"/>
      <c r="F605" s="1"/>
    </row>
    <row r="606" spans="1:6" ht="15.75" customHeight="1">
      <c r="A606" s="1"/>
      <c r="B606" s="1"/>
      <c r="C606" s="1"/>
      <c r="D606" s="1"/>
      <c r="E606" s="1"/>
      <c r="F606" s="1"/>
    </row>
    <row r="607" spans="1:6" ht="15.75" customHeight="1">
      <c r="A607" s="1"/>
      <c r="B607" s="1"/>
      <c r="C607" s="1"/>
      <c r="D607" s="1"/>
      <c r="E607" s="1"/>
      <c r="F607" s="1"/>
    </row>
    <row r="608" spans="1:6" ht="15.75" customHeight="1">
      <c r="A608" s="1"/>
      <c r="B608" s="1"/>
      <c r="C608" s="1"/>
      <c r="D608" s="1"/>
      <c r="E608" s="1"/>
      <c r="F608" s="1"/>
    </row>
    <row r="609" spans="1:6" ht="15.75" customHeight="1">
      <c r="A609" s="1"/>
      <c r="B609" s="1"/>
      <c r="C609" s="1"/>
      <c r="D609" s="1"/>
      <c r="E609" s="1"/>
      <c r="F609" s="1"/>
    </row>
    <row r="610" spans="1:6" ht="15.75" customHeight="1">
      <c r="A610" s="1"/>
      <c r="B610" s="1"/>
      <c r="C610" s="1"/>
      <c r="D610" s="1"/>
      <c r="E610" s="1"/>
      <c r="F610" s="1"/>
    </row>
    <row r="611" spans="1:6" ht="15.75" customHeight="1">
      <c r="A611" s="1"/>
      <c r="B611" s="1"/>
      <c r="C611" s="1"/>
      <c r="D611" s="1"/>
      <c r="E611" s="1"/>
      <c r="F611" s="1"/>
    </row>
    <row r="612" spans="1:6" ht="15.75" customHeight="1">
      <c r="A612" s="1"/>
      <c r="B612" s="1"/>
      <c r="C612" s="1"/>
      <c r="D612" s="1"/>
      <c r="E612" s="1"/>
      <c r="F612" s="1"/>
    </row>
    <row r="613" spans="1:6" ht="15.75" customHeight="1">
      <c r="A613" s="1"/>
      <c r="B613" s="1"/>
      <c r="C613" s="1"/>
      <c r="D613" s="1"/>
      <c r="E613" s="1"/>
      <c r="F613" s="1"/>
    </row>
    <row r="614" spans="1:6" ht="15.75" customHeight="1">
      <c r="A614" s="1"/>
      <c r="B614" s="1"/>
      <c r="C614" s="1"/>
      <c r="D614" s="1"/>
      <c r="E614" s="1"/>
      <c r="F614" s="1"/>
    </row>
    <row r="615" spans="1:6" ht="15.75" customHeight="1">
      <c r="A615" s="1"/>
      <c r="B615" s="1"/>
      <c r="C615" s="1"/>
      <c r="D615" s="1"/>
      <c r="E615" s="1"/>
      <c r="F615" s="1"/>
    </row>
    <row r="616" spans="1:6" ht="15.75" customHeight="1">
      <c r="A616" s="1"/>
      <c r="B616" s="1"/>
      <c r="C616" s="1"/>
      <c r="D616" s="1"/>
      <c r="E616" s="1"/>
      <c r="F616" s="1"/>
    </row>
    <row r="617" spans="1:6" ht="15.75" customHeight="1">
      <c r="A617" s="1"/>
      <c r="B617" s="1"/>
      <c r="C617" s="1"/>
      <c r="D617" s="1"/>
      <c r="E617" s="1"/>
      <c r="F617" s="1"/>
    </row>
    <row r="618" spans="1:6" ht="15.75" customHeight="1">
      <c r="A618" s="1"/>
      <c r="B618" s="1"/>
      <c r="C618" s="1"/>
      <c r="D618" s="1"/>
      <c r="E618" s="1"/>
      <c r="F618" s="1"/>
    </row>
    <row r="619" spans="1:6" ht="15.75" customHeight="1">
      <c r="A619" s="1"/>
      <c r="B619" s="1"/>
      <c r="C619" s="1"/>
      <c r="D619" s="1"/>
      <c r="E619" s="1"/>
      <c r="F619" s="1"/>
    </row>
    <row r="620" spans="1:6" ht="15.75" customHeight="1">
      <c r="A620" s="1"/>
      <c r="B620" s="1"/>
      <c r="C620" s="1"/>
      <c r="D620" s="1"/>
      <c r="E620" s="1"/>
      <c r="F620" s="1"/>
    </row>
    <row r="621" spans="1:6" ht="15.75" customHeight="1">
      <c r="A621" s="1"/>
      <c r="B621" s="1"/>
      <c r="C621" s="1"/>
      <c r="D621" s="1"/>
      <c r="E621" s="1"/>
      <c r="F621" s="1"/>
    </row>
    <row r="622" spans="1:6" ht="15.75" customHeight="1">
      <c r="A622" s="1"/>
      <c r="B622" s="1"/>
      <c r="C622" s="1"/>
      <c r="D622" s="1"/>
      <c r="E622" s="1"/>
      <c r="F622" s="1"/>
    </row>
    <row r="623" spans="1:6" ht="15.75" customHeight="1">
      <c r="A623" s="1"/>
      <c r="B623" s="1"/>
      <c r="C623" s="1"/>
      <c r="D623" s="1"/>
      <c r="E623" s="1"/>
      <c r="F623" s="1"/>
    </row>
    <row r="624" spans="1:6" ht="15.75" customHeight="1">
      <c r="A624" s="1"/>
      <c r="B624" s="1"/>
      <c r="C624" s="1"/>
      <c r="D624" s="1"/>
      <c r="E624" s="1"/>
      <c r="F624" s="1"/>
    </row>
    <row r="625" spans="1:6" ht="15.75" customHeight="1">
      <c r="A625" s="1"/>
      <c r="B625" s="1"/>
      <c r="C625" s="1"/>
      <c r="D625" s="1"/>
      <c r="E625" s="1"/>
      <c r="F625" s="1"/>
    </row>
    <row r="626" spans="1:6" ht="15.75" customHeight="1">
      <c r="A626" s="1"/>
      <c r="B626" s="1"/>
      <c r="C626" s="1"/>
      <c r="D626" s="1"/>
      <c r="E626" s="1"/>
      <c r="F626" s="1"/>
    </row>
    <row r="627" spans="1:6" ht="15.75" customHeight="1">
      <c r="A627" s="1"/>
      <c r="B627" s="1"/>
      <c r="C627" s="1"/>
      <c r="D627" s="1"/>
      <c r="E627" s="1"/>
      <c r="F627" s="1"/>
    </row>
    <row r="628" spans="1:6" ht="15.75" customHeight="1">
      <c r="A628" s="1"/>
      <c r="B628" s="1"/>
      <c r="C628" s="1"/>
      <c r="D628" s="1"/>
      <c r="E628" s="1"/>
      <c r="F628" s="1"/>
    </row>
    <row r="629" spans="1:6" ht="15.75" customHeight="1">
      <c r="A629" s="1"/>
      <c r="B629" s="1"/>
      <c r="C629" s="1"/>
      <c r="D629" s="1"/>
      <c r="E629" s="1"/>
      <c r="F629" s="1"/>
    </row>
    <row r="630" spans="1:6" ht="15.75" customHeight="1">
      <c r="A630" s="1"/>
      <c r="B630" s="1"/>
      <c r="C630" s="1"/>
      <c r="D630" s="1"/>
      <c r="E630" s="1"/>
      <c r="F630" s="1"/>
    </row>
    <row r="631" spans="1:6" ht="15.75" customHeight="1">
      <c r="A631" s="1"/>
      <c r="B631" s="1"/>
      <c r="C631" s="1"/>
      <c r="D631" s="1"/>
      <c r="E631" s="1"/>
      <c r="F631" s="1"/>
    </row>
    <row r="632" spans="1:6" ht="15.75" customHeight="1">
      <c r="A632" s="1"/>
      <c r="B632" s="1"/>
      <c r="C632" s="1"/>
      <c r="D632" s="1"/>
      <c r="E632" s="1"/>
      <c r="F632" s="1"/>
    </row>
    <row r="633" spans="1:6" ht="15.75" customHeight="1">
      <c r="A633" s="1"/>
      <c r="B633" s="1"/>
      <c r="C633" s="1"/>
      <c r="D633" s="1"/>
      <c r="E633" s="1"/>
      <c r="F633" s="1"/>
    </row>
    <row r="634" spans="1:6" ht="15.75" customHeight="1">
      <c r="A634" s="1"/>
      <c r="B634" s="1"/>
      <c r="C634" s="1"/>
      <c r="D634" s="1"/>
      <c r="E634" s="1"/>
      <c r="F634" s="1"/>
    </row>
    <row r="635" spans="1:6" ht="15.75" customHeight="1">
      <c r="A635" s="1"/>
      <c r="B635" s="1"/>
      <c r="C635" s="1"/>
      <c r="D635" s="1"/>
      <c r="E635" s="1"/>
      <c r="F635" s="1"/>
    </row>
    <row r="636" spans="1:6" ht="15.75" customHeight="1">
      <c r="A636" s="1"/>
      <c r="B636" s="1"/>
      <c r="C636" s="1"/>
      <c r="D636" s="1"/>
      <c r="E636" s="1"/>
      <c r="F636" s="1"/>
    </row>
    <row r="637" spans="1:6" ht="15.75" customHeight="1">
      <c r="A637" s="1"/>
      <c r="B637" s="1"/>
      <c r="C637" s="1"/>
      <c r="D637" s="1"/>
      <c r="E637" s="1"/>
      <c r="F637" s="1"/>
    </row>
    <row r="638" spans="1:6" ht="15.75" customHeight="1">
      <c r="A638" s="1"/>
      <c r="B638" s="1"/>
      <c r="C638" s="1"/>
      <c r="D638" s="1"/>
      <c r="E638" s="1"/>
      <c r="F638" s="1"/>
    </row>
    <row r="639" spans="1:6" ht="15.75" customHeight="1">
      <c r="A639" s="1"/>
      <c r="B639" s="1"/>
      <c r="C639" s="1"/>
      <c r="D639" s="1"/>
      <c r="E639" s="1"/>
      <c r="F639" s="1"/>
    </row>
    <row r="640" spans="1:6" ht="15.75" customHeight="1">
      <c r="A640" s="1"/>
      <c r="B640" s="1"/>
      <c r="C640" s="1"/>
      <c r="D640" s="1"/>
      <c r="E640" s="1"/>
      <c r="F640" s="1"/>
    </row>
    <row r="641" spans="1:6" ht="15.75" customHeight="1">
      <c r="A641" s="1"/>
      <c r="B641" s="1"/>
      <c r="C641" s="1"/>
      <c r="D641" s="1"/>
      <c r="E641" s="1"/>
      <c r="F641" s="1"/>
    </row>
    <row r="642" spans="1:6" ht="15.75" customHeight="1">
      <c r="A642" s="1"/>
      <c r="B642" s="1"/>
      <c r="C642" s="1"/>
      <c r="D642" s="1"/>
      <c r="E642" s="1"/>
      <c r="F642" s="1"/>
    </row>
    <row r="643" spans="1:6" ht="15.75" customHeight="1">
      <c r="A643" s="1"/>
      <c r="B643" s="1"/>
      <c r="C643" s="1"/>
      <c r="D643" s="1"/>
      <c r="E643" s="1"/>
      <c r="F643" s="1"/>
    </row>
    <row r="644" spans="1:6" ht="15.75" customHeight="1">
      <c r="A644" s="1"/>
      <c r="B644" s="1"/>
      <c r="C644" s="1"/>
      <c r="D644" s="1"/>
      <c r="E644" s="1"/>
      <c r="F644" s="1"/>
    </row>
    <row r="645" spans="1:6" ht="15.75" customHeight="1">
      <c r="A645" s="1"/>
      <c r="B645" s="1"/>
      <c r="C645" s="1"/>
      <c r="D645" s="1"/>
      <c r="E645" s="1"/>
      <c r="F645" s="1"/>
    </row>
    <row r="646" spans="1:6" ht="15.75" customHeight="1">
      <c r="A646" s="1"/>
      <c r="B646" s="1"/>
      <c r="C646" s="1"/>
      <c r="D646" s="1"/>
      <c r="E646" s="1"/>
      <c r="F646" s="1"/>
    </row>
    <row r="647" spans="1:6" ht="15.75" customHeight="1">
      <c r="A647" s="1"/>
      <c r="B647" s="1"/>
      <c r="C647" s="1"/>
      <c r="D647" s="1"/>
      <c r="E647" s="1"/>
      <c r="F647" s="1"/>
    </row>
    <row r="648" spans="1:6" ht="15.75" customHeight="1">
      <c r="A648" s="1"/>
      <c r="B648" s="1"/>
      <c r="C648" s="1"/>
      <c r="D648" s="1"/>
      <c r="E648" s="1"/>
      <c r="F648" s="1"/>
    </row>
    <row r="649" spans="1:6" ht="15.75" customHeight="1">
      <c r="A649" s="1"/>
      <c r="B649" s="1"/>
      <c r="C649" s="1"/>
      <c r="D649" s="1"/>
      <c r="E649" s="1"/>
      <c r="F649" s="1"/>
    </row>
    <row r="650" spans="1:6" ht="15.75" customHeight="1">
      <c r="A650" s="1"/>
      <c r="B650" s="1"/>
      <c r="C650" s="1"/>
      <c r="D650" s="1"/>
      <c r="E650" s="1"/>
      <c r="F650" s="1"/>
    </row>
    <row r="651" spans="1:6" ht="15.75" customHeight="1">
      <c r="A651" s="1"/>
      <c r="B651" s="1"/>
      <c r="C651" s="1"/>
      <c r="D651" s="1"/>
      <c r="E651" s="1"/>
      <c r="F651" s="1"/>
    </row>
    <row r="652" spans="1:6" ht="15.75" customHeight="1">
      <c r="A652" s="1"/>
      <c r="B652" s="1"/>
      <c r="C652" s="1"/>
      <c r="D652" s="1"/>
      <c r="E652" s="1"/>
      <c r="F652" s="1"/>
    </row>
    <row r="653" spans="1:6" ht="15.75" customHeight="1">
      <c r="A653" s="1"/>
      <c r="B653" s="1"/>
      <c r="C653" s="1"/>
      <c r="D653" s="1"/>
      <c r="E653" s="1"/>
      <c r="F653" s="1"/>
    </row>
    <row r="654" spans="1:6" ht="15.75" customHeight="1">
      <c r="A654" s="1"/>
      <c r="B654" s="1"/>
      <c r="C654" s="1"/>
      <c r="D654" s="1"/>
      <c r="E654" s="1"/>
      <c r="F654" s="1"/>
    </row>
    <row r="655" spans="1:6" ht="15.75" customHeight="1">
      <c r="A655" s="1"/>
      <c r="B655" s="1"/>
      <c r="C655" s="1"/>
      <c r="D655" s="1"/>
      <c r="E655" s="1"/>
      <c r="F655" s="1"/>
    </row>
    <row r="656" spans="1:6" ht="15.75" customHeight="1">
      <c r="A656" s="1"/>
      <c r="B656" s="1"/>
      <c r="C656" s="1"/>
      <c r="D656" s="1"/>
      <c r="E656" s="1"/>
      <c r="F656" s="1"/>
    </row>
    <row r="657" spans="1:6" ht="15.75" customHeight="1">
      <c r="A657" s="1"/>
      <c r="B657" s="1"/>
      <c r="C657" s="1"/>
      <c r="D657" s="1"/>
      <c r="E657" s="1"/>
      <c r="F657" s="1"/>
    </row>
    <row r="658" spans="1:6" ht="15.75" customHeight="1">
      <c r="A658" s="1"/>
      <c r="B658" s="1"/>
      <c r="C658" s="1"/>
      <c r="D658" s="1"/>
      <c r="E658" s="1"/>
      <c r="F658" s="1"/>
    </row>
    <row r="659" spans="1:6" ht="15.75" customHeight="1">
      <c r="A659" s="1"/>
      <c r="B659" s="1"/>
      <c r="C659" s="1"/>
      <c r="D659" s="1"/>
      <c r="E659" s="1"/>
      <c r="F659" s="1"/>
    </row>
    <row r="660" spans="1:6" ht="15.75" customHeight="1">
      <c r="A660" s="1"/>
      <c r="B660" s="1"/>
      <c r="C660" s="1"/>
      <c r="D660" s="1"/>
      <c r="E660" s="1"/>
      <c r="F660" s="1"/>
    </row>
    <row r="661" spans="1:6" ht="15.75" customHeight="1">
      <c r="A661" s="1"/>
      <c r="B661" s="1"/>
      <c r="C661" s="1"/>
      <c r="D661" s="1"/>
      <c r="E661" s="1"/>
      <c r="F661" s="1"/>
    </row>
    <row r="662" spans="1:6" ht="15.75" customHeight="1">
      <c r="A662" s="1"/>
      <c r="B662" s="1"/>
      <c r="C662" s="1"/>
      <c r="D662" s="1"/>
      <c r="E662" s="1"/>
      <c r="F662" s="1"/>
    </row>
    <row r="663" spans="1:6" ht="15.75" customHeight="1">
      <c r="A663" s="1"/>
      <c r="B663" s="1"/>
      <c r="C663" s="1"/>
      <c r="D663" s="1"/>
      <c r="E663" s="1"/>
      <c r="F663" s="1"/>
    </row>
    <row r="664" spans="1:6" ht="15.75" customHeight="1">
      <c r="A664" s="1"/>
      <c r="B664" s="1"/>
      <c r="C664" s="1"/>
      <c r="D664" s="1"/>
      <c r="E664" s="1"/>
      <c r="F664" s="1"/>
    </row>
    <row r="665" spans="1:6" ht="15.75" customHeight="1">
      <c r="A665" s="1"/>
      <c r="B665" s="1"/>
      <c r="C665" s="1"/>
      <c r="D665" s="1"/>
      <c r="E665" s="1"/>
      <c r="F665" s="1"/>
    </row>
    <row r="666" spans="1:6" ht="15.75" customHeight="1">
      <c r="A666" s="1"/>
      <c r="B666" s="1"/>
      <c r="C666" s="1"/>
      <c r="D666" s="1"/>
      <c r="E666" s="1"/>
      <c r="F666" s="1"/>
    </row>
    <row r="667" spans="1:6" ht="15.75" customHeight="1">
      <c r="A667" s="1"/>
      <c r="B667" s="1"/>
      <c r="C667" s="1"/>
      <c r="D667" s="1"/>
      <c r="E667" s="1"/>
      <c r="F667" s="1"/>
    </row>
    <row r="668" spans="1:6" ht="15.75" customHeight="1">
      <c r="A668" s="1"/>
      <c r="B668" s="1"/>
      <c r="C668" s="1"/>
      <c r="D668" s="1"/>
      <c r="E668" s="1"/>
      <c r="F668" s="1"/>
    </row>
    <row r="669" spans="1:6" ht="15.75" customHeight="1">
      <c r="A669" s="1"/>
      <c r="B669" s="1"/>
      <c r="C669" s="1"/>
      <c r="D669" s="1"/>
      <c r="E669" s="1"/>
      <c r="F669" s="1"/>
    </row>
    <row r="670" spans="1:6" ht="15.75" customHeight="1">
      <c r="A670" s="1"/>
      <c r="B670" s="1"/>
      <c r="C670" s="1"/>
      <c r="D670" s="1"/>
      <c r="E670" s="1"/>
      <c r="F670" s="1"/>
    </row>
    <row r="671" spans="1:6" ht="15.75" customHeight="1">
      <c r="A671" s="1"/>
      <c r="B671" s="1"/>
      <c r="C671" s="1"/>
      <c r="D671" s="1"/>
      <c r="E671" s="1"/>
      <c r="F671" s="1"/>
    </row>
    <row r="672" spans="1:6" ht="15.75" customHeight="1">
      <c r="A672" s="1"/>
      <c r="B672" s="1"/>
      <c r="C672" s="1"/>
      <c r="D672" s="1"/>
      <c r="E672" s="1"/>
      <c r="F672" s="1"/>
    </row>
    <row r="673" spans="1:6" ht="15.75" customHeight="1">
      <c r="A673" s="1"/>
      <c r="B673" s="1"/>
      <c r="C673" s="1"/>
      <c r="D673" s="1"/>
      <c r="E673" s="1"/>
      <c r="F673" s="1"/>
    </row>
    <row r="674" spans="1:6" ht="15.75" customHeight="1">
      <c r="A674" s="1"/>
      <c r="B674" s="1"/>
      <c r="C674" s="1"/>
      <c r="D674" s="1"/>
      <c r="E674" s="1"/>
      <c r="F674" s="1"/>
    </row>
    <row r="675" spans="1:6" ht="15.75" customHeight="1">
      <c r="A675" s="1"/>
      <c r="B675" s="1"/>
      <c r="C675" s="1"/>
      <c r="D675" s="1"/>
      <c r="E675" s="1"/>
      <c r="F675" s="1"/>
    </row>
    <row r="676" spans="1:6" ht="15.75" customHeight="1">
      <c r="A676" s="1"/>
      <c r="B676" s="1"/>
      <c r="C676" s="1"/>
      <c r="D676" s="1"/>
      <c r="E676" s="1"/>
      <c r="F676" s="1"/>
    </row>
    <row r="677" spans="1:6" ht="15.75" customHeight="1">
      <c r="A677" s="1"/>
      <c r="B677" s="1"/>
      <c r="C677" s="1"/>
      <c r="D677" s="1"/>
      <c r="E677" s="1"/>
      <c r="F677" s="1"/>
    </row>
    <row r="678" spans="1:6" ht="15.75" customHeight="1">
      <c r="A678" s="1"/>
      <c r="B678" s="1"/>
      <c r="C678" s="1"/>
      <c r="D678" s="1"/>
      <c r="E678" s="1"/>
      <c r="F678" s="1"/>
    </row>
    <row r="679" spans="1:6" ht="15.75" customHeight="1">
      <c r="A679" s="1"/>
      <c r="B679" s="1"/>
      <c r="C679" s="1"/>
      <c r="D679" s="1"/>
      <c r="E679" s="1"/>
      <c r="F679" s="1"/>
    </row>
    <row r="680" spans="1:6" ht="15.75" customHeight="1">
      <c r="A680" s="1"/>
      <c r="B680" s="1"/>
      <c r="C680" s="1"/>
      <c r="D680" s="1"/>
      <c r="E680" s="1"/>
      <c r="F680" s="1"/>
    </row>
    <row r="681" spans="1:6" ht="15.75" customHeight="1">
      <c r="A681" s="1"/>
      <c r="B681" s="1"/>
      <c r="C681" s="1"/>
      <c r="D681" s="1"/>
      <c r="E681" s="1"/>
      <c r="F681" s="1"/>
    </row>
    <row r="682" spans="1:6" ht="15.75" customHeight="1">
      <c r="A682" s="1"/>
      <c r="B682" s="1"/>
      <c r="C682" s="1"/>
      <c r="D682" s="1"/>
      <c r="E682" s="1"/>
      <c r="F682" s="1"/>
    </row>
    <row r="683" spans="1:6" ht="15.75" customHeight="1">
      <c r="A683" s="1"/>
      <c r="B683" s="1"/>
      <c r="C683" s="1"/>
      <c r="D683" s="1"/>
      <c r="E683" s="1"/>
      <c r="F683" s="1"/>
    </row>
    <row r="684" spans="1:6" ht="15.75" customHeight="1">
      <c r="A684" s="1"/>
      <c r="B684" s="1"/>
      <c r="C684" s="1"/>
      <c r="D684" s="1"/>
      <c r="E684" s="1"/>
      <c r="F684" s="1"/>
    </row>
    <row r="685" spans="1:6" ht="15.75" customHeight="1">
      <c r="A685" s="1"/>
      <c r="B685" s="1"/>
      <c r="C685" s="1"/>
      <c r="D685" s="1"/>
      <c r="E685" s="1"/>
      <c r="F685" s="1"/>
    </row>
    <row r="686" spans="1:6" ht="15.75" customHeight="1">
      <c r="A686" s="1"/>
      <c r="B686" s="1"/>
      <c r="C686" s="1"/>
      <c r="D686" s="1"/>
      <c r="E686" s="1"/>
      <c r="F686" s="1"/>
    </row>
    <row r="687" spans="1:6" ht="15.75" customHeight="1">
      <c r="A687" s="1"/>
      <c r="B687" s="1"/>
      <c r="C687" s="1"/>
      <c r="D687" s="1"/>
      <c r="E687" s="1"/>
      <c r="F687" s="1"/>
    </row>
    <row r="688" spans="1:6" ht="15.75" customHeight="1">
      <c r="A688" s="1"/>
      <c r="B688" s="1"/>
      <c r="C688" s="1"/>
      <c r="D688" s="1"/>
      <c r="E688" s="1"/>
      <c r="F688" s="1"/>
    </row>
    <row r="689" spans="1:6" ht="15.75" customHeight="1">
      <c r="A689" s="1"/>
      <c r="B689" s="1"/>
      <c r="C689" s="1"/>
      <c r="D689" s="1"/>
      <c r="E689" s="1"/>
      <c r="F689" s="1"/>
    </row>
    <row r="690" spans="1:6" ht="15.75" customHeight="1">
      <c r="A690" s="1"/>
      <c r="B690" s="1"/>
      <c r="C690" s="1"/>
      <c r="D690" s="1"/>
      <c r="E690" s="1"/>
      <c r="F690" s="1"/>
    </row>
    <row r="691" spans="1:6" ht="15.75" customHeight="1">
      <c r="A691" s="1"/>
      <c r="B691" s="1"/>
      <c r="C691" s="1"/>
      <c r="D691" s="1"/>
      <c r="E691" s="1"/>
      <c r="F691" s="1"/>
    </row>
    <row r="692" spans="1:6" ht="15.75" customHeight="1">
      <c r="A692" s="1"/>
      <c r="B692" s="1"/>
      <c r="C692" s="1"/>
      <c r="D692" s="1"/>
      <c r="E692" s="1"/>
      <c r="F692" s="1"/>
    </row>
    <row r="693" spans="1:6" ht="15.75" customHeight="1">
      <c r="A693" s="1"/>
      <c r="B693" s="1"/>
      <c r="C693" s="1"/>
      <c r="D693" s="1"/>
      <c r="E693" s="1"/>
      <c r="F693" s="1"/>
    </row>
    <row r="694" spans="1:6" ht="15.75" customHeight="1">
      <c r="A694" s="1"/>
      <c r="B694" s="1"/>
      <c r="C694" s="1"/>
      <c r="D694" s="1"/>
      <c r="E694" s="1"/>
      <c r="F694" s="1"/>
    </row>
    <row r="695" spans="1:6" ht="15.75" customHeight="1">
      <c r="A695" s="1"/>
      <c r="B695" s="1"/>
      <c r="C695" s="1"/>
      <c r="D695" s="1"/>
      <c r="E695" s="1"/>
      <c r="F695" s="1"/>
    </row>
    <row r="696" spans="1:6" ht="15.75" customHeight="1">
      <c r="A696" s="1"/>
      <c r="B696" s="1"/>
      <c r="C696" s="1"/>
      <c r="D696" s="1"/>
      <c r="E696" s="1"/>
      <c r="F696" s="1"/>
    </row>
    <row r="697" spans="1:6" ht="15.75" customHeight="1">
      <c r="A697" s="1"/>
      <c r="B697" s="1"/>
      <c r="C697" s="1"/>
      <c r="D697" s="1"/>
      <c r="E697" s="1"/>
      <c r="F697" s="1"/>
    </row>
    <row r="698" spans="1:6" ht="15.75" customHeight="1">
      <c r="A698" s="1"/>
      <c r="B698" s="1"/>
      <c r="C698" s="1"/>
      <c r="D698" s="1"/>
      <c r="E698" s="1"/>
      <c r="F698" s="1"/>
    </row>
    <row r="699" spans="1:6" ht="15.75" customHeight="1">
      <c r="A699" s="1"/>
      <c r="B699" s="1"/>
      <c r="C699" s="1"/>
      <c r="D699" s="1"/>
      <c r="E699" s="1"/>
      <c r="F699" s="1"/>
    </row>
    <row r="700" spans="1:6" ht="15.75" customHeight="1">
      <c r="A700" s="1"/>
      <c r="B700" s="1"/>
      <c r="C700" s="1"/>
      <c r="D700" s="1"/>
      <c r="E700" s="1"/>
      <c r="F700" s="1"/>
    </row>
    <row r="701" spans="1:6" ht="15.75" customHeight="1">
      <c r="A701" s="1"/>
      <c r="B701" s="1"/>
      <c r="C701" s="1"/>
      <c r="D701" s="1"/>
      <c r="E701" s="1"/>
      <c r="F701" s="1"/>
    </row>
    <row r="702" spans="1:6" ht="15.75" customHeight="1">
      <c r="A702" s="1"/>
      <c r="B702" s="1"/>
      <c r="C702" s="1"/>
      <c r="D702" s="1"/>
      <c r="E702" s="1"/>
      <c r="F702" s="1"/>
    </row>
    <row r="703" spans="1:6" ht="15.75" customHeight="1">
      <c r="A703" s="1"/>
      <c r="B703" s="1"/>
      <c r="C703" s="1"/>
      <c r="D703" s="1"/>
      <c r="E703" s="1"/>
      <c r="F703" s="1"/>
    </row>
    <row r="704" spans="1:6" ht="15.75" customHeight="1">
      <c r="A704" s="1"/>
      <c r="B704" s="1"/>
      <c r="C704" s="1"/>
      <c r="D704" s="1"/>
      <c r="E704" s="1"/>
      <c r="F704" s="1"/>
    </row>
    <row r="705" spans="1:6" ht="15.75" customHeight="1">
      <c r="A705" s="1"/>
      <c r="B705" s="1"/>
      <c r="C705" s="1"/>
      <c r="D705" s="1"/>
      <c r="E705" s="1"/>
      <c r="F705" s="1"/>
    </row>
    <row r="706" spans="1:6" ht="15.75" customHeight="1">
      <c r="A706" s="1"/>
      <c r="B706" s="1"/>
      <c r="C706" s="1"/>
      <c r="D706" s="1"/>
      <c r="E706" s="1"/>
      <c r="F706" s="1"/>
    </row>
    <row r="707" spans="1:6" ht="15.75" customHeight="1">
      <c r="A707" s="1"/>
      <c r="B707" s="1"/>
      <c r="C707" s="1"/>
      <c r="D707" s="1"/>
      <c r="E707" s="1"/>
      <c r="F707" s="1"/>
    </row>
    <row r="708" spans="1:6" ht="15.75" customHeight="1">
      <c r="A708" s="1"/>
      <c r="B708" s="1"/>
      <c r="C708" s="1"/>
      <c r="D708" s="1"/>
      <c r="E708" s="1"/>
      <c r="F708" s="1"/>
    </row>
    <row r="709" spans="1:6" ht="15.75" customHeight="1">
      <c r="A709" s="1"/>
      <c r="B709" s="1"/>
      <c r="C709" s="1"/>
      <c r="D709" s="1"/>
      <c r="E709" s="1"/>
      <c r="F709" s="1"/>
    </row>
    <row r="710" spans="1:6" ht="15.75" customHeight="1">
      <c r="A710" s="1"/>
      <c r="B710" s="1"/>
      <c r="C710" s="1"/>
      <c r="D710" s="1"/>
      <c r="E710" s="1"/>
      <c r="F710" s="1"/>
    </row>
    <row r="711" spans="1:6" ht="15.75" customHeight="1">
      <c r="A711" s="1"/>
      <c r="B711" s="1"/>
      <c r="C711" s="1"/>
      <c r="D711" s="1"/>
      <c r="E711" s="1"/>
      <c r="F711" s="1"/>
    </row>
    <row r="712" spans="1:6" ht="15.75" customHeight="1">
      <c r="A712" s="1"/>
      <c r="B712" s="1"/>
      <c r="C712" s="1"/>
      <c r="D712" s="1"/>
      <c r="E712" s="1"/>
      <c r="F712" s="1"/>
    </row>
    <row r="713" spans="1:6" ht="15.75" customHeight="1">
      <c r="A713" s="1"/>
      <c r="B713" s="1"/>
      <c r="C713" s="1"/>
      <c r="D713" s="1"/>
      <c r="E713" s="1"/>
      <c r="F713" s="1"/>
    </row>
    <row r="714" spans="1:6" ht="15.75" customHeight="1">
      <c r="A714" s="1"/>
      <c r="B714" s="1"/>
      <c r="C714" s="1"/>
      <c r="D714" s="1"/>
      <c r="E714" s="1"/>
      <c r="F714" s="1"/>
    </row>
    <row r="715" spans="1:6" ht="15.75" customHeight="1">
      <c r="A715" s="1"/>
      <c r="B715" s="1"/>
      <c r="C715" s="1"/>
      <c r="D715" s="1"/>
      <c r="E715" s="1"/>
      <c r="F715" s="1"/>
    </row>
    <row r="716" spans="1:6" ht="15.75" customHeight="1">
      <c r="A716" s="1"/>
      <c r="B716" s="1"/>
      <c r="C716" s="1"/>
      <c r="D716" s="1"/>
      <c r="E716" s="1"/>
      <c r="F716" s="1"/>
    </row>
    <row r="717" spans="1:6" ht="15.75" customHeight="1">
      <c r="A717" s="1"/>
      <c r="B717" s="1"/>
      <c r="C717" s="1"/>
      <c r="D717" s="1"/>
      <c r="E717" s="1"/>
      <c r="F717" s="1"/>
    </row>
    <row r="718" spans="1:6" ht="15.75" customHeight="1">
      <c r="A718" s="1"/>
      <c r="B718" s="1"/>
      <c r="C718" s="1"/>
      <c r="D718" s="1"/>
      <c r="E718" s="1"/>
      <c r="F718" s="1"/>
    </row>
    <row r="719" spans="1:6" ht="15.75" customHeight="1">
      <c r="A719" s="1"/>
      <c r="B719" s="1"/>
      <c r="C719" s="1"/>
      <c r="D719" s="1"/>
      <c r="E719" s="1"/>
      <c r="F719" s="1"/>
    </row>
    <row r="720" spans="1:6" ht="15.75" customHeight="1">
      <c r="A720" s="1"/>
      <c r="B720" s="1"/>
      <c r="C720" s="1"/>
      <c r="D720" s="1"/>
      <c r="E720" s="1"/>
      <c r="F720" s="1"/>
    </row>
    <row r="721" spans="1:6" ht="15.75" customHeight="1">
      <c r="A721" s="1"/>
      <c r="B721" s="1"/>
      <c r="C721" s="1"/>
      <c r="D721" s="1"/>
      <c r="E721" s="1"/>
      <c r="F721" s="1"/>
    </row>
    <row r="722" spans="1:6" ht="15.75" customHeight="1">
      <c r="A722" s="1"/>
      <c r="B722" s="1"/>
      <c r="C722" s="1"/>
      <c r="D722" s="1"/>
      <c r="E722" s="1"/>
      <c r="F722" s="1"/>
    </row>
    <row r="723" spans="1:6" ht="15.75" customHeight="1">
      <c r="A723" s="1"/>
      <c r="B723" s="1"/>
      <c r="C723" s="1"/>
      <c r="D723" s="1"/>
      <c r="E723" s="1"/>
      <c r="F723" s="1"/>
    </row>
    <row r="724" spans="1:6" ht="15.75" customHeight="1">
      <c r="A724" s="1"/>
      <c r="B724" s="1"/>
      <c r="C724" s="1"/>
      <c r="D724" s="1"/>
      <c r="E724" s="1"/>
      <c r="F724" s="1"/>
    </row>
    <row r="725" spans="1:6" ht="15.75" customHeight="1">
      <c r="A725" s="1"/>
      <c r="B725" s="1"/>
      <c r="C725" s="1"/>
      <c r="D725" s="1"/>
      <c r="E725" s="1"/>
      <c r="F725" s="1"/>
    </row>
    <row r="726" spans="1:6" ht="15.75" customHeight="1">
      <c r="A726" s="1"/>
      <c r="B726" s="1"/>
      <c r="C726" s="1"/>
      <c r="D726" s="1"/>
      <c r="E726" s="1"/>
      <c r="F726" s="1"/>
    </row>
    <row r="727" spans="1:6" ht="15.75" customHeight="1">
      <c r="A727" s="1"/>
      <c r="B727" s="1"/>
      <c r="C727" s="1"/>
      <c r="D727" s="1"/>
      <c r="E727" s="1"/>
      <c r="F727" s="1"/>
    </row>
    <row r="728" spans="1:6" ht="15.75" customHeight="1">
      <c r="A728" s="1"/>
      <c r="B728" s="1"/>
      <c r="C728" s="1"/>
      <c r="D728" s="1"/>
      <c r="E728" s="1"/>
      <c r="F728" s="1"/>
    </row>
    <row r="729" spans="1:6" ht="15.75" customHeight="1">
      <c r="A729" s="1"/>
      <c r="B729" s="1"/>
      <c r="C729" s="1"/>
      <c r="D729" s="1"/>
      <c r="E729" s="1"/>
      <c r="F729" s="1"/>
    </row>
    <row r="730" spans="1:6" ht="15.75" customHeight="1">
      <c r="A730" s="1"/>
      <c r="B730" s="1"/>
      <c r="C730" s="1"/>
      <c r="D730" s="1"/>
      <c r="E730" s="1"/>
      <c r="F730" s="1"/>
    </row>
    <row r="731" spans="1:6" ht="15.75" customHeight="1">
      <c r="A731" s="1"/>
      <c r="B731" s="1"/>
      <c r="C731" s="1"/>
      <c r="D731" s="1"/>
      <c r="E731" s="1"/>
      <c r="F731" s="1"/>
    </row>
    <row r="732" spans="1:6" ht="15.75" customHeight="1">
      <c r="A732" s="1"/>
      <c r="B732" s="1"/>
      <c r="C732" s="1"/>
      <c r="D732" s="1"/>
      <c r="E732" s="1"/>
      <c r="F732" s="1"/>
    </row>
    <row r="733" spans="1:6" ht="15.75" customHeight="1">
      <c r="A733" s="1"/>
      <c r="B733" s="1"/>
      <c r="C733" s="1"/>
      <c r="D733" s="1"/>
      <c r="E733" s="1"/>
      <c r="F733" s="1"/>
    </row>
    <row r="734" spans="1:6" ht="15.75" customHeight="1">
      <c r="A734" s="1"/>
      <c r="B734" s="1"/>
      <c r="C734" s="1"/>
      <c r="D734" s="1"/>
      <c r="E734" s="1"/>
      <c r="F734" s="1"/>
    </row>
    <row r="735" spans="1:6" ht="15.75" customHeight="1">
      <c r="A735" s="1"/>
      <c r="B735" s="1"/>
      <c r="C735" s="1"/>
      <c r="D735" s="1"/>
      <c r="E735" s="1"/>
      <c r="F735" s="1"/>
    </row>
    <row r="736" spans="1:6" ht="15.75" customHeight="1">
      <c r="A736" s="1"/>
      <c r="B736" s="1"/>
      <c r="C736" s="1"/>
      <c r="D736" s="1"/>
      <c r="E736" s="1"/>
      <c r="F736" s="1"/>
    </row>
    <row r="737" spans="1:6" ht="15.75" customHeight="1">
      <c r="A737" s="1"/>
      <c r="B737" s="1"/>
      <c r="C737" s="1"/>
      <c r="D737" s="1"/>
      <c r="E737" s="1"/>
      <c r="F737" s="1"/>
    </row>
    <row r="738" spans="1:6" ht="15.75" customHeight="1">
      <c r="A738" s="1"/>
      <c r="B738" s="1"/>
      <c r="C738" s="1"/>
      <c r="D738" s="1"/>
      <c r="E738" s="1"/>
      <c r="F738" s="1"/>
    </row>
    <row r="739" spans="1:6" ht="15.75" customHeight="1">
      <c r="A739" s="1"/>
      <c r="B739" s="1"/>
      <c r="C739" s="1"/>
      <c r="D739" s="1"/>
      <c r="E739" s="1"/>
      <c r="F739" s="1"/>
    </row>
    <row r="740" spans="1:6" ht="15.75" customHeight="1">
      <c r="A740" s="1"/>
      <c r="B740" s="1"/>
      <c r="C740" s="1"/>
      <c r="D740" s="1"/>
      <c r="E740" s="1"/>
      <c r="F740" s="1"/>
    </row>
    <row r="741" spans="1:6" ht="15.75" customHeight="1">
      <c r="A741" s="1"/>
      <c r="B741" s="1"/>
      <c r="C741" s="1"/>
      <c r="D741" s="1"/>
      <c r="E741" s="1"/>
      <c r="F741" s="1"/>
    </row>
    <row r="742" spans="1:6" ht="15.75" customHeight="1">
      <c r="A742" s="1"/>
      <c r="B742" s="1"/>
      <c r="C742" s="1"/>
      <c r="D742" s="1"/>
      <c r="E742" s="1"/>
      <c r="F742" s="1"/>
    </row>
    <row r="743" spans="1:6" ht="15.75" customHeight="1">
      <c r="A743" s="1"/>
      <c r="B743" s="1"/>
      <c r="C743" s="1"/>
      <c r="D743" s="1"/>
      <c r="E743" s="1"/>
      <c r="F743" s="1"/>
    </row>
    <row r="744" spans="1:6" ht="15.75" customHeight="1">
      <c r="A744" s="1"/>
      <c r="B744" s="1"/>
      <c r="C744" s="1"/>
      <c r="D744" s="1"/>
      <c r="E744" s="1"/>
      <c r="F744" s="1"/>
    </row>
    <row r="745" spans="1:6" ht="15.75" customHeight="1">
      <c r="A745" s="1"/>
      <c r="B745" s="1"/>
      <c r="C745" s="1"/>
      <c r="D745" s="1"/>
      <c r="E745" s="1"/>
      <c r="F745" s="1"/>
    </row>
    <row r="746" spans="1:6" ht="15.75" customHeight="1">
      <c r="A746" s="1"/>
      <c r="B746" s="1"/>
      <c r="C746" s="1"/>
      <c r="D746" s="1"/>
      <c r="E746" s="1"/>
      <c r="F746" s="1"/>
    </row>
    <row r="747" spans="1:6" ht="15.75" customHeight="1">
      <c r="A747" s="1"/>
      <c r="B747" s="1"/>
      <c r="C747" s="1"/>
      <c r="D747" s="1"/>
      <c r="E747" s="1"/>
      <c r="F747" s="1"/>
    </row>
    <row r="748" spans="1:6" ht="15.75" customHeight="1">
      <c r="A748" s="1"/>
      <c r="B748" s="1"/>
      <c r="C748" s="1"/>
      <c r="D748" s="1"/>
      <c r="E748" s="1"/>
      <c r="F748" s="1"/>
    </row>
    <row r="749" spans="1:6" ht="15.75" customHeight="1">
      <c r="A749" s="1"/>
      <c r="B749" s="1"/>
      <c r="C749" s="1"/>
      <c r="D749" s="1"/>
      <c r="E749" s="1"/>
      <c r="F749" s="1"/>
    </row>
    <row r="750" spans="1:6" ht="15.75" customHeight="1">
      <c r="A750" s="1"/>
      <c r="B750" s="1"/>
      <c r="C750" s="1"/>
      <c r="D750" s="1"/>
      <c r="E750" s="1"/>
      <c r="F750" s="1"/>
    </row>
    <row r="751" spans="1:6" ht="15.75" customHeight="1">
      <c r="A751" s="1"/>
      <c r="B751" s="1"/>
      <c r="C751" s="1"/>
      <c r="D751" s="1"/>
      <c r="E751" s="1"/>
      <c r="F751" s="1"/>
    </row>
    <row r="752" spans="1:6" ht="15.75" customHeight="1">
      <c r="A752" s="1"/>
      <c r="B752" s="1"/>
      <c r="C752" s="1"/>
      <c r="D752" s="1"/>
      <c r="E752" s="1"/>
      <c r="F752" s="1"/>
    </row>
    <row r="753" spans="1:6" ht="15.75" customHeight="1">
      <c r="A753" s="1"/>
      <c r="B753" s="1"/>
      <c r="C753" s="1"/>
      <c r="D753" s="1"/>
      <c r="E753" s="1"/>
      <c r="F753" s="1"/>
    </row>
    <row r="754" spans="1:6" ht="15.75" customHeight="1">
      <c r="A754" s="1"/>
      <c r="B754" s="1"/>
      <c r="C754" s="1"/>
      <c r="D754" s="1"/>
      <c r="E754" s="1"/>
      <c r="F754" s="1"/>
    </row>
    <row r="755" spans="1:6" ht="15.75" customHeight="1">
      <c r="A755" s="1"/>
      <c r="B755" s="1"/>
      <c r="C755" s="1"/>
      <c r="D755" s="1"/>
      <c r="E755" s="1"/>
      <c r="F755" s="1"/>
    </row>
    <row r="756" spans="1:6" ht="15.75" customHeight="1">
      <c r="A756" s="1"/>
      <c r="B756" s="1"/>
      <c r="C756" s="1"/>
      <c r="D756" s="1"/>
      <c r="E756" s="1"/>
      <c r="F756" s="1"/>
    </row>
    <row r="757" spans="1:6" ht="15.75" customHeight="1">
      <c r="A757" s="1"/>
      <c r="B757" s="1"/>
      <c r="C757" s="1"/>
      <c r="D757" s="1"/>
      <c r="E757" s="1"/>
      <c r="F757" s="1"/>
    </row>
    <row r="758" spans="1:6" ht="15.75" customHeight="1">
      <c r="A758" s="1"/>
      <c r="B758" s="1"/>
      <c r="C758" s="1"/>
      <c r="D758" s="1"/>
      <c r="E758" s="1"/>
      <c r="F758" s="1"/>
    </row>
    <row r="759" spans="1:6" ht="15.75" customHeight="1">
      <c r="A759" s="1"/>
      <c r="B759" s="1"/>
      <c r="C759" s="1"/>
      <c r="D759" s="1"/>
      <c r="E759" s="1"/>
      <c r="F759" s="1"/>
    </row>
    <row r="760" spans="1:6" ht="15.75" customHeight="1">
      <c r="A760" s="1"/>
      <c r="B760" s="1"/>
      <c r="C760" s="1"/>
      <c r="D760" s="1"/>
      <c r="E760" s="1"/>
      <c r="F760" s="1"/>
    </row>
    <row r="761" spans="1:6" ht="15.75" customHeight="1">
      <c r="A761" s="1"/>
      <c r="B761" s="1"/>
      <c r="C761" s="1"/>
      <c r="D761" s="1"/>
      <c r="E761" s="1"/>
      <c r="F761" s="1"/>
    </row>
    <row r="762" spans="1:6" ht="15.75" customHeight="1">
      <c r="A762" s="1"/>
      <c r="B762" s="1"/>
      <c r="C762" s="1"/>
      <c r="D762" s="1"/>
      <c r="E762" s="1"/>
      <c r="F762" s="1"/>
    </row>
    <row r="763" spans="1:6" ht="15.75" customHeight="1">
      <c r="A763" s="1"/>
      <c r="B763" s="1"/>
      <c r="C763" s="1"/>
      <c r="D763" s="1"/>
      <c r="E763" s="1"/>
      <c r="F763" s="1"/>
    </row>
    <row r="764" spans="1:6" ht="15.75" customHeight="1">
      <c r="A764" s="1"/>
      <c r="B764" s="1"/>
      <c r="C764" s="1"/>
      <c r="D764" s="1"/>
      <c r="E764" s="1"/>
      <c r="F764" s="1"/>
    </row>
    <row r="765" spans="1:6" ht="15.75" customHeight="1">
      <c r="A765" s="1"/>
      <c r="B765" s="1"/>
      <c r="C765" s="1"/>
      <c r="D765" s="1"/>
      <c r="E765" s="1"/>
      <c r="F765" s="1"/>
    </row>
    <row r="766" spans="1:6" ht="15.75" customHeight="1">
      <c r="A766" s="1"/>
      <c r="B766" s="1"/>
      <c r="C766" s="1"/>
      <c r="D766" s="1"/>
      <c r="E766" s="1"/>
      <c r="F766" s="1"/>
    </row>
    <row r="767" spans="1:6" ht="15.75" customHeight="1">
      <c r="A767" s="1"/>
      <c r="B767" s="1"/>
      <c r="C767" s="1"/>
      <c r="D767" s="1"/>
      <c r="E767" s="1"/>
      <c r="F767" s="1"/>
    </row>
    <row r="768" spans="1:6" ht="15.75" customHeight="1">
      <c r="A768" s="1"/>
      <c r="B768" s="1"/>
      <c r="C768" s="1"/>
      <c r="D768" s="1"/>
      <c r="E768" s="1"/>
      <c r="F768" s="1"/>
    </row>
    <row r="769" spans="1:6" ht="15.75" customHeight="1">
      <c r="A769" s="1"/>
      <c r="B769" s="1"/>
      <c r="C769" s="1"/>
      <c r="D769" s="1"/>
      <c r="E769" s="1"/>
      <c r="F769" s="1"/>
    </row>
    <row r="770" spans="1:6" ht="15.75" customHeight="1">
      <c r="A770" s="1"/>
      <c r="B770" s="1"/>
      <c r="C770" s="1"/>
      <c r="D770" s="1"/>
      <c r="E770" s="1"/>
      <c r="F770" s="1"/>
    </row>
    <row r="771" spans="1:6" ht="15.75" customHeight="1">
      <c r="A771" s="1"/>
      <c r="B771" s="1"/>
      <c r="C771" s="1"/>
      <c r="D771" s="1"/>
      <c r="E771" s="1"/>
      <c r="F771" s="1"/>
    </row>
    <row r="772" spans="1:6" ht="15.75" customHeight="1">
      <c r="A772" s="1"/>
      <c r="B772" s="1"/>
      <c r="C772" s="1"/>
      <c r="D772" s="1"/>
      <c r="E772" s="1"/>
      <c r="F772" s="1"/>
    </row>
    <row r="773" spans="1:6" ht="15.75" customHeight="1">
      <c r="A773" s="1"/>
      <c r="B773" s="1"/>
      <c r="C773" s="1"/>
      <c r="D773" s="1"/>
      <c r="E773" s="1"/>
      <c r="F773" s="1"/>
    </row>
    <row r="774" spans="1:6" ht="15.75" customHeight="1">
      <c r="A774" s="1"/>
      <c r="B774" s="1"/>
      <c r="C774" s="1"/>
      <c r="D774" s="1"/>
      <c r="E774" s="1"/>
      <c r="F774" s="1"/>
    </row>
    <row r="775" spans="1:6" ht="15.75" customHeight="1">
      <c r="A775" s="1"/>
      <c r="B775" s="1"/>
      <c r="C775" s="1"/>
      <c r="D775" s="1"/>
      <c r="E775" s="1"/>
      <c r="F775" s="1"/>
    </row>
    <row r="776" spans="1:6" ht="15.75" customHeight="1">
      <c r="A776" s="1"/>
      <c r="B776" s="1"/>
      <c r="C776" s="1"/>
      <c r="D776" s="1"/>
      <c r="E776" s="1"/>
      <c r="F776" s="1"/>
    </row>
    <row r="777" spans="1:6" ht="15.75" customHeight="1">
      <c r="A777" s="1"/>
      <c r="B777" s="1"/>
      <c r="C777" s="1"/>
      <c r="D777" s="1"/>
      <c r="E777" s="1"/>
      <c r="F777" s="1"/>
    </row>
    <row r="778" spans="1:6" ht="15.75" customHeight="1">
      <c r="A778" s="1"/>
      <c r="B778" s="1"/>
      <c r="C778" s="1"/>
      <c r="D778" s="1"/>
      <c r="E778" s="1"/>
      <c r="F778" s="1"/>
    </row>
    <row r="779" spans="1:6" ht="15.75" customHeight="1">
      <c r="A779" s="1"/>
      <c r="B779" s="1"/>
      <c r="C779" s="1"/>
      <c r="D779" s="1"/>
      <c r="E779" s="1"/>
      <c r="F779" s="1"/>
    </row>
    <row r="780" spans="1:6" ht="15.75" customHeight="1">
      <c r="A780" s="1"/>
      <c r="B780" s="1"/>
      <c r="C780" s="1"/>
      <c r="D780" s="1"/>
      <c r="E780" s="1"/>
      <c r="F780" s="1"/>
    </row>
    <row r="781" spans="1:6" ht="15.75" customHeight="1">
      <c r="A781" s="1"/>
      <c r="B781" s="1"/>
      <c r="C781" s="1"/>
      <c r="D781" s="1"/>
      <c r="E781" s="1"/>
      <c r="F781" s="1"/>
    </row>
    <row r="782" spans="1:6" ht="15.75" customHeight="1">
      <c r="A782" s="1"/>
      <c r="B782" s="1"/>
      <c r="C782" s="1"/>
      <c r="D782" s="1"/>
      <c r="E782" s="1"/>
      <c r="F782" s="1"/>
    </row>
    <row r="783" spans="1:6" ht="15.75" customHeight="1">
      <c r="A783" s="1"/>
      <c r="B783" s="1"/>
      <c r="C783" s="1"/>
      <c r="D783" s="1"/>
      <c r="E783" s="1"/>
      <c r="F783" s="1"/>
    </row>
    <row r="784" spans="1:6" ht="15.75" customHeight="1">
      <c r="A784" s="1"/>
      <c r="B784" s="1"/>
      <c r="C784" s="1"/>
      <c r="D784" s="1"/>
      <c r="E784" s="1"/>
      <c r="F784" s="1"/>
    </row>
    <row r="785" spans="1:6" ht="15.75" customHeight="1">
      <c r="A785" s="1"/>
      <c r="B785" s="1"/>
      <c r="C785" s="1"/>
      <c r="D785" s="1"/>
      <c r="E785" s="1"/>
      <c r="F785" s="1"/>
    </row>
    <row r="786" spans="1:6" ht="15.75" customHeight="1">
      <c r="A786" s="1"/>
      <c r="B786" s="1"/>
      <c r="C786" s="1"/>
      <c r="D786" s="1"/>
      <c r="E786" s="1"/>
      <c r="F786" s="1"/>
    </row>
    <row r="787" spans="1:6" ht="15.75" customHeight="1">
      <c r="A787" s="1"/>
      <c r="B787" s="1"/>
      <c r="C787" s="1"/>
      <c r="D787" s="1"/>
      <c r="E787" s="1"/>
      <c r="F787" s="1"/>
    </row>
    <row r="788" spans="1:6" ht="15.75" customHeight="1">
      <c r="A788" s="1"/>
      <c r="B788" s="1"/>
      <c r="C788" s="1"/>
      <c r="D788" s="1"/>
      <c r="E788" s="1"/>
      <c r="F788" s="1"/>
    </row>
    <row r="789" spans="1:6" ht="15.75" customHeight="1">
      <c r="A789" s="1"/>
      <c r="B789" s="1"/>
      <c r="C789" s="1"/>
      <c r="D789" s="1"/>
      <c r="E789" s="1"/>
      <c r="F789" s="1"/>
    </row>
    <row r="790" spans="1:6" ht="15.75" customHeight="1">
      <c r="A790" s="1"/>
      <c r="B790" s="1"/>
      <c r="C790" s="1"/>
      <c r="D790" s="1"/>
      <c r="E790" s="1"/>
      <c r="F790" s="1"/>
    </row>
    <row r="791" spans="1:6" ht="15.75" customHeight="1">
      <c r="A791" s="1"/>
      <c r="B791" s="1"/>
      <c r="C791" s="1"/>
      <c r="D791" s="1"/>
      <c r="E791" s="1"/>
      <c r="F791" s="1"/>
    </row>
    <row r="792" spans="1:6" ht="15.75" customHeight="1">
      <c r="A792" s="1"/>
      <c r="B792" s="1"/>
      <c r="C792" s="1"/>
      <c r="D792" s="1"/>
      <c r="E792" s="1"/>
      <c r="F792" s="1"/>
    </row>
    <row r="793" spans="1:6" ht="15.75" customHeight="1">
      <c r="A793" s="1"/>
      <c r="B793" s="1"/>
      <c r="C793" s="1"/>
      <c r="D793" s="1"/>
      <c r="E793" s="1"/>
      <c r="F793" s="1"/>
    </row>
    <row r="794" spans="1:6" ht="15.75" customHeight="1">
      <c r="A794" s="1"/>
      <c r="B794" s="1"/>
      <c r="C794" s="1"/>
      <c r="D794" s="1"/>
      <c r="E794" s="1"/>
      <c r="F794" s="1"/>
    </row>
    <row r="795" spans="1:6" ht="15.75" customHeight="1">
      <c r="A795" s="1"/>
      <c r="B795" s="1"/>
      <c r="C795" s="1"/>
      <c r="D795" s="1"/>
      <c r="E795" s="1"/>
      <c r="F795" s="1"/>
    </row>
    <row r="796" spans="1:6" ht="15.75" customHeight="1">
      <c r="A796" s="1"/>
      <c r="B796" s="1"/>
      <c r="C796" s="1"/>
      <c r="D796" s="1"/>
      <c r="E796" s="1"/>
      <c r="F796" s="1"/>
    </row>
    <row r="797" spans="1:6" ht="15.75" customHeight="1">
      <c r="A797" s="1"/>
      <c r="B797" s="1"/>
      <c r="C797" s="1"/>
      <c r="D797" s="1"/>
      <c r="E797" s="1"/>
      <c r="F797" s="1"/>
    </row>
    <row r="798" spans="1:6" ht="15.75" customHeight="1">
      <c r="A798" s="1"/>
      <c r="B798" s="1"/>
      <c r="C798" s="1"/>
      <c r="D798" s="1"/>
      <c r="E798" s="1"/>
      <c r="F798" s="1"/>
    </row>
    <row r="799" spans="1:6" ht="15.75" customHeight="1">
      <c r="A799" s="1"/>
      <c r="B799" s="1"/>
      <c r="C799" s="1"/>
      <c r="D799" s="1"/>
      <c r="E799" s="1"/>
      <c r="F799" s="1"/>
    </row>
    <row r="800" spans="1:6" ht="15.75" customHeight="1">
      <c r="A800" s="1"/>
      <c r="B800" s="1"/>
      <c r="C800" s="1"/>
      <c r="D800" s="1"/>
      <c r="E800" s="1"/>
      <c r="F800" s="1"/>
    </row>
    <row r="801" spans="1:6" ht="15.75" customHeight="1">
      <c r="A801" s="1"/>
      <c r="B801" s="1"/>
      <c r="C801" s="1"/>
      <c r="D801" s="1"/>
      <c r="E801" s="1"/>
      <c r="F801" s="1"/>
    </row>
    <row r="802" spans="1:6" ht="15.75" customHeight="1">
      <c r="A802" s="1"/>
      <c r="B802" s="1"/>
      <c r="C802" s="1"/>
      <c r="D802" s="1"/>
      <c r="E802" s="1"/>
      <c r="F802" s="1"/>
    </row>
    <row r="803" spans="1:6" ht="15.75" customHeight="1">
      <c r="A803" s="1"/>
      <c r="B803" s="1"/>
      <c r="C803" s="1"/>
      <c r="D803" s="1"/>
      <c r="E803" s="1"/>
      <c r="F803" s="1"/>
    </row>
    <row r="804" spans="1:6" ht="15.75" customHeight="1">
      <c r="A804" s="1"/>
      <c r="B804" s="1"/>
      <c r="C804" s="1"/>
      <c r="D804" s="1"/>
      <c r="E804" s="1"/>
      <c r="F804" s="1"/>
    </row>
    <row r="805" spans="1:6" ht="15.75" customHeight="1">
      <c r="A805" s="1"/>
      <c r="B805" s="1"/>
      <c r="C805" s="1"/>
      <c r="D805" s="1"/>
      <c r="E805" s="1"/>
      <c r="F805" s="1"/>
    </row>
    <row r="806" spans="1:6" ht="15.75" customHeight="1">
      <c r="A806" s="1"/>
      <c r="B806" s="1"/>
      <c r="C806" s="1"/>
      <c r="D806" s="1"/>
      <c r="E806" s="1"/>
      <c r="F806" s="1"/>
    </row>
    <row r="807" spans="1:6" ht="15.75" customHeight="1">
      <c r="A807" s="1"/>
      <c r="B807" s="1"/>
      <c r="C807" s="1"/>
      <c r="D807" s="1"/>
      <c r="E807" s="1"/>
      <c r="F807" s="1"/>
    </row>
    <row r="808" spans="1:6" ht="15.75" customHeight="1">
      <c r="A808" s="1"/>
      <c r="B808" s="1"/>
      <c r="C808" s="1"/>
      <c r="D808" s="1"/>
      <c r="E808" s="1"/>
      <c r="F808" s="1"/>
    </row>
    <row r="809" spans="1:6" ht="15.75" customHeight="1">
      <c r="A809" s="1"/>
      <c r="B809" s="1"/>
      <c r="C809" s="1"/>
      <c r="D809" s="1"/>
      <c r="E809" s="1"/>
      <c r="F809" s="1"/>
    </row>
    <row r="810" spans="1:6" ht="15.75" customHeight="1">
      <c r="A810" s="1"/>
      <c r="B810" s="1"/>
      <c r="C810" s="1"/>
      <c r="D810" s="1"/>
      <c r="E810" s="1"/>
      <c r="F810" s="1"/>
    </row>
    <row r="811" spans="1:6" ht="15.75" customHeight="1">
      <c r="A811" s="1"/>
      <c r="B811" s="1"/>
      <c r="C811" s="1"/>
      <c r="D811" s="1"/>
      <c r="E811" s="1"/>
      <c r="F811" s="1"/>
    </row>
    <row r="812" spans="1:6" ht="15.75" customHeight="1">
      <c r="A812" s="1"/>
      <c r="B812" s="1"/>
      <c r="C812" s="1"/>
      <c r="D812" s="1"/>
      <c r="E812" s="1"/>
      <c r="F812" s="1"/>
    </row>
    <row r="813" spans="1:6" ht="15.75" customHeight="1">
      <c r="A813" s="1"/>
      <c r="B813" s="1"/>
      <c r="C813" s="1"/>
      <c r="D813" s="1"/>
      <c r="E813" s="1"/>
      <c r="F813" s="1"/>
    </row>
    <row r="814" spans="1:6" ht="15.75" customHeight="1">
      <c r="A814" s="1"/>
      <c r="B814" s="1"/>
      <c r="C814" s="1"/>
      <c r="D814" s="1"/>
      <c r="E814" s="1"/>
      <c r="F814" s="1"/>
    </row>
    <row r="815" spans="1:6" ht="15.75" customHeight="1">
      <c r="A815" s="1"/>
      <c r="B815" s="1"/>
      <c r="C815" s="1"/>
      <c r="D815" s="1"/>
      <c r="E815" s="1"/>
      <c r="F815" s="1"/>
    </row>
    <row r="816" spans="1:6" ht="15.75" customHeight="1">
      <c r="A816" s="1"/>
      <c r="B816" s="1"/>
      <c r="C816" s="1"/>
      <c r="D816" s="1"/>
      <c r="E816" s="1"/>
      <c r="F816" s="1"/>
    </row>
    <row r="817" spans="1:6" ht="15.75" customHeight="1">
      <c r="A817" s="1"/>
      <c r="B817" s="1"/>
      <c r="C817" s="1"/>
      <c r="D817" s="1"/>
      <c r="E817" s="1"/>
      <c r="F817" s="1"/>
    </row>
    <row r="818" spans="1:6" ht="15.75" customHeight="1">
      <c r="A818" s="1"/>
      <c r="B818" s="1"/>
      <c r="C818" s="1"/>
      <c r="D818" s="1"/>
      <c r="E818" s="1"/>
      <c r="F818" s="1"/>
    </row>
    <row r="819" spans="1:6" ht="15.75" customHeight="1">
      <c r="A819" s="1"/>
      <c r="B819" s="1"/>
      <c r="C819" s="1"/>
      <c r="D819" s="1"/>
      <c r="E819" s="1"/>
      <c r="F819" s="1"/>
    </row>
    <row r="820" spans="1:6" ht="15.75" customHeight="1">
      <c r="A820" s="1"/>
      <c r="B820" s="1"/>
      <c r="C820" s="1"/>
      <c r="D820" s="1"/>
      <c r="E820" s="1"/>
      <c r="F820" s="1"/>
    </row>
    <row r="821" spans="1:6" ht="15.75" customHeight="1">
      <c r="A821" s="1"/>
      <c r="B821" s="1"/>
      <c r="C821" s="1"/>
      <c r="D821" s="1"/>
      <c r="E821" s="1"/>
      <c r="F821" s="1"/>
    </row>
    <row r="822" spans="1:6" ht="15.75" customHeight="1">
      <c r="A822" s="1"/>
      <c r="B822" s="1"/>
      <c r="C822" s="1"/>
      <c r="D822" s="1"/>
      <c r="E822" s="1"/>
      <c r="F822" s="1"/>
    </row>
    <row r="823" spans="1:6" ht="15.75" customHeight="1">
      <c r="A823" s="1"/>
      <c r="B823" s="1"/>
      <c r="C823" s="1"/>
      <c r="D823" s="1"/>
      <c r="E823" s="1"/>
      <c r="F823" s="1"/>
    </row>
    <row r="824" spans="1:6" ht="15.75" customHeight="1">
      <c r="A824" s="1"/>
      <c r="B824" s="1"/>
      <c r="C824" s="1"/>
      <c r="D824" s="1"/>
      <c r="E824" s="1"/>
      <c r="F824" s="1"/>
    </row>
    <row r="825" spans="1:6" ht="15.75" customHeight="1">
      <c r="A825" s="1"/>
      <c r="B825" s="1"/>
      <c r="C825" s="1"/>
      <c r="D825" s="1"/>
      <c r="E825" s="1"/>
      <c r="F825" s="1"/>
    </row>
    <row r="826" spans="1:6" ht="15.75" customHeight="1">
      <c r="A826" s="1"/>
      <c r="B826" s="1"/>
      <c r="C826" s="1"/>
      <c r="D826" s="1"/>
      <c r="E826" s="1"/>
      <c r="F826" s="1"/>
    </row>
    <row r="827" spans="1:6" ht="15.75" customHeight="1">
      <c r="A827" s="1"/>
      <c r="B827" s="1"/>
      <c r="C827" s="1"/>
      <c r="D827" s="1"/>
      <c r="E827" s="1"/>
      <c r="F827" s="1"/>
    </row>
    <row r="828" spans="1:6" ht="15.75" customHeight="1">
      <c r="A828" s="1"/>
      <c r="B828" s="1"/>
      <c r="C828" s="1"/>
      <c r="D828" s="1"/>
      <c r="E828" s="1"/>
      <c r="F828" s="1"/>
    </row>
    <row r="829" spans="1:6" ht="15.75" customHeight="1">
      <c r="A829" s="1"/>
      <c r="B829" s="1"/>
      <c r="C829" s="1"/>
      <c r="D829" s="1"/>
      <c r="E829" s="1"/>
      <c r="F829" s="1"/>
    </row>
    <row r="830" spans="1:6" ht="15.75" customHeight="1">
      <c r="A830" s="1"/>
      <c r="B830" s="1"/>
      <c r="C830" s="1"/>
      <c r="D830" s="1"/>
      <c r="E830" s="1"/>
      <c r="F830" s="1"/>
    </row>
    <row r="831" spans="1:6" ht="15.75" customHeight="1">
      <c r="A831" s="1"/>
      <c r="B831" s="1"/>
      <c r="C831" s="1"/>
      <c r="D831" s="1"/>
      <c r="E831" s="1"/>
      <c r="F831" s="1"/>
    </row>
    <row r="832" spans="1:6" ht="15.75" customHeight="1">
      <c r="A832" s="1"/>
      <c r="B832" s="1"/>
      <c r="C832" s="1"/>
      <c r="D832" s="1"/>
      <c r="E832" s="1"/>
      <c r="F832" s="1"/>
    </row>
    <row r="833" spans="1:6" ht="15.75" customHeight="1">
      <c r="A833" s="1"/>
      <c r="B833" s="1"/>
      <c r="C833" s="1"/>
      <c r="D833" s="1"/>
      <c r="E833" s="1"/>
      <c r="F833" s="1"/>
    </row>
    <row r="834" spans="1:6" ht="15.75" customHeight="1">
      <c r="A834" s="1"/>
      <c r="B834" s="1"/>
      <c r="C834" s="1"/>
      <c r="D834" s="1"/>
      <c r="E834" s="1"/>
      <c r="F834" s="1"/>
    </row>
    <row r="835" spans="1:6" ht="15.75" customHeight="1">
      <c r="A835" s="1"/>
      <c r="B835" s="1"/>
      <c r="C835" s="1"/>
      <c r="D835" s="1"/>
      <c r="E835" s="1"/>
      <c r="F835" s="1"/>
    </row>
    <row r="836" spans="1:6" ht="15.75" customHeight="1">
      <c r="A836" s="1"/>
      <c r="B836" s="1"/>
      <c r="C836" s="1"/>
      <c r="D836" s="1"/>
      <c r="E836" s="1"/>
      <c r="F836" s="1"/>
    </row>
    <row r="837" spans="1:6" ht="15.75" customHeight="1">
      <c r="A837" s="1"/>
      <c r="B837" s="1"/>
      <c r="C837" s="1"/>
      <c r="D837" s="1"/>
      <c r="E837" s="1"/>
      <c r="F837" s="1"/>
    </row>
    <row r="838" spans="1:6" ht="15.75" customHeight="1">
      <c r="A838" s="1"/>
      <c r="B838" s="1"/>
      <c r="C838" s="1"/>
      <c r="D838" s="1"/>
      <c r="E838" s="1"/>
      <c r="F838" s="1"/>
    </row>
    <row r="839" spans="1:6" ht="15.75" customHeight="1">
      <c r="A839" s="1"/>
      <c r="B839" s="1"/>
      <c r="C839" s="1"/>
      <c r="D839" s="1"/>
      <c r="E839" s="1"/>
      <c r="F839" s="1"/>
    </row>
    <row r="840" spans="1:6" ht="15.75" customHeight="1">
      <c r="A840" s="1"/>
      <c r="B840" s="1"/>
      <c r="C840" s="1"/>
      <c r="D840" s="1"/>
      <c r="E840" s="1"/>
      <c r="F840" s="1"/>
    </row>
    <row r="841" spans="1:6" ht="15.75" customHeight="1">
      <c r="A841" s="1"/>
      <c r="B841" s="1"/>
      <c r="C841" s="1"/>
      <c r="D841" s="1"/>
      <c r="E841" s="1"/>
      <c r="F841" s="1"/>
    </row>
    <row r="842" spans="1:6" ht="15.75" customHeight="1">
      <c r="A842" s="1"/>
      <c r="B842" s="1"/>
      <c r="C842" s="1"/>
      <c r="D842" s="1"/>
      <c r="E842" s="1"/>
      <c r="F842" s="1"/>
    </row>
    <row r="843" spans="1:6" ht="15.75" customHeight="1">
      <c r="A843" s="1"/>
      <c r="B843" s="1"/>
      <c r="C843" s="1"/>
      <c r="D843" s="1"/>
      <c r="E843" s="1"/>
      <c r="F843" s="1"/>
    </row>
    <row r="844" spans="1:6" ht="15.75" customHeight="1">
      <c r="A844" s="1"/>
      <c r="B844" s="1"/>
      <c r="C844" s="1"/>
      <c r="D844" s="1"/>
      <c r="E844" s="1"/>
      <c r="F844" s="1"/>
    </row>
    <row r="845" spans="1:6" ht="15.75" customHeight="1">
      <c r="A845" s="1"/>
      <c r="B845" s="1"/>
      <c r="C845" s="1"/>
      <c r="D845" s="1"/>
      <c r="E845" s="1"/>
      <c r="F845" s="1"/>
    </row>
    <row r="846" spans="1:6" ht="15.75" customHeight="1">
      <c r="A846" s="1"/>
      <c r="B846" s="1"/>
      <c r="C846" s="1"/>
      <c r="D846" s="1"/>
      <c r="E846" s="1"/>
      <c r="F846" s="1"/>
    </row>
    <row r="847" spans="1:6" ht="15.75" customHeight="1">
      <c r="A847" s="1"/>
      <c r="B847" s="1"/>
      <c r="C847" s="1"/>
      <c r="D847" s="1"/>
      <c r="E847" s="1"/>
      <c r="F847" s="1"/>
    </row>
    <row r="848" spans="1:6" ht="15.75" customHeight="1">
      <c r="A848" s="1"/>
      <c r="B848" s="1"/>
      <c r="C848" s="1"/>
      <c r="D848" s="1"/>
      <c r="E848" s="1"/>
      <c r="F848" s="1"/>
    </row>
    <row r="849" spans="1:6" ht="15.75" customHeight="1">
      <c r="A849" s="1"/>
      <c r="B849" s="1"/>
      <c r="C849" s="1"/>
      <c r="D849" s="1"/>
      <c r="E849" s="1"/>
      <c r="F849" s="1"/>
    </row>
    <row r="850" spans="1:6" ht="15.75" customHeight="1">
      <c r="A850" s="1"/>
      <c r="B850" s="1"/>
      <c r="C850" s="1"/>
      <c r="D850" s="1"/>
      <c r="E850" s="1"/>
      <c r="F850" s="1"/>
    </row>
    <row r="851" spans="1:6" ht="15.75" customHeight="1">
      <c r="A851" s="1"/>
      <c r="B851" s="1"/>
      <c r="C851" s="1"/>
      <c r="D851" s="1"/>
      <c r="E851" s="1"/>
      <c r="F851" s="1"/>
    </row>
    <row r="852" spans="1:6" ht="15.75" customHeight="1">
      <c r="A852" s="1"/>
      <c r="B852" s="1"/>
      <c r="C852" s="1"/>
      <c r="D852" s="1"/>
      <c r="E852" s="1"/>
      <c r="F852" s="1"/>
    </row>
    <row r="853" spans="1:6" ht="15.75" customHeight="1">
      <c r="A853" s="1"/>
      <c r="B853" s="1"/>
      <c r="C853" s="1"/>
      <c r="D853" s="1"/>
      <c r="E853" s="1"/>
      <c r="F853" s="1"/>
    </row>
    <row r="854" spans="1:6" ht="15.75" customHeight="1">
      <c r="A854" s="1"/>
      <c r="B854" s="1"/>
      <c r="C854" s="1"/>
      <c r="D854" s="1"/>
      <c r="E854" s="1"/>
      <c r="F854" s="1"/>
    </row>
    <row r="855" spans="1:6" ht="15.75" customHeight="1">
      <c r="A855" s="1"/>
      <c r="B855" s="1"/>
      <c r="C855" s="1"/>
      <c r="D855" s="1"/>
      <c r="E855" s="1"/>
      <c r="F855" s="1"/>
    </row>
    <row r="856" spans="1:6" ht="15.75" customHeight="1">
      <c r="A856" s="1"/>
      <c r="B856" s="1"/>
      <c r="C856" s="1"/>
      <c r="D856" s="1"/>
      <c r="E856" s="1"/>
      <c r="F856" s="1"/>
    </row>
    <row r="857" spans="1:6" ht="15.75" customHeight="1">
      <c r="A857" s="1"/>
      <c r="B857" s="1"/>
      <c r="C857" s="1"/>
      <c r="D857" s="1"/>
      <c r="E857" s="1"/>
      <c r="F857" s="1"/>
    </row>
    <row r="858" spans="1:6" ht="15.75" customHeight="1">
      <c r="A858" s="1"/>
      <c r="B858" s="1"/>
      <c r="C858" s="1"/>
      <c r="D858" s="1"/>
      <c r="E858" s="1"/>
      <c r="F858" s="1"/>
    </row>
    <row r="859" spans="1:6" ht="15.75" customHeight="1">
      <c r="A859" s="1"/>
      <c r="B859" s="1"/>
      <c r="C859" s="1"/>
      <c r="D859" s="1"/>
      <c r="E859" s="1"/>
      <c r="F859" s="1"/>
    </row>
    <row r="860" spans="1:6" ht="15.75" customHeight="1">
      <c r="A860" s="1"/>
      <c r="B860" s="1"/>
      <c r="C860" s="1"/>
      <c r="D860" s="1"/>
      <c r="E860" s="1"/>
      <c r="F860" s="1"/>
    </row>
    <row r="861" spans="1:6" ht="15.75" customHeight="1">
      <c r="A861" s="1"/>
      <c r="B861" s="1"/>
      <c r="C861" s="1"/>
      <c r="D861" s="1"/>
      <c r="E861" s="1"/>
      <c r="F861" s="1"/>
    </row>
    <row r="862" spans="1:6" ht="15.75" customHeight="1">
      <c r="A862" s="1"/>
      <c r="B862" s="1"/>
      <c r="C862" s="1"/>
      <c r="D862" s="1"/>
      <c r="E862" s="1"/>
      <c r="F862" s="1"/>
    </row>
    <row r="863" spans="1:6" ht="15.75" customHeight="1">
      <c r="A863" s="1"/>
      <c r="B863" s="1"/>
      <c r="C863" s="1"/>
      <c r="D863" s="1"/>
      <c r="E863" s="1"/>
      <c r="F863" s="1"/>
    </row>
    <row r="864" spans="1:6" ht="15.75" customHeight="1">
      <c r="A864" s="1"/>
      <c r="B864" s="1"/>
      <c r="C864" s="1"/>
      <c r="D864" s="1"/>
      <c r="E864" s="1"/>
      <c r="F864" s="1"/>
    </row>
    <row r="865" spans="1:6" ht="15.75" customHeight="1">
      <c r="A865" s="1"/>
      <c r="B865" s="1"/>
      <c r="C865" s="1"/>
      <c r="D865" s="1"/>
      <c r="E865" s="1"/>
      <c r="F865" s="1"/>
    </row>
    <row r="866" spans="1:6" ht="15.75" customHeight="1">
      <c r="A866" s="1"/>
      <c r="B866" s="1"/>
      <c r="C866" s="1"/>
      <c r="D866" s="1"/>
      <c r="E866" s="1"/>
      <c r="F866" s="1"/>
    </row>
    <row r="867" spans="1:6" ht="15.75" customHeight="1">
      <c r="A867" s="1"/>
      <c r="B867" s="1"/>
      <c r="C867" s="1"/>
      <c r="D867" s="1"/>
      <c r="E867" s="1"/>
      <c r="F867" s="1"/>
    </row>
    <row r="868" spans="1:6" ht="15.75" customHeight="1">
      <c r="A868" s="1"/>
      <c r="B868" s="1"/>
      <c r="C868" s="1"/>
      <c r="D868" s="1"/>
      <c r="E868" s="1"/>
      <c r="F868" s="1"/>
    </row>
    <row r="869" spans="1:6" ht="15.75" customHeight="1">
      <c r="A869" s="1"/>
      <c r="B869" s="1"/>
      <c r="C869" s="1"/>
      <c r="D869" s="1"/>
      <c r="E869" s="1"/>
      <c r="F869" s="1"/>
    </row>
    <row r="870" spans="1:6" ht="15.75" customHeight="1">
      <c r="A870" s="1"/>
      <c r="B870" s="1"/>
      <c r="C870" s="1"/>
      <c r="D870" s="1"/>
      <c r="E870" s="1"/>
      <c r="F870" s="1"/>
    </row>
    <row r="871" spans="1:6" ht="15.75" customHeight="1">
      <c r="A871" s="1"/>
      <c r="B871" s="1"/>
      <c r="C871" s="1"/>
      <c r="D871" s="1"/>
      <c r="E871" s="1"/>
      <c r="F871" s="1"/>
    </row>
    <row r="872" spans="1:6" ht="15.75" customHeight="1">
      <c r="A872" s="1"/>
      <c r="B872" s="1"/>
      <c r="C872" s="1"/>
      <c r="D872" s="1"/>
      <c r="E872" s="1"/>
      <c r="F872" s="1"/>
    </row>
    <row r="873" spans="1:6" ht="15.75" customHeight="1">
      <c r="A873" s="1"/>
      <c r="B873" s="1"/>
      <c r="C873" s="1"/>
      <c r="D873" s="1"/>
      <c r="E873" s="1"/>
      <c r="F873" s="1"/>
    </row>
    <row r="874" spans="1:6" ht="15.75" customHeight="1">
      <c r="A874" s="1"/>
      <c r="B874" s="1"/>
      <c r="C874" s="1"/>
      <c r="D874" s="1"/>
      <c r="E874" s="1"/>
      <c r="F874" s="1"/>
    </row>
    <row r="875" spans="1:6" ht="15.75" customHeight="1">
      <c r="A875" s="1"/>
      <c r="B875" s="1"/>
      <c r="C875" s="1"/>
      <c r="D875" s="1"/>
      <c r="E875" s="1"/>
      <c r="F875" s="1"/>
    </row>
    <row r="876" spans="1:6" ht="15.75" customHeight="1">
      <c r="A876" s="1"/>
      <c r="B876" s="1"/>
      <c r="C876" s="1"/>
      <c r="D876" s="1"/>
      <c r="E876" s="1"/>
      <c r="F876" s="1"/>
    </row>
    <row r="877" spans="1:6" ht="15.75" customHeight="1">
      <c r="A877" s="1"/>
      <c r="B877" s="1"/>
      <c r="C877" s="1"/>
      <c r="D877" s="1"/>
      <c r="E877" s="1"/>
      <c r="F877" s="1"/>
    </row>
    <row r="878" spans="1:6" ht="15.75" customHeight="1">
      <c r="A878" s="1"/>
      <c r="B878" s="1"/>
      <c r="C878" s="1"/>
      <c r="D878" s="1"/>
      <c r="E878" s="1"/>
      <c r="F878" s="1"/>
    </row>
    <row r="879" spans="1:6" ht="15.75" customHeight="1">
      <c r="A879" s="1"/>
      <c r="B879" s="1"/>
      <c r="C879" s="1"/>
      <c r="D879" s="1"/>
      <c r="E879" s="1"/>
      <c r="F879" s="1"/>
    </row>
    <row r="880" spans="1:6" ht="15.75" customHeight="1">
      <c r="A880" s="1"/>
      <c r="B880" s="1"/>
      <c r="C880" s="1"/>
      <c r="D880" s="1"/>
      <c r="E880" s="1"/>
      <c r="F880" s="1"/>
    </row>
    <row r="881" spans="1:6" ht="15.75" customHeight="1">
      <c r="A881" s="1"/>
      <c r="B881" s="1"/>
      <c r="C881" s="1"/>
      <c r="D881" s="1"/>
      <c r="E881" s="1"/>
      <c r="F881" s="1"/>
    </row>
    <row r="882" spans="1:6" ht="15.75" customHeight="1">
      <c r="A882" s="1"/>
      <c r="B882" s="1"/>
      <c r="C882" s="1"/>
      <c r="D882" s="1"/>
      <c r="E882" s="1"/>
      <c r="F882" s="1"/>
    </row>
    <row r="883" spans="1:6" ht="15.75" customHeight="1">
      <c r="A883" s="1"/>
      <c r="B883" s="1"/>
      <c r="C883" s="1"/>
      <c r="D883" s="1"/>
      <c r="E883" s="1"/>
      <c r="F883" s="1"/>
    </row>
    <row r="884" spans="1:6" ht="15.75" customHeight="1">
      <c r="A884" s="1"/>
      <c r="B884" s="1"/>
      <c r="C884" s="1"/>
      <c r="D884" s="1"/>
      <c r="E884" s="1"/>
      <c r="F884" s="1"/>
    </row>
    <row r="885" spans="1:6" ht="15.75" customHeight="1">
      <c r="A885" s="1"/>
      <c r="B885" s="1"/>
      <c r="C885" s="1"/>
      <c r="D885" s="1"/>
      <c r="E885" s="1"/>
      <c r="F885" s="1"/>
    </row>
    <row r="886" spans="1:6" ht="15.75" customHeight="1">
      <c r="A886" s="1"/>
      <c r="B886" s="1"/>
      <c r="C886" s="1"/>
      <c r="D886" s="1"/>
      <c r="E886" s="1"/>
      <c r="F886" s="1"/>
    </row>
    <row r="887" spans="1:6" ht="15.75" customHeight="1">
      <c r="A887" s="1"/>
      <c r="B887" s="1"/>
      <c r="C887" s="1"/>
      <c r="D887" s="1"/>
      <c r="E887" s="1"/>
      <c r="F887" s="1"/>
    </row>
    <row r="888" spans="1:6" ht="15.75" customHeight="1">
      <c r="A888" s="1"/>
      <c r="B888" s="1"/>
      <c r="C888" s="1"/>
      <c r="D888" s="1"/>
      <c r="E888" s="1"/>
      <c r="F888" s="1"/>
    </row>
    <row r="889" spans="1:6" ht="15.75" customHeight="1">
      <c r="A889" s="1"/>
      <c r="B889" s="1"/>
      <c r="C889" s="1"/>
      <c r="D889" s="1"/>
      <c r="E889" s="1"/>
      <c r="F889" s="1"/>
    </row>
    <row r="890" spans="1:6" ht="15.75" customHeight="1">
      <c r="A890" s="1"/>
      <c r="B890" s="1"/>
      <c r="C890" s="1"/>
      <c r="D890" s="1"/>
      <c r="E890" s="1"/>
      <c r="F890" s="1"/>
    </row>
    <row r="891" spans="1:6" ht="15.75" customHeight="1">
      <c r="A891" s="1"/>
      <c r="B891" s="1"/>
      <c r="C891" s="1"/>
      <c r="D891" s="1"/>
      <c r="E891" s="1"/>
      <c r="F891" s="1"/>
    </row>
    <row r="892" spans="1:6" ht="15.75" customHeight="1">
      <c r="A892" s="1"/>
      <c r="B892" s="1"/>
      <c r="C892" s="1"/>
      <c r="D892" s="1"/>
      <c r="E892" s="1"/>
      <c r="F892" s="1"/>
    </row>
    <row r="893" spans="1:6" ht="15.75" customHeight="1">
      <c r="A893" s="1"/>
      <c r="B893" s="1"/>
      <c r="C893" s="1"/>
      <c r="D893" s="1"/>
      <c r="E893" s="1"/>
      <c r="F893" s="1"/>
    </row>
    <row r="894" spans="1:6" ht="15.75" customHeight="1">
      <c r="A894" s="1"/>
      <c r="B894" s="1"/>
      <c r="C894" s="1"/>
      <c r="D894" s="1"/>
      <c r="E894" s="1"/>
      <c r="F894" s="1"/>
    </row>
    <row r="895" spans="1:6" ht="15.75" customHeight="1">
      <c r="A895" s="1"/>
      <c r="B895" s="1"/>
      <c r="C895" s="1"/>
      <c r="D895" s="1"/>
      <c r="E895" s="1"/>
      <c r="F895" s="1"/>
    </row>
    <row r="896" spans="1:6" ht="15.75" customHeight="1">
      <c r="A896" s="1"/>
      <c r="B896" s="1"/>
      <c r="C896" s="1"/>
      <c r="D896" s="1"/>
      <c r="E896" s="1"/>
      <c r="F896" s="1"/>
    </row>
    <row r="897" spans="1:6" ht="15.75" customHeight="1">
      <c r="A897" s="1"/>
      <c r="B897" s="1"/>
      <c r="C897" s="1"/>
      <c r="D897" s="1"/>
      <c r="E897" s="1"/>
      <c r="F897" s="1"/>
    </row>
    <row r="898" spans="1:6" ht="15.75" customHeight="1">
      <c r="A898" s="1"/>
      <c r="B898" s="1"/>
      <c r="C898" s="1"/>
      <c r="D898" s="1"/>
      <c r="E898" s="1"/>
      <c r="F898" s="1"/>
    </row>
    <row r="899" spans="1:6" ht="15.75" customHeight="1">
      <c r="A899" s="1"/>
      <c r="B899" s="1"/>
      <c r="C899" s="1"/>
      <c r="D899" s="1"/>
      <c r="E899" s="1"/>
      <c r="F899" s="1"/>
    </row>
    <row r="900" spans="1:6" ht="15.75" customHeight="1">
      <c r="A900" s="1"/>
      <c r="B900" s="1"/>
      <c r="C900" s="1"/>
      <c r="D900" s="1"/>
      <c r="E900" s="1"/>
      <c r="F900" s="1"/>
    </row>
    <row r="901" spans="1:6" ht="15.75" customHeight="1">
      <c r="A901" s="1"/>
      <c r="B901" s="1"/>
      <c r="C901" s="1"/>
      <c r="D901" s="1"/>
      <c r="E901" s="1"/>
      <c r="F901" s="1"/>
    </row>
    <row r="902" spans="1:6" ht="15.75" customHeight="1">
      <c r="A902" s="1"/>
      <c r="B902" s="1"/>
      <c r="C902" s="1"/>
      <c r="D902" s="1"/>
      <c r="E902" s="1"/>
      <c r="F902" s="1"/>
    </row>
    <row r="903" spans="1:6" ht="15.75" customHeight="1">
      <c r="A903" s="1"/>
      <c r="B903" s="1"/>
      <c r="C903" s="1"/>
      <c r="D903" s="1"/>
      <c r="E903" s="1"/>
      <c r="F903" s="1"/>
    </row>
    <row r="904" spans="1:6" ht="15.75" customHeight="1">
      <c r="A904" s="1"/>
      <c r="B904" s="1"/>
      <c r="C904" s="1"/>
      <c r="D904" s="1"/>
      <c r="E904" s="1"/>
      <c r="F904" s="1"/>
    </row>
    <row r="905" spans="1:6" ht="15.75" customHeight="1">
      <c r="A905" s="1"/>
      <c r="B905" s="1"/>
      <c r="C905" s="1"/>
      <c r="D905" s="1"/>
      <c r="E905" s="1"/>
      <c r="F905" s="1"/>
    </row>
    <row r="906" spans="1:6" ht="15.75" customHeight="1">
      <c r="A906" s="1"/>
      <c r="B906" s="1"/>
      <c r="C906" s="1"/>
      <c r="D906" s="1"/>
      <c r="E906" s="1"/>
      <c r="F906" s="1"/>
    </row>
    <row r="907" spans="1:6" ht="15.75" customHeight="1">
      <c r="A907" s="1"/>
      <c r="B907" s="1"/>
      <c r="C907" s="1"/>
      <c r="D907" s="1"/>
      <c r="E907" s="1"/>
      <c r="F907" s="1"/>
    </row>
    <row r="908" spans="1:6" ht="15.75" customHeight="1">
      <c r="A908" s="1"/>
      <c r="B908" s="1"/>
      <c r="C908" s="1"/>
      <c r="D908" s="1"/>
      <c r="E908" s="1"/>
      <c r="F908" s="1"/>
    </row>
    <row r="909" spans="1:6" ht="15.75" customHeight="1">
      <c r="A909" s="1"/>
      <c r="B909" s="1"/>
      <c r="C909" s="1"/>
      <c r="D909" s="1"/>
      <c r="E909" s="1"/>
      <c r="F909" s="1"/>
    </row>
    <row r="910" spans="1:6" ht="15.75" customHeight="1">
      <c r="A910" s="1"/>
      <c r="B910" s="1"/>
      <c r="C910" s="1"/>
      <c r="D910" s="1"/>
      <c r="E910" s="1"/>
      <c r="F910" s="1"/>
    </row>
    <row r="911" spans="1:6" ht="15.75" customHeight="1">
      <c r="A911" s="1"/>
      <c r="B911" s="1"/>
      <c r="C911" s="1"/>
      <c r="D911" s="1"/>
      <c r="E911" s="1"/>
      <c r="F911" s="1"/>
    </row>
    <row r="912" spans="1:6" ht="15.75" customHeight="1">
      <c r="A912" s="1"/>
      <c r="B912" s="1"/>
      <c r="C912" s="1"/>
      <c r="D912" s="1"/>
      <c r="E912" s="1"/>
      <c r="F912" s="1"/>
    </row>
    <row r="913" spans="1:6" ht="15.75" customHeight="1">
      <c r="A913" s="1"/>
      <c r="B913" s="1"/>
      <c r="C913" s="1"/>
      <c r="D913" s="1"/>
      <c r="E913" s="1"/>
      <c r="F913" s="1"/>
    </row>
    <row r="914" spans="1:6" ht="15.75" customHeight="1">
      <c r="A914" s="1"/>
      <c r="B914" s="1"/>
      <c r="C914" s="1"/>
      <c r="D914" s="1"/>
      <c r="E914" s="1"/>
      <c r="F914" s="1"/>
    </row>
    <row r="915" spans="1:6" ht="15.75" customHeight="1">
      <c r="A915" s="1"/>
      <c r="B915" s="1"/>
      <c r="C915" s="1"/>
      <c r="D915" s="1"/>
      <c r="E915" s="1"/>
      <c r="F915" s="1"/>
    </row>
    <row r="916" spans="1:6" ht="15.75" customHeight="1">
      <c r="A916" s="1"/>
      <c r="B916" s="1"/>
      <c r="C916" s="1"/>
      <c r="D916" s="1"/>
      <c r="E916" s="1"/>
      <c r="F916" s="1"/>
    </row>
    <row r="917" spans="1:6" ht="15.75" customHeight="1">
      <c r="A917" s="1"/>
      <c r="B917" s="1"/>
      <c r="C917" s="1"/>
      <c r="D917" s="1"/>
      <c r="E917" s="1"/>
      <c r="F917" s="1"/>
    </row>
    <row r="918" spans="1:6" ht="15.75" customHeight="1">
      <c r="A918" s="1"/>
      <c r="B918" s="1"/>
      <c r="C918" s="1"/>
      <c r="D918" s="1"/>
      <c r="E918" s="1"/>
      <c r="F918" s="1"/>
    </row>
    <row r="919" spans="1:6" ht="15.75" customHeight="1">
      <c r="A919" s="1"/>
      <c r="B919" s="1"/>
      <c r="C919" s="1"/>
      <c r="D919" s="1"/>
      <c r="E919" s="1"/>
      <c r="F919" s="1"/>
    </row>
    <row r="920" spans="1:6" ht="15.75" customHeight="1">
      <c r="A920" s="1"/>
      <c r="B920" s="1"/>
      <c r="C920" s="1"/>
      <c r="D920" s="1"/>
      <c r="E920" s="1"/>
      <c r="F920" s="1"/>
    </row>
    <row r="921" spans="1:6" ht="15.75" customHeight="1">
      <c r="A921" s="1"/>
      <c r="B921" s="1"/>
      <c r="C921" s="1"/>
      <c r="D921" s="1"/>
      <c r="E921" s="1"/>
      <c r="F921" s="1"/>
    </row>
    <row r="922" spans="1:6" ht="15.75" customHeight="1">
      <c r="A922" s="1"/>
      <c r="B922" s="1"/>
      <c r="C922" s="1"/>
      <c r="D922" s="1"/>
      <c r="E922" s="1"/>
      <c r="F922" s="1"/>
    </row>
    <row r="923" spans="1:6" ht="15.75" customHeight="1">
      <c r="A923" s="1"/>
      <c r="B923" s="1"/>
      <c r="C923" s="1"/>
      <c r="D923" s="1"/>
      <c r="E923" s="1"/>
      <c r="F923" s="1"/>
    </row>
    <row r="924" spans="1:6" ht="15.75" customHeight="1">
      <c r="A924" s="1"/>
      <c r="B924" s="1"/>
      <c r="C924" s="1"/>
      <c r="D924" s="1"/>
      <c r="E924" s="1"/>
      <c r="F924" s="1"/>
    </row>
    <row r="925" spans="1:6" ht="15.75" customHeight="1">
      <c r="A925" s="1"/>
      <c r="B925" s="1"/>
      <c r="C925" s="1"/>
      <c r="D925" s="1"/>
      <c r="E925" s="1"/>
      <c r="F925" s="1"/>
    </row>
    <row r="926" spans="1:6" ht="15.75" customHeight="1">
      <c r="A926" s="1"/>
      <c r="B926" s="1"/>
      <c r="C926" s="1"/>
      <c r="D926" s="1"/>
      <c r="E926" s="1"/>
      <c r="F926" s="1"/>
    </row>
    <row r="927" spans="1:6" ht="15.75" customHeight="1">
      <c r="A927" s="1"/>
      <c r="B927" s="1"/>
      <c r="C927" s="1"/>
      <c r="D927" s="1"/>
      <c r="E927" s="1"/>
      <c r="F927" s="1"/>
    </row>
    <row r="928" spans="1:6" ht="15.75" customHeight="1">
      <c r="A928" s="1"/>
      <c r="B928" s="1"/>
      <c r="C928" s="1"/>
      <c r="D928" s="1"/>
      <c r="E928" s="1"/>
      <c r="F928" s="1"/>
    </row>
    <row r="929" spans="1:6" ht="15.75" customHeight="1">
      <c r="A929" s="1"/>
      <c r="B929" s="1"/>
      <c r="C929" s="1"/>
      <c r="D929" s="1"/>
      <c r="E929" s="1"/>
      <c r="F929" s="1"/>
    </row>
    <row r="930" spans="1:6" ht="15.75" customHeight="1">
      <c r="A930" s="1"/>
      <c r="B930" s="1"/>
      <c r="C930" s="1"/>
      <c r="D930" s="1"/>
      <c r="E930" s="1"/>
      <c r="F930" s="1"/>
    </row>
    <row r="931" spans="1:6" ht="15.75" customHeight="1">
      <c r="A931" s="1"/>
      <c r="B931" s="1"/>
      <c r="C931" s="1"/>
      <c r="D931" s="1"/>
      <c r="E931" s="1"/>
      <c r="F931" s="1"/>
    </row>
    <row r="932" spans="1:6" ht="15.75" customHeight="1">
      <c r="A932" s="1"/>
      <c r="B932" s="1"/>
      <c r="C932" s="1"/>
      <c r="D932" s="1"/>
      <c r="E932" s="1"/>
      <c r="F932" s="1"/>
    </row>
    <row r="933" spans="1:6" ht="15.75" customHeight="1">
      <c r="A933" s="1"/>
      <c r="B933" s="1"/>
      <c r="C933" s="1"/>
      <c r="D933" s="1"/>
      <c r="E933" s="1"/>
      <c r="F933" s="1"/>
    </row>
    <row r="934" spans="1:6" ht="15.75" customHeight="1">
      <c r="A934" s="1"/>
      <c r="B934" s="1"/>
      <c r="C934" s="1"/>
      <c r="D934" s="1"/>
      <c r="E934" s="1"/>
      <c r="F934" s="1"/>
    </row>
    <row r="935" spans="1:6" ht="15.75" customHeight="1">
      <c r="A935" s="1"/>
      <c r="B935" s="1"/>
      <c r="C935" s="1"/>
      <c r="D935" s="1"/>
      <c r="E935" s="1"/>
      <c r="F935" s="1"/>
    </row>
    <row r="936" spans="1:6" ht="15.75" customHeight="1">
      <c r="A936" s="1"/>
      <c r="B936" s="1"/>
      <c r="C936" s="1"/>
      <c r="D936" s="1"/>
      <c r="E936" s="1"/>
      <c r="F936" s="1"/>
    </row>
    <row r="937" spans="1:6" ht="15.75" customHeight="1">
      <c r="A937" s="1"/>
      <c r="B937" s="1"/>
      <c r="C937" s="1"/>
      <c r="D937" s="1"/>
      <c r="E937" s="1"/>
      <c r="F937" s="1"/>
    </row>
    <row r="938" spans="1:6" ht="15.75" customHeight="1">
      <c r="A938" s="1"/>
      <c r="B938" s="1"/>
      <c r="C938" s="1"/>
      <c r="D938" s="1"/>
      <c r="E938" s="1"/>
      <c r="F938" s="1"/>
    </row>
    <row r="939" spans="1:6" ht="15.75" customHeight="1">
      <c r="A939" s="1"/>
      <c r="B939" s="1"/>
      <c r="C939" s="1"/>
      <c r="D939" s="1"/>
      <c r="E939" s="1"/>
      <c r="F939" s="1"/>
    </row>
    <row r="940" spans="1:6" ht="15.75" customHeight="1">
      <c r="A940" s="1"/>
      <c r="B940" s="1"/>
      <c r="C940" s="1"/>
      <c r="D940" s="1"/>
      <c r="E940" s="1"/>
      <c r="F940" s="1"/>
    </row>
    <row r="941" spans="1:6" ht="15.75" customHeight="1">
      <c r="A941" s="1"/>
      <c r="B941" s="1"/>
      <c r="C941" s="1"/>
      <c r="D941" s="1"/>
      <c r="E941" s="1"/>
      <c r="F941" s="1"/>
    </row>
    <row r="942" spans="1:6" ht="15.75" customHeight="1">
      <c r="A942" s="1"/>
      <c r="B942" s="1"/>
      <c r="C942" s="1"/>
      <c r="D942" s="1"/>
      <c r="E942" s="1"/>
      <c r="F942" s="1"/>
    </row>
    <row r="943" spans="1:6" ht="15.75" customHeight="1">
      <c r="A943" s="1"/>
      <c r="B943" s="1"/>
      <c r="C943" s="1"/>
      <c r="D943" s="1"/>
      <c r="E943" s="1"/>
      <c r="F943" s="1"/>
    </row>
    <row r="944" spans="1:6" ht="15.75" customHeight="1">
      <c r="A944" s="1"/>
      <c r="B944" s="1"/>
      <c r="C944" s="1"/>
      <c r="D944" s="1"/>
      <c r="E944" s="1"/>
      <c r="F944" s="1"/>
    </row>
    <row r="945" spans="1:6" ht="15.75" customHeight="1">
      <c r="A945" s="1"/>
      <c r="B945" s="1"/>
      <c r="C945" s="1"/>
      <c r="D945" s="1"/>
      <c r="E945" s="1"/>
      <c r="F945" s="1"/>
    </row>
    <row r="946" spans="1:6" ht="15.75" customHeight="1">
      <c r="A946" s="1"/>
      <c r="B946" s="1"/>
      <c r="C946" s="1"/>
      <c r="D946" s="1"/>
      <c r="E946" s="1"/>
      <c r="F946" s="1"/>
    </row>
    <row r="947" spans="1:6" ht="15.75" customHeight="1">
      <c r="A947" s="1"/>
      <c r="B947" s="1"/>
      <c r="C947" s="1"/>
      <c r="D947" s="1"/>
      <c r="E947" s="1"/>
      <c r="F947" s="1"/>
    </row>
    <row r="948" spans="1:6" ht="15.75" customHeight="1">
      <c r="A948" s="1"/>
      <c r="B948" s="1"/>
      <c r="C948" s="1"/>
      <c r="D948" s="1"/>
      <c r="E948" s="1"/>
      <c r="F948" s="1"/>
    </row>
    <row r="949" spans="1:6" ht="15.75" customHeight="1">
      <c r="A949" s="1"/>
      <c r="B949" s="1"/>
      <c r="C949" s="1"/>
      <c r="D949" s="1"/>
      <c r="E949" s="1"/>
      <c r="F949" s="1"/>
    </row>
    <row r="950" spans="1:6" ht="15.75" customHeight="1">
      <c r="A950" s="1"/>
      <c r="B950" s="1"/>
      <c r="C950" s="1"/>
      <c r="D950" s="1"/>
      <c r="E950" s="1"/>
      <c r="F950" s="1"/>
    </row>
    <row r="951" spans="1:6" ht="15.75" customHeight="1">
      <c r="A951" s="1"/>
      <c r="B951" s="1"/>
      <c r="C951" s="1"/>
      <c r="D951" s="1"/>
      <c r="E951" s="1"/>
      <c r="F951" s="1"/>
    </row>
    <row r="952" spans="1:6" ht="15.75" customHeight="1">
      <c r="A952" s="1"/>
      <c r="B952" s="1"/>
      <c r="C952" s="1"/>
      <c r="D952" s="1"/>
      <c r="E952" s="1"/>
      <c r="F952" s="1"/>
    </row>
    <row r="953" spans="1:6" ht="15.75" customHeight="1">
      <c r="A953" s="1"/>
      <c r="B953" s="1"/>
      <c r="C953" s="1"/>
      <c r="D953" s="1"/>
      <c r="E953" s="1"/>
      <c r="F953" s="1"/>
    </row>
    <row r="954" spans="1:6" ht="15.75" customHeight="1">
      <c r="A954" s="1"/>
      <c r="B954" s="1"/>
      <c r="C954" s="1"/>
      <c r="D954" s="1"/>
      <c r="E954" s="1"/>
      <c r="F954" s="1"/>
    </row>
    <row r="955" spans="1:6" ht="15.75" customHeight="1">
      <c r="A955" s="1"/>
      <c r="B955" s="1"/>
      <c r="C955" s="1"/>
      <c r="D955" s="1"/>
      <c r="E955" s="1"/>
      <c r="F955" s="1"/>
    </row>
    <row r="956" spans="1:6" ht="15.75" customHeight="1">
      <c r="A956" s="1"/>
      <c r="B956" s="1"/>
      <c r="C956" s="1"/>
      <c r="D956" s="1"/>
      <c r="E956" s="1"/>
      <c r="F956" s="1"/>
    </row>
    <row r="957" spans="1:6" ht="15.75" customHeight="1">
      <c r="A957" s="1"/>
      <c r="B957" s="1"/>
      <c r="C957" s="1"/>
      <c r="D957" s="1"/>
      <c r="E957" s="1"/>
      <c r="F957" s="1"/>
    </row>
    <row r="958" spans="1:6" ht="15.75" customHeight="1">
      <c r="A958" s="1"/>
      <c r="B958" s="1"/>
      <c r="C958" s="1"/>
      <c r="D958" s="1"/>
      <c r="E958" s="1"/>
      <c r="F958" s="1"/>
    </row>
    <row r="959" spans="1:6" ht="15.75" customHeight="1">
      <c r="A959" s="1"/>
      <c r="B959" s="1"/>
      <c r="C959" s="1"/>
      <c r="D959" s="1"/>
      <c r="E959" s="1"/>
      <c r="F959" s="1"/>
    </row>
    <row r="960" spans="1:6" ht="15.75" customHeight="1">
      <c r="A960" s="1"/>
      <c r="B960" s="1"/>
      <c r="C960" s="1"/>
      <c r="D960" s="1"/>
      <c r="E960" s="1"/>
      <c r="F960" s="1"/>
    </row>
    <row r="961" spans="1:6" ht="15.75" customHeight="1">
      <c r="A961" s="1"/>
      <c r="B961" s="1"/>
      <c r="C961" s="1"/>
      <c r="D961" s="1"/>
      <c r="E961" s="1"/>
      <c r="F961" s="1"/>
    </row>
    <row r="962" spans="1:6" ht="15.75" customHeight="1">
      <c r="A962" s="1"/>
      <c r="B962" s="1"/>
      <c r="C962" s="1"/>
      <c r="D962" s="1"/>
      <c r="E962" s="1"/>
      <c r="F962" s="1"/>
    </row>
    <row r="963" spans="1:6" ht="15.75" customHeight="1">
      <c r="A963" s="1"/>
      <c r="B963" s="1"/>
      <c r="C963" s="1"/>
      <c r="D963" s="1"/>
      <c r="E963" s="1"/>
      <c r="F963" s="1"/>
    </row>
    <row r="964" spans="1:6" ht="15.75" customHeight="1">
      <c r="A964" s="1"/>
      <c r="B964" s="1"/>
      <c r="C964" s="1"/>
      <c r="D964" s="1"/>
      <c r="E964" s="1"/>
      <c r="F964" s="1"/>
    </row>
    <row r="965" spans="1:6" ht="15.75" customHeight="1">
      <c r="A965" s="1"/>
      <c r="B965" s="1"/>
      <c r="C965" s="1"/>
      <c r="D965" s="1"/>
      <c r="E965" s="1"/>
      <c r="F965" s="1"/>
    </row>
    <row r="966" spans="1:6" ht="15.75" customHeight="1">
      <c r="A966" s="1"/>
      <c r="B966" s="1"/>
      <c r="C966" s="1"/>
      <c r="D966" s="1"/>
      <c r="E966" s="1"/>
      <c r="F966" s="1"/>
    </row>
    <row r="967" spans="1:6" ht="15.75" customHeight="1">
      <c r="A967" s="1"/>
      <c r="B967" s="1"/>
      <c r="C967" s="1"/>
      <c r="D967" s="1"/>
      <c r="E967" s="1"/>
      <c r="F967" s="1"/>
    </row>
    <row r="968" spans="1:6" ht="15.75" customHeight="1">
      <c r="A968" s="1"/>
      <c r="B968" s="1"/>
      <c r="C968" s="1"/>
      <c r="D968" s="1"/>
      <c r="E968" s="1"/>
      <c r="F968" s="1"/>
    </row>
    <row r="969" spans="1:6" ht="15.75" customHeight="1">
      <c r="A969" s="1"/>
      <c r="B969" s="1"/>
      <c r="C969" s="1"/>
      <c r="D969" s="1"/>
      <c r="E969" s="1"/>
      <c r="F969" s="1"/>
    </row>
    <row r="970" spans="1:6" ht="15.75" customHeight="1">
      <c r="A970" s="1"/>
      <c r="B970" s="1"/>
      <c r="C970" s="1"/>
      <c r="D970" s="1"/>
      <c r="E970" s="1"/>
      <c r="F970" s="1"/>
    </row>
    <row r="971" spans="1:6" ht="15.75" customHeight="1">
      <c r="A971" s="1"/>
      <c r="B971" s="1"/>
      <c r="C971" s="1"/>
      <c r="D971" s="1"/>
      <c r="E971" s="1"/>
      <c r="F971" s="1"/>
    </row>
    <row r="972" spans="1:6" ht="15.75" customHeight="1">
      <c r="A972" s="1"/>
      <c r="B972" s="1"/>
      <c r="C972" s="1"/>
      <c r="D972" s="1"/>
      <c r="E972" s="1"/>
      <c r="F972" s="1"/>
    </row>
    <row r="973" spans="1:6" ht="15.75" customHeight="1">
      <c r="A973" s="1"/>
      <c r="B973" s="1"/>
      <c r="C973" s="1"/>
      <c r="D973" s="1"/>
      <c r="E973" s="1"/>
      <c r="F973" s="1"/>
    </row>
    <row r="974" spans="1:6" ht="15.75" customHeight="1">
      <c r="A974" s="1"/>
      <c r="B974" s="1"/>
      <c r="C974" s="1"/>
      <c r="D974" s="1"/>
      <c r="E974" s="1"/>
      <c r="F974" s="1"/>
    </row>
    <row r="975" spans="1:6" ht="15.75" customHeight="1">
      <c r="A975" s="1"/>
      <c r="B975" s="1"/>
      <c r="C975" s="1"/>
      <c r="D975" s="1"/>
      <c r="E975" s="1"/>
      <c r="F975" s="1"/>
    </row>
    <row r="976" spans="1:6" ht="15.75" customHeight="1">
      <c r="A976" s="1"/>
      <c r="B976" s="1"/>
      <c r="C976" s="1"/>
      <c r="D976" s="1"/>
      <c r="E976" s="1"/>
      <c r="F976" s="1"/>
    </row>
    <row r="977" spans="1:6" ht="15.75" customHeight="1">
      <c r="A977" s="1"/>
      <c r="B977" s="1"/>
      <c r="C977" s="1"/>
      <c r="D977" s="1"/>
      <c r="E977" s="1"/>
      <c r="F977" s="1"/>
    </row>
    <row r="978" spans="1:6" ht="15.75" customHeight="1">
      <c r="A978" s="1"/>
      <c r="B978" s="1"/>
      <c r="C978" s="1"/>
      <c r="D978" s="1"/>
      <c r="E978" s="1"/>
      <c r="F978" s="1"/>
    </row>
    <row r="979" spans="1:6" ht="15.75" customHeight="1">
      <c r="A979" s="1"/>
      <c r="B979" s="1"/>
      <c r="C979" s="1"/>
      <c r="D979" s="1"/>
      <c r="E979" s="1"/>
      <c r="F979" s="1"/>
    </row>
    <row r="980" spans="1:6" ht="15.75" customHeight="1">
      <c r="A980" s="1"/>
      <c r="B980" s="1"/>
      <c r="C980" s="1"/>
      <c r="D980" s="1"/>
      <c r="E980" s="1"/>
      <c r="F980" s="1"/>
    </row>
    <row r="981" spans="1:6" ht="15.75" customHeight="1">
      <c r="A981" s="1"/>
      <c r="B981" s="1"/>
      <c r="C981" s="1"/>
      <c r="D981" s="1"/>
      <c r="E981" s="1"/>
      <c r="F981" s="1"/>
    </row>
    <row r="982" spans="1:6" ht="15.75" customHeight="1">
      <c r="A982" s="1"/>
      <c r="B982" s="1"/>
      <c r="C982" s="1"/>
      <c r="D982" s="1"/>
      <c r="E982" s="1"/>
      <c r="F982" s="1"/>
    </row>
    <row r="983" spans="1:6" ht="15.75" customHeight="1">
      <c r="A983" s="1"/>
      <c r="B983" s="1"/>
      <c r="C983" s="1"/>
      <c r="D983" s="1"/>
      <c r="E983" s="1"/>
      <c r="F983" s="1"/>
    </row>
    <row r="984" spans="1:6" ht="15.75" customHeight="1">
      <c r="A984" s="1"/>
      <c r="B984" s="1"/>
      <c r="C984" s="1"/>
      <c r="D984" s="1"/>
      <c r="E984" s="1"/>
      <c r="F984" s="1"/>
    </row>
    <row r="985" spans="1:6" ht="15.75" customHeight="1">
      <c r="A985" s="1"/>
      <c r="B985" s="1"/>
      <c r="C985" s="1"/>
      <c r="D985" s="1"/>
      <c r="E985" s="1"/>
      <c r="F985" s="1"/>
    </row>
    <row r="986" spans="1:6" ht="15.75" customHeight="1">
      <c r="A986" s="1"/>
      <c r="B986" s="1"/>
      <c r="C986" s="1"/>
      <c r="D986" s="1"/>
      <c r="E986" s="1"/>
      <c r="F986" s="1"/>
    </row>
    <row r="987" spans="1:6" ht="15.75" customHeight="1">
      <c r="A987" s="1"/>
      <c r="B987" s="1"/>
      <c r="C987" s="1"/>
      <c r="D987" s="1"/>
      <c r="E987" s="1"/>
      <c r="F987" s="1"/>
    </row>
    <row r="988" spans="1:6" ht="15.75" customHeight="1">
      <c r="A988" s="1"/>
      <c r="B988" s="1"/>
      <c r="C988" s="1"/>
      <c r="D988" s="1"/>
      <c r="E988" s="1"/>
      <c r="F988" s="1"/>
    </row>
    <row r="989" spans="1:6" ht="15.75" customHeight="1">
      <c r="A989" s="1"/>
      <c r="B989" s="1"/>
      <c r="C989" s="1"/>
      <c r="D989" s="1"/>
      <c r="E989" s="1"/>
      <c r="F989" s="1"/>
    </row>
    <row r="990" spans="1:6" ht="15.75" customHeight="1">
      <c r="A990" s="1"/>
      <c r="B990" s="1"/>
      <c r="C990" s="1"/>
      <c r="D990" s="1"/>
      <c r="E990" s="1"/>
      <c r="F990" s="1"/>
    </row>
    <row r="991" spans="1:6" ht="15.75" customHeight="1">
      <c r="A991" s="1"/>
      <c r="B991" s="1"/>
      <c r="C991" s="1"/>
      <c r="D991" s="1"/>
      <c r="E991" s="1"/>
      <c r="F991" s="1"/>
    </row>
    <row r="992" spans="1:6" ht="15.75" customHeight="1">
      <c r="A992" s="1"/>
      <c r="B992" s="1"/>
      <c r="C992" s="1"/>
      <c r="D992" s="1"/>
      <c r="E992" s="1"/>
      <c r="F992" s="1"/>
    </row>
    <row r="993" spans="1:6" ht="15.75" customHeight="1">
      <c r="A993" s="1"/>
      <c r="B993" s="1"/>
      <c r="C993" s="1"/>
      <c r="D993" s="1"/>
      <c r="E993" s="1"/>
      <c r="F993" s="1"/>
    </row>
    <row r="994" spans="1:6" ht="15.75" customHeight="1">
      <c r="A994" s="1"/>
      <c r="B994" s="1"/>
      <c r="C994" s="1"/>
      <c r="D994" s="1"/>
      <c r="E994" s="1"/>
      <c r="F994" s="1"/>
    </row>
    <row r="995" spans="1:6" ht="15.75" customHeight="1">
      <c r="A995" s="1"/>
      <c r="B995" s="1"/>
      <c r="C995" s="1"/>
      <c r="D995" s="1"/>
      <c r="E995" s="1"/>
      <c r="F995" s="1"/>
    </row>
    <row r="996" spans="1:6" ht="15.75" customHeight="1">
      <c r="A996" s="1"/>
      <c r="B996" s="1"/>
      <c r="C996" s="1"/>
      <c r="D996" s="1"/>
      <c r="E996" s="1"/>
      <c r="F996" s="1"/>
    </row>
    <row r="997" spans="1:6" ht="15.75" customHeight="1">
      <c r="A997" s="1"/>
      <c r="B997" s="1"/>
      <c r="C997" s="1"/>
      <c r="D997" s="1"/>
      <c r="E997" s="1"/>
      <c r="F997" s="1"/>
    </row>
    <row r="998" spans="1:6" ht="15.75" customHeight="1">
      <c r="A998" s="1"/>
      <c r="B998" s="1"/>
      <c r="C998" s="1"/>
      <c r="D998" s="1"/>
      <c r="E998" s="1"/>
      <c r="F998" s="1"/>
    </row>
    <row r="999" spans="1:6" ht="15.75" customHeight="1">
      <c r="A999" s="1"/>
      <c r="B999" s="1"/>
      <c r="C999" s="1"/>
      <c r="D999" s="1"/>
      <c r="E999" s="1"/>
      <c r="F999" s="1"/>
    </row>
    <row r="1000" spans="1:6" ht="15.75" customHeight="1">
      <c r="A1000" s="1"/>
      <c r="B1000" s="1"/>
      <c r="C1000" s="1"/>
      <c r="D1000" s="1"/>
      <c r="E1000" s="1"/>
      <c r="F1000" s="1"/>
    </row>
  </sheetData>
  <mergeCells count="2">
    <mergeCell ref="A1:C1"/>
    <mergeCell ref="A4:C41"/>
  </mergeCells>
  <phoneticPr fontId="14"/>
  <pageMargins left="0.75" right="0.75" top="1" bottom="1" header="0" footer="0"/>
  <pageSetup orientation="landscape"/>
  <extLst>
    <ext xmlns:x14="http://schemas.microsoft.com/office/spreadsheetml/2009/9/main" uri="{CCE6A557-97BC-4b89-ADB6-D9C93CAAB3DF}">
      <x14:dataValidations xmlns:xm="http://schemas.microsoft.com/office/excel/2006/main" count="1">
        <x14:dataValidation type="list" allowBlank="1" xr:uid="{00000000-0002-0000-0200-000000000000}">
          <x14:formula1>
            <xm:f>'【AI】総括 '!#REF!</xm:f>
          </x14:formula1>
          <xm:sqref>B2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6513"/>
  <sheetViews>
    <sheetView tabSelected="1" topLeftCell="A6498" workbookViewId="0">
      <selection activeCell="Y17" sqref="Y17"/>
    </sheetView>
  </sheetViews>
  <sheetFormatPr defaultColWidth="14.44140625" defaultRowHeight="15" customHeight="1"/>
  <cols>
    <col min="1" max="1" width="12.6640625" style="43" customWidth="1"/>
    <col min="2" max="2" width="24.6640625" style="43" customWidth="1"/>
    <col min="3" max="11" width="12.6640625" style="43" customWidth="1"/>
    <col min="12" max="12" width="12.6640625" style="65" customWidth="1"/>
    <col min="13" max="17" width="12.6640625" style="43" customWidth="1"/>
    <col min="18" max="22" width="12.6640625" style="70" customWidth="1"/>
    <col min="23" max="31" width="12.6640625" style="43" customWidth="1"/>
  </cols>
  <sheetData>
    <row r="1" spans="1:32" ht="18" customHeight="1">
      <c r="A1" s="21" t="s">
        <v>122</v>
      </c>
      <c r="B1" s="21" t="s">
        <v>2</v>
      </c>
      <c r="C1" s="21" t="s">
        <v>3</v>
      </c>
      <c r="D1" s="21" t="s">
        <v>123</v>
      </c>
      <c r="E1" s="21" t="s">
        <v>124</v>
      </c>
      <c r="F1" s="21" t="s">
        <v>125</v>
      </c>
      <c r="G1" s="21" t="s">
        <v>126</v>
      </c>
      <c r="H1" s="21" t="s">
        <v>127</v>
      </c>
      <c r="I1" s="21" t="s">
        <v>128</v>
      </c>
      <c r="J1" s="21" t="s">
        <v>129</v>
      </c>
      <c r="K1" s="21" t="s">
        <v>130</v>
      </c>
      <c r="L1" s="21" t="s">
        <v>131</v>
      </c>
      <c r="M1" s="21" t="s">
        <v>132</v>
      </c>
      <c r="N1" s="21" t="s">
        <v>133</v>
      </c>
      <c r="O1" s="21" t="s">
        <v>134</v>
      </c>
      <c r="P1" s="21" t="s">
        <v>135</v>
      </c>
      <c r="Q1" s="21" t="s">
        <v>136</v>
      </c>
      <c r="R1" s="21" t="s">
        <v>137</v>
      </c>
      <c r="S1" s="21" t="s">
        <v>138</v>
      </c>
      <c r="T1" s="21" t="s">
        <v>139</v>
      </c>
      <c r="U1" s="21" t="s">
        <v>140</v>
      </c>
      <c r="V1" s="21" t="s">
        <v>141</v>
      </c>
      <c r="W1" s="21" t="s">
        <v>142</v>
      </c>
      <c r="X1" s="21" t="s">
        <v>143</v>
      </c>
      <c r="Y1" s="21" t="s">
        <v>144</v>
      </c>
      <c r="Z1" s="21" t="s">
        <v>145</v>
      </c>
      <c r="AA1" s="21" t="s">
        <v>146</v>
      </c>
      <c r="AB1" s="21" t="s">
        <v>147</v>
      </c>
      <c r="AC1" s="21" t="s">
        <v>148</v>
      </c>
      <c r="AD1" s="21" t="s">
        <v>149</v>
      </c>
      <c r="AE1" s="21" t="s">
        <v>150</v>
      </c>
    </row>
    <row r="2" spans="1:32" ht="18" customHeight="1">
      <c r="A2" s="22">
        <v>46171</v>
      </c>
      <c r="B2" s="23" t="s">
        <v>20</v>
      </c>
      <c r="C2" s="24">
        <v>701</v>
      </c>
      <c r="D2" s="25">
        <v>2423</v>
      </c>
      <c r="E2" s="26">
        <v>8037</v>
      </c>
      <c r="F2" s="24">
        <v>63</v>
      </c>
      <c r="G2" s="24">
        <v>14</v>
      </c>
      <c r="H2" s="23" t="s">
        <v>151</v>
      </c>
      <c r="I2" s="23" t="s">
        <v>152</v>
      </c>
      <c r="J2" s="23" t="s">
        <v>153</v>
      </c>
      <c r="K2" s="23" t="s">
        <v>154</v>
      </c>
      <c r="L2" s="27">
        <v>2.1057000000000001</v>
      </c>
      <c r="M2" s="25"/>
      <c r="N2" s="25"/>
      <c r="O2" s="24"/>
      <c r="P2" s="24">
        <v>1</v>
      </c>
      <c r="Q2" s="24">
        <v>0</v>
      </c>
      <c r="R2" s="66"/>
      <c r="S2" s="66"/>
      <c r="T2" s="66"/>
      <c r="U2" s="66"/>
      <c r="V2" s="66"/>
      <c r="W2" s="24"/>
      <c r="X2" s="24"/>
      <c r="Y2" s="24"/>
      <c r="Z2" s="24"/>
      <c r="AA2" s="28"/>
      <c r="AB2" s="28">
        <v>0.5</v>
      </c>
      <c r="AC2" s="28"/>
      <c r="AD2" s="28">
        <v>80</v>
      </c>
      <c r="AE2" s="28">
        <v>80.000999980000003</v>
      </c>
      <c r="AF2" t="s">
        <v>155</v>
      </c>
    </row>
    <row r="3" spans="1:32" ht="18" customHeight="1">
      <c r="A3" s="22">
        <v>46171</v>
      </c>
      <c r="B3" s="23" t="s">
        <v>156</v>
      </c>
      <c r="C3" s="24">
        <v>667</v>
      </c>
      <c r="D3" s="25">
        <v>421</v>
      </c>
      <c r="E3" s="26">
        <v>6510</v>
      </c>
      <c r="F3" s="24">
        <v>2</v>
      </c>
      <c r="G3" s="24">
        <v>22</v>
      </c>
      <c r="H3" s="23" t="s">
        <v>157</v>
      </c>
      <c r="I3" s="23" t="s">
        <v>158</v>
      </c>
      <c r="J3" s="23" t="s">
        <v>159</v>
      </c>
      <c r="K3" s="23" t="s">
        <v>154</v>
      </c>
      <c r="L3" s="27">
        <v>6.1543999999999999</v>
      </c>
      <c r="M3" s="25"/>
      <c r="N3" s="25"/>
      <c r="O3" s="24"/>
      <c r="P3" s="24">
        <v>7</v>
      </c>
      <c r="Q3" s="24">
        <v>0</v>
      </c>
      <c r="R3" s="66"/>
      <c r="S3" s="66"/>
      <c r="T3" s="66"/>
      <c r="U3" s="66"/>
      <c r="V3" s="66"/>
      <c r="W3" s="24"/>
      <c r="X3" s="24"/>
      <c r="Y3" s="24"/>
      <c r="Z3" s="24"/>
      <c r="AA3" s="28"/>
      <c r="AB3" s="28">
        <v>0.5</v>
      </c>
      <c r="AC3" s="28"/>
      <c r="AD3" s="28">
        <v>0</v>
      </c>
      <c r="AE3" s="28">
        <v>0</v>
      </c>
    </row>
    <row r="4" spans="1:32" ht="18" customHeight="1">
      <c r="A4" s="22">
        <v>46171</v>
      </c>
      <c r="B4" s="23" t="s">
        <v>26</v>
      </c>
      <c r="C4" s="24">
        <v>725</v>
      </c>
      <c r="D4" s="25">
        <v>6995</v>
      </c>
      <c r="E4" s="26">
        <v>5521</v>
      </c>
      <c r="F4" s="24">
        <v>73</v>
      </c>
      <c r="G4" s="24">
        <v>50</v>
      </c>
      <c r="H4" s="23" t="s">
        <v>160</v>
      </c>
      <c r="I4" s="23" t="s">
        <v>161</v>
      </c>
      <c r="J4" s="23" t="s">
        <v>162</v>
      </c>
      <c r="K4" s="23" t="s">
        <v>154</v>
      </c>
      <c r="L4" s="27">
        <v>1.2630999999999999</v>
      </c>
      <c r="M4" s="25"/>
      <c r="N4" s="25"/>
      <c r="O4" s="24"/>
      <c r="P4" s="24">
        <v>5</v>
      </c>
      <c r="Q4" s="24">
        <v>0</v>
      </c>
      <c r="R4" s="66"/>
      <c r="S4" s="66"/>
      <c r="T4" s="66"/>
      <c r="U4" s="66"/>
      <c r="V4" s="66"/>
      <c r="W4" s="24"/>
      <c r="X4" s="24"/>
      <c r="Y4" s="24"/>
      <c r="Z4" s="24"/>
      <c r="AA4" s="28"/>
      <c r="AB4" s="28">
        <v>0.8</v>
      </c>
      <c r="AC4" s="28"/>
      <c r="AD4" s="28">
        <v>80</v>
      </c>
      <c r="AE4" s="28">
        <v>80.000999960000001</v>
      </c>
      <c r="AF4" t="s">
        <v>155</v>
      </c>
    </row>
    <row r="5" spans="1:32" ht="18" customHeight="1">
      <c r="A5" s="22">
        <v>46171</v>
      </c>
      <c r="B5" s="23" t="s">
        <v>49</v>
      </c>
      <c r="C5" s="24">
        <v>686</v>
      </c>
      <c r="D5" s="25">
        <v>2981</v>
      </c>
      <c r="E5" s="26">
        <v>3494</v>
      </c>
      <c r="F5" s="24">
        <v>46</v>
      </c>
      <c r="G5" s="24">
        <v>13</v>
      </c>
      <c r="H5" s="23" t="s">
        <v>163</v>
      </c>
      <c r="I5" s="23" t="s">
        <v>164</v>
      </c>
      <c r="J5" s="23" t="s">
        <v>165</v>
      </c>
      <c r="K5" s="23" t="s">
        <v>154</v>
      </c>
      <c r="L5" s="27">
        <v>1.3907</v>
      </c>
      <c r="M5" s="25"/>
      <c r="N5" s="25"/>
      <c r="O5" s="24"/>
      <c r="P5" s="24">
        <v>6</v>
      </c>
      <c r="Q5" s="24">
        <v>0</v>
      </c>
      <c r="R5" s="66"/>
      <c r="S5" s="66"/>
      <c r="T5" s="66"/>
      <c r="U5" s="66"/>
      <c r="V5" s="66"/>
      <c r="W5" s="24"/>
      <c r="X5" s="24"/>
      <c r="Y5" s="24"/>
      <c r="Z5" s="24"/>
      <c r="AA5" s="28"/>
      <c r="AB5" s="28">
        <v>0.5</v>
      </c>
      <c r="AC5" s="28"/>
      <c r="AD5" s="28">
        <v>80</v>
      </c>
      <c r="AE5" s="28">
        <v>80.000999949999994</v>
      </c>
      <c r="AF5" t="s">
        <v>155</v>
      </c>
    </row>
    <row r="6" spans="1:32" ht="18" customHeight="1">
      <c r="A6" s="22">
        <v>46171</v>
      </c>
      <c r="B6" s="23" t="s">
        <v>166</v>
      </c>
      <c r="C6" s="24">
        <v>755</v>
      </c>
      <c r="D6" s="25">
        <v>1106</v>
      </c>
      <c r="E6" s="26">
        <v>3193</v>
      </c>
      <c r="F6" s="24">
        <v>34</v>
      </c>
      <c r="G6" s="24">
        <v>3</v>
      </c>
      <c r="H6" s="23" t="s">
        <v>167</v>
      </c>
      <c r="I6" s="23" t="s">
        <v>168</v>
      </c>
      <c r="J6" s="23" t="s">
        <v>169</v>
      </c>
      <c r="K6" s="23" t="s">
        <v>154</v>
      </c>
      <c r="L6" s="27">
        <v>1.9622999999999999</v>
      </c>
      <c r="M6" s="25"/>
      <c r="N6" s="25"/>
      <c r="O6" s="24"/>
      <c r="P6" s="24">
        <v>5</v>
      </c>
      <c r="Q6" s="24">
        <v>0</v>
      </c>
      <c r="R6" s="66"/>
      <c r="S6" s="66"/>
      <c r="T6" s="66"/>
      <c r="U6" s="66"/>
      <c r="V6" s="66"/>
      <c r="W6" s="24"/>
      <c r="X6" s="24"/>
      <c r="Y6" s="24"/>
      <c r="Z6" s="24"/>
      <c r="AA6" s="28"/>
      <c r="AB6" s="28">
        <v>0.5</v>
      </c>
      <c r="AC6" s="28"/>
      <c r="AD6" s="28">
        <v>90</v>
      </c>
      <c r="AE6" s="28">
        <v>90.00099994</v>
      </c>
      <c r="AF6" t="s">
        <v>170</v>
      </c>
    </row>
    <row r="7" spans="1:32" ht="18" customHeight="1">
      <c r="A7" s="22">
        <v>46171</v>
      </c>
      <c r="B7" s="23" t="s">
        <v>171</v>
      </c>
      <c r="C7" s="24">
        <v>663</v>
      </c>
      <c r="D7" s="25">
        <v>3723</v>
      </c>
      <c r="E7" s="26">
        <v>3010</v>
      </c>
      <c r="F7" s="24">
        <v>33</v>
      </c>
      <c r="G7" s="24">
        <v>12</v>
      </c>
      <c r="H7" s="23" t="s">
        <v>172</v>
      </c>
      <c r="I7" s="23" t="s">
        <v>173</v>
      </c>
      <c r="J7" s="23" t="s">
        <v>174</v>
      </c>
      <c r="K7" s="23" t="s">
        <v>154</v>
      </c>
      <c r="L7" s="27">
        <v>1.2695000000000001</v>
      </c>
      <c r="M7" s="25"/>
      <c r="N7" s="25"/>
      <c r="O7" s="24"/>
      <c r="P7" s="24">
        <v>3</v>
      </c>
      <c r="Q7" s="24">
        <v>0</v>
      </c>
      <c r="R7" s="66"/>
      <c r="S7" s="66"/>
      <c r="T7" s="66"/>
      <c r="U7" s="66"/>
      <c r="V7" s="66"/>
      <c r="W7" s="24"/>
      <c r="X7" s="24"/>
      <c r="Y7" s="24"/>
      <c r="Z7" s="24"/>
      <c r="AA7" s="28"/>
      <c r="AB7" s="28">
        <v>0.6</v>
      </c>
      <c r="AC7" s="28"/>
      <c r="AD7" s="28">
        <v>80</v>
      </c>
      <c r="AE7" s="28">
        <v>80.000999930000006</v>
      </c>
      <c r="AF7" t="s">
        <v>155</v>
      </c>
    </row>
    <row r="8" spans="1:32" ht="18" customHeight="1">
      <c r="A8" s="22">
        <v>46171</v>
      </c>
      <c r="B8" s="23" t="s">
        <v>38</v>
      </c>
      <c r="C8" s="24">
        <v>710</v>
      </c>
      <c r="D8" s="25">
        <v>2043</v>
      </c>
      <c r="E8" s="26">
        <v>2467</v>
      </c>
      <c r="F8" s="24">
        <v>20</v>
      </c>
      <c r="G8" s="24">
        <v>6</v>
      </c>
      <c r="H8" s="23" t="s">
        <v>175</v>
      </c>
      <c r="I8" s="23" t="s">
        <v>176</v>
      </c>
      <c r="J8" s="23" t="s">
        <v>177</v>
      </c>
      <c r="K8" s="23" t="s">
        <v>154</v>
      </c>
      <c r="L8" s="27">
        <v>1.4025000000000001</v>
      </c>
      <c r="M8" s="25"/>
      <c r="N8" s="25"/>
      <c r="O8" s="24"/>
      <c r="P8" s="24">
        <v>0</v>
      </c>
      <c r="Q8" s="24">
        <v>0</v>
      </c>
      <c r="R8" s="66"/>
      <c r="S8" s="66"/>
      <c r="T8" s="66"/>
      <c r="U8" s="66"/>
      <c r="V8" s="66"/>
      <c r="W8" s="24"/>
      <c r="X8" s="24"/>
      <c r="Y8" s="24"/>
      <c r="Z8" s="24"/>
      <c r="AA8" s="28"/>
      <c r="AB8" s="28">
        <v>0.5</v>
      </c>
      <c r="AC8" s="28"/>
      <c r="AD8" s="28">
        <v>70</v>
      </c>
      <c r="AE8" s="28">
        <v>70.000999919999998</v>
      </c>
      <c r="AF8" t="s">
        <v>178</v>
      </c>
    </row>
    <row r="9" spans="1:32" ht="18" customHeight="1">
      <c r="A9" s="22">
        <v>46171</v>
      </c>
      <c r="B9" s="23" t="s">
        <v>179</v>
      </c>
      <c r="C9" s="24">
        <v>757</v>
      </c>
      <c r="D9" s="25">
        <v>1511</v>
      </c>
      <c r="E9" s="26">
        <v>2370</v>
      </c>
      <c r="F9" s="24">
        <v>27</v>
      </c>
      <c r="G9" s="24">
        <v>4</v>
      </c>
      <c r="H9" s="23" t="s">
        <v>180</v>
      </c>
      <c r="I9" s="23" t="s">
        <v>181</v>
      </c>
      <c r="J9" s="23" t="s">
        <v>182</v>
      </c>
      <c r="K9" s="23" t="s">
        <v>154</v>
      </c>
      <c r="L9" s="27">
        <v>1.5227999999999999</v>
      </c>
      <c r="M9" s="25"/>
      <c r="N9" s="25"/>
      <c r="O9" s="24"/>
      <c r="P9" s="24">
        <v>7</v>
      </c>
      <c r="Q9" s="24">
        <v>0</v>
      </c>
      <c r="R9" s="66"/>
      <c r="S9" s="66"/>
      <c r="T9" s="66"/>
      <c r="U9" s="66"/>
      <c r="V9" s="66"/>
      <c r="W9" s="24"/>
      <c r="X9" s="24"/>
      <c r="Y9" s="24"/>
      <c r="Z9" s="24"/>
      <c r="AA9" s="28"/>
      <c r="AB9" s="28">
        <v>0.5</v>
      </c>
      <c r="AC9" s="28"/>
      <c r="AD9" s="28">
        <v>80</v>
      </c>
      <c r="AE9" s="28">
        <v>80.000999910000004</v>
      </c>
      <c r="AF9" t="s">
        <v>183</v>
      </c>
    </row>
    <row r="10" spans="1:32" ht="18" customHeight="1">
      <c r="A10" s="22">
        <v>46171</v>
      </c>
      <c r="B10" s="23" t="s">
        <v>184</v>
      </c>
      <c r="C10" s="24">
        <v>762</v>
      </c>
      <c r="D10" s="25">
        <v>2557</v>
      </c>
      <c r="E10" s="26">
        <v>2225</v>
      </c>
      <c r="F10" s="24">
        <v>38</v>
      </c>
      <c r="G10" s="24">
        <v>14</v>
      </c>
      <c r="H10" s="23" t="s">
        <v>185</v>
      </c>
      <c r="I10" s="23" t="s">
        <v>186</v>
      </c>
      <c r="J10" s="23" t="s">
        <v>187</v>
      </c>
      <c r="K10" s="23" t="s">
        <v>154</v>
      </c>
      <c r="L10" s="27">
        <v>1.2901</v>
      </c>
      <c r="M10" s="25"/>
      <c r="N10" s="25"/>
      <c r="O10" s="24"/>
      <c r="P10" s="24">
        <v>2</v>
      </c>
      <c r="Q10" s="24">
        <v>0</v>
      </c>
      <c r="R10" s="66"/>
      <c r="S10" s="66"/>
      <c r="T10" s="66"/>
      <c r="U10" s="66"/>
      <c r="V10" s="66"/>
      <c r="W10" s="24"/>
      <c r="X10" s="24"/>
      <c r="Y10" s="24"/>
      <c r="Z10" s="24"/>
      <c r="AA10" s="28"/>
      <c r="AB10" s="28">
        <v>0.5</v>
      </c>
      <c r="AC10" s="28"/>
      <c r="AD10" s="28">
        <v>70</v>
      </c>
      <c r="AE10" s="28">
        <v>70.000999899999997</v>
      </c>
      <c r="AF10" t="s">
        <v>178</v>
      </c>
    </row>
    <row r="11" spans="1:32" ht="18" customHeight="1">
      <c r="A11" s="22">
        <v>46171</v>
      </c>
      <c r="B11" s="23" t="s">
        <v>9</v>
      </c>
      <c r="C11" s="24">
        <v>515</v>
      </c>
      <c r="D11" s="25">
        <v>5539</v>
      </c>
      <c r="E11" s="26">
        <v>2123</v>
      </c>
      <c r="F11" s="24">
        <v>31</v>
      </c>
      <c r="G11" s="24">
        <v>14</v>
      </c>
      <c r="H11" s="23" t="s">
        <v>188</v>
      </c>
      <c r="I11" s="23" t="s">
        <v>189</v>
      </c>
      <c r="J11" s="23" t="s">
        <v>190</v>
      </c>
      <c r="K11" s="23" t="s">
        <v>154</v>
      </c>
      <c r="L11" s="27">
        <v>1.1277999999999999</v>
      </c>
      <c r="M11" s="25"/>
      <c r="N11" s="25"/>
      <c r="O11" s="24"/>
      <c r="P11" s="24">
        <v>5</v>
      </c>
      <c r="Q11" s="24">
        <v>1</v>
      </c>
      <c r="R11" s="66">
        <v>918.00020755500202</v>
      </c>
      <c r="S11" s="66">
        <v>6.0337676989774867</v>
      </c>
      <c r="T11" s="66">
        <v>178.67741935483869</v>
      </c>
      <c r="U11" s="66">
        <v>395.64285714285722</v>
      </c>
      <c r="V11" s="66">
        <v>123.0888888888889</v>
      </c>
      <c r="W11" s="24">
        <v>7</v>
      </c>
      <c r="X11" s="24">
        <v>2</v>
      </c>
      <c r="Y11" s="24">
        <v>5</v>
      </c>
      <c r="Z11" s="24">
        <v>0</v>
      </c>
      <c r="AA11" s="28">
        <v>3.5</v>
      </c>
      <c r="AB11" s="28">
        <v>0.8</v>
      </c>
      <c r="AC11" s="28">
        <v>2.8</v>
      </c>
      <c r="AD11" s="28">
        <v>38</v>
      </c>
      <c r="AE11" s="28">
        <v>38.000999890000003</v>
      </c>
      <c r="AF11" t="s">
        <v>191</v>
      </c>
    </row>
    <row r="12" spans="1:32" ht="18" customHeight="1">
      <c r="A12" s="22">
        <v>46171</v>
      </c>
      <c r="B12" s="23" t="s">
        <v>38</v>
      </c>
      <c r="C12" s="24">
        <v>705</v>
      </c>
      <c r="D12" s="25">
        <v>787</v>
      </c>
      <c r="E12" s="26">
        <v>2100</v>
      </c>
      <c r="F12" s="24">
        <v>7</v>
      </c>
      <c r="G12" s="24">
        <v>4</v>
      </c>
      <c r="H12" s="23" t="s">
        <v>192</v>
      </c>
      <c r="I12" s="23" t="s">
        <v>193</v>
      </c>
      <c r="J12" s="23" t="s">
        <v>194</v>
      </c>
      <c r="K12" s="23" t="s">
        <v>154</v>
      </c>
      <c r="L12" s="27">
        <v>1.8895</v>
      </c>
      <c r="M12" s="25"/>
      <c r="N12" s="25"/>
      <c r="O12" s="24"/>
      <c r="P12" s="24">
        <v>5</v>
      </c>
      <c r="Q12" s="24">
        <v>0</v>
      </c>
      <c r="R12" s="66"/>
      <c r="S12" s="66"/>
      <c r="T12" s="66"/>
      <c r="U12" s="66"/>
      <c r="V12" s="66"/>
      <c r="W12" s="24"/>
      <c r="X12" s="24"/>
      <c r="Y12" s="24"/>
      <c r="Z12" s="24"/>
      <c r="AA12" s="28"/>
      <c r="AB12" s="28">
        <v>0.5</v>
      </c>
      <c r="AC12" s="28"/>
      <c r="AD12" s="28">
        <v>10</v>
      </c>
      <c r="AE12" s="28">
        <v>10.00099988</v>
      </c>
      <c r="AF12" t="s">
        <v>195</v>
      </c>
    </row>
    <row r="13" spans="1:32" ht="18" customHeight="1">
      <c r="A13" s="22">
        <v>46171</v>
      </c>
      <c r="B13" s="23" t="s">
        <v>9</v>
      </c>
      <c r="C13" s="24">
        <v>516</v>
      </c>
      <c r="D13" s="25">
        <v>7880</v>
      </c>
      <c r="E13" s="26">
        <v>2092</v>
      </c>
      <c r="F13" s="24">
        <v>37</v>
      </c>
      <c r="G13" s="24">
        <v>25</v>
      </c>
      <c r="H13" s="23" t="s">
        <v>196</v>
      </c>
      <c r="I13" s="23" t="s">
        <v>197</v>
      </c>
      <c r="J13" s="23" t="s">
        <v>198</v>
      </c>
      <c r="K13" s="23" t="s">
        <v>154</v>
      </c>
      <c r="L13" s="27">
        <v>1.0885</v>
      </c>
      <c r="M13" s="25"/>
      <c r="N13" s="25"/>
      <c r="O13" s="24"/>
      <c r="P13" s="24">
        <v>6</v>
      </c>
      <c r="Q13" s="24">
        <v>1</v>
      </c>
      <c r="R13" s="66">
        <v>1342.008509755085</v>
      </c>
      <c r="S13" s="66">
        <v>5.871795851308045</v>
      </c>
      <c r="T13" s="66">
        <v>212.972972972973</v>
      </c>
      <c r="U13" s="66">
        <v>315.2</v>
      </c>
      <c r="V13" s="66">
        <v>127.0967741935484</v>
      </c>
      <c r="W13" s="24">
        <v>7</v>
      </c>
      <c r="X13" s="24">
        <v>3</v>
      </c>
      <c r="Y13" s="24">
        <v>5</v>
      </c>
      <c r="Z13" s="24">
        <v>2</v>
      </c>
      <c r="AA13" s="28">
        <v>4.25</v>
      </c>
      <c r="AB13" s="28">
        <v>1</v>
      </c>
      <c r="AC13" s="28">
        <v>4.25</v>
      </c>
      <c r="AD13" s="28">
        <v>52.5</v>
      </c>
      <c r="AE13" s="28">
        <v>52.500999870000001</v>
      </c>
      <c r="AF13" t="s">
        <v>199</v>
      </c>
    </row>
    <row r="14" spans="1:32" ht="18" customHeight="1">
      <c r="A14" s="22">
        <v>46171</v>
      </c>
      <c r="B14" s="23" t="s">
        <v>9</v>
      </c>
      <c r="C14" s="24">
        <v>536</v>
      </c>
      <c r="D14" s="25">
        <v>8521</v>
      </c>
      <c r="E14" s="26">
        <v>2052</v>
      </c>
      <c r="F14" s="24">
        <v>37</v>
      </c>
      <c r="G14" s="24">
        <v>39</v>
      </c>
      <c r="H14" s="23" t="s">
        <v>200</v>
      </c>
      <c r="I14" s="23" t="s">
        <v>201</v>
      </c>
      <c r="J14" s="23" t="s">
        <v>202</v>
      </c>
      <c r="K14" s="23" t="s">
        <v>203</v>
      </c>
      <c r="L14" s="27">
        <v>1.0803</v>
      </c>
      <c r="M14" s="25"/>
      <c r="N14" s="25"/>
      <c r="O14" s="24"/>
      <c r="P14" s="24">
        <v>6</v>
      </c>
      <c r="Q14" s="24">
        <v>1</v>
      </c>
      <c r="R14" s="66">
        <v>1371.599366957244</v>
      </c>
      <c r="S14" s="66">
        <v>6.2124554773621599</v>
      </c>
      <c r="T14" s="66">
        <v>230.29729729729729</v>
      </c>
      <c r="U14" s="66">
        <v>218.4871794871795</v>
      </c>
      <c r="V14" s="66">
        <v>112.1184210526316</v>
      </c>
      <c r="W14" s="24">
        <v>6</v>
      </c>
      <c r="X14" s="24">
        <v>6</v>
      </c>
      <c r="Y14" s="24">
        <v>6</v>
      </c>
      <c r="Z14" s="24">
        <v>0</v>
      </c>
      <c r="AA14" s="28">
        <v>4.5</v>
      </c>
      <c r="AB14" s="28">
        <v>1</v>
      </c>
      <c r="AC14" s="28">
        <v>4.5</v>
      </c>
      <c r="AD14" s="28">
        <v>70</v>
      </c>
      <c r="AE14" s="28">
        <v>70.000999859999993</v>
      </c>
      <c r="AF14" t="s">
        <v>204</v>
      </c>
    </row>
    <row r="15" spans="1:32" ht="18" customHeight="1">
      <c r="A15" s="22">
        <v>46171</v>
      </c>
      <c r="B15" s="23" t="s">
        <v>9</v>
      </c>
      <c r="C15" s="24">
        <v>528</v>
      </c>
      <c r="D15" s="25">
        <v>5170</v>
      </c>
      <c r="E15" s="26">
        <v>1621</v>
      </c>
      <c r="F15" s="24">
        <v>24</v>
      </c>
      <c r="G15" s="24">
        <v>20</v>
      </c>
      <c r="H15" s="23" t="s">
        <v>205</v>
      </c>
      <c r="I15" s="23" t="s">
        <v>206</v>
      </c>
      <c r="J15" s="23" t="s">
        <v>207</v>
      </c>
      <c r="K15" s="23" t="s">
        <v>154</v>
      </c>
      <c r="L15" s="27">
        <v>1.1045</v>
      </c>
      <c r="M15" s="25"/>
      <c r="N15" s="25"/>
      <c r="O15" s="24"/>
      <c r="P15" s="24">
        <v>8</v>
      </c>
      <c r="Q15" s="24">
        <v>1</v>
      </c>
      <c r="R15" s="66">
        <v>876.62614155251151</v>
      </c>
      <c r="S15" s="66">
        <v>5.8976110281674821</v>
      </c>
      <c r="T15" s="66">
        <v>215.41666666666671</v>
      </c>
      <c r="U15" s="66">
        <v>258.5</v>
      </c>
      <c r="V15" s="66">
        <v>117.5</v>
      </c>
      <c r="W15" s="24">
        <v>7</v>
      </c>
      <c r="X15" s="24">
        <v>5</v>
      </c>
      <c r="Y15" s="24">
        <v>6</v>
      </c>
      <c r="Z15" s="24">
        <v>2</v>
      </c>
      <c r="AA15" s="28">
        <v>5</v>
      </c>
      <c r="AB15" s="28">
        <v>0.8</v>
      </c>
      <c r="AC15" s="28">
        <v>4</v>
      </c>
      <c r="AD15" s="28">
        <v>40</v>
      </c>
      <c r="AE15" s="28">
        <v>40.000999849999999</v>
      </c>
      <c r="AF15" t="s">
        <v>208</v>
      </c>
    </row>
    <row r="16" spans="1:32" ht="18" customHeight="1">
      <c r="A16" s="22">
        <v>46171</v>
      </c>
      <c r="B16" s="23" t="s">
        <v>16</v>
      </c>
      <c r="C16" s="24">
        <v>552</v>
      </c>
      <c r="D16" s="25">
        <v>5831</v>
      </c>
      <c r="E16" s="26">
        <v>1584</v>
      </c>
      <c r="F16" s="24">
        <v>27</v>
      </c>
      <c r="G16" s="24">
        <v>21</v>
      </c>
      <c r="H16" s="23" t="s">
        <v>209</v>
      </c>
      <c r="I16" s="23" t="s">
        <v>210</v>
      </c>
      <c r="J16" s="23" t="s">
        <v>211</v>
      </c>
      <c r="K16" s="23" t="s">
        <v>154</v>
      </c>
      <c r="L16" s="27">
        <v>1.0906</v>
      </c>
      <c r="M16" s="25"/>
      <c r="N16" s="25"/>
      <c r="O16" s="24"/>
      <c r="P16" s="24">
        <v>2</v>
      </c>
      <c r="Q16" s="24">
        <v>1</v>
      </c>
      <c r="R16" s="66">
        <v>938.41308634288089</v>
      </c>
      <c r="S16" s="66">
        <v>6.2136814638041473</v>
      </c>
      <c r="T16" s="66">
        <v>215.96296296296299</v>
      </c>
      <c r="U16" s="66">
        <v>277.66666666666669</v>
      </c>
      <c r="V16" s="66">
        <v>121.4791666666667</v>
      </c>
      <c r="W16" s="24">
        <v>7</v>
      </c>
      <c r="X16" s="24">
        <v>5</v>
      </c>
      <c r="Y16" s="24">
        <v>7</v>
      </c>
      <c r="Z16" s="24">
        <v>0</v>
      </c>
      <c r="AA16" s="28">
        <v>4.75</v>
      </c>
      <c r="AB16" s="28">
        <v>0.8</v>
      </c>
      <c r="AC16" s="28">
        <v>3.8</v>
      </c>
      <c r="AD16" s="28">
        <v>48</v>
      </c>
      <c r="AE16" s="28">
        <v>48.000999839999999</v>
      </c>
      <c r="AF16" t="s">
        <v>212</v>
      </c>
    </row>
    <row r="17" spans="1:32" ht="18" customHeight="1">
      <c r="A17" s="22">
        <v>46171</v>
      </c>
      <c r="B17" s="23" t="s">
        <v>179</v>
      </c>
      <c r="C17" s="24">
        <v>756</v>
      </c>
      <c r="D17" s="25">
        <v>830</v>
      </c>
      <c r="E17" s="26">
        <v>1508</v>
      </c>
      <c r="F17" s="24">
        <v>20</v>
      </c>
      <c r="G17" s="24">
        <v>0</v>
      </c>
      <c r="H17" s="23" t="s">
        <v>213</v>
      </c>
      <c r="I17" s="23" t="s">
        <v>213</v>
      </c>
      <c r="J17" s="23" t="s">
        <v>214</v>
      </c>
      <c r="K17" s="23" t="s">
        <v>154</v>
      </c>
      <c r="L17" s="27">
        <v>1.6055999999999999</v>
      </c>
      <c r="M17" s="25"/>
      <c r="N17" s="25"/>
      <c r="O17" s="24"/>
      <c r="P17" s="24">
        <v>6</v>
      </c>
      <c r="Q17" s="24">
        <v>0</v>
      </c>
      <c r="R17" s="66"/>
      <c r="S17" s="66"/>
      <c r="T17" s="66"/>
      <c r="U17" s="66"/>
      <c r="V17" s="66"/>
      <c r="W17" s="24"/>
      <c r="X17" s="24"/>
      <c r="Y17" s="24"/>
      <c r="Z17" s="24"/>
      <c r="AA17" s="28"/>
      <c r="AB17" s="28">
        <v>0.5</v>
      </c>
      <c r="AC17" s="28"/>
      <c r="AD17" s="28">
        <v>10</v>
      </c>
      <c r="AE17" s="28">
        <v>10.00099983</v>
      </c>
      <c r="AF17" t="s">
        <v>195</v>
      </c>
    </row>
    <row r="18" spans="1:32" ht="18" customHeight="1">
      <c r="A18" s="22">
        <v>46171</v>
      </c>
      <c r="B18" s="23" t="s">
        <v>9</v>
      </c>
      <c r="C18" s="24">
        <v>531</v>
      </c>
      <c r="D18" s="25">
        <v>6910</v>
      </c>
      <c r="E18" s="26">
        <v>1452</v>
      </c>
      <c r="F18" s="24">
        <v>32</v>
      </c>
      <c r="G18" s="24">
        <v>18</v>
      </c>
      <c r="H18" s="23" t="s">
        <v>215</v>
      </c>
      <c r="I18" s="23" t="s">
        <v>216</v>
      </c>
      <c r="J18" s="23" t="s">
        <v>217</v>
      </c>
      <c r="K18" s="23" t="s">
        <v>154</v>
      </c>
      <c r="L18" s="27">
        <v>1.07</v>
      </c>
      <c r="M18" s="25"/>
      <c r="N18" s="25"/>
      <c r="O18" s="24"/>
      <c r="P18" s="24">
        <v>1</v>
      </c>
      <c r="Q18" s="24">
        <v>1</v>
      </c>
      <c r="R18" s="66">
        <v>1189.4357617268579</v>
      </c>
      <c r="S18" s="66">
        <v>5.8094772516069799</v>
      </c>
      <c r="T18" s="66">
        <v>215.9375</v>
      </c>
      <c r="U18" s="66">
        <v>383.88888888888891</v>
      </c>
      <c r="V18" s="66">
        <v>138.19999999999999</v>
      </c>
      <c r="W18" s="24">
        <v>7</v>
      </c>
      <c r="X18" s="24">
        <v>2</v>
      </c>
      <c r="Y18" s="24">
        <v>4</v>
      </c>
      <c r="Z18" s="24">
        <v>4</v>
      </c>
      <c r="AA18" s="28">
        <v>4.25</v>
      </c>
      <c r="AB18" s="28">
        <v>0.8</v>
      </c>
      <c r="AC18" s="28">
        <v>3.4</v>
      </c>
      <c r="AD18" s="28">
        <v>44</v>
      </c>
      <c r="AE18" s="28">
        <v>44.000999819999997</v>
      </c>
      <c r="AF18" t="s">
        <v>218</v>
      </c>
    </row>
    <row r="19" spans="1:32" ht="18" customHeight="1">
      <c r="A19" s="22">
        <v>46171</v>
      </c>
      <c r="B19" s="23" t="s">
        <v>166</v>
      </c>
      <c r="C19" s="24">
        <v>752</v>
      </c>
      <c r="D19" s="25">
        <v>3674</v>
      </c>
      <c r="E19" s="26">
        <v>1442</v>
      </c>
      <c r="F19" s="24">
        <v>58</v>
      </c>
      <c r="G19" s="24">
        <v>12</v>
      </c>
      <c r="H19" s="23" t="s">
        <v>219</v>
      </c>
      <c r="I19" s="23" t="s">
        <v>220</v>
      </c>
      <c r="J19" s="23" t="s">
        <v>221</v>
      </c>
      <c r="K19" s="23" t="s">
        <v>154</v>
      </c>
      <c r="L19" s="27">
        <v>1.1308</v>
      </c>
      <c r="M19" s="25"/>
      <c r="N19" s="25"/>
      <c r="O19" s="24"/>
      <c r="P19" s="24">
        <v>2</v>
      </c>
      <c r="Q19" s="24">
        <v>0</v>
      </c>
      <c r="R19" s="66"/>
      <c r="S19" s="66"/>
      <c r="T19" s="66"/>
      <c r="U19" s="66"/>
      <c r="V19" s="66"/>
      <c r="W19" s="24"/>
      <c r="X19" s="24"/>
      <c r="Y19" s="24"/>
      <c r="Z19" s="24"/>
      <c r="AA19" s="28"/>
      <c r="AB19" s="28">
        <v>0.6</v>
      </c>
      <c r="AC19" s="28"/>
      <c r="AD19" s="28">
        <v>70</v>
      </c>
      <c r="AE19" s="28">
        <v>70.000999809999996</v>
      </c>
      <c r="AF19" t="s">
        <v>204</v>
      </c>
    </row>
    <row r="20" spans="1:32" ht="18" customHeight="1">
      <c r="A20" s="22">
        <v>46171</v>
      </c>
      <c r="B20" s="23" t="s">
        <v>30</v>
      </c>
      <c r="C20" s="24">
        <v>565</v>
      </c>
      <c r="D20" s="25">
        <v>6972</v>
      </c>
      <c r="E20" s="26">
        <v>1107</v>
      </c>
      <c r="F20" s="24">
        <v>29</v>
      </c>
      <c r="G20" s="24">
        <v>29</v>
      </c>
      <c r="H20" s="23" t="s">
        <v>222</v>
      </c>
      <c r="I20" s="23" t="s">
        <v>223</v>
      </c>
      <c r="J20" s="23" t="s">
        <v>223</v>
      </c>
      <c r="K20" s="23" t="s">
        <v>154</v>
      </c>
      <c r="L20" s="27">
        <v>1.0528999999999999</v>
      </c>
      <c r="M20" s="25"/>
      <c r="N20" s="25"/>
      <c r="O20" s="24"/>
      <c r="P20" s="24">
        <v>5</v>
      </c>
      <c r="Q20" s="24">
        <v>1</v>
      </c>
      <c r="R20" s="66">
        <v>1123.9061332503111</v>
      </c>
      <c r="S20" s="66">
        <v>6.2033650264343096</v>
      </c>
      <c r="T20" s="66">
        <v>240.41379310344831</v>
      </c>
      <c r="U20" s="66">
        <v>240.41379310344831</v>
      </c>
      <c r="V20" s="66">
        <v>120.2068965517241</v>
      </c>
      <c r="W20" s="24">
        <v>5</v>
      </c>
      <c r="X20" s="24">
        <v>7</v>
      </c>
      <c r="Y20" s="24">
        <v>6</v>
      </c>
      <c r="Z20" s="24">
        <v>0</v>
      </c>
      <c r="AA20" s="28">
        <v>4.5</v>
      </c>
      <c r="AB20" s="28">
        <v>0.8</v>
      </c>
      <c r="AC20" s="28">
        <v>3.6</v>
      </c>
      <c r="AD20" s="28">
        <v>46</v>
      </c>
      <c r="AE20" s="28">
        <v>46.000999800000002</v>
      </c>
      <c r="AF20" t="s">
        <v>224</v>
      </c>
    </row>
    <row r="21" spans="1:32" ht="18" customHeight="1">
      <c r="A21" s="22">
        <v>46171</v>
      </c>
      <c r="B21" s="23" t="s">
        <v>38</v>
      </c>
      <c r="C21" s="24">
        <v>507</v>
      </c>
      <c r="D21" s="25">
        <v>5444</v>
      </c>
      <c r="E21" s="26">
        <v>1102</v>
      </c>
      <c r="F21" s="24">
        <v>26</v>
      </c>
      <c r="G21" s="24">
        <v>15</v>
      </c>
      <c r="H21" s="23" t="s">
        <v>225</v>
      </c>
      <c r="I21" s="23" t="s">
        <v>226</v>
      </c>
      <c r="J21" s="23" t="s">
        <v>227</v>
      </c>
      <c r="K21" s="23" t="s">
        <v>154</v>
      </c>
      <c r="L21" s="27">
        <v>1.0674999999999999</v>
      </c>
      <c r="M21" s="25"/>
      <c r="N21" s="25"/>
      <c r="O21" s="24"/>
      <c r="P21" s="24">
        <v>7</v>
      </c>
      <c r="Q21" s="24">
        <v>0</v>
      </c>
      <c r="R21" s="66"/>
      <c r="S21" s="66"/>
      <c r="T21" s="66"/>
      <c r="U21" s="66"/>
      <c r="V21" s="66"/>
      <c r="W21" s="24"/>
      <c r="X21" s="24"/>
      <c r="Y21" s="24"/>
      <c r="Z21" s="24"/>
      <c r="AA21" s="28"/>
      <c r="AB21" s="28">
        <v>0.8</v>
      </c>
      <c r="AC21" s="28"/>
      <c r="AD21" s="28">
        <v>70</v>
      </c>
      <c r="AE21" s="28">
        <v>70.000999789999995</v>
      </c>
      <c r="AF21" t="s">
        <v>204</v>
      </c>
    </row>
    <row r="22" spans="1:32" ht="18" customHeight="1">
      <c r="A22" s="22">
        <v>46171</v>
      </c>
      <c r="B22" s="23" t="s">
        <v>9</v>
      </c>
      <c r="C22" s="24">
        <v>523</v>
      </c>
      <c r="D22" s="25">
        <v>7084</v>
      </c>
      <c r="E22" s="26">
        <v>1077</v>
      </c>
      <c r="F22" s="24">
        <v>28</v>
      </c>
      <c r="G22" s="24">
        <v>24</v>
      </c>
      <c r="H22" s="23" t="s">
        <v>228</v>
      </c>
      <c r="I22" s="23" t="s">
        <v>229</v>
      </c>
      <c r="J22" s="23" t="s">
        <v>230</v>
      </c>
      <c r="K22" s="23" t="s">
        <v>203</v>
      </c>
      <c r="L22" s="27">
        <v>1.0507</v>
      </c>
      <c r="M22" s="25"/>
      <c r="N22" s="25"/>
      <c r="O22" s="24"/>
      <c r="P22" s="24">
        <v>3</v>
      </c>
      <c r="Q22" s="24">
        <v>1</v>
      </c>
      <c r="R22" s="66">
        <v>1245.5542237442919</v>
      </c>
      <c r="S22" s="66">
        <v>5.6874280259791563</v>
      </c>
      <c r="T22" s="66">
        <v>253</v>
      </c>
      <c r="U22" s="66">
        <v>295.16666666666669</v>
      </c>
      <c r="V22" s="66">
        <v>136.2307692307692</v>
      </c>
      <c r="W22" s="24">
        <v>4</v>
      </c>
      <c r="X22" s="24">
        <v>4</v>
      </c>
      <c r="Y22" s="24">
        <v>4</v>
      </c>
      <c r="Z22" s="24">
        <v>6</v>
      </c>
      <c r="AA22" s="28">
        <v>4.5</v>
      </c>
      <c r="AB22" s="28">
        <v>1</v>
      </c>
      <c r="AC22" s="28">
        <v>4.5</v>
      </c>
      <c r="AD22" s="28">
        <v>70</v>
      </c>
      <c r="AE22" s="28">
        <v>70.000999780000001</v>
      </c>
      <c r="AF22" t="s">
        <v>204</v>
      </c>
    </row>
    <row r="23" spans="1:32" ht="18" customHeight="1">
      <c r="A23" s="22">
        <v>46171</v>
      </c>
      <c r="B23" s="23" t="s">
        <v>179</v>
      </c>
      <c r="C23" s="24">
        <v>758</v>
      </c>
      <c r="D23" s="25">
        <v>1793</v>
      </c>
      <c r="E23" s="26">
        <v>1059</v>
      </c>
      <c r="F23" s="24">
        <v>29</v>
      </c>
      <c r="G23" s="24">
        <v>4</v>
      </c>
      <c r="H23" s="23" t="s">
        <v>231</v>
      </c>
      <c r="I23" s="23" t="s">
        <v>232</v>
      </c>
      <c r="J23" s="23" t="s">
        <v>233</v>
      </c>
      <c r="K23" s="23" t="s">
        <v>154</v>
      </c>
      <c r="L23" s="27">
        <v>1.1969000000000001</v>
      </c>
      <c r="M23" s="25"/>
      <c r="N23" s="25"/>
      <c r="O23" s="24"/>
      <c r="P23" s="24">
        <v>8</v>
      </c>
      <c r="Q23" s="24">
        <v>0</v>
      </c>
      <c r="R23" s="66"/>
      <c r="S23" s="66"/>
      <c r="T23" s="66"/>
      <c r="U23" s="66"/>
      <c r="V23" s="66"/>
      <c r="W23" s="24"/>
      <c r="X23" s="24"/>
      <c r="Y23" s="24"/>
      <c r="Z23" s="24"/>
      <c r="AA23" s="28"/>
      <c r="AB23" s="28">
        <v>0.5</v>
      </c>
      <c r="AC23" s="28"/>
      <c r="AD23" s="28">
        <v>70</v>
      </c>
      <c r="AE23" s="28">
        <v>70.000999770000007</v>
      </c>
      <c r="AF23" t="s">
        <v>204</v>
      </c>
    </row>
    <row r="24" spans="1:32" ht="18" customHeight="1">
      <c r="A24" s="22">
        <v>46171</v>
      </c>
      <c r="B24" s="23" t="s">
        <v>14</v>
      </c>
      <c r="C24" s="24">
        <v>506</v>
      </c>
      <c r="D24" s="25">
        <v>5147</v>
      </c>
      <c r="E24" s="26">
        <v>974</v>
      </c>
      <c r="F24" s="24">
        <v>21</v>
      </c>
      <c r="G24" s="24">
        <v>24</v>
      </c>
      <c r="H24" s="23" t="s">
        <v>234</v>
      </c>
      <c r="I24" s="23" t="s">
        <v>235</v>
      </c>
      <c r="J24" s="23" t="s">
        <v>236</v>
      </c>
      <c r="K24" s="23" t="s">
        <v>154</v>
      </c>
      <c r="L24" s="27">
        <v>1.0630999999999999</v>
      </c>
      <c r="M24" s="25"/>
      <c r="N24" s="25"/>
      <c r="O24" s="24"/>
      <c r="P24" s="24">
        <v>6</v>
      </c>
      <c r="Q24" s="24">
        <v>1</v>
      </c>
      <c r="R24" s="66">
        <v>830.48189082606882</v>
      </c>
      <c r="S24" s="66">
        <v>6.1976065424862554</v>
      </c>
      <c r="T24" s="66">
        <v>245.0952380952381</v>
      </c>
      <c r="U24" s="66">
        <v>214.45833333333329</v>
      </c>
      <c r="V24" s="66">
        <v>114.37777777777779</v>
      </c>
      <c r="W24" s="24">
        <v>5</v>
      </c>
      <c r="X24" s="24">
        <v>7</v>
      </c>
      <c r="Y24" s="24">
        <v>6</v>
      </c>
      <c r="Z24" s="24">
        <v>2</v>
      </c>
      <c r="AA24" s="28">
        <v>5</v>
      </c>
      <c r="AB24" s="28">
        <v>0.8</v>
      </c>
      <c r="AC24" s="28">
        <v>4</v>
      </c>
      <c r="AD24" s="28">
        <v>50</v>
      </c>
      <c r="AE24" s="28">
        <v>50.000999759999999</v>
      </c>
      <c r="AF24" t="s">
        <v>237</v>
      </c>
    </row>
    <row r="25" spans="1:32" ht="18" customHeight="1">
      <c r="A25" s="22">
        <v>46171</v>
      </c>
      <c r="B25" s="23" t="s">
        <v>18</v>
      </c>
      <c r="C25" s="24">
        <v>676</v>
      </c>
      <c r="D25" s="25">
        <v>3008</v>
      </c>
      <c r="E25" s="26">
        <v>854</v>
      </c>
      <c r="F25" s="24">
        <v>40</v>
      </c>
      <c r="G25" s="24">
        <v>13</v>
      </c>
      <c r="H25" s="23" t="s">
        <v>238</v>
      </c>
      <c r="I25" s="23" t="s">
        <v>239</v>
      </c>
      <c r="J25" s="23" t="s">
        <v>240</v>
      </c>
      <c r="K25" s="23" t="s">
        <v>154</v>
      </c>
      <c r="L25" s="27">
        <v>1.0946</v>
      </c>
      <c r="M25" s="25"/>
      <c r="N25" s="25"/>
      <c r="O25" s="24"/>
      <c r="P25" s="24">
        <v>6</v>
      </c>
      <c r="Q25" s="24">
        <v>0</v>
      </c>
      <c r="R25" s="66"/>
      <c r="S25" s="66"/>
      <c r="T25" s="66"/>
      <c r="U25" s="66"/>
      <c r="V25" s="66"/>
      <c r="W25" s="24"/>
      <c r="X25" s="24"/>
      <c r="Y25" s="24"/>
      <c r="Z25" s="24"/>
      <c r="AA25" s="28"/>
      <c r="AB25" s="28">
        <v>0.6</v>
      </c>
      <c r="AC25" s="28"/>
      <c r="AD25" s="28">
        <v>45</v>
      </c>
      <c r="AE25" s="28">
        <v>45.000999749999998</v>
      </c>
      <c r="AF25" t="s">
        <v>241</v>
      </c>
    </row>
    <row r="26" spans="1:32" ht="18" customHeight="1">
      <c r="A26" s="22">
        <v>46171</v>
      </c>
      <c r="B26" s="23" t="s">
        <v>9</v>
      </c>
      <c r="C26" s="24">
        <v>525</v>
      </c>
      <c r="D26" s="25">
        <v>2277</v>
      </c>
      <c r="E26" s="26">
        <v>832</v>
      </c>
      <c r="F26" s="24">
        <v>13</v>
      </c>
      <c r="G26" s="24">
        <v>4</v>
      </c>
      <c r="H26" s="23" t="s">
        <v>242</v>
      </c>
      <c r="I26" s="23" t="s">
        <v>243</v>
      </c>
      <c r="J26" s="23" t="s">
        <v>244</v>
      </c>
      <c r="K26" s="23" t="s">
        <v>154</v>
      </c>
      <c r="L26" s="27">
        <v>1.1217999999999999</v>
      </c>
      <c r="M26" s="25"/>
      <c r="N26" s="25"/>
      <c r="O26" s="24"/>
      <c r="P26" s="24">
        <v>5</v>
      </c>
      <c r="Q26" s="24">
        <v>1</v>
      </c>
      <c r="R26" s="66">
        <v>385.65582191780823</v>
      </c>
      <c r="S26" s="66">
        <v>5.9042282537751474</v>
      </c>
      <c r="T26" s="66">
        <v>175.15384615384619</v>
      </c>
      <c r="U26" s="66">
        <v>569.25</v>
      </c>
      <c r="V26" s="66">
        <v>133.9411764705882</v>
      </c>
      <c r="W26" s="24">
        <v>7</v>
      </c>
      <c r="X26" s="24">
        <v>0</v>
      </c>
      <c r="Y26" s="24">
        <v>4</v>
      </c>
      <c r="Z26" s="24">
        <v>2</v>
      </c>
      <c r="AA26" s="28">
        <v>3.25</v>
      </c>
      <c r="AB26" s="28">
        <v>0.5</v>
      </c>
      <c r="AC26" s="28">
        <v>1.625</v>
      </c>
      <c r="AD26" s="28">
        <v>26.2</v>
      </c>
      <c r="AE26" s="28">
        <v>26.20099974</v>
      </c>
      <c r="AF26" t="s">
        <v>245</v>
      </c>
    </row>
    <row r="27" spans="1:32" ht="18" customHeight="1">
      <c r="A27" s="22">
        <v>46171</v>
      </c>
      <c r="B27" s="23" t="s">
        <v>246</v>
      </c>
      <c r="C27" s="24">
        <v>653</v>
      </c>
      <c r="D27" s="25">
        <v>289</v>
      </c>
      <c r="E27" s="26">
        <v>520</v>
      </c>
      <c r="F27" s="24">
        <v>4</v>
      </c>
      <c r="G27" s="24">
        <v>3</v>
      </c>
      <c r="H27" s="23" t="s">
        <v>247</v>
      </c>
      <c r="I27" s="23" t="s">
        <v>248</v>
      </c>
      <c r="J27" s="23" t="s">
        <v>249</v>
      </c>
      <c r="K27" s="23" t="s">
        <v>154</v>
      </c>
      <c r="L27" s="27">
        <v>1.5998000000000001</v>
      </c>
      <c r="M27" s="25"/>
      <c r="N27" s="25"/>
      <c r="O27" s="24"/>
      <c r="P27" s="24">
        <v>3</v>
      </c>
      <c r="Q27" s="24">
        <v>0</v>
      </c>
      <c r="R27" s="66"/>
      <c r="S27" s="66"/>
      <c r="T27" s="66"/>
      <c r="U27" s="66"/>
      <c r="V27" s="66"/>
      <c r="W27" s="24"/>
      <c r="X27" s="24"/>
      <c r="Y27" s="24"/>
      <c r="Z27" s="24"/>
      <c r="AA27" s="28"/>
      <c r="AB27" s="28">
        <v>0.5</v>
      </c>
      <c r="AC27" s="28"/>
      <c r="AD27" s="28">
        <v>10</v>
      </c>
      <c r="AE27" s="28">
        <v>10.00099973</v>
      </c>
      <c r="AF27" t="s">
        <v>195</v>
      </c>
    </row>
    <row r="28" spans="1:32" ht="18" customHeight="1">
      <c r="A28" s="22">
        <v>46171</v>
      </c>
      <c r="B28" s="23" t="s">
        <v>52</v>
      </c>
      <c r="C28" s="24">
        <v>726</v>
      </c>
      <c r="D28" s="25">
        <v>5204</v>
      </c>
      <c r="E28" s="26">
        <v>408</v>
      </c>
      <c r="F28" s="24">
        <v>20</v>
      </c>
      <c r="G28" s="24">
        <v>12</v>
      </c>
      <c r="H28" s="23" t="s">
        <v>250</v>
      </c>
      <c r="I28" s="23" t="s">
        <v>251</v>
      </c>
      <c r="J28" s="23" t="s">
        <v>252</v>
      </c>
      <c r="K28" s="23" t="s">
        <v>154</v>
      </c>
      <c r="L28" s="27">
        <v>1.0261</v>
      </c>
      <c r="M28" s="25"/>
      <c r="N28" s="25"/>
      <c r="O28" s="24"/>
      <c r="P28" s="24">
        <v>6</v>
      </c>
      <c r="Q28" s="24">
        <v>0</v>
      </c>
      <c r="R28" s="66"/>
      <c r="S28" s="66"/>
      <c r="T28" s="66"/>
      <c r="U28" s="66"/>
      <c r="V28" s="66"/>
      <c r="W28" s="24"/>
      <c r="X28" s="24"/>
      <c r="Y28" s="24"/>
      <c r="Z28" s="24"/>
      <c r="AA28" s="28"/>
      <c r="AB28" s="28">
        <v>0.8</v>
      </c>
      <c r="AC28" s="28"/>
      <c r="AD28" s="28">
        <v>45</v>
      </c>
      <c r="AE28" s="28">
        <v>45.000999720000003</v>
      </c>
      <c r="AF28" t="s">
        <v>241</v>
      </c>
    </row>
    <row r="29" spans="1:32" ht="18" customHeight="1">
      <c r="A29" s="22">
        <v>46171</v>
      </c>
      <c r="B29" s="23" t="s">
        <v>20</v>
      </c>
      <c r="C29" s="24">
        <v>702</v>
      </c>
      <c r="D29" s="25">
        <v>216</v>
      </c>
      <c r="E29" s="26">
        <v>380</v>
      </c>
      <c r="F29" s="24">
        <v>6</v>
      </c>
      <c r="G29" s="24">
        <v>2</v>
      </c>
      <c r="H29" s="23" t="s">
        <v>253</v>
      </c>
      <c r="I29" s="23" t="s">
        <v>254</v>
      </c>
      <c r="J29" s="23" t="s">
        <v>255</v>
      </c>
      <c r="K29" s="23" t="s">
        <v>154</v>
      </c>
      <c r="L29" s="27">
        <v>1.5864</v>
      </c>
      <c r="M29" s="25"/>
      <c r="N29" s="25"/>
      <c r="O29" s="24"/>
      <c r="P29" s="24">
        <v>2</v>
      </c>
      <c r="Q29" s="24">
        <v>0</v>
      </c>
      <c r="R29" s="66"/>
      <c r="S29" s="66"/>
      <c r="T29" s="66"/>
      <c r="U29" s="66"/>
      <c r="V29" s="66"/>
      <c r="W29" s="24"/>
      <c r="X29" s="24"/>
      <c r="Y29" s="24"/>
      <c r="Z29" s="24"/>
      <c r="AA29" s="28"/>
      <c r="AB29" s="28">
        <v>0.5</v>
      </c>
      <c r="AC29" s="28"/>
      <c r="AD29" s="28">
        <v>10</v>
      </c>
      <c r="AE29" s="28">
        <v>10.00099971</v>
      </c>
      <c r="AF29" t="s">
        <v>195</v>
      </c>
    </row>
    <row r="30" spans="1:32" ht="18" customHeight="1">
      <c r="A30" s="22">
        <v>46171</v>
      </c>
      <c r="B30" s="23" t="s">
        <v>256</v>
      </c>
      <c r="C30" s="24">
        <v>761</v>
      </c>
      <c r="D30" s="25">
        <v>689</v>
      </c>
      <c r="E30" s="26">
        <v>355</v>
      </c>
      <c r="F30" s="24">
        <v>6</v>
      </c>
      <c r="G30" s="24">
        <v>3</v>
      </c>
      <c r="H30" s="23" t="s">
        <v>257</v>
      </c>
      <c r="I30" s="23" t="s">
        <v>258</v>
      </c>
      <c r="J30" s="23" t="s">
        <v>259</v>
      </c>
      <c r="K30" s="23" t="s">
        <v>154</v>
      </c>
      <c r="L30" s="27">
        <v>1.1717</v>
      </c>
      <c r="M30" s="25"/>
      <c r="N30" s="25"/>
      <c r="O30" s="24"/>
      <c r="P30" s="24">
        <v>1</v>
      </c>
      <c r="Q30" s="24">
        <v>0</v>
      </c>
      <c r="R30" s="66"/>
      <c r="S30" s="66"/>
      <c r="T30" s="66"/>
      <c r="U30" s="66"/>
      <c r="V30" s="66"/>
      <c r="W30" s="24"/>
      <c r="X30" s="24"/>
      <c r="Y30" s="24"/>
      <c r="Z30" s="24"/>
      <c r="AA30" s="28"/>
      <c r="AB30" s="28">
        <v>0.5</v>
      </c>
      <c r="AC30" s="28"/>
      <c r="AD30" s="28">
        <v>10</v>
      </c>
      <c r="AE30" s="28">
        <v>10.000999699999999</v>
      </c>
      <c r="AF30" t="s">
        <v>195</v>
      </c>
    </row>
    <row r="31" spans="1:32" ht="18" customHeight="1">
      <c r="A31" s="22">
        <v>46171</v>
      </c>
      <c r="B31" s="23" t="s">
        <v>14</v>
      </c>
      <c r="C31" s="24">
        <v>501</v>
      </c>
      <c r="D31" s="25">
        <v>2882</v>
      </c>
      <c r="E31" s="26">
        <v>339</v>
      </c>
      <c r="F31" s="24">
        <v>14</v>
      </c>
      <c r="G31" s="24">
        <v>9</v>
      </c>
      <c r="H31" s="23" t="s">
        <v>260</v>
      </c>
      <c r="I31" s="23" t="s">
        <v>261</v>
      </c>
      <c r="J31" s="23" t="s">
        <v>262</v>
      </c>
      <c r="K31" s="23" t="s">
        <v>154</v>
      </c>
      <c r="L31" s="27">
        <v>1.0391999999999999</v>
      </c>
      <c r="M31" s="25"/>
      <c r="N31" s="25"/>
      <c r="O31" s="24"/>
      <c r="P31" s="24">
        <v>1</v>
      </c>
      <c r="Q31" s="24">
        <v>1</v>
      </c>
      <c r="R31" s="66">
        <v>425.24372146118719</v>
      </c>
      <c r="S31" s="66">
        <v>6.7772899505655504</v>
      </c>
      <c r="T31" s="66">
        <v>205.85714285714289</v>
      </c>
      <c r="U31" s="66">
        <v>320.22222222222217</v>
      </c>
      <c r="V31" s="66">
        <v>125.304347826087</v>
      </c>
      <c r="W31" s="24">
        <v>7</v>
      </c>
      <c r="X31" s="24">
        <v>2</v>
      </c>
      <c r="Y31" s="24">
        <v>5</v>
      </c>
      <c r="Z31" s="24">
        <v>0</v>
      </c>
      <c r="AA31" s="28">
        <v>3.5</v>
      </c>
      <c r="AB31" s="28">
        <v>0.5</v>
      </c>
      <c r="AC31" s="28">
        <v>1.75</v>
      </c>
      <c r="AD31" s="28">
        <v>27.5</v>
      </c>
      <c r="AE31" s="28">
        <v>27.50099969</v>
      </c>
      <c r="AF31" t="s">
        <v>263</v>
      </c>
    </row>
    <row r="32" spans="1:32" ht="18" customHeight="1">
      <c r="A32" s="22">
        <v>46171</v>
      </c>
      <c r="B32" s="23" t="s">
        <v>9</v>
      </c>
      <c r="C32" s="24">
        <v>511</v>
      </c>
      <c r="D32" s="25">
        <v>4911</v>
      </c>
      <c r="E32" s="26">
        <v>333</v>
      </c>
      <c r="F32" s="24">
        <v>22</v>
      </c>
      <c r="G32" s="24">
        <v>9</v>
      </c>
      <c r="H32" s="23" t="s">
        <v>264</v>
      </c>
      <c r="I32" s="23" t="s">
        <v>265</v>
      </c>
      <c r="J32" s="23" t="s">
        <v>266</v>
      </c>
      <c r="K32" s="23" t="s">
        <v>154</v>
      </c>
      <c r="L32" s="27">
        <v>1.0226</v>
      </c>
      <c r="M32" s="25"/>
      <c r="N32" s="25"/>
      <c r="O32" s="24"/>
      <c r="P32" s="24">
        <v>1</v>
      </c>
      <c r="Q32" s="24">
        <v>1</v>
      </c>
      <c r="R32" s="66">
        <v>825.76805728518048</v>
      </c>
      <c r="S32" s="66">
        <v>5.9471905660114164</v>
      </c>
      <c r="T32" s="66">
        <v>223.22727272727269</v>
      </c>
      <c r="U32" s="66">
        <v>545.66666666666663</v>
      </c>
      <c r="V32" s="66">
        <v>158.41935483870969</v>
      </c>
      <c r="W32" s="24">
        <v>7</v>
      </c>
      <c r="X32" s="24">
        <v>0</v>
      </c>
      <c r="Y32" s="24">
        <v>2</v>
      </c>
      <c r="Z32" s="24">
        <v>1</v>
      </c>
      <c r="AA32" s="28">
        <v>2.5</v>
      </c>
      <c r="AB32" s="28">
        <v>0.6</v>
      </c>
      <c r="AC32" s="28">
        <v>1.5</v>
      </c>
      <c r="AD32" s="28">
        <v>25</v>
      </c>
      <c r="AE32" s="28">
        <v>25.00099968</v>
      </c>
      <c r="AF32" t="s">
        <v>267</v>
      </c>
    </row>
    <row r="33" spans="1:32" ht="18" customHeight="1">
      <c r="A33" s="22">
        <v>46171</v>
      </c>
      <c r="B33" s="23" t="s">
        <v>9</v>
      </c>
      <c r="C33" s="24">
        <v>508</v>
      </c>
      <c r="D33" s="25">
        <v>3465</v>
      </c>
      <c r="E33" s="26">
        <v>296</v>
      </c>
      <c r="F33" s="24">
        <v>14</v>
      </c>
      <c r="G33" s="24">
        <v>12</v>
      </c>
      <c r="H33" s="23" t="s">
        <v>268</v>
      </c>
      <c r="I33" s="23" t="s">
        <v>269</v>
      </c>
      <c r="J33" s="23" t="s">
        <v>270</v>
      </c>
      <c r="K33" s="23" t="s">
        <v>203</v>
      </c>
      <c r="L33" s="27">
        <v>1.0285</v>
      </c>
      <c r="M33" s="25"/>
      <c r="N33" s="25"/>
      <c r="O33" s="24"/>
      <c r="P33" s="24">
        <v>8</v>
      </c>
      <c r="Q33" s="24">
        <v>1</v>
      </c>
      <c r="R33" s="66">
        <v>568.1284246575342</v>
      </c>
      <c r="S33" s="66">
        <v>6.0989731363796658</v>
      </c>
      <c r="T33" s="66">
        <v>247.5</v>
      </c>
      <c r="U33" s="66">
        <v>288.75</v>
      </c>
      <c r="V33" s="66">
        <v>133.2692307692308</v>
      </c>
      <c r="W33" s="24">
        <v>4</v>
      </c>
      <c r="X33" s="24">
        <v>4</v>
      </c>
      <c r="Y33" s="24">
        <v>4</v>
      </c>
      <c r="Z33" s="24">
        <v>0</v>
      </c>
      <c r="AA33" s="28">
        <v>3</v>
      </c>
      <c r="AB33" s="28">
        <v>0.6</v>
      </c>
      <c r="AC33" s="28">
        <v>1.8</v>
      </c>
      <c r="AD33" s="28">
        <v>28</v>
      </c>
      <c r="AE33" s="28">
        <v>28.000999669999999</v>
      </c>
      <c r="AF33" t="s">
        <v>271</v>
      </c>
    </row>
    <row r="34" spans="1:32" ht="18" customHeight="1">
      <c r="A34" s="22">
        <v>46171</v>
      </c>
      <c r="B34" s="23" t="s">
        <v>38</v>
      </c>
      <c r="C34" s="24">
        <v>707</v>
      </c>
      <c r="D34" s="25">
        <v>724</v>
      </c>
      <c r="E34" s="26">
        <v>232</v>
      </c>
      <c r="F34" s="24">
        <v>6</v>
      </c>
      <c r="G34" s="24">
        <v>2</v>
      </c>
      <c r="H34" s="23" t="s">
        <v>272</v>
      </c>
      <c r="I34" s="23" t="s">
        <v>273</v>
      </c>
      <c r="J34" s="23" t="s">
        <v>274</v>
      </c>
      <c r="K34" s="23" t="s">
        <v>154</v>
      </c>
      <c r="L34" s="27">
        <v>1.1068</v>
      </c>
      <c r="M34" s="25"/>
      <c r="N34" s="25"/>
      <c r="O34" s="24"/>
      <c r="P34" s="24">
        <v>7</v>
      </c>
      <c r="Q34" s="24">
        <v>0</v>
      </c>
      <c r="R34" s="66"/>
      <c r="S34" s="66"/>
      <c r="T34" s="66"/>
      <c r="U34" s="66"/>
      <c r="V34" s="66"/>
      <c r="W34" s="24"/>
      <c r="X34" s="24"/>
      <c r="Y34" s="24"/>
      <c r="Z34" s="24"/>
      <c r="AA34" s="28"/>
      <c r="AB34" s="28">
        <v>0.5</v>
      </c>
      <c r="AC34" s="28"/>
      <c r="AD34" s="28">
        <v>10</v>
      </c>
      <c r="AE34" s="28">
        <v>10.00099966</v>
      </c>
      <c r="AF34" t="s">
        <v>195</v>
      </c>
    </row>
    <row r="35" spans="1:32" ht="18" customHeight="1">
      <c r="A35" s="22">
        <v>46171</v>
      </c>
      <c r="B35" s="23" t="s">
        <v>30</v>
      </c>
      <c r="C35" s="24">
        <v>566</v>
      </c>
      <c r="D35" s="25">
        <v>3062</v>
      </c>
      <c r="E35" s="26">
        <v>227</v>
      </c>
      <c r="F35" s="24">
        <v>13</v>
      </c>
      <c r="G35" s="24">
        <v>7</v>
      </c>
      <c r="H35" s="23" t="s">
        <v>275</v>
      </c>
      <c r="I35" s="23" t="s">
        <v>276</v>
      </c>
      <c r="J35" s="23" t="s">
        <v>277</v>
      </c>
      <c r="K35" s="23" t="s">
        <v>154</v>
      </c>
      <c r="L35" s="27">
        <v>1.0246999999999999</v>
      </c>
      <c r="M35" s="25"/>
      <c r="N35" s="25"/>
      <c r="O35" s="24"/>
      <c r="P35" s="24">
        <v>6</v>
      </c>
      <c r="Q35" s="24">
        <v>1</v>
      </c>
      <c r="R35" s="66">
        <v>522.13350975508502</v>
      </c>
      <c r="S35" s="66">
        <v>5.8644004699799472</v>
      </c>
      <c r="T35" s="66">
        <v>235.53846153846149</v>
      </c>
      <c r="U35" s="66">
        <v>437.42857142857139</v>
      </c>
      <c r="V35" s="66">
        <v>153.1</v>
      </c>
      <c r="W35" s="24">
        <v>5</v>
      </c>
      <c r="X35" s="24">
        <v>0</v>
      </c>
      <c r="Y35" s="24">
        <v>2</v>
      </c>
      <c r="Z35" s="24">
        <v>5</v>
      </c>
      <c r="AA35" s="28">
        <v>3</v>
      </c>
      <c r="AB35" s="28">
        <v>0.6</v>
      </c>
      <c r="AC35" s="28">
        <v>1.8</v>
      </c>
      <c r="AD35" s="28">
        <v>28</v>
      </c>
      <c r="AE35" s="28">
        <v>28.000999650000001</v>
      </c>
      <c r="AF35" t="s">
        <v>271</v>
      </c>
    </row>
    <row r="36" spans="1:32" ht="18" customHeight="1">
      <c r="A36" s="22">
        <v>46171</v>
      </c>
      <c r="B36" s="23" t="s">
        <v>278</v>
      </c>
      <c r="C36" s="24">
        <v>561</v>
      </c>
      <c r="D36" s="25">
        <v>2947</v>
      </c>
      <c r="E36" s="26">
        <v>221</v>
      </c>
      <c r="F36" s="24">
        <v>13</v>
      </c>
      <c r="G36" s="24">
        <v>4</v>
      </c>
      <c r="H36" s="23" t="s">
        <v>279</v>
      </c>
      <c r="I36" s="23" t="s">
        <v>280</v>
      </c>
      <c r="J36" s="23" t="s">
        <v>281</v>
      </c>
      <c r="K36" s="23" t="s">
        <v>154</v>
      </c>
      <c r="L36" s="27">
        <v>1.0249999999999999</v>
      </c>
      <c r="M36" s="25"/>
      <c r="N36" s="25"/>
      <c r="O36" s="24"/>
      <c r="P36" s="24">
        <v>1</v>
      </c>
      <c r="Q36" s="24">
        <v>1</v>
      </c>
      <c r="R36" s="66">
        <v>521.03725612287246</v>
      </c>
      <c r="S36" s="66">
        <v>5.6560254864098054</v>
      </c>
      <c r="T36" s="66">
        <v>226.69230769230771</v>
      </c>
      <c r="U36" s="66">
        <v>736.75</v>
      </c>
      <c r="V36" s="66">
        <v>173.35294117647061</v>
      </c>
      <c r="W36" s="24">
        <v>5</v>
      </c>
      <c r="X36" s="24">
        <v>0</v>
      </c>
      <c r="Y36" s="24">
        <v>0</v>
      </c>
      <c r="Z36" s="24">
        <v>7</v>
      </c>
      <c r="AA36" s="28">
        <v>3</v>
      </c>
      <c r="AB36" s="28">
        <v>0.5</v>
      </c>
      <c r="AC36" s="28">
        <v>1.5</v>
      </c>
      <c r="AD36" s="28">
        <v>25</v>
      </c>
      <c r="AE36" s="28">
        <v>25.00099964</v>
      </c>
      <c r="AF36" t="s">
        <v>267</v>
      </c>
    </row>
    <row r="37" spans="1:32" ht="18" customHeight="1">
      <c r="A37" s="22">
        <v>46171</v>
      </c>
      <c r="B37" s="23" t="s">
        <v>55</v>
      </c>
      <c r="C37" s="24">
        <v>538</v>
      </c>
      <c r="D37" s="25">
        <v>6671</v>
      </c>
      <c r="E37" s="26">
        <v>155</v>
      </c>
      <c r="F37" s="24">
        <v>23</v>
      </c>
      <c r="G37" s="24">
        <v>27</v>
      </c>
      <c r="H37" s="23" t="s">
        <v>282</v>
      </c>
      <c r="I37" s="23" t="s">
        <v>283</v>
      </c>
      <c r="J37" s="23" t="s">
        <v>284</v>
      </c>
      <c r="K37" s="23" t="s">
        <v>154</v>
      </c>
      <c r="L37" s="27">
        <v>1.0077</v>
      </c>
      <c r="M37" s="25"/>
      <c r="N37" s="25"/>
      <c r="O37" s="24"/>
      <c r="P37" s="24">
        <v>8</v>
      </c>
      <c r="Q37" s="24">
        <v>1</v>
      </c>
      <c r="R37" s="66">
        <v>1113.7737650477379</v>
      </c>
      <c r="S37" s="66">
        <v>5.9895467188653626</v>
      </c>
      <c r="T37" s="66">
        <v>290.04347826086962</v>
      </c>
      <c r="U37" s="66">
        <v>247.0740740740741</v>
      </c>
      <c r="V37" s="66">
        <v>133.41999999999999</v>
      </c>
      <c r="W37" s="24">
        <v>0</v>
      </c>
      <c r="X37" s="24">
        <v>6</v>
      </c>
      <c r="Y37" s="24">
        <v>4</v>
      </c>
      <c r="Z37" s="24">
        <v>6</v>
      </c>
      <c r="AA37" s="28">
        <v>4</v>
      </c>
      <c r="AB37" s="28">
        <v>0.8</v>
      </c>
      <c r="AC37" s="28">
        <v>3.2</v>
      </c>
      <c r="AD37" s="28">
        <v>42</v>
      </c>
      <c r="AE37" s="28">
        <v>42.000999630000003</v>
      </c>
      <c r="AF37" t="s">
        <v>285</v>
      </c>
    </row>
    <row r="38" spans="1:32" ht="18" customHeight="1">
      <c r="A38" s="22">
        <v>46171</v>
      </c>
      <c r="B38" s="23" t="s">
        <v>9</v>
      </c>
      <c r="C38" s="24">
        <v>513</v>
      </c>
      <c r="D38" s="25">
        <v>4911</v>
      </c>
      <c r="E38" s="26">
        <v>143</v>
      </c>
      <c r="F38" s="24">
        <v>20</v>
      </c>
      <c r="G38" s="24">
        <v>12</v>
      </c>
      <c r="H38" s="23" t="s">
        <v>286</v>
      </c>
      <c r="I38" s="23" t="s">
        <v>287</v>
      </c>
      <c r="J38" s="23" t="s">
        <v>288</v>
      </c>
      <c r="K38" s="23" t="s">
        <v>154</v>
      </c>
      <c r="L38" s="27">
        <v>1.0097</v>
      </c>
      <c r="M38" s="25"/>
      <c r="N38" s="25"/>
      <c r="O38" s="24"/>
      <c r="P38" s="24">
        <v>3</v>
      </c>
      <c r="Q38" s="24">
        <v>1</v>
      </c>
      <c r="R38" s="66">
        <v>826.01805728518048</v>
      </c>
      <c r="S38" s="66">
        <v>5.945390608215833</v>
      </c>
      <c r="T38" s="66">
        <v>245.55</v>
      </c>
      <c r="U38" s="66">
        <v>409.25</v>
      </c>
      <c r="V38" s="66">
        <v>153.46875</v>
      </c>
      <c r="W38" s="24">
        <v>5</v>
      </c>
      <c r="X38" s="24">
        <v>1</v>
      </c>
      <c r="Y38" s="24">
        <v>3</v>
      </c>
      <c r="Z38" s="24">
        <v>1</v>
      </c>
      <c r="AA38" s="28">
        <v>2.5</v>
      </c>
      <c r="AB38" s="28">
        <v>0.6</v>
      </c>
      <c r="AC38" s="28">
        <v>1.5</v>
      </c>
      <c r="AD38" s="28">
        <v>25</v>
      </c>
      <c r="AE38" s="28">
        <v>25.000999620000002</v>
      </c>
      <c r="AF38" t="s">
        <v>267</v>
      </c>
    </row>
    <row r="39" spans="1:32" ht="18" customHeight="1">
      <c r="A39" s="22">
        <v>46171</v>
      </c>
      <c r="B39" s="23" t="s">
        <v>289</v>
      </c>
      <c r="C39" s="24">
        <v>650</v>
      </c>
      <c r="D39" s="25">
        <v>158</v>
      </c>
      <c r="E39" s="26">
        <v>98</v>
      </c>
      <c r="F39" s="24">
        <v>2</v>
      </c>
      <c r="G39" s="24">
        <v>1</v>
      </c>
      <c r="H39" s="23" t="s">
        <v>290</v>
      </c>
      <c r="I39" s="23" t="s">
        <v>291</v>
      </c>
      <c r="J39" s="23" t="s">
        <v>292</v>
      </c>
      <c r="K39" s="23" t="s">
        <v>154</v>
      </c>
      <c r="L39" s="27">
        <v>1.2068000000000001</v>
      </c>
      <c r="M39" s="25"/>
      <c r="N39" s="25"/>
      <c r="O39" s="24"/>
      <c r="P39" s="24">
        <v>0</v>
      </c>
      <c r="Q39" s="24">
        <v>0</v>
      </c>
      <c r="R39" s="66"/>
      <c r="S39" s="66"/>
      <c r="T39" s="66"/>
      <c r="U39" s="66"/>
      <c r="V39" s="66"/>
      <c r="W39" s="24"/>
      <c r="X39" s="24"/>
      <c r="Y39" s="24"/>
      <c r="Z39" s="24"/>
      <c r="AA39" s="28"/>
      <c r="AB39" s="28">
        <v>0.5</v>
      </c>
      <c r="AC39" s="28"/>
      <c r="AD39" s="28">
        <v>10</v>
      </c>
      <c r="AE39" s="28">
        <v>10.000999609999999</v>
      </c>
      <c r="AF39" t="s">
        <v>195</v>
      </c>
    </row>
    <row r="40" spans="1:32" ht="18" customHeight="1">
      <c r="A40" s="22">
        <v>46171</v>
      </c>
      <c r="B40" s="23" t="s">
        <v>293</v>
      </c>
      <c r="C40" s="24">
        <v>733</v>
      </c>
      <c r="D40" s="25">
        <v>755</v>
      </c>
      <c r="E40" s="26">
        <v>55</v>
      </c>
      <c r="F40" s="24">
        <v>8</v>
      </c>
      <c r="G40" s="24">
        <v>1</v>
      </c>
      <c r="H40" s="23" t="s">
        <v>294</v>
      </c>
      <c r="I40" s="23" t="s">
        <v>295</v>
      </c>
      <c r="J40" s="23" t="s">
        <v>296</v>
      </c>
      <c r="K40" s="23" t="s">
        <v>154</v>
      </c>
      <c r="L40" s="27">
        <v>1.0243</v>
      </c>
      <c r="M40" s="25"/>
      <c r="N40" s="25"/>
      <c r="O40" s="24"/>
      <c r="P40" s="24">
        <v>3</v>
      </c>
      <c r="Q40" s="24">
        <v>0</v>
      </c>
      <c r="R40" s="66"/>
      <c r="S40" s="66"/>
      <c r="T40" s="66"/>
      <c r="U40" s="66"/>
      <c r="V40" s="66"/>
      <c r="W40" s="24"/>
      <c r="X40" s="24"/>
      <c r="Y40" s="24"/>
      <c r="Z40" s="24"/>
      <c r="AA40" s="28"/>
      <c r="AB40" s="28">
        <v>0.5</v>
      </c>
      <c r="AC40" s="28"/>
      <c r="AD40" s="28">
        <v>10</v>
      </c>
      <c r="AE40" s="28">
        <v>10.0009996</v>
      </c>
      <c r="AF40" t="s">
        <v>195</v>
      </c>
    </row>
    <row r="41" spans="1:32" ht="18" customHeight="1">
      <c r="A41" s="22">
        <v>46171</v>
      </c>
      <c r="B41" s="23" t="s">
        <v>297</v>
      </c>
      <c r="C41" s="24">
        <v>736</v>
      </c>
      <c r="D41" s="25">
        <v>1972</v>
      </c>
      <c r="E41" s="26">
        <v>41</v>
      </c>
      <c r="F41" s="24">
        <v>9</v>
      </c>
      <c r="G41" s="24">
        <v>7</v>
      </c>
      <c r="H41" s="23" t="s">
        <v>298</v>
      </c>
      <c r="I41" s="23" t="s">
        <v>299</v>
      </c>
      <c r="J41" s="23" t="s">
        <v>300</v>
      </c>
      <c r="K41" s="23" t="s">
        <v>154</v>
      </c>
      <c r="L41" s="27">
        <v>1.0068999999999999</v>
      </c>
      <c r="M41" s="25"/>
      <c r="N41" s="25"/>
      <c r="O41" s="24"/>
      <c r="P41" s="24">
        <v>6</v>
      </c>
      <c r="Q41" s="24">
        <v>0</v>
      </c>
      <c r="R41" s="66"/>
      <c r="S41" s="66"/>
      <c r="T41" s="66"/>
      <c r="U41" s="66"/>
      <c r="V41" s="66"/>
      <c r="W41" s="24"/>
      <c r="X41" s="24"/>
      <c r="Y41" s="24"/>
      <c r="Z41" s="24"/>
      <c r="AA41" s="28"/>
      <c r="AB41" s="28">
        <v>0.5</v>
      </c>
      <c r="AC41" s="28"/>
      <c r="AD41" s="28">
        <v>45</v>
      </c>
      <c r="AE41" s="28">
        <v>45.000999589999999</v>
      </c>
      <c r="AF41" t="s">
        <v>241</v>
      </c>
    </row>
    <row r="42" spans="1:32" ht="18" customHeight="1">
      <c r="A42" s="22">
        <v>46171</v>
      </c>
      <c r="B42" s="23" t="s">
        <v>20</v>
      </c>
      <c r="C42" s="24">
        <v>680</v>
      </c>
      <c r="D42" s="25">
        <v>186</v>
      </c>
      <c r="E42" s="26">
        <v>41</v>
      </c>
      <c r="F42" s="24">
        <v>3</v>
      </c>
      <c r="G42" s="24">
        <v>1</v>
      </c>
      <c r="H42" s="23" t="s">
        <v>301</v>
      </c>
      <c r="I42" s="23" t="s">
        <v>302</v>
      </c>
      <c r="J42" s="23" t="s">
        <v>303</v>
      </c>
      <c r="K42" s="23" t="s">
        <v>154</v>
      </c>
      <c r="L42" s="27">
        <v>1.0734999999999999</v>
      </c>
      <c r="M42" s="25"/>
      <c r="N42" s="25"/>
      <c r="O42" s="24"/>
      <c r="P42" s="24">
        <v>0</v>
      </c>
      <c r="Q42" s="24">
        <v>0</v>
      </c>
      <c r="R42" s="66"/>
      <c r="S42" s="66"/>
      <c r="T42" s="66"/>
      <c r="U42" s="66"/>
      <c r="V42" s="66"/>
      <c r="W42" s="24"/>
      <c r="X42" s="24"/>
      <c r="Y42" s="24"/>
      <c r="Z42" s="24"/>
      <c r="AA42" s="28"/>
      <c r="AB42" s="28">
        <v>0.5</v>
      </c>
      <c r="AC42" s="28"/>
      <c r="AD42" s="28">
        <v>10</v>
      </c>
      <c r="AE42" s="28">
        <v>10.00099958</v>
      </c>
      <c r="AF42" t="s">
        <v>195</v>
      </c>
    </row>
    <row r="43" spans="1:32" ht="18" customHeight="1">
      <c r="A43" s="22">
        <v>46171</v>
      </c>
      <c r="B43" s="23" t="s">
        <v>55</v>
      </c>
      <c r="C43" s="24">
        <v>537</v>
      </c>
      <c r="D43" s="25">
        <v>5031</v>
      </c>
      <c r="E43" s="26">
        <v>31</v>
      </c>
      <c r="F43" s="24">
        <v>18</v>
      </c>
      <c r="G43" s="24">
        <v>17</v>
      </c>
      <c r="H43" s="23" t="s">
        <v>304</v>
      </c>
      <c r="I43" s="23" t="s">
        <v>305</v>
      </c>
      <c r="J43" s="23" t="s">
        <v>306</v>
      </c>
      <c r="K43" s="23" t="s">
        <v>154</v>
      </c>
      <c r="L43" s="27">
        <v>1.0021</v>
      </c>
      <c r="M43" s="25"/>
      <c r="N43" s="25"/>
      <c r="O43" s="24"/>
      <c r="P43" s="24">
        <v>7</v>
      </c>
      <c r="Q43" s="24">
        <v>1</v>
      </c>
      <c r="R43" s="66">
        <v>849.94458281444588</v>
      </c>
      <c r="S43" s="66">
        <v>5.9192094422682304</v>
      </c>
      <c r="T43" s="66">
        <v>279.5</v>
      </c>
      <c r="U43" s="66">
        <v>295.94117647058818</v>
      </c>
      <c r="V43" s="66">
        <v>143.7428571428571</v>
      </c>
      <c r="W43" s="24">
        <v>0</v>
      </c>
      <c r="X43" s="24">
        <v>4</v>
      </c>
      <c r="Y43" s="24">
        <v>3</v>
      </c>
      <c r="Z43" s="24">
        <v>7</v>
      </c>
      <c r="AA43" s="28">
        <v>3.5</v>
      </c>
      <c r="AB43" s="28">
        <v>0.8</v>
      </c>
      <c r="AC43" s="28">
        <v>2.8</v>
      </c>
      <c r="AD43" s="28">
        <v>38</v>
      </c>
      <c r="AE43" s="28">
        <v>38.000999569999998</v>
      </c>
      <c r="AF43" t="s">
        <v>191</v>
      </c>
    </row>
    <row r="44" spans="1:32" ht="18" customHeight="1">
      <c r="A44" s="22">
        <v>46171</v>
      </c>
      <c r="B44" s="23" t="s">
        <v>307</v>
      </c>
      <c r="C44" s="24">
        <v>637</v>
      </c>
      <c r="D44" s="25">
        <v>535</v>
      </c>
      <c r="E44" s="26">
        <v>29</v>
      </c>
      <c r="F44" s="24">
        <v>8</v>
      </c>
      <c r="G44" s="24">
        <v>3</v>
      </c>
      <c r="H44" s="23" t="s">
        <v>308</v>
      </c>
      <c r="I44" s="23" t="s">
        <v>309</v>
      </c>
      <c r="J44" s="23" t="s">
        <v>310</v>
      </c>
      <c r="K44" s="23" t="s">
        <v>154</v>
      </c>
      <c r="L44" s="27">
        <v>1.0181</v>
      </c>
      <c r="M44" s="25"/>
      <c r="N44" s="25"/>
      <c r="O44" s="24"/>
      <c r="P44" s="24">
        <v>7</v>
      </c>
      <c r="Q44" s="24">
        <v>0</v>
      </c>
      <c r="R44" s="66"/>
      <c r="S44" s="66"/>
      <c r="T44" s="66"/>
      <c r="U44" s="66"/>
      <c r="V44" s="66"/>
      <c r="W44" s="24"/>
      <c r="X44" s="24"/>
      <c r="Y44" s="24"/>
      <c r="Z44" s="24"/>
      <c r="AA44" s="28"/>
      <c r="AB44" s="28">
        <v>0.5</v>
      </c>
      <c r="AC44" s="28"/>
      <c r="AD44" s="28">
        <v>10</v>
      </c>
      <c r="AE44" s="28">
        <v>10.00099956</v>
      </c>
      <c r="AF44" t="s">
        <v>195</v>
      </c>
    </row>
    <row r="45" spans="1:32" ht="18" customHeight="1">
      <c r="A45" s="22">
        <v>46171</v>
      </c>
      <c r="B45" s="23" t="s">
        <v>16</v>
      </c>
      <c r="C45" s="24">
        <v>556</v>
      </c>
      <c r="D45" s="25">
        <v>4726</v>
      </c>
      <c r="E45" s="26">
        <v>21</v>
      </c>
      <c r="F45" s="24">
        <v>15</v>
      </c>
      <c r="G45" s="24">
        <v>18</v>
      </c>
      <c r="H45" s="23" t="s">
        <v>311</v>
      </c>
      <c r="I45" s="23" t="s">
        <v>312</v>
      </c>
      <c r="J45" s="23" t="s">
        <v>313</v>
      </c>
      <c r="K45" s="23" t="s">
        <v>154</v>
      </c>
      <c r="L45" s="27">
        <v>1.0015000000000001</v>
      </c>
      <c r="M45" s="25"/>
      <c r="N45" s="25"/>
      <c r="O45" s="24"/>
      <c r="P45" s="24">
        <v>6</v>
      </c>
      <c r="Q45" s="24">
        <v>1</v>
      </c>
      <c r="R45" s="66">
        <v>807.79799709423003</v>
      </c>
      <c r="S45" s="66">
        <v>5.850472540164902</v>
      </c>
      <c r="T45" s="66">
        <v>315.06666666666672</v>
      </c>
      <c r="U45" s="66">
        <v>262.55555555555549</v>
      </c>
      <c r="V45" s="66">
        <v>143.21212121212119</v>
      </c>
      <c r="W45" s="24">
        <v>0</v>
      </c>
      <c r="X45" s="24">
        <v>5</v>
      </c>
      <c r="Y45" s="24">
        <v>4</v>
      </c>
      <c r="Z45" s="24">
        <v>6</v>
      </c>
      <c r="AA45" s="28">
        <v>3.75</v>
      </c>
      <c r="AB45" s="28">
        <v>0.6</v>
      </c>
      <c r="AC45" s="28">
        <v>2.25</v>
      </c>
      <c r="AD45" s="28">
        <v>32.5</v>
      </c>
      <c r="AE45" s="28">
        <v>32.500999550000003</v>
      </c>
      <c r="AF45" t="s">
        <v>314</v>
      </c>
    </row>
    <row r="46" spans="1:32" ht="18" customHeight="1">
      <c r="A46" s="22">
        <v>46171</v>
      </c>
      <c r="B46" s="23" t="s">
        <v>289</v>
      </c>
      <c r="C46" s="24">
        <v>638</v>
      </c>
      <c r="D46" s="25">
        <v>1852</v>
      </c>
      <c r="E46" s="26">
        <v>17</v>
      </c>
      <c r="F46" s="24">
        <v>11</v>
      </c>
      <c r="G46" s="24">
        <v>4</v>
      </c>
      <c r="H46" s="23" t="s">
        <v>315</v>
      </c>
      <c r="I46" s="23" t="s">
        <v>316</v>
      </c>
      <c r="J46" s="23" t="s">
        <v>317</v>
      </c>
      <c r="K46" s="23" t="s">
        <v>154</v>
      </c>
      <c r="L46" s="27">
        <v>1.0031000000000001</v>
      </c>
      <c r="M46" s="25"/>
      <c r="N46" s="25"/>
      <c r="O46" s="24"/>
      <c r="P46" s="24">
        <v>8</v>
      </c>
      <c r="Q46" s="24">
        <v>0</v>
      </c>
      <c r="R46" s="66"/>
      <c r="S46" s="66"/>
      <c r="T46" s="66"/>
      <c r="U46" s="66"/>
      <c r="V46" s="66"/>
      <c r="W46" s="24"/>
      <c r="X46" s="24"/>
      <c r="Y46" s="24"/>
      <c r="Z46" s="24"/>
      <c r="AA46" s="28"/>
      <c r="AB46" s="28">
        <v>0.5</v>
      </c>
      <c r="AC46" s="28"/>
      <c r="AD46" s="28">
        <v>45</v>
      </c>
      <c r="AE46" s="28">
        <v>45.000999540000002</v>
      </c>
      <c r="AF46" t="s">
        <v>241</v>
      </c>
    </row>
    <row r="47" spans="1:32" ht="18" customHeight="1">
      <c r="A47" s="22">
        <v>46171</v>
      </c>
      <c r="B47" s="23" t="s">
        <v>30</v>
      </c>
      <c r="C47" s="24">
        <v>567</v>
      </c>
      <c r="D47" s="25">
        <v>1148</v>
      </c>
      <c r="E47" s="26">
        <v>10</v>
      </c>
      <c r="F47" s="24">
        <v>4</v>
      </c>
      <c r="G47" s="24">
        <v>3</v>
      </c>
      <c r="H47" s="23" t="s">
        <v>318</v>
      </c>
      <c r="I47" s="23" t="s">
        <v>319</v>
      </c>
      <c r="J47" s="23" t="s">
        <v>320</v>
      </c>
      <c r="K47" s="23" t="s">
        <v>154</v>
      </c>
      <c r="L47" s="27">
        <v>1.0028999999999999</v>
      </c>
      <c r="M47" s="25"/>
      <c r="N47" s="25"/>
      <c r="O47" s="24"/>
      <c r="P47" s="24">
        <v>7</v>
      </c>
      <c r="Q47" s="24">
        <v>1</v>
      </c>
      <c r="R47" s="66">
        <v>208.08042756330431</v>
      </c>
      <c r="S47" s="66">
        <v>5.5170974677603644</v>
      </c>
      <c r="T47" s="66">
        <v>287</v>
      </c>
      <c r="U47" s="66">
        <v>382.66666666666669</v>
      </c>
      <c r="V47" s="66">
        <v>164</v>
      </c>
      <c r="W47" s="24">
        <v>0</v>
      </c>
      <c r="X47" s="24">
        <v>1</v>
      </c>
      <c r="Y47" s="24">
        <v>0</v>
      </c>
      <c r="Z47" s="24">
        <v>7</v>
      </c>
      <c r="AA47" s="28">
        <v>2</v>
      </c>
      <c r="AB47" s="28">
        <v>0.5</v>
      </c>
      <c r="AC47" s="28">
        <v>1</v>
      </c>
      <c r="AD47" s="28">
        <v>20</v>
      </c>
      <c r="AE47" s="28">
        <v>20.000999530000001</v>
      </c>
      <c r="AF47" t="s">
        <v>321</v>
      </c>
    </row>
    <row r="48" spans="1:32" ht="18" customHeight="1">
      <c r="A48" s="22">
        <v>46171</v>
      </c>
      <c r="B48" s="23" t="s">
        <v>322</v>
      </c>
      <c r="C48" s="24">
        <v>716</v>
      </c>
      <c r="D48" s="25">
        <v>0</v>
      </c>
      <c r="E48" s="26">
        <v>0</v>
      </c>
      <c r="F48" s="24">
        <v>0</v>
      </c>
      <c r="G48" s="24">
        <v>0</v>
      </c>
      <c r="H48" s="23" t="s">
        <v>214</v>
      </c>
      <c r="I48" s="23" t="s">
        <v>214</v>
      </c>
      <c r="J48" s="23" t="s">
        <v>214</v>
      </c>
      <c r="K48" s="23" t="s">
        <v>154</v>
      </c>
      <c r="L48" s="27">
        <v>0</v>
      </c>
      <c r="M48" s="25"/>
      <c r="N48" s="25"/>
      <c r="O48" s="24"/>
      <c r="P48" s="24">
        <v>6</v>
      </c>
      <c r="Q48" s="24">
        <v>0</v>
      </c>
      <c r="R48" s="66"/>
      <c r="S48" s="66"/>
      <c r="T48" s="66"/>
      <c r="U48" s="66"/>
      <c r="V48" s="66"/>
      <c r="W48" s="24"/>
      <c r="X48" s="24"/>
      <c r="Y48" s="24"/>
      <c r="Z48" s="24"/>
      <c r="AA48" s="28"/>
      <c r="AB48" s="28"/>
      <c r="AC48" s="28"/>
      <c r="AD48" s="28">
        <v>0</v>
      </c>
      <c r="AE48" s="28">
        <v>0</v>
      </c>
    </row>
    <row r="49" spans="1:32" ht="18" customHeight="1">
      <c r="A49" s="22">
        <v>46171</v>
      </c>
      <c r="B49" s="23" t="s">
        <v>323</v>
      </c>
      <c r="C49" s="24">
        <v>732</v>
      </c>
      <c r="D49" s="25">
        <v>0</v>
      </c>
      <c r="E49" s="26">
        <v>0</v>
      </c>
      <c r="F49" s="24">
        <v>0</v>
      </c>
      <c r="G49" s="24">
        <v>0</v>
      </c>
      <c r="H49" s="23" t="s">
        <v>214</v>
      </c>
      <c r="I49" s="23" t="s">
        <v>214</v>
      </c>
      <c r="J49" s="23" t="s">
        <v>214</v>
      </c>
      <c r="K49" s="23" t="s">
        <v>154</v>
      </c>
      <c r="L49" s="27">
        <v>0</v>
      </c>
      <c r="M49" s="25"/>
      <c r="N49" s="25"/>
      <c r="O49" s="24"/>
      <c r="P49" s="24">
        <v>2</v>
      </c>
      <c r="Q49" s="24">
        <v>0</v>
      </c>
      <c r="R49" s="66"/>
      <c r="S49" s="66"/>
      <c r="T49" s="66"/>
      <c r="U49" s="66"/>
      <c r="V49" s="66"/>
      <c r="W49" s="24"/>
      <c r="X49" s="24"/>
      <c r="Y49" s="24"/>
      <c r="Z49" s="24"/>
      <c r="AA49" s="28"/>
      <c r="AB49" s="28"/>
      <c r="AC49" s="28"/>
      <c r="AD49" s="28">
        <v>0</v>
      </c>
      <c r="AE49" s="28">
        <v>0</v>
      </c>
    </row>
    <row r="50" spans="1:32" ht="18" customHeight="1">
      <c r="A50" s="22">
        <v>46171</v>
      </c>
      <c r="B50" s="23" t="s">
        <v>324</v>
      </c>
      <c r="C50" s="24">
        <v>735</v>
      </c>
      <c r="D50" s="25">
        <v>0</v>
      </c>
      <c r="E50" s="26">
        <v>0</v>
      </c>
      <c r="F50" s="24">
        <v>0</v>
      </c>
      <c r="G50" s="24">
        <v>0</v>
      </c>
      <c r="H50" s="23" t="s">
        <v>214</v>
      </c>
      <c r="I50" s="23" t="s">
        <v>214</v>
      </c>
      <c r="J50" s="23" t="s">
        <v>214</v>
      </c>
      <c r="K50" s="23" t="s">
        <v>154</v>
      </c>
      <c r="L50" s="27">
        <v>0</v>
      </c>
      <c r="M50" s="25"/>
      <c r="N50" s="25"/>
      <c r="O50" s="24"/>
      <c r="P50" s="24">
        <v>5</v>
      </c>
      <c r="Q50" s="24">
        <v>0</v>
      </c>
      <c r="R50" s="66"/>
      <c r="S50" s="66"/>
      <c r="T50" s="66"/>
      <c r="U50" s="66"/>
      <c r="V50" s="66"/>
      <c r="W50" s="24"/>
      <c r="X50" s="24"/>
      <c r="Y50" s="24"/>
      <c r="Z50" s="24"/>
      <c r="AA50" s="28"/>
      <c r="AB50" s="28"/>
      <c r="AC50" s="28"/>
      <c r="AD50" s="28">
        <v>0</v>
      </c>
      <c r="AE50" s="28">
        <v>0</v>
      </c>
    </row>
    <row r="51" spans="1:32" ht="18" customHeight="1">
      <c r="A51" s="22">
        <v>46171</v>
      </c>
      <c r="B51" s="23" t="s">
        <v>9</v>
      </c>
      <c r="C51" s="24">
        <v>520</v>
      </c>
      <c r="D51" s="25">
        <v>5213</v>
      </c>
      <c r="E51" s="26">
        <v>-40</v>
      </c>
      <c r="F51" s="24">
        <v>18</v>
      </c>
      <c r="G51" s="24">
        <v>18</v>
      </c>
      <c r="H51" s="23" t="s">
        <v>325</v>
      </c>
      <c r="I51" s="23" t="s">
        <v>326</v>
      </c>
      <c r="J51" s="23" t="s">
        <v>326</v>
      </c>
      <c r="K51" s="23" t="s">
        <v>154</v>
      </c>
      <c r="L51" s="27">
        <v>0.99739999999999995</v>
      </c>
      <c r="M51" s="25"/>
      <c r="N51" s="25"/>
      <c r="O51" s="24"/>
      <c r="P51" s="24">
        <v>0</v>
      </c>
      <c r="Q51" s="24">
        <v>1</v>
      </c>
      <c r="R51" s="66">
        <v>886.59147986716482</v>
      </c>
      <c r="S51" s="66">
        <v>5.8798219003650329</v>
      </c>
      <c r="T51" s="66">
        <v>289.61111111111109</v>
      </c>
      <c r="U51" s="66">
        <v>289.61111111111109</v>
      </c>
      <c r="V51" s="66">
        <v>144.80555555555549</v>
      </c>
      <c r="W51" s="24">
        <v>0</v>
      </c>
      <c r="X51" s="24">
        <v>4</v>
      </c>
      <c r="Y51" s="24">
        <v>3</v>
      </c>
      <c r="Z51" s="24">
        <v>2</v>
      </c>
      <c r="AA51" s="28">
        <v>2.25</v>
      </c>
      <c r="AB51" s="28">
        <v>0.8</v>
      </c>
      <c r="AC51" s="28">
        <v>1.8</v>
      </c>
      <c r="AD51" s="28">
        <v>28</v>
      </c>
      <c r="AE51" s="28">
        <v>28.000999490000002</v>
      </c>
      <c r="AF51" t="s">
        <v>271</v>
      </c>
    </row>
    <row r="52" spans="1:32" ht="18" customHeight="1">
      <c r="A52" s="22">
        <v>46171</v>
      </c>
      <c r="B52" s="23" t="s">
        <v>20</v>
      </c>
      <c r="C52" s="24">
        <v>681</v>
      </c>
      <c r="D52" s="25">
        <v>297</v>
      </c>
      <c r="E52" s="26">
        <v>-63</v>
      </c>
      <c r="F52" s="24">
        <v>4</v>
      </c>
      <c r="G52" s="24">
        <v>1</v>
      </c>
      <c r="H52" s="23" t="s">
        <v>327</v>
      </c>
      <c r="I52" s="23" t="s">
        <v>328</v>
      </c>
      <c r="J52" s="23" t="s">
        <v>329</v>
      </c>
      <c r="K52" s="23" t="s">
        <v>154</v>
      </c>
      <c r="L52" s="27">
        <v>0.92930000000000001</v>
      </c>
      <c r="M52" s="25"/>
      <c r="N52" s="25"/>
      <c r="O52" s="24"/>
      <c r="P52" s="24">
        <v>1</v>
      </c>
      <c r="Q52" s="24">
        <v>0</v>
      </c>
      <c r="R52" s="66"/>
      <c r="S52" s="66"/>
      <c r="T52" s="66"/>
      <c r="U52" s="66"/>
      <c r="V52" s="66"/>
      <c r="W52" s="24"/>
      <c r="X52" s="24"/>
      <c r="Y52" s="24"/>
      <c r="Z52" s="24"/>
      <c r="AA52" s="28"/>
      <c r="AB52" s="28">
        <v>0.5</v>
      </c>
      <c r="AC52" s="28"/>
      <c r="AD52" s="28">
        <v>10</v>
      </c>
      <c r="AE52" s="28">
        <v>10.000999480000001</v>
      </c>
      <c r="AF52" t="s">
        <v>195</v>
      </c>
    </row>
    <row r="53" spans="1:32" ht="18" customHeight="1">
      <c r="A53" s="22">
        <v>46171</v>
      </c>
      <c r="B53" s="23" t="s">
        <v>330</v>
      </c>
      <c r="C53" s="24">
        <v>658</v>
      </c>
      <c r="D53" s="25">
        <v>34</v>
      </c>
      <c r="E53" s="26">
        <v>-70</v>
      </c>
      <c r="F53" s="24">
        <v>0</v>
      </c>
      <c r="G53" s="24">
        <v>0</v>
      </c>
      <c r="H53" s="23" t="s">
        <v>214</v>
      </c>
      <c r="I53" s="23" t="s">
        <v>214</v>
      </c>
      <c r="J53" s="23" t="s">
        <v>214</v>
      </c>
      <c r="K53" s="23" t="s">
        <v>154</v>
      </c>
      <c r="L53" s="27">
        <v>0.31369999999999998</v>
      </c>
      <c r="M53" s="25"/>
      <c r="N53" s="25"/>
      <c r="O53" s="24"/>
      <c r="P53" s="24">
        <v>8</v>
      </c>
      <c r="Q53" s="24">
        <v>0</v>
      </c>
      <c r="R53" s="66"/>
      <c r="S53" s="66"/>
      <c r="T53" s="66"/>
      <c r="U53" s="66"/>
      <c r="V53" s="66"/>
      <c r="W53" s="24"/>
      <c r="X53" s="24"/>
      <c r="Y53" s="24"/>
      <c r="Z53" s="24"/>
      <c r="AA53" s="28"/>
      <c r="AB53" s="28">
        <v>0.5</v>
      </c>
      <c r="AC53" s="28"/>
      <c r="AD53" s="28">
        <v>10</v>
      </c>
      <c r="AE53" s="28">
        <v>10.00099947</v>
      </c>
      <c r="AF53" t="s">
        <v>195</v>
      </c>
    </row>
    <row r="54" spans="1:32" ht="18" customHeight="1">
      <c r="A54" s="22">
        <v>46171</v>
      </c>
      <c r="B54" s="23" t="s">
        <v>166</v>
      </c>
      <c r="C54" s="24">
        <v>753</v>
      </c>
      <c r="D54" s="25">
        <v>1178</v>
      </c>
      <c r="E54" s="26">
        <v>-83</v>
      </c>
      <c r="F54" s="24">
        <v>11</v>
      </c>
      <c r="G54" s="24">
        <v>4</v>
      </c>
      <c r="H54" s="23" t="s">
        <v>331</v>
      </c>
      <c r="I54" s="23" t="s">
        <v>332</v>
      </c>
      <c r="J54" s="23" t="s">
        <v>333</v>
      </c>
      <c r="K54" s="23" t="s">
        <v>154</v>
      </c>
      <c r="L54" s="27">
        <v>0.97650000000000003</v>
      </c>
      <c r="M54" s="25"/>
      <c r="N54" s="25"/>
      <c r="O54" s="24"/>
      <c r="P54" s="24">
        <v>3</v>
      </c>
      <c r="Q54" s="24">
        <v>0</v>
      </c>
      <c r="R54" s="66"/>
      <c r="S54" s="66"/>
      <c r="T54" s="66"/>
      <c r="U54" s="66"/>
      <c r="V54" s="66"/>
      <c r="W54" s="24"/>
      <c r="X54" s="24"/>
      <c r="Y54" s="24"/>
      <c r="Z54" s="24"/>
      <c r="AA54" s="28"/>
      <c r="AB54" s="28">
        <v>0.5</v>
      </c>
      <c r="AC54" s="28"/>
      <c r="AD54" s="28">
        <v>30</v>
      </c>
      <c r="AE54" s="28">
        <v>30.000999459999999</v>
      </c>
      <c r="AF54" t="s">
        <v>334</v>
      </c>
    </row>
    <row r="55" spans="1:32" ht="18" customHeight="1">
      <c r="A55" s="22">
        <v>46171</v>
      </c>
      <c r="B55" s="23" t="s">
        <v>44</v>
      </c>
      <c r="C55" s="24">
        <v>568</v>
      </c>
      <c r="D55" s="25">
        <v>4032</v>
      </c>
      <c r="E55" s="26">
        <v>-85</v>
      </c>
      <c r="F55" s="24">
        <v>17</v>
      </c>
      <c r="G55" s="24">
        <v>8</v>
      </c>
      <c r="H55" s="23" t="s">
        <v>335</v>
      </c>
      <c r="I55" s="23" t="s">
        <v>336</v>
      </c>
      <c r="J55" s="23" t="s">
        <v>337</v>
      </c>
      <c r="K55" s="23" t="s">
        <v>154</v>
      </c>
      <c r="L55" s="27">
        <v>0.99299999999999999</v>
      </c>
      <c r="M55" s="25"/>
      <c r="N55" s="25"/>
      <c r="O55" s="24"/>
      <c r="P55" s="24">
        <v>8</v>
      </c>
      <c r="Q55" s="24">
        <v>1</v>
      </c>
      <c r="R55" s="66">
        <v>657.70625778331259</v>
      </c>
      <c r="S55" s="66">
        <v>6.1303962860094598</v>
      </c>
      <c r="T55" s="66">
        <v>237.1764705882353</v>
      </c>
      <c r="U55" s="66">
        <v>504</v>
      </c>
      <c r="V55" s="66">
        <v>161.28</v>
      </c>
      <c r="W55" s="24">
        <v>5</v>
      </c>
      <c r="X55" s="24">
        <v>0</v>
      </c>
      <c r="Y55" s="24">
        <v>2</v>
      </c>
      <c r="Z55" s="24">
        <v>0</v>
      </c>
      <c r="AA55" s="28">
        <v>1.75</v>
      </c>
      <c r="AB55" s="28">
        <v>0.6</v>
      </c>
      <c r="AC55" s="28">
        <v>1.05</v>
      </c>
      <c r="AD55" s="28">
        <v>20.5</v>
      </c>
      <c r="AE55" s="28">
        <v>20.500999449999998</v>
      </c>
      <c r="AF55" t="s">
        <v>338</v>
      </c>
    </row>
    <row r="56" spans="1:32" ht="18" customHeight="1">
      <c r="A56" s="22">
        <v>46171</v>
      </c>
      <c r="B56" s="23" t="s">
        <v>18</v>
      </c>
      <c r="C56" s="24">
        <v>677</v>
      </c>
      <c r="D56" s="25">
        <v>3069</v>
      </c>
      <c r="E56" s="26">
        <v>-85</v>
      </c>
      <c r="F56" s="24">
        <v>31</v>
      </c>
      <c r="G56" s="24">
        <v>11</v>
      </c>
      <c r="H56" s="23" t="s">
        <v>339</v>
      </c>
      <c r="I56" s="23" t="s">
        <v>340</v>
      </c>
      <c r="J56" s="23" t="s">
        <v>341</v>
      </c>
      <c r="K56" s="23" t="s">
        <v>154</v>
      </c>
      <c r="L56" s="27">
        <v>0.99080000000000001</v>
      </c>
      <c r="M56" s="25"/>
      <c r="N56" s="25"/>
      <c r="O56" s="24"/>
      <c r="P56" s="24">
        <v>7</v>
      </c>
      <c r="Q56" s="24">
        <v>0</v>
      </c>
      <c r="R56" s="66"/>
      <c r="S56" s="66"/>
      <c r="T56" s="66"/>
      <c r="U56" s="66"/>
      <c r="V56" s="66"/>
      <c r="W56" s="24"/>
      <c r="X56" s="24"/>
      <c r="Y56" s="24"/>
      <c r="Z56" s="24"/>
      <c r="AA56" s="28"/>
      <c r="AB56" s="28">
        <v>0.6</v>
      </c>
      <c r="AC56" s="28"/>
      <c r="AD56" s="28">
        <v>30</v>
      </c>
      <c r="AE56" s="28">
        <v>30.000999440000001</v>
      </c>
      <c r="AF56" t="s">
        <v>334</v>
      </c>
    </row>
    <row r="57" spans="1:32" ht="18" customHeight="1">
      <c r="A57" s="22">
        <v>46171</v>
      </c>
      <c r="B57" s="23" t="s">
        <v>342</v>
      </c>
      <c r="C57" s="24">
        <v>730</v>
      </c>
      <c r="D57" s="25">
        <v>977</v>
      </c>
      <c r="E57" s="26">
        <v>-96</v>
      </c>
      <c r="F57" s="24">
        <v>4</v>
      </c>
      <c r="G57" s="24">
        <v>0</v>
      </c>
      <c r="H57" s="23" t="s">
        <v>343</v>
      </c>
      <c r="I57" s="23" t="s">
        <v>343</v>
      </c>
      <c r="J57" s="23" t="s">
        <v>214</v>
      </c>
      <c r="K57" s="23" t="s">
        <v>154</v>
      </c>
      <c r="L57" s="27">
        <v>0.96719999999999995</v>
      </c>
      <c r="M57" s="25"/>
      <c r="N57" s="25"/>
      <c r="O57" s="24"/>
      <c r="P57" s="24">
        <v>0</v>
      </c>
      <c r="Q57" s="24">
        <v>0</v>
      </c>
      <c r="R57" s="66"/>
      <c r="S57" s="66"/>
      <c r="T57" s="66"/>
      <c r="U57" s="66"/>
      <c r="V57" s="66"/>
      <c r="W57" s="24"/>
      <c r="X57" s="24"/>
      <c r="Y57" s="24"/>
      <c r="Z57" s="24"/>
      <c r="AA57" s="28"/>
      <c r="AB57" s="28">
        <v>0.5</v>
      </c>
      <c r="AC57" s="28"/>
      <c r="AD57" s="28">
        <v>10</v>
      </c>
      <c r="AE57" s="28">
        <v>10.00099943</v>
      </c>
      <c r="AF57" t="s">
        <v>195</v>
      </c>
    </row>
    <row r="58" spans="1:32" ht="18" customHeight="1">
      <c r="A58" s="22">
        <v>46171</v>
      </c>
      <c r="B58" s="23" t="s">
        <v>14</v>
      </c>
      <c r="C58" s="24">
        <v>505</v>
      </c>
      <c r="D58" s="25">
        <v>2269</v>
      </c>
      <c r="E58" s="26">
        <v>-132</v>
      </c>
      <c r="F58" s="24">
        <v>9</v>
      </c>
      <c r="G58" s="24">
        <v>6</v>
      </c>
      <c r="H58" s="23" t="s">
        <v>344</v>
      </c>
      <c r="I58" s="23" t="s">
        <v>345</v>
      </c>
      <c r="J58" s="23" t="s">
        <v>346</v>
      </c>
      <c r="K58" s="23" t="s">
        <v>154</v>
      </c>
      <c r="L58" s="27">
        <v>0.98060000000000003</v>
      </c>
      <c r="M58" s="25"/>
      <c r="N58" s="25"/>
      <c r="O58" s="24"/>
      <c r="P58" s="24">
        <v>5</v>
      </c>
      <c r="Q58" s="24">
        <v>1</v>
      </c>
      <c r="R58" s="66">
        <v>358.62738688252392</v>
      </c>
      <c r="S58" s="66">
        <v>6.3269010761391176</v>
      </c>
      <c r="T58" s="66">
        <v>252.11111111111109</v>
      </c>
      <c r="U58" s="66">
        <v>378.16666666666669</v>
      </c>
      <c r="V58" s="66">
        <v>151.26666666666671</v>
      </c>
      <c r="W58" s="24">
        <v>4</v>
      </c>
      <c r="X58" s="24">
        <v>0</v>
      </c>
      <c r="Y58" s="24">
        <v>1</v>
      </c>
      <c r="Z58" s="24">
        <v>0</v>
      </c>
      <c r="AA58" s="28">
        <v>1.25</v>
      </c>
      <c r="AB58" s="28">
        <v>0.5</v>
      </c>
      <c r="AC58" s="28">
        <v>0.625</v>
      </c>
      <c r="AD58" s="28">
        <v>16.2</v>
      </c>
      <c r="AE58" s="28">
        <v>16.200999419999999</v>
      </c>
      <c r="AF58" t="s">
        <v>347</v>
      </c>
    </row>
    <row r="59" spans="1:32" ht="18" customHeight="1">
      <c r="A59" s="22">
        <v>46171</v>
      </c>
      <c r="B59" s="23" t="s">
        <v>18</v>
      </c>
      <c r="C59" s="24">
        <v>671</v>
      </c>
      <c r="D59" s="25">
        <v>3571</v>
      </c>
      <c r="E59" s="26">
        <v>-165</v>
      </c>
      <c r="F59" s="24">
        <v>36</v>
      </c>
      <c r="G59" s="24">
        <v>20</v>
      </c>
      <c r="H59" s="23" t="s">
        <v>348</v>
      </c>
      <c r="I59" s="23" t="s">
        <v>349</v>
      </c>
      <c r="J59" s="23" t="s">
        <v>350</v>
      </c>
      <c r="K59" s="23" t="s">
        <v>154</v>
      </c>
      <c r="L59" s="27">
        <v>0.98460000000000003</v>
      </c>
      <c r="M59" s="25"/>
      <c r="N59" s="25"/>
      <c r="O59" s="24"/>
      <c r="P59" s="24">
        <v>1</v>
      </c>
      <c r="Q59" s="24">
        <v>0</v>
      </c>
      <c r="R59" s="66"/>
      <c r="S59" s="66"/>
      <c r="T59" s="66"/>
      <c r="U59" s="66"/>
      <c r="V59" s="66"/>
      <c r="W59" s="24"/>
      <c r="X59" s="24"/>
      <c r="Y59" s="24"/>
      <c r="Z59" s="24"/>
      <c r="AA59" s="28"/>
      <c r="AB59" s="28">
        <v>0.6</v>
      </c>
      <c r="AC59" s="28"/>
      <c r="AD59" s="28">
        <v>30</v>
      </c>
      <c r="AE59" s="28">
        <v>30.000999409999999</v>
      </c>
      <c r="AF59" t="s">
        <v>334</v>
      </c>
    </row>
    <row r="60" spans="1:32" ht="18" customHeight="1">
      <c r="A60" s="22">
        <v>46171</v>
      </c>
      <c r="B60" s="23" t="s">
        <v>351</v>
      </c>
      <c r="C60" s="24">
        <v>750</v>
      </c>
      <c r="D60" s="25">
        <v>4654</v>
      </c>
      <c r="E60" s="26">
        <v>-167</v>
      </c>
      <c r="F60" s="24">
        <v>53</v>
      </c>
      <c r="G60" s="24">
        <v>14</v>
      </c>
      <c r="H60" s="23" t="s">
        <v>352</v>
      </c>
      <c r="I60" s="23" t="s">
        <v>353</v>
      </c>
      <c r="J60" s="23" t="s">
        <v>354</v>
      </c>
      <c r="K60" s="23" t="s">
        <v>154</v>
      </c>
      <c r="L60" s="27">
        <v>0.98799999999999999</v>
      </c>
      <c r="M60" s="25"/>
      <c r="N60" s="25"/>
      <c r="O60" s="24"/>
      <c r="P60" s="24">
        <v>0</v>
      </c>
      <c r="Q60" s="24">
        <v>0</v>
      </c>
      <c r="R60" s="66"/>
      <c r="S60" s="66"/>
      <c r="T60" s="66"/>
      <c r="U60" s="66"/>
      <c r="V60" s="66"/>
      <c r="W60" s="24"/>
      <c r="X60" s="24"/>
      <c r="Y60" s="24"/>
      <c r="Z60" s="24"/>
      <c r="AA60" s="28"/>
      <c r="AB60" s="28">
        <v>0.6</v>
      </c>
      <c r="AC60" s="28"/>
      <c r="AD60" s="28">
        <v>30</v>
      </c>
      <c r="AE60" s="28">
        <v>30.000999400000001</v>
      </c>
      <c r="AF60" t="s">
        <v>334</v>
      </c>
    </row>
    <row r="61" spans="1:32" ht="18" customHeight="1">
      <c r="A61" s="22">
        <v>46171</v>
      </c>
      <c r="B61" s="23" t="s">
        <v>18</v>
      </c>
      <c r="C61" s="24">
        <v>675</v>
      </c>
      <c r="D61" s="25">
        <v>2723</v>
      </c>
      <c r="E61" s="26">
        <v>-190</v>
      </c>
      <c r="F61" s="24">
        <v>29</v>
      </c>
      <c r="G61" s="24">
        <v>13</v>
      </c>
      <c r="H61" s="23" t="s">
        <v>164</v>
      </c>
      <c r="I61" s="23" t="s">
        <v>355</v>
      </c>
      <c r="J61" s="23" t="s">
        <v>356</v>
      </c>
      <c r="K61" s="23" t="s">
        <v>154</v>
      </c>
      <c r="L61" s="27">
        <v>0.97670000000000001</v>
      </c>
      <c r="M61" s="25"/>
      <c r="N61" s="25"/>
      <c r="O61" s="24"/>
      <c r="P61" s="24">
        <v>5</v>
      </c>
      <c r="Q61" s="24">
        <v>0</v>
      </c>
      <c r="R61" s="66"/>
      <c r="S61" s="66"/>
      <c r="T61" s="66"/>
      <c r="U61" s="66"/>
      <c r="V61" s="66"/>
      <c r="W61" s="24"/>
      <c r="X61" s="24"/>
      <c r="Y61" s="24"/>
      <c r="Z61" s="24"/>
      <c r="AA61" s="28"/>
      <c r="AB61" s="28">
        <v>0.5</v>
      </c>
      <c r="AC61" s="28"/>
      <c r="AD61" s="28">
        <v>30</v>
      </c>
      <c r="AE61" s="28">
        <v>30.00099939</v>
      </c>
      <c r="AF61" t="s">
        <v>334</v>
      </c>
    </row>
    <row r="62" spans="1:32" ht="18" customHeight="1">
      <c r="A62" s="22">
        <v>46171</v>
      </c>
      <c r="B62" s="23" t="s">
        <v>44</v>
      </c>
      <c r="C62" s="24">
        <v>572</v>
      </c>
      <c r="D62" s="25">
        <v>1931</v>
      </c>
      <c r="E62" s="26">
        <v>-195</v>
      </c>
      <c r="F62" s="24">
        <v>9</v>
      </c>
      <c r="G62" s="24">
        <v>0</v>
      </c>
      <c r="H62" s="23" t="s">
        <v>357</v>
      </c>
      <c r="I62" s="23" t="s">
        <v>357</v>
      </c>
      <c r="J62" s="23" t="s">
        <v>214</v>
      </c>
      <c r="K62" s="23" t="s">
        <v>154</v>
      </c>
      <c r="L62" s="27">
        <v>0.96630000000000005</v>
      </c>
      <c r="M62" s="25"/>
      <c r="N62" s="25"/>
      <c r="O62" s="24"/>
      <c r="P62" s="24">
        <v>2</v>
      </c>
      <c r="Q62" s="24">
        <v>1</v>
      </c>
      <c r="R62" s="66">
        <v>315.92600664176013</v>
      </c>
      <c r="S62" s="66">
        <v>6.1121907010005376</v>
      </c>
      <c r="T62" s="66">
        <v>214.55555555555549</v>
      </c>
      <c r="U62" s="66"/>
      <c r="V62" s="66">
        <v>214.55555555555549</v>
      </c>
      <c r="W62" s="24">
        <v>6</v>
      </c>
      <c r="X62" s="24"/>
      <c r="Y62" s="24">
        <v>0</v>
      </c>
      <c r="Z62" s="24">
        <v>0</v>
      </c>
      <c r="AA62" s="28">
        <v>2</v>
      </c>
      <c r="AB62" s="28">
        <v>0.5</v>
      </c>
      <c r="AC62" s="28">
        <v>1</v>
      </c>
      <c r="AD62" s="28">
        <v>20</v>
      </c>
      <c r="AE62" s="28">
        <v>20.00099938</v>
      </c>
      <c r="AF62" t="s">
        <v>321</v>
      </c>
    </row>
    <row r="63" spans="1:32" ht="18" customHeight="1">
      <c r="A63" s="22">
        <v>46171</v>
      </c>
      <c r="B63" s="23" t="s">
        <v>179</v>
      </c>
      <c r="C63" s="24">
        <v>760</v>
      </c>
      <c r="D63" s="25">
        <v>611</v>
      </c>
      <c r="E63" s="26">
        <v>-216</v>
      </c>
      <c r="F63" s="24">
        <v>3</v>
      </c>
      <c r="G63" s="24">
        <v>1</v>
      </c>
      <c r="H63" s="23" t="s">
        <v>358</v>
      </c>
      <c r="I63" s="23" t="s">
        <v>359</v>
      </c>
      <c r="J63" s="23" t="s">
        <v>360</v>
      </c>
      <c r="K63" s="23" t="s">
        <v>154</v>
      </c>
      <c r="L63" s="27">
        <v>0.88219999999999998</v>
      </c>
      <c r="M63" s="25"/>
      <c r="N63" s="25"/>
      <c r="O63" s="24"/>
      <c r="P63" s="24">
        <v>0</v>
      </c>
      <c r="Q63" s="24">
        <v>0</v>
      </c>
      <c r="R63" s="66"/>
      <c r="S63" s="66"/>
      <c r="T63" s="66"/>
      <c r="U63" s="66"/>
      <c r="V63" s="66"/>
      <c r="W63" s="24"/>
      <c r="X63" s="24"/>
      <c r="Y63" s="24"/>
      <c r="Z63" s="24"/>
      <c r="AA63" s="28"/>
      <c r="AB63" s="28">
        <v>0.5</v>
      </c>
      <c r="AC63" s="28"/>
      <c r="AD63" s="28">
        <v>10</v>
      </c>
      <c r="AE63" s="28">
        <v>10.000999370000001</v>
      </c>
      <c r="AF63" t="s">
        <v>195</v>
      </c>
    </row>
    <row r="64" spans="1:32" ht="18" customHeight="1">
      <c r="A64" s="22">
        <v>46171</v>
      </c>
      <c r="B64" s="23" t="s">
        <v>361</v>
      </c>
      <c r="C64" s="24">
        <v>721</v>
      </c>
      <c r="D64" s="25">
        <v>123</v>
      </c>
      <c r="E64" s="26">
        <v>-221</v>
      </c>
      <c r="F64" s="24">
        <v>0</v>
      </c>
      <c r="G64" s="24">
        <v>0</v>
      </c>
      <c r="H64" s="23" t="s">
        <v>214</v>
      </c>
      <c r="I64" s="23" t="s">
        <v>214</v>
      </c>
      <c r="J64" s="23" t="s">
        <v>214</v>
      </c>
      <c r="K64" s="23" t="s">
        <v>154</v>
      </c>
      <c r="L64" s="27">
        <v>0.40110000000000001</v>
      </c>
      <c r="M64" s="25"/>
      <c r="N64" s="25"/>
      <c r="O64" s="24"/>
      <c r="P64" s="24">
        <v>1</v>
      </c>
      <c r="Q64" s="24">
        <v>0</v>
      </c>
      <c r="R64" s="66"/>
      <c r="S64" s="66"/>
      <c r="T64" s="66"/>
      <c r="U64" s="66"/>
      <c r="V64" s="66"/>
      <c r="W64" s="24"/>
      <c r="X64" s="24"/>
      <c r="Y64" s="24"/>
      <c r="Z64" s="24"/>
      <c r="AA64" s="28"/>
      <c r="AB64" s="28">
        <v>0.5</v>
      </c>
      <c r="AC64" s="28"/>
      <c r="AD64" s="28">
        <v>10</v>
      </c>
      <c r="AE64" s="28">
        <v>10.00099936</v>
      </c>
      <c r="AF64" t="s">
        <v>195</v>
      </c>
    </row>
    <row r="65" spans="1:32" ht="18" customHeight="1">
      <c r="A65" s="22">
        <v>46171</v>
      </c>
      <c r="B65" s="23" t="s">
        <v>16</v>
      </c>
      <c r="C65" s="24">
        <v>558</v>
      </c>
      <c r="D65" s="25">
        <v>3697</v>
      </c>
      <c r="E65" s="26">
        <v>-222</v>
      </c>
      <c r="F65" s="24">
        <v>15</v>
      </c>
      <c r="G65" s="24">
        <v>5</v>
      </c>
      <c r="H65" s="23" t="s">
        <v>362</v>
      </c>
      <c r="I65" s="23" t="s">
        <v>363</v>
      </c>
      <c r="J65" s="23" t="s">
        <v>364</v>
      </c>
      <c r="K65" s="23" t="s">
        <v>154</v>
      </c>
      <c r="L65" s="27">
        <v>0.98</v>
      </c>
      <c r="M65" s="25"/>
      <c r="N65" s="25"/>
      <c r="O65" s="24"/>
      <c r="P65" s="24">
        <v>8</v>
      </c>
      <c r="Q65" s="24">
        <v>1</v>
      </c>
      <c r="R65" s="66">
        <v>608.20304068078042</v>
      </c>
      <c r="S65" s="66">
        <v>6.0785621786136321</v>
      </c>
      <c r="T65" s="66">
        <v>246.4666666666667</v>
      </c>
      <c r="U65" s="66">
        <v>739.4</v>
      </c>
      <c r="V65" s="66">
        <v>184.85</v>
      </c>
      <c r="W65" s="24">
        <v>7</v>
      </c>
      <c r="X65" s="24">
        <v>0</v>
      </c>
      <c r="Y65" s="24">
        <v>0</v>
      </c>
      <c r="Z65" s="24">
        <v>2</v>
      </c>
      <c r="AA65" s="28">
        <v>2.25</v>
      </c>
      <c r="AB65" s="28">
        <v>0.6</v>
      </c>
      <c r="AC65" s="28">
        <v>1.35</v>
      </c>
      <c r="AD65" s="28">
        <v>23.5</v>
      </c>
      <c r="AE65" s="28">
        <v>23.500999350000001</v>
      </c>
      <c r="AF65" t="s">
        <v>365</v>
      </c>
    </row>
    <row r="66" spans="1:32" ht="18" customHeight="1">
      <c r="A66" s="22">
        <v>46171</v>
      </c>
      <c r="B66" s="23" t="s">
        <v>30</v>
      </c>
      <c r="C66" s="24">
        <v>563</v>
      </c>
      <c r="D66" s="25">
        <v>1385</v>
      </c>
      <c r="E66" s="26">
        <v>-218</v>
      </c>
      <c r="F66" s="24">
        <v>6</v>
      </c>
      <c r="G66" s="24">
        <v>0</v>
      </c>
      <c r="H66" s="23" t="s">
        <v>366</v>
      </c>
      <c r="I66" s="23" t="s">
        <v>366</v>
      </c>
      <c r="J66" s="23" t="s">
        <v>214</v>
      </c>
      <c r="K66" s="23" t="s">
        <v>154</v>
      </c>
      <c r="L66" s="27">
        <v>0.94750000000000001</v>
      </c>
      <c r="M66" s="25"/>
      <c r="N66" s="25"/>
      <c r="O66" s="24"/>
      <c r="P66" s="24">
        <v>3</v>
      </c>
      <c r="Q66" s="24">
        <v>1</v>
      </c>
      <c r="R66" s="66">
        <v>230.4853154836031</v>
      </c>
      <c r="S66" s="66">
        <v>6.0090596101274389</v>
      </c>
      <c r="T66" s="66">
        <v>230.83333333333329</v>
      </c>
      <c r="U66" s="66"/>
      <c r="V66" s="66">
        <v>230.83333333333329</v>
      </c>
      <c r="W66" s="24">
        <v>6</v>
      </c>
      <c r="X66" s="24"/>
      <c r="Y66" s="24">
        <v>0</v>
      </c>
      <c r="Z66" s="24">
        <v>0</v>
      </c>
      <c r="AA66" s="28">
        <v>2</v>
      </c>
      <c r="AB66" s="28">
        <v>0.5</v>
      </c>
      <c r="AC66" s="28">
        <v>1</v>
      </c>
      <c r="AD66" s="28">
        <v>20</v>
      </c>
      <c r="AE66" s="28">
        <v>20.00099934</v>
      </c>
      <c r="AF66" t="s">
        <v>321</v>
      </c>
    </row>
    <row r="67" spans="1:32" ht="18" customHeight="1">
      <c r="A67" s="22">
        <v>46171</v>
      </c>
      <c r="B67" s="23" t="s">
        <v>9</v>
      </c>
      <c r="C67" s="24">
        <v>535</v>
      </c>
      <c r="D67" s="25">
        <v>1198</v>
      </c>
      <c r="E67" s="26">
        <v>-253</v>
      </c>
      <c r="F67" s="24">
        <v>4</v>
      </c>
      <c r="G67" s="24">
        <v>3</v>
      </c>
      <c r="H67" s="23" t="s">
        <v>367</v>
      </c>
      <c r="I67" s="23" t="s">
        <v>368</v>
      </c>
      <c r="J67" s="23" t="s">
        <v>369</v>
      </c>
      <c r="K67" s="23" t="s">
        <v>370</v>
      </c>
      <c r="L67" s="27">
        <v>0.92959999999999998</v>
      </c>
      <c r="M67" s="25"/>
      <c r="N67" s="25"/>
      <c r="O67" s="24"/>
      <c r="P67" s="24">
        <v>5</v>
      </c>
      <c r="Q67" s="24">
        <v>1</v>
      </c>
      <c r="R67" s="66">
        <v>191.00814653383151</v>
      </c>
      <c r="S67" s="66">
        <v>6.2719837961875076</v>
      </c>
      <c r="T67" s="66">
        <v>299.5</v>
      </c>
      <c r="U67" s="66">
        <v>399.33333333333331</v>
      </c>
      <c r="V67" s="66">
        <v>171.14285714285711</v>
      </c>
      <c r="W67" s="24">
        <v>0</v>
      </c>
      <c r="X67" s="24">
        <v>1</v>
      </c>
      <c r="Y67" s="24">
        <v>0</v>
      </c>
      <c r="Z67" s="24">
        <v>0</v>
      </c>
      <c r="AA67" s="28">
        <v>0.25</v>
      </c>
      <c r="AB67" s="28">
        <v>0.5</v>
      </c>
      <c r="AC67" s="28">
        <v>0.125</v>
      </c>
      <c r="AD67" s="28">
        <v>11.2</v>
      </c>
      <c r="AE67" s="28">
        <v>11.20099933</v>
      </c>
      <c r="AF67" t="s">
        <v>371</v>
      </c>
    </row>
    <row r="68" spans="1:32" ht="18" customHeight="1">
      <c r="A68" s="22">
        <v>46171</v>
      </c>
      <c r="B68" s="23" t="s">
        <v>372</v>
      </c>
      <c r="C68" s="24">
        <v>712</v>
      </c>
      <c r="D68" s="25">
        <v>266</v>
      </c>
      <c r="E68" s="26">
        <v>-257</v>
      </c>
      <c r="F68" s="24">
        <v>2</v>
      </c>
      <c r="G68" s="24">
        <v>1</v>
      </c>
      <c r="H68" s="23" t="s">
        <v>373</v>
      </c>
      <c r="I68" s="23" t="s">
        <v>374</v>
      </c>
      <c r="J68" s="23" t="s">
        <v>375</v>
      </c>
      <c r="K68" s="23" t="s">
        <v>154</v>
      </c>
      <c r="L68" s="27">
        <v>0.67789999999999995</v>
      </c>
      <c r="M68" s="25"/>
      <c r="N68" s="25"/>
      <c r="O68" s="24"/>
      <c r="P68" s="24">
        <v>2</v>
      </c>
      <c r="Q68" s="24">
        <v>0</v>
      </c>
      <c r="R68" s="66"/>
      <c r="S68" s="66"/>
      <c r="T68" s="66"/>
      <c r="U68" s="66"/>
      <c r="V68" s="66"/>
      <c r="W68" s="24"/>
      <c r="X68" s="24"/>
      <c r="Y68" s="24"/>
      <c r="Z68" s="24"/>
      <c r="AA68" s="28"/>
      <c r="AB68" s="28">
        <v>0.5</v>
      </c>
      <c r="AC68" s="28"/>
      <c r="AD68" s="28">
        <v>10</v>
      </c>
      <c r="AE68" s="28">
        <v>10.00099932</v>
      </c>
      <c r="AF68" t="s">
        <v>195</v>
      </c>
    </row>
    <row r="69" spans="1:32" ht="18" customHeight="1">
      <c r="A69" s="22">
        <v>46171</v>
      </c>
      <c r="B69" s="23" t="s">
        <v>156</v>
      </c>
      <c r="C69" s="24">
        <v>668</v>
      </c>
      <c r="D69" s="25">
        <v>246</v>
      </c>
      <c r="E69" s="26">
        <v>-261</v>
      </c>
      <c r="F69" s="24">
        <v>1</v>
      </c>
      <c r="G69" s="24">
        <v>0</v>
      </c>
      <c r="H69" s="23" t="s">
        <v>376</v>
      </c>
      <c r="I69" s="23" t="s">
        <v>376</v>
      </c>
      <c r="J69" s="23" t="s">
        <v>214</v>
      </c>
      <c r="K69" s="23" t="s">
        <v>154</v>
      </c>
      <c r="L69" s="27">
        <v>0.64629999999999999</v>
      </c>
      <c r="M69" s="25"/>
      <c r="N69" s="25"/>
      <c r="O69" s="24"/>
      <c r="P69" s="24">
        <v>8</v>
      </c>
      <c r="Q69" s="24">
        <v>0</v>
      </c>
      <c r="R69" s="66"/>
      <c r="S69" s="66"/>
      <c r="T69" s="66"/>
      <c r="U69" s="66"/>
      <c r="V69" s="66"/>
      <c r="W69" s="24"/>
      <c r="X69" s="24"/>
      <c r="Y69" s="24"/>
      <c r="Z69" s="24"/>
      <c r="AA69" s="28"/>
      <c r="AB69" s="28">
        <v>0.5</v>
      </c>
      <c r="AC69" s="28"/>
      <c r="AD69" s="28">
        <v>10</v>
      </c>
      <c r="AE69" s="28">
        <v>10.000999309999999</v>
      </c>
      <c r="AF69" t="s">
        <v>195</v>
      </c>
    </row>
    <row r="70" spans="1:32" ht="18" customHeight="1">
      <c r="A70" s="22">
        <v>46171</v>
      </c>
      <c r="B70" s="23" t="s">
        <v>20</v>
      </c>
      <c r="C70" s="24">
        <v>682</v>
      </c>
      <c r="D70" s="25">
        <v>283</v>
      </c>
      <c r="E70" s="26">
        <v>-295</v>
      </c>
      <c r="F70" s="24">
        <v>2</v>
      </c>
      <c r="G70" s="24">
        <v>1</v>
      </c>
      <c r="H70" s="23" t="s">
        <v>377</v>
      </c>
      <c r="I70" s="23" t="s">
        <v>378</v>
      </c>
      <c r="J70" s="23" t="s">
        <v>379</v>
      </c>
      <c r="K70" s="23" t="s">
        <v>154</v>
      </c>
      <c r="L70" s="27">
        <v>0.65249999999999997</v>
      </c>
      <c r="M70" s="25"/>
      <c r="N70" s="25"/>
      <c r="O70" s="24"/>
      <c r="P70" s="24">
        <v>2</v>
      </c>
      <c r="Q70" s="24">
        <v>0</v>
      </c>
      <c r="R70" s="66"/>
      <c r="S70" s="66"/>
      <c r="T70" s="66"/>
      <c r="U70" s="66"/>
      <c r="V70" s="66"/>
      <c r="W70" s="24"/>
      <c r="X70" s="24"/>
      <c r="Y70" s="24"/>
      <c r="Z70" s="24"/>
      <c r="AA70" s="28"/>
      <c r="AB70" s="28">
        <v>0.5</v>
      </c>
      <c r="AC70" s="28"/>
      <c r="AD70" s="28">
        <v>10</v>
      </c>
      <c r="AE70" s="28">
        <v>10.0009993</v>
      </c>
      <c r="AF70" t="s">
        <v>195</v>
      </c>
    </row>
    <row r="71" spans="1:32" ht="18" customHeight="1">
      <c r="A71" s="22">
        <v>46171</v>
      </c>
      <c r="B71" s="23" t="s">
        <v>380</v>
      </c>
      <c r="C71" s="24">
        <v>723</v>
      </c>
      <c r="D71" s="25">
        <v>4063</v>
      </c>
      <c r="E71" s="26">
        <v>-289</v>
      </c>
      <c r="F71" s="24">
        <v>32</v>
      </c>
      <c r="G71" s="24">
        <v>20</v>
      </c>
      <c r="H71" s="23" t="s">
        <v>381</v>
      </c>
      <c r="I71" s="23" t="s">
        <v>382</v>
      </c>
      <c r="J71" s="23" t="s">
        <v>383</v>
      </c>
      <c r="K71" s="23" t="s">
        <v>154</v>
      </c>
      <c r="L71" s="27">
        <v>0.97629999999999995</v>
      </c>
      <c r="M71" s="25"/>
      <c r="N71" s="25"/>
      <c r="O71" s="24"/>
      <c r="P71" s="24">
        <v>3</v>
      </c>
      <c r="Q71" s="24">
        <v>0</v>
      </c>
      <c r="R71" s="66"/>
      <c r="S71" s="66"/>
      <c r="T71" s="66"/>
      <c r="U71" s="66"/>
      <c r="V71" s="66"/>
      <c r="W71" s="24"/>
      <c r="X71" s="24"/>
      <c r="Y71" s="24"/>
      <c r="Z71" s="24"/>
      <c r="AA71" s="28"/>
      <c r="AB71" s="28">
        <v>0.6</v>
      </c>
      <c r="AC71" s="28"/>
      <c r="AD71" s="28">
        <v>30</v>
      </c>
      <c r="AE71" s="28">
        <v>30.000999289999999</v>
      </c>
      <c r="AF71" t="s">
        <v>334</v>
      </c>
    </row>
    <row r="72" spans="1:32" ht="18" customHeight="1">
      <c r="A72" s="22">
        <v>46171</v>
      </c>
      <c r="B72" s="23" t="s">
        <v>38</v>
      </c>
      <c r="C72" s="24">
        <v>706</v>
      </c>
      <c r="D72" s="25">
        <v>587</v>
      </c>
      <c r="E72" s="26">
        <v>-349</v>
      </c>
      <c r="F72" s="24">
        <v>3</v>
      </c>
      <c r="G72" s="24">
        <v>2</v>
      </c>
      <c r="H72" s="23" t="s">
        <v>384</v>
      </c>
      <c r="I72" s="23" t="s">
        <v>385</v>
      </c>
      <c r="J72" s="23" t="s">
        <v>386</v>
      </c>
      <c r="K72" s="23" t="s">
        <v>154</v>
      </c>
      <c r="L72" s="27">
        <v>0.80179999999999996</v>
      </c>
      <c r="M72" s="25"/>
      <c r="N72" s="25"/>
      <c r="O72" s="24"/>
      <c r="P72" s="24">
        <v>6</v>
      </c>
      <c r="Q72" s="24">
        <v>0</v>
      </c>
      <c r="R72" s="66"/>
      <c r="S72" s="66"/>
      <c r="T72" s="66"/>
      <c r="U72" s="66"/>
      <c r="V72" s="66"/>
      <c r="W72" s="24"/>
      <c r="X72" s="24"/>
      <c r="Y72" s="24"/>
      <c r="Z72" s="24"/>
      <c r="AA72" s="28"/>
      <c r="AB72" s="28">
        <v>0.5</v>
      </c>
      <c r="AC72" s="28"/>
      <c r="AD72" s="28">
        <v>10</v>
      </c>
      <c r="AE72" s="28">
        <v>10.00099928</v>
      </c>
      <c r="AF72" t="s">
        <v>195</v>
      </c>
    </row>
    <row r="73" spans="1:32" ht="18" customHeight="1">
      <c r="A73" s="22">
        <v>46171</v>
      </c>
      <c r="B73" s="23" t="s">
        <v>387</v>
      </c>
      <c r="C73" s="24">
        <v>683</v>
      </c>
      <c r="D73" s="25">
        <v>1318</v>
      </c>
      <c r="E73" s="26">
        <v>-377</v>
      </c>
      <c r="F73" s="24">
        <v>14</v>
      </c>
      <c r="G73" s="24">
        <v>8</v>
      </c>
      <c r="H73" s="23" t="s">
        <v>388</v>
      </c>
      <c r="I73" s="23" t="s">
        <v>389</v>
      </c>
      <c r="J73" s="23" t="s">
        <v>390</v>
      </c>
      <c r="K73" s="23" t="s">
        <v>154</v>
      </c>
      <c r="L73" s="27">
        <v>0.90469999999999995</v>
      </c>
      <c r="M73" s="25"/>
      <c r="N73" s="25"/>
      <c r="O73" s="24"/>
      <c r="P73" s="24">
        <v>3</v>
      </c>
      <c r="Q73" s="24">
        <v>0</v>
      </c>
      <c r="R73" s="66"/>
      <c r="S73" s="66"/>
      <c r="T73" s="66"/>
      <c r="U73" s="66"/>
      <c r="V73" s="66"/>
      <c r="W73" s="24"/>
      <c r="X73" s="24"/>
      <c r="Y73" s="24"/>
      <c r="Z73" s="24"/>
      <c r="AA73" s="28"/>
      <c r="AB73" s="28">
        <v>0.5</v>
      </c>
      <c r="AC73" s="28"/>
      <c r="AD73" s="28">
        <v>30</v>
      </c>
      <c r="AE73" s="28">
        <v>30.000999270000001</v>
      </c>
      <c r="AF73" t="s">
        <v>334</v>
      </c>
    </row>
    <row r="74" spans="1:32" ht="18" customHeight="1">
      <c r="A74" s="22">
        <v>46171</v>
      </c>
      <c r="B74" s="23" t="s">
        <v>9</v>
      </c>
      <c r="C74" s="24">
        <v>532</v>
      </c>
      <c r="D74" s="25">
        <v>901</v>
      </c>
      <c r="E74" s="26">
        <v>-375</v>
      </c>
      <c r="F74" s="24">
        <v>2</v>
      </c>
      <c r="G74" s="24">
        <v>1</v>
      </c>
      <c r="H74" s="23" t="s">
        <v>391</v>
      </c>
      <c r="I74" s="23" t="s">
        <v>392</v>
      </c>
      <c r="J74" s="23" t="s">
        <v>393</v>
      </c>
      <c r="K74" s="23" t="s">
        <v>154</v>
      </c>
      <c r="L74" s="27">
        <v>0.86129999999999995</v>
      </c>
      <c r="M74" s="25"/>
      <c r="N74" s="25"/>
      <c r="O74" s="24"/>
      <c r="P74" s="24">
        <v>2</v>
      </c>
      <c r="Q74" s="24">
        <v>1</v>
      </c>
      <c r="R74" s="66">
        <v>165.88999584890001</v>
      </c>
      <c r="S74" s="66">
        <v>5.4313100400621579</v>
      </c>
      <c r="T74" s="66">
        <v>450.5</v>
      </c>
      <c r="U74" s="66">
        <v>901</v>
      </c>
      <c r="V74" s="66">
        <v>300.33333333333331</v>
      </c>
      <c r="W74" s="24">
        <v>0</v>
      </c>
      <c r="X74" s="24">
        <v>0</v>
      </c>
      <c r="Y74" s="24">
        <v>0</v>
      </c>
      <c r="Z74" s="24">
        <v>7</v>
      </c>
      <c r="AA74" s="28">
        <v>1.75</v>
      </c>
      <c r="AB74" s="28">
        <v>0.5</v>
      </c>
      <c r="AC74" s="28">
        <v>0.875</v>
      </c>
      <c r="AD74" s="28">
        <v>18.8</v>
      </c>
      <c r="AE74" s="28">
        <v>18.800999260000001</v>
      </c>
      <c r="AF74" t="s">
        <v>394</v>
      </c>
    </row>
    <row r="75" spans="1:32" ht="18" customHeight="1">
      <c r="A75" s="22">
        <v>46171</v>
      </c>
      <c r="B75" s="23" t="s">
        <v>246</v>
      </c>
      <c r="C75" s="24">
        <v>655</v>
      </c>
      <c r="D75" s="25">
        <v>379</v>
      </c>
      <c r="E75" s="26">
        <v>-590</v>
      </c>
      <c r="F75" s="24">
        <v>1</v>
      </c>
      <c r="G75" s="24">
        <v>0</v>
      </c>
      <c r="H75" s="23" t="s">
        <v>395</v>
      </c>
      <c r="I75" s="23" t="s">
        <v>395</v>
      </c>
      <c r="J75" s="23" t="s">
        <v>214</v>
      </c>
      <c r="K75" s="23" t="s">
        <v>154</v>
      </c>
      <c r="L75" s="27">
        <v>0.48110000000000003</v>
      </c>
      <c r="M75" s="25"/>
      <c r="N75" s="25"/>
      <c r="O75" s="24"/>
      <c r="P75" s="24">
        <v>5</v>
      </c>
      <c r="Q75" s="24">
        <v>0</v>
      </c>
      <c r="R75" s="66"/>
      <c r="S75" s="66"/>
      <c r="T75" s="66"/>
      <c r="U75" s="66"/>
      <c r="V75" s="66"/>
      <c r="W75" s="24"/>
      <c r="X75" s="24"/>
      <c r="Y75" s="24"/>
      <c r="Z75" s="24"/>
      <c r="AA75" s="28"/>
      <c r="AB75" s="28">
        <v>0.5</v>
      </c>
      <c r="AC75" s="28"/>
      <c r="AD75" s="28">
        <v>10</v>
      </c>
      <c r="AE75" s="28">
        <v>10.00099925</v>
      </c>
      <c r="AF75" t="s">
        <v>195</v>
      </c>
    </row>
    <row r="76" spans="1:32" ht="18" customHeight="1">
      <c r="A76" s="22">
        <v>46171</v>
      </c>
      <c r="B76" s="23" t="s">
        <v>9</v>
      </c>
      <c r="C76" s="24">
        <v>530</v>
      </c>
      <c r="D76" s="25">
        <v>2892</v>
      </c>
      <c r="E76" s="26">
        <v>-396</v>
      </c>
      <c r="F76" s="24">
        <v>8</v>
      </c>
      <c r="G76" s="24">
        <v>11</v>
      </c>
      <c r="H76" s="23" t="s">
        <v>396</v>
      </c>
      <c r="I76" s="23" t="s">
        <v>397</v>
      </c>
      <c r="J76" s="23" t="s">
        <v>398</v>
      </c>
      <c r="K76" s="23" t="s">
        <v>154</v>
      </c>
      <c r="L76" s="27">
        <v>0.95440000000000003</v>
      </c>
      <c r="M76" s="25"/>
      <c r="N76" s="25"/>
      <c r="O76" s="24"/>
      <c r="P76" s="24">
        <v>0</v>
      </c>
      <c r="Q76" s="24">
        <v>1</v>
      </c>
      <c r="R76" s="66">
        <v>492.52926525529261</v>
      </c>
      <c r="S76" s="66">
        <v>5.8717323091471334</v>
      </c>
      <c r="T76" s="66">
        <v>361.5</v>
      </c>
      <c r="U76" s="66">
        <v>262.90909090909088</v>
      </c>
      <c r="V76" s="66">
        <v>152.21052631578951</v>
      </c>
      <c r="W76" s="24">
        <v>0</v>
      </c>
      <c r="X76" s="24">
        <v>5</v>
      </c>
      <c r="Y76" s="24">
        <v>3</v>
      </c>
      <c r="Z76" s="24">
        <v>2</v>
      </c>
      <c r="AA76" s="28">
        <v>2.5</v>
      </c>
      <c r="AB76" s="28">
        <v>0.5</v>
      </c>
      <c r="AC76" s="28">
        <v>1.25</v>
      </c>
      <c r="AD76" s="28">
        <v>22.5</v>
      </c>
      <c r="AE76" s="28">
        <v>22.500999239999999</v>
      </c>
      <c r="AF76" t="s">
        <v>399</v>
      </c>
    </row>
    <row r="77" spans="1:32" ht="18" customHeight="1">
      <c r="A77" s="22">
        <v>46171</v>
      </c>
      <c r="B77" s="23" t="s">
        <v>400</v>
      </c>
      <c r="C77" s="24">
        <v>737</v>
      </c>
      <c r="D77" s="25">
        <v>2730</v>
      </c>
      <c r="E77" s="26">
        <v>-412</v>
      </c>
      <c r="F77" s="24">
        <v>20</v>
      </c>
      <c r="G77" s="24">
        <v>12</v>
      </c>
      <c r="H77" s="23" t="s">
        <v>401</v>
      </c>
      <c r="I77" s="23" t="s">
        <v>402</v>
      </c>
      <c r="J77" s="23" t="s">
        <v>403</v>
      </c>
      <c r="K77" s="23" t="s">
        <v>154</v>
      </c>
      <c r="L77" s="27">
        <v>0.94969999999999999</v>
      </c>
      <c r="M77" s="25"/>
      <c r="N77" s="25"/>
      <c r="O77" s="24"/>
      <c r="P77" s="24">
        <v>7</v>
      </c>
      <c r="Q77" s="24">
        <v>0</v>
      </c>
      <c r="R77" s="66"/>
      <c r="S77" s="66"/>
      <c r="T77" s="66"/>
      <c r="U77" s="66"/>
      <c r="V77" s="66"/>
      <c r="W77" s="24"/>
      <c r="X77" s="24"/>
      <c r="Y77" s="24"/>
      <c r="Z77" s="24"/>
      <c r="AA77" s="28"/>
      <c r="AB77" s="28">
        <v>0.5</v>
      </c>
      <c r="AC77" s="28"/>
      <c r="AD77" s="28">
        <v>30</v>
      </c>
      <c r="AE77" s="28">
        <v>30.000999230000001</v>
      </c>
      <c r="AF77" t="s">
        <v>334</v>
      </c>
    </row>
    <row r="78" spans="1:32" ht="18" customHeight="1">
      <c r="A78" s="22">
        <v>46171</v>
      </c>
      <c r="B78" s="23" t="s">
        <v>404</v>
      </c>
      <c r="C78" s="24">
        <v>731</v>
      </c>
      <c r="D78" s="25">
        <v>1018</v>
      </c>
      <c r="E78" s="26">
        <v>-434</v>
      </c>
      <c r="F78" s="24">
        <v>3</v>
      </c>
      <c r="G78" s="24">
        <v>4</v>
      </c>
      <c r="H78" s="23" t="s">
        <v>405</v>
      </c>
      <c r="I78" s="23" t="s">
        <v>406</v>
      </c>
      <c r="J78" s="23" t="s">
        <v>407</v>
      </c>
      <c r="K78" s="23" t="s">
        <v>154</v>
      </c>
      <c r="L78" s="27">
        <v>0.8579</v>
      </c>
      <c r="M78" s="25"/>
      <c r="N78" s="25"/>
      <c r="O78" s="24"/>
      <c r="P78" s="24">
        <v>1</v>
      </c>
      <c r="Q78" s="24">
        <v>0</v>
      </c>
      <c r="R78" s="66"/>
      <c r="S78" s="66"/>
      <c r="T78" s="66"/>
      <c r="U78" s="66"/>
      <c r="V78" s="66"/>
      <c r="W78" s="24"/>
      <c r="X78" s="24"/>
      <c r="Y78" s="24"/>
      <c r="Z78" s="24"/>
      <c r="AA78" s="28"/>
      <c r="AB78" s="28">
        <v>0.5</v>
      </c>
      <c r="AC78" s="28"/>
      <c r="AD78" s="28">
        <v>30</v>
      </c>
      <c r="AE78" s="28">
        <v>30.000999220000001</v>
      </c>
      <c r="AF78" t="s">
        <v>334</v>
      </c>
    </row>
    <row r="79" spans="1:32" ht="18" customHeight="1">
      <c r="A79" s="22">
        <v>46171</v>
      </c>
      <c r="B79" s="23" t="s">
        <v>16</v>
      </c>
      <c r="C79" s="24">
        <v>553</v>
      </c>
      <c r="D79" s="25">
        <v>1979</v>
      </c>
      <c r="E79" s="26">
        <v>-440</v>
      </c>
      <c r="F79" s="24">
        <v>8</v>
      </c>
      <c r="G79" s="24">
        <v>1</v>
      </c>
      <c r="H79" s="23" t="s">
        <v>408</v>
      </c>
      <c r="I79" s="23" t="s">
        <v>409</v>
      </c>
      <c r="J79" s="23" t="s">
        <v>410</v>
      </c>
      <c r="K79" s="23" t="s">
        <v>154</v>
      </c>
      <c r="L79" s="27">
        <v>0.92589999999999995</v>
      </c>
      <c r="M79" s="25"/>
      <c r="N79" s="25"/>
      <c r="O79" s="24"/>
      <c r="P79" s="24">
        <v>3</v>
      </c>
      <c r="Q79" s="24">
        <v>1</v>
      </c>
      <c r="R79" s="66">
        <v>306.47161685346612</v>
      </c>
      <c r="S79" s="66">
        <v>6.4573679622221691</v>
      </c>
      <c r="T79" s="66">
        <v>247.375</v>
      </c>
      <c r="U79" s="66">
        <v>1979</v>
      </c>
      <c r="V79" s="66">
        <v>219.88888888888891</v>
      </c>
      <c r="W79" s="24">
        <v>7</v>
      </c>
      <c r="X79" s="24">
        <v>0</v>
      </c>
      <c r="Y79" s="24">
        <v>0</v>
      </c>
      <c r="Z79" s="24">
        <v>0</v>
      </c>
      <c r="AA79" s="28">
        <v>1.75</v>
      </c>
      <c r="AB79" s="28">
        <v>0.5</v>
      </c>
      <c r="AC79" s="28">
        <v>0.875</v>
      </c>
      <c r="AD79" s="28">
        <v>18.8</v>
      </c>
      <c r="AE79" s="28">
        <v>18.800999210000001</v>
      </c>
      <c r="AF79" t="s">
        <v>394</v>
      </c>
    </row>
    <row r="80" spans="1:32" ht="18" customHeight="1">
      <c r="A80" s="22">
        <v>46171</v>
      </c>
      <c r="B80" s="23" t="s">
        <v>9</v>
      </c>
      <c r="C80" s="24">
        <v>527</v>
      </c>
      <c r="D80" s="25">
        <v>1948</v>
      </c>
      <c r="E80" s="26">
        <v>-442</v>
      </c>
      <c r="F80" s="24">
        <v>6</v>
      </c>
      <c r="G80" s="24">
        <v>5</v>
      </c>
      <c r="H80" s="23" t="s">
        <v>411</v>
      </c>
      <c r="I80" s="23" t="s">
        <v>412</v>
      </c>
      <c r="J80" s="23" t="s">
        <v>413</v>
      </c>
      <c r="K80" s="23" t="s">
        <v>154</v>
      </c>
      <c r="L80" s="27">
        <v>0.9244</v>
      </c>
      <c r="M80" s="25"/>
      <c r="N80" s="25"/>
      <c r="O80" s="24"/>
      <c r="P80" s="24">
        <v>7</v>
      </c>
      <c r="Q80" s="24">
        <v>1</v>
      </c>
      <c r="R80" s="66">
        <v>320.42393109173929</v>
      </c>
      <c r="S80" s="66">
        <v>6.0794460431305177</v>
      </c>
      <c r="T80" s="66">
        <v>324.66666666666669</v>
      </c>
      <c r="U80" s="66">
        <v>389.6</v>
      </c>
      <c r="V80" s="66">
        <v>177.09090909090909</v>
      </c>
      <c r="W80" s="24">
        <v>0</v>
      </c>
      <c r="X80" s="24">
        <v>2</v>
      </c>
      <c r="Y80" s="24">
        <v>0</v>
      </c>
      <c r="Z80" s="24">
        <v>0</v>
      </c>
      <c r="AA80" s="28">
        <v>0.5</v>
      </c>
      <c r="AB80" s="28">
        <v>0.5</v>
      </c>
      <c r="AC80" s="28">
        <v>0.25</v>
      </c>
      <c r="AD80" s="28">
        <v>12.5</v>
      </c>
      <c r="AE80" s="28">
        <v>12.500999200000001</v>
      </c>
      <c r="AF80" t="s">
        <v>414</v>
      </c>
    </row>
    <row r="81" spans="1:32" ht="18" customHeight="1">
      <c r="A81" s="22">
        <v>46171</v>
      </c>
      <c r="B81" s="23" t="s">
        <v>330</v>
      </c>
      <c r="C81" s="24">
        <v>656</v>
      </c>
      <c r="D81" s="25">
        <v>329</v>
      </c>
      <c r="E81" s="26">
        <v>-450</v>
      </c>
      <c r="F81" s="24">
        <v>1</v>
      </c>
      <c r="G81" s="24">
        <v>0</v>
      </c>
      <c r="H81" s="23" t="s">
        <v>415</v>
      </c>
      <c r="I81" s="23" t="s">
        <v>415</v>
      </c>
      <c r="J81" s="23" t="s">
        <v>214</v>
      </c>
      <c r="K81" s="23" t="s">
        <v>154</v>
      </c>
      <c r="L81" s="27">
        <v>0.54410000000000003</v>
      </c>
      <c r="M81" s="25"/>
      <c r="N81" s="25"/>
      <c r="O81" s="24"/>
      <c r="P81" s="24">
        <v>6</v>
      </c>
      <c r="Q81" s="24">
        <v>0</v>
      </c>
      <c r="R81" s="66"/>
      <c r="S81" s="66"/>
      <c r="T81" s="66"/>
      <c r="U81" s="66"/>
      <c r="V81" s="66"/>
      <c r="W81" s="24"/>
      <c r="X81" s="24"/>
      <c r="Y81" s="24"/>
      <c r="Z81" s="24"/>
      <c r="AA81" s="28"/>
      <c r="AB81" s="28">
        <v>0.5</v>
      </c>
      <c r="AC81" s="28"/>
      <c r="AD81" s="28">
        <v>10</v>
      </c>
      <c r="AE81" s="28">
        <v>10.00099919</v>
      </c>
      <c r="AF81" t="s">
        <v>195</v>
      </c>
    </row>
    <row r="82" spans="1:32" ht="18" customHeight="1">
      <c r="A82" s="22">
        <v>46171</v>
      </c>
      <c r="B82" s="23" t="s">
        <v>416</v>
      </c>
      <c r="C82" s="24">
        <v>718</v>
      </c>
      <c r="D82" s="25">
        <v>646</v>
      </c>
      <c r="E82" s="26">
        <v>-478</v>
      </c>
      <c r="F82" s="24">
        <v>3</v>
      </c>
      <c r="G82" s="24">
        <v>1</v>
      </c>
      <c r="H82" s="23" t="s">
        <v>417</v>
      </c>
      <c r="I82" s="23" t="s">
        <v>418</v>
      </c>
      <c r="J82" s="23" t="s">
        <v>419</v>
      </c>
      <c r="K82" s="23" t="s">
        <v>154</v>
      </c>
      <c r="L82" s="27">
        <v>0.75339999999999996</v>
      </c>
      <c r="M82" s="25"/>
      <c r="N82" s="25"/>
      <c r="O82" s="24"/>
      <c r="P82" s="24">
        <v>8</v>
      </c>
      <c r="Q82" s="24">
        <v>0</v>
      </c>
      <c r="R82" s="66"/>
      <c r="S82" s="66"/>
      <c r="T82" s="66"/>
      <c r="U82" s="66"/>
      <c r="V82" s="66"/>
      <c r="W82" s="24"/>
      <c r="X82" s="24"/>
      <c r="Y82" s="24"/>
      <c r="Z82" s="24"/>
      <c r="AA82" s="28"/>
      <c r="AB82" s="28">
        <v>0.5</v>
      </c>
      <c r="AC82" s="28"/>
      <c r="AD82" s="28">
        <v>10</v>
      </c>
      <c r="AE82" s="28">
        <v>10.000999180000001</v>
      </c>
      <c r="AF82" t="s">
        <v>195</v>
      </c>
    </row>
    <row r="83" spans="1:32" ht="18" customHeight="1">
      <c r="A83" s="22">
        <v>46171</v>
      </c>
      <c r="B83" s="23" t="s">
        <v>38</v>
      </c>
      <c r="C83" s="24">
        <v>708</v>
      </c>
      <c r="D83" s="25">
        <v>1501</v>
      </c>
      <c r="E83" s="26">
        <v>-513</v>
      </c>
      <c r="F83" s="24">
        <v>10</v>
      </c>
      <c r="G83" s="24">
        <v>5</v>
      </c>
      <c r="H83" s="23" t="s">
        <v>420</v>
      </c>
      <c r="I83" s="23" t="s">
        <v>421</v>
      </c>
      <c r="J83" s="23" t="s">
        <v>422</v>
      </c>
      <c r="K83" s="23" t="s">
        <v>154</v>
      </c>
      <c r="L83" s="27">
        <v>0.8861</v>
      </c>
      <c r="M83" s="25"/>
      <c r="N83" s="25"/>
      <c r="O83" s="24"/>
      <c r="P83" s="24">
        <v>8</v>
      </c>
      <c r="Q83" s="24">
        <v>0</v>
      </c>
      <c r="R83" s="66"/>
      <c r="S83" s="66"/>
      <c r="T83" s="66"/>
      <c r="U83" s="66"/>
      <c r="V83" s="66"/>
      <c r="W83" s="24"/>
      <c r="X83" s="24"/>
      <c r="Y83" s="24"/>
      <c r="Z83" s="24"/>
      <c r="AA83" s="28"/>
      <c r="AB83" s="28">
        <v>0.5</v>
      </c>
      <c r="AC83" s="28"/>
      <c r="AD83" s="28">
        <v>30</v>
      </c>
      <c r="AE83" s="28">
        <v>30.00099917</v>
      </c>
      <c r="AF83" t="s">
        <v>334</v>
      </c>
    </row>
    <row r="84" spans="1:32" ht="18" customHeight="1">
      <c r="A84" s="22">
        <v>46171</v>
      </c>
      <c r="B84" s="23" t="s">
        <v>16</v>
      </c>
      <c r="C84" s="24">
        <v>560</v>
      </c>
      <c r="D84" s="25">
        <v>2026</v>
      </c>
      <c r="E84" s="26">
        <v>-520</v>
      </c>
      <c r="F84" s="24">
        <v>7</v>
      </c>
      <c r="G84" s="24">
        <v>1</v>
      </c>
      <c r="H84" s="23" t="s">
        <v>423</v>
      </c>
      <c r="I84" s="23" t="s">
        <v>424</v>
      </c>
      <c r="J84" s="23" t="s">
        <v>425</v>
      </c>
      <c r="K84" s="23" t="s">
        <v>154</v>
      </c>
      <c r="L84" s="27">
        <v>0.91439999999999999</v>
      </c>
      <c r="M84" s="25"/>
      <c r="N84" s="25"/>
      <c r="O84" s="24"/>
      <c r="P84" s="24">
        <v>0</v>
      </c>
      <c r="Q84" s="24">
        <v>1</v>
      </c>
      <c r="R84" s="66">
        <v>342.82617268576172</v>
      </c>
      <c r="S84" s="66">
        <v>5.9097004879410253</v>
      </c>
      <c r="T84" s="66">
        <v>289.42857142857139</v>
      </c>
      <c r="U84" s="66">
        <v>2026</v>
      </c>
      <c r="V84" s="66">
        <v>253.25</v>
      </c>
      <c r="W84" s="24">
        <v>0</v>
      </c>
      <c r="X84" s="24">
        <v>0</v>
      </c>
      <c r="Y84" s="24">
        <v>0</v>
      </c>
      <c r="Z84" s="24">
        <v>6</v>
      </c>
      <c r="AA84" s="28">
        <v>1.5</v>
      </c>
      <c r="AB84" s="28">
        <v>0.5</v>
      </c>
      <c r="AC84" s="28">
        <v>0.75</v>
      </c>
      <c r="AD84" s="28">
        <v>17.5</v>
      </c>
      <c r="AE84" s="28">
        <v>17.500999159999999</v>
      </c>
      <c r="AF84" t="s">
        <v>426</v>
      </c>
    </row>
    <row r="85" spans="1:32" ht="18" customHeight="1">
      <c r="A85" s="22">
        <v>46171</v>
      </c>
      <c r="B85" s="23" t="s">
        <v>330</v>
      </c>
      <c r="C85" s="24">
        <v>657</v>
      </c>
      <c r="D85" s="25">
        <v>328</v>
      </c>
      <c r="E85" s="26">
        <v>-531</v>
      </c>
      <c r="F85" s="24">
        <v>0</v>
      </c>
      <c r="G85" s="24">
        <v>1</v>
      </c>
      <c r="H85" s="23" t="s">
        <v>427</v>
      </c>
      <c r="I85" s="23" t="s">
        <v>214</v>
      </c>
      <c r="J85" s="23" t="s">
        <v>427</v>
      </c>
      <c r="K85" s="23" t="s">
        <v>154</v>
      </c>
      <c r="L85" s="27">
        <v>0.46039999999999998</v>
      </c>
      <c r="M85" s="25"/>
      <c r="N85" s="25"/>
      <c r="O85" s="24"/>
      <c r="P85" s="24">
        <v>7</v>
      </c>
      <c r="Q85" s="24">
        <v>0</v>
      </c>
      <c r="R85" s="66"/>
      <c r="S85" s="66"/>
      <c r="T85" s="66"/>
      <c r="U85" s="66"/>
      <c r="V85" s="66"/>
      <c r="W85" s="24"/>
      <c r="X85" s="24"/>
      <c r="Y85" s="24"/>
      <c r="Z85" s="24"/>
      <c r="AA85" s="28"/>
      <c r="AB85" s="28">
        <v>0.5</v>
      </c>
      <c r="AC85" s="28"/>
      <c r="AD85" s="28">
        <v>10</v>
      </c>
      <c r="AE85" s="28">
        <v>10.00099915</v>
      </c>
      <c r="AF85" t="s">
        <v>195</v>
      </c>
    </row>
    <row r="86" spans="1:32" ht="18" customHeight="1">
      <c r="A86" s="22">
        <v>46171</v>
      </c>
      <c r="B86" s="23" t="s">
        <v>416</v>
      </c>
      <c r="C86" s="24">
        <v>720</v>
      </c>
      <c r="D86" s="25">
        <v>767</v>
      </c>
      <c r="E86" s="26">
        <v>-561</v>
      </c>
      <c r="F86" s="24">
        <v>4</v>
      </c>
      <c r="G86" s="24">
        <v>2</v>
      </c>
      <c r="H86" s="23" t="s">
        <v>428</v>
      </c>
      <c r="I86" s="23" t="s">
        <v>429</v>
      </c>
      <c r="J86" s="23" t="s">
        <v>430</v>
      </c>
      <c r="K86" s="23" t="s">
        <v>154</v>
      </c>
      <c r="L86" s="27">
        <v>0.75619999999999998</v>
      </c>
      <c r="M86" s="25"/>
      <c r="N86" s="25"/>
      <c r="O86" s="24"/>
      <c r="P86" s="24">
        <v>0</v>
      </c>
      <c r="Q86" s="24">
        <v>0</v>
      </c>
      <c r="R86" s="66"/>
      <c r="S86" s="66"/>
      <c r="T86" s="66"/>
      <c r="U86" s="66"/>
      <c r="V86" s="66"/>
      <c r="W86" s="24"/>
      <c r="X86" s="24"/>
      <c r="Y86" s="24"/>
      <c r="Z86" s="24"/>
      <c r="AA86" s="28"/>
      <c r="AB86" s="28">
        <v>0.5</v>
      </c>
      <c r="AC86" s="28"/>
      <c r="AD86" s="28">
        <v>10</v>
      </c>
      <c r="AE86" s="28">
        <v>10.000999139999999</v>
      </c>
      <c r="AF86" t="s">
        <v>195</v>
      </c>
    </row>
    <row r="87" spans="1:32" ht="18" customHeight="1">
      <c r="A87" s="22">
        <v>46171</v>
      </c>
      <c r="B87" s="23" t="s">
        <v>16</v>
      </c>
      <c r="C87" s="24">
        <v>555</v>
      </c>
      <c r="D87" s="25">
        <v>3018</v>
      </c>
      <c r="E87" s="26">
        <v>-574</v>
      </c>
      <c r="F87" s="24">
        <v>11</v>
      </c>
      <c r="G87" s="24">
        <v>4</v>
      </c>
      <c r="H87" s="23" t="s">
        <v>431</v>
      </c>
      <c r="I87" s="23" t="s">
        <v>432</v>
      </c>
      <c r="J87" s="23" t="s">
        <v>433</v>
      </c>
      <c r="K87" s="23" t="s">
        <v>154</v>
      </c>
      <c r="L87" s="27">
        <v>0.93659999999999999</v>
      </c>
      <c r="M87" s="25"/>
      <c r="N87" s="25"/>
      <c r="O87" s="24"/>
      <c r="P87" s="24">
        <v>5</v>
      </c>
      <c r="Q87" s="24">
        <v>1</v>
      </c>
      <c r="R87" s="66">
        <v>487.60211706102109</v>
      </c>
      <c r="S87" s="66">
        <v>6.1894727163834506</v>
      </c>
      <c r="T87" s="66">
        <v>274.36363636363637</v>
      </c>
      <c r="U87" s="66">
        <v>754.5</v>
      </c>
      <c r="V87" s="66">
        <v>201.2</v>
      </c>
      <c r="W87" s="24">
        <v>1</v>
      </c>
      <c r="X87" s="24">
        <v>0</v>
      </c>
      <c r="Y87" s="24">
        <v>0</v>
      </c>
      <c r="Z87" s="24">
        <v>0</v>
      </c>
      <c r="AA87" s="28">
        <v>0.25</v>
      </c>
      <c r="AB87" s="28">
        <v>0.6</v>
      </c>
      <c r="AC87" s="28">
        <v>0.15</v>
      </c>
      <c r="AD87" s="28">
        <v>11.5</v>
      </c>
      <c r="AE87" s="28">
        <v>11.50099913</v>
      </c>
      <c r="AF87" t="s">
        <v>434</v>
      </c>
    </row>
    <row r="88" spans="1:32" ht="18" customHeight="1">
      <c r="A88" s="22">
        <v>46171</v>
      </c>
      <c r="B88" s="23" t="s">
        <v>9</v>
      </c>
      <c r="C88" s="24">
        <v>512</v>
      </c>
      <c r="D88" s="25">
        <v>1206</v>
      </c>
      <c r="E88" s="26">
        <v>-579</v>
      </c>
      <c r="F88" s="24">
        <v>2</v>
      </c>
      <c r="G88" s="24">
        <v>4</v>
      </c>
      <c r="H88" s="23" t="s">
        <v>435</v>
      </c>
      <c r="I88" s="23" t="s">
        <v>436</v>
      </c>
      <c r="J88" s="23" t="s">
        <v>437</v>
      </c>
      <c r="K88" s="23" t="s">
        <v>154</v>
      </c>
      <c r="L88" s="27">
        <v>0.84</v>
      </c>
      <c r="M88" s="25"/>
      <c r="N88" s="25"/>
      <c r="O88" s="24"/>
      <c r="P88" s="24">
        <v>2</v>
      </c>
      <c r="Q88" s="24">
        <v>1</v>
      </c>
      <c r="R88" s="66">
        <v>200.78658156911581</v>
      </c>
      <c r="S88" s="66">
        <v>6.0063774709211053</v>
      </c>
      <c r="T88" s="66">
        <v>603</v>
      </c>
      <c r="U88" s="66">
        <v>301.5</v>
      </c>
      <c r="V88" s="66">
        <v>201</v>
      </c>
      <c r="W88" s="24">
        <v>0</v>
      </c>
      <c r="X88" s="24">
        <v>4</v>
      </c>
      <c r="Y88" s="24">
        <v>0</v>
      </c>
      <c r="Z88" s="24">
        <v>1</v>
      </c>
      <c r="AA88" s="28">
        <v>1.25</v>
      </c>
      <c r="AB88" s="28">
        <v>0.5</v>
      </c>
      <c r="AC88" s="28">
        <v>0.625</v>
      </c>
      <c r="AD88" s="28">
        <v>16.2</v>
      </c>
      <c r="AE88" s="28">
        <v>16.200999119999999</v>
      </c>
      <c r="AF88" t="s">
        <v>347</v>
      </c>
    </row>
    <row r="89" spans="1:32" ht="18" customHeight="1">
      <c r="A89" s="22">
        <v>46171</v>
      </c>
      <c r="B89" s="23" t="s">
        <v>44</v>
      </c>
      <c r="C89" s="24">
        <v>571</v>
      </c>
      <c r="D89" s="25">
        <v>4692</v>
      </c>
      <c r="E89" s="26">
        <v>-583</v>
      </c>
      <c r="F89" s="24">
        <v>18</v>
      </c>
      <c r="G89" s="24">
        <v>12</v>
      </c>
      <c r="H89" s="23" t="s">
        <v>438</v>
      </c>
      <c r="I89" s="23" t="s">
        <v>439</v>
      </c>
      <c r="J89" s="23" t="s">
        <v>440</v>
      </c>
      <c r="K89" s="23" t="s">
        <v>154</v>
      </c>
      <c r="L89" s="27">
        <v>0.95860000000000001</v>
      </c>
      <c r="M89" s="25"/>
      <c r="N89" s="25"/>
      <c r="O89" s="24"/>
      <c r="P89" s="24">
        <v>1</v>
      </c>
      <c r="Q89" s="24">
        <v>1</v>
      </c>
      <c r="R89" s="66">
        <v>726.05214819427147</v>
      </c>
      <c r="S89" s="66">
        <v>6.4623457304950369</v>
      </c>
      <c r="T89" s="66">
        <v>260.66666666666669</v>
      </c>
      <c r="U89" s="66">
        <v>391</v>
      </c>
      <c r="V89" s="66">
        <v>156.4</v>
      </c>
      <c r="W89" s="24">
        <v>2</v>
      </c>
      <c r="X89" s="24">
        <v>2</v>
      </c>
      <c r="Y89" s="24">
        <v>2</v>
      </c>
      <c r="Z89" s="24">
        <v>0</v>
      </c>
      <c r="AA89" s="28">
        <v>1.5</v>
      </c>
      <c r="AB89" s="28">
        <v>0.6</v>
      </c>
      <c r="AC89" s="28">
        <v>0.89999999999999991</v>
      </c>
      <c r="AD89" s="28">
        <v>19</v>
      </c>
      <c r="AE89" s="28">
        <v>19.000999109999999</v>
      </c>
      <c r="AF89" t="s">
        <v>441</v>
      </c>
    </row>
    <row r="90" spans="1:32" ht="18" customHeight="1">
      <c r="A90" s="22">
        <v>46171</v>
      </c>
      <c r="B90" s="23" t="s">
        <v>38</v>
      </c>
      <c r="C90" s="24">
        <v>703</v>
      </c>
      <c r="D90" s="25">
        <v>831</v>
      </c>
      <c r="E90" s="26">
        <v>-583</v>
      </c>
      <c r="F90" s="24">
        <v>6</v>
      </c>
      <c r="G90" s="24">
        <v>2</v>
      </c>
      <c r="H90" s="23" t="s">
        <v>442</v>
      </c>
      <c r="I90" s="23" t="s">
        <v>443</v>
      </c>
      <c r="J90" s="23" t="s">
        <v>444</v>
      </c>
      <c r="K90" s="23" t="s">
        <v>154</v>
      </c>
      <c r="L90" s="27">
        <v>0.7661</v>
      </c>
      <c r="M90" s="25"/>
      <c r="N90" s="25"/>
      <c r="O90" s="24"/>
      <c r="P90" s="24">
        <v>3</v>
      </c>
      <c r="Q90" s="24">
        <v>0</v>
      </c>
      <c r="R90" s="66"/>
      <c r="S90" s="66"/>
      <c r="T90" s="66"/>
      <c r="U90" s="66"/>
      <c r="V90" s="66"/>
      <c r="W90" s="24"/>
      <c r="X90" s="24"/>
      <c r="Y90" s="24"/>
      <c r="Z90" s="24"/>
      <c r="AA90" s="28"/>
      <c r="AB90" s="28">
        <v>0.5</v>
      </c>
      <c r="AC90" s="28"/>
      <c r="AD90" s="28">
        <v>10</v>
      </c>
      <c r="AE90" s="28">
        <v>10.0009991</v>
      </c>
      <c r="AF90" t="s">
        <v>195</v>
      </c>
    </row>
    <row r="91" spans="1:32" ht="18" customHeight="1">
      <c r="A91" s="22">
        <v>46171</v>
      </c>
      <c r="B91" s="23" t="s">
        <v>166</v>
      </c>
      <c r="C91" s="24">
        <v>751</v>
      </c>
      <c r="D91" s="25">
        <v>2133</v>
      </c>
      <c r="E91" s="26">
        <v>-615</v>
      </c>
      <c r="F91" s="24">
        <v>22</v>
      </c>
      <c r="G91" s="24">
        <v>6</v>
      </c>
      <c r="H91" s="23" t="s">
        <v>445</v>
      </c>
      <c r="I91" s="23" t="s">
        <v>446</v>
      </c>
      <c r="J91" s="23" t="s">
        <v>447</v>
      </c>
      <c r="K91" s="23" t="s">
        <v>154</v>
      </c>
      <c r="L91" s="27">
        <v>0.90390000000000004</v>
      </c>
      <c r="M91" s="25"/>
      <c r="N91" s="25"/>
      <c r="O91" s="24"/>
      <c r="P91" s="24">
        <v>1</v>
      </c>
      <c r="Q91" s="24">
        <v>0</v>
      </c>
      <c r="R91" s="66"/>
      <c r="S91" s="66"/>
      <c r="T91" s="66"/>
      <c r="U91" s="66"/>
      <c r="V91" s="66"/>
      <c r="W91" s="24"/>
      <c r="X91" s="24"/>
      <c r="Y91" s="24"/>
      <c r="Z91" s="24"/>
      <c r="AA91" s="28"/>
      <c r="AB91" s="28">
        <v>0.5</v>
      </c>
      <c r="AC91" s="28"/>
      <c r="AD91" s="28">
        <v>30</v>
      </c>
      <c r="AE91" s="28">
        <v>30.000999090000001</v>
      </c>
      <c r="AF91" t="s">
        <v>334</v>
      </c>
    </row>
    <row r="92" spans="1:32" ht="18" customHeight="1">
      <c r="A92" s="22">
        <v>46171</v>
      </c>
      <c r="B92" s="23" t="s">
        <v>16</v>
      </c>
      <c r="C92" s="24">
        <v>551</v>
      </c>
      <c r="D92" s="25">
        <v>2044</v>
      </c>
      <c r="E92" s="26">
        <v>-618</v>
      </c>
      <c r="F92" s="24">
        <v>5</v>
      </c>
      <c r="G92" s="24">
        <v>6</v>
      </c>
      <c r="H92" s="23" t="s">
        <v>448</v>
      </c>
      <c r="I92" s="23" t="s">
        <v>449</v>
      </c>
      <c r="J92" s="23" t="s">
        <v>450</v>
      </c>
      <c r="K92" s="23" t="s">
        <v>154</v>
      </c>
      <c r="L92" s="27">
        <v>0.8992</v>
      </c>
      <c r="M92" s="25"/>
      <c r="N92" s="25"/>
      <c r="O92" s="24"/>
      <c r="P92" s="24">
        <v>1</v>
      </c>
      <c r="Q92" s="24">
        <v>1</v>
      </c>
      <c r="R92" s="66">
        <v>339.2651515151515</v>
      </c>
      <c r="S92" s="66">
        <v>6.0247861911886211</v>
      </c>
      <c r="T92" s="66">
        <v>408.8</v>
      </c>
      <c r="U92" s="66">
        <v>340.66666666666669</v>
      </c>
      <c r="V92" s="66">
        <v>185.81818181818181</v>
      </c>
      <c r="W92" s="24">
        <v>0</v>
      </c>
      <c r="X92" s="24">
        <v>3</v>
      </c>
      <c r="Y92" s="24">
        <v>0</v>
      </c>
      <c r="Z92" s="24">
        <v>4</v>
      </c>
      <c r="AA92" s="28">
        <v>1.75</v>
      </c>
      <c r="AB92" s="28">
        <v>0.5</v>
      </c>
      <c r="AC92" s="28">
        <v>0.875</v>
      </c>
      <c r="AD92" s="28">
        <v>18.8</v>
      </c>
      <c r="AE92" s="28">
        <v>18.80099908</v>
      </c>
      <c r="AF92" t="s">
        <v>394</v>
      </c>
    </row>
    <row r="93" spans="1:32" ht="18" customHeight="1">
      <c r="A93" s="22">
        <v>46171</v>
      </c>
      <c r="B93" s="23" t="s">
        <v>20</v>
      </c>
      <c r="C93" s="24">
        <v>700</v>
      </c>
      <c r="D93" s="25">
        <v>1305</v>
      </c>
      <c r="E93" s="26">
        <v>-670</v>
      </c>
      <c r="F93" s="24">
        <v>11</v>
      </c>
      <c r="G93" s="24">
        <v>3</v>
      </c>
      <c r="H93" s="23" t="s">
        <v>451</v>
      </c>
      <c r="I93" s="23" t="s">
        <v>452</v>
      </c>
      <c r="J93" s="23" t="s">
        <v>453</v>
      </c>
      <c r="K93" s="23" t="s">
        <v>154</v>
      </c>
      <c r="L93" s="27">
        <v>0.82889999999999997</v>
      </c>
      <c r="M93" s="25"/>
      <c r="N93" s="25"/>
      <c r="O93" s="24"/>
      <c r="P93" s="24">
        <v>0</v>
      </c>
      <c r="Q93" s="24">
        <v>0</v>
      </c>
      <c r="R93" s="66"/>
      <c r="S93" s="66"/>
      <c r="T93" s="66"/>
      <c r="U93" s="66"/>
      <c r="V93" s="66"/>
      <c r="W93" s="24"/>
      <c r="X93" s="24"/>
      <c r="Y93" s="24"/>
      <c r="Z93" s="24"/>
      <c r="AA93" s="28"/>
      <c r="AB93" s="28">
        <v>0.5</v>
      </c>
      <c r="AC93" s="28"/>
      <c r="AD93" s="28">
        <v>30</v>
      </c>
      <c r="AE93" s="28">
        <v>30.000999069999999</v>
      </c>
      <c r="AF93" t="s">
        <v>334</v>
      </c>
    </row>
    <row r="94" spans="1:32" ht="18" customHeight="1">
      <c r="A94" s="22">
        <v>46171</v>
      </c>
      <c r="B94" s="23" t="s">
        <v>156</v>
      </c>
      <c r="C94" s="24">
        <v>670</v>
      </c>
      <c r="D94" s="25">
        <v>2925</v>
      </c>
      <c r="E94" s="26">
        <v>-675</v>
      </c>
      <c r="F94" s="24">
        <v>9</v>
      </c>
      <c r="G94" s="24">
        <v>15</v>
      </c>
      <c r="H94" s="23" t="s">
        <v>454</v>
      </c>
      <c r="I94" s="23" t="s">
        <v>455</v>
      </c>
      <c r="J94" s="23" t="s">
        <v>456</v>
      </c>
      <c r="K94" s="23" t="s">
        <v>154</v>
      </c>
      <c r="L94" s="27">
        <v>0.92310000000000003</v>
      </c>
      <c r="M94" s="25"/>
      <c r="N94" s="25"/>
      <c r="O94" s="24"/>
      <c r="P94" s="24">
        <v>0</v>
      </c>
      <c r="Q94" s="24">
        <v>0</v>
      </c>
      <c r="R94" s="66"/>
      <c r="S94" s="66"/>
      <c r="T94" s="66"/>
      <c r="U94" s="66"/>
      <c r="V94" s="66"/>
      <c r="W94" s="24"/>
      <c r="X94" s="24"/>
      <c r="Y94" s="24"/>
      <c r="Z94" s="24"/>
      <c r="AA94" s="28"/>
      <c r="AB94" s="28">
        <v>0.5</v>
      </c>
      <c r="AC94" s="28"/>
      <c r="AD94" s="28">
        <v>20</v>
      </c>
      <c r="AE94" s="28">
        <v>20.000999060000002</v>
      </c>
      <c r="AF94" t="s">
        <v>457</v>
      </c>
    </row>
    <row r="95" spans="1:32" ht="18" customHeight="1">
      <c r="A95" s="22">
        <v>46171</v>
      </c>
      <c r="B95" s="23" t="s">
        <v>322</v>
      </c>
      <c r="C95" s="24">
        <v>717</v>
      </c>
      <c r="D95" s="25">
        <v>1869</v>
      </c>
      <c r="E95" s="26">
        <v>-722</v>
      </c>
      <c r="F95" s="24">
        <v>8</v>
      </c>
      <c r="G95" s="24">
        <v>3</v>
      </c>
      <c r="H95" s="23" t="s">
        <v>458</v>
      </c>
      <c r="I95" s="23" t="s">
        <v>459</v>
      </c>
      <c r="J95" s="23" t="s">
        <v>460</v>
      </c>
      <c r="K95" s="23" t="s">
        <v>154</v>
      </c>
      <c r="L95" s="27">
        <v>0.87119999999999997</v>
      </c>
      <c r="M95" s="25"/>
      <c r="N95" s="25"/>
      <c r="O95" s="24"/>
      <c r="P95" s="24">
        <v>7</v>
      </c>
      <c r="Q95" s="24">
        <v>0</v>
      </c>
      <c r="R95" s="66"/>
      <c r="S95" s="66"/>
      <c r="T95" s="66"/>
      <c r="U95" s="66"/>
      <c r="V95" s="66"/>
      <c r="W95" s="24"/>
      <c r="X95" s="24"/>
      <c r="Y95" s="24"/>
      <c r="Z95" s="24"/>
      <c r="AA95" s="28"/>
      <c r="AB95" s="28">
        <v>0.5</v>
      </c>
      <c r="AC95" s="28"/>
      <c r="AD95" s="28">
        <v>30</v>
      </c>
      <c r="AE95" s="28">
        <v>30.000999050000001</v>
      </c>
      <c r="AF95" t="s">
        <v>334</v>
      </c>
    </row>
    <row r="96" spans="1:32" ht="18" customHeight="1">
      <c r="A96" s="22">
        <v>46171</v>
      </c>
      <c r="B96" s="23" t="s">
        <v>461</v>
      </c>
      <c r="C96" s="24">
        <v>738</v>
      </c>
      <c r="D96" s="25">
        <v>655</v>
      </c>
      <c r="E96" s="26">
        <v>-727</v>
      </c>
      <c r="F96" s="24">
        <v>6</v>
      </c>
      <c r="G96" s="24">
        <v>2</v>
      </c>
      <c r="H96" s="23" t="s">
        <v>462</v>
      </c>
      <c r="I96" s="23" t="s">
        <v>463</v>
      </c>
      <c r="J96" s="23" t="s">
        <v>464</v>
      </c>
      <c r="K96" s="23" t="s">
        <v>154</v>
      </c>
      <c r="L96" s="27">
        <v>0.63</v>
      </c>
      <c r="M96" s="25"/>
      <c r="N96" s="25"/>
      <c r="O96" s="24"/>
      <c r="P96" s="24">
        <v>8</v>
      </c>
      <c r="Q96" s="24">
        <v>0</v>
      </c>
      <c r="R96" s="66"/>
      <c r="S96" s="66"/>
      <c r="T96" s="66"/>
      <c r="U96" s="66"/>
      <c r="V96" s="66"/>
      <c r="W96" s="24"/>
      <c r="X96" s="24"/>
      <c r="Y96" s="24"/>
      <c r="Z96" s="24"/>
      <c r="AA96" s="28"/>
      <c r="AB96" s="28">
        <v>0.5</v>
      </c>
      <c r="AC96" s="28"/>
      <c r="AD96" s="28">
        <v>10</v>
      </c>
      <c r="AE96" s="28">
        <v>10.00099904</v>
      </c>
      <c r="AF96" t="s">
        <v>195</v>
      </c>
    </row>
    <row r="97" spans="1:32" ht="18" customHeight="1">
      <c r="A97" s="22">
        <v>46171</v>
      </c>
      <c r="B97" s="23" t="s">
        <v>14</v>
      </c>
      <c r="C97" s="24">
        <v>503</v>
      </c>
      <c r="D97" s="25">
        <v>1063</v>
      </c>
      <c r="E97" s="26">
        <v>-737</v>
      </c>
      <c r="F97" s="24">
        <v>2</v>
      </c>
      <c r="G97" s="24">
        <v>2</v>
      </c>
      <c r="H97" s="23" t="s">
        <v>465</v>
      </c>
      <c r="I97" s="23" t="s">
        <v>466</v>
      </c>
      <c r="J97" s="23" t="s">
        <v>466</v>
      </c>
      <c r="K97" s="23" t="s">
        <v>154</v>
      </c>
      <c r="L97" s="27">
        <v>0.76890000000000003</v>
      </c>
      <c r="M97" s="25"/>
      <c r="N97" s="25"/>
      <c r="O97" s="24"/>
      <c r="P97" s="24">
        <v>3</v>
      </c>
      <c r="Q97" s="24">
        <v>1</v>
      </c>
      <c r="R97" s="66">
        <v>159.84080531340811</v>
      </c>
      <c r="S97" s="66">
        <v>6.6503668942090313</v>
      </c>
      <c r="T97" s="66">
        <v>531.5</v>
      </c>
      <c r="U97" s="66">
        <v>531.5</v>
      </c>
      <c r="V97" s="66">
        <v>265.75</v>
      </c>
      <c r="W97" s="24">
        <v>0</v>
      </c>
      <c r="X97" s="24">
        <v>0</v>
      </c>
      <c r="Y97" s="24">
        <v>0</v>
      </c>
      <c r="Z97" s="24">
        <v>0</v>
      </c>
      <c r="AA97" s="28">
        <v>0</v>
      </c>
      <c r="AB97" s="28">
        <v>0.5</v>
      </c>
      <c r="AC97" s="28">
        <v>0</v>
      </c>
      <c r="AD97" s="28">
        <v>10</v>
      </c>
      <c r="AE97" s="28">
        <v>10.000999029999999</v>
      </c>
      <c r="AF97" t="s">
        <v>195</v>
      </c>
    </row>
    <row r="98" spans="1:32" ht="18" customHeight="1">
      <c r="A98" s="22">
        <v>46171</v>
      </c>
      <c r="B98" s="23" t="s">
        <v>20</v>
      </c>
      <c r="C98" s="24">
        <v>678</v>
      </c>
      <c r="D98" s="25">
        <v>807</v>
      </c>
      <c r="E98" s="26">
        <v>-740</v>
      </c>
      <c r="F98" s="24">
        <v>4</v>
      </c>
      <c r="G98" s="24">
        <v>3</v>
      </c>
      <c r="H98" s="23" t="s">
        <v>467</v>
      </c>
      <c r="I98" s="23" t="s">
        <v>468</v>
      </c>
      <c r="J98" s="23" t="s">
        <v>469</v>
      </c>
      <c r="K98" s="23" t="s">
        <v>154</v>
      </c>
      <c r="L98" s="27">
        <v>0.69430000000000003</v>
      </c>
      <c r="M98" s="25"/>
      <c r="N98" s="25"/>
      <c r="O98" s="24"/>
      <c r="P98" s="24">
        <v>8</v>
      </c>
      <c r="Q98" s="24">
        <v>0</v>
      </c>
      <c r="R98" s="66"/>
      <c r="S98" s="66"/>
      <c r="T98" s="66"/>
      <c r="U98" s="66"/>
      <c r="V98" s="66"/>
      <c r="W98" s="24"/>
      <c r="X98" s="24"/>
      <c r="Y98" s="24"/>
      <c r="Z98" s="24"/>
      <c r="AA98" s="28"/>
      <c r="AB98" s="28">
        <v>0.5</v>
      </c>
      <c r="AC98" s="28"/>
      <c r="AD98" s="28">
        <v>10</v>
      </c>
      <c r="AE98" s="28">
        <v>10.00099902</v>
      </c>
      <c r="AF98" t="s">
        <v>195</v>
      </c>
    </row>
    <row r="99" spans="1:32" ht="18" customHeight="1">
      <c r="A99" s="22">
        <v>46171</v>
      </c>
      <c r="B99" s="23" t="s">
        <v>470</v>
      </c>
      <c r="C99" s="24">
        <v>660</v>
      </c>
      <c r="D99" s="25">
        <v>3062</v>
      </c>
      <c r="E99" s="26">
        <v>-750</v>
      </c>
      <c r="F99" s="24">
        <v>35</v>
      </c>
      <c r="G99" s="24">
        <v>53</v>
      </c>
      <c r="H99" s="23" t="s">
        <v>471</v>
      </c>
      <c r="I99" s="23" t="s">
        <v>472</v>
      </c>
      <c r="J99" s="23" t="s">
        <v>473</v>
      </c>
      <c r="K99" s="23" t="s">
        <v>154</v>
      </c>
      <c r="L99" s="27">
        <v>0.91839999999999999</v>
      </c>
      <c r="M99" s="25"/>
      <c r="N99" s="25"/>
      <c r="O99" s="24"/>
      <c r="P99" s="24">
        <v>0</v>
      </c>
      <c r="Q99" s="24">
        <v>0</v>
      </c>
      <c r="R99" s="66"/>
      <c r="S99" s="66"/>
      <c r="T99" s="66"/>
      <c r="U99" s="66"/>
      <c r="V99" s="66"/>
      <c r="W99" s="24"/>
      <c r="X99" s="24"/>
      <c r="Y99" s="24"/>
      <c r="Z99" s="24"/>
      <c r="AA99" s="28"/>
      <c r="AB99" s="28">
        <v>0.6</v>
      </c>
      <c r="AC99" s="28"/>
      <c r="AD99" s="28">
        <v>20</v>
      </c>
      <c r="AE99" s="28">
        <v>20.000999010000001</v>
      </c>
      <c r="AF99" t="s">
        <v>457</v>
      </c>
    </row>
    <row r="100" spans="1:32" ht="18" customHeight="1">
      <c r="A100" s="22">
        <v>46171</v>
      </c>
      <c r="B100" s="23" t="s">
        <v>16</v>
      </c>
      <c r="C100" s="24">
        <v>557</v>
      </c>
      <c r="D100" s="25">
        <v>1380</v>
      </c>
      <c r="E100" s="26">
        <v>-762</v>
      </c>
      <c r="F100" s="24">
        <v>3</v>
      </c>
      <c r="G100" s="24">
        <v>4</v>
      </c>
      <c r="H100" s="23" t="s">
        <v>474</v>
      </c>
      <c r="I100" s="23" t="s">
        <v>475</v>
      </c>
      <c r="J100" s="23" t="s">
        <v>476</v>
      </c>
      <c r="K100" s="23" t="s">
        <v>154</v>
      </c>
      <c r="L100" s="27">
        <v>0.81589999999999996</v>
      </c>
      <c r="M100" s="25"/>
      <c r="N100" s="25"/>
      <c r="O100" s="24"/>
      <c r="P100" s="24">
        <v>7</v>
      </c>
      <c r="Q100" s="24">
        <v>1</v>
      </c>
      <c r="R100" s="66">
        <v>198.40504358655039</v>
      </c>
      <c r="S100" s="66">
        <v>6.9554683442208027</v>
      </c>
      <c r="T100" s="66">
        <v>460</v>
      </c>
      <c r="U100" s="66">
        <v>345</v>
      </c>
      <c r="V100" s="66">
        <v>197.14285714285711</v>
      </c>
      <c r="W100" s="24">
        <v>0</v>
      </c>
      <c r="X100" s="24">
        <v>3</v>
      </c>
      <c r="Y100" s="24">
        <v>0</v>
      </c>
      <c r="Z100" s="24">
        <v>0</v>
      </c>
      <c r="AA100" s="28">
        <v>0.75</v>
      </c>
      <c r="AB100" s="28">
        <v>0.5</v>
      </c>
      <c r="AC100" s="28">
        <v>0.375</v>
      </c>
      <c r="AD100" s="28">
        <v>13.8</v>
      </c>
      <c r="AE100" s="28">
        <v>13.800998999999999</v>
      </c>
      <c r="AF100" t="s">
        <v>477</v>
      </c>
    </row>
    <row r="101" spans="1:32" ht="18" customHeight="1">
      <c r="A101" s="22">
        <v>46171</v>
      </c>
      <c r="B101" s="23" t="s">
        <v>55</v>
      </c>
      <c r="C101" s="24">
        <v>550</v>
      </c>
      <c r="D101" s="25">
        <v>1958</v>
      </c>
      <c r="E101" s="26">
        <v>-772</v>
      </c>
      <c r="F101" s="24">
        <v>4</v>
      </c>
      <c r="G101" s="24">
        <v>6</v>
      </c>
      <c r="H101" s="23" t="s">
        <v>478</v>
      </c>
      <c r="I101" s="23" t="s">
        <v>479</v>
      </c>
      <c r="J101" s="23" t="s">
        <v>480</v>
      </c>
      <c r="K101" s="23" t="s">
        <v>154</v>
      </c>
      <c r="L101" s="27">
        <v>0.86860000000000004</v>
      </c>
      <c r="M101" s="25"/>
      <c r="N101" s="25"/>
      <c r="O101" s="24"/>
      <c r="P101" s="24">
        <v>0</v>
      </c>
      <c r="Q101" s="24">
        <v>1</v>
      </c>
      <c r="R101" s="66">
        <v>330.33447488584483</v>
      </c>
      <c r="S101" s="66">
        <v>5.9273256316242353</v>
      </c>
      <c r="T101" s="66">
        <v>489.5</v>
      </c>
      <c r="U101" s="66">
        <v>326.33333333333331</v>
      </c>
      <c r="V101" s="66">
        <v>195.8</v>
      </c>
      <c r="W101" s="24">
        <v>0</v>
      </c>
      <c r="X101" s="24">
        <v>3</v>
      </c>
      <c r="Y101" s="24">
        <v>0</v>
      </c>
      <c r="Z101" s="24">
        <v>7</v>
      </c>
      <c r="AA101" s="28">
        <v>2.5</v>
      </c>
      <c r="AB101" s="28">
        <v>0.5</v>
      </c>
      <c r="AC101" s="28">
        <v>1.25</v>
      </c>
      <c r="AD101" s="28">
        <v>12.5</v>
      </c>
      <c r="AE101" s="28">
        <v>12.500998989999999</v>
      </c>
      <c r="AF101" t="s">
        <v>481</v>
      </c>
    </row>
    <row r="102" spans="1:32" ht="18" customHeight="1">
      <c r="A102" s="22">
        <v>46171</v>
      </c>
      <c r="B102" s="23" t="s">
        <v>372</v>
      </c>
      <c r="C102" s="24">
        <v>711</v>
      </c>
      <c r="D102" s="25">
        <v>764</v>
      </c>
      <c r="E102" s="26">
        <v>-772</v>
      </c>
      <c r="F102" s="24">
        <v>3</v>
      </c>
      <c r="G102" s="24">
        <v>1</v>
      </c>
      <c r="H102" s="23" t="s">
        <v>482</v>
      </c>
      <c r="I102" s="23" t="s">
        <v>483</v>
      </c>
      <c r="J102" s="23" t="s">
        <v>484</v>
      </c>
      <c r="K102" s="23" t="s">
        <v>154</v>
      </c>
      <c r="L102" s="27">
        <v>0.66320000000000001</v>
      </c>
      <c r="M102" s="25"/>
      <c r="N102" s="25"/>
      <c r="O102" s="24"/>
      <c r="P102" s="24">
        <v>1</v>
      </c>
      <c r="Q102" s="24">
        <v>0</v>
      </c>
      <c r="R102" s="66"/>
      <c r="S102" s="66"/>
      <c r="T102" s="66"/>
      <c r="U102" s="66"/>
      <c r="V102" s="66"/>
      <c r="W102" s="24"/>
      <c r="X102" s="24"/>
      <c r="Y102" s="24"/>
      <c r="Z102" s="24"/>
      <c r="AA102" s="28"/>
      <c r="AB102" s="28">
        <v>0.5</v>
      </c>
      <c r="AC102" s="28"/>
      <c r="AD102" s="28">
        <v>10</v>
      </c>
      <c r="AE102" s="28">
        <v>10.00099898</v>
      </c>
      <c r="AF102" t="s">
        <v>195</v>
      </c>
    </row>
    <row r="103" spans="1:32" ht="18" customHeight="1">
      <c r="A103" s="22">
        <v>46171</v>
      </c>
      <c r="B103" s="23" t="s">
        <v>485</v>
      </c>
      <c r="C103" s="24">
        <v>713</v>
      </c>
      <c r="D103" s="25">
        <v>912</v>
      </c>
      <c r="E103" s="26">
        <v>-791</v>
      </c>
      <c r="F103" s="24">
        <v>6</v>
      </c>
      <c r="G103" s="24">
        <v>3</v>
      </c>
      <c r="H103" s="23" t="s">
        <v>486</v>
      </c>
      <c r="I103" s="23" t="s">
        <v>487</v>
      </c>
      <c r="J103" s="23" t="s">
        <v>488</v>
      </c>
      <c r="K103" s="23" t="s">
        <v>154</v>
      </c>
      <c r="L103" s="27">
        <v>0.71089999999999998</v>
      </c>
      <c r="M103" s="25"/>
      <c r="N103" s="25"/>
      <c r="O103" s="24"/>
      <c r="P103" s="24">
        <v>3</v>
      </c>
      <c r="Q103" s="24">
        <v>0</v>
      </c>
      <c r="R103" s="66"/>
      <c r="S103" s="66"/>
      <c r="T103" s="66"/>
      <c r="U103" s="66"/>
      <c r="V103" s="66"/>
      <c r="W103" s="24"/>
      <c r="X103" s="24"/>
      <c r="Y103" s="24"/>
      <c r="Z103" s="24"/>
      <c r="AA103" s="28"/>
      <c r="AB103" s="28">
        <v>0.5</v>
      </c>
      <c r="AC103" s="28"/>
      <c r="AD103" s="28">
        <v>10</v>
      </c>
      <c r="AE103" s="28">
        <v>10.000998969999999</v>
      </c>
      <c r="AF103" t="s">
        <v>195</v>
      </c>
    </row>
    <row r="104" spans="1:32" ht="18" customHeight="1">
      <c r="A104" s="22">
        <v>46171</v>
      </c>
      <c r="B104" s="23" t="s">
        <v>9</v>
      </c>
      <c r="C104" s="24">
        <v>518</v>
      </c>
      <c r="D104" s="25">
        <v>3655</v>
      </c>
      <c r="E104" s="26">
        <v>-794</v>
      </c>
      <c r="F104" s="24">
        <v>10</v>
      </c>
      <c r="G104" s="24">
        <v>11</v>
      </c>
      <c r="H104" s="23" t="s">
        <v>489</v>
      </c>
      <c r="I104" s="23" t="s">
        <v>490</v>
      </c>
      <c r="J104" s="23" t="s">
        <v>491</v>
      </c>
      <c r="K104" s="23" t="s">
        <v>154</v>
      </c>
      <c r="L104" s="27">
        <v>0.92759999999999998</v>
      </c>
      <c r="M104" s="25"/>
      <c r="N104" s="25"/>
      <c r="O104" s="24"/>
      <c r="P104" s="24">
        <v>8</v>
      </c>
      <c r="Q104" s="24">
        <v>1</v>
      </c>
      <c r="R104" s="66">
        <v>623.92875674553761</v>
      </c>
      <c r="S104" s="66">
        <v>5.8580406183949156</v>
      </c>
      <c r="T104" s="66">
        <v>365.5</v>
      </c>
      <c r="U104" s="66">
        <v>332.27272727272731</v>
      </c>
      <c r="V104" s="66">
        <v>174.04761904761901</v>
      </c>
      <c r="W104" s="24">
        <v>0</v>
      </c>
      <c r="X104" s="24">
        <v>3</v>
      </c>
      <c r="Y104" s="24">
        <v>0</v>
      </c>
      <c r="Z104" s="24">
        <v>3</v>
      </c>
      <c r="AA104" s="28">
        <v>1.5</v>
      </c>
      <c r="AB104" s="28">
        <v>0.6</v>
      </c>
      <c r="AC104" s="28">
        <v>0.89999999999999991</v>
      </c>
      <c r="AD104" s="28">
        <v>19</v>
      </c>
      <c r="AE104" s="28">
        <v>19.00099896</v>
      </c>
      <c r="AF104" t="s">
        <v>441</v>
      </c>
    </row>
    <row r="105" spans="1:32" ht="18" customHeight="1">
      <c r="A105" s="22">
        <v>46171</v>
      </c>
      <c r="B105" s="23" t="s">
        <v>9</v>
      </c>
      <c r="C105" s="24">
        <v>522</v>
      </c>
      <c r="D105" s="25">
        <v>4481</v>
      </c>
      <c r="E105" s="26">
        <v>-797</v>
      </c>
      <c r="F105" s="24">
        <v>16</v>
      </c>
      <c r="G105" s="24">
        <v>11</v>
      </c>
      <c r="H105" s="23" t="s">
        <v>492</v>
      </c>
      <c r="I105" s="23" t="s">
        <v>493</v>
      </c>
      <c r="J105" s="23" t="s">
        <v>494</v>
      </c>
      <c r="K105" s="23" t="s">
        <v>203</v>
      </c>
      <c r="L105" s="27">
        <v>0.94069999999999998</v>
      </c>
      <c r="M105" s="25"/>
      <c r="N105" s="25"/>
      <c r="O105" s="24"/>
      <c r="P105" s="24">
        <v>2</v>
      </c>
      <c r="Q105" s="24">
        <v>1</v>
      </c>
      <c r="R105" s="66">
        <v>704.61467413864671</v>
      </c>
      <c r="S105" s="66">
        <v>6.3595042289997439</v>
      </c>
      <c r="T105" s="66">
        <v>280.0625</v>
      </c>
      <c r="U105" s="66">
        <v>407.36363636363637</v>
      </c>
      <c r="V105" s="66">
        <v>165.96296296296299</v>
      </c>
      <c r="W105" s="24">
        <v>0</v>
      </c>
      <c r="X105" s="24">
        <v>1</v>
      </c>
      <c r="Y105" s="24">
        <v>1</v>
      </c>
      <c r="Z105" s="24">
        <v>0</v>
      </c>
      <c r="AA105" s="28">
        <v>0.5</v>
      </c>
      <c r="AB105" s="28">
        <v>0.6</v>
      </c>
      <c r="AC105" s="28">
        <v>0.3</v>
      </c>
      <c r="AD105" s="28">
        <v>13</v>
      </c>
      <c r="AE105" s="28">
        <v>13.00099895</v>
      </c>
      <c r="AF105" t="s">
        <v>495</v>
      </c>
    </row>
    <row r="106" spans="1:32" ht="18" customHeight="1">
      <c r="A106" s="22">
        <v>46171</v>
      </c>
      <c r="B106" s="23" t="s">
        <v>14</v>
      </c>
      <c r="C106" s="24">
        <v>502</v>
      </c>
      <c r="D106" s="25">
        <v>1849</v>
      </c>
      <c r="E106" s="26">
        <v>-808</v>
      </c>
      <c r="F106" s="24">
        <v>5</v>
      </c>
      <c r="G106" s="24">
        <v>3</v>
      </c>
      <c r="H106" s="23" t="s">
        <v>496</v>
      </c>
      <c r="I106" s="23" t="s">
        <v>497</v>
      </c>
      <c r="J106" s="23" t="s">
        <v>498</v>
      </c>
      <c r="K106" s="23" t="s">
        <v>154</v>
      </c>
      <c r="L106" s="27">
        <v>0.85429999999999995</v>
      </c>
      <c r="M106" s="25"/>
      <c r="N106" s="25"/>
      <c r="O106" s="24"/>
      <c r="P106" s="24">
        <v>2</v>
      </c>
      <c r="Q106" s="24">
        <v>1</v>
      </c>
      <c r="R106" s="66">
        <v>297.38454753009552</v>
      </c>
      <c r="S106" s="66">
        <v>6.2175389251281814</v>
      </c>
      <c r="T106" s="66">
        <v>369.8</v>
      </c>
      <c r="U106" s="66">
        <v>616.33333333333337</v>
      </c>
      <c r="V106" s="66">
        <v>231.125</v>
      </c>
      <c r="W106" s="24">
        <v>0</v>
      </c>
      <c r="X106" s="24">
        <v>0</v>
      </c>
      <c r="Y106" s="24">
        <v>0</v>
      </c>
      <c r="Z106" s="24">
        <v>1</v>
      </c>
      <c r="AA106" s="28">
        <v>0.25</v>
      </c>
      <c r="AB106" s="28">
        <v>0.5</v>
      </c>
      <c r="AC106" s="28">
        <v>0.125</v>
      </c>
      <c r="AD106" s="28">
        <v>11.2</v>
      </c>
      <c r="AE106" s="28">
        <v>11.20099894</v>
      </c>
      <c r="AF106" t="s">
        <v>371</v>
      </c>
    </row>
    <row r="107" spans="1:32" ht="18" customHeight="1">
      <c r="A107" s="22">
        <v>46171</v>
      </c>
      <c r="B107" s="23" t="s">
        <v>44</v>
      </c>
      <c r="C107" s="24">
        <v>570</v>
      </c>
      <c r="D107" s="25">
        <v>1309</v>
      </c>
      <c r="E107" s="26">
        <v>-827</v>
      </c>
      <c r="F107" s="24">
        <v>2</v>
      </c>
      <c r="G107" s="24">
        <v>3</v>
      </c>
      <c r="H107" s="23" t="s">
        <v>499</v>
      </c>
      <c r="I107" s="23" t="s">
        <v>500</v>
      </c>
      <c r="J107" s="23" t="s">
        <v>501</v>
      </c>
      <c r="K107" s="23" t="s">
        <v>154</v>
      </c>
      <c r="L107" s="27">
        <v>0.78939999999999999</v>
      </c>
      <c r="M107" s="25"/>
      <c r="N107" s="25"/>
      <c r="O107" s="24"/>
      <c r="P107" s="24">
        <v>0</v>
      </c>
      <c r="Q107" s="24">
        <v>1</v>
      </c>
      <c r="R107" s="66">
        <v>214.34018264840179</v>
      </c>
      <c r="S107" s="66">
        <v>6.1071143255823852</v>
      </c>
      <c r="T107" s="66">
        <v>654.5</v>
      </c>
      <c r="U107" s="66">
        <v>436.33333333333331</v>
      </c>
      <c r="V107" s="66">
        <v>261.8</v>
      </c>
      <c r="W107" s="24">
        <v>0</v>
      </c>
      <c r="X107" s="24">
        <v>1</v>
      </c>
      <c r="Y107" s="24">
        <v>0</v>
      </c>
      <c r="Z107" s="24">
        <v>0</v>
      </c>
      <c r="AA107" s="28">
        <v>0.25</v>
      </c>
      <c r="AB107" s="28">
        <v>0.5</v>
      </c>
      <c r="AC107" s="28">
        <v>0.125</v>
      </c>
      <c r="AD107" s="28">
        <v>1.2</v>
      </c>
      <c r="AE107" s="28">
        <v>1.2009989299999999</v>
      </c>
      <c r="AF107" t="s">
        <v>502</v>
      </c>
    </row>
    <row r="108" spans="1:32" ht="18" customHeight="1">
      <c r="A108" s="22">
        <v>46171</v>
      </c>
      <c r="B108" s="23" t="s">
        <v>9</v>
      </c>
      <c r="C108" s="24">
        <v>533</v>
      </c>
      <c r="D108" s="25">
        <v>6892</v>
      </c>
      <c r="E108" s="26">
        <v>-832</v>
      </c>
      <c r="F108" s="24">
        <v>25</v>
      </c>
      <c r="G108" s="24">
        <v>19</v>
      </c>
      <c r="H108" s="23" t="s">
        <v>503</v>
      </c>
      <c r="I108" s="23" t="s">
        <v>504</v>
      </c>
      <c r="J108" s="23" t="s">
        <v>505</v>
      </c>
      <c r="K108" s="23" t="s">
        <v>154</v>
      </c>
      <c r="L108" s="27">
        <v>0.95979999999999999</v>
      </c>
      <c r="M108" s="25"/>
      <c r="N108" s="25"/>
      <c r="O108" s="24"/>
      <c r="P108" s="24">
        <v>3</v>
      </c>
      <c r="Q108" s="24">
        <v>1</v>
      </c>
      <c r="R108" s="66">
        <v>1096.2467828974679</v>
      </c>
      <c r="S108" s="66">
        <v>6.2869055649895662</v>
      </c>
      <c r="T108" s="66">
        <v>275.68</v>
      </c>
      <c r="U108" s="66">
        <v>362.73684210526318</v>
      </c>
      <c r="V108" s="66">
        <v>156.6363636363636</v>
      </c>
      <c r="W108" s="24">
        <v>0</v>
      </c>
      <c r="X108" s="24">
        <v>2</v>
      </c>
      <c r="Y108" s="24">
        <v>2</v>
      </c>
      <c r="Z108" s="24">
        <v>0</v>
      </c>
      <c r="AA108" s="28">
        <v>1</v>
      </c>
      <c r="AB108" s="28">
        <v>0.8</v>
      </c>
      <c r="AC108" s="28">
        <v>0.8</v>
      </c>
      <c r="AD108" s="28">
        <v>18</v>
      </c>
      <c r="AE108" s="28">
        <v>18.000998920000001</v>
      </c>
      <c r="AF108" t="s">
        <v>506</v>
      </c>
    </row>
    <row r="109" spans="1:32" ht="18" customHeight="1">
      <c r="A109" s="22">
        <v>46171</v>
      </c>
      <c r="B109" s="23" t="s">
        <v>361</v>
      </c>
      <c r="C109" s="24">
        <v>722</v>
      </c>
      <c r="D109" s="25">
        <v>996</v>
      </c>
      <c r="E109" s="26">
        <v>-865</v>
      </c>
      <c r="F109" s="24">
        <v>5</v>
      </c>
      <c r="G109" s="24">
        <v>3</v>
      </c>
      <c r="H109" s="23" t="s">
        <v>507</v>
      </c>
      <c r="I109" s="23" t="s">
        <v>508</v>
      </c>
      <c r="J109" s="23" t="s">
        <v>509</v>
      </c>
      <c r="K109" s="23" t="s">
        <v>154</v>
      </c>
      <c r="L109" s="27">
        <v>0.71050000000000002</v>
      </c>
      <c r="M109" s="25"/>
      <c r="N109" s="25"/>
      <c r="O109" s="24"/>
      <c r="P109" s="24">
        <v>2</v>
      </c>
      <c r="Q109" s="24">
        <v>0</v>
      </c>
      <c r="R109" s="66"/>
      <c r="S109" s="66"/>
      <c r="T109" s="66"/>
      <c r="U109" s="66"/>
      <c r="V109" s="66"/>
      <c r="W109" s="24"/>
      <c r="X109" s="24"/>
      <c r="Y109" s="24"/>
      <c r="Z109" s="24"/>
      <c r="AA109" s="28"/>
      <c r="AB109" s="28">
        <v>0.5</v>
      </c>
      <c r="AC109" s="28"/>
      <c r="AD109" s="28">
        <v>10</v>
      </c>
      <c r="AE109" s="28">
        <v>10.00099891</v>
      </c>
      <c r="AF109" t="s">
        <v>195</v>
      </c>
    </row>
    <row r="110" spans="1:32" ht="18" customHeight="1">
      <c r="A110" s="22">
        <v>46171</v>
      </c>
      <c r="B110" s="23" t="s">
        <v>510</v>
      </c>
      <c r="C110" s="24">
        <v>651</v>
      </c>
      <c r="D110" s="25">
        <v>2560</v>
      </c>
      <c r="E110" s="26">
        <v>-909</v>
      </c>
      <c r="F110" s="24">
        <v>10</v>
      </c>
      <c r="G110" s="24">
        <v>4</v>
      </c>
      <c r="H110" s="23" t="s">
        <v>511</v>
      </c>
      <c r="I110" s="23" t="s">
        <v>512</v>
      </c>
      <c r="J110" s="23" t="s">
        <v>513</v>
      </c>
      <c r="K110" s="23" t="s">
        <v>154</v>
      </c>
      <c r="L110" s="27">
        <v>0.88160000000000005</v>
      </c>
      <c r="M110" s="25"/>
      <c r="N110" s="25"/>
      <c r="O110" s="24"/>
      <c r="P110" s="24">
        <v>1</v>
      </c>
      <c r="Q110" s="24">
        <v>0</v>
      </c>
      <c r="R110" s="66"/>
      <c r="S110" s="66"/>
      <c r="T110" s="66"/>
      <c r="U110" s="66"/>
      <c r="V110" s="66"/>
      <c r="W110" s="24"/>
      <c r="X110" s="24"/>
      <c r="Y110" s="24"/>
      <c r="Z110" s="24"/>
      <c r="AA110" s="28"/>
      <c r="AB110" s="28">
        <v>0.5</v>
      </c>
      <c r="AC110" s="28"/>
      <c r="AD110" s="28">
        <v>30</v>
      </c>
      <c r="AE110" s="28">
        <v>30.000998899999999</v>
      </c>
      <c r="AF110" t="s">
        <v>334</v>
      </c>
    </row>
    <row r="111" spans="1:32" ht="18" customHeight="1">
      <c r="A111" s="22">
        <v>46171</v>
      </c>
      <c r="B111" s="23" t="s">
        <v>514</v>
      </c>
      <c r="C111" s="24">
        <v>728</v>
      </c>
      <c r="D111" s="25">
        <v>2471</v>
      </c>
      <c r="E111" s="26">
        <v>-938</v>
      </c>
      <c r="F111" s="24">
        <v>7</v>
      </c>
      <c r="G111" s="24">
        <v>4</v>
      </c>
      <c r="H111" s="23" t="s">
        <v>515</v>
      </c>
      <c r="I111" s="23" t="s">
        <v>516</v>
      </c>
      <c r="J111" s="23" t="s">
        <v>517</v>
      </c>
      <c r="K111" s="23" t="s">
        <v>154</v>
      </c>
      <c r="L111" s="27">
        <v>0.87350000000000005</v>
      </c>
      <c r="M111" s="25"/>
      <c r="N111" s="25"/>
      <c r="O111" s="24"/>
      <c r="P111" s="24">
        <v>8</v>
      </c>
      <c r="Q111" s="24">
        <v>0</v>
      </c>
      <c r="R111" s="66"/>
      <c r="S111" s="66"/>
      <c r="T111" s="66"/>
      <c r="U111" s="66"/>
      <c r="V111" s="66"/>
      <c r="W111" s="24"/>
      <c r="X111" s="24"/>
      <c r="Y111" s="24"/>
      <c r="Z111" s="24"/>
      <c r="AA111" s="28"/>
      <c r="AB111" s="28">
        <v>0.5</v>
      </c>
      <c r="AC111" s="28"/>
      <c r="AD111" s="28">
        <v>20</v>
      </c>
      <c r="AE111" s="28">
        <v>20.000998890000002</v>
      </c>
      <c r="AF111" t="s">
        <v>457</v>
      </c>
    </row>
    <row r="112" spans="1:32" ht="18" customHeight="1">
      <c r="A112" s="22">
        <v>46171</v>
      </c>
      <c r="B112" s="23" t="s">
        <v>44</v>
      </c>
      <c r="C112" s="24">
        <v>573</v>
      </c>
      <c r="D112" s="25">
        <v>4565</v>
      </c>
      <c r="E112" s="26">
        <v>-1024</v>
      </c>
      <c r="F112" s="24">
        <v>14</v>
      </c>
      <c r="G112" s="24">
        <v>8</v>
      </c>
      <c r="H112" s="23" t="s">
        <v>518</v>
      </c>
      <c r="I112" s="23" t="s">
        <v>519</v>
      </c>
      <c r="J112" s="23" t="s">
        <v>520</v>
      </c>
      <c r="K112" s="23" t="s">
        <v>154</v>
      </c>
      <c r="L112" s="27">
        <v>0.92520000000000002</v>
      </c>
      <c r="M112" s="25"/>
      <c r="N112" s="25"/>
      <c r="O112" s="24"/>
      <c r="P112" s="24">
        <v>3</v>
      </c>
      <c r="Q112" s="24">
        <v>1</v>
      </c>
      <c r="R112" s="66">
        <v>798.78824200913243</v>
      </c>
      <c r="S112" s="66">
        <v>5.7149063543023573</v>
      </c>
      <c r="T112" s="66">
        <v>326.07142857142861</v>
      </c>
      <c r="U112" s="66">
        <v>570.625</v>
      </c>
      <c r="V112" s="66">
        <v>207.5</v>
      </c>
      <c r="W112" s="24">
        <v>0</v>
      </c>
      <c r="X112" s="24">
        <v>0</v>
      </c>
      <c r="Y112" s="24">
        <v>0</v>
      </c>
      <c r="Z112" s="24">
        <v>6</v>
      </c>
      <c r="AA112" s="28">
        <v>1.5</v>
      </c>
      <c r="AB112" s="28">
        <v>0.6</v>
      </c>
      <c r="AC112" s="28">
        <v>0.89999999999999991</v>
      </c>
      <c r="AD112" s="28">
        <v>19</v>
      </c>
      <c r="AE112" s="28">
        <v>19.000998880000001</v>
      </c>
      <c r="AF112" t="s">
        <v>441</v>
      </c>
    </row>
    <row r="113" spans="1:32" ht="18" customHeight="1">
      <c r="A113" s="22">
        <v>46171</v>
      </c>
      <c r="B113" s="23" t="s">
        <v>387</v>
      </c>
      <c r="C113" s="24">
        <v>685</v>
      </c>
      <c r="D113" s="25">
        <v>3161</v>
      </c>
      <c r="E113" s="26">
        <v>-1024</v>
      </c>
      <c r="F113" s="24">
        <v>28</v>
      </c>
      <c r="G113" s="24">
        <v>20</v>
      </c>
      <c r="H113" s="23" t="s">
        <v>521</v>
      </c>
      <c r="I113" s="23" t="s">
        <v>522</v>
      </c>
      <c r="J113" s="23" t="s">
        <v>523</v>
      </c>
      <c r="K113" s="23" t="s">
        <v>154</v>
      </c>
      <c r="L113" s="27">
        <v>0.89200000000000002</v>
      </c>
      <c r="M113" s="25"/>
      <c r="N113" s="25"/>
      <c r="O113" s="24"/>
      <c r="P113" s="24">
        <v>5</v>
      </c>
      <c r="Q113" s="24">
        <v>0</v>
      </c>
      <c r="R113" s="66"/>
      <c r="S113" s="66"/>
      <c r="T113" s="66"/>
      <c r="U113" s="66"/>
      <c r="V113" s="66"/>
      <c r="W113" s="24"/>
      <c r="X113" s="24"/>
      <c r="Y113" s="24"/>
      <c r="Z113" s="24"/>
      <c r="AA113" s="28"/>
      <c r="AB113" s="28">
        <v>0.6</v>
      </c>
      <c r="AC113" s="28"/>
      <c r="AD113" s="28">
        <v>30</v>
      </c>
      <c r="AE113" s="28">
        <v>30.00099887</v>
      </c>
      <c r="AF113" t="s">
        <v>334</v>
      </c>
    </row>
    <row r="114" spans="1:32" ht="18" customHeight="1">
      <c r="A114" s="22">
        <v>46171</v>
      </c>
      <c r="B114" s="23" t="s">
        <v>20</v>
      </c>
      <c r="C114" s="24">
        <v>688</v>
      </c>
      <c r="D114" s="25">
        <v>1076</v>
      </c>
      <c r="E114" s="26">
        <v>-1062</v>
      </c>
      <c r="F114" s="24">
        <v>4</v>
      </c>
      <c r="G114" s="24">
        <v>2</v>
      </c>
      <c r="H114" s="23" t="s">
        <v>524</v>
      </c>
      <c r="I114" s="23" t="s">
        <v>469</v>
      </c>
      <c r="J114" s="23" t="s">
        <v>525</v>
      </c>
      <c r="K114" s="23" t="s">
        <v>154</v>
      </c>
      <c r="L114" s="27">
        <v>0.67100000000000004</v>
      </c>
      <c r="M114" s="25"/>
      <c r="N114" s="25"/>
      <c r="O114" s="24"/>
      <c r="P114" s="24">
        <v>8</v>
      </c>
      <c r="Q114" s="24">
        <v>0</v>
      </c>
      <c r="R114" s="66"/>
      <c r="S114" s="66"/>
      <c r="T114" s="66"/>
      <c r="U114" s="66"/>
      <c r="V114" s="66"/>
      <c r="W114" s="24"/>
      <c r="X114" s="24"/>
      <c r="Y114" s="24"/>
      <c r="Z114" s="24"/>
      <c r="AA114" s="28"/>
      <c r="AB114" s="28">
        <v>0.5</v>
      </c>
      <c r="AC114" s="28"/>
      <c r="AD114" s="28">
        <v>20</v>
      </c>
      <c r="AE114" s="28">
        <v>20.000998859999999</v>
      </c>
      <c r="AF114" t="s">
        <v>457</v>
      </c>
    </row>
    <row r="115" spans="1:32" ht="18" customHeight="1">
      <c r="A115" s="22">
        <v>46171</v>
      </c>
      <c r="B115" s="23" t="s">
        <v>9</v>
      </c>
      <c r="C115" s="24">
        <v>510</v>
      </c>
      <c r="D115" s="25">
        <v>2033</v>
      </c>
      <c r="E115" s="26">
        <v>-1131</v>
      </c>
      <c r="F115" s="24">
        <v>4</v>
      </c>
      <c r="G115" s="24">
        <v>6</v>
      </c>
      <c r="H115" s="23" t="s">
        <v>526</v>
      </c>
      <c r="I115" s="23" t="s">
        <v>527</v>
      </c>
      <c r="J115" s="23" t="s">
        <v>528</v>
      </c>
      <c r="K115" s="23" t="s">
        <v>370</v>
      </c>
      <c r="L115" s="27">
        <v>0.81459999999999999</v>
      </c>
      <c r="M115" s="25"/>
      <c r="N115" s="25"/>
      <c r="O115" s="24"/>
      <c r="P115" s="24">
        <v>0</v>
      </c>
      <c r="Q115" s="24">
        <v>1</v>
      </c>
      <c r="R115" s="66">
        <v>309.16355334163558</v>
      </c>
      <c r="S115" s="66">
        <v>6.5758074586284438</v>
      </c>
      <c r="T115" s="66">
        <v>508.25</v>
      </c>
      <c r="U115" s="66">
        <v>338.83333333333331</v>
      </c>
      <c r="V115" s="66">
        <v>203.3</v>
      </c>
      <c r="W115" s="24">
        <v>0</v>
      </c>
      <c r="X115" s="24">
        <v>3</v>
      </c>
      <c r="Y115" s="24">
        <v>0</v>
      </c>
      <c r="Z115" s="24">
        <v>0</v>
      </c>
      <c r="AA115" s="28">
        <v>0.75</v>
      </c>
      <c r="AB115" s="28">
        <v>0.5</v>
      </c>
      <c r="AC115" s="28">
        <v>0.375</v>
      </c>
      <c r="AD115" s="28">
        <v>3.8</v>
      </c>
      <c r="AE115" s="28">
        <v>3.80099885</v>
      </c>
      <c r="AF115" t="s">
        <v>529</v>
      </c>
    </row>
    <row r="116" spans="1:32" ht="18" customHeight="1">
      <c r="A116" s="22">
        <v>46171</v>
      </c>
      <c r="B116" s="23" t="s">
        <v>510</v>
      </c>
      <c r="C116" s="24">
        <v>652</v>
      </c>
      <c r="D116" s="25">
        <v>929</v>
      </c>
      <c r="E116" s="26">
        <v>-1186</v>
      </c>
      <c r="F116" s="24">
        <v>1</v>
      </c>
      <c r="G116" s="24">
        <v>1</v>
      </c>
      <c r="H116" s="23" t="s">
        <v>530</v>
      </c>
      <c r="I116" s="23" t="s">
        <v>531</v>
      </c>
      <c r="J116" s="23" t="s">
        <v>531</v>
      </c>
      <c r="K116" s="23" t="s">
        <v>154</v>
      </c>
      <c r="L116" s="27">
        <v>0.57450000000000001</v>
      </c>
      <c r="M116" s="25"/>
      <c r="N116" s="25"/>
      <c r="O116" s="24"/>
      <c r="P116" s="24">
        <v>2</v>
      </c>
      <c r="Q116" s="24">
        <v>0</v>
      </c>
      <c r="R116" s="66"/>
      <c r="S116" s="66"/>
      <c r="T116" s="66"/>
      <c r="U116" s="66"/>
      <c r="V116" s="66"/>
      <c r="W116" s="24"/>
      <c r="X116" s="24"/>
      <c r="Y116" s="24"/>
      <c r="Z116" s="24"/>
      <c r="AA116" s="28"/>
      <c r="AB116" s="28">
        <v>0.5</v>
      </c>
      <c r="AC116" s="28"/>
      <c r="AD116" s="28">
        <v>10</v>
      </c>
      <c r="AE116" s="28">
        <v>10.000998839999999</v>
      </c>
      <c r="AF116" t="s">
        <v>195</v>
      </c>
    </row>
    <row r="117" spans="1:32" ht="18" customHeight="1">
      <c r="A117" s="22">
        <v>46171</v>
      </c>
      <c r="B117" s="23" t="s">
        <v>9</v>
      </c>
      <c r="C117" s="24">
        <v>517</v>
      </c>
      <c r="D117" s="25">
        <v>4564</v>
      </c>
      <c r="E117" s="26">
        <v>-1309</v>
      </c>
      <c r="F117" s="24">
        <v>13</v>
      </c>
      <c r="G117" s="24">
        <v>11</v>
      </c>
      <c r="H117" s="23" t="s">
        <v>532</v>
      </c>
      <c r="I117" s="23" t="s">
        <v>533</v>
      </c>
      <c r="J117" s="23" t="s">
        <v>534</v>
      </c>
      <c r="K117" s="23" t="s">
        <v>154</v>
      </c>
      <c r="L117" s="27">
        <v>0.90439999999999998</v>
      </c>
      <c r="M117" s="25"/>
      <c r="N117" s="25"/>
      <c r="O117" s="24"/>
      <c r="P117" s="24">
        <v>7</v>
      </c>
      <c r="Q117" s="24">
        <v>1</v>
      </c>
      <c r="R117" s="66">
        <v>756.84718762972182</v>
      </c>
      <c r="S117" s="66">
        <v>6.0302793940391579</v>
      </c>
      <c r="T117" s="66">
        <v>351.07692307692309</v>
      </c>
      <c r="U117" s="66">
        <v>414.90909090909088</v>
      </c>
      <c r="V117" s="66">
        <v>190.16666666666671</v>
      </c>
      <c r="W117" s="24">
        <v>0</v>
      </c>
      <c r="X117" s="24">
        <v>1</v>
      </c>
      <c r="Y117" s="24">
        <v>0</v>
      </c>
      <c r="Z117" s="24">
        <v>0</v>
      </c>
      <c r="AA117" s="28">
        <v>0.25</v>
      </c>
      <c r="AB117" s="28">
        <v>0.6</v>
      </c>
      <c r="AC117" s="28">
        <v>0.15</v>
      </c>
      <c r="AD117" s="28">
        <v>11.5</v>
      </c>
      <c r="AE117" s="28">
        <v>11.50099883</v>
      </c>
      <c r="AF117" t="s">
        <v>434</v>
      </c>
    </row>
    <row r="118" spans="1:32" ht="18" customHeight="1">
      <c r="A118" s="22">
        <v>46171</v>
      </c>
      <c r="B118" s="23" t="s">
        <v>307</v>
      </c>
      <c r="C118" s="24">
        <v>635</v>
      </c>
      <c r="D118" s="25">
        <v>1149</v>
      </c>
      <c r="E118" s="26">
        <v>-1305</v>
      </c>
      <c r="F118" s="24">
        <v>6</v>
      </c>
      <c r="G118" s="24">
        <v>3</v>
      </c>
      <c r="H118" s="23" t="s">
        <v>535</v>
      </c>
      <c r="I118" s="23" t="s">
        <v>536</v>
      </c>
      <c r="J118" s="23" t="s">
        <v>537</v>
      </c>
      <c r="K118" s="23" t="s">
        <v>154</v>
      </c>
      <c r="L118" s="27">
        <v>0.62139999999999995</v>
      </c>
      <c r="M118" s="25"/>
      <c r="N118" s="25"/>
      <c r="O118" s="24"/>
      <c r="P118" s="24">
        <v>5</v>
      </c>
      <c r="Q118" s="24">
        <v>0</v>
      </c>
      <c r="R118" s="66"/>
      <c r="S118" s="66"/>
      <c r="T118" s="66"/>
      <c r="U118" s="66"/>
      <c r="V118" s="66"/>
      <c r="W118" s="24"/>
      <c r="X118" s="24"/>
      <c r="Y118" s="24"/>
      <c r="Z118" s="24"/>
      <c r="AA118" s="28"/>
      <c r="AB118" s="28">
        <v>0.5</v>
      </c>
      <c r="AC118" s="28"/>
      <c r="AD118" s="28">
        <v>30</v>
      </c>
      <c r="AE118" s="28">
        <v>30.00099882</v>
      </c>
      <c r="AF118" t="s">
        <v>334</v>
      </c>
    </row>
    <row r="119" spans="1:32" ht="18" customHeight="1">
      <c r="A119" s="22">
        <v>46171</v>
      </c>
      <c r="B119" s="23" t="s">
        <v>278</v>
      </c>
      <c r="C119" s="24">
        <v>562</v>
      </c>
      <c r="D119" s="25">
        <v>2642</v>
      </c>
      <c r="E119" s="26">
        <v>-1348</v>
      </c>
      <c r="F119" s="24">
        <v>7</v>
      </c>
      <c r="G119" s="24">
        <v>2</v>
      </c>
      <c r="H119" s="23" t="s">
        <v>538</v>
      </c>
      <c r="I119" s="23" t="s">
        <v>539</v>
      </c>
      <c r="J119" s="23" t="s">
        <v>540</v>
      </c>
      <c r="K119" s="23" t="s">
        <v>154</v>
      </c>
      <c r="L119" s="27">
        <v>0.82989999999999997</v>
      </c>
      <c r="M119" s="25"/>
      <c r="N119" s="25"/>
      <c r="O119" s="24"/>
      <c r="P119" s="24">
        <v>2</v>
      </c>
      <c r="Q119" s="24">
        <v>1</v>
      </c>
      <c r="R119" s="66">
        <v>432.51567040265672</v>
      </c>
      <c r="S119" s="66">
        <v>6.1084491980149336</v>
      </c>
      <c r="T119" s="66">
        <v>377.42857142857139</v>
      </c>
      <c r="U119" s="66">
        <v>1321</v>
      </c>
      <c r="V119" s="66">
        <v>293.55555555555549</v>
      </c>
      <c r="W119" s="24">
        <v>0</v>
      </c>
      <c r="X119" s="24">
        <v>0</v>
      </c>
      <c r="Y119" s="24">
        <v>0</v>
      </c>
      <c r="Z119" s="24">
        <v>0</v>
      </c>
      <c r="AA119" s="28">
        <v>0</v>
      </c>
      <c r="AB119" s="28">
        <v>0.5</v>
      </c>
      <c r="AC119" s="28">
        <v>0</v>
      </c>
      <c r="AD119" s="28">
        <v>10</v>
      </c>
      <c r="AE119" s="28">
        <v>10.00099881</v>
      </c>
      <c r="AF119" t="s">
        <v>195</v>
      </c>
    </row>
    <row r="120" spans="1:32" ht="18" customHeight="1">
      <c r="A120" s="22">
        <v>46171</v>
      </c>
      <c r="B120" s="23" t="s">
        <v>171</v>
      </c>
      <c r="C120" s="24">
        <v>666</v>
      </c>
      <c r="D120" s="25">
        <v>1702</v>
      </c>
      <c r="E120" s="26">
        <v>-1362</v>
      </c>
      <c r="F120" s="24">
        <v>6</v>
      </c>
      <c r="G120" s="24">
        <v>3</v>
      </c>
      <c r="H120" s="23" t="s">
        <v>541</v>
      </c>
      <c r="I120" s="23" t="s">
        <v>542</v>
      </c>
      <c r="J120" s="23" t="s">
        <v>543</v>
      </c>
      <c r="K120" s="23" t="s">
        <v>154</v>
      </c>
      <c r="L120" s="27">
        <v>0.73329999999999995</v>
      </c>
      <c r="M120" s="25"/>
      <c r="N120" s="25"/>
      <c r="O120" s="24"/>
      <c r="P120" s="24">
        <v>6</v>
      </c>
      <c r="Q120" s="24">
        <v>0</v>
      </c>
      <c r="R120" s="66"/>
      <c r="S120" s="66"/>
      <c r="T120" s="66"/>
      <c r="U120" s="66"/>
      <c r="V120" s="66"/>
      <c r="W120" s="24"/>
      <c r="X120" s="24"/>
      <c r="Y120" s="24"/>
      <c r="Z120" s="24"/>
      <c r="AA120" s="28"/>
      <c r="AB120" s="28">
        <v>0.5</v>
      </c>
      <c r="AC120" s="28"/>
      <c r="AD120" s="28">
        <v>30</v>
      </c>
      <c r="AE120" s="28">
        <v>30.000998800000001</v>
      </c>
      <c r="AF120" t="s">
        <v>334</v>
      </c>
    </row>
    <row r="121" spans="1:32" ht="18" customHeight="1">
      <c r="A121" s="22">
        <v>46171</v>
      </c>
      <c r="B121" s="23" t="s">
        <v>485</v>
      </c>
      <c r="C121" s="24">
        <v>715</v>
      </c>
      <c r="D121" s="25">
        <v>1324</v>
      </c>
      <c r="E121" s="26">
        <v>-1373</v>
      </c>
      <c r="F121" s="24">
        <v>5</v>
      </c>
      <c r="G121" s="24">
        <v>2</v>
      </c>
      <c r="H121" s="23" t="s">
        <v>541</v>
      </c>
      <c r="I121" s="23" t="s">
        <v>544</v>
      </c>
      <c r="J121" s="23" t="s">
        <v>545</v>
      </c>
      <c r="K121" s="23" t="s">
        <v>154</v>
      </c>
      <c r="L121" s="27">
        <v>0.65429999999999999</v>
      </c>
      <c r="M121" s="25"/>
      <c r="N121" s="25"/>
      <c r="O121" s="24"/>
      <c r="P121" s="24">
        <v>5</v>
      </c>
      <c r="Q121" s="24">
        <v>0</v>
      </c>
      <c r="R121" s="66"/>
      <c r="S121" s="66"/>
      <c r="T121" s="66"/>
      <c r="U121" s="66"/>
      <c r="V121" s="66"/>
      <c r="W121" s="24"/>
      <c r="X121" s="24"/>
      <c r="Y121" s="24"/>
      <c r="Z121" s="24"/>
      <c r="AA121" s="28"/>
      <c r="AB121" s="28">
        <v>0.5</v>
      </c>
      <c r="AC121" s="28"/>
      <c r="AD121" s="28">
        <v>30</v>
      </c>
      <c r="AE121" s="28">
        <v>30.000998790000001</v>
      </c>
      <c r="AF121" t="s">
        <v>334</v>
      </c>
    </row>
    <row r="122" spans="1:32" ht="18" customHeight="1">
      <c r="A122" s="22">
        <v>46171</v>
      </c>
      <c r="B122" s="23" t="s">
        <v>546</v>
      </c>
      <c r="C122" s="24">
        <v>727</v>
      </c>
      <c r="D122" s="25">
        <v>2291</v>
      </c>
      <c r="E122" s="26">
        <v>-1467</v>
      </c>
      <c r="F122" s="24">
        <v>3</v>
      </c>
      <c r="G122" s="24">
        <v>5</v>
      </c>
      <c r="H122" s="23" t="s">
        <v>547</v>
      </c>
      <c r="I122" s="23" t="s">
        <v>548</v>
      </c>
      <c r="J122" s="23" t="s">
        <v>549</v>
      </c>
      <c r="K122" s="23" t="s">
        <v>154</v>
      </c>
      <c r="L122" s="27">
        <v>0.78659999999999997</v>
      </c>
      <c r="M122" s="25"/>
      <c r="N122" s="25"/>
      <c r="O122" s="24"/>
      <c r="P122" s="24">
        <v>7</v>
      </c>
      <c r="Q122" s="24">
        <v>0</v>
      </c>
      <c r="R122" s="66"/>
      <c r="S122" s="66"/>
      <c r="T122" s="66"/>
      <c r="U122" s="66"/>
      <c r="V122" s="66"/>
      <c r="W122" s="24"/>
      <c r="X122" s="24"/>
      <c r="Y122" s="24"/>
      <c r="Z122" s="24"/>
      <c r="AA122" s="28"/>
      <c r="AB122" s="28">
        <v>0.5</v>
      </c>
      <c r="AC122" s="28"/>
      <c r="AD122" s="28">
        <v>30</v>
      </c>
      <c r="AE122" s="28">
        <v>30.00099878</v>
      </c>
      <c r="AF122" t="s">
        <v>334</v>
      </c>
    </row>
    <row r="123" spans="1:32" ht="18" customHeight="1">
      <c r="A123" s="22">
        <v>46171</v>
      </c>
      <c r="B123" s="23" t="s">
        <v>470</v>
      </c>
      <c r="C123" s="24">
        <v>661</v>
      </c>
      <c r="D123" s="25">
        <v>1754</v>
      </c>
      <c r="E123" s="26">
        <v>-1593</v>
      </c>
      <c r="F123" s="24">
        <v>10</v>
      </c>
      <c r="G123" s="24">
        <v>23</v>
      </c>
      <c r="H123" s="23" t="s">
        <v>550</v>
      </c>
      <c r="I123" s="23" t="s">
        <v>551</v>
      </c>
      <c r="J123" s="23" t="s">
        <v>552</v>
      </c>
      <c r="K123" s="23" t="s">
        <v>154</v>
      </c>
      <c r="L123" s="27">
        <v>0.69730000000000003</v>
      </c>
      <c r="M123" s="25"/>
      <c r="N123" s="25"/>
      <c r="O123" s="24"/>
      <c r="P123" s="24">
        <v>1</v>
      </c>
      <c r="Q123" s="24">
        <v>0</v>
      </c>
      <c r="R123" s="66"/>
      <c r="S123" s="66"/>
      <c r="T123" s="66"/>
      <c r="U123" s="66"/>
      <c r="V123" s="66"/>
      <c r="W123" s="24"/>
      <c r="X123" s="24"/>
      <c r="Y123" s="24"/>
      <c r="Z123" s="24"/>
      <c r="AA123" s="28"/>
      <c r="AB123" s="28">
        <v>0.5</v>
      </c>
      <c r="AC123" s="28"/>
      <c r="AD123" s="28">
        <v>30</v>
      </c>
      <c r="AE123" s="28">
        <v>30.000998769999999</v>
      </c>
      <c r="AF123" t="s">
        <v>334</v>
      </c>
    </row>
    <row r="124" spans="1:32" ht="18" customHeight="1">
      <c r="A124" s="22">
        <v>46171</v>
      </c>
      <c r="B124" s="23" t="s">
        <v>9</v>
      </c>
      <c r="C124" s="24">
        <v>526</v>
      </c>
      <c r="D124" s="25">
        <v>1973</v>
      </c>
      <c r="E124" s="26">
        <v>-1666</v>
      </c>
      <c r="F124" s="24">
        <v>2</v>
      </c>
      <c r="G124" s="24">
        <v>4</v>
      </c>
      <c r="H124" s="23" t="s">
        <v>553</v>
      </c>
      <c r="I124" s="23" t="s">
        <v>554</v>
      </c>
      <c r="J124" s="23" t="s">
        <v>555</v>
      </c>
      <c r="K124" s="23" t="s">
        <v>154</v>
      </c>
      <c r="L124" s="27">
        <v>0.71850000000000003</v>
      </c>
      <c r="M124" s="25"/>
      <c r="N124" s="25"/>
      <c r="O124" s="24"/>
      <c r="P124" s="24">
        <v>6</v>
      </c>
      <c r="Q124" s="24">
        <v>1</v>
      </c>
      <c r="R124" s="66">
        <v>307.32529057700287</v>
      </c>
      <c r="S124" s="66">
        <v>6.419907702017281</v>
      </c>
      <c r="T124" s="66">
        <v>986.5</v>
      </c>
      <c r="U124" s="66">
        <v>493.25</v>
      </c>
      <c r="V124" s="66">
        <v>328.83333333333331</v>
      </c>
      <c r="W124" s="24">
        <v>0</v>
      </c>
      <c r="X124" s="24">
        <v>0</v>
      </c>
      <c r="Y124" s="24">
        <v>0</v>
      </c>
      <c r="Z124" s="24">
        <v>0</v>
      </c>
      <c r="AA124" s="28">
        <v>0</v>
      </c>
      <c r="AB124" s="28">
        <v>0.5</v>
      </c>
      <c r="AC124" s="28">
        <v>0</v>
      </c>
      <c r="AD124" s="28">
        <v>10</v>
      </c>
      <c r="AE124" s="28">
        <v>10.00099876</v>
      </c>
      <c r="AF124" t="s">
        <v>195</v>
      </c>
    </row>
    <row r="125" spans="1:32" ht="18" customHeight="1">
      <c r="A125" s="22">
        <v>46171</v>
      </c>
      <c r="B125" s="23" t="s">
        <v>307</v>
      </c>
      <c r="C125" s="24">
        <v>636</v>
      </c>
      <c r="D125" s="25">
        <v>1726</v>
      </c>
      <c r="E125" s="26">
        <v>-1671</v>
      </c>
      <c r="F125" s="24">
        <v>10</v>
      </c>
      <c r="G125" s="24">
        <v>7</v>
      </c>
      <c r="H125" s="23" t="s">
        <v>556</v>
      </c>
      <c r="I125" s="23" t="s">
        <v>557</v>
      </c>
      <c r="J125" s="23" t="s">
        <v>558</v>
      </c>
      <c r="K125" s="23" t="s">
        <v>154</v>
      </c>
      <c r="L125" s="27">
        <v>0.67730000000000001</v>
      </c>
      <c r="M125" s="25"/>
      <c r="N125" s="25"/>
      <c r="O125" s="24"/>
      <c r="P125" s="24">
        <v>6</v>
      </c>
      <c r="Q125" s="24">
        <v>0</v>
      </c>
      <c r="R125" s="66"/>
      <c r="S125" s="66"/>
      <c r="T125" s="66"/>
      <c r="U125" s="66"/>
      <c r="V125" s="66"/>
      <c r="W125" s="24"/>
      <c r="X125" s="24"/>
      <c r="Y125" s="24"/>
      <c r="Z125" s="24"/>
      <c r="AA125" s="28"/>
      <c r="AB125" s="28">
        <v>0.5</v>
      </c>
      <c r="AC125" s="28"/>
      <c r="AD125" s="28">
        <v>30</v>
      </c>
      <c r="AE125" s="28">
        <v>30.000998750000001</v>
      </c>
      <c r="AF125" t="s">
        <v>334</v>
      </c>
    </row>
    <row r="126" spans="1:32" ht="18" customHeight="1">
      <c r="A126" s="22">
        <v>46171</v>
      </c>
      <c r="B126" s="23" t="s">
        <v>9</v>
      </c>
      <c r="C126" s="24">
        <v>521</v>
      </c>
      <c r="D126" s="25">
        <v>3004</v>
      </c>
      <c r="E126" s="26">
        <v>-1681</v>
      </c>
      <c r="F126" s="24">
        <v>4</v>
      </c>
      <c r="G126" s="24">
        <v>10</v>
      </c>
      <c r="H126" s="23" t="s">
        <v>357</v>
      </c>
      <c r="I126" s="23" t="s">
        <v>559</v>
      </c>
      <c r="J126" s="23" t="s">
        <v>560</v>
      </c>
      <c r="K126" s="23" t="s">
        <v>370</v>
      </c>
      <c r="L126" s="27">
        <v>0.8135</v>
      </c>
      <c r="M126" s="25"/>
      <c r="N126" s="25"/>
      <c r="O126" s="24"/>
      <c r="P126" s="24">
        <v>1</v>
      </c>
      <c r="Q126" s="24">
        <v>1</v>
      </c>
      <c r="R126" s="66">
        <v>499.3023557492736</v>
      </c>
      <c r="S126" s="66">
        <v>6.016394606214253</v>
      </c>
      <c r="T126" s="66">
        <v>751</v>
      </c>
      <c r="U126" s="66">
        <v>300.39999999999998</v>
      </c>
      <c r="V126" s="66">
        <v>214.57142857142861</v>
      </c>
      <c r="W126" s="24">
        <v>0</v>
      </c>
      <c r="X126" s="24">
        <v>4</v>
      </c>
      <c r="Y126" s="24">
        <v>0</v>
      </c>
      <c r="Z126" s="24">
        <v>1</v>
      </c>
      <c r="AA126" s="28">
        <v>1.25</v>
      </c>
      <c r="AB126" s="28">
        <v>0.6</v>
      </c>
      <c r="AC126" s="28">
        <v>0.75</v>
      </c>
      <c r="AD126" s="28">
        <v>17.5</v>
      </c>
      <c r="AE126" s="28">
        <v>17.50099874</v>
      </c>
      <c r="AF126" t="s">
        <v>426</v>
      </c>
    </row>
    <row r="127" spans="1:32" ht="18" customHeight="1">
      <c r="A127" s="22">
        <v>46171</v>
      </c>
      <c r="B127" s="23" t="s">
        <v>49</v>
      </c>
      <c r="C127" s="24">
        <v>687</v>
      </c>
      <c r="D127" s="25">
        <v>1949</v>
      </c>
      <c r="E127" s="26">
        <v>-1805</v>
      </c>
      <c r="F127" s="24">
        <v>10</v>
      </c>
      <c r="G127" s="24">
        <v>8</v>
      </c>
      <c r="H127" s="23" t="s">
        <v>561</v>
      </c>
      <c r="I127" s="23" t="s">
        <v>562</v>
      </c>
      <c r="J127" s="23" t="s">
        <v>563</v>
      </c>
      <c r="K127" s="23" t="s">
        <v>154</v>
      </c>
      <c r="L127" s="27">
        <v>0.69130000000000003</v>
      </c>
      <c r="M127" s="25"/>
      <c r="N127" s="25"/>
      <c r="O127" s="24"/>
      <c r="P127" s="24">
        <v>7</v>
      </c>
      <c r="Q127" s="24">
        <v>0</v>
      </c>
      <c r="R127" s="66"/>
      <c r="S127" s="66"/>
      <c r="T127" s="66"/>
      <c r="U127" s="66"/>
      <c r="V127" s="66"/>
      <c r="W127" s="24"/>
      <c r="X127" s="24"/>
      <c r="Y127" s="24"/>
      <c r="Z127" s="24"/>
      <c r="AA127" s="28"/>
      <c r="AB127" s="28">
        <v>0.5</v>
      </c>
      <c r="AC127" s="28"/>
      <c r="AD127" s="28">
        <v>30</v>
      </c>
      <c r="AE127" s="28">
        <v>30.000998729999999</v>
      </c>
      <c r="AF127" t="s">
        <v>334</v>
      </c>
    </row>
    <row r="128" spans="1:32" ht="18" customHeight="1">
      <c r="A128" s="22">
        <v>46171</v>
      </c>
      <c r="B128" s="23" t="s">
        <v>18</v>
      </c>
      <c r="C128" s="24">
        <v>673</v>
      </c>
      <c r="D128" s="25">
        <v>2733</v>
      </c>
      <c r="E128" s="26">
        <v>-1822</v>
      </c>
      <c r="F128" s="24">
        <v>17</v>
      </c>
      <c r="G128" s="24">
        <v>10</v>
      </c>
      <c r="H128" s="23" t="s">
        <v>564</v>
      </c>
      <c r="I128" s="23" t="s">
        <v>565</v>
      </c>
      <c r="J128" s="23" t="s">
        <v>566</v>
      </c>
      <c r="K128" s="23" t="s">
        <v>154</v>
      </c>
      <c r="L128" s="27">
        <v>0.77780000000000005</v>
      </c>
      <c r="M128" s="25"/>
      <c r="N128" s="25"/>
      <c r="O128" s="24"/>
      <c r="P128" s="24">
        <v>3</v>
      </c>
      <c r="Q128" s="24">
        <v>0</v>
      </c>
      <c r="R128" s="66"/>
      <c r="S128" s="66"/>
      <c r="T128" s="66"/>
      <c r="U128" s="66"/>
      <c r="V128" s="66"/>
      <c r="W128" s="24"/>
      <c r="X128" s="24"/>
      <c r="Y128" s="24"/>
      <c r="Z128" s="24"/>
      <c r="AA128" s="28"/>
      <c r="AB128" s="28">
        <v>0.5</v>
      </c>
      <c r="AC128" s="28"/>
      <c r="AD128" s="28">
        <v>20</v>
      </c>
      <c r="AE128" s="28">
        <v>20.000998719999998</v>
      </c>
      <c r="AF128" t="s">
        <v>457</v>
      </c>
    </row>
    <row r="129" spans="1:32" ht="18" customHeight="1">
      <c r="A129" s="22">
        <v>46171</v>
      </c>
      <c r="B129" s="23" t="s">
        <v>171</v>
      </c>
      <c r="C129" s="24">
        <v>665</v>
      </c>
      <c r="D129" s="25">
        <v>1589</v>
      </c>
      <c r="E129" s="26">
        <v>-1904</v>
      </c>
      <c r="F129" s="24">
        <v>2</v>
      </c>
      <c r="G129" s="24">
        <v>3</v>
      </c>
      <c r="H129" s="23" t="s">
        <v>567</v>
      </c>
      <c r="I129" s="23" t="s">
        <v>568</v>
      </c>
      <c r="J129" s="23" t="s">
        <v>569</v>
      </c>
      <c r="K129" s="23" t="s">
        <v>154</v>
      </c>
      <c r="L129" s="27">
        <v>0.60060000000000002</v>
      </c>
      <c r="M129" s="25"/>
      <c r="N129" s="25"/>
      <c r="O129" s="24"/>
      <c r="P129" s="24">
        <v>5</v>
      </c>
      <c r="Q129" s="24">
        <v>0</v>
      </c>
      <c r="R129" s="66"/>
      <c r="S129" s="66"/>
      <c r="T129" s="66"/>
      <c r="U129" s="66"/>
      <c r="V129" s="66"/>
      <c r="W129" s="24"/>
      <c r="X129" s="24"/>
      <c r="Y129" s="24"/>
      <c r="Z129" s="24"/>
      <c r="AA129" s="28"/>
      <c r="AB129" s="28">
        <v>0.5</v>
      </c>
      <c r="AC129" s="28"/>
      <c r="AD129" s="28">
        <v>30</v>
      </c>
      <c r="AE129" s="28">
        <v>30.000998710000001</v>
      </c>
      <c r="AF129" t="s">
        <v>334</v>
      </c>
    </row>
    <row r="130" spans="1:32" ht="18" customHeight="1">
      <c r="A130" s="22">
        <v>46171</v>
      </c>
      <c r="B130" s="23" t="s">
        <v>470</v>
      </c>
      <c r="C130" s="24">
        <v>662</v>
      </c>
      <c r="D130" s="25">
        <v>2895</v>
      </c>
      <c r="E130" s="26">
        <v>-1932</v>
      </c>
      <c r="F130" s="24">
        <v>22</v>
      </c>
      <c r="G130" s="24">
        <v>41</v>
      </c>
      <c r="H130" s="23" t="s">
        <v>570</v>
      </c>
      <c r="I130" s="23" t="s">
        <v>571</v>
      </c>
      <c r="J130" s="23" t="s">
        <v>572</v>
      </c>
      <c r="K130" s="23" t="s">
        <v>154</v>
      </c>
      <c r="L130" s="27">
        <v>0.77749999999999997</v>
      </c>
      <c r="M130" s="25"/>
      <c r="N130" s="25"/>
      <c r="O130" s="24"/>
      <c r="P130" s="24">
        <v>2</v>
      </c>
      <c r="Q130" s="24">
        <v>0</v>
      </c>
      <c r="R130" s="66"/>
      <c r="S130" s="66"/>
      <c r="T130" s="66"/>
      <c r="U130" s="66"/>
      <c r="V130" s="66"/>
      <c r="W130" s="24"/>
      <c r="X130" s="24"/>
      <c r="Y130" s="24"/>
      <c r="Z130" s="24"/>
      <c r="AA130" s="28"/>
      <c r="AB130" s="28">
        <v>0.5</v>
      </c>
      <c r="AC130" s="28"/>
      <c r="AD130" s="28">
        <v>20</v>
      </c>
      <c r="AE130" s="28">
        <v>20.0009987</v>
      </c>
      <c r="AF130" t="s">
        <v>457</v>
      </c>
    </row>
    <row r="131" spans="1:32" ht="18" customHeight="1">
      <c r="A131" s="22">
        <v>46171</v>
      </c>
      <c r="B131" s="23" t="s">
        <v>18</v>
      </c>
      <c r="C131" s="24">
        <v>672</v>
      </c>
      <c r="D131" s="25">
        <v>1979</v>
      </c>
      <c r="E131" s="26">
        <v>-2079</v>
      </c>
      <c r="F131" s="24">
        <v>9</v>
      </c>
      <c r="G131" s="24">
        <v>5</v>
      </c>
      <c r="H131" s="23" t="s">
        <v>573</v>
      </c>
      <c r="I131" s="23" t="s">
        <v>408</v>
      </c>
      <c r="J131" s="23" t="s">
        <v>574</v>
      </c>
      <c r="K131" s="23" t="s">
        <v>154</v>
      </c>
      <c r="L131" s="27">
        <v>0.64980000000000004</v>
      </c>
      <c r="M131" s="25"/>
      <c r="N131" s="25"/>
      <c r="O131" s="24"/>
      <c r="P131" s="24">
        <v>2</v>
      </c>
      <c r="Q131" s="24">
        <v>0</v>
      </c>
      <c r="R131" s="66"/>
      <c r="S131" s="66"/>
      <c r="T131" s="66"/>
      <c r="U131" s="66"/>
      <c r="V131" s="66"/>
      <c r="W131" s="24"/>
      <c r="X131" s="24"/>
      <c r="Y131" s="24"/>
      <c r="Z131" s="24"/>
      <c r="AA131" s="28"/>
      <c r="AB131" s="28">
        <v>0.5</v>
      </c>
      <c r="AC131" s="28"/>
      <c r="AD131" s="28">
        <v>20</v>
      </c>
      <c r="AE131" s="28">
        <v>20.000998689999999</v>
      </c>
      <c r="AF131" t="s">
        <v>457</v>
      </c>
    </row>
    <row r="132" spans="1:32" ht="18" customHeight="1">
      <c r="A132" s="22">
        <v>46171</v>
      </c>
      <c r="B132" s="23" t="s">
        <v>24</v>
      </c>
      <c r="C132" s="24">
        <v>631</v>
      </c>
      <c r="D132" s="25">
        <v>2476</v>
      </c>
      <c r="E132" s="26">
        <v>-2098</v>
      </c>
      <c r="F132" s="24">
        <v>0</v>
      </c>
      <c r="G132" s="24">
        <v>5</v>
      </c>
      <c r="H132" s="23" t="s">
        <v>575</v>
      </c>
      <c r="I132" s="23" t="s">
        <v>214</v>
      </c>
      <c r="J132" s="23" t="s">
        <v>575</v>
      </c>
      <c r="K132" s="23" t="s">
        <v>154</v>
      </c>
      <c r="L132" s="27">
        <v>0.71760000000000002</v>
      </c>
      <c r="M132" s="25"/>
      <c r="N132" s="25"/>
      <c r="O132" s="24"/>
      <c r="P132" s="24">
        <v>1</v>
      </c>
      <c r="Q132" s="24">
        <v>0</v>
      </c>
      <c r="R132" s="66"/>
      <c r="S132" s="66"/>
      <c r="T132" s="66"/>
      <c r="U132" s="66"/>
      <c r="V132" s="66"/>
      <c r="W132" s="24"/>
      <c r="X132" s="24"/>
      <c r="Y132" s="24"/>
      <c r="Z132" s="24"/>
      <c r="AA132" s="28"/>
      <c r="AB132" s="28">
        <v>0.5</v>
      </c>
      <c r="AC132" s="28"/>
      <c r="AD132" s="28">
        <v>30</v>
      </c>
      <c r="AE132" s="28">
        <v>30.000998679999999</v>
      </c>
      <c r="AF132" t="s">
        <v>334</v>
      </c>
    </row>
    <row r="133" spans="1:32" ht="18" customHeight="1">
      <c r="A133" s="22">
        <v>46171</v>
      </c>
      <c r="B133" s="23" t="s">
        <v>24</v>
      </c>
      <c r="C133" s="24">
        <v>632</v>
      </c>
      <c r="D133" s="25">
        <v>3571</v>
      </c>
      <c r="E133" s="26">
        <v>-2873</v>
      </c>
      <c r="F133" s="24">
        <v>0</v>
      </c>
      <c r="G133" s="24">
        <v>7</v>
      </c>
      <c r="H133" s="23" t="s">
        <v>576</v>
      </c>
      <c r="I133" s="23" t="s">
        <v>214</v>
      </c>
      <c r="J133" s="23" t="s">
        <v>576</v>
      </c>
      <c r="K133" s="23" t="s">
        <v>154</v>
      </c>
      <c r="L133" s="27">
        <v>0.73180000000000001</v>
      </c>
      <c r="M133" s="25"/>
      <c r="N133" s="25"/>
      <c r="O133" s="24"/>
      <c r="P133" s="24">
        <v>2</v>
      </c>
      <c r="Q133" s="24">
        <v>0</v>
      </c>
      <c r="R133" s="66"/>
      <c r="S133" s="66"/>
      <c r="T133" s="66"/>
      <c r="U133" s="66"/>
      <c r="V133" s="66"/>
      <c r="W133" s="24"/>
      <c r="X133" s="24"/>
      <c r="Y133" s="24"/>
      <c r="Z133" s="24"/>
      <c r="AA133" s="28"/>
      <c r="AB133" s="28">
        <v>0.6</v>
      </c>
      <c r="AC133" s="28"/>
      <c r="AD133" s="28">
        <v>20</v>
      </c>
      <c r="AE133" s="28">
        <v>20.000998670000001</v>
      </c>
      <c r="AF133" t="s">
        <v>457</v>
      </c>
    </row>
    <row r="134" spans="1:32" ht="18" customHeight="1">
      <c r="A134" s="22">
        <v>46171</v>
      </c>
      <c r="B134" s="23" t="s">
        <v>24</v>
      </c>
      <c r="C134" s="24">
        <v>633</v>
      </c>
      <c r="D134" s="25">
        <v>4526</v>
      </c>
      <c r="E134" s="26">
        <v>1538</v>
      </c>
      <c r="F134" s="24">
        <v>0</v>
      </c>
      <c r="G134" s="24">
        <v>25</v>
      </c>
      <c r="H134" s="23" t="s">
        <v>577</v>
      </c>
      <c r="I134" s="23" t="s">
        <v>214</v>
      </c>
      <c r="J134" s="23" t="s">
        <v>577</v>
      </c>
      <c r="K134" s="23" t="s">
        <v>154</v>
      </c>
      <c r="L134" s="27">
        <v>1.1133</v>
      </c>
      <c r="M134" s="25"/>
      <c r="N134" s="25"/>
      <c r="O134" s="24"/>
      <c r="P134" s="24">
        <v>3</v>
      </c>
      <c r="Q134" s="24">
        <v>0</v>
      </c>
      <c r="R134" s="66"/>
      <c r="S134" s="66"/>
      <c r="T134" s="66"/>
      <c r="U134" s="66"/>
      <c r="V134" s="66"/>
      <c r="W134" s="24"/>
      <c r="X134" s="24"/>
      <c r="Y134" s="24"/>
      <c r="Z134" s="24"/>
      <c r="AA134" s="28"/>
      <c r="AB134" s="28">
        <v>0.6</v>
      </c>
      <c r="AC134" s="28"/>
      <c r="AD134" s="28">
        <v>60</v>
      </c>
      <c r="AE134" s="28">
        <v>60.00099866</v>
      </c>
      <c r="AF134" t="s">
        <v>578</v>
      </c>
    </row>
    <row r="135" spans="1:32" ht="18" customHeight="1">
      <c r="A135" s="22">
        <v>46172</v>
      </c>
      <c r="B135" s="23" t="s">
        <v>14</v>
      </c>
      <c r="C135" s="24">
        <v>501</v>
      </c>
      <c r="D135" s="25">
        <v>4271</v>
      </c>
      <c r="E135" s="26">
        <v>-410</v>
      </c>
      <c r="F135" s="24">
        <v>16</v>
      </c>
      <c r="G135" s="24">
        <v>14</v>
      </c>
      <c r="H135" s="23" t="s">
        <v>579</v>
      </c>
      <c r="I135" s="23">
        <v>1</v>
      </c>
      <c r="J135" s="23"/>
      <c r="K135" s="23" t="s">
        <v>154</v>
      </c>
      <c r="L135" s="27">
        <v>0.96799999999999997</v>
      </c>
      <c r="M135" s="25">
        <v>339</v>
      </c>
      <c r="N135" s="25"/>
      <c r="O135" s="24">
        <v>0</v>
      </c>
      <c r="P135" s="24">
        <v>1</v>
      </c>
      <c r="Q135" s="24">
        <v>1</v>
      </c>
      <c r="R135" s="66">
        <v>650.61825446243245</v>
      </c>
      <c r="S135" s="66">
        <v>6.5645253122030454</v>
      </c>
      <c r="T135" s="66">
        <v>266.9375</v>
      </c>
      <c r="U135" s="66">
        <v>305.07142857142861</v>
      </c>
      <c r="V135" s="66">
        <v>142.3666666666667</v>
      </c>
      <c r="W135" s="24">
        <v>0</v>
      </c>
      <c r="X135" s="24">
        <v>3</v>
      </c>
      <c r="Y135" s="24">
        <v>3</v>
      </c>
      <c r="Z135" s="24">
        <v>0</v>
      </c>
      <c r="AA135" s="28">
        <v>1.5</v>
      </c>
      <c r="AB135" s="28">
        <v>0.6</v>
      </c>
      <c r="AC135" s="28">
        <v>0.89999999999999991</v>
      </c>
      <c r="AD135" s="28">
        <v>29</v>
      </c>
      <c r="AE135" s="28">
        <v>29.00099865</v>
      </c>
      <c r="AF135" t="s">
        <v>580</v>
      </c>
    </row>
    <row r="136" spans="1:32" ht="18" customHeight="1">
      <c r="A136" s="22">
        <v>46172</v>
      </c>
      <c r="B136" s="23" t="s">
        <v>14</v>
      </c>
      <c r="C136" s="24">
        <v>502</v>
      </c>
      <c r="D136" s="25">
        <v>3838</v>
      </c>
      <c r="E136" s="26">
        <v>542</v>
      </c>
      <c r="F136" s="24">
        <v>16</v>
      </c>
      <c r="G136" s="24">
        <v>11</v>
      </c>
      <c r="H136" s="23" t="s">
        <v>581</v>
      </c>
      <c r="I136" s="23">
        <v>1</v>
      </c>
      <c r="J136" s="23"/>
      <c r="K136" s="23" t="s">
        <v>154</v>
      </c>
      <c r="L136" s="27">
        <v>1.0470999999999999</v>
      </c>
      <c r="M136" s="25">
        <v>-808</v>
      </c>
      <c r="N136" s="25"/>
      <c r="O136" s="24">
        <v>0</v>
      </c>
      <c r="P136" s="24">
        <v>2</v>
      </c>
      <c r="Q136" s="24">
        <v>1</v>
      </c>
      <c r="R136" s="66">
        <v>668.76670817766706</v>
      </c>
      <c r="S136" s="66">
        <v>5.7389220382369608</v>
      </c>
      <c r="T136" s="66">
        <v>239.875</v>
      </c>
      <c r="U136" s="66">
        <v>348.90909090909088</v>
      </c>
      <c r="V136" s="66">
        <v>142.14814814814821</v>
      </c>
      <c r="W136" s="24">
        <v>6</v>
      </c>
      <c r="X136" s="24">
        <v>1</v>
      </c>
      <c r="Y136" s="24">
        <v>3</v>
      </c>
      <c r="Z136" s="24">
        <v>7</v>
      </c>
      <c r="AA136" s="28">
        <v>4.25</v>
      </c>
      <c r="AB136" s="28">
        <v>0.6</v>
      </c>
      <c r="AC136" s="28">
        <v>2.5499999999999998</v>
      </c>
      <c r="AD136" s="28">
        <v>25.5</v>
      </c>
      <c r="AE136" s="28">
        <v>25.500998639999999</v>
      </c>
      <c r="AF136" t="s">
        <v>582</v>
      </c>
    </row>
    <row r="137" spans="1:32" ht="18" customHeight="1">
      <c r="A137" s="22">
        <v>46172</v>
      </c>
      <c r="B137" s="23" t="s">
        <v>14</v>
      </c>
      <c r="C137" s="24">
        <v>503</v>
      </c>
      <c r="D137" s="25">
        <v>2333</v>
      </c>
      <c r="E137" s="26">
        <v>-601</v>
      </c>
      <c r="F137" s="24">
        <v>8</v>
      </c>
      <c r="G137" s="24">
        <v>6</v>
      </c>
      <c r="H137" s="23" t="s">
        <v>583</v>
      </c>
      <c r="I137" s="23">
        <v>1</v>
      </c>
      <c r="J137" s="23"/>
      <c r="K137" s="23" t="s">
        <v>154</v>
      </c>
      <c r="L137" s="27">
        <v>0.91410000000000002</v>
      </c>
      <c r="M137" s="25">
        <v>-737</v>
      </c>
      <c r="N137" s="25"/>
      <c r="O137" s="24">
        <v>0</v>
      </c>
      <c r="P137" s="24">
        <v>3</v>
      </c>
      <c r="Q137" s="24">
        <v>1</v>
      </c>
      <c r="R137" s="66">
        <v>350.22986716479869</v>
      </c>
      <c r="S137" s="66">
        <v>6.6613393623057853</v>
      </c>
      <c r="T137" s="66">
        <v>291.625</v>
      </c>
      <c r="U137" s="66">
        <v>388.83333333333331</v>
      </c>
      <c r="V137" s="66">
        <v>166.64285714285711</v>
      </c>
      <c r="W137" s="24">
        <v>0</v>
      </c>
      <c r="X137" s="24">
        <v>0</v>
      </c>
      <c r="Y137" s="24">
        <v>0</v>
      </c>
      <c r="Z137" s="24">
        <v>0</v>
      </c>
      <c r="AA137" s="28">
        <v>0</v>
      </c>
      <c r="AB137" s="28">
        <v>0.5</v>
      </c>
      <c r="AC137" s="28">
        <v>0</v>
      </c>
      <c r="AD137" s="28">
        <v>10</v>
      </c>
      <c r="AE137" s="28">
        <v>10.00099863</v>
      </c>
      <c r="AF137" t="s">
        <v>584</v>
      </c>
    </row>
    <row r="138" spans="1:32" ht="18" customHeight="1">
      <c r="A138" s="22">
        <v>46172</v>
      </c>
      <c r="B138" s="23" t="s">
        <v>14</v>
      </c>
      <c r="C138" s="24">
        <v>505</v>
      </c>
      <c r="D138" s="25">
        <v>5124</v>
      </c>
      <c r="E138" s="26">
        <v>-502</v>
      </c>
      <c r="F138" s="24">
        <v>18</v>
      </c>
      <c r="G138" s="24">
        <v>20</v>
      </c>
      <c r="H138" s="23" t="s">
        <v>585</v>
      </c>
      <c r="I138" s="23">
        <v>1</v>
      </c>
      <c r="J138" s="23"/>
      <c r="K138" s="23" t="s">
        <v>154</v>
      </c>
      <c r="L138" s="27">
        <v>0.96730000000000005</v>
      </c>
      <c r="M138" s="25">
        <v>-132</v>
      </c>
      <c r="N138" s="25"/>
      <c r="O138" s="24">
        <v>0</v>
      </c>
      <c r="P138" s="24">
        <v>5</v>
      </c>
      <c r="Q138" s="24">
        <v>1</v>
      </c>
      <c r="R138" s="66">
        <v>776.71264009962636</v>
      </c>
      <c r="S138" s="66">
        <v>6.5970343927231072</v>
      </c>
      <c r="T138" s="66">
        <v>284.66666666666669</v>
      </c>
      <c r="U138" s="66">
        <v>256.2</v>
      </c>
      <c r="V138" s="66">
        <v>134.84210526315789</v>
      </c>
      <c r="W138" s="24">
        <v>0</v>
      </c>
      <c r="X138" s="24">
        <v>5</v>
      </c>
      <c r="Y138" s="24">
        <v>4</v>
      </c>
      <c r="Z138" s="24">
        <v>0</v>
      </c>
      <c r="AA138" s="28">
        <v>2.25</v>
      </c>
      <c r="AB138" s="28">
        <v>0.8</v>
      </c>
      <c r="AC138" s="28">
        <v>1.8</v>
      </c>
      <c r="AD138" s="28">
        <v>38</v>
      </c>
      <c r="AE138" s="28">
        <v>38.000998619999997</v>
      </c>
      <c r="AF138" t="s">
        <v>586</v>
      </c>
    </row>
    <row r="139" spans="1:32" ht="18" customHeight="1">
      <c r="A139" s="22">
        <v>46172</v>
      </c>
      <c r="B139" s="23" t="s">
        <v>14</v>
      </c>
      <c r="C139" s="24">
        <v>506</v>
      </c>
      <c r="D139" s="25">
        <v>4320</v>
      </c>
      <c r="E139" s="26">
        <v>-685</v>
      </c>
      <c r="F139" s="24">
        <v>15</v>
      </c>
      <c r="G139" s="24">
        <v>12</v>
      </c>
      <c r="H139" s="23" t="s">
        <v>587</v>
      </c>
      <c r="I139" s="23">
        <v>1</v>
      </c>
      <c r="J139" s="23"/>
      <c r="K139" s="23" t="s">
        <v>154</v>
      </c>
      <c r="L139" s="27">
        <v>0.94710000000000005</v>
      </c>
      <c r="M139" s="25">
        <v>974</v>
      </c>
      <c r="N139" s="25"/>
      <c r="O139" s="24">
        <v>0</v>
      </c>
      <c r="P139" s="24">
        <v>6</v>
      </c>
      <c r="Q139" s="24">
        <v>1</v>
      </c>
      <c r="R139" s="66">
        <v>685.72991905354911</v>
      </c>
      <c r="S139" s="66">
        <v>6.299856371970038</v>
      </c>
      <c r="T139" s="66">
        <v>288</v>
      </c>
      <c r="U139" s="66">
        <v>360</v>
      </c>
      <c r="V139" s="66">
        <v>160</v>
      </c>
      <c r="W139" s="24">
        <v>0</v>
      </c>
      <c r="X139" s="24">
        <v>1</v>
      </c>
      <c r="Y139" s="24">
        <v>0</v>
      </c>
      <c r="Z139" s="24">
        <v>0</v>
      </c>
      <c r="AA139" s="28">
        <v>0.25</v>
      </c>
      <c r="AB139" s="28">
        <v>0.6</v>
      </c>
      <c r="AC139" s="28">
        <v>0.15</v>
      </c>
      <c r="AD139" s="28">
        <v>21.5</v>
      </c>
      <c r="AE139" s="28">
        <v>21.50099861</v>
      </c>
      <c r="AF139" t="s">
        <v>588</v>
      </c>
    </row>
    <row r="140" spans="1:32" ht="18" customHeight="1">
      <c r="A140" s="22">
        <v>46172</v>
      </c>
      <c r="B140" s="23" t="s">
        <v>14</v>
      </c>
      <c r="C140" s="24">
        <v>507</v>
      </c>
      <c r="D140" s="25">
        <v>3460</v>
      </c>
      <c r="E140" s="26">
        <v>-1062</v>
      </c>
      <c r="F140" s="24">
        <v>13</v>
      </c>
      <c r="G140" s="24">
        <v>6</v>
      </c>
      <c r="H140" s="23" t="s">
        <v>589</v>
      </c>
      <c r="I140" s="23">
        <v>1</v>
      </c>
      <c r="J140" s="23"/>
      <c r="K140" s="23" t="s">
        <v>154</v>
      </c>
      <c r="L140" s="27">
        <v>0.89770000000000005</v>
      </c>
      <c r="M140" s="25">
        <v>1102</v>
      </c>
      <c r="N140" s="25"/>
      <c r="O140" s="24">
        <v>0</v>
      </c>
      <c r="P140" s="24">
        <v>7</v>
      </c>
      <c r="Q140" s="24">
        <v>1</v>
      </c>
      <c r="R140" s="66">
        <v>498.79815276048151</v>
      </c>
      <c r="S140" s="66">
        <v>6.9366736441413037</v>
      </c>
      <c r="T140" s="66">
        <v>266.15384615384608</v>
      </c>
      <c r="U140" s="66">
        <v>576.66666666666663</v>
      </c>
      <c r="V140" s="66">
        <v>182.10526315789471</v>
      </c>
      <c r="W140" s="24">
        <v>0</v>
      </c>
      <c r="X140" s="24">
        <v>0</v>
      </c>
      <c r="Y140" s="24">
        <v>0</v>
      </c>
      <c r="Z140" s="24">
        <v>0</v>
      </c>
      <c r="AA140" s="28">
        <v>0</v>
      </c>
      <c r="AB140" s="28">
        <v>0.6</v>
      </c>
      <c r="AC140" s="28">
        <v>0</v>
      </c>
      <c r="AD140" s="28">
        <v>20</v>
      </c>
      <c r="AE140" s="28">
        <v>20.000998599999999</v>
      </c>
      <c r="AF140" t="s">
        <v>590</v>
      </c>
    </row>
    <row r="141" spans="1:32" ht="18" customHeight="1">
      <c r="A141" s="22">
        <v>46172</v>
      </c>
      <c r="B141" s="23" t="s">
        <v>9</v>
      </c>
      <c r="C141" s="24">
        <v>508</v>
      </c>
      <c r="D141" s="25">
        <v>6022</v>
      </c>
      <c r="E141" s="26">
        <v>-863</v>
      </c>
      <c r="F141" s="24">
        <v>23</v>
      </c>
      <c r="G141" s="24">
        <v>15</v>
      </c>
      <c r="H141" s="23" t="s">
        <v>591</v>
      </c>
      <c r="I141" s="23">
        <v>1</v>
      </c>
      <c r="J141" s="23"/>
      <c r="K141" s="23" t="s">
        <v>203</v>
      </c>
      <c r="L141" s="27">
        <v>0.95220000000000005</v>
      </c>
      <c r="M141" s="25">
        <v>296</v>
      </c>
      <c r="N141" s="25"/>
      <c r="O141" s="24">
        <v>0</v>
      </c>
      <c r="P141" s="24">
        <v>8</v>
      </c>
      <c r="Q141" s="24">
        <v>1</v>
      </c>
      <c r="R141" s="66">
        <v>925.40447281029481</v>
      </c>
      <c r="S141" s="66">
        <v>6.5074247822816522</v>
      </c>
      <c r="T141" s="66">
        <v>261.82608695652169</v>
      </c>
      <c r="U141" s="66">
        <v>401.46666666666658</v>
      </c>
      <c r="V141" s="66">
        <v>158.4736842105263</v>
      </c>
      <c r="W141" s="24">
        <v>3</v>
      </c>
      <c r="X141" s="24">
        <v>1</v>
      </c>
      <c r="Y141" s="24">
        <v>2</v>
      </c>
      <c r="Z141" s="24">
        <v>0</v>
      </c>
      <c r="AA141" s="28">
        <v>1.5</v>
      </c>
      <c r="AB141" s="28">
        <v>0.8</v>
      </c>
      <c r="AC141" s="28">
        <v>1.2</v>
      </c>
      <c r="AD141" s="28">
        <v>22</v>
      </c>
      <c r="AE141" s="28">
        <v>22.000998589999998</v>
      </c>
      <c r="AF141" t="s">
        <v>592</v>
      </c>
    </row>
    <row r="142" spans="1:32" ht="18" customHeight="1">
      <c r="A142" s="22">
        <v>46172</v>
      </c>
      <c r="B142" s="23" t="s">
        <v>9</v>
      </c>
      <c r="C142" s="24">
        <v>510</v>
      </c>
      <c r="D142" s="25">
        <v>2064</v>
      </c>
      <c r="E142" s="26">
        <v>-1021</v>
      </c>
      <c r="F142" s="24">
        <v>3</v>
      </c>
      <c r="G142" s="24">
        <v>5</v>
      </c>
      <c r="H142" s="23" t="s">
        <v>593</v>
      </c>
      <c r="I142" s="23">
        <v>1</v>
      </c>
      <c r="J142" s="23"/>
      <c r="K142" s="23" t="s">
        <v>370</v>
      </c>
      <c r="L142" s="27">
        <v>0.83509999999999995</v>
      </c>
      <c r="M142" s="25">
        <v>-1131</v>
      </c>
      <c r="N142" s="25"/>
      <c r="O142" s="24">
        <v>0</v>
      </c>
      <c r="P142" s="24">
        <v>0</v>
      </c>
      <c r="Q142" s="24">
        <v>1</v>
      </c>
      <c r="R142" s="66">
        <v>374.7112391033624</v>
      </c>
      <c r="S142" s="66">
        <v>5.5082415060164633</v>
      </c>
      <c r="T142" s="66">
        <v>688</v>
      </c>
      <c r="U142" s="66">
        <v>412.8</v>
      </c>
      <c r="V142" s="66">
        <v>258</v>
      </c>
      <c r="W142" s="24">
        <v>0</v>
      </c>
      <c r="X142" s="24">
        <v>1</v>
      </c>
      <c r="Y142" s="24">
        <v>0</v>
      </c>
      <c r="Z142" s="24">
        <v>7</v>
      </c>
      <c r="AA142" s="28">
        <v>2</v>
      </c>
      <c r="AB142" s="28">
        <v>0.5</v>
      </c>
      <c r="AC142" s="28">
        <v>1</v>
      </c>
      <c r="AD142" s="28">
        <v>20</v>
      </c>
      <c r="AE142" s="28">
        <v>20.000998580000001</v>
      </c>
      <c r="AF142" t="s">
        <v>594</v>
      </c>
    </row>
    <row r="143" spans="1:32" ht="18" customHeight="1">
      <c r="A143" s="22">
        <v>46172</v>
      </c>
      <c r="B143" s="23" t="s">
        <v>9</v>
      </c>
      <c r="C143" s="24">
        <v>511</v>
      </c>
      <c r="D143" s="25">
        <v>1799</v>
      </c>
      <c r="E143" s="26">
        <v>-1067</v>
      </c>
      <c r="F143" s="24">
        <v>3</v>
      </c>
      <c r="G143" s="24">
        <v>4</v>
      </c>
      <c r="H143" s="23" t="s">
        <v>595</v>
      </c>
      <c r="I143" s="23">
        <v>1</v>
      </c>
      <c r="J143" s="23"/>
      <c r="K143" s="23" t="s">
        <v>154</v>
      </c>
      <c r="L143" s="27">
        <v>0.80230000000000001</v>
      </c>
      <c r="M143" s="25">
        <v>333</v>
      </c>
      <c r="N143" s="25"/>
      <c r="O143" s="24">
        <v>0</v>
      </c>
      <c r="P143" s="24">
        <v>1</v>
      </c>
      <c r="Q143" s="24">
        <v>1</v>
      </c>
      <c r="R143" s="66">
        <v>297.20682855956829</v>
      </c>
      <c r="S143" s="66">
        <v>6.0530237771418891</v>
      </c>
      <c r="T143" s="66">
        <v>599.66666666666663</v>
      </c>
      <c r="U143" s="66">
        <v>449.75</v>
      </c>
      <c r="V143" s="66">
        <v>257</v>
      </c>
      <c r="W143" s="24">
        <v>0</v>
      </c>
      <c r="X143" s="24">
        <v>0</v>
      </c>
      <c r="Y143" s="24">
        <v>0</v>
      </c>
      <c r="Z143" s="24">
        <v>0</v>
      </c>
      <c r="AA143" s="28">
        <v>0</v>
      </c>
      <c r="AB143" s="28">
        <v>0.5</v>
      </c>
      <c r="AC143" s="28">
        <v>0</v>
      </c>
      <c r="AD143" s="28">
        <v>20</v>
      </c>
      <c r="AE143" s="28">
        <v>20.00099857</v>
      </c>
      <c r="AF143" t="s">
        <v>590</v>
      </c>
    </row>
    <row r="144" spans="1:32" ht="18" customHeight="1">
      <c r="A144" s="22">
        <v>46172</v>
      </c>
      <c r="B144" s="23" t="s">
        <v>9</v>
      </c>
      <c r="C144" s="24">
        <v>512</v>
      </c>
      <c r="D144" s="25">
        <v>3397</v>
      </c>
      <c r="E144" s="26">
        <v>-102</v>
      </c>
      <c r="F144" s="24">
        <v>14</v>
      </c>
      <c r="G144" s="24">
        <v>7</v>
      </c>
      <c r="H144" s="23" t="s">
        <v>596</v>
      </c>
      <c r="I144" s="23">
        <v>1</v>
      </c>
      <c r="J144" s="23"/>
      <c r="K144" s="23" t="s">
        <v>154</v>
      </c>
      <c r="L144" s="27">
        <v>0.99</v>
      </c>
      <c r="M144" s="25">
        <v>-579</v>
      </c>
      <c r="N144" s="25"/>
      <c r="O144" s="24">
        <v>0</v>
      </c>
      <c r="P144" s="24">
        <v>2</v>
      </c>
      <c r="Q144" s="24">
        <v>1</v>
      </c>
      <c r="R144" s="66">
        <v>556.8867268576173</v>
      </c>
      <c r="S144" s="66">
        <v>6.0999837779730957</v>
      </c>
      <c r="T144" s="66">
        <v>242.64285714285711</v>
      </c>
      <c r="U144" s="66">
        <v>485.28571428571428</v>
      </c>
      <c r="V144" s="66">
        <v>161.76190476190479</v>
      </c>
      <c r="W144" s="24">
        <v>5</v>
      </c>
      <c r="X144" s="24">
        <v>0</v>
      </c>
      <c r="Y144" s="24">
        <v>1</v>
      </c>
      <c r="Z144" s="24">
        <v>0</v>
      </c>
      <c r="AA144" s="28">
        <v>1.5</v>
      </c>
      <c r="AB144" s="28">
        <v>0.6</v>
      </c>
      <c r="AC144" s="28">
        <v>0.89999999999999991</v>
      </c>
      <c r="AD144" s="28">
        <v>19</v>
      </c>
      <c r="AE144" s="28">
        <v>19.000998559999999</v>
      </c>
      <c r="AF144" t="s">
        <v>597</v>
      </c>
    </row>
    <row r="145" spans="1:32" ht="18" customHeight="1">
      <c r="A145" s="22">
        <v>46172</v>
      </c>
      <c r="B145" s="23" t="s">
        <v>9</v>
      </c>
      <c r="C145" s="24">
        <v>513</v>
      </c>
      <c r="D145" s="25">
        <v>2331</v>
      </c>
      <c r="E145" s="26">
        <v>-948</v>
      </c>
      <c r="F145" s="24">
        <v>6</v>
      </c>
      <c r="G145" s="24">
        <v>5</v>
      </c>
      <c r="H145" s="23" t="s">
        <v>598</v>
      </c>
      <c r="I145" s="23">
        <v>1</v>
      </c>
      <c r="J145" s="23"/>
      <c r="K145" s="23" t="s">
        <v>154</v>
      </c>
      <c r="L145" s="27">
        <v>0.86439999999999995</v>
      </c>
      <c r="M145" s="25">
        <v>143</v>
      </c>
      <c r="N145" s="25"/>
      <c r="O145" s="24">
        <v>0</v>
      </c>
      <c r="P145" s="24">
        <v>3</v>
      </c>
      <c r="Q145" s="24">
        <v>1</v>
      </c>
      <c r="R145" s="66">
        <v>378.22275840597757</v>
      </c>
      <c r="S145" s="66">
        <v>6.1630347412831954</v>
      </c>
      <c r="T145" s="66">
        <v>388.5</v>
      </c>
      <c r="U145" s="66">
        <v>466.2</v>
      </c>
      <c r="V145" s="66">
        <v>211.90909090909091</v>
      </c>
      <c r="W145" s="24">
        <v>0</v>
      </c>
      <c r="X145" s="24">
        <v>0</v>
      </c>
      <c r="Y145" s="24">
        <v>0</v>
      </c>
      <c r="Z145" s="24">
        <v>0</v>
      </c>
      <c r="AA145" s="28">
        <v>0</v>
      </c>
      <c r="AB145" s="28">
        <v>0.5</v>
      </c>
      <c r="AC145" s="28">
        <v>0</v>
      </c>
      <c r="AD145" s="28">
        <v>10</v>
      </c>
      <c r="AE145" s="28">
        <v>10.00099855</v>
      </c>
      <c r="AF145" t="s">
        <v>584</v>
      </c>
    </row>
    <row r="146" spans="1:32" ht="18" customHeight="1">
      <c r="A146" s="22">
        <v>46172</v>
      </c>
      <c r="B146" s="23" t="s">
        <v>9</v>
      </c>
      <c r="C146" s="24">
        <v>515</v>
      </c>
      <c r="D146" s="25">
        <v>3446</v>
      </c>
      <c r="E146" s="26">
        <v>-413</v>
      </c>
      <c r="F146" s="24">
        <v>14</v>
      </c>
      <c r="G146" s="24">
        <v>2</v>
      </c>
      <c r="H146" s="23" t="s">
        <v>206</v>
      </c>
      <c r="I146" s="23">
        <v>1</v>
      </c>
      <c r="J146" s="23"/>
      <c r="K146" s="23" t="s">
        <v>154</v>
      </c>
      <c r="L146" s="27">
        <v>0.96009999999999995</v>
      </c>
      <c r="M146" s="25">
        <v>2123</v>
      </c>
      <c r="N146" s="25"/>
      <c r="O146" s="24">
        <v>0</v>
      </c>
      <c r="P146" s="24">
        <v>5</v>
      </c>
      <c r="Q146" s="24">
        <v>1</v>
      </c>
      <c r="R146" s="66">
        <v>593.49839144873397</v>
      </c>
      <c r="S146" s="66">
        <v>5.8062499404392458</v>
      </c>
      <c r="T146" s="66">
        <v>246.14285714285711</v>
      </c>
      <c r="U146" s="66">
        <v>1723</v>
      </c>
      <c r="V146" s="66">
        <v>215.375</v>
      </c>
      <c r="W146" s="24">
        <v>5</v>
      </c>
      <c r="X146" s="24">
        <v>0</v>
      </c>
      <c r="Y146" s="24">
        <v>0</v>
      </c>
      <c r="Z146" s="24">
        <v>4</v>
      </c>
      <c r="AA146" s="28">
        <v>2.25</v>
      </c>
      <c r="AB146" s="28">
        <v>0.6</v>
      </c>
      <c r="AC146" s="28">
        <v>1.35</v>
      </c>
      <c r="AD146" s="28">
        <v>33.5</v>
      </c>
      <c r="AE146" s="28">
        <v>33.500998539999998</v>
      </c>
      <c r="AF146" t="s">
        <v>599</v>
      </c>
    </row>
    <row r="147" spans="1:32" ht="18" customHeight="1">
      <c r="A147" s="22">
        <v>46172</v>
      </c>
      <c r="B147" s="23" t="s">
        <v>9</v>
      </c>
      <c r="C147" s="24">
        <v>516</v>
      </c>
      <c r="D147" s="25">
        <v>2291</v>
      </c>
      <c r="E147" s="26">
        <v>222</v>
      </c>
      <c r="F147" s="24">
        <v>11</v>
      </c>
      <c r="G147" s="24">
        <v>4</v>
      </c>
      <c r="H147" s="23" t="s">
        <v>600</v>
      </c>
      <c r="I147" s="23">
        <v>1</v>
      </c>
      <c r="J147" s="23"/>
      <c r="K147" s="23" t="s">
        <v>154</v>
      </c>
      <c r="L147" s="27">
        <v>1.0323</v>
      </c>
      <c r="M147" s="25">
        <v>2092</v>
      </c>
      <c r="N147" s="25"/>
      <c r="O147" s="24">
        <v>0</v>
      </c>
      <c r="P147" s="24">
        <v>6</v>
      </c>
      <c r="Q147" s="24">
        <v>1</v>
      </c>
      <c r="R147" s="66">
        <v>373.83058322955583</v>
      </c>
      <c r="S147" s="66">
        <v>6.1284445488858781</v>
      </c>
      <c r="T147" s="66">
        <v>208.27272727272731</v>
      </c>
      <c r="U147" s="66">
        <v>572.75</v>
      </c>
      <c r="V147" s="66">
        <v>152.73333333333329</v>
      </c>
      <c r="W147" s="24">
        <v>7</v>
      </c>
      <c r="X147" s="24">
        <v>0</v>
      </c>
      <c r="Y147" s="24">
        <v>3</v>
      </c>
      <c r="Z147" s="24">
        <v>0</v>
      </c>
      <c r="AA147" s="28">
        <v>2.5</v>
      </c>
      <c r="AB147" s="28">
        <v>0.5</v>
      </c>
      <c r="AC147" s="28">
        <v>1.25</v>
      </c>
      <c r="AD147" s="28">
        <v>22.5</v>
      </c>
      <c r="AE147" s="28">
        <v>22.50099853</v>
      </c>
      <c r="AF147" t="s">
        <v>399</v>
      </c>
    </row>
    <row r="148" spans="1:32" ht="18" customHeight="1">
      <c r="A148" s="22">
        <v>46172</v>
      </c>
      <c r="B148" s="23" t="s">
        <v>9</v>
      </c>
      <c r="C148" s="24">
        <v>517</v>
      </c>
      <c r="D148" s="25">
        <v>6273</v>
      </c>
      <c r="E148" s="26">
        <v>904</v>
      </c>
      <c r="F148" s="24">
        <v>25</v>
      </c>
      <c r="G148" s="24">
        <v>22</v>
      </c>
      <c r="H148" s="23" t="s">
        <v>601</v>
      </c>
      <c r="I148" s="23">
        <v>1</v>
      </c>
      <c r="J148" s="23"/>
      <c r="K148" s="23" t="s">
        <v>154</v>
      </c>
      <c r="L148" s="27">
        <v>1.048</v>
      </c>
      <c r="M148" s="25">
        <v>-1309</v>
      </c>
      <c r="N148" s="25"/>
      <c r="O148" s="24">
        <v>0</v>
      </c>
      <c r="P148" s="24">
        <v>7</v>
      </c>
      <c r="Q148" s="24">
        <v>1</v>
      </c>
      <c r="R148" s="66">
        <v>1081.6091220423409</v>
      </c>
      <c r="S148" s="66">
        <v>5.7996922105788551</v>
      </c>
      <c r="T148" s="66">
        <v>250.92</v>
      </c>
      <c r="U148" s="66">
        <v>285.13636363636363</v>
      </c>
      <c r="V148" s="66">
        <v>133.468085106383</v>
      </c>
      <c r="W148" s="24">
        <v>4</v>
      </c>
      <c r="X148" s="24">
        <v>4</v>
      </c>
      <c r="Y148" s="24">
        <v>4</v>
      </c>
      <c r="Z148" s="24">
        <v>4</v>
      </c>
      <c r="AA148" s="28">
        <v>4</v>
      </c>
      <c r="AB148" s="28">
        <v>0.8</v>
      </c>
      <c r="AC148" s="28">
        <v>3.2</v>
      </c>
      <c r="AD148" s="28">
        <v>42</v>
      </c>
      <c r="AE148" s="28">
        <v>42.000998520000003</v>
      </c>
      <c r="AF148" t="s">
        <v>285</v>
      </c>
    </row>
    <row r="149" spans="1:32" ht="18" customHeight="1">
      <c r="A149" s="22">
        <v>46172</v>
      </c>
      <c r="B149" s="23" t="s">
        <v>9</v>
      </c>
      <c r="C149" s="24">
        <v>518</v>
      </c>
      <c r="D149" s="25">
        <v>2063</v>
      </c>
      <c r="E149" s="26">
        <v>-296</v>
      </c>
      <c r="F149" s="24">
        <v>6</v>
      </c>
      <c r="G149" s="24">
        <v>5</v>
      </c>
      <c r="H149" s="23" t="s">
        <v>602</v>
      </c>
      <c r="I149" s="23">
        <v>1</v>
      </c>
      <c r="J149" s="23"/>
      <c r="K149" s="23" t="s">
        <v>154</v>
      </c>
      <c r="L149" s="27">
        <v>0.95220000000000005</v>
      </c>
      <c r="M149" s="25">
        <v>-794</v>
      </c>
      <c r="N149" s="25"/>
      <c r="O149" s="24">
        <v>0</v>
      </c>
      <c r="P149" s="24">
        <v>8</v>
      </c>
      <c r="Q149" s="24">
        <v>1</v>
      </c>
      <c r="R149" s="66">
        <v>375.02018472395179</v>
      </c>
      <c r="S149" s="66">
        <v>5.5010372348852403</v>
      </c>
      <c r="T149" s="66">
        <v>343.83333333333331</v>
      </c>
      <c r="U149" s="66">
        <v>412.6</v>
      </c>
      <c r="V149" s="66">
        <v>187.5454545454545</v>
      </c>
      <c r="W149" s="24">
        <v>0</v>
      </c>
      <c r="X149" s="24">
        <v>1</v>
      </c>
      <c r="Y149" s="24">
        <v>0</v>
      </c>
      <c r="Z149" s="24">
        <v>7</v>
      </c>
      <c r="AA149" s="28">
        <v>2</v>
      </c>
      <c r="AB149" s="28">
        <v>0.5</v>
      </c>
      <c r="AC149" s="28">
        <v>1</v>
      </c>
      <c r="AD149" s="28">
        <v>20</v>
      </c>
      <c r="AE149" s="28">
        <v>20.000998509999999</v>
      </c>
      <c r="AF149" t="s">
        <v>594</v>
      </c>
    </row>
    <row r="150" spans="1:32" ht="18" customHeight="1">
      <c r="A150" s="22">
        <v>46172</v>
      </c>
      <c r="B150" s="23" t="s">
        <v>9</v>
      </c>
      <c r="C150" s="24">
        <v>520</v>
      </c>
      <c r="D150" s="25">
        <v>4571</v>
      </c>
      <c r="E150" s="26">
        <v>-1091</v>
      </c>
      <c r="F150" s="24">
        <v>12</v>
      </c>
      <c r="G150" s="24">
        <v>13</v>
      </c>
      <c r="H150" s="23" t="s">
        <v>603</v>
      </c>
      <c r="I150" s="23">
        <v>1</v>
      </c>
      <c r="J150" s="23"/>
      <c r="K150" s="23" t="s">
        <v>154</v>
      </c>
      <c r="L150" s="27">
        <v>0.9204</v>
      </c>
      <c r="M150" s="25">
        <v>-40</v>
      </c>
      <c r="N150" s="25"/>
      <c r="O150" s="24">
        <v>0</v>
      </c>
      <c r="P150" s="24">
        <v>0</v>
      </c>
      <c r="Q150" s="24">
        <v>1</v>
      </c>
      <c r="R150" s="66">
        <v>792.30956828559567</v>
      </c>
      <c r="S150" s="66">
        <v>5.769209640987623</v>
      </c>
      <c r="T150" s="66">
        <v>380.91666666666669</v>
      </c>
      <c r="U150" s="66">
        <v>351.61538461538458</v>
      </c>
      <c r="V150" s="66">
        <v>182.84</v>
      </c>
      <c r="W150" s="24">
        <v>0</v>
      </c>
      <c r="X150" s="24">
        <v>3</v>
      </c>
      <c r="Y150" s="24">
        <v>0</v>
      </c>
      <c r="Z150" s="24">
        <v>5</v>
      </c>
      <c r="AA150" s="28">
        <v>2</v>
      </c>
      <c r="AB150" s="28">
        <v>0.6</v>
      </c>
      <c r="AC150" s="28">
        <v>1.2</v>
      </c>
      <c r="AD150" s="28">
        <v>22</v>
      </c>
      <c r="AE150" s="28">
        <v>22.000998500000001</v>
      </c>
      <c r="AF150" t="s">
        <v>592</v>
      </c>
    </row>
    <row r="151" spans="1:32" ht="18" customHeight="1">
      <c r="A151" s="22">
        <v>46172</v>
      </c>
      <c r="B151" s="23" t="s">
        <v>9</v>
      </c>
      <c r="C151" s="24">
        <v>521</v>
      </c>
      <c r="D151" s="25">
        <v>3221</v>
      </c>
      <c r="E151" s="26">
        <v>-281</v>
      </c>
      <c r="F151" s="24">
        <v>13</v>
      </c>
      <c r="G151" s="24">
        <v>4</v>
      </c>
      <c r="H151" s="23" t="s">
        <v>604</v>
      </c>
      <c r="I151" s="23">
        <v>1</v>
      </c>
      <c r="J151" s="23"/>
      <c r="K151" s="23" t="s">
        <v>370</v>
      </c>
      <c r="L151" s="27">
        <v>0.97089999999999999</v>
      </c>
      <c r="M151" s="25">
        <v>-1681</v>
      </c>
      <c r="N151" s="25"/>
      <c r="O151" s="24">
        <v>0</v>
      </c>
      <c r="P151" s="24">
        <v>1</v>
      </c>
      <c r="Q151" s="24">
        <v>1</v>
      </c>
      <c r="R151" s="66">
        <v>544.88615608136161</v>
      </c>
      <c r="S151" s="66">
        <v>5.9113265478505657</v>
      </c>
      <c r="T151" s="66">
        <v>247.7692307692308</v>
      </c>
      <c r="U151" s="66">
        <v>805.25</v>
      </c>
      <c r="V151" s="66">
        <v>189.47058823529409</v>
      </c>
      <c r="W151" s="24">
        <v>4</v>
      </c>
      <c r="X151" s="24">
        <v>0</v>
      </c>
      <c r="Y151" s="24">
        <v>0</v>
      </c>
      <c r="Z151" s="24">
        <v>2</v>
      </c>
      <c r="AA151" s="28">
        <v>1.5</v>
      </c>
      <c r="AB151" s="28">
        <v>0.6</v>
      </c>
      <c r="AC151" s="28">
        <v>0.89999999999999991</v>
      </c>
      <c r="AD151" s="28">
        <v>19</v>
      </c>
      <c r="AE151" s="28">
        <v>19.000998490000001</v>
      </c>
      <c r="AF151" t="s">
        <v>597</v>
      </c>
    </row>
    <row r="152" spans="1:32" ht="18" customHeight="1">
      <c r="A152" s="22">
        <v>46172</v>
      </c>
      <c r="B152" s="23" t="s">
        <v>9</v>
      </c>
      <c r="C152" s="24">
        <v>522</v>
      </c>
      <c r="D152" s="25">
        <v>1945</v>
      </c>
      <c r="E152" s="26">
        <v>-635</v>
      </c>
      <c r="F152" s="24">
        <v>6</v>
      </c>
      <c r="G152" s="24">
        <v>3</v>
      </c>
      <c r="H152" s="23" t="s">
        <v>605</v>
      </c>
      <c r="I152" s="23">
        <v>1</v>
      </c>
      <c r="J152" s="23"/>
      <c r="K152" s="23" t="s">
        <v>203</v>
      </c>
      <c r="L152" s="27">
        <v>0.89119999999999999</v>
      </c>
      <c r="M152" s="25">
        <v>-797</v>
      </c>
      <c r="N152" s="25"/>
      <c r="O152" s="24">
        <v>0</v>
      </c>
      <c r="P152" s="24">
        <v>2</v>
      </c>
      <c r="Q152" s="24">
        <v>1</v>
      </c>
      <c r="R152" s="66">
        <v>319.35076795350773</v>
      </c>
      <c r="S152" s="66">
        <v>6.0904816746304524</v>
      </c>
      <c r="T152" s="66">
        <v>324.16666666666669</v>
      </c>
      <c r="U152" s="66">
        <v>648.33333333333337</v>
      </c>
      <c r="V152" s="66">
        <v>216.11111111111109</v>
      </c>
      <c r="W152" s="24">
        <v>0</v>
      </c>
      <c r="X152" s="24">
        <v>0</v>
      </c>
      <c r="Y152" s="24">
        <v>0</v>
      </c>
      <c r="Z152" s="24">
        <v>0</v>
      </c>
      <c r="AA152" s="28">
        <v>0</v>
      </c>
      <c r="AB152" s="28">
        <v>0.5</v>
      </c>
      <c r="AC152" s="28">
        <v>0</v>
      </c>
      <c r="AD152" s="28">
        <v>10</v>
      </c>
      <c r="AE152" s="28">
        <v>10.00099848</v>
      </c>
      <c r="AF152" t="s">
        <v>584</v>
      </c>
    </row>
    <row r="153" spans="1:32" ht="18" customHeight="1">
      <c r="A153" s="22">
        <v>46172</v>
      </c>
      <c r="B153" s="23" t="s">
        <v>9</v>
      </c>
      <c r="C153" s="24">
        <v>523</v>
      </c>
      <c r="D153" s="25">
        <v>5462</v>
      </c>
      <c r="E153" s="26">
        <v>-551</v>
      </c>
      <c r="F153" s="24">
        <v>18</v>
      </c>
      <c r="G153" s="24">
        <v>15</v>
      </c>
      <c r="H153" s="23" t="s">
        <v>606</v>
      </c>
      <c r="I153" s="23">
        <v>1</v>
      </c>
      <c r="J153" s="23"/>
      <c r="K153" s="23" t="s">
        <v>203</v>
      </c>
      <c r="L153" s="27">
        <v>0.96640000000000004</v>
      </c>
      <c r="M153" s="25">
        <v>1077</v>
      </c>
      <c r="N153" s="25"/>
      <c r="O153" s="24">
        <v>0</v>
      </c>
      <c r="P153" s="24">
        <v>3</v>
      </c>
      <c r="Q153" s="24">
        <v>1</v>
      </c>
      <c r="R153" s="66">
        <v>937.41402034039027</v>
      </c>
      <c r="S153" s="66">
        <v>5.8266677065664743</v>
      </c>
      <c r="T153" s="66">
        <v>303.44444444444451</v>
      </c>
      <c r="U153" s="66">
        <v>364.13333333333333</v>
      </c>
      <c r="V153" s="66">
        <v>165.5151515151515</v>
      </c>
      <c r="W153" s="24">
        <v>0</v>
      </c>
      <c r="X153" s="24">
        <v>2</v>
      </c>
      <c r="Y153" s="24">
        <v>1</v>
      </c>
      <c r="Z153" s="24">
        <v>3</v>
      </c>
      <c r="AA153" s="28">
        <v>1.5</v>
      </c>
      <c r="AB153" s="28">
        <v>0.8</v>
      </c>
      <c r="AC153" s="28">
        <v>1.2</v>
      </c>
      <c r="AD153" s="28">
        <v>22</v>
      </c>
      <c r="AE153" s="28">
        <v>22.000998469999999</v>
      </c>
      <c r="AF153" t="s">
        <v>592</v>
      </c>
    </row>
    <row r="154" spans="1:32" ht="18" customHeight="1">
      <c r="A154" s="22">
        <v>46172</v>
      </c>
      <c r="B154" s="23" t="s">
        <v>9</v>
      </c>
      <c r="C154" s="24">
        <v>525</v>
      </c>
      <c r="D154" s="25">
        <v>6698</v>
      </c>
      <c r="E154" s="26">
        <v>894</v>
      </c>
      <c r="F154" s="24">
        <v>29</v>
      </c>
      <c r="G154" s="24">
        <v>22</v>
      </c>
      <c r="H154" s="23" t="s">
        <v>607</v>
      </c>
      <c r="I154" s="23">
        <v>1</v>
      </c>
      <c r="J154" s="23"/>
      <c r="K154" s="23" t="s">
        <v>154</v>
      </c>
      <c r="L154" s="27">
        <v>1.0445</v>
      </c>
      <c r="M154" s="25">
        <v>832</v>
      </c>
      <c r="N154" s="25"/>
      <c r="O154" s="24">
        <v>0</v>
      </c>
      <c r="P154" s="24">
        <v>5</v>
      </c>
      <c r="Q154" s="24">
        <v>1</v>
      </c>
      <c r="R154" s="66">
        <v>1094.6822332918221</v>
      </c>
      <c r="S154" s="66">
        <v>6.1186706025715099</v>
      </c>
      <c r="T154" s="66">
        <v>230.9655172413793</v>
      </c>
      <c r="U154" s="66">
        <v>304.45454545454538</v>
      </c>
      <c r="V154" s="66">
        <v>131.33333333333329</v>
      </c>
      <c r="W154" s="24">
        <v>6</v>
      </c>
      <c r="X154" s="24">
        <v>4</v>
      </c>
      <c r="Y154" s="24">
        <v>4</v>
      </c>
      <c r="Z154" s="24">
        <v>0</v>
      </c>
      <c r="AA154" s="28">
        <v>3.5</v>
      </c>
      <c r="AB154" s="28">
        <v>0.8</v>
      </c>
      <c r="AC154" s="28">
        <v>2.8</v>
      </c>
      <c r="AD154" s="28">
        <v>38</v>
      </c>
      <c r="AE154" s="28">
        <v>38.000998459999998</v>
      </c>
      <c r="AF154" t="s">
        <v>191</v>
      </c>
    </row>
    <row r="155" spans="1:32" ht="18" customHeight="1">
      <c r="A155" s="22">
        <v>46172</v>
      </c>
      <c r="B155" s="23" t="s">
        <v>9</v>
      </c>
      <c r="C155" s="24">
        <v>526</v>
      </c>
      <c r="D155" s="25">
        <v>6452</v>
      </c>
      <c r="E155" s="26">
        <v>538</v>
      </c>
      <c r="F155" s="24">
        <v>28</v>
      </c>
      <c r="G155" s="24">
        <v>19</v>
      </c>
      <c r="H155" s="23" t="s">
        <v>608</v>
      </c>
      <c r="I155" s="23">
        <v>1</v>
      </c>
      <c r="J155" s="23"/>
      <c r="K155" s="23" t="s">
        <v>154</v>
      </c>
      <c r="L155" s="27">
        <v>1.0278</v>
      </c>
      <c r="M155" s="25">
        <v>-1666</v>
      </c>
      <c r="N155" s="25"/>
      <c r="O155" s="24">
        <v>0</v>
      </c>
      <c r="P155" s="24">
        <v>6</v>
      </c>
      <c r="Q155" s="24">
        <v>1</v>
      </c>
      <c r="R155" s="66">
        <v>1038.432855956828</v>
      </c>
      <c r="S155" s="66">
        <v>6.213208647038643</v>
      </c>
      <c r="T155" s="66">
        <v>230.42857142857139</v>
      </c>
      <c r="U155" s="66">
        <v>339.57894736842098</v>
      </c>
      <c r="V155" s="66">
        <v>137.27659574468089</v>
      </c>
      <c r="W155" s="24">
        <v>6</v>
      </c>
      <c r="X155" s="24">
        <v>3</v>
      </c>
      <c r="Y155" s="24">
        <v>4</v>
      </c>
      <c r="Z155" s="24">
        <v>0</v>
      </c>
      <c r="AA155" s="28">
        <v>3.25</v>
      </c>
      <c r="AB155" s="28">
        <v>0.8</v>
      </c>
      <c r="AC155" s="28">
        <v>2.6</v>
      </c>
      <c r="AD155" s="28">
        <v>36</v>
      </c>
      <c r="AE155" s="28">
        <v>36.000998449999997</v>
      </c>
      <c r="AF155" t="s">
        <v>609</v>
      </c>
    </row>
    <row r="156" spans="1:32" ht="18" customHeight="1">
      <c r="A156" s="22">
        <v>46172</v>
      </c>
      <c r="B156" s="23" t="s">
        <v>9</v>
      </c>
      <c r="C156" s="24">
        <v>527</v>
      </c>
      <c r="D156" s="25">
        <v>2213</v>
      </c>
      <c r="E156" s="26">
        <v>-370</v>
      </c>
      <c r="F156" s="24">
        <v>8</v>
      </c>
      <c r="G156" s="24">
        <v>4</v>
      </c>
      <c r="H156" s="23" t="s">
        <v>610</v>
      </c>
      <c r="I156" s="23">
        <v>1</v>
      </c>
      <c r="J156" s="23"/>
      <c r="K156" s="23" t="s">
        <v>154</v>
      </c>
      <c r="L156" s="27">
        <v>0.94430000000000003</v>
      </c>
      <c r="M156" s="25">
        <v>-442</v>
      </c>
      <c r="N156" s="25"/>
      <c r="O156" s="24">
        <v>0</v>
      </c>
      <c r="P156" s="24">
        <v>7</v>
      </c>
      <c r="Q156" s="24">
        <v>1</v>
      </c>
      <c r="R156" s="66">
        <v>365.17834163553351</v>
      </c>
      <c r="S156" s="66">
        <v>6.0600527131170514</v>
      </c>
      <c r="T156" s="66">
        <v>276.625</v>
      </c>
      <c r="U156" s="66">
        <v>553.25</v>
      </c>
      <c r="V156" s="66">
        <v>184.41666666666671</v>
      </c>
      <c r="W156" s="24">
        <v>0</v>
      </c>
      <c r="X156" s="24">
        <v>0</v>
      </c>
      <c r="Y156" s="24">
        <v>0</v>
      </c>
      <c r="Z156" s="24">
        <v>0</v>
      </c>
      <c r="AA156" s="28">
        <v>0</v>
      </c>
      <c r="AB156" s="28">
        <v>0.5</v>
      </c>
      <c r="AC156" s="28">
        <v>0</v>
      </c>
      <c r="AD156" s="28">
        <v>20</v>
      </c>
      <c r="AE156" s="28">
        <v>20.00099844</v>
      </c>
      <c r="AF156" t="s">
        <v>590</v>
      </c>
    </row>
    <row r="157" spans="1:32" ht="18" customHeight="1">
      <c r="A157" s="22">
        <v>46172</v>
      </c>
      <c r="B157" s="23" t="s">
        <v>9</v>
      </c>
      <c r="C157" s="24">
        <v>528</v>
      </c>
      <c r="D157" s="25">
        <v>1763</v>
      </c>
      <c r="E157" s="26">
        <v>-394</v>
      </c>
      <c r="F157" s="24">
        <v>8</v>
      </c>
      <c r="G157" s="24">
        <v>1</v>
      </c>
      <c r="H157" s="23" t="s">
        <v>611</v>
      </c>
      <c r="I157" s="23">
        <v>1</v>
      </c>
      <c r="J157" s="23"/>
      <c r="K157" s="23" t="s">
        <v>154</v>
      </c>
      <c r="L157" s="27">
        <v>0.92549999999999999</v>
      </c>
      <c r="M157" s="25">
        <v>1621</v>
      </c>
      <c r="N157" s="25"/>
      <c r="O157" s="24">
        <v>0</v>
      </c>
      <c r="P157" s="24">
        <v>8</v>
      </c>
      <c r="Q157" s="24">
        <v>1</v>
      </c>
      <c r="R157" s="66">
        <v>255.9538709007887</v>
      </c>
      <c r="S157" s="66">
        <v>6.8879599038506569</v>
      </c>
      <c r="T157" s="66">
        <v>220.375</v>
      </c>
      <c r="U157" s="66">
        <v>1763</v>
      </c>
      <c r="V157" s="66">
        <v>195.88888888888891</v>
      </c>
      <c r="W157" s="24">
        <v>7</v>
      </c>
      <c r="X157" s="24">
        <v>0</v>
      </c>
      <c r="Y157" s="24">
        <v>0</v>
      </c>
      <c r="Z157" s="24">
        <v>0</v>
      </c>
      <c r="AA157" s="28">
        <v>1.75</v>
      </c>
      <c r="AB157" s="28">
        <v>0.5</v>
      </c>
      <c r="AC157" s="28">
        <v>0.875</v>
      </c>
      <c r="AD157" s="28">
        <v>18.8</v>
      </c>
      <c r="AE157" s="28">
        <v>18.80099843</v>
      </c>
      <c r="AF157" t="s">
        <v>612</v>
      </c>
    </row>
    <row r="158" spans="1:32" ht="18" customHeight="1">
      <c r="A158" s="22">
        <v>46172</v>
      </c>
      <c r="B158" s="23" t="s">
        <v>9</v>
      </c>
      <c r="C158" s="24">
        <v>530</v>
      </c>
      <c r="D158" s="25">
        <v>6801</v>
      </c>
      <c r="E158" s="26">
        <v>1152</v>
      </c>
      <c r="F158" s="24">
        <v>24</v>
      </c>
      <c r="G158" s="24">
        <v>34</v>
      </c>
      <c r="H158" s="23" t="s">
        <v>613</v>
      </c>
      <c r="I158" s="23">
        <v>1</v>
      </c>
      <c r="J158" s="23"/>
      <c r="K158" s="23" t="s">
        <v>154</v>
      </c>
      <c r="L158" s="27">
        <v>1.0565</v>
      </c>
      <c r="M158" s="25">
        <v>-396</v>
      </c>
      <c r="N158" s="25"/>
      <c r="O158" s="24">
        <v>0</v>
      </c>
      <c r="P158" s="24">
        <v>0</v>
      </c>
      <c r="Q158" s="24">
        <v>1</v>
      </c>
      <c r="R158" s="66">
        <v>1165.485834371108</v>
      </c>
      <c r="S158" s="66">
        <v>5.8353347586329054</v>
      </c>
      <c r="T158" s="66">
        <v>283.375</v>
      </c>
      <c r="U158" s="66">
        <v>200.02941176470591</v>
      </c>
      <c r="V158" s="66">
        <v>117.2586206896552</v>
      </c>
      <c r="W158" s="24">
        <v>0</v>
      </c>
      <c r="X158" s="24">
        <v>7</v>
      </c>
      <c r="Y158" s="24">
        <v>6</v>
      </c>
      <c r="Z158" s="24">
        <v>3</v>
      </c>
      <c r="AA158" s="28">
        <v>4</v>
      </c>
      <c r="AB158" s="28">
        <v>0.8</v>
      </c>
      <c r="AC158" s="28">
        <v>3.2</v>
      </c>
      <c r="AD158" s="28">
        <v>32</v>
      </c>
      <c r="AE158" s="28">
        <v>32.000998420000002</v>
      </c>
      <c r="AF158" t="s">
        <v>614</v>
      </c>
    </row>
    <row r="159" spans="1:32" ht="18" customHeight="1">
      <c r="A159" s="22">
        <v>46172</v>
      </c>
      <c r="B159" s="23" t="s">
        <v>9</v>
      </c>
      <c r="C159" s="24">
        <v>531</v>
      </c>
      <c r="D159" s="25">
        <v>6439</v>
      </c>
      <c r="E159" s="26">
        <v>51</v>
      </c>
      <c r="F159" s="24">
        <v>24</v>
      </c>
      <c r="G159" s="24">
        <v>18</v>
      </c>
      <c r="H159" s="23" t="s">
        <v>615</v>
      </c>
      <c r="I159" s="23">
        <v>1</v>
      </c>
      <c r="J159" s="23"/>
      <c r="K159" s="23" t="s">
        <v>154</v>
      </c>
      <c r="L159" s="27">
        <v>1.0025999999999999</v>
      </c>
      <c r="M159" s="25">
        <v>1452</v>
      </c>
      <c r="N159" s="25"/>
      <c r="O159" s="24">
        <v>0</v>
      </c>
      <c r="P159" s="24">
        <v>1</v>
      </c>
      <c r="Q159" s="24">
        <v>1</v>
      </c>
      <c r="R159" s="66">
        <v>1105.449149024492</v>
      </c>
      <c r="S159" s="66">
        <v>5.8247817239554829</v>
      </c>
      <c r="T159" s="66">
        <v>268.29166666666669</v>
      </c>
      <c r="U159" s="66">
        <v>357.72222222222217</v>
      </c>
      <c r="V159" s="66">
        <v>153.3095238095238</v>
      </c>
      <c r="W159" s="24">
        <v>3</v>
      </c>
      <c r="X159" s="24">
        <v>3</v>
      </c>
      <c r="Y159" s="24">
        <v>3</v>
      </c>
      <c r="Z159" s="24">
        <v>4</v>
      </c>
      <c r="AA159" s="28">
        <v>3.25</v>
      </c>
      <c r="AB159" s="28">
        <v>0.8</v>
      </c>
      <c r="AC159" s="28">
        <v>2.6</v>
      </c>
      <c r="AD159" s="28">
        <v>26</v>
      </c>
      <c r="AE159" s="28">
        <v>26.000998410000001</v>
      </c>
      <c r="AF159" t="s">
        <v>616</v>
      </c>
    </row>
    <row r="160" spans="1:32" ht="18" customHeight="1">
      <c r="A160" s="22">
        <v>46172</v>
      </c>
      <c r="B160" s="23" t="s">
        <v>9</v>
      </c>
      <c r="C160" s="24">
        <v>532</v>
      </c>
      <c r="D160" s="25">
        <v>2254</v>
      </c>
      <c r="E160" s="26">
        <v>-114</v>
      </c>
      <c r="F160" s="24">
        <v>9</v>
      </c>
      <c r="G160" s="24">
        <v>3</v>
      </c>
      <c r="H160" s="23" t="s">
        <v>617</v>
      </c>
      <c r="I160" s="23">
        <v>1</v>
      </c>
      <c r="J160" s="23"/>
      <c r="K160" s="23" t="s">
        <v>154</v>
      </c>
      <c r="L160" s="27">
        <v>0.98309999999999997</v>
      </c>
      <c r="M160" s="25">
        <v>-375</v>
      </c>
      <c r="N160" s="25"/>
      <c r="O160" s="24">
        <v>0</v>
      </c>
      <c r="P160" s="24">
        <v>2</v>
      </c>
      <c r="Q160" s="24">
        <v>1</v>
      </c>
      <c r="R160" s="66">
        <v>392.1365711913657</v>
      </c>
      <c r="S160" s="66">
        <v>5.7479974212862448</v>
      </c>
      <c r="T160" s="66">
        <v>250.44444444444451</v>
      </c>
      <c r="U160" s="66">
        <v>751.33333333333337</v>
      </c>
      <c r="V160" s="66">
        <v>187.83333333333329</v>
      </c>
      <c r="W160" s="24">
        <v>4</v>
      </c>
      <c r="X160" s="24">
        <v>0</v>
      </c>
      <c r="Y160" s="24">
        <v>0</v>
      </c>
      <c r="Z160" s="24">
        <v>5</v>
      </c>
      <c r="AA160" s="28">
        <v>2.25</v>
      </c>
      <c r="AB160" s="28">
        <v>0.5</v>
      </c>
      <c r="AC160" s="28">
        <v>1.125</v>
      </c>
      <c r="AD160" s="28">
        <v>21.2</v>
      </c>
      <c r="AE160" s="28">
        <v>21.2009984</v>
      </c>
      <c r="AF160" t="s">
        <v>618</v>
      </c>
    </row>
    <row r="161" spans="1:32" ht="18" customHeight="1">
      <c r="A161" s="22">
        <v>46172</v>
      </c>
      <c r="B161" s="23" t="s">
        <v>9</v>
      </c>
      <c r="C161" s="24">
        <v>533</v>
      </c>
      <c r="D161" s="25">
        <v>1275</v>
      </c>
      <c r="E161" s="26">
        <v>-664</v>
      </c>
      <c r="F161" s="24">
        <v>3</v>
      </c>
      <c r="G161" s="24">
        <v>1</v>
      </c>
      <c r="H161" s="23" t="s">
        <v>619</v>
      </c>
      <c r="I161" s="23">
        <v>1</v>
      </c>
      <c r="J161" s="23"/>
      <c r="K161" s="23" t="s">
        <v>154</v>
      </c>
      <c r="L161" s="27">
        <v>0.82640000000000002</v>
      </c>
      <c r="M161" s="25">
        <v>-832</v>
      </c>
      <c r="N161" s="25"/>
      <c r="O161" s="24">
        <v>0</v>
      </c>
      <c r="P161" s="24">
        <v>3</v>
      </c>
      <c r="Q161" s="24">
        <v>1</v>
      </c>
      <c r="R161" s="66">
        <v>217.96933374844329</v>
      </c>
      <c r="S161" s="66">
        <v>5.8494467000182109</v>
      </c>
      <c r="T161" s="66">
        <v>425</v>
      </c>
      <c r="U161" s="66">
        <v>1275</v>
      </c>
      <c r="V161" s="66">
        <v>318.75</v>
      </c>
      <c r="W161" s="24">
        <v>0</v>
      </c>
      <c r="X161" s="24">
        <v>0</v>
      </c>
      <c r="Y161" s="24">
        <v>0</v>
      </c>
      <c r="Z161" s="24">
        <v>3</v>
      </c>
      <c r="AA161" s="28">
        <v>0.75</v>
      </c>
      <c r="AB161" s="28">
        <v>0.5</v>
      </c>
      <c r="AC161" s="28">
        <v>0.375</v>
      </c>
      <c r="AD161" s="28">
        <v>13.8</v>
      </c>
      <c r="AE161" s="28">
        <v>13.80099839</v>
      </c>
      <c r="AF161" t="s">
        <v>620</v>
      </c>
    </row>
    <row r="162" spans="1:32" ht="18" customHeight="1">
      <c r="A162" s="22">
        <v>46172</v>
      </c>
      <c r="B162" s="23" t="s">
        <v>9</v>
      </c>
      <c r="C162" s="24">
        <v>535</v>
      </c>
      <c r="D162" s="25">
        <v>8107</v>
      </c>
      <c r="E162" s="26">
        <v>1585</v>
      </c>
      <c r="F162" s="24">
        <v>37</v>
      </c>
      <c r="G162" s="24">
        <v>22</v>
      </c>
      <c r="H162" s="23" t="s">
        <v>621</v>
      </c>
      <c r="I162" s="23">
        <v>1</v>
      </c>
      <c r="J162" s="23"/>
      <c r="K162" s="23" t="s">
        <v>370</v>
      </c>
      <c r="L162" s="27">
        <v>1.0651999999999999</v>
      </c>
      <c r="M162" s="25">
        <v>-253</v>
      </c>
      <c r="N162" s="25"/>
      <c r="O162" s="24">
        <v>0</v>
      </c>
      <c r="P162" s="24">
        <v>5</v>
      </c>
      <c r="Q162" s="24">
        <v>1</v>
      </c>
      <c r="R162" s="66">
        <v>1386.377853881278</v>
      </c>
      <c r="S162" s="66">
        <v>5.8476121623724646</v>
      </c>
      <c r="T162" s="66">
        <v>219.1081081081081</v>
      </c>
      <c r="U162" s="66">
        <v>368.5</v>
      </c>
      <c r="V162" s="66">
        <v>137.40677966101691</v>
      </c>
      <c r="W162" s="24">
        <v>7</v>
      </c>
      <c r="X162" s="24">
        <v>2</v>
      </c>
      <c r="Y162" s="24">
        <v>4</v>
      </c>
      <c r="Z162" s="24">
        <v>3</v>
      </c>
      <c r="AA162" s="28">
        <v>4</v>
      </c>
      <c r="AB162" s="28">
        <v>1</v>
      </c>
      <c r="AC162" s="28">
        <v>4</v>
      </c>
      <c r="AD162" s="28">
        <v>50</v>
      </c>
      <c r="AE162" s="28">
        <v>50.000998379999999</v>
      </c>
      <c r="AF162" t="s">
        <v>237</v>
      </c>
    </row>
    <row r="163" spans="1:32" ht="18" customHeight="1">
      <c r="A163" s="22">
        <v>46172</v>
      </c>
      <c r="B163" s="23" t="s">
        <v>9</v>
      </c>
      <c r="C163" s="24">
        <v>536</v>
      </c>
      <c r="D163" s="25">
        <v>5563</v>
      </c>
      <c r="E163" s="26">
        <v>-1196</v>
      </c>
      <c r="F163" s="24">
        <v>16</v>
      </c>
      <c r="G163" s="24">
        <v>16</v>
      </c>
      <c r="H163" s="23" t="s">
        <v>622</v>
      </c>
      <c r="I163" s="23">
        <v>1</v>
      </c>
      <c r="J163" s="23"/>
      <c r="K163" s="23" t="s">
        <v>203</v>
      </c>
      <c r="L163" s="27">
        <v>0.92830000000000001</v>
      </c>
      <c r="M163" s="25">
        <v>2052</v>
      </c>
      <c r="N163" s="25"/>
      <c r="O163" s="24">
        <v>0</v>
      </c>
      <c r="P163" s="24">
        <v>6</v>
      </c>
      <c r="Q163" s="24">
        <v>1</v>
      </c>
      <c r="R163" s="66">
        <v>936.71051266085522</v>
      </c>
      <c r="S163" s="66">
        <v>5.938867905087915</v>
      </c>
      <c r="T163" s="66">
        <v>347.6875</v>
      </c>
      <c r="U163" s="66">
        <v>347.6875</v>
      </c>
      <c r="V163" s="66">
        <v>173.84375</v>
      </c>
      <c r="W163" s="24">
        <v>0</v>
      </c>
      <c r="X163" s="24">
        <v>3</v>
      </c>
      <c r="Y163" s="24">
        <v>0</v>
      </c>
      <c r="Z163" s="24">
        <v>1</v>
      </c>
      <c r="AA163" s="28">
        <v>1</v>
      </c>
      <c r="AB163" s="28">
        <v>0.8</v>
      </c>
      <c r="AC163" s="28">
        <v>0.8</v>
      </c>
      <c r="AD163" s="28">
        <v>28</v>
      </c>
      <c r="AE163" s="28">
        <v>28.000998370000001</v>
      </c>
      <c r="AF163" t="s">
        <v>623</v>
      </c>
    </row>
    <row r="164" spans="1:32" ht="18" customHeight="1">
      <c r="A164" s="22">
        <v>46172</v>
      </c>
      <c r="B164" s="23" t="s">
        <v>55</v>
      </c>
      <c r="C164" s="24">
        <v>537</v>
      </c>
      <c r="D164" s="25">
        <v>4781</v>
      </c>
      <c r="E164" s="26">
        <v>-538</v>
      </c>
      <c r="F164" s="24">
        <v>15</v>
      </c>
      <c r="G164" s="24">
        <v>16</v>
      </c>
      <c r="H164" s="23" t="s">
        <v>624</v>
      </c>
      <c r="I164" s="23">
        <v>1</v>
      </c>
      <c r="J164" s="23"/>
      <c r="K164" s="23" t="s">
        <v>154</v>
      </c>
      <c r="L164" s="27">
        <v>0.96250000000000002</v>
      </c>
      <c r="M164" s="25">
        <v>31</v>
      </c>
      <c r="N164" s="25"/>
      <c r="O164" s="24">
        <v>0</v>
      </c>
      <c r="P164" s="24">
        <v>7</v>
      </c>
      <c r="Q164" s="24">
        <v>1</v>
      </c>
      <c r="R164" s="66">
        <v>801.80598796180993</v>
      </c>
      <c r="S164" s="66">
        <v>5.9627890933482517</v>
      </c>
      <c r="T164" s="66">
        <v>318.73333333333329</v>
      </c>
      <c r="U164" s="66">
        <v>298.8125</v>
      </c>
      <c r="V164" s="66">
        <v>154.2258064516129</v>
      </c>
      <c r="W164" s="24">
        <v>0</v>
      </c>
      <c r="X164" s="24">
        <v>4</v>
      </c>
      <c r="Y164" s="24">
        <v>2</v>
      </c>
      <c r="Z164" s="24">
        <v>6</v>
      </c>
      <c r="AA164" s="28">
        <v>3</v>
      </c>
      <c r="AB164" s="28">
        <v>0.6</v>
      </c>
      <c r="AC164" s="28">
        <v>1.8</v>
      </c>
      <c r="AD164" s="28">
        <v>38</v>
      </c>
      <c r="AE164" s="28">
        <v>38.000998359999997</v>
      </c>
      <c r="AF164" t="s">
        <v>586</v>
      </c>
    </row>
    <row r="165" spans="1:32" ht="18" customHeight="1">
      <c r="A165" s="22">
        <v>46172</v>
      </c>
      <c r="B165" s="23" t="s">
        <v>55</v>
      </c>
      <c r="C165" s="24">
        <v>538</v>
      </c>
      <c r="D165" s="25">
        <v>1901</v>
      </c>
      <c r="E165" s="26">
        <v>-1045</v>
      </c>
      <c r="F165" s="24">
        <v>4</v>
      </c>
      <c r="G165" s="24">
        <v>3</v>
      </c>
      <c r="H165" s="23" t="s">
        <v>625</v>
      </c>
      <c r="I165" s="23">
        <v>1</v>
      </c>
      <c r="J165" s="23"/>
      <c r="K165" s="23" t="s">
        <v>154</v>
      </c>
      <c r="L165" s="27">
        <v>0.81679999999999997</v>
      </c>
      <c r="M165" s="25">
        <v>155</v>
      </c>
      <c r="N165" s="25"/>
      <c r="O165" s="24">
        <v>0</v>
      </c>
      <c r="P165" s="24">
        <v>8</v>
      </c>
      <c r="Q165" s="24">
        <v>1</v>
      </c>
      <c r="R165" s="66">
        <v>314.19437525944369</v>
      </c>
      <c r="S165" s="66">
        <v>6.0503947546173062</v>
      </c>
      <c r="T165" s="66">
        <v>475.25</v>
      </c>
      <c r="U165" s="66">
        <v>633.66666666666663</v>
      </c>
      <c r="V165" s="66">
        <v>271.57142857142861</v>
      </c>
      <c r="W165" s="24">
        <v>0</v>
      </c>
      <c r="X165" s="24">
        <v>0</v>
      </c>
      <c r="Y165" s="24">
        <v>0</v>
      </c>
      <c r="Z165" s="24">
        <v>5</v>
      </c>
      <c r="AA165" s="28">
        <v>1.25</v>
      </c>
      <c r="AB165" s="28">
        <v>0.5</v>
      </c>
      <c r="AC165" s="28">
        <v>0.625</v>
      </c>
      <c r="AD165" s="28">
        <v>16.2</v>
      </c>
      <c r="AE165" s="28">
        <v>16.200998349999999</v>
      </c>
      <c r="AF165" t="s">
        <v>626</v>
      </c>
    </row>
    <row r="166" spans="1:32" ht="18" customHeight="1">
      <c r="A166" s="22">
        <v>46172</v>
      </c>
      <c r="B166" s="23" t="s">
        <v>55</v>
      </c>
      <c r="C166" s="24">
        <v>550</v>
      </c>
      <c r="D166" s="25">
        <v>5015</v>
      </c>
      <c r="E166" s="26">
        <v>-437</v>
      </c>
      <c r="F166" s="24">
        <v>16</v>
      </c>
      <c r="G166" s="24">
        <v>18</v>
      </c>
      <c r="H166" s="23" t="s">
        <v>627</v>
      </c>
      <c r="I166" s="23">
        <v>1</v>
      </c>
      <c r="J166" s="23"/>
      <c r="K166" s="23" t="s">
        <v>154</v>
      </c>
      <c r="L166" s="27">
        <v>0.97099999999999997</v>
      </c>
      <c r="M166" s="25">
        <v>-772</v>
      </c>
      <c r="N166" s="25"/>
      <c r="O166" s="24">
        <v>0</v>
      </c>
      <c r="P166" s="24">
        <v>0</v>
      </c>
      <c r="Q166" s="24">
        <v>1</v>
      </c>
      <c r="R166" s="66">
        <v>834.38771274387716</v>
      </c>
      <c r="S166" s="66">
        <v>6.0103953155161092</v>
      </c>
      <c r="T166" s="66">
        <v>313.4375</v>
      </c>
      <c r="U166" s="66">
        <v>278.61111111111109</v>
      </c>
      <c r="V166" s="66">
        <v>147.5</v>
      </c>
      <c r="W166" s="24">
        <v>0</v>
      </c>
      <c r="X166" s="24">
        <v>4</v>
      </c>
      <c r="Y166" s="24">
        <v>3</v>
      </c>
      <c r="Z166" s="24">
        <v>5</v>
      </c>
      <c r="AA166" s="28">
        <v>3</v>
      </c>
      <c r="AB166" s="28">
        <v>0.8</v>
      </c>
      <c r="AC166" s="28">
        <v>2.4</v>
      </c>
      <c r="AD166" s="28">
        <v>34</v>
      </c>
      <c r="AE166" s="28">
        <v>34.000998340000002</v>
      </c>
      <c r="AF166" t="s">
        <v>628</v>
      </c>
    </row>
    <row r="167" spans="1:32" ht="18" customHeight="1">
      <c r="A167" s="22">
        <v>46172</v>
      </c>
      <c r="B167" s="23" t="s">
        <v>16</v>
      </c>
      <c r="C167" s="24">
        <v>551</v>
      </c>
      <c r="D167" s="25">
        <v>1381</v>
      </c>
      <c r="E167" s="26">
        <v>-98</v>
      </c>
      <c r="F167" s="24">
        <v>4</v>
      </c>
      <c r="G167" s="24">
        <v>4</v>
      </c>
      <c r="H167" s="23" t="s">
        <v>557</v>
      </c>
      <c r="I167" s="23">
        <v>1</v>
      </c>
      <c r="J167" s="23"/>
      <c r="K167" s="23" t="s">
        <v>154</v>
      </c>
      <c r="L167" s="27">
        <v>0.97629999999999995</v>
      </c>
      <c r="M167" s="25">
        <v>-618</v>
      </c>
      <c r="N167" s="25"/>
      <c r="O167" s="24">
        <v>0</v>
      </c>
      <c r="P167" s="24">
        <v>1</v>
      </c>
      <c r="Q167" s="24">
        <v>1</v>
      </c>
      <c r="R167" s="66">
        <v>250.22109796596101</v>
      </c>
      <c r="S167" s="66">
        <v>5.5191189361173114</v>
      </c>
      <c r="T167" s="66">
        <v>345.25</v>
      </c>
      <c r="U167" s="66">
        <v>345.25</v>
      </c>
      <c r="V167" s="66">
        <v>172.625</v>
      </c>
      <c r="W167" s="24">
        <v>0</v>
      </c>
      <c r="X167" s="24">
        <v>3</v>
      </c>
      <c r="Y167" s="24">
        <v>0</v>
      </c>
      <c r="Z167" s="24">
        <v>7</v>
      </c>
      <c r="AA167" s="28">
        <v>2.5</v>
      </c>
      <c r="AB167" s="28">
        <v>0.5</v>
      </c>
      <c r="AC167" s="28">
        <v>1.25</v>
      </c>
      <c r="AD167" s="28">
        <v>22.5</v>
      </c>
      <c r="AE167" s="28">
        <v>22.500998330000002</v>
      </c>
      <c r="AF167" t="s">
        <v>629</v>
      </c>
    </row>
    <row r="168" spans="1:32" ht="18" customHeight="1">
      <c r="A168" s="22">
        <v>46172</v>
      </c>
      <c r="B168" s="23" t="s">
        <v>16</v>
      </c>
      <c r="C168" s="24">
        <v>552</v>
      </c>
      <c r="D168" s="25">
        <v>4135</v>
      </c>
      <c r="E168" s="26">
        <v>-221</v>
      </c>
      <c r="F168" s="24">
        <v>15</v>
      </c>
      <c r="G168" s="24">
        <v>10</v>
      </c>
      <c r="H168" s="23" t="s">
        <v>630</v>
      </c>
      <c r="I168" s="23">
        <v>1</v>
      </c>
      <c r="J168" s="23"/>
      <c r="K168" s="23" t="s">
        <v>154</v>
      </c>
      <c r="L168" s="27">
        <v>0.98219999999999996</v>
      </c>
      <c r="M168" s="25">
        <v>1584</v>
      </c>
      <c r="N168" s="25"/>
      <c r="O168" s="24">
        <v>0</v>
      </c>
      <c r="P168" s="24">
        <v>2</v>
      </c>
      <c r="Q168" s="24">
        <v>1</v>
      </c>
      <c r="R168" s="66">
        <v>686.75985886259855</v>
      </c>
      <c r="S168" s="66">
        <v>6.0210275056674476</v>
      </c>
      <c r="T168" s="66">
        <v>275.66666666666669</v>
      </c>
      <c r="U168" s="66">
        <v>413.5</v>
      </c>
      <c r="V168" s="66">
        <v>165.4</v>
      </c>
      <c r="W168" s="24">
        <v>0</v>
      </c>
      <c r="X168" s="24">
        <v>2</v>
      </c>
      <c r="Y168" s="24">
        <v>1</v>
      </c>
      <c r="Z168" s="24">
        <v>4</v>
      </c>
      <c r="AA168" s="28">
        <v>1.75</v>
      </c>
      <c r="AB168" s="28">
        <v>0.6</v>
      </c>
      <c r="AC168" s="28">
        <v>1.05</v>
      </c>
      <c r="AD168" s="28">
        <v>20.5</v>
      </c>
      <c r="AE168" s="28">
        <v>20.500998320000001</v>
      </c>
      <c r="AF168" t="s">
        <v>631</v>
      </c>
    </row>
    <row r="169" spans="1:32" ht="18" customHeight="1">
      <c r="A169" s="22">
        <v>46172</v>
      </c>
      <c r="B169" s="23" t="s">
        <v>16</v>
      </c>
      <c r="C169" s="24">
        <v>553</v>
      </c>
      <c r="D169" s="25">
        <v>3360</v>
      </c>
      <c r="E169" s="26">
        <v>-95</v>
      </c>
      <c r="F169" s="24">
        <v>10</v>
      </c>
      <c r="G169" s="24">
        <v>16</v>
      </c>
      <c r="H169" s="23" t="s">
        <v>632</v>
      </c>
      <c r="I169" s="23">
        <v>1</v>
      </c>
      <c r="J169" s="23"/>
      <c r="K169" s="23" t="s">
        <v>154</v>
      </c>
      <c r="L169" s="27">
        <v>0.99060000000000004</v>
      </c>
      <c r="M169" s="25">
        <v>-440</v>
      </c>
      <c r="N169" s="25"/>
      <c r="O169" s="24">
        <v>0</v>
      </c>
      <c r="P169" s="24">
        <v>3</v>
      </c>
      <c r="Q169" s="24">
        <v>1</v>
      </c>
      <c r="R169" s="66">
        <v>543.06771481942712</v>
      </c>
      <c r="S169" s="66">
        <v>6.1870737447856161</v>
      </c>
      <c r="T169" s="66">
        <v>336</v>
      </c>
      <c r="U169" s="66">
        <v>210</v>
      </c>
      <c r="V169" s="66">
        <v>129.2307692307692</v>
      </c>
      <c r="W169" s="24">
        <v>0</v>
      </c>
      <c r="X169" s="24">
        <v>7</v>
      </c>
      <c r="Y169" s="24">
        <v>5</v>
      </c>
      <c r="Z169" s="24">
        <v>0</v>
      </c>
      <c r="AA169" s="28">
        <v>3</v>
      </c>
      <c r="AB169" s="28">
        <v>0.6</v>
      </c>
      <c r="AC169" s="28">
        <v>1.8</v>
      </c>
      <c r="AD169" s="28">
        <v>28</v>
      </c>
      <c r="AE169" s="28">
        <v>28.00099831</v>
      </c>
      <c r="AF169" t="s">
        <v>633</v>
      </c>
    </row>
    <row r="170" spans="1:32" ht="18" customHeight="1">
      <c r="A170" s="22">
        <v>46172</v>
      </c>
      <c r="B170" s="23" t="s">
        <v>16</v>
      </c>
      <c r="C170" s="24">
        <v>555</v>
      </c>
      <c r="D170" s="25">
        <v>1797</v>
      </c>
      <c r="E170" s="26">
        <v>-614</v>
      </c>
      <c r="F170" s="24">
        <v>5</v>
      </c>
      <c r="G170" s="24">
        <v>3</v>
      </c>
      <c r="H170" s="23" t="s">
        <v>515</v>
      </c>
      <c r="I170" s="23">
        <v>1</v>
      </c>
      <c r="J170" s="23"/>
      <c r="K170" s="23" t="s">
        <v>154</v>
      </c>
      <c r="L170" s="27">
        <v>0.8861</v>
      </c>
      <c r="M170" s="25">
        <v>-574</v>
      </c>
      <c r="N170" s="25"/>
      <c r="O170" s="24">
        <v>0</v>
      </c>
      <c r="P170" s="24">
        <v>5</v>
      </c>
      <c r="Q170" s="24">
        <v>1</v>
      </c>
      <c r="R170" s="66">
        <v>297.69971980074718</v>
      </c>
      <c r="S170" s="66">
        <v>6.0362838137796926</v>
      </c>
      <c r="T170" s="66">
        <v>359.4</v>
      </c>
      <c r="U170" s="66">
        <v>599</v>
      </c>
      <c r="V170" s="66">
        <v>224.625</v>
      </c>
      <c r="W170" s="24">
        <v>0</v>
      </c>
      <c r="X170" s="24">
        <v>0</v>
      </c>
      <c r="Y170" s="24">
        <v>0</v>
      </c>
      <c r="Z170" s="24">
        <v>4</v>
      </c>
      <c r="AA170" s="28">
        <v>1</v>
      </c>
      <c r="AB170" s="28">
        <v>0.5</v>
      </c>
      <c r="AC170" s="28">
        <v>0.5</v>
      </c>
      <c r="AD170" s="28">
        <v>25</v>
      </c>
      <c r="AE170" s="28">
        <v>25.000998299999999</v>
      </c>
      <c r="AF170" t="s">
        <v>634</v>
      </c>
    </row>
    <row r="171" spans="1:32" ht="18" customHeight="1">
      <c r="A171" s="22">
        <v>46172</v>
      </c>
      <c r="B171" s="23" t="s">
        <v>16</v>
      </c>
      <c r="C171" s="24">
        <v>556</v>
      </c>
      <c r="D171" s="25">
        <v>2006</v>
      </c>
      <c r="E171" s="26">
        <v>388</v>
      </c>
      <c r="F171" s="24">
        <v>10</v>
      </c>
      <c r="G171" s="24">
        <v>4</v>
      </c>
      <c r="H171" s="23" t="s">
        <v>635</v>
      </c>
      <c r="I171" s="23">
        <v>1</v>
      </c>
      <c r="J171" s="23"/>
      <c r="K171" s="23" t="s">
        <v>154</v>
      </c>
      <c r="L171" s="27">
        <v>1.0645</v>
      </c>
      <c r="M171" s="25">
        <v>21</v>
      </c>
      <c r="N171" s="25"/>
      <c r="O171" s="24">
        <v>0</v>
      </c>
      <c r="P171" s="24">
        <v>6</v>
      </c>
      <c r="Q171" s="24">
        <v>1</v>
      </c>
      <c r="R171" s="66">
        <v>319.50508509755088</v>
      </c>
      <c r="S171" s="66">
        <v>6.2784603236832073</v>
      </c>
      <c r="T171" s="66">
        <v>200.6</v>
      </c>
      <c r="U171" s="66">
        <v>501.5</v>
      </c>
      <c r="V171" s="66">
        <v>143.28571428571431</v>
      </c>
      <c r="W171" s="24">
        <v>7</v>
      </c>
      <c r="X171" s="24">
        <v>0</v>
      </c>
      <c r="Y171" s="24">
        <v>4</v>
      </c>
      <c r="Z171" s="24">
        <v>0</v>
      </c>
      <c r="AA171" s="28">
        <v>2.75</v>
      </c>
      <c r="AB171" s="28">
        <v>0.5</v>
      </c>
      <c r="AC171" s="28">
        <v>1.375</v>
      </c>
      <c r="AD171" s="28">
        <v>23.8</v>
      </c>
      <c r="AE171" s="28">
        <v>23.800998289999999</v>
      </c>
      <c r="AF171" t="s">
        <v>636</v>
      </c>
    </row>
    <row r="172" spans="1:32" ht="18" customHeight="1">
      <c r="A172" s="22">
        <v>46172</v>
      </c>
      <c r="B172" s="23" t="s">
        <v>16</v>
      </c>
      <c r="C172" s="24">
        <v>557</v>
      </c>
      <c r="D172" s="25">
        <v>1921</v>
      </c>
      <c r="E172" s="26">
        <v>105</v>
      </c>
      <c r="F172" s="24">
        <v>8</v>
      </c>
      <c r="G172" s="24">
        <v>4</v>
      </c>
      <c r="H172" s="23" t="s">
        <v>637</v>
      </c>
      <c r="I172" s="23">
        <v>1</v>
      </c>
      <c r="J172" s="23"/>
      <c r="K172" s="23" t="s">
        <v>154</v>
      </c>
      <c r="L172" s="27">
        <v>1.0182</v>
      </c>
      <c r="M172" s="25">
        <v>-762</v>
      </c>
      <c r="N172" s="25"/>
      <c r="O172" s="24">
        <v>0</v>
      </c>
      <c r="P172" s="24">
        <v>7</v>
      </c>
      <c r="Q172" s="24">
        <v>1</v>
      </c>
      <c r="R172" s="66">
        <v>320.26546284765459</v>
      </c>
      <c r="S172" s="66">
        <v>5.9981491070543251</v>
      </c>
      <c r="T172" s="66">
        <v>240.125</v>
      </c>
      <c r="U172" s="66">
        <v>480.25</v>
      </c>
      <c r="V172" s="66">
        <v>160.08333333333329</v>
      </c>
      <c r="W172" s="24">
        <v>7</v>
      </c>
      <c r="X172" s="24">
        <v>0</v>
      </c>
      <c r="Y172" s="24">
        <v>2</v>
      </c>
      <c r="Z172" s="24">
        <v>5</v>
      </c>
      <c r="AA172" s="28">
        <v>3.5</v>
      </c>
      <c r="AB172" s="28">
        <v>0.5</v>
      </c>
      <c r="AC172" s="28">
        <v>1.75</v>
      </c>
      <c r="AD172" s="28">
        <v>27.5</v>
      </c>
      <c r="AE172" s="28">
        <v>27.500998280000001</v>
      </c>
      <c r="AF172" t="s">
        <v>263</v>
      </c>
    </row>
    <row r="173" spans="1:32" ht="18" customHeight="1">
      <c r="A173" s="22">
        <v>46172</v>
      </c>
      <c r="B173" s="23" t="s">
        <v>16</v>
      </c>
      <c r="C173" s="24">
        <v>558</v>
      </c>
      <c r="D173" s="25">
        <v>6376</v>
      </c>
      <c r="E173" s="26">
        <v>315</v>
      </c>
      <c r="F173" s="24">
        <v>19</v>
      </c>
      <c r="G173" s="24">
        <v>32</v>
      </c>
      <c r="H173" s="23" t="s">
        <v>638</v>
      </c>
      <c r="I173" s="23">
        <v>1</v>
      </c>
      <c r="J173" s="23"/>
      <c r="K173" s="23" t="s">
        <v>154</v>
      </c>
      <c r="L173" s="27">
        <v>1.0165</v>
      </c>
      <c r="M173" s="25">
        <v>-222</v>
      </c>
      <c r="N173" s="25"/>
      <c r="O173" s="24">
        <v>0</v>
      </c>
      <c r="P173" s="24">
        <v>8</v>
      </c>
      <c r="Q173" s="24">
        <v>1</v>
      </c>
      <c r="R173" s="66">
        <v>1072.0377231216271</v>
      </c>
      <c r="S173" s="66">
        <v>5.9475519027762944</v>
      </c>
      <c r="T173" s="66">
        <v>335.57894736842098</v>
      </c>
      <c r="U173" s="66">
        <v>199.25</v>
      </c>
      <c r="V173" s="66">
        <v>125.01960784313729</v>
      </c>
      <c r="W173" s="24">
        <v>0</v>
      </c>
      <c r="X173" s="24">
        <v>7</v>
      </c>
      <c r="Y173" s="24">
        <v>7</v>
      </c>
      <c r="Z173" s="24">
        <v>5</v>
      </c>
      <c r="AA173" s="28">
        <v>4.75</v>
      </c>
      <c r="AB173" s="28">
        <v>0.8</v>
      </c>
      <c r="AC173" s="28">
        <v>3.8</v>
      </c>
      <c r="AD173" s="28">
        <v>38</v>
      </c>
      <c r="AE173" s="28">
        <v>38.000998269999997</v>
      </c>
      <c r="AF173" t="s">
        <v>639</v>
      </c>
    </row>
    <row r="174" spans="1:32" ht="18" customHeight="1">
      <c r="A174" s="22">
        <v>46172</v>
      </c>
      <c r="B174" s="23" t="s">
        <v>16</v>
      </c>
      <c r="C174" s="24">
        <v>560</v>
      </c>
      <c r="D174" s="25">
        <v>1404</v>
      </c>
      <c r="E174" s="26">
        <v>-408</v>
      </c>
      <c r="F174" s="24">
        <v>4</v>
      </c>
      <c r="G174" s="24">
        <v>2</v>
      </c>
      <c r="H174" s="23" t="s">
        <v>640</v>
      </c>
      <c r="I174" s="23">
        <v>1</v>
      </c>
      <c r="J174" s="23"/>
      <c r="K174" s="23" t="s">
        <v>154</v>
      </c>
      <c r="L174" s="27">
        <v>0.90310000000000001</v>
      </c>
      <c r="M174" s="25">
        <v>-520</v>
      </c>
      <c r="N174" s="25"/>
      <c r="O174" s="24">
        <v>0</v>
      </c>
      <c r="P174" s="24">
        <v>0</v>
      </c>
      <c r="Q174" s="24">
        <v>1</v>
      </c>
      <c r="R174" s="66">
        <v>242.7403486924035</v>
      </c>
      <c r="S174" s="66">
        <v>5.7839580752152786</v>
      </c>
      <c r="T174" s="66">
        <v>351</v>
      </c>
      <c r="U174" s="66">
        <v>702</v>
      </c>
      <c r="V174" s="66">
        <v>234</v>
      </c>
      <c r="W174" s="24">
        <v>0</v>
      </c>
      <c r="X174" s="24">
        <v>0</v>
      </c>
      <c r="Y174" s="24">
        <v>0</v>
      </c>
      <c r="Z174" s="24">
        <v>6</v>
      </c>
      <c r="AA174" s="28">
        <v>1.5</v>
      </c>
      <c r="AB174" s="28">
        <v>0.5</v>
      </c>
      <c r="AC174" s="28">
        <v>0.75</v>
      </c>
      <c r="AD174" s="28">
        <v>17.5</v>
      </c>
      <c r="AE174" s="28">
        <v>17.500998259999999</v>
      </c>
      <c r="AF174" t="s">
        <v>641</v>
      </c>
    </row>
    <row r="175" spans="1:32" ht="18" customHeight="1">
      <c r="A175" s="22">
        <v>46172</v>
      </c>
      <c r="B175" s="23" t="s">
        <v>278</v>
      </c>
      <c r="C175" s="24">
        <v>561</v>
      </c>
      <c r="D175" s="25">
        <v>3061</v>
      </c>
      <c r="E175" s="26">
        <v>-90</v>
      </c>
      <c r="F175" s="24">
        <v>14</v>
      </c>
      <c r="G175" s="24">
        <v>4</v>
      </c>
      <c r="H175" s="23" t="s">
        <v>642</v>
      </c>
      <c r="I175" s="23">
        <v>1</v>
      </c>
      <c r="J175" s="23"/>
      <c r="K175" s="23" t="s">
        <v>154</v>
      </c>
      <c r="L175" s="27">
        <v>0.99019999999999997</v>
      </c>
      <c r="M175" s="25">
        <v>221</v>
      </c>
      <c r="N175" s="25"/>
      <c r="O175" s="24">
        <v>0</v>
      </c>
      <c r="P175" s="24">
        <v>1</v>
      </c>
      <c r="Q175" s="24">
        <v>1</v>
      </c>
      <c r="R175" s="66">
        <v>488.19245537567463</v>
      </c>
      <c r="S175" s="66">
        <v>6.2700682206251939</v>
      </c>
      <c r="T175" s="66">
        <v>218.64285714285711</v>
      </c>
      <c r="U175" s="66">
        <v>765.25</v>
      </c>
      <c r="V175" s="66">
        <v>170.05555555555549</v>
      </c>
      <c r="W175" s="24">
        <v>6</v>
      </c>
      <c r="X175" s="24">
        <v>0</v>
      </c>
      <c r="Y175" s="24">
        <v>0</v>
      </c>
      <c r="Z175" s="24">
        <v>0</v>
      </c>
      <c r="AA175" s="28">
        <v>1.5</v>
      </c>
      <c r="AB175" s="28">
        <v>0.6</v>
      </c>
      <c r="AC175" s="28">
        <v>0.89999999999999991</v>
      </c>
      <c r="AD175" s="28">
        <v>19</v>
      </c>
      <c r="AE175" s="28">
        <v>19.000998249999999</v>
      </c>
      <c r="AF175" t="s">
        <v>597</v>
      </c>
    </row>
    <row r="176" spans="1:32" ht="18" customHeight="1">
      <c r="A176" s="22">
        <v>46172</v>
      </c>
      <c r="B176" s="23" t="s">
        <v>278</v>
      </c>
      <c r="C176" s="24">
        <v>562</v>
      </c>
      <c r="D176" s="25">
        <v>5146</v>
      </c>
      <c r="E176" s="26">
        <v>-502</v>
      </c>
      <c r="F176" s="24">
        <v>15</v>
      </c>
      <c r="G176" s="24">
        <v>19</v>
      </c>
      <c r="H176" s="23" t="s">
        <v>643</v>
      </c>
      <c r="I176" s="23">
        <v>1</v>
      </c>
      <c r="J176" s="23"/>
      <c r="K176" s="23" t="s">
        <v>154</v>
      </c>
      <c r="L176" s="27">
        <v>0.96750000000000003</v>
      </c>
      <c r="M176" s="25">
        <v>-1348</v>
      </c>
      <c r="N176" s="25"/>
      <c r="O176" s="24">
        <v>0</v>
      </c>
      <c r="P176" s="24">
        <v>2</v>
      </c>
      <c r="Q176" s="24">
        <v>1</v>
      </c>
      <c r="R176" s="66">
        <v>885.66583644665843</v>
      </c>
      <c r="S176" s="66">
        <v>5.8103178289523321</v>
      </c>
      <c r="T176" s="66">
        <v>343.06666666666672</v>
      </c>
      <c r="U176" s="66">
        <v>270.84210526315792</v>
      </c>
      <c r="V176" s="66">
        <v>151.35294117647061</v>
      </c>
      <c r="W176" s="24">
        <v>0</v>
      </c>
      <c r="X176" s="24">
        <v>6</v>
      </c>
      <c r="Y176" s="24">
        <v>3</v>
      </c>
      <c r="Z176" s="24">
        <v>6</v>
      </c>
      <c r="AA176" s="28">
        <v>3.75</v>
      </c>
      <c r="AB176" s="28">
        <v>0.8</v>
      </c>
      <c r="AC176" s="28">
        <v>3</v>
      </c>
      <c r="AD176" s="28">
        <v>40</v>
      </c>
      <c r="AE176" s="28">
        <v>40.000998240000001</v>
      </c>
      <c r="AF176" t="s">
        <v>644</v>
      </c>
    </row>
    <row r="177" spans="1:32" ht="18" customHeight="1">
      <c r="A177" s="22">
        <v>46172</v>
      </c>
      <c r="B177" s="23" t="s">
        <v>30</v>
      </c>
      <c r="C177" s="24">
        <v>563</v>
      </c>
      <c r="D177" s="25">
        <v>1566</v>
      </c>
      <c r="E177" s="26">
        <v>-822</v>
      </c>
      <c r="F177" s="24">
        <v>3</v>
      </c>
      <c r="G177" s="24">
        <v>4</v>
      </c>
      <c r="H177" s="23" t="s">
        <v>645</v>
      </c>
      <c r="I177" s="23">
        <v>1</v>
      </c>
      <c r="J177" s="23"/>
      <c r="K177" s="23" t="s">
        <v>154</v>
      </c>
      <c r="L177" s="27">
        <v>0.82499999999999996</v>
      </c>
      <c r="M177" s="25">
        <v>-218</v>
      </c>
      <c r="N177" s="25"/>
      <c r="O177" s="24">
        <v>0</v>
      </c>
      <c r="P177" s="24">
        <v>3</v>
      </c>
      <c r="Q177" s="24">
        <v>1</v>
      </c>
      <c r="R177" s="66">
        <v>254.1911581569116</v>
      </c>
      <c r="S177" s="66">
        <v>6.1607178288762983</v>
      </c>
      <c r="T177" s="66">
        <v>522</v>
      </c>
      <c r="U177" s="66">
        <v>391.5</v>
      </c>
      <c r="V177" s="66">
        <v>223.71428571428569</v>
      </c>
      <c r="W177" s="24">
        <v>0</v>
      </c>
      <c r="X177" s="24">
        <v>1</v>
      </c>
      <c r="Y177" s="24">
        <v>0</v>
      </c>
      <c r="Z177" s="24">
        <v>0</v>
      </c>
      <c r="AA177" s="28">
        <v>0.25</v>
      </c>
      <c r="AB177" s="28">
        <v>0.5</v>
      </c>
      <c r="AC177" s="28">
        <v>0.125</v>
      </c>
      <c r="AD177" s="28">
        <v>11.2</v>
      </c>
      <c r="AE177" s="28">
        <v>11.20099823</v>
      </c>
      <c r="AF177" t="s">
        <v>646</v>
      </c>
    </row>
    <row r="178" spans="1:32" ht="18" customHeight="1">
      <c r="A178" s="22">
        <v>46172</v>
      </c>
      <c r="B178" s="23" t="s">
        <v>30</v>
      </c>
      <c r="C178" s="24">
        <v>565</v>
      </c>
      <c r="D178" s="25">
        <v>3240</v>
      </c>
      <c r="E178" s="26">
        <v>-65</v>
      </c>
      <c r="F178" s="24">
        <v>12</v>
      </c>
      <c r="G178" s="24">
        <v>12</v>
      </c>
      <c r="H178" s="23" t="s">
        <v>647</v>
      </c>
      <c r="I178" s="23">
        <v>1</v>
      </c>
      <c r="J178" s="23"/>
      <c r="K178" s="23" t="s">
        <v>154</v>
      </c>
      <c r="L178" s="27">
        <v>0.99329999999999996</v>
      </c>
      <c r="M178" s="25">
        <v>1107</v>
      </c>
      <c r="N178" s="25"/>
      <c r="O178" s="24">
        <v>0</v>
      </c>
      <c r="P178" s="24">
        <v>5</v>
      </c>
      <c r="Q178" s="24">
        <v>1</v>
      </c>
      <c r="R178" s="66">
        <v>511.89118929016189</v>
      </c>
      <c r="S178" s="66">
        <v>6.3294701448034294</v>
      </c>
      <c r="T178" s="66">
        <v>270</v>
      </c>
      <c r="U178" s="66">
        <v>270</v>
      </c>
      <c r="V178" s="66">
        <v>135</v>
      </c>
      <c r="W178" s="24">
        <v>2</v>
      </c>
      <c r="X178" s="24">
        <v>5</v>
      </c>
      <c r="Y178" s="24">
        <v>4</v>
      </c>
      <c r="Z178" s="24">
        <v>0</v>
      </c>
      <c r="AA178" s="28">
        <v>2.75</v>
      </c>
      <c r="AB178" s="28">
        <v>0.6</v>
      </c>
      <c r="AC178" s="28">
        <v>1.65</v>
      </c>
      <c r="AD178" s="28">
        <v>36.5</v>
      </c>
      <c r="AE178" s="28">
        <v>36.50099822</v>
      </c>
      <c r="AF178" t="s">
        <v>648</v>
      </c>
    </row>
    <row r="179" spans="1:32" ht="18" customHeight="1">
      <c r="A179" s="22">
        <v>46172</v>
      </c>
      <c r="B179" s="23" t="s">
        <v>30</v>
      </c>
      <c r="C179" s="24">
        <v>566</v>
      </c>
      <c r="D179" s="25">
        <v>3142</v>
      </c>
      <c r="E179" s="26">
        <v>617</v>
      </c>
      <c r="F179" s="24">
        <v>14</v>
      </c>
      <c r="G179" s="24">
        <v>9</v>
      </c>
      <c r="H179" s="23" t="s">
        <v>649</v>
      </c>
      <c r="I179" s="23">
        <v>1</v>
      </c>
      <c r="J179" s="23"/>
      <c r="K179" s="23" t="s">
        <v>154</v>
      </c>
      <c r="L179" s="27">
        <v>1.0654999999999999</v>
      </c>
      <c r="M179" s="25">
        <v>227</v>
      </c>
      <c r="N179" s="25"/>
      <c r="O179" s="24">
        <v>0</v>
      </c>
      <c r="P179" s="24">
        <v>6</v>
      </c>
      <c r="Q179" s="24">
        <v>1</v>
      </c>
      <c r="R179" s="66">
        <v>542.16786010792862</v>
      </c>
      <c r="S179" s="66">
        <v>5.7952531516245287</v>
      </c>
      <c r="T179" s="66">
        <v>224.42857142857139</v>
      </c>
      <c r="U179" s="66">
        <v>349.11111111111109</v>
      </c>
      <c r="V179" s="66">
        <v>136.60869565217391</v>
      </c>
      <c r="W179" s="24">
        <v>6</v>
      </c>
      <c r="X179" s="24">
        <v>2</v>
      </c>
      <c r="Y179" s="24">
        <v>4</v>
      </c>
      <c r="Z179" s="24">
        <v>7</v>
      </c>
      <c r="AA179" s="28">
        <v>4.75</v>
      </c>
      <c r="AB179" s="28">
        <v>0.6</v>
      </c>
      <c r="AC179" s="28">
        <v>2.85</v>
      </c>
      <c r="AD179" s="28">
        <v>38.5</v>
      </c>
      <c r="AE179" s="28">
        <v>38.500998209999999</v>
      </c>
      <c r="AF179" t="s">
        <v>650</v>
      </c>
    </row>
    <row r="180" spans="1:32" ht="18" customHeight="1">
      <c r="A180" s="22">
        <v>46172</v>
      </c>
      <c r="B180" s="23" t="s">
        <v>30</v>
      </c>
      <c r="C180" s="24">
        <v>567</v>
      </c>
      <c r="D180" s="25">
        <v>980</v>
      </c>
      <c r="E180" s="26">
        <v>-716</v>
      </c>
      <c r="F180" s="24">
        <v>2</v>
      </c>
      <c r="G180" s="24">
        <v>1</v>
      </c>
      <c r="H180" s="23" t="s">
        <v>651</v>
      </c>
      <c r="I180" s="23">
        <v>1</v>
      </c>
      <c r="J180" s="23"/>
      <c r="K180" s="23" t="s">
        <v>154</v>
      </c>
      <c r="L180" s="27">
        <v>0.75649999999999995</v>
      </c>
      <c r="M180" s="25">
        <v>10</v>
      </c>
      <c r="N180" s="25"/>
      <c r="O180" s="24">
        <v>0</v>
      </c>
      <c r="P180" s="24">
        <v>7</v>
      </c>
      <c r="Q180" s="24">
        <v>1</v>
      </c>
      <c r="R180" s="66">
        <v>148.23329182233289</v>
      </c>
      <c r="S180" s="66">
        <v>6.611200412216391</v>
      </c>
      <c r="T180" s="66">
        <v>490</v>
      </c>
      <c r="U180" s="66">
        <v>980</v>
      </c>
      <c r="V180" s="66">
        <v>326.66666666666669</v>
      </c>
      <c r="W180" s="24">
        <v>0</v>
      </c>
      <c r="X180" s="24">
        <v>0</v>
      </c>
      <c r="Y180" s="24">
        <v>0</v>
      </c>
      <c r="Z180" s="24">
        <v>0</v>
      </c>
      <c r="AA180" s="28">
        <v>0</v>
      </c>
      <c r="AB180" s="28">
        <v>0.5</v>
      </c>
      <c r="AC180" s="28">
        <v>0</v>
      </c>
      <c r="AD180" s="28">
        <v>20</v>
      </c>
      <c r="AE180" s="28">
        <v>20.000998200000002</v>
      </c>
      <c r="AF180" t="s">
        <v>590</v>
      </c>
    </row>
    <row r="181" spans="1:32" ht="18" customHeight="1">
      <c r="A181" s="22">
        <v>46172</v>
      </c>
      <c r="B181" s="23" t="s">
        <v>44</v>
      </c>
      <c r="C181" s="24">
        <v>568</v>
      </c>
      <c r="D181" s="25">
        <v>2383</v>
      </c>
      <c r="E181" s="26">
        <v>-706</v>
      </c>
      <c r="F181" s="24">
        <v>8</v>
      </c>
      <c r="G181" s="24">
        <v>0</v>
      </c>
      <c r="H181" s="23" t="s">
        <v>652</v>
      </c>
      <c r="I181" s="23">
        <v>1</v>
      </c>
      <c r="J181" s="23"/>
      <c r="K181" s="23" t="s">
        <v>154</v>
      </c>
      <c r="L181" s="27">
        <v>0.9012</v>
      </c>
      <c r="M181" s="25">
        <v>-85</v>
      </c>
      <c r="N181" s="25"/>
      <c r="O181" s="24">
        <v>0</v>
      </c>
      <c r="P181" s="24">
        <v>8</v>
      </c>
      <c r="Q181" s="24">
        <v>1</v>
      </c>
      <c r="R181" s="66">
        <v>424.90758613532591</v>
      </c>
      <c r="S181" s="66">
        <v>5.6082783121717554</v>
      </c>
      <c r="T181" s="66">
        <v>297.875</v>
      </c>
      <c r="U181" s="66"/>
      <c r="V181" s="66">
        <v>297.875</v>
      </c>
      <c r="W181" s="24">
        <v>0</v>
      </c>
      <c r="X181" s="24"/>
      <c r="Y181" s="24">
        <v>0</v>
      </c>
      <c r="Z181" s="24">
        <v>7</v>
      </c>
      <c r="AA181" s="28">
        <v>2.333333333333333</v>
      </c>
      <c r="AB181" s="28">
        <v>0.5</v>
      </c>
      <c r="AC181" s="28">
        <v>1.166666666666667</v>
      </c>
      <c r="AD181" s="28">
        <v>21.7</v>
      </c>
      <c r="AE181" s="28">
        <v>21.70099819</v>
      </c>
      <c r="AF181" t="s">
        <v>653</v>
      </c>
    </row>
    <row r="182" spans="1:32" ht="18" customHeight="1">
      <c r="A182" s="22">
        <v>46172</v>
      </c>
      <c r="B182" s="23" t="s">
        <v>44</v>
      </c>
      <c r="C182" s="24">
        <v>570</v>
      </c>
      <c r="D182" s="25">
        <v>4022</v>
      </c>
      <c r="E182" s="26">
        <v>304</v>
      </c>
      <c r="F182" s="24">
        <v>17</v>
      </c>
      <c r="G182" s="24">
        <v>13</v>
      </c>
      <c r="H182" s="23" t="s">
        <v>654</v>
      </c>
      <c r="I182" s="23">
        <v>1</v>
      </c>
      <c r="J182" s="23"/>
      <c r="K182" s="23" t="s">
        <v>154</v>
      </c>
      <c r="L182" s="27">
        <v>1.0251999999999999</v>
      </c>
      <c r="M182" s="25">
        <v>-827</v>
      </c>
      <c r="N182" s="25"/>
      <c r="O182" s="24">
        <v>0</v>
      </c>
      <c r="P182" s="24">
        <v>0</v>
      </c>
      <c r="Q182" s="24">
        <v>1</v>
      </c>
      <c r="R182" s="66">
        <v>643.17071398920712</v>
      </c>
      <c r="S182" s="66">
        <v>6.253394180611731</v>
      </c>
      <c r="T182" s="66">
        <v>236.58823529411771</v>
      </c>
      <c r="U182" s="66">
        <v>309.38461538461542</v>
      </c>
      <c r="V182" s="66">
        <v>134.06666666666669</v>
      </c>
      <c r="W182" s="24">
        <v>5</v>
      </c>
      <c r="X182" s="24">
        <v>5</v>
      </c>
      <c r="Y182" s="24">
        <v>5</v>
      </c>
      <c r="Z182" s="24">
        <v>0</v>
      </c>
      <c r="AA182" s="28">
        <v>3.75</v>
      </c>
      <c r="AB182" s="28">
        <v>0.6</v>
      </c>
      <c r="AC182" s="28">
        <v>2.25</v>
      </c>
      <c r="AD182" s="28">
        <v>22.5</v>
      </c>
      <c r="AE182" s="28">
        <v>22.50099818</v>
      </c>
      <c r="AF182" t="s">
        <v>655</v>
      </c>
    </row>
    <row r="183" spans="1:32" ht="18" customHeight="1">
      <c r="A183" s="22">
        <v>46172</v>
      </c>
      <c r="B183" s="23" t="s">
        <v>44</v>
      </c>
      <c r="C183" s="24">
        <v>571</v>
      </c>
      <c r="D183" s="25">
        <v>2314</v>
      </c>
      <c r="E183" s="26">
        <v>-572</v>
      </c>
      <c r="F183" s="24">
        <v>6</v>
      </c>
      <c r="G183" s="24">
        <v>4</v>
      </c>
      <c r="H183" s="23" t="s">
        <v>240</v>
      </c>
      <c r="I183" s="23">
        <v>1</v>
      </c>
      <c r="J183" s="23"/>
      <c r="K183" s="23" t="s">
        <v>154</v>
      </c>
      <c r="L183" s="27">
        <v>0.91759999999999997</v>
      </c>
      <c r="M183" s="25">
        <v>-583</v>
      </c>
      <c r="N183" s="25"/>
      <c r="O183" s="24">
        <v>0</v>
      </c>
      <c r="P183" s="24">
        <v>1</v>
      </c>
      <c r="Q183" s="24">
        <v>1</v>
      </c>
      <c r="R183" s="66">
        <v>431.84983395599829</v>
      </c>
      <c r="S183" s="66">
        <v>5.3583440771584883</v>
      </c>
      <c r="T183" s="66">
        <v>385.66666666666669</v>
      </c>
      <c r="U183" s="66">
        <v>578.5</v>
      </c>
      <c r="V183" s="66">
        <v>231.4</v>
      </c>
      <c r="W183" s="24">
        <v>0</v>
      </c>
      <c r="X183" s="24">
        <v>0</v>
      </c>
      <c r="Y183" s="24">
        <v>0</v>
      </c>
      <c r="Z183" s="24">
        <v>7</v>
      </c>
      <c r="AA183" s="28">
        <v>1.75</v>
      </c>
      <c r="AB183" s="28">
        <v>0.5</v>
      </c>
      <c r="AC183" s="28">
        <v>0.875</v>
      </c>
      <c r="AD183" s="28">
        <v>18.8</v>
      </c>
      <c r="AE183" s="28">
        <v>18.80099817</v>
      </c>
      <c r="AF183" t="s">
        <v>612</v>
      </c>
    </row>
    <row r="184" spans="1:32" ht="18" customHeight="1">
      <c r="A184" s="22">
        <v>46172</v>
      </c>
      <c r="B184" s="23" t="s">
        <v>44</v>
      </c>
      <c r="C184" s="24">
        <v>572</v>
      </c>
      <c r="D184" s="25">
        <v>1339</v>
      </c>
      <c r="E184" s="26">
        <v>-944</v>
      </c>
      <c r="F184" s="24">
        <v>2</v>
      </c>
      <c r="G184" s="24">
        <v>2</v>
      </c>
      <c r="H184" s="23" t="s">
        <v>656</v>
      </c>
      <c r="I184" s="23">
        <v>1</v>
      </c>
      <c r="J184" s="23"/>
      <c r="K184" s="23" t="s">
        <v>154</v>
      </c>
      <c r="L184" s="27">
        <v>0.76500000000000001</v>
      </c>
      <c r="M184" s="25">
        <v>-195</v>
      </c>
      <c r="N184" s="25"/>
      <c r="O184" s="24">
        <v>0</v>
      </c>
      <c r="P184" s="24">
        <v>2</v>
      </c>
      <c r="Q184" s="24">
        <v>1</v>
      </c>
      <c r="R184" s="66">
        <v>221.19681403071809</v>
      </c>
      <c r="S184" s="66">
        <v>6.0534325770806534</v>
      </c>
      <c r="T184" s="66">
        <v>669.5</v>
      </c>
      <c r="U184" s="66">
        <v>669.5</v>
      </c>
      <c r="V184" s="66">
        <v>334.75</v>
      </c>
      <c r="W184" s="24">
        <v>0</v>
      </c>
      <c r="X184" s="24">
        <v>0</v>
      </c>
      <c r="Y184" s="24">
        <v>0</v>
      </c>
      <c r="Z184" s="24">
        <v>0</v>
      </c>
      <c r="AA184" s="28">
        <v>0</v>
      </c>
      <c r="AB184" s="28">
        <v>0.5</v>
      </c>
      <c r="AC184" s="28">
        <v>0</v>
      </c>
      <c r="AD184" s="28">
        <v>10</v>
      </c>
      <c r="AE184" s="28">
        <v>10.00099816</v>
      </c>
      <c r="AF184" t="s">
        <v>584</v>
      </c>
    </row>
    <row r="185" spans="1:32" ht="18" customHeight="1">
      <c r="A185" s="22">
        <v>46172</v>
      </c>
      <c r="B185" s="23" t="s">
        <v>44</v>
      </c>
      <c r="C185" s="24">
        <v>573</v>
      </c>
      <c r="D185" s="25">
        <v>5218</v>
      </c>
      <c r="E185" s="26">
        <v>-649</v>
      </c>
      <c r="F185" s="24">
        <v>20</v>
      </c>
      <c r="G185" s="24">
        <v>9</v>
      </c>
      <c r="H185" s="23" t="s">
        <v>657</v>
      </c>
      <c r="I185" s="23">
        <v>1</v>
      </c>
      <c r="J185" s="23"/>
      <c r="K185" s="23" t="s">
        <v>154</v>
      </c>
      <c r="L185" s="27">
        <v>0.95850000000000002</v>
      </c>
      <c r="M185" s="25">
        <v>-1024</v>
      </c>
      <c r="N185" s="25"/>
      <c r="O185" s="24">
        <v>0</v>
      </c>
      <c r="P185" s="24">
        <v>3</v>
      </c>
      <c r="Q185" s="24">
        <v>1</v>
      </c>
      <c r="R185" s="66">
        <v>860.04675176421756</v>
      </c>
      <c r="S185" s="66">
        <v>6.0671120369867042</v>
      </c>
      <c r="T185" s="66">
        <v>260.89999999999998</v>
      </c>
      <c r="U185" s="66">
        <v>579.77777777777783</v>
      </c>
      <c r="V185" s="66">
        <v>179.93103448275861</v>
      </c>
      <c r="W185" s="24">
        <v>2</v>
      </c>
      <c r="X185" s="24">
        <v>0</v>
      </c>
      <c r="Y185" s="24">
        <v>0</v>
      </c>
      <c r="Z185" s="24">
        <v>0</v>
      </c>
      <c r="AA185" s="28">
        <v>0.5</v>
      </c>
      <c r="AB185" s="28">
        <v>0.8</v>
      </c>
      <c r="AC185" s="28">
        <v>0.4</v>
      </c>
      <c r="AD185" s="28">
        <v>14</v>
      </c>
      <c r="AE185" s="28">
        <v>14.000998149999999</v>
      </c>
      <c r="AF185" t="s">
        <v>658</v>
      </c>
    </row>
    <row r="186" spans="1:32" ht="18" customHeight="1">
      <c r="A186" s="22">
        <v>46172</v>
      </c>
      <c r="B186" s="23" t="s">
        <v>24</v>
      </c>
      <c r="C186" s="24">
        <v>631</v>
      </c>
      <c r="D186" s="25">
        <v>7553</v>
      </c>
      <c r="E186" s="26">
        <v>1655</v>
      </c>
      <c r="F186" s="24">
        <v>0</v>
      </c>
      <c r="G186" s="24">
        <v>39</v>
      </c>
      <c r="H186" s="23" t="s">
        <v>659</v>
      </c>
      <c r="I186" s="23">
        <v>1</v>
      </c>
      <c r="J186" s="23"/>
      <c r="K186" s="23" t="s">
        <v>154</v>
      </c>
      <c r="L186" s="27">
        <v>1.073</v>
      </c>
      <c r="M186" s="25">
        <v>-2098</v>
      </c>
      <c r="N186" s="25"/>
      <c r="O186" s="24">
        <v>0</v>
      </c>
      <c r="P186" s="24">
        <v>1</v>
      </c>
      <c r="Q186" s="24">
        <v>0</v>
      </c>
      <c r="R186" s="66"/>
      <c r="S186" s="66"/>
      <c r="T186" s="66"/>
      <c r="U186" s="66"/>
      <c r="V186" s="66"/>
      <c r="W186" s="24"/>
      <c r="X186" s="24"/>
      <c r="Y186" s="24"/>
      <c r="Z186" s="24"/>
      <c r="AA186" s="28"/>
      <c r="AB186" s="28">
        <v>1</v>
      </c>
      <c r="AC186" s="28"/>
      <c r="AD186" s="28">
        <v>60</v>
      </c>
      <c r="AE186" s="28">
        <v>60.00099814</v>
      </c>
      <c r="AF186" t="s">
        <v>578</v>
      </c>
    </row>
    <row r="187" spans="1:32" ht="18" customHeight="1">
      <c r="A187" s="22">
        <v>46172</v>
      </c>
      <c r="B187" s="23" t="s">
        <v>24</v>
      </c>
      <c r="C187" s="24">
        <v>632</v>
      </c>
      <c r="D187" s="25">
        <v>5400</v>
      </c>
      <c r="E187" s="26">
        <v>-663</v>
      </c>
      <c r="F187" s="24">
        <v>2</v>
      </c>
      <c r="G187" s="24">
        <v>25</v>
      </c>
      <c r="H187" s="23" t="s">
        <v>660</v>
      </c>
      <c r="I187" s="23">
        <v>1</v>
      </c>
      <c r="J187" s="23"/>
      <c r="K187" s="23" t="s">
        <v>154</v>
      </c>
      <c r="L187" s="27">
        <v>0.95909999999999995</v>
      </c>
      <c r="M187" s="25">
        <v>-2873</v>
      </c>
      <c r="N187" s="25"/>
      <c r="O187" s="24">
        <v>0</v>
      </c>
      <c r="P187" s="24">
        <v>2</v>
      </c>
      <c r="Q187" s="24">
        <v>0</v>
      </c>
      <c r="R187" s="66"/>
      <c r="S187" s="66"/>
      <c r="T187" s="66"/>
      <c r="U187" s="66"/>
      <c r="V187" s="66"/>
      <c r="W187" s="24"/>
      <c r="X187" s="24"/>
      <c r="Y187" s="24"/>
      <c r="Z187" s="24"/>
      <c r="AA187" s="28"/>
      <c r="AB187" s="28">
        <v>0.8</v>
      </c>
      <c r="AC187" s="28"/>
      <c r="AD187" s="28">
        <v>30</v>
      </c>
      <c r="AE187" s="28">
        <v>30.000998129999999</v>
      </c>
      <c r="AF187" t="s">
        <v>661</v>
      </c>
    </row>
    <row r="188" spans="1:32" ht="18" customHeight="1">
      <c r="A188" s="22">
        <v>46172</v>
      </c>
      <c r="B188" s="23" t="s">
        <v>24</v>
      </c>
      <c r="C188" s="24">
        <v>633</v>
      </c>
      <c r="D188" s="25">
        <v>2762</v>
      </c>
      <c r="E188" s="26">
        <v>-1183</v>
      </c>
      <c r="F188" s="24">
        <v>0</v>
      </c>
      <c r="G188" s="24">
        <v>9</v>
      </c>
      <c r="H188" s="23" t="s">
        <v>662</v>
      </c>
      <c r="I188" s="23">
        <v>1</v>
      </c>
      <c r="J188" s="23"/>
      <c r="K188" s="23" t="s">
        <v>154</v>
      </c>
      <c r="L188" s="27">
        <v>0.85719999999999996</v>
      </c>
      <c r="M188" s="25">
        <v>1538</v>
      </c>
      <c r="N188" s="25"/>
      <c r="O188" s="24">
        <v>0</v>
      </c>
      <c r="P188" s="24">
        <v>3</v>
      </c>
      <c r="Q188" s="24">
        <v>0</v>
      </c>
      <c r="R188" s="66"/>
      <c r="S188" s="66"/>
      <c r="T188" s="66"/>
      <c r="U188" s="66"/>
      <c r="V188" s="66"/>
      <c r="W188" s="24"/>
      <c r="X188" s="24"/>
      <c r="Y188" s="24"/>
      <c r="Z188" s="24"/>
      <c r="AA188" s="28"/>
      <c r="AB188" s="28">
        <v>0.5</v>
      </c>
      <c r="AC188" s="28"/>
      <c r="AD188" s="28">
        <v>30</v>
      </c>
      <c r="AE188" s="28">
        <v>30.000998119999998</v>
      </c>
      <c r="AF188" t="s">
        <v>661</v>
      </c>
    </row>
    <row r="189" spans="1:32" ht="18" customHeight="1">
      <c r="A189" s="22">
        <v>46172</v>
      </c>
      <c r="B189" s="23" t="s">
        <v>307</v>
      </c>
      <c r="C189" s="24">
        <v>635</v>
      </c>
      <c r="D189" s="25">
        <v>1095</v>
      </c>
      <c r="E189" s="26">
        <v>-661</v>
      </c>
      <c r="F189" s="24">
        <v>9</v>
      </c>
      <c r="G189" s="24">
        <v>1</v>
      </c>
      <c r="H189" s="23" t="s">
        <v>663</v>
      </c>
      <c r="I189" s="23">
        <v>1</v>
      </c>
      <c r="J189" s="23"/>
      <c r="K189" s="23" t="s">
        <v>154</v>
      </c>
      <c r="L189" s="27">
        <v>0.79879999999999995</v>
      </c>
      <c r="M189" s="25">
        <v>-1305</v>
      </c>
      <c r="N189" s="25"/>
      <c r="O189" s="24">
        <v>0</v>
      </c>
      <c r="P189" s="24">
        <v>5</v>
      </c>
      <c r="Q189" s="24">
        <v>0</v>
      </c>
      <c r="R189" s="66"/>
      <c r="S189" s="66"/>
      <c r="T189" s="66"/>
      <c r="U189" s="66"/>
      <c r="V189" s="66"/>
      <c r="W189" s="24"/>
      <c r="X189" s="24"/>
      <c r="Y189" s="24"/>
      <c r="Z189" s="24"/>
      <c r="AA189" s="28"/>
      <c r="AB189" s="28">
        <v>0.5</v>
      </c>
      <c r="AC189" s="28"/>
      <c r="AD189" s="28">
        <v>40</v>
      </c>
      <c r="AE189" s="28">
        <v>40.000998109999998</v>
      </c>
      <c r="AF189" t="s">
        <v>664</v>
      </c>
    </row>
    <row r="190" spans="1:32" ht="18" customHeight="1">
      <c r="A190" s="22">
        <v>46172</v>
      </c>
      <c r="B190" s="23" t="s">
        <v>307</v>
      </c>
      <c r="C190" s="24">
        <v>636</v>
      </c>
      <c r="D190" s="25">
        <v>3879</v>
      </c>
      <c r="E190" s="26">
        <v>-4499</v>
      </c>
      <c r="F190" s="24">
        <v>16</v>
      </c>
      <c r="G190" s="24">
        <v>13</v>
      </c>
      <c r="H190" s="23" t="s">
        <v>665</v>
      </c>
      <c r="I190" s="23">
        <v>1</v>
      </c>
      <c r="J190" s="23"/>
      <c r="K190" s="23" t="s">
        <v>154</v>
      </c>
      <c r="L190" s="27">
        <v>0.61339999999999995</v>
      </c>
      <c r="M190" s="25">
        <v>-1671</v>
      </c>
      <c r="N190" s="25"/>
      <c r="O190" s="24">
        <v>0</v>
      </c>
      <c r="P190" s="24">
        <v>6</v>
      </c>
      <c r="Q190" s="24">
        <v>0</v>
      </c>
      <c r="R190" s="66"/>
      <c r="S190" s="66"/>
      <c r="T190" s="66"/>
      <c r="U190" s="66"/>
      <c r="V190" s="66"/>
      <c r="W190" s="24"/>
      <c r="X190" s="24"/>
      <c r="Y190" s="24"/>
      <c r="Z190" s="24"/>
      <c r="AA190" s="28"/>
      <c r="AB190" s="28">
        <v>0.6</v>
      </c>
      <c r="AC190" s="28"/>
      <c r="AD190" s="28">
        <v>40</v>
      </c>
      <c r="AE190" s="28">
        <v>40.000998099999997</v>
      </c>
      <c r="AF190" t="s">
        <v>664</v>
      </c>
    </row>
    <row r="191" spans="1:32" ht="18" customHeight="1">
      <c r="A191" s="22">
        <v>46172</v>
      </c>
      <c r="B191" s="23" t="s">
        <v>307</v>
      </c>
      <c r="C191" s="24">
        <v>637</v>
      </c>
      <c r="D191" s="25">
        <v>1209</v>
      </c>
      <c r="E191" s="26">
        <v>-1216</v>
      </c>
      <c r="F191" s="24">
        <v>6</v>
      </c>
      <c r="G191" s="24">
        <v>5</v>
      </c>
      <c r="H191" s="23" t="s">
        <v>666</v>
      </c>
      <c r="I191" s="23">
        <v>1</v>
      </c>
      <c r="J191" s="23"/>
      <c r="K191" s="23" t="s">
        <v>154</v>
      </c>
      <c r="L191" s="27">
        <v>0.66469999999999996</v>
      </c>
      <c r="M191" s="25">
        <v>29</v>
      </c>
      <c r="N191" s="25"/>
      <c r="O191" s="24">
        <v>0</v>
      </c>
      <c r="P191" s="24">
        <v>7</v>
      </c>
      <c r="Q191" s="24">
        <v>0</v>
      </c>
      <c r="R191" s="66"/>
      <c r="S191" s="66"/>
      <c r="T191" s="66"/>
      <c r="U191" s="66"/>
      <c r="V191" s="66"/>
      <c r="W191" s="24"/>
      <c r="X191" s="24"/>
      <c r="Y191" s="24"/>
      <c r="Z191" s="24"/>
      <c r="AA191" s="28"/>
      <c r="AB191" s="28">
        <v>0.5</v>
      </c>
      <c r="AC191" s="28"/>
      <c r="AD191" s="28">
        <v>40</v>
      </c>
      <c r="AE191" s="28">
        <v>40.000998090000003</v>
      </c>
      <c r="AF191" t="s">
        <v>664</v>
      </c>
    </row>
    <row r="192" spans="1:32" ht="18" customHeight="1">
      <c r="A192" s="22">
        <v>46172</v>
      </c>
      <c r="B192" s="23" t="s">
        <v>289</v>
      </c>
      <c r="C192" s="24">
        <v>638</v>
      </c>
      <c r="D192" s="25">
        <v>5032</v>
      </c>
      <c r="E192" s="26">
        <v>264</v>
      </c>
      <c r="F192" s="24">
        <v>32</v>
      </c>
      <c r="G192" s="24">
        <v>17</v>
      </c>
      <c r="H192" s="23" t="s">
        <v>667</v>
      </c>
      <c r="I192" s="23">
        <v>1</v>
      </c>
      <c r="J192" s="23"/>
      <c r="K192" s="23" t="s">
        <v>154</v>
      </c>
      <c r="L192" s="27">
        <v>1.0175000000000001</v>
      </c>
      <c r="M192" s="25">
        <v>17</v>
      </c>
      <c r="N192" s="25"/>
      <c r="O192" s="24">
        <v>0</v>
      </c>
      <c r="P192" s="24">
        <v>8</v>
      </c>
      <c r="Q192" s="24">
        <v>0</v>
      </c>
      <c r="R192" s="66"/>
      <c r="S192" s="66"/>
      <c r="T192" s="66"/>
      <c r="U192" s="66"/>
      <c r="V192" s="66"/>
      <c r="W192" s="24"/>
      <c r="X192" s="24"/>
      <c r="Y192" s="24"/>
      <c r="Z192" s="24"/>
      <c r="AA192" s="28"/>
      <c r="AB192" s="28">
        <v>0.8</v>
      </c>
      <c r="AC192" s="28"/>
      <c r="AD192" s="28">
        <v>35</v>
      </c>
      <c r="AE192" s="28">
        <v>35.000998080000002</v>
      </c>
      <c r="AF192" t="s">
        <v>668</v>
      </c>
    </row>
    <row r="193" spans="1:32" ht="18" customHeight="1">
      <c r="A193" s="22">
        <v>46172</v>
      </c>
      <c r="B193" s="23" t="s">
        <v>289</v>
      </c>
      <c r="C193" s="24">
        <v>650</v>
      </c>
      <c r="D193" s="25">
        <v>923</v>
      </c>
      <c r="E193" s="26">
        <v>340</v>
      </c>
      <c r="F193" s="24">
        <v>7</v>
      </c>
      <c r="G193" s="24">
        <v>3</v>
      </c>
      <c r="H193" s="23" t="s">
        <v>669</v>
      </c>
      <c r="I193" s="23">
        <v>1</v>
      </c>
      <c r="J193" s="23"/>
      <c r="K193" s="23" t="s">
        <v>154</v>
      </c>
      <c r="L193" s="27">
        <v>1.1228</v>
      </c>
      <c r="M193" s="25">
        <v>98</v>
      </c>
      <c r="N193" s="25"/>
      <c r="O193" s="24">
        <v>0</v>
      </c>
      <c r="P193" s="24">
        <v>0</v>
      </c>
      <c r="Q193" s="24">
        <v>0</v>
      </c>
      <c r="R193" s="66"/>
      <c r="S193" s="66"/>
      <c r="T193" s="66"/>
      <c r="U193" s="66"/>
      <c r="V193" s="66"/>
      <c r="W193" s="24"/>
      <c r="X193" s="24"/>
      <c r="Y193" s="24"/>
      <c r="Z193" s="24"/>
      <c r="AA193" s="28"/>
      <c r="AB193" s="28">
        <v>0.5</v>
      </c>
      <c r="AC193" s="28"/>
      <c r="AD193" s="28">
        <v>0</v>
      </c>
      <c r="AE193" s="28">
        <v>0</v>
      </c>
    </row>
    <row r="194" spans="1:32" ht="18" customHeight="1">
      <c r="A194" s="22">
        <v>46172</v>
      </c>
      <c r="B194" s="23" t="s">
        <v>510</v>
      </c>
      <c r="C194" s="24">
        <v>651</v>
      </c>
      <c r="D194" s="25">
        <v>2369</v>
      </c>
      <c r="E194" s="26">
        <v>1741</v>
      </c>
      <c r="F194" s="24">
        <v>16</v>
      </c>
      <c r="G194" s="24">
        <v>3</v>
      </c>
      <c r="H194" s="23" t="s">
        <v>670</v>
      </c>
      <c r="I194" s="23">
        <v>1</v>
      </c>
      <c r="J194" s="23"/>
      <c r="K194" s="23" t="s">
        <v>154</v>
      </c>
      <c r="L194" s="27">
        <v>1.2450000000000001</v>
      </c>
      <c r="M194" s="25">
        <v>-909</v>
      </c>
      <c r="N194" s="25"/>
      <c r="O194" s="24">
        <v>0</v>
      </c>
      <c r="P194" s="24">
        <v>1</v>
      </c>
      <c r="Q194" s="24">
        <v>0</v>
      </c>
      <c r="R194" s="66"/>
      <c r="S194" s="66"/>
      <c r="T194" s="66"/>
      <c r="U194" s="66"/>
      <c r="V194" s="66"/>
      <c r="W194" s="24"/>
      <c r="X194" s="24"/>
      <c r="Y194" s="24"/>
      <c r="Z194" s="24"/>
      <c r="AA194" s="28"/>
      <c r="AB194" s="28">
        <v>0.5</v>
      </c>
      <c r="AC194" s="28"/>
      <c r="AD194" s="28">
        <v>70</v>
      </c>
      <c r="AE194" s="28">
        <v>70.000998060000001</v>
      </c>
      <c r="AF194" t="s">
        <v>204</v>
      </c>
    </row>
    <row r="195" spans="1:32" ht="18" customHeight="1">
      <c r="A195" s="22">
        <v>46172</v>
      </c>
      <c r="B195" s="23" t="s">
        <v>510</v>
      </c>
      <c r="C195" s="24">
        <v>652</v>
      </c>
      <c r="D195" s="25">
        <v>830</v>
      </c>
      <c r="E195" s="26">
        <v>-716</v>
      </c>
      <c r="F195" s="24">
        <v>2</v>
      </c>
      <c r="G195" s="24">
        <v>1</v>
      </c>
      <c r="H195" s="23" t="s">
        <v>671</v>
      </c>
      <c r="I195" s="23">
        <v>1</v>
      </c>
      <c r="J195" s="23"/>
      <c r="K195" s="23" t="s">
        <v>154</v>
      </c>
      <c r="L195" s="27">
        <v>0.71240000000000003</v>
      </c>
      <c r="M195" s="25">
        <v>-1186</v>
      </c>
      <c r="N195" s="25"/>
      <c r="O195" s="24">
        <v>0</v>
      </c>
      <c r="P195" s="24">
        <v>2</v>
      </c>
      <c r="Q195" s="24">
        <v>0</v>
      </c>
      <c r="R195" s="66"/>
      <c r="S195" s="66"/>
      <c r="T195" s="66"/>
      <c r="U195" s="66"/>
      <c r="V195" s="66"/>
      <c r="W195" s="24"/>
      <c r="X195" s="24"/>
      <c r="Y195" s="24"/>
      <c r="Z195" s="24"/>
      <c r="AA195" s="28"/>
      <c r="AB195" s="28">
        <v>0.5</v>
      </c>
      <c r="AC195" s="28"/>
      <c r="AD195" s="28">
        <v>10</v>
      </c>
      <c r="AE195" s="28">
        <v>10.00099805</v>
      </c>
      <c r="AF195" t="s">
        <v>584</v>
      </c>
    </row>
    <row r="196" spans="1:32" ht="18" customHeight="1">
      <c r="A196" s="22">
        <v>46172</v>
      </c>
      <c r="B196" s="23" t="s">
        <v>246</v>
      </c>
      <c r="C196" s="24">
        <v>653</v>
      </c>
      <c r="D196" s="25">
        <v>340</v>
      </c>
      <c r="E196" s="26">
        <v>-543</v>
      </c>
      <c r="F196" s="24">
        <v>0</v>
      </c>
      <c r="G196" s="24">
        <v>1</v>
      </c>
      <c r="H196" s="23" t="s">
        <v>672</v>
      </c>
      <c r="I196" s="23">
        <v>1</v>
      </c>
      <c r="J196" s="23"/>
      <c r="K196" s="23" t="s">
        <v>154</v>
      </c>
      <c r="L196" s="27">
        <v>0.46760000000000002</v>
      </c>
      <c r="M196" s="25">
        <v>520</v>
      </c>
      <c r="N196" s="25"/>
      <c r="O196" s="24">
        <v>0</v>
      </c>
      <c r="P196" s="24">
        <v>3</v>
      </c>
      <c r="Q196" s="24">
        <v>0</v>
      </c>
      <c r="R196" s="66"/>
      <c r="S196" s="66"/>
      <c r="T196" s="66"/>
      <c r="U196" s="66"/>
      <c r="V196" s="66"/>
      <c r="W196" s="24"/>
      <c r="X196" s="24"/>
      <c r="Y196" s="24"/>
      <c r="Z196" s="24"/>
      <c r="AA196" s="28"/>
      <c r="AB196" s="28">
        <v>0.5</v>
      </c>
      <c r="AC196" s="28"/>
      <c r="AD196" s="28">
        <v>10</v>
      </c>
      <c r="AE196" s="28">
        <v>10.000998040000001</v>
      </c>
      <c r="AF196" t="s">
        <v>584</v>
      </c>
    </row>
    <row r="197" spans="1:32" ht="18" customHeight="1">
      <c r="A197" s="22">
        <v>46172</v>
      </c>
      <c r="B197" s="23" t="s">
        <v>246</v>
      </c>
      <c r="C197" s="24">
        <v>655</v>
      </c>
      <c r="D197" s="25">
        <v>1424</v>
      </c>
      <c r="E197" s="26">
        <v>-261</v>
      </c>
      <c r="F197" s="24">
        <v>11</v>
      </c>
      <c r="G197" s="24">
        <v>3</v>
      </c>
      <c r="H197" s="23" t="s">
        <v>673</v>
      </c>
      <c r="I197" s="23">
        <v>1</v>
      </c>
      <c r="J197" s="23"/>
      <c r="K197" s="23" t="s">
        <v>154</v>
      </c>
      <c r="L197" s="27">
        <v>0.93889999999999996</v>
      </c>
      <c r="M197" s="25">
        <v>-590</v>
      </c>
      <c r="N197" s="25"/>
      <c r="O197" s="24">
        <v>0</v>
      </c>
      <c r="P197" s="24">
        <v>5</v>
      </c>
      <c r="Q197" s="24">
        <v>0</v>
      </c>
      <c r="R197" s="66"/>
      <c r="S197" s="66"/>
      <c r="T197" s="66"/>
      <c r="U197" s="66"/>
      <c r="V197" s="66"/>
      <c r="W197" s="24"/>
      <c r="X197" s="24"/>
      <c r="Y197" s="24"/>
      <c r="Z197" s="24"/>
      <c r="AA197" s="28"/>
      <c r="AB197" s="28">
        <v>0.5</v>
      </c>
      <c r="AC197" s="28"/>
      <c r="AD197" s="28">
        <v>40</v>
      </c>
      <c r="AE197" s="28">
        <v>40.000998029999998</v>
      </c>
      <c r="AF197" t="s">
        <v>664</v>
      </c>
    </row>
    <row r="198" spans="1:32" ht="18" customHeight="1">
      <c r="A198" s="22">
        <v>46172</v>
      </c>
      <c r="B198" s="23" t="s">
        <v>330</v>
      </c>
      <c r="C198" s="24">
        <v>656</v>
      </c>
      <c r="D198" s="25">
        <v>1383</v>
      </c>
      <c r="E198" s="26">
        <v>-147</v>
      </c>
      <c r="F198" s="24">
        <v>9</v>
      </c>
      <c r="G198" s="24">
        <v>3</v>
      </c>
      <c r="H198" s="23" t="s">
        <v>674</v>
      </c>
      <c r="I198" s="23">
        <v>1</v>
      </c>
      <c r="J198" s="23"/>
      <c r="K198" s="23" t="s">
        <v>154</v>
      </c>
      <c r="L198" s="27">
        <v>0.96460000000000001</v>
      </c>
      <c r="M198" s="25">
        <v>-450</v>
      </c>
      <c r="N198" s="25"/>
      <c r="O198" s="24">
        <v>0</v>
      </c>
      <c r="P198" s="24">
        <v>6</v>
      </c>
      <c r="Q198" s="24">
        <v>0</v>
      </c>
      <c r="R198" s="66"/>
      <c r="S198" s="66"/>
      <c r="T198" s="66"/>
      <c r="U198" s="66"/>
      <c r="V198" s="66"/>
      <c r="W198" s="24"/>
      <c r="X198" s="24"/>
      <c r="Y198" s="24"/>
      <c r="Z198" s="24"/>
      <c r="AA198" s="28"/>
      <c r="AB198" s="28">
        <v>0.5</v>
      </c>
      <c r="AC198" s="28"/>
      <c r="AD198" s="28">
        <v>40</v>
      </c>
      <c r="AE198" s="28">
        <v>40.000998019999997</v>
      </c>
      <c r="AF198" t="s">
        <v>664</v>
      </c>
    </row>
    <row r="199" spans="1:32" ht="18" customHeight="1">
      <c r="A199" s="22">
        <v>46172</v>
      </c>
      <c r="B199" s="23" t="s">
        <v>330</v>
      </c>
      <c r="C199" s="24">
        <v>657</v>
      </c>
      <c r="D199" s="25">
        <v>1231</v>
      </c>
      <c r="E199" s="26">
        <v>-1217</v>
      </c>
      <c r="F199" s="24">
        <v>4</v>
      </c>
      <c r="G199" s="24">
        <v>1</v>
      </c>
      <c r="H199" s="23" t="s">
        <v>675</v>
      </c>
      <c r="I199" s="23">
        <v>1</v>
      </c>
      <c r="J199" s="23"/>
      <c r="K199" s="23" t="s">
        <v>154</v>
      </c>
      <c r="L199" s="27">
        <v>0.67049999999999998</v>
      </c>
      <c r="M199" s="25">
        <v>-531</v>
      </c>
      <c r="N199" s="25"/>
      <c r="O199" s="24">
        <v>0</v>
      </c>
      <c r="P199" s="24">
        <v>7</v>
      </c>
      <c r="Q199" s="24">
        <v>0</v>
      </c>
      <c r="R199" s="66"/>
      <c r="S199" s="66"/>
      <c r="T199" s="66"/>
      <c r="U199" s="66"/>
      <c r="V199" s="66"/>
      <c r="W199" s="24"/>
      <c r="X199" s="24"/>
      <c r="Y199" s="24"/>
      <c r="Z199" s="24"/>
      <c r="AA199" s="28"/>
      <c r="AB199" s="28">
        <v>0.5</v>
      </c>
      <c r="AC199" s="28"/>
      <c r="AD199" s="28">
        <v>30</v>
      </c>
      <c r="AE199" s="28">
        <v>30.00099801</v>
      </c>
      <c r="AF199" t="s">
        <v>661</v>
      </c>
    </row>
    <row r="200" spans="1:32" ht="18" customHeight="1">
      <c r="A200" s="22">
        <v>46172</v>
      </c>
      <c r="B200" s="23" t="s">
        <v>330</v>
      </c>
      <c r="C200" s="24">
        <v>658</v>
      </c>
      <c r="D200" s="25">
        <v>934</v>
      </c>
      <c r="E200" s="26">
        <v>-200</v>
      </c>
      <c r="F200" s="24">
        <v>5</v>
      </c>
      <c r="G200" s="24">
        <v>3</v>
      </c>
      <c r="H200" s="23" t="s">
        <v>676</v>
      </c>
      <c r="I200" s="23">
        <v>1</v>
      </c>
      <c r="J200" s="23"/>
      <c r="K200" s="23" t="s">
        <v>154</v>
      </c>
      <c r="L200" s="27">
        <v>0.92859999999999998</v>
      </c>
      <c r="M200" s="25">
        <v>-70</v>
      </c>
      <c r="N200" s="25"/>
      <c r="O200" s="24">
        <v>0</v>
      </c>
      <c r="P200" s="24">
        <v>8</v>
      </c>
      <c r="Q200" s="24">
        <v>0</v>
      </c>
      <c r="R200" s="66"/>
      <c r="S200" s="66"/>
      <c r="T200" s="66"/>
      <c r="U200" s="66"/>
      <c r="V200" s="66"/>
      <c r="W200" s="24"/>
      <c r="X200" s="24"/>
      <c r="Y200" s="24"/>
      <c r="Z200" s="24"/>
      <c r="AA200" s="28"/>
      <c r="AB200" s="28">
        <v>0.5</v>
      </c>
      <c r="AC200" s="28"/>
      <c r="AD200" s="28">
        <v>10</v>
      </c>
      <c r="AE200" s="28">
        <v>10.000997999999999</v>
      </c>
      <c r="AF200" t="s">
        <v>584</v>
      </c>
    </row>
    <row r="201" spans="1:32" ht="18" customHeight="1">
      <c r="A201" s="22">
        <v>46172</v>
      </c>
      <c r="B201" s="23" t="s">
        <v>470</v>
      </c>
      <c r="C201" s="24">
        <v>660</v>
      </c>
      <c r="D201" s="25">
        <v>2468</v>
      </c>
      <c r="E201" s="26">
        <v>-3038</v>
      </c>
      <c r="F201" s="24">
        <v>8</v>
      </c>
      <c r="G201" s="24">
        <v>18</v>
      </c>
      <c r="H201" s="23" t="s">
        <v>677</v>
      </c>
      <c r="I201" s="23">
        <v>1</v>
      </c>
      <c r="J201" s="23"/>
      <c r="K201" s="23" t="s">
        <v>154</v>
      </c>
      <c r="L201" s="27">
        <v>0.5897</v>
      </c>
      <c r="M201" s="25">
        <v>-750</v>
      </c>
      <c r="N201" s="25"/>
      <c r="O201" s="24">
        <v>0</v>
      </c>
      <c r="P201" s="24">
        <v>0</v>
      </c>
      <c r="Q201" s="24">
        <v>0</v>
      </c>
      <c r="R201" s="66"/>
      <c r="S201" s="66"/>
      <c r="T201" s="66"/>
      <c r="U201" s="66"/>
      <c r="V201" s="66"/>
      <c r="W201" s="24"/>
      <c r="X201" s="24"/>
      <c r="Y201" s="24"/>
      <c r="Z201" s="24"/>
      <c r="AA201" s="28"/>
      <c r="AB201" s="28">
        <v>0.5</v>
      </c>
      <c r="AC201" s="28"/>
      <c r="AD201" s="28">
        <v>30</v>
      </c>
      <c r="AE201" s="28">
        <v>30.000997989999998</v>
      </c>
      <c r="AF201" t="s">
        <v>661</v>
      </c>
    </row>
    <row r="202" spans="1:32" ht="18" customHeight="1">
      <c r="A202" s="22">
        <v>46172</v>
      </c>
      <c r="B202" s="23" t="s">
        <v>470</v>
      </c>
      <c r="C202" s="24">
        <v>661</v>
      </c>
      <c r="D202" s="25">
        <v>2150</v>
      </c>
      <c r="E202" s="26">
        <v>76</v>
      </c>
      <c r="F202" s="24">
        <v>24</v>
      </c>
      <c r="G202" s="24">
        <v>37</v>
      </c>
      <c r="H202" s="23" t="s">
        <v>678</v>
      </c>
      <c r="I202" s="23">
        <v>1</v>
      </c>
      <c r="J202" s="23"/>
      <c r="K202" s="23" t="s">
        <v>154</v>
      </c>
      <c r="L202" s="27">
        <v>1.0118</v>
      </c>
      <c r="M202" s="25">
        <v>-1593</v>
      </c>
      <c r="N202" s="25"/>
      <c r="O202" s="24">
        <v>0</v>
      </c>
      <c r="P202" s="24">
        <v>1</v>
      </c>
      <c r="Q202" s="24">
        <v>0</v>
      </c>
      <c r="R202" s="66"/>
      <c r="S202" s="66"/>
      <c r="T202" s="66"/>
      <c r="U202" s="66"/>
      <c r="V202" s="66"/>
      <c r="W202" s="24"/>
      <c r="X202" s="24"/>
      <c r="Y202" s="24"/>
      <c r="Z202" s="24"/>
      <c r="AA202" s="28"/>
      <c r="AB202" s="28">
        <v>0.5</v>
      </c>
      <c r="AC202" s="28"/>
      <c r="AD202" s="28">
        <v>45</v>
      </c>
      <c r="AE202" s="28">
        <v>45.000997980000001</v>
      </c>
      <c r="AF202" t="s">
        <v>241</v>
      </c>
    </row>
    <row r="203" spans="1:32" ht="18" customHeight="1">
      <c r="A203" s="22">
        <v>46172</v>
      </c>
      <c r="B203" s="23" t="s">
        <v>470</v>
      </c>
      <c r="C203" s="24">
        <v>662</v>
      </c>
      <c r="D203" s="25">
        <v>3602</v>
      </c>
      <c r="E203" s="26">
        <v>-2312</v>
      </c>
      <c r="F203" s="24">
        <v>29</v>
      </c>
      <c r="G203" s="24">
        <v>59</v>
      </c>
      <c r="H203" s="23" t="s">
        <v>679</v>
      </c>
      <c r="I203" s="23">
        <v>1</v>
      </c>
      <c r="J203" s="23"/>
      <c r="K203" s="23" t="s">
        <v>154</v>
      </c>
      <c r="L203" s="27">
        <v>0.78600000000000003</v>
      </c>
      <c r="M203" s="25">
        <v>-1932</v>
      </c>
      <c r="N203" s="25"/>
      <c r="O203" s="24">
        <v>0</v>
      </c>
      <c r="P203" s="24">
        <v>2</v>
      </c>
      <c r="Q203" s="24">
        <v>0</v>
      </c>
      <c r="R203" s="66"/>
      <c r="S203" s="66"/>
      <c r="T203" s="66"/>
      <c r="U203" s="66"/>
      <c r="V203" s="66"/>
      <c r="W203" s="24"/>
      <c r="X203" s="24"/>
      <c r="Y203" s="24"/>
      <c r="Z203" s="24"/>
      <c r="AA203" s="28"/>
      <c r="AB203" s="28">
        <v>0.6</v>
      </c>
      <c r="AC203" s="28"/>
      <c r="AD203" s="28">
        <v>30</v>
      </c>
      <c r="AE203" s="28">
        <v>30.00099797</v>
      </c>
      <c r="AF203" t="s">
        <v>661</v>
      </c>
    </row>
    <row r="204" spans="1:32" ht="18" customHeight="1">
      <c r="A204" s="22">
        <v>46172</v>
      </c>
      <c r="B204" s="23" t="s">
        <v>171</v>
      </c>
      <c r="C204" s="24">
        <v>663</v>
      </c>
      <c r="D204" s="25">
        <v>1701</v>
      </c>
      <c r="E204" s="26">
        <v>-166</v>
      </c>
      <c r="F204" s="24">
        <v>12</v>
      </c>
      <c r="G204" s="24">
        <v>2</v>
      </c>
      <c r="H204" s="23" t="s">
        <v>209</v>
      </c>
      <c r="I204" s="23">
        <v>1</v>
      </c>
      <c r="J204" s="23"/>
      <c r="K204" s="23" t="s">
        <v>154</v>
      </c>
      <c r="L204" s="27">
        <v>0.96750000000000003</v>
      </c>
      <c r="M204" s="25">
        <v>3010</v>
      </c>
      <c r="N204" s="25"/>
      <c r="O204" s="24">
        <v>0</v>
      </c>
      <c r="P204" s="24">
        <v>3</v>
      </c>
      <c r="Q204" s="24">
        <v>0</v>
      </c>
      <c r="R204" s="66"/>
      <c r="S204" s="66"/>
      <c r="T204" s="66"/>
      <c r="U204" s="66"/>
      <c r="V204" s="66"/>
      <c r="W204" s="24"/>
      <c r="X204" s="24"/>
      <c r="Y204" s="24"/>
      <c r="Z204" s="24"/>
      <c r="AA204" s="28"/>
      <c r="AB204" s="28">
        <v>0.5</v>
      </c>
      <c r="AC204" s="28"/>
      <c r="AD204" s="28">
        <v>30</v>
      </c>
      <c r="AE204" s="28">
        <v>30.000997959999999</v>
      </c>
      <c r="AF204" t="s">
        <v>661</v>
      </c>
    </row>
    <row r="205" spans="1:32" ht="18" customHeight="1">
      <c r="A205" s="22">
        <v>46172</v>
      </c>
      <c r="B205" s="23" t="s">
        <v>171</v>
      </c>
      <c r="C205" s="24">
        <v>665</v>
      </c>
      <c r="D205" s="25">
        <v>1891</v>
      </c>
      <c r="E205" s="26">
        <v>-1423</v>
      </c>
      <c r="F205" s="24">
        <v>4</v>
      </c>
      <c r="G205" s="24">
        <v>5</v>
      </c>
      <c r="H205" s="23" t="s">
        <v>680</v>
      </c>
      <c r="I205" s="23">
        <v>1</v>
      </c>
      <c r="J205" s="23"/>
      <c r="K205" s="23" t="s">
        <v>154</v>
      </c>
      <c r="L205" s="27">
        <v>0.74919999999999998</v>
      </c>
      <c r="M205" s="25">
        <v>-1904</v>
      </c>
      <c r="N205" s="25"/>
      <c r="O205" s="24">
        <v>0</v>
      </c>
      <c r="P205" s="24">
        <v>5</v>
      </c>
      <c r="Q205" s="24">
        <v>0</v>
      </c>
      <c r="R205" s="66"/>
      <c r="S205" s="66"/>
      <c r="T205" s="66"/>
      <c r="U205" s="66"/>
      <c r="V205" s="66"/>
      <c r="W205" s="24"/>
      <c r="X205" s="24"/>
      <c r="Y205" s="24"/>
      <c r="Z205" s="24"/>
      <c r="AA205" s="28"/>
      <c r="AB205" s="28">
        <v>0.5</v>
      </c>
      <c r="AC205" s="28"/>
      <c r="AD205" s="28">
        <v>40</v>
      </c>
      <c r="AE205" s="28">
        <v>40.000997949999999</v>
      </c>
      <c r="AF205" t="s">
        <v>664</v>
      </c>
    </row>
    <row r="206" spans="1:32" ht="18" customHeight="1">
      <c r="A206" s="22">
        <v>46172</v>
      </c>
      <c r="B206" s="23" t="s">
        <v>171</v>
      </c>
      <c r="C206" s="24">
        <v>666</v>
      </c>
      <c r="D206" s="25">
        <v>2091</v>
      </c>
      <c r="E206" s="26">
        <v>-22</v>
      </c>
      <c r="F206" s="24">
        <v>14</v>
      </c>
      <c r="G206" s="24">
        <v>5</v>
      </c>
      <c r="H206" s="23" t="s">
        <v>681</v>
      </c>
      <c r="I206" s="23">
        <v>1</v>
      </c>
      <c r="J206" s="23"/>
      <c r="K206" s="23" t="s">
        <v>154</v>
      </c>
      <c r="L206" s="27">
        <v>0.99650000000000005</v>
      </c>
      <c r="M206" s="25">
        <v>-1362</v>
      </c>
      <c r="N206" s="25"/>
      <c r="O206" s="24">
        <v>0</v>
      </c>
      <c r="P206" s="24">
        <v>6</v>
      </c>
      <c r="Q206" s="24">
        <v>0</v>
      </c>
      <c r="R206" s="66"/>
      <c r="S206" s="66"/>
      <c r="T206" s="66"/>
      <c r="U206" s="66"/>
      <c r="V206" s="66"/>
      <c r="W206" s="24"/>
      <c r="X206" s="24"/>
      <c r="Y206" s="24"/>
      <c r="Z206" s="24"/>
      <c r="AA206" s="28"/>
      <c r="AB206" s="28">
        <v>0.5</v>
      </c>
      <c r="AC206" s="28"/>
      <c r="AD206" s="28">
        <v>40</v>
      </c>
      <c r="AE206" s="28">
        <v>40.000997939999998</v>
      </c>
      <c r="AF206" t="s">
        <v>664</v>
      </c>
    </row>
    <row r="207" spans="1:32" ht="18" customHeight="1">
      <c r="A207" s="22">
        <v>46172</v>
      </c>
      <c r="B207" s="23" t="s">
        <v>156</v>
      </c>
      <c r="C207" s="24">
        <v>667</v>
      </c>
      <c r="D207" s="25">
        <v>4430</v>
      </c>
      <c r="E207" s="26">
        <v>367</v>
      </c>
      <c r="F207" s="24">
        <v>17</v>
      </c>
      <c r="G207" s="24">
        <v>26</v>
      </c>
      <c r="H207" s="23" t="s">
        <v>682</v>
      </c>
      <c r="I207" s="23">
        <v>1</v>
      </c>
      <c r="J207" s="23"/>
      <c r="K207" s="23" t="s">
        <v>154</v>
      </c>
      <c r="L207" s="27">
        <v>1.0276000000000001</v>
      </c>
      <c r="M207" s="25">
        <v>6510</v>
      </c>
      <c r="N207" s="25"/>
      <c r="O207" s="24">
        <v>0</v>
      </c>
      <c r="P207" s="24">
        <v>7</v>
      </c>
      <c r="Q207" s="24">
        <v>0</v>
      </c>
      <c r="R207" s="66"/>
      <c r="S207" s="66"/>
      <c r="T207" s="66"/>
      <c r="U207" s="66"/>
      <c r="V207" s="66"/>
      <c r="W207" s="24"/>
      <c r="X207" s="24"/>
      <c r="Y207" s="24"/>
      <c r="Z207" s="24"/>
      <c r="AA207" s="28"/>
      <c r="AB207" s="28">
        <v>0.6</v>
      </c>
      <c r="AC207" s="28"/>
      <c r="AD207" s="28">
        <v>35</v>
      </c>
      <c r="AE207" s="28">
        <v>35.000997929999997</v>
      </c>
      <c r="AF207" t="s">
        <v>668</v>
      </c>
    </row>
    <row r="208" spans="1:32" ht="18" customHeight="1">
      <c r="A208" s="22">
        <v>46172</v>
      </c>
      <c r="B208" s="23" t="s">
        <v>156</v>
      </c>
      <c r="C208" s="24">
        <v>668</v>
      </c>
      <c r="D208" s="25">
        <v>4231</v>
      </c>
      <c r="E208" s="26">
        <v>-2635</v>
      </c>
      <c r="F208" s="24">
        <v>20</v>
      </c>
      <c r="G208" s="24">
        <v>12</v>
      </c>
      <c r="H208" s="23" t="s">
        <v>683</v>
      </c>
      <c r="I208" s="23">
        <v>1</v>
      </c>
      <c r="J208" s="23"/>
      <c r="K208" s="23" t="s">
        <v>154</v>
      </c>
      <c r="L208" s="27">
        <v>0.79239999999999999</v>
      </c>
      <c r="M208" s="25">
        <v>-261</v>
      </c>
      <c r="N208" s="25"/>
      <c r="O208" s="24">
        <v>0</v>
      </c>
      <c r="P208" s="24">
        <v>8</v>
      </c>
      <c r="Q208" s="24">
        <v>0</v>
      </c>
      <c r="R208" s="66"/>
      <c r="S208" s="66"/>
      <c r="T208" s="66"/>
      <c r="U208" s="66"/>
      <c r="V208" s="66"/>
      <c r="W208" s="24"/>
      <c r="X208" s="24"/>
      <c r="Y208" s="24"/>
      <c r="Z208" s="24"/>
      <c r="AA208" s="28"/>
      <c r="AB208" s="28">
        <v>0.6</v>
      </c>
      <c r="AC208" s="28"/>
      <c r="AD208" s="28">
        <v>30</v>
      </c>
      <c r="AE208" s="28">
        <v>30.00099792</v>
      </c>
      <c r="AF208" t="s">
        <v>661</v>
      </c>
    </row>
    <row r="209" spans="1:32" ht="18" customHeight="1">
      <c r="A209" s="22">
        <v>46172</v>
      </c>
      <c r="B209" s="23" t="s">
        <v>156</v>
      </c>
      <c r="C209" s="24">
        <v>670</v>
      </c>
      <c r="D209" s="25">
        <v>689</v>
      </c>
      <c r="E209" s="26">
        <v>368</v>
      </c>
      <c r="F209" s="24">
        <v>2</v>
      </c>
      <c r="G209" s="24">
        <v>6</v>
      </c>
      <c r="H209" s="23" t="s">
        <v>684</v>
      </c>
      <c r="I209" s="23">
        <v>1</v>
      </c>
      <c r="J209" s="23"/>
      <c r="K209" s="23" t="s">
        <v>154</v>
      </c>
      <c r="L209" s="27">
        <v>1.1779999999999999</v>
      </c>
      <c r="M209" s="25">
        <v>-675</v>
      </c>
      <c r="N209" s="25"/>
      <c r="O209" s="24">
        <v>0</v>
      </c>
      <c r="P209" s="24">
        <v>0</v>
      </c>
      <c r="Q209" s="24">
        <v>0</v>
      </c>
      <c r="R209" s="66"/>
      <c r="S209" s="66"/>
      <c r="T209" s="66"/>
      <c r="U209" s="66"/>
      <c r="V209" s="66"/>
      <c r="W209" s="24"/>
      <c r="X209" s="24"/>
      <c r="Y209" s="24"/>
      <c r="Z209" s="24"/>
      <c r="AA209" s="28"/>
      <c r="AB209" s="28">
        <v>0.5</v>
      </c>
      <c r="AC209" s="28"/>
      <c r="AD209" s="28">
        <v>0</v>
      </c>
      <c r="AE209" s="28">
        <v>0</v>
      </c>
    </row>
    <row r="210" spans="1:32" ht="18" customHeight="1">
      <c r="A210" s="22">
        <v>46172</v>
      </c>
      <c r="B210" s="23" t="s">
        <v>685</v>
      </c>
      <c r="C210" s="24">
        <v>671</v>
      </c>
      <c r="D210" s="25">
        <v>4211</v>
      </c>
      <c r="E210" s="26">
        <v>847</v>
      </c>
      <c r="F210" s="24">
        <v>53</v>
      </c>
      <c r="G210" s="24">
        <v>16</v>
      </c>
      <c r="H210" s="23" t="s">
        <v>686</v>
      </c>
      <c r="I210" s="23">
        <v>1</v>
      </c>
      <c r="J210" s="23"/>
      <c r="K210" s="23" t="s">
        <v>154</v>
      </c>
      <c r="L210" s="27">
        <v>1.0669999999999999</v>
      </c>
      <c r="M210" s="25">
        <v>-165</v>
      </c>
      <c r="N210" s="25"/>
      <c r="O210" s="24">
        <v>0</v>
      </c>
      <c r="P210" s="24">
        <v>1</v>
      </c>
      <c r="Q210" s="24">
        <v>0</v>
      </c>
      <c r="R210" s="66"/>
      <c r="S210" s="66"/>
      <c r="T210" s="66"/>
      <c r="U210" s="66"/>
      <c r="V210" s="66"/>
      <c r="W210" s="24"/>
      <c r="X210" s="24"/>
      <c r="Y210" s="24"/>
      <c r="Z210" s="24"/>
      <c r="AA210" s="28"/>
      <c r="AB210" s="28">
        <v>0.6</v>
      </c>
      <c r="AC210" s="28"/>
      <c r="AD210" s="28">
        <v>45</v>
      </c>
      <c r="AE210" s="28">
        <v>45.000997900000002</v>
      </c>
      <c r="AF210" t="s">
        <v>241</v>
      </c>
    </row>
    <row r="211" spans="1:32" ht="18" customHeight="1">
      <c r="A211" s="22">
        <v>46172</v>
      </c>
      <c r="B211" s="23" t="s">
        <v>685</v>
      </c>
      <c r="C211" s="24">
        <v>672</v>
      </c>
      <c r="D211" s="25">
        <v>2147</v>
      </c>
      <c r="E211" s="26">
        <v>-1649</v>
      </c>
      <c r="F211" s="24">
        <v>13</v>
      </c>
      <c r="G211" s="24">
        <v>10</v>
      </c>
      <c r="H211" s="23" t="s">
        <v>687</v>
      </c>
      <c r="I211" s="23">
        <v>1</v>
      </c>
      <c r="J211" s="23"/>
      <c r="K211" s="23" t="s">
        <v>154</v>
      </c>
      <c r="L211" s="27">
        <v>0.74399999999999999</v>
      </c>
      <c r="M211" s="25">
        <v>-2079</v>
      </c>
      <c r="N211" s="25"/>
      <c r="O211" s="24">
        <v>0</v>
      </c>
      <c r="P211" s="24">
        <v>2</v>
      </c>
      <c r="Q211" s="24">
        <v>0</v>
      </c>
      <c r="R211" s="66"/>
      <c r="S211" s="66"/>
      <c r="T211" s="66"/>
      <c r="U211" s="66"/>
      <c r="V211" s="66"/>
      <c r="W211" s="24"/>
      <c r="X211" s="24"/>
      <c r="Y211" s="24"/>
      <c r="Z211" s="24"/>
      <c r="AA211" s="28"/>
      <c r="AB211" s="28">
        <v>0.5</v>
      </c>
      <c r="AC211" s="28"/>
      <c r="AD211" s="28">
        <v>30</v>
      </c>
      <c r="AE211" s="28">
        <v>30.000997890000001</v>
      </c>
      <c r="AF211" t="s">
        <v>661</v>
      </c>
    </row>
    <row r="212" spans="1:32" ht="18" customHeight="1">
      <c r="A212" s="22">
        <v>46172</v>
      </c>
      <c r="B212" s="23" t="s">
        <v>685</v>
      </c>
      <c r="C212" s="24">
        <v>673</v>
      </c>
      <c r="D212" s="25">
        <v>1960</v>
      </c>
      <c r="E212" s="26">
        <v>-1199</v>
      </c>
      <c r="F212" s="24">
        <v>14</v>
      </c>
      <c r="G212" s="24">
        <v>7</v>
      </c>
      <c r="H212" s="23" t="s">
        <v>687</v>
      </c>
      <c r="I212" s="23">
        <v>1</v>
      </c>
      <c r="J212" s="23"/>
      <c r="K212" s="23" t="s">
        <v>154</v>
      </c>
      <c r="L212" s="27">
        <v>0.79610000000000003</v>
      </c>
      <c r="M212" s="25">
        <v>-1822</v>
      </c>
      <c r="N212" s="25"/>
      <c r="O212" s="24">
        <v>0</v>
      </c>
      <c r="P212" s="24">
        <v>3</v>
      </c>
      <c r="Q212" s="24">
        <v>0</v>
      </c>
      <c r="R212" s="66"/>
      <c r="S212" s="66"/>
      <c r="T212" s="66"/>
      <c r="U212" s="66"/>
      <c r="V212" s="66"/>
      <c r="W212" s="24"/>
      <c r="X212" s="24"/>
      <c r="Y212" s="24"/>
      <c r="Z212" s="24"/>
      <c r="AA212" s="28"/>
      <c r="AB212" s="28">
        <v>0.5</v>
      </c>
      <c r="AC212" s="28"/>
      <c r="AD212" s="28">
        <v>30</v>
      </c>
      <c r="AE212" s="28">
        <v>30.00099788</v>
      </c>
      <c r="AF212" t="s">
        <v>661</v>
      </c>
    </row>
    <row r="213" spans="1:32" ht="18" customHeight="1">
      <c r="A213" s="22">
        <v>46172</v>
      </c>
      <c r="B213" s="23" t="s">
        <v>685</v>
      </c>
      <c r="C213" s="24">
        <v>675</v>
      </c>
      <c r="D213" s="25">
        <v>3272</v>
      </c>
      <c r="E213" s="26">
        <v>-1457</v>
      </c>
      <c r="F213" s="24">
        <v>24</v>
      </c>
      <c r="G213" s="24">
        <v>10</v>
      </c>
      <c r="H213" s="23" t="s">
        <v>688</v>
      </c>
      <c r="I213" s="23">
        <v>1</v>
      </c>
      <c r="J213" s="23"/>
      <c r="K213" s="23" t="s">
        <v>154</v>
      </c>
      <c r="L213" s="27">
        <v>0.85160000000000002</v>
      </c>
      <c r="M213" s="25">
        <v>-190</v>
      </c>
      <c r="N213" s="25"/>
      <c r="O213" s="24">
        <v>0</v>
      </c>
      <c r="P213" s="24">
        <v>5</v>
      </c>
      <c r="Q213" s="24">
        <v>0</v>
      </c>
      <c r="R213" s="66"/>
      <c r="S213" s="66"/>
      <c r="T213" s="66"/>
      <c r="U213" s="66"/>
      <c r="V213" s="66"/>
      <c r="W213" s="24"/>
      <c r="X213" s="24"/>
      <c r="Y213" s="24"/>
      <c r="Z213" s="24"/>
      <c r="AA213" s="28"/>
      <c r="AB213" s="28">
        <v>0.6</v>
      </c>
      <c r="AC213" s="28"/>
      <c r="AD213" s="28">
        <v>40</v>
      </c>
      <c r="AE213" s="28">
        <v>40.000997869999999</v>
      </c>
      <c r="AF213" t="s">
        <v>664</v>
      </c>
    </row>
    <row r="214" spans="1:32" ht="18" customHeight="1">
      <c r="A214" s="22">
        <v>46172</v>
      </c>
      <c r="B214" s="23" t="s">
        <v>685</v>
      </c>
      <c r="C214" s="24">
        <v>676</v>
      </c>
      <c r="D214" s="25">
        <v>2349</v>
      </c>
      <c r="E214" s="26">
        <v>-2178</v>
      </c>
      <c r="F214" s="24">
        <v>13</v>
      </c>
      <c r="G214" s="24">
        <v>8</v>
      </c>
      <c r="H214" s="23" t="s">
        <v>689</v>
      </c>
      <c r="I214" s="23">
        <v>1</v>
      </c>
      <c r="J214" s="23"/>
      <c r="K214" s="23" t="s">
        <v>154</v>
      </c>
      <c r="L214" s="27">
        <v>0.69089999999999996</v>
      </c>
      <c r="M214" s="25">
        <v>854</v>
      </c>
      <c r="N214" s="25"/>
      <c r="O214" s="24">
        <v>0</v>
      </c>
      <c r="P214" s="24">
        <v>6</v>
      </c>
      <c r="Q214" s="24">
        <v>0</v>
      </c>
      <c r="R214" s="66"/>
      <c r="S214" s="66"/>
      <c r="T214" s="66"/>
      <c r="U214" s="66"/>
      <c r="V214" s="66"/>
      <c r="W214" s="24"/>
      <c r="X214" s="24"/>
      <c r="Y214" s="24"/>
      <c r="Z214" s="24"/>
      <c r="AA214" s="28"/>
      <c r="AB214" s="28">
        <v>0.5</v>
      </c>
      <c r="AC214" s="28"/>
      <c r="AD214" s="28">
        <v>40</v>
      </c>
      <c r="AE214" s="28">
        <v>40.000997859999998</v>
      </c>
      <c r="AF214" t="s">
        <v>664</v>
      </c>
    </row>
    <row r="215" spans="1:32" ht="18" customHeight="1">
      <c r="A215" s="22">
        <v>46172</v>
      </c>
      <c r="B215" s="23" t="s">
        <v>685</v>
      </c>
      <c r="C215" s="24">
        <v>677</v>
      </c>
      <c r="D215" s="25">
        <v>4586</v>
      </c>
      <c r="E215" s="26">
        <v>-1107</v>
      </c>
      <c r="F215" s="24">
        <v>44</v>
      </c>
      <c r="G215" s="24">
        <v>23</v>
      </c>
      <c r="H215" s="23" t="s">
        <v>690</v>
      </c>
      <c r="I215" s="23">
        <v>1</v>
      </c>
      <c r="J215" s="23"/>
      <c r="K215" s="23" t="s">
        <v>154</v>
      </c>
      <c r="L215" s="27">
        <v>0.91949999999999998</v>
      </c>
      <c r="M215" s="25">
        <v>-85</v>
      </c>
      <c r="N215" s="25"/>
      <c r="O215" s="24">
        <v>0</v>
      </c>
      <c r="P215" s="24">
        <v>7</v>
      </c>
      <c r="Q215" s="24">
        <v>0</v>
      </c>
      <c r="R215" s="66"/>
      <c r="S215" s="66"/>
      <c r="T215" s="66"/>
      <c r="U215" s="66"/>
      <c r="V215" s="66"/>
      <c r="W215" s="24"/>
      <c r="X215" s="24"/>
      <c r="Y215" s="24"/>
      <c r="Z215" s="24"/>
      <c r="AA215" s="28"/>
      <c r="AB215" s="28">
        <v>0.6</v>
      </c>
      <c r="AC215" s="28"/>
      <c r="AD215" s="28">
        <v>30</v>
      </c>
      <c r="AE215" s="28">
        <v>30.000997850000001</v>
      </c>
      <c r="AF215" t="s">
        <v>661</v>
      </c>
    </row>
    <row r="216" spans="1:32" ht="18" customHeight="1">
      <c r="A216" s="22">
        <v>46172</v>
      </c>
      <c r="B216" s="23" t="s">
        <v>20</v>
      </c>
      <c r="C216" s="24">
        <v>678</v>
      </c>
      <c r="D216" s="25">
        <v>261</v>
      </c>
      <c r="E216" s="26">
        <v>-309</v>
      </c>
      <c r="F216" s="24">
        <v>1</v>
      </c>
      <c r="G216" s="24">
        <v>1</v>
      </c>
      <c r="H216" s="23" t="s">
        <v>691</v>
      </c>
      <c r="I216" s="23">
        <v>1</v>
      </c>
      <c r="J216" s="23"/>
      <c r="K216" s="23" t="s">
        <v>154</v>
      </c>
      <c r="L216" s="27">
        <v>0.60540000000000005</v>
      </c>
      <c r="M216" s="25">
        <v>-740</v>
      </c>
      <c r="N216" s="25"/>
      <c r="O216" s="24">
        <v>0</v>
      </c>
      <c r="P216" s="24">
        <v>8</v>
      </c>
      <c r="Q216" s="24">
        <v>0</v>
      </c>
      <c r="R216" s="66"/>
      <c r="S216" s="66"/>
      <c r="T216" s="66"/>
      <c r="U216" s="66"/>
      <c r="V216" s="66"/>
      <c r="W216" s="24"/>
      <c r="X216" s="24"/>
      <c r="Y216" s="24"/>
      <c r="Z216" s="24"/>
      <c r="AA216" s="28"/>
      <c r="AB216" s="28">
        <v>0.5</v>
      </c>
      <c r="AC216" s="28"/>
      <c r="AD216" s="28">
        <v>10</v>
      </c>
      <c r="AE216" s="28">
        <v>10.00099784</v>
      </c>
      <c r="AF216" t="s">
        <v>584</v>
      </c>
    </row>
    <row r="217" spans="1:32" ht="18" customHeight="1">
      <c r="A217" s="22">
        <v>46172</v>
      </c>
      <c r="B217" s="23" t="s">
        <v>20</v>
      </c>
      <c r="C217" s="24">
        <v>680</v>
      </c>
      <c r="D217" s="25">
        <v>1550</v>
      </c>
      <c r="E217" s="26">
        <v>-753</v>
      </c>
      <c r="F217" s="24">
        <v>11</v>
      </c>
      <c r="G217" s="24">
        <v>6</v>
      </c>
      <c r="H217" s="23" t="s">
        <v>692</v>
      </c>
      <c r="I217" s="23">
        <v>1</v>
      </c>
      <c r="J217" s="23"/>
      <c r="K217" s="23" t="s">
        <v>154</v>
      </c>
      <c r="L217" s="27">
        <v>0.83809999999999996</v>
      </c>
      <c r="M217" s="25">
        <v>41</v>
      </c>
      <c r="N217" s="25"/>
      <c r="O217" s="24">
        <v>0</v>
      </c>
      <c r="P217" s="24">
        <v>0</v>
      </c>
      <c r="Q217" s="24">
        <v>0</v>
      </c>
      <c r="R217" s="66"/>
      <c r="S217" s="66"/>
      <c r="T217" s="66"/>
      <c r="U217" s="66"/>
      <c r="V217" s="66"/>
      <c r="W217" s="24"/>
      <c r="X217" s="24"/>
      <c r="Y217" s="24"/>
      <c r="Z217" s="24"/>
      <c r="AA217" s="28"/>
      <c r="AB217" s="28">
        <v>0.5</v>
      </c>
      <c r="AC217" s="28"/>
      <c r="AD217" s="28">
        <v>30</v>
      </c>
      <c r="AE217" s="28">
        <v>30.000997829999999</v>
      </c>
      <c r="AF217" t="s">
        <v>661</v>
      </c>
    </row>
    <row r="218" spans="1:32" ht="18" customHeight="1">
      <c r="A218" s="22">
        <v>46172</v>
      </c>
      <c r="B218" s="23" t="s">
        <v>20</v>
      </c>
      <c r="C218" s="24">
        <v>681</v>
      </c>
      <c r="D218" s="25">
        <v>2514</v>
      </c>
      <c r="E218" s="26">
        <v>-272</v>
      </c>
      <c r="F218" s="24">
        <v>32</v>
      </c>
      <c r="G218" s="24">
        <v>11</v>
      </c>
      <c r="H218" s="23" t="s">
        <v>693</v>
      </c>
      <c r="I218" s="23">
        <v>1</v>
      </c>
      <c r="J218" s="23"/>
      <c r="K218" s="23" t="s">
        <v>154</v>
      </c>
      <c r="L218" s="27">
        <v>0.96389999999999998</v>
      </c>
      <c r="M218" s="25">
        <v>-63</v>
      </c>
      <c r="N218" s="25"/>
      <c r="O218" s="24">
        <v>0</v>
      </c>
      <c r="P218" s="24">
        <v>1</v>
      </c>
      <c r="Q218" s="24">
        <v>0</v>
      </c>
      <c r="R218" s="66"/>
      <c r="S218" s="66"/>
      <c r="T218" s="66"/>
      <c r="U218" s="66"/>
      <c r="V218" s="66"/>
      <c r="W218" s="24"/>
      <c r="X218" s="24"/>
      <c r="Y218" s="24"/>
      <c r="Z218" s="24"/>
      <c r="AA218" s="28"/>
      <c r="AB218" s="28">
        <v>0.5</v>
      </c>
      <c r="AC218" s="28"/>
      <c r="AD218" s="28">
        <v>40</v>
      </c>
      <c r="AE218" s="28">
        <v>40.000997820000002</v>
      </c>
      <c r="AF218" t="s">
        <v>664</v>
      </c>
    </row>
    <row r="219" spans="1:32" ht="18" customHeight="1">
      <c r="A219" s="22">
        <v>46172</v>
      </c>
      <c r="B219" s="23" t="s">
        <v>20</v>
      </c>
      <c r="C219" s="24">
        <v>682</v>
      </c>
      <c r="D219" s="25">
        <v>1591</v>
      </c>
      <c r="E219" s="26">
        <v>-1545</v>
      </c>
      <c r="F219" s="24">
        <v>9</v>
      </c>
      <c r="G219" s="24">
        <v>6</v>
      </c>
      <c r="H219" s="23" t="s">
        <v>694</v>
      </c>
      <c r="I219" s="23">
        <v>1</v>
      </c>
      <c r="J219" s="23"/>
      <c r="K219" s="23" t="s">
        <v>154</v>
      </c>
      <c r="L219" s="27">
        <v>0.67630000000000001</v>
      </c>
      <c r="M219" s="25">
        <v>-295</v>
      </c>
      <c r="N219" s="25"/>
      <c r="O219" s="24">
        <v>0</v>
      </c>
      <c r="P219" s="24">
        <v>2</v>
      </c>
      <c r="Q219" s="24">
        <v>0</v>
      </c>
      <c r="R219" s="66"/>
      <c r="S219" s="66"/>
      <c r="T219" s="66"/>
      <c r="U219" s="66"/>
      <c r="V219" s="66"/>
      <c r="W219" s="24"/>
      <c r="X219" s="24"/>
      <c r="Y219" s="24"/>
      <c r="Z219" s="24"/>
      <c r="AA219" s="28"/>
      <c r="AB219" s="28">
        <v>0.5</v>
      </c>
      <c r="AC219" s="28"/>
      <c r="AD219" s="28">
        <v>30</v>
      </c>
      <c r="AE219" s="28">
        <v>30.000997810000001</v>
      </c>
      <c r="AF219" t="s">
        <v>661</v>
      </c>
    </row>
    <row r="220" spans="1:32" ht="18" customHeight="1">
      <c r="A220" s="22">
        <v>46172</v>
      </c>
      <c r="B220" s="23" t="s">
        <v>387</v>
      </c>
      <c r="C220" s="24">
        <v>683</v>
      </c>
      <c r="D220" s="25">
        <v>4461</v>
      </c>
      <c r="E220" s="26">
        <v>62</v>
      </c>
      <c r="F220" s="24">
        <v>32</v>
      </c>
      <c r="G220" s="24">
        <v>29</v>
      </c>
      <c r="H220" s="23" t="s">
        <v>339</v>
      </c>
      <c r="I220" s="23">
        <v>1</v>
      </c>
      <c r="J220" s="23"/>
      <c r="K220" s="23" t="s">
        <v>154</v>
      </c>
      <c r="L220" s="27">
        <v>1.0045999999999999</v>
      </c>
      <c r="M220" s="25">
        <v>-377</v>
      </c>
      <c r="N220" s="25"/>
      <c r="O220" s="24">
        <v>0</v>
      </c>
      <c r="P220" s="24">
        <v>3</v>
      </c>
      <c r="Q220" s="24">
        <v>0</v>
      </c>
      <c r="R220" s="66"/>
      <c r="S220" s="66"/>
      <c r="T220" s="66"/>
      <c r="U220" s="66"/>
      <c r="V220" s="66"/>
      <c r="W220" s="24"/>
      <c r="X220" s="24"/>
      <c r="Y220" s="24"/>
      <c r="Z220" s="24"/>
      <c r="AA220" s="28"/>
      <c r="AB220" s="28">
        <v>0.6</v>
      </c>
      <c r="AC220" s="28"/>
      <c r="AD220" s="28">
        <v>35</v>
      </c>
      <c r="AE220" s="28">
        <v>35.0009978</v>
      </c>
      <c r="AF220" t="s">
        <v>668</v>
      </c>
    </row>
    <row r="221" spans="1:32" ht="18" customHeight="1">
      <c r="A221" s="22">
        <v>46172</v>
      </c>
      <c r="B221" s="23" t="s">
        <v>387</v>
      </c>
      <c r="C221" s="24">
        <v>685</v>
      </c>
      <c r="D221" s="25">
        <v>1265</v>
      </c>
      <c r="E221" s="26">
        <v>397</v>
      </c>
      <c r="F221" s="24">
        <v>15</v>
      </c>
      <c r="G221" s="24">
        <v>11</v>
      </c>
      <c r="H221" s="23" t="s">
        <v>180</v>
      </c>
      <c r="I221" s="23">
        <v>1</v>
      </c>
      <c r="J221" s="23"/>
      <c r="K221" s="23" t="s">
        <v>154</v>
      </c>
      <c r="L221" s="27">
        <v>1.1046</v>
      </c>
      <c r="M221" s="25">
        <v>-1024</v>
      </c>
      <c r="N221" s="25"/>
      <c r="O221" s="24">
        <v>0</v>
      </c>
      <c r="P221" s="24">
        <v>5</v>
      </c>
      <c r="Q221" s="24">
        <v>0</v>
      </c>
      <c r="R221" s="66"/>
      <c r="S221" s="66"/>
      <c r="T221" s="66"/>
      <c r="U221" s="66"/>
      <c r="V221" s="66"/>
      <c r="W221" s="24"/>
      <c r="X221" s="24"/>
      <c r="Y221" s="24"/>
      <c r="Z221" s="24"/>
      <c r="AA221" s="28"/>
      <c r="AB221" s="28">
        <v>0.5</v>
      </c>
      <c r="AC221" s="28"/>
      <c r="AD221" s="28">
        <v>45</v>
      </c>
      <c r="AE221" s="28">
        <v>45.00099779</v>
      </c>
      <c r="AF221" t="s">
        <v>241</v>
      </c>
    </row>
    <row r="222" spans="1:32" ht="18" customHeight="1">
      <c r="A222" s="22">
        <v>46172</v>
      </c>
      <c r="B222" s="23" t="s">
        <v>49</v>
      </c>
      <c r="C222" s="24">
        <v>686</v>
      </c>
      <c r="D222" s="25">
        <v>2028</v>
      </c>
      <c r="E222" s="26">
        <v>-1675</v>
      </c>
      <c r="F222" s="24">
        <v>11</v>
      </c>
      <c r="G222" s="24">
        <v>4</v>
      </c>
      <c r="H222" s="23" t="s">
        <v>695</v>
      </c>
      <c r="I222" s="23">
        <v>1</v>
      </c>
      <c r="J222" s="23"/>
      <c r="K222" s="23" t="s">
        <v>154</v>
      </c>
      <c r="L222" s="27">
        <v>0.72470000000000001</v>
      </c>
      <c r="M222" s="25">
        <v>3494</v>
      </c>
      <c r="N222" s="25"/>
      <c r="O222" s="24">
        <v>0</v>
      </c>
      <c r="P222" s="24">
        <v>6</v>
      </c>
      <c r="Q222" s="24">
        <v>0</v>
      </c>
      <c r="R222" s="66"/>
      <c r="S222" s="66"/>
      <c r="T222" s="66"/>
      <c r="U222" s="66"/>
      <c r="V222" s="66"/>
      <c r="W222" s="24"/>
      <c r="X222" s="24"/>
      <c r="Y222" s="24"/>
      <c r="Z222" s="24"/>
      <c r="AA222" s="28"/>
      <c r="AB222" s="28">
        <v>0.5</v>
      </c>
      <c r="AC222" s="28"/>
      <c r="AD222" s="28">
        <v>30</v>
      </c>
      <c r="AE222" s="28">
        <v>30.000997779999999</v>
      </c>
      <c r="AF222" t="s">
        <v>661</v>
      </c>
    </row>
    <row r="223" spans="1:32" ht="18" customHeight="1">
      <c r="A223" s="22">
        <v>46172</v>
      </c>
      <c r="B223" s="23" t="s">
        <v>49</v>
      </c>
      <c r="C223" s="24">
        <v>687</v>
      </c>
      <c r="D223" s="25">
        <v>757</v>
      </c>
      <c r="E223" s="26">
        <v>-1052</v>
      </c>
      <c r="F223" s="24">
        <v>2</v>
      </c>
      <c r="G223" s="24">
        <v>1</v>
      </c>
      <c r="H223" s="23" t="s">
        <v>696</v>
      </c>
      <c r="I223" s="23">
        <v>1</v>
      </c>
      <c r="J223" s="23"/>
      <c r="K223" s="23" t="s">
        <v>154</v>
      </c>
      <c r="L223" s="27">
        <v>0.53680000000000005</v>
      </c>
      <c r="M223" s="25">
        <v>-1805</v>
      </c>
      <c r="N223" s="25"/>
      <c r="O223" s="24">
        <v>0</v>
      </c>
      <c r="P223" s="24">
        <v>7</v>
      </c>
      <c r="Q223" s="24">
        <v>0</v>
      </c>
      <c r="R223" s="66"/>
      <c r="S223" s="66"/>
      <c r="T223" s="66"/>
      <c r="U223" s="66"/>
      <c r="V223" s="66"/>
      <c r="W223" s="24"/>
      <c r="X223" s="24"/>
      <c r="Y223" s="24"/>
      <c r="Z223" s="24"/>
      <c r="AA223" s="28"/>
      <c r="AB223" s="28">
        <v>0.5</v>
      </c>
      <c r="AC223" s="28"/>
      <c r="AD223" s="28">
        <v>10</v>
      </c>
      <c r="AE223" s="28">
        <v>10.00099777</v>
      </c>
      <c r="AF223" t="s">
        <v>584</v>
      </c>
    </row>
    <row r="224" spans="1:32" ht="18" customHeight="1">
      <c r="A224" s="22">
        <v>46172</v>
      </c>
      <c r="B224" s="23" t="s">
        <v>20</v>
      </c>
      <c r="C224" s="24">
        <v>688</v>
      </c>
      <c r="D224" s="25">
        <v>2569</v>
      </c>
      <c r="E224" s="26">
        <v>2248</v>
      </c>
      <c r="F224" s="24">
        <v>36</v>
      </c>
      <c r="G224" s="24">
        <v>9</v>
      </c>
      <c r="H224" s="23" t="s">
        <v>697</v>
      </c>
      <c r="I224" s="23">
        <v>1</v>
      </c>
      <c r="J224" s="23"/>
      <c r="K224" s="23" t="s">
        <v>154</v>
      </c>
      <c r="L224" s="27">
        <v>1.2917000000000001</v>
      </c>
      <c r="M224" s="25">
        <v>-1062</v>
      </c>
      <c r="N224" s="25"/>
      <c r="O224" s="24">
        <v>0</v>
      </c>
      <c r="P224" s="24">
        <v>8</v>
      </c>
      <c r="Q224" s="24">
        <v>0</v>
      </c>
      <c r="R224" s="66"/>
      <c r="S224" s="66"/>
      <c r="T224" s="66"/>
      <c r="U224" s="66"/>
      <c r="V224" s="66"/>
      <c r="W224" s="24"/>
      <c r="X224" s="24"/>
      <c r="Y224" s="24"/>
      <c r="Z224" s="24"/>
      <c r="AA224" s="28"/>
      <c r="AB224" s="28">
        <v>0.5</v>
      </c>
      <c r="AC224" s="28"/>
      <c r="AD224" s="28">
        <v>70</v>
      </c>
      <c r="AE224" s="28">
        <v>70.000997760000004</v>
      </c>
      <c r="AF224" t="s">
        <v>178</v>
      </c>
    </row>
    <row r="225" spans="1:32" ht="18" customHeight="1">
      <c r="A225" s="22">
        <v>46172</v>
      </c>
      <c r="B225" s="23" t="s">
        <v>20</v>
      </c>
      <c r="C225" s="24">
        <v>700</v>
      </c>
      <c r="D225" s="25">
        <v>443</v>
      </c>
      <c r="E225" s="26">
        <v>-431</v>
      </c>
      <c r="F225" s="24">
        <v>2</v>
      </c>
      <c r="G225" s="24">
        <v>1</v>
      </c>
      <c r="H225" s="23" t="s">
        <v>698</v>
      </c>
      <c r="I225" s="23">
        <v>1</v>
      </c>
      <c r="J225" s="23"/>
      <c r="K225" s="23" t="s">
        <v>154</v>
      </c>
      <c r="L225" s="27">
        <v>0.67569999999999997</v>
      </c>
      <c r="M225" s="25">
        <v>-670</v>
      </c>
      <c r="N225" s="25"/>
      <c r="O225" s="24">
        <v>0</v>
      </c>
      <c r="P225" s="24">
        <v>0</v>
      </c>
      <c r="Q225" s="24">
        <v>0</v>
      </c>
      <c r="R225" s="66"/>
      <c r="S225" s="66"/>
      <c r="T225" s="66"/>
      <c r="U225" s="66"/>
      <c r="V225" s="66"/>
      <c r="W225" s="24"/>
      <c r="X225" s="24"/>
      <c r="Y225" s="24"/>
      <c r="Z225" s="24"/>
      <c r="AA225" s="28"/>
      <c r="AB225" s="28">
        <v>0.5</v>
      </c>
      <c r="AC225" s="28"/>
      <c r="AD225" s="28">
        <v>10</v>
      </c>
      <c r="AE225" s="28">
        <v>10.00099775</v>
      </c>
      <c r="AF225" t="s">
        <v>584</v>
      </c>
    </row>
    <row r="226" spans="1:32" ht="18" customHeight="1">
      <c r="A226" s="22">
        <v>46172</v>
      </c>
      <c r="B226" s="23" t="s">
        <v>20</v>
      </c>
      <c r="C226" s="24">
        <v>701</v>
      </c>
      <c r="D226" s="25">
        <v>4277</v>
      </c>
      <c r="E226" s="26">
        <v>4291</v>
      </c>
      <c r="F226" s="24">
        <v>73</v>
      </c>
      <c r="G226" s="24">
        <v>15</v>
      </c>
      <c r="H226" s="23" t="s">
        <v>308</v>
      </c>
      <c r="I226" s="23">
        <v>1</v>
      </c>
      <c r="J226" s="23"/>
      <c r="K226" s="23" t="s">
        <v>154</v>
      </c>
      <c r="L226" s="27">
        <v>1.3344</v>
      </c>
      <c r="M226" s="25">
        <v>8037</v>
      </c>
      <c r="N226" s="25"/>
      <c r="O226" s="24">
        <v>0</v>
      </c>
      <c r="P226" s="24">
        <v>1</v>
      </c>
      <c r="Q226" s="24">
        <v>0</v>
      </c>
      <c r="R226" s="66"/>
      <c r="S226" s="66"/>
      <c r="T226" s="66"/>
      <c r="U226" s="66"/>
      <c r="V226" s="66"/>
      <c r="W226" s="24"/>
      <c r="X226" s="24"/>
      <c r="Y226" s="24"/>
      <c r="Z226" s="24"/>
      <c r="AA226" s="28"/>
      <c r="AB226" s="28">
        <v>0.6</v>
      </c>
      <c r="AC226" s="28"/>
      <c r="AD226" s="28">
        <v>90</v>
      </c>
      <c r="AE226" s="28">
        <v>90.000997740000003</v>
      </c>
      <c r="AF226" t="s">
        <v>170</v>
      </c>
    </row>
    <row r="227" spans="1:32" ht="18" customHeight="1">
      <c r="A227" s="22">
        <v>46172</v>
      </c>
      <c r="B227" s="23" t="s">
        <v>20</v>
      </c>
      <c r="C227" s="24">
        <v>702</v>
      </c>
      <c r="D227" s="25">
        <v>4313</v>
      </c>
      <c r="E227" s="26">
        <v>440</v>
      </c>
      <c r="F227" s="24">
        <v>43</v>
      </c>
      <c r="G227" s="24">
        <v>15</v>
      </c>
      <c r="H227" s="23" t="s">
        <v>699</v>
      </c>
      <c r="I227" s="23">
        <v>1</v>
      </c>
      <c r="J227" s="23"/>
      <c r="K227" s="23" t="s">
        <v>154</v>
      </c>
      <c r="L227" s="27">
        <v>1.034</v>
      </c>
      <c r="M227" s="25">
        <v>380</v>
      </c>
      <c r="N227" s="25"/>
      <c r="O227" s="24">
        <v>0</v>
      </c>
      <c r="P227" s="24">
        <v>2</v>
      </c>
      <c r="Q227" s="24">
        <v>0</v>
      </c>
      <c r="R227" s="66"/>
      <c r="S227" s="66"/>
      <c r="T227" s="66"/>
      <c r="U227" s="66"/>
      <c r="V227" s="66"/>
      <c r="W227" s="24"/>
      <c r="X227" s="24"/>
      <c r="Y227" s="24"/>
      <c r="Z227" s="24"/>
      <c r="AA227" s="28"/>
      <c r="AB227" s="28">
        <v>0.6</v>
      </c>
      <c r="AC227" s="28"/>
      <c r="AD227" s="28">
        <v>35</v>
      </c>
      <c r="AE227" s="28">
        <v>35.000997730000002</v>
      </c>
      <c r="AF227" t="s">
        <v>668</v>
      </c>
    </row>
    <row r="228" spans="1:32" ht="18" customHeight="1">
      <c r="A228" s="22">
        <v>46172</v>
      </c>
      <c r="B228" s="23" t="s">
        <v>38</v>
      </c>
      <c r="C228" s="24">
        <v>703</v>
      </c>
      <c r="D228" s="25">
        <v>669</v>
      </c>
      <c r="E228" s="26">
        <v>220</v>
      </c>
      <c r="F228" s="24">
        <v>6</v>
      </c>
      <c r="G228" s="24">
        <v>4</v>
      </c>
      <c r="H228" s="23" t="s">
        <v>309</v>
      </c>
      <c r="I228" s="23">
        <v>1</v>
      </c>
      <c r="J228" s="23"/>
      <c r="K228" s="23" t="s">
        <v>154</v>
      </c>
      <c r="L228" s="27">
        <v>1.1095999999999999</v>
      </c>
      <c r="M228" s="25">
        <v>-583</v>
      </c>
      <c r="N228" s="25"/>
      <c r="O228" s="24">
        <v>0</v>
      </c>
      <c r="P228" s="24">
        <v>3</v>
      </c>
      <c r="Q228" s="24">
        <v>0</v>
      </c>
      <c r="R228" s="66"/>
      <c r="S228" s="66"/>
      <c r="T228" s="66"/>
      <c r="U228" s="66"/>
      <c r="V228" s="66"/>
      <c r="W228" s="24"/>
      <c r="X228" s="24"/>
      <c r="Y228" s="24"/>
      <c r="Z228" s="24"/>
      <c r="AA228" s="28"/>
      <c r="AB228" s="28">
        <v>0.5</v>
      </c>
      <c r="AC228" s="28"/>
      <c r="AD228" s="28">
        <v>0</v>
      </c>
      <c r="AE228" s="28">
        <v>0</v>
      </c>
    </row>
    <row r="229" spans="1:32" ht="18" customHeight="1">
      <c r="A229" s="22">
        <v>46172</v>
      </c>
      <c r="B229" s="23" t="s">
        <v>38</v>
      </c>
      <c r="C229" s="24">
        <v>705</v>
      </c>
      <c r="D229" s="25">
        <v>2725</v>
      </c>
      <c r="E229" s="26">
        <v>-44</v>
      </c>
      <c r="F229" s="24">
        <v>21</v>
      </c>
      <c r="G229" s="24">
        <v>16</v>
      </c>
      <c r="H229" s="23" t="s">
        <v>700</v>
      </c>
      <c r="I229" s="23">
        <v>1</v>
      </c>
      <c r="J229" s="23"/>
      <c r="K229" s="23" t="s">
        <v>154</v>
      </c>
      <c r="L229" s="27">
        <v>0.99460000000000004</v>
      </c>
      <c r="M229" s="25">
        <v>2100</v>
      </c>
      <c r="N229" s="25"/>
      <c r="O229" s="24">
        <v>0</v>
      </c>
      <c r="P229" s="24">
        <v>5</v>
      </c>
      <c r="Q229" s="24">
        <v>0</v>
      </c>
      <c r="R229" s="66"/>
      <c r="S229" s="66"/>
      <c r="T229" s="66"/>
      <c r="U229" s="66"/>
      <c r="V229" s="66"/>
      <c r="W229" s="24"/>
      <c r="X229" s="24"/>
      <c r="Y229" s="24"/>
      <c r="Z229" s="24"/>
      <c r="AA229" s="28"/>
      <c r="AB229" s="28">
        <v>0.5</v>
      </c>
      <c r="AC229" s="28"/>
      <c r="AD229" s="28">
        <v>40</v>
      </c>
      <c r="AE229" s="28">
        <v>40.00099771</v>
      </c>
      <c r="AF229" t="s">
        <v>664</v>
      </c>
    </row>
    <row r="230" spans="1:32" ht="18" customHeight="1">
      <c r="A230" s="22">
        <v>46172</v>
      </c>
      <c r="B230" s="23" t="s">
        <v>38</v>
      </c>
      <c r="C230" s="24">
        <v>706</v>
      </c>
      <c r="D230" s="25">
        <v>891</v>
      </c>
      <c r="E230" s="26">
        <v>1683</v>
      </c>
      <c r="F230" s="24">
        <v>11</v>
      </c>
      <c r="G230" s="24">
        <v>4</v>
      </c>
      <c r="H230" s="23" t="s">
        <v>327</v>
      </c>
      <c r="I230" s="23">
        <v>1</v>
      </c>
      <c r="J230" s="23"/>
      <c r="K230" s="23" t="s">
        <v>154</v>
      </c>
      <c r="L230" s="27">
        <v>1.6295999999999999</v>
      </c>
      <c r="M230" s="25">
        <v>-349</v>
      </c>
      <c r="N230" s="25"/>
      <c r="O230" s="24">
        <v>0</v>
      </c>
      <c r="P230" s="24">
        <v>6</v>
      </c>
      <c r="Q230" s="24">
        <v>0</v>
      </c>
      <c r="R230" s="66"/>
      <c r="S230" s="66"/>
      <c r="T230" s="66"/>
      <c r="U230" s="66"/>
      <c r="V230" s="66"/>
      <c r="W230" s="24"/>
      <c r="X230" s="24"/>
      <c r="Y230" s="24"/>
      <c r="Z230" s="24"/>
      <c r="AA230" s="28"/>
      <c r="AB230" s="28">
        <v>0.5</v>
      </c>
      <c r="AC230" s="28"/>
      <c r="AD230" s="28">
        <v>0</v>
      </c>
      <c r="AE230" s="28">
        <v>0</v>
      </c>
    </row>
    <row r="231" spans="1:32" ht="18" customHeight="1">
      <c r="A231" s="22">
        <v>46172</v>
      </c>
      <c r="B231" s="23" t="s">
        <v>38</v>
      </c>
      <c r="C231" s="24">
        <v>707</v>
      </c>
      <c r="D231" s="25">
        <v>656</v>
      </c>
      <c r="E231" s="26">
        <v>-811</v>
      </c>
      <c r="F231" s="24">
        <v>1</v>
      </c>
      <c r="G231" s="24">
        <v>4</v>
      </c>
      <c r="H231" s="23" t="s">
        <v>701</v>
      </c>
      <c r="I231" s="23">
        <v>1</v>
      </c>
      <c r="J231" s="23"/>
      <c r="K231" s="23" t="s">
        <v>154</v>
      </c>
      <c r="L231" s="27">
        <v>0.58789999999999998</v>
      </c>
      <c r="M231" s="25">
        <v>232</v>
      </c>
      <c r="N231" s="25"/>
      <c r="O231" s="24">
        <v>0</v>
      </c>
      <c r="P231" s="24">
        <v>7</v>
      </c>
      <c r="Q231" s="24">
        <v>0</v>
      </c>
      <c r="R231" s="66"/>
      <c r="S231" s="66"/>
      <c r="T231" s="66"/>
      <c r="U231" s="66"/>
      <c r="V231" s="66"/>
      <c r="W231" s="24"/>
      <c r="X231" s="24"/>
      <c r="Y231" s="24"/>
      <c r="Z231" s="24"/>
      <c r="AA231" s="28"/>
      <c r="AB231" s="28">
        <v>0.5</v>
      </c>
      <c r="AC231" s="28"/>
      <c r="AD231" s="28">
        <v>10</v>
      </c>
      <c r="AE231" s="28">
        <v>10.00099769</v>
      </c>
      <c r="AF231" t="s">
        <v>584</v>
      </c>
    </row>
    <row r="232" spans="1:32" ht="18" customHeight="1">
      <c r="A232" s="22">
        <v>46172</v>
      </c>
      <c r="B232" s="23" t="s">
        <v>38</v>
      </c>
      <c r="C232" s="24">
        <v>708</v>
      </c>
      <c r="D232" s="25">
        <v>2013</v>
      </c>
      <c r="E232" s="26">
        <v>3304</v>
      </c>
      <c r="F232" s="24">
        <v>24</v>
      </c>
      <c r="G232" s="24">
        <v>11</v>
      </c>
      <c r="H232" s="23" t="s">
        <v>702</v>
      </c>
      <c r="I232" s="23">
        <v>1</v>
      </c>
      <c r="J232" s="23"/>
      <c r="K232" s="23" t="s">
        <v>154</v>
      </c>
      <c r="L232" s="27">
        <v>1.5470999999999999</v>
      </c>
      <c r="M232" s="25">
        <v>-513</v>
      </c>
      <c r="N232" s="25"/>
      <c r="O232" s="24">
        <v>0</v>
      </c>
      <c r="P232" s="24">
        <v>8</v>
      </c>
      <c r="Q232" s="24">
        <v>0</v>
      </c>
      <c r="R232" s="66"/>
      <c r="S232" s="66"/>
      <c r="T232" s="66"/>
      <c r="U232" s="66"/>
      <c r="V232" s="66"/>
      <c r="W232" s="24"/>
      <c r="X232" s="24"/>
      <c r="Y232" s="24"/>
      <c r="Z232" s="24"/>
      <c r="AA232" s="28"/>
      <c r="AB232" s="28">
        <v>0.5</v>
      </c>
      <c r="AC232" s="28"/>
      <c r="AD232" s="28">
        <v>80</v>
      </c>
      <c r="AE232" s="28">
        <v>80.000997679999998</v>
      </c>
      <c r="AF232" t="s">
        <v>155</v>
      </c>
    </row>
    <row r="233" spans="1:32" ht="18" customHeight="1">
      <c r="A233" s="22">
        <v>46172</v>
      </c>
      <c r="B233" s="23" t="s">
        <v>38</v>
      </c>
      <c r="C233" s="24">
        <v>710</v>
      </c>
      <c r="D233" s="25">
        <v>831</v>
      </c>
      <c r="E233" s="26">
        <v>-735</v>
      </c>
      <c r="F233" s="24">
        <v>4</v>
      </c>
      <c r="G233" s="24">
        <v>2</v>
      </c>
      <c r="H233" s="23" t="s">
        <v>443</v>
      </c>
      <c r="I233" s="23">
        <v>1</v>
      </c>
      <c r="J233" s="23"/>
      <c r="K233" s="23" t="s">
        <v>154</v>
      </c>
      <c r="L233" s="27">
        <v>0.70520000000000005</v>
      </c>
      <c r="M233" s="25">
        <v>2467</v>
      </c>
      <c r="N233" s="25"/>
      <c r="O233" s="24">
        <v>0</v>
      </c>
      <c r="P233" s="24">
        <v>0</v>
      </c>
      <c r="Q233" s="24">
        <v>0</v>
      </c>
      <c r="R233" s="66"/>
      <c r="S233" s="66"/>
      <c r="T233" s="66"/>
      <c r="U233" s="66"/>
      <c r="V233" s="66"/>
      <c r="W233" s="24"/>
      <c r="X233" s="24"/>
      <c r="Y233" s="24"/>
      <c r="Z233" s="24"/>
      <c r="AA233" s="28"/>
      <c r="AB233" s="28">
        <v>0.5</v>
      </c>
      <c r="AC233" s="28"/>
      <c r="AD233" s="28">
        <v>10</v>
      </c>
      <c r="AE233" s="28">
        <v>10.00099767</v>
      </c>
      <c r="AF233" t="s">
        <v>584</v>
      </c>
    </row>
    <row r="234" spans="1:32" ht="18" customHeight="1">
      <c r="A234" s="22">
        <v>46172</v>
      </c>
      <c r="B234" s="23" t="s">
        <v>372</v>
      </c>
      <c r="C234" s="24">
        <v>711</v>
      </c>
      <c r="D234" s="25">
        <v>1844</v>
      </c>
      <c r="E234" s="26">
        <v>-1928</v>
      </c>
      <c r="F234" s="24">
        <v>11</v>
      </c>
      <c r="G234" s="24">
        <v>5</v>
      </c>
      <c r="H234" s="23" t="s">
        <v>674</v>
      </c>
      <c r="I234" s="23">
        <v>1</v>
      </c>
      <c r="J234" s="23"/>
      <c r="K234" s="23" t="s">
        <v>154</v>
      </c>
      <c r="L234" s="27">
        <v>0.65149999999999997</v>
      </c>
      <c r="M234" s="25">
        <v>-772</v>
      </c>
      <c r="N234" s="25"/>
      <c r="O234" s="24">
        <v>0</v>
      </c>
      <c r="P234" s="24">
        <v>1</v>
      </c>
      <c r="Q234" s="24">
        <v>0</v>
      </c>
      <c r="R234" s="66"/>
      <c r="S234" s="66"/>
      <c r="T234" s="66"/>
      <c r="U234" s="66"/>
      <c r="V234" s="66"/>
      <c r="W234" s="24"/>
      <c r="X234" s="24"/>
      <c r="Y234" s="24"/>
      <c r="Z234" s="24"/>
      <c r="AA234" s="28"/>
      <c r="AB234" s="28">
        <v>0.5</v>
      </c>
      <c r="AC234" s="28"/>
      <c r="AD234" s="28">
        <v>40</v>
      </c>
      <c r="AE234" s="28">
        <v>40.000997660000003</v>
      </c>
      <c r="AF234" t="s">
        <v>664</v>
      </c>
    </row>
    <row r="235" spans="1:32" ht="18" customHeight="1">
      <c r="A235" s="22">
        <v>46172</v>
      </c>
      <c r="B235" s="23" t="s">
        <v>372</v>
      </c>
      <c r="C235" s="24">
        <v>712</v>
      </c>
      <c r="D235" s="25">
        <v>481</v>
      </c>
      <c r="E235" s="26">
        <v>-491</v>
      </c>
      <c r="F235" s="24">
        <v>2</v>
      </c>
      <c r="G235" s="24">
        <v>1</v>
      </c>
      <c r="H235" s="23" t="s">
        <v>703</v>
      </c>
      <c r="I235" s="23">
        <v>1</v>
      </c>
      <c r="J235" s="23"/>
      <c r="K235" s="23" t="s">
        <v>154</v>
      </c>
      <c r="L235" s="27">
        <v>0.65969999999999995</v>
      </c>
      <c r="M235" s="25">
        <v>-257</v>
      </c>
      <c r="N235" s="25"/>
      <c r="O235" s="24">
        <v>0</v>
      </c>
      <c r="P235" s="24">
        <v>2</v>
      </c>
      <c r="Q235" s="24">
        <v>0</v>
      </c>
      <c r="R235" s="66"/>
      <c r="S235" s="66"/>
      <c r="T235" s="66"/>
      <c r="U235" s="66"/>
      <c r="V235" s="66"/>
      <c r="W235" s="24"/>
      <c r="X235" s="24"/>
      <c r="Y235" s="24"/>
      <c r="Z235" s="24"/>
      <c r="AA235" s="28"/>
      <c r="AB235" s="28">
        <v>0.5</v>
      </c>
      <c r="AC235" s="28"/>
      <c r="AD235" s="28">
        <v>10</v>
      </c>
      <c r="AE235" s="28">
        <v>10.00099765</v>
      </c>
      <c r="AF235" t="s">
        <v>584</v>
      </c>
    </row>
    <row r="236" spans="1:32" ht="18" customHeight="1">
      <c r="A236" s="22">
        <v>46172</v>
      </c>
      <c r="B236" s="23" t="s">
        <v>485</v>
      </c>
      <c r="C236" s="24">
        <v>713</v>
      </c>
      <c r="D236" s="25">
        <v>4532</v>
      </c>
      <c r="E236" s="26">
        <v>-4690</v>
      </c>
      <c r="F236" s="24">
        <v>22</v>
      </c>
      <c r="G236" s="24">
        <v>11</v>
      </c>
      <c r="H236" s="23" t="s">
        <v>608</v>
      </c>
      <c r="I236" s="23">
        <v>1</v>
      </c>
      <c r="J236" s="23"/>
      <c r="K236" s="23" t="s">
        <v>154</v>
      </c>
      <c r="L236" s="27">
        <v>0.65500000000000003</v>
      </c>
      <c r="M236" s="25">
        <v>-791</v>
      </c>
      <c r="N236" s="25"/>
      <c r="O236" s="24">
        <v>0</v>
      </c>
      <c r="P236" s="24">
        <v>3</v>
      </c>
      <c r="Q236" s="24">
        <v>0</v>
      </c>
      <c r="R236" s="66"/>
      <c r="S236" s="66"/>
      <c r="T236" s="66"/>
      <c r="U236" s="66"/>
      <c r="V236" s="66"/>
      <c r="W236" s="24"/>
      <c r="X236" s="24"/>
      <c r="Y236" s="24"/>
      <c r="Z236" s="24"/>
      <c r="AA236" s="28"/>
      <c r="AB236" s="28">
        <v>0.6</v>
      </c>
      <c r="AC236" s="28"/>
      <c r="AD236" s="28">
        <v>30</v>
      </c>
      <c r="AE236" s="28">
        <v>30.000997640000001</v>
      </c>
      <c r="AF236" t="s">
        <v>661</v>
      </c>
    </row>
    <row r="237" spans="1:32" ht="18" customHeight="1">
      <c r="A237" s="22">
        <v>46172</v>
      </c>
      <c r="B237" s="23" t="s">
        <v>485</v>
      </c>
      <c r="C237" s="24">
        <v>715</v>
      </c>
      <c r="D237" s="25">
        <v>3472</v>
      </c>
      <c r="E237" s="26">
        <v>-2251</v>
      </c>
      <c r="F237" s="24">
        <v>25</v>
      </c>
      <c r="G237" s="24">
        <v>8</v>
      </c>
      <c r="H237" s="23" t="s">
        <v>704</v>
      </c>
      <c r="I237" s="23">
        <v>1</v>
      </c>
      <c r="J237" s="23"/>
      <c r="K237" s="23" t="s">
        <v>154</v>
      </c>
      <c r="L237" s="27">
        <v>0.78390000000000004</v>
      </c>
      <c r="M237" s="25">
        <v>-1373</v>
      </c>
      <c r="N237" s="25"/>
      <c r="O237" s="24">
        <v>0</v>
      </c>
      <c r="P237" s="24">
        <v>5</v>
      </c>
      <c r="Q237" s="24">
        <v>0</v>
      </c>
      <c r="R237" s="66"/>
      <c r="S237" s="66"/>
      <c r="T237" s="66"/>
      <c r="U237" s="66"/>
      <c r="V237" s="66"/>
      <c r="W237" s="24"/>
      <c r="X237" s="24"/>
      <c r="Y237" s="24"/>
      <c r="Z237" s="24"/>
      <c r="AA237" s="28"/>
      <c r="AB237" s="28">
        <v>0.6</v>
      </c>
      <c r="AC237" s="28"/>
      <c r="AD237" s="28">
        <v>40</v>
      </c>
      <c r="AE237" s="28">
        <v>40.000997630000001</v>
      </c>
      <c r="AF237" t="s">
        <v>664</v>
      </c>
    </row>
    <row r="238" spans="1:32" ht="18" customHeight="1">
      <c r="A238" s="22">
        <v>46172</v>
      </c>
      <c r="B238" s="23" t="s">
        <v>322</v>
      </c>
      <c r="C238" s="24">
        <v>716</v>
      </c>
      <c r="D238" s="25">
        <v>0</v>
      </c>
      <c r="E238" s="26">
        <v>0</v>
      </c>
      <c r="F238" s="24">
        <v>0</v>
      </c>
      <c r="G238" s="24">
        <v>0</v>
      </c>
      <c r="H238" s="23" t="s">
        <v>214</v>
      </c>
      <c r="I238" s="23">
        <v>1</v>
      </c>
      <c r="J238" s="23"/>
      <c r="K238" s="23" t="s">
        <v>154</v>
      </c>
      <c r="L238" s="27">
        <v>0</v>
      </c>
      <c r="M238" s="25">
        <v>0</v>
      </c>
      <c r="N238" s="25"/>
      <c r="O238" s="24">
        <v>0</v>
      </c>
      <c r="P238" s="24">
        <v>6</v>
      </c>
      <c r="Q238" s="24">
        <v>0</v>
      </c>
      <c r="R238" s="66"/>
      <c r="S238" s="66"/>
      <c r="T238" s="66"/>
      <c r="U238" s="66"/>
      <c r="V238" s="66"/>
      <c r="W238" s="24"/>
      <c r="X238" s="24"/>
      <c r="Y238" s="24"/>
      <c r="Z238" s="24"/>
      <c r="AA238" s="28"/>
      <c r="AB238" s="28"/>
      <c r="AC238" s="28"/>
      <c r="AD238" s="28">
        <v>0</v>
      </c>
      <c r="AE238" s="28">
        <v>0</v>
      </c>
    </row>
    <row r="239" spans="1:32" ht="18" customHeight="1">
      <c r="A239" s="22">
        <v>46172</v>
      </c>
      <c r="B239" s="23" t="s">
        <v>322</v>
      </c>
      <c r="C239" s="24">
        <v>717</v>
      </c>
      <c r="D239" s="25">
        <v>2496</v>
      </c>
      <c r="E239" s="26">
        <v>4457</v>
      </c>
      <c r="F239" s="24">
        <v>16</v>
      </c>
      <c r="G239" s="24">
        <v>3</v>
      </c>
      <c r="H239" s="23" t="s">
        <v>705</v>
      </c>
      <c r="I239" s="23">
        <v>1</v>
      </c>
      <c r="J239" s="23"/>
      <c r="K239" s="23" t="s">
        <v>154</v>
      </c>
      <c r="L239" s="27">
        <v>1.5952</v>
      </c>
      <c r="M239" s="25">
        <v>-722</v>
      </c>
      <c r="N239" s="25"/>
      <c r="O239" s="24">
        <v>0</v>
      </c>
      <c r="P239" s="24">
        <v>7</v>
      </c>
      <c r="Q239" s="24">
        <v>0</v>
      </c>
      <c r="R239" s="66"/>
      <c r="S239" s="66"/>
      <c r="T239" s="66"/>
      <c r="U239" s="66"/>
      <c r="V239" s="66"/>
      <c r="W239" s="24"/>
      <c r="X239" s="24"/>
      <c r="Y239" s="24"/>
      <c r="Z239" s="24"/>
      <c r="AA239" s="28"/>
      <c r="AB239" s="28">
        <v>0.5</v>
      </c>
      <c r="AC239" s="28"/>
      <c r="AD239" s="28">
        <v>80</v>
      </c>
      <c r="AE239" s="28">
        <v>80.000997609999999</v>
      </c>
      <c r="AF239" t="s">
        <v>155</v>
      </c>
    </row>
    <row r="240" spans="1:32" ht="18" customHeight="1">
      <c r="A240" s="22">
        <v>46172</v>
      </c>
      <c r="B240" s="23" t="s">
        <v>416</v>
      </c>
      <c r="C240" s="24">
        <v>718</v>
      </c>
      <c r="D240" s="25">
        <v>1348</v>
      </c>
      <c r="E240" s="26">
        <v>-1158</v>
      </c>
      <c r="F240" s="24">
        <v>6</v>
      </c>
      <c r="G240" s="24">
        <v>2</v>
      </c>
      <c r="H240" s="23" t="s">
        <v>706</v>
      </c>
      <c r="I240" s="23">
        <v>1</v>
      </c>
      <c r="J240" s="23"/>
      <c r="K240" s="23" t="s">
        <v>154</v>
      </c>
      <c r="L240" s="27">
        <v>0.71360000000000001</v>
      </c>
      <c r="M240" s="25">
        <v>-478</v>
      </c>
      <c r="N240" s="25"/>
      <c r="O240" s="24">
        <v>0</v>
      </c>
      <c r="P240" s="24">
        <v>8</v>
      </c>
      <c r="Q240" s="24">
        <v>0</v>
      </c>
      <c r="R240" s="66"/>
      <c r="S240" s="66"/>
      <c r="T240" s="66"/>
      <c r="U240" s="66"/>
      <c r="V240" s="66"/>
      <c r="W240" s="24"/>
      <c r="X240" s="24"/>
      <c r="Y240" s="24"/>
      <c r="Z240" s="24"/>
      <c r="AA240" s="28"/>
      <c r="AB240" s="28">
        <v>0.5</v>
      </c>
      <c r="AC240" s="28"/>
      <c r="AD240" s="28">
        <v>30</v>
      </c>
      <c r="AE240" s="28">
        <v>30.000997600000002</v>
      </c>
      <c r="AF240" t="s">
        <v>661</v>
      </c>
    </row>
    <row r="241" spans="1:32" ht="18" customHeight="1">
      <c r="A241" s="22">
        <v>46172</v>
      </c>
      <c r="B241" s="23" t="s">
        <v>416</v>
      </c>
      <c r="C241" s="24">
        <v>720</v>
      </c>
      <c r="D241" s="25">
        <v>84</v>
      </c>
      <c r="E241" s="26">
        <v>440</v>
      </c>
      <c r="F241" s="24">
        <v>4</v>
      </c>
      <c r="G241" s="24">
        <v>1</v>
      </c>
      <c r="H241" s="23" t="s">
        <v>707</v>
      </c>
      <c r="I241" s="23">
        <v>1</v>
      </c>
      <c r="J241" s="23"/>
      <c r="K241" s="23" t="s">
        <v>154</v>
      </c>
      <c r="L241" s="27">
        <v>2.746</v>
      </c>
      <c r="M241" s="25">
        <v>-561</v>
      </c>
      <c r="N241" s="25"/>
      <c r="O241" s="24">
        <v>0</v>
      </c>
      <c r="P241" s="24">
        <v>0</v>
      </c>
      <c r="Q241" s="24">
        <v>0</v>
      </c>
      <c r="R241" s="66"/>
      <c r="S241" s="66"/>
      <c r="T241" s="66"/>
      <c r="U241" s="66"/>
      <c r="V241" s="66"/>
      <c r="W241" s="24"/>
      <c r="X241" s="24"/>
      <c r="Y241" s="24"/>
      <c r="Z241" s="24"/>
      <c r="AA241" s="28"/>
      <c r="AB241" s="28">
        <v>0.5</v>
      </c>
      <c r="AC241" s="28"/>
      <c r="AD241" s="28">
        <v>0</v>
      </c>
      <c r="AE241" s="28">
        <v>0</v>
      </c>
    </row>
    <row r="242" spans="1:32" ht="18" customHeight="1">
      <c r="A242" s="22">
        <v>46172</v>
      </c>
      <c r="B242" s="23" t="s">
        <v>361</v>
      </c>
      <c r="C242" s="24">
        <v>721</v>
      </c>
      <c r="D242" s="25">
        <v>461</v>
      </c>
      <c r="E242" s="26">
        <v>2553</v>
      </c>
      <c r="F242" s="24">
        <v>5</v>
      </c>
      <c r="G242" s="24">
        <v>6</v>
      </c>
      <c r="H242" s="23" t="s">
        <v>708</v>
      </c>
      <c r="I242" s="23">
        <v>1</v>
      </c>
      <c r="J242" s="23"/>
      <c r="K242" s="23" t="s">
        <v>154</v>
      </c>
      <c r="L242" s="27">
        <v>2.8460000000000001</v>
      </c>
      <c r="M242" s="25">
        <v>-221</v>
      </c>
      <c r="N242" s="25"/>
      <c r="O242" s="24">
        <v>0</v>
      </c>
      <c r="P242" s="24">
        <v>1</v>
      </c>
      <c r="Q242" s="24">
        <v>0</v>
      </c>
      <c r="R242" s="66"/>
      <c r="S242" s="66"/>
      <c r="T242" s="66"/>
      <c r="U242" s="66"/>
      <c r="V242" s="66"/>
      <c r="W242" s="24"/>
      <c r="X242" s="24"/>
      <c r="Y242" s="24"/>
      <c r="Z242" s="24"/>
      <c r="AA242" s="28"/>
      <c r="AB242" s="28">
        <v>0.5</v>
      </c>
      <c r="AC242" s="28"/>
      <c r="AD242" s="28">
        <v>10</v>
      </c>
      <c r="AE242" s="28">
        <v>10.00099758</v>
      </c>
      <c r="AF242" t="s">
        <v>195</v>
      </c>
    </row>
    <row r="243" spans="1:32" ht="18" customHeight="1">
      <c r="A243" s="22">
        <v>46172</v>
      </c>
      <c r="B243" s="23" t="s">
        <v>361</v>
      </c>
      <c r="C243" s="24">
        <v>722</v>
      </c>
      <c r="D243" s="25">
        <v>340</v>
      </c>
      <c r="E243" s="26">
        <v>-157</v>
      </c>
      <c r="F243" s="24">
        <v>2</v>
      </c>
      <c r="G243" s="24">
        <v>2</v>
      </c>
      <c r="H243" s="23" t="s">
        <v>709</v>
      </c>
      <c r="I243" s="23">
        <v>1</v>
      </c>
      <c r="J243" s="23"/>
      <c r="K243" s="23" t="s">
        <v>154</v>
      </c>
      <c r="L243" s="27">
        <v>0.84609999999999996</v>
      </c>
      <c r="M243" s="25">
        <v>-865</v>
      </c>
      <c r="N243" s="25"/>
      <c r="O243" s="24">
        <v>0</v>
      </c>
      <c r="P243" s="24">
        <v>2</v>
      </c>
      <c r="Q243" s="24">
        <v>0</v>
      </c>
      <c r="R243" s="66"/>
      <c r="S243" s="66"/>
      <c r="T243" s="66"/>
      <c r="U243" s="66"/>
      <c r="V243" s="66"/>
      <c r="W243" s="24"/>
      <c r="X243" s="24"/>
      <c r="Y243" s="24"/>
      <c r="Z243" s="24"/>
      <c r="AA243" s="28"/>
      <c r="AB243" s="28">
        <v>0.5</v>
      </c>
      <c r="AC243" s="28"/>
      <c r="AD243" s="28">
        <v>10</v>
      </c>
      <c r="AE243" s="28">
        <v>10.000997569999999</v>
      </c>
      <c r="AF243" t="s">
        <v>584</v>
      </c>
    </row>
    <row r="244" spans="1:32" ht="18" customHeight="1">
      <c r="A244" s="22">
        <v>46172</v>
      </c>
      <c r="B244" s="23" t="s">
        <v>380</v>
      </c>
      <c r="C244" s="24">
        <v>723</v>
      </c>
      <c r="D244" s="25">
        <v>3615</v>
      </c>
      <c r="E244" s="26">
        <v>3074</v>
      </c>
      <c r="F244" s="24">
        <v>32</v>
      </c>
      <c r="G244" s="24">
        <v>18</v>
      </c>
      <c r="H244" s="23" t="s">
        <v>710</v>
      </c>
      <c r="I244" s="23">
        <v>1</v>
      </c>
      <c r="J244" s="23"/>
      <c r="K244" s="23" t="s">
        <v>154</v>
      </c>
      <c r="L244" s="27">
        <v>1.2834000000000001</v>
      </c>
      <c r="M244" s="25">
        <v>-289</v>
      </c>
      <c r="N244" s="25"/>
      <c r="O244" s="24">
        <v>0</v>
      </c>
      <c r="P244" s="24">
        <v>3</v>
      </c>
      <c r="Q244" s="24">
        <v>0</v>
      </c>
      <c r="R244" s="66"/>
      <c r="S244" s="66"/>
      <c r="T244" s="66"/>
      <c r="U244" s="66"/>
      <c r="V244" s="66"/>
      <c r="W244" s="24"/>
      <c r="X244" s="24"/>
      <c r="Y244" s="24"/>
      <c r="Z244" s="24"/>
      <c r="AA244" s="28"/>
      <c r="AB244" s="28">
        <v>0.6</v>
      </c>
      <c r="AC244" s="28"/>
      <c r="AD244" s="28">
        <v>80</v>
      </c>
      <c r="AE244" s="28">
        <v>80.000997560000002</v>
      </c>
      <c r="AF244" t="s">
        <v>155</v>
      </c>
    </row>
    <row r="245" spans="1:32" ht="18" customHeight="1">
      <c r="A245" s="22">
        <v>46172</v>
      </c>
      <c r="B245" s="23" t="s">
        <v>26</v>
      </c>
      <c r="C245" s="24">
        <v>725</v>
      </c>
      <c r="D245" s="25">
        <v>7217</v>
      </c>
      <c r="E245" s="26">
        <v>-679</v>
      </c>
      <c r="F245" s="24">
        <v>54</v>
      </c>
      <c r="G245" s="24">
        <v>33</v>
      </c>
      <c r="H245" s="23" t="s">
        <v>711</v>
      </c>
      <c r="I245" s="23">
        <v>1</v>
      </c>
      <c r="J245" s="23"/>
      <c r="K245" s="23" t="s">
        <v>154</v>
      </c>
      <c r="L245" s="27">
        <v>0.96860000000000002</v>
      </c>
      <c r="M245" s="25">
        <v>5521</v>
      </c>
      <c r="N245" s="25"/>
      <c r="O245" s="24">
        <v>0</v>
      </c>
      <c r="P245" s="24">
        <v>5</v>
      </c>
      <c r="Q245" s="24">
        <v>0</v>
      </c>
      <c r="R245" s="66"/>
      <c r="S245" s="66"/>
      <c r="T245" s="66"/>
      <c r="U245" s="66"/>
      <c r="V245" s="66"/>
      <c r="W245" s="24"/>
      <c r="X245" s="24"/>
      <c r="Y245" s="24"/>
      <c r="Z245" s="24"/>
      <c r="AA245" s="28"/>
      <c r="AB245" s="28">
        <v>1</v>
      </c>
      <c r="AC245" s="28"/>
      <c r="AD245" s="28">
        <v>40</v>
      </c>
      <c r="AE245" s="28">
        <v>40.000997550000001</v>
      </c>
      <c r="AF245" t="s">
        <v>664</v>
      </c>
    </row>
    <row r="246" spans="1:32" ht="18" customHeight="1">
      <c r="A246" s="22">
        <v>46172</v>
      </c>
      <c r="B246" s="23" t="s">
        <v>52</v>
      </c>
      <c r="C246" s="24">
        <v>726</v>
      </c>
      <c r="D246" s="25">
        <v>2596</v>
      </c>
      <c r="E246" s="26">
        <v>-420</v>
      </c>
      <c r="F246" s="24">
        <v>8</v>
      </c>
      <c r="G246" s="24">
        <v>5</v>
      </c>
      <c r="H246" s="23" t="s">
        <v>712</v>
      </c>
      <c r="I246" s="23">
        <v>1</v>
      </c>
      <c r="J246" s="23"/>
      <c r="K246" s="23" t="s">
        <v>154</v>
      </c>
      <c r="L246" s="27">
        <v>0.94610000000000005</v>
      </c>
      <c r="M246" s="25">
        <v>408</v>
      </c>
      <c r="N246" s="25"/>
      <c r="O246" s="24">
        <v>0</v>
      </c>
      <c r="P246" s="24">
        <v>6</v>
      </c>
      <c r="Q246" s="24">
        <v>0</v>
      </c>
      <c r="R246" s="66"/>
      <c r="S246" s="66"/>
      <c r="T246" s="66"/>
      <c r="U246" s="66"/>
      <c r="V246" s="66"/>
      <c r="W246" s="24"/>
      <c r="X246" s="24"/>
      <c r="Y246" s="24"/>
      <c r="Z246" s="24"/>
      <c r="AA246" s="28"/>
      <c r="AB246" s="28">
        <v>0.5</v>
      </c>
      <c r="AC246" s="28"/>
      <c r="AD246" s="28">
        <v>30</v>
      </c>
      <c r="AE246" s="28">
        <v>30.00099754</v>
      </c>
      <c r="AF246" t="s">
        <v>661</v>
      </c>
    </row>
    <row r="247" spans="1:32" ht="18" customHeight="1">
      <c r="A247" s="22">
        <v>46172</v>
      </c>
      <c r="B247" s="23" t="s">
        <v>546</v>
      </c>
      <c r="C247" s="24">
        <v>727</v>
      </c>
      <c r="D247" s="25">
        <v>1978</v>
      </c>
      <c r="E247" s="26">
        <v>86</v>
      </c>
      <c r="F247" s="24">
        <v>7</v>
      </c>
      <c r="G247" s="24">
        <v>2</v>
      </c>
      <c r="H247" s="23" t="s">
        <v>713</v>
      </c>
      <c r="I247" s="23">
        <v>1</v>
      </c>
      <c r="J247" s="23"/>
      <c r="K247" s="23" t="s">
        <v>154</v>
      </c>
      <c r="L247" s="27">
        <v>1.0145</v>
      </c>
      <c r="M247" s="25">
        <v>-1467</v>
      </c>
      <c r="N247" s="25"/>
      <c r="O247" s="24">
        <v>0</v>
      </c>
      <c r="P247" s="24">
        <v>7</v>
      </c>
      <c r="Q247" s="24">
        <v>0</v>
      </c>
      <c r="R247" s="66"/>
      <c r="S247" s="66"/>
      <c r="T247" s="66"/>
      <c r="U247" s="66"/>
      <c r="V247" s="66"/>
      <c r="W247" s="24"/>
      <c r="X247" s="24"/>
      <c r="Y247" s="24"/>
      <c r="Z247" s="24"/>
      <c r="AA247" s="28"/>
      <c r="AB247" s="28">
        <v>0.5</v>
      </c>
      <c r="AC247" s="28"/>
      <c r="AD247" s="28">
        <v>45</v>
      </c>
      <c r="AE247" s="28">
        <v>45.000997529999999</v>
      </c>
      <c r="AF247" t="s">
        <v>241</v>
      </c>
    </row>
    <row r="248" spans="1:32" ht="18" customHeight="1">
      <c r="A248" s="22">
        <v>46172</v>
      </c>
      <c r="B248" s="23" t="s">
        <v>514</v>
      </c>
      <c r="C248" s="24">
        <v>728</v>
      </c>
      <c r="D248" s="25">
        <v>2349</v>
      </c>
      <c r="E248" s="26">
        <v>249</v>
      </c>
      <c r="F248" s="24">
        <v>9</v>
      </c>
      <c r="G248" s="24">
        <v>4</v>
      </c>
      <c r="H248" s="23" t="s">
        <v>714</v>
      </c>
      <c r="I248" s="23">
        <v>1</v>
      </c>
      <c r="J248" s="23"/>
      <c r="K248" s="23" t="s">
        <v>154</v>
      </c>
      <c r="L248" s="27">
        <v>1.0353000000000001</v>
      </c>
      <c r="M248" s="25">
        <v>-938</v>
      </c>
      <c r="N248" s="25"/>
      <c r="O248" s="24">
        <v>0</v>
      </c>
      <c r="P248" s="24">
        <v>8</v>
      </c>
      <c r="Q248" s="24">
        <v>0</v>
      </c>
      <c r="R248" s="66"/>
      <c r="S248" s="66"/>
      <c r="T248" s="66"/>
      <c r="U248" s="66"/>
      <c r="V248" s="66"/>
      <c r="W248" s="24"/>
      <c r="X248" s="24"/>
      <c r="Y248" s="24"/>
      <c r="Z248" s="24"/>
      <c r="AA248" s="28"/>
      <c r="AB248" s="28">
        <v>0.5</v>
      </c>
      <c r="AC248" s="28"/>
      <c r="AD248" s="28">
        <v>35</v>
      </c>
      <c r="AE248" s="28">
        <v>35.000997519999999</v>
      </c>
      <c r="AF248" t="s">
        <v>668</v>
      </c>
    </row>
    <row r="249" spans="1:32" ht="18" customHeight="1">
      <c r="A249" s="22">
        <v>46172</v>
      </c>
      <c r="B249" s="23" t="s">
        <v>342</v>
      </c>
      <c r="C249" s="24">
        <v>730</v>
      </c>
      <c r="D249" s="25">
        <v>169</v>
      </c>
      <c r="E249" s="26">
        <v>-182</v>
      </c>
      <c r="F249" s="24">
        <v>0</v>
      </c>
      <c r="G249" s="24">
        <v>1</v>
      </c>
      <c r="H249" s="23" t="s">
        <v>715</v>
      </c>
      <c r="I249" s="23">
        <v>1</v>
      </c>
      <c r="J249" s="23"/>
      <c r="K249" s="23" t="s">
        <v>154</v>
      </c>
      <c r="L249" s="27">
        <v>0.64100000000000001</v>
      </c>
      <c r="M249" s="25">
        <v>-96</v>
      </c>
      <c r="N249" s="25"/>
      <c r="O249" s="24">
        <v>0</v>
      </c>
      <c r="P249" s="24">
        <v>0</v>
      </c>
      <c r="Q249" s="24">
        <v>0</v>
      </c>
      <c r="R249" s="66"/>
      <c r="S249" s="66"/>
      <c r="T249" s="66"/>
      <c r="U249" s="66"/>
      <c r="V249" s="66"/>
      <c r="W249" s="24"/>
      <c r="X249" s="24"/>
      <c r="Y249" s="24"/>
      <c r="Z249" s="24"/>
      <c r="AA249" s="28"/>
      <c r="AB249" s="28">
        <v>0.5</v>
      </c>
      <c r="AC249" s="28"/>
      <c r="AD249" s="28">
        <v>10</v>
      </c>
      <c r="AE249" s="28">
        <v>10.000997509999999</v>
      </c>
      <c r="AF249" t="s">
        <v>584</v>
      </c>
    </row>
    <row r="250" spans="1:32" ht="18" customHeight="1">
      <c r="A250" s="22">
        <v>46172</v>
      </c>
      <c r="B250" s="23" t="s">
        <v>404</v>
      </c>
      <c r="C250" s="24">
        <v>731</v>
      </c>
      <c r="D250" s="25">
        <v>1870</v>
      </c>
      <c r="E250" s="26">
        <v>-1541</v>
      </c>
      <c r="F250" s="24">
        <v>5</v>
      </c>
      <c r="G250" s="24">
        <v>3</v>
      </c>
      <c r="H250" s="23" t="s">
        <v>716</v>
      </c>
      <c r="I250" s="23">
        <v>1</v>
      </c>
      <c r="J250" s="23"/>
      <c r="K250" s="23" t="s">
        <v>154</v>
      </c>
      <c r="L250" s="27">
        <v>0.72529999999999994</v>
      </c>
      <c r="M250" s="25">
        <v>-434</v>
      </c>
      <c r="N250" s="25"/>
      <c r="O250" s="24">
        <v>0</v>
      </c>
      <c r="P250" s="24">
        <v>1</v>
      </c>
      <c r="Q250" s="24">
        <v>0</v>
      </c>
      <c r="R250" s="66"/>
      <c r="S250" s="66"/>
      <c r="T250" s="66"/>
      <c r="U250" s="66"/>
      <c r="V250" s="66"/>
      <c r="W250" s="24"/>
      <c r="X250" s="24"/>
      <c r="Y250" s="24"/>
      <c r="Z250" s="24"/>
      <c r="AA250" s="28"/>
      <c r="AB250" s="28">
        <v>0.5</v>
      </c>
      <c r="AC250" s="28"/>
      <c r="AD250" s="28">
        <v>40</v>
      </c>
      <c r="AE250" s="28">
        <v>40.000997499999997</v>
      </c>
      <c r="AF250" t="s">
        <v>664</v>
      </c>
    </row>
    <row r="251" spans="1:32" ht="18" customHeight="1">
      <c r="A251" s="22">
        <v>46172</v>
      </c>
      <c r="B251" s="23" t="s">
        <v>323</v>
      </c>
      <c r="C251" s="24">
        <v>732</v>
      </c>
      <c r="D251" s="25">
        <v>126</v>
      </c>
      <c r="E251" s="26">
        <v>-162</v>
      </c>
      <c r="F251" s="24">
        <v>0</v>
      </c>
      <c r="G251" s="24">
        <v>0</v>
      </c>
      <c r="H251" s="23" t="s">
        <v>214</v>
      </c>
      <c r="I251" s="23">
        <v>1</v>
      </c>
      <c r="J251" s="23"/>
      <c r="K251" s="23" t="s">
        <v>154</v>
      </c>
      <c r="L251" s="27">
        <v>0.57140000000000002</v>
      </c>
      <c r="M251" s="25">
        <v>0</v>
      </c>
      <c r="N251" s="25"/>
      <c r="O251" s="24">
        <v>0</v>
      </c>
      <c r="P251" s="24">
        <v>2</v>
      </c>
      <c r="Q251" s="24">
        <v>0</v>
      </c>
      <c r="R251" s="66"/>
      <c r="S251" s="66"/>
      <c r="T251" s="66"/>
      <c r="U251" s="66"/>
      <c r="V251" s="66"/>
      <c r="W251" s="24"/>
      <c r="X251" s="24"/>
      <c r="Y251" s="24"/>
      <c r="Z251" s="24"/>
      <c r="AA251" s="28"/>
      <c r="AB251" s="28">
        <v>0.5</v>
      </c>
      <c r="AC251" s="28"/>
      <c r="AD251" s="28">
        <v>10</v>
      </c>
      <c r="AE251" s="28">
        <v>10.00099749</v>
      </c>
      <c r="AF251" t="s">
        <v>584</v>
      </c>
    </row>
    <row r="252" spans="1:32" ht="18" customHeight="1">
      <c r="A252" s="22">
        <v>46172</v>
      </c>
      <c r="B252" s="23" t="s">
        <v>293</v>
      </c>
      <c r="C252" s="24">
        <v>733</v>
      </c>
      <c r="D252" s="25">
        <v>1398</v>
      </c>
      <c r="E252" s="26">
        <v>-1522</v>
      </c>
      <c r="F252" s="24">
        <v>6</v>
      </c>
      <c r="G252" s="24">
        <v>0</v>
      </c>
      <c r="H252" s="23" t="s">
        <v>717</v>
      </c>
      <c r="I252" s="23">
        <v>1</v>
      </c>
      <c r="J252" s="23"/>
      <c r="K252" s="23" t="s">
        <v>154</v>
      </c>
      <c r="L252" s="27">
        <v>0.6371</v>
      </c>
      <c r="M252" s="25">
        <v>55</v>
      </c>
      <c r="N252" s="25"/>
      <c r="O252" s="24">
        <v>0</v>
      </c>
      <c r="P252" s="24">
        <v>3</v>
      </c>
      <c r="Q252" s="24">
        <v>0</v>
      </c>
      <c r="R252" s="66"/>
      <c r="S252" s="66"/>
      <c r="T252" s="66"/>
      <c r="U252" s="66"/>
      <c r="V252" s="66"/>
      <c r="W252" s="24"/>
      <c r="X252" s="24"/>
      <c r="Y252" s="24"/>
      <c r="Z252" s="24"/>
      <c r="AA252" s="28"/>
      <c r="AB252" s="28">
        <v>0.5</v>
      </c>
      <c r="AC252" s="28"/>
      <c r="AD252" s="28">
        <v>30</v>
      </c>
      <c r="AE252" s="28">
        <v>30.000997479999999</v>
      </c>
      <c r="AF252" t="s">
        <v>661</v>
      </c>
    </row>
    <row r="253" spans="1:32" ht="18" customHeight="1">
      <c r="A253" s="22">
        <v>46172</v>
      </c>
      <c r="B253" s="23" t="s">
        <v>324</v>
      </c>
      <c r="C253" s="24">
        <v>735</v>
      </c>
      <c r="D253" s="25">
        <v>440</v>
      </c>
      <c r="E253" s="26">
        <v>-288</v>
      </c>
      <c r="F253" s="24">
        <v>4</v>
      </c>
      <c r="G253" s="24">
        <v>1</v>
      </c>
      <c r="H253" s="23" t="s">
        <v>718</v>
      </c>
      <c r="I253" s="23">
        <v>1</v>
      </c>
      <c r="J253" s="23"/>
      <c r="K253" s="23" t="s">
        <v>154</v>
      </c>
      <c r="L253" s="27">
        <v>0.78180000000000005</v>
      </c>
      <c r="M253" s="25">
        <v>0</v>
      </c>
      <c r="N253" s="25"/>
      <c r="O253" s="24">
        <v>0</v>
      </c>
      <c r="P253" s="24">
        <v>5</v>
      </c>
      <c r="Q253" s="24">
        <v>0</v>
      </c>
      <c r="R253" s="66"/>
      <c r="S253" s="66"/>
      <c r="T253" s="66"/>
      <c r="U253" s="66"/>
      <c r="V253" s="66"/>
      <c r="W253" s="24"/>
      <c r="X253" s="24"/>
      <c r="Y253" s="24"/>
      <c r="Z253" s="24"/>
      <c r="AA253" s="28"/>
      <c r="AB253" s="28">
        <v>0.5</v>
      </c>
      <c r="AC253" s="28"/>
      <c r="AD253" s="28">
        <v>20</v>
      </c>
      <c r="AE253" s="28">
        <v>20.000997470000001</v>
      </c>
      <c r="AF253" t="s">
        <v>590</v>
      </c>
    </row>
    <row r="254" spans="1:32" ht="18" customHeight="1">
      <c r="A254" s="22">
        <v>46172</v>
      </c>
      <c r="B254" s="23" t="s">
        <v>297</v>
      </c>
      <c r="C254" s="24">
        <v>736</v>
      </c>
      <c r="D254" s="25">
        <v>3406</v>
      </c>
      <c r="E254" s="26">
        <v>-2094</v>
      </c>
      <c r="F254" s="24">
        <v>10</v>
      </c>
      <c r="G254" s="24">
        <v>6</v>
      </c>
      <c r="H254" s="23" t="s">
        <v>719</v>
      </c>
      <c r="I254" s="23">
        <v>1</v>
      </c>
      <c r="J254" s="23"/>
      <c r="K254" s="23" t="s">
        <v>154</v>
      </c>
      <c r="L254" s="27">
        <v>0.79510000000000003</v>
      </c>
      <c r="M254" s="25">
        <v>41</v>
      </c>
      <c r="N254" s="25"/>
      <c r="O254" s="24">
        <v>0</v>
      </c>
      <c r="P254" s="24">
        <v>6</v>
      </c>
      <c r="Q254" s="24">
        <v>0</v>
      </c>
      <c r="R254" s="66"/>
      <c r="S254" s="66"/>
      <c r="T254" s="66"/>
      <c r="U254" s="66"/>
      <c r="V254" s="66"/>
      <c r="W254" s="24"/>
      <c r="X254" s="24"/>
      <c r="Y254" s="24"/>
      <c r="Z254" s="24"/>
      <c r="AA254" s="28"/>
      <c r="AB254" s="28">
        <v>0.6</v>
      </c>
      <c r="AC254" s="28"/>
      <c r="AD254" s="28">
        <v>30</v>
      </c>
      <c r="AE254" s="28">
        <v>30.000997460000001</v>
      </c>
      <c r="AF254" t="s">
        <v>661</v>
      </c>
    </row>
    <row r="255" spans="1:32" ht="18" customHeight="1">
      <c r="A255" s="22">
        <v>46172</v>
      </c>
      <c r="B255" s="23" t="s">
        <v>400</v>
      </c>
      <c r="C255" s="24">
        <v>737</v>
      </c>
      <c r="D255" s="25">
        <v>4619</v>
      </c>
      <c r="E255" s="26">
        <v>-247</v>
      </c>
      <c r="F255" s="24">
        <v>29</v>
      </c>
      <c r="G255" s="24">
        <v>19</v>
      </c>
      <c r="H255" s="23" t="s">
        <v>688</v>
      </c>
      <c r="I255" s="23">
        <v>1</v>
      </c>
      <c r="J255" s="23"/>
      <c r="K255" s="23" t="s">
        <v>154</v>
      </c>
      <c r="L255" s="27">
        <v>0.98219999999999996</v>
      </c>
      <c r="M255" s="25">
        <v>-412</v>
      </c>
      <c r="N255" s="25"/>
      <c r="O255" s="24">
        <v>0</v>
      </c>
      <c r="P255" s="24">
        <v>7</v>
      </c>
      <c r="Q255" s="24">
        <v>0</v>
      </c>
      <c r="R255" s="66"/>
      <c r="S255" s="66"/>
      <c r="T255" s="66"/>
      <c r="U255" s="66"/>
      <c r="V255" s="66"/>
      <c r="W255" s="24"/>
      <c r="X255" s="24"/>
      <c r="Y255" s="24"/>
      <c r="Z255" s="24"/>
      <c r="AA255" s="28"/>
      <c r="AB255" s="28">
        <v>0.6</v>
      </c>
      <c r="AC255" s="28"/>
      <c r="AD255" s="28">
        <v>40</v>
      </c>
      <c r="AE255" s="28">
        <v>40.00099745</v>
      </c>
      <c r="AF255" t="s">
        <v>664</v>
      </c>
    </row>
    <row r="256" spans="1:32" ht="18" customHeight="1">
      <c r="A256" s="22">
        <v>46172</v>
      </c>
      <c r="B256" s="23" t="s">
        <v>461</v>
      </c>
      <c r="C256" s="24">
        <v>738</v>
      </c>
      <c r="D256" s="25">
        <v>579</v>
      </c>
      <c r="E256" s="26">
        <v>-739</v>
      </c>
      <c r="F256" s="24">
        <v>4</v>
      </c>
      <c r="G256" s="24">
        <v>2</v>
      </c>
      <c r="H256" s="23" t="s">
        <v>720</v>
      </c>
      <c r="I256" s="23">
        <v>1</v>
      </c>
      <c r="J256" s="23"/>
      <c r="K256" s="23" t="s">
        <v>154</v>
      </c>
      <c r="L256" s="27">
        <v>0.5746</v>
      </c>
      <c r="M256" s="25">
        <v>-727</v>
      </c>
      <c r="N256" s="25"/>
      <c r="O256" s="24">
        <v>0</v>
      </c>
      <c r="P256" s="24">
        <v>8</v>
      </c>
      <c r="Q256" s="24">
        <v>0</v>
      </c>
      <c r="R256" s="66"/>
      <c r="S256" s="66"/>
      <c r="T256" s="66"/>
      <c r="U256" s="66"/>
      <c r="V256" s="66"/>
      <c r="W256" s="24"/>
      <c r="X256" s="24"/>
      <c r="Y256" s="24"/>
      <c r="Z256" s="24"/>
      <c r="AA256" s="28"/>
      <c r="AB256" s="28">
        <v>0.5</v>
      </c>
      <c r="AC256" s="28"/>
      <c r="AD256" s="28">
        <v>10</v>
      </c>
      <c r="AE256" s="28">
        <v>10.000997440000001</v>
      </c>
      <c r="AF256" t="s">
        <v>584</v>
      </c>
    </row>
    <row r="257" spans="1:32" ht="18" customHeight="1">
      <c r="A257" s="22">
        <v>46172</v>
      </c>
      <c r="B257" s="23" t="s">
        <v>351</v>
      </c>
      <c r="C257" s="24">
        <v>750</v>
      </c>
      <c r="D257" s="25">
        <v>2598</v>
      </c>
      <c r="E257" s="26">
        <v>6536</v>
      </c>
      <c r="F257" s="24">
        <v>75</v>
      </c>
      <c r="G257" s="24">
        <v>7</v>
      </c>
      <c r="H257" s="23" t="s">
        <v>721</v>
      </c>
      <c r="I257" s="23">
        <v>1</v>
      </c>
      <c r="J257" s="23"/>
      <c r="K257" s="23" t="s">
        <v>154</v>
      </c>
      <c r="L257" s="27">
        <v>1.8386</v>
      </c>
      <c r="M257" s="25">
        <v>-167</v>
      </c>
      <c r="N257" s="25"/>
      <c r="O257" s="24">
        <v>0</v>
      </c>
      <c r="P257" s="24">
        <v>0</v>
      </c>
      <c r="Q257" s="24">
        <v>0</v>
      </c>
      <c r="R257" s="66"/>
      <c r="S257" s="66"/>
      <c r="T257" s="66"/>
      <c r="U257" s="66"/>
      <c r="V257" s="66"/>
      <c r="W257" s="24"/>
      <c r="X257" s="24"/>
      <c r="Y257" s="24"/>
      <c r="Z257" s="24"/>
      <c r="AA257" s="28"/>
      <c r="AB257" s="28">
        <v>0.5</v>
      </c>
      <c r="AC257" s="28"/>
      <c r="AD257" s="28">
        <v>80</v>
      </c>
      <c r="AE257" s="28">
        <v>80.000997429999998</v>
      </c>
      <c r="AF257" t="s">
        <v>155</v>
      </c>
    </row>
    <row r="258" spans="1:32" ht="18" customHeight="1">
      <c r="A258" s="22">
        <v>46172</v>
      </c>
      <c r="B258" s="23" t="s">
        <v>166</v>
      </c>
      <c r="C258" s="24">
        <v>751</v>
      </c>
      <c r="D258" s="25">
        <v>2513</v>
      </c>
      <c r="E258" s="26">
        <v>-1674</v>
      </c>
      <c r="F258" s="24">
        <v>17</v>
      </c>
      <c r="G258" s="24">
        <v>6</v>
      </c>
      <c r="H258" s="23" t="s">
        <v>722</v>
      </c>
      <c r="I258" s="23">
        <v>1</v>
      </c>
      <c r="J258" s="23"/>
      <c r="K258" s="23" t="s">
        <v>154</v>
      </c>
      <c r="L258" s="27">
        <v>0.77800000000000002</v>
      </c>
      <c r="M258" s="25">
        <v>-615</v>
      </c>
      <c r="N258" s="25"/>
      <c r="O258" s="24">
        <v>0</v>
      </c>
      <c r="P258" s="24">
        <v>1</v>
      </c>
      <c r="Q258" s="24">
        <v>0</v>
      </c>
      <c r="R258" s="66"/>
      <c r="S258" s="66"/>
      <c r="T258" s="66"/>
      <c r="U258" s="66"/>
      <c r="V258" s="66"/>
      <c r="W258" s="24"/>
      <c r="X258" s="24"/>
      <c r="Y258" s="24"/>
      <c r="Z258" s="24"/>
      <c r="AA258" s="28"/>
      <c r="AB258" s="28">
        <v>0.5</v>
      </c>
      <c r="AC258" s="28"/>
      <c r="AD258" s="28">
        <v>40</v>
      </c>
      <c r="AE258" s="28">
        <v>40.000997419999997</v>
      </c>
      <c r="AF258" t="s">
        <v>664</v>
      </c>
    </row>
    <row r="259" spans="1:32" ht="18" customHeight="1">
      <c r="A259" s="22">
        <v>46172</v>
      </c>
      <c r="B259" s="23" t="s">
        <v>166</v>
      </c>
      <c r="C259" s="24">
        <v>752</v>
      </c>
      <c r="D259" s="25">
        <v>2954</v>
      </c>
      <c r="E259" s="26">
        <v>-2117</v>
      </c>
      <c r="F259" s="24">
        <v>19</v>
      </c>
      <c r="G259" s="24">
        <v>7</v>
      </c>
      <c r="H259" s="23" t="s">
        <v>723</v>
      </c>
      <c r="I259" s="23">
        <v>1</v>
      </c>
      <c r="J259" s="23"/>
      <c r="K259" s="23" t="s">
        <v>154</v>
      </c>
      <c r="L259" s="27">
        <v>0.7611</v>
      </c>
      <c r="M259" s="25">
        <v>1442</v>
      </c>
      <c r="N259" s="25"/>
      <c r="O259" s="24">
        <v>0</v>
      </c>
      <c r="P259" s="24">
        <v>2</v>
      </c>
      <c r="Q259" s="24">
        <v>0</v>
      </c>
      <c r="R259" s="66"/>
      <c r="S259" s="66"/>
      <c r="T259" s="66"/>
      <c r="U259" s="66"/>
      <c r="V259" s="66"/>
      <c r="W259" s="24"/>
      <c r="X259" s="24"/>
      <c r="Y259" s="24"/>
      <c r="Z259" s="24"/>
      <c r="AA259" s="28"/>
      <c r="AB259" s="28">
        <v>0.5</v>
      </c>
      <c r="AC259" s="28"/>
      <c r="AD259" s="28">
        <v>30</v>
      </c>
      <c r="AE259" s="28">
        <v>30.00099741</v>
      </c>
      <c r="AF259" t="s">
        <v>661</v>
      </c>
    </row>
    <row r="260" spans="1:32" ht="18" customHeight="1">
      <c r="A260" s="22">
        <v>46172</v>
      </c>
      <c r="B260" s="23" t="s">
        <v>166</v>
      </c>
      <c r="C260" s="24">
        <v>753</v>
      </c>
      <c r="D260" s="25">
        <v>4040</v>
      </c>
      <c r="E260" s="26">
        <v>431</v>
      </c>
      <c r="F260" s="24">
        <v>54</v>
      </c>
      <c r="G260" s="24">
        <v>13</v>
      </c>
      <c r="H260" s="23" t="s">
        <v>724</v>
      </c>
      <c r="I260" s="23">
        <v>1</v>
      </c>
      <c r="J260" s="23"/>
      <c r="K260" s="23" t="s">
        <v>154</v>
      </c>
      <c r="L260" s="27">
        <v>1.0356000000000001</v>
      </c>
      <c r="M260" s="25">
        <v>-83</v>
      </c>
      <c r="N260" s="25"/>
      <c r="O260" s="24">
        <v>0</v>
      </c>
      <c r="P260" s="24">
        <v>3</v>
      </c>
      <c r="Q260" s="24">
        <v>0</v>
      </c>
      <c r="R260" s="66"/>
      <c r="S260" s="66"/>
      <c r="T260" s="66"/>
      <c r="U260" s="66"/>
      <c r="V260" s="66"/>
      <c r="W260" s="24"/>
      <c r="X260" s="24"/>
      <c r="Y260" s="24"/>
      <c r="Z260" s="24"/>
      <c r="AA260" s="28"/>
      <c r="AB260" s="28">
        <v>0.6</v>
      </c>
      <c r="AC260" s="28"/>
      <c r="AD260" s="28">
        <v>35</v>
      </c>
      <c r="AE260" s="28">
        <v>35.000997400000003</v>
      </c>
      <c r="AF260" t="s">
        <v>668</v>
      </c>
    </row>
    <row r="261" spans="1:32" ht="18" customHeight="1">
      <c r="A261" s="22">
        <v>46172</v>
      </c>
      <c r="B261" s="23" t="s">
        <v>166</v>
      </c>
      <c r="C261" s="24">
        <v>755</v>
      </c>
      <c r="D261" s="25">
        <v>3072</v>
      </c>
      <c r="E261" s="26">
        <v>-793</v>
      </c>
      <c r="F261" s="24">
        <v>27</v>
      </c>
      <c r="G261" s="24">
        <v>8</v>
      </c>
      <c r="H261" s="23" t="s">
        <v>353</v>
      </c>
      <c r="I261" s="23">
        <v>1</v>
      </c>
      <c r="J261" s="23"/>
      <c r="K261" s="23" t="s">
        <v>154</v>
      </c>
      <c r="L261" s="27">
        <v>0.91400000000000003</v>
      </c>
      <c r="M261" s="25">
        <v>3193</v>
      </c>
      <c r="N261" s="25"/>
      <c r="O261" s="24">
        <v>0</v>
      </c>
      <c r="P261" s="24">
        <v>5</v>
      </c>
      <c r="Q261" s="24">
        <v>0</v>
      </c>
      <c r="R261" s="66"/>
      <c r="S261" s="66"/>
      <c r="T261" s="66"/>
      <c r="U261" s="66"/>
      <c r="V261" s="66"/>
      <c r="W261" s="24"/>
      <c r="X261" s="24"/>
      <c r="Y261" s="24"/>
      <c r="Z261" s="24"/>
      <c r="AA261" s="28"/>
      <c r="AB261" s="28">
        <v>0.6</v>
      </c>
      <c r="AC261" s="28"/>
      <c r="AD261" s="28">
        <v>40</v>
      </c>
      <c r="AE261" s="28">
        <v>40.000997390000002</v>
      </c>
      <c r="AF261" t="s">
        <v>664</v>
      </c>
    </row>
    <row r="262" spans="1:32" ht="18" customHeight="1">
      <c r="A262" s="22">
        <v>46172</v>
      </c>
      <c r="B262" s="23" t="s">
        <v>179</v>
      </c>
      <c r="C262" s="24">
        <v>756</v>
      </c>
      <c r="D262" s="25">
        <v>504</v>
      </c>
      <c r="E262" s="26">
        <v>-813</v>
      </c>
      <c r="F262" s="24">
        <v>0</v>
      </c>
      <c r="G262" s="24">
        <v>1</v>
      </c>
      <c r="H262" s="23" t="s">
        <v>337</v>
      </c>
      <c r="I262" s="23">
        <v>1</v>
      </c>
      <c r="J262" s="23"/>
      <c r="K262" s="23" t="s">
        <v>154</v>
      </c>
      <c r="L262" s="27">
        <v>0.46229999999999999</v>
      </c>
      <c r="M262" s="25">
        <v>1508</v>
      </c>
      <c r="N262" s="25"/>
      <c r="O262" s="24">
        <v>0</v>
      </c>
      <c r="P262" s="24">
        <v>6</v>
      </c>
      <c r="Q262" s="24">
        <v>0</v>
      </c>
      <c r="R262" s="66"/>
      <c r="S262" s="66"/>
      <c r="T262" s="66"/>
      <c r="U262" s="66"/>
      <c r="V262" s="66"/>
      <c r="W262" s="24"/>
      <c r="X262" s="24"/>
      <c r="Y262" s="24"/>
      <c r="Z262" s="24"/>
      <c r="AA262" s="28"/>
      <c r="AB262" s="28">
        <v>0.5</v>
      </c>
      <c r="AC262" s="28"/>
      <c r="AD262" s="28">
        <v>10</v>
      </c>
      <c r="AE262" s="28">
        <v>10.000997379999999</v>
      </c>
      <c r="AF262" t="s">
        <v>584</v>
      </c>
    </row>
    <row r="263" spans="1:32" ht="18" customHeight="1">
      <c r="A263" s="22">
        <v>46172</v>
      </c>
      <c r="B263" s="23" t="s">
        <v>179</v>
      </c>
      <c r="C263" s="24">
        <v>757</v>
      </c>
      <c r="D263" s="25">
        <v>425</v>
      </c>
      <c r="E263" s="26">
        <v>-583</v>
      </c>
      <c r="F263" s="24">
        <v>0</v>
      </c>
      <c r="G263" s="24">
        <v>1</v>
      </c>
      <c r="H263" s="23" t="s">
        <v>725</v>
      </c>
      <c r="I263" s="23">
        <v>1</v>
      </c>
      <c r="J263" s="23"/>
      <c r="K263" s="23" t="s">
        <v>154</v>
      </c>
      <c r="L263" s="27">
        <v>0.54269999999999996</v>
      </c>
      <c r="M263" s="25">
        <v>2370</v>
      </c>
      <c r="N263" s="25"/>
      <c r="O263" s="24">
        <v>0</v>
      </c>
      <c r="P263" s="24">
        <v>7</v>
      </c>
      <c r="Q263" s="24">
        <v>0</v>
      </c>
      <c r="R263" s="66"/>
      <c r="S263" s="66"/>
      <c r="T263" s="66"/>
      <c r="U263" s="66"/>
      <c r="V263" s="66"/>
      <c r="W263" s="24"/>
      <c r="X263" s="24"/>
      <c r="Y263" s="24"/>
      <c r="Z263" s="24"/>
      <c r="AA263" s="28"/>
      <c r="AB263" s="28">
        <v>0.5</v>
      </c>
      <c r="AC263" s="28"/>
      <c r="AD263" s="28">
        <v>20</v>
      </c>
      <c r="AE263" s="28">
        <v>20.00099737</v>
      </c>
      <c r="AF263" t="s">
        <v>590</v>
      </c>
    </row>
    <row r="264" spans="1:32" ht="18" customHeight="1">
      <c r="A264" s="22">
        <v>46172</v>
      </c>
      <c r="B264" s="23" t="s">
        <v>179</v>
      </c>
      <c r="C264" s="24">
        <v>758</v>
      </c>
      <c r="D264" s="25">
        <v>3519</v>
      </c>
      <c r="E264" s="26">
        <v>1229</v>
      </c>
      <c r="F264" s="24">
        <v>33</v>
      </c>
      <c r="G264" s="24">
        <v>2</v>
      </c>
      <c r="H264" s="23" t="s">
        <v>726</v>
      </c>
      <c r="I264" s="23">
        <v>1</v>
      </c>
      <c r="J264" s="23"/>
      <c r="K264" s="23" t="s">
        <v>154</v>
      </c>
      <c r="L264" s="27">
        <v>1.1164000000000001</v>
      </c>
      <c r="M264" s="25">
        <v>1059</v>
      </c>
      <c r="N264" s="25"/>
      <c r="O264" s="24">
        <v>0</v>
      </c>
      <c r="P264" s="24">
        <v>8</v>
      </c>
      <c r="Q264" s="24">
        <v>0</v>
      </c>
      <c r="R264" s="66"/>
      <c r="S264" s="66"/>
      <c r="T264" s="66"/>
      <c r="U264" s="66"/>
      <c r="V264" s="66"/>
      <c r="W264" s="24"/>
      <c r="X264" s="24"/>
      <c r="Y264" s="24"/>
      <c r="Z264" s="24"/>
      <c r="AA264" s="28"/>
      <c r="AB264" s="28">
        <v>0.6</v>
      </c>
      <c r="AC264" s="28"/>
      <c r="AD264" s="28">
        <v>60</v>
      </c>
      <c r="AE264" s="28">
        <v>60.00099736</v>
      </c>
      <c r="AF264" t="s">
        <v>578</v>
      </c>
    </row>
    <row r="265" spans="1:32" ht="18" customHeight="1">
      <c r="A265" s="22">
        <v>46172</v>
      </c>
      <c r="B265" s="23" t="s">
        <v>179</v>
      </c>
      <c r="C265" s="24">
        <v>760</v>
      </c>
      <c r="D265" s="25">
        <v>1911</v>
      </c>
      <c r="E265" s="26">
        <v>1704</v>
      </c>
      <c r="F265" s="24">
        <v>23</v>
      </c>
      <c r="G265" s="24">
        <v>2</v>
      </c>
      <c r="H265" s="23" t="s">
        <v>727</v>
      </c>
      <c r="I265" s="23">
        <v>1</v>
      </c>
      <c r="J265" s="23"/>
      <c r="K265" s="23" t="s">
        <v>154</v>
      </c>
      <c r="L265" s="27">
        <v>1.2971999999999999</v>
      </c>
      <c r="M265" s="25">
        <v>-216</v>
      </c>
      <c r="N265" s="25"/>
      <c r="O265" s="24">
        <v>0</v>
      </c>
      <c r="P265" s="24">
        <v>0</v>
      </c>
      <c r="Q265" s="24">
        <v>0</v>
      </c>
      <c r="R265" s="66"/>
      <c r="S265" s="66"/>
      <c r="T265" s="66"/>
      <c r="U265" s="66"/>
      <c r="V265" s="66"/>
      <c r="W265" s="24"/>
      <c r="X265" s="24"/>
      <c r="Y265" s="24"/>
      <c r="Z265" s="24"/>
      <c r="AA265" s="28"/>
      <c r="AB265" s="28">
        <v>0.5</v>
      </c>
      <c r="AC265" s="28"/>
      <c r="AD265" s="28">
        <v>60</v>
      </c>
      <c r="AE265" s="28">
        <v>60.000997349999999</v>
      </c>
      <c r="AF265" t="s">
        <v>578</v>
      </c>
    </row>
    <row r="266" spans="1:32" ht="18" customHeight="1">
      <c r="A266" s="22">
        <v>46172</v>
      </c>
      <c r="B266" s="23" t="s">
        <v>256</v>
      </c>
      <c r="C266" s="24">
        <v>761</v>
      </c>
      <c r="D266" s="25">
        <v>2031</v>
      </c>
      <c r="E266" s="26">
        <v>233</v>
      </c>
      <c r="F266" s="24">
        <v>11</v>
      </c>
      <c r="G266" s="24">
        <v>6</v>
      </c>
      <c r="H266" s="23" t="s">
        <v>728</v>
      </c>
      <c r="I266" s="23">
        <v>1</v>
      </c>
      <c r="J266" s="23"/>
      <c r="K266" s="23" t="s">
        <v>154</v>
      </c>
      <c r="L266" s="27">
        <v>1.0382</v>
      </c>
      <c r="M266" s="25">
        <v>355</v>
      </c>
      <c r="N266" s="25"/>
      <c r="O266" s="24">
        <v>0</v>
      </c>
      <c r="P266" s="24">
        <v>1</v>
      </c>
      <c r="Q266" s="24">
        <v>0</v>
      </c>
      <c r="R266" s="66"/>
      <c r="S266" s="66"/>
      <c r="T266" s="66"/>
      <c r="U266" s="66"/>
      <c r="V266" s="66"/>
      <c r="W266" s="24"/>
      <c r="X266" s="24"/>
      <c r="Y266" s="24"/>
      <c r="Z266" s="24"/>
      <c r="AA266" s="28"/>
      <c r="AB266" s="28">
        <v>0.5</v>
      </c>
      <c r="AC266" s="28"/>
      <c r="AD266" s="28">
        <v>45</v>
      </c>
      <c r="AE266" s="28">
        <v>45.000997339999998</v>
      </c>
      <c r="AF266" t="s">
        <v>241</v>
      </c>
    </row>
    <row r="267" spans="1:32" ht="18" customHeight="1">
      <c r="A267" s="22">
        <v>46172</v>
      </c>
      <c r="B267" s="23" t="s">
        <v>184</v>
      </c>
      <c r="C267" s="24">
        <v>762</v>
      </c>
      <c r="D267" s="25">
        <v>2387</v>
      </c>
      <c r="E267" s="26">
        <v>8646</v>
      </c>
      <c r="F267" s="24">
        <v>96</v>
      </c>
      <c r="G267" s="24">
        <v>9</v>
      </c>
      <c r="H267" s="23" t="s">
        <v>729</v>
      </c>
      <c r="I267" s="23">
        <v>1</v>
      </c>
      <c r="J267" s="23"/>
      <c r="K267" s="23" t="s">
        <v>154</v>
      </c>
      <c r="L267" s="27">
        <v>2.2073999999999998</v>
      </c>
      <c r="M267" s="25">
        <v>2225</v>
      </c>
      <c r="N267" s="25"/>
      <c r="O267" s="24">
        <v>0</v>
      </c>
      <c r="P267" s="24">
        <v>2</v>
      </c>
      <c r="Q267" s="24">
        <v>0</v>
      </c>
      <c r="R267" s="66"/>
      <c r="S267" s="66"/>
      <c r="T267" s="66"/>
      <c r="U267" s="66"/>
      <c r="V267" s="66"/>
      <c r="W267" s="24"/>
      <c r="X267" s="24"/>
      <c r="Y267" s="24"/>
      <c r="Z267" s="24"/>
      <c r="AA267" s="28"/>
      <c r="AB267" s="28">
        <v>0.5</v>
      </c>
      <c r="AC267" s="28"/>
      <c r="AD267" s="28">
        <v>80</v>
      </c>
      <c r="AE267" s="28">
        <v>80.000997330000004</v>
      </c>
      <c r="AF267" t="s">
        <v>155</v>
      </c>
    </row>
    <row r="268" spans="1:32" ht="18" customHeight="1">
      <c r="A268" s="22">
        <v>46173</v>
      </c>
      <c r="B268" s="23" t="s">
        <v>9</v>
      </c>
      <c r="C268" s="24">
        <v>508</v>
      </c>
      <c r="D268" s="25">
        <v>5084</v>
      </c>
      <c r="E268" s="26">
        <v>1244</v>
      </c>
      <c r="F268" s="24">
        <v>25</v>
      </c>
      <c r="G268" s="24">
        <v>8</v>
      </c>
      <c r="H268" s="23" t="s">
        <v>730</v>
      </c>
      <c r="I268" s="23" t="s">
        <v>731</v>
      </c>
      <c r="J268" s="23" t="s">
        <v>732</v>
      </c>
      <c r="K268" s="23" t="s">
        <v>203</v>
      </c>
      <c r="L268" s="27">
        <v>1.0815999999999999</v>
      </c>
      <c r="M268" s="25">
        <v>-863</v>
      </c>
      <c r="N268" s="25">
        <v>296</v>
      </c>
      <c r="O268" s="24">
        <v>0</v>
      </c>
      <c r="P268" s="24">
        <v>8</v>
      </c>
      <c r="Q268" s="24">
        <v>1</v>
      </c>
      <c r="R268" s="66">
        <v>916.32046492320467</v>
      </c>
      <c r="S268" s="66">
        <v>5.5482772617395177</v>
      </c>
      <c r="T268" s="66">
        <v>203.36</v>
      </c>
      <c r="U268" s="66">
        <v>635.5</v>
      </c>
      <c r="V268" s="66">
        <v>154.06060606060609</v>
      </c>
      <c r="W268" s="24">
        <v>7</v>
      </c>
      <c r="X268" s="24">
        <v>0</v>
      </c>
      <c r="Y268" s="24">
        <v>2</v>
      </c>
      <c r="Z268" s="24">
        <v>7</v>
      </c>
      <c r="AA268" s="28">
        <v>4</v>
      </c>
      <c r="AB268" s="28">
        <v>0.8</v>
      </c>
      <c r="AC268" s="28">
        <v>3.2</v>
      </c>
      <c r="AD268" s="28">
        <v>32</v>
      </c>
      <c r="AE268" s="28">
        <v>32.000997320000003</v>
      </c>
      <c r="AF268" t="s">
        <v>614</v>
      </c>
    </row>
    <row r="269" spans="1:32" ht="18" customHeight="1">
      <c r="A269" s="22">
        <v>46173</v>
      </c>
      <c r="B269" s="23" t="s">
        <v>9</v>
      </c>
      <c r="C269" s="24">
        <v>510</v>
      </c>
      <c r="D269" s="25">
        <v>3634</v>
      </c>
      <c r="E269" s="26">
        <v>-802</v>
      </c>
      <c r="F269" s="24">
        <v>12</v>
      </c>
      <c r="G269" s="24">
        <v>9</v>
      </c>
      <c r="H269" s="23" t="s">
        <v>733</v>
      </c>
      <c r="I269" s="23" t="s">
        <v>734</v>
      </c>
      <c r="J269" s="23" t="s">
        <v>735</v>
      </c>
      <c r="K269" s="23" t="s">
        <v>370</v>
      </c>
      <c r="L269" s="27">
        <v>0.9264</v>
      </c>
      <c r="M269" s="25">
        <v>-1021</v>
      </c>
      <c r="N269" s="25">
        <v>-1131</v>
      </c>
      <c r="O269" s="24">
        <v>0</v>
      </c>
      <c r="P269" s="24">
        <v>0</v>
      </c>
      <c r="Q269" s="24">
        <v>1</v>
      </c>
      <c r="R269" s="66">
        <v>580.29161477791615</v>
      </c>
      <c r="S269" s="66">
        <v>6.2623686220087311</v>
      </c>
      <c r="T269" s="66">
        <v>302.83333333333331</v>
      </c>
      <c r="U269" s="66">
        <v>403.77777777777783</v>
      </c>
      <c r="V269" s="66">
        <v>173.04761904761901</v>
      </c>
      <c r="W269" s="24">
        <v>0</v>
      </c>
      <c r="X269" s="24">
        <v>1</v>
      </c>
      <c r="Y269" s="24">
        <v>0</v>
      </c>
      <c r="Z269" s="24">
        <v>0</v>
      </c>
      <c r="AA269" s="28">
        <v>0.25</v>
      </c>
      <c r="AB269" s="28">
        <v>0.6</v>
      </c>
      <c r="AC269" s="28">
        <v>0.15</v>
      </c>
      <c r="AD269" s="28">
        <v>11.5</v>
      </c>
      <c r="AE269" s="28">
        <v>11.500997310000001</v>
      </c>
      <c r="AF269" t="s">
        <v>736</v>
      </c>
    </row>
    <row r="270" spans="1:32" ht="18" customHeight="1">
      <c r="A270" s="22">
        <v>46173</v>
      </c>
      <c r="B270" s="23" t="s">
        <v>9</v>
      </c>
      <c r="C270" s="24">
        <v>511</v>
      </c>
      <c r="D270" s="25">
        <v>2826</v>
      </c>
      <c r="E270" s="26">
        <v>-879</v>
      </c>
      <c r="F270" s="24">
        <v>9</v>
      </c>
      <c r="G270" s="24">
        <v>6</v>
      </c>
      <c r="H270" s="23" t="s">
        <v>737</v>
      </c>
      <c r="I270" s="23" t="s">
        <v>738</v>
      </c>
      <c r="J270" s="23" t="s">
        <v>739</v>
      </c>
      <c r="K270" s="23" t="s">
        <v>154</v>
      </c>
      <c r="L270" s="27">
        <v>0.89629999999999999</v>
      </c>
      <c r="M270" s="25">
        <v>-1067</v>
      </c>
      <c r="N270" s="25">
        <v>333</v>
      </c>
      <c r="O270" s="24">
        <v>0</v>
      </c>
      <c r="P270" s="24">
        <v>1</v>
      </c>
      <c r="Q270" s="24">
        <v>1</v>
      </c>
      <c r="R270" s="66">
        <v>441.29467621419673</v>
      </c>
      <c r="S270" s="66">
        <v>6.4038841896844207</v>
      </c>
      <c r="T270" s="66">
        <v>314</v>
      </c>
      <c r="U270" s="66">
        <v>471</v>
      </c>
      <c r="V270" s="66">
        <v>188.4</v>
      </c>
      <c r="W270" s="24">
        <v>0</v>
      </c>
      <c r="X270" s="24">
        <v>0</v>
      </c>
      <c r="Y270" s="24">
        <v>0</v>
      </c>
      <c r="Z270" s="24">
        <v>0</v>
      </c>
      <c r="AA270" s="28">
        <v>0</v>
      </c>
      <c r="AB270" s="28">
        <v>0.5</v>
      </c>
      <c r="AC270" s="28">
        <v>0</v>
      </c>
      <c r="AD270" s="28">
        <v>20</v>
      </c>
      <c r="AE270" s="28">
        <v>20.000997300000002</v>
      </c>
      <c r="AF270" t="s">
        <v>590</v>
      </c>
    </row>
    <row r="271" spans="1:32" ht="18" customHeight="1">
      <c r="A271" s="22">
        <v>46173</v>
      </c>
      <c r="B271" s="23" t="s">
        <v>9</v>
      </c>
      <c r="C271" s="24">
        <v>512</v>
      </c>
      <c r="D271" s="25">
        <v>2228</v>
      </c>
      <c r="E271" s="26">
        <v>-592</v>
      </c>
      <c r="F271" s="24">
        <v>7</v>
      </c>
      <c r="G271" s="24">
        <v>3</v>
      </c>
      <c r="H271" s="23" t="s">
        <v>740</v>
      </c>
      <c r="I271" s="23" t="s">
        <v>741</v>
      </c>
      <c r="J271" s="23" t="s">
        <v>742</v>
      </c>
      <c r="K271" s="23" t="s">
        <v>154</v>
      </c>
      <c r="L271" s="27">
        <v>0.91139999999999999</v>
      </c>
      <c r="M271" s="25">
        <v>-102</v>
      </c>
      <c r="N271" s="25">
        <v>-579</v>
      </c>
      <c r="O271" s="24">
        <v>0</v>
      </c>
      <c r="P271" s="24">
        <v>2</v>
      </c>
      <c r="Q271" s="24">
        <v>1</v>
      </c>
      <c r="R271" s="66">
        <v>384.16915732669162</v>
      </c>
      <c r="S271" s="66">
        <v>5.7995285605537124</v>
      </c>
      <c r="T271" s="66">
        <v>318.28571428571428</v>
      </c>
      <c r="U271" s="66">
        <v>742.66666666666663</v>
      </c>
      <c r="V271" s="66">
        <v>222.8</v>
      </c>
      <c r="W271" s="24">
        <v>0</v>
      </c>
      <c r="X271" s="24">
        <v>0</v>
      </c>
      <c r="Y271" s="24">
        <v>0</v>
      </c>
      <c r="Z271" s="24">
        <v>4</v>
      </c>
      <c r="AA271" s="28">
        <v>1</v>
      </c>
      <c r="AB271" s="28">
        <v>0.5</v>
      </c>
      <c r="AC271" s="28">
        <v>0.5</v>
      </c>
      <c r="AD271" s="28">
        <v>15</v>
      </c>
      <c r="AE271" s="28">
        <v>15.000997290000001</v>
      </c>
      <c r="AF271" t="s">
        <v>743</v>
      </c>
    </row>
    <row r="272" spans="1:32" ht="18" customHeight="1">
      <c r="A272" s="22">
        <v>46173</v>
      </c>
      <c r="B272" s="23" t="s">
        <v>9</v>
      </c>
      <c r="C272" s="24">
        <v>513</v>
      </c>
      <c r="D272" s="25">
        <v>3743</v>
      </c>
      <c r="E272" s="26">
        <v>-830</v>
      </c>
      <c r="F272" s="24">
        <v>13</v>
      </c>
      <c r="G272" s="24">
        <v>7</v>
      </c>
      <c r="H272" s="23" t="s">
        <v>744</v>
      </c>
      <c r="I272" s="23" t="s">
        <v>745</v>
      </c>
      <c r="J272" s="23" t="s">
        <v>746</v>
      </c>
      <c r="K272" s="23" t="s">
        <v>154</v>
      </c>
      <c r="L272" s="27">
        <v>0.92610000000000003</v>
      </c>
      <c r="M272" s="25">
        <v>-948</v>
      </c>
      <c r="N272" s="25">
        <v>143</v>
      </c>
      <c r="O272" s="24">
        <v>0</v>
      </c>
      <c r="P272" s="24">
        <v>3</v>
      </c>
      <c r="Q272" s="24">
        <v>1</v>
      </c>
      <c r="R272" s="66">
        <v>605.24154213366535</v>
      </c>
      <c r="S272" s="66">
        <v>6.1843078166854788</v>
      </c>
      <c r="T272" s="66">
        <v>287.92307692307691</v>
      </c>
      <c r="U272" s="66">
        <v>534.71428571428567</v>
      </c>
      <c r="V272" s="66">
        <v>187.15</v>
      </c>
      <c r="W272" s="24">
        <v>0</v>
      </c>
      <c r="X272" s="24">
        <v>0</v>
      </c>
      <c r="Y272" s="24">
        <v>0</v>
      </c>
      <c r="Z272" s="24">
        <v>0</v>
      </c>
      <c r="AA272" s="28">
        <v>0</v>
      </c>
      <c r="AB272" s="28">
        <v>0.6</v>
      </c>
      <c r="AC272" s="28">
        <v>0</v>
      </c>
      <c r="AD272" s="28">
        <v>10</v>
      </c>
      <c r="AE272" s="28">
        <v>10.00099728</v>
      </c>
      <c r="AF272" t="s">
        <v>584</v>
      </c>
    </row>
    <row r="273" spans="1:32" ht="18" customHeight="1">
      <c r="A273" s="22">
        <v>46173</v>
      </c>
      <c r="B273" s="23" t="s">
        <v>9</v>
      </c>
      <c r="C273" s="24">
        <v>515</v>
      </c>
      <c r="D273" s="25">
        <v>5014</v>
      </c>
      <c r="E273" s="26">
        <v>-809</v>
      </c>
      <c r="F273" s="24">
        <v>16</v>
      </c>
      <c r="G273" s="24">
        <v>13</v>
      </c>
      <c r="H273" s="23" t="s">
        <v>747</v>
      </c>
      <c r="I273" s="23" t="s">
        <v>748</v>
      </c>
      <c r="J273" s="23" t="s">
        <v>749</v>
      </c>
      <c r="K273" s="23" t="s">
        <v>154</v>
      </c>
      <c r="L273" s="27">
        <v>0.94620000000000004</v>
      </c>
      <c r="M273" s="25">
        <v>-413</v>
      </c>
      <c r="N273" s="25">
        <v>2123</v>
      </c>
      <c r="O273" s="24">
        <v>0</v>
      </c>
      <c r="P273" s="24">
        <v>5</v>
      </c>
      <c r="Q273" s="24">
        <v>1</v>
      </c>
      <c r="R273" s="66">
        <v>847.57165836446654</v>
      </c>
      <c r="S273" s="66">
        <v>5.9157239986945349</v>
      </c>
      <c r="T273" s="66">
        <v>313.375</v>
      </c>
      <c r="U273" s="66">
        <v>385.69230769230768</v>
      </c>
      <c r="V273" s="66">
        <v>172.89655172413791</v>
      </c>
      <c r="W273" s="24">
        <v>0</v>
      </c>
      <c r="X273" s="24">
        <v>2</v>
      </c>
      <c r="Y273" s="24">
        <v>0</v>
      </c>
      <c r="Z273" s="24">
        <v>2</v>
      </c>
      <c r="AA273" s="28">
        <v>1</v>
      </c>
      <c r="AB273" s="28">
        <v>0.8</v>
      </c>
      <c r="AC273" s="28">
        <v>0.8</v>
      </c>
      <c r="AD273" s="28">
        <v>28</v>
      </c>
      <c r="AE273" s="28">
        <v>28.000997269999999</v>
      </c>
      <c r="AF273" t="s">
        <v>623</v>
      </c>
    </row>
    <row r="274" spans="1:32" ht="18" customHeight="1">
      <c r="A274" s="22">
        <v>46173</v>
      </c>
      <c r="B274" s="23" t="s">
        <v>9</v>
      </c>
      <c r="C274" s="24">
        <v>516</v>
      </c>
      <c r="D274" s="25">
        <v>5950</v>
      </c>
      <c r="E274" s="26">
        <v>1003</v>
      </c>
      <c r="F274" s="24">
        <v>23</v>
      </c>
      <c r="G274" s="24">
        <v>23</v>
      </c>
      <c r="H274" s="23" t="s">
        <v>750</v>
      </c>
      <c r="I274" s="23" t="s">
        <v>751</v>
      </c>
      <c r="J274" s="23" t="s">
        <v>751</v>
      </c>
      <c r="K274" s="23" t="s">
        <v>154</v>
      </c>
      <c r="L274" s="27">
        <v>1.0562</v>
      </c>
      <c r="M274" s="25">
        <v>222</v>
      </c>
      <c r="N274" s="25">
        <v>2092</v>
      </c>
      <c r="O274" s="24">
        <v>0</v>
      </c>
      <c r="P274" s="24">
        <v>6</v>
      </c>
      <c r="Q274" s="24">
        <v>1</v>
      </c>
      <c r="R274" s="66">
        <v>1039.898557492736</v>
      </c>
      <c r="S274" s="66">
        <v>5.7217119469285977</v>
      </c>
      <c r="T274" s="66">
        <v>258.69565217391312</v>
      </c>
      <c r="U274" s="66">
        <v>258.69565217391312</v>
      </c>
      <c r="V274" s="66">
        <v>129.3478260869565</v>
      </c>
      <c r="W274" s="24">
        <v>4</v>
      </c>
      <c r="X274" s="24">
        <v>5</v>
      </c>
      <c r="Y274" s="24">
        <v>5</v>
      </c>
      <c r="Z274" s="24">
        <v>5</v>
      </c>
      <c r="AA274" s="28">
        <v>4.75</v>
      </c>
      <c r="AB274" s="28">
        <v>0.8</v>
      </c>
      <c r="AC274" s="28">
        <v>3.8</v>
      </c>
      <c r="AD274" s="28">
        <v>38</v>
      </c>
      <c r="AE274" s="28">
        <v>38.000997259999998</v>
      </c>
      <c r="AF274" t="s">
        <v>639</v>
      </c>
    </row>
    <row r="275" spans="1:32" ht="18" customHeight="1">
      <c r="A275" s="22">
        <v>46173</v>
      </c>
      <c r="B275" s="23" t="s">
        <v>9</v>
      </c>
      <c r="C275" s="24">
        <v>517</v>
      </c>
      <c r="D275" s="25">
        <v>4464</v>
      </c>
      <c r="E275" s="26">
        <v>-443</v>
      </c>
      <c r="F275" s="24">
        <v>13</v>
      </c>
      <c r="G275" s="24">
        <v>16</v>
      </c>
      <c r="H275" s="23" t="s">
        <v>752</v>
      </c>
      <c r="I275" s="23" t="s">
        <v>753</v>
      </c>
      <c r="J275" s="23" t="s">
        <v>341</v>
      </c>
      <c r="K275" s="23" t="s">
        <v>154</v>
      </c>
      <c r="L275" s="27">
        <v>0.96689999999999998</v>
      </c>
      <c r="M275" s="25">
        <v>904</v>
      </c>
      <c r="N275" s="25">
        <v>-1309</v>
      </c>
      <c r="O275" s="24">
        <v>0</v>
      </c>
      <c r="P275" s="24">
        <v>7</v>
      </c>
      <c r="Q275" s="24">
        <v>1</v>
      </c>
      <c r="R275" s="66">
        <v>773.49174968866748</v>
      </c>
      <c r="S275" s="66">
        <v>5.7712315636162526</v>
      </c>
      <c r="T275" s="66">
        <v>343.38461538461542</v>
      </c>
      <c r="U275" s="66">
        <v>279</v>
      </c>
      <c r="V275" s="66">
        <v>153.93103448275861</v>
      </c>
      <c r="W275" s="24">
        <v>0</v>
      </c>
      <c r="X275" s="24">
        <v>5</v>
      </c>
      <c r="Y275" s="24">
        <v>2</v>
      </c>
      <c r="Z275" s="24">
        <v>5</v>
      </c>
      <c r="AA275" s="28">
        <v>3</v>
      </c>
      <c r="AB275" s="28">
        <v>0.6</v>
      </c>
      <c r="AC275" s="28">
        <v>1.8</v>
      </c>
      <c r="AD275" s="28">
        <v>28</v>
      </c>
      <c r="AE275" s="28">
        <v>28.000997250000001</v>
      </c>
      <c r="AF275" t="s">
        <v>633</v>
      </c>
    </row>
    <row r="276" spans="1:32" ht="18" customHeight="1">
      <c r="A276" s="22">
        <v>46173</v>
      </c>
      <c r="B276" s="23" t="s">
        <v>9</v>
      </c>
      <c r="C276" s="24">
        <v>518</v>
      </c>
      <c r="D276" s="25">
        <v>2411</v>
      </c>
      <c r="E276" s="26">
        <v>-1151</v>
      </c>
      <c r="F276" s="24">
        <v>6</v>
      </c>
      <c r="G276" s="24">
        <v>4</v>
      </c>
      <c r="H276" s="23" t="s">
        <v>754</v>
      </c>
      <c r="I276" s="23" t="s">
        <v>755</v>
      </c>
      <c r="J276" s="23" t="s">
        <v>756</v>
      </c>
      <c r="K276" s="23" t="s">
        <v>154</v>
      </c>
      <c r="L276" s="27">
        <v>0.84089999999999998</v>
      </c>
      <c r="M276" s="25">
        <v>-296</v>
      </c>
      <c r="N276" s="25">
        <v>-794</v>
      </c>
      <c r="O276" s="24">
        <v>0</v>
      </c>
      <c r="P276" s="24">
        <v>8</v>
      </c>
      <c r="Q276" s="24">
        <v>1</v>
      </c>
      <c r="R276" s="66">
        <v>390.13210875882112</v>
      </c>
      <c r="S276" s="66">
        <v>6.17995788060212</v>
      </c>
      <c r="T276" s="66">
        <v>401.83333333333331</v>
      </c>
      <c r="U276" s="66">
        <v>602.75</v>
      </c>
      <c r="V276" s="66">
        <v>241.1</v>
      </c>
      <c r="W276" s="24">
        <v>0</v>
      </c>
      <c r="X276" s="24">
        <v>0</v>
      </c>
      <c r="Y276" s="24">
        <v>0</v>
      </c>
      <c r="Z276" s="24">
        <v>0</v>
      </c>
      <c r="AA276" s="28">
        <v>0</v>
      </c>
      <c r="AB276" s="28">
        <v>0.5</v>
      </c>
      <c r="AC276" s="28">
        <v>0</v>
      </c>
      <c r="AD276" s="28">
        <v>10</v>
      </c>
      <c r="AE276" s="28">
        <v>10.00099724</v>
      </c>
      <c r="AF276" t="s">
        <v>584</v>
      </c>
    </row>
    <row r="277" spans="1:32" ht="18" customHeight="1">
      <c r="A277" s="22">
        <v>46173</v>
      </c>
      <c r="B277" s="23" t="s">
        <v>9</v>
      </c>
      <c r="C277" s="24">
        <v>520</v>
      </c>
      <c r="D277" s="25">
        <v>4132</v>
      </c>
      <c r="E277" s="26">
        <v>417</v>
      </c>
      <c r="F277" s="24">
        <v>17</v>
      </c>
      <c r="G277" s="24">
        <v>10</v>
      </c>
      <c r="H277" s="23" t="s">
        <v>757</v>
      </c>
      <c r="I277" s="23" t="s">
        <v>758</v>
      </c>
      <c r="J277" s="23" t="s">
        <v>759</v>
      </c>
      <c r="K277" s="23" t="s">
        <v>154</v>
      </c>
      <c r="L277" s="27">
        <v>1.0336000000000001</v>
      </c>
      <c r="M277" s="25">
        <v>-1091</v>
      </c>
      <c r="N277" s="25">
        <v>-40</v>
      </c>
      <c r="O277" s="24">
        <v>0</v>
      </c>
      <c r="P277" s="24">
        <v>0</v>
      </c>
      <c r="Q277" s="24">
        <v>1</v>
      </c>
      <c r="R277" s="66">
        <v>728.06169572436693</v>
      </c>
      <c r="S277" s="66">
        <v>5.6753432082276616</v>
      </c>
      <c r="T277" s="66">
        <v>243.0588235294118</v>
      </c>
      <c r="U277" s="66">
        <v>413.2</v>
      </c>
      <c r="V277" s="66">
        <v>153.03703703703701</v>
      </c>
      <c r="W277" s="24">
        <v>5</v>
      </c>
      <c r="X277" s="24">
        <v>1</v>
      </c>
      <c r="Y277" s="24">
        <v>3</v>
      </c>
      <c r="Z277" s="24">
        <v>6</v>
      </c>
      <c r="AA277" s="28">
        <v>3.75</v>
      </c>
      <c r="AB277" s="28">
        <v>0.6</v>
      </c>
      <c r="AC277" s="28">
        <v>2.25</v>
      </c>
      <c r="AD277" s="28">
        <v>22.5</v>
      </c>
      <c r="AE277" s="28">
        <v>22.500997229999999</v>
      </c>
      <c r="AF277" t="s">
        <v>655</v>
      </c>
    </row>
    <row r="278" spans="1:32" ht="18" customHeight="1">
      <c r="A278" s="22">
        <v>46173</v>
      </c>
      <c r="B278" s="23" t="s">
        <v>9</v>
      </c>
      <c r="C278" s="24">
        <v>521</v>
      </c>
      <c r="D278" s="25">
        <v>4234</v>
      </c>
      <c r="E278" s="26">
        <v>-240</v>
      </c>
      <c r="F278" s="24">
        <v>16</v>
      </c>
      <c r="G278" s="24">
        <v>9</v>
      </c>
      <c r="H278" s="23" t="s">
        <v>760</v>
      </c>
      <c r="I278" s="23" t="s">
        <v>761</v>
      </c>
      <c r="J278" s="23" t="s">
        <v>762</v>
      </c>
      <c r="K278" s="23" t="s">
        <v>370</v>
      </c>
      <c r="L278" s="27">
        <v>0.98109999999999997</v>
      </c>
      <c r="M278" s="25">
        <v>-281</v>
      </c>
      <c r="N278" s="25">
        <v>-1681</v>
      </c>
      <c r="O278" s="24">
        <v>0</v>
      </c>
      <c r="P278" s="24">
        <v>1</v>
      </c>
      <c r="Q278" s="24">
        <v>1</v>
      </c>
      <c r="R278" s="66">
        <v>720.17424242424238</v>
      </c>
      <c r="S278" s="66">
        <v>5.8791327856263749</v>
      </c>
      <c r="T278" s="66">
        <v>264.625</v>
      </c>
      <c r="U278" s="66">
        <v>470.44444444444451</v>
      </c>
      <c r="V278" s="66">
        <v>169.36</v>
      </c>
      <c r="W278" s="24">
        <v>3</v>
      </c>
      <c r="X278" s="24">
        <v>0</v>
      </c>
      <c r="Y278" s="24">
        <v>0</v>
      </c>
      <c r="Z278" s="24">
        <v>2</v>
      </c>
      <c r="AA278" s="28">
        <v>1.25</v>
      </c>
      <c r="AB278" s="28">
        <v>0.6</v>
      </c>
      <c r="AC278" s="28">
        <v>0.75</v>
      </c>
      <c r="AD278" s="28">
        <v>27.5</v>
      </c>
      <c r="AE278" s="28">
        <v>27.500997219999999</v>
      </c>
      <c r="AF278" t="s">
        <v>763</v>
      </c>
    </row>
    <row r="279" spans="1:32" ht="18" customHeight="1">
      <c r="A279" s="22">
        <v>46173</v>
      </c>
      <c r="B279" s="23" t="s">
        <v>9</v>
      </c>
      <c r="C279" s="24">
        <v>522</v>
      </c>
      <c r="D279" s="25">
        <v>7194</v>
      </c>
      <c r="E279" s="26">
        <v>1777</v>
      </c>
      <c r="F279" s="24">
        <v>32</v>
      </c>
      <c r="G279" s="24">
        <v>20</v>
      </c>
      <c r="H279" s="23" t="s">
        <v>764</v>
      </c>
      <c r="I279" s="23" t="s">
        <v>765</v>
      </c>
      <c r="J279" s="23" t="s">
        <v>766</v>
      </c>
      <c r="K279" s="23" t="s">
        <v>203</v>
      </c>
      <c r="L279" s="27">
        <v>1.0823</v>
      </c>
      <c r="M279" s="25">
        <v>-635</v>
      </c>
      <c r="N279" s="25">
        <v>-797</v>
      </c>
      <c r="O279" s="24">
        <v>0</v>
      </c>
      <c r="P279" s="24">
        <v>2</v>
      </c>
      <c r="Q279" s="24">
        <v>1</v>
      </c>
      <c r="R279" s="66">
        <v>1295.8202054794519</v>
      </c>
      <c r="S279" s="66">
        <v>5.5516961146150896</v>
      </c>
      <c r="T279" s="66">
        <v>224.8125</v>
      </c>
      <c r="U279" s="66">
        <v>359.7</v>
      </c>
      <c r="V279" s="66">
        <v>138.34615384615381</v>
      </c>
      <c r="W279" s="24">
        <v>6</v>
      </c>
      <c r="X279" s="24">
        <v>3</v>
      </c>
      <c r="Y279" s="24">
        <v>4</v>
      </c>
      <c r="Z279" s="24">
        <v>7</v>
      </c>
      <c r="AA279" s="28">
        <v>5</v>
      </c>
      <c r="AB279" s="28">
        <v>1</v>
      </c>
      <c r="AC279" s="28">
        <v>5</v>
      </c>
      <c r="AD279" s="28">
        <v>65</v>
      </c>
      <c r="AE279" s="28">
        <v>65.000997209999994</v>
      </c>
      <c r="AF279" t="s">
        <v>767</v>
      </c>
    </row>
    <row r="280" spans="1:32" ht="18" customHeight="1">
      <c r="A280" s="22">
        <v>46173</v>
      </c>
      <c r="B280" s="23" t="s">
        <v>9</v>
      </c>
      <c r="C280" s="24">
        <v>523</v>
      </c>
      <c r="D280" s="25">
        <v>8720</v>
      </c>
      <c r="E280" s="26">
        <v>755</v>
      </c>
      <c r="F280" s="24">
        <v>33</v>
      </c>
      <c r="G280" s="24">
        <v>28</v>
      </c>
      <c r="H280" s="23" t="s">
        <v>768</v>
      </c>
      <c r="I280" s="23" t="s">
        <v>769</v>
      </c>
      <c r="J280" s="23" t="s">
        <v>770</v>
      </c>
      <c r="K280" s="23" t="s">
        <v>203</v>
      </c>
      <c r="L280" s="27">
        <v>1.0288999999999999</v>
      </c>
      <c r="M280" s="25">
        <v>-551</v>
      </c>
      <c r="N280" s="25">
        <v>1077</v>
      </c>
      <c r="O280" s="24">
        <v>0</v>
      </c>
      <c r="P280" s="24">
        <v>3</v>
      </c>
      <c r="Q280" s="24">
        <v>1</v>
      </c>
      <c r="R280" s="66">
        <v>1524.3691884599421</v>
      </c>
      <c r="S280" s="66">
        <v>5.7203990122692954</v>
      </c>
      <c r="T280" s="66">
        <v>264.24242424242419</v>
      </c>
      <c r="U280" s="66">
        <v>311.42857142857139</v>
      </c>
      <c r="V280" s="66">
        <v>142.95081967213119</v>
      </c>
      <c r="W280" s="24">
        <v>3</v>
      </c>
      <c r="X280" s="24">
        <v>4</v>
      </c>
      <c r="Y280" s="24">
        <v>3</v>
      </c>
      <c r="Z280" s="24">
        <v>5</v>
      </c>
      <c r="AA280" s="28">
        <v>3.75</v>
      </c>
      <c r="AB280" s="28">
        <v>1</v>
      </c>
      <c r="AC280" s="28">
        <v>3.75</v>
      </c>
      <c r="AD280" s="28">
        <v>37.5</v>
      </c>
      <c r="AE280" s="28">
        <v>37.5009972</v>
      </c>
      <c r="AF280" t="s">
        <v>771</v>
      </c>
    </row>
    <row r="281" spans="1:32" ht="18" customHeight="1">
      <c r="A281" s="22">
        <v>46173</v>
      </c>
      <c r="B281" s="23" t="s">
        <v>9</v>
      </c>
      <c r="C281" s="24">
        <v>525</v>
      </c>
      <c r="D281" s="25">
        <v>1299</v>
      </c>
      <c r="E281" s="26">
        <v>-750</v>
      </c>
      <c r="F281" s="24">
        <v>3</v>
      </c>
      <c r="G281" s="24">
        <v>1</v>
      </c>
      <c r="H281" s="23" t="s">
        <v>772</v>
      </c>
      <c r="I281" s="23" t="s">
        <v>773</v>
      </c>
      <c r="J281" s="23" t="s">
        <v>774</v>
      </c>
      <c r="K281" s="23" t="s">
        <v>154</v>
      </c>
      <c r="L281" s="27">
        <v>0.8075</v>
      </c>
      <c r="M281" s="25">
        <v>894</v>
      </c>
      <c r="N281" s="25">
        <v>832</v>
      </c>
      <c r="O281" s="24">
        <v>0</v>
      </c>
      <c r="P281" s="24">
        <v>5</v>
      </c>
      <c r="Q281" s="24">
        <v>1</v>
      </c>
      <c r="R281" s="66">
        <v>214.8046388542964</v>
      </c>
      <c r="S281" s="66">
        <v>6.0473554338885656</v>
      </c>
      <c r="T281" s="66">
        <v>433</v>
      </c>
      <c r="U281" s="66">
        <v>1299</v>
      </c>
      <c r="V281" s="66">
        <v>324.75</v>
      </c>
      <c r="W281" s="24">
        <v>0</v>
      </c>
      <c r="X281" s="24">
        <v>0</v>
      </c>
      <c r="Y281" s="24">
        <v>0</v>
      </c>
      <c r="Z281" s="24">
        <v>0</v>
      </c>
      <c r="AA281" s="28">
        <v>0</v>
      </c>
      <c r="AB281" s="28">
        <v>0.5</v>
      </c>
      <c r="AC281" s="28">
        <v>0</v>
      </c>
      <c r="AD281" s="28">
        <v>20</v>
      </c>
      <c r="AE281" s="28">
        <v>20.00099719</v>
      </c>
      <c r="AF281" t="s">
        <v>590</v>
      </c>
    </row>
    <row r="282" spans="1:32" ht="18" customHeight="1">
      <c r="A282" s="22">
        <v>46173</v>
      </c>
      <c r="B282" s="23" t="s">
        <v>9</v>
      </c>
      <c r="C282" s="24">
        <v>526</v>
      </c>
      <c r="D282" s="25">
        <v>3641</v>
      </c>
      <c r="E282" s="26">
        <v>103</v>
      </c>
      <c r="F282" s="24">
        <v>14</v>
      </c>
      <c r="G282" s="24">
        <v>9</v>
      </c>
      <c r="H282" s="23" t="s">
        <v>775</v>
      </c>
      <c r="I282" s="23" t="s">
        <v>776</v>
      </c>
      <c r="J282" s="23" t="s">
        <v>777</v>
      </c>
      <c r="K282" s="23" t="s">
        <v>154</v>
      </c>
      <c r="L282" s="27">
        <v>1.0094000000000001</v>
      </c>
      <c r="M282" s="25">
        <v>538</v>
      </c>
      <c r="N282" s="25">
        <v>-1666</v>
      </c>
      <c r="O282" s="24">
        <v>0</v>
      </c>
      <c r="P282" s="24">
        <v>6</v>
      </c>
      <c r="Q282" s="24">
        <v>1</v>
      </c>
      <c r="R282" s="66">
        <v>635.6289954337899</v>
      </c>
      <c r="S282" s="66">
        <v>5.7281842492335828</v>
      </c>
      <c r="T282" s="66">
        <v>260.07142857142861</v>
      </c>
      <c r="U282" s="66">
        <v>404.55555555555549</v>
      </c>
      <c r="V282" s="66">
        <v>158.304347826087</v>
      </c>
      <c r="W282" s="24">
        <v>4</v>
      </c>
      <c r="X282" s="24">
        <v>1</v>
      </c>
      <c r="Y282" s="24">
        <v>2</v>
      </c>
      <c r="Z282" s="24">
        <v>5</v>
      </c>
      <c r="AA282" s="28">
        <v>3</v>
      </c>
      <c r="AB282" s="28">
        <v>0.6</v>
      </c>
      <c r="AC282" s="28">
        <v>1.8</v>
      </c>
      <c r="AD282" s="28">
        <v>18</v>
      </c>
      <c r="AE282" s="28">
        <v>18.000997179999999</v>
      </c>
      <c r="AF282" t="s">
        <v>778</v>
      </c>
    </row>
    <row r="283" spans="1:32" ht="18" customHeight="1">
      <c r="A283" s="22">
        <v>46173</v>
      </c>
      <c r="B283" s="23" t="s">
        <v>9</v>
      </c>
      <c r="C283" s="24">
        <v>527</v>
      </c>
      <c r="D283" s="25">
        <v>5401</v>
      </c>
      <c r="E283" s="26">
        <v>-151</v>
      </c>
      <c r="F283" s="24">
        <v>19</v>
      </c>
      <c r="G283" s="24">
        <v>14</v>
      </c>
      <c r="H283" s="23" t="s">
        <v>779</v>
      </c>
      <c r="I283" s="23" t="s">
        <v>780</v>
      </c>
      <c r="J283" s="23" t="s">
        <v>781</v>
      </c>
      <c r="K283" s="23" t="s">
        <v>154</v>
      </c>
      <c r="L283" s="27">
        <v>0.99070000000000003</v>
      </c>
      <c r="M283" s="25">
        <v>-370</v>
      </c>
      <c r="N283" s="25">
        <v>-442</v>
      </c>
      <c r="O283" s="24">
        <v>0</v>
      </c>
      <c r="P283" s="24">
        <v>7</v>
      </c>
      <c r="Q283" s="24">
        <v>1</v>
      </c>
      <c r="R283" s="66">
        <v>950.134703196347</v>
      </c>
      <c r="S283" s="66">
        <v>5.6844571425825228</v>
      </c>
      <c r="T283" s="66">
        <v>284.26315789473682</v>
      </c>
      <c r="U283" s="66">
        <v>385.78571428571428</v>
      </c>
      <c r="V283" s="66">
        <v>163.66666666666671</v>
      </c>
      <c r="W283" s="24">
        <v>0</v>
      </c>
      <c r="X283" s="24">
        <v>2</v>
      </c>
      <c r="Y283" s="24">
        <v>1</v>
      </c>
      <c r="Z283" s="24">
        <v>6</v>
      </c>
      <c r="AA283" s="28">
        <v>2.25</v>
      </c>
      <c r="AB283" s="28">
        <v>0.8</v>
      </c>
      <c r="AC283" s="28">
        <v>1.8</v>
      </c>
      <c r="AD283" s="28">
        <v>28</v>
      </c>
      <c r="AE283" s="28">
        <v>28.000997170000002</v>
      </c>
      <c r="AF283" t="s">
        <v>633</v>
      </c>
    </row>
    <row r="284" spans="1:32" ht="18" customHeight="1">
      <c r="A284" s="22">
        <v>46173</v>
      </c>
      <c r="B284" s="23" t="s">
        <v>9</v>
      </c>
      <c r="C284" s="24">
        <v>528</v>
      </c>
      <c r="D284" s="25">
        <v>3528</v>
      </c>
      <c r="E284" s="26">
        <v>-1205</v>
      </c>
      <c r="F284" s="24">
        <v>10</v>
      </c>
      <c r="G284" s="24">
        <v>5</v>
      </c>
      <c r="H284" s="23" t="s">
        <v>782</v>
      </c>
      <c r="I284" s="23" t="s">
        <v>783</v>
      </c>
      <c r="J284" s="23" t="s">
        <v>784</v>
      </c>
      <c r="K284" s="23" t="s">
        <v>154</v>
      </c>
      <c r="L284" s="27">
        <v>0.8861</v>
      </c>
      <c r="M284" s="25">
        <v>-394</v>
      </c>
      <c r="N284" s="25">
        <v>1621</v>
      </c>
      <c r="O284" s="24">
        <v>0</v>
      </c>
      <c r="P284" s="24">
        <v>8</v>
      </c>
      <c r="Q284" s="24">
        <v>1</v>
      </c>
      <c r="R284" s="66">
        <v>604.41485056039846</v>
      </c>
      <c r="S284" s="66">
        <v>5.837050490617373</v>
      </c>
      <c r="T284" s="66">
        <v>352.8</v>
      </c>
      <c r="U284" s="66">
        <v>705.6</v>
      </c>
      <c r="V284" s="66">
        <v>235.2</v>
      </c>
      <c r="W284" s="24">
        <v>0</v>
      </c>
      <c r="X284" s="24">
        <v>0</v>
      </c>
      <c r="Y284" s="24">
        <v>0</v>
      </c>
      <c r="Z284" s="24">
        <v>3</v>
      </c>
      <c r="AA284" s="28">
        <v>0.75</v>
      </c>
      <c r="AB284" s="28">
        <v>0.6</v>
      </c>
      <c r="AC284" s="28">
        <v>0.45</v>
      </c>
      <c r="AD284" s="28">
        <v>14.5</v>
      </c>
      <c r="AE284" s="28">
        <v>14.500997160000001</v>
      </c>
      <c r="AF284" t="s">
        <v>785</v>
      </c>
    </row>
    <row r="285" spans="1:32" ht="18" customHeight="1">
      <c r="A285" s="22">
        <v>46173</v>
      </c>
      <c r="B285" s="23" t="s">
        <v>9</v>
      </c>
      <c r="C285" s="24">
        <v>530</v>
      </c>
      <c r="D285" s="25">
        <v>4422</v>
      </c>
      <c r="E285" s="26">
        <v>890</v>
      </c>
      <c r="F285" s="24">
        <v>19</v>
      </c>
      <c r="G285" s="24">
        <v>14</v>
      </c>
      <c r="H285" s="23" t="s">
        <v>786</v>
      </c>
      <c r="I285" s="23" t="s">
        <v>787</v>
      </c>
      <c r="J285" s="23" t="s">
        <v>788</v>
      </c>
      <c r="K285" s="23" t="s">
        <v>154</v>
      </c>
      <c r="L285" s="27">
        <v>1.0670999999999999</v>
      </c>
      <c r="M285" s="25">
        <v>1152</v>
      </c>
      <c r="N285" s="25">
        <v>-396</v>
      </c>
      <c r="O285" s="24">
        <v>0</v>
      </c>
      <c r="P285" s="24">
        <v>0</v>
      </c>
      <c r="Q285" s="24">
        <v>1</v>
      </c>
      <c r="R285" s="66">
        <v>770.84246575342468</v>
      </c>
      <c r="S285" s="66">
        <v>5.7365806847160643</v>
      </c>
      <c r="T285" s="66">
        <v>232.73684210526321</v>
      </c>
      <c r="U285" s="66">
        <v>315.85714285714278</v>
      </c>
      <c r="V285" s="66">
        <v>134</v>
      </c>
      <c r="W285" s="24">
        <v>6</v>
      </c>
      <c r="X285" s="24">
        <v>3</v>
      </c>
      <c r="Y285" s="24">
        <v>4</v>
      </c>
      <c r="Z285" s="24">
        <v>5</v>
      </c>
      <c r="AA285" s="28">
        <v>4.5</v>
      </c>
      <c r="AB285" s="28">
        <v>0.6</v>
      </c>
      <c r="AC285" s="28">
        <v>2.7</v>
      </c>
      <c r="AD285" s="28">
        <v>27</v>
      </c>
      <c r="AE285" s="28">
        <v>27.00099715</v>
      </c>
      <c r="AF285" t="s">
        <v>789</v>
      </c>
    </row>
    <row r="286" spans="1:32" ht="18" customHeight="1">
      <c r="A286" s="22">
        <v>46173</v>
      </c>
      <c r="B286" s="23" t="s">
        <v>9</v>
      </c>
      <c r="C286" s="24">
        <v>531</v>
      </c>
      <c r="D286" s="25">
        <v>5557</v>
      </c>
      <c r="E286" s="26">
        <v>-738</v>
      </c>
      <c r="F286" s="24">
        <v>17</v>
      </c>
      <c r="G286" s="24">
        <v>17</v>
      </c>
      <c r="H286" s="23" t="s">
        <v>790</v>
      </c>
      <c r="I286" s="23" t="s">
        <v>791</v>
      </c>
      <c r="J286" s="23" t="s">
        <v>791</v>
      </c>
      <c r="K286" s="23" t="s">
        <v>154</v>
      </c>
      <c r="L286" s="27">
        <v>0.95569999999999999</v>
      </c>
      <c r="M286" s="25">
        <v>51</v>
      </c>
      <c r="N286" s="25">
        <v>1452</v>
      </c>
      <c r="O286" s="24">
        <v>0</v>
      </c>
      <c r="P286" s="24">
        <v>1</v>
      </c>
      <c r="Q286" s="24">
        <v>1</v>
      </c>
      <c r="R286" s="66">
        <v>950.06418638439186</v>
      </c>
      <c r="S286" s="66">
        <v>5.8490784934731366</v>
      </c>
      <c r="T286" s="66">
        <v>326.88235294117652</v>
      </c>
      <c r="U286" s="66">
        <v>326.88235294117652</v>
      </c>
      <c r="V286" s="66">
        <v>163.4411764705882</v>
      </c>
      <c r="W286" s="24">
        <v>0</v>
      </c>
      <c r="X286" s="24">
        <v>3</v>
      </c>
      <c r="Y286" s="24">
        <v>1</v>
      </c>
      <c r="Z286" s="24">
        <v>3</v>
      </c>
      <c r="AA286" s="28">
        <v>1.75</v>
      </c>
      <c r="AB286" s="28">
        <v>0.8</v>
      </c>
      <c r="AC286" s="28">
        <v>1.4</v>
      </c>
      <c r="AD286" s="28">
        <v>34</v>
      </c>
      <c r="AE286" s="28">
        <v>34.000997140000003</v>
      </c>
      <c r="AF286" t="s">
        <v>792</v>
      </c>
    </row>
    <row r="287" spans="1:32" ht="18" customHeight="1">
      <c r="A287" s="22">
        <v>46173</v>
      </c>
      <c r="B287" s="23" t="s">
        <v>9</v>
      </c>
      <c r="C287" s="24">
        <v>532</v>
      </c>
      <c r="D287" s="25">
        <v>2411</v>
      </c>
      <c r="E287" s="26">
        <v>-1244</v>
      </c>
      <c r="F287" s="24">
        <v>5</v>
      </c>
      <c r="G287" s="24">
        <v>4</v>
      </c>
      <c r="H287" s="23" t="s">
        <v>793</v>
      </c>
      <c r="I287" s="23" t="s">
        <v>794</v>
      </c>
      <c r="J287" s="23" t="s">
        <v>756</v>
      </c>
      <c r="K287" s="23" t="s">
        <v>154</v>
      </c>
      <c r="L287" s="27">
        <v>0.82799999999999996</v>
      </c>
      <c r="M287" s="25">
        <v>-114</v>
      </c>
      <c r="N287" s="25">
        <v>-375</v>
      </c>
      <c r="O287" s="24">
        <v>0</v>
      </c>
      <c r="P287" s="24">
        <v>2</v>
      </c>
      <c r="Q287" s="24">
        <v>1</v>
      </c>
      <c r="R287" s="66">
        <v>408.50710875882112</v>
      </c>
      <c r="S287" s="66">
        <v>5.9019780765270173</v>
      </c>
      <c r="T287" s="66">
        <v>482.2</v>
      </c>
      <c r="U287" s="66">
        <v>602.75</v>
      </c>
      <c r="V287" s="66">
        <v>267.88888888888891</v>
      </c>
      <c r="W287" s="24">
        <v>0</v>
      </c>
      <c r="X287" s="24">
        <v>0</v>
      </c>
      <c r="Y287" s="24">
        <v>0</v>
      </c>
      <c r="Z287" s="24">
        <v>2</v>
      </c>
      <c r="AA287" s="28">
        <v>0.5</v>
      </c>
      <c r="AB287" s="28">
        <v>0.5</v>
      </c>
      <c r="AC287" s="28">
        <v>0.25</v>
      </c>
      <c r="AD287" s="28">
        <v>12.5</v>
      </c>
      <c r="AE287" s="28">
        <v>12.50099713</v>
      </c>
      <c r="AF287" t="s">
        <v>795</v>
      </c>
    </row>
    <row r="288" spans="1:32" ht="18" customHeight="1">
      <c r="A288" s="22">
        <v>46173</v>
      </c>
      <c r="B288" s="23" t="s">
        <v>9</v>
      </c>
      <c r="C288" s="24">
        <v>533</v>
      </c>
      <c r="D288" s="25">
        <v>4063</v>
      </c>
      <c r="E288" s="26">
        <v>-828</v>
      </c>
      <c r="F288" s="24">
        <v>11</v>
      </c>
      <c r="G288" s="24">
        <v>11</v>
      </c>
      <c r="H288" s="23" t="s">
        <v>796</v>
      </c>
      <c r="I288" s="23" t="s">
        <v>797</v>
      </c>
      <c r="J288" s="23" t="s">
        <v>797</v>
      </c>
      <c r="K288" s="23" t="s">
        <v>154</v>
      </c>
      <c r="L288" s="27">
        <v>0.93210000000000004</v>
      </c>
      <c r="M288" s="25">
        <v>-664</v>
      </c>
      <c r="N288" s="25">
        <v>-832</v>
      </c>
      <c r="O288" s="24">
        <v>0</v>
      </c>
      <c r="P288" s="24">
        <v>3</v>
      </c>
      <c r="Q288" s="24">
        <v>1</v>
      </c>
      <c r="R288" s="66">
        <v>718.62894354503942</v>
      </c>
      <c r="S288" s="66">
        <v>5.6538218179147908</v>
      </c>
      <c r="T288" s="66">
        <v>369.36363636363637</v>
      </c>
      <c r="U288" s="66">
        <v>369.36363636363637</v>
      </c>
      <c r="V288" s="66">
        <v>184.68181818181819</v>
      </c>
      <c r="W288" s="24">
        <v>0</v>
      </c>
      <c r="X288" s="24">
        <v>2</v>
      </c>
      <c r="Y288" s="24">
        <v>0</v>
      </c>
      <c r="Z288" s="24">
        <v>6</v>
      </c>
      <c r="AA288" s="28">
        <v>2</v>
      </c>
      <c r="AB288" s="28">
        <v>0.6</v>
      </c>
      <c r="AC288" s="28">
        <v>1.2</v>
      </c>
      <c r="AD288" s="28">
        <v>22</v>
      </c>
      <c r="AE288" s="28">
        <v>22.000997120000001</v>
      </c>
      <c r="AF288" t="s">
        <v>592</v>
      </c>
    </row>
    <row r="289" spans="1:32" ht="18" customHeight="1">
      <c r="A289" s="22">
        <v>46173</v>
      </c>
      <c r="B289" s="23" t="s">
        <v>9</v>
      </c>
      <c r="C289" s="24">
        <v>535</v>
      </c>
      <c r="D289" s="25">
        <v>2058</v>
      </c>
      <c r="E289" s="26">
        <v>449</v>
      </c>
      <c r="F289" s="24">
        <v>11</v>
      </c>
      <c r="G289" s="24">
        <v>3</v>
      </c>
      <c r="H289" s="23" t="s">
        <v>798</v>
      </c>
      <c r="I289" s="23" t="s">
        <v>799</v>
      </c>
      <c r="J289" s="23" t="s">
        <v>800</v>
      </c>
      <c r="K289" s="23" t="s">
        <v>370</v>
      </c>
      <c r="L289" s="27">
        <v>1.0727</v>
      </c>
      <c r="M289" s="25">
        <v>1585</v>
      </c>
      <c r="N289" s="25">
        <v>-253</v>
      </c>
      <c r="O289" s="24">
        <v>0</v>
      </c>
      <c r="P289" s="24">
        <v>5</v>
      </c>
      <c r="Q289" s="24">
        <v>1</v>
      </c>
      <c r="R289" s="66">
        <v>340.56491282689922</v>
      </c>
      <c r="S289" s="66">
        <v>6.0429008464710261</v>
      </c>
      <c r="T289" s="66">
        <v>187.09090909090909</v>
      </c>
      <c r="U289" s="66">
        <v>686</v>
      </c>
      <c r="V289" s="66">
        <v>147</v>
      </c>
      <c r="W289" s="24">
        <v>7</v>
      </c>
      <c r="X289" s="24">
        <v>0</v>
      </c>
      <c r="Y289" s="24">
        <v>3</v>
      </c>
      <c r="Z289" s="24">
        <v>0</v>
      </c>
      <c r="AA289" s="28">
        <v>2.5</v>
      </c>
      <c r="AB289" s="28">
        <v>0.5</v>
      </c>
      <c r="AC289" s="28">
        <v>1.25</v>
      </c>
      <c r="AD289" s="28">
        <v>12.5</v>
      </c>
      <c r="AE289" s="28">
        <v>12.50099711</v>
      </c>
      <c r="AF289" t="s">
        <v>481</v>
      </c>
    </row>
    <row r="290" spans="1:32" ht="18" customHeight="1">
      <c r="A290" s="22">
        <v>46173</v>
      </c>
      <c r="B290" s="23" t="s">
        <v>9</v>
      </c>
      <c r="C290" s="24">
        <v>536</v>
      </c>
      <c r="D290" s="25">
        <v>6241</v>
      </c>
      <c r="E290" s="26">
        <v>2046</v>
      </c>
      <c r="F290" s="24">
        <v>26</v>
      </c>
      <c r="G290" s="24">
        <v>31</v>
      </c>
      <c r="H290" s="23" t="s">
        <v>663</v>
      </c>
      <c r="I290" s="23" t="s">
        <v>801</v>
      </c>
      <c r="J290" s="23" t="s">
        <v>802</v>
      </c>
      <c r="K290" s="23" t="s">
        <v>203</v>
      </c>
      <c r="L290" s="27">
        <v>1.1093</v>
      </c>
      <c r="M290" s="25">
        <v>-1196</v>
      </c>
      <c r="N290" s="25">
        <v>2052</v>
      </c>
      <c r="O290" s="24">
        <v>0</v>
      </c>
      <c r="P290" s="24">
        <v>6</v>
      </c>
      <c r="Q290" s="24">
        <v>1</v>
      </c>
      <c r="R290" s="66">
        <v>1076.2453819012039</v>
      </c>
      <c r="S290" s="66">
        <v>5.798863442252526</v>
      </c>
      <c r="T290" s="66">
        <v>240.03846153846149</v>
      </c>
      <c r="U290" s="66">
        <v>201.32258064516131</v>
      </c>
      <c r="V290" s="66">
        <v>109.4912280701754</v>
      </c>
      <c r="W290" s="24">
        <v>5</v>
      </c>
      <c r="X290" s="24">
        <v>7</v>
      </c>
      <c r="Y290" s="24">
        <v>6</v>
      </c>
      <c r="Z290" s="24">
        <v>4</v>
      </c>
      <c r="AA290" s="28">
        <v>5.5</v>
      </c>
      <c r="AB290" s="28">
        <v>0.8</v>
      </c>
      <c r="AC290" s="28">
        <v>4.4000000000000004</v>
      </c>
      <c r="AD290" s="28">
        <v>44</v>
      </c>
      <c r="AE290" s="28">
        <v>44.000997099999999</v>
      </c>
      <c r="AF290" t="s">
        <v>803</v>
      </c>
    </row>
    <row r="291" spans="1:32" ht="18" customHeight="1">
      <c r="A291" s="22">
        <v>46173</v>
      </c>
      <c r="B291" s="23" t="s">
        <v>16</v>
      </c>
      <c r="C291" s="24">
        <v>551</v>
      </c>
      <c r="D291" s="25">
        <v>4585</v>
      </c>
      <c r="E291" s="26">
        <v>450</v>
      </c>
      <c r="F291" s="24">
        <v>20</v>
      </c>
      <c r="G291" s="24">
        <v>11</v>
      </c>
      <c r="H291" s="23" t="s">
        <v>804</v>
      </c>
      <c r="I291" s="23" t="s">
        <v>805</v>
      </c>
      <c r="J291" s="23" t="s">
        <v>806</v>
      </c>
      <c r="K291" s="23" t="s">
        <v>154</v>
      </c>
      <c r="L291" s="27">
        <v>1.0327</v>
      </c>
      <c r="M291" s="25">
        <v>-98</v>
      </c>
      <c r="N291" s="25">
        <v>-618</v>
      </c>
      <c r="O291" s="24">
        <v>0</v>
      </c>
      <c r="P291" s="24">
        <v>1</v>
      </c>
      <c r="Q291" s="24">
        <v>1</v>
      </c>
      <c r="R291" s="66">
        <v>743.35932959734328</v>
      </c>
      <c r="S291" s="66">
        <v>6.1679457261719781</v>
      </c>
      <c r="T291" s="66">
        <v>229.25</v>
      </c>
      <c r="U291" s="66">
        <v>416.81818181818181</v>
      </c>
      <c r="V291" s="66">
        <v>147.90322580645159</v>
      </c>
      <c r="W291" s="24">
        <v>7</v>
      </c>
      <c r="X291" s="24">
        <v>2</v>
      </c>
      <c r="Y291" s="24">
        <v>3</v>
      </c>
      <c r="Z291" s="24">
        <v>0</v>
      </c>
      <c r="AA291" s="28">
        <v>3</v>
      </c>
      <c r="AB291" s="28">
        <v>0.6</v>
      </c>
      <c r="AC291" s="28">
        <v>1.8</v>
      </c>
      <c r="AD291" s="28">
        <v>28</v>
      </c>
      <c r="AE291" s="28">
        <v>28.000997089999998</v>
      </c>
      <c r="AF291" t="s">
        <v>271</v>
      </c>
    </row>
    <row r="292" spans="1:32" ht="18" customHeight="1">
      <c r="A292" s="22">
        <v>46173</v>
      </c>
      <c r="B292" s="23" t="s">
        <v>16</v>
      </c>
      <c r="C292" s="24">
        <v>552</v>
      </c>
      <c r="D292" s="25">
        <v>3074</v>
      </c>
      <c r="E292" s="26">
        <v>-1215</v>
      </c>
      <c r="F292" s="24">
        <v>6</v>
      </c>
      <c r="G292" s="24">
        <v>11</v>
      </c>
      <c r="H292" s="23" t="s">
        <v>807</v>
      </c>
      <c r="I292" s="23" t="s">
        <v>808</v>
      </c>
      <c r="J292" s="23" t="s">
        <v>305</v>
      </c>
      <c r="K292" s="23" t="s">
        <v>154</v>
      </c>
      <c r="L292" s="27">
        <v>0.86819999999999997</v>
      </c>
      <c r="M292" s="25">
        <v>-221</v>
      </c>
      <c r="N292" s="25">
        <v>1584</v>
      </c>
      <c r="O292" s="24">
        <v>0</v>
      </c>
      <c r="P292" s="24">
        <v>2</v>
      </c>
      <c r="Q292" s="24">
        <v>1</v>
      </c>
      <c r="R292" s="66">
        <v>498.67616230801161</v>
      </c>
      <c r="S292" s="66">
        <v>6.1643211212917732</v>
      </c>
      <c r="T292" s="66">
        <v>512.33333333333337</v>
      </c>
      <c r="U292" s="66">
        <v>279.45454545454538</v>
      </c>
      <c r="V292" s="66">
        <v>180.8235294117647</v>
      </c>
      <c r="W292" s="24">
        <v>0</v>
      </c>
      <c r="X292" s="24">
        <v>5</v>
      </c>
      <c r="Y292" s="24">
        <v>0</v>
      </c>
      <c r="Z292" s="24">
        <v>0</v>
      </c>
      <c r="AA292" s="28">
        <v>1.25</v>
      </c>
      <c r="AB292" s="28">
        <v>0.6</v>
      </c>
      <c r="AC292" s="28">
        <v>0.75</v>
      </c>
      <c r="AD292" s="28">
        <v>17.5</v>
      </c>
      <c r="AE292" s="28">
        <v>17.500997080000001</v>
      </c>
      <c r="AF292" t="s">
        <v>641</v>
      </c>
    </row>
    <row r="293" spans="1:32" ht="18" customHeight="1">
      <c r="A293" s="22">
        <v>46173</v>
      </c>
      <c r="B293" s="23" t="s">
        <v>16</v>
      </c>
      <c r="C293" s="24">
        <v>553</v>
      </c>
      <c r="D293" s="25">
        <v>3512</v>
      </c>
      <c r="E293" s="26">
        <v>-194</v>
      </c>
      <c r="F293" s="24">
        <v>11</v>
      </c>
      <c r="G293" s="24">
        <v>10</v>
      </c>
      <c r="H293" s="23" t="s">
        <v>809</v>
      </c>
      <c r="I293" s="23" t="s">
        <v>810</v>
      </c>
      <c r="J293" s="23" t="s">
        <v>811</v>
      </c>
      <c r="K293" s="23" t="s">
        <v>154</v>
      </c>
      <c r="L293" s="27">
        <v>0.98160000000000003</v>
      </c>
      <c r="M293" s="25">
        <v>-95</v>
      </c>
      <c r="N293" s="25">
        <v>-440</v>
      </c>
      <c r="O293" s="24">
        <v>0</v>
      </c>
      <c r="P293" s="24">
        <v>3</v>
      </c>
      <c r="Q293" s="24">
        <v>1</v>
      </c>
      <c r="R293" s="66">
        <v>619.23298048982974</v>
      </c>
      <c r="S293" s="66">
        <v>5.671532542116724</v>
      </c>
      <c r="T293" s="66">
        <v>319.27272727272731</v>
      </c>
      <c r="U293" s="66">
        <v>351.2</v>
      </c>
      <c r="V293" s="66">
        <v>167.23809523809521</v>
      </c>
      <c r="W293" s="24">
        <v>0</v>
      </c>
      <c r="X293" s="24">
        <v>3</v>
      </c>
      <c r="Y293" s="24">
        <v>1</v>
      </c>
      <c r="Z293" s="24">
        <v>6</v>
      </c>
      <c r="AA293" s="28">
        <v>2.5</v>
      </c>
      <c r="AB293" s="28">
        <v>0.6</v>
      </c>
      <c r="AC293" s="28">
        <v>1.5</v>
      </c>
      <c r="AD293" s="28">
        <v>25</v>
      </c>
      <c r="AE293" s="28">
        <v>25.00099707</v>
      </c>
      <c r="AF293" t="s">
        <v>812</v>
      </c>
    </row>
    <row r="294" spans="1:32" ht="18" customHeight="1">
      <c r="A294" s="22">
        <v>46173</v>
      </c>
      <c r="B294" s="23" t="s">
        <v>16</v>
      </c>
      <c r="C294" s="24">
        <v>555</v>
      </c>
      <c r="D294" s="25">
        <v>1190</v>
      </c>
      <c r="E294" s="26">
        <v>-256</v>
      </c>
      <c r="F294" s="24">
        <v>4</v>
      </c>
      <c r="G294" s="24">
        <v>1</v>
      </c>
      <c r="H294" s="23" t="s">
        <v>813</v>
      </c>
      <c r="I294" s="23" t="s">
        <v>814</v>
      </c>
      <c r="J294" s="23" t="s">
        <v>815</v>
      </c>
      <c r="K294" s="23" t="s">
        <v>154</v>
      </c>
      <c r="L294" s="27">
        <v>0.92830000000000001</v>
      </c>
      <c r="M294" s="25">
        <v>-614</v>
      </c>
      <c r="N294" s="25">
        <v>-574</v>
      </c>
      <c r="O294" s="24">
        <v>0</v>
      </c>
      <c r="P294" s="24">
        <v>5</v>
      </c>
      <c r="Q294" s="24">
        <v>1</v>
      </c>
      <c r="R294" s="66">
        <v>206.10471149854709</v>
      </c>
      <c r="S294" s="66">
        <v>5.7737641771881014</v>
      </c>
      <c r="T294" s="66">
        <v>297.5</v>
      </c>
      <c r="U294" s="66">
        <v>1190</v>
      </c>
      <c r="V294" s="66">
        <v>238</v>
      </c>
      <c r="W294" s="24">
        <v>0</v>
      </c>
      <c r="X294" s="24">
        <v>0</v>
      </c>
      <c r="Y294" s="24">
        <v>0</v>
      </c>
      <c r="Z294" s="24">
        <v>6</v>
      </c>
      <c r="AA294" s="28">
        <v>1.5</v>
      </c>
      <c r="AB294" s="28">
        <v>0.5</v>
      </c>
      <c r="AC294" s="28">
        <v>0.75</v>
      </c>
      <c r="AD294" s="28">
        <v>17.5</v>
      </c>
      <c r="AE294" s="28">
        <v>17.50099706</v>
      </c>
      <c r="AF294" t="s">
        <v>641</v>
      </c>
    </row>
    <row r="295" spans="1:32" ht="18" customHeight="1">
      <c r="A295" s="22">
        <v>46173</v>
      </c>
      <c r="B295" s="23" t="s">
        <v>16</v>
      </c>
      <c r="C295" s="24">
        <v>556</v>
      </c>
      <c r="D295" s="25">
        <v>4878</v>
      </c>
      <c r="E295" s="26">
        <v>-201</v>
      </c>
      <c r="F295" s="24">
        <v>17</v>
      </c>
      <c r="G295" s="24">
        <v>15</v>
      </c>
      <c r="H295" s="23" t="s">
        <v>816</v>
      </c>
      <c r="I295" s="23" t="s">
        <v>817</v>
      </c>
      <c r="J295" s="23" t="s">
        <v>818</v>
      </c>
      <c r="K295" s="23" t="s">
        <v>154</v>
      </c>
      <c r="L295" s="27">
        <v>0.98629999999999995</v>
      </c>
      <c r="M295" s="25">
        <v>388</v>
      </c>
      <c r="N295" s="25">
        <v>21</v>
      </c>
      <c r="O295" s="24">
        <v>0</v>
      </c>
      <c r="P295" s="24">
        <v>6</v>
      </c>
      <c r="Q295" s="24">
        <v>1</v>
      </c>
      <c r="R295" s="66">
        <v>801.08826276463265</v>
      </c>
      <c r="S295" s="66">
        <v>6.0892166652967212</v>
      </c>
      <c r="T295" s="66">
        <v>286.94117647058818</v>
      </c>
      <c r="U295" s="66">
        <v>325.2</v>
      </c>
      <c r="V295" s="66">
        <v>152.4375</v>
      </c>
      <c r="W295" s="24">
        <v>0</v>
      </c>
      <c r="X295" s="24">
        <v>3</v>
      </c>
      <c r="Y295" s="24">
        <v>3</v>
      </c>
      <c r="Z295" s="24">
        <v>1</v>
      </c>
      <c r="AA295" s="28">
        <v>1.75</v>
      </c>
      <c r="AB295" s="28">
        <v>0.6</v>
      </c>
      <c r="AC295" s="28">
        <v>1.05</v>
      </c>
      <c r="AD295" s="28">
        <v>20.5</v>
      </c>
      <c r="AE295" s="28">
        <v>20.500997049999999</v>
      </c>
      <c r="AF295" t="s">
        <v>631</v>
      </c>
    </row>
    <row r="296" spans="1:32" ht="18" customHeight="1">
      <c r="A296" s="22">
        <v>46173</v>
      </c>
      <c r="B296" s="23" t="s">
        <v>16</v>
      </c>
      <c r="C296" s="24">
        <v>557</v>
      </c>
      <c r="D296" s="25">
        <v>1803</v>
      </c>
      <c r="E296" s="26">
        <v>110</v>
      </c>
      <c r="F296" s="24">
        <v>7</v>
      </c>
      <c r="G296" s="24">
        <v>4</v>
      </c>
      <c r="H296" s="23" t="s">
        <v>819</v>
      </c>
      <c r="I296" s="23" t="s">
        <v>820</v>
      </c>
      <c r="J296" s="23" t="s">
        <v>821</v>
      </c>
      <c r="K296" s="23" t="s">
        <v>154</v>
      </c>
      <c r="L296" s="27">
        <v>1.0203</v>
      </c>
      <c r="M296" s="25">
        <v>105</v>
      </c>
      <c r="N296" s="25">
        <v>-762</v>
      </c>
      <c r="O296" s="24">
        <v>0</v>
      </c>
      <c r="P296" s="24">
        <v>7</v>
      </c>
      <c r="Q296" s="24">
        <v>1</v>
      </c>
      <c r="R296" s="66">
        <v>315.09604607721042</v>
      </c>
      <c r="S296" s="66">
        <v>5.722064819430317</v>
      </c>
      <c r="T296" s="66">
        <v>257.57142857142861</v>
      </c>
      <c r="U296" s="66">
        <v>450.75</v>
      </c>
      <c r="V296" s="66">
        <v>163.90909090909091</v>
      </c>
      <c r="W296" s="24">
        <v>5</v>
      </c>
      <c r="X296" s="24">
        <v>1</v>
      </c>
      <c r="Y296" s="24">
        <v>2</v>
      </c>
      <c r="Z296" s="24">
        <v>6</v>
      </c>
      <c r="AA296" s="28">
        <v>3.5</v>
      </c>
      <c r="AB296" s="28">
        <v>0.5</v>
      </c>
      <c r="AC296" s="28">
        <v>1.75</v>
      </c>
      <c r="AD296" s="28">
        <v>17.5</v>
      </c>
      <c r="AE296" s="28">
        <v>17.500997040000001</v>
      </c>
      <c r="AF296" t="s">
        <v>822</v>
      </c>
    </row>
    <row r="297" spans="1:32" ht="18" customHeight="1">
      <c r="A297" s="22">
        <v>46173</v>
      </c>
      <c r="B297" s="23" t="s">
        <v>16</v>
      </c>
      <c r="C297" s="24">
        <v>558</v>
      </c>
      <c r="D297" s="25">
        <v>2674</v>
      </c>
      <c r="E297" s="26">
        <v>-334</v>
      </c>
      <c r="F297" s="24">
        <v>10</v>
      </c>
      <c r="G297" s="24">
        <v>2</v>
      </c>
      <c r="H297" s="23" t="s">
        <v>740</v>
      </c>
      <c r="I297" s="23" t="s">
        <v>823</v>
      </c>
      <c r="J297" s="23" t="s">
        <v>824</v>
      </c>
      <c r="K297" s="23" t="s">
        <v>154</v>
      </c>
      <c r="L297" s="27">
        <v>0.95840000000000003</v>
      </c>
      <c r="M297" s="25">
        <v>315</v>
      </c>
      <c r="N297" s="25">
        <v>-222</v>
      </c>
      <c r="O297" s="24">
        <v>0</v>
      </c>
      <c r="P297" s="24">
        <v>8</v>
      </c>
      <c r="Q297" s="24">
        <v>1</v>
      </c>
      <c r="R297" s="66">
        <v>464.37941054379411</v>
      </c>
      <c r="S297" s="66">
        <v>5.7582225638916951</v>
      </c>
      <c r="T297" s="66">
        <v>267.39999999999998</v>
      </c>
      <c r="U297" s="66">
        <v>1337</v>
      </c>
      <c r="V297" s="66">
        <v>222.83333333333329</v>
      </c>
      <c r="W297" s="24">
        <v>3</v>
      </c>
      <c r="X297" s="24">
        <v>0</v>
      </c>
      <c r="Y297" s="24">
        <v>0</v>
      </c>
      <c r="Z297" s="24">
        <v>6</v>
      </c>
      <c r="AA297" s="28">
        <v>2.25</v>
      </c>
      <c r="AB297" s="28">
        <v>0.5</v>
      </c>
      <c r="AC297" s="28">
        <v>1.125</v>
      </c>
      <c r="AD297" s="28">
        <v>21.2</v>
      </c>
      <c r="AE297" s="28">
        <v>21.20099703</v>
      </c>
      <c r="AF297" t="s">
        <v>618</v>
      </c>
    </row>
    <row r="298" spans="1:32" ht="18" customHeight="1">
      <c r="A298" s="22">
        <v>46173</v>
      </c>
      <c r="B298" s="23" t="s">
        <v>16</v>
      </c>
      <c r="C298" s="24">
        <v>560</v>
      </c>
      <c r="D298" s="25">
        <v>2843</v>
      </c>
      <c r="E298" s="26">
        <v>-779</v>
      </c>
      <c r="F298" s="24">
        <v>8</v>
      </c>
      <c r="G298" s="24">
        <v>4</v>
      </c>
      <c r="H298" s="23" t="s">
        <v>825</v>
      </c>
      <c r="I298" s="23" t="s">
        <v>826</v>
      </c>
      <c r="J298" s="23" t="s">
        <v>827</v>
      </c>
      <c r="K298" s="23" t="s">
        <v>154</v>
      </c>
      <c r="L298" s="27">
        <v>0.90869999999999995</v>
      </c>
      <c r="M298" s="25">
        <v>-408</v>
      </c>
      <c r="N298" s="25">
        <v>-520</v>
      </c>
      <c r="O298" s="24">
        <v>0</v>
      </c>
      <c r="P298" s="24">
        <v>0</v>
      </c>
      <c r="Q298" s="24">
        <v>1</v>
      </c>
      <c r="R298" s="66">
        <v>501.16760066417589</v>
      </c>
      <c r="S298" s="66">
        <v>5.6727529797063774</v>
      </c>
      <c r="T298" s="66">
        <v>355.375</v>
      </c>
      <c r="U298" s="66">
        <v>710.75</v>
      </c>
      <c r="V298" s="66">
        <v>236.91666666666671</v>
      </c>
      <c r="W298" s="24">
        <v>0</v>
      </c>
      <c r="X298" s="24">
        <v>0</v>
      </c>
      <c r="Y298" s="24">
        <v>0</v>
      </c>
      <c r="Z298" s="24">
        <v>6</v>
      </c>
      <c r="AA298" s="28">
        <v>1.5</v>
      </c>
      <c r="AB298" s="28">
        <v>0.5</v>
      </c>
      <c r="AC298" s="28">
        <v>0.75</v>
      </c>
      <c r="AD298" s="28">
        <v>17.5</v>
      </c>
      <c r="AE298" s="28">
        <v>17.50099702</v>
      </c>
      <c r="AF298" t="s">
        <v>641</v>
      </c>
    </row>
    <row r="299" spans="1:32" ht="18" customHeight="1">
      <c r="A299" s="22">
        <v>46173</v>
      </c>
      <c r="B299" s="23" t="s">
        <v>20</v>
      </c>
      <c r="C299" s="24">
        <v>678</v>
      </c>
      <c r="D299" s="25">
        <v>1320</v>
      </c>
      <c r="E299" s="26">
        <v>0</v>
      </c>
      <c r="F299" s="24">
        <v>11</v>
      </c>
      <c r="G299" s="24">
        <v>3</v>
      </c>
      <c r="H299" s="23" t="s">
        <v>377</v>
      </c>
      <c r="I299" s="23" t="s">
        <v>828</v>
      </c>
      <c r="J299" s="23" t="s">
        <v>829</v>
      </c>
      <c r="K299" s="23" t="s">
        <v>154</v>
      </c>
      <c r="L299" s="27">
        <v>1</v>
      </c>
      <c r="M299" s="25">
        <v>-309</v>
      </c>
      <c r="N299" s="25">
        <v>-740</v>
      </c>
      <c r="O299" s="24">
        <v>0</v>
      </c>
      <c r="P299" s="24">
        <v>8</v>
      </c>
      <c r="Q299" s="24">
        <v>0</v>
      </c>
      <c r="R299" s="66"/>
      <c r="S299" s="66"/>
      <c r="T299" s="66"/>
      <c r="U299" s="66"/>
      <c r="V299" s="66"/>
      <c r="W299" s="24"/>
      <c r="X299" s="24"/>
      <c r="Y299" s="24"/>
      <c r="Z299" s="24"/>
      <c r="AA299" s="28"/>
      <c r="AB299" s="28">
        <v>0.5</v>
      </c>
      <c r="AC299" s="28"/>
      <c r="AD299" s="28">
        <v>35</v>
      </c>
      <c r="AE299" s="28">
        <v>35.000997009999999</v>
      </c>
      <c r="AF299" t="s">
        <v>668</v>
      </c>
    </row>
    <row r="300" spans="1:32" ht="18" customHeight="1">
      <c r="A300" s="22">
        <v>46173</v>
      </c>
      <c r="B300" s="23" t="s">
        <v>20</v>
      </c>
      <c r="C300" s="24">
        <v>680</v>
      </c>
      <c r="D300" s="25">
        <v>324</v>
      </c>
      <c r="E300" s="26">
        <v>264</v>
      </c>
      <c r="F300" s="24">
        <v>6</v>
      </c>
      <c r="G300" s="24">
        <v>1</v>
      </c>
      <c r="H300" s="23" t="s">
        <v>830</v>
      </c>
      <c r="I300" s="23" t="s">
        <v>831</v>
      </c>
      <c r="J300" s="23" t="s">
        <v>832</v>
      </c>
      <c r="K300" s="23" t="s">
        <v>154</v>
      </c>
      <c r="L300" s="27">
        <v>1.2716000000000001</v>
      </c>
      <c r="M300" s="25">
        <v>-753</v>
      </c>
      <c r="N300" s="25">
        <v>41</v>
      </c>
      <c r="O300" s="24">
        <v>0</v>
      </c>
      <c r="P300" s="24">
        <v>0</v>
      </c>
      <c r="Q300" s="24">
        <v>0</v>
      </c>
      <c r="R300" s="66"/>
      <c r="S300" s="66"/>
      <c r="T300" s="66"/>
      <c r="U300" s="66"/>
      <c r="V300" s="66"/>
      <c r="W300" s="24"/>
      <c r="X300" s="24"/>
      <c r="Y300" s="24"/>
      <c r="Z300" s="24"/>
      <c r="AA300" s="28"/>
      <c r="AB300" s="28">
        <v>0.5</v>
      </c>
      <c r="AC300" s="28"/>
      <c r="AD300" s="28">
        <v>0</v>
      </c>
      <c r="AE300" s="28">
        <v>0</v>
      </c>
    </row>
    <row r="301" spans="1:32" ht="18" customHeight="1">
      <c r="A301" s="22">
        <v>46173</v>
      </c>
      <c r="B301" s="23" t="s">
        <v>20</v>
      </c>
      <c r="C301" s="24">
        <v>681</v>
      </c>
      <c r="D301" s="25">
        <v>2399</v>
      </c>
      <c r="E301" s="26">
        <v>-1324</v>
      </c>
      <c r="F301" s="24">
        <v>14</v>
      </c>
      <c r="G301" s="24">
        <v>7</v>
      </c>
      <c r="H301" s="23" t="s">
        <v>833</v>
      </c>
      <c r="I301" s="23" t="s">
        <v>834</v>
      </c>
      <c r="J301" s="23" t="s">
        <v>835</v>
      </c>
      <c r="K301" s="23" t="s">
        <v>154</v>
      </c>
      <c r="L301" s="27">
        <v>0.81599999999999995</v>
      </c>
      <c r="M301" s="25">
        <v>-272</v>
      </c>
      <c r="N301" s="25">
        <v>-63</v>
      </c>
      <c r="O301" s="24">
        <v>0</v>
      </c>
      <c r="P301" s="24">
        <v>1</v>
      </c>
      <c r="Q301" s="24">
        <v>0</v>
      </c>
      <c r="R301" s="66"/>
      <c r="S301" s="66"/>
      <c r="T301" s="66"/>
      <c r="U301" s="66"/>
      <c r="V301" s="66"/>
      <c r="W301" s="24"/>
      <c r="X301" s="24"/>
      <c r="Y301" s="24"/>
      <c r="Z301" s="24"/>
      <c r="AA301" s="28"/>
      <c r="AB301" s="28">
        <v>0.5</v>
      </c>
      <c r="AC301" s="28"/>
      <c r="AD301" s="28">
        <v>40</v>
      </c>
      <c r="AE301" s="28">
        <v>40.000996989999997</v>
      </c>
      <c r="AF301" t="s">
        <v>664</v>
      </c>
    </row>
    <row r="302" spans="1:32" ht="18" customHeight="1">
      <c r="A302" s="22">
        <v>46173</v>
      </c>
      <c r="B302" s="23" t="s">
        <v>20</v>
      </c>
      <c r="C302" s="24">
        <v>682</v>
      </c>
      <c r="D302" s="25">
        <v>820</v>
      </c>
      <c r="E302" s="26">
        <v>-558</v>
      </c>
      <c r="F302" s="24">
        <v>4</v>
      </c>
      <c r="G302" s="24">
        <v>2</v>
      </c>
      <c r="H302" s="23" t="s">
        <v>836</v>
      </c>
      <c r="I302" s="23" t="s">
        <v>837</v>
      </c>
      <c r="J302" s="23" t="s">
        <v>838</v>
      </c>
      <c r="K302" s="23" t="s">
        <v>154</v>
      </c>
      <c r="L302" s="27">
        <v>0.7732</v>
      </c>
      <c r="M302" s="25">
        <v>-1545</v>
      </c>
      <c r="N302" s="25">
        <v>-295</v>
      </c>
      <c r="O302" s="24">
        <v>0</v>
      </c>
      <c r="P302" s="24">
        <v>2</v>
      </c>
      <c r="Q302" s="24">
        <v>0</v>
      </c>
      <c r="R302" s="66"/>
      <c r="S302" s="66"/>
      <c r="T302" s="66"/>
      <c r="U302" s="66"/>
      <c r="V302" s="66"/>
      <c r="W302" s="24"/>
      <c r="X302" s="24"/>
      <c r="Y302" s="24"/>
      <c r="Z302" s="24"/>
      <c r="AA302" s="28"/>
      <c r="AB302" s="28">
        <v>0.5</v>
      </c>
      <c r="AC302" s="28"/>
      <c r="AD302" s="28">
        <v>10</v>
      </c>
      <c r="AE302" s="28">
        <v>10.00099698</v>
      </c>
      <c r="AF302" t="s">
        <v>584</v>
      </c>
    </row>
    <row r="303" spans="1:32" ht="18" customHeight="1">
      <c r="A303" s="22">
        <v>46173</v>
      </c>
      <c r="B303" s="23" t="s">
        <v>20</v>
      </c>
      <c r="C303" s="24">
        <v>688</v>
      </c>
      <c r="D303" s="25">
        <v>1558</v>
      </c>
      <c r="E303" s="26">
        <v>-171</v>
      </c>
      <c r="F303" s="24">
        <v>15</v>
      </c>
      <c r="G303" s="24">
        <v>6</v>
      </c>
      <c r="H303" s="23" t="s">
        <v>328</v>
      </c>
      <c r="I303" s="23" t="s">
        <v>442</v>
      </c>
      <c r="J303" s="23" t="s">
        <v>839</v>
      </c>
      <c r="K303" s="23" t="s">
        <v>154</v>
      </c>
      <c r="L303" s="27">
        <v>0.96340000000000003</v>
      </c>
      <c r="M303" s="25">
        <v>2248</v>
      </c>
      <c r="N303" s="25">
        <v>-1062</v>
      </c>
      <c r="O303" s="24">
        <v>0</v>
      </c>
      <c r="P303" s="24">
        <v>8</v>
      </c>
      <c r="Q303" s="24">
        <v>0</v>
      </c>
      <c r="R303" s="66"/>
      <c r="S303" s="66"/>
      <c r="T303" s="66"/>
      <c r="U303" s="66"/>
      <c r="V303" s="66"/>
      <c r="W303" s="24"/>
      <c r="X303" s="24"/>
      <c r="Y303" s="24"/>
      <c r="Z303" s="24"/>
      <c r="AA303" s="28"/>
      <c r="AB303" s="28">
        <v>0.5</v>
      </c>
      <c r="AC303" s="28"/>
      <c r="AD303" s="28">
        <v>30</v>
      </c>
      <c r="AE303" s="28">
        <v>30.000996969999999</v>
      </c>
      <c r="AF303" t="s">
        <v>661</v>
      </c>
    </row>
    <row r="304" spans="1:32" ht="18" customHeight="1">
      <c r="A304" s="22">
        <v>46173</v>
      </c>
      <c r="B304" s="23" t="s">
        <v>20</v>
      </c>
      <c r="C304" s="24">
        <v>700</v>
      </c>
      <c r="D304" s="25">
        <v>2487</v>
      </c>
      <c r="E304" s="26">
        <v>-1247</v>
      </c>
      <c r="F304" s="24">
        <v>16</v>
      </c>
      <c r="G304" s="24">
        <v>8</v>
      </c>
      <c r="H304" s="23" t="s">
        <v>840</v>
      </c>
      <c r="I304" s="23" t="s">
        <v>841</v>
      </c>
      <c r="J304" s="23" t="s">
        <v>842</v>
      </c>
      <c r="K304" s="23" t="s">
        <v>154</v>
      </c>
      <c r="L304" s="27">
        <v>0.83289999999999997</v>
      </c>
      <c r="M304" s="25">
        <v>-431</v>
      </c>
      <c r="N304" s="25">
        <v>-670</v>
      </c>
      <c r="O304" s="24">
        <v>0</v>
      </c>
      <c r="P304" s="24">
        <v>0</v>
      </c>
      <c r="Q304" s="24">
        <v>0</v>
      </c>
      <c r="R304" s="66"/>
      <c r="S304" s="66"/>
      <c r="T304" s="66"/>
      <c r="U304" s="66"/>
      <c r="V304" s="66"/>
      <c r="W304" s="24"/>
      <c r="X304" s="24"/>
      <c r="Y304" s="24"/>
      <c r="Z304" s="24"/>
      <c r="AA304" s="28"/>
      <c r="AB304" s="28">
        <v>0.5</v>
      </c>
      <c r="AC304" s="28"/>
      <c r="AD304" s="28">
        <v>30</v>
      </c>
      <c r="AE304" s="28">
        <v>30.000996959999998</v>
      </c>
      <c r="AF304" t="s">
        <v>661</v>
      </c>
    </row>
    <row r="305" spans="1:32" ht="18" customHeight="1">
      <c r="A305" s="22">
        <v>46173</v>
      </c>
      <c r="B305" s="23" t="s">
        <v>20</v>
      </c>
      <c r="C305" s="24">
        <v>701</v>
      </c>
      <c r="D305" s="25">
        <v>1826</v>
      </c>
      <c r="E305" s="26">
        <v>3764</v>
      </c>
      <c r="F305" s="24">
        <v>49</v>
      </c>
      <c r="G305" s="24">
        <v>8</v>
      </c>
      <c r="H305" s="23" t="s">
        <v>843</v>
      </c>
      <c r="I305" s="23" t="s">
        <v>844</v>
      </c>
      <c r="J305" s="23" t="s">
        <v>845</v>
      </c>
      <c r="K305" s="23" t="s">
        <v>154</v>
      </c>
      <c r="L305" s="27">
        <v>1.6871</v>
      </c>
      <c r="M305" s="25">
        <v>4291</v>
      </c>
      <c r="N305" s="25">
        <v>8037</v>
      </c>
      <c r="O305" s="24">
        <v>0</v>
      </c>
      <c r="P305" s="24">
        <v>1</v>
      </c>
      <c r="Q305" s="24">
        <v>0</v>
      </c>
      <c r="R305" s="66"/>
      <c r="S305" s="66"/>
      <c r="T305" s="66"/>
      <c r="U305" s="66"/>
      <c r="V305" s="66"/>
      <c r="W305" s="24"/>
      <c r="X305" s="24"/>
      <c r="Y305" s="24"/>
      <c r="Z305" s="24"/>
      <c r="AA305" s="28"/>
      <c r="AB305" s="28">
        <v>0.5</v>
      </c>
      <c r="AC305" s="28"/>
      <c r="AD305" s="28">
        <v>90</v>
      </c>
      <c r="AE305" s="28">
        <v>90.000996950000001</v>
      </c>
      <c r="AF305" t="s">
        <v>170</v>
      </c>
    </row>
    <row r="306" spans="1:32" ht="18" customHeight="1">
      <c r="A306" s="22">
        <v>46173</v>
      </c>
      <c r="B306" s="23" t="s">
        <v>20</v>
      </c>
      <c r="C306" s="24">
        <v>702</v>
      </c>
      <c r="D306" s="25">
        <v>1225</v>
      </c>
      <c r="E306" s="26">
        <v>3474</v>
      </c>
      <c r="F306" s="24">
        <v>26</v>
      </c>
      <c r="G306" s="24">
        <v>8</v>
      </c>
      <c r="H306" s="23" t="s">
        <v>254</v>
      </c>
      <c r="I306" s="23" t="s">
        <v>846</v>
      </c>
      <c r="J306" s="23" t="s">
        <v>275</v>
      </c>
      <c r="K306" s="23" t="s">
        <v>154</v>
      </c>
      <c r="L306" s="27">
        <v>1.9453</v>
      </c>
      <c r="M306" s="25">
        <v>440</v>
      </c>
      <c r="N306" s="25">
        <v>380</v>
      </c>
      <c r="O306" s="24">
        <v>0</v>
      </c>
      <c r="P306" s="24">
        <v>2</v>
      </c>
      <c r="Q306" s="24">
        <v>0</v>
      </c>
      <c r="R306" s="66"/>
      <c r="S306" s="66"/>
      <c r="T306" s="66"/>
      <c r="U306" s="66"/>
      <c r="V306" s="66"/>
      <c r="W306" s="24"/>
      <c r="X306" s="24"/>
      <c r="Y306" s="24"/>
      <c r="Z306" s="24"/>
      <c r="AA306" s="28"/>
      <c r="AB306" s="28">
        <v>0.5</v>
      </c>
      <c r="AC306" s="28"/>
      <c r="AD306" s="28">
        <v>80</v>
      </c>
      <c r="AE306" s="28">
        <v>80.000996939999993</v>
      </c>
      <c r="AF306" t="s">
        <v>155</v>
      </c>
    </row>
    <row r="307" spans="1:32" ht="18" customHeight="1">
      <c r="A307" s="22">
        <v>46173</v>
      </c>
      <c r="B307" s="23" t="s">
        <v>14</v>
      </c>
      <c r="C307" s="24">
        <v>501</v>
      </c>
      <c r="D307" s="25">
        <v>3624</v>
      </c>
      <c r="E307" s="26">
        <v>-756</v>
      </c>
      <c r="F307" s="24">
        <v>11</v>
      </c>
      <c r="G307" s="24">
        <v>12</v>
      </c>
      <c r="H307" s="23" t="s">
        <v>847</v>
      </c>
      <c r="I307" s="23" t="s">
        <v>848</v>
      </c>
      <c r="J307" s="23" t="s">
        <v>849</v>
      </c>
      <c r="K307" s="23" t="s">
        <v>154</v>
      </c>
      <c r="L307" s="27">
        <v>0.93049999999999999</v>
      </c>
      <c r="M307" s="25">
        <v>-410</v>
      </c>
      <c r="N307" s="25">
        <v>339</v>
      </c>
      <c r="O307" s="24">
        <v>0</v>
      </c>
      <c r="P307" s="24">
        <v>1</v>
      </c>
      <c r="Q307" s="24">
        <v>1</v>
      </c>
      <c r="R307" s="66">
        <v>576.88107098381067</v>
      </c>
      <c r="S307" s="66">
        <v>6.2820573984506796</v>
      </c>
      <c r="T307" s="66">
        <v>329.45454545454538</v>
      </c>
      <c r="U307" s="66">
        <v>302</v>
      </c>
      <c r="V307" s="66">
        <v>157.56521739130429</v>
      </c>
      <c r="W307" s="24">
        <v>0</v>
      </c>
      <c r="X307" s="24">
        <v>3</v>
      </c>
      <c r="Y307" s="24">
        <v>0</v>
      </c>
      <c r="Z307" s="24">
        <v>0</v>
      </c>
      <c r="AA307" s="28">
        <v>0.75</v>
      </c>
      <c r="AB307" s="28">
        <v>0.6</v>
      </c>
      <c r="AC307" s="28">
        <v>0.45</v>
      </c>
      <c r="AD307" s="28">
        <v>24.5</v>
      </c>
      <c r="AE307" s="28">
        <v>24.500996929999999</v>
      </c>
      <c r="AF307" t="s">
        <v>850</v>
      </c>
    </row>
    <row r="308" spans="1:32" ht="18" customHeight="1">
      <c r="A308" s="22">
        <v>46173</v>
      </c>
      <c r="B308" s="23" t="s">
        <v>14</v>
      </c>
      <c r="C308" s="24">
        <v>502</v>
      </c>
      <c r="D308" s="25">
        <v>4627</v>
      </c>
      <c r="E308" s="26">
        <v>-936</v>
      </c>
      <c r="F308" s="24">
        <v>18</v>
      </c>
      <c r="G308" s="24">
        <v>12</v>
      </c>
      <c r="H308" s="23" t="s">
        <v>624</v>
      </c>
      <c r="I308" s="23" t="s">
        <v>851</v>
      </c>
      <c r="J308" s="23" t="s">
        <v>852</v>
      </c>
      <c r="K308" s="23" t="s">
        <v>154</v>
      </c>
      <c r="L308" s="27">
        <v>0.93259999999999998</v>
      </c>
      <c r="M308" s="25">
        <v>542</v>
      </c>
      <c r="N308" s="25">
        <v>-808</v>
      </c>
      <c r="O308" s="24">
        <v>0</v>
      </c>
      <c r="P308" s="24">
        <v>2</v>
      </c>
      <c r="Q308" s="24">
        <v>1</v>
      </c>
      <c r="R308" s="66">
        <v>661.3836135325862</v>
      </c>
      <c r="S308" s="66">
        <v>6.9959398831885773</v>
      </c>
      <c r="T308" s="66">
        <v>257.05555555555549</v>
      </c>
      <c r="U308" s="66">
        <v>385.58333333333331</v>
      </c>
      <c r="V308" s="66">
        <v>154.23333333333329</v>
      </c>
      <c r="W308" s="24">
        <v>3</v>
      </c>
      <c r="X308" s="24">
        <v>0</v>
      </c>
      <c r="Y308" s="24">
        <v>0</v>
      </c>
      <c r="Z308" s="24">
        <v>0</v>
      </c>
      <c r="AA308" s="28">
        <v>0.75</v>
      </c>
      <c r="AB308" s="28">
        <v>0.6</v>
      </c>
      <c r="AC308" s="28">
        <v>0.45</v>
      </c>
      <c r="AD308" s="28">
        <v>14.5</v>
      </c>
      <c r="AE308" s="28">
        <v>14.50099692</v>
      </c>
      <c r="AF308" t="s">
        <v>785</v>
      </c>
    </row>
    <row r="309" spans="1:32" ht="18" customHeight="1">
      <c r="A309" s="22">
        <v>46173</v>
      </c>
      <c r="B309" s="23" t="s">
        <v>14</v>
      </c>
      <c r="C309" s="24">
        <v>503</v>
      </c>
      <c r="D309" s="25">
        <v>1250</v>
      </c>
      <c r="E309" s="26">
        <v>-804</v>
      </c>
      <c r="F309" s="24">
        <v>3</v>
      </c>
      <c r="G309" s="24">
        <v>1</v>
      </c>
      <c r="H309" s="23" t="s">
        <v>853</v>
      </c>
      <c r="I309" s="23" t="s">
        <v>854</v>
      </c>
      <c r="J309" s="23" t="s">
        <v>855</v>
      </c>
      <c r="K309" s="23" t="s">
        <v>154</v>
      </c>
      <c r="L309" s="27">
        <v>0.78559999999999997</v>
      </c>
      <c r="M309" s="25">
        <v>-601</v>
      </c>
      <c r="N309" s="25">
        <v>-737</v>
      </c>
      <c r="O309" s="24">
        <v>0</v>
      </c>
      <c r="P309" s="24">
        <v>3</v>
      </c>
      <c r="Q309" s="24">
        <v>1</v>
      </c>
      <c r="R309" s="66">
        <v>192.56797426317979</v>
      </c>
      <c r="S309" s="66">
        <v>6.4912143609697202</v>
      </c>
      <c r="T309" s="66">
        <v>416.66666666666669</v>
      </c>
      <c r="U309" s="66">
        <v>1250</v>
      </c>
      <c r="V309" s="66">
        <v>312.5</v>
      </c>
      <c r="W309" s="24">
        <v>0</v>
      </c>
      <c r="X309" s="24">
        <v>0</v>
      </c>
      <c r="Y309" s="24">
        <v>0</v>
      </c>
      <c r="Z309" s="24">
        <v>0</v>
      </c>
      <c r="AA309" s="28">
        <v>0</v>
      </c>
      <c r="AB309" s="28">
        <v>0.5</v>
      </c>
      <c r="AC309" s="28">
        <v>0</v>
      </c>
      <c r="AD309" s="28">
        <v>10</v>
      </c>
      <c r="AE309" s="28">
        <v>10.00099691</v>
      </c>
      <c r="AF309" t="s">
        <v>584</v>
      </c>
    </row>
    <row r="310" spans="1:32" ht="18" customHeight="1">
      <c r="A310" s="22">
        <v>46173</v>
      </c>
      <c r="B310" s="23" t="s">
        <v>14</v>
      </c>
      <c r="C310" s="24">
        <v>505</v>
      </c>
      <c r="D310" s="25">
        <v>3525</v>
      </c>
      <c r="E310" s="26">
        <v>822</v>
      </c>
      <c r="F310" s="24">
        <v>19</v>
      </c>
      <c r="G310" s="24">
        <v>7</v>
      </c>
      <c r="H310" s="23" t="s">
        <v>856</v>
      </c>
      <c r="I310" s="23" t="s">
        <v>857</v>
      </c>
      <c r="J310" s="23" t="s">
        <v>858</v>
      </c>
      <c r="K310" s="23" t="s">
        <v>154</v>
      </c>
      <c r="L310" s="27">
        <v>1.0777000000000001</v>
      </c>
      <c r="M310" s="25">
        <v>-502</v>
      </c>
      <c r="N310" s="25">
        <v>-132</v>
      </c>
      <c r="O310" s="24">
        <v>0</v>
      </c>
      <c r="P310" s="24">
        <v>5</v>
      </c>
      <c r="Q310" s="24">
        <v>1</v>
      </c>
      <c r="R310" s="66">
        <v>562.84168742216684</v>
      </c>
      <c r="S310" s="66">
        <v>6.2628623266066414</v>
      </c>
      <c r="T310" s="66">
        <v>185.5263157894737</v>
      </c>
      <c r="U310" s="66">
        <v>503.57142857142861</v>
      </c>
      <c r="V310" s="66">
        <v>135.57692307692309</v>
      </c>
      <c r="W310" s="24">
        <v>7</v>
      </c>
      <c r="X310" s="24">
        <v>0</v>
      </c>
      <c r="Y310" s="24">
        <v>3</v>
      </c>
      <c r="Z310" s="24">
        <v>0</v>
      </c>
      <c r="AA310" s="28">
        <v>2.5</v>
      </c>
      <c r="AB310" s="28">
        <v>0.6</v>
      </c>
      <c r="AC310" s="28">
        <v>1.5</v>
      </c>
      <c r="AD310" s="28">
        <v>15</v>
      </c>
      <c r="AE310" s="28">
        <v>15.000996900000001</v>
      </c>
      <c r="AF310" t="s">
        <v>859</v>
      </c>
    </row>
    <row r="311" spans="1:32" ht="18" customHeight="1">
      <c r="A311" s="22">
        <v>46173</v>
      </c>
      <c r="B311" s="23" t="s">
        <v>14</v>
      </c>
      <c r="C311" s="24">
        <v>506</v>
      </c>
      <c r="D311" s="25">
        <v>6951</v>
      </c>
      <c r="E311" s="26">
        <v>2841</v>
      </c>
      <c r="F311" s="24">
        <v>37</v>
      </c>
      <c r="G311" s="24">
        <v>30</v>
      </c>
      <c r="H311" s="23" t="s">
        <v>860</v>
      </c>
      <c r="I311" s="23" t="s">
        <v>861</v>
      </c>
      <c r="J311" s="23" t="s">
        <v>862</v>
      </c>
      <c r="K311" s="23" t="s">
        <v>154</v>
      </c>
      <c r="L311" s="27">
        <v>1.1362000000000001</v>
      </c>
      <c r="M311" s="25">
        <v>-685</v>
      </c>
      <c r="N311" s="25">
        <v>974</v>
      </c>
      <c r="O311" s="24">
        <v>0</v>
      </c>
      <c r="P311" s="24">
        <v>6</v>
      </c>
      <c r="Q311" s="24">
        <v>1</v>
      </c>
      <c r="R311" s="66">
        <v>1082.01899128269</v>
      </c>
      <c r="S311" s="66">
        <v>6.4241016618015836</v>
      </c>
      <c r="T311" s="66">
        <v>187.8648648648649</v>
      </c>
      <c r="U311" s="66">
        <v>231.7</v>
      </c>
      <c r="V311" s="66">
        <v>103.7462686567164</v>
      </c>
      <c r="W311" s="24">
        <v>7</v>
      </c>
      <c r="X311" s="24">
        <v>6</v>
      </c>
      <c r="Y311" s="24">
        <v>7</v>
      </c>
      <c r="Z311" s="24">
        <v>0</v>
      </c>
      <c r="AA311" s="28">
        <v>5</v>
      </c>
      <c r="AB311" s="28">
        <v>0.8</v>
      </c>
      <c r="AC311" s="28">
        <v>4</v>
      </c>
      <c r="AD311" s="28">
        <v>40</v>
      </c>
      <c r="AE311" s="28">
        <v>40.000996890000003</v>
      </c>
      <c r="AF311" t="s">
        <v>208</v>
      </c>
    </row>
    <row r="312" spans="1:32" ht="18" customHeight="1">
      <c r="A312" s="22">
        <v>46173</v>
      </c>
      <c r="B312" s="23" t="s">
        <v>14</v>
      </c>
      <c r="C312" s="24">
        <v>507</v>
      </c>
      <c r="D312" s="25">
        <v>5756</v>
      </c>
      <c r="E312" s="26">
        <v>595</v>
      </c>
      <c r="F312" s="24">
        <v>27</v>
      </c>
      <c r="G312" s="24">
        <v>17</v>
      </c>
      <c r="H312" s="23" t="s">
        <v>863</v>
      </c>
      <c r="I312" s="23" t="s">
        <v>864</v>
      </c>
      <c r="J312" s="23" t="s">
        <v>865</v>
      </c>
      <c r="K312" s="23" t="s">
        <v>154</v>
      </c>
      <c r="L312" s="27">
        <v>1.0345</v>
      </c>
      <c r="M312" s="25">
        <v>-1062</v>
      </c>
      <c r="N312" s="25">
        <v>1102</v>
      </c>
      <c r="O312" s="24">
        <v>0</v>
      </c>
      <c r="P312" s="24">
        <v>7</v>
      </c>
      <c r="Q312" s="24">
        <v>1</v>
      </c>
      <c r="R312" s="66">
        <v>879.58400788709002</v>
      </c>
      <c r="S312" s="66">
        <v>6.5440025607410579</v>
      </c>
      <c r="T312" s="66">
        <v>213.18518518518519</v>
      </c>
      <c r="U312" s="66">
        <v>338.58823529411762</v>
      </c>
      <c r="V312" s="66">
        <v>130.81818181818181</v>
      </c>
      <c r="W312" s="24">
        <v>7</v>
      </c>
      <c r="X312" s="24">
        <v>2</v>
      </c>
      <c r="Y312" s="24">
        <v>4</v>
      </c>
      <c r="Z312" s="24">
        <v>0</v>
      </c>
      <c r="AA312" s="28">
        <v>3.25</v>
      </c>
      <c r="AB312" s="28">
        <v>0.8</v>
      </c>
      <c r="AC312" s="28">
        <v>2.6</v>
      </c>
      <c r="AD312" s="28">
        <v>26</v>
      </c>
      <c r="AE312" s="28">
        <v>26.000996879999999</v>
      </c>
      <c r="AF312" t="s">
        <v>616</v>
      </c>
    </row>
    <row r="313" spans="1:32" ht="18" customHeight="1">
      <c r="A313" s="22">
        <v>46173</v>
      </c>
      <c r="B313" s="23" t="s">
        <v>38</v>
      </c>
      <c r="C313" s="24">
        <v>703</v>
      </c>
      <c r="D313" s="25">
        <v>968</v>
      </c>
      <c r="E313" s="26">
        <v>1645</v>
      </c>
      <c r="F313" s="24">
        <v>14</v>
      </c>
      <c r="G313" s="24">
        <v>5</v>
      </c>
      <c r="H313" s="23" t="s">
        <v>866</v>
      </c>
      <c r="I313" s="23" t="s">
        <v>867</v>
      </c>
      <c r="J313" s="23" t="s">
        <v>868</v>
      </c>
      <c r="K313" s="23" t="s">
        <v>154</v>
      </c>
      <c r="L313" s="27">
        <v>1.5665</v>
      </c>
      <c r="M313" s="25">
        <v>220</v>
      </c>
      <c r="N313" s="25">
        <v>-583</v>
      </c>
      <c r="O313" s="24">
        <v>0</v>
      </c>
      <c r="P313" s="24">
        <v>3</v>
      </c>
      <c r="Q313" s="24">
        <v>0</v>
      </c>
      <c r="R313" s="66"/>
      <c r="S313" s="66"/>
      <c r="T313" s="66"/>
      <c r="U313" s="66"/>
      <c r="V313" s="66"/>
      <c r="W313" s="24"/>
      <c r="X313" s="24"/>
      <c r="Y313" s="24"/>
      <c r="Z313" s="24"/>
      <c r="AA313" s="28"/>
      <c r="AB313" s="28">
        <v>0.5</v>
      </c>
      <c r="AC313" s="28"/>
      <c r="AD313" s="28">
        <v>0</v>
      </c>
      <c r="AE313" s="28">
        <v>0</v>
      </c>
    </row>
    <row r="314" spans="1:32" ht="18" customHeight="1">
      <c r="A314" s="22">
        <v>46173</v>
      </c>
      <c r="B314" s="23" t="s">
        <v>38</v>
      </c>
      <c r="C314" s="24">
        <v>705</v>
      </c>
      <c r="D314" s="25">
        <v>2950</v>
      </c>
      <c r="E314" s="26">
        <v>-2336</v>
      </c>
      <c r="F314" s="24">
        <v>15</v>
      </c>
      <c r="G314" s="24">
        <v>10</v>
      </c>
      <c r="H314" s="23" t="s">
        <v>869</v>
      </c>
      <c r="I314" s="23" t="s">
        <v>870</v>
      </c>
      <c r="J314" s="23" t="s">
        <v>871</v>
      </c>
      <c r="K314" s="23" t="s">
        <v>154</v>
      </c>
      <c r="L314" s="27">
        <v>0.73599999999999999</v>
      </c>
      <c r="M314" s="25">
        <v>-44</v>
      </c>
      <c r="N314" s="25">
        <v>2100</v>
      </c>
      <c r="O314" s="24">
        <v>0</v>
      </c>
      <c r="P314" s="24">
        <v>5</v>
      </c>
      <c r="Q314" s="24">
        <v>0</v>
      </c>
      <c r="R314" s="66"/>
      <c r="S314" s="66"/>
      <c r="T314" s="66"/>
      <c r="U314" s="66"/>
      <c r="V314" s="66"/>
      <c r="W314" s="24"/>
      <c r="X314" s="24"/>
      <c r="Y314" s="24"/>
      <c r="Z314" s="24"/>
      <c r="AA314" s="28"/>
      <c r="AB314" s="28">
        <v>0.5</v>
      </c>
      <c r="AC314" s="28"/>
      <c r="AD314" s="28">
        <v>40</v>
      </c>
      <c r="AE314" s="28">
        <v>40.000996860000001</v>
      </c>
      <c r="AF314" t="s">
        <v>664</v>
      </c>
    </row>
    <row r="315" spans="1:32" ht="18" customHeight="1">
      <c r="A315" s="22">
        <v>46173</v>
      </c>
      <c r="B315" s="23" t="s">
        <v>38</v>
      </c>
      <c r="C315" s="24">
        <v>706</v>
      </c>
      <c r="D315" s="25">
        <v>2814</v>
      </c>
      <c r="E315" s="26">
        <v>-2642</v>
      </c>
      <c r="F315" s="24">
        <v>10</v>
      </c>
      <c r="G315" s="24">
        <v>14</v>
      </c>
      <c r="H315" s="23" t="s">
        <v>872</v>
      </c>
      <c r="I315" s="23" t="s">
        <v>873</v>
      </c>
      <c r="J315" s="23" t="s">
        <v>435</v>
      </c>
      <c r="K315" s="23" t="s">
        <v>154</v>
      </c>
      <c r="L315" s="27">
        <v>0.68700000000000006</v>
      </c>
      <c r="M315" s="25">
        <v>1683</v>
      </c>
      <c r="N315" s="25">
        <v>-349</v>
      </c>
      <c r="O315" s="24">
        <v>0</v>
      </c>
      <c r="P315" s="24">
        <v>6</v>
      </c>
      <c r="Q315" s="24">
        <v>0</v>
      </c>
      <c r="R315" s="66"/>
      <c r="S315" s="66"/>
      <c r="T315" s="66"/>
      <c r="U315" s="66"/>
      <c r="V315" s="66"/>
      <c r="W315" s="24"/>
      <c r="X315" s="24"/>
      <c r="Y315" s="24"/>
      <c r="Z315" s="24"/>
      <c r="AA315" s="28"/>
      <c r="AB315" s="28">
        <v>0.5</v>
      </c>
      <c r="AC315" s="28"/>
      <c r="AD315" s="28">
        <v>40</v>
      </c>
      <c r="AE315" s="28">
        <v>40.00099685</v>
      </c>
      <c r="AF315" t="s">
        <v>664</v>
      </c>
    </row>
    <row r="316" spans="1:32" ht="18" customHeight="1">
      <c r="A316" s="22">
        <v>46173</v>
      </c>
      <c r="B316" s="23" t="s">
        <v>38</v>
      </c>
      <c r="C316" s="24">
        <v>707</v>
      </c>
      <c r="D316" s="25">
        <v>2038</v>
      </c>
      <c r="E316" s="26">
        <v>-1754</v>
      </c>
      <c r="F316" s="24">
        <v>10</v>
      </c>
      <c r="G316" s="24">
        <v>7</v>
      </c>
      <c r="H316" s="23" t="s">
        <v>874</v>
      </c>
      <c r="I316" s="23" t="s">
        <v>875</v>
      </c>
      <c r="J316" s="23" t="s">
        <v>876</v>
      </c>
      <c r="K316" s="23" t="s">
        <v>154</v>
      </c>
      <c r="L316" s="27">
        <v>0.71309999999999996</v>
      </c>
      <c r="M316" s="25">
        <v>-811</v>
      </c>
      <c r="N316" s="25">
        <v>232</v>
      </c>
      <c r="O316" s="24">
        <v>0</v>
      </c>
      <c r="P316" s="24">
        <v>7</v>
      </c>
      <c r="Q316" s="24">
        <v>0</v>
      </c>
      <c r="R316" s="66"/>
      <c r="S316" s="66"/>
      <c r="T316" s="66"/>
      <c r="U316" s="66"/>
      <c r="V316" s="66"/>
      <c r="W316" s="24"/>
      <c r="X316" s="24"/>
      <c r="Y316" s="24"/>
      <c r="Z316" s="24"/>
      <c r="AA316" s="28"/>
      <c r="AB316" s="28">
        <v>0.5</v>
      </c>
      <c r="AC316" s="28"/>
      <c r="AD316" s="28">
        <v>30</v>
      </c>
      <c r="AE316" s="28">
        <v>30.000996839999999</v>
      </c>
      <c r="AF316" t="s">
        <v>661</v>
      </c>
    </row>
    <row r="317" spans="1:32" ht="18" customHeight="1">
      <c r="A317" s="22">
        <v>46173</v>
      </c>
      <c r="B317" s="23" t="s">
        <v>38</v>
      </c>
      <c r="C317" s="24">
        <v>708</v>
      </c>
      <c r="D317" s="25">
        <v>3112</v>
      </c>
      <c r="E317" s="26">
        <v>-1829</v>
      </c>
      <c r="F317" s="24">
        <v>17</v>
      </c>
      <c r="G317" s="24">
        <v>10</v>
      </c>
      <c r="H317" s="23" t="s">
        <v>467</v>
      </c>
      <c r="I317" s="23" t="s">
        <v>877</v>
      </c>
      <c r="J317" s="23" t="s">
        <v>878</v>
      </c>
      <c r="K317" s="23" t="s">
        <v>154</v>
      </c>
      <c r="L317" s="27">
        <v>0.80410000000000004</v>
      </c>
      <c r="M317" s="25">
        <v>3304</v>
      </c>
      <c r="N317" s="25">
        <v>-513</v>
      </c>
      <c r="O317" s="24">
        <v>0</v>
      </c>
      <c r="P317" s="24">
        <v>8</v>
      </c>
      <c r="Q317" s="24">
        <v>0</v>
      </c>
      <c r="R317" s="66"/>
      <c r="S317" s="66"/>
      <c r="T317" s="66"/>
      <c r="U317" s="66"/>
      <c r="V317" s="66"/>
      <c r="W317" s="24"/>
      <c r="X317" s="24"/>
      <c r="Y317" s="24"/>
      <c r="Z317" s="24"/>
      <c r="AA317" s="28"/>
      <c r="AB317" s="28">
        <v>0.6</v>
      </c>
      <c r="AC317" s="28"/>
      <c r="AD317" s="28">
        <v>30</v>
      </c>
      <c r="AE317" s="28">
        <v>30.000996829999998</v>
      </c>
      <c r="AF317" t="s">
        <v>661</v>
      </c>
    </row>
    <row r="318" spans="1:32" ht="18" customHeight="1">
      <c r="A318" s="22">
        <v>46173</v>
      </c>
      <c r="B318" s="23" t="s">
        <v>38</v>
      </c>
      <c r="C318" s="24">
        <v>710</v>
      </c>
      <c r="D318" s="25">
        <v>2434</v>
      </c>
      <c r="E318" s="26">
        <v>1838</v>
      </c>
      <c r="F318" s="24">
        <v>27</v>
      </c>
      <c r="G318" s="24">
        <v>8</v>
      </c>
      <c r="H318" s="23" t="s">
        <v>352</v>
      </c>
      <c r="I318" s="23" t="s">
        <v>879</v>
      </c>
      <c r="J318" s="23" t="s">
        <v>880</v>
      </c>
      <c r="K318" s="23" t="s">
        <v>154</v>
      </c>
      <c r="L318" s="27">
        <v>1.2517</v>
      </c>
      <c r="M318" s="25">
        <v>-735</v>
      </c>
      <c r="N318" s="25">
        <v>2467</v>
      </c>
      <c r="O318" s="24">
        <v>0</v>
      </c>
      <c r="P318" s="24">
        <v>0</v>
      </c>
      <c r="Q318" s="24">
        <v>0</v>
      </c>
      <c r="R318" s="66"/>
      <c r="S318" s="66"/>
      <c r="T318" s="66"/>
      <c r="U318" s="66"/>
      <c r="V318" s="66"/>
      <c r="W318" s="24"/>
      <c r="X318" s="24"/>
      <c r="Y318" s="24"/>
      <c r="Z318" s="24"/>
      <c r="AA318" s="28"/>
      <c r="AB318" s="28">
        <v>0.5</v>
      </c>
      <c r="AC318" s="28"/>
      <c r="AD318" s="28">
        <v>60</v>
      </c>
      <c r="AE318" s="28">
        <v>60.000996819999997</v>
      </c>
      <c r="AF318" t="s">
        <v>578</v>
      </c>
    </row>
    <row r="319" spans="1:32" ht="18" customHeight="1">
      <c r="A319" s="22">
        <v>46173</v>
      </c>
      <c r="B319" s="23" t="s">
        <v>685</v>
      </c>
      <c r="C319" s="24">
        <v>671</v>
      </c>
      <c r="D319" s="25">
        <v>3280</v>
      </c>
      <c r="E319" s="26">
        <v>1129</v>
      </c>
      <c r="F319" s="24">
        <v>44</v>
      </c>
      <c r="G319" s="24">
        <v>16</v>
      </c>
      <c r="H319" s="23" t="s">
        <v>881</v>
      </c>
      <c r="I319" s="23" t="s">
        <v>882</v>
      </c>
      <c r="J319" s="23" t="s">
        <v>837</v>
      </c>
      <c r="K319" s="23" t="s">
        <v>154</v>
      </c>
      <c r="L319" s="27">
        <v>1.1147</v>
      </c>
      <c r="M319" s="25">
        <v>847</v>
      </c>
      <c r="N319" s="25">
        <v>-165</v>
      </c>
      <c r="O319" s="24">
        <v>0</v>
      </c>
      <c r="P319" s="24">
        <v>1</v>
      </c>
      <c r="Q319" s="24">
        <v>0</v>
      </c>
      <c r="R319" s="66"/>
      <c r="S319" s="66"/>
      <c r="T319" s="66"/>
      <c r="U319" s="66"/>
      <c r="V319" s="66"/>
      <c r="W319" s="24"/>
      <c r="X319" s="24"/>
      <c r="Y319" s="24"/>
      <c r="Z319" s="24"/>
      <c r="AA319" s="28"/>
      <c r="AB319" s="28">
        <v>0.6</v>
      </c>
      <c r="AC319" s="28"/>
      <c r="AD319" s="28">
        <v>70</v>
      </c>
      <c r="AE319" s="28">
        <v>70.000996810000004</v>
      </c>
      <c r="AF319" t="s">
        <v>204</v>
      </c>
    </row>
    <row r="320" spans="1:32" ht="18" customHeight="1">
      <c r="A320" s="22">
        <v>46173</v>
      </c>
      <c r="B320" s="23" t="s">
        <v>685</v>
      </c>
      <c r="C320" s="24">
        <v>672</v>
      </c>
      <c r="D320" s="25">
        <v>3330</v>
      </c>
      <c r="E320" s="26">
        <v>5833</v>
      </c>
      <c r="F320" s="24">
        <v>50</v>
      </c>
      <c r="G320" s="24">
        <v>14</v>
      </c>
      <c r="H320" s="23" t="s">
        <v>883</v>
      </c>
      <c r="I320" s="23" t="s">
        <v>884</v>
      </c>
      <c r="J320" s="23" t="s">
        <v>885</v>
      </c>
      <c r="K320" s="23" t="s">
        <v>154</v>
      </c>
      <c r="L320" s="27">
        <v>1.5839000000000001</v>
      </c>
      <c r="M320" s="25">
        <v>-1649</v>
      </c>
      <c r="N320" s="25">
        <v>-2079</v>
      </c>
      <c r="O320" s="24">
        <v>0</v>
      </c>
      <c r="P320" s="24">
        <v>2</v>
      </c>
      <c r="Q320" s="24">
        <v>0</v>
      </c>
      <c r="R320" s="66"/>
      <c r="S320" s="66"/>
      <c r="T320" s="66"/>
      <c r="U320" s="66"/>
      <c r="V320" s="66"/>
      <c r="W320" s="24"/>
      <c r="X320" s="24"/>
      <c r="Y320" s="24"/>
      <c r="Z320" s="24"/>
      <c r="AA320" s="28"/>
      <c r="AB320" s="28">
        <v>0.6</v>
      </c>
      <c r="AC320" s="28"/>
      <c r="AD320" s="28">
        <v>80</v>
      </c>
      <c r="AE320" s="28">
        <v>80.000996799999996</v>
      </c>
      <c r="AF320" t="s">
        <v>155</v>
      </c>
    </row>
    <row r="321" spans="1:32" ht="18" customHeight="1">
      <c r="A321" s="22">
        <v>46173</v>
      </c>
      <c r="B321" s="23" t="s">
        <v>685</v>
      </c>
      <c r="C321" s="24">
        <v>673</v>
      </c>
      <c r="D321" s="25">
        <v>5568</v>
      </c>
      <c r="E321" s="26">
        <v>-4193</v>
      </c>
      <c r="F321" s="24">
        <v>31</v>
      </c>
      <c r="G321" s="24">
        <v>21</v>
      </c>
      <c r="H321" s="23" t="s">
        <v>332</v>
      </c>
      <c r="I321" s="23" t="s">
        <v>886</v>
      </c>
      <c r="J321" s="23" t="s">
        <v>887</v>
      </c>
      <c r="K321" s="23" t="s">
        <v>154</v>
      </c>
      <c r="L321" s="27">
        <v>0.749</v>
      </c>
      <c r="M321" s="25">
        <v>-1199</v>
      </c>
      <c r="N321" s="25">
        <v>-1822</v>
      </c>
      <c r="O321" s="24">
        <v>0</v>
      </c>
      <c r="P321" s="24">
        <v>3</v>
      </c>
      <c r="Q321" s="24">
        <v>0</v>
      </c>
      <c r="R321" s="66"/>
      <c r="S321" s="66"/>
      <c r="T321" s="66"/>
      <c r="U321" s="66"/>
      <c r="V321" s="66"/>
      <c r="W321" s="24"/>
      <c r="X321" s="24"/>
      <c r="Y321" s="24"/>
      <c r="Z321" s="24"/>
      <c r="AA321" s="28"/>
      <c r="AB321" s="28">
        <v>0.8</v>
      </c>
      <c r="AC321" s="28"/>
      <c r="AD321" s="28">
        <v>30</v>
      </c>
      <c r="AE321" s="28">
        <v>30.000996789999999</v>
      </c>
      <c r="AF321" t="s">
        <v>661</v>
      </c>
    </row>
    <row r="322" spans="1:32" ht="18" customHeight="1">
      <c r="A322" s="22">
        <v>46173</v>
      </c>
      <c r="B322" s="23" t="s">
        <v>685</v>
      </c>
      <c r="C322" s="24">
        <v>675</v>
      </c>
      <c r="D322" s="25">
        <v>2241</v>
      </c>
      <c r="E322" s="26">
        <v>2384</v>
      </c>
      <c r="F322" s="24">
        <v>33</v>
      </c>
      <c r="G322" s="24">
        <v>9</v>
      </c>
      <c r="H322" s="23" t="s">
        <v>888</v>
      </c>
      <c r="I322" s="23" t="s">
        <v>889</v>
      </c>
      <c r="J322" s="23" t="s">
        <v>890</v>
      </c>
      <c r="K322" s="23" t="s">
        <v>154</v>
      </c>
      <c r="L322" s="27">
        <v>1.3546</v>
      </c>
      <c r="M322" s="25">
        <v>-1457</v>
      </c>
      <c r="N322" s="25">
        <v>-190</v>
      </c>
      <c r="O322" s="24">
        <v>0</v>
      </c>
      <c r="P322" s="24">
        <v>5</v>
      </c>
      <c r="Q322" s="24">
        <v>0</v>
      </c>
      <c r="R322" s="66"/>
      <c r="S322" s="66"/>
      <c r="T322" s="66"/>
      <c r="U322" s="66"/>
      <c r="V322" s="66"/>
      <c r="W322" s="24"/>
      <c r="X322" s="24"/>
      <c r="Y322" s="24"/>
      <c r="Z322" s="24"/>
      <c r="AA322" s="28"/>
      <c r="AB322" s="28">
        <v>0.5</v>
      </c>
      <c r="AC322" s="28"/>
      <c r="AD322" s="28">
        <v>70</v>
      </c>
      <c r="AE322" s="28">
        <v>70.000996779999994</v>
      </c>
      <c r="AF322" t="s">
        <v>178</v>
      </c>
    </row>
    <row r="323" spans="1:32" ht="18" customHeight="1">
      <c r="A323" s="22">
        <v>46173</v>
      </c>
      <c r="B323" s="23" t="s">
        <v>685</v>
      </c>
      <c r="C323" s="24">
        <v>676</v>
      </c>
      <c r="D323" s="25">
        <v>2307</v>
      </c>
      <c r="E323" s="26">
        <v>-675</v>
      </c>
      <c r="F323" s="24">
        <v>23</v>
      </c>
      <c r="G323" s="24">
        <v>12</v>
      </c>
      <c r="H323" s="23" t="s">
        <v>521</v>
      </c>
      <c r="I323" s="23" t="s">
        <v>891</v>
      </c>
      <c r="J323" s="23" t="s">
        <v>892</v>
      </c>
      <c r="K323" s="23" t="s">
        <v>154</v>
      </c>
      <c r="L323" s="27">
        <v>0.90249999999999997</v>
      </c>
      <c r="M323" s="25">
        <v>-2178</v>
      </c>
      <c r="N323" s="25">
        <v>854</v>
      </c>
      <c r="O323" s="24">
        <v>0</v>
      </c>
      <c r="P323" s="24">
        <v>6</v>
      </c>
      <c r="Q323" s="24">
        <v>0</v>
      </c>
      <c r="R323" s="66"/>
      <c r="S323" s="66"/>
      <c r="T323" s="66"/>
      <c r="U323" s="66"/>
      <c r="V323" s="66"/>
      <c r="W323" s="24"/>
      <c r="X323" s="24"/>
      <c r="Y323" s="24"/>
      <c r="Z323" s="24"/>
      <c r="AA323" s="28"/>
      <c r="AB323" s="28">
        <v>0.5</v>
      </c>
      <c r="AC323" s="28"/>
      <c r="AD323" s="28">
        <v>30</v>
      </c>
      <c r="AE323" s="28">
        <v>30.00099677</v>
      </c>
      <c r="AF323" t="s">
        <v>661</v>
      </c>
    </row>
    <row r="324" spans="1:32" ht="18" customHeight="1">
      <c r="A324" s="22">
        <v>46173</v>
      </c>
      <c r="B324" s="23" t="s">
        <v>685</v>
      </c>
      <c r="C324" s="24">
        <v>677</v>
      </c>
      <c r="D324" s="25">
        <v>4724</v>
      </c>
      <c r="E324" s="26">
        <v>554</v>
      </c>
      <c r="F324" s="24">
        <v>44</v>
      </c>
      <c r="G324" s="24">
        <v>11</v>
      </c>
      <c r="H324" s="23" t="s">
        <v>893</v>
      </c>
      <c r="I324" s="23" t="s">
        <v>894</v>
      </c>
      <c r="J324" s="23" t="s">
        <v>895</v>
      </c>
      <c r="K324" s="23" t="s">
        <v>154</v>
      </c>
      <c r="L324" s="27">
        <v>1.0390999999999999</v>
      </c>
      <c r="M324" s="25">
        <v>-1107</v>
      </c>
      <c r="N324" s="25">
        <v>-85</v>
      </c>
      <c r="O324" s="24">
        <v>0</v>
      </c>
      <c r="P324" s="24">
        <v>7</v>
      </c>
      <c r="Q324" s="24">
        <v>0</v>
      </c>
      <c r="R324" s="66"/>
      <c r="S324" s="66"/>
      <c r="T324" s="66"/>
      <c r="U324" s="66"/>
      <c r="V324" s="66"/>
      <c r="W324" s="24"/>
      <c r="X324" s="24"/>
      <c r="Y324" s="24"/>
      <c r="Z324" s="24"/>
      <c r="AA324" s="28"/>
      <c r="AB324" s="28">
        <v>0.6</v>
      </c>
      <c r="AC324" s="28"/>
      <c r="AD324" s="28">
        <v>35</v>
      </c>
      <c r="AE324" s="28">
        <v>35.00099676</v>
      </c>
      <c r="AF324" t="s">
        <v>668</v>
      </c>
    </row>
    <row r="325" spans="1:32" ht="18" customHeight="1">
      <c r="A325" s="22">
        <v>46173</v>
      </c>
      <c r="B325" s="23" t="s">
        <v>44</v>
      </c>
      <c r="C325" s="24">
        <v>568</v>
      </c>
      <c r="D325" s="25">
        <v>3218</v>
      </c>
      <c r="E325" s="26">
        <v>-460</v>
      </c>
      <c r="F325" s="24">
        <v>9</v>
      </c>
      <c r="G325" s="24">
        <v>10</v>
      </c>
      <c r="H325" s="23" t="s">
        <v>760</v>
      </c>
      <c r="I325" s="23" t="s">
        <v>896</v>
      </c>
      <c r="J325" s="23" t="s">
        <v>897</v>
      </c>
      <c r="K325" s="23" t="s">
        <v>154</v>
      </c>
      <c r="L325" s="27">
        <v>0.95240000000000002</v>
      </c>
      <c r="M325" s="25">
        <v>-706</v>
      </c>
      <c r="N325" s="25">
        <v>-85</v>
      </c>
      <c r="O325" s="24">
        <v>0</v>
      </c>
      <c r="P325" s="24">
        <v>8</v>
      </c>
      <c r="Q325" s="24">
        <v>1</v>
      </c>
      <c r="R325" s="66">
        <v>569.56299294312987</v>
      </c>
      <c r="S325" s="66">
        <v>5.6499457300964657</v>
      </c>
      <c r="T325" s="66">
        <v>357.55555555555549</v>
      </c>
      <c r="U325" s="66">
        <v>321.8</v>
      </c>
      <c r="V325" s="66">
        <v>169.36842105263159</v>
      </c>
      <c r="W325" s="24">
        <v>0</v>
      </c>
      <c r="X325" s="24">
        <v>4</v>
      </c>
      <c r="Y325" s="24">
        <v>1</v>
      </c>
      <c r="Z325" s="24">
        <v>7</v>
      </c>
      <c r="AA325" s="28">
        <v>3</v>
      </c>
      <c r="AB325" s="28">
        <v>0.6</v>
      </c>
      <c r="AC325" s="28">
        <v>1.8</v>
      </c>
      <c r="AD325" s="28">
        <v>28</v>
      </c>
      <c r="AE325" s="28">
        <v>28.000996749999999</v>
      </c>
      <c r="AF325" t="s">
        <v>633</v>
      </c>
    </row>
    <row r="326" spans="1:32" ht="18" customHeight="1">
      <c r="A326" s="22">
        <v>46173</v>
      </c>
      <c r="B326" s="23" t="s">
        <v>44</v>
      </c>
      <c r="C326" s="24">
        <v>570</v>
      </c>
      <c r="D326" s="25">
        <v>1585</v>
      </c>
      <c r="E326" s="26">
        <v>-1568</v>
      </c>
      <c r="F326" s="24">
        <v>1</v>
      </c>
      <c r="G326" s="24">
        <v>1</v>
      </c>
      <c r="H326" s="23" t="s">
        <v>898</v>
      </c>
      <c r="I326" s="23" t="s">
        <v>899</v>
      </c>
      <c r="J326" s="23" t="s">
        <v>899</v>
      </c>
      <c r="K326" s="23" t="s">
        <v>154</v>
      </c>
      <c r="L326" s="27">
        <v>0.67020000000000002</v>
      </c>
      <c r="M326" s="25">
        <v>304</v>
      </c>
      <c r="N326" s="25">
        <v>-827</v>
      </c>
      <c r="O326" s="24">
        <v>0</v>
      </c>
      <c r="P326" s="24">
        <v>0</v>
      </c>
      <c r="Q326" s="24">
        <v>1</v>
      </c>
      <c r="R326" s="66">
        <v>262.94619136571191</v>
      </c>
      <c r="S326" s="66">
        <v>6.0278492408187949</v>
      </c>
      <c r="T326" s="66">
        <v>1585</v>
      </c>
      <c r="U326" s="66">
        <v>1585</v>
      </c>
      <c r="V326" s="66">
        <v>792.5</v>
      </c>
      <c r="W326" s="24">
        <v>0</v>
      </c>
      <c r="X326" s="24">
        <v>0</v>
      </c>
      <c r="Y326" s="24">
        <v>0</v>
      </c>
      <c r="Z326" s="24">
        <v>0</v>
      </c>
      <c r="AA326" s="28">
        <v>0</v>
      </c>
      <c r="AB326" s="28">
        <v>0.5</v>
      </c>
      <c r="AC326" s="28">
        <v>0</v>
      </c>
      <c r="AD326" s="28">
        <v>10</v>
      </c>
      <c r="AE326" s="28">
        <v>10.00099674</v>
      </c>
      <c r="AF326" t="s">
        <v>584</v>
      </c>
    </row>
    <row r="327" spans="1:32" ht="18" customHeight="1">
      <c r="A327" s="22">
        <v>46173</v>
      </c>
      <c r="B327" s="23" t="s">
        <v>44</v>
      </c>
      <c r="C327" s="24">
        <v>571</v>
      </c>
      <c r="D327" s="25">
        <v>4269</v>
      </c>
      <c r="E327" s="26">
        <v>-151</v>
      </c>
      <c r="F327" s="24">
        <v>16</v>
      </c>
      <c r="G327" s="24">
        <v>15</v>
      </c>
      <c r="H327" s="23" t="s">
        <v>900</v>
      </c>
      <c r="I327" s="23" t="s">
        <v>901</v>
      </c>
      <c r="J327" s="23" t="s">
        <v>902</v>
      </c>
      <c r="K327" s="23" t="s">
        <v>154</v>
      </c>
      <c r="L327" s="27">
        <v>0.98819999999999997</v>
      </c>
      <c r="M327" s="25">
        <v>-572</v>
      </c>
      <c r="N327" s="25">
        <v>-583</v>
      </c>
      <c r="O327" s="24">
        <v>0</v>
      </c>
      <c r="P327" s="24">
        <v>1</v>
      </c>
      <c r="Q327" s="24">
        <v>1</v>
      </c>
      <c r="R327" s="66">
        <v>670.36114570361144</v>
      </c>
      <c r="S327" s="66">
        <v>6.3682091770388256</v>
      </c>
      <c r="T327" s="66">
        <v>266.8125</v>
      </c>
      <c r="U327" s="66">
        <v>284.60000000000002</v>
      </c>
      <c r="V327" s="66">
        <v>137.70967741935479</v>
      </c>
      <c r="W327" s="24">
        <v>1</v>
      </c>
      <c r="X327" s="24">
        <v>5</v>
      </c>
      <c r="Y327" s="24">
        <v>4</v>
      </c>
      <c r="Z327" s="24">
        <v>0</v>
      </c>
      <c r="AA327" s="28">
        <v>2.5</v>
      </c>
      <c r="AB327" s="28">
        <v>0.6</v>
      </c>
      <c r="AC327" s="28">
        <v>1.5</v>
      </c>
      <c r="AD327" s="28">
        <v>35</v>
      </c>
      <c r="AE327" s="28">
        <v>35.000996729999997</v>
      </c>
      <c r="AF327" t="s">
        <v>903</v>
      </c>
    </row>
    <row r="328" spans="1:32" ht="18" customHeight="1">
      <c r="A328" s="22">
        <v>46173</v>
      </c>
      <c r="B328" s="23" t="s">
        <v>44</v>
      </c>
      <c r="C328" s="24">
        <v>572</v>
      </c>
      <c r="D328" s="25">
        <v>5528</v>
      </c>
      <c r="E328" s="26">
        <v>1318</v>
      </c>
      <c r="F328" s="24">
        <v>28</v>
      </c>
      <c r="G328" s="24">
        <v>13</v>
      </c>
      <c r="H328" s="23" t="s">
        <v>585</v>
      </c>
      <c r="I328" s="23" t="s">
        <v>904</v>
      </c>
      <c r="J328" s="23" t="s">
        <v>905</v>
      </c>
      <c r="K328" s="23" t="s">
        <v>154</v>
      </c>
      <c r="L328" s="27">
        <v>1.0794999999999999</v>
      </c>
      <c r="M328" s="25">
        <v>-944</v>
      </c>
      <c r="N328" s="25">
        <v>-195</v>
      </c>
      <c r="O328" s="24">
        <v>0</v>
      </c>
      <c r="P328" s="24">
        <v>2</v>
      </c>
      <c r="Q328" s="24">
        <v>1</v>
      </c>
      <c r="R328" s="66">
        <v>915.89860938148615</v>
      </c>
      <c r="S328" s="66">
        <v>6.0356025692986952</v>
      </c>
      <c r="T328" s="66">
        <v>197.42857142857139</v>
      </c>
      <c r="U328" s="66">
        <v>425.23076923076923</v>
      </c>
      <c r="V328" s="66">
        <v>134.82926829268291</v>
      </c>
      <c r="W328" s="24">
        <v>7</v>
      </c>
      <c r="X328" s="24">
        <v>1</v>
      </c>
      <c r="Y328" s="24">
        <v>5</v>
      </c>
      <c r="Z328" s="24">
        <v>0</v>
      </c>
      <c r="AA328" s="28">
        <v>3.25</v>
      </c>
      <c r="AB328" s="28">
        <v>0.8</v>
      </c>
      <c r="AC328" s="28">
        <v>2.6</v>
      </c>
      <c r="AD328" s="28">
        <v>26</v>
      </c>
      <c r="AE328" s="28">
        <v>26.00099672</v>
      </c>
      <c r="AF328" t="s">
        <v>616</v>
      </c>
    </row>
    <row r="329" spans="1:32" ht="18" customHeight="1">
      <c r="A329" s="22">
        <v>46173</v>
      </c>
      <c r="B329" s="23" t="s">
        <v>44</v>
      </c>
      <c r="C329" s="24">
        <v>573</v>
      </c>
      <c r="D329" s="25">
        <v>5735</v>
      </c>
      <c r="E329" s="26">
        <v>-304</v>
      </c>
      <c r="F329" s="24">
        <v>23</v>
      </c>
      <c r="G329" s="24">
        <v>13</v>
      </c>
      <c r="H329" s="23" t="s">
        <v>906</v>
      </c>
      <c r="I329" s="23" t="s">
        <v>907</v>
      </c>
      <c r="J329" s="23" t="s">
        <v>908</v>
      </c>
      <c r="K329" s="23" t="s">
        <v>154</v>
      </c>
      <c r="L329" s="27">
        <v>0.98229999999999995</v>
      </c>
      <c r="M329" s="25">
        <v>-649</v>
      </c>
      <c r="N329" s="25">
        <v>-1024</v>
      </c>
      <c r="O329" s="24">
        <v>0</v>
      </c>
      <c r="P329" s="24">
        <v>3</v>
      </c>
      <c r="Q329" s="24">
        <v>1</v>
      </c>
      <c r="R329" s="66">
        <v>928.57186591946856</v>
      </c>
      <c r="S329" s="66">
        <v>6.1761509372473</v>
      </c>
      <c r="T329" s="66">
        <v>249.3478260869565</v>
      </c>
      <c r="U329" s="66">
        <v>441.15384615384608</v>
      </c>
      <c r="V329" s="66">
        <v>159.30555555555549</v>
      </c>
      <c r="W329" s="24">
        <v>4</v>
      </c>
      <c r="X329" s="24">
        <v>1</v>
      </c>
      <c r="Y329" s="24">
        <v>2</v>
      </c>
      <c r="Z329" s="24">
        <v>0</v>
      </c>
      <c r="AA329" s="28">
        <v>1.75</v>
      </c>
      <c r="AB329" s="28">
        <v>0.8</v>
      </c>
      <c r="AC329" s="28">
        <v>1.4</v>
      </c>
      <c r="AD329" s="28">
        <v>24</v>
      </c>
      <c r="AE329" s="28">
        <v>24.000996709999999</v>
      </c>
      <c r="AF329" t="s">
        <v>909</v>
      </c>
    </row>
    <row r="330" spans="1:32" ht="18" customHeight="1">
      <c r="A330" s="22">
        <v>46173</v>
      </c>
      <c r="B330" s="23" t="s">
        <v>30</v>
      </c>
      <c r="C330" s="24">
        <v>563</v>
      </c>
      <c r="D330" s="25">
        <v>1681</v>
      </c>
      <c r="E330" s="26">
        <v>-251</v>
      </c>
      <c r="F330" s="24">
        <v>6</v>
      </c>
      <c r="G330" s="24">
        <v>4</v>
      </c>
      <c r="H330" s="23" t="s">
        <v>910</v>
      </c>
      <c r="I330" s="23" t="s">
        <v>911</v>
      </c>
      <c r="J330" s="23" t="s">
        <v>912</v>
      </c>
      <c r="K330" s="23" t="s">
        <v>154</v>
      </c>
      <c r="L330" s="27">
        <v>0.95020000000000004</v>
      </c>
      <c r="M330" s="25">
        <v>-822</v>
      </c>
      <c r="N330" s="25">
        <v>-218</v>
      </c>
      <c r="O330" s="24">
        <v>0</v>
      </c>
      <c r="P330" s="24">
        <v>3</v>
      </c>
      <c r="Q330" s="24">
        <v>1</v>
      </c>
      <c r="R330" s="66">
        <v>271.91241178912412</v>
      </c>
      <c r="S330" s="66">
        <v>6.1821378029027363</v>
      </c>
      <c r="T330" s="66">
        <v>280.16666666666669</v>
      </c>
      <c r="U330" s="66">
        <v>420.25</v>
      </c>
      <c r="V330" s="66">
        <v>168.1</v>
      </c>
      <c r="W330" s="24">
        <v>0</v>
      </c>
      <c r="X330" s="24">
        <v>0</v>
      </c>
      <c r="Y330" s="24">
        <v>0</v>
      </c>
      <c r="Z330" s="24">
        <v>0</v>
      </c>
      <c r="AA330" s="28">
        <v>0</v>
      </c>
      <c r="AB330" s="28">
        <v>0.5</v>
      </c>
      <c r="AC330" s="28">
        <v>0</v>
      </c>
      <c r="AD330" s="28">
        <v>10</v>
      </c>
      <c r="AE330" s="28">
        <v>10.0009967</v>
      </c>
      <c r="AF330" t="s">
        <v>584</v>
      </c>
    </row>
    <row r="331" spans="1:32" ht="18" customHeight="1">
      <c r="A331" s="22">
        <v>46173</v>
      </c>
      <c r="B331" s="23" t="s">
        <v>30</v>
      </c>
      <c r="C331" s="24">
        <v>565</v>
      </c>
      <c r="D331" s="25">
        <v>1595</v>
      </c>
      <c r="E331" s="26">
        <v>-178</v>
      </c>
      <c r="F331" s="24">
        <v>6</v>
      </c>
      <c r="G331" s="24">
        <v>3</v>
      </c>
      <c r="H331" s="23" t="s">
        <v>913</v>
      </c>
      <c r="I331" s="23" t="s">
        <v>465</v>
      </c>
      <c r="J331" s="23" t="s">
        <v>914</v>
      </c>
      <c r="K331" s="23" t="s">
        <v>154</v>
      </c>
      <c r="L331" s="27">
        <v>0.96279999999999999</v>
      </c>
      <c r="M331" s="25">
        <v>-65</v>
      </c>
      <c r="N331" s="25">
        <v>1107</v>
      </c>
      <c r="O331" s="24">
        <v>0</v>
      </c>
      <c r="P331" s="24">
        <v>5</v>
      </c>
      <c r="Q331" s="24">
        <v>1</v>
      </c>
      <c r="R331" s="66">
        <v>265.85673515981728</v>
      </c>
      <c r="S331" s="66">
        <v>5.9994718547987151</v>
      </c>
      <c r="T331" s="66">
        <v>265.83333333333331</v>
      </c>
      <c r="U331" s="66">
        <v>531.66666666666663</v>
      </c>
      <c r="V331" s="66">
        <v>177.2222222222222</v>
      </c>
      <c r="W331" s="24">
        <v>2</v>
      </c>
      <c r="X331" s="24">
        <v>0</v>
      </c>
      <c r="Y331" s="24">
        <v>0</v>
      </c>
      <c r="Z331" s="24">
        <v>0</v>
      </c>
      <c r="AA331" s="28">
        <v>0.5</v>
      </c>
      <c r="AB331" s="28">
        <v>0.5</v>
      </c>
      <c r="AC331" s="28">
        <v>0.25</v>
      </c>
      <c r="AD331" s="28">
        <v>22.5</v>
      </c>
      <c r="AE331" s="28">
        <v>22.500996690000001</v>
      </c>
      <c r="AF331" t="s">
        <v>915</v>
      </c>
    </row>
    <row r="332" spans="1:32" ht="18" customHeight="1">
      <c r="A332" s="22">
        <v>46173</v>
      </c>
      <c r="B332" s="23" t="s">
        <v>30</v>
      </c>
      <c r="C332" s="24">
        <v>566</v>
      </c>
      <c r="D332" s="25">
        <v>1414</v>
      </c>
      <c r="E332" s="26">
        <v>-767</v>
      </c>
      <c r="F332" s="24">
        <v>2</v>
      </c>
      <c r="G332" s="24">
        <v>4</v>
      </c>
      <c r="H332" s="23" t="s">
        <v>916</v>
      </c>
      <c r="I332" s="23" t="s">
        <v>917</v>
      </c>
      <c r="J332" s="23" t="s">
        <v>918</v>
      </c>
      <c r="K332" s="23" t="s">
        <v>154</v>
      </c>
      <c r="L332" s="27">
        <v>0.81920000000000004</v>
      </c>
      <c r="M332" s="25">
        <v>617</v>
      </c>
      <c r="N332" s="25">
        <v>227</v>
      </c>
      <c r="O332" s="24">
        <v>0</v>
      </c>
      <c r="P332" s="24">
        <v>6</v>
      </c>
      <c r="Q332" s="24">
        <v>1</v>
      </c>
      <c r="R332" s="66">
        <v>243.02589248650889</v>
      </c>
      <c r="S332" s="66">
        <v>5.8183100801841334</v>
      </c>
      <c r="T332" s="66">
        <v>707</v>
      </c>
      <c r="U332" s="66">
        <v>353.5</v>
      </c>
      <c r="V332" s="66">
        <v>235.66666666666671</v>
      </c>
      <c r="W332" s="24">
        <v>0</v>
      </c>
      <c r="X332" s="24">
        <v>2</v>
      </c>
      <c r="Y332" s="24">
        <v>0</v>
      </c>
      <c r="Z332" s="24">
        <v>6</v>
      </c>
      <c r="AA332" s="28">
        <v>2</v>
      </c>
      <c r="AB332" s="28">
        <v>0.5</v>
      </c>
      <c r="AC332" s="28">
        <v>1</v>
      </c>
      <c r="AD332" s="28">
        <v>20</v>
      </c>
      <c r="AE332" s="28">
        <v>20.00099668</v>
      </c>
      <c r="AF332" t="s">
        <v>594</v>
      </c>
    </row>
    <row r="333" spans="1:32" ht="18" customHeight="1">
      <c r="A333" s="22">
        <v>46173</v>
      </c>
      <c r="B333" s="23" t="s">
        <v>30</v>
      </c>
      <c r="C333" s="24">
        <v>567</v>
      </c>
      <c r="D333" s="25">
        <v>4584</v>
      </c>
      <c r="E333" s="26">
        <v>129</v>
      </c>
      <c r="F333" s="24">
        <v>17</v>
      </c>
      <c r="G333" s="24">
        <v>13</v>
      </c>
      <c r="H333" s="23" t="s">
        <v>358</v>
      </c>
      <c r="I333" s="23" t="s">
        <v>919</v>
      </c>
      <c r="J333" s="23" t="s">
        <v>920</v>
      </c>
      <c r="K333" s="23" t="s">
        <v>154</v>
      </c>
      <c r="L333" s="27">
        <v>1.0094000000000001</v>
      </c>
      <c r="M333" s="25">
        <v>-716</v>
      </c>
      <c r="N333" s="25">
        <v>10</v>
      </c>
      <c r="O333" s="24">
        <v>0</v>
      </c>
      <c r="P333" s="24">
        <v>7</v>
      </c>
      <c r="Q333" s="24">
        <v>1</v>
      </c>
      <c r="R333" s="66">
        <v>798.91827521793266</v>
      </c>
      <c r="S333" s="66">
        <v>5.7377583442431019</v>
      </c>
      <c r="T333" s="66">
        <v>269.64705882352939</v>
      </c>
      <c r="U333" s="66">
        <v>352.61538461538458</v>
      </c>
      <c r="V333" s="66">
        <v>152.80000000000001</v>
      </c>
      <c r="W333" s="24">
        <v>2</v>
      </c>
      <c r="X333" s="24">
        <v>2</v>
      </c>
      <c r="Y333" s="24">
        <v>2</v>
      </c>
      <c r="Z333" s="24">
        <v>7</v>
      </c>
      <c r="AA333" s="28">
        <v>3.25</v>
      </c>
      <c r="AB333" s="28">
        <v>0.6</v>
      </c>
      <c r="AC333" s="28">
        <v>1.95</v>
      </c>
      <c r="AD333" s="28">
        <v>19.5</v>
      </c>
      <c r="AE333" s="28">
        <v>19.500996669999999</v>
      </c>
      <c r="AF333" t="s">
        <v>921</v>
      </c>
    </row>
    <row r="334" spans="1:32" ht="18" customHeight="1">
      <c r="A334" s="22">
        <v>46173</v>
      </c>
      <c r="B334" s="23" t="s">
        <v>166</v>
      </c>
      <c r="C334" s="24">
        <v>751</v>
      </c>
      <c r="D334" s="25">
        <v>3641</v>
      </c>
      <c r="E334" s="26">
        <v>-1233</v>
      </c>
      <c r="F334" s="24">
        <v>32</v>
      </c>
      <c r="G334" s="24">
        <v>11</v>
      </c>
      <c r="H334" s="23" t="s">
        <v>922</v>
      </c>
      <c r="I334" s="23" t="s">
        <v>923</v>
      </c>
      <c r="J334" s="23" t="s">
        <v>924</v>
      </c>
      <c r="K334" s="23" t="s">
        <v>154</v>
      </c>
      <c r="L334" s="27">
        <v>0.8871</v>
      </c>
      <c r="M334" s="25">
        <v>-1674</v>
      </c>
      <c r="N334" s="25">
        <v>-615</v>
      </c>
      <c r="O334" s="24">
        <v>0</v>
      </c>
      <c r="P334" s="24">
        <v>1</v>
      </c>
      <c r="Q334" s="24">
        <v>0</v>
      </c>
      <c r="R334" s="66"/>
      <c r="S334" s="66"/>
      <c r="T334" s="66"/>
      <c r="U334" s="66"/>
      <c r="V334" s="66"/>
      <c r="W334" s="24"/>
      <c r="X334" s="24"/>
      <c r="Y334" s="24"/>
      <c r="Z334" s="24"/>
      <c r="AA334" s="28"/>
      <c r="AB334" s="28">
        <v>0.6</v>
      </c>
      <c r="AC334" s="28"/>
      <c r="AD334" s="28">
        <v>40</v>
      </c>
      <c r="AE334" s="28">
        <v>40.000996659999998</v>
      </c>
      <c r="AF334" t="s">
        <v>664</v>
      </c>
    </row>
    <row r="335" spans="1:32" ht="18" customHeight="1">
      <c r="A335" s="22">
        <v>46173</v>
      </c>
      <c r="B335" s="23" t="s">
        <v>166</v>
      </c>
      <c r="C335" s="24">
        <v>752</v>
      </c>
      <c r="D335" s="25">
        <v>3835</v>
      </c>
      <c r="E335" s="26">
        <v>-1478</v>
      </c>
      <c r="F335" s="24">
        <v>33</v>
      </c>
      <c r="G335" s="24">
        <v>10</v>
      </c>
      <c r="H335" s="23" t="s">
        <v>925</v>
      </c>
      <c r="I335" s="23" t="s">
        <v>926</v>
      </c>
      <c r="J335" s="23" t="s">
        <v>430</v>
      </c>
      <c r="K335" s="23" t="s">
        <v>154</v>
      </c>
      <c r="L335" s="27">
        <v>0.87150000000000005</v>
      </c>
      <c r="M335" s="25">
        <v>-2117</v>
      </c>
      <c r="N335" s="25">
        <v>1442</v>
      </c>
      <c r="O335" s="24">
        <v>0</v>
      </c>
      <c r="P335" s="24">
        <v>2</v>
      </c>
      <c r="Q335" s="24">
        <v>0</v>
      </c>
      <c r="R335" s="66"/>
      <c r="S335" s="66"/>
      <c r="T335" s="66"/>
      <c r="U335" s="66"/>
      <c r="V335" s="66"/>
      <c r="W335" s="24"/>
      <c r="X335" s="24"/>
      <c r="Y335" s="24"/>
      <c r="Z335" s="24"/>
      <c r="AA335" s="28"/>
      <c r="AB335" s="28">
        <v>0.6</v>
      </c>
      <c r="AC335" s="28"/>
      <c r="AD335" s="28">
        <v>30</v>
      </c>
      <c r="AE335" s="28">
        <v>30.000996650000001</v>
      </c>
      <c r="AF335" t="s">
        <v>661</v>
      </c>
    </row>
    <row r="336" spans="1:32" ht="18" customHeight="1">
      <c r="A336" s="22">
        <v>46173</v>
      </c>
      <c r="B336" s="23" t="s">
        <v>166</v>
      </c>
      <c r="C336" s="24">
        <v>753</v>
      </c>
      <c r="D336" s="25">
        <v>1925</v>
      </c>
      <c r="E336" s="26">
        <v>-935</v>
      </c>
      <c r="F336" s="24">
        <v>15</v>
      </c>
      <c r="G336" s="24">
        <v>6</v>
      </c>
      <c r="H336" s="23" t="s">
        <v>927</v>
      </c>
      <c r="I336" s="23" t="s">
        <v>928</v>
      </c>
      <c r="J336" s="23" t="s">
        <v>929</v>
      </c>
      <c r="K336" s="23" t="s">
        <v>154</v>
      </c>
      <c r="L336" s="27">
        <v>0.83809999999999996</v>
      </c>
      <c r="M336" s="25">
        <v>431</v>
      </c>
      <c r="N336" s="25">
        <v>-83</v>
      </c>
      <c r="O336" s="24">
        <v>0</v>
      </c>
      <c r="P336" s="24">
        <v>3</v>
      </c>
      <c r="Q336" s="24">
        <v>0</v>
      </c>
      <c r="R336" s="66"/>
      <c r="S336" s="66"/>
      <c r="T336" s="66"/>
      <c r="U336" s="66"/>
      <c r="V336" s="66"/>
      <c r="W336" s="24"/>
      <c r="X336" s="24"/>
      <c r="Y336" s="24"/>
      <c r="Z336" s="24"/>
      <c r="AA336" s="28"/>
      <c r="AB336" s="28">
        <v>0.5</v>
      </c>
      <c r="AC336" s="28"/>
      <c r="AD336" s="28">
        <v>30</v>
      </c>
      <c r="AE336" s="28">
        <v>30.00099664</v>
      </c>
      <c r="AF336" t="s">
        <v>661</v>
      </c>
    </row>
    <row r="337" spans="1:32" ht="18" customHeight="1">
      <c r="A337" s="22">
        <v>46173</v>
      </c>
      <c r="B337" s="23" t="s">
        <v>166</v>
      </c>
      <c r="C337" s="24">
        <v>755</v>
      </c>
      <c r="D337" s="25">
        <v>4321</v>
      </c>
      <c r="E337" s="26">
        <v>-1510</v>
      </c>
      <c r="F337" s="24">
        <v>38</v>
      </c>
      <c r="G337" s="24">
        <v>13</v>
      </c>
      <c r="H337" s="23" t="s">
        <v>922</v>
      </c>
      <c r="I337" s="23" t="s">
        <v>930</v>
      </c>
      <c r="J337" s="23" t="s">
        <v>354</v>
      </c>
      <c r="K337" s="23" t="s">
        <v>154</v>
      </c>
      <c r="L337" s="27">
        <v>0.88349999999999995</v>
      </c>
      <c r="M337" s="25">
        <v>-793</v>
      </c>
      <c r="N337" s="25">
        <v>3193</v>
      </c>
      <c r="O337" s="24">
        <v>0</v>
      </c>
      <c r="P337" s="24">
        <v>5</v>
      </c>
      <c r="Q337" s="24">
        <v>0</v>
      </c>
      <c r="R337" s="66"/>
      <c r="S337" s="66"/>
      <c r="T337" s="66"/>
      <c r="U337" s="66"/>
      <c r="V337" s="66"/>
      <c r="W337" s="24"/>
      <c r="X337" s="24"/>
      <c r="Y337" s="24"/>
      <c r="Z337" s="24"/>
      <c r="AA337" s="28"/>
      <c r="AB337" s="28">
        <v>0.6</v>
      </c>
      <c r="AC337" s="28"/>
      <c r="AD337" s="28">
        <v>40</v>
      </c>
      <c r="AE337" s="28">
        <v>40.000996630000003</v>
      </c>
      <c r="AF337" t="s">
        <v>664</v>
      </c>
    </row>
    <row r="338" spans="1:32" ht="18" customHeight="1">
      <c r="A338" s="22">
        <v>46173</v>
      </c>
      <c r="B338" s="23" t="s">
        <v>179</v>
      </c>
      <c r="C338" s="24">
        <v>756</v>
      </c>
      <c r="D338" s="25">
        <v>1652</v>
      </c>
      <c r="E338" s="26">
        <v>36</v>
      </c>
      <c r="F338" s="24">
        <v>18</v>
      </c>
      <c r="G338" s="24">
        <v>2</v>
      </c>
      <c r="H338" s="23" t="s">
        <v>931</v>
      </c>
      <c r="I338" s="23" t="s">
        <v>932</v>
      </c>
      <c r="J338" s="23" t="s">
        <v>933</v>
      </c>
      <c r="K338" s="23" t="s">
        <v>154</v>
      </c>
      <c r="L338" s="27">
        <v>1.0073000000000001</v>
      </c>
      <c r="M338" s="25">
        <v>-813</v>
      </c>
      <c r="N338" s="25">
        <v>1508</v>
      </c>
      <c r="O338" s="24">
        <v>0</v>
      </c>
      <c r="P338" s="24">
        <v>6</v>
      </c>
      <c r="Q338" s="24">
        <v>0</v>
      </c>
      <c r="R338" s="66"/>
      <c r="S338" s="66"/>
      <c r="T338" s="66"/>
      <c r="U338" s="66"/>
      <c r="V338" s="66"/>
      <c r="W338" s="24"/>
      <c r="X338" s="24"/>
      <c r="Y338" s="24"/>
      <c r="Z338" s="24"/>
      <c r="AA338" s="28"/>
      <c r="AB338" s="28">
        <v>0.5</v>
      </c>
      <c r="AC338" s="28"/>
      <c r="AD338" s="28">
        <v>35</v>
      </c>
      <c r="AE338" s="28">
        <v>35.000996620000002</v>
      </c>
      <c r="AF338" t="s">
        <v>668</v>
      </c>
    </row>
    <row r="339" spans="1:32" ht="18" customHeight="1">
      <c r="A339" s="22">
        <v>46173</v>
      </c>
      <c r="B339" s="23" t="s">
        <v>179</v>
      </c>
      <c r="C339" s="24">
        <v>757</v>
      </c>
      <c r="D339" s="25">
        <v>342</v>
      </c>
      <c r="E339" s="26">
        <v>-277</v>
      </c>
      <c r="F339" s="24">
        <v>2</v>
      </c>
      <c r="G339" s="24">
        <v>1</v>
      </c>
      <c r="H339" s="23" t="s">
        <v>934</v>
      </c>
      <c r="I339" s="23" t="s">
        <v>935</v>
      </c>
      <c r="J339" s="23" t="s">
        <v>936</v>
      </c>
      <c r="K339" s="23" t="s">
        <v>154</v>
      </c>
      <c r="L339" s="27">
        <v>0.73</v>
      </c>
      <c r="M339" s="25">
        <v>-583</v>
      </c>
      <c r="N339" s="25">
        <v>2370</v>
      </c>
      <c r="O339" s="24">
        <v>0</v>
      </c>
      <c r="P339" s="24">
        <v>7</v>
      </c>
      <c r="Q339" s="24">
        <v>0</v>
      </c>
      <c r="R339" s="66"/>
      <c r="S339" s="66"/>
      <c r="T339" s="66"/>
      <c r="U339" s="66"/>
      <c r="V339" s="66"/>
      <c r="W339" s="24"/>
      <c r="X339" s="24"/>
      <c r="Y339" s="24"/>
      <c r="Z339" s="24"/>
      <c r="AA339" s="28"/>
      <c r="AB339" s="28">
        <v>0.5</v>
      </c>
      <c r="AC339" s="28"/>
      <c r="AD339" s="28">
        <v>10</v>
      </c>
      <c r="AE339" s="28">
        <v>10.00099661</v>
      </c>
      <c r="AF339" t="s">
        <v>584</v>
      </c>
    </row>
    <row r="340" spans="1:32" ht="18" customHeight="1">
      <c r="A340" s="22">
        <v>46173</v>
      </c>
      <c r="B340" s="23" t="s">
        <v>179</v>
      </c>
      <c r="C340" s="24">
        <v>758</v>
      </c>
      <c r="D340" s="25">
        <v>1853</v>
      </c>
      <c r="E340" s="26">
        <v>1918</v>
      </c>
      <c r="F340" s="24">
        <v>27</v>
      </c>
      <c r="G340" s="24">
        <v>2</v>
      </c>
      <c r="H340" s="23" t="s">
        <v>937</v>
      </c>
      <c r="I340" s="23" t="s">
        <v>938</v>
      </c>
      <c r="J340" s="23" t="s">
        <v>939</v>
      </c>
      <c r="K340" s="23" t="s">
        <v>154</v>
      </c>
      <c r="L340" s="27">
        <v>1.345</v>
      </c>
      <c r="M340" s="25">
        <v>1229</v>
      </c>
      <c r="N340" s="25">
        <v>1059</v>
      </c>
      <c r="O340" s="24">
        <v>0</v>
      </c>
      <c r="P340" s="24">
        <v>8</v>
      </c>
      <c r="Q340" s="24">
        <v>0</v>
      </c>
      <c r="R340" s="66"/>
      <c r="S340" s="66"/>
      <c r="T340" s="66"/>
      <c r="U340" s="66"/>
      <c r="V340" s="66"/>
      <c r="W340" s="24"/>
      <c r="X340" s="24"/>
      <c r="Y340" s="24"/>
      <c r="Z340" s="24"/>
      <c r="AA340" s="28"/>
      <c r="AB340" s="28">
        <v>0.5</v>
      </c>
      <c r="AC340" s="28"/>
      <c r="AD340" s="28">
        <v>60</v>
      </c>
      <c r="AE340" s="28">
        <v>60.000996600000001</v>
      </c>
      <c r="AF340" t="s">
        <v>578</v>
      </c>
    </row>
    <row r="341" spans="1:32" ht="18" customHeight="1">
      <c r="A341" s="22">
        <v>46173</v>
      </c>
      <c r="B341" s="23" t="s">
        <v>179</v>
      </c>
      <c r="C341" s="24">
        <v>760</v>
      </c>
      <c r="D341" s="25">
        <v>3369</v>
      </c>
      <c r="E341" s="26">
        <v>-2389</v>
      </c>
      <c r="F341" s="24">
        <v>16</v>
      </c>
      <c r="G341" s="24">
        <v>5</v>
      </c>
      <c r="H341" s="23" t="s">
        <v>940</v>
      </c>
      <c r="I341" s="23" t="s">
        <v>941</v>
      </c>
      <c r="J341" s="23" t="s">
        <v>942</v>
      </c>
      <c r="K341" s="23" t="s">
        <v>154</v>
      </c>
      <c r="L341" s="27">
        <v>0.76359999999999995</v>
      </c>
      <c r="M341" s="25">
        <v>1704</v>
      </c>
      <c r="N341" s="25">
        <v>-216</v>
      </c>
      <c r="O341" s="24">
        <v>0</v>
      </c>
      <c r="P341" s="24">
        <v>0</v>
      </c>
      <c r="Q341" s="24">
        <v>0</v>
      </c>
      <c r="R341" s="66"/>
      <c r="S341" s="66"/>
      <c r="T341" s="66"/>
      <c r="U341" s="66"/>
      <c r="V341" s="66"/>
      <c r="W341" s="24"/>
      <c r="X341" s="24"/>
      <c r="Y341" s="24"/>
      <c r="Z341" s="24"/>
      <c r="AA341" s="28"/>
      <c r="AB341" s="28">
        <v>0.6</v>
      </c>
      <c r="AC341" s="28"/>
      <c r="AD341" s="28">
        <v>30</v>
      </c>
      <c r="AE341" s="28">
        <v>30.00099659</v>
      </c>
      <c r="AF341" t="s">
        <v>661</v>
      </c>
    </row>
    <row r="342" spans="1:32" ht="18" customHeight="1">
      <c r="A342" s="22">
        <v>46173</v>
      </c>
      <c r="B342" s="23" t="s">
        <v>171</v>
      </c>
      <c r="C342" s="24">
        <v>663</v>
      </c>
      <c r="D342" s="25">
        <v>3263</v>
      </c>
      <c r="E342" s="26">
        <v>2725</v>
      </c>
      <c r="F342" s="24">
        <v>34</v>
      </c>
      <c r="G342" s="24">
        <v>6</v>
      </c>
      <c r="H342" s="23" t="s">
        <v>943</v>
      </c>
      <c r="I342" s="23" t="s">
        <v>944</v>
      </c>
      <c r="J342" s="23" t="s">
        <v>945</v>
      </c>
      <c r="K342" s="23" t="s">
        <v>154</v>
      </c>
      <c r="L342" s="27">
        <v>1.2784</v>
      </c>
      <c r="M342" s="25">
        <v>-166</v>
      </c>
      <c r="N342" s="25">
        <v>3010</v>
      </c>
      <c r="O342" s="24">
        <v>0</v>
      </c>
      <c r="P342" s="24">
        <v>3</v>
      </c>
      <c r="Q342" s="24">
        <v>0</v>
      </c>
      <c r="R342" s="66"/>
      <c r="S342" s="66"/>
      <c r="T342" s="66"/>
      <c r="U342" s="66"/>
      <c r="V342" s="66"/>
      <c r="W342" s="24"/>
      <c r="X342" s="24"/>
      <c r="Y342" s="24"/>
      <c r="Z342" s="24"/>
      <c r="AA342" s="28"/>
      <c r="AB342" s="28">
        <v>0.6</v>
      </c>
      <c r="AC342" s="28"/>
      <c r="AD342" s="28">
        <v>70</v>
      </c>
      <c r="AE342" s="28">
        <v>70.000996580000006</v>
      </c>
      <c r="AF342" t="s">
        <v>178</v>
      </c>
    </row>
    <row r="343" spans="1:32" ht="18" customHeight="1">
      <c r="A343" s="22">
        <v>46173</v>
      </c>
      <c r="B343" s="23" t="s">
        <v>171</v>
      </c>
      <c r="C343" s="24">
        <v>665</v>
      </c>
      <c r="D343" s="25">
        <v>3086</v>
      </c>
      <c r="E343" s="26">
        <v>-77</v>
      </c>
      <c r="F343" s="24">
        <v>20</v>
      </c>
      <c r="G343" s="24">
        <v>6</v>
      </c>
      <c r="H343" s="23" t="s">
        <v>946</v>
      </c>
      <c r="I343" s="23" t="s">
        <v>947</v>
      </c>
      <c r="J343" s="23" t="s">
        <v>948</v>
      </c>
      <c r="K343" s="23" t="s">
        <v>154</v>
      </c>
      <c r="L343" s="27">
        <v>0.99170000000000003</v>
      </c>
      <c r="M343" s="25">
        <v>-1423</v>
      </c>
      <c r="N343" s="25">
        <v>-1904</v>
      </c>
      <c r="O343" s="24">
        <v>0</v>
      </c>
      <c r="P343" s="24">
        <v>5</v>
      </c>
      <c r="Q343" s="24">
        <v>0</v>
      </c>
      <c r="R343" s="66"/>
      <c r="S343" s="66"/>
      <c r="T343" s="66"/>
      <c r="U343" s="66"/>
      <c r="V343" s="66"/>
      <c r="W343" s="24"/>
      <c r="X343" s="24"/>
      <c r="Y343" s="24"/>
      <c r="Z343" s="24"/>
      <c r="AA343" s="28"/>
      <c r="AB343" s="28">
        <v>0.6</v>
      </c>
      <c r="AC343" s="28"/>
      <c r="AD343" s="28">
        <v>30</v>
      </c>
      <c r="AE343" s="28">
        <v>30.000996570000002</v>
      </c>
      <c r="AF343" t="s">
        <v>661</v>
      </c>
    </row>
    <row r="344" spans="1:32" ht="18" customHeight="1">
      <c r="A344" s="22">
        <v>46173</v>
      </c>
      <c r="B344" s="23" t="s">
        <v>171</v>
      </c>
      <c r="C344" s="24">
        <v>666</v>
      </c>
      <c r="D344" s="25">
        <v>1908</v>
      </c>
      <c r="E344" s="26">
        <v>-1819</v>
      </c>
      <c r="F344" s="24">
        <v>4</v>
      </c>
      <c r="G344" s="24">
        <v>3</v>
      </c>
      <c r="H344" s="23" t="s">
        <v>949</v>
      </c>
      <c r="I344" s="23" t="s">
        <v>950</v>
      </c>
      <c r="J344" s="23" t="s">
        <v>951</v>
      </c>
      <c r="K344" s="23" t="s">
        <v>154</v>
      </c>
      <c r="L344" s="27">
        <v>0.68220000000000003</v>
      </c>
      <c r="M344" s="25">
        <v>-22</v>
      </c>
      <c r="N344" s="25">
        <v>-1362</v>
      </c>
      <c r="O344" s="24">
        <v>0</v>
      </c>
      <c r="P344" s="24">
        <v>6</v>
      </c>
      <c r="Q344" s="24">
        <v>0</v>
      </c>
      <c r="R344" s="66"/>
      <c r="S344" s="66"/>
      <c r="T344" s="66"/>
      <c r="U344" s="66"/>
      <c r="V344" s="66"/>
      <c r="W344" s="24"/>
      <c r="X344" s="24"/>
      <c r="Y344" s="24"/>
      <c r="Z344" s="24"/>
      <c r="AA344" s="28"/>
      <c r="AB344" s="28">
        <v>0.5</v>
      </c>
      <c r="AC344" s="28"/>
      <c r="AD344" s="28">
        <v>30</v>
      </c>
      <c r="AE344" s="28">
        <v>30.000996560000001</v>
      </c>
      <c r="AF344" t="s">
        <v>661</v>
      </c>
    </row>
    <row r="345" spans="1:32" ht="18" customHeight="1">
      <c r="A345" s="22">
        <v>46173</v>
      </c>
      <c r="B345" s="23" t="s">
        <v>330</v>
      </c>
      <c r="C345" s="24">
        <v>656</v>
      </c>
      <c r="D345" s="25">
        <v>1304</v>
      </c>
      <c r="E345" s="26">
        <v>-918</v>
      </c>
      <c r="F345" s="24">
        <v>4</v>
      </c>
      <c r="G345" s="24">
        <v>4</v>
      </c>
      <c r="H345" s="23" t="s">
        <v>952</v>
      </c>
      <c r="I345" s="23" t="s">
        <v>953</v>
      </c>
      <c r="J345" s="23" t="s">
        <v>953</v>
      </c>
      <c r="K345" s="23" t="s">
        <v>154</v>
      </c>
      <c r="L345" s="27">
        <v>0.76529999999999998</v>
      </c>
      <c r="M345" s="25">
        <v>-147</v>
      </c>
      <c r="N345" s="25">
        <v>-450</v>
      </c>
      <c r="O345" s="24">
        <v>0</v>
      </c>
      <c r="P345" s="24">
        <v>6</v>
      </c>
      <c r="Q345" s="24">
        <v>0</v>
      </c>
      <c r="R345" s="66"/>
      <c r="S345" s="66"/>
      <c r="T345" s="66"/>
      <c r="U345" s="66"/>
      <c r="V345" s="66"/>
      <c r="W345" s="24"/>
      <c r="X345" s="24"/>
      <c r="Y345" s="24"/>
      <c r="Z345" s="24"/>
      <c r="AA345" s="28"/>
      <c r="AB345" s="28">
        <v>0.5</v>
      </c>
      <c r="AC345" s="28"/>
      <c r="AD345" s="28">
        <v>30</v>
      </c>
      <c r="AE345" s="28">
        <v>30.00099655</v>
      </c>
      <c r="AF345" t="s">
        <v>661</v>
      </c>
    </row>
    <row r="346" spans="1:32" ht="18" customHeight="1">
      <c r="A346" s="22">
        <v>46173</v>
      </c>
      <c r="B346" s="23" t="s">
        <v>330</v>
      </c>
      <c r="C346" s="24">
        <v>657</v>
      </c>
      <c r="D346" s="25">
        <v>3788</v>
      </c>
      <c r="E346" s="26">
        <v>-174</v>
      </c>
      <c r="F346" s="24">
        <v>21</v>
      </c>
      <c r="G346" s="24">
        <v>23</v>
      </c>
      <c r="H346" s="23" t="s">
        <v>684</v>
      </c>
      <c r="I346" s="23" t="s">
        <v>954</v>
      </c>
      <c r="J346" s="23" t="s">
        <v>955</v>
      </c>
      <c r="K346" s="23" t="s">
        <v>154</v>
      </c>
      <c r="L346" s="27">
        <v>0.98470000000000002</v>
      </c>
      <c r="M346" s="25">
        <v>-1217</v>
      </c>
      <c r="N346" s="25">
        <v>-531</v>
      </c>
      <c r="O346" s="24">
        <v>0</v>
      </c>
      <c r="P346" s="24">
        <v>7</v>
      </c>
      <c r="Q346" s="24">
        <v>0</v>
      </c>
      <c r="R346" s="66"/>
      <c r="S346" s="66"/>
      <c r="T346" s="66"/>
      <c r="U346" s="66"/>
      <c r="V346" s="66"/>
      <c r="W346" s="24"/>
      <c r="X346" s="24"/>
      <c r="Y346" s="24"/>
      <c r="Z346" s="24"/>
      <c r="AA346" s="28"/>
      <c r="AB346" s="28">
        <v>0.6</v>
      </c>
      <c r="AC346" s="28"/>
      <c r="AD346" s="28">
        <v>30</v>
      </c>
      <c r="AE346" s="28">
        <v>30.000996539999999</v>
      </c>
      <c r="AF346" t="s">
        <v>661</v>
      </c>
    </row>
    <row r="347" spans="1:32" ht="18" customHeight="1">
      <c r="A347" s="22">
        <v>46173</v>
      </c>
      <c r="B347" s="23" t="s">
        <v>330</v>
      </c>
      <c r="C347" s="24">
        <v>658</v>
      </c>
      <c r="D347" s="25">
        <v>787</v>
      </c>
      <c r="E347" s="26">
        <v>-210</v>
      </c>
      <c r="F347" s="24">
        <v>5</v>
      </c>
      <c r="G347" s="24">
        <v>2</v>
      </c>
      <c r="H347" s="23" t="s">
        <v>193</v>
      </c>
      <c r="I347" s="23" t="s">
        <v>956</v>
      </c>
      <c r="J347" s="23" t="s">
        <v>957</v>
      </c>
      <c r="K347" s="23" t="s">
        <v>154</v>
      </c>
      <c r="L347" s="27">
        <v>0.91110000000000002</v>
      </c>
      <c r="M347" s="25">
        <v>-200</v>
      </c>
      <c r="N347" s="25">
        <v>-70</v>
      </c>
      <c r="O347" s="24">
        <v>0</v>
      </c>
      <c r="P347" s="24">
        <v>8</v>
      </c>
      <c r="Q347" s="24">
        <v>0</v>
      </c>
      <c r="R347" s="66"/>
      <c r="S347" s="66"/>
      <c r="T347" s="66"/>
      <c r="U347" s="66"/>
      <c r="V347" s="66"/>
      <c r="W347" s="24"/>
      <c r="X347" s="24"/>
      <c r="Y347" s="24"/>
      <c r="Z347" s="24"/>
      <c r="AA347" s="28"/>
      <c r="AB347" s="28">
        <v>0.5</v>
      </c>
      <c r="AC347" s="28"/>
      <c r="AD347" s="28">
        <v>10</v>
      </c>
      <c r="AE347" s="28">
        <v>10.00099653</v>
      </c>
      <c r="AF347" t="s">
        <v>584</v>
      </c>
    </row>
    <row r="348" spans="1:32" ht="18" customHeight="1">
      <c r="A348" s="22">
        <v>46173</v>
      </c>
      <c r="B348" s="23" t="s">
        <v>470</v>
      </c>
      <c r="C348" s="24">
        <v>660</v>
      </c>
      <c r="D348" s="25">
        <v>2753</v>
      </c>
      <c r="E348" s="26">
        <v>-2444</v>
      </c>
      <c r="F348" s="24">
        <v>18</v>
      </c>
      <c r="G348" s="24">
        <v>34</v>
      </c>
      <c r="H348" s="23" t="s">
        <v>958</v>
      </c>
      <c r="I348" s="23" t="s">
        <v>959</v>
      </c>
      <c r="J348" s="23" t="s">
        <v>960</v>
      </c>
      <c r="K348" s="23" t="s">
        <v>154</v>
      </c>
      <c r="L348" s="27">
        <v>0.70409999999999995</v>
      </c>
      <c r="M348" s="25">
        <v>-3038</v>
      </c>
      <c r="N348" s="25">
        <v>-750</v>
      </c>
      <c r="O348" s="24">
        <v>0</v>
      </c>
      <c r="P348" s="24">
        <v>0</v>
      </c>
      <c r="Q348" s="24">
        <v>0</v>
      </c>
      <c r="R348" s="66"/>
      <c r="S348" s="66"/>
      <c r="T348" s="66"/>
      <c r="U348" s="66"/>
      <c r="V348" s="66"/>
      <c r="W348" s="24"/>
      <c r="X348" s="24"/>
      <c r="Y348" s="24"/>
      <c r="Z348" s="24"/>
      <c r="AA348" s="28"/>
      <c r="AB348" s="28">
        <v>0.5</v>
      </c>
      <c r="AC348" s="28"/>
      <c r="AD348" s="28">
        <v>30</v>
      </c>
      <c r="AE348" s="28">
        <v>30.000996520000001</v>
      </c>
      <c r="AF348" t="s">
        <v>661</v>
      </c>
    </row>
    <row r="349" spans="1:32" ht="18" customHeight="1">
      <c r="A349" s="22">
        <v>46173</v>
      </c>
      <c r="B349" s="23" t="s">
        <v>470</v>
      </c>
      <c r="C349" s="24">
        <v>661</v>
      </c>
      <c r="D349" s="25">
        <v>2671</v>
      </c>
      <c r="E349" s="26">
        <v>1191</v>
      </c>
      <c r="F349" s="24">
        <v>40</v>
      </c>
      <c r="G349" s="24">
        <v>52</v>
      </c>
      <c r="H349" s="23" t="s">
        <v>961</v>
      </c>
      <c r="I349" s="23" t="s">
        <v>962</v>
      </c>
      <c r="J349" s="23" t="s">
        <v>963</v>
      </c>
      <c r="K349" s="23" t="s">
        <v>154</v>
      </c>
      <c r="L349" s="27">
        <v>1.1486000000000001</v>
      </c>
      <c r="M349" s="25">
        <v>76</v>
      </c>
      <c r="N349" s="25">
        <v>-1593</v>
      </c>
      <c r="O349" s="24">
        <v>0</v>
      </c>
      <c r="P349" s="24">
        <v>1</v>
      </c>
      <c r="Q349" s="24">
        <v>0</v>
      </c>
      <c r="R349" s="66"/>
      <c r="S349" s="66"/>
      <c r="T349" s="66"/>
      <c r="U349" s="66"/>
      <c r="V349" s="66"/>
      <c r="W349" s="24"/>
      <c r="X349" s="24"/>
      <c r="Y349" s="24"/>
      <c r="Z349" s="24"/>
      <c r="AA349" s="28"/>
      <c r="AB349" s="28">
        <v>0.5</v>
      </c>
      <c r="AC349" s="28"/>
      <c r="AD349" s="28">
        <v>70</v>
      </c>
      <c r="AE349" s="28">
        <v>70.000996509999993</v>
      </c>
      <c r="AF349" t="s">
        <v>204</v>
      </c>
    </row>
    <row r="350" spans="1:32" ht="18" customHeight="1">
      <c r="A350" s="22">
        <v>46173</v>
      </c>
      <c r="B350" s="23" t="s">
        <v>470</v>
      </c>
      <c r="C350" s="24">
        <v>662</v>
      </c>
      <c r="D350" s="25">
        <v>3166</v>
      </c>
      <c r="E350" s="26">
        <v>2188</v>
      </c>
      <c r="F350" s="24">
        <v>41</v>
      </c>
      <c r="G350" s="24">
        <v>45</v>
      </c>
      <c r="H350" s="23" t="s">
        <v>964</v>
      </c>
      <c r="I350" s="23" t="s">
        <v>965</v>
      </c>
      <c r="J350" s="23" t="s">
        <v>966</v>
      </c>
      <c r="K350" s="23" t="s">
        <v>154</v>
      </c>
      <c r="L350" s="27">
        <v>1.2303999999999999</v>
      </c>
      <c r="M350" s="25">
        <v>-2312</v>
      </c>
      <c r="N350" s="25">
        <v>-1932</v>
      </c>
      <c r="O350" s="24">
        <v>0</v>
      </c>
      <c r="P350" s="24">
        <v>2</v>
      </c>
      <c r="Q350" s="24">
        <v>0</v>
      </c>
      <c r="R350" s="66"/>
      <c r="S350" s="66"/>
      <c r="T350" s="66"/>
      <c r="U350" s="66"/>
      <c r="V350" s="66"/>
      <c r="W350" s="24"/>
      <c r="X350" s="24"/>
      <c r="Y350" s="24"/>
      <c r="Z350" s="24"/>
      <c r="AA350" s="28"/>
      <c r="AB350" s="28">
        <v>0.6</v>
      </c>
      <c r="AC350" s="28"/>
      <c r="AD350" s="28">
        <v>70</v>
      </c>
      <c r="AE350" s="28">
        <v>70.000996499999999</v>
      </c>
      <c r="AF350" t="s">
        <v>178</v>
      </c>
    </row>
    <row r="351" spans="1:32" ht="18" customHeight="1">
      <c r="A351" s="22">
        <v>46173</v>
      </c>
      <c r="B351" s="23" t="s">
        <v>307</v>
      </c>
      <c r="C351" s="24">
        <v>635</v>
      </c>
      <c r="D351" s="25">
        <v>2204</v>
      </c>
      <c r="E351" s="26">
        <v>5782</v>
      </c>
      <c r="F351" s="24">
        <v>71</v>
      </c>
      <c r="G351" s="24">
        <v>7</v>
      </c>
      <c r="H351" s="23" t="s">
        <v>967</v>
      </c>
      <c r="I351" s="23" t="s">
        <v>968</v>
      </c>
      <c r="J351" s="23" t="s">
        <v>969</v>
      </c>
      <c r="K351" s="23" t="s">
        <v>154</v>
      </c>
      <c r="L351" s="27">
        <v>1.8745000000000001</v>
      </c>
      <c r="M351" s="25">
        <v>-661</v>
      </c>
      <c r="N351" s="25">
        <v>-1305</v>
      </c>
      <c r="O351" s="24">
        <v>0</v>
      </c>
      <c r="P351" s="24">
        <v>5</v>
      </c>
      <c r="Q351" s="24">
        <v>0</v>
      </c>
      <c r="R351" s="66"/>
      <c r="S351" s="66"/>
      <c r="T351" s="66"/>
      <c r="U351" s="66"/>
      <c r="V351" s="66"/>
      <c r="W351" s="24"/>
      <c r="X351" s="24"/>
      <c r="Y351" s="24"/>
      <c r="Z351" s="24"/>
      <c r="AA351" s="28"/>
      <c r="AB351" s="28">
        <v>0.5</v>
      </c>
      <c r="AC351" s="28"/>
      <c r="AD351" s="28">
        <v>80</v>
      </c>
      <c r="AE351" s="28">
        <v>80.000996490000006</v>
      </c>
      <c r="AF351" t="s">
        <v>155</v>
      </c>
    </row>
    <row r="352" spans="1:32" ht="18" customHeight="1">
      <c r="A352" s="22">
        <v>46173</v>
      </c>
      <c r="B352" s="23" t="s">
        <v>307</v>
      </c>
      <c r="C352" s="24">
        <v>636</v>
      </c>
      <c r="D352" s="25">
        <v>4485</v>
      </c>
      <c r="E352" s="26">
        <v>-4212</v>
      </c>
      <c r="F352" s="24">
        <v>28</v>
      </c>
      <c r="G352" s="24">
        <v>15</v>
      </c>
      <c r="H352" s="23" t="s">
        <v>970</v>
      </c>
      <c r="I352" s="23" t="s">
        <v>971</v>
      </c>
      <c r="J352" s="23" t="s">
        <v>972</v>
      </c>
      <c r="K352" s="23" t="s">
        <v>154</v>
      </c>
      <c r="L352" s="27">
        <v>0.68700000000000006</v>
      </c>
      <c r="M352" s="25">
        <v>-4499</v>
      </c>
      <c r="N352" s="25">
        <v>-1671</v>
      </c>
      <c r="O352" s="24">
        <v>0</v>
      </c>
      <c r="P352" s="24">
        <v>6</v>
      </c>
      <c r="Q352" s="24">
        <v>0</v>
      </c>
      <c r="R352" s="66"/>
      <c r="S352" s="66"/>
      <c r="T352" s="66"/>
      <c r="U352" s="66"/>
      <c r="V352" s="66"/>
      <c r="W352" s="24"/>
      <c r="X352" s="24"/>
      <c r="Y352" s="24"/>
      <c r="Z352" s="24"/>
      <c r="AA352" s="28"/>
      <c r="AB352" s="28">
        <v>0.6</v>
      </c>
      <c r="AC352" s="28"/>
      <c r="AD352" s="28">
        <v>30</v>
      </c>
      <c r="AE352" s="28">
        <v>30.000996480000001</v>
      </c>
      <c r="AF352" t="s">
        <v>661</v>
      </c>
    </row>
    <row r="353" spans="1:32" ht="18" customHeight="1">
      <c r="A353" s="22">
        <v>46173</v>
      </c>
      <c r="B353" s="23" t="s">
        <v>307</v>
      </c>
      <c r="C353" s="24">
        <v>637</v>
      </c>
      <c r="D353" s="25">
        <v>1969</v>
      </c>
      <c r="E353" s="26">
        <v>6079</v>
      </c>
      <c r="F353" s="24">
        <v>70</v>
      </c>
      <c r="G353" s="24">
        <v>8</v>
      </c>
      <c r="H353" s="23" t="s">
        <v>973</v>
      </c>
      <c r="I353" s="23" t="s">
        <v>974</v>
      </c>
      <c r="J353" s="23" t="s">
        <v>975</v>
      </c>
      <c r="K353" s="23" t="s">
        <v>154</v>
      </c>
      <c r="L353" s="27">
        <v>2.0291000000000001</v>
      </c>
      <c r="M353" s="25">
        <v>-1216</v>
      </c>
      <c r="N353" s="25">
        <v>29</v>
      </c>
      <c r="O353" s="24">
        <v>0</v>
      </c>
      <c r="P353" s="24">
        <v>7</v>
      </c>
      <c r="Q353" s="24">
        <v>0</v>
      </c>
      <c r="R353" s="66"/>
      <c r="S353" s="66"/>
      <c r="T353" s="66"/>
      <c r="U353" s="66"/>
      <c r="V353" s="66"/>
      <c r="W353" s="24"/>
      <c r="X353" s="24"/>
      <c r="Y353" s="24"/>
      <c r="Z353" s="24"/>
      <c r="AA353" s="28"/>
      <c r="AB353" s="28">
        <v>0.5</v>
      </c>
      <c r="AC353" s="28"/>
      <c r="AD353" s="28">
        <v>80</v>
      </c>
      <c r="AE353" s="28">
        <v>80.000996470000004</v>
      </c>
      <c r="AF353" t="s">
        <v>155</v>
      </c>
    </row>
    <row r="354" spans="1:32" ht="18" customHeight="1">
      <c r="A354" s="22">
        <v>46173</v>
      </c>
      <c r="B354" s="23" t="s">
        <v>156</v>
      </c>
      <c r="C354" s="24">
        <v>667</v>
      </c>
      <c r="D354" s="25">
        <v>395</v>
      </c>
      <c r="E354" s="26">
        <v>-483</v>
      </c>
      <c r="F354" s="24">
        <v>2</v>
      </c>
      <c r="G354" s="24">
        <v>0</v>
      </c>
      <c r="H354" s="23" t="s">
        <v>976</v>
      </c>
      <c r="I354" s="23" t="s">
        <v>976</v>
      </c>
      <c r="J354" s="23" t="s">
        <v>214</v>
      </c>
      <c r="K354" s="23" t="s">
        <v>154</v>
      </c>
      <c r="L354" s="27">
        <v>0.59240000000000004</v>
      </c>
      <c r="M354" s="25">
        <v>367</v>
      </c>
      <c r="N354" s="25">
        <v>6510</v>
      </c>
      <c r="O354" s="24">
        <v>0</v>
      </c>
      <c r="P354" s="24">
        <v>7</v>
      </c>
      <c r="Q354" s="24">
        <v>0</v>
      </c>
      <c r="R354" s="66"/>
      <c r="S354" s="66"/>
      <c r="T354" s="66"/>
      <c r="U354" s="66"/>
      <c r="V354" s="66"/>
      <c r="W354" s="24"/>
      <c r="X354" s="24"/>
      <c r="Y354" s="24"/>
      <c r="Z354" s="24"/>
      <c r="AA354" s="28"/>
      <c r="AB354" s="28">
        <v>0.5</v>
      </c>
      <c r="AC354" s="28"/>
      <c r="AD354" s="28">
        <v>20</v>
      </c>
      <c r="AE354" s="28">
        <v>20.00099646</v>
      </c>
      <c r="AF354" t="s">
        <v>590</v>
      </c>
    </row>
    <row r="355" spans="1:32" ht="18" customHeight="1">
      <c r="A355" s="22">
        <v>46173</v>
      </c>
      <c r="B355" s="23" t="s">
        <v>156</v>
      </c>
      <c r="C355" s="24">
        <v>668</v>
      </c>
      <c r="D355" s="25">
        <v>292</v>
      </c>
      <c r="E355" s="26">
        <v>-430</v>
      </c>
      <c r="F355" s="24">
        <v>1</v>
      </c>
      <c r="G355" s="24">
        <v>0</v>
      </c>
      <c r="H355" s="23" t="s">
        <v>977</v>
      </c>
      <c r="I355" s="23" t="s">
        <v>977</v>
      </c>
      <c r="J355" s="23" t="s">
        <v>214</v>
      </c>
      <c r="K355" s="23" t="s">
        <v>154</v>
      </c>
      <c r="L355" s="27">
        <v>0.5091</v>
      </c>
      <c r="M355" s="25">
        <v>-2635</v>
      </c>
      <c r="N355" s="25">
        <v>-261</v>
      </c>
      <c r="O355" s="24">
        <v>0</v>
      </c>
      <c r="P355" s="24">
        <v>8</v>
      </c>
      <c r="Q355" s="24">
        <v>0</v>
      </c>
      <c r="R355" s="66"/>
      <c r="S355" s="66"/>
      <c r="T355" s="66"/>
      <c r="U355" s="66"/>
      <c r="V355" s="66"/>
      <c r="W355" s="24"/>
      <c r="X355" s="24"/>
      <c r="Y355" s="24"/>
      <c r="Z355" s="24"/>
      <c r="AA355" s="28"/>
      <c r="AB355" s="28">
        <v>0.5</v>
      </c>
      <c r="AC355" s="28"/>
      <c r="AD355" s="28">
        <v>10</v>
      </c>
      <c r="AE355" s="28">
        <v>10.000996450000001</v>
      </c>
      <c r="AF355" t="s">
        <v>584</v>
      </c>
    </row>
    <row r="356" spans="1:32" ht="18" customHeight="1">
      <c r="A356" s="22">
        <v>46173</v>
      </c>
      <c r="B356" s="23" t="s">
        <v>156</v>
      </c>
      <c r="C356" s="24">
        <v>670</v>
      </c>
      <c r="D356" s="25">
        <v>1678</v>
      </c>
      <c r="E356" s="26">
        <v>-301</v>
      </c>
      <c r="F356" s="24">
        <v>6</v>
      </c>
      <c r="G356" s="24">
        <v>7</v>
      </c>
      <c r="H356" s="23" t="s">
        <v>978</v>
      </c>
      <c r="I356" s="23" t="s">
        <v>979</v>
      </c>
      <c r="J356" s="23" t="s">
        <v>980</v>
      </c>
      <c r="K356" s="23" t="s">
        <v>154</v>
      </c>
      <c r="L356" s="27">
        <v>0.94020000000000004</v>
      </c>
      <c r="M356" s="25">
        <v>368</v>
      </c>
      <c r="N356" s="25">
        <v>-675</v>
      </c>
      <c r="O356" s="24">
        <v>0</v>
      </c>
      <c r="P356" s="24">
        <v>0</v>
      </c>
      <c r="Q356" s="24">
        <v>0</v>
      </c>
      <c r="R356" s="66"/>
      <c r="S356" s="66"/>
      <c r="T356" s="66"/>
      <c r="U356" s="66"/>
      <c r="V356" s="66"/>
      <c r="W356" s="24"/>
      <c r="X356" s="24"/>
      <c r="Y356" s="24"/>
      <c r="Z356" s="24"/>
      <c r="AA356" s="28"/>
      <c r="AB356" s="28">
        <v>0.5</v>
      </c>
      <c r="AC356" s="28"/>
      <c r="AD356" s="28">
        <v>30</v>
      </c>
      <c r="AE356" s="28">
        <v>30.000996440000002</v>
      </c>
      <c r="AF356" t="s">
        <v>661</v>
      </c>
    </row>
    <row r="357" spans="1:32" ht="18" customHeight="1">
      <c r="A357" s="22">
        <v>46173</v>
      </c>
      <c r="B357" s="23" t="s">
        <v>55</v>
      </c>
      <c r="C357" s="24">
        <v>537</v>
      </c>
      <c r="D357" s="25">
        <v>2453</v>
      </c>
      <c r="E357" s="26">
        <v>-439</v>
      </c>
      <c r="F357" s="24">
        <v>10</v>
      </c>
      <c r="G357" s="24">
        <v>1</v>
      </c>
      <c r="H357" s="23" t="s">
        <v>981</v>
      </c>
      <c r="I357" s="23" t="s">
        <v>982</v>
      </c>
      <c r="J357" s="23" t="s">
        <v>983</v>
      </c>
      <c r="K357" s="23" t="s">
        <v>154</v>
      </c>
      <c r="L357" s="27">
        <v>0.94030000000000002</v>
      </c>
      <c r="M357" s="25">
        <v>-538</v>
      </c>
      <c r="N357" s="25">
        <v>31</v>
      </c>
      <c r="O357" s="24">
        <v>0</v>
      </c>
      <c r="P357" s="24">
        <v>7</v>
      </c>
      <c r="Q357" s="24">
        <v>1</v>
      </c>
      <c r="R357" s="66">
        <v>408.40639269406398</v>
      </c>
      <c r="S357" s="66">
        <v>6.00627229123109</v>
      </c>
      <c r="T357" s="66">
        <v>245.3</v>
      </c>
      <c r="U357" s="66">
        <v>2453</v>
      </c>
      <c r="V357" s="66">
        <v>223</v>
      </c>
      <c r="W357" s="24">
        <v>4</v>
      </c>
      <c r="X357" s="24">
        <v>0</v>
      </c>
      <c r="Y357" s="24">
        <v>0</v>
      </c>
      <c r="Z357" s="24">
        <v>5</v>
      </c>
      <c r="AA357" s="28">
        <v>2.25</v>
      </c>
      <c r="AB357" s="28">
        <v>0.5</v>
      </c>
      <c r="AC357" s="28">
        <v>1.125</v>
      </c>
      <c r="AD357" s="28">
        <v>31.2</v>
      </c>
      <c r="AE357" s="28">
        <v>31.20099643</v>
      </c>
      <c r="AF357" t="s">
        <v>984</v>
      </c>
    </row>
    <row r="358" spans="1:32" ht="18" customHeight="1">
      <c r="A358" s="22">
        <v>46173</v>
      </c>
      <c r="B358" s="23" t="s">
        <v>55</v>
      </c>
      <c r="C358" s="24">
        <v>538</v>
      </c>
      <c r="D358" s="25">
        <v>2306</v>
      </c>
      <c r="E358" s="26">
        <v>-807</v>
      </c>
      <c r="F358" s="24">
        <v>8</v>
      </c>
      <c r="G358" s="24">
        <v>3</v>
      </c>
      <c r="H358" s="23" t="s">
        <v>985</v>
      </c>
      <c r="I358" s="23" t="s">
        <v>986</v>
      </c>
      <c r="J358" s="23" t="s">
        <v>987</v>
      </c>
      <c r="K358" s="23" t="s">
        <v>154</v>
      </c>
      <c r="L358" s="27">
        <v>0.88329999999999997</v>
      </c>
      <c r="M358" s="25">
        <v>-1045</v>
      </c>
      <c r="N358" s="25">
        <v>155</v>
      </c>
      <c r="O358" s="24">
        <v>0</v>
      </c>
      <c r="P358" s="24">
        <v>8</v>
      </c>
      <c r="Q358" s="24">
        <v>1</v>
      </c>
      <c r="R358" s="66">
        <v>351.94639892071388</v>
      </c>
      <c r="S358" s="66">
        <v>6.5521340950543241</v>
      </c>
      <c r="T358" s="66">
        <v>288.25</v>
      </c>
      <c r="U358" s="66">
        <v>768.66666666666663</v>
      </c>
      <c r="V358" s="66">
        <v>209.6363636363636</v>
      </c>
      <c r="W358" s="24">
        <v>0</v>
      </c>
      <c r="X358" s="24">
        <v>0</v>
      </c>
      <c r="Y358" s="24">
        <v>0</v>
      </c>
      <c r="Z358" s="24">
        <v>0</v>
      </c>
      <c r="AA358" s="28">
        <v>0</v>
      </c>
      <c r="AB358" s="28">
        <v>0.5</v>
      </c>
      <c r="AC358" s="28">
        <v>0</v>
      </c>
      <c r="AD358" s="28">
        <v>10</v>
      </c>
      <c r="AE358" s="28">
        <v>10.00099642</v>
      </c>
      <c r="AF358" t="s">
        <v>584</v>
      </c>
    </row>
    <row r="359" spans="1:32" ht="18" customHeight="1">
      <c r="A359" s="22">
        <v>46173</v>
      </c>
      <c r="B359" s="23" t="s">
        <v>55</v>
      </c>
      <c r="C359" s="24">
        <v>550</v>
      </c>
      <c r="D359" s="25">
        <v>4115</v>
      </c>
      <c r="E359" s="26">
        <v>-264</v>
      </c>
      <c r="F359" s="24">
        <v>15</v>
      </c>
      <c r="G359" s="24">
        <v>13</v>
      </c>
      <c r="H359" s="23" t="s">
        <v>798</v>
      </c>
      <c r="I359" s="23" t="s">
        <v>988</v>
      </c>
      <c r="J359" s="23" t="s">
        <v>989</v>
      </c>
      <c r="K359" s="23" t="s">
        <v>154</v>
      </c>
      <c r="L359" s="27">
        <v>0.97860000000000003</v>
      </c>
      <c r="M359" s="25">
        <v>-437</v>
      </c>
      <c r="N359" s="25">
        <v>-772</v>
      </c>
      <c r="O359" s="24">
        <v>0</v>
      </c>
      <c r="P359" s="24">
        <v>0</v>
      </c>
      <c r="Q359" s="24">
        <v>1</v>
      </c>
      <c r="R359" s="66">
        <v>661.5637712743877</v>
      </c>
      <c r="S359" s="66">
        <v>6.2201108625902641</v>
      </c>
      <c r="T359" s="66">
        <v>274.33333333333331</v>
      </c>
      <c r="U359" s="66">
        <v>316.53846153846149</v>
      </c>
      <c r="V359" s="66">
        <v>146.96428571428569</v>
      </c>
      <c r="W359" s="24">
        <v>0</v>
      </c>
      <c r="X359" s="24">
        <v>3</v>
      </c>
      <c r="Y359" s="24">
        <v>3</v>
      </c>
      <c r="Z359" s="24">
        <v>2</v>
      </c>
      <c r="AA359" s="28">
        <v>2</v>
      </c>
      <c r="AB359" s="28">
        <v>0.6</v>
      </c>
      <c r="AC359" s="28">
        <v>1.2</v>
      </c>
      <c r="AD359" s="28">
        <v>22</v>
      </c>
      <c r="AE359" s="28">
        <v>22.000996409999999</v>
      </c>
      <c r="AF359" t="s">
        <v>592</v>
      </c>
    </row>
    <row r="360" spans="1:32" ht="18" customHeight="1">
      <c r="A360" s="22">
        <v>46173</v>
      </c>
      <c r="B360" s="23" t="s">
        <v>24</v>
      </c>
      <c r="C360" s="24">
        <v>631</v>
      </c>
      <c r="D360" s="25">
        <v>5062</v>
      </c>
      <c r="E360" s="26">
        <v>964</v>
      </c>
      <c r="F360" s="24">
        <v>0</v>
      </c>
      <c r="G360" s="24">
        <v>25</v>
      </c>
      <c r="H360" s="23" t="s">
        <v>990</v>
      </c>
      <c r="I360" s="23" t="s">
        <v>214</v>
      </c>
      <c r="J360" s="23" t="s">
        <v>990</v>
      </c>
      <c r="K360" s="23" t="s">
        <v>154</v>
      </c>
      <c r="L360" s="27">
        <v>1.0634999999999999</v>
      </c>
      <c r="M360" s="25">
        <v>1655</v>
      </c>
      <c r="N360" s="25">
        <v>-2098</v>
      </c>
      <c r="O360" s="24">
        <v>0</v>
      </c>
      <c r="P360" s="24">
        <v>1</v>
      </c>
      <c r="Q360" s="24">
        <v>0</v>
      </c>
      <c r="R360" s="66"/>
      <c r="S360" s="66"/>
      <c r="T360" s="66"/>
      <c r="U360" s="66"/>
      <c r="V360" s="66"/>
      <c r="W360" s="24"/>
      <c r="X360" s="24"/>
      <c r="Y360" s="24"/>
      <c r="Z360" s="24"/>
      <c r="AA360" s="28"/>
      <c r="AB360" s="28">
        <v>0.8</v>
      </c>
      <c r="AC360" s="28"/>
      <c r="AD360" s="28">
        <v>45</v>
      </c>
      <c r="AE360" s="28">
        <v>45.000996399999998</v>
      </c>
      <c r="AF360" t="s">
        <v>241</v>
      </c>
    </row>
    <row r="361" spans="1:32" ht="18" customHeight="1">
      <c r="A361" s="22">
        <v>46173</v>
      </c>
      <c r="B361" s="23" t="s">
        <v>24</v>
      </c>
      <c r="C361" s="24">
        <v>632</v>
      </c>
      <c r="D361" s="25">
        <v>6355</v>
      </c>
      <c r="E361" s="26">
        <v>-4878</v>
      </c>
      <c r="F361" s="24">
        <v>4</v>
      </c>
      <c r="G361" s="24">
        <v>20</v>
      </c>
      <c r="H361" s="23" t="s">
        <v>544</v>
      </c>
      <c r="I361" s="23" t="s">
        <v>991</v>
      </c>
      <c r="J361" s="23" t="s">
        <v>567</v>
      </c>
      <c r="K361" s="23" t="s">
        <v>154</v>
      </c>
      <c r="L361" s="27">
        <v>0.74409999999999998</v>
      </c>
      <c r="M361" s="25">
        <v>-663</v>
      </c>
      <c r="N361" s="25">
        <v>-2873</v>
      </c>
      <c r="O361" s="24">
        <v>0</v>
      </c>
      <c r="P361" s="24">
        <v>2</v>
      </c>
      <c r="Q361" s="24">
        <v>0</v>
      </c>
      <c r="R361" s="66"/>
      <c r="S361" s="66"/>
      <c r="T361" s="66"/>
      <c r="U361" s="66"/>
      <c r="V361" s="66"/>
      <c r="W361" s="24"/>
      <c r="X361" s="24"/>
      <c r="Y361" s="24"/>
      <c r="Z361" s="24"/>
      <c r="AA361" s="28"/>
      <c r="AB361" s="28">
        <v>0.8</v>
      </c>
      <c r="AC361" s="28"/>
      <c r="AD361" s="28">
        <v>30</v>
      </c>
      <c r="AE361" s="28">
        <v>30.000996390000001</v>
      </c>
      <c r="AF361" t="s">
        <v>661</v>
      </c>
    </row>
    <row r="362" spans="1:32" ht="18" customHeight="1">
      <c r="A362" s="22">
        <v>46173</v>
      </c>
      <c r="B362" s="23" t="s">
        <v>24</v>
      </c>
      <c r="C362" s="24">
        <v>633</v>
      </c>
      <c r="D362" s="25">
        <v>4828</v>
      </c>
      <c r="E362" s="26">
        <v>-484</v>
      </c>
      <c r="F362" s="24">
        <v>7</v>
      </c>
      <c r="G362" s="24">
        <v>25</v>
      </c>
      <c r="H362" s="23" t="s">
        <v>992</v>
      </c>
      <c r="I362" s="23" t="s">
        <v>993</v>
      </c>
      <c r="J362" s="23" t="s">
        <v>994</v>
      </c>
      <c r="K362" s="23" t="s">
        <v>154</v>
      </c>
      <c r="L362" s="27">
        <v>0.96660000000000001</v>
      </c>
      <c r="M362" s="25">
        <v>-1183</v>
      </c>
      <c r="N362" s="25">
        <v>1538</v>
      </c>
      <c r="O362" s="24">
        <v>0</v>
      </c>
      <c r="P362" s="24">
        <v>3</v>
      </c>
      <c r="Q362" s="24">
        <v>0</v>
      </c>
      <c r="R362" s="66"/>
      <c r="S362" s="66"/>
      <c r="T362" s="66"/>
      <c r="U362" s="66"/>
      <c r="V362" s="66"/>
      <c r="W362" s="24"/>
      <c r="X362" s="24"/>
      <c r="Y362" s="24"/>
      <c r="Z362" s="24"/>
      <c r="AA362" s="28"/>
      <c r="AB362" s="28">
        <v>0.6</v>
      </c>
      <c r="AC362" s="28"/>
      <c r="AD362" s="28">
        <v>30</v>
      </c>
      <c r="AE362" s="28">
        <v>30.00099638</v>
      </c>
      <c r="AF362" t="s">
        <v>661</v>
      </c>
    </row>
    <row r="363" spans="1:32" ht="18" customHeight="1">
      <c r="A363" s="22">
        <v>46173</v>
      </c>
      <c r="B363" s="23" t="s">
        <v>289</v>
      </c>
      <c r="C363" s="24">
        <v>638</v>
      </c>
      <c r="D363" s="25">
        <v>4927</v>
      </c>
      <c r="E363" s="26">
        <v>470</v>
      </c>
      <c r="F363" s="24">
        <v>28</v>
      </c>
      <c r="G363" s="24">
        <v>13</v>
      </c>
      <c r="H363" s="23" t="s">
        <v>222</v>
      </c>
      <c r="I363" s="23" t="s">
        <v>995</v>
      </c>
      <c r="J363" s="23" t="s">
        <v>395</v>
      </c>
      <c r="K363" s="23" t="s">
        <v>154</v>
      </c>
      <c r="L363" s="27">
        <v>1.0318000000000001</v>
      </c>
      <c r="M363" s="25">
        <v>264</v>
      </c>
      <c r="N363" s="25">
        <v>17</v>
      </c>
      <c r="O363" s="24">
        <v>0</v>
      </c>
      <c r="P363" s="24">
        <v>8</v>
      </c>
      <c r="Q363" s="24">
        <v>0</v>
      </c>
      <c r="R363" s="66"/>
      <c r="S363" s="66"/>
      <c r="T363" s="66"/>
      <c r="U363" s="66"/>
      <c r="V363" s="66"/>
      <c r="W363" s="24"/>
      <c r="X363" s="24"/>
      <c r="Y363" s="24"/>
      <c r="Z363" s="24"/>
      <c r="AA363" s="28"/>
      <c r="AB363" s="28">
        <v>0.6</v>
      </c>
      <c r="AC363" s="28"/>
      <c r="AD363" s="28">
        <v>35</v>
      </c>
      <c r="AE363" s="28">
        <v>35.000996370000003</v>
      </c>
      <c r="AF363" t="s">
        <v>668</v>
      </c>
    </row>
    <row r="364" spans="1:32" ht="18" customHeight="1">
      <c r="A364" s="22">
        <v>46173</v>
      </c>
      <c r="B364" s="23" t="s">
        <v>289</v>
      </c>
      <c r="C364" s="24">
        <v>650</v>
      </c>
      <c r="D364" s="25">
        <v>1669</v>
      </c>
      <c r="E364" s="26">
        <v>2839</v>
      </c>
      <c r="F364" s="24">
        <v>13</v>
      </c>
      <c r="G364" s="24">
        <v>5</v>
      </c>
      <c r="H364" s="23" t="s">
        <v>996</v>
      </c>
      <c r="I364" s="23" t="s">
        <v>997</v>
      </c>
      <c r="J364" s="23" t="s">
        <v>998</v>
      </c>
      <c r="K364" s="23" t="s">
        <v>154</v>
      </c>
      <c r="L364" s="27">
        <v>1.5669999999999999</v>
      </c>
      <c r="M364" s="25">
        <v>340</v>
      </c>
      <c r="N364" s="25">
        <v>98</v>
      </c>
      <c r="O364" s="24">
        <v>0</v>
      </c>
      <c r="P364" s="24">
        <v>0</v>
      </c>
      <c r="Q364" s="24">
        <v>0</v>
      </c>
      <c r="R364" s="66"/>
      <c r="S364" s="66"/>
      <c r="T364" s="66"/>
      <c r="U364" s="66"/>
      <c r="V364" s="66"/>
      <c r="W364" s="24"/>
      <c r="X364" s="24"/>
      <c r="Y364" s="24"/>
      <c r="Z364" s="24"/>
      <c r="AA364" s="28"/>
      <c r="AB364" s="28">
        <v>0.5</v>
      </c>
      <c r="AC364" s="28"/>
      <c r="AD364" s="28">
        <v>70</v>
      </c>
      <c r="AE364" s="28">
        <v>70.000996360000002</v>
      </c>
      <c r="AF364" t="s">
        <v>178</v>
      </c>
    </row>
    <row r="365" spans="1:32" ht="18" customHeight="1">
      <c r="A365" s="22">
        <v>46173</v>
      </c>
      <c r="B365" s="23" t="s">
        <v>387</v>
      </c>
      <c r="C365" s="24">
        <v>683</v>
      </c>
      <c r="D365" s="25">
        <v>474</v>
      </c>
      <c r="E365" s="26">
        <v>373</v>
      </c>
      <c r="F365" s="24">
        <v>9</v>
      </c>
      <c r="G365" s="24">
        <v>4</v>
      </c>
      <c r="H365" s="23" t="s">
        <v>999</v>
      </c>
      <c r="I365" s="23" t="s">
        <v>290</v>
      </c>
      <c r="J365" s="23" t="s">
        <v>1000</v>
      </c>
      <c r="K365" s="23" t="s">
        <v>154</v>
      </c>
      <c r="L365" s="27">
        <v>1.2623</v>
      </c>
      <c r="M365" s="25">
        <v>62</v>
      </c>
      <c r="N365" s="25">
        <v>-377</v>
      </c>
      <c r="O365" s="24">
        <v>0</v>
      </c>
      <c r="P365" s="24">
        <v>3</v>
      </c>
      <c r="Q365" s="24">
        <v>0</v>
      </c>
      <c r="R365" s="66"/>
      <c r="S365" s="66"/>
      <c r="T365" s="66"/>
      <c r="U365" s="66"/>
      <c r="V365" s="66"/>
      <c r="W365" s="24"/>
      <c r="X365" s="24"/>
      <c r="Y365" s="24"/>
      <c r="Z365" s="24"/>
      <c r="AA365" s="28"/>
      <c r="AB365" s="28">
        <v>0.5</v>
      </c>
      <c r="AC365" s="28"/>
      <c r="AD365" s="28">
        <v>0</v>
      </c>
      <c r="AE365" s="28">
        <v>0</v>
      </c>
    </row>
    <row r="366" spans="1:32" ht="18" customHeight="1">
      <c r="A366" s="22">
        <v>46173</v>
      </c>
      <c r="B366" s="23" t="s">
        <v>387</v>
      </c>
      <c r="C366" s="24">
        <v>685</v>
      </c>
      <c r="D366" s="25">
        <v>1803</v>
      </c>
      <c r="E366" s="26">
        <v>-877</v>
      </c>
      <c r="F366" s="24">
        <v>15</v>
      </c>
      <c r="G366" s="24">
        <v>11</v>
      </c>
      <c r="H366" s="23" t="s">
        <v>1001</v>
      </c>
      <c r="I366" s="23" t="s">
        <v>222</v>
      </c>
      <c r="J366" s="23" t="s">
        <v>819</v>
      </c>
      <c r="K366" s="23" t="s">
        <v>154</v>
      </c>
      <c r="L366" s="27">
        <v>0.83789999999999998</v>
      </c>
      <c r="M366" s="25">
        <v>397</v>
      </c>
      <c r="N366" s="25">
        <v>-1024</v>
      </c>
      <c r="O366" s="24">
        <v>0</v>
      </c>
      <c r="P366" s="24">
        <v>5</v>
      </c>
      <c r="Q366" s="24">
        <v>0</v>
      </c>
      <c r="R366" s="66"/>
      <c r="S366" s="66"/>
      <c r="T366" s="66"/>
      <c r="U366" s="66"/>
      <c r="V366" s="66"/>
      <c r="W366" s="24"/>
      <c r="X366" s="24"/>
      <c r="Y366" s="24"/>
      <c r="Z366" s="24"/>
      <c r="AA366" s="28"/>
      <c r="AB366" s="28">
        <v>0.5</v>
      </c>
      <c r="AC366" s="28"/>
      <c r="AD366" s="28">
        <v>40</v>
      </c>
      <c r="AE366" s="28">
        <v>40.00099634</v>
      </c>
      <c r="AF366" t="s">
        <v>664</v>
      </c>
    </row>
    <row r="367" spans="1:32" ht="18" customHeight="1">
      <c r="A367" s="22">
        <v>46173</v>
      </c>
      <c r="B367" s="23" t="s">
        <v>278</v>
      </c>
      <c r="C367" s="24">
        <v>561</v>
      </c>
      <c r="D367" s="25">
        <v>3411</v>
      </c>
      <c r="E367" s="26">
        <v>437</v>
      </c>
      <c r="F367" s="24">
        <v>13</v>
      </c>
      <c r="G367" s="24">
        <v>12</v>
      </c>
      <c r="H367" s="23" t="s">
        <v>1002</v>
      </c>
      <c r="I367" s="23" t="s">
        <v>1003</v>
      </c>
      <c r="J367" s="23" t="s">
        <v>1004</v>
      </c>
      <c r="K367" s="23" t="s">
        <v>154</v>
      </c>
      <c r="L367" s="27">
        <v>1.0427</v>
      </c>
      <c r="M367" s="25">
        <v>-90</v>
      </c>
      <c r="N367" s="25">
        <v>221</v>
      </c>
      <c r="O367" s="24">
        <v>0</v>
      </c>
      <c r="P367" s="24">
        <v>1</v>
      </c>
      <c r="Q367" s="24">
        <v>1</v>
      </c>
      <c r="R367" s="66">
        <v>598.68648816936491</v>
      </c>
      <c r="S367" s="66">
        <v>5.6974728299447577</v>
      </c>
      <c r="T367" s="66">
        <v>262.38461538461542</v>
      </c>
      <c r="U367" s="66">
        <v>284.25</v>
      </c>
      <c r="V367" s="66">
        <v>136.44</v>
      </c>
      <c r="W367" s="24">
        <v>2</v>
      </c>
      <c r="X367" s="24">
        <v>6</v>
      </c>
      <c r="Y367" s="24">
        <v>4</v>
      </c>
      <c r="Z367" s="24">
        <v>7</v>
      </c>
      <c r="AA367" s="28">
        <v>4.75</v>
      </c>
      <c r="AB367" s="28">
        <v>0.6</v>
      </c>
      <c r="AC367" s="28">
        <v>2.85</v>
      </c>
      <c r="AD367" s="28">
        <v>38.5</v>
      </c>
      <c r="AE367" s="28">
        <v>38.50099633</v>
      </c>
      <c r="AF367" t="s">
        <v>650</v>
      </c>
    </row>
    <row r="368" spans="1:32" ht="18" customHeight="1">
      <c r="A368" s="22">
        <v>46173</v>
      </c>
      <c r="B368" s="23" t="s">
        <v>278</v>
      </c>
      <c r="C368" s="24">
        <v>562</v>
      </c>
      <c r="D368" s="25">
        <v>7787</v>
      </c>
      <c r="E368" s="26">
        <v>-1642</v>
      </c>
      <c r="F368" s="24">
        <v>27</v>
      </c>
      <c r="G368" s="24">
        <v>14</v>
      </c>
      <c r="H368" s="23" t="s">
        <v>1005</v>
      </c>
      <c r="I368" s="23" t="s">
        <v>1006</v>
      </c>
      <c r="J368" s="23" t="s">
        <v>1007</v>
      </c>
      <c r="K368" s="23" t="s">
        <v>154</v>
      </c>
      <c r="L368" s="27">
        <v>0.92969999999999997</v>
      </c>
      <c r="M368" s="25">
        <v>-502</v>
      </c>
      <c r="N368" s="25">
        <v>-1348</v>
      </c>
      <c r="O368" s="24">
        <v>0</v>
      </c>
      <c r="P368" s="24">
        <v>2</v>
      </c>
      <c r="Q368" s="24">
        <v>1</v>
      </c>
      <c r="R368" s="66">
        <v>1277.865452469905</v>
      </c>
      <c r="S368" s="66">
        <v>6.0937557901334642</v>
      </c>
      <c r="T368" s="66">
        <v>288.40740740740739</v>
      </c>
      <c r="U368" s="66">
        <v>556.21428571428567</v>
      </c>
      <c r="V368" s="66">
        <v>189.92682926829269</v>
      </c>
      <c r="W368" s="24">
        <v>0</v>
      </c>
      <c r="X368" s="24">
        <v>0</v>
      </c>
      <c r="Y368" s="24">
        <v>0</v>
      </c>
      <c r="Z368" s="24">
        <v>0</v>
      </c>
      <c r="AA368" s="28">
        <v>0</v>
      </c>
      <c r="AB368" s="28">
        <v>1</v>
      </c>
      <c r="AC368" s="28">
        <v>0</v>
      </c>
      <c r="AD368" s="28">
        <v>10</v>
      </c>
      <c r="AE368" s="28">
        <v>10.00099632</v>
      </c>
      <c r="AF368" t="s">
        <v>584</v>
      </c>
    </row>
    <row r="369" spans="1:32" ht="18" customHeight="1">
      <c r="A369" s="22">
        <v>46173</v>
      </c>
      <c r="B369" s="23" t="s">
        <v>510</v>
      </c>
      <c r="C369" s="24">
        <v>651</v>
      </c>
      <c r="D369" s="25">
        <v>3180</v>
      </c>
      <c r="E369" s="26">
        <v>-2194</v>
      </c>
      <c r="F369" s="24">
        <v>9</v>
      </c>
      <c r="G369" s="24">
        <v>7</v>
      </c>
      <c r="H369" s="23" t="s">
        <v>1008</v>
      </c>
      <c r="I369" s="23" t="s">
        <v>1009</v>
      </c>
      <c r="J369" s="23" t="s">
        <v>1010</v>
      </c>
      <c r="K369" s="23" t="s">
        <v>154</v>
      </c>
      <c r="L369" s="27">
        <v>0.77</v>
      </c>
      <c r="M369" s="25">
        <v>1741</v>
      </c>
      <c r="N369" s="25">
        <v>-909</v>
      </c>
      <c r="O369" s="24">
        <v>0</v>
      </c>
      <c r="P369" s="24">
        <v>1</v>
      </c>
      <c r="Q369" s="24">
        <v>0</v>
      </c>
      <c r="R369" s="66"/>
      <c r="S369" s="66"/>
      <c r="T369" s="66"/>
      <c r="U369" s="66"/>
      <c r="V369" s="66"/>
      <c r="W369" s="24"/>
      <c r="X369" s="24"/>
      <c r="Y369" s="24"/>
      <c r="Z369" s="24"/>
      <c r="AA369" s="28"/>
      <c r="AB369" s="28">
        <v>0.6</v>
      </c>
      <c r="AC369" s="28"/>
      <c r="AD369" s="28">
        <v>40</v>
      </c>
      <c r="AE369" s="28">
        <v>40.000996309999998</v>
      </c>
      <c r="AF369" t="s">
        <v>664</v>
      </c>
    </row>
    <row r="370" spans="1:32" ht="18" customHeight="1">
      <c r="A370" s="22">
        <v>46173</v>
      </c>
      <c r="B370" s="23" t="s">
        <v>510</v>
      </c>
      <c r="C370" s="24">
        <v>652</v>
      </c>
      <c r="D370" s="25">
        <v>1394</v>
      </c>
      <c r="E370" s="26">
        <v>-1131</v>
      </c>
      <c r="F370" s="24">
        <v>4</v>
      </c>
      <c r="G370" s="24">
        <v>0</v>
      </c>
      <c r="H370" s="23" t="s">
        <v>1011</v>
      </c>
      <c r="I370" s="23" t="s">
        <v>1011</v>
      </c>
      <c r="J370" s="23" t="s">
        <v>214</v>
      </c>
      <c r="K370" s="23" t="s">
        <v>154</v>
      </c>
      <c r="L370" s="27">
        <v>0.72960000000000003</v>
      </c>
      <c r="M370" s="25">
        <v>-716</v>
      </c>
      <c r="N370" s="25">
        <v>-1186</v>
      </c>
      <c r="O370" s="24">
        <v>0</v>
      </c>
      <c r="P370" s="24">
        <v>2</v>
      </c>
      <c r="Q370" s="24">
        <v>0</v>
      </c>
      <c r="R370" s="66"/>
      <c r="S370" s="66"/>
      <c r="T370" s="66"/>
      <c r="U370" s="66"/>
      <c r="V370" s="66"/>
      <c r="W370" s="24"/>
      <c r="X370" s="24"/>
      <c r="Y370" s="24"/>
      <c r="Z370" s="24"/>
      <c r="AA370" s="28"/>
      <c r="AB370" s="28">
        <v>0.5</v>
      </c>
      <c r="AC370" s="28"/>
      <c r="AD370" s="28">
        <v>30</v>
      </c>
      <c r="AE370" s="28">
        <v>30.000996300000001</v>
      </c>
      <c r="AF370" t="s">
        <v>661</v>
      </c>
    </row>
    <row r="371" spans="1:32" ht="18" customHeight="1">
      <c r="A371" s="22">
        <v>46173</v>
      </c>
      <c r="B371" s="23" t="s">
        <v>372</v>
      </c>
      <c r="C371" s="24">
        <v>711</v>
      </c>
      <c r="D371" s="25">
        <v>2389</v>
      </c>
      <c r="E371" s="26">
        <v>595</v>
      </c>
      <c r="F371" s="24">
        <v>30</v>
      </c>
      <c r="G371" s="24">
        <v>5</v>
      </c>
      <c r="H371" s="23" t="s">
        <v>1012</v>
      </c>
      <c r="I371" s="23" t="s">
        <v>1013</v>
      </c>
      <c r="J371" s="23" t="s">
        <v>1014</v>
      </c>
      <c r="K371" s="23" t="s">
        <v>154</v>
      </c>
      <c r="L371" s="27">
        <v>1.083</v>
      </c>
      <c r="M371" s="25">
        <v>-1928</v>
      </c>
      <c r="N371" s="25">
        <v>-772</v>
      </c>
      <c r="O371" s="24">
        <v>0</v>
      </c>
      <c r="P371" s="24">
        <v>1</v>
      </c>
      <c r="Q371" s="24">
        <v>0</v>
      </c>
      <c r="R371" s="66"/>
      <c r="S371" s="66"/>
      <c r="T371" s="66"/>
      <c r="U371" s="66"/>
      <c r="V371" s="66"/>
      <c r="W371" s="24"/>
      <c r="X371" s="24"/>
      <c r="Y371" s="24"/>
      <c r="Z371" s="24"/>
      <c r="AA371" s="28"/>
      <c r="AB371" s="28">
        <v>0.5</v>
      </c>
      <c r="AC371" s="28"/>
      <c r="AD371" s="28">
        <v>45</v>
      </c>
      <c r="AE371" s="28">
        <v>45.000996290000003</v>
      </c>
      <c r="AF371" t="s">
        <v>241</v>
      </c>
    </row>
    <row r="372" spans="1:32" ht="18" customHeight="1">
      <c r="A372" s="22">
        <v>46173</v>
      </c>
      <c r="B372" s="23" t="s">
        <v>372</v>
      </c>
      <c r="C372" s="24">
        <v>712</v>
      </c>
      <c r="D372" s="25">
        <v>1583</v>
      </c>
      <c r="E372" s="26">
        <v>-2213</v>
      </c>
      <c r="F372" s="24">
        <v>7</v>
      </c>
      <c r="G372" s="24">
        <v>5</v>
      </c>
      <c r="H372" s="23" t="s">
        <v>1015</v>
      </c>
      <c r="I372" s="23" t="s">
        <v>1016</v>
      </c>
      <c r="J372" s="23" t="s">
        <v>1017</v>
      </c>
      <c r="K372" s="23" t="s">
        <v>154</v>
      </c>
      <c r="L372" s="27">
        <v>0.53400000000000003</v>
      </c>
      <c r="M372" s="25">
        <v>-491</v>
      </c>
      <c r="N372" s="25">
        <v>-257</v>
      </c>
      <c r="O372" s="24">
        <v>0</v>
      </c>
      <c r="P372" s="24">
        <v>2</v>
      </c>
      <c r="Q372" s="24">
        <v>0</v>
      </c>
      <c r="R372" s="66"/>
      <c r="S372" s="66"/>
      <c r="T372" s="66"/>
      <c r="U372" s="66"/>
      <c r="V372" s="66"/>
      <c r="W372" s="24"/>
      <c r="X372" s="24"/>
      <c r="Y372" s="24"/>
      <c r="Z372" s="24"/>
      <c r="AA372" s="28"/>
      <c r="AB372" s="28">
        <v>0.5</v>
      </c>
      <c r="AC372" s="28"/>
      <c r="AD372" s="28">
        <v>30</v>
      </c>
      <c r="AE372" s="28">
        <v>30.000996279999999</v>
      </c>
      <c r="AF372" t="s">
        <v>661</v>
      </c>
    </row>
    <row r="373" spans="1:32" ht="18" customHeight="1">
      <c r="A373" s="22">
        <v>46173</v>
      </c>
      <c r="B373" s="23" t="s">
        <v>416</v>
      </c>
      <c r="C373" s="24">
        <v>718</v>
      </c>
      <c r="D373" s="25">
        <v>1197</v>
      </c>
      <c r="E373" s="26">
        <v>868</v>
      </c>
      <c r="F373" s="24">
        <v>20</v>
      </c>
      <c r="G373" s="24">
        <v>3</v>
      </c>
      <c r="H373" s="23" t="s">
        <v>883</v>
      </c>
      <c r="I373" s="23" t="s">
        <v>388</v>
      </c>
      <c r="J373" s="23" t="s">
        <v>1018</v>
      </c>
      <c r="K373" s="23" t="s">
        <v>154</v>
      </c>
      <c r="L373" s="27">
        <v>1.2417</v>
      </c>
      <c r="M373" s="25">
        <v>-1158</v>
      </c>
      <c r="N373" s="25">
        <v>-478</v>
      </c>
      <c r="O373" s="24">
        <v>0</v>
      </c>
      <c r="P373" s="24">
        <v>8</v>
      </c>
      <c r="Q373" s="24">
        <v>0</v>
      </c>
      <c r="R373" s="66"/>
      <c r="S373" s="66"/>
      <c r="T373" s="66"/>
      <c r="U373" s="66"/>
      <c r="V373" s="66"/>
      <c r="W373" s="24"/>
      <c r="X373" s="24"/>
      <c r="Y373" s="24"/>
      <c r="Z373" s="24"/>
      <c r="AA373" s="28"/>
      <c r="AB373" s="28">
        <v>0.5</v>
      </c>
      <c r="AC373" s="28"/>
      <c r="AD373" s="28">
        <v>35</v>
      </c>
      <c r="AE373" s="28">
        <v>35.000996270000002</v>
      </c>
      <c r="AF373" t="s">
        <v>668</v>
      </c>
    </row>
    <row r="374" spans="1:32" ht="18" customHeight="1">
      <c r="A374" s="22">
        <v>46173</v>
      </c>
      <c r="B374" s="23" t="s">
        <v>416</v>
      </c>
      <c r="C374" s="24">
        <v>720</v>
      </c>
      <c r="D374" s="25">
        <v>739</v>
      </c>
      <c r="E374" s="26">
        <v>-238</v>
      </c>
      <c r="F374" s="24">
        <v>6</v>
      </c>
      <c r="G374" s="24">
        <v>2</v>
      </c>
      <c r="H374" s="23" t="s">
        <v>1019</v>
      </c>
      <c r="I374" s="23" t="s">
        <v>298</v>
      </c>
      <c r="J374" s="23" t="s">
        <v>1020</v>
      </c>
      <c r="K374" s="23" t="s">
        <v>154</v>
      </c>
      <c r="L374" s="27">
        <v>0.89259999999999995</v>
      </c>
      <c r="M374" s="25">
        <v>440</v>
      </c>
      <c r="N374" s="25">
        <v>-561</v>
      </c>
      <c r="O374" s="24">
        <v>0</v>
      </c>
      <c r="P374" s="24">
        <v>0</v>
      </c>
      <c r="Q374" s="24">
        <v>0</v>
      </c>
      <c r="R374" s="66"/>
      <c r="S374" s="66"/>
      <c r="T374" s="66"/>
      <c r="U374" s="66"/>
      <c r="V374" s="66"/>
      <c r="W374" s="24"/>
      <c r="X374" s="24"/>
      <c r="Y374" s="24"/>
      <c r="Z374" s="24"/>
      <c r="AA374" s="28"/>
      <c r="AB374" s="28">
        <v>0.5</v>
      </c>
      <c r="AC374" s="28"/>
      <c r="AD374" s="28">
        <v>10</v>
      </c>
      <c r="AE374" s="28">
        <v>10.000996260000001</v>
      </c>
      <c r="AF374" t="s">
        <v>584</v>
      </c>
    </row>
    <row r="375" spans="1:32" ht="18" customHeight="1">
      <c r="A375" s="22">
        <v>46173</v>
      </c>
      <c r="B375" s="23" t="s">
        <v>485</v>
      </c>
      <c r="C375" s="24">
        <v>713</v>
      </c>
      <c r="D375" s="25">
        <v>2430</v>
      </c>
      <c r="E375" s="26">
        <v>-1300</v>
      </c>
      <c r="F375" s="24">
        <v>20</v>
      </c>
      <c r="G375" s="24">
        <v>8</v>
      </c>
      <c r="H375" s="23" t="s">
        <v>1021</v>
      </c>
      <c r="I375" s="23" t="s">
        <v>209</v>
      </c>
      <c r="J375" s="23" t="s">
        <v>1022</v>
      </c>
      <c r="K375" s="23" t="s">
        <v>154</v>
      </c>
      <c r="L375" s="27">
        <v>0.82169999999999999</v>
      </c>
      <c r="M375" s="25">
        <v>-4690</v>
      </c>
      <c r="N375" s="25">
        <v>-791</v>
      </c>
      <c r="O375" s="24">
        <v>0</v>
      </c>
      <c r="P375" s="24">
        <v>3</v>
      </c>
      <c r="Q375" s="24">
        <v>0</v>
      </c>
      <c r="R375" s="66"/>
      <c r="S375" s="66"/>
      <c r="T375" s="66"/>
      <c r="U375" s="66"/>
      <c r="V375" s="66"/>
      <c r="W375" s="24"/>
      <c r="X375" s="24"/>
      <c r="Y375" s="24"/>
      <c r="Z375" s="24"/>
      <c r="AA375" s="28"/>
      <c r="AB375" s="28">
        <v>0.5</v>
      </c>
      <c r="AC375" s="28"/>
      <c r="AD375" s="28">
        <v>30</v>
      </c>
      <c r="AE375" s="28">
        <v>30.00099625</v>
      </c>
      <c r="AF375" t="s">
        <v>661</v>
      </c>
    </row>
    <row r="376" spans="1:32" ht="18" customHeight="1">
      <c r="A376" s="22">
        <v>46173</v>
      </c>
      <c r="B376" s="23" t="s">
        <v>485</v>
      </c>
      <c r="C376" s="24">
        <v>715</v>
      </c>
      <c r="D376" s="25">
        <v>366</v>
      </c>
      <c r="E376" s="26">
        <v>281</v>
      </c>
      <c r="F376" s="24">
        <v>5</v>
      </c>
      <c r="G376" s="24">
        <v>2</v>
      </c>
      <c r="H376" s="23" t="s">
        <v>1023</v>
      </c>
      <c r="I376" s="23" t="s">
        <v>1024</v>
      </c>
      <c r="J376" s="23" t="s">
        <v>1025</v>
      </c>
      <c r="K376" s="23" t="s">
        <v>154</v>
      </c>
      <c r="L376" s="27">
        <v>1.2559</v>
      </c>
      <c r="M376" s="25">
        <v>-2251</v>
      </c>
      <c r="N376" s="25">
        <v>-1373</v>
      </c>
      <c r="O376" s="24">
        <v>0</v>
      </c>
      <c r="P376" s="24">
        <v>5</v>
      </c>
      <c r="Q376" s="24">
        <v>0</v>
      </c>
      <c r="R376" s="66"/>
      <c r="S376" s="66"/>
      <c r="T376" s="66"/>
      <c r="U376" s="66"/>
      <c r="V376" s="66"/>
      <c r="W376" s="24"/>
      <c r="X376" s="24"/>
      <c r="Y376" s="24"/>
      <c r="Z376" s="24"/>
      <c r="AA376" s="28"/>
      <c r="AB376" s="28">
        <v>0.5</v>
      </c>
      <c r="AC376" s="28"/>
      <c r="AD376" s="28">
        <v>10</v>
      </c>
      <c r="AE376" s="28">
        <v>10.000996239999999</v>
      </c>
      <c r="AF376" t="s">
        <v>195</v>
      </c>
    </row>
    <row r="377" spans="1:32" ht="18" customHeight="1">
      <c r="A377" s="22">
        <v>46173</v>
      </c>
      <c r="B377" s="23" t="s">
        <v>49</v>
      </c>
      <c r="C377" s="24">
        <v>686</v>
      </c>
      <c r="D377" s="25">
        <v>3745</v>
      </c>
      <c r="E377" s="26">
        <v>-1641</v>
      </c>
      <c r="F377" s="24">
        <v>28</v>
      </c>
      <c r="G377" s="24">
        <v>12</v>
      </c>
      <c r="H377" s="23" t="s">
        <v>1026</v>
      </c>
      <c r="I377" s="23" t="s">
        <v>665</v>
      </c>
      <c r="J377" s="23" t="s">
        <v>1027</v>
      </c>
      <c r="K377" s="23" t="s">
        <v>154</v>
      </c>
      <c r="L377" s="27">
        <v>0.85389999999999999</v>
      </c>
      <c r="M377" s="25">
        <v>-1675</v>
      </c>
      <c r="N377" s="25">
        <v>3494</v>
      </c>
      <c r="O377" s="24">
        <v>0</v>
      </c>
      <c r="P377" s="24">
        <v>6</v>
      </c>
      <c r="Q377" s="24">
        <v>0</v>
      </c>
      <c r="R377" s="66"/>
      <c r="S377" s="66"/>
      <c r="T377" s="66"/>
      <c r="U377" s="66"/>
      <c r="V377" s="66"/>
      <c r="W377" s="24"/>
      <c r="X377" s="24"/>
      <c r="Y377" s="24"/>
      <c r="Z377" s="24"/>
      <c r="AA377" s="28"/>
      <c r="AB377" s="28">
        <v>0.6</v>
      </c>
      <c r="AC377" s="28"/>
      <c r="AD377" s="28">
        <v>30</v>
      </c>
      <c r="AE377" s="28">
        <v>30.000996229999998</v>
      </c>
      <c r="AF377" t="s">
        <v>661</v>
      </c>
    </row>
    <row r="378" spans="1:32" ht="18" customHeight="1">
      <c r="A378" s="22">
        <v>46173</v>
      </c>
      <c r="B378" s="23" t="s">
        <v>49</v>
      </c>
      <c r="C378" s="24">
        <v>687</v>
      </c>
      <c r="D378" s="25">
        <v>3524</v>
      </c>
      <c r="E378" s="26">
        <v>-1234</v>
      </c>
      <c r="F378" s="24">
        <v>34</v>
      </c>
      <c r="G378" s="24">
        <v>18</v>
      </c>
      <c r="H378" s="23" t="s">
        <v>1028</v>
      </c>
      <c r="I378" s="23" t="s">
        <v>840</v>
      </c>
      <c r="J378" s="23" t="s">
        <v>478</v>
      </c>
      <c r="K378" s="23" t="s">
        <v>154</v>
      </c>
      <c r="L378" s="27">
        <v>0.88329999999999997</v>
      </c>
      <c r="M378" s="25">
        <v>-1052</v>
      </c>
      <c r="N378" s="25">
        <v>-1805</v>
      </c>
      <c r="O378" s="24">
        <v>0</v>
      </c>
      <c r="P378" s="24">
        <v>7</v>
      </c>
      <c r="Q378" s="24">
        <v>0</v>
      </c>
      <c r="R378" s="66"/>
      <c r="S378" s="66"/>
      <c r="T378" s="66"/>
      <c r="U378" s="66"/>
      <c r="V378" s="66"/>
      <c r="W378" s="24"/>
      <c r="X378" s="24"/>
      <c r="Y378" s="24"/>
      <c r="Z378" s="24"/>
      <c r="AA378" s="28"/>
      <c r="AB378" s="28">
        <v>0.6</v>
      </c>
      <c r="AC378" s="28"/>
      <c r="AD378" s="28">
        <v>40</v>
      </c>
      <c r="AE378" s="28">
        <v>40.000996219999998</v>
      </c>
      <c r="AF378" t="s">
        <v>664</v>
      </c>
    </row>
    <row r="379" spans="1:32" ht="18" customHeight="1">
      <c r="A379" s="22">
        <v>46173</v>
      </c>
      <c r="B379" s="23" t="s">
        <v>322</v>
      </c>
      <c r="C379" s="24">
        <v>716</v>
      </c>
      <c r="D379" s="25">
        <v>3014</v>
      </c>
      <c r="E379" s="26">
        <v>-1025</v>
      </c>
      <c r="F379" s="24">
        <v>12</v>
      </c>
      <c r="G379" s="24">
        <v>6</v>
      </c>
      <c r="H379" s="23" t="s">
        <v>1029</v>
      </c>
      <c r="I379" s="23" t="s">
        <v>1030</v>
      </c>
      <c r="J379" s="23" t="s">
        <v>1031</v>
      </c>
      <c r="K379" s="23" t="s">
        <v>154</v>
      </c>
      <c r="L379" s="27">
        <v>0.88660000000000005</v>
      </c>
      <c r="M379" s="25">
        <v>0</v>
      </c>
      <c r="N379" s="25">
        <v>0</v>
      </c>
      <c r="O379" s="24">
        <v>0</v>
      </c>
      <c r="P379" s="24">
        <v>6</v>
      </c>
      <c r="Q379" s="24">
        <v>0</v>
      </c>
      <c r="R379" s="66"/>
      <c r="S379" s="66"/>
      <c r="T379" s="66"/>
      <c r="U379" s="66"/>
      <c r="V379" s="66"/>
      <c r="W379" s="24"/>
      <c r="X379" s="24"/>
      <c r="Y379" s="24"/>
      <c r="Z379" s="24"/>
      <c r="AA379" s="28"/>
      <c r="AB379" s="28">
        <v>0.6</v>
      </c>
      <c r="AC379" s="28"/>
      <c r="AD379" s="28">
        <v>30</v>
      </c>
      <c r="AE379" s="28">
        <v>30.00099621</v>
      </c>
      <c r="AF379" t="s">
        <v>661</v>
      </c>
    </row>
    <row r="380" spans="1:32" ht="18" customHeight="1">
      <c r="A380" s="22">
        <v>46173</v>
      </c>
      <c r="B380" s="23" t="s">
        <v>322</v>
      </c>
      <c r="C380" s="24">
        <v>717</v>
      </c>
      <c r="D380" s="25">
        <v>633</v>
      </c>
      <c r="E380" s="26">
        <v>-456</v>
      </c>
      <c r="F380" s="24">
        <v>1</v>
      </c>
      <c r="G380" s="24">
        <v>0</v>
      </c>
      <c r="H380" s="23" t="s">
        <v>1032</v>
      </c>
      <c r="I380" s="23" t="s">
        <v>1032</v>
      </c>
      <c r="J380" s="23" t="s">
        <v>214</v>
      </c>
      <c r="K380" s="23" t="s">
        <v>154</v>
      </c>
      <c r="L380" s="27">
        <v>0.75990000000000002</v>
      </c>
      <c r="M380" s="25">
        <v>4457</v>
      </c>
      <c r="N380" s="25">
        <v>-722</v>
      </c>
      <c r="O380" s="24">
        <v>0</v>
      </c>
      <c r="P380" s="24">
        <v>7</v>
      </c>
      <c r="Q380" s="24">
        <v>0</v>
      </c>
      <c r="R380" s="66"/>
      <c r="S380" s="66"/>
      <c r="T380" s="66"/>
      <c r="U380" s="66"/>
      <c r="V380" s="66"/>
      <c r="W380" s="24"/>
      <c r="X380" s="24"/>
      <c r="Y380" s="24"/>
      <c r="Z380" s="24"/>
      <c r="AA380" s="28"/>
      <c r="AB380" s="28">
        <v>0.5</v>
      </c>
      <c r="AC380" s="28"/>
      <c r="AD380" s="28">
        <v>20</v>
      </c>
      <c r="AE380" s="28">
        <v>20.000996199999999</v>
      </c>
      <c r="AF380" t="s">
        <v>590</v>
      </c>
    </row>
    <row r="381" spans="1:32" ht="18" customHeight="1">
      <c r="A381" s="22">
        <v>46173</v>
      </c>
      <c r="B381" s="23" t="s">
        <v>246</v>
      </c>
      <c r="C381" s="24">
        <v>653</v>
      </c>
      <c r="D381" s="25">
        <v>943</v>
      </c>
      <c r="E381" s="26">
        <v>-233</v>
      </c>
      <c r="F381" s="24">
        <v>6</v>
      </c>
      <c r="G381" s="24">
        <v>4</v>
      </c>
      <c r="H381" s="23" t="s">
        <v>377</v>
      </c>
      <c r="I381" s="23" t="s">
        <v>1033</v>
      </c>
      <c r="J381" s="23" t="s">
        <v>1034</v>
      </c>
      <c r="K381" s="23" t="s">
        <v>154</v>
      </c>
      <c r="L381" s="27">
        <v>0.91759999999999997</v>
      </c>
      <c r="M381" s="25">
        <v>-543</v>
      </c>
      <c r="N381" s="25">
        <v>520</v>
      </c>
      <c r="O381" s="24">
        <v>0</v>
      </c>
      <c r="P381" s="24">
        <v>3</v>
      </c>
      <c r="Q381" s="24">
        <v>0</v>
      </c>
      <c r="R381" s="66"/>
      <c r="S381" s="66"/>
      <c r="T381" s="66"/>
      <c r="U381" s="66"/>
      <c r="V381" s="66"/>
      <c r="W381" s="24"/>
      <c r="X381" s="24"/>
      <c r="Y381" s="24"/>
      <c r="Z381" s="24"/>
      <c r="AA381" s="28"/>
      <c r="AB381" s="28">
        <v>0.5</v>
      </c>
      <c r="AC381" s="28"/>
      <c r="AD381" s="28">
        <v>10</v>
      </c>
      <c r="AE381" s="28">
        <v>10.00099619</v>
      </c>
      <c r="AF381" t="s">
        <v>584</v>
      </c>
    </row>
    <row r="382" spans="1:32" ht="18" customHeight="1">
      <c r="A382" s="22">
        <v>46173</v>
      </c>
      <c r="B382" s="23" t="s">
        <v>246</v>
      </c>
      <c r="C382" s="24">
        <v>655</v>
      </c>
      <c r="D382" s="25">
        <v>736</v>
      </c>
      <c r="E382" s="26">
        <v>743</v>
      </c>
      <c r="F382" s="24">
        <v>10</v>
      </c>
      <c r="G382" s="24">
        <v>2</v>
      </c>
      <c r="H382" s="23" t="s">
        <v>1035</v>
      </c>
      <c r="I382" s="23" t="s">
        <v>700</v>
      </c>
      <c r="J382" s="23" t="s">
        <v>1036</v>
      </c>
      <c r="K382" s="23" t="s">
        <v>154</v>
      </c>
      <c r="L382" s="27">
        <v>1.3365</v>
      </c>
      <c r="M382" s="25">
        <v>-261</v>
      </c>
      <c r="N382" s="25">
        <v>-590</v>
      </c>
      <c r="O382" s="24">
        <v>0</v>
      </c>
      <c r="P382" s="24">
        <v>5</v>
      </c>
      <c r="Q382" s="24">
        <v>0</v>
      </c>
      <c r="R382" s="66"/>
      <c r="S382" s="66"/>
      <c r="T382" s="66"/>
      <c r="U382" s="66"/>
      <c r="V382" s="66"/>
      <c r="W382" s="24"/>
      <c r="X382" s="24"/>
      <c r="Y382" s="24"/>
      <c r="Z382" s="24"/>
      <c r="AA382" s="28"/>
      <c r="AB382" s="28">
        <v>0.5</v>
      </c>
      <c r="AC382" s="28"/>
      <c r="AD382" s="28">
        <v>10</v>
      </c>
      <c r="AE382" s="28">
        <v>10.00099618</v>
      </c>
      <c r="AF382" t="s">
        <v>195</v>
      </c>
    </row>
    <row r="383" spans="1:32" ht="18" customHeight="1">
      <c r="A383" s="22">
        <v>46173</v>
      </c>
      <c r="B383" s="23" t="s">
        <v>361</v>
      </c>
      <c r="C383" s="24">
        <v>721</v>
      </c>
      <c r="D383" s="25">
        <v>1016</v>
      </c>
      <c r="E383" s="26">
        <v>-107</v>
      </c>
      <c r="F383" s="24">
        <v>6</v>
      </c>
      <c r="G383" s="24">
        <v>5</v>
      </c>
      <c r="H383" s="23" t="s">
        <v>1019</v>
      </c>
      <c r="I383" s="23" t="s">
        <v>1037</v>
      </c>
      <c r="J383" s="23" t="s">
        <v>383</v>
      </c>
      <c r="K383" s="23" t="s">
        <v>154</v>
      </c>
      <c r="L383" s="27">
        <v>0.96489999999999998</v>
      </c>
      <c r="M383" s="25">
        <v>2553</v>
      </c>
      <c r="N383" s="25">
        <v>-221</v>
      </c>
      <c r="O383" s="24">
        <v>0</v>
      </c>
      <c r="P383" s="24">
        <v>1</v>
      </c>
      <c r="Q383" s="24">
        <v>0</v>
      </c>
      <c r="R383" s="66"/>
      <c r="S383" s="66"/>
      <c r="T383" s="66"/>
      <c r="U383" s="66"/>
      <c r="V383" s="66"/>
      <c r="W383" s="24"/>
      <c r="X383" s="24"/>
      <c r="Y383" s="24"/>
      <c r="Z383" s="24"/>
      <c r="AA383" s="28"/>
      <c r="AB383" s="28">
        <v>0.5</v>
      </c>
      <c r="AC383" s="28"/>
      <c r="AD383" s="28">
        <v>40</v>
      </c>
      <c r="AE383" s="28">
        <v>40.000996170000001</v>
      </c>
      <c r="AF383" t="s">
        <v>664</v>
      </c>
    </row>
    <row r="384" spans="1:32" ht="18" customHeight="1">
      <c r="A384" s="22">
        <v>46173</v>
      </c>
      <c r="B384" s="23" t="s">
        <v>361</v>
      </c>
      <c r="C384" s="24">
        <v>722</v>
      </c>
      <c r="D384" s="25">
        <v>2094</v>
      </c>
      <c r="E384" s="26">
        <v>-2165</v>
      </c>
      <c r="F384" s="24">
        <v>7</v>
      </c>
      <c r="G384" s="24">
        <v>2</v>
      </c>
      <c r="H384" s="23" t="s">
        <v>787</v>
      </c>
      <c r="I384" s="23" t="s">
        <v>1038</v>
      </c>
      <c r="J384" s="23" t="s">
        <v>1039</v>
      </c>
      <c r="K384" s="23" t="s">
        <v>154</v>
      </c>
      <c r="L384" s="27">
        <v>0.65539999999999998</v>
      </c>
      <c r="M384" s="25">
        <v>-157</v>
      </c>
      <c r="N384" s="25">
        <v>-865</v>
      </c>
      <c r="O384" s="24">
        <v>0</v>
      </c>
      <c r="P384" s="24">
        <v>2</v>
      </c>
      <c r="Q384" s="24">
        <v>0</v>
      </c>
      <c r="R384" s="66"/>
      <c r="S384" s="66"/>
      <c r="T384" s="66"/>
      <c r="U384" s="66"/>
      <c r="V384" s="66"/>
      <c r="W384" s="24"/>
      <c r="X384" s="24"/>
      <c r="Y384" s="24"/>
      <c r="Z384" s="24"/>
      <c r="AA384" s="28"/>
      <c r="AB384" s="28">
        <v>0.5</v>
      </c>
      <c r="AC384" s="28"/>
      <c r="AD384" s="28">
        <v>30</v>
      </c>
      <c r="AE384" s="28">
        <v>30.00099616</v>
      </c>
      <c r="AF384" t="s">
        <v>661</v>
      </c>
    </row>
    <row r="385" spans="1:32" ht="18" customHeight="1">
      <c r="A385" s="22">
        <v>46173</v>
      </c>
      <c r="B385" s="23" t="s">
        <v>380</v>
      </c>
      <c r="C385" s="24">
        <v>723</v>
      </c>
      <c r="D385" s="25">
        <v>3268</v>
      </c>
      <c r="E385" s="26">
        <v>-550</v>
      </c>
      <c r="F385" s="24">
        <v>15</v>
      </c>
      <c r="G385" s="24">
        <v>16</v>
      </c>
      <c r="H385" s="23" t="s">
        <v>1040</v>
      </c>
      <c r="I385" s="23" t="s">
        <v>1041</v>
      </c>
      <c r="J385" s="23" t="s">
        <v>1042</v>
      </c>
      <c r="K385" s="23" t="s">
        <v>154</v>
      </c>
      <c r="L385" s="27">
        <v>0.94389999999999996</v>
      </c>
      <c r="M385" s="25">
        <v>3074</v>
      </c>
      <c r="N385" s="25">
        <v>-289</v>
      </c>
      <c r="O385" s="24">
        <v>0</v>
      </c>
      <c r="P385" s="24">
        <v>3</v>
      </c>
      <c r="Q385" s="24">
        <v>0</v>
      </c>
      <c r="R385" s="66"/>
      <c r="S385" s="66"/>
      <c r="T385" s="66"/>
      <c r="U385" s="66"/>
      <c r="V385" s="66"/>
      <c r="W385" s="24"/>
      <c r="X385" s="24"/>
      <c r="Y385" s="24"/>
      <c r="Z385" s="24"/>
      <c r="AA385" s="28"/>
      <c r="AB385" s="28">
        <v>0.6</v>
      </c>
      <c r="AC385" s="28"/>
      <c r="AD385" s="28">
        <v>30</v>
      </c>
      <c r="AE385" s="28">
        <v>30.000996149999999</v>
      </c>
      <c r="AF385" t="s">
        <v>661</v>
      </c>
    </row>
    <row r="386" spans="1:32" ht="18" customHeight="1">
      <c r="A386" s="22">
        <v>46173</v>
      </c>
      <c r="B386" s="23" t="s">
        <v>26</v>
      </c>
      <c r="C386" s="24">
        <v>725</v>
      </c>
      <c r="D386" s="25">
        <v>6761</v>
      </c>
      <c r="E386" s="26">
        <v>5591</v>
      </c>
      <c r="F386" s="24">
        <v>65</v>
      </c>
      <c r="G386" s="24">
        <v>40</v>
      </c>
      <c r="H386" s="23" t="s">
        <v>1043</v>
      </c>
      <c r="I386" s="23" t="s">
        <v>1044</v>
      </c>
      <c r="J386" s="23" t="s">
        <v>715</v>
      </c>
      <c r="K386" s="23" t="s">
        <v>154</v>
      </c>
      <c r="L386" s="27">
        <v>1.2756000000000001</v>
      </c>
      <c r="M386" s="25">
        <v>-679</v>
      </c>
      <c r="N386" s="25">
        <v>5521</v>
      </c>
      <c r="O386" s="24">
        <v>0</v>
      </c>
      <c r="P386" s="24">
        <v>5</v>
      </c>
      <c r="Q386" s="24">
        <v>0</v>
      </c>
      <c r="R386" s="66"/>
      <c r="S386" s="66"/>
      <c r="T386" s="66"/>
      <c r="U386" s="66"/>
      <c r="V386" s="66"/>
      <c r="W386" s="24"/>
      <c r="X386" s="24"/>
      <c r="Y386" s="24"/>
      <c r="Z386" s="24"/>
      <c r="AA386" s="28"/>
      <c r="AB386" s="28">
        <v>0.8</v>
      </c>
      <c r="AC386" s="28"/>
      <c r="AD386" s="28">
        <v>90</v>
      </c>
      <c r="AE386" s="28">
        <v>90.000996139999998</v>
      </c>
      <c r="AF386" t="s">
        <v>170</v>
      </c>
    </row>
    <row r="387" spans="1:32" ht="18" customHeight="1">
      <c r="A387" s="22">
        <v>46173</v>
      </c>
      <c r="B387" s="23" t="s">
        <v>52</v>
      </c>
      <c r="C387" s="24">
        <v>726</v>
      </c>
      <c r="D387" s="25">
        <v>2315</v>
      </c>
      <c r="E387" s="26">
        <v>-279</v>
      </c>
      <c r="F387" s="24">
        <v>8</v>
      </c>
      <c r="G387" s="24">
        <v>5</v>
      </c>
      <c r="H387" s="23" t="s">
        <v>1045</v>
      </c>
      <c r="I387" s="23" t="s">
        <v>424</v>
      </c>
      <c r="J387" s="23" t="s">
        <v>317</v>
      </c>
      <c r="K387" s="23" t="s">
        <v>154</v>
      </c>
      <c r="L387" s="27">
        <v>0.95979999999999999</v>
      </c>
      <c r="M387" s="25">
        <v>-420</v>
      </c>
      <c r="N387" s="25">
        <v>408</v>
      </c>
      <c r="O387" s="24">
        <v>0</v>
      </c>
      <c r="P387" s="24">
        <v>6</v>
      </c>
      <c r="Q387" s="24">
        <v>0</v>
      </c>
      <c r="R387" s="66"/>
      <c r="S387" s="66"/>
      <c r="T387" s="66"/>
      <c r="U387" s="66"/>
      <c r="V387" s="66"/>
      <c r="W387" s="24"/>
      <c r="X387" s="24"/>
      <c r="Y387" s="24"/>
      <c r="Z387" s="24"/>
      <c r="AA387" s="28"/>
      <c r="AB387" s="28">
        <v>0.5</v>
      </c>
      <c r="AC387" s="28"/>
      <c r="AD387" s="28">
        <v>30</v>
      </c>
      <c r="AE387" s="28">
        <v>30.000996130000001</v>
      </c>
      <c r="AF387" t="s">
        <v>661</v>
      </c>
    </row>
    <row r="388" spans="1:32" ht="18" customHeight="1">
      <c r="A388" s="22">
        <v>46173</v>
      </c>
      <c r="B388" s="23" t="s">
        <v>546</v>
      </c>
      <c r="C388" s="24">
        <v>727</v>
      </c>
      <c r="D388" s="25">
        <v>2612</v>
      </c>
      <c r="E388" s="26">
        <v>-478</v>
      </c>
      <c r="F388" s="24">
        <v>7</v>
      </c>
      <c r="G388" s="24">
        <v>5</v>
      </c>
      <c r="H388" s="23" t="s">
        <v>1046</v>
      </c>
      <c r="I388" s="23" t="s">
        <v>1047</v>
      </c>
      <c r="J388" s="23" t="s">
        <v>1048</v>
      </c>
      <c r="K388" s="23" t="s">
        <v>154</v>
      </c>
      <c r="L388" s="27">
        <v>0.93899999999999995</v>
      </c>
      <c r="M388" s="25">
        <v>86</v>
      </c>
      <c r="N388" s="25">
        <v>-1467</v>
      </c>
      <c r="O388" s="24">
        <v>0</v>
      </c>
      <c r="P388" s="24">
        <v>7</v>
      </c>
      <c r="Q388" s="24">
        <v>0</v>
      </c>
      <c r="R388" s="66"/>
      <c r="S388" s="66"/>
      <c r="T388" s="66"/>
      <c r="U388" s="66"/>
      <c r="V388" s="66"/>
      <c r="W388" s="24"/>
      <c r="X388" s="24"/>
      <c r="Y388" s="24"/>
      <c r="Z388" s="24"/>
      <c r="AA388" s="28"/>
      <c r="AB388" s="28">
        <v>0.5</v>
      </c>
      <c r="AC388" s="28"/>
      <c r="AD388" s="28">
        <v>40</v>
      </c>
      <c r="AE388" s="28">
        <v>40.000996120000003</v>
      </c>
      <c r="AF388" t="s">
        <v>664</v>
      </c>
    </row>
    <row r="389" spans="1:32" ht="18" customHeight="1">
      <c r="A389" s="22">
        <v>46173</v>
      </c>
      <c r="B389" s="23" t="s">
        <v>514</v>
      </c>
      <c r="C389" s="24">
        <v>728</v>
      </c>
      <c r="D389" s="25">
        <v>3370</v>
      </c>
      <c r="E389" s="26">
        <v>702</v>
      </c>
      <c r="F389" s="24">
        <v>14</v>
      </c>
      <c r="G389" s="24">
        <v>5</v>
      </c>
      <c r="H389" s="23" t="s">
        <v>1049</v>
      </c>
      <c r="I389" s="23" t="s">
        <v>1050</v>
      </c>
      <c r="J389" s="23" t="s">
        <v>1051</v>
      </c>
      <c r="K389" s="23" t="s">
        <v>154</v>
      </c>
      <c r="L389" s="27">
        <v>1.0693999999999999</v>
      </c>
      <c r="M389" s="25">
        <v>249</v>
      </c>
      <c r="N389" s="25">
        <v>-938</v>
      </c>
      <c r="O389" s="24">
        <v>0</v>
      </c>
      <c r="P389" s="24">
        <v>8</v>
      </c>
      <c r="Q389" s="24">
        <v>0</v>
      </c>
      <c r="R389" s="66"/>
      <c r="S389" s="66"/>
      <c r="T389" s="66"/>
      <c r="U389" s="66"/>
      <c r="V389" s="66"/>
      <c r="W389" s="24"/>
      <c r="X389" s="24"/>
      <c r="Y389" s="24"/>
      <c r="Z389" s="24"/>
      <c r="AA389" s="28"/>
      <c r="AB389" s="28">
        <v>0.6</v>
      </c>
      <c r="AC389" s="28"/>
      <c r="AD389" s="28">
        <v>35</v>
      </c>
      <c r="AE389" s="28">
        <v>35.000996110000003</v>
      </c>
      <c r="AF389" t="s">
        <v>668</v>
      </c>
    </row>
    <row r="390" spans="1:32" ht="18" customHeight="1">
      <c r="A390" s="22">
        <v>46173</v>
      </c>
      <c r="B390" s="23" t="s">
        <v>342</v>
      </c>
      <c r="C390" s="24">
        <v>730</v>
      </c>
      <c r="D390" s="25">
        <v>136</v>
      </c>
      <c r="E390" s="26">
        <v>-228</v>
      </c>
      <c r="F390" s="24">
        <v>0</v>
      </c>
      <c r="G390" s="24">
        <v>0</v>
      </c>
      <c r="H390" s="23" t="s">
        <v>214</v>
      </c>
      <c r="I390" s="23" t="s">
        <v>214</v>
      </c>
      <c r="J390" s="23" t="s">
        <v>214</v>
      </c>
      <c r="K390" s="23" t="s">
        <v>154</v>
      </c>
      <c r="L390" s="27">
        <v>0.44119999999999998</v>
      </c>
      <c r="M390" s="25">
        <v>-182</v>
      </c>
      <c r="N390" s="25">
        <v>-96</v>
      </c>
      <c r="O390" s="24">
        <v>0</v>
      </c>
      <c r="P390" s="24">
        <v>0</v>
      </c>
      <c r="Q390" s="24">
        <v>0</v>
      </c>
      <c r="R390" s="66"/>
      <c r="S390" s="66"/>
      <c r="T390" s="66"/>
      <c r="U390" s="66"/>
      <c r="V390" s="66"/>
      <c r="W390" s="24"/>
      <c r="X390" s="24"/>
      <c r="Y390" s="24"/>
      <c r="Z390" s="24"/>
      <c r="AA390" s="28"/>
      <c r="AB390" s="28">
        <v>0.5</v>
      </c>
      <c r="AC390" s="28"/>
      <c r="AD390" s="28">
        <v>10</v>
      </c>
      <c r="AE390" s="28">
        <v>10.0009961</v>
      </c>
      <c r="AF390" t="s">
        <v>584</v>
      </c>
    </row>
    <row r="391" spans="1:32" ht="18" customHeight="1">
      <c r="A391" s="22">
        <v>46173</v>
      </c>
      <c r="B391" s="23" t="s">
        <v>404</v>
      </c>
      <c r="C391" s="24">
        <v>731</v>
      </c>
      <c r="D391" s="25">
        <v>949</v>
      </c>
      <c r="E391" s="26">
        <v>160</v>
      </c>
      <c r="F391" s="24">
        <v>5</v>
      </c>
      <c r="G391" s="24">
        <v>5</v>
      </c>
      <c r="H391" s="23" t="s">
        <v>677</v>
      </c>
      <c r="I391" s="23" t="s">
        <v>1052</v>
      </c>
      <c r="J391" s="23" t="s">
        <v>1052</v>
      </c>
      <c r="K391" s="23" t="s">
        <v>154</v>
      </c>
      <c r="L391" s="27">
        <v>1.0562</v>
      </c>
      <c r="M391" s="25">
        <v>-1541</v>
      </c>
      <c r="N391" s="25">
        <v>-434</v>
      </c>
      <c r="O391" s="24">
        <v>0</v>
      </c>
      <c r="P391" s="24">
        <v>1</v>
      </c>
      <c r="Q391" s="24">
        <v>0</v>
      </c>
      <c r="R391" s="66"/>
      <c r="S391" s="66"/>
      <c r="T391" s="66"/>
      <c r="U391" s="66"/>
      <c r="V391" s="66"/>
      <c r="W391" s="24"/>
      <c r="X391" s="24"/>
      <c r="Y391" s="24"/>
      <c r="Z391" s="24"/>
      <c r="AA391" s="28"/>
      <c r="AB391" s="28">
        <v>0.5</v>
      </c>
      <c r="AC391" s="28"/>
      <c r="AD391" s="28">
        <v>10</v>
      </c>
      <c r="AE391" s="28">
        <v>10.000996089999999</v>
      </c>
      <c r="AF391" t="s">
        <v>195</v>
      </c>
    </row>
    <row r="392" spans="1:32" ht="18" customHeight="1">
      <c r="A392" s="22">
        <v>46173</v>
      </c>
      <c r="B392" s="23" t="s">
        <v>323</v>
      </c>
      <c r="C392" s="24">
        <v>732</v>
      </c>
      <c r="D392" s="25">
        <v>3411</v>
      </c>
      <c r="E392" s="26">
        <v>-437</v>
      </c>
      <c r="F392" s="24">
        <v>24</v>
      </c>
      <c r="G392" s="24">
        <v>11</v>
      </c>
      <c r="H392" s="23" t="s">
        <v>1053</v>
      </c>
      <c r="I392" s="23" t="s">
        <v>581</v>
      </c>
      <c r="J392" s="23" t="s">
        <v>1054</v>
      </c>
      <c r="K392" s="23" t="s">
        <v>154</v>
      </c>
      <c r="L392" s="27">
        <v>0.95730000000000004</v>
      </c>
      <c r="M392" s="25">
        <v>-162</v>
      </c>
      <c r="N392" s="25">
        <v>0</v>
      </c>
      <c r="O392" s="24">
        <v>0</v>
      </c>
      <c r="P392" s="24">
        <v>2</v>
      </c>
      <c r="Q392" s="24">
        <v>0</v>
      </c>
      <c r="R392" s="66"/>
      <c r="S392" s="66"/>
      <c r="T392" s="66"/>
      <c r="U392" s="66"/>
      <c r="V392" s="66"/>
      <c r="W392" s="24"/>
      <c r="X392" s="24"/>
      <c r="Y392" s="24"/>
      <c r="Z392" s="24"/>
      <c r="AA392" s="28"/>
      <c r="AB392" s="28">
        <v>0.6</v>
      </c>
      <c r="AC392" s="28"/>
      <c r="AD392" s="28">
        <v>30</v>
      </c>
      <c r="AE392" s="28">
        <v>30.00099608</v>
      </c>
      <c r="AF392" t="s">
        <v>661</v>
      </c>
    </row>
    <row r="393" spans="1:32" ht="18" customHeight="1">
      <c r="A393" s="22">
        <v>46173</v>
      </c>
      <c r="B393" s="23" t="s">
        <v>293</v>
      </c>
      <c r="C393" s="24">
        <v>733</v>
      </c>
      <c r="D393" s="25">
        <v>819</v>
      </c>
      <c r="E393" s="26">
        <v>-752</v>
      </c>
      <c r="F393" s="24">
        <v>5</v>
      </c>
      <c r="G393" s="24">
        <v>1</v>
      </c>
      <c r="H393" s="23" t="s">
        <v>402</v>
      </c>
      <c r="I393" s="23" t="s">
        <v>1055</v>
      </c>
      <c r="J393" s="23" t="s">
        <v>1056</v>
      </c>
      <c r="K393" s="23" t="s">
        <v>154</v>
      </c>
      <c r="L393" s="27">
        <v>0.69389999999999996</v>
      </c>
      <c r="M393" s="25">
        <v>-1522</v>
      </c>
      <c r="N393" s="25">
        <v>55</v>
      </c>
      <c r="O393" s="24">
        <v>0</v>
      </c>
      <c r="P393" s="24">
        <v>3</v>
      </c>
      <c r="Q393" s="24">
        <v>0</v>
      </c>
      <c r="R393" s="66"/>
      <c r="S393" s="66"/>
      <c r="T393" s="66"/>
      <c r="U393" s="66"/>
      <c r="V393" s="66"/>
      <c r="W393" s="24"/>
      <c r="X393" s="24"/>
      <c r="Y393" s="24"/>
      <c r="Z393" s="24"/>
      <c r="AA393" s="28"/>
      <c r="AB393" s="28">
        <v>0.5</v>
      </c>
      <c r="AC393" s="28"/>
      <c r="AD393" s="28">
        <v>10</v>
      </c>
      <c r="AE393" s="28">
        <v>10.000996069999999</v>
      </c>
      <c r="AF393" t="s">
        <v>584</v>
      </c>
    </row>
    <row r="394" spans="1:32" ht="18" customHeight="1">
      <c r="A394" s="22">
        <v>46173</v>
      </c>
      <c r="B394" s="23" t="s">
        <v>324</v>
      </c>
      <c r="C394" s="24">
        <v>735</v>
      </c>
      <c r="D394" s="25">
        <v>425</v>
      </c>
      <c r="E394" s="26">
        <v>-303</v>
      </c>
      <c r="F394" s="24">
        <v>2</v>
      </c>
      <c r="G394" s="24">
        <v>1</v>
      </c>
      <c r="H394" s="23" t="s">
        <v>1057</v>
      </c>
      <c r="I394" s="23" t="s">
        <v>1058</v>
      </c>
      <c r="J394" s="23" t="s">
        <v>725</v>
      </c>
      <c r="K394" s="23" t="s">
        <v>154</v>
      </c>
      <c r="L394" s="27">
        <v>0.76239999999999997</v>
      </c>
      <c r="M394" s="25">
        <v>-288</v>
      </c>
      <c r="N394" s="25">
        <v>0</v>
      </c>
      <c r="O394" s="24">
        <v>0</v>
      </c>
      <c r="P394" s="24">
        <v>5</v>
      </c>
      <c r="Q394" s="24">
        <v>0</v>
      </c>
      <c r="R394" s="66"/>
      <c r="S394" s="66"/>
      <c r="T394" s="66"/>
      <c r="U394" s="66"/>
      <c r="V394" s="66"/>
      <c r="W394" s="24"/>
      <c r="X394" s="24"/>
      <c r="Y394" s="24"/>
      <c r="Z394" s="24"/>
      <c r="AA394" s="28"/>
      <c r="AB394" s="28">
        <v>0.5</v>
      </c>
      <c r="AC394" s="28"/>
      <c r="AD394" s="28">
        <v>20</v>
      </c>
      <c r="AE394" s="28">
        <v>20.000996059999999</v>
      </c>
      <c r="AF394" t="s">
        <v>590</v>
      </c>
    </row>
    <row r="395" spans="1:32" ht="18" customHeight="1">
      <c r="A395" s="22">
        <v>46173</v>
      </c>
      <c r="B395" s="23" t="s">
        <v>297</v>
      </c>
      <c r="C395" s="24">
        <v>736</v>
      </c>
      <c r="D395" s="25">
        <v>3269</v>
      </c>
      <c r="E395" s="26">
        <v>-2322</v>
      </c>
      <c r="F395" s="24">
        <v>12</v>
      </c>
      <c r="G395" s="24">
        <v>6</v>
      </c>
      <c r="H395" s="23" t="s">
        <v>1059</v>
      </c>
      <c r="I395" s="23" t="s">
        <v>1060</v>
      </c>
      <c r="J395" s="23" t="s">
        <v>1061</v>
      </c>
      <c r="K395" s="23" t="s">
        <v>154</v>
      </c>
      <c r="L395" s="27">
        <v>0.76319999999999999</v>
      </c>
      <c r="M395" s="25">
        <v>-2094</v>
      </c>
      <c r="N395" s="25">
        <v>41</v>
      </c>
      <c r="O395" s="24">
        <v>0</v>
      </c>
      <c r="P395" s="24">
        <v>6</v>
      </c>
      <c r="Q395" s="24">
        <v>0</v>
      </c>
      <c r="R395" s="66"/>
      <c r="S395" s="66"/>
      <c r="T395" s="66"/>
      <c r="U395" s="66"/>
      <c r="V395" s="66"/>
      <c r="W395" s="24"/>
      <c r="X395" s="24"/>
      <c r="Y395" s="24"/>
      <c r="Z395" s="24"/>
      <c r="AA395" s="28"/>
      <c r="AB395" s="28">
        <v>0.6</v>
      </c>
      <c r="AC395" s="28"/>
      <c r="AD395" s="28">
        <v>30</v>
      </c>
      <c r="AE395" s="28">
        <v>30.000996050000001</v>
      </c>
      <c r="AF395" t="s">
        <v>661</v>
      </c>
    </row>
    <row r="396" spans="1:32" ht="18" customHeight="1">
      <c r="A396" s="22">
        <v>46173</v>
      </c>
      <c r="B396" s="23" t="s">
        <v>400</v>
      </c>
      <c r="C396" s="24">
        <v>737</v>
      </c>
      <c r="D396" s="25">
        <v>3684</v>
      </c>
      <c r="E396" s="26">
        <v>-83</v>
      </c>
      <c r="F396" s="24">
        <v>22</v>
      </c>
      <c r="G396" s="24">
        <v>15</v>
      </c>
      <c r="H396" s="23" t="s">
        <v>1062</v>
      </c>
      <c r="I396" s="23" t="s">
        <v>1063</v>
      </c>
      <c r="J396" s="23" t="s">
        <v>287</v>
      </c>
      <c r="K396" s="23" t="s">
        <v>154</v>
      </c>
      <c r="L396" s="27">
        <v>0.99250000000000005</v>
      </c>
      <c r="M396" s="25">
        <v>-247</v>
      </c>
      <c r="N396" s="25">
        <v>-412</v>
      </c>
      <c r="O396" s="24">
        <v>0</v>
      </c>
      <c r="P396" s="24">
        <v>7</v>
      </c>
      <c r="Q396" s="24">
        <v>0</v>
      </c>
      <c r="R396" s="66"/>
      <c r="S396" s="66"/>
      <c r="T396" s="66"/>
      <c r="U396" s="66"/>
      <c r="V396" s="66"/>
      <c r="W396" s="24"/>
      <c r="X396" s="24"/>
      <c r="Y396" s="24"/>
      <c r="Z396" s="24"/>
      <c r="AA396" s="28"/>
      <c r="AB396" s="28">
        <v>0.6</v>
      </c>
      <c r="AC396" s="28"/>
      <c r="AD396" s="28">
        <v>40</v>
      </c>
      <c r="AE396" s="28">
        <v>40.000996039999997</v>
      </c>
      <c r="AF396" t="s">
        <v>664</v>
      </c>
    </row>
    <row r="397" spans="1:32" ht="18" customHeight="1">
      <c r="A397" s="22">
        <v>46173</v>
      </c>
      <c r="B397" s="23" t="s">
        <v>461</v>
      </c>
      <c r="C397" s="24">
        <v>738</v>
      </c>
      <c r="D397" s="25">
        <v>863</v>
      </c>
      <c r="E397" s="26">
        <v>1797</v>
      </c>
      <c r="F397" s="24">
        <v>24</v>
      </c>
      <c r="G397" s="24">
        <v>5</v>
      </c>
      <c r="H397" s="23" t="s">
        <v>1064</v>
      </c>
      <c r="I397" s="23" t="s">
        <v>254</v>
      </c>
      <c r="J397" s="23" t="s">
        <v>557</v>
      </c>
      <c r="K397" s="23" t="s">
        <v>154</v>
      </c>
      <c r="L397" s="27">
        <v>1.6940999999999999</v>
      </c>
      <c r="M397" s="25">
        <v>-739</v>
      </c>
      <c r="N397" s="25">
        <v>-727</v>
      </c>
      <c r="O397" s="24">
        <v>0</v>
      </c>
      <c r="P397" s="24">
        <v>8</v>
      </c>
      <c r="Q397" s="24">
        <v>0</v>
      </c>
      <c r="R397" s="66"/>
      <c r="S397" s="66"/>
      <c r="T397" s="66"/>
      <c r="U397" s="66"/>
      <c r="V397" s="66"/>
      <c r="W397" s="24"/>
      <c r="X397" s="24"/>
      <c r="Y397" s="24"/>
      <c r="Z397" s="24"/>
      <c r="AA397" s="28"/>
      <c r="AB397" s="28">
        <v>0.5</v>
      </c>
      <c r="AC397" s="28"/>
      <c r="AD397" s="28">
        <v>0</v>
      </c>
      <c r="AE397" s="28">
        <v>0</v>
      </c>
    </row>
    <row r="398" spans="1:32" ht="18" customHeight="1">
      <c r="A398" s="22">
        <v>46173</v>
      </c>
      <c r="B398" s="23" t="s">
        <v>351</v>
      </c>
      <c r="C398" s="24">
        <v>750</v>
      </c>
      <c r="D398" s="25">
        <v>4751</v>
      </c>
      <c r="E398" s="26">
        <v>-2988</v>
      </c>
      <c r="F398" s="24">
        <v>34</v>
      </c>
      <c r="G398" s="24">
        <v>12</v>
      </c>
      <c r="H398" s="23" t="s">
        <v>1065</v>
      </c>
      <c r="I398" s="23" t="s">
        <v>1066</v>
      </c>
      <c r="J398" s="23" t="s">
        <v>1067</v>
      </c>
      <c r="K398" s="23" t="s">
        <v>154</v>
      </c>
      <c r="L398" s="27">
        <v>0.79039999999999999</v>
      </c>
      <c r="M398" s="25">
        <v>6536</v>
      </c>
      <c r="N398" s="25">
        <v>-167</v>
      </c>
      <c r="O398" s="24">
        <v>0</v>
      </c>
      <c r="P398" s="24">
        <v>0</v>
      </c>
      <c r="Q398" s="24">
        <v>0</v>
      </c>
      <c r="R398" s="66"/>
      <c r="S398" s="66"/>
      <c r="T398" s="66"/>
      <c r="U398" s="66"/>
      <c r="V398" s="66"/>
      <c r="W398" s="24"/>
      <c r="X398" s="24"/>
      <c r="Y398" s="24"/>
      <c r="Z398" s="24"/>
      <c r="AA398" s="28"/>
      <c r="AB398" s="28">
        <v>0.6</v>
      </c>
      <c r="AC398" s="28"/>
      <c r="AD398" s="28">
        <v>30</v>
      </c>
      <c r="AE398" s="28">
        <v>30.000996019999999</v>
      </c>
      <c r="AF398" t="s">
        <v>661</v>
      </c>
    </row>
    <row r="399" spans="1:32" ht="18" customHeight="1">
      <c r="A399" s="22">
        <v>46173</v>
      </c>
      <c r="B399" s="23" t="s">
        <v>256</v>
      </c>
      <c r="C399" s="24">
        <v>761</v>
      </c>
      <c r="D399" s="25">
        <v>3667</v>
      </c>
      <c r="E399" s="26">
        <v>-210</v>
      </c>
      <c r="F399" s="24">
        <v>22</v>
      </c>
      <c r="G399" s="24">
        <v>7</v>
      </c>
      <c r="H399" s="23" t="s">
        <v>1068</v>
      </c>
      <c r="I399" s="23" t="s">
        <v>1069</v>
      </c>
      <c r="J399" s="23" t="s">
        <v>1070</v>
      </c>
      <c r="K399" s="23" t="s">
        <v>154</v>
      </c>
      <c r="L399" s="27">
        <v>0.98089999999999999</v>
      </c>
      <c r="M399" s="25">
        <v>233</v>
      </c>
      <c r="N399" s="25">
        <v>355</v>
      </c>
      <c r="O399" s="24">
        <v>0</v>
      </c>
      <c r="P399" s="24">
        <v>1</v>
      </c>
      <c r="Q399" s="24">
        <v>0</v>
      </c>
      <c r="R399" s="66"/>
      <c r="S399" s="66"/>
      <c r="T399" s="66"/>
      <c r="U399" s="66"/>
      <c r="V399" s="66"/>
      <c r="W399" s="24"/>
      <c r="X399" s="24"/>
      <c r="Y399" s="24"/>
      <c r="Z399" s="24"/>
      <c r="AA399" s="28"/>
      <c r="AB399" s="28">
        <v>0.6</v>
      </c>
      <c r="AC399" s="28"/>
      <c r="AD399" s="28">
        <v>40</v>
      </c>
      <c r="AE399" s="28">
        <v>40.000996010000001</v>
      </c>
      <c r="AF399" t="s">
        <v>664</v>
      </c>
    </row>
    <row r="400" spans="1:32" ht="18" customHeight="1">
      <c r="A400" s="22">
        <v>46173</v>
      </c>
      <c r="B400" s="23" t="s">
        <v>184</v>
      </c>
      <c r="C400" s="24">
        <v>762</v>
      </c>
      <c r="D400" s="25">
        <v>1584</v>
      </c>
      <c r="E400" s="26">
        <v>2326</v>
      </c>
      <c r="F400" s="24">
        <v>38</v>
      </c>
      <c r="G400" s="24">
        <v>6</v>
      </c>
      <c r="H400" s="23" t="s">
        <v>254</v>
      </c>
      <c r="I400" s="23" t="s">
        <v>1071</v>
      </c>
      <c r="J400" s="23" t="s">
        <v>1072</v>
      </c>
      <c r="K400" s="23" t="s">
        <v>154</v>
      </c>
      <c r="L400" s="27">
        <v>1.4895</v>
      </c>
      <c r="M400" s="25">
        <v>8646</v>
      </c>
      <c r="N400" s="25">
        <v>2225</v>
      </c>
      <c r="O400" s="24">
        <v>0</v>
      </c>
      <c r="P400" s="24">
        <v>2</v>
      </c>
      <c r="Q400" s="24">
        <v>0</v>
      </c>
      <c r="R400" s="66"/>
      <c r="S400" s="66"/>
      <c r="T400" s="66"/>
      <c r="U400" s="66"/>
      <c r="V400" s="66"/>
      <c r="W400" s="24"/>
      <c r="X400" s="24"/>
      <c r="Y400" s="24"/>
      <c r="Z400" s="24"/>
      <c r="AA400" s="28"/>
      <c r="AB400" s="28">
        <v>0.5</v>
      </c>
      <c r="AC400" s="28"/>
      <c r="AD400" s="28">
        <v>70</v>
      </c>
      <c r="AE400" s="28">
        <v>70.000996000000001</v>
      </c>
      <c r="AF400" t="s">
        <v>178</v>
      </c>
    </row>
    <row r="401" spans="1:32" ht="18" customHeight="1">
      <c r="A401" s="22">
        <v>46174</v>
      </c>
      <c r="B401" s="23" t="s">
        <v>9</v>
      </c>
      <c r="C401" s="24">
        <v>515</v>
      </c>
      <c r="D401" s="25">
        <v>4943</v>
      </c>
      <c r="E401" s="26">
        <v>1260</v>
      </c>
      <c r="F401" s="24">
        <v>25</v>
      </c>
      <c r="G401" s="24">
        <v>12</v>
      </c>
      <c r="H401" s="23" t="s">
        <v>1073</v>
      </c>
      <c r="I401" s="23" t="s">
        <v>1074</v>
      </c>
      <c r="J401" s="23" t="s">
        <v>1075</v>
      </c>
      <c r="K401" s="23" t="s">
        <v>154</v>
      </c>
      <c r="L401" s="27">
        <v>1.085</v>
      </c>
      <c r="M401" s="25">
        <v>-809</v>
      </c>
      <c r="N401" s="25">
        <v>-413</v>
      </c>
      <c r="O401" s="24">
        <v>0</v>
      </c>
      <c r="P401" s="24">
        <v>5</v>
      </c>
      <c r="Q401" s="24">
        <v>1</v>
      </c>
      <c r="R401" s="66">
        <v>825.75679742631792</v>
      </c>
      <c r="S401" s="66">
        <v>5.9860239908483024</v>
      </c>
      <c r="T401" s="66">
        <v>197.72</v>
      </c>
      <c r="U401" s="66">
        <v>411.91666666666669</v>
      </c>
      <c r="V401" s="66">
        <v>133.59459459459461</v>
      </c>
      <c r="W401" s="24">
        <v>7</v>
      </c>
      <c r="X401" s="24">
        <v>1</v>
      </c>
      <c r="Y401" s="24">
        <v>4</v>
      </c>
      <c r="Z401" s="24">
        <v>1</v>
      </c>
      <c r="AA401" s="28">
        <v>3.25</v>
      </c>
      <c r="AB401" s="28">
        <v>0.6</v>
      </c>
      <c r="AC401" s="28">
        <v>1.95</v>
      </c>
      <c r="AD401" s="28">
        <v>29.5</v>
      </c>
      <c r="AE401" s="28">
        <v>29.50099599</v>
      </c>
      <c r="AF401" t="s">
        <v>1076</v>
      </c>
    </row>
    <row r="402" spans="1:32" ht="18" customHeight="1">
      <c r="A402" s="22">
        <v>46174</v>
      </c>
      <c r="B402" s="23" t="s">
        <v>9</v>
      </c>
      <c r="C402" s="24">
        <v>518</v>
      </c>
      <c r="D402" s="25">
        <v>5620</v>
      </c>
      <c r="E402" s="26">
        <v>161</v>
      </c>
      <c r="F402" s="24">
        <v>22</v>
      </c>
      <c r="G402" s="24">
        <v>16</v>
      </c>
      <c r="H402" s="23" t="s">
        <v>804</v>
      </c>
      <c r="I402" s="23" t="s">
        <v>1077</v>
      </c>
      <c r="J402" s="23" t="s">
        <v>811</v>
      </c>
      <c r="K402" s="23" t="s">
        <v>154</v>
      </c>
      <c r="L402" s="27">
        <v>1.0095000000000001</v>
      </c>
      <c r="M402" s="25">
        <v>-1151</v>
      </c>
      <c r="N402" s="25">
        <v>-296</v>
      </c>
      <c r="O402" s="24">
        <v>0</v>
      </c>
      <c r="P402" s="24">
        <v>8</v>
      </c>
      <c r="Q402" s="24">
        <v>1</v>
      </c>
      <c r="R402" s="66">
        <v>944.35061228725601</v>
      </c>
      <c r="S402" s="66">
        <v>5.9511794950692396</v>
      </c>
      <c r="T402" s="66">
        <v>255.4545454545455</v>
      </c>
      <c r="U402" s="66">
        <v>351.25</v>
      </c>
      <c r="V402" s="66">
        <v>147.89473684210529</v>
      </c>
      <c r="W402" s="24">
        <v>4</v>
      </c>
      <c r="X402" s="24">
        <v>3</v>
      </c>
      <c r="Y402" s="24">
        <v>3</v>
      </c>
      <c r="Z402" s="24">
        <v>1</v>
      </c>
      <c r="AA402" s="28">
        <v>2.75</v>
      </c>
      <c r="AB402" s="28">
        <v>0.8</v>
      </c>
      <c r="AC402" s="28">
        <v>2.2000000000000002</v>
      </c>
      <c r="AD402" s="28">
        <v>22</v>
      </c>
      <c r="AE402" s="28">
        <v>22.000995979999999</v>
      </c>
      <c r="AF402" t="s">
        <v>1078</v>
      </c>
    </row>
    <row r="403" spans="1:32" ht="18" customHeight="1">
      <c r="A403" s="22">
        <v>46174</v>
      </c>
      <c r="B403" s="23" t="s">
        <v>9</v>
      </c>
      <c r="C403" s="24">
        <v>525</v>
      </c>
      <c r="D403" s="25">
        <v>4509</v>
      </c>
      <c r="E403" s="26">
        <v>785</v>
      </c>
      <c r="F403" s="24">
        <v>19</v>
      </c>
      <c r="G403" s="24">
        <v>17</v>
      </c>
      <c r="H403" s="23" t="s">
        <v>1079</v>
      </c>
      <c r="I403" s="23" t="s">
        <v>1080</v>
      </c>
      <c r="J403" s="23" t="s">
        <v>1081</v>
      </c>
      <c r="K403" s="23" t="s">
        <v>154</v>
      </c>
      <c r="L403" s="27">
        <v>1.0580000000000001</v>
      </c>
      <c r="M403" s="25">
        <v>-750</v>
      </c>
      <c r="N403" s="25">
        <v>894</v>
      </c>
      <c r="O403" s="24">
        <v>0</v>
      </c>
      <c r="P403" s="24">
        <v>5</v>
      </c>
      <c r="Q403" s="24">
        <v>1</v>
      </c>
      <c r="R403" s="66">
        <v>749.21419676214202</v>
      </c>
      <c r="S403" s="66">
        <v>6.0183056053748301</v>
      </c>
      <c r="T403" s="66">
        <v>237.31578947368419</v>
      </c>
      <c r="U403" s="66">
        <v>265.23529411764707</v>
      </c>
      <c r="V403" s="66">
        <v>125.25</v>
      </c>
      <c r="W403" s="24">
        <v>5</v>
      </c>
      <c r="X403" s="24">
        <v>5</v>
      </c>
      <c r="Y403" s="24">
        <v>5</v>
      </c>
      <c r="Z403" s="24">
        <v>1</v>
      </c>
      <c r="AA403" s="28">
        <v>4</v>
      </c>
      <c r="AB403" s="28">
        <v>0.6</v>
      </c>
      <c r="AC403" s="28">
        <v>2.4</v>
      </c>
      <c r="AD403" s="28">
        <v>34</v>
      </c>
      <c r="AE403" s="28">
        <v>34.000995969999998</v>
      </c>
      <c r="AF403" t="s">
        <v>1082</v>
      </c>
    </row>
    <row r="404" spans="1:32" ht="18" customHeight="1">
      <c r="A404" s="22">
        <v>46174</v>
      </c>
      <c r="B404" s="23" t="s">
        <v>9</v>
      </c>
      <c r="C404" s="24">
        <v>526</v>
      </c>
      <c r="D404" s="25">
        <v>4324</v>
      </c>
      <c r="E404" s="26">
        <v>1639</v>
      </c>
      <c r="F404" s="24">
        <v>23</v>
      </c>
      <c r="G404" s="24">
        <v>9</v>
      </c>
      <c r="H404" s="23" t="s">
        <v>1083</v>
      </c>
      <c r="I404" s="23" t="s">
        <v>1084</v>
      </c>
      <c r="J404" s="23" t="s">
        <v>1085</v>
      </c>
      <c r="K404" s="23" t="s">
        <v>154</v>
      </c>
      <c r="L404" s="27">
        <v>1.1263000000000001</v>
      </c>
      <c r="M404" s="25">
        <v>103</v>
      </c>
      <c r="N404" s="25">
        <v>538</v>
      </c>
      <c r="O404" s="24">
        <v>0</v>
      </c>
      <c r="P404" s="24">
        <v>6</v>
      </c>
      <c r="Q404" s="24">
        <v>1</v>
      </c>
      <c r="R404" s="66">
        <v>773.49413657119135</v>
      </c>
      <c r="S404" s="66">
        <v>5.5902169073547006</v>
      </c>
      <c r="T404" s="66">
        <v>188</v>
      </c>
      <c r="U404" s="66">
        <v>480.44444444444451</v>
      </c>
      <c r="V404" s="66">
        <v>135.125</v>
      </c>
      <c r="W404" s="24">
        <v>7</v>
      </c>
      <c r="X404" s="24">
        <v>0</v>
      </c>
      <c r="Y404" s="24">
        <v>4</v>
      </c>
      <c r="Z404" s="24">
        <v>7</v>
      </c>
      <c r="AA404" s="28">
        <v>4.5</v>
      </c>
      <c r="AB404" s="28">
        <v>0.6</v>
      </c>
      <c r="AC404" s="28">
        <v>2.7</v>
      </c>
      <c r="AD404" s="28">
        <v>27</v>
      </c>
      <c r="AE404" s="28">
        <v>27.000995960000001</v>
      </c>
      <c r="AF404" t="s">
        <v>789</v>
      </c>
    </row>
    <row r="405" spans="1:32" ht="18" customHeight="1">
      <c r="A405" s="22">
        <v>46174</v>
      </c>
      <c r="B405" s="23" t="s">
        <v>9</v>
      </c>
      <c r="C405" s="24">
        <v>527</v>
      </c>
      <c r="D405" s="25">
        <v>5253</v>
      </c>
      <c r="E405" s="26">
        <v>1643</v>
      </c>
      <c r="F405" s="24">
        <v>27</v>
      </c>
      <c r="G405" s="24">
        <v>14</v>
      </c>
      <c r="H405" s="23" t="s">
        <v>1086</v>
      </c>
      <c r="I405" s="23" t="s">
        <v>1087</v>
      </c>
      <c r="J405" s="23" t="s">
        <v>1088</v>
      </c>
      <c r="K405" s="23" t="s">
        <v>154</v>
      </c>
      <c r="L405" s="27">
        <v>1.1043000000000001</v>
      </c>
      <c r="M405" s="25">
        <v>-151</v>
      </c>
      <c r="N405" s="25">
        <v>-370</v>
      </c>
      <c r="O405" s="24">
        <v>0</v>
      </c>
      <c r="P405" s="24">
        <v>7</v>
      </c>
      <c r="Q405" s="24">
        <v>1</v>
      </c>
      <c r="R405" s="66">
        <v>887.60865504358662</v>
      </c>
      <c r="S405" s="66">
        <v>5.9181486910377723</v>
      </c>
      <c r="T405" s="66">
        <v>194.55555555555549</v>
      </c>
      <c r="U405" s="66">
        <v>375.21428571428572</v>
      </c>
      <c r="V405" s="66">
        <v>128.1219512195122</v>
      </c>
      <c r="W405" s="24">
        <v>7</v>
      </c>
      <c r="X405" s="24">
        <v>2</v>
      </c>
      <c r="Y405" s="24">
        <v>5</v>
      </c>
      <c r="Z405" s="24">
        <v>2</v>
      </c>
      <c r="AA405" s="28">
        <v>4</v>
      </c>
      <c r="AB405" s="28">
        <v>0.8</v>
      </c>
      <c r="AC405" s="28">
        <v>3.2</v>
      </c>
      <c r="AD405" s="28">
        <v>42</v>
      </c>
      <c r="AE405" s="28">
        <v>42.000995949999997</v>
      </c>
      <c r="AF405" t="s">
        <v>285</v>
      </c>
    </row>
    <row r="406" spans="1:32" ht="18" customHeight="1">
      <c r="A406" s="22">
        <v>46174</v>
      </c>
      <c r="B406" s="23" t="s">
        <v>9</v>
      </c>
      <c r="C406" s="24">
        <v>530</v>
      </c>
      <c r="D406" s="25">
        <v>3320</v>
      </c>
      <c r="E406" s="26">
        <v>1192</v>
      </c>
      <c r="F406" s="24">
        <v>18</v>
      </c>
      <c r="G406" s="24">
        <v>7</v>
      </c>
      <c r="H406" s="23" t="s">
        <v>225</v>
      </c>
      <c r="I406" s="23" t="s">
        <v>610</v>
      </c>
      <c r="J406" s="23" t="s">
        <v>1089</v>
      </c>
      <c r="K406" s="23" t="s">
        <v>154</v>
      </c>
      <c r="L406" s="27">
        <v>1.1196999999999999</v>
      </c>
      <c r="M406" s="25">
        <v>890</v>
      </c>
      <c r="N406" s="25">
        <v>1152</v>
      </c>
      <c r="O406" s="24">
        <v>0</v>
      </c>
      <c r="P406" s="24">
        <v>0</v>
      </c>
      <c r="Q406" s="24">
        <v>1</v>
      </c>
      <c r="R406" s="66">
        <v>574.30053964300544</v>
      </c>
      <c r="S406" s="66">
        <v>5.7809452905333609</v>
      </c>
      <c r="T406" s="66">
        <v>184.44444444444451</v>
      </c>
      <c r="U406" s="66">
        <v>474.28571428571428</v>
      </c>
      <c r="V406" s="66">
        <v>132.80000000000001</v>
      </c>
      <c r="W406" s="24">
        <v>7</v>
      </c>
      <c r="X406" s="24">
        <v>0</v>
      </c>
      <c r="Y406" s="24">
        <v>4</v>
      </c>
      <c r="Z406" s="24">
        <v>5</v>
      </c>
      <c r="AA406" s="28">
        <v>4</v>
      </c>
      <c r="AB406" s="28">
        <v>0.6</v>
      </c>
      <c r="AC406" s="28">
        <v>2.4</v>
      </c>
      <c r="AD406" s="28">
        <v>24</v>
      </c>
      <c r="AE406" s="28">
        <v>24.000995939999999</v>
      </c>
      <c r="AF406" t="s">
        <v>1090</v>
      </c>
    </row>
    <row r="407" spans="1:32" ht="18" customHeight="1">
      <c r="A407" s="22">
        <v>46174</v>
      </c>
      <c r="B407" s="23" t="s">
        <v>9</v>
      </c>
      <c r="C407" s="24">
        <v>508</v>
      </c>
      <c r="D407" s="25">
        <v>3649</v>
      </c>
      <c r="E407" s="26">
        <v>-917</v>
      </c>
      <c r="F407" s="24">
        <v>12</v>
      </c>
      <c r="G407" s="24">
        <v>9</v>
      </c>
      <c r="H407" s="23" t="s">
        <v>622</v>
      </c>
      <c r="I407" s="23" t="s">
        <v>1091</v>
      </c>
      <c r="J407" s="23" t="s">
        <v>1092</v>
      </c>
      <c r="K407" s="23" t="s">
        <v>203</v>
      </c>
      <c r="L407" s="27">
        <v>0.91620000000000001</v>
      </c>
      <c r="M407" s="25">
        <v>1244</v>
      </c>
      <c r="N407" s="25">
        <v>-863</v>
      </c>
      <c r="O407" s="24">
        <v>0</v>
      </c>
      <c r="P407" s="24">
        <v>8</v>
      </c>
      <c r="Q407" s="24">
        <v>1</v>
      </c>
      <c r="R407" s="66">
        <v>570.65743046907426</v>
      </c>
      <c r="S407" s="66">
        <v>6.3943791934866443</v>
      </c>
      <c r="T407" s="66">
        <v>304.08333333333331</v>
      </c>
      <c r="U407" s="66">
        <v>405.44444444444451</v>
      </c>
      <c r="V407" s="66">
        <v>173.76190476190479</v>
      </c>
      <c r="W407" s="24">
        <v>0</v>
      </c>
      <c r="X407" s="24">
        <v>1</v>
      </c>
      <c r="Y407" s="24">
        <v>0</v>
      </c>
      <c r="Z407" s="24">
        <v>0</v>
      </c>
      <c r="AA407" s="28">
        <v>0.25</v>
      </c>
      <c r="AB407" s="28">
        <v>0.6</v>
      </c>
      <c r="AC407" s="28">
        <v>0.15</v>
      </c>
      <c r="AD407" s="28">
        <v>11.5</v>
      </c>
      <c r="AE407" s="28">
        <v>11.50099593</v>
      </c>
      <c r="AF407" t="s">
        <v>736</v>
      </c>
    </row>
    <row r="408" spans="1:32" ht="18" customHeight="1">
      <c r="A408" s="22">
        <v>46174</v>
      </c>
      <c r="B408" s="23" t="s">
        <v>9</v>
      </c>
      <c r="C408" s="24">
        <v>510</v>
      </c>
      <c r="D408" s="25">
        <v>3655</v>
      </c>
      <c r="E408" s="26">
        <v>-136</v>
      </c>
      <c r="F408" s="24">
        <v>13</v>
      </c>
      <c r="G408" s="24">
        <v>12</v>
      </c>
      <c r="H408" s="23" t="s">
        <v>1093</v>
      </c>
      <c r="I408" s="23" t="s">
        <v>1094</v>
      </c>
      <c r="J408" s="23" t="s">
        <v>1095</v>
      </c>
      <c r="K408" s="23" t="s">
        <v>370</v>
      </c>
      <c r="L408" s="27">
        <v>0.98760000000000003</v>
      </c>
      <c r="M408" s="25">
        <v>-802</v>
      </c>
      <c r="N408" s="25">
        <v>-1021</v>
      </c>
      <c r="O408" s="24">
        <v>0</v>
      </c>
      <c r="P408" s="24">
        <v>0</v>
      </c>
      <c r="Q408" s="24">
        <v>1</v>
      </c>
      <c r="R408" s="66">
        <v>604.17875674553761</v>
      </c>
      <c r="S408" s="66">
        <v>6.049534114188293</v>
      </c>
      <c r="T408" s="66">
        <v>281.15384615384608</v>
      </c>
      <c r="U408" s="66">
        <v>304.58333333333331</v>
      </c>
      <c r="V408" s="66">
        <v>146.19999999999999</v>
      </c>
      <c r="W408" s="24">
        <v>0</v>
      </c>
      <c r="X408" s="24">
        <v>4</v>
      </c>
      <c r="Y408" s="24">
        <v>3</v>
      </c>
      <c r="Z408" s="24">
        <v>0</v>
      </c>
      <c r="AA408" s="28">
        <v>1.75</v>
      </c>
      <c r="AB408" s="28">
        <v>0.6</v>
      </c>
      <c r="AC408" s="28">
        <v>1.05</v>
      </c>
      <c r="AD408" s="28">
        <v>20.5</v>
      </c>
      <c r="AE408" s="28">
        <v>20.500995920000001</v>
      </c>
      <c r="AF408" t="s">
        <v>631</v>
      </c>
    </row>
    <row r="409" spans="1:32" ht="18" customHeight="1">
      <c r="A409" s="22">
        <v>46174</v>
      </c>
      <c r="B409" s="23" t="s">
        <v>9</v>
      </c>
      <c r="C409" s="24">
        <v>511</v>
      </c>
      <c r="D409" s="25">
        <v>1671</v>
      </c>
      <c r="E409" s="26">
        <v>-845</v>
      </c>
      <c r="F409" s="24">
        <v>4</v>
      </c>
      <c r="G409" s="24">
        <v>4</v>
      </c>
      <c r="H409" s="23" t="s">
        <v>1096</v>
      </c>
      <c r="I409" s="23" t="s">
        <v>1097</v>
      </c>
      <c r="J409" s="23" t="s">
        <v>1097</v>
      </c>
      <c r="K409" s="23" t="s">
        <v>154</v>
      </c>
      <c r="L409" s="27">
        <v>0.83140000000000003</v>
      </c>
      <c r="M409" s="25">
        <v>-879</v>
      </c>
      <c r="N409" s="25">
        <v>-1067</v>
      </c>
      <c r="O409" s="24">
        <v>0</v>
      </c>
      <c r="P409" s="24">
        <v>1</v>
      </c>
      <c r="Q409" s="24">
        <v>1</v>
      </c>
      <c r="R409" s="66">
        <v>254.5018679950187</v>
      </c>
      <c r="S409" s="66">
        <v>6.5657671323367506</v>
      </c>
      <c r="T409" s="66">
        <v>417.75</v>
      </c>
      <c r="U409" s="66">
        <v>417.75</v>
      </c>
      <c r="V409" s="66">
        <v>208.875</v>
      </c>
      <c r="W409" s="24">
        <v>0</v>
      </c>
      <c r="X409" s="24">
        <v>1</v>
      </c>
      <c r="Y409" s="24">
        <v>0</v>
      </c>
      <c r="Z409" s="24">
        <v>0</v>
      </c>
      <c r="AA409" s="28">
        <v>0.25</v>
      </c>
      <c r="AB409" s="28">
        <v>0.5</v>
      </c>
      <c r="AC409" s="28">
        <v>0.125</v>
      </c>
      <c r="AD409" s="28">
        <v>21.2</v>
      </c>
      <c r="AE409" s="28">
        <v>21.20099591</v>
      </c>
      <c r="AF409" t="s">
        <v>1098</v>
      </c>
    </row>
    <row r="410" spans="1:32" ht="18" customHeight="1">
      <c r="A410" s="22">
        <v>46174</v>
      </c>
      <c r="B410" s="23" t="s">
        <v>9</v>
      </c>
      <c r="C410" s="24">
        <v>512</v>
      </c>
      <c r="D410" s="25">
        <v>1590</v>
      </c>
      <c r="E410" s="26">
        <v>-412</v>
      </c>
      <c r="F410" s="24">
        <v>5</v>
      </c>
      <c r="G410" s="24">
        <v>3</v>
      </c>
      <c r="H410" s="23" t="s">
        <v>1008</v>
      </c>
      <c r="I410" s="23" t="s">
        <v>1099</v>
      </c>
      <c r="J410" s="23" t="s">
        <v>1100</v>
      </c>
      <c r="K410" s="23" t="s">
        <v>154</v>
      </c>
      <c r="L410" s="27">
        <v>0.91359999999999997</v>
      </c>
      <c r="M410" s="25">
        <v>-592</v>
      </c>
      <c r="N410" s="25">
        <v>-102</v>
      </c>
      <c r="O410" s="24">
        <v>0</v>
      </c>
      <c r="P410" s="24">
        <v>2</v>
      </c>
      <c r="Q410" s="24">
        <v>1</v>
      </c>
      <c r="R410" s="66">
        <v>265.02646326276459</v>
      </c>
      <c r="S410" s="66">
        <v>5.9994008916142452</v>
      </c>
      <c r="T410" s="66">
        <v>318</v>
      </c>
      <c r="U410" s="66">
        <v>530</v>
      </c>
      <c r="V410" s="66">
        <v>198.75</v>
      </c>
      <c r="W410" s="24">
        <v>0</v>
      </c>
      <c r="X410" s="24">
        <v>0</v>
      </c>
      <c r="Y410" s="24">
        <v>0</v>
      </c>
      <c r="Z410" s="24">
        <v>1</v>
      </c>
      <c r="AA410" s="28">
        <v>0.25</v>
      </c>
      <c r="AB410" s="28">
        <v>0.5</v>
      </c>
      <c r="AC410" s="28">
        <v>0.125</v>
      </c>
      <c r="AD410" s="28">
        <v>11.2</v>
      </c>
      <c r="AE410" s="28">
        <v>11.200995900000001</v>
      </c>
      <c r="AF410" t="s">
        <v>646</v>
      </c>
    </row>
    <row r="411" spans="1:32" ht="18" customHeight="1">
      <c r="A411" s="22">
        <v>46174</v>
      </c>
      <c r="B411" s="23" t="s">
        <v>9</v>
      </c>
      <c r="C411" s="24">
        <v>513</v>
      </c>
      <c r="D411" s="25">
        <v>1023</v>
      </c>
      <c r="E411" s="26">
        <v>-952</v>
      </c>
      <c r="F411" s="24">
        <v>1</v>
      </c>
      <c r="G411" s="24">
        <v>1</v>
      </c>
      <c r="H411" s="23" t="s">
        <v>1101</v>
      </c>
      <c r="I411" s="23" t="s">
        <v>1102</v>
      </c>
      <c r="J411" s="23" t="s">
        <v>1102</v>
      </c>
      <c r="K411" s="23" t="s">
        <v>154</v>
      </c>
      <c r="L411" s="27">
        <v>0.68979999999999997</v>
      </c>
      <c r="M411" s="25">
        <v>-830</v>
      </c>
      <c r="N411" s="25">
        <v>-948</v>
      </c>
      <c r="O411" s="24">
        <v>0</v>
      </c>
      <c r="P411" s="24">
        <v>3</v>
      </c>
      <c r="Q411" s="24">
        <v>1</v>
      </c>
      <c r="R411" s="66">
        <v>162.32363013698631</v>
      </c>
      <c r="S411" s="66">
        <v>6.3022247539479093</v>
      </c>
      <c r="T411" s="66">
        <v>1023</v>
      </c>
      <c r="U411" s="66">
        <v>1023</v>
      </c>
      <c r="V411" s="66">
        <v>511.5</v>
      </c>
      <c r="W411" s="24">
        <v>0</v>
      </c>
      <c r="X411" s="24">
        <v>0</v>
      </c>
      <c r="Y411" s="24">
        <v>0</v>
      </c>
      <c r="Z411" s="24">
        <v>0</v>
      </c>
      <c r="AA411" s="28">
        <v>0</v>
      </c>
      <c r="AB411" s="28">
        <v>0.5</v>
      </c>
      <c r="AC411" s="28">
        <v>0</v>
      </c>
      <c r="AD411" s="28">
        <v>10</v>
      </c>
      <c r="AE411" s="28">
        <v>10.00099589</v>
      </c>
      <c r="AF411" t="s">
        <v>584</v>
      </c>
    </row>
    <row r="412" spans="1:32" ht="18" customHeight="1">
      <c r="A412" s="22">
        <v>46174</v>
      </c>
      <c r="B412" s="23" t="s">
        <v>9</v>
      </c>
      <c r="C412" s="24">
        <v>516</v>
      </c>
      <c r="D412" s="25">
        <v>3895</v>
      </c>
      <c r="E412" s="26">
        <v>-241</v>
      </c>
      <c r="F412" s="24">
        <v>12</v>
      </c>
      <c r="G412" s="24">
        <v>14</v>
      </c>
      <c r="H412" s="23" t="s">
        <v>1103</v>
      </c>
      <c r="I412" s="23" t="s">
        <v>1104</v>
      </c>
      <c r="J412" s="23" t="s">
        <v>1105</v>
      </c>
      <c r="K412" s="23" t="s">
        <v>154</v>
      </c>
      <c r="L412" s="27">
        <v>0.97940000000000005</v>
      </c>
      <c r="M412" s="25">
        <v>1003</v>
      </c>
      <c r="N412" s="25">
        <v>222</v>
      </c>
      <c r="O412" s="24">
        <v>0</v>
      </c>
      <c r="P412" s="24">
        <v>6</v>
      </c>
      <c r="Q412" s="24">
        <v>1</v>
      </c>
      <c r="R412" s="66">
        <v>672.90680780406808</v>
      </c>
      <c r="S412" s="66">
        <v>5.7883200984557686</v>
      </c>
      <c r="T412" s="66">
        <v>324.58333333333331</v>
      </c>
      <c r="U412" s="66">
        <v>278.21428571428572</v>
      </c>
      <c r="V412" s="66">
        <v>149.80769230769229</v>
      </c>
      <c r="W412" s="24">
        <v>0</v>
      </c>
      <c r="X412" s="24">
        <v>5</v>
      </c>
      <c r="Y412" s="24">
        <v>3</v>
      </c>
      <c r="Z412" s="24">
        <v>4</v>
      </c>
      <c r="AA412" s="28">
        <v>3</v>
      </c>
      <c r="AB412" s="28">
        <v>0.6</v>
      </c>
      <c r="AC412" s="28">
        <v>1.8</v>
      </c>
      <c r="AD412" s="28">
        <v>28</v>
      </c>
      <c r="AE412" s="28">
        <v>28.000995880000001</v>
      </c>
      <c r="AF412" t="s">
        <v>633</v>
      </c>
    </row>
    <row r="413" spans="1:32" ht="18" customHeight="1">
      <c r="A413" s="22">
        <v>46174</v>
      </c>
      <c r="B413" s="23" t="s">
        <v>9</v>
      </c>
      <c r="C413" s="24">
        <v>517</v>
      </c>
      <c r="D413" s="25">
        <v>993</v>
      </c>
      <c r="E413" s="26">
        <v>-837</v>
      </c>
      <c r="F413" s="24">
        <v>1</v>
      </c>
      <c r="G413" s="24">
        <v>0</v>
      </c>
      <c r="H413" s="23" t="s">
        <v>1106</v>
      </c>
      <c r="I413" s="23" t="s">
        <v>1106</v>
      </c>
      <c r="J413" s="23" t="s">
        <v>214</v>
      </c>
      <c r="K413" s="23" t="s">
        <v>154</v>
      </c>
      <c r="L413" s="27">
        <v>0.71899999999999997</v>
      </c>
      <c r="M413" s="25">
        <v>-443</v>
      </c>
      <c r="N413" s="25">
        <v>904</v>
      </c>
      <c r="O413" s="24">
        <v>0</v>
      </c>
      <c r="P413" s="24">
        <v>7</v>
      </c>
      <c r="Q413" s="24">
        <v>1</v>
      </c>
      <c r="R413" s="66">
        <v>179.21699875466999</v>
      </c>
      <c r="S413" s="66">
        <v>5.540769050369585</v>
      </c>
      <c r="T413" s="66">
        <v>993</v>
      </c>
      <c r="U413" s="66"/>
      <c r="V413" s="66">
        <v>993</v>
      </c>
      <c r="W413" s="24">
        <v>0</v>
      </c>
      <c r="X413" s="24"/>
      <c r="Y413" s="24">
        <v>0</v>
      </c>
      <c r="Z413" s="24">
        <v>7</v>
      </c>
      <c r="AA413" s="28">
        <v>2.333333333333333</v>
      </c>
      <c r="AB413" s="28">
        <v>0.5</v>
      </c>
      <c r="AC413" s="28">
        <v>1.166666666666667</v>
      </c>
      <c r="AD413" s="28">
        <v>31.7</v>
      </c>
      <c r="AE413" s="28">
        <v>31.70099587</v>
      </c>
      <c r="AF413" t="s">
        <v>1107</v>
      </c>
    </row>
    <row r="414" spans="1:32" ht="18" customHeight="1">
      <c r="A414" s="22">
        <v>46174</v>
      </c>
      <c r="B414" s="23" t="s">
        <v>9</v>
      </c>
      <c r="C414" s="24">
        <v>520</v>
      </c>
      <c r="D414" s="25">
        <v>2015</v>
      </c>
      <c r="E414" s="26">
        <v>-620</v>
      </c>
      <c r="F414" s="24">
        <v>4</v>
      </c>
      <c r="G414" s="24">
        <v>8</v>
      </c>
      <c r="H414" s="23" t="s">
        <v>1108</v>
      </c>
      <c r="I414" s="23" t="s">
        <v>1109</v>
      </c>
      <c r="J414" s="23" t="s">
        <v>1110</v>
      </c>
      <c r="K414" s="23" t="s">
        <v>154</v>
      </c>
      <c r="L414" s="27">
        <v>0.89739999999999998</v>
      </c>
      <c r="M414" s="25">
        <v>417</v>
      </c>
      <c r="N414" s="25">
        <v>-1091</v>
      </c>
      <c r="O414" s="24">
        <v>0</v>
      </c>
      <c r="P414" s="24">
        <v>0</v>
      </c>
      <c r="Q414" s="24">
        <v>1</v>
      </c>
      <c r="R414" s="66">
        <v>343.34957451224579</v>
      </c>
      <c r="S414" s="66">
        <v>5.8686544256315472</v>
      </c>
      <c r="T414" s="66">
        <v>503.75</v>
      </c>
      <c r="U414" s="66">
        <v>251.875</v>
      </c>
      <c r="V414" s="66">
        <v>167.91666666666671</v>
      </c>
      <c r="W414" s="24">
        <v>0</v>
      </c>
      <c r="X414" s="24">
        <v>5</v>
      </c>
      <c r="Y414" s="24">
        <v>0</v>
      </c>
      <c r="Z414" s="24">
        <v>2</v>
      </c>
      <c r="AA414" s="28">
        <v>1.75</v>
      </c>
      <c r="AB414" s="28">
        <v>0.5</v>
      </c>
      <c r="AC414" s="28">
        <v>0.875</v>
      </c>
      <c r="AD414" s="28">
        <v>18.8</v>
      </c>
      <c r="AE414" s="28">
        <v>18.80099586</v>
      </c>
      <c r="AF414" t="s">
        <v>612</v>
      </c>
    </row>
    <row r="415" spans="1:32" ht="18" customHeight="1">
      <c r="A415" s="22">
        <v>46174</v>
      </c>
      <c r="B415" s="23" t="s">
        <v>9</v>
      </c>
      <c r="C415" s="24">
        <v>521</v>
      </c>
      <c r="D415" s="25">
        <v>4539</v>
      </c>
      <c r="E415" s="26">
        <v>-351</v>
      </c>
      <c r="F415" s="24">
        <v>13</v>
      </c>
      <c r="G415" s="24">
        <v>20</v>
      </c>
      <c r="H415" s="23" t="s">
        <v>1111</v>
      </c>
      <c r="I415" s="23" t="s">
        <v>1112</v>
      </c>
      <c r="J415" s="23" t="s">
        <v>1113</v>
      </c>
      <c r="K415" s="23" t="s">
        <v>370</v>
      </c>
      <c r="L415" s="27">
        <v>0.97419999999999995</v>
      </c>
      <c r="M415" s="25">
        <v>-240</v>
      </c>
      <c r="N415" s="25">
        <v>-281</v>
      </c>
      <c r="O415" s="24">
        <v>0</v>
      </c>
      <c r="P415" s="24">
        <v>1</v>
      </c>
      <c r="Q415" s="24">
        <v>1</v>
      </c>
      <c r="R415" s="66">
        <v>760.69582814445823</v>
      </c>
      <c r="S415" s="66">
        <v>5.9669053412213948</v>
      </c>
      <c r="T415" s="66">
        <v>349.15384615384608</v>
      </c>
      <c r="U415" s="66">
        <v>226.95</v>
      </c>
      <c r="V415" s="66">
        <v>137.5454545454545</v>
      </c>
      <c r="W415" s="24">
        <v>0</v>
      </c>
      <c r="X415" s="24">
        <v>6</v>
      </c>
      <c r="Y415" s="24">
        <v>4</v>
      </c>
      <c r="Z415" s="24">
        <v>1</v>
      </c>
      <c r="AA415" s="28">
        <v>2.75</v>
      </c>
      <c r="AB415" s="28">
        <v>0.6</v>
      </c>
      <c r="AC415" s="28">
        <v>1.65</v>
      </c>
      <c r="AD415" s="28">
        <v>36.5</v>
      </c>
      <c r="AE415" s="28">
        <v>36.500995850000002</v>
      </c>
      <c r="AF415" t="s">
        <v>648</v>
      </c>
    </row>
    <row r="416" spans="1:32" ht="18" customHeight="1">
      <c r="A416" s="22">
        <v>46174</v>
      </c>
      <c r="B416" s="23" t="s">
        <v>9</v>
      </c>
      <c r="C416" s="24">
        <v>522</v>
      </c>
      <c r="D416" s="25">
        <v>2633</v>
      </c>
      <c r="E416" s="26">
        <v>-764</v>
      </c>
      <c r="F416" s="24">
        <v>8</v>
      </c>
      <c r="G416" s="24">
        <v>4</v>
      </c>
      <c r="H416" s="23" t="s">
        <v>1114</v>
      </c>
      <c r="I416" s="23" t="s">
        <v>1115</v>
      </c>
      <c r="J416" s="23" t="s">
        <v>1116</v>
      </c>
      <c r="K416" s="23" t="s">
        <v>203</v>
      </c>
      <c r="L416" s="27">
        <v>0.90329999999999999</v>
      </c>
      <c r="M416" s="25">
        <v>1777</v>
      </c>
      <c r="N416" s="25">
        <v>-635</v>
      </c>
      <c r="O416" s="24">
        <v>0</v>
      </c>
      <c r="P416" s="24">
        <v>2</v>
      </c>
      <c r="Q416" s="24">
        <v>1</v>
      </c>
      <c r="R416" s="66">
        <v>448.6711809879618</v>
      </c>
      <c r="S416" s="66">
        <v>5.8684402109406832</v>
      </c>
      <c r="T416" s="66">
        <v>329.125</v>
      </c>
      <c r="U416" s="66">
        <v>658.25</v>
      </c>
      <c r="V416" s="66">
        <v>219.41666666666671</v>
      </c>
      <c r="W416" s="24">
        <v>0</v>
      </c>
      <c r="X416" s="24">
        <v>0</v>
      </c>
      <c r="Y416" s="24">
        <v>0</v>
      </c>
      <c r="Z416" s="24">
        <v>2</v>
      </c>
      <c r="AA416" s="28">
        <v>0.5</v>
      </c>
      <c r="AB416" s="28">
        <v>0.5</v>
      </c>
      <c r="AC416" s="28">
        <v>0.25</v>
      </c>
      <c r="AD416" s="28">
        <v>12.5</v>
      </c>
      <c r="AE416" s="28">
        <v>12.50099584</v>
      </c>
      <c r="AF416" t="s">
        <v>795</v>
      </c>
    </row>
    <row r="417" spans="1:32" ht="18" customHeight="1">
      <c r="A417" s="22">
        <v>46174</v>
      </c>
      <c r="B417" s="23" t="s">
        <v>9</v>
      </c>
      <c r="C417" s="24">
        <v>523</v>
      </c>
      <c r="D417" s="25">
        <v>2657</v>
      </c>
      <c r="E417" s="26">
        <v>-1028</v>
      </c>
      <c r="F417" s="24">
        <v>8</v>
      </c>
      <c r="G417" s="24">
        <v>4</v>
      </c>
      <c r="H417" s="23" t="s">
        <v>1117</v>
      </c>
      <c r="I417" s="23" t="s">
        <v>1118</v>
      </c>
      <c r="J417" s="23" t="s">
        <v>1119</v>
      </c>
      <c r="K417" s="23" t="s">
        <v>203</v>
      </c>
      <c r="L417" s="27">
        <v>0.871</v>
      </c>
      <c r="M417" s="25">
        <v>755</v>
      </c>
      <c r="N417" s="25">
        <v>-551</v>
      </c>
      <c r="O417" s="24">
        <v>0</v>
      </c>
      <c r="P417" s="24">
        <v>3</v>
      </c>
      <c r="Q417" s="24">
        <v>1</v>
      </c>
      <c r="R417" s="66">
        <v>423.25648609381477</v>
      </c>
      <c r="S417" s="66">
        <v>6.2775175036799693</v>
      </c>
      <c r="T417" s="66">
        <v>332.125</v>
      </c>
      <c r="U417" s="66">
        <v>664.25</v>
      </c>
      <c r="V417" s="66">
        <v>221.41666666666671</v>
      </c>
      <c r="W417" s="24">
        <v>0</v>
      </c>
      <c r="X417" s="24">
        <v>0</v>
      </c>
      <c r="Y417" s="24">
        <v>0</v>
      </c>
      <c r="Z417" s="24">
        <v>0</v>
      </c>
      <c r="AA417" s="28">
        <v>0</v>
      </c>
      <c r="AB417" s="28">
        <v>0.5</v>
      </c>
      <c r="AC417" s="28">
        <v>0</v>
      </c>
      <c r="AD417" s="28">
        <v>10</v>
      </c>
      <c r="AE417" s="28">
        <v>10.000995830000001</v>
      </c>
      <c r="AF417" t="s">
        <v>584</v>
      </c>
    </row>
    <row r="418" spans="1:32" ht="18" customHeight="1">
      <c r="A418" s="22">
        <v>46174</v>
      </c>
      <c r="B418" s="23" t="s">
        <v>9</v>
      </c>
      <c r="C418" s="24">
        <v>528</v>
      </c>
      <c r="D418" s="25">
        <v>1312</v>
      </c>
      <c r="E418" s="26">
        <v>-266</v>
      </c>
      <c r="F418" s="24">
        <v>4</v>
      </c>
      <c r="G418" s="24">
        <v>3</v>
      </c>
      <c r="H418" s="23" t="s">
        <v>1120</v>
      </c>
      <c r="I418" s="23" t="s">
        <v>427</v>
      </c>
      <c r="J418" s="23" t="s">
        <v>1121</v>
      </c>
      <c r="K418" s="23" t="s">
        <v>154</v>
      </c>
      <c r="L418" s="27">
        <v>0.93240000000000001</v>
      </c>
      <c r="M418" s="25">
        <v>-1205</v>
      </c>
      <c r="N418" s="25">
        <v>-394</v>
      </c>
      <c r="O418" s="24">
        <v>0</v>
      </c>
      <c r="P418" s="24">
        <v>8</v>
      </c>
      <c r="Q418" s="24">
        <v>1</v>
      </c>
      <c r="R418" s="66">
        <v>225.41334578663341</v>
      </c>
      <c r="S418" s="66">
        <v>5.8204184646719304</v>
      </c>
      <c r="T418" s="66">
        <v>328</v>
      </c>
      <c r="U418" s="66">
        <v>437.33333333333331</v>
      </c>
      <c r="V418" s="66">
        <v>187.42857142857139</v>
      </c>
      <c r="W418" s="24">
        <v>0</v>
      </c>
      <c r="X418" s="24">
        <v>0</v>
      </c>
      <c r="Y418" s="24">
        <v>0</v>
      </c>
      <c r="Z418" s="24">
        <v>4</v>
      </c>
      <c r="AA418" s="28">
        <v>1</v>
      </c>
      <c r="AB418" s="28">
        <v>0.5</v>
      </c>
      <c r="AC418" s="28">
        <v>0.5</v>
      </c>
      <c r="AD418" s="28">
        <v>15</v>
      </c>
      <c r="AE418" s="28">
        <v>15.00099582</v>
      </c>
      <c r="AF418" t="s">
        <v>743</v>
      </c>
    </row>
    <row r="419" spans="1:32" ht="18" customHeight="1">
      <c r="A419" s="22">
        <v>46174</v>
      </c>
      <c r="B419" s="23" t="s">
        <v>9</v>
      </c>
      <c r="C419" s="24">
        <v>531</v>
      </c>
      <c r="D419" s="25">
        <v>2581</v>
      </c>
      <c r="E419" s="26">
        <v>-771</v>
      </c>
      <c r="F419" s="24">
        <v>6</v>
      </c>
      <c r="G419" s="24">
        <v>8</v>
      </c>
      <c r="H419" s="23" t="s">
        <v>610</v>
      </c>
      <c r="I419" s="23" t="s">
        <v>1122</v>
      </c>
      <c r="J419" s="23" t="s">
        <v>1123</v>
      </c>
      <c r="K419" s="23" t="s">
        <v>154</v>
      </c>
      <c r="L419" s="27">
        <v>0.90039999999999998</v>
      </c>
      <c r="M419" s="25">
        <v>-738</v>
      </c>
      <c r="N419" s="25">
        <v>51</v>
      </c>
      <c r="O419" s="24">
        <v>0</v>
      </c>
      <c r="P419" s="24">
        <v>1</v>
      </c>
      <c r="Q419" s="24">
        <v>1</v>
      </c>
      <c r="R419" s="66">
        <v>443.36135325861352</v>
      </c>
      <c r="S419" s="66">
        <v>5.8214365799594123</v>
      </c>
      <c r="T419" s="66">
        <v>430.16666666666669</v>
      </c>
      <c r="U419" s="66">
        <v>322.625</v>
      </c>
      <c r="V419" s="66">
        <v>184.35714285714289</v>
      </c>
      <c r="W419" s="24">
        <v>0</v>
      </c>
      <c r="X419" s="24">
        <v>3</v>
      </c>
      <c r="Y419" s="24">
        <v>0</v>
      </c>
      <c r="Z419" s="24">
        <v>4</v>
      </c>
      <c r="AA419" s="28">
        <v>1.75</v>
      </c>
      <c r="AB419" s="28">
        <v>0.5</v>
      </c>
      <c r="AC419" s="28">
        <v>0.875</v>
      </c>
      <c r="AD419" s="28">
        <v>28.8</v>
      </c>
      <c r="AE419" s="28">
        <v>28.80099581</v>
      </c>
      <c r="AF419" t="s">
        <v>1124</v>
      </c>
    </row>
    <row r="420" spans="1:32" ht="18" customHeight="1">
      <c r="A420" s="22">
        <v>46174</v>
      </c>
      <c r="B420" s="23" t="s">
        <v>9</v>
      </c>
      <c r="C420" s="24">
        <v>532</v>
      </c>
      <c r="D420" s="25">
        <v>1176</v>
      </c>
      <c r="E420" s="26">
        <v>-760</v>
      </c>
      <c r="F420" s="24">
        <v>2</v>
      </c>
      <c r="G420" s="24">
        <v>2</v>
      </c>
      <c r="H420" s="23" t="s">
        <v>1125</v>
      </c>
      <c r="I420" s="23" t="s">
        <v>1126</v>
      </c>
      <c r="J420" s="23" t="s">
        <v>1126</v>
      </c>
      <c r="K420" s="23" t="s">
        <v>154</v>
      </c>
      <c r="L420" s="27">
        <v>0.78459999999999996</v>
      </c>
      <c r="M420" s="25">
        <v>-1244</v>
      </c>
      <c r="N420" s="25">
        <v>-114</v>
      </c>
      <c r="O420" s="24">
        <v>0</v>
      </c>
      <c r="P420" s="24">
        <v>2</v>
      </c>
      <c r="Q420" s="24">
        <v>1</v>
      </c>
      <c r="R420" s="66">
        <v>192.67995018679949</v>
      </c>
      <c r="S420" s="66">
        <v>6.1033854267654242</v>
      </c>
      <c r="T420" s="66">
        <v>588</v>
      </c>
      <c r="U420" s="66">
        <v>588</v>
      </c>
      <c r="V420" s="66">
        <v>294</v>
      </c>
      <c r="W420" s="24">
        <v>0</v>
      </c>
      <c r="X420" s="24">
        <v>0</v>
      </c>
      <c r="Y420" s="24">
        <v>0</v>
      </c>
      <c r="Z420" s="24">
        <v>0</v>
      </c>
      <c r="AA420" s="28">
        <v>0</v>
      </c>
      <c r="AB420" s="28">
        <v>0.5</v>
      </c>
      <c r="AC420" s="28">
        <v>0</v>
      </c>
      <c r="AD420" s="28">
        <v>10</v>
      </c>
      <c r="AE420" s="28">
        <v>10.0009958</v>
      </c>
      <c r="AF420" t="s">
        <v>584</v>
      </c>
    </row>
    <row r="421" spans="1:32" ht="18" customHeight="1">
      <c r="A421" s="22">
        <v>46174</v>
      </c>
      <c r="B421" s="23" t="s">
        <v>9</v>
      </c>
      <c r="C421" s="24">
        <v>533</v>
      </c>
      <c r="D421" s="25">
        <v>3991</v>
      </c>
      <c r="E421" s="26">
        <v>-640</v>
      </c>
      <c r="F421" s="24">
        <v>13</v>
      </c>
      <c r="G421" s="24">
        <v>14</v>
      </c>
      <c r="H421" s="23" t="s">
        <v>1127</v>
      </c>
      <c r="I421" s="23" t="s">
        <v>1128</v>
      </c>
      <c r="J421" s="23" t="s">
        <v>1129</v>
      </c>
      <c r="K421" s="23" t="s">
        <v>154</v>
      </c>
      <c r="L421" s="27">
        <v>0.94650000000000001</v>
      </c>
      <c r="M421" s="25">
        <v>-828</v>
      </c>
      <c r="N421" s="25">
        <v>-664</v>
      </c>
      <c r="O421" s="24">
        <v>0</v>
      </c>
      <c r="P421" s="24">
        <v>3</v>
      </c>
      <c r="Q421" s="24">
        <v>1</v>
      </c>
      <c r="R421" s="66">
        <v>623.37302822748029</v>
      </c>
      <c r="S421" s="66">
        <v>6.4022660899335717</v>
      </c>
      <c r="T421" s="66">
        <v>307</v>
      </c>
      <c r="U421" s="66">
        <v>285.07142857142861</v>
      </c>
      <c r="V421" s="66">
        <v>147.81481481481481</v>
      </c>
      <c r="W421" s="24">
        <v>0</v>
      </c>
      <c r="X421" s="24">
        <v>4</v>
      </c>
      <c r="Y421" s="24">
        <v>3</v>
      </c>
      <c r="Z421" s="24">
        <v>0</v>
      </c>
      <c r="AA421" s="28">
        <v>1.75</v>
      </c>
      <c r="AB421" s="28">
        <v>0.6</v>
      </c>
      <c r="AC421" s="28">
        <v>1.05</v>
      </c>
      <c r="AD421" s="28">
        <v>20.5</v>
      </c>
      <c r="AE421" s="28">
        <v>20.500995790000001</v>
      </c>
      <c r="AF421" t="s">
        <v>631</v>
      </c>
    </row>
    <row r="422" spans="1:32" ht="18" customHeight="1">
      <c r="A422" s="22">
        <v>46174</v>
      </c>
      <c r="B422" s="23" t="s">
        <v>9</v>
      </c>
      <c r="C422" s="24">
        <v>535</v>
      </c>
      <c r="D422" s="25">
        <v>1431</v>
      </c>
      <c r="E422" s="26">
        <v>-667</v>
      </c>
      <c r="F422" s="24">
        <v>3</v>
      </c>
      <c r="G422" s="24">
        <v>4</v>
      </c>
      <c r="H422" s="23" t="s">
        <v>1130</v>
      </c>
      <c r="I422" s="23" t="s">
        <v>950</v>
      </c>
      <c r="J422" s="23" t="s">
        <v>1131</v>
      </c>
      <c r="K422" s="23" t="s">
        <v>370</v>
      </c>
      <c r="L422" s="27">
        <v>0.84460000000000002</v>
      </c>
      <c r="M422" s="25">
        <v>449</v>
      </c>
      <c r="N422" s="25">
        <v>1585</v>
      </c>
      <c r="O422" s="24">
        <v>0</v>
      </c>
      <c r="P422" s="24">
        <v>5</v>
      </c>
      <c r="Q422" s="24">
        <v>1</v>
      </c>
      <c r="R422" s="66">
        <v>230.8988169364882</v>
      </c>
      <c r="S422" s="66">
        <v>6.1975198443464343</v>
      </c>
      <c r="T422" s="66">
        <v>477</v>
      </c>
      <c r="U422" s="66">
        <v>357.75</v>
      </c>
      <c r="V422" s="66">
        <v>204.42857142857139</v>
      </c>
      <c r="W422" s="24">
        <v>0</v>
      </c>
      <c r="X422" s="24">
        <v>3</v>
      </c>
      <c r="Y422" s="24">
        <v>0</v>
      </c>
      <c r="Z422" s="24">
        <v>0</v>
      </c>
      <c r="AA422" s="28">
        <v>0.75</v>
      </c>
      <c r="AB422" s="28">
        <v>0.5</v>
      </c>
      <c r="AC422" s="28">
        <v>0.375</v>
      </c>
      <c r="AD422" s="28">
        <v>23.8</v>
      </c>
      <c r="AE422" s="28">
        <v>23.800995780000001</v>
      </c>
      <c r="AF422" t="s">
        <v>1132</v>
      </c>
    </row>
    <row r="423" spans="1:32" ht="18" customHeight="1">
      <c r="A423" s="22">
        <v>46174</v>
      </c>
      <c r="B423" s="23" t="s">
        <v>9</v>
      </c>
      <c r="C423" s="24">
        <v>536</v>
      </c>
      <c r="D423" s="25">
        <v>1860</v>
      </c>
      <c r="E423" s="26">
        <v>-1275</v>
      </c>
      <c r="F423" s="24">
        <v>3</v>
      </c>
      <c r="G423" s="24">
        <v>3</v>
      </c>
      <c r="H423" s="23" t="s">
        <v>1133</v>
      </c>
      <c r="I423" s="23" t="s">
        <v>1134</v>
      </c>
      <c r="J423" s="23" t="s">
        <v>1134</v>
      </c>
      <c r="K423" s="23" t="s">
        <v>203</v>
      </c>
      <c r="L423" s="27">
        <v>0.77149999999999996</v>
      </c>
      <c r="M423" s="25">
        <v>2046</v>
      </c>
      <c r="N423" s="25">
        <v>-1196</v>
      </c>
      <c r="O423" s="24">
        <v>0</v>
      </c>
      <c r="P423" s="24">
        <v>6</v>
      </c>
      <c r="Q423" s="24">
        <v>1</v>
      </c>
      <c r="R423" s="66">
        <v>302.4861457036115</v>
      </c>
      <c r="S423" s="66">
        <v>6.1490419525610447</v>
      </c>
      <c r="T423" s="66">
        <v>620</v>
      </c>
      <c r="U423" s="66">
        <v>620</v>
      </c>
      <c r="V423" s="66">
        <v>310</v>
      </c>
      <c r="W423" s="24">
        <v>0</v>
      </c>
      <c r="X423" s="24">
        <v>0</v>
      </c>
      <c r="Y423" s="24">
        <v>0</v>
      </c>
      <c r="Z423" s="24">
        <v>0</v>
      </c>
      <c r="AA423" s="28">
        <v>0</v>
      </c>
      <c r="AB423" s="28">
        <v>0.5</v>
      </c>
      <c r="AC423" s="28">
        <v>0</v>
      </c>
      <c r="AD423" s="28">
        <v>10</v>
      </c>
      <c r="AE423" s="28">
        <v>10.000995769999999</v>
      </c>
      <c r="AF423" t="s">
        <v>584</v>
      </c>
    </row>
    <row r="424" spans="1:32" ht="18" customHeight="1">
      <c r="A424" s="22">
        <v>46174</v>
      </c>
      <c r="B424" s="23" t="s">
        <v>16</v>
      </c>
      <c r="C424" s="24">
        <v>555</v>
      </c>
      <c r="D424" s="25">
        <v>1617</v>
      </c>
      <c r="E424" s="26">
        <v>108</v>
      </c>
      <c r="F424" s="24">
        <v>8</v>
      </c>
      <c r="G424" s="24">
        <v>2</v>
      </c>
      <c r="H424" s="23" t="s">
        <v>1135</v>
      </c>
      <c r="I424" s="23" t="s">
        <v>1136</v>
      </c>
      <c r="J424" s="23" t="s">
        <v>1137</v>
      </c>
      <c r="K424" s="23" t="s">
        <v>154</v>
      </c>
      <c r="L424" s="27">
        <v>1.0223</v>
      </c>
      <c r="M424" s="25">
        <v>-256</v>
      </c>
      <c r="N424" s="25">
        <v>-614</v>
      </c>
      <c r="O424" s="24">
        <v>0</v>
      </c>
      <c r="P424" s="24">
        <v>5</v>
      </c>
      <c r="Q424" s="24">
        <v>1</v>
      </c>
      <c r="R424" s="66">
        <v>248.5599315068493</v>
      </c>
      <c r="S424" s="66">
        <v>6.5054733085788694</v>
      </c>
      <c r="T424" s="66">
        <v>202.125</v>
      </c>
      <c r="U424" s="66">
        <v>808.5</v>
      </c>
      <c r="V424" s="66">
        <v>161.69999999999999</v>
      </c>
      <c r="W424" s="24">
        <v>7</v>
      </c>
      <c r="X424" s="24">
        <v>0</v>
      </c>
      <c r="Y424" s="24">
        <v>2</v>
      </c>
      <c r="Z424" s="24">
        <v>0</v>
      </c>
      <c r="AA424" s="28">
        <v>2.25</v>
      </c>
      <c r="AB424" s="28">
        <v>0.5</v>
      </c>
      <c r="AC424" s="28">
        <v>1.125</v>
      </c>
      <c r="AD424" s="28">
        <v>21.2</v>
      </c>
      <c r="AE424" s="28">
        <v>21.200995760000001</v>
      </c>
      <c r="AF424" t="s">
        <v>1138</v>
      </c>
    </row>
    <row r="425" spans="1:32" ht="18" customHeight="1">
      <c r="A425" s="22">
        <v>46174</v>
      </c>
      <c r="B425" s="23" t="s">
        <v>16</v>
      </c>
      <c r="C425" s="24">
        <v>557</v>
      </c>
      <c r="D425" s="25">
        <v>2503</v>
      </c>
      <c r="E425" s="26">
        <v>412</v>
      </c>
      <c r="F425" s="24">
        <v>12</v>
      </c>
      <c r="G425" s="24">
        <v>5</v>
      </c>
      <c r="H425" s="23" t="s">
        <v>1139</v>
      </c>
      <c r="I425" s="23" t="s">
        <v>1140</v>
      </c>
      <c r="J425" s="23" t="s">
        <v>1141</v>
      </c>
      <c r="K425" s="23" t="s">
        <v>154</v>
      </c>
      <c r="L425" s="27">
        <v>1.0548999999999999</v>
      </c>
      <c r="M425" s="25">
        <v>110</v>
      </c>
      <c r="N425" s="25">
        <v>105</v>
      </c>
      <c r="O425" s="24">
        <v>0</v>
      </c>
      <c r="P425" s="24">
        <v>7</v>
      </c>
      <c r="Q425" s="24">
        <v>1</v>
      </c>
      <c r="R425" s="66">
        <v>404.58411166459109</v>
      </c>
      <c r="S425" s="66">
        <v>6.1865998387871457</v>
      </c>
      <c r="T425" s="66">
        <v>208.58333333333329</v>
      </c>
      <c r="U425" s="66">
        <v>500.6</v>
      </c>
      <c r="V425" s="66">
        <v>147.2352941176471</v>
      </c>
      <c r="W425" s="24">
        <v>7</v>
      </c>
      <c r="X425" s="24">
        <v>0</v>
      </c>
      <c r="Y425" s="24">
        <v>3</v>
      </c>
      <c r="Z425" s="24">
        <v>0</v>
      </c>
      <c r="AA425" s="28">
        <v>2.5</v>
      </c>
      <c r="AB425" s="28">
        <v>0.5</v>
      </c>
      <c r="AC425" s="28">
        <v>1.25</v>
      </c>
      <c r="AD425" s="28">
        <v>22.5</v>
      </c>
      <c r="AE425" s="28">
        <v>22.500995750000001</v>
      </c>
      <c r="AF425" t="s">
        <v>399</v>
      </c>
    </row>
    <row r="426" spans="1:32" ht="18" customHeight="1">
      <c r="A426" s="22">
        <v>46174</v>
      </c>
      <c r="B426" s="23" t="s">
        <v>16</v>
      </c>
      <c r="C426" s="24">
        <v>558</v>
      </c>
      <c r="D426" s="25">
        <v>1411</v>
      </c>
      <c r="E426" s="26">
        <v>795</v>
      </c>
      <c r="F426" s="24">
        <v>10</v>
      </c>
      <c r="G426" s="24">
        <v>0</v>
      </c>
      <c r="H426" s="23" t="s">
        <v>1142</v>
      </c>
      <c r="I426" s="23" t="s">
        <v>1142</v>
      </c>
      <c r="J426" s="23" t="s">
        <v>214</v>
      </c>
      <c r="K426" s="23" t="s">
        <v>154</v>
      </c>
      <c r="L426" s="27">
        <v>1.1878</v>
      </c>
      <c r="M426" s="25">
        <v>-334</v>
      </c>
      <c r="N426" s="25">
        <v>315</v>
      </c>
      <c r="O426" s="24">
        <v>0</v>
      </c>
      <c r="P426" s="24">
        <v>8</v>
      </c>
      <c r="Q426" s="24">
        <v>1</v>
      </c>
      <c r="R426" s="66">
        <v>230.3277293482773</v>
      </c>
      <c r="S426" s="66">
        <v>6.1260535324708334</v>
      </c>
      <c r="T426" s="66">
        <v>141.1</v>
      </c>
      <c r="U426" s="66"/>
      <c r="V426" s="66">
        <v>141.1</v>
      </c>
      <c r="W426" s="24">
        <v>7</v>
      </c>
      <c r="X426" s="24"/>
      <c r="Y426" s="24">
        <v>4</v>
      </c>
      <c r="Z426" s="24">
        <v>0</v>
      </c>
      <c r="AA426" s="28">
        <v>3.666666666666667</v>
      </c>
      <c r="AB426" s="28">
        <v>0.5</v>
      </c>
      <c r="AC426" s="28">
        <v>1.833333333333333</v>
      </c>
      <c r="AD426" s="28">
        <v>18.3</v>
      </c>
      <c r="AE426" s="28">
        <v>18.300995740000001</v>
      </c>
      <c r="AF426" t="s">
        <v>1143</v>
      </c>
    </row>
    <row r="427" spans="1:32" ht="18" customHeight="1">
      <c r="A427" s="22">
        <v>46174</v>
      </c>
      <c r="B427" s="23" t="s">
        <v>16</v>
      </c>
      <c r="C427" s="24">
        <v>551</v>
      </c>
      <c r="D427" s="25">
        <v>3880</v>
      </c>
      <c r="E427" s="26">
        <v>-233</v>
      </c>
      <c r="F427" s="24">
        <v>15</v>
      </c>
      <c r="G427" s="24">
        <v>5</v>
      </c>
      <c r="H427" s="23" t="s">
        <v>1144</v>
      </c>
      <c r="I427" s="23" t="s">
        <v>751</v>
      </c>
      <c r="J427" s="23" t="s">
        <v>1145</v>
      </c>
      <c r="K427" s="23" t="s">
        <v>154</v>
      </c>
      <c r="L427" s="27">
        <v>0.98</v>
      </c>
      <c r="M427" s="25">
        <v>450</v>
      </c>
      <c r="N427" s="25">
        <v>-98</v>
      </c>
      <c r="O427" s="24">
        <v>0</v>
      </c>
      <c r="P427" s="24">
        <v>1</v>
      </c>
      <c r="Q427" s="24">
        <v>1</v>
      </c>
      <c r="R427" s="66">
        <v>664.66599211290998</v>
      </c>
      <c r="S427" s="66">
        <v>5.8375184619659102</v>
      </c>
      <c r="T427" s="66">
        <v>258.66666666666669</v>
      </c>
      <c r="U427" s="66">
        <v>776</v>
      </c>
      <c r="V427" s="66">
        <v>194</v>
      </c>
      <c r="W427" s="24">
        <v>5</v>
      </c>
      <c r="X427" s="24">
        <v>0</v>
      </c>
      <c r="Y427" s="24">
        <v>0</v>
      </c>
      <c r="Z427" s="24">
        <v>6</v>
      </c>
      <c r="AA427" s="28">
        <v>2.75</v>
      </c>
      <c r="AB427" s="28">
        <v>0.6</v>
      </c>
      <c r="AC427" s="28">
        <v>1.65</v>
      </c>
      <c r="AD427" s="28">
        <v>36.5</v>
      </c>
      <c r="AE427" s="28">
        <v>36.50099573</v>
      </c>
      <c r="AF427" t="s">
        <v>648</v>
      </c>
    </row>
    <row r="428" spans="1:32" ht="18" customHeight="1">
      <c r="A428" s="22">
        <v>46174</v>
      </c>
      <c r="B428" s="23" t="s">
        <v>16</v>
      </c>
      <c r="C428" s="24">
        <v>552</v>
      </c>
      <c r="D428" s="25">
        <v>5940</v>
      </c>
      <c r="E428" s="26">
        <v>-240</v>
      </c>
      <c r="F428" s="24">
        <v>19</v>
      </c>
      <c r="G428" s="24">
        <v>22</v>
      </c>
      <c r="H428" s="23" t="s">
        <v>1146</v>
      </c>
      <c r="I428" s="23" t="s">
        <v>1147</v>
      </c>
      <c r="J428" s="23" t="s">
        <v>1148</v>
      </c>
      <c r="K428" s="23" t="s">
        <v>154</v>
      </c>
      <c r="L428" s="27">
        <v>0.98650000000000004</v>
      </c>
      <c r="M428" s="25">
        <v>-1215</v>
      </c>
      <c r="N428" s="25">
        <v>-221</v>
      </c>
      <c r="O428" s="24">
        <v>0</v>
      </c>
      <c r="P428" s="24">
        <v>2</v>
      </c>
      <c r="Q428" s="24">
        <v>1</v>
      </c>
      <c r="R428" s="66">
        <v>984.86301369863008</v>
      </c>
      <c r="S428" s="66">
        <v>6.0312956394742336</v>
      </c>
      <c r="T428" s="66">
        <v>312.63157894736838</v>
      </c>
      <c r="U428" s="66">
        <v>270</v>
      </c>
      <c r="V428" s="66">
        <v>144.8780487804878</v>
      </c>
      <c r="W428" s="24">
        <v>0</v>
      </c>
      <c r="X428" s="24">
        <v>5</v>
      </c>
      <c r="Y428" s="24">
        <v>4</v>
      </c>
      <c r="Z428" s="24">
        <v>4</v>
      </c>
      <c r="AA428" s="28">
        <v>3.25</v>
      </c>
      <c r="AB428" s="28">
        <v>0.8</v>
      </c>
      <c r="AC428" s="28">
        <v>2.6</v>
      </c>
      <c r="AD428" s="28">
        <v>36</v>
      </c>
      <c r="AE428" s="28">
        <v>36.000995719999999</v>
      </c>
      <c r="AF428" t="s">
        <v>1149</v>
      </c>
    </row>
    <row r="429" spans="1:32" ht="18" customHeight="1">
      <c r="A429" s="22">
        <v>46174</v>
      </c>
      <c r="B429" s="23" t="s">
        <v>16</v>
      </c>
      <c r="C429" s="24">
        <v>553</v>
      </c>
      <c r="D429" s="25">
        <v>6125</v>
      </c>
      <c r="E429" s="26">
        <v>-10</v>
      </c>
      <c r="F429" s="24">
        <v>24</v>
      </c>
      <c r="G429" s="24">
        <v>15</v>
      </c>
      <c r="H429" s="23" t="s">
        <v>1150</v>
      </c>
      <c r="I429" s="23" t="s">
        <v>1151</v>
      </c>
      <c r="J429" s="23" t="s">
        <v>1152</v>
      </c>
      <c r="K429" s="23" t="s">
        <v>154</v>
      </c>
      <c r="L429" s="27">
        <v>0.99950000000000006</v>
      </c>
      <c r="M429" s="25">
        <v>-194</v>
      </c>
      <c r="N429" s="25">
        <v>-95</v>
      </c>
      <c r="O429" s="24">
        <v>0</v>
      </c>
      <c r="P429" s="24">
        <v>3</v>
      </c>
      <c r="Q429" s="24">
        <v>1</v>
      </c>
      <c r="R429" s="66">
        <v>998.58307388958076</v>
      </c>
      <c r="S429" s="66">
        <v>6.1336909869125993</v>
      </c>
      <c r="T429" s="66">
        <v>255.20833333333329</v>
      </c>
      <c r="U429" s="66">
        <v>408.33333333333331</v>
      </c>
      <c r="V429" s="66">
        <v>157.05128205128199</v>
      </c>
      <c r="W429" s="24">
        <v>6</v>
      </c>
      <c r="X429" s="24">
        <v>2</v>
      </c>
      <c r="Y429" s="24">
        <v>2</v>
      </c>
      <c r="Z429" s="24">
        <v>0</v>
      </c>
      <c r="AA429" s="28">
        <v>2.5</v>
      </c>
      <c r="AB429" s="28">
        <v>0.8</v>
      </c>
      <c r="AC429" s="28">
        <v>2</v>
      </c>
      <c r="AD429" s="28">
        <v>30</v>
      </c>
      <c r="AE429" s="28">
        <v>30.000995710000002</v>
      </c>
      <c r="AF429" t="s">
        <v>661</v>
      </c>
    </row>
    <row r="430" spans="1:32" ht="18" customHeight="1">
      <c r="A430" s="22">
        <v>46174</v>
      </c>
      <c r="B430" s="23" t="s">
        <v>16</v>
      </c>
      <c r="C430" s="24">
        <v>556</v>
      </c>
      <c r="D430" s="25">
        <v>4343</v>
      </c>
      <c r="E430" s="26">
        <v>-134</v>
      </c>
      <c r="F430" s="24">
        <v>15</v>
      </c>
      <c r="G430" s="24">
        <v>14</v>
      </c>
      <c r="H430" s="23" t="s">
        <v>1103</v>
      </c>
      <c r="I430" s="23" t="s">
        <v>1153</v>
      </c>
      <c r="J430" s="23" t="s">
        <v>174</v>
      </c>
      <c r="K430" s="23" t="s">
        <v>154</v>
      </c>
      <c r="L430" s="27">
        <v>0.98970000000000002</v>
      </c>
      <c r="M430" s="25">
        <v>-201</v>
      </c>
      <c r="N430" s="25">
        <v>388</v>
      </c>
      <c r="O430" s="24">
        <v>0</v>
      </c>
      <c r="P430" s="24">
        <v>6</v>
      </c>
      <c r="Q430" s="24">
        <v>1</v>
      </c>
      <c r="R430" s="66">
        <v>715.3741697799918</v>
      </c>
      <c r="S430" s="66">
        <v>6.0709488593020611</v>
      </c>
      <c r="T430" s="66">
        <v>289.53333333333342</v>
      </c>
      <c r="U430" s="66">
        <v>310.21428571428572</v>
      </c>
      <c r="V430" s="66">
        <v>149.7586206896552</v>
      </c>
      <c r="W430" s="24">
        <v>0</v>
      </c>
      <c r="X430" s="24">
        <v>4</v>
      </c>
      <c r="Y430" s="24">
        <v>3</v>
      </c>
      <c r="Z430" s="24">
        <v>2</v>
      </c>
      <c r="AA430" s="28">
        <v>2.25</v>
      </c>
      <c r="AB430" s="28">
        <v>0.6</v>
      </c>
      <c r="AC430" s="28">
        <v>1.35</v>
      </c>
      <c r="AD430" s="28">
        <v>23.5</v>
      </c>
      <c r="AE430" s="28">
        <v>23.500995700000001</v>
      </c>
      <c r="AF430" t="s">
        <v>1154</v>
      </c>
    </row>
    <row r="431" spans="1:32" ht="18" customHeight="1">
      <c r="A431" s="22">
        <v>46174</v>
      </c>
      <c r="B431" s="23" t="s">
        <v>16</v>
      </c>
      <c r="C431" s="24">
        <v>560</v>
      </c>
      <c r="D431" s="25">
        <v>3415</v>
      </c>
      <c r="E431" s="26">
        <v>-580</v>
      </c>
      <c r="F431" s="24">
        <v>9</v>
      </c>
      <c r="G431" s="24">
        <v>11</v>
      </c>
      <c r="H431" s="23" t="s">
        <v>1155</v>
      </c>
      <c r="I431" s="23" t="s">
        <v>1156</v>
      </c>
      <c r="J431" s="23" t="s">
        <v>1157</v>
      </c>
      <c r="K431" s="23" t="s">
        <v>154</v>
      </c>
      <c r="L431" s="27">
        <v>0.94340000000000002</v>
      </c>
      <c r="M431" s="25">
        <v>-779</v>
      </c>
      <c r="N431" s="25">
        <v>-408</v>
      </c>
      <c r="O431" s="24">
        <v>0</v>
      </c>
      <c r="P431" s="24">
        <v>0</v>
      </c>
      <c r="Q431" s="24">
        <v>1</v>
      </c>
      <c r="R431" s="66">
        <v>591.32570568700703</v>
      </c>
      <c r="S431" s="66">
        <v>5.7751590488230597</v>
      </c>
      <c r="T431" s="66">
        <v>379.44444444444451</v>
      </c>
      <c r="U431" s="66">
        <v>310.45454545454538</v>
      </c>
      <c r="V431" s="66">
        <v>170.75</v>
      </c>
      <c r="W431" s="24">
        <v>0</v>
      </c>
      <c r="X431" s="24">
        <v>4</v>
      </c>
      <c r="Y431" s="24">
        <v>1</v>
      </c>
      <c r="Z431" s="24">
        <v>6</v>
      </c>
      <c r="AA431" s="28">
        <v>2.75</v>
      </c>
      <c r="AB431" s="28">
        <v>0.6</v>
      </c>
      <c r="AC431" s="28">
        <v>1.65</v>
      </c>
      <c r="AD431" s="28">
        <v>26.5</v>
      </c>
      <c r="AE431" s="28">
        <v>26.50099569</v>
      </c>
      <c r="AF431" t="s">
        <v>1158</v>
      </c>
    </row>
    <row r="432" spans="1:32" ht="18" customHeight="1">
      <c r="A432" s="22">
        <v>46174</v>
      </c>
      <c r="B432" s="23" t="s">
        <v>20</v>
      </c>
      <c r="C432" s="24">
        <v>680</v>
      </c>
      <c r="D432" s="25">
        <v>1143</v>
      </c>
      <c r="E432" s="26">
        <v>411</v>
      </c>
      <c r="F432" s="24">
        <v>9</v>
      </c>
      <c r="G432" s="24">
        <v>4</v>
      </c>
      <c r="H432" s="23" t="s">
        <v>1159</v>
      </c>
      <c r="I432" s="23" t="s">
        <v>382</v>
      </c>
      <c r="J432" s="23" t="s">
        <v>1160</v>
      </c>
      <c r="K432" s="23" t="s">
        <v>154</v>
      </c>
      <c r="L432" s="27">
        <v>1.1198999999999999</v>
      </c>
      <c r="M432" s="25">
        <v>264</v>
      </c>
      <c r="N432" s="25">
        <v>-753</v>
      </c>
      <c r="O432" s="24">
        <v>0</v>
      </c>
      <c r="P432" s="24">
        <v>0</v>
      </c>
      <c r="Q432" s="24">
        <v>0</v>
      </c>
      <c r="R432" s="66"/>
      <c r="S432" s="66"/>
      <c r="T432" s="66"/>
      <c r="U432" s="66"/>
      <c r="V432" s="66"/>
      <c r="W432" s="24"/>
      <c r="X432" s="24"/>
      <c r="Y432" s="24"/>
      <c r="Z432" s="24"/>
      <c r="AA432" s="28"/>
      <c r="AB432" s="28">
        <v>0.5</v>
      </c>
      <c r="AC432" s="28"/>
      <c r="AD432" s="28">
        <v>35</v>
      </c>
      <c r="AE432" s="28">
        <v>35.000995680000003</v>
      </c>
      <c r="AF432" t="s">
        <v>668</v>
      </c>
    </row>
    <row r="433" spans="1:32" ht="18" customHeight="1">
      <c r="A433" s="22">
        <v>46174</v>
      </c>
      <c r="B433" s="23" t="s">
        <v>20</v>
      </c>
      <c r="C433" s="24">
        <v>682</v>
      </c>
      <c r="D433" s="25">
        <v>674</v>
      </c>
      <c r="E433" s="26">
        <v>22</v>
      </c>
      <c r="F433" s="24">
        <v>9</v>
      </c>
      <c r="G433" s="24">
        <v>3</v>
      </c>
      <c r="H433" s="23" t="s">
        <v>1161</v>
      </c>
      <c r="I433" s="23" t="s">
        <v>1162</v>
      </c>
      <c r="J433" s="23" t="s">
        <v>1163</v>
      </c>
      <c r="K433" s="23" t="s">
        <v>154</v>
      </c>
      <c r="L433" s="27">
        <v>1.0108999999999999</v>
      </c>
      <c r="M433" s="25">
        <v>-558</v>
      </c>
      <c r="N433" s="25">
        <v>-1545</v>
      </c>
      <c r="O433" s="24">
        <v>0</v>
      </c>
      <c r="P433" s="24">
        <v>2</v>
      </c>
      <c r="Q433" s="24">
        <v>0</v>
      </c>
      <c r="R433" s="66"/>
      <c r="S433" s="66"/>
      <c r="T433" s="66"/>
      <c r="U433" s="66"/>
      <c r="V433" s="66"/>
      <c r="W433" s="24"/>
      <c r="X433" s="24"/>
      <c r="Y433" s="24"/>
      <c r="Z433" s="24"/>
      <c r="AA433" s="28"/>
      <c r="AB433" s="28">
        <v>0.5</v>
      </c>
      <c r="AC433" s="28"/>
      <c r="AD433" s="28">
        <v>0</v>
      </c>
      <c r="AE433" s="28">
        <v>0</v>
      </c>
    </row>
    <row r="434" spans="1:32" ht="18" customHeight="1">
      <c r="A434" s="22">
        <v>46174</v>
      </c>
      <c r="B434" s="23" t="s">
        <v>20</v>
      </c>
      <c r="C434" s="24">
        <v>678</v>
      </c>
      <c r="D434" s="25">
        <v>918</v>
      </c>
      <c r="E434" s="26">
        <v>-880</v>
      </c>
      <c r="F434" s="24">
        <v>6</v>
      </c>
      <c r="G434" s="24">
        <v>2</v>
      </c>
      <c r="H434" s="23" t="s">
        <v>258</v>
      </c>
      <c r="I434" s="23" t="s">
        <v>757</v>
      </c>
      <c r="J434" s="23" t="s">
        <v>1164</v>
      </c>
      <c r="K434" s="23" t="s">
        <v>154</v>
      </c>
      <c r="L434" s="27">
        <v>0.68049999999999999</v>
      </c>
      <c r="M434" s="25">
        <v>0</v>
      </c>
      <c r="N434" s="25">
        <v>-309</v>
      </c>
      <c r="O434" s="24">
        <v>0</v>
      </c>
      <c r="P434" s="24">
        <v>8</v>
      </c>
      <c r="Q434" s="24">
        <v>0</v>
      </c>
      <c r="R434" s="66"/>
      <c r="S434" s="66"/>
      <c r="T434" s="66"/>
      <c r="U434" s="66"/>
      <c r="V434" s="66"/>
      <c r="W434" s="24"/>
      <c r="X434" s="24"/>
      <c r="Y434" s="24"/>
      <c r="Z434" s="24"/>
      <c r="AA434" s="28"/>
      <c r="AB434" s="28">
        <v>0.5</v>
      </c>
      <c r="AC434" s="28"/>
      <c r="AD434" s="28">
        <v>10</v>
      </c>
      <c r="AE434" s="28">
        <v>10.000995659999999</v>
      </c>
      <c r="AF434" t="s">
        <v>584</v>
      </c>
    </row>
    <row r="435" spans="1:32" ht="18" customHeight="1">
      <c r="A435" s="22">
        <v>46174</v>
      </c>
      <c r="B435" s="23" t="s">
        <v>20</v>
      </c>
      <c r="C435" s="24">
        <v>681</v>
      </c>
      <c r="D435" s="25">
        <v>527</v>
      </c>
      <c r="E435" s="26">
        <v>-578</v>
      </c>
      <c r="F435" s="24">
        <v>3</v>
      </c>
      <c r="G435" s="24">
        <v>1</v>
      </c>
      <c r="H435" s="23" t="s">
        <v>1165</v>
      </c>
      <c r="I435" s="23" t="s">
        <v>1166</v>
      </c>
      <c r="J435" s="23" t="s">
        <v>1167</v>
      </c>
      <c r="K435" s="23" t="s">
        <v>154</v>
      </c>
      <c r="L435" s="27">
        <v>0.63439999999999996</v>
      </c>
      <c r="M435" s="25">
        <v>-1324</v>
      </c>
      <c r="N435" s="25">
        <v>-272</v>
      </c>
      <c r="O435" s="24">
        <v>0</v>
      </c>
      <c r="P435" s="24">
        <v>1</v>
      </c>
      <c r="Q435" s="24">
        <v>0</v>
      </c>
      <c r="R435" s="66"/>
      <c r="S435" s="66"/>
      <c r="T435" s="66"/>
      <c r="U435" s="66"/>
      <c r="V435" s="66"/>
      <c r="W435" s="24"/>
      <c r="X435" s="24"/>
      <c r="Y435" s="24"/>
      <c r="Z435" s="24"/>
      <c r="AA435" s="28"/>
      <c r="AB435" s="28">
        <v>0.5</v>
      </c>
      <c r="AC435" s="28"/>
      <c r="AD435" s="28">
        <v>20</v>
      </c>
      <c r="AE435" s="28">
        <v>20.00099565</v>
      </c>
      <c r="AF435" t="s">
        <v>590</v>
      </c>
    </row>
    <row r="436" spans="1:32" ht="18" customHeight="1">
      <c r="A436" s="22">
        <v>46174</v>
      </c>
      <c r="B436" s="23" t="s">
        <v>20</v>
      </c>
      <c r="C436" s="24">
        <v>688</v>
      </c>
      <c r="D436" s="25">
        <v>1216</v>
      </c>
      <c r="E436" s="26">
        <v>-1026</v>
      </c>
      <c r="F436" s="24">
        <v>8</v>
      </c>
      <c r="G436" s="24">
        <v>5</v>
      </c>
      <c r="H436" s="23" t="s">
        <v>1168</v>
      </c>
      <c r="I436" s="23" t="s">
        <v>487</v>
      </c>
      <c r="J436" s="23" t="s">
        <v>1169</v>
      </c>
      <c r="K436" s="23" t="s">
        <v>154</v>
      </c>
      <c r="L436" s="27">
        <v>0.71879999999999999</v>
      </c>
      <c r="M436" s="25">
        <v>-171</v>
      </c>
      <c r="N436" s="25">
        <v>2248</v>
      </c>
      <c r="O436" s="24">
        <v>0</v>
      </c>
      <c r="P436" s="24">
        <v>8</v>
      </c>
      <c r="Q436" s="24">
        <v>0</v>
      </c>
      <c r="R436" s="66"/>
      <c r="S436" s="66"/>
      <c r="T436" s="66"/>
      <c r="U436" s="66"/>
      <c r="V436" s="66"/>
      <c r="W436" s="24"/>
      <c r="X436" s="24"/>
      <c r="Y436" s="24"/>
      <c r="Z436" s="24"/>
      <c r="AA436" s="28"/>
      <c r="AB436" s="28">
        <v>0.5</v>
      </c>
      <c r="AC436" s="28"/>
      <c r="AD436" s="28">
        <v>30</v>
      </c>
      <c r="AE436" s="28">
        <v>30.000995639999999</v>
      </c>
      <c r="AF436" t="s">
        <v>661</v>
      </c>
    </row>
    <row r="437" spans="1:32" ht="18" customHeight="1">
      <c r="A437" s="22">
        <v>46174</v>
      </c>
      <c r="B437" s="23" t="s">
        <v>20</v>
      </c>
      <c r="C437" s="24">
        <v>700</v>
      </c>
      <c r="D437" s="25">
        <v>655</v>
      </c>
      <c r="E437" s="26">
        <v>-161</v>
      </c>
      <c r="F437" s="24">
        <v>2</v>
      </c>
      <c r="G437" s="24">
        <v>1</v>
      </c>
      <c r="H437" s="23" t="s">
        <v>1170</v>
      </c>
      <c r="I437" s="23" t="s">
        <v>464</v>
      </c>
      <c r="J437" s="23" t="s">
        <v>1171</v>
      </c>
      <c r="K437" s="23" t="s">
        <v>154</v>
      </c>
      <c r="L437" s="27">
        <v>0.91810000000000003</v>
      </c>
      <c r="M437" s="25">
        <v>-1247</v>
      </c>
      <c r="N437" s="25">
        <v>-431</v>
      </c>
      <c r="O437" s="24">
        <v>0</v>
      </c>
      <c r="P437" s="24">
        <v>0</v>
      </c>
      <c r="Q437" s="24">
        <v>0</v>
      </c>
      <c r="R437" s="66"/>
      <c r="S437" s="66"/>
      <c r="T437" s="66"/>
      <c r="U437" s="66"/>
      <c r="V437" s="66"/>
      <c r="W437" s="24"/>
      <c r="X437" s="24"/>
      <c r="Y437" s="24"/>
      <c r="Z437" s="24"/>
      <c r="AA437" s="28"/>
      <c r="AB437" s="28">
        <v>0.5</v>
      </c>
      <c r="AC437" s="28"/>
      <c r="AD437" s="28">
        <v>10</v>
      </c>
      <c r="AE437" s="28">
        <v>10.00099563</v>
      </c>
      <c r="AF437" t="s">
        <v>584</v>
      </c>
    </row>
    <row r="438" spans="1:32" ht="18" customHeight="1">
      <c r="A438" s="22">
        <v>46174</v>
      </c>
      <c r="B438" s="23" t="s">
        <v>20</v>
      </c>
      <c r="C438" s="24">
        <v>701</v>
      </c>
      <c r="D438" s="25">
        <v>621</v>
      </c>
      <c r="E438" s="26">
        <v>-780</v>
      </c>
      <c r="F438" s="24">
        <v>1</v>
      </c>
      <c r="G438" s="24">
        <v>1</v>
      </c>
      <c r="H438" s="23" t="s">
        <v>1157</v>
      </c>
      <c r="I438" s="23" t="s">
        <v>1172</v>
      </c>
      <c r="J438" s="23" t="s">
        <v>1172</v>
      </c>
      <c r="K438" s="23" t="s">
        <v>154</v>
      </c>
      <c r="L438" s="27">
        <v>0.58130000000000004</v>
      </c>
      <c r="M438" s="25">
        <v>3764</v>
      </c>
      <c r="N438" s="25">
        <v>4291</v>
      </c>
      <c r="O438" s="24">
        <v>0</v>
      </c>
      <c r="P438" s="24">
        <v>1</v>
      </c>
      <c r="Q438" s="24">
        <v>0</v>
      </c>
      <c r="R438" s="66"/>
      <c r="S438" s="66"/>
      <c r="T438" s="66"/>
      <c r="U438" s="66"/>
      <c r="V438" s="66"/>
      <c r="W438" s="24"/>
      <c r="X438" s="24"/>
      <c r="Y438" s="24"/>
      <c r="Z438" s="24"/>
      <c r="AA438" s="28"/>
      <c r="AB438" s="28">
        <v>0.5</v>
      </c>
      <c r="AC438" s="28"/>
      <c r="AD438" s="28">
        <v>20</v>
      </c>
      <c r="AE438" s="28">
        <v>20.000995620000001</v>
      </c>
      <c r="AF438" t="s">
        <v>590</v>
      </c>
    </row>
    <row r="439" spans="1:32" ht="18" customHeight="1">
      <c r="A439" s="22">
        <v>46174</v>
      </c>
      <c r="B439" s="23" t="s">
        <v>20</v>
      </c>
      <c r="C439" s="24">
        <v>702</v>
      </c>
      <c r="D439" s="25">
        <v>1022</v>
      </c>
      <c r="E439" s="26">
        <v>-675</v>
      </c>
      <c r="F439" s="24">
        <v>5</v>
      </c>
      <c r="G439" s="24">
        <v>3</v>
      </c>
      <c r="H439" s="23" t="s">
        <v>428</v>
      </c>
      <c r="I439" s="23" t="s">
        <v>1130</v>
      </c>
      <c r="J439" s="23" t="s">
        <v>450</v>
      </c>
      <c r="K439" s="23" t="s">
        <v>154</v>
      </c>
      <c r="L439" s="27">
        <v>0.77980000000000005</v>
      </c>
      <c r="M439" s="25">
        <v>3474</v>
      </c>
      <c r="N439" s="25">
        <v>440</v>
      </c>
      <c r="O439" s="24">
        <v>0</v>
      </c>
      <c r="P439" s="24">
        <v>2</v>
      </c>
      <c r="Q439" s="24">
        <v>0</v>
      </c>
      <c r="R439" s="66"/>
      <c r="S439" s="66"/>
      <c r="T439" s="66"/>
      <c r="U439" s="66"/>
      <c r="V439" s="66"/>
      <c r="W439" s="24"/>
      <c r="X439" s="24"/>
      <c r="Y439" s="24"/>
      <c r="Z439" s="24"/>
      <c r="AA439" s="28"/>
      <c r="AB439" s="28">
        <v>0.5</v>
      </c>
      <c r="AC439" s="28"/>
      <c r="AD439" s="28">
        <v>30</v>
      </c>
      <c r="AE439" s="28">
        <v>30.00099561</v>
      </c>
      <c r="AF439" t="s">
        <v>661</v>
      </c>
    </row>
    <row r="440" spans="1:32" ht="18" customHeight="1">
      <c r="A440" s="22">
        <v>46174</v>
      </c>
      <c r="B440" s="23" t="s">
        <v>14</v>
      </c>
      <c r="C440" s="24">
        <v>506</v>
      </c>
      <c r="D440" s="25">
        <v>5110</v>
      </c>
      <c r="E440" s="26">
        <v>1307</v>
      </c>
      <c r="F440" s="24">
        <v>26</v>
      </c>
      <c r="G440" s="24">
        <v>17</v>
      </c>
      <c r="H440" s="23" t="s">
        <v>1173</v>
      </c>
      <c r="I440" s="23" t="s">
        <v>1174</v>
      </c>
      <c r="J440" s="23" t="s">
        <v>1175</v>
      </c>
      <c r="K440" s="23" t="s">
        <v>154</v>
      </c>
      <c r="L440" s="27">
        <v>1.0852999999999999</v>
      </c>
      <c r="M440" s="25">
        <v>2841</v>
      </c>
      <c r="N440" s="25">
        <v>-685</v>
      </c>
      <c r="O440" s="24">
        <v>0</v>
      </c>
      <c r="P440" s="24">
        <v>6</v>
      </c>
      <c r="Q440" s="24">
        <v>1</v>
      </c>
      <c r="R440" s="66">
        <v>794.41287878787875</v>
      </c>
      <c r="S440" s="66">
        <v>6.4324234116104426</v>
      </c>
      <c r="T440" s="66">
        <v>196.53846153846149</v>
      </c>
      <c r="U440" s="66">
        <v>300.58823529411762</v>
      </c>
      <c r="V440" s="66">
        <v>118.8372093023256</v>
      </c>
      <c r="W440" s="24">
        <v>7</v>
      </c>
      <c r="X440" s="24">
        <v>3</v>
      </c>
      <c r="Y440" s="24">
        <v>6</v>
      </c>
      <c r="Z440" s="24">
        <v>0</v>
      </c>
      <c r="AA440" s="28">
        <v>4</v>
      </c>
      <c r="AB440" s="28">
        <v>0.8</v>
      </c>
      <c r="AC440" s="28">
        <v>3.2</v>
      </c>
      <c r="AD440" s="28">
        <v>32</v>
      </c>
      <c r="AE440" s="28">
        <v>32.000995600000003</v>
      </c>
      <c r="AF440" t="s">
        <v>614</v>
      </c>
    </row>
    <row r="441" spans="1:32" ht="18" customHeight="1">
      <c r="A441" s="22">
        <v>46174</v>
      </c>
      <c r="B441" s="23" t="s">
        <v>14</v>
      </c>
      <c r="C441" s="24">
        <v>501</v>
      </c>
      <c r="D441" s="25">
        <v>5019</v>
      </c>
      <c r="E441" s="26">
        <v>-380</v>
      </c>
      <c r="F441" s="24">
        <v>17</v>
      </c>
      <c r="G441" s="24">
        <v>17</v>
      </c>
      <c r="H441" s="23" t="s">
        <v>1176</v>
      </c>
      <c r="I441" s="23" t="s">
        <v>230</v>
      </c>
      <c r="J441" s="23" t="s">
        <v>230</v>
      </c>
      <c r="K441" s="23" t="s">
        <v>154</v>
      </c>
      <c r="L441" s="27">
        <v>0.9748</v>
      </c>
      <c r="M441" s="25">
        <v>-756</v>
      </c>
      <c r="N441" s="25">
        <v>-410</v>
      </c>
      <c r="O441" s="24">
        <v>0</v>
      </c>
      <c r="P441" s="24">
        <v>1</v>
      </c>
      <c r="Q441" s="24">
        <v>1</v>
      </c>
      <c r="R441" s="66">
        <v>824.77693026151928</v>
      </c>
      <c r="S441" s="66">
        <v>6.0852817481310746</v>
      </c>
      <c r="T441" s="66">
        <v>295.23529411764707</v>
      </c>
      <c r="U441" s="66">
        <v>295.23529411764707</v>
      </c>
      <c r="V441" s="66">
        <v>147.61764705882351</v>
      </c>
      <c r="W441" s="24">
        <v>0</v>
      </c>
      <c r="X441" s="24">
        <v>3</v>
      </c>
      <c r="Y441" s="24">
        <v>1</v>
      </c>
      <c r="Z441" s="24">
        <v>4</v>
      </c>
      <c r="AA441" s="28">
        <v>2</v>
      </c>
      <c r="AB441" s="28">
        <v>0.8</v>
      </c>
      <c r="AC441" s="28">
        <v>1.6</v>
      </c>
      <c r="AD441" s="28">
        <v>36</v>
      </c>
      <c r="AE441" s="28">
        <v>36.000995590000002</v>
      </c>
      <c r="AF441" t="s">
        <v>1177</v>
      </c>
    </row>
    <row r="442" spans="1:32" ht="18" customHeight="1">
      <c r="A442" s="22">
        <v>46174</v>
      </c>
      <c r="B442" s="23" t="s">
        <v>14</v>
      </c>
      <c r="C442" s="24">
        <v>502</v>
      </c>
      <c r="D442" s="25">
        <v>831</v>
      </c>
      <c r="E442" s="26">
        <v>-682</v>
      </c>
      <c r="F442" s="24">
        <v>1</v>
      </c>
      <c r="G442" s="24">
        <v>2</v>
      </c>
      <c r="H442" s="23" t="s">
        <v>1178</v>
      </c>
      <c r="I442" s="23" t="s">
        <v>1179</v>
      </c>
      <c r="J442" s="23" t="s">
        <v>444</v>
      </c>
      <c r="K442" s="23" t="s">
        <v>154</v>
      </c>
      <c r="L442" s="27">
        <v>0.72640000000000005</v>
      </c>
      <c r="M442" s="25">
        <v>-936</v>
      </c>
      <c r="N442" s="25">
        <v>542</v>
      </c>
      <c r="O442" s="24">
        <v>0</v>
      </c>
      <c r="P442" s="24">
        <v>2</v>
      </c>
      <c r="Q442" s="24">
        <v>1</v>
      </c>
      <c r="R442" s="66">
        <v>123.3911892901619</v>
      </c>
      <c r="S442" s="66">
        <v>6.7346785842695196</v>
      </c>
      <c r="T442" s="66">
        <v>831</v>
      </c>
      <c r="U442" s="66">
        <v>415.5</v>
      </c>
      <c r="V442" s="66">
        <v>277</v>
      </c>
      <c r="W442" s="24">
        <v>0</v>
      </c>
      <c r="X442" s="24">
        <v>0</v>
      </c>
      <c r="Y442" s="24">
        <v>0</v>
      </c>
      <c r="Z442" s="24">
        <v>0</v>
      </c>
      <c r="AA442" s="28">
        <v>0</v>
      </c>
      <c r="AB442" s="28">
        <v>0.5</v>
      </c>
      <c r="AC442" s="28">
        <v>0</v>
      </c>
      <c r="AD442" s="28">
        <v>10</v>
      </c>
      <c r="AE442" s="28">
        <v>10.00099558</v>
      </c>
      <c r="AF442" t="s">
        <v>584</v>
      </c>
    </row>
    <row r="443" spans="1:32" ht="18" customHeight="1">
      <c r="A443" s="22">
        <v>46174</v>
      </c>
      <c r="B443" s="23" t="s">
        <v>14</v>
      </c>
      <c r="C443" s="24">
        <v>503</v>
      </c>
      <c r="D443" s="25">
        <v>4435</v>
      </c>
      <c r="E443" s="26">
        <v>-623</v>
      </c>
      <c r="F443" s="24">
        <v>16</v>
      </c>
      <c r="G443" s="24">
        <v>12</v>
      </c>
      <c r="H443" s="23" t="s">
        <v>264</v>
      </c>
      <c r="I443" s="23" t="s">
        <v>1180</v>
      </c>
      <c r="J443" s="23" t="s">
        <v>1181</v>
      </c>
      <c r="K443" s="23" t="s">
        <v>154</v>
      </c>
      <c r="L443" s="27">
        <v>0.95320000000000005</v>
      </c>
      <c r="M443" s="25">
        <v>-804</v>
      </c>
      <c r="N443" s="25">
        <v>-601</v>
      </c>
      <c r="O443" s="24">
        <v>0</v>
      </c>
      <c r="P443" s="24">
        <v>3</v>
      </c>
      <c r="Q443" s="24">
        <v>1</v>
      </c>
      <c r="R443" s="66">
        <v>699.82617268576166</v>
      </c>
      <c r="S443" s="66">
        <v>6.3372879910729187</v>
      </c>
      <c r="T443" s="66">
        <v>277.1875</v>
      </c>
      <c r="U443" s="66">
        <v>369.58333333333331</v>
      </c>
      <c r="V443" s="66">
        <v>158.39285714285711</v>
      </c>
      <c r="W443" s="24">
        <v>0</v>
      </c>
      <c r="X443" s="24">
        <v>0</v>
      </c>
      <c r="Y443" s="24">
        <v>0</v>
      </c>
      <c r="Z443" s="24">
        <v>0</v>
      </c>
      <c r="AA443" s="28">
        <v>0</v>
      </c>
      <c r="AB443" s="28">
        <v>0.6</v>
      </c>
      <c r="AC443" s="28">
        <v>0</v>
      </c>
      <c r="AD443" s="28">
        <v>10</v>
      </c>
      <c r="AE443" s="28">
        <v>10.000995570000001</v>
      </c>
      <c r="AF443" t="s">
        <v>584</v>
      </c>
    </row>
    <row r="444" spans="1:32" ht="18" customHeight="1">
      <c r="A444" s="22">
        <v>46174</v>
      </c>
      <c r="B444" s="23" t="s">
        <v>14</v>
      </c>
      <c r="C444" s="24">
        <v>505</v>
      </c>
      <c r="D444" s="25">
        <v>4067</v>
      </c>
      <c r="E444" s="26">
        <v>-1977</v>
      </c>
      <c r="F444" s="24">
        <v>8</v>
      </c>
      <c r="G444" s="24">
        <v>12</v>
      </c>
      <c r="H444" s="23" t="s">
        <v>526</v>
      </c>
      <c r="I444" s="23" t="s">
        <v>1182</v>
      </c>
      <c r="J444" s="23" t="s">
        <v>1183</v>
      </c>
      <c r="K444" s="23" t="s">
        <v>154</v>
      </c>
      <c r="L444" s="27">
        <v>0.83799999999999997</v>
      </c>
      <c r="M444" s="25">
        <v>822</v>
      </c>
      <c r="N444" s="25">
        <v>-502</v>
      </c>
      <c r="O444" s="24">
        <v>0</v>
      </c>
      <c r="P444" s="24">
        <v>5</v>
      </c>
      <c r="Q444" s="24">
        <v>1</v>
      </c>
      <c r="R444" s="66">
        <v>654.26816106268166</v>
      </c>
      <c r="S444" s="66">
        <v>6.2161056307466627</v>
      </c>
      <c r="T444" s="66">
        <v>508.375</v>
      </c>
      <c r="U444" s="66">
        <v>338.91666666666669</v>
      </c>
      <c r="V444" s="66">
        <v>203.35</v>
      </c>
      <c r="W444" s="24">
        <v>0</v>
      </c>
      <c r="X444" s="24">
        <v>2</v>
      </c>
      <c r="Y444" s="24">
        <v>0</v>
      </c>
      <c r="Z444" s="24">
        <v>1</v>
      </c>
      <c r="AA444" s="28">
        <v>0.75</v>
      </c>
      <c r="AB444" s="28">
        <v>0.6</v>
      </c>
      <c r="AC444" s="28">
        <v>0.45</v>
      </c>
      <c r="AD444" s="28">
        <v>24.5</v>
      </c>
      <c r="AE444" s="28">
        <v>24.50099556</v>
      </c>
      <c r="AF444" t="s">
        <v>850</v>
      </c>
    </row>
    <row r="445" spans="1:32" ht="18" customHeight="1">
      <c r="A445" s="22">
        <v>46174</v>
      </c>
      <c r="B445" s="23" t="s">
        <v>14</v>
      </c>
      <c r="C445" s="24">
        <v>507</v>
      </c>
      <c r="D445" s="25">
        <v>4236</v>
      </c>
      <c r="E445" s="26">
        <v>-665</v>
      </c>
      <c r="F445" s="24">
        <v>13</v>
      </c>
      <c r="G445" s="24">
        <v>13</v>
      </c>
      <c r="H445" s="23" t="s">
        <v>1184</v>
      </c>
      <c r="I445" s="23" t="s">
        <v>1185</v>
      </c>
      <c r="J445" s="23" t="s">
        <v>1185</v>
      </c>
      <c r="K445" s="23" t="s">
        <v>154</v>
      </c>
      <c r="L445" s="27">
        <v>0.94769999999999999</v>
      </c>
      <c r="M445" s="25">
        <v>595</v>
      </c>
      <c r="N445" s="25">
        <v>-1062</v>
      </c>
      <c r="O445" s="24">
        <v>0</v>
      </c>
      <c r="P445" s="24">
        <v>7</v>
      </c>
      <c r="Q445" s="24">
        <v>1</v>
      </c>
      <c r="R445" s="66">
        <v>709.6813511830635</v>
      </c>
      <c r="S445" s="66">
        <v>5.9688760215249292</v>
      </c>
      <c r="T445" s="66">
        <v>325.84615384615392</v>
      </c>
      <c r="U445" s="66">
        <v>325.84615384615392</v>
      </c>
      <c r="V445" s="66">
        <v>162.92307692307691</v>
      </c>
      <c r="W445" s="24">
        <v>0</v>
      </c>
      <c r="X445" s="24">
        <v>2</v>
      </c>
      <c r="Y445" s="24">
        <v>0</v>
      </c>
      <c r="Z445" s="24">
        <v>6</v>
      </c>
      <c r="AA445" s="28">
        <v>2</v>
      </c>
      <c r="AB445" s="28">
        <v>0.6</v>
      </c>
      <c r="AC445" s="28">
        <v>1.2</v>
      </c>
      <c r="AD445" s="28">
        <v>32</v>
      </c>
      <c r="AE445" s="28">
        <v>32.000995549999999</v>
      </c>
      <c r="AF445" t="s">
        <v>1186</v>
      </c>
    </row>
    <row r="446" spans="1:32" ht="18" customHeight="1">
      <c r="A446" s="22">
        <v>46174</v>
      </c>
      <c r="B446" s="23" t="s">
        <v>38</v>
      </c>
      <c r="C446" s="24">
        <v>705</v>
      </c>
      <c r="D446" s="25">
        <v>352</v>
      </c>
      <c r="E446" s="26">
        <v>49</v>
      </c>
      <c r="F446" s="24">
        <v>4</v>
      </c>
      <c r="G446" s="24">
        <v>2</v>
      </c>
      <c r="H446" s="23" t="s">
        <v>1187</v>
      </c>
      <c r="I446" s="23" t="s">
        <v>718</v>
      </c>
      <c r="J446" s="23" t="s">
        <v>995</v>
      </c>
      <c r="K446" s="23" t="s">
        <v>154</v>
      </c>
      <c r="L446" s="27">
        <v>1.0464</v>
      </c>
      <c r="M446" s="25">
        <v>-2336</v>
      </c>
      <c r="N446" s="25">
        <v>-44</v>
      </c>
      <c r="O446" s="24">
        <v>0</v>
      </c>
      <c r="P446" s="24">
        <v>5</v>
      </c>
      <c r="Q446" s="24">
        <v>0</v>
      </c>
      <c r="R446" s="66"/>
      <c r="S446" s="66"/>
      <c r="T446" s="66"/>
      <c r="U446" s="66"/>
      <c r="V446" s="66"/>
      <c r="W446" s="24"/>
      <c r="X446" s="24"/>
      <c r="Y446" s="24"/>
      <c r="Z446" s="24"/>
      <c r="AA446" s="28"/>
      <c r="AB446" s="28">
        <v>0.5</v>
      </c>
      <c r="AC446" s="28"/>
      <c r="AD446" s="28">
        <v>10</v>
      </c>
      <c r="AE446" s="28">
        <v>10.00099554</v>
      </c>
      <c r="AF446" t="s">
        <v>195</v>
      </c>
    </row>
    <row r="447" spans="1:32" ht="18" customHeight="1">
      <c r="A447" s="22">
        <v>46174</v>
      </c>
      <c r="B447" s="23" t="s">
        <v>38</v>
      </c>
      <c r="C447" s="24">
        <v>708</v>
      </c>
      <c r="D447" s="25">
        <v>1028</v>
      </c>
      <c r="E447" s="26">
        <v>600</v>
      </c>
      <c r="F447" s="24">
        <v>8</v>
      </c>
      <c r="G447" s="24">
        <v>4</v>
      </c>
      <c r="H447" s="23" t="s">
        <v>1188</v>
      </c>
      <c r="I447" s="23" t="s">
        <v>1189</v>
      </c>
      <c r="J447" s="23" t="s">
        <v>595</v>
      </c>
      <c r="K447" s="23" t="s">
        <v>154</v>
      </c>
      <c r="L447" s="27">
        <v>1.1946000000000001</v>
      </c>
      <c r="M447" s="25">
        <v>-1829</v>
      </c>
      <c r="N447" s="25">
        <v>3304</v>
      </c>
      <c r="O447" s="24">
        <v>0</v>
      </c>
      <c r="P447" s="24">
        <v>8</v>
      </c>
      <c r="Q447" s="24">
        <v>0</v>
      </c>
      <c r="R447" s="66"/>
      <c r="S447" s="66"/>
      <c r="T447" s="66"/>
      <c r="U447" s="66"/>
      <c r="V447" s="66"/>
      <c r="W447" s="24"/>
      <c r="X447" s="24"/>
      <c r="Y447" s="24"/>
      <c r="Z447" s="24"/>
      <c r="AA447" s="28"/>
      <c r="AB447" s="28">
        <v>0.5</v>
      </c>
      <c r="AC447" s="28"/>
      <c r="AD447" s="28">
        <v>35</v>
      </c>
      <c r="AE447" s="28">
        <v>35.000995529999997</v>
      </c>
      <c r="AF447" t="s">
        <v>668</v>
      </c>
    </row>
    <row r="448" spans="1:32" ht="18" customHeight="1">
      <c r="A448" s="22">
        <v>46174</v>
      </c>
      <c r="B448" s="23" t="s">
        <v>38</v>
      </c>
      <c r="C448" s="24">
        <v>703</v>
      </c>
      <c r="D448" s="25">
        <v>775</v>
      </c>
      <c r="E448" s="26">
        <v>-596</v>
      </c>
      <c r="F448" s="24">
        <v>4</v>
      </c>
      <c r="G448" s="24">
        <v>3</v>
      </c>
      <c r="H448" s="23" t="s">
        <v>1190</v>
      </c>
      <c r="I448" s="23" t="s">
        <v>1191</v>
      </c>
      <c r="J448" s="23" t="s">
        <v>1192</v>
      </c>
      <c r="K448" s="23" t="s">
        <v>154</v>
      </c>
      <c r="L448" s="27">
        <v>0.74370000000000003</v>
      </c>
      <c r="M448" s="25">
        <v>1645</v>
      </c>
      <c r="N448" s="25">
        <v>220</v>
      </c>
      <c r="O448" s="24">
        <v>0</v>
      </c>
      <c r="P448" s="24">
        <v>3</v>
      </c>
      <c r="Q448" s="24">
        <v>0</v>
      </c>
      <c r="R448" s="66"/>
      <c r="S448" s="66"/>
      <c r="T448" s="66"/>
      <c r="U448" s="66"/>
      <c r="V448" s="66"/>
      <c r="W448" s="24"/>
      <c r="X448" s="24"/>
      <c r="Y448" s="24"/>
      <c r="Z448" s="24"/>
      <c r="AA448" s="28"/>
      <c r="AB448" s="28">
        <v>0.5</v>
      </c>
      <c r="AC448" s="28"/>
      <c r="AD448" s="28">
        <v>10</v>
      </c>
      <c r="AE448" s="28">
        <v>10.00099552</v>
      </c>
      <c r="AF448" t="s">
        <v>584</v>
      </c>
    </row>
    <row r="449" spans="1:32" ht="18" customHeight="1">
      <c r="A449" s="22">
        <v>46174</v>
      </c>
      <c r="B449" s="23" t="s">
        <v>38</v>
      </c>
      <c r="C449" s="24">
        <v>706</v>
      </c>
      <c r="D449" s="25">
        <v>203</v>
      </c>
      <c r="E449" s="26">
        <v>-72</v>
      </c>
      <c r="F449" s="24">
        <v>1</v>
      </c>
      <c r="G449" s="24">
        <v>2</v>
      </c>
      <c r="H449" s="23" t="s">
        <v>1193</v>
      </c>
      <c r="I449" s="23" t="s">
        <v>1194</v>
      </c>
      <c r="J449" s="23" t="s">
        <v>556</v>
      </c>
      <c r="K449" s="23" t="s">
        <v>154</v>
      </c>
      <c r="L449" s="27">
        <v>0.88180000000000003</v>
      </c>
      <c r="M449" s="25">
        <v>-2642</v>
      </c>
      <c r="N449" s="25">
        <v>1683</v>
      </c>
      <c r="O449" s="24">
        <v>0</v>
      </c>
      <c r="P449" s="24">
        <v>6</v>
      </c>
      <c r="Q449" s="24">
        <v>0</v>
      </c>
      <c r="R449" s="66"/>
      <c r="S449" s="66"/>
      <c r="T449" s="66"/>
      <c r="U449" s="66"/>
      <c r="V449" s="66"/>
      <c r="W449" s="24"/>
      <c r="X449" s="24"/>
      <c r="Y449" s="24"/>
      <c r="Z449" s="24"/>
      <c r="AA449" s="28"/>
      <c r="AB449" s="28">
        <v>0.5</v>
      </c>
      <c r="AC449" s="28"/>
      <c r="AD449" s="28">
        <v>10</v>
      </c>
      <c r="AE449" s="28">
        <v>10.000995509999999</v>
      </c>
      <c r="AF449" t="s">
        <v>584</v>
      </c>
    </row>
    <row r="450" spans="1:32" ht="18" customHeight="1">
      <c r="A450" s="22">
        <v>46174</v>
      </c>
      <c r="B450" s="23" t="s">
        <v>38</v>
      </c>
      <c r="C450" s="24">
        <v>707</v>
      </c>
      <c r="D450" s="25">
        <v>696</v>
      </c>
      <c r="E450" s="26">
        <v>-339</v>
      </c>
      <c r="F450" s="24">
        <v>4</v>
      </c>
      <c r="G450" s="24">
        <v>5</v>
      </c>
      <c r="H450" s="23" t="s">
        <v>1195</v>
      </c>
      <c r="I450" s="23" t="s">
        <v>489</v>
      </c>
      <c r="J450" s="23" t="s">
        <v>1196</v>
      </c>
      <c r="K450" s="23" t="s">
        <v>154</v>
      </c>
      <c r="L450" s="27">
        <v>0.83760000000000001</v>
      </c>
      <c r="M450" s="25">
        <v>-1754</v>
      </c>
      <c r="N450" s="25">
        <v>-811</v>
      </c>
      <c r="O450" s="24">
        <v>0</v>
      </c>
      <c r="P450" s="24">
        <v>7</v>
      </c>
      <c r="Q450" s="24">
        <v>0</v>
      </c>
      <c r="R450" s="66"/>
      <c r="S450" s="66"/>
      <c r="T450" s="66"/>
      <c r="U450" s="66"/>
      <c r="V450" s="66"/>
      <c r="W450" s="24"/>
      <c r="X450" s="24"/>
      <c r="Y450" s="24"/>
      <c r="Z450" s="24"/>
      <c r="AA450" s="28"/>
      <c r="AB450" s="28">
        <v>0.5</v>
      </c>
      <c r="AC450" s="28"/>
      <c r="AD450" s="28">
        <v>20</v>
      </c>
      <c r="AE450" s="28">
        <v>20.000995499999998</v>
      </c>
      <c r="AF450" t="s">
        <v>590</v>
      </c>
    </row>
    <row r="451" spans="1:32" ht="18" customHeight="1">
      <c r="A451" s="22">
        <v>46174</v>
      </c>
      <c r="B451" s="23" t="s">
        <v>38</v>
      </c>
      <c r="C451" s="24">
        <v>710</v>
      </c>
      <c r="D451" s="25">
        <v>324</v>
      </c>
      <c r="E451" s="26">
        <v>-83</v>
      </c>
      <c r="F451" s="24">
        <v>2</v>
      </c>
      <c r="G451" s="24">
        <v>2</v>
      </c>
      <c r="H451" s="23" t="s">
        <v>960</v>
      </c>
      <c r="I451" s="23" t="s">
        <v>1197</v>
      </c>
      <c r="J451" s="23" t="s">
        <v>1197</v>
      </c>
      <c r="K451" s="23" t="s">
        <v>154</v>
      </c>
      <c r="L451" s="27">
        <v>0.91459999999999997</v>
      </c>
      <c r="M451" s="25">
        <v>1838</v>
      </c>
      <c r="N451" s="25">
        <v>-735</v>
      </c>
      <c r="O451" s="24">
        <v>0</v>
      </c>
      <c r="P451" s="24">
        <v>0</v>
      </c>
      <c r="Q451" s="24">
        <v>0</v>
      </c>
      <c r="R451" s="66"/>
      <c r="S451" s="66"/>
      <c r="T451" s="66"/>
      <c r="U451" s="66"/>
      <c r="V451" s="66"/>
      <c r="W451" s="24"/>
      <c r="X451" s="24"/>
      <c r="Y451" s="24"/>
      <c r="Z451" s="24"/>
      <c r="AA451" s="28"/>
      <c r="AB451" s="28">
        <v>0.5</v>
      </c>
      <c r="AC451" s="28"/>
      <c r="AD451" s="28">
        <v>10</v>
      </c>
      <c r="AE451" s="28">
        <v>10.000995489999999</v>
      </c>
      <c r="AF451" t="s">
        <v>584</v>
      </c>
    </row>
    <row r="452" spans="1:32" ht="18" customHeight="1">
      <c r="A452" s="22">
        <v>46174</v>
      </c>
      <c r="B452" s="23" t="s">
        <v>18</v>
      </c>
      <c r="C452" s="24">
        <v>671</v>
      </c>
      <c r="D452" s="25">
        <v>3298</v>
      </c>
      <c r="E452" s="26">
        <v>2759</v>
      </c>
      <c r="F452" s="24">
        <v>50</v>
      </c>
      <c r="G452" s="24">
        <v>13</v>
      </c>
      <c r="H452" s="23" t="s">
        <v>1023</v>
      </c>
      <c r="I452" s="23" t="s">
        <v>1198</v>
      </c>
      <c r="J452" s="23" t="s">
        <v>1199</v>
      </c>
      <c r="K452" s="23" t="s">
        <v>154</v>
      </c>
      <c r="L452" s="27">
        <v>1.2788999999999999</v>
      </c>
      <c r="M452" s="25">
        <v>1129</v>
      </c>
      <c r="N452" s="25">
        <v>847</v>
      </c>
      <c r="O452" s="24">
        <v>0</v>
      </c>
      <c r="P452" s="24">
        <v>1</v>
      </c>
      <c r="Q452" s="24">
        <v>0</v>
      </c>
      <c r="R452" s="66"/>
      <c r="S452" s="66"/>
      <c r="T452" s="66"/>
      <c r="U452" s="66"/>
      <c r="V452" s="66"/>
      <c r="W452" s="24"/>
      <c r="X452" s="24"/>
      <c r="Y452" s="24"/>
      <c r="Z452" s="24"/>
      <c r="AA452" s="28"/>
      <c r="AB452" s="28">
        <v>0.6</v>
      </c>
      <c r="AC452" s="28"/>
      <c r="AD452" s="28">
        <v>80</v>
      </c>
      <c r="AE452" s="28">
        <v>80.00099548</v>
      </c>
      <c r="AF452" t="s">
        <v>183</v>
      </c>
    </row>
    <row r="453" spans="1:32" ht="18" customHeight="1">
      <c r="A453" s="22">
        <v>46174</v>
      </c>
      <c r="B453" s="23" t="s">
        <v>18</v>
      </c>
      <c r="C453" s="24">
        <v>673</v>
      </c>
      <c r="D453" s="25">
        <v>1318</v>
      </c>
      <c r="E453" s="26">
        <v>656</v>
      </c>
      <c r="F453" s="24">
        <v>19</v>
      </c>
      <c r="G453" s="24">
        <v>4</v>
      </c>
      <c r="H453" s="23" t="s">
        <v>1200</v>
      </c>
      <c r="I453" s="23" t="s">
        <v>1201</v>
      </c>
      <c r="J453" s="23" t="s">
        <v>848</v>
      </c>
      <c r="K453" s="23" t="s">
        <v>154</v>
      </c>
      <c r="L453" s="27">
        <v>1.1658999999999999</v>
      </c>
      <c r="M453" s="25">
        <v>-4193</v>
      </c>
      <c r="N453" s="25">
        <v>-1199</v>
      </c>
      <c r="O453" s="24">
        <v>0</v>
      </c>
      <c r="P453" s="24">
        <v>3</v>
      </c>
      <c r="Q453" s="24">
        <v>0</v>
      </c>
      <c r="R453" s="66"/>
      <c r="S453" s="66"/>
      <c r="T453" s="66"/>
      <c r="U453" s="66"/>
      <c r="V453" s="66"/>
      <c r="W453" s="24"/>
      <c r="X453" s="24"/>
      <c r="Y453" s="24"/>
      <c r="Z453" s="24"/>
      <c r="AA453" s="28"/>
      <c r="AB453" s="28">
        <v>0.5</v>
      </c>
      <c r="AC453" s="28"/>
      <c r="AD453" s="28">
        <v>35</v>
      </c>
      <c r="AE453" s="28">
        <v>35.000995469999999</v>
      </c>
      <c r="AF453" t="s">
        <v>668</v>
      </c>
    </row>
    <row r="454" spans="1:32" ht="18" customHeight="1">
      <c r="A454" s="22">
        <v>46174</v>
      </c>
      <c r="B454" s="23" t="s">
        <v>18</v>
      </c>
      <c r="C454" s="24">
        <v>675</v>
      </c>
      <c r="D454" s="25">
        <v>2667</v>
      </c>
      <c r="E454" s="26">
        <v>1957</v>
      </c>
      <c r="F454" s="24">
        <v>42</v>
      </c>
      <c r="G454" s="24">
        <v>10</v>
      </c>
      <c r="H454" s="23" t="s">
        <v>1202</v>
      </c>
      <c r="I454" s="23" t="s">
        <v>1203</v>
      </c>
      <c r="J454" s="23" t="s">
        <v>1204</v>
      </c>
      <c r="K454" s="23" t="s">
        <v>154</v>
      </c>
      <c r="L454" s="27">
        <v>1.2445999999999999</v>
      </c>
      <c r="M454" s="25">
        <v>2384</v>
      </c>
      <c r="N454" s="25">
        <v>-1457</v>
      </c>
      <c r="O454" s="24">
        <v>0</v>
      </c>
      <c r="P454" s="24">
        <v>5</v>
      </c>
      <c r="Q454" s="24">
        <v>0</v>
      </c>
      <c r="R454" s="66"/>
      <c r="S454" s="66"/>
      <c r="T454" s="66"/>
      <c r="U454" s="66"/>
      <c r="V454" s="66"/>
      <c r="W454" s="24"/>
      <c r="X454" s="24"/>
      <c r="Y454" s="24"/>
      <c r="Z454" s="24"/>
      <c r="AA454" s="28"/>
      <c r="AB454" s="28">
        <v>0.5</v>
      </c>
      <c r="AC454" s="28"/>
      <c r="AD454" s="28">
        <v>70</v>
      </c>
      <c r="AE454" s="28">
        <v>70.000995459999999</v>
      </c>
      <c r="AF454" t="s">
        <v>204</v>
      </c>
    </row>
    <row r="455" spans="1:32" ht="18" customHeight="1">
      <c r="A455" s="22">
        <v>46174</v>
      </c>
      <c r="B455" s="23" t="s">
        <v>18</v>
      </c>
      <c r="C455" s="24">
        <v>676</v>
      </c>
      <c r="D455" s="25">
        <v>1116</v>
      </c>
      <c r="E455" s="26">
        <v>2151</v>
      </c>
      <c r="F455" s="24">
        <v>22</v>
      </c>
      <c r="G455" s="24">
        <v>7</v>
      </c>
      <c r="H455" s="23" t="s">
        <v>152</v>
      </c>
      <c r="I455" s="23" t="s">
        <v>1205</v>
      </c>
      <c r="J455" s="23" t="s">
        <v>1206</v>
      </c>
      <c r="K455" s="23" t="s">
        <v>154</v>
      </c>
      <c r="L455" s="27">
        <v>1.6425000000000001</v>
      </c>
      <c r="M455" s="25">
        <v>-675</v>
      </c>
      <c r="N455" s="25">
        <v>-2178</v>
      </c>
      <c r="O455" s="24">
        <v>0</v>
      </c>
      <c r="P455" s="24">
        <v>6</v>
      </c>
      <c r="Q455" s="24">
        <v>0</v>
      </c>
      <c r="R455" s="66"/>
      <c r="S455" s="66"/>
      <c r="T455" s="66"/>
      <c r="U455" s="66"/>
      <c r="V455" s="66"/>
      <c r="W455" s="24"/>
      <c r="X455" s="24"/>
      <c r="Y455" s="24"/>
      <c r="Z455" s="24"/>
      <c r="AA455" s="28"/>
      <c r="AB455" s="28">
        <v>0.5</v>
      </c>
      <c r="AC455" s="28"/>
      <c r="AD455" s="28">
        <v>70</v>
      </c>
      <c r="AE455" s="28">
        <v>70.000995450000005</v>
      </c>
      <c r="AF455" t="s">
        <v>178</v>
      </c>
    </row>
    <row r="456" spans="1:32" ht="18" customHeight="1">
      <c r="A456" s="22">
        <v>46174</v>
      </c>
      <c r="B456" s="23" t="s">
        <v>18</v>
      </c>
      <c r="C456" s="24">
        <v>672</v>
      </c>
      <c r="D456" s="25">
        <v>2950</v>
      </c>
      <c r="E456" s="26">
        <v>-1043</v>
      </c>
      <c r="F456" s="24">
        <v>27</v>
      </c>
      <c r="G456" s="24">
        <v>10</v>
      </c>
      <c r="H456" s="23" t="s">
        <v>1207</v>
      </c>
      <c r="I456" s="23" t="s">
        <v>722</v>
      </c>
      <c r="J456" s="23" t="s">
        <v>871</v>
      </c>
      <c r="K456" s="23" t="s">
        <v>154</v>
      </c>
      <c r="L456" s="27">
        <v>0.8821</v>
      </c>
      <c r="M456" s="25">
        <v>5833</v>
      </c>
      <c r="N456" s="25">
        <v>-1649</v>
      </c>
      <c r="O456" s="24">
        <v>0</v>
      </c>
      <c r="P456" s="24">
        <v>2</v>
      </c>
      <c r="Q456" s="24">
        <v>0</v>
      </c>
      <c r="R456" s="66"/>
      <c r="S456" s="66"/>
      <c r="T456" s="66"/>
      <c r="U456" s="66"/>
      <c r="V456" s="66"/>
      <c r="W456" s="24"/>
      <c r="X456" s="24"/>
      <c r="Y456" s="24"/>
      <c r="Z456" s="24"/>
      <c r="AA456" s="28"/>
      <c r="AB456" s="28">
        <v>0.5</v>
      </c>
      <c r="AC456" s="28"/>
      <c r="AD456" s="28">
        <v>30</v>
      </c>
      <c r="AE456" s="28">
        <v>30.000995440000001</v>
      </c>
      <c r="AF456" t="s">
        <v>661</v>
      </c>
    </row>
    <row r="457" spans="1:32" ht="18" customHeight="1">
      <c r="A457" s="22">
        <v>46174</v>
      </c>
      <c r="B457" s="23" t="s">
        <v>18</v>
      </c>
      <c r="C457" s="24">
        <v>677</v>
      </c>
      <c r="D457" s="25">
        <v>1786</v>
      </c>
      <c r="E457" s="26">
        <v>-600</v>
      </c>
      <c r="F457" s="24">
        <v>14</v>
      </c>
      <c r="G457" s="24">
        <v>7</v>
      </c>
      <c r="H457" s="23" t="s">
        <v>709</v>
      </c>
      <c r="I457" s="23" t="s">
        <v>1208</v>
      </c>
      <c r="J457" s="23" t="s">
        <v>1209</v>
      </c>
      <c r="K457" s="23" t="s">
        <v>154</v>
      </c>
      <c r="L457" s="27">
        <v>0.88800000000000001</v>
      </c>
      <c r="M457" s="25">
        <v>554</v>
      </c>
      <c r="N457" s="25">
        <v>-1107</v>
      </c>
      <c r="O457" s="24">
        <v>0</v>
      </c>
      <c r="P457" s="24">
        <v>7</v>
      </c>
      <c r="Q457" s="24">
        <v>0</v>
      </c>
      <c r="R457" s="66"/>
      <c r="S457" s="66"/>
      <c r="T457" s="66"/>
      <c r="U457" s="66"/>
      <c r="V457" s="66"/>
      <c r="W457" s="24"/>
      <c r="X457" s="24"/>
      <c r="Y457" s="24"/>
      <c r="Z457" s="24"/>
      <c r="AA457" s="28"/>
      <c r="AB457" s="28">
        <v>0.5</v>
      </c>
      <c r="AC457" s="28"/>
      <c r="AD457" s="28">
        <v>40</v>
      </c>
      <c r="AE457" s="28">
        <v>40.000995430000003</v>
      </c>
      <c r="AF457" t="s">
        <v>664</v>
      </c>
    </row>
    <row r="458" spans="1:32" ht="18" customHeight="1">
      <c r="A458" s="22">
        <v>46174</v>
      </c>
      <c r="B458" s="23" t="s">
        <v>44</v>
      </c>
      <c r="C458" s="24">
        <v>570</v>
      </c>
      <c r="D458" s="25">
        <v>4172</v>
      </c>
      <c r="E458" s="26">
        <v>741</v>
      </c>
      <c r="F458" s="24">
        <v>22</v>
      </c>
      <c r="G458" s="24">
        <v>7</v>
      </c>
      <c r="H458" s="23" t="s">
        <v>1210</v>
      </c>
      <c r="I458" s="23" t="s">
        <v>1211</v>
      </c>
      <c r="J458" s="23" t="s">
        <v>1212</v>
      </c>
      <c r="K458" s="23" t="s">
        <v>154</v>
      </c>
      <c r="L458" s="27">
        <v>1.0591999999999999</v>
      </c>
      <c r="M458" s="25">
        <v>-1568</v>
      </c>
      <c r="N458" s="25">
        <v>304</v>
      </c>
      <c r="O458" s="24">
        <v>0</v>
      </c>
      <c r="P458" s="24">
        <v>0</v>
      </c>
      <c r="Q458" s="24">
        <v>1</v>
      </c>
      <c r="R458" s="66">
        <v>667.20387090078873</v>
      </c>
      <c r="S458" s="66">
        <v>6.2529613240513768</v>
      </c>
      <c r="T458" s="66">
        <v>189.6363636363636</v>
      </c>
      <c r="U458" s="66">
        <v>596</v>
      </c>
      <c r="V458" s="66">
        <v>143.86206896551721</v>
      </c>
      <c r="W458" s="24">
        <v>7</v>
      </c>
      <c r="X458" s="24">
        <v>0</v>
      </c>
      <c r="Y458" s="24">
        <v>4</v>
      </c>
      <c r="Z458" s="24">
        <v>0</v>
      </c>
      <c r="AA458" s="28">
        <v>2.75</v>
      </c>
      <c r="AB458" s="28">
        <v>0.6</v>
      </c>
      <c r="AC458" s="28">
        <v>1.65</v>
      </c>
      <c r="AD458" s="28">
        <v>16.5</v>
      </c>
      <c r="AE458" s="28">
        <v>16.500995419999999</v>
      </c>
      <c r="AF458" t="s">
        <v>1213</v>
      </c>
    </row>
    <row r="459" spans="1:32" ht="18" customHeight="1">
      <c r="A459" s="22">
        <v>46174</v>
      </c>
      <c r="B459" s="23" t="s">
        <v>44</v>
      </c>
      <c r="C459" s="24">
        <v>571</v>
      </c>
      <c r="D459" s="25">
        <v>6518</v>
      </c>
      <c r="E459" s="26">
        <v>150</v>
      </c>
      <c r="F459" s="24">
        <v>26</v>
      </c>
      <c r="G459" s="24">
        <v>20</v>
      </c>
      <c r="H459" s="23" t="s">
        <v>1057</v>
      </c>
      <c r="I459" s="23" t="s">
        <v>1214</v>
      </c>
      <c r="J459" s="23" t="s">
        <v>1215</v>
      </c>
      <c r="K459" s="23" t="s">
        <v>154</v>
      </c>
      <c r="L459" s="27">
        <v>1.0077</v>
      </c>
      <c r="M459" s="25">
        <v>-151</v>
      </c>
      <c r="N459" s="25">
        <v>-572</v>
      </c>
      <c r="O459" s="24">
        <v>0</v>
      </c>
      <c r="P459" s="24">
        <v>1</v>
      </c>
      <c r="Q459" s="24">
        <v>1</v>
      </c>
      <c r="R459" s="66">
        <v>1058.792444997925</v>
      </c>
      <c r="S459" s="66">
        <v>6.1560696157146992</v>
      </c>
      <c r="T459" s="66">
        <v>250.69230769230771</v>
      </c>
      <c r="U459" s="66">
        <v>325.89999999999998</v>
      </c>
      <c r="V459" s="66">
        <v>141.695652173913</v>
      </c>
      <c r="W459" s="24">
        <v>4</v>
      </c>
      <c r="X459" s="24">
        <v>4</v>
      </c>
      <c r="Y459" s="24">
        <v>4</v>
      </c>
      <c r="Z459" s="24">
        <v>0</v>
      </c>
      <c r="AA459" s="28">
        <v>3</v>
      </c>
      <c r="AB459" s="28">
        <v>0.8</v>
      </c>
      <c r="AC459" s="28">
        <v>2.4</v>
      </c>
      <c r="AD459" s="28">
        <v>34</v>
      </c>
      <c r="AE459" s="28">
        <v>34.000995410000002</v>
      </c>
      <c r="AF459" t="s">
        <v>1082</v>
      </c>
    </row>
    <row r="460" spans="1:32" ht="18" customHeight="1">
      <c r="A460" s="22">
        <v>46174</v>
      </c>
      <c r="B460" s="23" t="s">
        <v>44</v>
      </c>
      <c r="C460" s="24">
        <v>568</v>
      </c>
      <c r="D460" s="25">
        <v>3246</v>
      </c>
      <c r="E460" s="26">
        <v>-919</v>
      </c>
      <c r="F460" s="24">
        <v>8</v>
      </c>
      <c r="G460" s="24">
        <v>11</v>
      </c>
      <c r="H460" s="23" t="s">
        <v>1155</v>
      </c>
      <c r="I460" s="23" t="s">
        <v>1216</v>
      </c>
      <c r="J460" s="23" t="s">
        <v>1217</v>
      </c>
      <c r="K460" s="23" t="s">
        <v>154</v>
      </c>
      <c r="L460" s="27">
        <v>0.90559999999999996</v>
      </c>
      <c r="M460" s="25">
        <v>-460</v>
      </c>
      <c r="N460" s="25">
        <v>-706</v>
      </c>
      <c r="O460" s="24">
        <v>0</v>
      </c>
      <c r="P460" s="24">
        <v>8</v>
      </c>
      <c r="Q460" s="24">
        <v>1</v>
      </c>
      <c r="R460" s="66">
        <v>539.03751556662507</v>
      </c>
      <c r="S460" s="66">
        <v>6.021844317436555</v>
      </c>
      <c r="T460" s="66">
        <v>405.75</v>
      </c>
      <c r="U460" s="66">
        <v>295.09090909090912</v>
      </c>
      <c r="V460" s="66">
        <v>170.84210526315789</v>
      </c>
      <c r="W460" s="24">
        <v>0</v>
      </c>
      <c r="X460" s="24">
        <v>5</v>
      </c>
      <c r="Y460" s="24">
        <v>0</v>
      </c>
      <c r="Z460" s="24">
        <v>0</v>
      </c>
      <c r="AA460" s="28">
        <v>1.25</v>
      </c>
      <c r="AB460" s="28">
        <v>0.6</v>
      </c>
      <c r="AC460" s="28">
        <v>0.75</v>
      </c>
      <c r="AD460" s="28">
        <v>17.5</v>
      </c>
      <c r="AE460" s="28">
        <v>17.500995400000001</v>
      </c>
      <c r="AF460" t="s">
        <v>641</v>
      </c>
    </row>
    <row r="461" spans="1:32" ht="18" customHeight="1">
      <c r="A461" s="22">
        <v>46174</v>
      </c>
      <c r="B461" s="23" t="s">
        <v>44</v>
      </c>
      <c r="C461" s="24">
        <v>572</v>
      </c>
      <c r="D461" s="25">
        <v>5679</v>
      </c>
      <c r="E461" s="26">
        <v>-256</v>
      </c>
      <c r="F461" s="24">
        <v>22</v>
      </c>
      <c r="G461" s="24">
        <v>13</v>
      </c>
      <c r="H461" s="23" t="s">
        <v>1218</v>
      </c>
      <c r="I461" s="23" t="s">
        <v>1219</v>
      </c>
      <c r="J461" s="23" t="s">
        <v>1220</v>
      </c>
      <c r="K461" s="23" t="s">
        <v>154</v>
      </c>
      <c r="L461" s="27">
        <v>0.98499999999999999</v>
      </c>
      <c r="M461" s="25">
        <v>1318</v>
      </c>
      <c r="N461" s="25">
        <v>-944</v>
      </c>
      <c r="O461" s="24">
        <v>0</v>
      </c>
      <c r="P461" s="24">
        <v>2</v>
      </c>
      <c r="Q461" s="24">
        <v>1</v>
      </c>
      <c r="R461" s="66">
        <v>946.87282067247816</v>
      </c>
      <c r="S461" s="66">
        <v>5.9976375665389989</v>
      </c>
      <c r="T461" s="66">
        <v>258.13636363636363</v>
      </c>
      <c r="U461" s="66">
        <v>436.84615384615392</v>
      </c>
      <c r="V461" s="66">
        <v>162.2571428571429</v>
      </c>
      <c r="W461" s="24">
        <v>2</v>
      </c>
      <c r="X461" s="24">
        <v>1</v>
      </c>
      <c r="Y461" s="24">
        <v>1</v>
      </c>
      <c r="Z461" s="24">
        <v>0</v>
      </c>
      <c r="AA461" s="28">
        <v>1</v>
      </c>
      <c r="AB461" s="28">
        <v>0.8</v>
      </c>
      <c r="AC461" s="28">
        <v>0.8</v>
      </c>
      <c r="AD461" s="28">
        <v>18</v>
      </c>
      <c r="AE461" s="28">
        <v>18.00099539</v>
      </c>
      <c r="AF461" t="s">
        <v>1221</v>
      </c>
    </row>
    <row r="462" spans="1:32" ht="18" customHeight="1">
      <c r="A462" s="22">
        <v>46174</v>
      </c>
      <c r="B462" s="23" t="s">
        <v>44</v>
      </c>
      <c r="C462" s="24">
        <v>573</v>
      </c>
      <c r="D462" s="25">
        <v>3895</v>
      </c>
      <c r="E462" s="26">
        <v>-780</v>
      </c>
      <c r="F462" s="24">
        <v>13</v>
      </c>
      <c r="G462" s="24">
        <v>7</v>
      </c>
      <c r="H462" s="23" t="s">
        <v>1222</v>
      </c>
      <c r="I462" s="23" t="s">
        <v>1223</v>
      </c>
      <c r="J462" s="23" t="s">
        <v>1224</v>
      </c>
      <c r="K462" s="23" t="s">
        <v>154</v>
      </c>
      <c r="L462" s="27">
        <v>0.93320000000000003</v>
      </c>
      <c r="M462" s="25">
        <v>-304</v>
      </c>
      <c r="N462" s="25">
        <v>-649</v>
      </c>
      <c r="O462" s="24">
        <v>0</v>
      </c>
      <c r="P462" s="24">
        <v>3</v>
      </c>
      <c r="Q462" s="24">
        <v>1</v>
      </c>
      <c r="R462" s="66">
        <v>659.53180780406808</v>
      </c>
      <c r="S462" s="66">
        <v>5.9057045527015974</v>
      </c>
      <c r="T462" s="66">
        <v>299.61538461538458</v>
      </c>
      <c r="U462" s="66">
        <v>556.42857142857144</v>
      </c>
      <c r="V462" s="66">
        <v>194.75</v>
      </c>
      <c r="W462" s="24">
        <v>0</v>
      </c>
      <c r="X462" s="24">
        <v>0</v>
      </c>
      <c r="Y462" s="24">
        <v>0</v>
      </c>
      <c r="Z462" s="24">
        <v>2</v>
      </c>
      <c r="AA462" s="28">
        <v>0.5</v>
      </c>
      <c r="AB462" s="28">
        <v>0.6</v>
      </c>
      <c r="AC462" s="28">
        <v>0.3</v>
      </c>
      <c r="AD462" s="28">
        <v>13</v>
      </c>
      <c r="AE462" s="28">
        <v>13.000995380000001</v>
      </c>
      <c r="AF462" t="s">
        <v>1225</v>
      </c>
    </row>
    <row r="463" spans="1:32" ht="18" customHeight="1">
      <c r="A463" s="22">
        <v>46174</v>
      </c>
      <c r="B463" s="23" t="s">
        <v>30</v>
      </c>
      <c r="C463" s="24">
        <v>563</v>
      </c>
      <c r="D463" s="25">
        <v>4761</v>
      </c>
      <c r="E463" s="26">
        <v>652</v>
      </c>
      <c r="F463" s="24">
        <v>18</v>
      </c>
      <c r="G463" s="24">
        <v>21</v>
      </c>
      <c r="H463" s="23" t="s">
        <v>1226</v>
      </c>
      <c r="I463" s="23" t="s">
        <v>1227</v>
      </c>
      <c r="J463" s="23" t="s">
        <v>280</v>
      </c>
      <c r="K463" s="23" t="s">
        <v>154</v>
      </c>
      <c r="L463" s="27">
        <v>1.0456000000000001</v>
      </c>
      <c r="M463" s="25">
        <v>-251</v>
      </c>
      <c r="N463" s="25">
        <v>-822</v>
      </c>
      <c r="O463" s="24">
        <v>0</v>
      </c>
      <c r="P463" s="24">
        <v>3</v>
      </c>
      <c r="Q463" s="24">
        <v>1</v>
      </c>
      <c r="R463" s="66">
        <v>794.23490037359886</v>
      </c>
      <c r="S463" s="66">
        <v>5.994448239129861</v>
      </c>
      <c r="T463" s="66">
        <v>264.5</v>
      </c>
      <c r="U463" s="66">
        <v>226.71428571428569</v>
      </c>
      <c r="V463" s="66">
        <v>122.07692307692309</v>
      </c>
      <c r="W463" s="24">
        <v>3</v>
      </c>
      <c r="X463" s="24">
        <v>7</v>
      </c>
      <c r="Y463" s="24">
        <v>6</v>
      </c>
      <c r="Z463" s="24">
        <v>0</v>
      </c>
      <c r="AA463" s="28">
        <v>4</v>
      </c>
      <c r="AB463" s="28">
        <v>0.6</v>
      </c>
      <c r="AC463" s="28">
        <v>2.4</v>
      </c>
      <c r="AD463" s="28">
        <v>24</v>
      </c>
      <c r="AE463" s="28">
        <v>24.000995369999998</v>
      </c>
      <c r="AF463" t="s">
        <v>1090</v>
      </c>
    </row>
    <row r="464" spans="1:32" ht="18" customHeight="1">
      <c r="A464" s="22">
        <v>46174</v>
      </c>
      <c r="B464" s="23" t="s">
        <v>30</v>
      </c>
      <c r="C464" s="24">
        <v>566</v>
      </c>
      <c r="D464" s="25">
        <v>8103</v>
      </c>
      <c r="E464" s="26">
        <v>797</v>
      </c>
      <c r="F464" s="24">
        <v>33</v>
      </c>
      <c r="G464" s="24">
        <v>29</v>
      </c>
      <c r="H464" s="23" t="s">
        <v>1228</v>
      </c>
      <c r="I464" s="23" t="s">
        <v>1229</v>
      </c>
      <c r="J464" s="23" t="s">
        <v>1230</v>
      </c>
      <c r="K464" s="23" t="s">
        <v>154</v>
      </c>
      <c r="L464" s="27">
        <v>1.0327999999999999</v>
      </c>
      <c r="M464" s="25">
        <v>-767</v>
      </c>
      <c r="N464" s="25">
        <v>617</v>
      </c>
      <c r="O464" s="24">
        <v>0</v>
      </c>
      <c r="P464" s="24">
        <v>6</v>
      </c>
      <c r="Q464" s="24">
        <v>1</v>
      </c>
      <c r="R464" s="66">
        <v>1322.613636363636</v>
      </c>
      <c r="S464" s="66">
        <v>6.1265057135492746</v>
      </c>
      <c r="T464" s="66">
        <v>245.5454545454545</v>
      </c>
      <c r="U464" s="66">
        <v>279.41379310344831</v>
      </c>
      <c r="V464" s="66">
        <v>130.6935483870968</v>
      </c>
      <c r="W464" s="24">
        <v>5</v>
      </c>
      <c r="X464" s="24">
        <v>4</v>
      </c>
      <c r="Y464" s="24">
        <v>4</v>
      </c>
      <c r="Z464" s="24">
        <v>0</v>
      </c>
      <c r="AA464" s="28">
        <v>3.25</v>
      </c>
      <c r="AB464" s="28">
        <v>1</v>
      </c>
      <c r="AC464" s="28">
        <v>3.25</v>
      </c>
      <c r="AD464" s="28">
        <v>32.5</v>
      </c>
      <c r="AE464" s="28">
        <v>32.500995359999997</v>
      </c>
      <c r="AF464" t="s">
        <v>1231</v>
      </c>
    </row>
    <row r="465" spans="1:32" ht="18" customHeight="1">
      <c r="A465" s="22">
        <v>46174</v>
      </c>
      <c r="B465" s="23" t="s">
        <v>30</v>
      </c>
      <c r="C465" s="24">
        <v>565</v>
      </c>
      <c r="D465" s="25">
        <v>974</v>
      </c>
      <c r="E465" s="26">
        <v>-472</v>
      </c>
      <c r="F465" s="24">
        <v>3</v>
      </c>
      <c r="G465" s="24">
        <v>0</v>
      </c>
      <c r="H465" s="23" t="s">
        <v>412</v>
      </c>
      <c r="I465" s="23" t="s">
        <v>412</v>
      </c>
      <c r="J465" s="23" t="s">
        <v>214</v>
      </c>
      <c r="K465" s="23" t="s">
        <v>154</v>
      </c>
      <c r="L465" s="27">
        <v>0.83850000000000002</v>
      </c>
      <c r="M465" s="25">
        <v>-178</v>
      </c>
      <c r="N465" s="25">
        <v>-65</v>
      </c>
      <c r="O465" s="24">
        <v>0</v>
      </c>
      <c r="P465" s="24">
        <v>5</v>
      </c>
      <c r="Q465" s="24">
        <v>1</v>
      </c>
      <c r="R465" s="66">
        <v>158.83696554586959</v>
      </c>
      <c r="S465" s="66">
        <v>6.1320738321377961</v>
      </c>
      <c r="T465" s="66">
        <v>324.66666666666669</v>
      </c>
      <c r="U465" s="66"/>
      <c r="V465" s="66">
        <v>324.66666666666669</v>
      </c>
      <c r="W465" s="24">
        <v>0</v>
      </c>
      <c r="X465" s="24"/>
      <c r="Y465" s="24">
        <v>0</v>
      </c>
      <c r="Z465" s="24">
        <v>0</v>
      </c>
      <c r="AA465" s="28">
        <v>0</v>
      </c>
      <c r="AB465" s="28">
        <v>0.5</v>
      </c>
      <c r="AC465" s="28">
        <v>0</v>
      </c>
      <c r="AD465" s="28">
        <v>20</v>
      </c>
      <c r="AE465" s="28">
        <v>20.00099535</v>
      </c>
      <c r="AF465" t="s">
        <v>590</v>
      </c>
    </row>
    <row r="466" spans="1:32" ht="18" customHeight="1">
      <c r="A466" s="22">
        <v>46174</v>
      </c>
      <c r="B466" s="23" t="s">
        <v>30</v>
      </c>
      <c r="C466" s="24">
        <v>567</v>
      </c>
      <c r="D466" s="25">
        <v>2514</v>
      </c>
      <c r="E466" s="26">
        <v>-417</v>
      </c>
      <c r="F466" s="24">
        <v>9</v>
      </c>
      <c r="G466" s="24">
        <v>7</v>
      </c>
      <c r="H466" s="23" t="s">
        <v>1150</v>
      </c>
      <c r="I466" s="23" t="s">
        <v>1232</v>
      </c>
      <c r="J466" s="23" t="s">
        <v>1233</v>
      </c>
      <c r="K466" s="23" t="s">
        <v>154</v>
      </c>
      <c r="L466" s="27">
        <v>0.94469999999999998</v>
      </c>
      <c r="M466" s="25">
        <v>129</v>
      </c>
      <c r="N466" s="25">
        <v>-716</v>
      </c>
      <c r="O466" s="24">
        <v>0</v>
      </c>
      <c r="P466" s="24">
        <v>7</v>
      </c>
      <c r="Q466" s="24">
        <v>1</v>
      </c>
      <c r="R466" s="66">
        <v>388.43570983810707</v>
      </c>
      <c r="S466" s="66">
        <v>6.4721134960732352</v>
      </c>
      <c r="T466" s="66">
        <v>279.33333333333331</v>
      </c>
      <c r="U466" s="66">
        <v>359.14285714285722</v>
      </c>
      <c r="V466" s="66">
        <v>157.125</v>
      </c>
      <c r="W466" s="24">
        <v>0</v>
      </c>
      <c r="X466" s="24">
        <v>2</v>
      </c>
      <c r="Y466" s="24">
        <v>1</v>
      </c>
      <c r="Z466" s="24">
        <v>0</v>
      </c>
      <c r="AA466" s="28">
        <v>0.75</v>
      </c>
      <c r="AB466" s="28">
        <v>0.5</v>
      </c>
      <c r="AC466" s="28">
        <v>0.375</v>
      </c>
      <c r="AD466" s="28">
        <v>23.8</v>
      </c>
      <c r="AE466" s="28">
        <v>23.80099534</v>
      </c>
      <c r="AF466" t="s">
        <v>1132</v>
      </c>
    </row>
    <row r="467" spans="1:32" ht="18" customHeight="1">
      <c r="A467" s="22">
        <v>46174</v>
      </c>
      <c r="B467" s="23" t="s">
        <v>166</v>
      </c>
      <c r="C467" s="24">
        <v>752</v>
      </c>
      <c r="D467" s="25">
        <v>1096</v>
      </c>
      <c r="E467" s="26">
        <v>4276</v>
      </c>
      <c r="F467" s="24">
        <v>37</v>
      </c>
      <c r="G467" s="24">
        <v>5</v>
      </c>
      <c r="H467" s="23" t="s">
        <v>1234</v>
      </c>
      <c r="I467" s="23" t="s">
        <v>1235</v>
      </c>
      <c r="J467" s="23" t="s">
        <v>1236</v>
      </c>
      <c r="K467" s="23" t="s">
        <v>154</v>
      </c>
      <c r="L467" s="27">
        <v>2.3005</v>
      </c>
      <c r="M467" s="25">
        <v>-1478</v>
      </c>
      <c r="N467" s="25">
        <v>-2117</v>
      </c>
      <c r="O467" s="24">
        <v>0</v>
      </c>
      <c r="P467" s="24">
        <v>2</v>
      </c>
      <c r="Q467" s="24">
        <v>0</v>
      </c>
      <c r="R467" s="66"/>
      <c r="S467" s="66"/>
      <c r="T467" s="66"/>
      <c r="U467" s="66"/>
      <c r="V467" s="66"/>
      <c r="W467" s="24"/>
      <c r="X467" s="24"/>
      <c r="Y467" s="24"/>
      <c r="Z467" s="24"/>
      <c r="AA467" s="28"/>
      <c r="AB467" s="28">
        <v>0.5</v>
      </c>
      <c r="AC467" s="28"/>
      <c r="AD467" s="28">
        <v>80</v>
      </c>
      <c r="AE467" s="28">
        <v>80.000995329999995</v>
      </c>
      <c r="AF467" t="s">
        <v>155</v>
      </c>
    </row>
    <row r="468" spans="1:32" ht="18" customHeight="1">
      <c r="A468" s="22">
        <v>46174</v>
      </c>
      <c r="B468" s="23" t="s">
        <v>166</v>
      </c>
      <c r="C468" s="24">
        <v>753</v>
      </c>
      <c r="D468" s="25">
        <v>552</v>
      </c>
      <c r="E468" s="26">
        <v>230</v>
      </c>
      <c r="F468" s="24">
        <v>7</v>
      </c>
      <c r="G468" s="24">
        <v>3</v>
      </c>
      <c r="H468" s="23" t="s">
        <v>1237</v>
      </c>
      <c r="I468" s="23" t="s">
        <v>1238</v>
      </c>
      <c r="J468" s="23" t="s">
        <v>1239</v>
      </c>
      <c r="K468" s="23" t="s">
        <v>154</v>
      </c>
      <c r="L468" s="27">
        <v>1.1389</v>
      </c>
      <c r="M468" s="25">
        <v>-935</v>
      </c>
      <c r="N468" s="25">
        <v>431</v>
      </c>
      <c r="O468" s="24">
        <v>0</v>
      </c>
      <c r="P468" s="24">
        <v>3</v>
      </c>
      <c r="Q468" s="24">
        <v>0</v>
      </c>
      <c r="R468" s="66"/>
      <c r="S468" s="66"/>
      <c r="T468" s="66"/>
      <c r="U468" s="66"/>
      <c r="V468" s="66"/>
      <c r="W468" s="24"/>
      <c r="X468" s="24"/>
      <c r="Y468" s="24"/>
      <c r="Z468" s="24"/>
      <c r="AA468" s="28"/>
      <c r="AB468" s="28">
        <v>0.5</v>
      </c>
      <c r="AC468" s="28"/>
      <c r="AD468" s="28">
        <v>0</v>
      </c>
      <c r="AE468" s="28">
        <v>0</v>
      </c>
    </row>
    <row r="469" spans="1:32" ht="18" customHeight="1">
      <c r="A469" s="22">
        <v>46174</v>
      </c>
      <c r="B469" s="23" t="s">
        <v>166</v>
      </c>
      <c r="C469" s="24">
        <v>755</v>
      </c>
      <c r="D469" s="25">
        <v>3811</v>
      </c>
      <c r="E469" s="26">
        <v>996</v>
      </c>
      <c r="F469" s="24">
        <v>48</v>
      </c>
      <c r="G469" s="24">
        <v>15</v>
      </c>
      <c r="H469" s="23" t="s">
        <v>1240</v>
      </c>
      <c r="I469" s="23" t="s">
        <v>1241</v>
      </c>
      <c r="J469" s="23" t="s">
        <v>1242</v>
      </c>
      <c r="K469" s="23" t="s">
        <v>154</v>
      </c>
      <c r="L469" s="27">
        <v>1.0871</v>
      </c>
      <c r="M469" s="25">
        <v>-1510</v>
      </c>
      <c r="N469" s="25">
        <v>-793</v>
      </c>
      <c r="O469" s="24">
        <v>0</v>
      </c>
      <c r="P469" s="24">
        <v>5</v>
      </c>
      <c r="Q469" s="24">
        <v>0</v>
      </c>
      <c r="R469" s="66"/>
      <c r="S469" s="66"/>
      <c r="T469" s="66"/>
      <c r="U469" s="66"/>
      <c r="V469" s="66"/>
      <c r="W469" s="24"/>
      <c r="X469" s="24"/>
      <c r="Y469" s="24"/>
      <c r="Z469" s="24"/>
      <c r="AA469" s="28"/>
      <c r="AB469" s="28">
        <v>0.6</v>
      </c>
      <c r="AC469" s="28"/>
      <c r="AD469" s="28">
        <v>45</v>
      </c>
      <c r="AE469" s="28">
        <v>45.00099531</v>
      </c>
      <c r="AF469" t="s">
        <v>241</v>
      </c>
    </row>
    <row r="470" spans="1:32" ht="18" customHeight="1">
      <c r="A470" s="22">
        <v>46174</v>
      </c>
      <c r="B470" s="23" t="s">
        <v>166</v>
      </c>
      <c r="C470" s="24">
        <v>751</v>
      </c>
      <c r="D470" s="25">
        <v>1515</v>
      </c>
      <c r="E470" s="26">
        <v>-457</v>
      </c>
      <c r="F470" s="24">
        <v>14</v>
      </c>
      <c r="G470" s="24">
        <v>4</v>
      </c>
      <c r="H470" s="23" t="s">
        <v>1243</v>
      </c>
      <c r="I470" s="23" t="s">
        <v>1244</v>
      </c>
      <c r="J470" s="23" t="s">
        <v>1245</v>
      </c>
      <c r="K470" s="23" t="s">
        <v>154</v>
      </c>
      <c r="L470" s="27">
        <v>0.89939999999999998</v>
      </c>
      <c r="M470" s="25">
        <v>-1233</v>
      </c>
      <c r="N470" s="25">
        <v>-1674</v>
      </c>
      <c r="O470" s="24">
        <v>0</v>
      </c>
      <c r="P470" s="24">
        <v>1</v>
      </c>
      <c r="Q470" s="24">
        <v>0</v>
      </c>
      <c r="R470" s="66"/>
      <c r="S470" s="66"/>
      <c r="T470" s="66"/>
      <c r="U470" s="66"/>
      <c r="V470" s="66"/>
      <c r="W470" s="24"/>
      <c r="X470" s="24"/>
      <c r="Y470" s="24"/>
      <c r="Z470" s="24"/>
      <c r="AA470" s="28"/>
      <c r="AB470" s="28">
        <v>0.5</v>
      </c>
      <c r="AC470" s="28"/>
      <c r="AD470" s="28">
        <v>40</v>
      </c>
      <c r="AE470" s="28">
        <v>40.0009953</v>
      </c>
      <c r="AF470" t="s">
        <v>664</v>
      </c>
    </row>
    <row r="471" spans="1:32" ht="18" customHeight="1">
      <c r="A471" s="22">
        <v>46174</v>
      </c>
      <c r="B471" s="23" t="s">
        <v>179</v>
      </c>
      <c r="C471" s="24">
        <v>756</v>
      </c>
      <c r="D471" s="25">
        <v>0</v>
      </c>
      <c r="E471" s="26">
        <v>0</v>
      </c>
      <c r="F471" s="24">
        <v>0</v>
      </c>
      <c r="G471" s="24">
        <v>0</v>
      </c>
      <c r="H471" s="23" t="s">
        <v>214</v>
      </c>
      <c r="I471" s="23" t="s">
        <v>214</v>
      </c>
      <c r="J471" s="23" t="s">
        <v>214</v>
      </c>
      <c r="K471" s="23" t="s">
        <v>154</v>
      </c>
      <c r="L471" s="27">
        <v>0</v>
      </c>
      <c r="M471" s="25">
        <v>36</v>
      </c>
      <c r="N471" s="25">
        <v>-813</v>
      </c>
      <c r="O471" s="24">
        <v>0</v>
      </c>
      <c r="P471" s="24">
        <v>6</v>
      </c>
      <c r="Q471" s="24">
        <v>0</v>
      </c>
      <c r="R471" s="66"/>
      <c r="S471" s="66"/>
      <c r="T471" s="66"/>
      <c r="U471" s="66"/>
      <c r="V471" s="66"/>
      <c r="W471" s="24"/>
      <c r="X471" s="24"/>
      <c r="Y471" s="24"/>
      <c r="Z471" s="24"/>
      <c r="AA471" s="28"/>
      <c r="AB471" s="28"/>
      <c r="AC471" s="28"/>
      <c r="AD471" s="28">
        <v>0</v>
      </c>
      <c r="AE471" s="28">
        <v>0</v>
      </c>
    </row>
    <row r="472" spans="1:32" ht="18" customHeight="1">
      <c r="A472" s="22">
        <v>46174</v>
      </c>
      <c r="B472" s="23" t="s">
        <v>179</v>
      </c>
      <c r="C472" s="24">
        <v>757</v>
      </c>
      <c r="D472" s="25">
        <v>1990</v>
      </c>
      <c r="E472" s="26">
        <v>-1794</v>
      </c>
      <c r="F472" s="24">
        <v>7</v>
      </c>
      <c r="G472" s="24">
        <v>2</v>
      </c>
      <c r="H472" s="23" t="s">
        <v>1246</v>
      </c>
      <c r="I472" s="23" t="s">
        <v>780</v>
      </c>
      <c r="J472" s="23" t="s">
        <v>1247</v>
      </c>
      <c r="K472" s="23" t="s">
        <v>154</v>
      </c>
      <c r="L472" s="27">
        <v>0.69950000000000001</v>
      </c>
      <c r="M472" s="25">
        <v>-277</v>
      </c>
      <c r="N472" s="25">
        <v>-583</v>
      </c>
      <c r="O472" s="24">
        <v>0</v>
      </c>
      <c r="P472" s="24">
        <v>7</v>
      </c>
      <c r="Q472" s="24">
        <v>0</v>
      </c>
      <c r="R472" s="66"/>
      <c r="S472" s="66"/>
      <c r="T472" s="66"/>
      <c r="U472" s="66"/>
      <c r="V472" s="66"/>
      <c r="W472" s="24"/>
      <c r="X472" s="24"/>
      <c r="Y472" s="24"/>
      <c r="Z472" s="24"/>
      <c r="AA472" s="28"/>
      <c r="AB472" s="28">
        <v>0.5</v>
      </c>
      <c r="AC472" s="28"/>
      <c r="AD472" s="28">
        <v>40</v>
      </c>
      <c r="AE472" s="28">
        <v>40.000995279999998</v>
      </c>
      <c r="AF472" t="s">
        <v>664</v>
      </c>
    </row>
    <row r="473" spans="1:32" ht="18" customHeight="1">
      <c r="A473" s="22">
        <v>46174</v>
      </c>
      <c r="B473" s="23" t="s">
        <v>179</v>
      </c>
      <c r="C473" s="24">
        <v>758</v>
      </c>
      <c r="D473" s="25">
        <v>2148</v>
      </c>
      <c r="E473" s="26">
        <v>-685</v>
      </c>
      <c r="F473" s="24">
        <v>12</v>
      </c>
      <c r="G473" s="24">
        <v>2</v>
      </c>
      <c r="H473" s="23" t="s">
        <v>1248</v>
      </c>
      <c r="I473" s="23" t="s">
        <v>1249</v>
      </c>
      <c r="J473" s="23" t="s">
        <v>1250</v>
      </c>
      <c r="K473" s="23" t="s">
        <v>154</v>
      </c>
      <c r="L473" s="27">
        <v>0.89370000000000005</v>
      </c>
      <c r="M473" s="25">
        <v>1918</v>
      </c>
      <c r="N473" s="25">
        <v>1229</v>
      </c>
      <c r="O473" s="24">
        <v>0</v>
      </c>
      <c r="P473" s="24">
        <v>8</v>
      </c>
      <c r="Q473" s="24">
        <v>0</v>
      </c>
      <c r="R473" s="66"/>
      <c r="S473" s="66"/>
      <c r="T473" s="66"/>
      <c r="U473" s="66"/>
      <c r="V473" s="66"/>
      <c r="W473" s="24"/>
      <c r="X473" s="24"/>
      <c r="Y473" s="24"/>
      <c r="Z473" s="24"/>
      <c r="AA473" s="28"/>
      <c r="AB473" s="28">
        <v>0.5</v>
      </c>
      <c r="AC473" s="28"/>
      <c r="AD473" s="28">
        <v>30</v>
      </c>
      <c r="AE473" s="28">
        <v>30.000995270000001</v>
      </c>
      <c r="AF473" t="s">
        <v>661</v>
      </c>
    </row>
    <row r="474" spans="1:32" ht="18" customHeight="1">
      <c r="A474" s="22">
        <v>46174</v>
      </c>
      <c r="B474" s="23" t="s">
        <v>179</v>
      </c>
      <c r="C474" s="24">
        <v>760</v>
      </c>
      <c r="D474" s="25">
        <v>1074</v>
      </c>
      <c r="E474" s="26">
        <v>-1636</v>
      </c>
      <c r="F474" s="24">
        <v>0</v>
      </c>
      <c r="G474" s="24">
        <v>1</v>
      </c>
      <c r="H474" s="23" t="s">
        <v>1250</v>
      </c>
      <c r="I474" s="23" t="s">
        <v>214</v>
      </c>
      <c r="J474" s="23" t="s">
        <v>1250</v>
      </c>
      <c r="K474" s="23" t="s">
        <v>154</v>
      </c>
      <c r="L474" s="27">
        <v>0.49220000000000003</v>
      </c>
      <c r="M474" s="25">
        <v>-2389</v>
      </c>
      <c r="N474" s="25">
        <v>1704</v>
      </c>
      <c r="O474" s="24">
        <v>0</v>
      </c>
      <c r="P474" s="24">
        <v>0</v>
      </c>
      <c r="Q474" s="24">
        <v>0</v>
      </c>
      <c r="R474" s="66"/>
      <c r="S474" s="66"/>
      <c r="T474" s="66"/>
      <c r="U474" s="66"/>
      <c r="V474" s="66"/>
      <c r="W474" s="24"/>
      <c r="X474" s="24"/>
      <c r="Y474" s="24"/>
      <c r="Z474" s="24"/>
      <c r="AA474" s="28"/>
      <c r="AB474" s="28">
        <v>0.5</v>
      </c>
      <c r="AC474" s="28"/>
      <c r="AD474" s="28">
        <v>30</v>
      </c>
      <c r="AE474" s="28">
        <v>30.00099526</v>
      </c>
      <c r="AF474" t="s">
        <v>661</v>
      </c>
    </row>
    <row r="475" spans="1:32" ht="18" customHeight="1">
      <c r="A475" s="22">
        <v>46174</v>
      </c>
      <c r="B475" s="23" t="s">
        <v>171</v>
      </c>
      <c r="C475" s="24">
        <v>663</v>
      </c>
      <c r="D475" s="25">
        <v>1749</v>
      </c>
      <c r="E475" s="26">
        <v>-1585</v>
      </c>
      <c r="F475" s="24">
        <v>3</v>
      </c>
      <c r="G475" s="24">
        <v>4</v>
      </c>
      <c r="H475" s="23" t="s">
        <v>1251</v>
      </c>
      <c r="I475" s="23" t="s">
        <v>1252</v>
      </c>
      <c r="J475" s="23" t="s">
        <v>1253</v>
      </c>
      <c r="K475" s="23" t="s">
        <v>154</v>
      </c>
      <c r="L475" s="27">
        <v>0.69789999999999996</v>
      </c>
      <c r="M475" s="25">
        <v>2725</v>
      </c>
      <c r="N475" s="25">
        <v>-166</v>
      </c>
      <c r="O475" s="24">
        <v>0</v>
      </c>
      <c r="P475" s="24">
        <v>3</v>
      </c>
      <c r="Q475" s="24">
        <v>0</v>
      </c>
      <c r="R475" s="66"/>
      <c r="S475" s="66"/>
      <c r="T475" s="66"/>
      <c r="U475" s="66"/>
      <c r="V475" s="66"/>
      <c r="W475" s="24"/>
      <c r="X475" s="24"/>
      <c r="Y475" s="24"/>
      <c r="Z475" s="24"/>
      <c r="AA475" s="28"/>
      <c r="AB475" s="28">
        <v>0.5</v>
      </c>
      <c r="AC475" s="28"/>
      <c r="AD475" s="28">
        <v>30</v>
      </c>
      <c r="AE475" s="28">
        <v>30.000995249999999</v>
      </c>
      <c r="AF475" t="s">
        <v>661</v>
      </c>
    </row>
    <row r="476" spans="1:32" ht="18" customHeight="1">
      <c r="A476" s="22">
        <v>46174</v>
      </c>
      <c r="B476" s="23" t="s">
        <v>171</v>
      </c>
      <c r="C476" s="24">
        <v>665</v>
      </c>
      <c r="D476" s="25">
        <v>119</v>
      </c>
      <c r="E476" s="26">
        <v>-136</v>
      </c>
      <c r="F476" s="24">
        <v>0</v>
      </c>
      <c r="G476" s="24">
        <v>0</v>
      </c>
      <c r="H476" s="23" t="s">
        <v>214</v>
      </c>
      <c r="I476" s="23" t="s">
        <v>214</v>
      </c>
      <c r="J476" s="23" t="s">
        <v>214</v>
      </c>
      <c r="K476" s="23" t="s">
        <v>154</v>
      </c>
      <c r="L476" s="27">
        <v>0.61899999999999999</v>
      </c>
      <c r="M476" s="25">
        <v>-77</v>
      </c>
      <c r="N476" s="25">
        <v>-1423</v>
      </c>
      <c r="O476" s="24">
        <v>0</v>
      </c>
      <c r="P476" s="24">
        <v>5</v>
      </c>
      <c r="Q476" s="24">
        <v>0</v>
      </c>
      <c r="R476" s="66"/>
      <c r="S476" s="66"/>
      <c r="T476" s="66"/>
      <c r="U476" s="66"/>
      <c r="V476" s="66"/>
      <c r="W476" s="24"/>
      <c r="X476" s="24"/>
      <c r="Y476" s="24"/>
      <c r="Z476" s="24"/>
      <c r="AA476" s="28"/>
      <c r="AB476" s="28">
        <v>0.5</v>
      </c>
      <c r="AC476" s="28"/>
      <c r="AD476" s="28">
        <v>20</v>
      </c>
      <c r="AE476" s="28">
        <v>20.000995240000002</v>
      </c>
      <c r="AF476" t="s">
        <v>590</v>
      </c>
    </row>
    <row r="477" spans="1:32" ht="18" customHeight="1">
      <c r="A477" s="22">
        <v>46174</v>
      </c>
      <c r="B477" s="23" t="s">
        <v>171</v>
      </c>
      <c r="C477" s="24">
        <v>666</v>
      </c>
      <c r="D477" s="25">
        <v>2144</v>
      </c>
      <c r="E477" s="26">
        <v>-128</v>
      </c>
      <c r="F477" s="24">
        <v>13</v>
      </c>
      <c r="G477" s="24">
        <v>6</v>
      </c>
      <c r="H477" s="23" t="s">
        <v>173</v>
      </c>
      <c r="I477" s="23" t="s">
        <v>1254</v>
      </c>
      <c r="J477" s="23" t="s">
        <v>1255</v>
      </c>
      <c r="K477" s="23" t="s">
        <v>154</v>
      </c>
      <c r="L477" s="27">
        <v>0.98009999999999997</v>
      </c>
      <c r="M477" s="25">
        <v>-1819</v>
      </c>
      <c r="N477" s="25">
        <v>-22</v>
      </c>
      <c r="O477" s="24">
        <v>0</v>
      </c>
      <c r="P477" s="24">
        <v>6</v>
      </c>
      <c r="Q477" s="24">
        <v>0</v>
      </c>
      <c r="R477" s="66"/>
      <c r="S477" s="66"/>
      <c r="T477" s="66"/>
      <c r="U477" s="66"/>
      <c r="V477" s="66"/>
      <c r="W477" s="24"/>
      <c r="X477" s="24"/>
      <c r="Y477" s="24"/>
      <c r="Z477" s="24"/>
      <c r="AA477" s="28"/>
      <c r="AB477" s="28">
        <v>0.5</v>
      </c>
      <c r="AC477" s="28"/>
      <c r="AD477" s="28">
        <v>30</v>
      </c>
      <c r="AE477" s="28">
        <v>30.000995230000001</v>
      </c>
      <c r="AF477" t="s">
        <v>661</v>
      </c>
    </row>
    <row r="478" spans="1:32" ht="18" customHeight="1">
      <c r="A478" s="22">
        <v>46174</v>
      </c>
      <c r="B478" s="23" t="s">
        <v>330</v>
      </c>
      <c r="C478" s="24">
        <v>656</v>
      </c>
      <c r="D478" s="25">
        <v>1317</v>
      </c>
      <c r="E478" s="26">
        <v>679</v>
      </c>
      <c r="F478" s="24">
        <v>13</v>
      </c>
      <c r="G478" s="24">
        <v>3</v>
      </c>
      <c r="H478" s="23" t="s">
        <v>1256</v>
      </c>
      <c r="I478" s="23" t="s">
        <v>486</v>
      </c>
      <c r="J478" s="23" t="s">
        <v>1257</v>
      </c>
      <c r="K478" s="23" t="s">
        <v>154</v>
      </c>
      <c r="L478" s="27">
        <v>1.1718999999999999</v>
      </c>
      <c r="M478" s="25">
        <v>-918</v>
      </c>
      <c r="N478" s="25">
        <v>-147</v>
      </c>
      <c r="O478" s="24">
        <v>0</v>
      </c>
      <c r="P478" s="24">
        <v>6</v>
      </c>
      <c r="Q478" s="24">
        <v>0</v>
      </c>
      <c r="R478" s="66"/>
      <c r="S478" s="66"/>
      <c r="T478" s="66"/>
      <c r="U478" s="66"/>
      <c r="V478" s="66"/>
      <c r="W478" s="24"/>
      <c r="X478" s="24"/>
      <c r="Y478" s="24"/>
      <c r="Z478" s="24"/>
      <c r="AA478" s="28"/>
      <c r="AB478" s="28">
        <v>0.5</v>
      </c>
      <c r="AC478" s="28"/>
      <c r="AD478" s="28">
        <v>35</v>
      </c>
      <c r="AE478" s="28">
        <v>35.00099522</v>
      </c>
      <c r="AF478" t="s">
        <v>668</v>
      </c>
    </row>
    <row r="479" spans="1:32" ht="18" customHeight="1">
      <c r="A479" s="22">
        <v>46174</v>
      </c>
      <c r="B479" s="23" t="s">
        <v>330</v>
      </c>
      <c r="C479" s="24">
        <v>657</v>
      </c>
      <c r="D479" s="25">
        <v>1740</v>
      </c>
      <c r="E479" s="26">
        <v>-377</v>
      </c>
      <c r="F479" s="24">
        <v>10</v>
      </c>
      <c r="G479" s="24">
        <v>7</v>
      </c>
      <c r="H479" s="23" t="s">
        <v>1258</v>
      </c>
      <c r="I479" s="23" t="s">
        <v>489</v>
      </c>
      <c r="J479" s="23" t="s">
        <v>1259</v>
      </c>
      <c r="K479" s="23" t="s">
        <v>154</v>
      </c>
      <c r="L479" s="27">
        <v>0.92779999999999996</v>
      </c>
      <c r="M479" s="25">
        <v>-174</v>
      </c>
      <c r="N479" s="25">
        <v>-1217</v>
      </c>
      <c r="O479" s="24">
        <v>0</v>
      </c>
      <c r="P479" s="24">
        <v>7</v>
      </c>
      <c r="Q479" s="24">
        <v>0</v>
      </c>
      <c r="R479" s="66"/>
      <c r="S479" s="66"/>
      <c r="T479" s="66"/>
      <c r="U479" s="66"/>
      <c r="V479" s="66"/>
      <c r="W479" s="24"/>
      <c r="X479" s="24"/>
      <c r="Y479" s="24"/>
      <c r="Z479" s="24"/>
      <c r="AA479" s="28"/>
      <c r="AB479" s="28">
        <v>0.5</v>
      </c>
      <c r="AC479" s="28"/>
      <c r="AD479" s="28">
        <v>30</v>
      </c>
      <c r="AE479" s="28">
        <v>30.000995209999999</v>
      </c>
      <c r="AF479" t="s">
        <v>661</v>
      </c>
    </row>
    <row r="480" spans="1:32" ht="18" customHeight="1">
      <c r="A480" s="22">
        <v>46174</v>
      </c>
      <c r="B480" s="23" t="s">
        <v>330</v>
      </c>
      <c r="C480" s="24">
        <v>658</v>
      </c>
      <c r="D480" s="25">
        <v>1541</v>
      </c>
      <c r="E480" s="26">
        <v>-2125</v>
      </c>
      <c r="F480" s="24">
        <v>3</v>
      </c>
      <c r="G480" s="24">
        <v>0</v>
      </c>
      <c r="H480" s="23" t="s">
        <v>1260</v>
      </c>
      <c r="I480" s="23" t="s">
        <v>1260</v>
      </c>
      <c r="J480" s="23" t="s">
        <v>214</v>
      </c>
      <c r="K480" s="23" t="s">
        <v>154</v>
      </c>
      <c r="L480" s="27">
        <v>0.5403</v>
      </c>
      <c r="M480" s="25">
        <v>-210</v>
      </c>
      <c r="N480" s="25">
        <v>-200</v>
      </c>
      <c r="O480" s="24">
        <v>0</v>
      </c>
      <c r="P480" s="24">
        <v>8</v>
      </c>
      <c r="Q480" s="24">
        <v>0</v>
      </c>
      <c r="R480" s="66"/>
      <c r="S480" s="66"/>
      <c r="T480" s="66"/>
      <c r="U480" s="66"/>
      <c r="V480" s="66"/>
      <c r="W480" s="24"/>
      <c r="X480" s="24"/>
      <c r="Y480" s="24"/>
      <c r="Z480" s="24"/>
      <c r="AA480" s="28"/>
      <c r="AB480" s="28">
        <v>0.5</v>
      </c>
      <c r="AC480" s="28"/>
      <c r="AD480" s="28">
        <v>30</v>
      </c>
      <c r="AE480" s="28">
        <v>30.000995199999998</v>
      </c>
      <c r="AF480" t="s">
        <v>661</v>
      </c>
    </row>
    <row r="481" spans="1:32" ht="18" customHeight="1">
      <c r="A481" s="22">
        <v>46174</v>
      </c>
      <c r="B481" s="23" t="s">
        <v>470</v>
      </c>
      <c r="C481" s="24">
        <v>661</v>
      </c>
      <c r="D481" s="25">
        <v>3201</v>
      </c>
      <c r="E481" s="26">
        <v>6422</v>
      </c>
      <c r="F481" s="24">
        <v>52</v>
      </c>
      <c r="G481" s="24">
        <v>70</v>
      </c>
      <c r="H481" s="23" t="s">
        <v>1261</v>
      </c>
      <c r="I481" s="23" t="s">
        <v>1262</v>
      </c>
      <c r="J481" s="23" t="s">
        <v>1263</v>
      </c>
      <c r="K481" s="23" t="s">
        <v>154</v>
      </c>
      <c r="L481" s="27">
        <v>1.6687000000000001</v>
      </c>
      <c r="M481" s="25">
        <v>1191</v>
      </c>
      <c r="N481" s="25">
        <v>76</v>
      </c>
      <c r="O481" s="24">
        <v>0</v>
      </c>
      <c r="P481" s="24">
        <v>1</v>
      </c>
      <c r="Q481" s="24">
        <v>0</v>
      </c>
      <c r="R481" s="66"/>
      <c r="S481" s="66"/>
      <c r="T481" s="66"/>
      <c r="U481" s="66"/>
      <c r="V481" s="66"/>
      <c r="W481" s="24"/>
      <c r="X481" s="24"/>
      <c r="Y481" s="24"/>
      <c r="Z481" s="24"/>
      <c r="AA481" s="28"/>
      <c r="AB481" s="28">
        <v>0.6</v>
      </c>
      <c r="AC481" s="28"/>
      <c r="AD481" s="28">
        <v>90</v>
      </c>
      <c r="AE481" s="28">
        <v>90.000995189999998</v>
      </c>
      <c r="AF481" t="s">
        <v>170</v>
      </c>
    </row>
    <row r="482" spans="1:32" ht="18" customHeight="1">
      <c r="A482" s="22">
        <v>46174</v>
      </c>
      <c r="B482" s="23" t="s">
        <v>470</v>
      </c>
      <c r="C482" s="24">
        <v>662</v>
      </c>
      <c r="D482" s="25">
        <v>1790</v>
      </c>
      <c r="E482" s="26">
        <v>3960</v>
      </c>
      <c r="F482" s="24">
        <v>39</v>
      </c>
      <c r="G482" s="24">
        <v>53</v>
      </c>
      <c r="H482" s="23" t="s">
        <v>1264</v>
      </c>
      <c r="I482" s="23" t="s">
        <v>1265</v>
      </c>
      <c r="J482" s="23" t="s">
        <v>1266</v>
      </c>
      <c r="K482" s="23" t="s">
        <v>154</v>
      </c>
      <c r="L482" s="27">
        <v>1.7374000000000001</v>
      </c>
      <c r="M482" s="25">
        <v>2188</v>
      </c>
      <c r="N482" s="25">
        <v>-2312</v>
      </c>
      <c r="O482" s="24">
        <v>0</v>
      </c>
      <c r="P482" s="24">
        <v>2</v>
      </c>
      <c r="Q482" s="24">
        <v>0</v>
      </c>
      <c r="R482" s="66"/>
      <c r="S482" s="66"/>
      <c r="T482" s="66"/>
      <c r="U482" s="66"/>
      <c r="V482" s="66"/>
      <c r="W482" s="24"/>
      <c r="X482" s="24"/>
      <c r="Y482" s="24"/>
      <c r="Z482" s="24"/>
      <c r="AA482" s="28"/>
      <c r="AB482" s="28">
        <v>0.5</v>
      </c>
      <c r="AC482" s="28"/>
      <c r="AD482" s="28">
        <v>80</v>
      </c>
      <c r="AE482" s="28">
        <v>80.000995180000004</v>
      </c>
      <c r="AF482" t="s">
        <v>155</v>
      </c>
    </row>
    <row r="483" spans="1:32" ht="18" customHeight="1">
      <c r="A483" s="22">
        <v>46174</v>
      </c>
      <c r="B483" s="23" t="s">
        <v>470</v>
      </c>
      <c r="C483" s="24">
        <v>660</v>
      </c>
      <c r="D483" s="25">
        <v>1254</v>
      </c>
      <c r="E483" s="26">
        <v>-1083</v>
      </c>
      <c r="F483" s="24">
        <v>7</v>
      </c>
      <c r="G483" s="24">
        <v>16</v>
      </c>
      <c r="H483" s="23" t="s">
        <v>1267</v>
      </c>
      <c r="I483" s="23" t="s">
        <v>1268</v>
      </c>
      <c r="J483" s="23" t="s">
        <v>1269</v>
      </c>
      <c r="K483" s="23" t="s">
        <v>154</v>
      </c>
      <c r="L483" s="27">
        <v>0.71209999999999996</v>
      </c>
      <c r="M483" s="25">
        <v>-2444</v>
      </c>
      <c r="N483" s="25">
        <v>-3038</v>
      </c>
      <c r="O483" s="24">
        <v>0</v>
      </c>
      <c r="P483" s="24">
        <v>0</v>
      </c>
      <c r="Q483" s="24">
        <v>0</v>
      </c>
      <c r="R483" s="66"/>
      <c r="S483" s="66"/>
      <c r="T483" s="66"/>
      <c r="U483" s="66"/>
      <c r="V483" s="66"/>
      <c r="W483" s="24"/>
      <c r="X483" s="24"/>
      <c r="Y483" s="24"/>
      <c r="Z483" s="24"/>
      <c r="AA483" s="28"/>
      <c r="AB483" s="28">
        <v>0.5</v>
      </c>
      <c r="AC483" s="28"/>
      <c r="AD483" s="28">
        <v>30</v>
      </c>
      <c r="AE483" s="28">
        <v>30.000995169999999</v>
      </c>
      <c r="AF483" t="s">
        <v>661</v>
      </c>
    </row>
    <row r="484" spans="1:32" ht="18" customHeight="1">
      <c r="A484" s="22">
        <v>46174</v>
      </c>
      <c r="B484" s="23" t="s">
        <v>307</v>
      </c>
      <c r="C484" s="24">
        <v>636</v>
      </c>
      <c r="D484" s="25">
        <v>2222</v>
      </c>
      <c r="E484" s="26">
        <v>2568</v>
      </c>
      <c r="F484" s="24">
        <v>46</v>
      </c>
      <c r="G484" s="24">
        <v>5</v>
      </c>
      <c r="H484" s="23" t="s">
        <v>1270</v>
      </c>
      <c r="I484" s="23" t="s">
        <v>1271</v>
      </c>
      <c r="J484" s="23" t="s">
        <v>1272</v>
      </c>
      <c r="K484" s="23" t="s">
        <v>154</v>
      </c>
      <c r="L484" s="27">
        <v>1.3852</v>
      </c>
      <c r="M484" s="25">
        <v>-4212</v>
      </c>
      <c r="N484" s="25">
        <v>-4499</v>
      </c>
      <c r="O484" s="24">
        <v>0</v>
      </c>
      <c r="P484" s="24">
        <v>6</v>
      </c>
      <c r="Q484" s="24">
        <v>0</v>
      </c>
      <c r="R484" s="66"/>
      <c r="S484" s="66"/>
      <c r="T484" s="66"/>
      <c r="U484" s="66"/>
      <c r="V484" s="66"/>
      <c r="W484" s="24"/>
      <c r="X484" s="24"/>
      <c r="Y484" s="24"/>
      <c r="Z484" s="24"/>
      <c r="AA484" s="28"/>
      <c r="AB484" s="28">
        <v>0.5</v>
      </c>
      <c r="AC484" s="28"/>
      <c r="AD484" s="28">
        <v>70</v>
      </c>
      <c r="AE484" s="28">
        <v>70.000995160000002</v>
      </c>
      <c r="AF484" t="s">
        <v>178</v>
      </c>
    </row>
    <row r="485" spans="1:32" ht="18" customHeight="1">
      <c r="A485" s="22">
        <v>46174</v>
      </c>
      <c r="B485" s="23" t="s">
        <v>307</v>
      </c>
      <c r="C485" s="24">
        <v>635</v>
      </c>
      <c r="D485" s="25">
        <v>1151</v>
      </c>
      <c r="E485" s="26">
        <v>-975</v>
      </c>
      <c r="F485" s="24">
        <v>7</v>
      </c>
      <c r="G485" s="24">
        <v>3</v>
      </c>
      <c r="H485" s="23" t="s">
        <v>1273</v>
      </c>
      <c r="I485" s="23" t="s">
        <v>1274</v>
      </c>
      <c r="J485" s="23" t="s">
        <v>1275</v>
      </c>
      <c r="K485" s="23" t="s">
        <v>154</v>
      </c>
      <c r="L485" s="27">
        <v>0.71760000000000002</v>
      </c>
      <c r="M485" s="25">
        <v>5782</v>
      </c>
      <c r="N485" s="25">
        <v>-661</v>
      </c>
      <c r="O485" s="24">
        <v>0</v>
      </c>
      <c r="P485" s="24">
        <v>5</v>
      </c>
      <c r="Q485" s="24">
        <v>0</v>
      </c>
      <c r="R485" s="66"/>
      <c r="S485" s="66"/>
      <c r="T485" s="66"/>
      <c r="U485" s="66"/>
      <c r="V485" s="66"/>
      <c r="W485" s="24"/>
      <c r="X485" s="24"/>
      <c r="Y485" s="24"/>
      <c r="Z485" s="24"/>
      <c r="AA485" s="28"/>
      <c r="AB485" s="28">
        <v>0.5</v>
      </c>
      <c r="AC485" s="28"/>
      <c r="AD485" s="28">
        <v>40</v>
      </c>
      <c r="AE485" s="28">
        <v>40.000995150000001</v>
      </c>
      <c r="AF485" t="s">
        <v>664</v>
      </c>
    </row>
    <row r="486" spans="1:32" ht="18" customHeight="1">
      <c r="A486" s="22">
        <v>46174</v>
      </c>
      <c r="B486" s="23" t="s">
        <v>307</v>
      </c>
      <c r="C486" s="24">
        <v>637</v>
      </c>
      <c r="D486" s="25">
        <v>1134</v>
      </c>
      <c r="E486" s="26">
        <v>-1213</v>
      </c>
      <c r="F486" s="24">
        <v>6</v>
      </c>
      <c r="G486" s="24">
        <v>4</v>
      </c>
      <c r="H486" s="23" t="s">
        <v>1276</v>
      </c>
      <c r="I486" s="23" t="s">
        <v>1277</v>
      </c>
      <c r="J486" s="23" t="s">
        <v>1278</v>
      </c>
      <c r="K486" s="23" t="s">
        <v>154</v>
      </c>
      <c r="L486" s="27">
        <v>0.64339999999999997</v>
      </c>
      <c r="M486" s="25">
        <v>6079</v>
      </c>
      <c r="N486" s="25">
        <v>-1216</v>
      </c>
      <c r="O486" s="24">
        <v>0</v>
      </c>
      <c r="P486" s="24">
        <v>7</v>
      </c>
      <c r="Q486" s="24">
        <v>0</v>
      </c>
      <c r="R486" s="66"/>
      <c r="S486" s="66"/>
      <c r="T486" s="66"/>
      <c r="U486" s="66"/>
      <c r="V486" s="66"/>
      <c r="W486" s="24"/>
      <c r="X486" s="24"/>
      <c r="Y486" s="24"/>
      <c r="Z486" s="24"/>
      <c r="AA486" s="28"/>
      <c r="AB486" s="28">
        <v>0.5</v>
      </c>
      <c r="AC486" s="28"/>
      <c r="AD486" s="28">
        <v>30</v>
      </c>
      <c r="AE486" s="28">
        <v>30.000995140000001</v>
      </c>
      <c r="AF486" t="s">
        <v>661</v>
      </c>
    </row>
    <row r="487" spans="1:32" ht="18" customHeight="1">
      <c r="A487" s="22">
        <v>46174</v>
      </c>
      <c r="B487" s="23" t="s">
        <v>156</v>
      </c>
      <c r="C487" s="24">
        <v>668</v>
      </c>
      <c r="D487" s="25">
        <v>1563</v>
      </c>
      <c r="E487" s="26">
        <v>480</v>
      </c>
      <c r="F487" s="24">
        <v>8</v>
      </c>
      <c r="G487" s="24">
        <v>11</v>
      </c>
      <c r="H487" s="23" t="s">
        <v>1256</v>
      </c>
      <c r="I487" s="23" t="s">
        <v>1279</v>
      </c>
      <c r="J487" s="23" t="s">
        <v>581</v>
      </c>
      <c r="K487" s="23" t="s">
        <v>154</v>
      </c>
      <c r="L487" s="27">
        <v>1.1024</v>
      </c>
      <c r="M487" s="25">
        <v>-430</v>
      </c>
      <c r="N487" s="25">
        <v>-2635</v>
      </c>
      <c r="O487" s="24">
        <v>0</v>
      </c>
      <c r="P487" s="24">
        <v>8</v>
      </c>
      <c r="Q487" s="24">
        <v>0</v>
      </c>
      <c r="R487" s="66"/>
      <c r="S487" s="66"/>
      <c r="T487" s="66"/>
      <c r="U487" s="66"/>
      <c r="V487" s="66"/>
      <c r="W487" s="24"/>
      <c r="X487" s="24"/>
      <c r="Y487" s="24"/>
      <c r="Z487" s="24"/>
      <c r="AA487" s="28"/>
      <c r="AB487" s="28">
        <v>0.5</v>
      </c>
      <c r="AC487" s="28"/>
      <c r="AD487" s="28">
        <v>35</v>
      </c>
      <c r="AE487" s="28">
        <v>35.00099513</v>
      </c>
      <c r="AF487" t="s">
        <v>668</v>
      </c>
    </row>
    <row r="488" spans="1:32" ht="18" customHeight="1">
      <c r="A488" s="22">
        <v>46174</v>
      </c>
      <c r="B488" s="23" t="s">
        <v>156</v>
      </c>
      <c r="C488" s="24">
        <v>670</v>
      </c>
      <c r="D488" s="25">
        <v>364</v>
      </c>
      <c r="E488" s="26">
        <v>6091</v>
      </c>
      <c r="F488" s="24">
        <v>0</v>
      </c>
      <c r="G488" s="24">
        <v>24</v>
      </c>
      <c r="H488" s="23" t="s">
        <v>1280</v>
      </c>
      <c r="I488" s="23" t="s">
        <v>214</v>
      </c>
      <c r="J488" s="23" t="s">
        <v>1280</v>
      </c>
      <c r="K488" s="23" t="s">
        <v>154</v>
      </c>
      <c r="L488" s="27">
        <v>6.5777999999999999</v>
      </c>
      <c r="M488" s="25">
        <v>-301</v>
      </c>
      <c r="N488" s="25">
        <v>368</v>
      </c>
      <c r="O488" s="24">
        <v>0</v>
      </c>
      <c r="P488" s="24">
        <v>0</v>
      </c>
      <c r="Q488" s="24">
        <v>0</v>
      </c>
      <c r="R488" s="66"/>
      <c r="S488" s="66"/>
      <c r="T488" s="66"/>
      <c r="U488" s="66"/>
      <c r="V488" s="66"/>
      <c r="W488" s="24"/>
      <c r="X488" s="24"/>
      <c r="Y488" s="24"/>
      <c r="Z488" s="24"/>
      <c r="AA488" s="28"/>
      <c r="AB488" s="28">
        <v>0.5</v>
      </c>
      <c r="AC488" s="28"/>
      <c r="AD488" s="28">
        <v>0</v>
      </c>
      <c r="AE488" s="28">
        <v>0</v>
      </c>
    </row>
    <row r="489" spans="1:32" ht="18" customHeight="1">
      <c r="A489" s="22">
        <v>46174</v>
      </c>
      <c r="B489" s="23" t="s">
        <v>156</v>
      </c>
      <c r="C489" s="24">
        <v>667</v>
      </c>
      <c r="D489" s="25">
        <v>800</v>
      </c>
      <c r="E489" s="26">
        <v>-746</v>
      </c>
      <c r="F489" s="24">
        <v>3</v>
      </c>
      <c r="G489" s="24">
        <v>2</v>
      </c>
      <c r="H489" s="23" t="s">
        <v>587</v>
      </c>
      <c r="I489" s="23" t="s">
        <v>1204</v>
      </c>
      <c r="J489" s="23" t="s">
        <v>1281</v>
      </c>
      <c r="K489" s="23" t="s">
        <v>154</v>
      </c>
      <c r="L489" s="27">
        <v>0.68920000000000003</v>
      </c>
      <c r="M489" s="25">
        <v>-483</v>
      </c>
      <c r="N489" s="25">
        <v>367</v>
      </c>
      <c r="O489" s="24">
        <v>0</v>
      </c>
      <c r="P489" s="24">
        <v>7</v>
      </c>
      <c r="Q489" s="24">
        <v>0</v>
      </c>
      <c r="R489" s="66"/>
      <c r="S489" s="66"/>
      <c r="T489" s="66"/>
      <c r="U489" s="66"/>
      <c r="V489" s="66"/>
      <c r="W489" s="24"/>
      <c r="X489" s="24"/>
      <c r="Y489" s="24"/>
      <c r="Z489" s="24"/>
      <c r="AA489" s="28"/>
      <c r="AB489" s="28">
        <v>0.5</v>
      </c>
      <c r="AC489" s="28"/>
      <c r="AD489" s="28">
        <v>10</v>
      </c>
      <c r="AE489" s="28">
        <v>10.00099511</v>
      </c>
      <c r="AF489" t="s">
        <v>584</v>
      </c>
    </row>
    <row r="490" spans="1:32" ht="18" customHeight="1">
      <c r="A490" s="22">
        <v>46174</v>
      </c>
      <c r="B490" s="23" t="s">
        <v>55</v>
      </c>
      <c r="C490" s="24">
        <v>537</v>
      </c>
      <c r="D490" s="25">
        <v>1253</v>
      </c>
      <c r="E490" s="26">
        <v>-1017</v>
      </c>
      <c r="F490" s="24">
        <v>2</v>
      </c>
      <c r="G490" s="24">
        <v>3</v>
      </c>
      <c r="H490" s="23" t="s">
        <v>1282</v>
      </c>
      <c r="I490" s="23" t="s">
        <v>1283</v>
      </c>
      <c r="J490" s="23" t="s">
        <v>1284</v>
      </c>
      <c r="K490" s="23" t="s">
        <v>154</v>
      </c>
      <c r="L490" s="27">
        <v>0.72940000000000005</v>
      </c>
      <c r="M490" s="25">
        <v>-439</v>
      </c>
      <c r="N490" s="25">
        <v>-538</v>
      </c>
      <c r="O490" s="24">
        <v>0</v>
      </c>
      <c r="P490" s="24">
        <v>7</v>
      </c>
      <c r="Q490" s="24">
        <v>1</v>
      </c>
      <c r="R490" s="66">
        <v>172.89113740141141</v>
      </c>
      <c r="S490" s="66">
        <v>7.247335050441813</v>
      </c>
      <c r="T490" s="66">
        <v>626.5</v>
      </c>
      <c r="U490" s="66">
        <v>417.66666666666669</v>
      </c>
      <c r="V490" s="66">
        <v>250.6</v>
      </c>
      <c r="W490" s="24">
        <v>0</v>
      </c>
      <c r="X490" s="24">
        <v>0</v>
      </c>
      <c r="Y490" s="24">
        <v>0</v>
      </c>
      <c r="Z490" s="24">
        <v>0</v>
      </c>
      <c r="AA490" s="28">
        <v>0</v>
      </c>
      <c r="AB490" s="28">
        <v>0.5</v>
      </c>
      <c r="AC490" s="28">
        <v>0</v>
      </c>
      <c r="AD490" s="28">
        <v>10</v>
      </c>
      <c r="AE490" s="28">
        <v>10.000995100000001</v>
      </c>
      <c r="AF490" t="s">
        <v>584</v>
      </c>
    </row>
    <row r="491" spans="1:32" ht="18" customHeight="1">
      <c r="A491" s="22">
        <v>46174</v>
      </c>
      <c r="B491" s="23" t="s">
        <v>55</v>
      </c>
      <c r="C491" s="24">
        <v>538</v>
      </c>
      <c r="D491" s="25">
        <v>2014</v>
      </c>
      <c r="E491" s="26">
        <v>-801</v>
      </c>
      <c r="F491" s="24">
        <v>5</v>
      </c>
      <c r="G491" s="24">
        <v>7</v>
      </c>
      <c r="H491" s="23" t="s">
        <v>1285</v>
      </c>
      <c r="I491" s="23" t="s">
        <v>1286</v>
      </c>
      <c r="J491" s="23" t="s">
        <v>1287</v>
      </c>
      <c r="K491" s="23" t="s">
        <v>154</v>
      </c>
      <c r="L491" s="27">
        <v>0.86739999999999995</v>
      </c>
      <c r="M491" s="25">
        <v>-807</v>
      </c>
      <c r="N491" s="25">
        <v>-1045</v>
      </c>
      <c r="O491" s="24">
        <v>0</v>
      </c>
      <c r="P491" s="24">
        <v>8</v>
      </c>
      <c r="Q491" s="24">
        <v>1</v>
      </c>
      <c r="R491" s="66">
        <v>302.40852013283518</v>
      </c>
      <c r="S491" s="66">
        <v>6.6598652680663086</v>
      </c>
      <c r="T491" s="66">
        <v>402.8</v>
      </c>
      <c r="U491" s="66">
        <v>287.71428571428572</v>
      </c>
      <c r="V491" s="66">
        <v>167.83333333333329</v>
      </c>
      <c r="W491" s="24">
        <v>0</v>
      </c>
      <c r="X491" s="24">
        <v>4</v>
      </c>
      <c r="Y491" s="24">
        <v>0</v>
      </c>
      <c r="Z491" s="24">
        <v>0</v>
      </c>
      <c r="AA491" s="28">
        <v>1</v>
      </c>
      <c r="AB491" s="28">
        <v>0.5</v>
      </c>
      <c r="AC491" s="28">
        <v>0.5</v>
      </c>
      <c r="AD491" s="28">
        <v>15</v>
      </c>
      <c r="AE491" s="28">
        <v>15.00099509</v>
      </c>
      <c r="AF491" t="s">
        <v>743</v>
      </c>
    </row>
    <row r="492" spans="1:32" ht="18" customHeight="1">
      <c r="A492" s="22">
        <v>46174</v>
      </c>
      <c r="B492" s="23" t="s">
        <v>55</v>
      </c>
      <c r="C492" s="24">
        <v>550</v>
      </c>
      <c r="D492" s="25">
        <v>4528</v>
      </c>
      <c r="E492" s="26">
        <v>-989</v>
      </c>
      <c r="F492" s="24">
        <v>15</v>
      </c>
      <c r="G492" s="24">
        <v>12</v>
      </c>
      <c r="H492" s="23" t="s">
        <v>1288</v>
      </c>
      <c r="I492" s="23" t="s">
        <v>1289</v>
      </c>
      <c r="J492" s="23" t="s">
        <v>1290</v>
      </c>
      <c r="K492" s="23" t="s">
        <v>154</v>
      </c>
      <c r="L492" s="27">
        <v>0.92720000000000002</v>
      </c>
      <c r="M492" s="25">
        <v>-264</v>
      </c>
      <c r="N492" s="25">
        <v>-437</v>
      </c>
      <c r="O492" s="24">
        <v>0</v>
      </c>
      <c r="P492" s="24">
        <v>0</v>
      </c>
      <c r="Q492" s="24">
        <v>1</v>
      </c>
      <c r="R492" s="66">
        <v>713.46922997094237</v>
      </c>
      <c r="S492" s="66">
        <v>6.3464544927668607</v>
      </c>
      <c r="T492" s="66">
        <v>301.86666666666667</v>
      </c>
      <c r="U492" s="66">
        <v>377.33333333333331</v>
      </c>
      <c r="V492" s="66">
        <v>167.7037037037037</v>
      </c>
      <c r="W492" s="24">
        <v>0</v>
      </c>
      <c r="X492" s="24">
        <v>1</v>
      </c>
      <c r="Y492" s="24">
        <v>0</v>
      </c>
      <c r="Z492" s="24">
        <v>0</v>
      </c>
      <c r="AA492" s="28">
        <v>0.25</v>
      </c>
      <c r="AB492" s="28">
        <v>0.6</v>
      </c>
      <c r="AC492" s="28">
        <v>0.15</v>
      </c>
      <c r="AD492" s="28">
        <v>11.5</v>
      </c>
      <c r="AE492" s="28">
        <v>11.500995079999999</v>
      </c>
      <c r="AF492" t="s">
        <v>736</v>
      </c>
    </row>
    <row r="493" spans="1:32" ht="18" customHeight="1">
      <c r="A493" s="22">
        <v>46174</v>
      </c>
      <c r="B493" s="23" t="s">
        <v>24</v>
      </c>
      <c r="C493" s="24">
        <v>631</v>
      </c>
      <c r="D493" s="25">
        <v>3935</v>
      </c>
      <c r="E493" s="26">
        <v>5363</v>
      </c>
      <c r="F493" s="24">
        <v>4</v>
      </c>
      <c r="G493" s="24">
        <v>35</v>
      </c>
      <c r="H493" s="23" t="s">
        <v>1291</v>
      </c>
      <c r="I493" s="23" t="s">
        <v>1292</v>
      </c>
      <c r="J493" s="23" t="s">
        <v>193</v>
      </c>
      <c r="K493" s="23" t="s">
        <v>154</v>
      </c>
      <c r="L493" s="27">
        <v>1.4542999999999999</v>
      </c>
      <c r="M493" s="25">
        <v>964</v>
      </c>
      <c r="N493" s="25">
        <v>1655</v>
      </c>
      <c r="O493" s="24">
        <v>0</v>
      </c>
      <c r="P493" s="24">
        <v>1</v>
      </c>
      <c r="Q493" s="24">
        <v>0</v>
      </c>
      <c r="R493" s="66"/>
      <c r="S493" s="66"/>
      <c r="T493" s="66"/>
      <c r="U493" s="66"/>
      <c r="V493" s="66"/>
      <c r="W493" s="24"/>
      <c r="X493" s="24"/>
      <c r="Y493" s="24"/>
      <c r="Z493" s="24"/>
      <c r="AA493" s="28"/>
      <c r="AB493" s="28">
        <v>0.6</v>
      </c>
      <c r="AC493" s="28"/>
      <c r="AD493" s="28">
        <v>90</v>
      </c>
      <c r="AE493" s="28">
        <v>90.000995070000002</v>
      </c>
      <c r="AF493" t="s">
        <v>170</v>
      </c>
    </row>
    <row r="494" spans="1:32" ht="18" customHeight="1">
      <c r="A494" s="22">
        <v>46174</v>
      </c>
      <c r="B494" s="23" t="s">
        <v>24</v>
      </c>
      <c r="C494" s="24">
        <v>633</v>
      </c>
      <c r="D494" s="25">
        <v>3524</v>
      </c>
      <c r="E494" s="26">
        <v>2040</v>
      </c>
      <c r="F494" s="24">
        <v>20</v>
      </c>
      <c r="G494" s="24">
        <v>34</v>
      </c>
      <c r="H494" s="23" t="s">
        <v>1293</v>
      </c>
      <c r="I494" s="23" t="s">
        <v>1294</v>
      </c>
      <c r="J494" s="23" t="s">
        <v>840</v>
      </c>
      <c r="K494" s="23" t="s">
        <v>154</v>
      </c>
      <c r="L494" s="27">
        <v>1.1930000000000001</v>
      </c>
      <c r="M494" s="25">
        <v>-484</v>
      </c>
      <c r="N494" s="25">
        <v>-1183</v>
      </c>
      <c r="O494" s="24">
        <v>0</v>
      </c>
      <c r="P494" s="24">
        <v>3</v>
      </c>
      <c r="Q494" s="24">
        <v>0</v>
      </c>
      <c r="R494" s="66"/>
      <c r="S494" s="66"/>
      <c r="T494" s="66"/>
      <c r="U494" s="66"/>
      <c r="V494" s="66"/>
      <c r="W494" s="24"/>
      <c r="X494" s="24"/>
      <c r="Y494" s="24"/>
      <c r="Z494" s="24"/>
      <c r="AA494" s="28"/>
      <c r="AB494" s="28">
        <v>0.6</v>
      </c>
      <c r="AC494" s="28"/>
      <c r="AD494" s="28">
        <v>70</v>
      </c>
      <c r="AE494" s="28">
        <v>70.000995059999994</v>
      </c>
      <c r="AF494" t="s">
        <v>178</v>
      </c>
    </row>
    <row r="495" spans="1:32" ht="18" customHeight="1">
      <c r="A495" s="22">
        <v>46174</v>
      </c>
      <c r="B495" s="23" t="s">
        <v>24</v>
      </c>
      <c r="C495" s="24">
        <v>632</v>
      </c>
      <c r="D495" s="25">
        <v>6138</v>
      </c>
      <c r="E495" s="26">
        <v>-2741</v>
      </c>
      <c r="F495" s="24">
        <v>0</v>
      </c>
      <c r="G495" s="24">
        <v>21</v>
      </c>
      <c r="H495" s="23" t="s">
        <v>1295</v>
      </c>
      <c r="I495" s="23" t="s">
        <v>214</v>
      </c>
      <c r="J495" s="23" t="s">
        <v>1295</v>
      </c>
      <c r="K495" s="23" t="s">
        <v>154</v>
      </c>
      <c r="L495" s="27">
        <v>0.85109999999999997</v>
      </c>
      <c r="M495" s="25">
        <v>-4878</v>
      </c>
      <c r="N495" s="25">
        <v>-663</v>
      </c>
      <c r="O495" s="24">
        <v>0</v>
      </c>
      <c r="P495" s="24">
        <v>2</v>
      </c>
      <c r="Q495" s="24">
        <v>0</v>
      </c>
      <c r="R495" s="66"/>
      <c r="S495" s="66"/>
      <c r="T495" s="66"/>
      <c r="U495" s="66"/>
      <c r="V495" s="66"/>
      <c r="W495" s="24"/>
      <c r="X495" s="24"/>
      <c r="Y495" s="24"/>
      <c r="Z495" s="24"/>
      <c r="AA495" s="28"/>
      <c r="AB495" s="28">
        <v>0.8</v>
      </c>
      <c r="AC495" s="28"/>
      <c r="AD495" s="28">
        <v>30</v>
      </c>
      <c r="AE495" s="28">
        <v>30.00099505</v>
      </c>
      <c r="AF495" t="s">
        <v>661</v>
      </c>
    </row>
    <row r="496" spans="1:32" ht="18" customHeight="1">
      <c r="A496" s="22">
        <v>46174</v>
      </c>
      <c r="B496" s="23" t="s">
        <v>289</v>
      </c>
      <c r="C496" s="24">
        <v>638</v>
      </c>
      <c r="D496" s="25">
        <v>612</v>
      </c>
      <c r="E496" s="26">
        <v>-629</v>
      </c>
      <c r="F496" s="24">
        <v>3</v>
      </c>
      <c r="G496" s="24">
        <v>2</v>
      </c>
      <c r="H496" s="23" t="s">
        <v>1296</v>
      </c>
      <c r="I496" s="23" t="s">
        <v>1297</v>
      </c>
      <c r="J496" s="23" t="s">
        <v>1298</v>
      </c>
      <c r="K496" s="23" t="s">
        <v>154</v>
      </c>
      <c r="L496" s="27">
        <v>0.65739999999999998</v>
      </c>
      <c r="M496" s="25">
        <v>470</v>
      </c>
      <c r="N496" s="25">
        <v>264</v>
      </c>
      <c r="O496" s="24">
        <v>0</v>
      </c>
      <c r="P496" s="24">
        <v>8</v>
      </c>
      <c r="Q496" s="24">
        <v>0</v>
      </c>
      <c r="R496" s="66"/>
      <c r="S496" s="66"/>
      <c r="T496" s="66"/>
      <c r="U496" s="66"/>
      <c r="V496" s="66"/>
      <c r="W496" s="24"/>
      <c r="X496" s="24"/>
      <c r="Y496" s="24"/>
      <c r="Z496" s="24"/>
      <c r="AA496" s="28"/>
      <c r="AB496" s="28">
        <v>0.5</v>
      </c>
      <c r="AC496" s="28"/>
      <c r="AD496" s="28">
        <v>10</v>
      </c>
      <c r="AE496" s="28">
        <v>10.000995039999999</v>
      </c>
      <c r="AF496" t="s">
        <v>584</v>
      </c>
    </row>
    <row r="497" spans="1:32" ht="18" customHeight="1">
      <c r="A497" s="22">
        <v>46174</v>
      </c>
      <c r="B497" s="23" t="s">
        <v>289</v>
      </c>
      <c r="C497" s="24">
        <v>650</v>
      </c>
      <c r="D497" s="25">
        <v>3924</v>
      </c>
      <c r="E497" s="26">
        <v>-1674</v>
      </c>
      <c r="F497" s="24">
        <v>20</v>
      </c>
      <c r="G497" s="24">
        <v>10</v>
      </c>
      <c r="H497" s="23" t="s">
        <v>863</v>
      </c>
      <c r="I497" s="23" t="s">
        <v>1299</v>
      </c>
      <c r="J497" s="23" t="s">
        <v>1300</v>
      </c>
      <c r="K497" s="23" t="s">
        <v>154</v>
      </c>
      <c r="L497" s="27">
        <v>0.85780000000000001</v>
      </c>
      <c r="M497" s="25">
        <v>2839</v>
      </c>
      <c r="N497" s="25">
        <v>340</v>
      </c>
      <c r="O497" s="24">
        <v>0</v>
      </c>
      <c r="P497" s="24">
        <v>0</v>
      </c>
      <c r="Q497" s="24">
        <v>0</v>
      </c>
      <c r="R497" s="66"/>
      <c r="S497" s="66"/>
      <c r="T497" s="66"/>
      <c r="U497" s="66"/>
      <c r="V497" s="66"/>
      <c r="W497" s="24"/>
      <c r="X497" s="24"/>
      <c r="Y497" s="24"/>
      <c r="Z497" s="24"/>
      <c r="AA497" s="28"/>
      <c r="AB497" s="28">
        <v>0.6</v>
      </c>
      <c r="AC497" s="28"/>
      <c r="AD497" s="28">
        <v>30</v>
      </c>
      <c r="AE497" s="28">
        <v>30.000995029999999</v>
      </c>
      <c r="AF497" t="s">
        <v>661</v>
      </c>
    </row>
    <row r="498" spans="1:32" ht="18" customHeight="1">
      <c r="A498" s="22">
        <v>46174</v>
      </c>
      <c r="B498" s="23" t="s">
        <v>387</v>
      </c>
      <c r="C498" s="24">
        <v>685</v>
      </c>
      <c r="D498" s="25">
        <v>2453</v>
      </c>
      <c r="E498" s="26">
        <v>1237</v>
      </c>
      <c r="F498" s="24">
        <v>29</v>
      </c>
      <c r="G498" s="24">
        <v>21</v>
      </c>
      <c r="H498" s="23" t="s">
        <v>1301</v>
      </c>
      <c r="I498" s="23" t="s">
        <v>1302</v>
      </c>
      <c r="J498" s="23" t="s">
        <v>676</v>
      </c>
      <c r="K498" s="23" t="s">
        <v>154</v>
      </c>
      <c r="L498" s="27">
        <v>1.1680999999999999</v>
      </c>
      <c r="M498" s="25">
        <v>-877</v>
      </c>
      <c r="N498" s="25">
        <v>397</v>
      </c>
      <c r="O498" s="24">
        <v>0</v>
      </c>
      <c r="P498" s="24">
        <v>5</v>
      </c>
      <c r="Q498" s="24">
        <v>0</v>
      </c>
      <c r="R498" s="66"/>
      <c r="S498" s="66"/>
      <c r="T498" s="66"/>
      <c r="U498" s="66"/>
      <c r="V498" s="66"/>
      <c r="W498" s="24"/>
      <c r="X498" s="24"/>
      <c r="Y498" s="24"/>
      <c r="Z498" s="24"/>
      <c r="AA498" s="28"/>
      <c r="AB498" s="28">
        <v>0.5</v>
      </c>
      <c r="AC498" s="28"/>
      <c r="AD498" s="28">
        <v>70</v>
      </c>
      <c r="AE498" s="28">
        <v>70.000995020000005</v>
      </c>
      <c r="AF498" t="s">
        <v>204</v>
      </c>
    </row>
    <row r="499" spans="1:32" ht="18" customHeight="1">
      <c r="A499" s="22">
        <v>46174</v>
      </c>
      <c r="B499" s="23" t="s">
        <v>387</v>
      </c>
      <c r="C499" s="24">
        <v>683</v>
      </c>
      <c r="D499" s="25">
        <v>3293</v>
      </c>
      <c r="E499" s="26">
        <v>-2319</v>
      </c>
      <c r="F499" s="24">
        <v>21</v>
      </c>
      <c r="G499" s="24">
        <v>21</v>
      </c>
      <c r="H499" s="23" t="s">
        <v>1269</v>
      </c>
      <c r="I499" s="23" t="s">
        <v>1303</v>
      </c>
      <c r="J499" s="23" t="s">
        <v>1303</v>
      </c>
      <c r="K499" s="23" t="s">
        <v>154</v>
      </c>
      <c r="L499" s="27">
        <v>0.76529999999999998</v>
      </c>
      <c r="M499" s="25">
        <v>373</v>
      </c>
      <c r="N499" s="25">
        <v>62</v>
      </c>
      <c r="O499" s="24">
        <v>0</v>
      </c>
      <c r="P499" s="24">
        <v>3</v>
      </c>
      <c r="Q499" s="24">
        <v>0</v>
      </c>
      <c r="R499" s="66"/>
      <c r="S499" s="66"/>
      <c r="T499" s="66"/>
      <c r="U499" s="66"/>
      <c r="V499" s="66"/>
      <c r="W499" s="24"/>
      <c r="X499" s="24"/>
      <c r="Y499" s="24"/>
      <c r="Z499" s="24"/>
      <c r="AA499" s="28"/>
      <c r="AB499" s="28">
        <v>0.6</v>
      </c>
      <c r="AC499" s="28"/>
      <c r="AD499" s="28">
        <v>30</v>
      </c>
      <c r="AE499" s="28">
        <v>30.00099501</v>
      </c>
      <c r="AF499" t="s">
        <v>661</v>
      </c>
    </row>
    <row r="500" spans="1:32" ht="18" customHeight="1">
      <c r="A500" s="22">
        <v>46174</v>
      </c>
      <c r="B500" s="23" t="s">
        <v>278</v>
      </c>
      <c r="C500" s="24">
        <v>561</v>
      </c>
      <c r="D500" s="25">
        <v>1655</v>
      </c>
      <c r="E500" s="26">
        <v>-979</v>
      </c>
      <c r="F500" s="24">
        <v>3</v>
      </c>
      <c r="G500" s="24">
        <v>2</v>
      </c>
      <c r="H500" s="23" t="s">
        <v>924</v>
      </c>
      <c r="I500" s="23" t="s">
        <v>1304</v>
      </c>
      <c r="J500" s="23" t="s">
        <v>1305</v>
      </c>
      <c r="K500" s="23" t="s">
        <v>154</v>
      </c>
      <c r="L500" s="27">
        <v>0.80279999999999996</v>
      </c>
      <c r="M500" s="25">
        <v>437</v>
      </c>
      <c r="N500" s="25">
        <v>-90</v>
      </c>
      <c r="O500" s="24">
        <v>0</v>
      </c>
      <c r="P500" s="24">
        <v>1</v>
      </c>
      <c r="Q500" s="24">
        <v>1</v>
      </c>
      <c r="R500" s="66">
        <v>286.69499792444998</v>
      </c>
      <c r="S500" s="66">
        <v>5.7726852996442108</v>
      </c>
      <c r="T500" s="66">
        <v>551.66666666666663</v>
      </c>
      <c r="U500" s="66">
        <v>827.5</v>
      </c>
      <c r="V500" s="66">
        <v>331</v>
      </c>
      <c r="W500" s="24">
        <v>0</v>
      </c>
      <c r="X500" s="24">
        <v>0</v>
      </c>
      <c r="Y500" s="24">
        <v>0</v>
      </c>
      <c r="Z500" s="24">
        <v>7</v>
      </c>
      <c r="AA500" s="28">
        <v>1.75</v>
      </c>
      <c r="AB500" s="28">
        <v>0.5</v>
      </c>
      <c r="AC500" s="28">
        <v>0.875</v>
      </c>
      <c r="AD500" s="28">
        <v>28.8</v>
      </c>
      <c r="AE500" s="28">
        <v>28.800995</v>
      </c>
      <c r="AF500" t="s">
        <v>1124</v>
      </c>
    </row>
    <row r="501" spans="1:32" ht="18" customHeight="1">
      <c r="A501" s="22">
        <v>46174</v>
      </c>
      <c r="B501" s="23" t="s">
        <v>278</v>
      </c>
      <c r="C501" s="24">
        <v>562</v>
      </c>
      <c r="D501" s="25">
        <v>3384</v>
      </c>
      <c r="E501" s="26">
        <v>-908</v>
      </c>
      <c r="F501" s="24">
        <v>11</v>
      </c>
      <c r="G501" s="24">
        <v>5</v>
      </c>
      <c r="H501" s="23" t="s">
        <v>1306</v>
      </c>
      <c r="I501" s="23" t="s">
        <v>1307</v>
      </c>
      <c r="J501" s="23" t="s">
        <v>1308</v>
      </c>
      <c r="K501" s="23" t="s">
        <v>154</v>
      </c>
      <c r="L501" s="27">
        <v>0.91059999999999997</v>
      </c>
      <c r="M501" s="25">
        <v>-1642</v>
      </c>
      <c r="N501" s="25">
        <v>-502</v>
      </c>
      <c r="O501" s="24">
        <v>0</v>
      </c>
      <c r="P501" s="24">
        <v>2</v>
      </c>
      <c r="Q501" s="24">
        <v>1</v>
      </c>
      <c r="R501" s="66">
        <v>566.0280199252802</v>
      </c>
      <c r="S501" s="66">
        <v>5.9785026197938267</v>
      </c>
      <c r="T501" s="66">
        <v>307.63636363636363</v>
      </c>
      <c r="U501" s="66">
        <v>676.8</v>
      </c>
      <c r="V501" s="66">
        <v>211.5</v>
      </c>
      <c r="W501" s="24">
        <v>0</v>
      </c>
      <c r="X501" s="24">
        <v>0</v>
      </c>
      <c r="Y501" s="24">
        <v>0</v>
      </c>
      <c r="Z501" s="24">
        <v>0</v>
      </c>
      <c r="AA501" s="28">
        <v>0</v>
      </c>
      <c r="AB501" s="28">
        <v>0.6</v>
      </c>
      <c r="AC501" s="28">
        <v>0</v>
      </c>
      <c r="AD501" s="28">
        <v>10</v>
      </c>
      <c r="AE501" s="28">
        <v>10.000994990000001</v>
      </c>
      <c r="AF501" t="s">
        <v>584</v>
      </c>
    </row>
    <row r="502" spans="1:32" ht="18" customHeight="1">
      <c r="A502" s="22">
        <v>46174</v>
      </c>
      <c r="B502" s="23" t="s">
        <v>510</v>
      </c>
      <c r="C502" s="24">
        <v>651</v>
      </c>
      <c r="D502" s="25">
        <v>114</v>
      </c>
      <c r="E502" s="26">
        <v>-182</v>
      </c>
      <c r="F502" s="24">
        <v>0</v>
      </c>
      <c r="G502" s="24">
        <v>0</v>
      </c>
      <c r="H502" s="23" t="s">
        <v>214</v>
      </c>
      <c r="I502" s="23" t="s">
        <v>214</v>
      </c>
      <c r="J502" s="23" t="s">
        <v>214</v>
      </c>
      <c r="K502" s="23" t="s">
        <v>154</v>
      </c>
      <c r="L502" s="27">
        <v>0.46779999999999999</v>
      </c>
      <c r="M502" s="25">
        <v>-2194</v>
      </c>
      <c r="N502" s="25">
        <v>1741</v>
      </c>
      <c r="O502" s="24">
        <v>0</v>
      </c>
      <c r="P502" s="24">
        <v>1</v>
      </c>
      <c r="Q502" s="24">
        <v>0</v>
      </c>
      <c r="R502" s="66"/>
      <c r="S502" s="66"/>
      <c r="T502" s="66"/>
      <c r="U502" s="66"/>
      <c r="V502" s="66"/>
      <c r="W502" s="24"/>
      <c r="X502" s="24"/>
      <c r="Y502" s="24"/>
      <c r="Z502" s="24"/>
      <c r="AA502" s="28"/>
      <c r="AB502" s="28">
        <v>0.5</v>
      </c>
      <c r="AC502" s="28"/>
      <c r="AD502" s="28">
        <v>20</v>
      </c>
      <c r="AE502" s="28">
        <v>20.000994980000002</v>
      </c>
      <c r="AF502" t="s">
        <v>590</v>
      </c>
    </row>
    <row r="503" spans="1:32" ht="18" customHeight="1">
      <c r="A503" s="22">
        <v>46174</v>
      </c>
      <c r="B503" s="23" t="s">
        <v>510</v>
      </c>
      <c r="C503" s="24">
        <v>652</v>
      </c>
      <c r="D503" s="25">
        <v>0</v>
      </c>
      <c r="E503" s="26">
        <v>0</v>
      </c>
      <c r="F503" s="24">
        <v>0</v>
      </c>
      <c r="G503" s="24">
        <v>0</v>
      </c>
      <c r="H503" s="23" t="s">
        <v>214</v>
      </c>
      <c r="I503" s="23" t="s">
        <v>214</v>
      </c>
      <c r="J503" s="23" t="s">
        <v>214</v>
      </c>
      <c r="K503" s="23" t="s">
        <v>154</v>
      </c>
      <c r="L503" s="27">
        <v>0</v>
      </c>
      <c r="M503" s="25">
        <v>-1131</v>
      </c>
      <c r="N503" s="25">
        <v>-716</v>
      </c>
      <c r="O503" s="24">
        <v>0</v>
      </c>
      <c r="P503" s="24">
        <v>2</v>
      </c>
      <c r="Q503" s="24">
        <v>0</v>
      </c>
      <c r="R503" s="66"/>
      <c r="S503" s="66"/>
      <c r="T503" s="66"/>
      <c r="U503" s="66"/>
      <c r="V503" s="66"/>
      <c r="W503" s="24"/>
      <c r="X503" s="24"/>
      <c r="Y503" s="24"/>
      <c r="Z503" s="24"/>
      <c r="AA503" s="28"/>
      <c r="AB503" s="28"/>
      <c r="AC503" s="28"/>
      <c r="AD503" s="28">
        <v>0</v>
      </c>
      <c r="AE503" s="28">
        <v>0</v>
      </c>
    </row>
    <row r="504" spans="1:32" ht="18" customHeight="1">
      <c r="A504" s="22">
        <v>46174</v>
      </c>
      <c r="B504" s="23" t="s">
        <v>372</v>
      </c>
      <c r="C504" s="24">
        <v>712</v>
      </c>
      <c r="D504" s="25">
        <v>412</v>
      </c>
      <c r="E504" s="26">
        <v>50</v>
      </c>
      <c r="F504" s="24">
        <v>7</v>
      </c>
      <c r="G504" s="24">
        <v>1</v>
      </c>
      <c r="H504" s="23" t="s">
        <v>1309</v>
      </c>
      <c r="I504" s="23" t="s">
        <v>1310</v>
      </c>
      <c r="J504" s="23" t="s">
        <v>1311</v>
      </c>
      <c r="K504" s="23" t="s">
        <v>154</v>
      </c>
      <c r="L504" s="27">
        <v>1.0405</v>
      </c>
      <c r="M504" s="25">
        <v>-2213</v>
      </c>
      <c r="N504" s="25">
        <v>-491</v>
      </c>
      <c r="O504" s="24">
        <v>0</v>
      </c>
      <c r="P504" s="24">
        <v>2</v>
      </c>
      <c r="Q504" s="24">
        <v>0</v>
      </c>
      <c r="R504" s="66"/>
      <c r="S504" s="66"/>
      <c r="T504" s="66"/>
      <c r="U504" s="66"/>
      <c r="V504" s="66"/>
      <c r="W504" s="24"/>
      <c r="X504" s="24"/>
      <c r="Y504" s="24"/>
      <c r="Z504" s="24"/>
      <c r="AA504" s="28"/>
      <c r="AB504" s="28">
        <v>0.5</v>
      </c>
      <c r="AC504" s="28"/>
      <c r="AD504" s="28">
        <v>0</v>
      </c>
      <c r="AE504" s="28">
        <v>0</v>
      </c>
    </row>
    <row r="505" spans="1:32" ht="18" customHeight="1">
      <c r="A505" s="22">
        <v>46174</v>
      </c>
      <c r="B505" s="23" t="s">
        <v>372</v>
      </c>
      <c r="C505" s="24">
        <v>711</v>
      </c>
      <c r="D505" s="25">
        <v>489</v>
      </c>
      <c r="E505" s="26">
        <v>-412</v>
      </c>
      <c r="F505" s="24">
        <v>4</v>
      </c>
      <c r="G505" s="24">
        <v>1</v>
      </c>
      <c r="H505" s="23" t="s">
        <v>1312</v>
      </c>
      <c r="I505" s="23" t="s">
        <v>1313</v>
      </c>
      <c r="J505" s="23" t="s">
        <v>1314</v>
      </c>
      <c r="K505" s="23" t="s">
        <v>154</v>
      </c>
      <c r="L505" s="27">
        <v>0.71919999999999995</v>
      </c>
      <c r="M505" s="25">
        <v>595</v>
      </c>
      <c r="N505" s="25">
        <v>-1928</v>
      </c>
      <c r="O505" s="24">
        <v>0</v>
      </c>
      <c r="P505" s="24">
        <v>1</v>
      </c>
      <c r="Q505" s="24">
        <v>0</v>
      </c>
      <c r="R505" s="66"/>
      <c r="S505" s="66"/>
      <c r="T505" s="66"/>
      <c r="U505" s="66"/>
      <c r="V505" s="66"/>
      <c r="W505" s="24"/>
      <c r="X505" s="24"/>
      <c r="Y505" s="24"/>
      <c r="Z505" s="24"/>
      <c r="AA505" s="28"/>
      <c r="AB505" s="28">
        <v>0.5</v>
      </c>
      <c r="AC505" s="28"/>
      <c r="AD505" s="28">
        <v>20</v>
      </c>
      <c r="AE505" s="28">
        <v>20.000994949999999</v>
      </c>
      <c r="AF505" t="s">
        <v>590</v>
      </c>
    </row>
    <row r="506" spans="1:32" ht="18" customHeight="1">
      <c r="A506" s="22">
        <v>46174</v>
      </c>
      <c r="B506" s="23" t="s">
        <v>416</v>
      </c>
      <c r="C506" s="24">
        <v>718</v>
      </c>
      <c r="D506" s="25">
        <v>281</v>
      </c>
      <c r="E506" s="26">
        <v>-52</v>
      </c>
      <c r="F506" s="24">
        <v>3</v>
      </c>
      <c r="G506" s="24">
        <v>1</v>
      </c>
      <c r="H506" s="23" t="s">
        <v>1315</v>
      </c>
      <c r="I506" s="23" t="s">
        <v>1316</v>
      </c>
      <c r="J506" s="23" t="s">
        <v>1317</v>
      </c>
      <c r="K506" s="23" t="s">
        <v>154</v>
      </c>
      <c r="L506" s="27">
        <v>0.93830000000000002</v>
      </c>
      <c r="M506" s="25">
        <v>868</v>
      </c>
      <c r="N506" s="25">
        <v>-1158</v>
      </c>
      <c r="O506" s="24">
        <v>0</v>
      </c>
      <c r="P506" s="24">
        <v>8</v>
      </c>
      <c r="Q506" s="24">
        <v>0</v>
      </c>
      <c r="R506" s="66"/>
      <c r="S506" s="66"/>
      <c r="T506" s="66"/>
      <c r="U506" s="66"/>
      <c r="V506" s="66"/>
      <c r="W506" s="24"/>
      <c r="X506" s="24"/>
      <c r="Y506" s="24"/>
      <c r="Z506" s="24"/>
      <c r="AA506" s="28"/>
      <c r="AB506" s="28">
        <v>0.5</v>
      </c>
      <c r="AC506" s="28"/>
      <c r="AD506" s="28">
        <v>10</v>
      </c>
      <c r="AE506" s="28">
        <v>10.00099494</v>
      </c>
      <c r="AF506" t="s">
        <v>584</v>
      </c>
    </row>
    <row r="507" spans="1:32" ht="18" customHeight="1">
      <c r="A507" s="22">
        <v>46174</v>
      </c>
      <c r="B507" s="23" t="s">
        <v>416</v>
      </c>
      <c r="C507" s="24">
        <v>720</v>
      </c>
      <c r="D507" s="25">
        <v>1756</v>
      </c>
      <c r="E507" s="26">
        <v>-1665</v>
      </c>
      <c r="F507" s="24">
        <v>7</v>
      </c>
      <c r="G507" s="24">
        <v>3</v>
      </c>
      <c r="H507" s="23" t="s">
        <v>1318</v>
      </c>
      <c r="I507" s="23" t="s">
        <v>1319</v>
      </c>
      <c r="J507" s="23" t="s">
        <v>1320</v>
      </c>
      <c r="K507" s="23" t="s">
        <v>154</v>
      </c>
      <c r="L507" s="27">
        <v>0.68389999999999995</v>
      </c>
      <c r="M507" s="25">
        <v>-238</v>
      </c>
      <c r="N507" s="25">
        <v>440</v>
      </c>
      <c r="O507" s="24">
        <v>0</v>
      </c>
      <c r="P507" s="24">
        <v>0</v>
      </c>
      <c r="Q507" s="24">
        <v>0</v>
      </c>
      <c r="R507" s="66"/>
      <c r="S507" s="66"/>
      <c r="T507" s="66"/>
      <c r="U507" s="66"/>
      <c r="V507" s="66"/>
      <c r="W507" s="24"/>
      <c r="X507" s="24"/>
      <c r="Y507" s="24"/>
      <c r="Z507" s="24"/>
      <c r="AA507" s="28"/>
      <c r="AB507" s="28">
        <v>0.5</v>
      </c>
      <c r="AC507" s="28"/>
      <c r="AD507" s="28">
        <v>30</v>
      </c>
      <c r="AE507" s="28">
        <v>30.000994930000001</v>
      </c>
      <c r="AF507" t="s">
        <v>661</v>
      </c>
    </row>
    <row r="508" spans="1:32" ht="18" customHeight="1">
      <c r="A508" s="22">
        <v>46174</v>
      </c>
      <c r="B508" s="23" t="s">
        <v>485</v>
      </c>
      <c r="C508" s="24">
        <v>713</v>
      </c>
      <c r="D508" s="25">
        <v>3278</v>
      </c>
      <c r="E508" s="26">
        <v>675</v>
      </c>
      <c r="F508" s="24">
        <v>37</v>
      </c>
      <c r="G508" s="24">
        <v>9</v>
      </c>
      <c r="H508" s="23" t="s">
        <v>1321</v>
      </c>
      <c r="I508" s="23" t="s">
        <v>1322</v>
      </c>
      <c r="J508" s="23" t="s">
        <v>1323</v>
      </c>
      <c r="K508" s="23" t="s">
        <v>154</v>
      </c>
      <c r="L508" s="27">
        <v>1.0686</v>
      </c>
      <c r="M508" s="25">
        <v>-1300</v>
      </c>
      <c r="N508" s="25">
        <v>-4690</v>
      </c>
      <c r="O508" s="24">
        <v>0</v>
      </c>
      <c r="P508" s="24">
        <v>3</v>
      </c>
      <c r="Q508" s="24">
        <v>0</v>
      </c>
      <c r="R508" s="66"/>
      <c r="S508" s="66"/>
      <c r="T508" s="66"/>
      <c r="U508" s="66"/>
      <c r="V508" s="66"/>
      <c r="W508" s="24"/>
      <c r="X508" s="24"/>
      <c r="Y508" s="24"/>
      <c r="Z508" s="24"/>
      <c r="AA508" s="28"/>
      <c r="AB508" s="28">
        <v>0.6</v>
      </c>
      <c r="AC508" s="28"/>
      <c r="AD508" s="28">
        <v>35</v>
      </c>
      <c r="AE508" s="28">
        <v>35.000994919999997</v>
      </c>
      <c r="AF508" t="s">
        <v>668</v>
      </c>
    </row>
    <row r="509" spans="1:32" ht="18" customHeight="1">
      <c r="A509" s="22">
        <v>46174</v>
      </c>
      <c r="B509" s="23" t="s">
        <v>485</v>
      </c>
      <c r="C509" s="24">
        <v>715</v>
      </c>
      <c r="D509" s="25">
        <v>1857</v>
      </c>
      <c r="E509" s="26">
        <v>358</v>
      </c>
      <c r="F509" s="24">
        <v>27</v>
      </c>
      <c r="G509" s="24">
        <v>6</v>
      </c>
      <c r="H509" s="23" t="s">
        <v>1324</v>
      </c>
      <c r="I509" s="23" t="s">
        <v>1325</v>
      </c>
      <c r="J509" s="23" t="s">
        <v>1326</v>
      </c>
      <c r="K509" s="23" t="s">
        <v>154</v>
      </c>
      <c r="L509" s="27">
        <v>1.0643</v>
      </c>
      <c r="M509" s="25">
        <v>281</v>
      </c>
      <c r="N509" s="25">
        <v>-2251</v>
      </c>
      <c r="O509" s="24">
        <v>0</v>
      </c>
      <c r="P509" s="24">
        <v>5</v>
      </c>
      <c r="Q509" s="24">
        <v>0</v>
      </c>
      <c r="R509" s="66"/>
      <c r="S509" s="66"/>
      <c r="T509" s="66"/>
      <c r="U509" s="66"/>
      <c r="V509" s="66"/>
      <c r="W509" s="24"/>
      <c r="X509" s="24"/>
      <c r="Y509" s="24"/>
      <c r="Z509" s="24"/>
      <c r="AA509" s="28"/>
      <c r="AB509" s="28">
        <v>0.5</v>
      </c>
      <c r="AC509" s="28"/>
      <c r="AD509" s="28">
        <v>45</v>
      </c>
      <c r="AE509" s="28">
        <v>45.000994910000003</v>
      </c>
      <c r="AF509" t="s">
        <v>241</v>
      </c>
    </row>
    <row r="510" spans="1:32" ht="18" customHeight="1">
      <c r="A510" s="22">
        <v>46174</v>
      </c>
      <c r="B510" s="23" t="s">
        <v>49</v>
      </c>
      <c r="C510" s="24">
        <v>686</v>
      </c>
      <c r="D510" s="25">
        <v>3135</v>
      </c>
      <c r="E510" s="26">
        <v>832</v>
      </c>
      <c r="F510" s="24">
        <v>41</v>
      </c>
      <c r="G510" s="24">
        <v>23</v>
      </c>
      <c r="H510" s="23" t="s">
        <v>1327</v>
      </c>
      <c r="I510" s="23" t="s">
        <v>1328</v>
      </c>
      <c r="J510" s="23" t="s">
        <v>1329</v>
      </c>
      <c r="K510" s="23" t="s">
        <v>154</v>
      </c>
      <c r="L510" s="27">
        <v>1.0885</v>
      </c>
      <c r="M510" s="25">
        <v>-1641</v>
      </c>
      <c r="N510" s="25">
        <v>-1675</v>
      </c>
      <c r="O510" s="24">
        <v>0</v>
      </c>
      <c r="P510" s="24">
        <v>6</v>
      </c>
      <c r="Q510" s="24">
        <v>0</v>
      </c>
      <c r="R510" s="66"/>
      <c r="S510" s="66"/>
      <c r="T510" s="66"/>
      <c r="U510" s="66"/>
      <c r="V510" s="66"/>
      <c r="W510" s="24"/>
      <c r="X510" s="24"/>
      <c r="Y510" s="24"/>
      <c r="Z510" s="24"/>
      <c r="AA510" s="28"/>
      <c r="AB510" s="28">
        <v>0.6</v>
      </c>
      <c r="AC510" s="28"/>
      <c r="AD510" s="28">
        <v>35</v>
      </c>
      <c r="AE510" s="28">
        <v>35.000994900000002</v>
      </c>
      <c r="AF510" t="s">
        <v>668</v>
      </c>
    </row>
    <row r="511" spans="1:32" ht="18" customHeight="1">
      <c r="A511" s="22">
        <v>46174</v>
      </c>
      <c r="B511" s="23" t="s">
        <v>49</v>
      </c>
      <c r="C511" s="24">
        <v>687</v>
      </c>
      <c r="D511" s="25">
        <v>659</v>
      </c>
      <c r="E511" s="26">
        <v>2660</v>
      </c>
      <c r="F511" s="24">
        <v>16</v>
      </c>
      <c r="G511" s="24">
        <v>5</v>
      </c>
      <c r="H511" s="23" t="s">
        <v>1330</v>
      </c>
      <c r="I511" s="23" t="s">
        <v>1331</v>
      </c>
      <c r="J511" s="23" t="s">
        <v>1165</v>
      </c>
      <c r="K511" s="23" t="s">
        <v>154</v>
      </c>
      <c r="L511" s="27">
        <v>2.3454999999999999</v>
      </c>
      <c r="M511" s="25">
        <v>-1234</v>
      </c>
      <c r="N511" s="25">
        <v>-1052</v>
      </c>
      <c r="O511" s="24">
        <v>0</v>
      </c>
      <c r="P511" s="24">
        <v>7</v>
      </c>
      <c r="Q511" s="24">
        <v>0</v>
      </c>
      <c r="R511" s="66"/>
      <c r="S511" s="66"/>
      <c r="T511" s="66"/>
      <c r="U511" s="66"/>
      <c r="V511" s="66"/>
      <c r="W511" s="24"/>
      <c r="X511" s="24"/>
      <c r="Y511" s="24"/>
      <c r="Z511" s="24"/>
      <c r="AA511" s="28"/>
      <c r="AB511" s="28">
        <v>0.5</v>
      </c>
      <c r="AC511" s="28"/>
      <c r="AD511" s="28">
        <v>0</v>
      </c>
      <c r="AE511" s="28">
        <v>0</v>
      </c>
    </row>
    <row r="512" spans="1:32" ht="18" customHeight="1">
      <c r="A512" s="22">
        <v>46174</v>
      </c>
      <c r="B512" s="23" t="s">
        <v>322</v>
      </c>
      <c r="C512" s="24">
        <v>716</v>
      </c>
      <c r="D512" s="25">
        <v>370</v>
      </c>
      <c r="E512" s="26">
        <v>-235</v>
      </c>
      <c r="F512" s="24">
        <v>1</v>
      </c>
      <c r="G512" s="24">
        <v>0</v>
      </c>
      <c r="H512" s="23" t="s">
        <v>1332</v>
      </c>
      <c r="I512" s="23" t="s">
        <v>1332</v>
      </c>
      <c r="J512" s="23" t="s">
        <v>214</v>
      </c>
      <c r="K512" s="23" t="s">
        <v>154</v>
      </c>
      <c r="L512" s="27">
        <v>0.7883</v>
      </c>
      <c r="M512" s="25">
        <v>-1025</v>
      </c>
      <c r="N512" s="25">
        <v>0</v>
      </c>
      <c r="O512" s="24">
        <v>0</v>
      </c>
      <c r="P512" s="24">
        <v>6</v>
      </c>
      <c r="Q512" s="24">
        <v>0</v>
      </c>
      <c r="R512" s="66"/>
      <c r="S512" s="66"/>
      <c r="T512" s="66"/>
      <c r="U512" s="66"/>
      <c r="V512" s="66"/>
      <c r="W512" s="24"/>
      <c r="X512" s="24"/>
      <c r="Y512" s="24"/>
      <c r="Z512" s="24"/>
      <c r="AA512" s="28"/>
      <c r="AB512" s="28">
        <v>0.5</v>
      </c>
      <c r="AC512" s="28"/>
      <c r="AD512" s="28">
        <v>10</v>
      </c>
      <c r="AE512" s="28">
        <v>10.00099488</v>
      </c>
      <c r="AF512" t="s">
        <v>584</v>
      </c>
    </row>
    <row r="513" spans="1:32" ht="18" customHeight="1">
      <c r="A513" s="22">
        <v>46174</v>
      </c>
      <c r="B513" s="23" t="s">
        <v>322</v>
      </c>
      <c r="C513" s="24">
        <v>717</v>
      </c>
      <c r="D513" s="25">
        <v>1833</v>
      </c>
      <c r="E513" s="26">
        <v>-1738</v>
      </c>
      <c r="F513" s="24">
        <v>3</v>
      </c>
      <c r="G513" s="24">
        <v>4</v>
      </c>
      <c r="H513" s="23" t="s">
        <v>1333</v>
      </c>
      <c r="I513" s="23" t="s">
        <v>360</v>
      </c>
      <c r="J513" s="23" t="s">
        <v>549</v>
      </c>
      <c r="K513" s="23" t="s">
        <v>154</v>
      </c>
      <c r="L513" s="27">
        <v>0.68389999999999995</v>
      </c>
      <c r="M513" s="25">
        <v>-456</v>
      </c>
      <c r="N513" s="25">
        <v>4457</v>
      </c>
      <c r="O513" s="24">
        <v>0</v>
      </c>
      <c r="P513" s="24">
        <v>7</v>
      </c>
      <c r="Q513" s="24">
        <v>0</v>
      </c>
      <c r="R513" s="66"/>
      <c r="S513" s="66"/>
      <c r="T513" s="66"/>
      <c r="U513" s="66"/>
      <c r="V513" s="66"/>
      <c r="W513" s="24"/>
      <c r="X513" s="24"/>
      <c r="Y513" s="24"/>
      <c r="Z513" s="24"/>
      <c r="AA513" s="28"/>
      <c r="AB513" s="28">
        <v>0.5</v>
      </c>
      <c r="AC513" s="28"/>
      <c r="AD513" s="28">
        <v>30</v>
      </c>
      <c r="AE513" s="28">
        <v>30.00099487</v>
      </c>
      <c r="AF513" t="s">
        <v>661</v>
      </c>
    </row>
    <row r="514" spans="1:32" ht="18" customHeight="1">
      <c r="A514" s="22">
        <v>46174</v>
      </c>
      <c r="B514" s="23" t="s">
        <v>246</v>
      </c>
      <c r="C514" s="24">
        <v>653</v>
      </c>
      <c r="D514" s="25">
        <v>94</v>
      </c>
      <c r="E514" s="26">
        <v>-181</v>
      </c>
      <c r="F514" s="24">
        <v>0</v>
      </c>
      <c r="G514" s="24">
        <v>0</v>
      </c>
      <c r="H514" s="23" t="s">
        <v>214</v>
      </c>
      <c r="I514" s="23" t="s">
        <v>214</v>
      </c>
      <c r="J514" s="23" t="s">
        <v>214</v>
      </c>
      <c r="K514" s="23" t="s">
        <v>154</v>
      </c>
      <c r="L514" s="27">
        <v>0.35820000000000002</v>
      </c>
      <c r="M514" s="25">
        <v>-233</v>
      </c>
      <c r="N514" s="25">
        <v>-543</v>
      </c>
      <c r="O514" s="24">
        <v>0</v>
      </c>
      <c r="P514" s="24">
        <v>3</v>
      </c>
      <c r="Q514" s="24">
        <v>0</v>
      </c>
      <c r="R514" s="66"/>
      <c r="S514" s="66"/>
      <c r="T514" s="66"/>
      <c r="U514" s="66"/>
      <c r="V514" s="66"/>
      <c r="W514" s="24"/>
      <c r="X514" s="24"/>
      <c r="Y514" s="24"/>
      <c r="Z514" s="24"/>
      <c r="AA514" s="28"/>
      <c r="AB514" s="28">
        <v>0.5</v>
      </c>
      <c r="AC514" s="28"/>
      <c r="AD514" s="28">
        <v>10</v>
      </c>
      <c r="AE514" s="28">
        <v>10.00099486</v>
      </c>
      <c r="AF514" t="s">
        <v>584</v>
      </c>
    </row>
    <row r="515" spans="1:32" ht="18" customHeight="1">
      <c r="A515" s="22">
        <v>46174</v>
      </c>
      <c r="B515" s="23" t="s">
        <v>246</v>
      </c>
      <c r="C515" s="24">
        <v>655</v>
      </c>
      <c r="D515" s="25">
        <v>1764</v>
      </c>
      <c r="E515" s="26">
        <v>-2950</v>
      </c>
      <c r="F515" s="24">
        <v>1</v>
      </c>
      <c r="G515" s="24">
        <v>4</v>
      </c>
      <c r="H515" s="23" t="s">
        <v>783</v>
      </c>
      <c r="I515" s="23" t="s">
        <v>1334</v>
      </c>
      <c r="J515" s="23" t="s">
        <v>1335</v>
      </c>
      <c r="K515" s="23" t="s">
        <v>154</v>
      </c>
      <c r="L515" s="27">
        <v>0.44259999999999999</v>
      </c>
      <c r="M515" s="25">
        <v>743</v>
      </c>
      <c r="N515" s="25">
        <v>-261</v>
      </c>
      <c r="O515" s="24">
        <v>0</v>
      </c>
      <c r="P515" s="24">
        <v>5</v>
      </c>
      <c r="Q515" s="24">
        <v>0</v>
      </c>
      <c r="R515" s="66"/>
      <c r="S515" s="66"/>
      <c r="T515" s="66"/>
      <c r="U515" s="66"/>
      <c r="V515" s="66"/>
      <c r="W515" s="24"/>
      <c r="X515" s="24"/>
      <c r="Y515" s="24"/>
      <c r="Z515" s="24"/>
      <c r="AA515" s="28"/>
      <c r="AB515" s="28">
        <v>0.5</v>
      </c>
      <c r="AC515" s="28"/>
      <c r="AD515" s="28">
        <v>40</v>
      </c>
      <c r="AE515" s="28">
        <v>40.000994849999998</v>
      </c>
      <c r="AF515" t="s">
        <v>664</v>
      </c>
    </row>
    <row r="516" spans="1:32" ht="18" customHeight="1">
      <c r="A516" s="22">
        <v>46174</v>
      </c>
      <c r="B516" s="23" t="s">
        <v>361</v>
      </c>
      <c r="C516" s="24">
        <v>721</v>
      </c>
      <c r="D516" s="25">
        <v>1</v>
      </c>
      <c r="E516" s="26">
        <v>-2</v>
      </c>
      <c r="F516" s="24">
        <v>0</v>
      </c>
      <c r="G516" s="24">
        <v>0</v>
      </c>
      <c r="H516" s="23" t="s">
        <v>214</v>
      </c>
      <c r="I516" s="23" t="s">
        <v>214</v>
      </c>
      <c r="J516" s="23" t="s">
        <v>214</v>
      </c>
      <c r="K516" s="23" t="s">
        <v>154</v>
      </c>
      <c r="L516" s="27">
        <v>0.33329999999999999</v>
      </c>
      <c r="M516" s="25">
        <v>-107</v>
      </c>
      <c r="N516" s="25">
        <v>2553</v>
      </c>
      <c r="O516" s="24">
        <v>0</v>
      </c>
      <c r="P516" s="24">
        <v>1</v>
      </c>
      <c r="Q516" s="24">
        <v>0</v>
      </c>
      <c r="R516" s="66"/>
      <c r="S516" s="66"/>
      <c r="T516" s="66"/>
      <c r="U516" s="66"/>
      <c r="V516" s="66"/>
      <c r="W516" s="24"/>
      <c r="X516" s="24"/>
      <c r="Y516" s="24"/>
      <c r="Z516" s="24"/>
      <c r="AA516" s="28"/>
      <c r="AB516" s="28">
        <v>0.5</v>
      </c>
      <c r="AC516" s="28"/>
      <c r="AD516" s="28">
        <v>20</v>
      </c>
      <c r="AE516" s="28">
        <v>20.000994840000001</v>
      </c>
      <c r="AF516" t="s">
        <v>590</v>
      </c>
    </row>
    <row r="517" spans="1:32" ht="18" customHeight="1">
      <c r="A517" s="22">
        <v>46174</v>
      </c>
      <c r="B517" s="23" t="s">
        <v>361</v>
      </c>
      <c r="C517" s="24">
        <v>722</v>
      </c>
      <c r="D517" s="25">
        <v>1792</v>
      </c>
      <c r="E517" s="26">
        <v>2718</v>
      </c>
      <c r="F517" s="24">
        <v>18</v>
      </c>
      <c r="G517" s="24">
        <v>17</v>
      </c>
      <c r="H517" s="23" t="s">
        <v>1336</v>
      </c>
      <c r="I517" s="23" t="s">
        <v>1062</v>
      </c>
      <c r="J517" s="23" t="s">
        <v>1040</v>
      </c>
      <c r="K517" s="23" t="s">
        <v>154</v>
      </c>
      <c r="L517" s="27">
        <v>1.5056</v>
      </c>
      <c r="M517" s="25">
        <v>-2165</v>
      </c>
      <c r="N517" s="25">
        <v>-157</v>
      </c>
      <c r="O517" s="24">
        <v>0</v>
      </c>
      <c r="P517" s="24">
        <v>2</v>
      </c>
      <c r="Q517" s="24">
        <v>0</v>
      </c>
      <c r="R517" s="66"/>
      <c r="S517" s="66"/>
      <c r="T517" s="66"/>
      <c r="U517" s="66"/>
      <c r="V517" s="66"/>
      <c r="W517" s="24"/>
      <c r="X517" s="24"/>
      <c r="Y517" s="24"/>
      <c r="Z517" s="24"/>
      <c r="AA517" s="28"/>
      <c r="AB517" s="28">
        <v>0.5</v>
      </c>
      <c r="AC517" s="28"/>
      <c r="AD517" s="28">
        <v>70</v>
      </c>
      <c r="AE517" s="28">
        <v>70.000994829999996</v>
      </c>
      <c r="AF517" t="s">
        <v>178</v>
      </c>
    </row>
    <row r="518" spans="1:32" ht="18" customHeight="1">
      <c r="A518" s="22">
        <v>46174</v>
      </c>
      <c r="B518" s="23" t="s">
        <v>380</v>
      </c>
      <c r="C518" s="24">
        <v>723</v>
      </c>
      <c r="D518" s="25">
        <v>3315</v>
      </c>
      <c r="E518" s="26">
        <v>-2267</v>
      </c>
      <c r="F518" s="24">
        <v>17</v>
      </c>
      <c r="G518" s="24">
        <v>16</v>
      </c>
      <c r="H518" s="23" t="s">
        <v>726</v>
      </c>
      <c r="I518" s="23" t="s">
        <v>456</v>
      </c>
      <c r="J518" s="23" t="s">
        <v>1337</v>
      </c>
      <c r="K518" s="23" t="s">
        <v>154</v>
      </c>
      <c r="L518" s="27">
        <v>0.77200000000000002</v>
      </c>
      <c r="M518" s="25">
        <v>-550</v>
      </c>
      <c r="N518" s="25">
        <v>3074</v>
      </c>
      <c r="O518" s="24">
        <v>0</v>
      </c>
      <c r="P518" s="24">
        <v>3</v>
      </c>
      <c r="Q518" s="24">
        <v>0</v>
      </c>
      <c r="R518" s="66"/>
      <c r="S518" s="66"/>
      <c r="T518" s="66"/>
      <c r="U518" s="66"/>
      <c r="V518" s="66"/>
      <c r="W518" s="24"/>
      <c r="X518" s="24"/>
      <c r="Y518" s="24"/>
      <c r="Z518" s="24"/>
      <c r="AA518" s="28"/>
      <c r="AB518" s="28">
        <v>0.6</v>
      </c>
      <c r="AC518" s="28"/>
      <c r="AD518" s="28">
        <v>30</v>
      </c>
      <c r="AE518" s="28">
        <v>30.000994819999999</v>
      </c>
      <c r="AF518" t="s">
        <v>661</v>
      </c>
    </row>
    <row r="519" spans="1:32" ht="18" customHeight="1">
      <c r="A519" s="22">
        <v>46174</v>
      </c>
      <c r="B519" s="23" t="s">
        <v>26</v>
      </c>
      <c r="C519" s="24">
        <v>725</v>
      </c>
      <c r="D519" s="25">
        <v>3645</v>
      </c>
      <c r="E519" s="26">
        <v>-1246</v>
      </c>
      <c r="F519" s="24">
        <v>24</v>
      </c>
      <c r="G519" s="24">
        <v>15</v>
      </c>
      <c r="H519" s="23" t="s">
        <v>1168</v>
      </c>
      <c r="I519" s="23" t="s">
        <v>1338</v>
      </c>
      <c r="J519" s="23" t="s">
        <v>1339</v>
      </c>
      <c r="K519" s="23" t="s">
        <v>154</v>
      </c>
      <c r="L519" s="27">
        <v>0.8861</v>
      </c>
      <c r="M519" s="25">
        <v>5591</v>
      </c>
      <c r="N519" s="25">
        <v>-679</v>
      </c>
      <c r="O519" s="24">
        <v>0</v>
      </c>
      <c r="P519" s="24">
        <v>5</v>
      </c>
      <c r="Q519" s="24">
        <v>0</v>
      </c>
      <c r="R519" s="66"/>
      <c r="S519" s="66"/>
      <c r="T519" s="66"/>
      <c r="U519" s="66"/>
      <c r="V519" s="66"/>
      <c r="W519" s="24"/>
      <c r="X519" s="24"/>
      <c r="Y519" s="24"/>
      <c r="Z519" s="24"/>
      <c r="AA519" s="28"/>
      <c r="AB519" s="28">
        <v>0.6</v>
      </c>
      <c r="AC519" s="28"/>
      <c r="AD519" s="28">
        <v>40</v>
      </c>
      <c r="AE519" s="28">
        <v>40.000994810000002</v>
      </c>
      <c r="AF519" t="s">
        <v>664</v>
      </c>
    </row>
    <row r="520" spans="1:32" ht="18" customHeight="1">
      <c r="A520" s="22">
        <v>46174</v>
      </c>
      <c r="B520" s="23" t="s">
        <v>52</v>
      </c>
      <c r="C520" s="24">
        <v>726</v>
      </c>
      <c r="D520" s="25">
        <v>2062</v>
      </c>
      <c r="E520" s="26">
        <v>-305</v>
      </c>
      <c r="F520" s="24">
        <v>6</v>
      </c>
      <c r="G520" s="24">
        <v>4</v>
      </c>
      <c r="H520" s="23" t="s">
        <v>1340</v>
      </c>
      <c r="I520" s="23" t="s">
        <v>1341</v>
      </c>
      <c r="J520" s="23" t="s">
        <v>1342</v>
      </c>
      <c r="K520" s="23" t="s">
        <v>154</v>
      </c>
      <c r="L520" s="27">
        <v>0.95069999999999999</v>
      </c>
      <c r="M520" s="25">
        <v>-279</v>
      </c>
      <c r="N520" s="25">
        <v>-420</v>
      </c>
      <c r="O520" s="24">
        <v>0</v>
      </c>
      <c r="P520" s="24">
        <v>6</v>
      </c>
      <c r="Q520" s="24">
        <v>0</v>
      </c>
      <c r="R520" s="66"/>
      <c r="S520" s="66"/>
      <c r="T520" s="66"/>
      <c r="U520" s="66"/>
      <c r="V520" s="66"/>
      <c r="W520" s="24"/>
      <c r="X520" s="24"/>
      <c r="Y520" s="24"/>
      <c r="Z520" s="24"/>
      <c r="AA520" s="28"/>
      <c r="AB520" s="28">
        <v>0.5</v>
      </c>
      <c r="AC520" s="28"/>
      <c r="AD520" s="28">
        <v>30</v>
      </c>
      <c r="AE520" s="28">
        <v>30.000994800000001</v>
      </c>
      <c r="AF520" t="s">
        <v>661</v>
      </c>
    </row>
    <row r="521" spans="1:32" ht="18" customHeight="1">
      <c r="A521" s="22">
        <v>46174</v>
      </c>
      <c r="B521" s="23" t="s">
        <v>546</v>
      </c>
      <c r="C521" s="24">
        <v>727</v>
      </c>
      <c r="D521" s="25">
        <v>733</v>
      </c>
      <c r="E521" s="26">
        <v>-479</v>
      </c>
      <c r="F521" s="24">
        <v>2</v>
      </c>
      <c r="G521" s="24">
        <v>0</v>
      </c>
      <c r="H521" s="23" t="s">
        <v>1343</v>
      </c>
      <c r="I521" s="23" t="s">
        <v>1343</v>
      </c>
      <c r="J521" s="23" t="s">
        <v>214</v>
      </c>
      <c r="K521" s="23" t="s">
        <v>154</v>
      </c>
      <c r="L521" s="27">
        <v>0.78220000000000001</v>
      </c>
      <c r="M521" s="25">
        <v>-478</v>
      </c>
      <c r="N521" s="25">
        <v>86</v>
      </c>
      <c r="O521" s="24">
        <v>0</v>
      </c>
      <c r="P521" s="24">
        <v>7</v>
      </c>
      <c r="Q521" s="24">
        <v>0</v>
      </c>
      <c r="R521" s="66"/>
      <c r="S521" s="66"/>
      <c r="T521" s="66"/>
      <c r="U521" s="66"/>
      <c r="V521" s="66"/>
      <c r="W521" s="24"/>
      <c r="X521" s="24"/>
      <c r="Y521" s="24"/>
      <c r="Z521" s="24"/>
      <c r="AA521" s="28"/>
      <c r="AB521" s="28">
        <v>0.5</v>
      </c>
      <c r="AC521" s="28"/>
      <c r="AD521" s="28">
        <v>10</v>
      </c>
      <c r="AE521" s="28">
        <v>10.00099479</v>
      </c>
      <c r="AF521" t="s">
        <v>584</v>
      </c>
    </row>
    <row r="522" spans="1:32" ht="18" customHeight="1">
      <c r="A522" s="22">
        <v>46174</v>
      </c>
      <c r="B522" s="23" t="s">
        <v>514</v>
      </c>
      <c r="C522" s="24">
        <v>728</v>
      </c>
      <c r="D522" s="25">
        <v>3279</v>
      </c>
      <c r="E522" s="26">
        <v>-549</v>
      </c>
      <c r="F522" s="24">
        <v>10</v>
      </c>
      <c r="G522" s="24">
        <v>7</v>
      </c>
      <c r="H522" s="23" t="s">
        <v>1344</v>
      </c>
      <c r="I522" s="23" t="s">
        <v>1345</v>
      </c>
      <c r="J522" s="23" t="s">
        <v>1346</v>
      </c>
      <c r="K522" s="23" t="s">
        <v>154</v>
      </c>
      <c r="L522" s="27">
        <v>0.94420000000000004</v>
      </c>
      <c r="M522" s="25">
        <v>702</v>
      </c>
      <c r="N522" s="25">
        <v>249</v>
      </c>
      <c r="O522" s="24">
        <v>0</v>
      </c>
      <c r="P522" s="24">
        <v>8</v>
      </c>
      <c r="Q522" s="24">
        <v>0</v>
      </c>
      <c r="R522" s="66"/>
      <c r="S522" s="66"/>
      <c r="T522" s="66"/>
      <c r="U522" s="66"/>
      <c r="V522" s="66"/>
      <c r="W522" s="24"/>
      <c r="X522" s="24"/>
      <c r="Y522" s="24"/>
      <c r="Z522" s="24"/>
      <c r="AA522" s="28"/>
      <c r="AB522" s="28">
        <v>0.6</v>
      </c>
      <c r="AC522" s="28"/>
      <c r="AD522" s="28">
        <v>30</v>
      </c>
      <c r="AE522" s="28">
        <v>30.000994779999999</v>
      </c>
      <c r="AF522" t="s">
        <v>661</v>
      </c>
    </row>
    <row r="523" spans="1:32" ht="18" customHeight="1">
      <c r="A523" s="22">
        <v>46174</v>
      </c>
      <c r="B523" s="23" t="s">
        <v>342</v>
      </c>
      <c r="C523" s="24">
        <v>730</v>
      </c>
      <c r="D523" s="25">
        <v>23</v>
      </c>
      <c r="E523" s="26">
        <v>-44</v>
      </c>
      <c r="F523" s="24">
        <v>0</v>
      </c>
      <c r="G523" s="24">
        <v>0</v>
      </c>
      <c r="H523" s="23" t="s">
        <v>214</v>
      </c>
      <c r="I523" s="23" t="s">
        <v>214</v>
      </c>
      <c r="J523" s="23" t="s">
        <v>214</v>
      </c>
      <c r="K523" s="23" t="s">
        <v>154</v>
      </c>
      <c r="L523" s="27">
        <v>0.36230000000000001</v>
      </c>
      <c r="M523" s="25">
        <v>-228</v>
      </c>
      <c r="N523" s="25">
        <v>-182</v>
      </c>
      <c r="O523" s="24">
        <v>0</v>
      </c>
      <c r="P523" s="24">
        <v>0</v>
      </c>
      <c r="Q523" s="24">
        <v>0</v>
      </c>
      <c r="R523" s="66"/>
      <c r="S523" s="66"/>
      <c r="T523" s="66"/>
      <c r="U523" s="66"/>
      <c r="V523" s="66"/>
      <c r="W523" s="24"/>
      <c r="X523" s="24"/>
      <c r="Y523" s="24"/>
      <c r="Z523" s="24"/>
      <c r="AA523" s="28"/>
      <c r="AB523" s="28">
        <v>0.5</v>
      </c>
      <c r="AC523" s="28"/>
      <c r="AD523" s="28">
        <v>10</v>
      </c>
      <c r="AE523" s="28">
        <v>10.00099477</v>
      </c>
      <c r="AF523" t="s">
        <v>584</v>
      </c>
    </row>
    <row r="524" spans="1:32" ht="18" customHeight="1">
      <c r="A524" s="22">
        <v>46174</v>
      </c>
      <c r="B524" s="23" t="s">
        <v>404</v>
      </c>
      <c r="C524" s="24">
        <v>731</v>
      </c>
      <c r="D524" s="25">
        <v>427</v>
      </c>
      <c r="E524" s="26">
        <v>230</v>
      </c>
      <c r="F524" s="24">
        <v>3</v>
      </c>
      <c r="G524" s="24">
        <v>1</v>
      </c>
      <c r="H524" s="23" t="s">
        <v>1347</v>
      </c>
      <c r="I524" s="23" t="s">
        <v>1348</v>
      </c>
      <c r="J524" s="23" t="s">
        <v>1349</v>
      </c>
      <c r="K524" s="23" t="s">
        <v>154</v>
      </c>
      <c r="L524" s="27">
        <v>1.1795</v>
      </c>
      <c r="M524" s="25">
        <v>160</v>
      </c>
      <c r="N524" s="25">
        <v>-1541</v>
      </c>
      <c r="O524" s="24">
        <v>0</v>
      </c>
      <c r="P524" s="24">
        <v>1</v>
      </c>
      <c r="Q524" s="24">
        <v>0</v>
      </c>
      <c r="R524" s="66"/>
      <c r="S524" s="66"/>
      <c r="T524" s="66"/>
      <c r="U524" s="66"/>
      <c r="V524" s="66"/>
      <c r="W524" s="24"/>
      <c r="X524" s="24"/>
      <c r="Y524" s="24"/>
      <c r="Z524" s="24"/>
      <c r="AA524" s="28"/>
      <c r="AB524" s="28">
        <v>0.5</v>
      </c>
      <c r="AC524" s="28"/>
      <c r="AD524" s="28">
        <v>10</v>
      </c>
      <c r="AE524" s="28">
        <v>10.000994759999999</v>
      </c>
      <c r="AF524" t="s">
        <v>195</v>
      </c>
    </row>
    <row r="525" spans="1:32" ht="18" customHeight="1">
      <c r="A525" s="22">
        <v>46174</v>
      </c>
      <c r="B525" s="23" t="s">
        <v>323</v>
      </c>
      <c r="C525" s="24">
        <v>732</v>
      </c>
      <c r="D525" s="25">
        <v>138</v>
      </c>
      <c r="E525" s="26">
        <v>-222</v>
      </c>
      <c r="F525" s="24">
        <v>0</v>
      </c>
      <c r="G525" s="24">
        <v>0</v>
      </c>
      <c r="H525" s="23" t="s">
        <v>214</v>
      </c>
      <c r="I525" s="23" t="s">
        <v>214</v>
      </c>
      <c r="J525" s="23" t="s">
        <v>214</v>
      </c>
      <c r="K525" s="23" t="s">
        <v>154</v>
      </c>
      <c r="L525" s="27">
        <v>0.46379999999999999</v>
      </c>
      <c r="M525" s="25">
        <v>-437</v>
      </c>
      <c r="N525" s="25">
        <v>-162</v>
      </c>
      <c r="O525" s="24">
        <v>0</v>
      </c>
      <c r="P525" s="24">
        <v>2</v>
      </c>
      <c r="Q525" s="24">
        <v>0</v>
      </c>
      <c r="R525" s="66"/>
      <c r="S525" s="66"/>
      <c r="T525" s="66"/>
      <c r="U525" s="66"/>
      <c r="V525" s="66"/>
      <c r="W525" s="24"/>
      <c r="X525" s="24"/>
      <c r="Y525" s="24"/>
      <c r="Z525" s="24"/>
      <c r="AA525" s="28"/>
      <c r="AB525" s="28">
        <v>0.5</v>
      </c>
      <c r="AC525" s="28"/>
      <c r="AD525" s="28">
        <v>10</v>
      </c>
      <c r="AE525" s="28">
        <v>10.00099475</v>
      </c>
      <c r="AF525" t="s">
        <v>584</v>
      </c>
    </row>
    <row r="526" spans="1:32" ht="18" customHeight="1">
      <c r="A526" s="22">
        <v>46174</v>
      </c>
      <c r="B526" s="23" t="s">
        <v>293</v>
      </c>
      <c r="C526" s="24">
        <v>733</v>
      </c>
      <c r="D526" s="25">
        <v>162</v>
      </c>
      <c r="E526" s="26">
        <v>-262</v>
      </c>
      <c r="F526" s="24">
        <v>0</v>
      </c>
      <c r="G526" s="24">
        <v>0</v>
      </c>
      <c r="H526" s="23" t="s">
        <v>214</v>
      </c>
      <c r="I526" s="23" t="s">
        <v>214</v>
      </c>
      <c r="J526" s="23" t="s">
        <v>214</v>
      </c>
      <c r="K526" s="23" t="s">
        <v>154</v>
      </c>
      <c r="L526" s="27">
        <v>0.46089999999999998</v>
      </c>
      <c r="M526" s="25">
        <v>-752</v>
      </c>
      <c r="N526" s="25">
        <v>-1522</v>
      </c>
      <c r="O526" s="24">
        <v>0</v>
      </c>
      <c r="P526" s="24">
        <v>3</v>
      </c>
      <c r="Q526" s="24">
        <v>0</v>
      </c>
      <c r="R526" s="66"/>
      <c r="S526" s="66"/>
      <c r="T526" s="66"/>
      <c r="U526" s="66"/>
      <c r="V526" s="66"/>
      <c r="W526" s="24"/>
      <c r="X526" s="24"/>
      <c r="Y526" s="24"/>
      <c r="Z526" s="24"/>
      <c r="AA526" s="28"/>
      <c r="AB526" s="28">
        <v>0.5</v>
      </c>
      <c r="AC526" s="28"/>
      <c r="AD526" s="28">
        <v>10</v>
      </c>
      <c r="AE526" s="28">
        <v>10.000994739999999</v>
      </c>
      <c r="AF526" t="s">
        <v>584</v>
      </c>
    </row>
    <row r="527" spans="1:32" ht="18" customHeight="1">
      <c r="A527" s="22">
        <v>46174</v>
      </c>
      <c r="B527" s="23" t="s">
        <v>324</v>
      </c>
      <c r="C527" s="24">
        <v>735</v>
      </c>
      <c r="D527" s="25">
        <v>1354</v>
      </c>
      <c r="E527" s="26">
        <v>-362</v>
      </c>
      <c r="F527" s="24">
        <v>9</v>
      </c>
      <c r="G527" s="24">
        <v>5</v>
      </c>
      <c r="H527" s="23" t="s">
        <v>1350</v>
      </c>
      <c r="I527" s="23" t="s">
        <v>1351</v>
      </c>
      <c r="J527" s="23" t="s">
        <v>1352</v>
      </c>
      <c r="K527" s="23" t="s">
        <v>154</v>
      </c>
      <c r="L527" s="27">
        <v>0.91090000000000004</v>
      </c>
      <c r="M527" s="25">
        <v>-303</v>
      </c>
      <c r="N527" s="25">
        <v>-288</v>
      </c>
      <c r="O527" s="24">
        <v>0</v>
      </c>
      <c r="P527" s="24">
        <v>5</v>
      </c>
      <c r="Q527" s="24">
        <v>0</v>
      </c>
      <c r="R527" s="66"/>
      <c r="S527" s="66"/>
      <c r="T527" s="66"/>
      <c r="U527" s="66"/>
      <c r="V527" s="66"/>
      <c r="W527" s="24"/>
      <c r="X527" s="24"/>
      <c r="Y527" s="24"/>
      <c r="Z527" s="24"/>
      <c r="AA527" s="28"/>
      <c r="AB527" s="28">
        <v>0.5</v>
      </c>
      <c r="AC527" s="28"/>
      <c r="AD527" s="28">
        <v>40</v>
      </c>
      <c r="AE527" s="28">
        <v>40.000994730000002</v>
      </c>
      <c r="AF527" t="s">
        <v>664</v>
      </c>
    </row>
    <row r="528" spans="1:32" ht="18" customHeight="1">
      <c r="A528" s="22">
        <v>46174</v>
      </c>
      <c r="B528" s="23" t="s">
        <v>297</v>
      </c>
      <c r="C528" s="24">
        <v>736</v>
      </c>
      <c r="D528" s="25">
        <v>4482</v>
      </c>
      <c r="E528" s="26">
        <v>2971</v>
      </c>
      <c r="F528" s="24">
        <v>32</v>
      </c>
      <c r="G528" s="24">
        <v>22</v>
      </c>
      <c r="H528" s="23" t="s">
        <v>711</v>
      </c>
      <c r="I528" s="23" t="s">
        <v>1353</v>
      </c>
      <c r="J528" s="23" t="s">
        <v>359</v>
      </c>
      <c r="K528" s="23" t="s">
        <v>154</v>
      </c>
      <c r="L528" s="27">
        <v>1.2210000000000001</v>
      </c>
      <c r="M528" s="25">
        <v>-2322</v>
      </c>
      <c r="N528" s="25">
        <v>-2094</v>
      </c>
      <c r="O528" s="24">
        <v>0</v>
      </c>
      <c r="P528" s="24">
        <v>6</v>
      </c>
      <c r="Q528" s="24">
        <v>0</v>
      </c>
      <c r="R528" s="66"/>
      <c r="S528" s="66"/>
      <c r="T528" s="66"/>
      <c r="U528" s="66"/>
      <c r="V528" s="66"/>
      <c r="W528" s="24"/>
      <c r="X528" s="24"/>
      <c r="Y528" s="24"/>
      <c r="Z528" s="24"/>
      <c r="AA528" s="28"/>
      <c r="AB528" s="28">
        <v>0.6</v>
      </c>
      <c r="AC528" s="28"/>
      <c r="AD528" s="28">
        <v>70</v>
      </c>
      <c r="AE528" s="28">
        <v>70.000994719999994</v>
      </c>
      <c r="AF528" t="s">
        <v>178</v>
      </c>
    </row>
    <row r="529" spans="1:32" ht="18" customHeight="1">
      <c r="A529" s="22">
        <v>46174</v>
      </c>
      <c r="B529" s="23" t="s">
        <v>400</v>
      </c>
      <c r="C529" s="24">
        <v>737</v>
      </c>
      <c r="D529" s="25">
        <v>2076</v>
      </c>
      <c r="E529" s="26">
        <v>811</v>
      </c>
      <c r="F529" s="24">
        <v>14</v>
      </c>
      <c r="G529" s="24">
        <v>9</v>
      </c>
      <c r="H529" s="23" t="s">
        <v>1354</v>
      </c>
      <c r="I529" s="23" t="s">
        <v>1355</v>
      </c>
      <c r="J529" s="23" t="s">
        <v>1356</v>
      </c>
      <c r="K529" s="23" t="s">
        <v>154</v>
      </c>
      <c r="L529" s="27">
        <v>1.1302000000000001</v>
      </c>
      <c r="M529" s="25">
        <v>-83</v>
      </c>
      <c r="N529" s="25">
        <v>-247</v>
      </c>
      <c r="O529" s="24">
        <v>0</v>
      </c>
      <c r="P529" s="24">
        <v>7</v>
      </c>
      <c r="Q529" s="24">
        <v>0</v>
      </c>
      <c r="R529" s="66"/>
      <c r="S529" s="66"/>
      <c r="T529" s="66"/>
      <c r="U529" s="66"/>
      <c r="V529" s="66"/>
      <c r="W529" s="24"/>
      <c r="X529" s="24"/>
      <c r="Y529" s="24"/>
      <c r="Z529" s="24"/>
      <c r="AA529" s="28"/>
      <c r="AB529" s="28">
        <v>0.5</v>
      </c>
      <c r="AC529" s="28"/>
      <c r="AD529" s="28">
        <v>35</v>
      </c>
      <c r="AE529" s="28">
        <v>35.000994710000001</v>
      </c>
      <c r="AF529" t="s">
        <v>668</v>
      </c>
    </row>
    <row r="530" spans="1:32" ht="18" customHeight="1">
      <c r="A530" s="22">
        <v>46174</v>
      </c>
      <c r="B530" s="23" t="s">
        <v>461</v>
      </c>
      <c r="C530" s="24">
        <v>738</v>
      </c>
      <c r="D530" s="25">
        <v>1635</v>
      </c>
      <c r="E530" s="26">
        <v>3901</v>
      </c>
      <c r="F530" s="24">
        <v>41</v>
      </c>
      <c r="G530" s="24">
        <v>7</v>
      </c>
      <c r="H530" s="23" t="s">
        <v>1357</v>
      </c>
      <c r="I530" s="23" t="s">
        <v>1358</v>
      </c>
      <c r="J530" s="23" t="s">
        <v>459</v>
      </c>
      <c r="K530" s="23" t="s">
        <v>154</v>
      </c>
      <c r="L530" s="27">
        <v>1.7952999999999999</v>
      </c>
      <c r="M530" s="25">
        <v>1797</v>
      </c>
      <c r="N530" s="25">
        <v>-739</v>
      </c>
      <c r="O530" s="24">
        <v>0</v>
      </c>
      <c r="P530" s="24">
        <v>8</v>
      </c>
      <c r="Q530" s="24">
        <v>0</v>
      </c>
      <c r="R530" s="66"/>
      <c r="S530" s="66"/>
      <c r="T530" s="66"/>
      <c r="U530" s="66"/>
      <c r="V530" s="66"/>
      <c r="W530" s="24"/>
      <c r="X530" s="24"/>
      <c r="Y530" s="24"/>
      <c r="Z530" s="24"/>
      <c r="AA530" s="28"/>
      <c r="AB530" s="28">
        <v>0.5</v>
      </c>
      <c r="AC530" s="28"/>
      <c r="AD530" s="28">
        <v>80</v>
      </c>
      <c r="AE530" s="28">
        <v>80.000994700000007</v>
      </c>
      <c r="AF530" t="s">
        <v>155</v>
      </c>
    </row>
    <row r="531" spans="1:32" ht="18" customHeight="1">
      <c r="A531" s="22">
        <v>46174</v>
      </c>
      <c r="B531" s="23" t="s">
        <v>351</v>
      </c>
      <c r="C531" s="24">
        <v>750</v>
      </c>
      <c r="D531" s="25">
        <v>2894</v>
      </c>
      <c r="E531" s="26">
        <v>-2731</v>
      </c>
      <c r="F531" s="24">
        <v>16</v>
      </c>
      <c r="G531" s="24">
        <v>7</v>
      </c>
      <c r="H531" s="23" t="s">
        <v>1359</v>
      </c>
      <c r="I531" s="23" t="s">
        <v>1360</v>
      </c>
      <c r="J531" s="23" t="s">
        <v>1361</v>
      </c>
      <c r="K531" s="23" t="s">
        <v>154</v>
      </c>
      <c r="L531" s="27">
        <v>0.68540000000000001</v>
      </c>
      <c r="M531" s="25">
        <v>-2988</v>
      </c>
      <c r="N531" s="25">
        <v>6536</v>
      </c>
      <c r="O531" s="24">
        <v>0</v>
      </c>
      <c r="P531" s="24">
        <v>0</v>
      </c>
      <c r="Q531" s="24">
        <v>0</v>
      </c>
      <c r="R531" s="66"/>
      <c r="S531" s="66"/>
      <c r="T531" s="66"/>
      <c r="U531" s="66"/>
      <c r="V531" s="66"/>
      <c r="W531" s="24"/>
      <c r="X531" s="24"/>
      <c r="Y531" s="24"/>
      <c r="Z531" s="24"/>
      <c r="AA531" s="28"/>
      <c r="AB531" s="28">
        <v>0.5</v>
      </c>
      <c r="AC531" s="28"/>
      <c r="AD531" s="28">
        <v>30</v>
      </c>
      <c r="AE531" s="28">
        <v>30.000994689999999</v>
      </c>
      <c r="AF531" t="s">
        <v>661</v>
      </c>
    </row>
    <row r="532" spans="1:32" ht="18" customHeight="1">
      <c r="A532" s="22">
        <v>46174</v>
      </c>
      <c r="B532" s="23" t="s">
        <v>256</v>
      </c>
      <c r="C532" s="24">
        <v>761</v>
      </c>
      <c r="D532" s="25">
        <v>361</v>
      </c>
      <c r="E532" s="26">
        <v>-86</v>
      </c>
      <c r="F532" s="24">
        <v>2</v>
      </c>
      <c r="G532" s="24">
        <v>1</v>
      </c>
      <c r="H532" s="23" t="s">
        <v>1362</v>
      </c>
      <c r="I532" s="23" t="s">
        <v>1363</v>
      </c>
      <c r="J532" s="23" t="s">
        <v>1364</v>
      </c>
      <c r="K532" s="23" t="s">
        <v>154</v>
      </c>
      <c r="L532" s="27">
        <v>0.92059999999999997</v>
      </c>
      <c r="M532" s="25">
        <v>-210</v>
      </c>
      <c r="N532" s="25">
        <v>233</v>
      </c>
      <c r="O532" s="24">
        <v>0</v>
      </c>
      <c r="P532" s="24">
        <v>1</v>
      </c>
      <c r="Q532" s="24">
        <v>0</v>
      </c>
      <c r="R532" s="66"/>
      <c r="S532" s="66"/>
      <c r="T532" s="66"/>
      <c r="U532" s="66"/>
      <c r="V532" s="66"/>
      <c r="W532" s="24"/>
      <c r="X532" s="24"/>
      <c r="Y532" s="24"/>
      <c r="Z532" s="24"/>
      <c r="AA532" s="28"/>
      <c r="AB532" s="28">
        <v>0.5</v>
      </c>
      <c r="AC532" s="28"/>
      <c r="AD532" s="28">
        <v>20</v>
      </c>
      <c r="AE532" s="28">
        <v>20.000994680000002</v>
      </c>
      <c r="AF532" t="s">
        <v>590</v>
      </c>
    </row>
    <row r="533" spans="1:32" ht="18" customHeight="1">
      <c r="A533" s="22">
        <v>46174</v>
      </c>
      <c r="B533" s="23" t="s">
        <v>184</v>
      </c>
      <c r="C533" s="24">
        <v>762</v>
      </c>
      <c r="D533" s="25">
        <v>1616</v>
      </c>
      <c r="E533" s="26">
        <v>-54</v>
      </c>
      <c r="F533" s="24">
        <v>21</v>
      </c>
      <c r="G533" s="24">
        <v>7</v>
      </c>
      <c r="H533" s="23" t="s">
        <v>1365</v>
      </c>
      <c r="I533" s="23" t="s">
        <v>1366</v>
      </c>
      <c r="J533" s="23" t="s">
        <v>1367</v>
      </c>
      <c r="K533" s="23" t="s">
        <v>154</v>
      </c>
      <c r="L533" s="27">
        <v>0.9889</v>
      </c>
      <c r="M533" s="25">
        <v>2326</v>
      </c>
      <c r="N533" s="25">
        <v>8646</v>
      </c>
      <c r="O533" s="24">
        <v>0</v>
      </c>
      <c r="P533" s="24">
        <v>2</v>
      </c>
      <c r="Q533" s="24">
        <v>0</v>
      </c>
      <c r="R533" s="66"/>
      <c r="S533" s="66"/>
      <c r="T533" s="66"/>
      <c r="U533" s="66"/>
      <c r="V533" s="66"/>
      <c r="W533" s="24"/>
      <c r="X533" s="24"/>
      <c r="Y533" s="24"/>
      <c r="Z533" s="24"/>
      <c r="AA533" s="28"/>
      <c r="AB533" s="28">
        <v>0.5</v>
      </c>
      <c r="AC533" s="28"/>
      <c r="AD533" s="28">
        <v>30</v>
      </c>
      <c r="AE533" s="28">
        <v>30.000994670000001</v>
      </c>
      <c r="AF533" t="s">
        <v>661</v>
      </c>
    </row>
    <row r="534" spans="1:32" ht="18" customHeight="1">
      <c r="A534" s="22">
        <v>46175</v>
      </c>
      <c r="B534" s="23" t="s">
        <v>9</v>
      </c>
      <c r="C534" s="24">
        <v>508</v>
      </c>
      <c r="D534" s="25">
        <v>1561</v>
      </c>
      <c r="E534" s="26">
        <v>-1089</v>
      </c>
      <c r="F534" s="24">
        <v>2</v>
      </c>
      <c r="G534" s="24">
        <v>3</v>
      </c>
      <c r="H534" s="23" t="s">
        <v>1368</v>
      </c>
      <c r="I534" s="23" t="s">
        <v>1369</v>
      </c>
      <c r="J534" s="23" t="s">
        <v>1370</v>
      </c>
      <c r="K534" s="23" t="s">
        <v>203</v>
      </c>
      <c r="L534" s="27">
        <v>0.76749999999999996</v>
      </c>
      <c r="M534" s="25">
        <v>-917</v>
      </c>
      <c r="N534" s="25">
        <v>1244</v>
      </c>
      <c r="O534" s="24">
        <v>0</v>
      </c>
      <c r="P534" s="24">
        <v>8</v>
      </c>
      <c r="Q534" s="24">
        <v>1</v>
      </c>
      <c r="R534" s="66">
        <v>261.23588625985889</v>
      </c>
      <c r="S534" s="66">
        <v>5.9754424338439787</v>
      </c>
      <c r="T534" s="66">
        <v>780.5</v>
      </c>
      <c r="U534" s="66">
        <v>520.33333333333337</v>
      </c>
      <c r="V534" s="66">
        <v>312.2</v>
      </c>
      <c r="W534" s="24">
        <v>0</v>
      </c>
      <c r="X534" s="24">
        <v>0</v>
      </c>
      <c r="Y534" s="24">
        <v>0</v>
      </c>
      <c r="Z534" s="24">
        <v>1</v>
      </c>
      <c r="AA534" s="28">
        <v>0.25</v>
      </c>
      <c r="AB534" s="28">
        <v>0.5</v>
      </c>
      <c r="AC534" s="28">
        <v>0.125</v>
      </c>
      <c r="AD534" s="28">
        <v>11.2</v>
      </c>
      <c r="AE534" s="28">
        <v>11.200994659999999</v>
      </c>
      <c r="AF534" t="s">
        <v>646</v>
      </c>
    </row>
    <row r="535" spans="1:32" ht="18" customHeight="1">
      <c r="A535" s="22">
        <v>46175</v>
      </c>
      <c r="B535" s="23" t="s">
        <v>9</v>
      </c>
      <c r="C535" s="24">
        <v>510</v>
      </c>
      <c r="D535" s="25">
        <v>5114</v>
      </c>
      <c r="E535" s="26">
        <v>-756</v>
      </c>
      <c r="F535" s="24">
        <v>19</v>
      </c>
      <c r="G535" s="24">
        <v>10</v>
      </c>
      <c r="H535" s="23" t="s">
        <v>1371</v>
      </c>
      <c r="I535" s="23" t="s">
        <v>1372</v>
      </c>
      <c r="J535" s="23" t="s">
        <v>1373</v>
      </c>
      <c r="K535" s="23" t="s">
        <v>370</v>
      </c>
      <c r="L535" s="27">
        <v>0.95069999999999999</v>
      </c>
      <c r="M535" s="25">
        <v>-136</v>
      </c>
      <c r="N535" s="25">
        <v>-802</v>
      </c>
      <c r="O535" s="24">
        <v>0</v>
      </c>
      <c r="P535" s="24">
        <v>0</v>
      </c>
      <c r="Q535" s="24">
        <v>1</v>
      </c>
      <c r="R535" s="66">
        <v>831.80209630552099</v>
      </c>
      <c r="S535" s="66">
        <v>6.1480970325922666</v>
      </c>
      <c r="T535" s="66">
        <v>269.15789473684208</v>
      </c>
      <c r="U535" s="66">
        <v>511.4</v>
      </c>
      <c r="V535" s="66">
        <v>176.34482758620689</v>
      </c>
      <c r="W535" s="24">
        <v>2</v>
      </c>
      <c r="X535" s="24">
        <v>0</v>
      </c>
      <c r="Y535" s="24">
        <v>0</v>
      </c>
      <c r="Z535" s="24">
        <v>0</v>
      </c>
      <c r="AA535" s="28">
        <v>0.5</v>
      </c>
      <c r="AB535" s="28">
        <v>0.8</v>
      </c>
      <c r="AC535" s="28">
        <v>0.4</v>
      </c>
      <c r="AD535" s="28">
        <v>14</v>
      </c>
      <c r="AE535" s="28">
        <v>14.000994650000001</v>
      </c>
      <c r="AF535" t="s">
        <v>658</v>
      </c>
    </row>
    <row r="536" spans="1:32" ht="18" customHeight="1">
      <c r="A536" s="22">
        <v>46175</v>
      </c>
      <c r="B536" s="23" t="s">
        <v>9</v>
      </c>
      <c r="C536" s="24">
        <v>511</v>
      </c>
      <c r="D536" s="25">
        <v>705</v>
      </c>
      <c r="E536" s="26">
        <v>-217</v>
      </c>
      <c r="F536" s="24">
        <v>2</v>
      </c>
      <c r="G536" s="24">
        <v>1</v>
      </c>
      <c r="H536" s="23" t="s">
        <v>1374</v>
      </c>
      <c r="I536" s="23" t="s">
        <v>1375</v>
      </c>
      <c r="J536" s="23" t="s">
        <v>1376</v>
      </c>
      <c r="K536" s="23" t="s">
        <v>154</v>
      </c>
      <c r="L536" s="27">
        <v>0.89739999999999998</v>
      </c>
      <c r="M536" s="25">
        <v>-845</v>
      </c>
      <c r="N536" s="25">
        <v>-879</v>
      </c>
      <c r="O536" s="24">
        <v>0</v>
      </c>
      <c r="P536" s="24">
        <v>1</v>
      </c>
      <c r="Q536" s="24">
        <v>1</v>
      </c>
      <c r="R536" s="66">
        <v>123.6933374844334</v>
      </c>
      <c r="S536" s="66">
        <v>5.6995794142002447</v>
      </c>
      <c r="T536" s="66">
        <v>352.5</v>
      </c>
      <c r="U536" s="66">
        <v>705</v>
      </c>
      <c r="V536" s="66">
        <v>235</v>
      </c>
      <c r="W536" s="24">
        <v>0</v>
      </c>
      <c r="X536" s="24">
        <v>0</v>
      </c>
      <c r="Y536" s="24">
        <v>0</v>
      </c>
      <c r="Z536" s="24">
        <v>6</v>
      </c>
      <c r="AA536" s="28">
        <v>1.5</v>
      </c>
      <c r="AB536" s="28">
        <v>0.5</v>
      </c>
      <c r="AC536" s="28">
        <v>0.75</v>
      </c>
      <c r="AD536" s="28">
        <v>27.5</v>
      </c>
      <c r="AE536" s="28">
        <v>27.500994639999998</v>
      </c>
      <c r="AF536" t="s">
        <v>763</v>
      </c>
    </row>
    <row r="537" spans="1:32" ht="18" customHeight="1">
      <c r="A537" s="22">
        <v>46175</v>
      </c>
      <c r="B537" s="23" t="s">
        <v>9</v>
      </c>
      <c r="C537" s="24">
        <v>512</v>
      </c>
      <c r="D537" s="25">
        <v>4303</v>
      </c>
      <c r="E537" s="26">
        <v>605</v>
      </c>
      <c r="F537" s="24">
        <v>20</v>
      </c>
      <c r="G537" s="24">
        <v>7</v>
      </c>
      <c r="H537" s="23" t="s">
        <v>1206</v>
      </c>
      <c r="I537" s="23" t="s">
        <v>1377</v>
      </c>
      <c r="J537" s="23" t="s">
        <v>1378</v>
      </c>
      <c r="K537" s="23" t="s">
        <v>154</v>
      </c>
      <c r="L537" s="27">
        <v>1.0468999999999999</v>
      </c>
      <c r="M537" s="25">
        <v>-412</v>
      </c>
      <c r="N537" s="25">
        <v>-592</v>
      </c>
      <c r="O537" s="24">
        <v>0</v>
      </c>
      <c r="P537" s="24">
        <v>2</v>
      </c>
      <c r="Q537" s="24">
        <v>1</v>
      </c>
      <c r="R537" s="66">
        <v>751.60699460356989</v>
      </c>
      <c r="S537" s="66">
        <v>5.7250664654465977</v>
      </c>
      <c r="T537" s="66">
        <v>215.15</v>
      </c>
      <c r="U537" s="66">
        <v>614.71428571428567</v>
      </c>
      <c r="V537" s="66">
        <v>159.37037037037041</v>
      </c>
      <c r="W537" s="24">
        <v>7</v>
      </c>
      <c r="X537" s="24">
        <v>0</v>
      </c>
      <c r="Y537" s="24">
        <v>2</v>
      </c>
      <c r="Z537" s="24">
        <v>5</v>
      </c>
      <c r="AA537" s="28">
        <v>3.5</v>
      </c>
      <c r="AB537" s="28">
        <v>0.6</v>
      </c>
      <c r="AC537" s="28">
        <v>2.1</v>
      </c>
      <c r="AD537" s="28">
        <v>21</v>
      </c>
      <c r="AE537" s="28">
        <v>21.000994630000001</v>
      </c>
      <c r="AF537" t="s">
        <v>1379</v>
      </c>
    </row>
    <row r="538" spans="1:32" ht="18" customHeight="1">
      <c r="A538" s="22">
        <v>46175</v>
      </c>
      <c r="B538" s="23" t="s">
        <v>9</v>
      </c>
      <c r="C538" s="24">
        <v>513</v>
      </c>
      <c r="D538" s="25">
        <v>3322</v>
      </c>
      <c r="E538" s="26">
        <v>181</v>
      </c>
      <c r="F538" s="24">
        <v>13</v>
      </c>
      <c r="G538" s="24">
        <v>9</v>
      </c>
      <c r="H538" s="23" t="s">
        <v>1380</v>
      </c>
      <c r="I538" s="23" t="s">
        <v>1077</v>
      </c>
      <c r="J538" s="23" t="s">
        <v>1381</v>
      </c>
      <c r="K538" s="23" t="s">
        <v>154</v>
      </c>
      <c r="L538" s="27">
        <v>1.0182</v>
      </c>
      <c r="M538" s="25">
        <v>-952</v>
      </c>
      <c r="N538" s="25">
        <v>-830</v>
      </c>
      <c r="O538" s="24">
        <v>0</v>
      </c>
      <c r="P538" s="24">
        <v>3</v>
      </c>
      <c r="Q538" s="24">
        <v>1</v>
      </c>
      <c r="R538" s="66">
        <v>574.55764840182644</v>
      </c>
      <c r="S538" s="66">
        <v>5.7818393145411653</v>
      </c>
      <c r="T538" s="66">
        <v>255.53846153846149</v>
      </c>
      <c r="U538" s="66">
        <v>369.11111111111109</v>
      </c>
      <c r="V538" s="66">
        <v>151</v>
      </c>
      <c r="W538" s="24">
        <v>4</v>
      </c>
      <c r="X538" s="24">
        <v>2</v>
      </c>
      <c r="Y538" s="24">
        <v>3</v>
      </c>
      <c r="Z538" s="24">
        <v>5</v>
      </c>
      <c r="AA538" s="28">
        <v>3.5</v>
      </c>
      <c r="AB538" s="28">
        <v>0.6</v>
      </c>
      <c r="AC538" s="28">
        <v>2.1</v>
      </c>
      <c r="AD538" s="28">
        <v>21</v>
      </c>
      <c r="AE538" s="28">
        <v>21.00099462</v>
      </c>
      <c r="AF538" t="s">
        <v>1379</v>
      </c>
    </row>
    <row r="539" spans="1:32" ht="18" customHeight="1">
      <c r="A539" s="22">
        <v>46175</v>
      </c>
      <c r="B539" s="23" t="s">
        <v>9</v>
      </c>
      <c r="C539" s="24">
        <v>515</v>
      </c>
      <c r="D539" s="25">
        <v>3394</v>
      </c>
      <c r="E539" s="26">
        <v>98</v>
      </c>
      <c r="F539" s="24">
        <v>13</v>
      </c>
      <c r="G539" s="24">
        <v>9</v>
      </c>
      <c r="H539" s="23" t="s">
        <v>947</v>
      </c>
      <c r="I539" s="23" t="s">
        <v>1382</v>
      </c>
      <c r="J539" s="23" t="s">
        <v>1383</v>
      </c>
      <c r="K539" s="23" t="s">
        <v>154</v>
      </c>
      <c r="L539" s="27">
        <v>1.0096000000000001</v>
      </c>
      <c r="M539" s="25">
        <v>1260</v>
      </c>
      <c r="N539" s="25">
        <v>-809</v>
      </c>
      <c r="O539" s="24">
        <v>0</v>
      </c>
      <c r="P539" s="24">
        <v>5</v>
      </c>
      <c r="Q539" s="24">
        <v>1</v>
      </c>
      <c r="R539" s="66">
        <v>586.93856371938557</v>
      </c>
      <c r="S539" s="66">
        <v>5.7825472882416804</v>
      </c>
      <c r="T539" s="66">
        <v>261.07692307692309</v>
      </c>
      <c r="U539" s="66">
        <v>377.11111111111109</v>
      </c>
      <c r="V539" s="66">
        <v>154.27272727272731</v>
      </c>
      <c r="W539" s="24">
        <v>3</v>
      </c>
      <c r="X539" s="24">
        <v>2</v>
      </c>
      <c r="Y539" s="24">
        <v>2</v>
      </c>
      <c r="Z539" s="24">
        <v>5</v>
      </c>
      <c r="AA539" s="28">
        <v>3</v>
      </c>
      <c r="AB539" s="28">
        <v>0.6</v>
      </c>
      <c r="AC539" s="28">
        <v>1.8</v>
      </c>
      <c r="AD539" s="28">
        <v>28</v>
      </c>
      <c r="AE539" s="28">
        <v>28.000994609999999</v>
      </c>
      <c r="AF539" t="s">
        <v>271</v>
      </c>
    </row>
    <row r="540" spans="1:32" ht="18" customHeight="1">
      <c r="A540" s="22">
        <v>46175</v>
      </c>
      <c r="B540" s="23" t="s">
        <v>9</v>
      </c>
      <c r="C540" s="24">
        <v>516</v>
      </c>
      <c r="D540" s="25">
        <v>1662</v>
      </c>
      <c r="E540" s="26">
        <v>-904</v>
      </c>
      <c r="F540" s="24">
        <v>4</v>
      </c>
      <c r="G540" s="24">
        <v>2</v>
      </c>
      <c r="H540" s="23" t="s">
        <v>1178</v>
      </c>
      <c r="I540" s="23" t="s">
        <v>444</v>
      </c>
      <c r="J540" s="23" t="s">
        <v>1179</v>
      </c>
      <c r="K540" s="23" t="s">
        <v>154</v>
      </c>
      <c r="L540" s="27">
        <v>0.81869999999999998</v>
      </c>
      <c r="M540" s="25">
        <v>-241</v>
      </c>
      <c r="N540" s="25">
        <v>1003</v>
      </c>
      <c r="O540" s="24">
        <v>0</v>
      </c>
      <c r="P540" s="24">
        <v>6</v>
      </c>
      <c r="Q540" s="24">
        <v>1</v>
      </c>
      <c r="R540" s="66">
        <v>268.28237858032378</v>
      </c>
      <c r="S540" s="66">
        <v>6.1949652034354417</v>
      </c>
      <c r="T540" s="66">
        <v>415.5</v>
      </c>
      <c r="U540" s="66">
        <v>831</v>
      </c>
      <c r="V540" s="66">
        <v>277</v>
      </c>
      <c r="W540" s="24">
        <v>0</v>
      </c>
      <c r="X540" s="24">
        <v>0</v>
      </c>
      <c r="Y540" s="24">
        <v>0</v>
      </c>
      <c r="Z540" s="24">
        <v>0</v>
      </c>
      <c r="AA540" s="28">
        <v>0</v>
      </c>
      <c r="AB540" s="28">
        <v>0.5</v>
      </c>
      <c r="AC540" s="28">
        <v>0</v>
      </c>
      <c r="AD540" s="28">
        <v>10</v>
      </c>
      <c r="AE540" s="28">
        <v>10.0009946</v>
      </c>
      <c r="AF540" t="s">
        <v>584</v>
      </c>
    </row>
    <row r="541" spans="1:32" ht="18" customHeight="1">
      <c r="A541" s="22">
        <v>46175</v>
      </c>
      <c r="B541" s="23" t="s">
        <v>9</v>
      </c>
      <c r="C541" s="24">
        <v>517</v>
      </c>
      <c r="D541" s="25">
        <v>1382</v>
      </c>
      <c r="E541" s="26">
        <v>-647</v>
      </c>
      <c r="F541" s="24">
        <v>3</v>
      </c>
      <c r="G541" s="24">
        <v>2</v>
      </c>
      <c r="H541" s="23" t="s">
        <v>1384</v>
      </c>
      <c r="I541" s="23" t="s">
        <v>1385</v>
      </c>
      <c r="J541" s="23" t="s">
        <v>1386</v>
      </c>
      <c r="K541" s="23" t="s">
        <v>154</v>
      </c>
      <c r="L541" s="27">
        <v>0.84389999999999998</v>
      </c>
      <c r="M541" s="25">
        <v>-837</v>
      </c>
      <c r="N541" s="25">
        <v>-443</v>
      </c>
      <c r="O541" s="24">
        <v>0</v>
      </c>
      <c r="P541" s="24">
        <v>7</v>
      </c>
      <c r="Q541" s="24">
        <v>1</v>
      </c>
      <c r="R541" s="66">
        <v>241.91215234537151</v>
      </c>
      <c r="S541" s="66">
        <v>5.7128175934996248</v>
      </c>
      <c r="T541" s="66">
        <v>460.66666666666669</v>
      </c>
      <c r="U541" s="66">
        <v>691</v>
      </c>
      <c r="V541" s="66">
        <v>276.39999999999998</v>
      </c>
      <c r="W541" s="24">
        <v>0</v>
      </c>
      <c r="X541" s="24">
        <v>0</v>
      </c>
      <c r="Y541" s="24">
        <v>0</v>
      </c>
      <c r="Z541" s="24">
        <v>5</v>
      </c>
      <c r="AA541" s="28">
        <v>1.25</v>
      </c>
      <c r="AB541" s="28">
        <v>0.5</v>
      </c>
      <c r="AC541" s="28">
        <v>0.625</v>
      </c>
      <c r="AD541" s="28">
        <v>16.2</v>
      </c>
      <c r="AE541" s="28">
        <v>16.200994590000001</v>
      </c>
      <c r="AF541" t="s">
        <v>626</v>
      </c>
    </row>
    <row r="542" spans="1:32" ht="18" customHeight="1">
      <c r="A542" s="22">
        <v>46175</v>
      </c>
      <c r="B542" s="23" t="s">
        <v>9</v>
      </c>
      <c r="C542" s="24">
        <v>518</v>
      </c>
      <c r="D542" s="25">
        <v>1704</v>
      </c>
      <c r="E542" s="26">
        <v>331</v>
      </c>
      <c r="F542" s="24">
        <v>8</v>
      </c>
      <c r="G542" s="24">
        <v>4</v>
      </c>
      <c r="H542" s="23" t="s">
        <v>1387</v>
      </c>
      <c r="I542" s="23" t="s">
        <v>197</v>
      </c>
      <c r="J542" s="23" t="s">
        <v>1388</v>
      </c>
      <c r="K542" s="23" t="s">
        <v>154</v>
      </c>
      <c r="L542" s="27">
        <v>1.0647</v>
      </c>
      <c r="M542" s="25">
        <v>161</v>
      </c>
      <c r="N542" s="25">
        <v>-1151</v>
      </c>
      <c r="O542" s="24">
        <v>0</v>
      </c>
      <c r="P542" s="24">
        <v>8</v>
      </c>
      <c r="Q542" s="24">
        <v>1</v>
      </c>
      <c r="R542" s="66">
        <v>291.93166251556659</v>
      </c>
      <c r="S542" s="66">
        <v>5.8369824818475733</v>
      </c>
      <c r="T542" s="66">
        <v>213</v>
      </c>
      <c r="U542" s="66">
        <v>426</v>
      </c>
      <c r="V542" s="66">
        <v>142</v>
      </c>
      <c r="W542" s="24">
        <v>7</v>
      </c>
      <c r="X542" s="24">
        <v>0</v>
      </c>
      <c r="Y542" s="24">
        <v>3</v>
      </c>
      <c r="Z542" s="24">
        <v>3</v>
      </c>
      <c r="AA542" s="28">
        <v>3.25</v>
      </c>
      <c r="AB542" s="28">
        <v>0.5</v>
      </c>
      <c r="AC542" s="28">
        <v>1.625</v>
      </c>
      <c r="AD542" s="28">
        <v>16.2</v>
      </c>
      <c r="AE542" s="28">
        <v>16.20099458</v>
      </c>
      <c r="AF542" t="s">
        <v>1389</v>
      </c>
    </row>
    <row r="543" spans="1:32" ht="18" customHeight="1">
      <c r="A543" s="22">
        <v>46175</v>
      </c>
      <c r="B543" s="23" t="s">
        <v>9</v>
      </c>
      <c r="C543" s="24">
        <v>520</v>
      </c>
      <c r="D543" s="25">
        <v>4186</v>
      </c>
      <c r="E543" s="26">
        <v>657</v>
      </c>
      <c r="F543" s="24">
        <v>19</v>
      </c>
      <c r="G543" s="24">
        <v>12</v>
      </c>
      <c r="H543" s="23" t="s">
        <v>647</v>
      </c>
      <c r="I543" s="23" t="s">
        <v>1390</v>
      </c>
      <c r="J543" s="23" t="s">
        <v>1391</v>
      </c>
      <c r="K543" s="23" t="s">
        <v>154</v>
      </c>
      <c r="L543" s="27">
        <v>1.0523</v>
      </c>
      <c r="M543" s="25">
        <v>-620</v>
      </c>
      <c r="N543" s="25">
        <v>417</v>
      </c>
      <c r="O543" s="24">
        <v>0</v>
      </c>
      <c r="P543" s="24">
        <v>0</v>
      </c>
      <c r="Q543" s="24">
        <v>1</v>
      </c>
      <c r="R543" s="66">
        <v>691.12863221253633</v>
      </c>
      <c r="S543" s="66">
        <v>6.0567596318491379</v>
      </c>
      <c r="T543" s="66">
        <v>220.31578947368419</v>
      </c>
      <c r="U543" s="66">
        <v>348.83333333333331</v>
      </c>
      <c r="V543" s="66">
        <v>135.0322580645161</v>
      </c>
      <c r="W543" s="24">
        <v>7</v>
      </c>
      <c r="X543" s="24">
        <v>3</v>
      </c>
      <c r="Y543" s="24">
        <v>4</v>
      </c>
      <c r="Z543" s="24">
        <v>0</v>
      </c>
      <c r="AA543" s="28">
        <v>3.5</v>
      </c>
      <c r="AB543" s="28">
        <v>0.6</v>
      </c>
      <c r="AC543" s="28">
        <v>2.1</v>
      </c>
      <c r="AD543" s="28">
        <v>21</v>
      </c>
      <c r="AE543" s="28">
        <v>21.00099457</v>
      </c>
      <c r="AF543" t="s">
        <v>1379</v>
      </c>
    </row>
    <row r="544" spans="1:32" ht="18" customHeight="1">
      <c r="A544" s="22">
        <v>46175</v>
      </c>
      <c r="B544" s="23" t="s">
        <v>9</v>
      </c>
      <c r="C544" s="24">
        <v>521</v>
      </c>
      <c r="D544" s="25">
        <v>5709</v>
      </c>
      <c r="E544" s="26">
        <v>1000</v>
      </c>
      <c r="F544" s="24">
        <v>26</v>
      </c>
      <c r="G544" s="24">
        <v>14</v>
      </c>
      <c r="H544" s="23" t="s">
        <v>1392</v>
      </c>
      <c r="I544" s="23" t="s">
        <v>1393</v>
      </c>
      <c r="J544" s="23" t="s">
        <v>1394</v>
      </c>
      <c r="K544" s="23" t="s">
        <v>370</v>
      </c>
      <c r="L544" s="27">
        <v>1.0584</v>
      </c>
      <c r="M544" s="25">
        <v>-351</v>
      </c>
      <c r="N544" s="25">
        <v>-240</v>
      </c>
      <c r="O544" s="24">
        <v>0</v>
      </c>
      <c r="P544" s="24">
        <v>1</v>
      </c>
      <c r="Q544" s="24">
        <v>1</v>
      </c>
      <c r="R544" s="66">
        <v>981.35445205479459</v>
      </c>
      <c r="S544" s="66">
        <v>5.817469914205101</v>
      </c>
      <c r="T544" s="66">
        <v>219.57692307692309</v>
      </c>
      <c r="U544" s="66">
        <v>407.78571428571428</v>
      </c>
      <c r="V544" s="66">
        <v>142.72499999999999</v>
      </c>
      <c r="W544" s="24">
        <v>7</v>
      </c>
      <c r="X544" s="24">
        <v>1</v>
      </c>
      <c r="Y544" s="24">
        <v>3</v>
      </c>
      <c r="Z544" s="24">
        <v>4</v>
      </c>
      <c r="AA544" s="28">
        <v>3.75</v>
      </c>
      <c r="AB544" s="28">
        <v>0.8</v>
      </c>
      <c r="AC544" s="28">
        <v>3</v>
      </c>
      <c r="AD544" s="28">
        <v>40</v>
      </c>
      <c r="AE544" s="28">
        <v>40.000994560000002</v>
      </c>
      <c r="AF544" t="s">
        <v>1395</v>
      </c>
    </row>
    <row r="545" spans="1:32" ht="18" customHeight="1">
      <c r="A545" s="22">
        <v>46175</v>
      </c>
      <c r="B545" s="23" t="s">
        <v>9</v>
      </c>
      <c r="C545" s="24">
        <v>522</v>
      </c>
      <c r="D545" s="25">
        <v>1607</v>
      </c>
      <c r="E545" s="26">
        <v>-9</v>
      </c>
      <c r="F545" s="24">
        <v>6</v>
      </c>
      <c r="G545" s="24">
        <v>3</v>
      </c>
      <c r="H545" s="23" t="s">
        <v>350</v>
      </c>
      <c r="I545" s="23" t="s">
        <v>1396</v>
      </c>
      <c r="J545" s="23" t="s">
        <v>1397</v>
      </c>
      <c r="K545" s="23" t="s">
        <v>203</v>
      </c>
      <c r="L545" s="27">
        <v>0.99809999999999999</v>
      </c>
      <c r="M545" s="25">
        <v>-764</v>
      </c>
      <c r="N545" s="25">
        <v>1777</v>
      </c>
      <c r="O545" s="24">
        <v>0</v>
      </c>
      <c r="P545" s="24">
        <v>2</v>
      </c>
      <c r="Q545" s="24">
        <v>1</v>
      </c>
      <c r="R545" s="66">
        <v>290.77438771274387</v>
      </c>
      <c r="S545" s="66">
        <v>5.5266215592122778</v>
      </c>
      <c r="T545" s="66">
        <v>267.83333333333331</v>
      </c>
      <c r="U545" s="66">
        <v>535.66666666666663</v>
      </c>
      <c r="V545" s="66">
        <v>178.55555555555549</v>
      </c>
      <c r="W545" s="24">
        <v>3</v>
      </c>
      <c r="X545" s="24">
        <v>0</v>
      </c>
      <c r="Y545" s="24">
        <v>0</v>
      </c>
      <c r="Z545" s="24">
        <v>7</v>
      </c>
      <c r="AA545" s="28">
        <v>2.5</v>
      </c>
      <c r="AB545" s="28">
        <v>0.5</v>
      </c>
      <c r="AC545" s="28">
        <v>1.25</v>
      </c>
      <c r="AD545" s="28">
        <v>22.5</v>
      </c>
      <c r="AE545" s="28">
        <v>22.500994550000001</v>
      </c>
      <c r="AF545" t="s">
        <v>629</v>
      </c>
    </row>
    <row r="546" spans="1:32" ht="18" customHeight="1">
      <c r="A546" s="22">
        <v>46175</v>
      </c>
      <c r="B546" s="23" t="s">
        <v>9</v>
      </c>
      <c r="C546" s="24">
        <v>523</v>
      </c>
      <c r="D546" s="25">
        <v>2595</v>
      </c>
      <c r="E546" s="26">
        <v>200</v>
      </c>
      <c r="F546" s="24">
        <v>12</v>
      </c>
      <c r="G546" s="24">
        <v>3</v>
      </c>
      <c r="H546" s="23" t="s">
        <v>733</v>
      </c>
      <c r="I546" s="23" t="s">
        <v>1398</v>
      </c>
      <c r="J546" s="23" t="s">
        <v>1399</v>
      </c>
      <c r="K546" s="23" t="s">
        <v>203</v>
      </c>
      <c r="L546" s="27">
        <v>1.0257000000000001</v>
      </c>
      <c r="M546" s="25">
        <v>-1028</v>
      </c>
      <c r="N546" s="25">
        <v>755</v>
      </c>
      <c r="O546" s="24">
        <v>0</v>
      </c>
      <c r="P546" s="24">
        <v>3</v>
      </c>
      <c r="Q546" s="24">
        <v>1</v>
      </c>
      <c r="R546" s="66">
        <v>449.16111457036112</v>
      </c>
      <c r="S546" s="66">
        <v>5.7774369058688686</v>
      </c>
      <c r="T546" s="66">
        <v>216.25</v>
      </c>
      <c r="U546" s="66">
        <v>865</v>
      </c>
      <c r="V546" s="66">
        <v>173</v>
      </c>
      <c r="W546" s="24">
        <v>7</v>
      </c>
      <c r="X546" s="24">
        <v>0</v>
      </c>
      <c r="Y546" s="24">
        <v>0</v>
      </c>
      <c r="Z546" s="24">
        <v>5</v>
      </c>
      <c r="AA546" s="28">
        <v>3</v>
      </c>
      <c r="AB546" s="28">
        <v>0.5</v>
      </c>
      <c r="AC546" s="28">
        <v>1.5</v>
      </c>
      <c r="AD546" s="28">
        <v>15</v>
      </c>
      <c r="AE546" s="28">
        <v>15.000994540000001</v>
      </c>
      <c r="AF546" t="s">
        <v>859</v>
      </c>
    </row>
    <row r="547" spans="1:32" ht="18" customHeight="1">
      <c r="A547" s="22">
        <v>46175</v>
      </c>
      <c r="B547" s="23" t="s">
        <v>9</v>
      </c>
      <c r="C547" s="24">
        <v>525</v>
      </c>
      <c r="D547" s="25">
        <v>2288</v>
      </c>
      <c r="E547" s="26">
        <v>-583</v>
      </c>
      <c r="F547" s="24">
        <v>6</v>
      </c>
      <c r="G547" s="24">
        <v>5</v>
      </c>
      <c r="H547" s="23" t="s">
        <v>1400</v>
      </c>
      <c r="I547" s="23" t="s">
        <v>1401</v>
      </c>
      <c r="J547" s="23" t="s">
        <v>1402</v>
      </c>
      <c r="K547" s="23" t="s">
        <v>154</v>
      </c>
      <c r="L547" s="27">
        <v>0.91510000000000002</v>
      </c>
      <c r="M547" s="25">
        <v>785</v>
      </c>
      <c r="N547" s="25">
        <v>-750</v>
      </c>
      <c r="O547" s="24">
        <v>0</v>
      </c>
      <c r="P547" s="24">
        <v>5</v>
      </c>
      <c r="Q547" s="24">
        <v>1</v>
      </c>
      <c r="R547" s="66">
        <v>410.25742009132421</v>
      </c>
      <c r="S547" s="66">
        <v>5.5769862724010846</v>
      </c>
      <c r="T547" s="66">
        <v>381.33333333333331</v>
      </c>
      <c r="U547" s="66">
        <v>457.6</v>
      </c>
      <c r="V547" s="66">
        <v>208</v>
      </c>
      <c r="W547" s="24">
        <v>0</v>
      </c>
      <c r="X547" s="24">
        <v>0</v>
      </c>
      <c r="Y547" s="24">
        <v>0</v>
      </c>
      <c r="Z547" s="24">
        <v>7</v>
      </c>
      <c r="AA547" s="28">
        <v>1.75</v>
      </c>
      <c r="AB547" s="28">
        <v>0.5</v>
      </c>
      <c r="AC547" s="28">
        <v>0.875</v>
      </c>
      <c r="AD547" s="28">
        <v>28.8</v>
      </c>
      <c r="AE547" s="28">
        <v>28.800994530000001</v>
      </c>
      <c r="AF547" t="s">
        <v>1124</v>
      </c>
    </row>
    <row r="548" spans="1:32" ht="18" customHeight="1">
      <c r="A548" s="22">
        <v>46175</v>
      </c>
      <c r="B548" s="23" t="s">
        <v>9</v>
      </c>
      <c r="C548" s="24">
        <v>526</v>
      </c>
      <c r="D548" s="25">
        <v>2944</v>
      </c>
      <c r="E548" s="26">
        <v>228</v>
      </c>
      <c r="F548" s="24">
        <v>13</v>
      </c>
      <c r="G548" s="24">
        <v>3</v>
      </c>
      <c r="H548" s="23" t="s">
        <v>1239</v>
      </c>
      <c r="I548" s="23" t="s">
        <v>1403</v>
      </c>
      <c r="J548" s="23" t="s">
        <v>1404</v>
      </c>
      <c r="K548" s="23" t="s">
        <v>154</v>
      </c>
      <c r="L548" s="27">
        <v>1.0258</v>
      </c>
      <c r="M548" s="25">
        <v>1639</v>
      </c>
      <c r="N548" s="25">
        <v>103</v>
      </c>
      <c r="O548" s="24">
        <v>0</v>
      </c>
      <c r="P548" s="24">
        <v>6</v>
      </c>
      <c r="Q548" s="24">
        <v>1</v>
      </c>
      <c r="R548" s="66">
        <v>532.96409298464096</v>
      </c>
      <c r="S548" s="66">
        <v>5.5238242852597592</v>
      </c>
      <c r="T548" s="66">
        <v>226.46153846153851</v>
      </c>
      <c r="U548" s="66">
        <v>981.33333333333337</v>
      </c>
      <c r="V548" s="66">
        <v>184</v>
      </c>
      <c r="W548" s="24">
        <v>6</v>
      </c>
      <c r="X548" s="24">
        <v>0</v>
      </c>
      <c r="Y548" s="24">
        <v>0</v>
      </c>
      <c r="Z548" s="24">
        <v>7</v>
      </c>
      <c r="AA548" s="28">
        <v>3.25</v>
      </c>
      <c r="AB548" s="28">
        <v>0.5</v>
      </c>
      <c r="AC548" s="28">
        <v>1.625</v>
      </c>
      <c r="AD548" s="28">
        <v>16.2</v>
      </c>
      <c r="AE548" s="28">
        <v>16.200994519999998</v>
      </c>
      <c r="AF548" t="s">
        <v>1389</v>
      </c>
    </row>
    <row r="549" spans="1:32" ht="18" customHeight="1">
      <c r="A549" s="22">
        <v>46175</v>
      </c>
      <c r="B549" s="23" t="s">
        <v>9</v>
      </c>
      <c r="C549" s="24">
        <v>527</v>
      </c>
      <c r="D549" s="25">
        <v>1521</v>
      </c>
      <c r="E549" s="26">
        <v>-475</v>
      </c>
      <c r="F549" s="24">
        <v>4</v>
      </c>
      <c r="G549" s="24">
        <v>4</v>
      </c>
      <c r="H549" s="23" t="s">
        <v>1405</v>
      </c>
      <c r="I549" s="23" t="s">
        <v>1406</v>
      </c>
      <c r="J549" s="23" t="s">
        <v>1406</v>
      </c>
      <c r="K549" s="23" t="s">
        <v>154</v>
      </c>
      <c r="L549" s="27">
        <v>0.89590000000000003</v>
      </c>
      <c r="M549" s="25">
        <v>1643</v>
      </c>
      <c r="N549" s="25">
        <v>-151</v>
      </c>
      <c r="O549" s="24">
        <v>0</v>
      </c>
      <c r="P549" s="24">
        <v>7</v>
      </c>
      <c r="Q549" s="24">
        <v>1</v>
      </c>
      <c r="R549" s="66">
        <v>253.34371108343711</v>
      </c>
      <c r="S549" s="66">
        <v>6.0037014279745371</v>
      </c>
      <c r="T549" s="66">
        <v>380.25</v>
      </c>
      <c r="U549" s="66">
        <v>380.25</v>
      </c>
      <c r="V549" s="66">
        <v>190.125</v>
      </c>
      <c r="W549" s="24">
        <v>0</v>
      </c>
      <c r="X549" s="24">
        <v>2</v>
      </c>
      <c r="Y549" s="24">
        <v>0</v>
      </c>
      <c r="Z549" s="24">
        <v>1</v>
      </c>
      <c r="AA549" s="28">
        <v>0.75</v>
      </c>
      <c r="AB549" s="28">
        <v>0.5</v>
      </c>
      <c r="AC549" s="28">
        <v>0.375</v>
      </c>
      <c r="AD549" s="28">
        <v>13.8</v>
      </c>
      <c r="AE549" s="28">
        <v>13.800994510000001</v>
      </c>
      <c r="AF549" t="s">
        <v>620</v>
      </c>
    </row>
    <row r="550" spans="1:32" ht="18" customHeight="1">
      <c r="A550" s="22">
        <v>46175</v>
      </c>
      <c r="B550" s="23" t="s">
        <v>9</v>
      </c>
      <c r="C550" s="24">
        <v>528</v>
      </c>
      <c r="D550" s="25">
        <v>4728</v>
      </c>
      <c r="E550" s="26">
        <v>-141</v>
      </c>
      <c r="F550" s="24">
        <v>19</v>
      </c>
      <c r="G550" s="24">
        <v>12</v>
      </c>
      <c r="H550" s="23" t="s">
        <v>1407</v>
      </c>
      <c r="I550" s="23" t="s">
        <v>1408</v>
      </c>
      <c r="J550" s="23" t="s">
        <v>1409</v>
      </c>
      <c r="K550" s="23" t="s">
        <v>154</v>
      </c>
      <c r="L550" s="27">
        <v>0.99009999999999998</v>
      </c>
      <c r="M550" s="25">
        <v>-266</v>
      </c>
      <c r="N550" s="25">
        <v>-1205</v>
      </c>
      <c r="O550" s="24">
        <v>0</v>
      </c>
      <c r="P550" s="24">
        <v>8</v>
      </c>
      <c r="Q550" s="24">
        <v>1</v>
      </c>
      <c r="R550" s="66">
        <v>762.68010585305103</v>
      </c>
      <c r="S550" s="66">
        <v>6.1991914614211332</v>
      </c>
      <c r="T550" s="66">
        <v>248.84210526315789</v>
      </c>
      <c r="U550" s="66">
        <v>394</v>
      </c>
      <c r="V550" s="66">
        <v>152.51612903225811</v>
      </c>
      <c r="W550" s="24">
        <v>4</v>
      </c>
      <c r="X550" s="24">
        <v>2</v>
      </c>
      <c r="Y550" s="24">
        <v>3</v>
      </c>
      <c r="Z550" s="24">
        <v>0</v>
      </c>
      <c r="AA550" s="28">
        <v>2.25</v>
      </c>
      <c r="AB550" s="28">
        <v>0.6</v>
      </c>
      <c r="AC550" s="28">
        <v>1.35</v>
      </c>
      <c r="AD550" s="28">
        <v>23.5</v>
      </c>
      <c r="AE550" s="28">
        <v>23.500994500000001</v>
      </c>
      <c r="AF550" t="s">
        <v>1154</v>
      </c>
    </row>
    <row r="551" spans="1:32" ht="18" customHeight="1">
      <c r="A551" s="22">
        <v>46175</v>
      </c>
      <c r="B551" s="23" t="s">
        <v>9</v>
      </c>
      <c r="C551" s="24">
        <v>530</v>
      </c>
      <c r="D551" s="25">
        <v>702</v>
      </c>
      <c r="E551" s="26">
        <v>-443</v>
      </c>
      <c r="F551" s="24">
        <v>1</v>
      </c>
      <c r="G551" s="24">
        <v>2</v>
      </c>
      <c r="H551" s="23" t="s">
        <v>640</v>
      </c>
      <c r="I551" s="23" t="s">
        <v>1410</v>
      </c>
      <c r="J551" s="23" t="s">
        <v>1411</v>
      </c>
      <c r="K551" s="23" t="s">
        <v>154</v>
      </c>
      <c r="L551" s="27">
        <v>0.78959999999999997</v>
      </c>
      <c r="M551" s="25">
        <v>1192</v>
      </c>
      <c r="N551" s="25">
        <v>890</v>
      </c>
      <c r="O551" s="24">
        <v>0</v>
      </c>
      <c r="P551" s="24">
        <v>0</v>
      </c>
      <c r="Q551" s="24">
        <v>1</v>
      </c>
      <c r="R551" s="66">
        <v>112.49517434620179</v>
      </c>
      <c r="S551" s="66">
        <v>6.2402676744124896</v>
      </c>
      <c r="T551" s="66">
        <v>702</v>
      </c>
      <c r="U551" s="66">
        <v>351</v>
      </c>
      <c r="V551" s="66">
        <v>234</v>
      </c>
      <c r="W551" s="24">
        <v>0</v>
      </c>
      <c r="X551" s="24">
        <v>3</v>
      </c>
      <c r="Y551" s="24">
        <v>0</v>
      </c>
      <c r="Z551" s="24">
        <v>0</v>
      </c>
      <c r="AA551" s="28">
        <v>0.75</v>
      </c>
      <c r="AB551" s="28">
        <v>0.5</v>
      </c>
      <c r="AC551" s="28">
        <v>0.375</v>
      </c>
      <c r="AD551" s="28">
        <v>13.8</v>
      </c>
      <c r="AE551" s="28">
        <v>13.800994490000001</v>
      </c>
      <c r="AF551" t="s">
        <v>620</v>
      </c>
    </row>
    <row r="552" spans="1:32" ht="18" customHeight="1">
      <c r="A552" s="22">
        <v>46175</v>
      </c>
      <c r="B552" s="23" t="s">
        <v>9</v>
      </c>
      <c r="C552" s="24">
        <v>531</v>
      </c>
      <c r="D552" s="25">
        <v>475</v>
      </c>
      <c r="E552" s="26">
        <v>-331</v>
      </c>
      <c r="F552" s="24">
        <v>1</v>
      </c>
      <c r="G552" s="24">
        <v>0</v>
      </c>
      <c r="H552" s="23" t="s">
        <v>1412</v>
      </c>
      <c r="I552" s="23" t="s">
        <v>1412</v>
      </c>
      <c r="J552" s="23" t="s">
        <v>214</v>
      </c>
      <c r="K552" s="23" t="s">
        <v>154</v>
      </c>
      <c r="L552" s="27">
        <v>0.76770000000000005</v>
      </c>
      <c r="M552" s="25">
        <v>-771</v>
      </c>
      <c r="N552" s="25">
        <v>-738</v>
      </c>
      <c r="O552" s="24">
        <v>0</v>
      </c>
      <c r="P552" s="24">
        <v>1</v>
      </c>
      <c r="Q552" s="24">
        <v>1</v>
      </c>
      <c r="R552" s="66">
        <v>78.750830220008311</v>
      </c>
      <c r="S552" s="66">
        <v>6.0316824428768534</v>
      </c>
      <c r="T552" s="66">
        <v>475</v>
      </c>
      <c r="U552" s="66"/>
      <c r="V552" s="66">
        <v>475</v>
      </c>
      <c r="W552" s="24">
        <v>0</v>
      </c>
      <c r="X552" s="24"/>
      <c r="Y552" s="24">
        <v>0</v>
      </c>
      <c r="Z552" s="24">
        <v>0</v>
      </c>
      <c r="AA552" s="28">
        <v>0</v>
      </c>
      <c r="AB552" s="28">
        <v>0.5</v>
      </c>
      <c r="AC552" s="28">
        <v>0</v>
      </c>
      <c r="AD552" s="28">
        <v>20</v>
      </c>
      <c r="AE552" s="28">
        <v>20.000994479999999</v>
      </c>
      <c r="AF552" t="s">
        <v>590</v>
      </c>
    </row>
    <row r="553" spans="1:32" ht="18" customHeight="1">
      <c r="A553" s="22">
        <v>46175</v>
      </c>
      <c r="B553" s="23" t="s">
        <v>9</v>
      </c>
      <c r="C553" s="24">
        <v>532</v>
      </c>
      <c r="D553" s="25">
        <v>4509</v>
      </c>
      <c r="E553" s="26">
        <v>370</v>
      </c>
      <c r="F553" s="24">
        <v>19</v>
      </c>
      <c r="G553" s="24">
        <v>12</v>
      </c>
      <c r="H553" s="23" t="s">
        <v>1413</v>
      </c>
      <c r="I553" s="23" t="s">
        <v>1080</v>
      </c>
      <c r="J553" s="23" t="s">
        <v>1414</v>
      </c>
      <c r="K553" s="23" t="s">
        <v>154</v>
      </c>
      <c r="L553" s="27">
        <v>1.0274000000000001</v>
      </c>
      <c r="M553" s="25">
        <v>-760</v>
      </c>
      <c r="N553" s="25">
        <v>-1244</v>
      </c>
      <c r="O553" s="24">
        <v>0</v>
      </c>
      <c r="P553" s="24">
        <v>2</v>
      </c>
      <c r="Q553" s="24">
        <v>1</v>
      </c>
      <c r="R553" s="66">
        <v>757.33919676214202</v>
      </c>
      <c r="S553" s="66">
        <v>5.9537391162075881</v>
      </c>
      <c r="T553" s="66">
        <v>237.31578947368419</v>
      </c>
      <c r="U553" s="66">
        <v>375.75</v>
      </c>
      <c r="V553" s="66">
        <v>145.45161290322579</v>
      </c>
      <c r="W553" s="24">
        <v>5</v>
      </c>
      <c r="X553" s="24">
        <v>2</v>
      </c>
      <c r="Y553" s="24">
        <v>3</v>
      </c>
      <c r="Z553" s="24">
        <v>1</v>
      </c>
      <c r="AA553" s="28">
        <v>2.75</v>
      </c>
      <c r="AB553" s="28">
        <v>0.6</v>
      </c>
      <c r="AC553" s="28">
        <v>1.65</v>
      </c>
      <c r="AD553" s="28">
        <v>16.5</v>
      </c>
      <c r="AE553" s="28">
        <v>16.500994469999998</v>
      </c>
      <c r="AF553" t="s">
        <v>1213</v>
      </c>
    </row>
    <row r="554" spans="1:32" ht="18" customHeight="1">
      <c r="A554" s="22">
        <v>46175</v>
      </c>
      <c r="B554" s="23" t="s">
        <v>9</v>
      </c>
      <c r="C554" s="24">
        <v>533</v>
      </c>
      <c r="D554" s="25">
        <v>1988</v>
      </c>
      <c r="E554" s="26">
        <v>-913</v>
      </c>
      <c r="F554" s="24">
        <v>6</v>
      </c>
      <c r="G554" s="24">
        <v>2</v>
      </c>
      <c r="H554" s="23" t="s">
        <v>1415</v>
      </c>
      <c r="I554" s="23" t="s">
        <v>1416</v>
      </c>
      <c r="J554" s="23" t="s">
        <v>1417</v>
      </c>
      <c r="K554" s="23" t="s">
        <v>154</v>
      </c>
      <c r="L554" s="27">
        <v>0.84689999999999999</v>
      </c>
      <c r="M554" s="25">
        <v>-640</v>
      </c>
      <c r="N554" s="25">
        <v>-828</v>
      </c>
      <c r="O554" s="24">
        <v>0</v>
      </c>
      <c r="P554" s="24">
        <v>3</v>
      </c>
      <c r="Q554" s="24">
        <v>1</v>
      </c>
      <c r="R554" s="66">
        <v>310.19110626816098</v>
      </c>
      <c r="S554" s="66">
        <v>6.4089522872437508</v>
      </c>
      <c r="T554" s="66">
        <v>331.33333333333331</v>
      </c>
      <c r="U554" s="66">
        <v>994</v>
      </c>
      <c r="V554" s="66">
        <v>248.5</v>
      </c>
      <c r="W554" s="24">
        <v>0</v>
      </c>
      <c r="X554" s="24">
        <v>0</v>
      </c>
      <c r="Y554" s="24">
        <v>0</v>
      </c>
      <c r="Z554" s="24">
        <v>0</v>
      </c>
      <c r="AA554" s="28">
        <v>0</v>
      </c>
      <c r="AB554" s="28">
        <v>0.5</v>
      </c>
      <c r="AC554" s="28">
        <v>0</v>
      </c>
      <c r="AD554" s="28">
        <v>10</v>
      </c>
      <c r="AE554" s="28">
        <v>10.000994459999999</v>
      </c>
      <c r="AF554" t="s">
        <v>584</v>
      </c>
    </row>
    <row r="555" spans="1:32" ht="18" customHeight="1">
      <c r="A555" s="22">
        <v>46175</v>
      </c>
      <c r="B555" s="23" t="s">
        <v>9</v>
      </c>
      <c r="C555" s="24">
        <v>535</v>
      </c>
      <c r="D555" s="25">
        <v>1409</v>
      </c>
      <c r="E555" s="26">
        <v>-289</v>
      </c>
      <c r="F555" s="24">
        <v>5</v>
      </c>
      <c r="G555" s="24">
        <v>2</v>
      </c>
      <c r="H555" s="23" t="s">
        <v>802</v>
      </c>
      <c r="I555" s="23" t="s">
        <v>1418</v>
      </c>
      <c r="J555" s="23" t="s">
        <v>1419</v>
      </c>
      <c r="K555" s="23" t="s">
        <v>370</v>
      </c>
      <c r="L555" s="27">
        <v>0.93159999999999998</v>
      </c>
      <c r="M555" s="25">
        <v>-667</v>
      </c>
      <c r="N555" s="25">
        <v>449</v>
      </c>
      <c r="O555" s="24">
        <v>0</v>
      </c>
      <c r="P555" s="24">
        <v>5</v>
      </c>
      <c r="Q555" s="24">
        <v>1</v>
      </c>
      <c r="R555" s="66">
        <v>235.19562058945621</v>
      </c>
      <c r="S555" s="66">
        <v>5.9907578060710076</v>
      </c>
      <c r="T555" s="66">
        <v>281.8</v>
      </c>
      <c r="U555" s="66">
        <v>704.5</v>
      </c>
      <c r="V555" s="66">
        <v>201.28571428571431</v>
      </c>
      <c r="W555" s="24">
        <v>0</v>
      </c>
      <c r="X555" s="24">
        <v>0</v>
      </c>
      <c r="Y555" s="24">
        <v>0</v>
      </c>
      <c r="Z555" s="24">
        <v>1</v>
      </c>
      <c r="AA555" s="28">
        <v>0.25</v>
      </c>
      <c r="AB555" s="28">
        <v>0.5</v>
      </c>
      <c r="AC555" s="28">
        <v>0.125</v>
      </c>
      <c r="AD555" s="28">
        <v>21.2</v>
      </c>
      <c r="AE555" s="28">
        <v>21.20099445</v>
      </c>
      <c r="AF555" t="s">
        <v>1098</v>
      </c>
    </row>
    <row r="556" spans="1:32" ht="18" customHeight="1">
      <c r="A556" s="22">
        <v>46175</v>
      </c>
      <c r="B556" s="23" t="s">
        <v>9</v>
      </c>
      <c r="C556" s="24">
        <v>536</v>
      </c>
      <c r="D556" s="25">
        <v>3131</v>
      </c>
      <c r="E556" s="26">
        <v>-1282</v>
      </c>
      <c r="F556" s="24">
        <v>7</v>
      </c>
      <c r="G556" s="24">
        <v>9</v>
      </c>
      <c r="H556" s="23" t="s">
        <v>385</v>
      </c>
      <c r="I556" s="23" t="s">
        <v>1420</v>
      </c>
      <c r="J556" s="23" t="s">
        <v>1421</v>
      </c>
      <c r="K556" s="23" t="s">
        <v>203</v>
      </c>
      <c r="L556" s="27">
        <v>0.86350000000000005</v>
      </c>
      <c r="M556" s="25">
        <v>-1275</v>
      </c>
      <c r="N556" s="25">
        <v>2046</v>
      </c>
      <c r="O556" s="24">
        <v>0</v>
      </c>
      <c r="P556" s="24">
        <v>6</v>
      </c>
      <c r="Q556" s="24">
        <v>1</v>
      </c>
      <c r="R556" s="66">
        <v>511.31626193441252</v>
      </c>
      <c r="S556" s="66">
        <v>6.1234117376881301</v>
      </c>
      <c r="T556" s="66">
        <v>447.28571428571428</v>
      </c>
      <c r="U556" s="66">
        <v>347.88888888888891</v>
      </c>
      <c r="V556" s="66">
        <v>195.6875</v>
      </c>
      <c r="W556" s="24">
        <v>0</v>
      </c>
      <c r="X556" s="24">
        <v>3</v>
      </c>
      <c r="Y556" s="24">
        <v>0</v>
      </c>
      <c r="Z556" s="24">
        <v>0</v>
      </c>
      <c r="AA556" s="28">
        <v>0.75</v>
      </c>
      <c r="AB556" s="28">
        <v>0.6</v>
      </c>
      <c r="AC556" s="28">
        <v>0.45</v>
      </c>
      <c r="AD556" s="28">
        <v>14.5</v>
      </c>
      <c r="AE556" s="28">
        <v>14.500994439999999</v>
      </c>
      <c r="AF556" t="s">
        <v>785</v>
      </c>
    </row>
    <row r="557" spans="1:32" ht="18" customHeight="1">
      <c r="A557" s="22">
        <v>46175</v>
      </c>
      <c r="B557" s="23" t="s">
        <v>16</v>
      </c>
      <c r="C557" s="24">
        <v>551</v>
      </c>
      <c r="D557" s="25">
        <v>3795</v>
      </c>
      <c r="E557" s="26">
        <v>-266</v>
      </c>
      <c r="F557" s="24">
        <v>12</v>
      </c>
      <c r="G557" s="24">
        <v>12</v>
      </c>
      <c r="H557" s="23" t="s">
        <v>523</v>
      </c>
      <c r="I557" s="23" t="s">
        <v>1422</v>
      </c>
      <c r="J557" s="23" t="s">
        <v>1422</v>
      </c>
      <c r="K557" s="23" t="s">
        <v>154</v>
      </c>
      <c r="L557" s="27">
        <v>0.97660000000000002</v>
      </c>
      <c r="M557" s="25">
        <v>-233</v>
      </c>
      <c r="N557" s="25">
        <v>450</v>
      </c>
      <c r="O557" s="24">
        <v>0</v>
      </c>
      <c r="P557" s="24">
        <v>1</v>
      </c>
      <c r="Q557" s="24">
        <v>1</v>
      </c>
      <c r="R557" s="66">
        <v>644.17636986301363</v>
      </c>
      <c r="S557" s="66">
        <v>5.8912437300471296</v>
      </c>
      <c r="T557" s="66">
        <v>316.25</v>
      </c>
      <c r="U557" s="66">
        <v>316.25</v>
      </c>
      <c r="V557" s="66">
        <v>158.125</v>
      </c>
      <c r="W557" s="24">
        <v>0</v>
      </c>
      <c r="X557" s="24">
        <v>4</v>
      </c>
      <c r="Y557" s="24">
        <v>2</v>
      </c>
      <c r="Z557" s="24">
        <v>6</v>
      </c>
      <c r="AA557" s="28">
        <v>3</v>
      </c>
      <c r="AB557" s="28">
        <v>0.6</v>
      </c>
      <c r="AC557" s="28">
        <v>1.8</v>
      </c>
      <c r="AD557" s="28">
        <v>38</v>
      </c>
      <c r="AE557" s="28">
        <v>38.000994429999999</v>
      </c>
      <c r="AF557" t="s">
        <v>586</v>
      </c>
    </row>
    <row r="558" spans="1:32" ht="18" customHeight="1">
      <c r="A558" s="22">
        <v>46175</v>
      </c>
      <c r="B558" s="23" t="s">
        <v>16</v>
      </c>
      <c r="C558" s="24">
        <v>552</v>
      </c>
      <c r="D558" s="25">
        <v>3282</v>
      </c>
      <c r="E558" s="26">
        <v>-1593</v>
      </c>
      <c r="F558" s="24">
        <v>6</v>
      </c>
      <c r="G558" s="24">
        <v>10</v>
      </c>
      <c r="H558" s="23" t="s">
        <v>1423</v>
      </c>
      <c r="I558" s="23" t="s">
        <v>1424</v>
      </c>
      <c r="J558" s="23" t="s">
        <v>1425</v>
      </c>
      <c r="K558" s="23" t="s">
        <v>154</v>
      </c>
      <c r="L558" s="27">
        <v>0.83819999999999995</v>
      </c>
      <c r="M558" s="25">
        <v>-240</v>
      </c>
      <c r="N558" s="25">
        <v>-1215</v>
      </c>
      <c r="O558" s="24">
        <v>0</v>
      </c>
      <c r="P558" s="24">
        <v>2</v>
      </c>
      <c r="Q558" s="24">
        <v>1</v>
      </c>
      <c r="R558" s="66">
        <v>529.16547322540475</v>
      </c>
      <c r="S558" s="66">
        <v>6.2022187124101924</v>
      </c>
      <c r="T558" s="66">
        <v>547</v>
      </c>
      <c r="U558" s="66">
        <v>328.2</v>
      </c>
      <c r="V558" s="66">
        <v>205.125</v>
      </c>
      <c r="W558" s="24">
        <v>0</v>
      </c>
      <c r="X558" s="24">
        <v>3</v>
      </c>
      <c r="Y558" s="24">
        <v>0</v>
      </c>
      <c r="Z558" s="24">
        <v>0</v>
      </c>
      <c r="AA558" s="28">
        <v>0.75</v>
      </c>
      <c r="AB558" s="28">
        <v>0.6</v>
      </c>
      <c r="AC558" s="28">
        <v>0.45</v>
      </c>
      <c r="AD558" s="28">
        <v>14.5</v>
      </c>
      <c r="AE558" s="28">
        <v>14.50099442</v>
      </c>
      <c r="AF558" t="s">
        <v>785</v>
      </c>
    </row>
    <row r="559" spans="1:32" ht="18" customHeight="1">
      <c r="A559" s="22">
        <v>46175</v>
      </c>
      <c r="B559" s="23" t="s">
        <v>16</v>
      </c>
      <c r="C559" s="24">
        <v>553</v>
      </c>
      <c r="D559" s="25">
        <v>2239</v>
      </c>
      <c r="E559" s="26">
        <v>-89</v>
      </c>
      <c r="F559" s="24">
        <v>8</v>
      </c>
      <c r="G559" s="24">
        <v>5</v>
      </c>
      <c r="H559" s="23" t="s">
        <v>1426</v>
      </c>
      <c r="I559" s="23" t="s">
        <v>1427</v>
      </c>
      <c r="J559" s="23" t="s">
        <v>1428</v>
      </c>
      <c r="K559" s="23" t="s">
        <v>154</v>
      </c>
      <c r="L559" s="27">
        <v>0.98680000000000001</v>
      </c>
      <c r="M559" s="25">
        <v>-10</v>
      </c>
      <c r="N559" s="25">
        <v>-194</v>
      </c>
      <c r="O559" s="24">
        <v>0</v>
      </c>
      <c r="P559" s="24">
        <v>3</v>
      </c>
      <c r="Q559" s="24">
        <v>1</v>
      </c>
      <c r="R559" s="66">
        <v>384.5207555002076</v>
      </c>
      <c r="S559" s="66">
        <v>5.8228326246976572</v>
      </c>
      <c r="T559" s="66">
        <v>279.875</v>
      </c>
      <c r="U559" s="66">
        <v>447.8</v>
      </c>
      <c r="V559" s="66">
        <v>172.2307692307692</v>
      </c>
      <c r="W559" s="24">
        <v>0</v>
      </c>
      <c r="X559" s="24">
        <v>1</v>
      </c>
      <c r="Y559" s="24">
        <v>1</v>
      </c>
      <c r="Z559" s="24">
        <v>6</v>
      </c>
      <c r="AA559" s="28">
        <v>2</v>
      </c>
      <c r="AB559" s="28">
        <v>0.5</v>
      </c>
      <c r="AC559" s="28">
        <v>1</v>
      </c>
      <c r="AD559" s="28">
        <v>20</v>
      </c>
      <c r="AE559" s="28">
        <v>20.000994410000001</v>
      </c>
      <c r="AF559" t="s">
        <v>594</v>
      </c>
    </row>
    <row r="560" spans="1:32" ht="18" customHeight="1">
      <c r="A560" s="22">
        <v>46175</v>
      </c>
      <c r="B560" s="23" t="s">
        <v>16</v>
      </c>
      <c r="C560" s="24">
        <v>555</v>
      </c>
      <c r="D560" s="25">
        <v>4102</v>
      </c>
      <c r="E560" s="26">
        <v>396</v>
      </c>
      <c r="F560" s="24">
        <v>17</v>
      </c>
      <c r="G560" s="24">
        <v>8</v>
      </c>
      <c r="H560" s="23" t="s">
        <v>1429</v>
      </c>
      <c r="I560" s="23" t="s">
        <v>1430</v>
      </c>
      <c r="J560" s="23" t="s">
        <v>1431</v>
      </c>
      <c r="K560" s="23" t="s">
        <v>154</v>
      </c>
      <c r="L560" s="27">
        <v>1.0322</v>
      </c>
      <c r="M560" s="25">
        <v>108</v>
      </c>
      <c r="N560" s="25">
        <v>-256</v>
      </c>
      <c r="O560" s="24">
        <v>0</v>
      </c>
      <c r="P560" s="24">
        <v>5</v>
      </c>
      <c r="Q560" s="24">
        <v>1</v>
      </c>
      <c r="R560" s="66">
        <v>714.4550643420506</v>
      </c>
      <c r="S560" s="66">
        <v>5.7414387618311249</v>
      </c>
      <c r="T560" s="66">
        <v>241.29411764705881</v>
      </c>
      <c r="U560" s="66">
        <v>512.75</v>
      </c>
      <c r="V560" s="66">
        <v>164.08</v>
      </c>
      <c r="W560" s="24">
        <v>7</v>
      </c>
      <c r="X560" s="24">
        <v>0</v>
      </c>
      <c r="Y560" s="24">
        <v>2</v>
      </c>
      <c r="Z560" s="24">
        <v>6</v>
      </c>
      <c r="AA560" s="28">
        <v>3.75</v>
      </c>
      <c r="AB560" s="28">
        <v>0.6</v>
      </c>
      <c r="AC560" s="28">
        <v>2.25</v>
      </c>
      <c r="AD560" s="28">
        <v>32.5</v>
      </c>
      <c r="AE560" s="28">
        <v>32.500994400000003</v>
      </c>
      <c r="AF560" t="s">
        <v>314</v>
      </c>
    </row>
    <row r="561" spans="1:32" ht="18" customHeight="1">
      <c r="A561" s="22">
        <v>46175</v>
      </c>
      <c r="B561" s="23" t="s">
        <v>16</v>
      </c>
      <c r="C561" s="24">
        <v>556</v>
      </c>
      <c r="D561" s="25">
        <v>1692</v>
      </c>
      <c r="E561" s="26">
        <v>-647</v>
      </c>
      <c r="F561" s="24">
        <v>5</v>
      </c>
      <c r="G561" s="24">
        <v>2</v>
      </c>
      <c r="H561" s="23" t="s">
        <v>1432</v>
      </c>
      <c r="I561" s="23" t="s">
        <v>1433</v>
      </c>
      <c r="J561" s="23" t="s">
        <v>1434</v>
      </c>
      <c r="K561" s="23" t="s">
        <v>154</v>
      </c>
      <c r="L561" s="27">
        <v>0.87250000000000005</v>
      </c>
      <c r="M561" s="25">
        <v>-134</v>
      </c>
      <c r="N561" s="25">
        <v>-201</v>
      </c>
      <c r="O561" s="24">
        <v>0</v>
      </c>
      <c r="P561" s="24">
        <v>6</v>
      </c>
      <c r="Q561" s="24">
        <v>1</v>
      </c>
      <c r="R561" s="66">
        <v>272.3890099626401</v>
      </c>
      <c r="S561" s="66">
        <v>6.2117043570592978</v>
      </c>
      <c r="T561" s="66">
        <v>338.4</v>
      </c>
      <c r="U561" s="66">
        <v>846</v>
      </c>
      <c r="V561" s="66">
        <v>241.71428571428569</v>
      </c>
      <c r="W561" s="24">
        <v>0</v>
      </c>
      <c r="X561" s="24">
        <v>0</v>
      </c>
      <c r="Y561" s="24">
        <v>0</v>
      </c>
      <c r="Z561" s="24">
        <v>0</v>
      </c>
      <c r="AA561" s="28">
        <v>0</v>
      </c>
      <c r="AB561" s="28">
        <v>0.5</v>
      </c>
      <c r="AC561" s="28">
        <v>0</v>
      </c>
      <c r="AD561" s="28">
        <v>10</v>
      </c>
      <c r="AE561" s="28">
        <v>10.000994390000001</v>
      </c>
      <c r="AF561" t="s">
        <v>584</v>
      </c>
    </row>
    <row r="562" spans="1:32" ht="18" customHeight="1">
      <c r="A562" s="22">
        <v>46175</v>
      </c>
      <c r="B562" s="23" t="s">
        <v>16</v>
      </c>
      <c r="C562" s="24">
        <v>557</v>
      </c>
      <c r="D562" s="25">
        <v>2446</v>
      </c>
      <c r="E562" s="26">
        <v>518</v>
      </c>
      <c r="F562" s="24">
        <v>13</v>
      </c>
      <c r="G562" s="24">
        <v>3</v>
      </c>
      <c r="H562" s="23" t="s">
        <v>959</v>
      </c>
      <c r="I562" s="23" t="s">
        <v>1435</v>
      </c>
      <c r="J562" s="23" t="s">
        <v>1436</v>
      </c>
      <c r="K562" s="23" t="s">
        <v>154</v>
      </c>
      <c r="L562" s="27">
        <v>1.0706</v>
      </c>
      <c r="M562" s="25">
        <v>412</v>
      </c>
      <c r="N562" s="25">
        <v>110</v>
      </c>
      <c r="O562" s="24">
        <v>0</v>
      </c>
      <c r="P562" s="24">
        <v>7</v>
      </c>
      <c r="Q562" s="24">
        <v>1</v>
      </c>
      <c r="R562" s="66">
        <v>392.31901203819012</v>
      </c>
      <c r="S562" s="66">
        <v>6.2347220627734847</v>
      </c>
      <c r="T562" s="66">
        <v>188.15384615384619</v>
      </c>
      <c r="U562" s="66">
        <v>815.33333333333337</v>
      </c>
      <c r="V562" s="66">
        <v>152.875</v>
      </c>
      <c r="W562" s="24">
        <v>7</v>
      </c>
      <c r="X562" s="24">
        <v>0</v>
      </c>
      <c r="Y562" s="24">
        <v>3</v>
      </c>
      <c r="Z562" s="24">
        <v>0</v>
      </c>
      <c r="AA562" s="28">
        <v>2.5</v>
      </c>
      <c r="AB562" s="28">
        <v>0.5</v>
      </c>
      <c r="AC562" s="28">
        <v>1.25</v>
      </c>
      <c r="AD562" s="28">
        <v>12.5</v>
      </c>
      <c r="AE562" s="28">
        <v>12.50099438</v>
      </c>
      <c r="AF562" t="s">
        <v>481</v>
      </c>
    </row>
    <row r="563" spans="1:32" ht="18" customHeight="1">
      <c r="A563" s="22">
        <v>46175</v>
      </c>
      <c r="B563" s="23" t="s">
        <v>16</v>
      </c>
      <c r="C563" s="24">
        <v>558</v>
      </c>
      <c r="D563" s="25">
        <v>1091</v>
      </c>
      <c r="E563" s="26">
        <v>-436</v>
      </c>
      <c r="F563" s="24">
        <v>2</v>
      </c>
      <c r="G563" s="24">
        <v>3</v>
      </c>
      <c r="H563" s="23" t="s">
        <v>1437</v>
      </c>
      <c r="I563" s="23" t="s">
        <v>1438</v>
      </c>
      <c r="J563" s="23" t="s">
        <v>1439</v>
      </c>
      <c r="K563" s="23" t="s">
        <v>154</v>
      </c>
      <c r="L563" s="27">
        <v>0.86680000000000001</v>
      </c>
      <c r="M563" s="25">
        <v>795</v>
      </c>
      <c r="N563" s="25">
        <v>-334</v>
      </c>
      <c r="O563" s="24">
        <v>0</v>
      </c>
      <c r="P563" s="24">
        <v>8</v>
      </c>
      <c r="Q563" s="24">
        <v>1</v>
      </c>
      <c r="R563" s="66">
        <v>191.31532793690329</v>
      </c>
      <c r="S563" s="66">
        <v>5.7026272372688149</v>
      </c>
      <c r="T563" s="66">
        <v>545.5</v>
      </c>
      <c r="U563" s="66">
        <v>363.66666666666669</v>
      </c>
      <c r="V563" s="66">
        <v>218.2</v>
      </c>
      <c r="W563" s="24">
        <v>0</v>
      </c>
      <c r="X563" s="24">
        <v>3</v>
      </c>
      <c r="Y563" s="24">
        <v>0</v>
      </c>
      <c r="Z563" s="24">
        <v>6</v>
      </c>
      <c r="AA563" s="28">
        <v>2.25</v>
      </c>
      <c r="AB563" s="28">
        <v>0.5</v>
      </c>
      <c r="AC563" s="28">
        <v>1.125</v>
      </c>
      <c r="AD563" s="28">
        <v>21.2</v>
      </c>
      <c r="AE563" s="28">
        <v>21.20099437</v>
      </c>
      <c r="AF563" t="s">
        <v>618</v>
      </c>
    </row>
    <row r="564" spans="1:32" ht="18" customHeight="1">
      <c r="A564" s="22">
        <v>46175</v>
      </c>
      <c r="B564" s="23" t="s">
        <v>16</v>
      </c>
      <c r="C564" s="24">
        <v>560</v>
      </c>
      <c r="D564" s="25">
        <v>4885</v>
      </c>
      <c r="E564" s="26">
        <v>952</v>
      </c>
      <c r="F564" s="24">
        <v>25</v>
      </c>
      <c r="G564" s="24">
        <v>6</v>
      </c>
      <c r="H564" s="23" t="s">
        <v>847</v>
      </c>
      <c r="I564" s="23" t="s">
        <v>1279</v>
      </c>
      <c r="J564" s="23" t="s">
        <v>1440</v>
      </c>
      <c r="K564" s="23" t="s">
        <v>154</v>
      </c>
      <c r="L564" s="27">
        <v>1.0649999999999999</v>
      </c>
      <c r="M564" s="25">
        <v>-580</v>
      </c>
      <c r="N564" s="25">
        <v>-779</v>
      </c>
      <c r="O564" s="24">
        <v>0</v>
      </c>
      <c r="P564" s="24">
        <v>0</v>
      </c>
      <c r="Q564" s="24">
        <v>1</v>
      </c>
      <c r="R564" s="66">
        <v>803.4256434205065</v>
      </c>
      <c r="S564" s="66">
        <v>6.0802141928188744</v>
      </c>
      <c r="T564" s="66">
        <v>195.4</v>
      </c>
      <c r="U564" s="66">
        <v>814.16666666666663</v>
      </c>
      <c r="V564" s="66">
        <v>157.58064516129031</v>
      </c>
      <c r="W564" s="24">
        <v>7</v>
      </c>
      <c r="X564" s="24">
        <v>0</v>
      </c>
      <c r="Y564" s="24">
        <v>2</v>
      </c>
      <c r="Z564" s="24">
        <v>1</v>
      </c>
      <c r="AA564" s="28">
        <v>2.5</v>
      </c>
      <c r="AB564" s="28">
        <v>0.6</v>
      </c>
      <c r="AC564" s="28">
        <v>1.5</v>
      </c>
      <c r="AD564" s="28">
        <v>15</v>
      </c>
      <c r="AE564" s="28">
        <v>15.00099436</v>
      </c>
      <c r="AF564" t="s">
        <v>859</v>
      </c>
    </row>
    <row r="565" spans="1:32" ht="18" customHeight="1">
      <c r="A565" s="22">
        <v>46175</v>
      </c>
      <c r="B565" s="23" t="s">
        <v>20</v>
      </c>
      <c r="C565" s="24">
        <v>678</v>
      </c>
      <c r="D565" s="25">
        <v>147</v>
      </c>
      <c r="E565" s="26">
        <v>122</v>
      </c>
      <c r="F565" s="24">
        <v>3</v>
      </c>
      <c r="G565" s="24">
        <v>1</v>
      </c>
      <c r="H565" s="23" t="s">
        <v>964</v>
      </c>
      <c r="I565" s="23" t="s">
        <v>1327</v>
      </c>
      <c r="J565" s="23" t="s">
        <v>798</v>
      </c>
      <c r="K565" s="23" t="s">
        <v>154</v>
      </c>
      <c r="L565" s="27">
        <v>1.2766</v>
      </c>
      <c r="M565" s="25">
        <v>-880</v>
      </c>
      <c r="N565" s="25">
        <v>0</v>
      </c>
      <c r="O565" s="24">
        <v>0</v>
      </c>
      <c r="P565" s="24">
        <v>8</v>
      </c>
      <c r="Q565" s="24">
        <v>0</v>
      </c>
      <c r="R565" s="66"/>
      <c r="S565" s="66"/>
      <c r="T565" s="66"/>
      <c r="U565" s="66"/>
      <c r="V565" s="66"/>
      <c r="W565" s="24"/>
      <c r="X565" s="24"/>
      <c r="Y565" s="24"/>
      <c r="Z565" s="24"/>
      <c r="AA565" s="28"/>
      <c r="AB565" s="28">
        <v>0.5</v>
      </c>
      <c r="AC565" s="28"/>
      <c r="AD565" s="28">
        <v>0</v>
      </c>
      <c r="AE565" s="28">
        <v>0</v>
      </c>
    </row>
    <row r="566" spans="1:32" ht="18" customHeight="1">
      <c r="A566" s="22">
        <v>46175</v>
      </c>
      <c r="B566" s="23" t="s">
        <v>20</v>
      </c>
      <c r="C566" s="24">
        <v>680</v>
      </c>
      <c r="D566" s="25">
        <v>1121</v>
      </c>
      <c r="E566" s="26">
        <v>3062</v>
      </c>
      <c r="F566" s="24">
        <v>26</v>
      </c>
      <c r="G566" s="24">
        <v>3</v>
      </c>
      <c r="H566" s="23" t="s">
        <v>1441</v>
      </c>
      <c r="I566" s="23" t="s">
        <v>1442</v>
      </c>
      <c r="J566" s="23" t="s">
        <v>1443</v>
      </c>
      <c r="K566" s="23" t="s">
        <v>154</v>
      </c>
      <c r="L566" s="27">
        <v>1.9105000000000001</v>
      </c>
      <c r="M566" s="25">
        <v>411</v>
      </c>
      <c r="N566" s="25">
        <v>264</v>
      </c>
      <c r="O566" s="24">
        <v>0</v>
      </c>
      <c r="P566" s="24">
        <v>0</v>
      </c>
      <c r="Q566" s="24">
        <v>0</v>
      </c>
      <c r="R566" s="66"/>
      <c r="S566" s="66"/>
      <c r="T566" s="66"/>
      <c r="U566" s="66"/>
      <c r="V566" s="66"/>
      <c r="W566" s="24"/>
      <c r="X566" s="24"/>
      <c r="Y566" s="24"/>
      <c r="Z566" s="24"/>
      <c r="AA566" s="28"/>
      <c r="AB566" s="28">
        <v>0.5</v>
      </c>
      <c r="AC566" s="28"/>
      <c r="AD566" s="28">
        <v>80</v>
      </c>
      <c r="AE566" s="28">
        <v>80.000994340000005</v>
      </c>
      <c r="AF566" t="s">
        <v>155</v>
      </c>
    </row>
    <row r="567" spans="1:32" ht="18" customHeight="1">
      <c r="A567" s="22">
        <v>46175</v>
      </c>
      <c r="B567" s="23" t="s">
        <v>20</v>
      </c>
      <c r="C567" s="24">
        <v>681</v>
      </c>
      <c r="D567" s="25">
        <v>590</v>
      </c>
      <c r="E567" s="26">
        <v>40</v>
      </c>
      <c r="F567" s="24">
        <v>7</v>
      </c>
      <c r="G567" s="24">
        <v>3</v>
      </c>
      <c r="H567" s="23" t="s">
        <v>1444</v>
      </c>
      <c r="I567" s="23" t="s">
        <v>1445</v>
      </c>
      <c r="J567" s="23" t="s">
        <v>870</v>
      </c>
      <c r="K567" s="23" t="s">
        <v>154</v>
      </c>
      <c r="L567" s="27">
        <v>1.0226</v>
      </c>
      <c r="M567" s="25">
        <v>-578</v>
      </c>
      <c r="N567" s="25">
        <v>-1324</v>
      </c>
      <c r="O567" s="24">
        <v>0</v>
      </c>
      <c r="P567" s="24">
        <v>1</v>
      </c>
      <c r="Q567" s="24">
        <v>0</v>
      </c>
      <c r="R567" s="66"/>
      <c r="S567" s="66"/>
      <c r="T567" s="66"/>
      <c r="U567" s="66"/>
      <c r="V567" s="66"/>
      <c r="W567" s="24"/>
      <c r="X567" s="24"/>
      <c r="Y567" s="24"/>
      <c r="Z567" s="24"/>
      <c r="AA567" s="28"/>
      <c r="AB567" s="28">
        <v>0.5</v>
      </c>
      <c r="AC567" s="28"/>
      <c r="AD567" s="28">
        <v>10</v>
      </c>
      <c r="AE567" s="28">
        <v>10.000994329999999</v>
      </c>
      <c r="AF567" t="s">
        <v>195</v>
      </c>
    </row>
    <row r="568" spans="1:32" ht="18" customHeight="1">
      <c r="A568" s="22">
        <v>46175</v>
      </c>
      <c r="B568" s="23" t="s">
        <v>20</v>
      </c>
      <c r="C568" s="24">
        <v>682</v>
      </c>
      <c r="D568" s="25">
        <v>1582</v>
      </c>
      <c r="E568" s="26">
        <v>83</v>
      </c>
      <c r="F568" s="24">
        <v>7</v>
      </c>
      <c r="G568" s="24">
        <v>3</v>
      </c>
      <c r="H568" s="23" t="s">
        <v>1446</v>
      </c>
      <c r="I568" s="23" t="s">
        <v>1447</v>
      </c>
      <c r="J568" s="23" t="s">
        <v>1448</v>
      </c>
      <c r="K568" s="23" t="s">
        <v>154</v>
      </c>
      <c r="L568" s="27">
        <v>1.0175000000000001</v>
      </c>
      <c r="M568" s="25">
        <v>22</v>
      </c>
      <c r="N568" s="25">
        <v>-558</v>
      </c>
      <c r="O568" s="24">
        <v>0</v>
      </c>
      <c r="P568" s="24">
        <v>2</v>
      </c>
      <c r="Q568" s="24">
        <v>0</v>
      </c>
      <c r="R568" s="66"/>
      <c r="S568" s="66"/>
      <c r="T568" s="66"/>
      <c r="U568" s="66"/>
      <c r="V568" s="66"/>
      <c r="W568" s="24"/>
      <c r="X568" s="24"/>
      <c r="Y568" s="24"/>
      <c r="Z568" s="24"/>
      <c r="AA568" s="28"/>
      <c r="AB568" s="28">
        <v>0.5</v>
      </c>
      <c r="AC568" s="28"/>
      <c r="AD568" s="28">
        <v>35</v>
      </c>
      <c r="AE568" s="28">
        <v>35.000994319999997</v>
      </c>
      <c r="AF568" t="s">
        <v>668</v>
      </c>
    </row>
    <row r="569" spans="1:32" ht="18" customHeight="1">
      <c r="A569" s="22">
        <v>46175</v>
      </c>
      <c r="B569" s="23" t="s">
        <v>20</v>
      </c>
      <c r="C569" s="24">
        <v>688</v>
      </c>
      <c r="D569" s="25">
        <v>1729</v>
      </c>
      <c r="E569" s="26">
        <v>1879</v>
      </c>
      <c r="F569" s="24">
        <v>16</v>
      </c>
      <c r="G569" s="24">
        <v>4</v>
      </c>
      <c r="H569" s="23" t="s">
        <v>1449</v>
      </c>
      <c r="I569" s="23" t="s">
        <v>1450</v>
      </c>
      <c r="J569" s="23" t="s">
        <v>1451</v>
      </c>
      <c r="K569" s="23" t="s">
        <v>154</v>
      </c>
      <c r="L569" s="27">
        <v>1.3623000000000001</v>
      </c>
      <c r="M569" s="25">
        <v>-1026</v>
      </c>
      <c r="N569" s="25">
        <v>-171</v>
      </c>
      <c r="O569" s="24">
        <v>0</v>
      </c>
      <c r="P569" s="24">
        <v>8</v>
      </c>
      <c r="Q569" s="24">
        <v>0</v>
      </c>
      <c r="R569" s="66"/>
      <c r="S569" s="66"/>
      <c r="T569" s="66"/>
      <c r="U569" s="66"/>
      <c r="V569" s="66"/>
      <c r="W569" s="24"/>
      <c r="X569" s="24"/>
      <c r="Y569" s="24"/>
      <c r="Z569" s="24"/>
      <c r="AA569" s="28"/>
      <c r="AB569" s="28">
        <v>0.5</v>
      </c>
      <c r="AC569" s="28"/>
      <c r="AD569" s="28">
        <v>60</v>
      </c>
      <c r="AE569" s="28">
        <v>60.000994310000003</v>
      </c>
      <c r="AF569" t="s">
        <v>578</v>
      </c>
    </row>
    <row r="570" spans="1:32" ht="18" customHeight="1">
      <c r="A570" s="22">
        <v>46175</v>
      </c>
      <c r="B570" s="23" t="s">
        <v>20</v>
      </c>
      <c r="C570" s="24">
        <v>700</v>
      </c>
      <c r="D570" s="25">
        <v>659</v>
      </c>
      <c r="E570" s="26">
        <v>276</v>
      </c>
      <c r="F570" s="24">
        <v>9</v>
      </c>
      <c r="G570" s="24">
        <v>2</v>
      </c>
      <c r="H570" s="23" t="s">
        <v>388</v>
      </c>
      <c r="I570" s="23" t="s">
        <v>1024</v>
      </c>
      <c r="J570" s="23" t="s">
        <v>848</v>
      </c>
      <c r="K570" s="23" t="s">
        <v>154</v>
      </c>
      <c r="L570" s="27">
        <v>1.1395999999999999</v>
      </c>
      <c r="M570" s="25">
        <v>-161</v>
      </c>
      <c r="N570" s="25">
        <v>-1247</v>
      </c>
      <c r="O570" s="24">
        <v>0</v>
      </c>
      <c r="P570" s="24">
        <v>0</v>
      </c>
      <c r="Q570" s="24">
        <v>0</v>
      </c>
      <c r="R570" s="66"/>
      <c r="S570" s="66"/>
      <c r="T570" s="66"/>
      <c r="U570" s="66"/>
      <c r="V570" s="66"/>
      <c r="W570" s="24"/>
      <c r="X570" s="24"/>
      <c r="Y570" s="24"/>
      <c r="Z570" s="24"/>
      <c r="AA570" s="28"/>
      <c r="AB570" s="28">
        <v>0.5</v>
      </c>
      <c r="AC570" s="28"/>
      <c r="AD570" s="28">
        <v>0</v>
      </c>
      <c r="AE570" s="28">
        <v>0</v>
      </c>
    </row>
    <row r="571" spans="1:32" ht="18" customHeight="1">
      <c r="A571" s="22">
        <v>46175</v>
      </c>
      <c r="B571" s="23" t="s">
        <v>20</v>
      </c>
      <c r="C571" s="24">
        <v>701</v>
      </c>
      <c r="D571" s="25">
        <v>832</v>
      </c>
      <c r="E571" s="26">
        <v>488</v>
      </c>
      <c r="F571" s="24">
        <v>8</v>
      </c>
      <c r="G571" s="24">
        <v>3</v>
      </c>
      <c r="H571" s="23" t="s">
        <v>1452</v>
      </c>
      <c r="I571" s="23" t="s">
        <v>1044</v>
      </c>
      <c r="J571" s="23" t="s">
        <v>1453</v>
      </c>
      <c r="K571" s="23" t="s">
        <v>154</v>
      </c>
      <c r="L571" s="27">
        <v>1.1955</v>
      </c>
      <c r="M571" s="25">
        <v>-780</v>
      </c>
      <c r="N571" s="25">
        <v>3764</v>
      </c>
      <c r="O571" s="24">
        <v>0</v>
      </c>
      <c r="P571" s="24">
        <v>1</v>
      </c>
      <c r="Q571" s="24">
        <v>0</v>
      </c>
      <c r="R571" s="66"/>
      <c r="S571" s="66"/>
      <c r="T571" s="66"/>
      <c r="U571" s="66"/>
      <c r="V571" s="66"/>
      <c r="W571" s="24"/>
      <c r="X571" s="24"/>
      <c r="Y571" s="24"/>
      <c r="Z571" s="24"/>
      <c r="AA571" s="28"/>
      <c r="AB571" s="28">
        <v>0.5</v>
      </c>
      <c r="AC571" s="28"/>
      <c r="AD571" s="28">
        <v>10</v>
      </c>
      <c r="AE571" s="28">
        <v>10.00099429</v>
      </c>
      <c r="AF571" t="s">
        <v>195</v>
      </c>
    </row>
    <row r="572" spans="1:32" ht="18" customHeight="1">
      <c r="A572" s="22">
        <v>46175</v>
      </c>
      <c r="B572" s="23" t="s">
        <v>20</v>
      </c>
      <c r="C572" s="24">
        <v>702</v>
      </c>
      <c r="D572" s="25">
        <v>433</v>
      </c>
      <c r="E572" s="26">
        <v>-394</v>
      </c>
      <c r="F572" s="24">
        <v>3</v>
      </c>
      <c r="G572" s="24">
        <v>1</v>
      </c>
      <c r="H572" s="23" t="s">
        <v>1244</v>
      </c>
      <c r="I572" s="23" t="s">
        <v>1454</v>
      </c>
      <c r="J572" s="23" t="s">
        <v>773</v>
      </c>
      <c r="K572" s="23" t="s">
        <v>154</v>
      </c>
      <c r="L572" s="27">
        <v>0.69669999999999999</v>
      </c>
      <c r="M572" s="25">
        <v>-675</v>
      </c>
      <c r="N572" s="25">
        <v>3474</v>
      </c>
      <c r="O572" s="24">
        <v>0</v>
      </c>
      <c r="P572" s="24">
        <v>2</v>
      </c>
      <c r="Q572" s="24">
        <v>0</v>
      </c>
      <c r="R572" s="66"/>
      <c r="S572" s="66"/>
      <c r="T572" s="66"/>
      <c r="U572" s="66"/>
      <c r="V572" s="66"/>
      <c r="W572" s="24"/>
      <c r="X572" s="24"/>
      <c r="Y572" s="24"/>
      <c r="Z572" s="24"/>
      <c r="AA572" s="28"/>
      <c r="AB572" s="28">
        <v>0.5</v>
      </c>
      <c r="AC572" s="28"/>
      <c r="AD572" s="28">
        <v>10</v>
      </c>
      <c r="AE572" s="28">
        <v>10.00099428</v>
      </c>
      <c r="AF572" t="s">
        <v>584</v>
      </c>
    </row>
    <row r="573" spans="1:32" ht="18" customHeight="1">
      <c r="A573" s="22">
        <v>46175</v>
      </c>
      <c r="B573" s="23" t="s">
        <v>14</v>
      </c>
      <c r="C573" s="24">
        <v>501</v>
      </c>
      <c r="D573" s="25">
        <v>3059</v>
      </c>
      <c r="E573" s="26">
        <v>-1898</v>
      </c>
      <c r="F573" s="24">
        <v>6</v>
      </c>
      <c r="G573" s="24">
        <v>7</v>
      </c>
      <c r="H573" s="23" t="s">
        <v>1455</v>
      </c>
      <c r="I573" s="23" t="s">
        <v>1456</v>
      </c>
      <c r="J573" s="23" t="s">
        <v>1457</v>
      </c>
      <c r="K573" s="23" t="s">
        <v>154</v>
      </c>
      <c r="L573" s="27">
        <v>0.79320000000000002</v>
      </c>
      <c r="M573" s="25">
        <v>-380</v>
      </c>
      <c r="N573" s="25">
        <v>-756</v>
      </c>
      <c r="O573" s="24">
        <v>0</v>
      </c>
      <c r="P573" s="24">
        <v>1</v>
      </c>
      <c r="Q573" s="24">
        <v>1</v>
      </c>
      <c r="R573" s="66">
        <v>465.56034661685351</v>
      </c>
      <c r="S573" s="66">
        <v>6.5705767731921849</v>
      </c>
      <c r="T573" s="66">
        <v>509.83333333333331</v>
      </c>
      <c r="U573" s="66">
        <v>437</v>
      </c>
      <c r="V573" s="66">
        <v>235.30769230769229</v>
      </c>
      <c r="W573" s="24">
        <v>0</v>
      </c>
      <c r="X573" s="24">
        <v>0</v>
      </c>
      <c r="Y573" s="24">
        <v>0</v>
      </c>
      <c r="Z573" s="24">
        <v>0</v>
      </c>
      <c r="AA573" s="28">
        <v>0</v>
      </c>
      <c r="AB573" s="28">
        <v>0.6</v>
      </c>
      <c r="AC573" s="28">
        <v>0</v>
      </c>
      <c r="AD573" s="28">
        <v>20</v>
      </c>
      <c r="AE573" s="28">
        <v>20.00099427</v>
      </c>
      <c r="AF573" t="s">
        <v>590</v>
      </c>
    </row>
    <row r="574" spans="1:32" ht="18" customHeight="1">
      <c r="A574" s="22">
        <v>46175</v>
      </c>
      <c r="B574" s="23" t="s">
        <v>14</v>
      </c>
      <c r="C574" s="24">
        <v>502</v>
      </c>
      <c r="D574" s="25">
        <v>1582</v>
      </c>
      <c r="E574" s="26">
        <v>193</v>
      </c>
      <c r="F574" s="24">
        <v>8</v>
      </c>
      <c r="G574" s="24">
        <v>3</v>
      </c>
      <c r="H574" s="23" t="s">
        <v>1458</v>
      </c>
      <c r="I574" s="23" t="s">
        <v>1459</v>
      </c>
      <c r="J574" s="23" t="s">
        <v>1448</v>
      </c>
      <c r="K574" s="23" t="s">
        <v>154</v>
      </c>
      <c r="L574" s="27">
        <v>1.0407</v>
      </c>
      <c r="M574" s="25">
        <v>-682</v>
      </c>
      <c r="N574" s="25">
        <v>-936</v>
      </c>
      <c r="O574" s="24">
        <v>0</v>
      </c>
      <c r="P574" s="24">
        <v>2</v>
      </c>
      <c r="Q574" s="24">
        <v>1</v>
      </c>
      <c r="R574" s="66">
        <v>248.12302822748029</v>
      </c>
      <c r="S574" s="66">
        <v>6.3758693068569814</v>
      </c>
      <c r="T574" s="66">
        <v>197.75</v>
      </c>
      <c r="U574" s="66">
        <v>527.33333333333337</v>
      </c>
      <c r="V574" s="66">
        <v>143.81818181818181</v>
      </c>
      <c r="W574" s="24">
        <v>7</v>
      </c>
      <c r="X574" s="24">
        <v>0</v>
      </c>
      <c r="Y574" s="24">
        <v>2</v>
      </c>
      <c r="Z574" s="24">
        <v>0</v>
      </c>
      <c r="AA574" s="28">
        <v>2.25</v>
      </c>
      <c r="AB574" s="28">
        <v>0.5</v>
      </c>
      <c r="AC574" s="28">
        <v>1.125</v>
      </c>
      <c r="AD574" s="28">
        <v>11.2</v>
      </c>
      <c r="AE574" s="28">
        <v>11.20099426</v>
      </c>
      <c r="AF574" t="s">
        <v>1460</v>
      </c>
    </row>
    <row r="575" spans="1:32" ht="18" customHeight="1">
      <c r="A575" s="22">
        <v>46175</v>
      </c>
      <c r="B575" s="23" t="s">
        <v>14</v>
      </c>
      <c r="C575" s="24">
        <v>503</v>
      </c>
      <c r="D575" s="25">
        <v>3823</v>
      </c>
      <c r="E575" s="26">
        <v>280</v>
      </c>
      <c r="F575" s="24">
        <v>18</v>
      </c>
      <c r="G575" s="24">
        <v>10</v>
      </c>
      <c r="H575" s="23" t="s">
        <v>402</v>
      </c>
      <c r="I575" s="23" t="s">
        <v>1461</v>
      </c>
      <c r="J575" s="23" t="s">
        <v>1462</v>
      </c>
      <c r="K575" s="23" t="s">
        <v>154</v>
      </c>
      <c r="L575" s="27">
        <v>1.0244</v>
      </c>
      <c r="M575" s="25">
        <v>-623</v>
      </c>
      <c r="N575" s="25">
        <v>-804</v>
      </c>
      <c r="O575" s="24">
        <v>0</v>
      </c>
      <c r="P575" s="24">
        <v>3</v>
      </c>
      <c r="Q575" s="24">
        <v>1</v>
      </c>
      <c r="R575" s="66">
        <v>583.27589248650884</v>
      </c>
      <c r="S575" s="66">
        <v>6.5543596936649076</v>
      </c>
      <c r="T575" s="66">
        <v>212.38888888888891</v>
      </c>
      <c r="U575" s="66">
        <v>382.3</v>
      </c>
      <c r="V575" s="66">
        <v>136.53571428571431</v>
      </c>
      <c r="W575" s="24">
        <v>7</v>
      </c>
      <c r="X575" s="24">
        <v>0</v>
      </c>
      <c r="Y575" s="24">
        <v>3</v>
      </c>
      <c r="Z575" s="24">
        <v>0</v>
      </c>
      <c r="AA575" s="28">
        <v>2.5</v>
      </c>
      <c r="AB575" s="28">
        <v>0.6</v>
      </c>
      <c r="AC575" s="28">
        <v>1.5</v>
      </c>
      <c r="AD575" s="28">
        <v>15</v>
      </c>
      <c r="AE575" s="28">
        <v>15.00099425</v>
      </c>
      <c r="AF575" t="s">
        <v>859</v>
      </c>
    </row>
    <row r="576" spans="1:32" ht="18" customHeight="1">
      <c r="A576" s="22">
        <v>46175</v>
      </c>
      <c r="B576" s="23" t="s">
        <v>14</v>
      </c>
      <c r="C576" s="24">
        <v>505</v>
      </c>
      <c r="D576" s="25">
        <v>3511</v>
      </c>
      <c r="E576" s="26">
        <v>-80</v>
      </c>
      <c r="F576" s="24">
        <v>16</v>
      </c>
      <c r="G576" s="24">
        <v>7</v>
      </c>
      <c r="H576" s="23" t="s">
        <v>600</v>
      </c>
      <c r="I576" s="23" t="s">
        <v>1114</v>
      </c>
      <c r="J576" s="23" t="s">
        <v>1463</v>
      </c>
      <c r="K576" s="23" t="s">
        <v>154</v>
      </c>
      <c r="L576" s="27">
        <v>0.99239999999999995</v>
      </c>
      <c r="M576" s="25">
        <v>-1977</v>
      </c>
      <c r="N576" s="25">
        <v>822</v>
      </c>
      <c r="O576" s="24">
        <v>0</v>
      </c>
      <c r="P576" s="24">
        <v>5</v>
      </c>
      <c r="Q576" s="24">
        <v>1</v>
      </c>
      <c r="R576" s="66">
        <v>535.66692611041924</v>
      </c>
      <c r="S576" s="66">
        <v>6.5544461098131386</v>
      </c>
      <c r="T576" s="66">
        <v>219.4375</v>
      </c>
      <c r="U576" s="66">
        <v>501.57142857142861</v>
      </c>
      <c r="V576" s="66">
        <v>152.6521739130435</v>
      </c>
      <c r="W576" s="24">
        <v>7</v>
      </c>
      <c r="X576" s="24">
        <v>0</v>
      </c>
      <c r="Y576" s="24">
        <v>0</v>
      </c>
      <c r="Z576" s="24">
        <v>0</v>
      </c>
      <c r="AA576" s="28">
        <v>1.75</v>
      </c>
      <c r="AB576" s="28">
        <v>0.6</v>
      </c>
      <c r="AC576" s="28">
        <v>1.05</v>
      </c>
      <c r="AD576" s="28">
        <v>30.5</v>
      </c>
      <c r="AE576" s="28">
        <v>30.500994240000001</v>
      </c>
      <c r="AF576" t="s">
        <v>1464</v>
      </c>
    </row>
    <row r="577" spans="1:32" ht="18" customHeight="1">
      <c r="A577" s="22">
        <v>46175</v>
      </c>
      <c r="B577" s="23" t="s">
        <v>14</v>
      </c>
      <c r="C577" s="24">
        <v>506</v>
      </c>
      <c r="D577" s="25">
        <v>4760</v>
      </c>
      <c r="E577" s="26">
        <v>883</v>
      </c>
      <c r="F577" s="24">
        <v>22</v>
      </c>
      <c r="G577" s="24">
        <v>12</v>
      </c>
      <c r="H577" s="23" t="s">
        <v>1465</v>
      </c>
      <c r="I577" s="23" t="s">
        <v>1466</v>
      </c>
      <c r="J577" s="23" t="s">
        <v>1467</v>
      </c>
      <c r="K577" s="23" t="s">
        <v>154</v>
      </c>
      <c r="L577" s="27">
        <v>1.0618000000000001</v>
      </c>
      <c r="M577" s="25">
        <v>1307</v>
      </c>
      <c r="N577" s="25">
        <v>2841</v>
      </c>
      <c r="O577" s="24">
        <v>0</v>
      </c>
      <c r="P577" s="24">
        <v>6</v>
      </c>
      <c r="Q577" s="24">
        <v>1</v>
      </c>
      <c r="R577" s="66">
        <v>810.79384599418859</v>
      </c>
      <c r="S577" s="66">
        <v>5.8707895028030563</v>
      </c>
      <c r="T577" s="66">
        <v>216.3636363636364</v>
      </c>
      <c r="U577" s="66">
        <v>396.66666666666669</v>
      </c>
      <c r="V577" s="66">
        <v>140</v>
      </c>
      <c r="W577" s="24">
        <v>7</v>
      </c>
      <c r="X577" s="24">
        <v>0</v>
      </c>
      <c r="Y577" s="24">
        <v>3</v>
      </c>
      <c r="Z577" s="24">
        <v>7</v>
      </c>
      <c r="AA577" s="28">
        <v>4.25</v>
      </c>
      <c r="AB577" s="28">
        <v>0.6</v>
      </c>
      <c r="AC577" s="28">
        <v>2.5499999999999998</v>
      </c>
      <c r="AD577" s="28">
        <v>25.5</v>
      </c>
      <c r="AE577" s="28">
        <v>25.50099423</v>
      </c>
      <c r="AF577" t="s">
        <v>582</v>
      </c>
    </row>
    <row r="578" spans="1:32" ht="18" customHeight="1">
      <c r="A578" s="22">
        <v>46175</v>
      </c>
      <c r="B578" s="23" t="s">
        <v>14</v>
      </c>
      <c r="C578" s="24">
        <v>507</v>
      </c>
      <c r="D578" s="25">
        <v>2021</v>
      </c>
      <c r="E578" s="26">
        <v>7</v>
      </c>
      <c r="F578" s="24">
        <v>8</v>
      </c>
      <c r="G578" s="24">
        <v>7</v>
      </c>
      <c r="H578" s="23" t="s">
        <v>1468</v>
      </c>
      <c r="I578" s="23" t="s">
        <v>1469</v>
      </c>
      <c r="J578" s="23" t="s">
        <v>1470</v>
      </c>
      <c r="K578" s="23" t="s">
        <v>154</v>
      </c>
      <c r="L578" s="27">
        <v>1.0012000000000001</v>
      </c>
      <c r="M578" s="25">
        <v>-665</v>
      </c>
      <c r="N578" s="25">
        <v>595</v>
      </c>
      <c r="O578" s="24">
        <v>0</v>
      </c>
      <c r="P578" s="24">
        <v>7</v>
      </c>
      <c r="Q578" s="24">
        <v>1</v>
      </c>
      <c r="R578" s="66">
        <v>315.62090078870898</v>
      </c>
      <c r="S578" s="66">
        <v>6.4032514797014333</v>
      </c>
      <c r="T578" s="66">
        <v>252.625</v>
      </c>
      <c r="U578" s="66">
        <v>288.71428571428572</v>
      </c>
      <c r="V578" s="66">
        <v>134.73333333333329</v>
      </c>
      <c r="W578" s="24">
        <v>4</v>
      </c>
      <c r="X578" s="24">
        <v>3</v>
      </c>
      <c r="Y578" s="24">
        <v>4</v>
      </c>
      <c r="Z578" s="24">
        <v>0</v>
      </c>
      <c r="AA578" s="28">
        <v>2.75</v>
      </c>
      <c r="AB578" s="28">
        <v>0.5</v>
      </c>
      <c r="AC578" s="28">
        <v>1.375</v>
      </c>
      <c r="AD578" s="28">
        <v>13.8</v>
      </c>
      <c r="AE578" s="28">
        <v>13.80099422</v>
      </c>
      <c r="AF578" t="s">
        <v>1471</v>
      </c>
    </row>
    <row r="579" spans="1:32" ht="18" customHeight="1">
      <c r="A579" s="22">
        <v>46175</v>
      </c>
      <c r="B579" s="23" t="s">
        <v>38</v>
      </c>
      <c r="C579" s="24">
        <v>703</v>
      </c>
      <c r="D579" s="25">
        <v>1481</v>
      </c>
      <c r="E579" s="26">
        <v>918</v>
      </c>
      <c r="F579" s="24">
        <v>11</v>
      </c>
      <c r="G579" s="24">
        <v>7</v>
      </c>
      <c r="H579" s="23" t="s">
        <v>1256</v>
      </c>
      <c r="I579" s="23" t="s">
        <v>1472</v>
      </c>
      <c r="J579" s="23" t="s">
        <v>1473</v>
      </c>
      <c r="K579" s="23" t="s">
        <v>154</v>
      </c>
      <c r="L579" s="27">
        <v>1.2065999999999999</v>
      </c>
      <c r="M579" s="25">
        <v>-596</v>
      </c>
      <c r="N579" s="25">
        <v>1645</v>
      </c>
      <c r="O579" s="24">
        <v>0</v>
      </c>
      <c r="P579" s="24">
        <v>3</v>
      </c>
      <c r="Q579" s="24">
        <v>0</v>
      </c>
      <c r="R579" s="66"/>
      <c r="S579" s="66"/>
      <c r="T579" s="66"/>
      <c r="U579" s="66"/>
      <c r="V579" s="66"/>
      <c r="W579" s="24"/>
      <c r="X579" s="24"/>
      <c r="Y579" s="24"/>
      <c r="Z579" s="24"/>
      <c r="AA579" s="28"/>
      <c r="AB579" s="28">
        <v>0.5</v>
      </c>
      <c r="AC579" s="28"/>
      <c r="AD579" s="28">
        <v>35</v>
      </c>
      <c r="AE579" s="28">
        <v>35.000994210000002</v>
      </c>
      <c r="AF579" t="s">
        <v>668</v>
      </c>
    </row>
    <row r="580" spans="1:32" ht="18" customHeight="1">
      <c r="A580" s="22">
        <v>46175</v>
      </c>
      <c r="B580" s="23" t="s">
        <v>38</v>
      </c>
      <c r="C580" s="24">
        <v>705</v>
      </c>
      <c r="D580" s="25">
        <v>3063</v>
      </c>
      <c r="E580" s="26">
        <v>92</v>
      </c>
      <c r="F580" s="24">
        <v>23</v>
      </c>
      <c r="G580" s="24">
        <v>11</v>
      </c>
      <c r="H580" s="23" t="s">
        <v>879</v>
      </c>
      <c r="I580" s="23" t="s">
        <v>1474</v>
      </c>
      <c r="J580" s="23" t="s">
        <v>1475</v>
      </c>
      <c r="K580" s="23" t="s">
        <v>154</v>
      </c>
      <c r="L580" s="27">
        <v>1.01</v>
      </c>
      <c r="M580" s="25">
        <v>49</v>
      </c>
      <c r="N580" s="25">
        <v>-2336</v>
      </c>
      <c r="O580" s="24">
        <v>0</v>
      </c>
      <c r="P580" s="24">
        <v>5</v>
      </c>
      <c r="Q580" s="24">
        <v>0</v>
      </c>
      <c r="R580" s="66"/>
      <c r="S580" s="66"/>
      <c r="T580" s="66"/>
      <c r="U580" s="66"/>
      <c r="V580" s="66"/>
      <c r="W580" s="24"/>
      <c r="X580" s="24"/>
      <c r="Y580" s="24"/>
      <c r="Z580" s="24"/>
      <c r="AA580" s="28"/>
      <c r="AB580" s="28">
        <v>0.6</v>
      </c>
      <c r="AC580" s="28"/>
      <c r="AD580" s="28">
        <v>45</v>
      </c>
      <c r="AE580" s="28">
        <v>45.000994200000001</v>
      </c>
      <c r="AF580" t="s">
        <v>241</v>
      </c>
    </row>
    <row r="581" spans="1:32" ht="18" customHeight="1">
      <c r="A581" s="22">
        <v>46175</v>
      </c>
      <c r="B581" s="23" t="s">
        <v>38</v>
      </c>
      <c r="C581" s="24">
        <v>706</v>
      </c>
      <c r="D581" s="25">
        <v>256</v>
      </c>
      <c r="E581" s="26">
        <v>-71</v>
      </c>
      <c r="F581" s="24">
        <v>2</v>
      </c>
      <c r="G581" s="24">
        <v>2</v>
      </c>
      <c r="H581" s="23" t="s">
        <v>1476</v>
      </c>
      <c r="I581" s="23" t="s">
        <v>1477</v>
      </c>
      <c r="J581" s="23" t="s">
        <v>1477</v>
      </c>
      <c r="K581" s="23" t="s">
        <v>154</v>
      </c>
      <c r="L581" s="27">
        <v>0.90759999999999996</v>
      </c>
      <c r="M581" s="25">
        <v>-72</v>
      </c>
      <c r="N581" s="25">
        <v>-2642</v>
      </c>
      <c r="O581" s="24">
        <v>0</v>
      </c>
      <c r="P581" s="24">
        <v>6</v>
      </c>
      <c r="Q581" s="24">
        <v>0</v>
      </c>
      <c r="R581" s="66"/>
      <c r="S581" s="66"/>
      <c r="T581" s="66"/>
      <c r="U581" s="66"/>
      <c r="V581" s="66"/>
      <c r="W581" s="24"/>
      <c r="X581" s="24"/>
      <c r="Y581" s="24"/>
      <c r="Z581" s="24"/>
      <c r="AA581" s="28"/>
      <c r="AB581" s="28">
        <v>0.5</v>
      </c>
      <c r="AC581" s="28"/>
      <c r="AD581" s="28">
        <v>10</v>
      </c>
      <c r="AE581" s="28">
        <v>10.00099419</v>
      </c>
      <c r="AF581" t="s">
        <v>584</v>
      </c>
    </row>
    <row r="582" spans="1:32" ht="18" customHeight="1">
      <c r="A582" s="22">
        <v>46175</v>
      </c>
      <c r="B582" s="23" t="s">
        <v>38</v>
      </c>
      <c r="C582" s="24">
        <v>707</v>
      </c>
      <c r="D582" s="25">
        <v>1004</v>
      </c>
      <c r="E582" s="26">
        <v>3400</v>
      </c>
      <c r="F582" s="24">
        <v>20</v>
      </c>
      <c r="G582" s="24">
        <v>3</v>
      </c>
      <c r="H582" s="23" t="s">
        <v>1478</v>
      </c>
      <c r="I582" s="23" t="s">
        <v>1479</v>
      </c>
      <c r="J582" s="23" t="s">
        <v>1480</v>
      </c>
      <c r="K582" s="23" t="s">
        <v>154</v>
      </c>
      <c r="L582" s="27">
        <v>2.1288</v>
      </c>
      <c r="M582" s="25">
        <v>-339</v>
      </c>
      <c r="N582" s="25">
        <v>-1754</v>
      </c>
      <c r="O582" s="24">
        <v>0</v>
      </c>
      <c r="P582" s="24">
        <v>7</v>
      </c>
      <c r="Q582" s="24">
        <v>0</v>
      </c>
      <c r="R582" s="66"/>
      <c r="S582" s="66"/>
      <c r="T582" s="66"/>
      <c r="U582" s="66"/>
      <c r="V582" s="66"/>
      <c r="W582" s="24"/>
      <c r="X582" s="24"/>
      <c r="Y582" s="24"/>
      <c r="Z582" s="24"/>
      <c r="AA582" s="28"/>
      <c r="AB582" s="28">
        <v>0.5</v>
      </c>
      <c r="AC582" s="28"/>
      <c r="AD582" s="28">
        <v>80</v>
      </c>
      <c r="AE582" s="28">
        <v>80.000994180000006</v>
      </c>
      <c r="AF582" t="s">
        <v>155</v>
      </c>
    </row>
    <row r="583" spans="1:32" ht="18" customHeight="1">
      <c r="A583" s="22">
        <v>46175</v>
      </c>
      <c r="B583" s="23" t="s">
        <v>38</v>
      </c>
      <c r="C583" s="24">
        <v>708</v>
      </c>
      <c r="D583" s="25">
        <v>4296</v>
      </c>
      <c r="E583" s="26">
        <v>-3545</v>
      </c>
      <c r="F583" s="24">
        <v>18</v>
      </c>
      <c r="G583" s="24">
        <v>16</v>
      </c>
      <c r="H583" s="23" t="s">
        <v>1068</v>
      </c>
      <c r="I583" s="23" t="s">
        <v>1481</v>
      </c>
      <c r="J583" s="23" t="s">
        <v>1482</v>
      </c>
      <c r="K583" s="23" t="s">
        <v>154</v>
      </c>
      <c r="L583" s="27">
        <v>0.72489999999999999</v>
      </c>
      <c r="M583" s="25">
        <v>600</v>
      </c>
      <c r="N583" s="25">
        <v>-1829</v>
      </c>
      <c r="O583" s="24">
        <v>0</v>
      </c>
      <c r="P583" s="24">
        <v>8</v>
      </c>
      <c r="Q583" s="24">
        <v>0</v>
      </c>
      <c r="R583" s="66"/>
      <c r="S583" s="66"/>
      <c r="T583" s="66"/>
      <c r="U583" s="66"/>
      <c r="V583" s="66"/>
      <c r="W583" s="24"/>
      <c r="X583" s="24"/>
      <c r="Y583" s="24"/>
      <c r="Z583" s="24"/>
      <c r="AA583" s="28"/>
      <c r="AB583" s="28">
        <v>0.6</v>
      </c>
      <c r="AC583" s="28"/>
      <c r="AD583" s="28">
        <v>30</v>
      </c>
      <c r="AE583" s="28">
        <v>30.000994169999998</v>
      </c>
      <c r="AF583" t="s">
        <v>661</v>
      </c>
    </row>
    <row r="584" spans="1:32" ht="18" customHeight="1">
      <c r="A584" s="22">
        <v>46175</v>
      </c>
      <c r="B584" s="23" t="s">
        <v>38</v>
      </c>
      <c r="C584" s="24">
        <v>710</v>
      </c>
      <c r="D584" s="25">
        <v>871</v>
      </c>
      <c r="E584" s="26">
        <v>3390</v>
      </c>
      <c r="F584" s="24">
        <v>29</v>
      </c>
      <c r="G584" s="24">
        <v>4</v>
      </c>
      <c r="H584" s="23" t="s">
        <v>1483</v>
      </c>
      <c r="I584" s="23" t="s">
        <v>1484</v>
      </c>
      <c r="J584" s="23" t="s">
        <v>1485</v>
      </c>
      <c r="K584" s="23" t="s">
        <v>154</v>
      </c>
      <c r="L584" s="27">
        <v>2.2974000000000001</v>
      </c>
      <c r="M584" s="25">
        <v>-83</v>
      </c>
      <c r="N584" s="25">
        <v>1838</v>
      </c>
      <c r="O584" s="24">
        <v>0</v>
      </c>
      <c r="P584" s="24">
        <v>0</v>
      </c>
      <c r="Q584" s="24">
        <v>0</v>
      </c>
      <c r="R584" s="66"/>
      <c r="S584" s="66"/>
      <c r="T584" s="66"/>
      <c r="U584" s="66"/>
      <c r="V584" s="66"/>
      <c r="W584" s="24"/>
      <c r="X584" s="24"/>
      <c r="Y584" s="24"/>
      <c r="Z584" s="24"/>
      <c r="AA584" s="28"/>
      <c r="AB584" s="28">
        <v>0.5</v>
      </c>
      <c r="AC584" s="28"/>
      <c r="AD584" s="28">
        <v>0</v>
      </c>
      <c r="AE584" s="28">
        <v>0</v>
      </c>
    </row>
    <row r="585" spans="1:32" ht="18" customHeight="1">
      <c r="A585" s="22">
        <v>46175</v>
      </c>
      <c r="B585" s="23" t="s">
        <v>685</v>
      </c>
      <c r="C585" s="24">
        <v>671</v>
      </c>
      <c r="D585" s="25">
        <v>2233</v>
      </c>
      <c r="E585" s="26">
        <v>-1095</v>
      </c>
      <c r="F585" s="24">
        <v>18</v>
      </c>
      <c r="G585" s="24">
        <v>10</v>
      </c>
      <c r="H585" s="23" t="s">
        <v>1486</v>
      </c>
      <c r="I585" s="23" t="s">
        <v>1487</v>
      </c>
      <c r="J585" s="23" t="s">
        <v>1488</v>
      </c>
      <c r="K585" s="23" t="s">
        <v>154</v>
      </c>
      <c r="L585" s="27">
        <v>0.83650000000000002</v>
      </c>
      <c r="M585" s="25">
        <v>2759</v>
      </c>
      <c r="N585" s="25">
        <v>1129</v>
      </c>
      <c r="O585" s="24">
        <v>0</v>
      </c>
      <c r="P585" s="24">
        <v>1</v>
      </c>
      <c r="Q585" s="24">
        <v>0</v>
      </c>
      <c r="R585" s="66"/>
      <c r="S585" s="66"/>
      <c r="T585" s="66"/>
      <c r="U585" s="66"/>
      <c r="V585" s="66"/>
      <c r="W585" s="24"/>
      <c r="X585" s="24"/>
      <c r="Y585" s="24"/>
      <c r="Z585" s="24"/>
      <c r="AA585" s="28"/>
      <c r="AB585" s="28">
        <v>0.5</v>
      </c>
      <c r="AC585" s="28"/>
      <c r="AD585" s="28">
        <v>40</v>
      </c>
      <c r="AE585" s="28">
        <v>40.000994149999997</v>
      </c>
      <c r="AF585" t="s">
        <v>664</v>
      </c>
    </row>
    <row r="586" spans="1:32" ht="18" customHeight="1">
      <c r="A586" s="22">
        <v>46175</v>
      </c>
      <c r="B586" s="23" t="s">
        <v>685</v>
      </c>
      <c r="C586" s="24">
        <v>672</v>
      </c>
      <c r="D586" s="25">
        <v>2060</v>
      </c>
      <c r="E586" s="26">
        <v>-1796</v>
      </c>
      <c r="F586" s="24">
        <v>11</v>
      </c>
      <c r="G586" s="24">
        <v>4</v>
      </c>
      <c r="H586" s="23" t="s">
        <v>608</v>
      </c>
      <c r="I586" s="23" t="s">
        <v>1489</v>
      </c>
      <c r="J586" s="23" t="s">
        <v>1490</v>
      </c>
      <c r="K586" s="23" t="s">
        <v>154</v>
      </c>
      <c r="L586" s="27">
        <v>0.70940000000000003</v>
      </c>
      <c r="M586" s="25">
        <v>-1043</v>
      </c>
      <c r="N586" s="25">
        <v>5833</v>
      </c>
      <c r="O586" s="24">
        <v>0</v>
      </c>
      <c r="P586" s="24">
        <v>2</v>
      </c>
      <c r="Q586" s="24">
        <v>0</v>
      </c>
      <c r="R586" s="66"/>
      <c r="S586" s="66"/>
      <c r="T586" s="66"/>
      <c r="U586" s="66"/>
      <c r="V586" s="66"/>
      <c r="W586" s="24"/>
      <c r="X586" s="24"/>
      <c r="Y586" s="24"/>
      <c r="Z586" s="24"/>
      <c r="AA586" s="28"/>
      <c r="AB586" s="28">
        <v>0.5</v>
      </c>
      <c r="AC586" s="28"/>
      <c r="AD586" s="28">
        <v>30</v>
      </c>
      <c r="AE586" s="28">
        <v>30.00099414</v>
      </c>
      <c r="AF586" t="s">
        <v>661</v>
      </c>
    </row>
    <row r="587" spans="1:32" ht="18" customHeight="1">
      <c r="A587" s="22">
        <v>46175</v>
      </c>
      <c r="B587" s="23" t="s">
        <v>685</v>
      </c>
      <c r="C587" s="24">
        <v>673</v>
      </c>
      <c r="D587" s="25">
        <v>2562</v>
      </c>
      <c r="E587" s="26">
        <v>1349</v>
      </c>
      <c r="F587" s="24">
        <v>39</v>
      </c>
      <c r="G587" s="24">
        <v>6</v>
      </c>
      <c r="H587" s="23" t="s">
        <v>160</v>
      </c>
      <c r="I587" s="23" t="s">
        <v>1491</v>
      </c>
      <c r="J587" s="23" t="s">
        <v>1349</v>
      </c>
      <c r="K587" s="23" t="s">
        <v>154</v>
      </c>
      <c r="L587" s="27">
        <v>1.1755</v>
      </c>
      <c r="M587" s="25">
        <v>656</v>
      </c>
      <c r="N587" s="25">
        <v>-4193</v>
      </c>
      <c r="O587" s="24">
        <v>0</v>
      </c>
      <c r="P587" s="24">
        <v>3</v>
      </c>
      <c r="Q587" s="24">
        <v>0</v>
      </c>
      <c r="R587" s="66"/>
      <c r="S587" s="66"/>
      <c r="T587" s="66"/>
      <c r="U587" s="66"/>
      <c r="V587" s="66"/>
      <c r="W587" s="24"/>
      <c r="X587" s="24"/>
      <c r="Y587" s="24"/>
      <c r="Z587" s="24"/>
      <c r="AA587" s="28"/>
      <c r="AB587" s="28">
        <v>0.5</v>
      </c>
      <c r="AC587" s="28"/>
      <c r="AD587" s="28">
        <v>60</v>
      </c>
      <c r="AE587" s="28">
        <v>60.000994130000002</v>
      </c>
      <c r="AF587" t="s">
        <v>578</v>
      </c>
    </row>
    <row r="588" spans="1:32" ht="18" customHeight="1">
      <c r="A588" s="22">
        <v>46175</v>
      </c>
      <c r="B588" s="23" t="s">
        <v>685</v>
      </c>
      <c r="C588" s="24">
        <v>675</v>
      </c>
      <c r="D588" s="25">
        <v>1627</v>
      </c>
      <c r="E588" s="26">
        <v>-1713</v>
      </c>
      <c r="F588" s="24">
        <v>7</v>
      </c>
      <c r="G588" s="24">
        <v>4</v>
      </c>
      <c r="H588" s="23" t="s">
        <v>804</v>
      </c>
      <c r="I588" s="23" t="s">
        <v>1492</v>
      </c>
      <c r="J588" s="23" t="s">
        <v>1493</v>
      </c>
      <c r="K588" s="23" t="s">
        <v>154</v>
      </c>
      <c r="L588" s="27">
        <v>0.64900000000000002</v>
      </c>
      <c r="M588" s="25">
        <v>1957</v>
      </c>
      <c r="N588" s="25">
        <v>2384</v>
      </c>
      <c r="O588" s="24">
        <v>0</v>
      </c>
      <c r="P588" s="24">
        <v>5</v>
      </c>
      <c r="Q588" s="24">
        <v>0</v>
      </c>
      <c r="R588" s="66"/>
      <c r="S588" s="66"/>
      <c r="T588" s="66"/>
      <c r="U588" s="66"/>
      <c r="V588" s="66"/>
      <c r="W588" s="24"/>
      <c r="X588" s="24"/>
      <c r="Y588" s="24"/>
      <c r="Z588" s="24"/>
      <c r="AA588" s="28"/>
      <c r="AB588" s="28">
        <v>0.5</v>
      </c>
      <c r="AC588" s="28"/>
      <c r="AD588" s="28">
        <v>40</v>
      </c>
      <c r="AE588" s="28">
        <v>40.000994120000001</v>
      </c>
      <c r="AF588" t="s">
        <v>664</v>
      </c>
    </row>
    <row r="589" spans="1:32" ht="18" customHeight="1">
      <c r="A589" s="22">
        <v>46175</v>
      </c>
      <c r="B589" s="23" t="s">
        <v>685</v>
      </c>
      <c r="C589" s="24">
        <v>676</v>
      </c>
      <c r="D589" s="25">
        <v>1698</v>
      </c>
      <c r="E589" s="26">
        <v>-1723</v>
      </c>
      <c r="F589" s="24">
        <v>10</v>
      </c>
      <c r="G589" s="24">
        <v>7</v>
      </c>
      <c r="H589" s="23" t="s">
        <v>1494</v>
      </c>
      <c r="I589" s="23" t="s">
        <v>1495</v>
      </c>
      <c r="J589" s="23" t="s">
        <v>1496</v>
      </c>
      <c r="K589" s="23" t="s">
        <v>154</v>
      </c>
      <c r="L589" s="27">
        <v>0.66180000000000005</v>
      </c>
      <c r="M589" s="25">
        <v>2151</v>
      </c>
      <c r="N589" s="25">
        <v>-675</v>
      </c>
      <c r="O589" s="24">
        <v>0</v>
      </c>
      <c r="P589" s="24">
        <v>6</v>
      </c>
      <c r="Q589" s="24">
        <v>0</v>
      </c>
      <c r="R589" s="66"/>
      <c r="S589" s="66"/>
      <c r="T589" s="66"/>
      <c r="U589" s="66"/>
      <c r="V589" s="66"/>
      <c r="W589" s="24"/>
      <c r="X589" s="24"/>
      <c r="Y589" s="24"/>
      <c r="Z589" s="24"/>
      <c r="AA589" s="28"/>
      <c r="AB589" s="28">
        <v>0.5</v>
      </c>
      <c r="AC589" s="28"/>
      <c r="AD589" s="28">
        <v>30</v>
      </c>
      <c r="AE589" s="28">
        <v>30.000994110000001</v>
      </c>
      <c r="AF589" t="s">
        <v>661</v>
      </c>
    </row>
    <row r="590" spans="1:32" ht="18" customHeight="1">
      <c r="A590" s="22">
        <v>46175</v>
      </c>
      <c r="B590" s="23" t="s">
        <v>685</v>
      </c>
      <c r="C590" s="24">
        <v>677</v>
      </c>
      <c r="D590" s="25">
        <v>2070</v>
      </c>
      <c r="E590" s="26">
        <v>-1721</v>
      </c>
      <c r="F590" s="24">
        <v>11</v>
      </c>
      <c r="G590" s="24">
        <v>5</v>
      </c>
      <c r="H590" s="23" t="s">
        <v>1497</v>
      </c>
      <c r="I590" s="23" t="s">
        <v>1435</v>
      </c>
      <c r="J590" s="23" t="s">
        <v>1498</v>
      </c>
      <c r="K590" s="23" t="s">
        <v>154</v>
      </c>
      <c r="L590" s="27">
        <v>0.72289999999999999</v>
      </c>
      <c r="M590" s="25">
        <v>-600</v>
      </c>
      <c r="N590" s="25">
        <v>554</v>
      </c>
      <c r="O590" s="24">
        <v>0</v>
      </c>
      <c r="P590" s="24">
        <v>7</v>
      </c>
      <c r="Q590" s="24">
        <v>0</v>
      </c>
      <c r="R590" s="66"/>
      <c r="S590" s="66"/>
      <c r="T590" s="66"/>
      <c r="U590" s="66"/>
      <c r="V590" s="66"/>
      <c r="W590" s="24"/>
      <c r="X590" s="24"/>
      <c r="Y590" s="24"/>
      <c r="Z590" s="24"/>
      <c r="AA590" s="28"/>
      <c r="AB590" s="28">
        <v>0.5</v>
      </c>
      <c r="AC590" s="28"/>
      <c r="AD590" s="28">
        <v>30</v>
      </c>
      <c r="AE590" s="28">
        <v>30.0009941</v>
      </c>
      <c r="AF590" t="s">
        <v>661</v>
      </c>
    </row>
    <row r="591" spans="1:32" ht="18" customHeight="1">
      <c r="A591" s="22">
        <v>46175</v>
      </c>
      <c r="B591" s="23" t="s">
        <v>44</v>
      </c>
      <c r="C591" s="24">
        <v>568</v>
      </c>
      <c r="D591" s="25">
        <v>3592</v>
      </c>
      <c r="E591" s="26">
        <v>10</v>
      </c>
      <c r="F591" s="24">
        <v>14</v>
      </c>
      <c r="G591" s="24">
        <v>10</v>
      </c>
      <c r="H591" s="23" t="s">
        <v>1499</v>
      </c>
      <c r="I591" s="23" t="s">
        <v>1500</v>
      </c>
      <c r="J591" s="23" t="s">
        <v>1501</v>
      </c>
      <c r="K591" s="23" t="s">
        <v>154</v>
      </c>
      <c r="L591" s="27">
        <v>1.0008999999999999</v>
      </c>
      <c r="M591" s="25">
        <v>-919</v>
      </c>
      <c r="N591" s="25">
        <v>-460</v>
      </c>
      <c r="O591" s="24">
        <v>0</v>
      </c>
      <c r="P591" s="24">
        <v>8</v>
      </c>
      <c r="Q591" s="24">
        <v>1</v>
      </c>
      <c r="R591" s="66">
        <v>596.51733084267335</v>
      </c>
      <c r="S591" s="66">
        <v>6.0216188437069249</v>
      </c>
      <c r="T591" s="66">
        <v>256.57142857142861</v>
      </c>
      <c r="U591" s="66">
        <v>359.2</v>
      </c>
      <c r="V591" s="66">
        <v>149.66666666666671</v>
      </c>
      <c r="W591" s="24">
        <v>3</v>
      </c>
      <c r="X591" s="24">
        <v>3</v>
      </c>
      <c r="Y591" s="24">
        <v>3</v>
      </c>
      <c r="Z591" s="24">
        <v>0</v>
      </c>
      <c r="AA591" s="28">
        <v>2.25</v>
      </c>
      <c r="AB591" s="28">
        <v>0.6</v>
      </c>
      <c r="AC591" s="28">
        <v>1.35</v>
      </c>
      <c r="AD591" s="28">
        <v>13.5</v>
      </c>
      <c r="AE591" s="28">
        <v>13.500994090000001</v>
      </c>
      <c r="AF591" t="s">
        <v>1502</v>
      </c>
    </row>
    <row r="592" spans="1:32" ht="18" customHeight="1">
      <c r="A592" s="22">
        <v>46175</v>
      </c>
      <c r="B592" s="23" t="s">
        <v>44</v>
      </c>
      <c r="C592" s="24">
        <v>570</v>
      </c>
      <c r="D592" s="25">
        <v>3745</v>
      </c>
      <c r="E592" s="26">
        <v>837</v>
      </c>
      <c r="F592" s="24">
        <v>20</v>
      </c>
      <c r="G592" s="24">
        <v>5</v>
      </c>
      <c r="H592" s="23" t="s">
        <v>1103</v>
      </c>
      <c r="I592" s="23" t="s">
        <v>744</v>
      </c>
      <c r="J592" s="23" t="s">
        <v>1503</v>
      </c>
      <c r="K592" s="23" t="s">
        <v>154</v>
      </c>
      <c r="L592" s="27">
        <v>1.0745</v>
      </c>
      <c r="M592" s="25">
        <v>741</v>
      </c>
      <c r="N592" s="25">
        <v>-1568</v>
      </c>
      <c r="O592" s="24">
        <v>0</v>
      </c>
      <c r="P592" s="24">
        <v>0</v>
      </c>
      <c r="Q592" s="24">
        <v>1</v>
      </c>
      <c r="R592" s="66">
        <v>628.24865089248647</v>
      </c>
      <c r="S592" s="66">
        <v>5.9610155862330529</v>
      </c>
      <c r="T592" s="66">
        <v>187.25</v>
      </c>
      <c r="U592" s="66">
        <v>749</v>
      </c>
      <c r="V592" s="66">
        <v>149.80000000000001</v>
      </c>
      <c r="W592" s="24">
        <v>7</v>
      </c>
      <c r="X592" s="24">
        <v>0</v>
      </c>
      <c r="Y592" s="24">
        <v>3</v>
      </c>
      <c r="Z592" s="24">
        <v>1</v>
      </c>
      <c r="AA592" s="28">
        <v>2.75</v>
      </c>
      <c r="AB592" s="28">
        <v>0.6</v>
      </c>
      <c r="AC592" s="28">
        <v>1.65</v>
      </c>
      <c r="AD592" s="28">
        <v>16.5</v>
      </c>
      <c r="AE592" s="28">
        <v>16.500994080000002</v>
      </c>
      <c r="AF592" t="s">
        <v>1213</v>
      </c>
    </row>
    <row r="593" spans="1:32" ht="18" customHeight="1">
      <c r="A593" s="22">
        <v>46175</v>
      </c>
      <c r="B593" s="23" t="s">
        <v>44</v>
      </c>
      <c r="C593" s="24">
        <v>571</v>
      </c>
      <c r="D593" s="25">
        <v>3929</v>
      </c>
      <c r="E593" s="26">
        <v>406</v>
      </c>
      <c r="F593" s="24">
        <v>18</v>
      </c>
      <c r="G593" s="24">
        <v>9</v>
      </c>
      <c r="H593" s="23" t="s">
        <v>1413</v>
      </c>
      <c r="I593" s="23" t="s">
        <v>1170</v>
      </c>
      <c r="J593" s="23" t="s">
        <v>1504</v>
      </c>
      <c r="K593" s="23" t="s">
        <v>154</v>
      </c>
      <c r="L593" s="27">
        <v>1.0344</v>
      </c>
      <c r="M593" s="25">
        <v>150</v>
      </c>
      <c r="N593" s="25">
        <v>-151</v>
      </c>
      <c r="O593" s="24">
        <v>0</v>
      </c>
      <c r="P593" s="24">
        <v>1</v>
      </c>
      <c r="Q593" s="24">
        <v>1</v>
      </c>
      <c r="R593" s="66">
        <v>644.52765670402664</v>
      </c>
      <c r="S593" s="66">
        <v>6.0959370154758696</v>
      </c>
      <c r="T593" s="66">
        <v>218.2777777777778</v>
      </c>
      <c r="U593" s="66">
        <v>436.55555555555549</v>
      </c>
      <c r="V593" s="66">
        <v>145.5185185185185</v>
      </c>
      <c r="W593" s="24">
        <v>6</v>
      </c>
      <c r="X593" s="24">
        <v>1</v>
      </c>
      <c r="Y593" s="24">
        <v>4</v>
      </c>
      <c r="Z593" s="24">
        <v>0</v>
      </c>
      <c r="AA593" s="28">
        <v>2.75</v>
      </c>
      <c r="AB593" s="28">
        <v>0.6</v>
      </c>
      <c r="AC593" s="28">
        <v>1.65</v>
      </c>
      <c r="AD593" s="28">
        <v>26.5</v>
      </c>
      <c r="AE593" s="28">
        <v>26.500994070000001</v>
      </c>
      <c r="AF593" t="s">
        <v>1505</v>
      </c>
    </row>
    <row r="594" spans="1:32" ht="18" customHeight="1">
      <c r="A594" s="22">
        <v>46175</v>
      </c>
      <c r="B594" s="23" t="s">
        <v>44</v>
      </c>
      <c r="C594" s="24">
        <v>572</v>
      </c>
      <c r="D594" s="25">
        <v>2648</v>
      </c>
      <c r="E594" s="26">
        <v>-1075</v>
      </c>
      <c r="F594" s="24">
        <v>7</v>
      </c>
      <c r="G594" s="24">
        <v>3</v>
      </c>
      <c r="H594" s="23" t="s">
        <v>544</v>
      </c>
      <c r="I594" s="23" t="s">
        <v>1506</v>
      </c>
      <c r="J594" s="23" t="s">
        <v>1507</v>
      </c>
      <c r="K594" s="23" t="s">
        <v>154</v>
      </c>
      <c r="L594" s="27">
        <v>0.86470000000000002</v>
      </c>
      <c r="M594" s="25">
        <v>-256</v>
      </c>
      <c r="N594" s="25">
        <v>1318</v>
      </c>
      <c r="O594" s="24">
        <v>0</v>
      </c>
      <c r="P594" s="24">
        <v>2</v>
      </c>
      <c r="Q594" s="24">
        <v>1</v>
      </c>
      <c r="R594" s="66">
        <v>456.53699667912002</v>
      </c>
      <c r="S594" s="66">
        <v>5.8001871026044451</v>
      </c>
      <c r="T594" s="66">
        <v>378.28571428571428</v>
      </c>
      <c r="U594" s="66">
        <v>882.66666666666663</v>
      </c>
      <c r="V594" s="66">
        <v>264.8</v>
      </c>
      <c r="W594" s="24">
        <v>0</v>
      </c>
      <c r="X594" s="24">
        <v>0</v>
      </c>
      <c r="Y594" s="24">
        <v>0</v>
      </c>
      <c r="Z594" s="24">
        <v>5</v>
      </c>
      <c r="AA594" s="28">
        <v>1.25</v>
      </c>
      <c r="AB594" s="28">
        <v>0.5</v>
      </c>
      <c r="AC594" s="28">
        <v>0.625</v>
      </c>
      <c r="AD594" s="28">
        <v>16.2</v>
      </c>
      <c r="AE594" s="28">
        <v>16.200994059999999</v>
      </c>
      <c r="AF594" t="s">
        <v>626</v>
      </c>
    </row>
    <row r="595" spans="1:32" ht="18" customHeight="1">
      <c r="A595" s="22">
        <v>46175</v>
      </c>
      <c r="B595" s="23" t="s">
        <v>44</v>
      </c>
      <c r="C595" s="24">
        <v>573</v>
      </c>
      <c r="D595" s="25">
        <v>2952</v>
      </c>
      <c r="E595" s="26">
        <v>730</v>
      </c>
      <c r="F595" s="24">
        <v>15</v>
      </c>
      <c r="G595" s="24">
        <v>6</v>
      </c>
      <c r="H595" s="23" t="s">
        <v>1508</v>
      </c>
      <c r="I595" s="23" t="s">
        <v>194</v>
      </c>
      <c r="J595" s="23" t="s">
        <v>1509</v>
      </c>
      <c r="K595" s="23" t="s">
        <v>154</v>
      </c>
      <c r="L595" s="27">
        <v>1.0824</v>
      </c>
      <c r="M595" s="25">
        <v>-780</v>
      </c>
      <c r="N595" s="25">
        <v>-304</v>
      </c>
      <c r="O595" s="24">
        <v>0</v>
      </c>
      <c r="P595" s="24">
        <v>3</v>
      </c>
      <c r="Q595" s="24">
        <v>1</v>
      </c>
      <c r="R595" s="66">
        <v>502.24252801992532</v>
      </c>
      <c r="S595" s="66">
        <v>5.8776384621154314</v>
      </c>
      <c r="T595" s="66">
        <v>196.8</v>
      </c>
      <c r="U595" s="66">
        <v>492</v>
      </c>
      <c r="V595" s="66">
        <v>140.57142857142861</v>
      </c>
      <c r="W595" s="24">
        <v>7</v>
      </c>
      <c r="X595" s="24">
        <v>0</v>
      </c>
      <c r="Y595" s="24">
        <v>4</v>
      </c>
      <c r="Z595" s="24">
        <v>3</v>
      </c>
      <c r="AA595" s="28">
        <v>3.5</v>
      </c>
      <c r="AB595" s="28">
        <v>0.5</v>
      </c>
      <c r="AC595" s="28">
        <v>1.75</v>
      </c>
      <c r="AD595" s="28">
        <v>17.5</v>
      </c>
      <c r="AE595" s="28">
        <v>17.500994049999999</v>
      </c>
      <c r="AF595" t="s">
        <v>822</v>
      </c>
    </row>
    <row r="596" spans="1:32" ht="18" customHeight="1">
      <c r="A596" s="22">
        <v>46175</v>
      </c>
      <c r="B596" s="23" t="s">
        <v>30</v>
      </c>
      <c r="C596" s="24">
        <v>563</v>
      </c>
      <c r="D596" s="25">
        <v>5821</v>
      </c>
      <c r="E596" s="26">
        <v>-63</v>
      </c>
      <c r="F596" s="24">
        <v>24</v>
      </c>
      <c r="G596" s="24">
        <v>16</v>
      </c>
      <c r="H596" s="23" t="s">
        <v>1413</v>
      </c>
      <c r="I596" s="23" t="s">
        <v>1510</v>
      </c>
      <c r="J596" s="23" t="s">
        <v>1511</v>
      </c>
      <c r="K596" s="23" t="s">
        <v>154</v>
      </c>
      <c r="L596" s="27">
        <v>0.99639999999999995</v>
      </c>
      <c r="M596" s="25">
        <v>652</v>
      </c>
      <c r="N596" s="25">
        <v>-251</v>
      </c>
      <c r="O596" s="24">
        <v>0</v>
      </c>
      <c r="P596" s="24">
        <v>3</v>
      </c>
      <c r="Q596" s="24">
        <v>1</v>
      </c>
      <c r="R596" s="66">
        <v>919.87754254877541</v>
      </c>
      <c r="S596" s="66">
        <v>6.3280162094960026</v>
      </c>
      <c r="T596" s="66">
        <v>242.54166666666671</v>
      </c>
      <c r="U596" s="66">
        <v>363.8125</v>
      </c>
      <c r="V596" s="66">
        <v>145.52500000000001</v>
      </c>
      <c r="W596" s="24">
        <v>5</v>
      </c>
      <c r="X596" s="24">
        <v>2</v>
      </c>
      <c r="Y596" s="24">
        <v>3</v>
      </c>
      <c r="Z596" s="24">
        <v>0</v>
      </c>
      <c r="AA596" s="28">
        <v>2.5</v>
      </c>
      <c r="AB596" s="28">
        <v>0.8</v>
      </c>
      <c r="AC596" s="28">
        <v>2</v>
      </c>
      <c r="AD596" s="28">
        <v>30</v>
      </c>
      <c r="AE596" s="28">
        <v>30.000994039999998</v>
      </c>
      <c r="AF596" t="s">
        <v>661</v>
      </c>
    </row>
    <row r="597" spans="1:32" ht="18" customHeight="1">
      <c r="A597" s="22">
        <v>46175</v>
      </c>
      <c r="B597" s="23" t="s">
        <v>30</v>
      </c>
      <c r="C597" s="24">
        <v>565</v>
      </c>
      <c r="D597" s="25">
        <v>1088</v>
      </c>
      <c r="E597" s="26">
        <v>-643</v>
      </c>
      <c r="F597" s="24">
        <v>1</v>
      </c>
      <c r="G597" s="24">
        <v>4</v>
      </c>
      <c r="H597" s="23" t="s">
        <v>1512</v>
      </c>
      <c r="I597" s="23" t="s">
        <v>1513</v>
      </c>
      <c r="J597" s="23" t="s">
        <v>1514</v>
      </c>
      <c r="K597" s="23" t="s">
        <v>154</v>
      </c>
      <c r="L597" s="27">
        <v>0.80300000000000005</v>
      </c>
      <c r="M597" s="25">
        <v>-472</v>
      </c>
      <c r="N597" s="25">
        <v>-178</v>
      </c>
      <c r="O597" s="24">
        <v>0</v>
      </c>
      <c r="P597" s="24">
        <v>5</v>
      </c>
      <c r="Q597" s="24">
        <v>1</v>
      </c>
      <c r="R597" s="66">
        <v>185.49216479867161</v>
      </c>
      <c r="S597" s="66">
        <v>5.8654768581782788</v>
      </c>
      <c r="T597" s="66">
        <v>1088</v>
      </c>
      <c r="U597" s="66">
        <v>272</v>
      </c>
      <c r="V597" s="66">
        <v>217.6</v>
      </c>
      <c r="W597" s="24">
        <v>0</v>
      </c>
      <c r="X597" s="24">
        <v>5</v>
      </c>
      <c r="Y597" s="24">
        <v>0</v>
      </c>
      <c r="Z597" s="24">
        <v>5</v>
      </c>
      <c r="AA597" s="28">
        <v>2.5</v>
      </c>
      <c r="AB597" s="28">
        <v>0.5</v>
      </c>
      <c r="AC597" s="28">
        <v>1.25</v>
      </c>
      <c r="AD597" s="28">
        <v>32.5</v>
      </c>
      <c r="AE597" s="28">
        <v>32.500994030000001</v>
      </c>
      <c r="AF597" t="s">
        <v>1515</v>
      </c>
    </row>
    <row r="598" spans="1:32" ht="18" customHeight="1">
      <c r="A598" s="22">
        <v>46175</v>
      </c>
      <c r="B598" s="23" t="s">
        <v>30</v>
      </c>
      <c r="C598" s="24">
        <v>566</v>
      </c>
      <c r="D598" s="25">
        <v>2978</v>
      </c>
      <c r="E598" s="26">
        <v>-990</v>
      </c>
      <c r="F598" s="24">
        <v>8</v>
      </c>
      <c r="G598" s="24">
        <v>8</v>
      </c>
      <c r="H598" s="23" t="s">
        <v>1516</v>
      </c>
      <c r="I598" s="23" t="s">
        <v>1517</v>
      </c>
      <c r="J598" s="23" t="s">
        <v>1517</v>
      </c>
      <c r="K598" s="23" t="s">
        <v>154</v>
      </c>
      <c r="L598" s="27">
        <v>0.88919999999999999</v>
      </c>
      <c r="M598" s="25">
        <v>797</v>
      </c>
      <c r="N598" s="25">
        <v>-767</v>
      </c>
      <c r="O598" s="24">
        <v>0</v>
      </c>
      <c r="P598" s="24">
        <v>6</v>
      </c>
      <c r="Q598" s="24">
        <v>1</v>
      </c>
      <c r="R598" s="66">
        <v>481.4599418845994</v>
      </c>
      <c r="S598" s="66">
        <v>6.185353631587887</v>
      </c>
      <c r="T598" s="66">
        <v>372.25</v>
      </c>
      <c r="U598" s="66">
        <v>372.25</v>
      </c>
      <c r="V598" s="66">
        <v>186.125</v>
      </c>
      <c r="W598" s="24">
        <v>0</v>
      </c>
      <c r="X598" s="24">
        <v>1</v>
      </c>
      <c r="Y598" s="24">
        <v>0</v>
      </c>
      <c r="Z598" s="24">
        <v>0</v>
      </c>
      <c r="AA598" s="28">
        <v>0.25</v>
      </c>
      <c r="AB598" s="28">
        <v>0.5</v>
      </c>
      <c r="AC598" s="28">
        <v>0.125</v>
      </c>
      <c r="AD598" s="28">
        <v>11.2</v>
      </c>
      <c r="AE598" s="28">
        <v>11.20099402</v>
      </c>
      <c r="AF598" t="s">
        <v>646</v>
      </c>
    </row>
    <row r="599" spans="1:32" ht="18" customHeight="1">
      <c r="A599" s="22">
        <v>46175</v>
      </c>
      <c r="B599" s="23" t="s">
        <v>30</v>
      </c>
      <c r="C599" s="24">
        <v>567</v>
      </c>
      <c r="D599" s="25">
        <v>2554</v>
      </c>
      <c r="E599" s="26">
        <v>-27</v>
      </c>
      <c r="F599" s="24">
        <v>11</v>
      </c>
      <c r="G599" s="24">
        <v>4</v>
      </c>
      <c r="H599" s="23" t="s">
        <v>1518</v>
      </c>
      <c r="I599" s="23" t="s">
        <v>1519</v>
      </c>
      <c r="J599" s="23" t="s">
        <v>1520</v>
      </c>
      <c r="K599" s="23" t="s">
        <v>154</v>
      </c>
      <c r="L599" s="27">
        <v>0.99650000000000005</v>
      </c>
      <c r="M599" s="25">
        <v>-417</v>
      </c>
      <c r="N599" s="25">
        <v>129</v>
      </c>
      <c r="O599" s="24">
        <v>0</v>
      </c>
      <c r="P599" s="24">
        <v>7</v>
      </c>
      <c r="Q599" s="24">
        <v>1</v>
      </c>
      <c r="R599" s="66">
        <v>425.82788501452882</v>
      </c>
      <c r="S599" s="66">
        <v>5.9977284012597254</v>
      </c>
      <c r="T599" s="66">
        <v>232.18181818181819</v>
      </c>
      <c r="U599" s="66">
        <v>638.5</v>
      </c>
      <c r="V599" s="66">
        <v>170.26666666666671</v>
      </c>
      <c r="W599" s="24">
        <v>6</v>
      </c>
      <c r="X599" s="24">
        <v>0</v>
      </c>
      <c r="Y599" s="24">
        <v>0</v>
      </c>
      <c r="Z599" s="24">
        <v>0</v>
      </c>
      <c r="AA599" s="28">
        <v>1.5</v>
      </c>
      <c r="AB599" s="28">
        <v>0.5</v>
      </c>
      <c r="AC599" s="28">
        <v>0.75</v>
      </c>
      <c r="AD599" s="28">
        <v>17.5</v>
      </c>
      <c r="AE599" s="28">
        <v>17.500994009999999</v>
      </c>
      <c r="AF599" t="s">
        <v>641</v>
      </c>
    </row>
    <row r="600" spans="1:32" ht="18" customHeight="1">
      <c r="A600" s="22">
        <v>46175</v>
      </c>
      <c r="B600" s="23" t="s">
        <v>166</v>
      </c>
      <c r="C600" s="24">
        <v>751</v>
      </c>
      <c r="D600" s="25">
        <v>1594</v>
      </c>
      <c r="E600" s="26">
        <v>904</v>
      </c>
      <c r="F600" s="24">
        <v>26</v>
      </c>
      <c r="G600" s="24">
        <v>4</v>
      </c>
      <c r="H600" s="23" t="s">
        <v>1521</v>
      </c>
      <c r="I600" s="23" t="s">
        <v>1035</v>
      </c>
      <c r="J600" s="23" t="s">
        <v>1522</v>
      </c>
      <c r="K600" s="23" t="s">
        <v>154</v>
      </c>
      <c r="L600" s="27">
        <v>1.1890000000000001</v>
      </c>
      <c r="M600" s="25">
        <v>-457</v>
      </c>
      <c r="N600" s="25">
        <v>-1233</v>
      </c>
      <c r="O600" s="24">
        <v>0</v>
      </c>
      <c r="P600" s="24">
        <v>1</v>
      </c>
      <c r="Q600" s="24">
        <v>0</v>
      </c>
      <c r="R600" s="66"/>
      <c r="S600" s="66"/>
      <c r="T600" s="66"/>
      <c r="U600" s="66"/>
      <c r="V600" s="66"/>
      <c r="W600" s="24"/>
      <c r="X600" s="24"/>
      <c r="Y600" s="24"/>
      <c r="Z600" s="24"/>
      <c r="AA600" s="28"/>
      <c r="AB600" s="28">
        <v>0.5</v>
      </c>
      <c r="AC600" s="28"/>
      <c r="AD600" s="28">
        <v>45</v>
      </c>
      <c r="AE600" s="28">
        <v>45.000993999999999</v>
      </c>
      <c r="AF600" t="s">
        <v>241</v>
      </c>
    </row>
    <row r="601" spans="1:32" ht="18" customHeight="1">
      <c r="A601" s="22">
        <v>46175</v>
      </c>
      <c r="B601" s="23" t="s">
        <v>166</v>
      </c>
      <c r="C601" s="24">
        <v>752</v>
      </c>
      <c r="D601" s="25">
        <v>1394</v>
      </c>
      <c r="E601" s="26">
        <v>-1073</v>
      </c>
      <c r="F601" s="24">
        <v>8</v>
      </c>
      <c r="G601" s="24">
        <v>3</v>
      </c>
      <c r="H601" s="23" t="s">
        <v>1523</v>
      </c>
      <c r="I601" s="23" t="s">
        <v>1524</v>
      </c>
      <c r="J601" s="23" t="s">
        <v>1525</v>
      </c>
      <c r="K601" s="23" t="s">
        <v>154</v>
      </c>
      <c r="L601" s="27">
        <v>0.74339999999999995</v>
      </c>
      <c r="M601" s="25">
        <v>4276</v>
      </c>
      <c r="N601" s="25">
        <v>-1478</v>
      </c>
      <c r="O601" s="24">
        <v>0</v>
      </c>
      <c r="P601" s="24">
        <v>2</v>
      </c>
      <c r="Q601" s="24">
        <v>0</v>
      </c>
      <c r="R601" s="66"/>
      <c r="S601" s="66"/>
      <c r="T601" s="66"/>
      <c r="U601" s="66"/>
      <c r="V601" s="66"/>
      <c r="W601" s="24"/>
      <c r="X601" s="24"/>
      <c r="Y601" s="24"/>
      <c r="Z601" s="24"/>
      <c r="AA601" s="28"/>
      <c r="AB601" s="28">
        <v>0.5</v>
      </c>
      <c r="AC601" s="28"/>
      <c r="AD601" s="28">
        <v>30</v>
      </c>
      <c r="AE601" s="28">
        <v>30.000993990000001</v>
      </c>
      <c r="AF601" t="s">
        <v>661</v>
      </c>
    </row>
    <row r="602" spans="1:32" ht="18" customHeight="1">
      <c r="A602" s="22">
        <v>46175</v>
      </c>
      <c r="B602" s="23" t="s">
        <v>166</v>
      </c>
      <c r="C602" s="24">
        <v>753</v>
      </c>
      <c r="D602" s="25">
        <v>1635</v>
      </c>
      <c r="E602" s="26">
        <v>-795</v>
      </c>
      <c r="F602" s="24">
        <v>12</v>
      </c>
      <c r="G602" s="24">
        <v>5</v>
      </c>
      <c r="H602" s="23" t="s">
        <v>688</v>
      </c>
      <c r="I602" s="23" t="s">
        <v>228</v>
      </c>
      <c r="J602" s="23" t="s">
        <v>1526</v>
      </c>
      <c r="K602" s="23" t="s">
        <v>154</v>
      </c>
      <c r="L602" s="27">
        <v>0.83789999999999998</v>
      </c>
      <c r="M602" s="25">
        <v>230</v>
      </c>
      <c r="N602" s="25">
        <v>-935</v>
      </c>
      <c r="O602" s="24">
        <v>0</v>
      </c>
      <c r="P602" s="24">
        <v>3</v>
      </c>
      <c r="Q602" s="24">
        <v>0</v>
      </c>
      <c r="R602" s="66"/>
      <c r="S602" s="66"/>
      <c r="T602" s="66"/>
      <c r="U602" s="66"/>
      <c r="V602" s="66"/>
      <c r="W602" s="24"/>
      <c r="X602" s="24"/>
      <c r="Y602" s="24"/>
      <c r="Z602" s="24"/>
      <c r="AA602" s="28"/>
      <c r="AB602" s="28">
        <v>0.5</v>
      </c>
      <c r="AC602" s="28"/>
      <c r="AD602" s="28">
        <v>30</v>
      </c>
      <c r="AE602" s="28">
        <v>30.000993980000001</v>
      </c>
      <c r="AF602" t="s">
        <v>661</v>
      </c>
    </row>
    <row r="603" spans="1:32" ht="18" customHeight="1">
      <c r="A603" s="22">
        <v>46175</v>
      </c>
      <c r="B603" s="23" t="s">
        <v>166</v>
      </c>
      <c r="C603" s="24">
        <v>755</v>
      </c>
      <c r="D603" s="25">
        <v>1512</v>
      </c>
      <c r="E603" s="26">
        <v>-1201</v>
      </c>
      <c r="F603" s="24">
        <v>8</v>
      </c>
      <c r="G603" s="24">
        <v>3</v>
      </c>
      <c r="H603" s="23" t="s">
        <v>1111</v>
      </c>
      <c r="I603" s="23" t="s">
        <v>1277</v>
      </c>
      <c r="J603" s="23" t="s">
        <v>337</v>
      </c>
      <c r="K603" s="23" t="s">
        <v>154</v>
      </c>
      <c r="L603" s="27">
        <v>0.73519999999999996</v>
      </c>
      <c r="M603" s="25">
        <v>996</v>
      </c>
      <c r="N603" s="25">
        <v>-1510</v>
      </c>
      <c r="O603" s="24">
        <v>0</v>
      </c>
      <c r="P603" s="24">
        <v>5</v>
      </c>
      <c r="Q603" s="24">
        <v>0</v>
      </c>
      <c r="R603" s="66"/>
      <c r="S603" s="66"/>
      <c r="T603" s="66"/>
      <c r="U603" s="66"/>
      <c r="V603" s="66"/>
      <c r="W603" s="24"/>
      <c r="X603" s="24"/>
      <c r="Y603" s="24"/>
      <c r="Z603" s="24"/>
      <c r="AA603" s="28"/>
      <c r="AB603" s="28">
        <v>0.5</v>
      </c>
      <c r="AC603" s="28"/>
      <c r="AD603" s="28">
        <v>40</v>
      </c>
      <c r="AE603" s="28">
        <v>40.000993970000003</v>
      </c>
      <c r="AF603" t="s">
        <v>664</v>
      </c>
    </row>
    <row r="604" spans="1:32" ht="18" customHeight="1">
      <c r="A604" s="22">
        <v>46175</v>
      </c>
      <c r="B604" s="23" t="s">
        <v>179</v>
      </c>
      <c r="C604" s="24">
        <v>756</v>
      </c>
      <c r="D604" s="25">
        <v>714</v>
      </c>
      <c r="E604" s="26">
        <v>334</v>
      </c>
      <c r="F604" s="24">
        <v>11</v>
      </c>
      <c r="G604" s="24">
        <v>0</v>
      </c>
      <c r="H604" s="23" t="s">
        <v>1527</v>
      </c>
      <c r="I604" s="23" t="s">
        <v>1527</v>
      </c>
      <c r="J604" s="23" t="s">
        <v>214</v>
      </c>
      <c r="K604" s="23" t="s">
        <v>154</v>
      </c>
      <c r="L604" s="27">
        <v>1.1558999999999999</v>
      </c>
      <c r="M604" s="25">
        <v>0</v>
      </c>
      <c r="N604" s="25">
        <v>36</v>
      </c>
      <c r="O604" s="24">
        <v>0</v>
      </c>
      <c r="P604" s="24">
        <v>6</v>
      </c>
      <c r="Q604" s="24">
        <v>0</v>
      </c>
      <c r="R604" s="66"/>
      <c r="S604" s="66"/>
      <c r="T604" s="66"/>
      <c r="U604" s="66"/>
      <c r="V604" s="66"/>
      <c r="W604" s="24"/>
      <c r="X604" s="24"/>
      <c r="Y604" s="24"/>
      <c r="Z604" s="24"/>
      <c r="AA604" s="28"/>
      <c r="AB604" s="28">
        <v>0.5</v>
      </c>
      <c r="AC604" s="28"/>
      <c r="AD604" s="28">
        <v>0</v>
      </c>
      <c r="AE604" s="28">
        <v>0</v>
      </c>
    </row>
    <row r="605" spans="1:32" ht="18" customHeight="1">
      <c r="A605" s="22">
        <v>46175</v>
      </c>
      <c r="B605" s="23" t="s">
        <v>179</v>
      </c>
      <c r="C605" s="24">
        <v>757</v>
      </c>
      <c r="D605" s="25">
        <v>1458</v>
      </c>
      <c r="E605" s="26">
        <v>-1188</v>
      </c>
      <c r="F605" s="24">
        <v>6</v>
      </c>
      <c r="G605" s="24">
        <v>1</v>
      </c>
      <c r="H605" s="23" t="s">
        <v>1528</v>
      </c>
      <c r="I605" s="23" t="s">
        <v>1339</v>
      </c>
      <c r="J605" s="23" t="s">
        <v>1529</v>
      </c>
      <c r="K605" s="23" t="s">
        <v>154</v>
      </c>
      <c r="L605" s="27">
        <v>0.72840000000000005</v>
      </c>
      <c r="M605" s="25">
        <v>-1794</v>
      </c>
      <c r="N605" s="25">
        <v>-277</v>
      </c>
      <c r="O605" s="24">
        <v>0</v>
      </c>
      <c r="P605" s="24">
        <v>7</v>
      </c>
      <c r="Q605" s="24">
        <v>0</v>
      </c>
      <c r="R605" s="66"/>
      <c r="S605" s="66"/>
      <c r="T605" s="66"/>
      <c r="U605" s="66"/>
      <c r="V605" s="66"/>
      <c r="W605" s="24"/>
      <c r="X605" s="24"/>
      <c r="Y605" s="24"/>
      <c r="Z605" s="24"/>
      <c r="AA605" s="28"/>
      <c r="AB605" s="28">
        <v>0.5</v>
      </c>
      <c r="AC605" s="28"/>
      <c r="AD605" s="28">
        <v>30</v>
      </c>
      <c r="AE605" s="28">
        <v>30.000993950000002</v>
      </c>
      <c r="AF605" t="s">
        <v>661</v>
      </c>
    </row>
    <row r="606" spans="1:32" ht="18" customHeight="1">
      <c r="A606" s="22">
        <v>46175</v>
      </c>
      <c r="B606" s="23" t="s">
        <v>179</v>
      </c>
      <c r="C606" s="24">
        <v>758</v>
      </c>
      <c r="D606" s="25">
        <v>796</v>
      </c>
      <c r="E606" s="26">
        <v>1233</v>
      </c>
      <c r="F606" s="24">
        <v>16</v>
      </c>
      <c r="G606" s="24">
        <v>1</v>
      </c>
      <c r="H606" s="23" t="s">
        <v>1530</v>
      </c>
      <c r="I606" s="23" t="s">
        <v>1531</v>
      </c>
      <c r="J606" s="23" t="s">
        <v>1532</v>
      </c>
      <c r="K606" s="23" t="s">
        <v>154</v>
      </c>
      <c r="L606" s="27">
        <v>1.5163</v>
      </c>
      <c r="M606" s="25">
        <v>-685</v>
      </c>
      <c r="N606" s="25">
        <v>1918</v>
      </c>
      <c r="O606" s="24">
        <v>0</v>
      </c>
      <c r="P606" s="24">
        <v>8</v>
      </c>
      <c r="Q606" s="24">
        <v>0</v>
      </c>
      <c r="R606" s="66"/>
      <c r="S606" s="66"/>
      <c r="T606" s="66"/>
      <c r="U606" s="66"/>
      <c r="V606" s="66"/>
      <c r="W606" s="24"/>
      <c r="X606" s="24"/>
      <c r="Y606" s="24"/>
      <c r="Z606" s="24"/>
      <c r="AA606" s="28"/>
      <c r="AB606" s="28">
        <v>0.5</v>
      </c>
      <c r="AC606" s="28"/>
      <c r="AD606" s="28">
        <v>0</v>
      </c>
      <c r="AE606" s="28">
        <v>0</v>
      </c>
    </row>
    <row r="607" spans="1:32" ht="18" customHeight="1">
      <c r="A607" s="22">
        <v>46175</v>
      </c>
      <c r="B607" s="23" t="s">
        <v>179</v>
      </c>
      <c r="C607" s="24">
        <v>760</v>
      </c>
      <c r="D607" s="25">
        <v>2310</v>
      </c>
      <c r="E607" s="26">
        <v>-1904</v>
      </c>
      <c r="F607" s="24">
        <v>8</v>
      </c>
      <c r="G607" s="24">
        <v>2</v>
      </c>
      <c r="H607" s="23" t="s">
        <v>1533</v>
      </c>
      <c r="I607" s="23" t="s">
        <v>270</v>
      </c>
      <c r="J607" s="23" t="s">
        <v>1534</v>
      </c>
      <c r="K607" s="23" t="s">
        <v>154</v>
      </c>
      <c r="L607" s="27">
        <v>0.72529999999999994</v>
      </c>
      <c r="M607" s="25">
        <v>-1636</v>
      </c>
      <c r="N607" s="25">
        <v>-2389</v>
      </c>
      <c r="O607" s="24">
        <v>0</v>
      </c>
      <c r="P607" s="24">
        <v>0</v>
      </c>
      <c r="Q607" s="24">
        <v>0</v>
      </c>
      <c r="R607" s="66"/>
      <c r="S607" s="66"/>
      <c r="T607" s="66"/>
      <c r="U607" s="66"/>
      <c r="V607" s="66"/>
      <c r="W607" s="24"/>
      <c r="X607" s="24"/>
      <c r="Y607" s="24"/>
      <c r="Z607" s="24"/>
      <c r="AA607" s="28"/>
      <c r="AB607" s="28">
        <v>0.5</v>
      </c>
      <c r="AC607" s="28"/>
      <c r="AD607" s="28">
        <v>30</v>
      </c>
      <c r="AE607" s="28">
        <v>30.00099393</v>
      </c>
      <c r="AF607" t="s">
        <v>661</v>
      </c>
    </row>
    <row r="608" spans="1:32" ht="18" customHeight="1">
      <c r="A608" s="22">
        <v>46175</v>
      </c>
      <c r="B608" s="23" t="s">
        <v>171</v>
      </c>
      <c r="C608" s="24">
        <v>663</v>
      </c>
      <c r="D608" s="25">
        <v>3421</v>
      </c>
      <c r="E608" s="26">
        <v>-922</v>
      </c>
      <c r="F608" s="24">
        <v>17</v>
      </c>
      <c r="G608" s="24">
        <v>9</v>
      </c>
      <c r="H608" s="23" t="s">
        <v>571</v>
      </c>
      <c r="I608" s="23" t="s">
        <v>431</v>
      </c>
      <c r="J608" s="23" t="s">
        <v>1535</v>
      </c>
      <c r="K608" s="23" t="s">
        <v>154</v>
      </c>
      <c r="L608" s="27">
        <v>0.91020000000000001</v>
      </c>
      <c r="M608" s="25">
        <v>-1585</v>
      </c>
      <c r="N608" s="25">
        <v>2725</v>
      </c>
      <c r="O608" s="24">
        <v>0</v>
      </c>
      <c r="P608" s="24">
        <v>3</v>
      </c>
      <c r="Q608" s="24">
        <v>0</v>
      </c>
      <c r="R608" s="66"/>
      <c r="S608" s="66"/>
      <c r="T608" s="66"/>
      <c r="U608" s="66"/>
      <c r="V608" s="66"/>
      <c r="W608" s="24"/>
      <c r="X608" s="24"/>
      <c r="Y608" s="24"/>
      <c r="Z608" s="24"/>
      <c r="AA608" s="28"/>
      <c r="AB608" s="28">
        <v>0.6</v>
      </c>
      <c r="AC608" s="28"/>
      <c r="AD608" s="28">
        <v>30</v>
      </c>
      <c r="AE608" s="28">
        <v>30.000993919999999</v>
      </c>
      <c r="AF608" t="s">
        <v>661</v>
      </c>
    </row>
    <row r="609" spans="1:32" ht="18" customHeight="1">
      <c r="A609" s="22">
        <v>46175</v>
      </c>
      <c r="B609" s="23" t="s">
        <v>171</v>
      </c>
      <c r="C609" s="24">
        <v>665</v>
      </c>
      <c r="D609" s="25">
        <v>422</v>
      </c>
      <c r="E609" s="26">
        <v>-599</v>
      </c>
      <c r="F609" s="24">
        <v>0</v>
      </c>
      <c r="G609" s="24">
        <v>1</v>
      </c>
      <c r="H609" s="23" t="s">
        <v>1536</v>
      </c>
      <c r="I609" s="23" t="s">
        <v>214</v>
      </c>
      <c r="J609" s="23" t="s">
        <v>1536</v>
      </c>
      <c r="K609" s="23" t="s">
        <v>154</v>
      </c>
      <c r="L609" s="27">
        <v>0.52690000000000003</v>
      </c>
      <c r="M609" s="25">
        <v>-136</v>
      </c>
      <c r="N609" s="25">
        <v>-77</v>
      </c>
      <c r="O609" s="24">
        <v>0</v>
      </c>
      <c r="P609" s="24">
        <v>5</v>
      </c>
      <c r="Q609" s="24">
        <v>0</v>
      </c>
      <c r="R609" s="66"/>
      <c r="S609" s="66"/>
      <c r="T609" s="66"/>
      <c r="U609" s="66"/>
      <c r="V609" s="66"/>
      <c r="W609" s="24"/>
      <c r="X609" s="24"/>
      <c r="Y609" s="24"/>
      <c r="Z609" s="24"/>
      <c r="AA609" s="28"/>
      <c r="AB609" s="28">
        <v>0.5</v>
      </c>
      <c r="AC609" s="28"/>
      <c r="AD609" s="28">
        <v>20</v>
      </c>
      <c r="AE609" s="28">
        <v>20.000993909999998</v>
      </c>
      <c r="AF609" t="s">
        <v>590</v>
      </c>
    </row>
    <row r="610" spans="1:32" ht="18" customHeight="1">
      <c r="A610" s="22">
        <v>46175</v>
      </c>
      <c r="B610" s="23" t="s">
        <v>171</v>
      </c>
      <c r="C610" s="24">
        <v>666</v>
      </c>
      <c r="D610" s="25">
        <v>1489</v>
      </c>
      <c r="E610" s="26">
        <v>-319</v>
      </c>
      <c r="F610" s="24">
        <v>8</v>
      </c>
      <c r="G610" s="24">
        <v>2</v>
      </c>
      <c r="H610" s="23" t="s">
        <v>1537</v>
      </c>
      <c r="I610" s="23" t="s">
        <v>1516</v>
      </c>
      <c r="J610" s="23" t="s">
        <v>1538</v>
      </c>
      <c r="K610" s="23" t="s">
        <v>154</v>
      </c>
      <c r="L610" s="27">
        <v>0.92859999999999998</v>
      </c>
      <c r="M610" s="25">
        <v>-128</v>
      </c>
      <c r="N610" s="25">
        <v>-1819</v>
      </c>
      <c r="O610" s="24">
        <v>0</v>
      </c>
      <c r="P610" s="24">
        <v>6</v>
      </c>
      <c r="Q610" s="24">
        <v>0</v>
      </c>
      <c r="R610" s="66"/>
      <c r="S610" s="66"/>
      <c r="T610" s="66"/>
      <c r="U610" s="66"/>
      <c r="V610" s="66"/>
      <c r="W610" s="24"/>
      <c r="X610" s="24"/>
      <c r="Y610" s="24"/>
      <c r="Z610" s="24"/>
      <c r="AA610" s="28"/>
      <c r="AB610" s="28">
        <v>0.5</v>
      </c>
      <c r="AC610" s="28"/>
      <c r="AD610" s="28">
        <v>30</v>
      </c>
      <c r="AE610" s="28">
        <v>30.000993900000001</v>
      </c>
      <c r="AF610" t="s">
        <v>661</v>
      </c>
    </row>
    <row r="611" spans="1:32" ht="18" customHeight="1">
      <c r="A611" s="22">
        <v>46175</v>
      </c>
      <c r="B611" s="23" t="s">
        <v>330</v>
      </c>
      <c r="C611" s="24">
        <v>656</v>
      </c>
      <c r="D611" s="25">
        <v>1693</v>
      </c>
      <c r="E611" s="26">
        <v>831</v>
      </c>
      <c r="F611" s="24">
        <v>12</v>
      </c>
      <c r="G611" s="24">
        <v>11</v>
      </c>
      <c r="H611" s="23" t="s">
        <v>700</v>
      </c>
      <c r="I611" s="23" t="s">
        <v>1142</v>
      </c>
      <c r="J611" s="23" t="s">
        <v>752</v>
      </c>
      <c r="K611" s="23" t="s">
        <v>154</v>
      </c>
      <c r="L611" s="27">
        <v>1.1636</v>
      </c>
      <c r="M611" s="25">
        <v>679</v>
      </c>
      <c r="N611" s="25">
        <v>-918</v>
      </c>
      <c r="O611" s="24">
        <v>0</v>
      </c>
      <c r="P611" s="24">
        <v>6</v>
      </c>
      <c r="Q611" s="24">
        <v>0</v>
      </c>
      <c r="R611" s="66"/>
      <c r="S611" s="66"/>
      <c r="T611" s="66"/>
      <c r="U611" s="66"/>
      <c r="V611" s="66"/>
      <c r="W611" s="24"/>
      <c r="X611" s="24"/>
      <c r="Y611" s="24"/>
      <c r="Z611" s="24"/>
      <c r="AA611" s="28"/>
      <c r="AB611" s="28">
        <v>0.5</v>
      </c>
      <c r="AC611" s="28"/>
      <c r="AD611" s="28">
        <v>35</v>
      </c>
      <c r="AE611" s="28">
        <v>35.000993889999997</v>
      </c>
      <c r="AF611" t="s">
        <v>668</v>
      </c>
    </row>
    <row r="612" spans="1:32" ht="18" customHeight="1">
      <c r="A612" s="22">
        <v>46175</v>
      </c>
      <c r="B612" s="23" t="s">
        <v>330</v>
      </c>
      <c r="C612" s="24">
        <v>657</v>
      </c>
      <c r="D612" s="25">
        <v>494</v>
      </c>
      <c r="E612" s="26">
        <v>-807</v>
      </c>
      <c r="F612" s="24">
        <v>0</v>
      </c>
      <c r="G612" s="24">
        <v>1</v>
      </c>
      <c r="H612" s="23" t="s">
        <v>1539</v>
      </c>
      <c r="I612" s="23" t="s">
        <v>214</v>
      </c>
      <c r="J612" s="23" t="s">
        <v>1539</v>
      </c>
      <c r="K612" s="23" t="s">
        <v>154</v>
      </c>
      <c r="L612" s="27">
        <v>0.45550000000000002</v>
      </c>
      <c r="M612" s="25">
        <v>-377</v>
      </c>
      <c r="N612" s="25">
        <v>-174</v>
      </c>
      <c r="O612" s="24">
        <v>0</v>
      </c>
      <c r="P612" s="24">
        <v>7</v>
      </c>
      <c r="Q612" s="24">
        <v>0</v>
      </c>
      <c r="R612" s="66"/>
      <c r="S612" s="66"/>
      <c r="T612" s="66"/>
      <c r="U612" s="66"/>
      <c r="V612" s="66"/>
      <c r="W612" s="24"/>
      <c r="X612" s="24"/>
      <c r="Y612" s="24"/>
      <c r="Z612" s="24"/>
      <c r="AA612" s="28"/>
      <c r="AB612" s="28">
        <v>0.5</v>
      </c>
      <c r="AC612" s="28"/>
      <c r="AD612" s="28">
        <v>10</v>
      </c>
      <c r="AE612" s="28">
        <v>10.000993879999999</v>
      </c>
      <c r="AF612" t="s">
        <v>584</v>
      </c>
    </row>
    <row r="613" spans="1:32" ht="18" customHeight="1">
      <c r="A613" s="22">
        <v>46175</v>
      </c>
      <c r="B613" s="23" t="s">
        <v>330</v>
      </c>
      <c r="C613" s="24">
        <v>658</v>
      </c>
      <c r="D613" s="25">
        <v>892</v>
      </c>
      <c r="E613" s="26">
        <v>-526</v>
      </c>
      <c r="F613" s="24">
        <v>4</v>
      </c>
      <c r="G613" s="24">
        <v>2</v>
      </c>
      <c r="H613" s="23" t="s">
        <v>1540</v>
      </c>
      <c r="I613" s="23" t="s">
        <v>981</v>
      </c>
      <c r="J613" s="23" t="s">
        <v>1541</v>
      </c>
      <c r="K613" s="23" t="s">
        <v>154</v>
      </c>
      <c r="L613" s="27">
        <v>0.8034</v>
      </c>
      <c r="M613" s="25">
        <v>-2125</v>
      </c>
      <c r="N613" s="25">
        <v>-210</v>
      </c>
      <c r="O613" s="24">
        <v>0</v>
      </c>
      <c r="P613" s="24">
        <v>8</v>
      </c>
      <c r="Q613" s="24">
        <v>0</v>
      </c>
      <c r="R613" s="66"/>
      <c r="S613" s="66"/>
      <c r="T613" s="66"/>
      <c r="U613" s="66"/>
      <c r="V613" s="66"/>
      <c r="W613" s="24"/>
      <c r="X613" s="24"/>
      <c r="Y613" s="24"/>
      <c r="Z613" s="24"/>
      <c r="AA613" s="28"/>
      <c r="AB613" s="28">
        <v>0.5</v>
      </c>
      <c r="AC613" s="28"/>
      <c r="AD613" s="28">
        <v>10</v>
      </c>
      <c r="AE613" s="28">
        <v>10.00099387</v>
      </c>
      <c r="AF613" t="s">
        <v>584</v>
      </c>
    </row>
    <row r="614" spans="1:32" ht="18" customHeight="1">
      <c r="A614" s="22">
        <v>46175</v>
      </c>
      <c r="B614" s="23" t="s">
        <v>470</v>
      </c>
      <c r="C614" s="24">
        <v>660</v>
      </c>
      <c r="D614" s="25">
        <v>934</v>
      </c>
      <c r="E614" s="26">
        <v>-363</v>
      </c>
      <c r="F614" s="24">
        <v>8</v>
      </c>
      <c r="G614" s="24">
        <v>15</v>
      </c>
      <c r="H614" s="23" t="s">
        <v>1542</v>
      </c>
      <c r="I614" s="23" t="s">
        <v>676</v>
      </c>
      <c r="J614" s="23" t="s">
        <v>1543</v>
      </c>
      <c r="K614" s="23" t="s">
        <v>154</v>
      </c>
      <c r="L614" s="27">
        <v>0.87039999999999995</v>
      </c>
      <c r="M614" s="25">
        <v>-1083</v>
      </c>
      <c r="N614" s="25">
        <v>-2444</v>
      </c>
      <c r="O614" s="24">
        <v>0</v>
      </c>
      <c r="P614" s="24">
        <v>0</v>
      </c>
      <c r="Q614" s="24">
        <v>0</v>
      </c>
      <c r="R614" s="66"/>
      <c r="S614" s="66"/>
      <c r="T614" s="66"/>
      <c r="U614" s="66"/>
      <c r="V614" s="66"/>
      <c r="W614" s="24"/>
      <c r="X614" s="24"/>
      <c r="Y614" s="24"/>
      <c r="Z614" s="24"/>
      <c r="AA614" s="28"/>
      <c r="AB614" s="28">
        <v>0.5</v>
      </c>
      <c r="AC614" s="28"/>
      <c r="AD614" s="28">
        <v>10</v>
      </c>
      <c r="AE614" s="28">
        <v>10.000993859999999</v>
      </c>
      <c r="AF614" t="s">
        <v>584</v>
      </c>
    </row>
    <row r="615" spans="1:32" ht="18" customHeight="1">
      <c r="A615" s="22">
        <v>46175</v>
      </c>
      <c r="B615" s="23" t="s">
        <v>470</v>
      </c>
      <c r="C615" s="24">
        <v>661</v>
      </c>
      <c r="D615" s="25">
        <v>1479</v>
      </c>
      <c r="E615" s="26">
        <v>2681</v>
      </c>
      <c r="F615" s="24">
        <v>37</v>
      </c>
      <c r="G615" s="24">
        <v>46</v>
      </c>
      <c r="H615" s="23" t="s">
        <v>1544</v>
      </c>
      <c r="I615" s="23" t="s">
        <v>1545</v>
      </c>
      <c r="J615" s="23" t="s">
        <v>1546</v>
      </c>
      <c r="K615" s="23" t="s">
        <v>154</v>
      </c>
      <c r="L615" s="27">
        <v>1.6042000000000001</v>
      </c>
      <c r="M615" s="25">
        <v>6422</v>
      </c>
      <c r="N615" s="25">
        <v>1191</v>
      </c>
      <c r="O615" s="24">
        <v>0</v>
      </c>
      <c r="P615" s="24">
        <v>1</v>
      </c>
      <c r="Q615" s="24">
        <v>0</v>
      </c>
      <c r="R615" s="66"/>
      <c r="S615" s="66"/>
      <c r="T615" s="66"/>
      <c r="U615" s="66"/>
      <c r="V615" s="66"/>
      <c r="W615" s="24"/>
      <c r="X615" s="24"/>
      <c r="Y615" s="24"/>
      <c r="Z615" s="24"/>
      <c r="AA615" s="28"/>
      <c r="AB615" s="28">
        <v>0.5</v>
      </c>
      <c r="AC615" s="28"/>
      <c r="AD615" s="28">
        <v>80</v>
      </c>
      <c r="AE615" s="28">
        <v>80.00099385</v>
      </c>
      <c r="AF615" t="s">
        <v>183</v>
      </c>
    </row>
    <row r="616" spans="1:32" ht="18" customHeight="1">
      <c r="A616" s="22">
        <v>46175</v>
      </c>
      <c r="B616" s="23" t="s">
        <v>470</v>
      </c>
      <c r="C616" s="24">
        <v>662</v>
      </c>
      <c r="D616" s="25">
        <v>2296</v>
      </c>
      <c r="E616" s="26">
        <v>-540</v>
      </c>
      <c r="F616" s="24">
        <v>26</v>
      </c>
      <c r="G616" s="24">
        <v>40</v>
      </c>
      <c r="H616" s="23" t="s">
        <v>471</v>
      </c>
      <c r="I616" s="23" t="s">
        <v>1547</v>
      </c>
      <c r="J616" s="23" t="s">
        <v>1548</v>
      </c>
      <c r="K616" s="23" t="s">
        <v>154</v>
      </c>
      <c r="L616" s="27">
        <v>0.92159999999999997</v>
      </c>
      <c r="M616" s="25">
        <v>3960</v>
      </c>
      <c r="N616" s="25">
        <v>2188</v>
      </c>
      <c r="O616" s="24">
        <v>0</v>
      </c>
      <c r="P616" s="24">
        <v>2</v>
      </c>
      <c r="Q616" s="24">
        <v>0</v>
      </c>
      <c r="R616" s="66"/>
      <c r="S616" s="66"/>
      <c r="T616" s="66"/>
      <c r="U616" s="66"/>
      <c r="V616" s="66"/>
      <c r="W616" s="24"/>
      <c r="X616" s="24"/>
      <c r="Y616" s="24"/>
      <c r="Z616" s="24"/>
      <c r="AA616" s="28"/>
      <c r="AB616" s="28">
        <v>0.5</v>
      </c>
      <c r="AC616" s="28"/>
      <c r="AD616" s="28">
        <v>30</v>
      </c>
      <c r="AE616" s="28">
        <v>30.00099384</v>
      </c>
      <c r="AF616" t="s">
        <v>661</v>
      </c>
    </row>
    <row r="617" spans="1:32" ht="18" customHeight="1">
      <c r="A617" s="22">
        <v>46175</v>
      </c>
      <c r="B617" s="23" t="s">
        <v>307</v>
      </c>
      <c r="C617" s="24">
        <v>635</v>
      </c>
      <c r="D617" s="25">
        <v>1272</v>
      </c>
      <c r="E617" s="26">
        <v>3422</v>
      </c>
      <c r="F617" s="24">
        <v>41</v>
      </c>
      <c r="G617" s="24">
        <v>1</v>
      </c>
      <c r="H617" s="23" t="s">
        <v>1549</v>
      </c>
      <c r="I617" s="23" t="s">
        <v>968</v>
      </c>
      <c r="J617" s="23" t="s">
        <v>1550</v>
      </c>
      <c r="K617" s="23" t="s">
        <v>154</v>
      </c>
      <c r="L617" s="27">
        <v>1.8968</v>
      </c>
      <c r="M617" s="25">
        <v>-975</v>
      </c>
      <c r="N617" s="25">
        <v>5782</v>
      </c>
      <c r="O617" s="24">
        <v>0</v>
      </c>
      <c r="P617" s="24">
        <v>5</v>
      </c>
      <c r="Q617" s="24">
        <v>0</v>
      </c>
      <c r="R617" s="66"/>
      <c r="S617" s="66"/>
      <c r="T617" s="66"/>
      <c r="U617" s="66"/>
      <c r="V617" s="66"/>
      <c r="W617" s="24"/>
      <c r="X617" s="24"/>
      <c r="Y617" s="24"/>
      <c r="Z617" s="24"/>
      <c r="AA617" s="28"/>
      <c r="AB617" s="28">
        <v>0.5</v>
      </c>
      <c r="AC617" s="28"/>
      <c r="AD617" s="28">
        <v>90</v>
      </c>
      <c r="AE617" s="28">
        <v>90.000993829999999</v>
      </c>
      <c r="AF617" t="s">
        <v>170</v>
      </c>
    </row>
    <row r="618" spans="1:32" ht="18" customHeight="1">
      <c r="A618" s="22">
        <v>46175</v>
      </c>
      <c r="B618" s="23" t="s">
        <v>307</v>
      </c>
      <c r="C618" s="24">
        <v>636</v>
      </c>
      <c r="D618" s="25">
        <v>845</v>
      </c>
      <c r="E618" s="26">
        <v>809</v>
      </c>
      <c r="F618" s="24">
        <v>17</v>
      </c>
      <c r="G618" s="24">
        <v>3</v>
      </c>
      <c r="H618" s="23" t="s">
        <v>1551</v>
      </c>
      <c r="I618" s="23" t="s">
        <v>1552</v>
      </c>
      <c r="J618" s="23" t="s">
        <v>300</v>
      </c>
      <c r="K618" s="23" t="s">
        <v>154</v>
      </c>
      <c r="L618" s="27">
        <v>1.3190999999999999</v>
      </c>
      <c r="M618" s="25">
        <v>2568</v>
      </c>
      <c r="N618" s="25">
        <v>-4212</v>
      </c>
      <c r="O618" s="24">
        <v>0</v>
      </c>
      <c r="P618" s="24">
        <v>6</v>
      </c>
      <c r="Q618" s="24">
        <v>0</v>
      </c>
      <c r="R618" s="66"/>
      <c r="S618" s="66"/>
      <c r="T618" s="66"/>
      <c r="U618" s="66"/>
      <c r="V618" s="66"/>
      <c r="W618" s="24"/>
      <c r="X618" s="24"/>
      <c r="Y618" s="24"/>
      <c r="Z618" s="24"/>
      <c r="AA618" s="28"/>
      <c r="AB618" s="28">
        <v>0.5</v>
      </c>
      <c r="AC618" s="28"/>
      <c r="AD618" s="28">
        <v>0</v>
      </c>
      <c r="AE618" s="28">
        <v>0</v>
      </c>
    </row>
    <row r="619" spans="1:32" ht="18" customHeight="1">
      <c r="A619" s="22">
        <v>46175</v>
      </c>
      <c r="B619" s="23" t="s">
        <v>307</v>
      </c>
      <c r="C619" s="24">
        <v>637</v>
      </c>
      <c r="D619" s="25">
        <v>742</v>
      </c>
      <c r="E619" s="26">
        <v>-363</v>
      </c>
      <c r="F619" s="24">
        <v>7</v>
      </c>
      <c r="G619" s="24">
        <v>3</v>
      </c>
      <c r="H619" s="23" t="s">
        <v>328</v>
      </c>
      <c r="I619" s="23" t="s">
        <v>1553</v>
      </c>
      <c r="J619" s="23" t="s">
        <v>1554</v>
      </c>
      <c r="K619" s="23" t="s">
        <v>154</v>
      </c>
      <c r="L619" s="27">
        <v>0.83689999999999998</v>
      </c>
      <c r="M619" s="25">
        <v>-1213</v>
      </c>
      <c r="N619" s="25">
        <v>6079</v>
      </c>
      <c r="O619" s="24">
        <v>0</v>
      </c>
      <c r="P619" s="24">
        <v>7</v>
      </c>
      <c r="Q619" s="24">
        <v>0</v>
      </c>
      <c r="R619" s="66"/>
      <c r="S619" s="66"/>
      <c r="T619" s="66"/>
      <c r="U619" s="66"/>
      <c r="V619" s="66"/>
      <c r="W619" s="24"/>
      <c r="X619" s="24"/>
      <c r="Y619" s="24"/>
      <c r="Z619" s="24"/>
      <c r="AA619" s="28"/>
      <c r="AB619" s="28">
        <v>0.5</v>
      </c>
      <c r="AC619" s="28"/>
      <c r="AD619" s="28">
        <v>10</v>
      </c>
      <c r="AE619" s="28">
        <v>10.000993810000001</v>
      </c>
      <c r="AF619" t="s">
        <v>584</v>
      </c>
    </row>
    <row r="620" spans="1:32" ht="18" customHeight="1">
      <c r="A620" s="22">
        <v>46175</v>
      </c>
      <c r="B620" s="23" t="s">
        <v>156</v>
      </c>
      <c r="C620" s="24">
        <v>667</v>
      </c>
      <c r="D620" s="25">
        <v>388</v>
      </c>
      <c r="E620" s="26">
        <v>-543</v>
      </c>
      <c r="F620" s="24">
        <v>1</v>
      </c>
      <c r="G620" s="24">
        <v>0</v>
      </c>
      <c r="H620" s="23" t="s">
        <v>1555</v>
      </c>
      <c r="I620" s="23" t="s">
        <v>1555</v>
      </c>
      <c r="J620" s="23" t="s">
        <v>214</v>
      </c>
      <c r="K620" s="23" t="s">
        <v>154</v>
      </c>
      <c r="L620" s="27">
        <v>0.53349999999999997</v>
      </c>
      <c r="M620" s="25">
        <v>-746</v>
      </c>
      <c r="N620" s="25">
        <v>-483</v>
      </c>
      <c r="O620" s="24">
        <v>0</v>
      </c>
      <c r="P620" s="24">
        <v>7</v>
      </c>
      <c r="Q620" s="24">
        <v>0</v>
      </c>
      <c r="R620" s="66"/>
      <c r="S620" s="66"/>
      <c r="T620" s="66"/>
      <c r="U620" s="66"/>
      <c r="V620" s="66"/>
      <c r="W620" s="24"/>
      <c r="X620" s="24"/>
      <c r="Y620" s="24"/>
      <c r="Z620" s="24"/>
      <c r="AA620" s="28"/>
      <c r="AB620" s="28">
        <v>0.5</v>
      </c>
      <c r="AC620" s="28"/>
      <c r="AD620" s="28">
        <v>10</v>
      </c>
      <c r="AE620" s="28">
        <v>10.0009938</v>
      </c>
      <c r="AF620" t="s">
        <v>584</v>
      </c>
    </row>
    <row r="621" spans="1:32" ht="18" customHeight="1">
      <c r="A621" s="22">
        <v>46175</v>
      </c>
      <c r="B621" s="23" t="s">
        <v>156</v>
      </c>
      <c r="C621" s="24">
        <v>668</v>
      </c>
      <c r="D621" s="25">
        <v>0</v>
      </c>
      <c r="E621" s="26">
        <v>0</v>
      </c>
      <c r="F621" s="24">
        <v>0</v>
      </c>
      <c r="G621" s="24">
        <v>0</v>
      </c>
      <c r="H621" s="23" t="s">
        <v>214</v>
      </c>
      <c r="I621" s="23" t="s">
        <v>214</v>
      </c>
      <c r="J621" s="23" t="s">
        <v>214</v>
      </c>
      <c r="K621" s="23" t="s">
        <v>154</v>
      </c>
      <c r="L621" s="27">
        <v>0</v>
      </c>
      <c r="M621" s="25">
        <v>480</v>
      </c>
      <c r="N621" s="25">
        <v>-430</v>
      </c>
      <c r="O621" s="24">
        <v>0</v>
      </c>
      <c r="P621" s="24">
        <v>8</v>
      </c>
      <c r="Q621" s="24">
        <v>0</v>
      </c>
      <c r="R621" s="66"/>
      <c r="S621" s="66"/>
      <c r="T621" s="66"/>
      <c r="U621" s="66"/>
      <c r="V621" s="66"/>
      <c r="W621" s="24"/>
      <c r="X621" s="24"/>
      <c r="Y621" s="24"/>
      <c r="Z621" s="24"/>
      <c r="AA621" s="28"/>
      <c r="AB621" s="28"/>
      <c r="AC621" s="28"/>
      <c r="AD621" s="28">
        <v>0</v>
      </c>
      <c r="AE621" s="28">
        <v>0</v>
      </c>
    </row>
    <row r="622" spans="1:32" ht="18" customHeight="1">
      <c r="A622" s="22">
        <v>46175</v>
      </c>
      <c r="B622" s="23" t="s">
        <v>156</v>
      </c>
      <c r="C622" s="24">
        <v>670</v>
      </c>
      <c r="D622" s="25">
        <v>0</v>
      </c>
      <c r="E622" s="26">
        <v>0</v>
      </c>
      <c r="F622" s="24">
        <v>0</v>
      </c>
      <c r="G622" s="24">
        <v>0</v>
      </c>
      <c r="H622" s="23" t="s">
        <v>214</v>
      </c>
      <c r="I622" s="23" t="s">
        <v>214</v>
      </c>
      <c r="J622" s="23" t="s">
        <v>214</v>
      </c>
      <c r="K622" s="23" t="s">
        <v>154</v>
      </c>
      <c r="L622" s="27">
        <v>0</v>
      </c>
      <c r="M622" s="25">
        <v>6091</v>
      </c>
      <c r="N622" s="25">
        <v>-301</v>
      </c>
      <c r="O622" s="24">
        <v>0</v>
      </c>
      <c r="P622" s="24">
        <v>0</v>
      </c>
      <c r="Q622" s="24">
        <v>0</v>
      </c>
      <c r="R622" s="66"/>
      <c r="S622" s="66"/>
      <c r="T622" s="66"/>
      <c r="U622" s="66"/>
      <c r="V622" s="66"/>
      <c r="W622" s="24"/>
      <c r="X622" s="24"/>
      <c r="Y622" s="24"/>
      <c r="Z622" s="24"/>
      <c r="AA622" s="28"/>
      <c r="AB622" s="28"/>
      <c r="AC622" s="28"/>
      <c r="AD622" s="28">
        <v>0</v>
      </c>
      <c r="AE622" s="28">
        <v>0</v>
      </c>
    </row>
    <row r="623" spans="1:32" ht="18" customHeight="1">
      <c r="A623" s="22">
        <v>46175</v>
      </c>
      <c r="B623" s="23" t="s">
        <v>55</v>
      </c>
      <c r="C623" s="24">
        <v>537</v>
      </c>
      <c r="D623" s="25">
        <v>3870</v>
      </c>
      <c r="E623" s="26">
        <v>1497</v>
      </c>
      <c r="F623" s="24">
        <v>22</v>
      </c>
      <c r="G623" s="24">
        <v>12</v>
      </c>
      <c r="H623" s="23" t="s">
        <v>923</v>
      </c>
      <c r="I623" s="23" t="s">
        <v>1556</v>
      </c>
      <c r="J623" s="23" t="s">
        <v>1557</v>
      </c>
      <c r="K623" s="23" t="s">
        <v>154</v>
      </c>
      <c r="L623" s="27">
        <v>1.1289</v>
      </c>
      <c r="M623" s="25">
        <v>-1017</v>
      </c>
      <c r="N623" s="25">
        <v>-439</v>
      </c>
      <c r="O623" s="24">
        <v>0</v>
      </c>
      <c r="P623" s="24">
        <v>7</v>
      </c>
      <c r="Q623" s="24">
        <v>1</v>
      </c>
      <c r="R623" s="66">
        <v>606.25544831880438</v>
      </c>
      <c r="S623" s="66">
        <v>6.3834477871198096</v>
      </c>
      <c r="T623" s="66">
        <v>175.90909090909091</v>
      </c>
      <c r="U623" s="66">
        <v>322.5</v>
      </c>
      <c r="V623" s="66">
        <v>113.8235294117647</v>
      </c>
      <c r="W623" s="24">
        <v>7</v>
      </c>
      <c r="X623" s="24">
        <v>3</v>
      </c>
      <c r="Y623" s="24">
        <v>7</v>
      </c>
      <c r="Z623" s="24">
        <v>0</v>
      </c>
      <c r="AA623" s="28">
        <v>4.25</v>
      </c>
      <c r="AB623" s="28">
        <v>0.6</v>
      </c>
      <c r="AC623" s="28">
        <v>2.5499999999999998</v>
      </c>
      <c r="AD623" s="28">
        <v>25.5</v>
      </c>
      <c r="AE623" s="28">
        <v>25.500993770000001</v>
      </c>
      <c r="AF623" t="s">
        <v>582</v>
      </c>
    </row>
    <row r="624" spans="1:32" ht="18" customHeight="1">
      <c r="A624" s="22">
        <v>46175</v>
      </c>
      <c r="B624" s="23" t="s">
        <v>55</v>
      </c>
      <c r="C624" s="24">
        <v>538</v>
      </c>
      <c r="D624" s="25">
        <v>2364</v>
      </c>
      <c r="E624" s="26">
        <v>256</v>
      </c>
      <c r="F624" s="24">
        <v>11</v>
      </c>
      <c r="G624" s="24">
        <v>5</v>
      </c>
      <c r="H624" s="23" t="s">
        <v>1127</v>
      </c>
      <c r="I624" s="23" t="s">
        <v>1558</v>
      </c>
      <c r="J624" s="23" t="s">
        <v>1559</v>
      </c>
      <c r="K624" s="23" t="s">
        <v>154</v>
      </c>
      <c r="L624" s="27">
        <v>1.0361</v>
      </c>
      <c r="M624" s="25">
        <v>-801</v>
      </c>
      <c r="N624" s="25">
        <v>-807</v>
      </c>
      <c r="O624" s="24">
        <v>0</v>
      </c>
      <c r="P624" s="24">
        <v>8</v>
      </c>
      <c r="Q624" s="24">
        <v>1</v>
      </c>
      <c r="R624" s="66">
        <v>389.15255292652552</v>
      </c>
      <c r="S624" s="66">
        <v>6.0747385112139769</v>
      </c>
      <c r="T624" s="66">
        <v>214.90909090909091</v>
      </c>
      <c r="U624" s="66">
        <v>472.8</v>
      </c>
      <c r="V624" s="66">
        <v>147.75</v>
      </c>
      <c r="W624" s="24">
        <v>7</v>
      </c>
      <c r="X624" s="24">
        <v>0</v>
      </c>
      <c r="Y624" s="24">
        <v>3</v>
      </c>
      <c r="Z624" s="24">
        <v>4</v>
      </c>
      <c r="AA624" s="28">
        <v>3.5</v>
      </c>
      <c r="AB624" s="28">
        <v>0.5</v>
      </c>
      <c r="AC624" s="28">
        <v>1.75</v>
      </c>
      <c r="AD624" s="28">
        <v>17.5</v>
      </c>
      <c r="AE624" s="28">
        <v>17.50099376</v>
      </c>
      <c r="AF624" t="s">
        <v>822</v>
      </c>
    </row>
    <row r="625" spans="1:32" ht="18" customHeight="1">
      <c r="A625" s="22">
        <v>46175</v>
      </c>
      <c r="B625" s="23" t="s">
        <v>55</v>
      </c>
      <c r="C625" s="24">
        <v>550</v>
      </c>
      <c r="D625" s="25">
        <v>3696</v>
      </c>
      <c r="E625" s="26">
        <v>247</v>
      </c>
      <c r="F625" s="24">
        <v>17</v>
      </c>
      <c r="G625" s="24">
        <v>6</v>
      </c>
      <c r="H625" s="23" t="s">
        <v>1560</v>
      </c>
      <c r="I625" s="23" t="s">
        <v>1561</v>
      </c>
      <c r="J625" s="23" t="s">
        <v>1562</v>
      </c>
      <c r="K625" s="23" t="s">
        <v>154</v>
      </c>
      <c r="L625" s="27">
        <v>1.0223</v>
      </c>
      <c r="M625" s="25">
        <v>-989</v>
      </c>
      <c r="N625" s="25">
        <v>-264</v>
      </c>
      <c r="O625" s="24">
        <v>0</v>
      </c>
      <c r="P625" s="24">
        <v>0</v>
      </c>
      <c r="Q625" s="24">
        <v>1</v>
      </c>
      <c r="R625" s="66">
        <v>617.01198630136992</v>
      </c>
      <c r="S625" s="66">
        <v>5.9901591574507052</v>
      </c>
      <c r="T625" s="66">
        <v>217.41176470588229</v>
      </c>
      <c r="U625" s="66">
        <v>616</v>
      </c>
      <c r="V625" s="66">
        <v>160.695652173913</v>
      </c>
      <c r="W625" s="24">
        <v>7</v>
      </c>
      <c r="X625" s="24">
        <v>0</v>
      </c>
      <c r="Y625" s="24">
        <v>0</v>
      </c>
      <c r="Z625" s="24">
        <v>5</v>
      </c>
      <c r="AA625" s="28">
        <v>3</v>
      </c>
      <c r="AB625" s="28">
        <v>0.6</v>
      </c>
      <c r="AC625" s="28">
        <v>1.8</v>
      </c>
      <c r="AD625" s="28">
        <v>18</v>
      </c>
      <c r="AE625" s="28">
        <v>18.000993749999999</v>
      </c>
      <c r="AF625" t="s">
        <v>778</v>
      </c>
    </row>
    <row r="626" spans="1:32" ht="18" customHeight="1">
      <c r="A626" s="22">
        <v>46175</v>
      </c>
      <c r="B626" s="23" t="s">
        <v>24</v>
      </c>
      <c r="C626" s="24">
        <v>631</v>
      </c>
      <c r="D626" s="25">
        <v>2763</v>
      </c>
      <c r="E626" s="26">
        <v>-2980</v>
      </c>
      <c r="F626" s="24">
        <v>0</v>
      </c>
      <c r="G626" s="24">
        <v>4</v>
      </c>
      <c r="H626" s="23" t="s">
        <v>1563</v>
      </c>
      <c r="I626" s="23" t="s">
        <v>214</v>
      </c>
      <c r="J626" s="23" t="s">
        <v>1563</v>
      </c>
      <c r="K626" s="23" t="s">
        <v>154</v>
      </c>
      <c r="L626" s="27">
        <v>0.64049999999999996</v>
      </c>
      <c r="M626" s="25">
        <v>5363</v>
      </c>
      <c r="N626" s="25">
        <v>964</v>
      </c>
      <c r="O626" s="24">
        <v>0</v>
      </c>
      <c r="P626" s="24">
        <v>1</v>
      </c>
      <c r="Q626" s="24">
        <v>0</v>
      </c>
      <c r="R626" s="66"/>
      <c r="S626" s="66"/>
      <c r="T626" s="66"/>
      <c r="U626" s="66"/>
      <c r="V626" s="66"/>
      <c r="W626" s="24"/>
      <c r="X626" s="24"/>
      <c r="Y626" s="24"/>
      <c r="Z626" s="24"/>
      <c r="AA626" s="28"/>
      <c r="AB626" s="28">
        <v>0.5</v>
      </c>
      <c r="AC626" s="28"/>
      <c r="AD626" s="28">
        <v>40</v>
      </c>
      <c r="AE626" s="28">
        <v>40.000993739999998</v>
      </c>
      <c r="AF626" t="s">
        <v>664</v>
      </c>
    </row>
    <row r="627" spans="1:32" ht="18" customHeight="1">
      <c r="A627" s="22">
        <v>46175</v>
      </c>
      <c r="B627" s="23" t="s">
        <v>24</v>
      </c>
      <c r="C627" s="24">
        <v>632</v>
      </c>
      <c r="D627" s="25">
        <v>1949</v>
      </c>
      <c r="E627" s="26">
        <v>4743</v>
      </c>
      <c r="F627" s="24">
        <v>5</v>
      </c>
      <c r="G627" s="24">
        <v>25</v>
      </c>
      <c r="H627" s="23" t="s">
        <v>1564</v>
      </c>
      <c r="I627" s="23" t="s">
        <v>1565</v>
      </c>
      <c r="J627" s="23" t="s">
        <v>1566</v>
      </c>
      <c r="K627" s="23" t="s">
        <v>154</v>
      </c>
      <c r="L627" s="27">
        <v>1.8111999999999999</v>
      </c>
      <c r="M627" s="25">
        <v>-2741</v>
      </c>
      <c r="N627" s="25">
        <v>-4878</v>
      </c>
      <c r="O627" s="24">
        <v>0</v>
      </c>
      <c r="P627" s="24">
        <v>2</v>
      </c>
      <c r="Q627" s="24">
        <v>0</v>
      </c>
      <c r="R627" s="66"/>
      <c r="S627" s="66"/>
      <c r="T627" s="66"/>
      <c r="U627" s="66"/>
      <c r="V627" s="66"/>
      <c r="W627" s="24"/>
      <c r="X627" s="24"/>
      <c r="Y627" s="24"/>
      <c r="Z627" s="24"/>
      <c r="AA627" s="28"/>
      <c r="AB627" s="28">
        <v>0.5</v>
      </c>
      <c r="AC627" s="28"/>
      <c r="AD627" s="28">
        <v>80</v>
      </c>
      <c r="AE627" s="28">
        <v>80.000993730000005</v>
      </c>
      <c r="AF627" t="s">
        <v>155</v>
      </c>
    </row>
    <row r="628" spans="1:32" ht="18" customHeight="1">
      <c r="A628" s="22">
        <v>46175</v>
      </c>
      <c r="B628" s="23" t="s">
        <v>24</v>
      </c>
      <c r="C628" s="24">
        <v>633</v>
      </c>
      <c r="D628" s="25">
        <v>4033</v>
      </c>
      <c r="E628" s="26">
        <v>-4729</v>
      </c>
      <c r="F628" s="24">
        <v>0</v>
      </c>
      <c r="G628" s="24">
        <v>4</v>
      </c>
      <c r="H628" s="23" t="s">
        <v>1567</v>
      </c>
      <c r="I628" s="23" t="s">
        <v>214</v>
      </c>
      <c r="J628" s="23" t="s">
        <v>1567</v>
      </c>
      <c r="K628" s="23" t="s">
        <v>154</v>
      </c>
      <c r="L628" s="27">
        <v>0.60909999999999997</v>
      </c>
      <c r="M628" s="25">
        <v>2040</v>
      </c>
      <c r="N628" s="25">
        <v>-484</v>
      </c>
      <c r="O628" s="24">
        <v>0</v>
      </c>
      <c r="P628" s="24">
        <v>3</v>
      </c>
      <c r="Q628" s="24">
        <v>0</v>
      </c>
      <c r="R628" s="66"/>
      <c r="S628" s="66"/>
      <c r="T628" s="66"/>
      <c r="U628" s="66"/>
      <c r="V628" s="66"/>
      <c r="W628" s="24"/>
      <c r="X628" s="24"/>
      <c r="Y628" s="24"/>
      <c r="Z628" s="24"/>
      <c r="AA628" s="28"/>
      <c r="AB628" s="28">
        <v>0.6</v>
      </c>
      <c r="AC628" s="28"/>
      <c r="AD628" s="28">
        <v>30</v>
      </c>
      <c r="AE628" s="28">
        <v>30.00099372</v>
      </c>
      <c r="AF628" t="s">
        <v>661</v>
      </c>
    </row>
    <row r="629" spans="1:32" ht="18" customHeight="1">
      <c r="A629" s="22">
        <v>46175</v>
      </c>
      <c r="B629" s="23" t="s">
        <v>289</v>
      </c>
      <c r="C629" s="24">
        <v>638</v>
      </c>
      <c r="D629" s="25">
        <v>77</v>
      </c>
      <c r="E629" s="26">
        <v>427</v>
      </c>
      <c r="F629" s="24">
        <v>2</v>
      </c>
      <c r="G629" s="24">
        <v>1</v>
      </c>
      <c r="H629" s="23" t="s">
        <v>1568</v>
      </c>
      <c r="I629" s="23" t="s">
        <v>152</v>
      </c>
      <c r="J629" s="23" t="s">
        <v>1366</v>
      </c>
      <c r="K629" s="23" t="s">
        <v>154</v>
      </c>
      <c r="L629" s="27">
        <v>2.8485</v>
      </c>
      <c r="M629" s="25">
        <v>-629</v>
      </c>
      <c r="N629" s="25">
        <v>470</v>
      </c>
      <c r="O629" s="24">
        <v>0</v>
      </c>
      <c r="P629" s="24">
        <v>8</v>
      </c>
      <c r="Q629" s="24">
        <v>0</v>
      </c>
      <c r="R629" s="66"/>
      <c r="S629" s="66"/>
      <c r="T629" s="66"/>
      <c r="U629" s="66"/>
      <c r="V629" s="66"/>
      <c r="W629" s="24"/>
      <c r="X629" s="24"/>
      <c r="Y629" s="24"/>
      <c r="Z629" s="24"/>
      <c r="AA629" s="28"/>
      <c r="AB629" s="28">
        <v>0.5</v>
      </c>
      <c r="AC629" s="28"/>
      <c r="AD629" s="28">
        <v>0</v>
      </c>
      <c r="AE629" s="28">
        <v>0</v>
      </c>
    </row>
    <row r="630" spans="1:32" ht="18" customHeight="1">
      <c r="A630" s="22">
        <v>46175</v>
      </c>
      <c r="B630" s="23" t="s">
        <v>289</v>
      </c>
      <c r="C630" s="24">
        <v>650</v>
      </c>
      <c r="D630" s="25">
        <v>712</v>
      </c>
      <c r="E630" s="26">
        <v>-415</v>
      </c>
      <c r="F630" s="24">
        <v>5</v>
      </c>
      <c r="G630" s="24">
        <v>2</v>
      </c>
      <c r="H630" s="23" t="s">
        <v>673</v>
      </c>
      <c r="I630" s="23" t="s">
        <v>579</v>
      </c>
      <c r="J630" s="23" t="s">
        <v>1569</v>
      </c>
      <c r="K630" s="23" t="s">
        <v>154</v>
      </c>
      <c r="L630" s="27">
        <v>0.80569999999999997</v>
      </c>
      <c r="M630" s="25">
        <v>-1674</v>
      </c>
      <c r="N630" s="25">
        <v>2839</v>
      </c>
      <c r="O630" s="24">
        <v>0</v>
      </c>
      <c r="P630" s="24">
        <v>0</v>
      </c>
      <c r="Q630" s="24">
        <v>0</v>
      </c>
      <c r="R630" s="66"/>
      <c r="S630" s="66"/>
      <c r="T630" s="66"/>
      <c r="U630" s="66"/>
      <c r="V630" s="66"/>
      <c r="W630" s="24"/>
      <c r="X630" s="24"/>
      <c r="Y630" s="24"/>
      <c r="Z630" s="24"/>
      <c r="AA630" s="28"/>
      <c r="AB630" s="28">
        <v>0.5</v>
      </c>
      <c r="AC630" s="28"/>
      <c r="AD630" s="28">
        <v>10</v>
      </c>
      <c r="AE630" s="28">
        <v>10.0009937</v>
      </c>
      <c r="AF630" t="s">
        <v>584</v>
      </c>
    </row>
    <row r="631" spans="1:32" ht="18" customHeight="1">
      <c r="A631" s="22">
        <v>46175</v>
      </c>
      <c r="B631" s="23" t="s">
        <v>387</v>
      </c>
      <c r="C631" s="24">
        <v>683</v>
      </c>
      <c r="D631" s="25">
        <v>1280</v>
      </c>
      <c r="E631" s="26">
        <v>-669</v>
      </c>
      <c r="F631" s="24">
        <v>6</v>
      </c>
      <c r="G631" s="24">
        <v>9</v>
      </c>
      <c r="H631" s="23" t="s">
        <v>401</v>
      </c>
      <c r="I631" s="23" t="s">
        <v>1570</v>
      </c>
      <c r="J631" s="23" t="s">
        <v>1571</v>
      </c>
      <c r="K631" s="23" t="s">
        <v>154</v>
      </c>
      <c r="L631" s="27">
        <v>0.82579999999999998</v>
      </c>
      <c r="M631" s="25">
        <v>-2319</v>
      </c>
      <c r="N631" s="25">
        <v>373</v>
      </c>
      <c r="O631" s="24">
        <v>0</v>
      </c>
      <c r="P631" s="24">
        <v>3</v>
      </c>
      <c r="Q631" s="24">
        <v>0</v>
      </c>
      <c r="R631" s="66"/>
      <c r="S631" s="66"/>
      <c r="T631" s="66"/>
      <c r="U631" s="66"/>
      <c r="V631" s="66"/>
      <c r="W631" s="24"/>
      <c r="X631" s="24"/>
      <c r="Y631" s="24"/>
      <c r="Z631" s="24"/>
      <c r="AA631" s="28"/>
      <c r="AB631" s="28">
        <v>0.5</v>
      </c>
      <c r="AC631" s="28"/>
      <c r="AD631" s="28">
        <v>30</v>
      </c>
      <c r="AE631" s="28">
        <v>30.000993690000001</v>
      </c>
      <c r="AF631" t="s">
        <v>661</v>
      </c>
    </row>
    <row r="632" spans="1:32" ht="18" customHeight="1">
      <c r="A632" s="22">
        <v>46175</v>
      </c>
      <c r="B632" s="23" t="s">
        <v>387</v>
      </c>
      <c r="C632" s="24">
        <v>685</v>
      </c>
      <c r="D632" s="25">
        <v>1113</v>
      </c>
      <c r="E632" s="26">
        <v>1798</v>
      </c>
      <c r="F632" s="24">
        <v>29</v>
      </c>
      <c r="G632" s="24">
        <v>7</v>
      </c>
      <c r="H632" s="23" t="s">
        <v>1572</v>
      </c>
      <c r="I632" s="23" t="s">
        <v>1573</v>
      </c>
      <c r="J632" s="23" t="s">
        <v>1574</v>
      </c>
      <c r="K632" s="23" t="s">
        <v>154</v>
      </c>
      <c r="L632" s="27">
        <v>1.5385</v>
      </c>
      <c r="M632" s="25">
        <v>1237</v>
      </c>
      <c r="N632" s="25">
        <v>-877</v>
      </c>
      <c r="O632" s="24">
        <v>0</v>
      </c>
      <c r="P632" s="24">
        <v>5</v>
      </c>
      <c r="Q632" s="24">
        <v>0</v>
      </c>
      <c r="R632" s="66"/>
      <c r="S632" s="66"/>
      <c r="T632" s="66"/>
      <c r="U632" s="66"/>
      <c r="V632" s="66"/>
      <c r="W632" s="24"/>
      <c r="X632" s="24"/>
      <c r="Y632" s="24"/>
      <c r="Z632" s="24"/>
      <c r="AA632" s="28"/>
      <c r="AB632" s="28">
        <v>0.5</v>
      </c>
      <c r="AC632" s="28"/>
      <c r="AD632" s="28">
        <v>70</v>
      </c>
      <c r="AE632" s="28">
        <v>70.000993679999993</v>
      </c>
      <c r="AF632" t="s">
        <v>204</v>
      </c>
    </row>
    <row r="633" spans="1:32" ht="18" customHeight="1">
      <c r="A633" s="22">
        <v>46175</v>
      </c>
      <c r="B633" s="23" t="s">
        <v>278</v>
      </c>
      <c r="C633" s="24">
        <v>561</v>
      </c>
      <c r="D633" s="25">
        <v>4222</v>
      </c>
      <c r="E633" s="26">
        <v>-1771</v>
      </c>
      <c r="F633" s="24">
        <v>11</v>
      </c>
      <c r="G633" s="24">
        <v>7</v>
      </c>
      <c r="H633" s="23" t="s">
        <v>1575</v>
      </c>
      <c r="I633" s="23" t="s">
        <v>1576</v>
      </c>
      <c r="J633" s="23" t="s">
        <v>1577</v>
      </c>
      <c r="K633" s="23" t="s">
        <v>154</v>
      </c>
      <c r="L633" s="27">
        <v>0.86019999999999996</v>
      </c>
      <c r="M633" s="25">
        <v>-979</v>
      </c>
      <c r="N633" s="25">
        <v>437</v>
      </c>
      <c r="O633" s="24">
        <v>0</v>
      </c>
      <c r="P633" s="24">
        <v>1</v>
      </c>
      <c r="Q633" s="24">
        <v>1</v>
      </c>
      <c r="R633" s="66">
        <v>699.0065898713159</v>
      </c>
      <c r="S633" s="66">
        <v>6.040000282082107</v>
      </c>
      <c r="T633" s="66">
        <v>383.81818181818181</v>
      </c>
      <c r="U633" s="66">
        <v>603.14285714285711</v>
      </c>
      <c r="V633" s="66">
        <v>234.55555555555549</v>
      </c>
      <c r="W633" s="24">
        <v>0</v>
      </c>
      <c r="X633" s="24">
        <v>0</v>
      </c>
      <c r="Y633" s="24">
        <v>0</v>
      </c>
      <c r="Z633" s="24">
        <v>0</v>
      </c>
      <c r="AA633" s="28">
        <v>0</v>
      </c>
      <c r="AB633" s="28">
        <v>0.6</v>
      </c>
      <c r="AC633" s="28">
        <v>0</v>
      </c>
      <c r="AD633" s="28">
        <v>20</v>
      </c>
      <c r="AE633" s="28">
        <v>20.00099367</v>
      </c>
      <c r="AF633" t="s">
        <v>590</v>
      </c>
    </row>
    <row r="634" spans="1:32" ht="18" customHeight="1">
      <c r="A634" s="22">
        <v>46175</v>
      </c>
      <c r="B634" s="23" t="s">
        <v>278</v>
      </c>
      <c r="C634" s="24">
        <v>562</v>
      </c>
      <c r="D634" s="25">
        <v>2672</v>
      </c>
      <c r="E634" s="26">
        <v>-1064</v>
      </c>
      <c r="F634" s="24">
        <v>6</v>
      </c>
      <c r="G634" s="24">
        <v>8</v>
      </c>
      <c r="H634" s="23" t="s">
        <v>1578</v>
      </c>
      <c r="I634" s="23" t="s">
        <v>1579</v>
      </c>
      <c r="J634" s="23" t="s">
        <v>1580</v>
      </c>
      <c r="K634" s="23" t="s">
        <v>154</v>
      </c>
      <c r="L634" s="27">
        <v>0.86729999999999996</v>
      </c>
      <c r="M634" s="25">
        <v>-908</v>
      </c>
      <c r="N634" s="25">
        <v>-1642</v>
      </c>
      <c r="O634" s="24">
        <v>0</v>
      </c>
      <c r="P634" s="24">
        <v>2</v>
      </c>
      <c r="Q634" s="24">
        <v>1</v>
      </c>
      <c r="R634" s="66">
        <v>435.49730178497299</v>
      </c>
      <c r="S634" s="66">
        <v>6.1355144774681083</v>
      </c>
      <c r="T634" s="66">
        <v>445.33333333333331</v>
      </c>
      <c r="U634" s="66">
        <v>334</v>
      </c>
      <c r="V634" s="66">
        <v>190.85714285714289</v>
      </c>
      <c r="W634" s="24">
        <v>0</v>
      </c>
      <c r="X634" s="24">
        <v>4</v>
      </c>
      <c r="Y634" s="24">
        <v>0</v>
      </c>
      <c r="Z634" s="24">
        <v>0</v>
      </c>
      <c r="AA634" s="28">
        <v>1</v>
      </c>
      <c r="AB634" s="28">
        <v>0.5</v>
      </c>
      <c r="AC634" s="28">
        <v>0.5</v>
      </c>
      <c r="AD634" s="28">
        <v>15</v>
      </c>
      <c r="AE634" s="28">
        <v>15.000993660000001</v>
      </c>
      <c r="AF634" t="s">
        <v>743</v>
      </c>
    </row>
    <row r="635" spans="1:32" ht="18" customHeight="1">
      <c r="A635" s="22">
        <v>46175</v>
      </c>
      <c r="B635" s="23" t="s">
        <v>510</v>
      </c>
      <c r="C635" s="24">
        <v>651</v>
      </c>
      <c r="D635" s="25">
        <v>0</v>
      </c>
      <c r="E635" s="26">
        <v>0</v>
      </c>
      <c r="F635" s="24">
        <v>0</v>
      </c>
      <c r="G635" s="24">
        <v>0</v>
      </c>
      <c r="H635" s="23" t="s">
        <v>214</v>
      </c>
      <c r="I635" s="23" t="s">
        <v>214</v>
      </c>
      <c r="J635" s="23" t="s">
        <v>214</v>
      </c>
      <c r="K635" s="23" t="s">
        <v>154</v>
      </c>
      <c r="L635" s="27">
        <v>0</v>
      </c>
      <c r="M635" s="25">
        <v>-182</v>
      </c>
      <c r="N635" s="25">
        <v>-2194</v>
      </c>
      <c r="O635" s="24">
        <v>0</v>
      </c>
      <c r="P635" s="24">
        <v>1</v>
      </c>
      <c r="Q635" s="24">
        <v>0</v>
      </c>
      <c r="R635" s="66"/>
      <c r="S635" s="66"/>
      <c r="T635" s="66"/>
      <c r="U635" s="66"/>
      <c r="V635" s="66"/>
      <c r="W635" s="24"/>
      <c r="X635" s="24"/>
      <c r="Y635" s="24"/>
      <c r="Z635" s="24"/>
      <c r="AA635" s="28"/>
      <c r="AB635" s="28"/>
      <c r="AC635" s="28"/>
      <c r="AD635" s="28">
        <v>0</v>
      </c>
      <c r="AE635" s="28">
        <v>0</v>
      </c>
    </row>
    <row r="636" spans="1:32" ht="18" customHeight="1">
      <c r="A636" s="22">
        <v>46175</v>
      </c>
      <c r="B636" s="23" t="s">
        <v>510</v>
      </c>
      <c r="C636" s="24">
        <v>652</v>
      </c>
      <c r="D636" s="25">
        <v>0</v>
      </c>
      <c r="E636" s="26">
        <v>0</v>
      </c>
      <c r="F636" s="24">
        <v>0</v>
      </c>
      <c r="G636" s="24">
        <v>0</v>
      </c>
      <c r="H636" s="23" t="s">
        <v>214</v>
      </c>
      <c r="I636" s="23" t="s">
        <v>214</v>
      </c>
      <c r="J636" s="23" t="s">
        <v>214</v>
      </c>
      <c r="K636" s="23" t="s">
        <v>154</v>
      </c>
      <c r="L636" s="27">
        <v>0</v>
      </c>
      <c r="M636" s="25">
        <v>0</v>
      </c>
      <c r="N636" s="25">
        <v>-1131</v>
      </c>
      <c r="O636" s="24">
        <v>0</v>
      </c>
      <c r="P636" s="24">
        <v>2</v>
      </c>
      <c r="Q636" s="24">
        <v>0</v>
      </c>
      <c r="R636" s="66"/>
      <c r="S636" s="66"/>
      <c r="T636" s="66"/>
      <c r="U636" s="66"/>
      <c r="V636" s="66"/>
      <c r="W636" s="24"/>
      <c r="X636" s="24"/>
      <c r="Y636" s="24"/>
      <c r="Z636" s="24"/>
      <c r="AA636" s="28"/>
      <c r="AB636" s="28"/>
      <c r="AC636" s="28"/>
      <c r="AD636" s="28">
        <v>0</v>
      </c>
      <c r="AE636" s="28">
        <v>0</v>
      </c>
    </row>
    <row r="637" spans="1:32" ht="18" customHeight="1">
      <c r="A637" s="22">
        <v>46175</v>
      </c>
      <c r="B637" s="23" t="s">
        <v>372</v>
      </c>
      <c r="C637" s="24">
        <v>711</v>
      </c>
      <c r="D637" s="25">
        <v>761</v>
      </c>
      <c r="E637" s="26">
        <v>-504</v>
      </c>
      <c r="F637" s="24">
        <v>9</v>
      </c>
      <c r="G637" s="24">
        <v>4</v>
      </c>
      <c r="H637" s="23" t="s">
        <v>693</v>
      </c>
      <c r="I637" s="23" t="s">
        <v>1302</v>
      </c>
      <c r="J637" s="23" t="s">
        <v>532</v>
      </c>
      <c r="K637" s="23" t="s">
        <v>154</v>
      </c>
      <c r="L637" s="27">
        <v>0.7792</v>
      </c>
      <c r="M637" s="25">
        <v>-412</v>
      </c>
      <c r="N637" s="25">
        <v>595</v>
      </c>
      <c r="O637" s="24">
        <v>0</v>
      </c>
      <c r="P637" s="24">
        <v>1</v>
      </c>
      <c r="Q637" s="24">
        <v>0</v>
      </c>
      <c r="R637" s="66"/>
      <c r="S637" s="66"/>
      <c r="T637" s="66"/>
      <c r="U637" s="66"/>
      <c r="V637" s="66"/>
      <c r="W637" s="24"/>
      <c r="X637" s="24"/>
      <c r="Y637" s="24"/>
      <c r="Z637" s="24"/>
      <c r="AA637" s="28"/>
      <c r="AB637" s="28">
        <v>0.5</v>
      </c>
      <c r="AC637" s="28"/>
      <c r="AD637" s="28">
        <v>20</v>
      </c>
      <c r="AE637" s="28">
        <v>20.00099363</v>
      </c>
      <c r="AF637" t="s">
        <v>590</v>
      </c>
    </row>
    <row r="638" spans="1:32" ht="18" customHeight="1">
      <c r="A638" s="22">
        <v>46175</v>
      </c>
      <c r="B638" s="23" t="s">
        <v>372</v>
      </c>
      <c r="C638" s="24">
        <v>712</v>
      </c>
      <c r="D638" s="25">
        <v>471</v>
      </c>
      <c r="E638" s="26">
        <v>-267</v>
      </c>
      <c r="F638" s="24">
        <v>5</v>
      </c>
      <c r="G638" s="24">
        <v>1</v>
      </c>
      <c r="H638" s="23" t="s">
        <v>331</v>
      </c>
      <c r="I638" s="23" t="s">
        <v>1581</v>
      </c>
      <c r="J638" s="23" t="s">
        <v>739</v>
      </c>
      <c r="K638" s="23" t="s">
        <v>154</v>
      </c>
      <c r="L638" s="27">
        <v>0.81100000000000005</v>
      </c>
      <c r="M638" s="25">
        <v>50</v>
      </c>
      <c r="N638" s="25">
        <v>-2213</v>
      </c>
      <c r="O638" s="24">
        <v>0</v>
      </c>
      <c r="P638" s="24">
        <v>2</v>
      </c>
      <c r="Q638" s="24">
        <v>0</v>
      </c>
      <c r="R638" s="66"/>
      <c r="S638" s="66"/>
      <c r="T638" s="66"/>
      <c r="U638" s="66"/>
      <c r="V638" s="66"/>
      <c r="W638" s="24"/>
      <c r="X638" s="24"/>
      <c r="Y638" s="24"/>
      <c r="Z638" s="24"/>
      <c r="AA638" s="28"/>
      <c r="AB638" s="28">
        <v>0.5</v>
      </c>
      <c r="AC638" s="28"/>
      <c r="AD638" s="28">
        <v>10</v>
      </c>
      <c r="AE638" s="28">
        <v>10.000993619999999</v>
      </c>
      <c r="AF638" t="s">
        <v>584</v>
      </c>
    </row>
    <row r="639" spans="1:32" ht="18" customHeight="1">
      <c r="A639" s="22">
        <v>46175</v>
      </c>
      <c r="B639" s="23" t="s">
        <v>416</v>
      </c>
      <c r="C639" s="24">
        <v>718</v>
      </c>
      <c r="D639" s="25">
        <v>302</v>
      </c>
      <c r="E639" s="26">
        <v>-180</v>
      </c>
      <c r="F639" s="24">
        <v>2</v>
      </c>
      <c r="G639" s="24">
        <v>1</v>
      </c>
      <c r="H639" s="23" t="s">
        <v>1582</v>
      </c>
      <c r="I639" s="23" t="s">
        <v>1380</v>
      </c>
      <c r="J639" s="23" t="s">
        <v>849</v>
      </c>
      <c r="K639" s="23" t="s">
        <v>154</v>
      </c>
      <c r="L639" s="27">
        <v>0.80130000000000001</v>
      </c>
      <c r="M639" s="25">
        <v>-52</v>
      </c>
      <c r="N639" s="25">
        <v>868</v>
      </c>
      <c r="O639" s="24">
        <v>0</v>
      </c>
      <c r="P639" s="24">
        <v>8</v>
      </c>
      <c r="Q639" s="24">
        <v>0</v>
      </c>
      <c r="R639" s="66"/>
      <c r="S639" s="66"/>
      <c r="T639" s="66"/>
      <c r="U639" s="66"/>
      <c r="V639" s="66"/>
      <c r="W639" s="24"/>
      <c r="X639" s="24"/>
      <c r="Y639" s="24"/>
      <c r="Z639" s="24"/>
      <c r="AA639" s="28"/>
      <c r="AB639" s="28">
        <v>0.5</v>
      </c>
      <c r="AC639" s="28"/>
      <c r="AD639" s="28">
        <v>10</v>
      </c>
      <c r="AE639" s="28">
        <v>10.00099361</v>
      </c>
      <c r="AF639" t="s">
        <v>584</v>
      </c>
    </row>
    <row r="640" spans="1:32" ht="18" customHeight="1">
      <c r="A640" s="22">
        <v>46175</v>
      </c>
      <c r="B640" s="23" t="s">
        <v>416</v>
      </c>
      <c r="C640" s="24">
        <v>720</v>
      </c>
      <c r="D640" s="25">
        <v>1224</v>
      </c>
      <c r="E640" s="26">
        <v>-550</v>
      </c>
      <c r="F640" s="24">
        <v>9</v>
      </c>
      <c r="G640" s="24">
        <v>2</v>
      </c>
      <c r="H640" s="23" t="s">
        <v>1583</v>
      </c>
      <c r="I640" s="23" t="s">
        <v>1584</v>
      </c>
      <c r="J640" s="23" t="s">
        <v>1585</v>
      </c>
      <c r="K640" s="23" t="s">
        <v>154</v>
      </c>
      <c r="L640" s="27">
        <v>0.85019999999999996</v>
      </c>
      <c r="M640" s="25">
        <v>-1665</v>
      </c>
      <c r="N640" s="25">
        <v>-238</v>
      </c>
      <c r="O640" s="24">
        <v>0</v>
      </c>
      <c r="P640" s="24">
        <v>0</v>
      </c>
      <c r="Q640" s="24">
        <v>0</v>
      </c>
      <c r="R640" s="66"/>
      <c r="S640" s="66"/>
      <c r="T640" s="66"/>
      <c r="U640" s="66"/>
      <c r="V640" s="66"/>
      <c r="W640" s="24"/>
      <c r="X640" s="24"/>
      <c r="Y640" s="24"/>
      <c r="Z640" s="24"/>
      <c r="AA640" s="28"/>
      <c r="AB640" s="28">
        <v>0.5</v>
      </c>
      <c r="AC640" s="28"/>
      <c r="AD640" s="28">
        <v>30</v>
      </c>
      <c r="AE640" s="28">
        <v>30.000993600000001</v>
      </c>
      <c r="AF640" t="s">
        <v>661</v>
      </c>
    </row>
    <row r="641" spans="1:32" ht="18" customHeight="1">
      <c r="A641" s="22">
        <v>46175</v>
      </c>
      <c r="B641" s="23" t="s">
        <v>485</v>
      </c>
      <c r="C641" s="24">
        <v>713</v>
      </c>
      <c r="D641" s="25">
        <v>3884</v>
      </c>
      <c r="E641" s="26">
        <v>2155</v>
      </c>
      <c r="F641" s="24">
        <v>56</v>
      </c>
      <c r="G641" s="24">
        <v>13</v>
      </c>
      <c r="H641" s="23" t="s">
        <v>1324</v>
      </c>
      <c r="I641" s="23" t="s">
        <v>1201</v>
      </c>
      <c r="J641" s="23" t="s">
        <v>1586</v>
      </c>
      <c r="K641" s="23" t="s">
        <v>154</v>
      </c>
      <c r="L641" s="27">
        <v>1.1849000000000001</v>
      </c>
      <c r="M641" s="25">
        <v>675</v>
      </c>
      <c r="N641" s="25">
        <v>-1300</v>
      </c>
      <c r="O641" s="24">
        <v>0</v>
      </c>
      <c r="P641" s="24">
        <v>3</v>
      </c>
      <c r="Q641" s="24">
        <v>0</v>
      </c>
      <c r="R641" s="66"/>
      <c r="S641" s="66"/>
      <c r="T641" s="66"/>
      <c r="U641" s="66"/>
      <c r="V641" s="66"/>
      <c r="W641" s="24"/>
      <c r="X641" s="24"/>
      <c r="Y641" s="24"/>
      <c r="Z641" s="24"/>
      <c r="AA641" s="28"/>
      <c r="AB641" s="28">
        <v>0.6</v>
      </c>
      <c r="AC641" s="28"/>
      <c r="AD641" s="28">
        <v>70</v>
      </c>
      <c r="AE641" s="28">
        <v>70.000993589999993</v>
      </c>
      <c r="AF641" t="s">
        <v>178</v>
      </c>
    </row>
    <row r="642" spans="1:32" ht="18" customHeight="1">
      <c r="A642" s="22">
        <v>46175</v>
      </c>
      <c r="B642" s="23" t="s">
        <v>485</v>
      </c>
      <c r="C642" s="24">
        <v>715</v>
      </c>
      <c r="D642" s="25">
        <v>446</v>
      </c>
      <c r="E642" s="26">
        <v>-598</v>
      </c>
      <c r="F642" s="24">
        <v>1</v>
      </c>
      <c r="G642" s="24">
        <v>1</v>
      </c>
      <c r="H642" s="23" t="s">
        <v>981</v>
      </c>
      <c r="I642" s="23" t="s">
        <v>1541</v>
      </c>
      <c r="J642" s="23" t="s">
        <v>1541</v>
      </c>
      <c r="K642" s="23" t="s">
        <v>154</v>
      </c>
      <c r="L642" s="27">
        <v>0.55310000000000004</v>
      </c>
      <c r="M642" s="25">
        <v>358</v>
      </c>
      <c r="N642" s="25">
        <v>281</v>
      </c>
      <c r="O642" s="24">
        <v>0</v>
      </c>
      <c r="P642" s="24">
        <v>5</v>
      </c>
      <c r="Q642" s="24">
        <v>0</v>
      </c>
      <c r="R642" s="66"/>
      <c r="S642" s="66"/>
      <c r="T642" s="66"/>
      <c r="U642" s="66"/>
      <c r="V642" s="66"/>
      <c r="W642" s="24"/>
      <c r="X642" s="24"/>
      <c r="Y642" s="24"/>
      <c r="Z642" s="24"/>
      <c r="AA642" s="28"/>
      <c r="AB642" s="28">
        <v>0.5</v>
      </c>
      <c r="AC642" s="28"/>
      <c r="AD642" s="28">
        <v>20</v>
      </c>
      <c r="AE642" s="28">
        <v>20.000993579999999</v>
      </c>
      <c r="AF642" t="s">
        <v>590</v>
      </c>
    </row>
    <row r="643" spans="1:32" ht="18" customHeight="1">
      <c r="A643" s="22">
        <v>46175</v>
      </c>
      <c r="B643" s="23" t="s">
        <v>49</v>
      </c>
      <c r="C643" s="24">
        <v>686</v>
      </c>
      <c r="D643" s="25">
        <v>978</v>
      </c>
      <c r="E643" s="26">
        <v>-115</v>
      </c>
      <c r="F643" s="24">
        <v>14</v>
      </c>
      <c r="G643" s="24">
        <v>4</v>
      </c>
      <c r="H643" s="23" t="s">
        <v>231</v>
      </c>
      <c r="I643" s="23" t="s">
        <v>1587</v>
      </c>
      <c r="J643" s="23" t="s">
        <v>1588</v>
      </c>
      <c r="K643" s="23" t="s">
        <v>154</v>
      </c>
      <c r="L643" s="27">
        <v>0.96079999999999999</v>
      </c>
      <c r="M643" s="25">
        <v>832</v>
      </c>
      <c r="N643" s="25">
        <v>-1641</v>
      </c>
      <c r="O643" s="24">
        <v>0</v>
      </c>
      <c r="P643" s="24">
        <v>6</v>
      </c>
      <c r="Q643" s="24">
        <v>0</v>
      </c>
      <c r="R643" s="66"/>
      <c r="S643" s="66"/>
      <c r="T643" s="66"/>
      <c r="U643" s="66"/>
      <c r="V643" s="66"/>
      <c r="W643" s="24"/>
      <c r="X643" s="24"/>
      <c r="Y643" s="24"/>
      <c r="Z643" s="24"/>
      <c r="AA643" s="28"/>
      <c r="AB643" s="28">
        <v>0.5</v>
      </c>
      <c r="AC643" s="28"/>
      <c r="AD643" s="28">
        <v>10</v>
      </c>
      <c r="AE643" s="28">
        <v>10.00099357</v>
      </c>
      <c r="AF643" t="s">
        <v>584</v>
      </c>
    </row>
    <row r="644" spans="1:32" ht="18" customHeight="1">
      <c r="A644" s="22">
        <v>46175</v>
      </c>
      <c r="B644" s="23" t="s">
        <v>49</v>
      </c>
      <c r="C644" s="24">
        <v>687</v>
      </c>
      <c r="D644" s="25">
        <v>948</v>
      </c>
      <c r="E644" s="26">
        <v>3596</v>
      </c>
      <c r="F644" s="24">
        <v>26</v>
      </c>
      <c r="G644" s="24">
        <v>9</v>
      </c>
      <c r="H644" s="23" t="s">
        <v>1589</v>
      </c>
      <c r="I644" s="23" t="s">
        <v>999</v>
      </c>
      <c r="J644" s="23" t="s">
        <v>1590</v>
      </c>
      <c r="K644" s="23" t="s">
        <v>154</v>
      </c>
      <c r="L644" s="27">
        <v>2.2644000000000002</v>
      </c>
      <c r="M644" s="25">
        <v>2660</v>
      </c>
      <c r="N644" s="25">
        <v>-1234</v>
      </c>
      <c r="O644" s="24">
        <v>0</v>
      </c>
      <c r="P644" s="24">
        <v>7</v>
      </c>
      <c r="Q644" s="24">
        <v>0</v>
      </c>
      <c r="R644" s="66"/>
      <c r="S644" s="66"/>
      <c r="T644" s="66"/>
      <c r="U644" s="66"/>
      <c r="V644" s="66"/>
      <c r="W644" s="24"/>
      <c r="X644" s="24"/>
      <c r="Y644" s="24"/>
      <c r="Z644" s="24"/>
      <c r="AA644" s="28"/>
      <c r="AB644" s="28">
        <v>0.5</v>
      </c>
      <c r="AC644" s="28"/>
      <c r="AD644" s="28">
        <v>0</v>
      </c>
      <c r="AE644" s="28">
        <v>0</v>
      </c>
    </row>
    <row r="645" spans="1:32" ht="18" customHeight="1">
      <c r="A645" s="22">
        <v>46175</v>
      </c>
      <c r="B645" s="23" t="s">
        <v>322</v>
      </c>
      <c r="C645" s="24">
        <v>716</v>
      </c>
      <c r="D645" s="25">
        <v>917</v>
      </c>
      <c r="E645" s="26">
        <v>-1050</v>
      </c>
      <c r="F645" s="24">
        <v>1</v>
      </c>
      <c r="G645" s="24">
        <v>1</v>
      </c>
      <c r="H645" s="23" t="s">
        <v>1591</v>
      </c>
      <c r="I645" s="23" t="s">
        <v>1592</v>
      </c>
      <c r="J645" s="23" t="s">
        <v>1592</v>
      </c>
      <c r="K645" s="23" t="s">
        <v>154</v>
      </c>
      <c r="L645" s="27">
        <v>0.61829999999999996</v>
      </c>
      <c r="M645" s="25">
        <v>-235</v>
      </c>
      <c r="N645" s="25">
        <v>-1025</v>
      </c>
      <c r="O645" s="24">
        <v>0</v>
      </c>
      <c r="P645" s="24">
        <v>6</v>
      </c>
      <c r="Q645" s="24">
        <v>0</v>
      </c>
      <c r="R645" s="66"/>
      <c r="S645" s="66"/>
      <c r="T645" s="66"/>
      <c r="U645" s="66"/>
      <c r="V645" s="66"/>
      <c r="W645" s="24"/>
      <c r="X645" s="24"/>
      <c r="Y645" s="24"/>
      <c r="Z645" s="24"/>
      <c r="AA645" s="28"/>
      <c r="AB645" s="28">
        <v>0.5</v>
      </c>
      <c r="AC645" s="28"/>
      <c r="AD645" s="28">
        <v>10</v>
      </c>
      <c r="AE645" s="28">
        <v>10.00099355</v>
      </c>
      <c r="AF645" t="s">
        <v>584</v>
      </c>
    </row>
    <row r="646" spans="1:32" ht="18" customHeight="1">
      <c r="A646" s="22">
        <v>46175</v>
      </c>
      <c r="B646" s="23" t="s">
        <v>322</v>
      </c>
      <c r="C646" s="24">
        <v>717</v>
      </c>
      <c r="D646" s="25">
        <v>2107</v>
      </c>
      <c r="E646" s="26">
        <v>8835</v>
      </c>
      <c r="F646" s="24">
        <v>23</v>
      </c>
      <c r="G646" s="24">
        <v>1</v>
      </c>
      <c r="H646" s="23" t="s">
        <v>353</v>
      </c>
      <c r="I646" s="23" t="s">
        <v>1593</v>
      </c>
      <c r="J646" s="23" t="s">
        <v>1594</v>
      </c>
      <c r="K646" s="23" t="s">
        <v>154</v>
      </c>
      <c r="L646" s="27">
        <v>2.3976999999999999</v>
      </c>
      <c r="M646" s="25">
        <v>-1738</v>
      </c>
      <c r="N646" s="25">
        <v>-456</v>
      </c>
      <c r="O646" s="24">
        <v>0</v>
      </c>
      <c r="P646" s="24">
        <v>7</v>
      </c>
      <c r="Q646" s="24">
        <v>0</v>
      </c>
      <c r="R646" s="66"/>
      <c r="S646" s="66"/>
      <c r="T646" s="66"/>
      <c r="U646" s="66"/>
      <c r="V646" s="66"/>
      <c r="W646" s="24"/>
      <c r="X646" s="24"/>
      <c r="Y646" s="24"/>
      <c r="Z646" s="24"/>
      <c r="AA646" s="28"/>
      <c r="AB646" s="28">
        <v>0.5</v>
      </c>
      <c r="AC646" s="28"/>
      <c r="AD646" s="28">
        <v>80</v>
      </c>
      <c r="AE646" s="28">
        <v>80.000993539999996</v>
      </c>
      <c r="AF646" t="s">
        <v>155</v>
      </c>
    </row>
    <row r="647" spans="1:32" ht="18" customHeight="1">
      <c r="A647" s="22">
        <v>46175</v>
      </c>
      <c r="B647" s="23" t="s">
        <v>246</v>
      </c>
      <c r="C647" s="24">
        <v>653</v>
      </c>
      <c r="D647" s="25">
        <v>3218</v>
      </c>
      <c r="E647" s="26">
        <v>-1123</v>
      </c>
      <c r="F647" s="24">
        <v>23</v>
      </c>
      <c r="G647" s="24">
        <v>7</v>
      </c>
      <c r="H647" s="23" t="s">
        <v>1595</v>
      </c>
      <c r="I647" s="23" t="s">
        <v>162</v>
      </c>
      <c r="J647" s="23" t="s">
        <v>1596</v>
      </c>
      <c r="K647" s="23" t="s">
        <v>154</v>
      </c>
      <c r="L647" s="27">
        <v>0.88370000000000004</v>
      </c>
      <c r="M647" s="25">
        <v>-181</v>
      </c>
      <c r="N647" s="25">
        <v>-233</v>
      </c>
      <c r="O647" s="24">
        <v>0</v>
      </c>
      <c r="P647" s="24">
        <v>3</v>
      </c>
      <c r="Q647" s="24">
        <v>0</v>
      </c>
      <c r="R647" s="66"/>
      <c r="S647" s="66"/>
      <c r="T647" s="66"/>
      <c r="U647" s="66"/>
      <c r="V647" s="66"/>
      <c r="W647" s="24"/>
      <c r="X647" s="24"/>
      <c r="Y647" s="24"/>
      <c r="Z647" s="24"/>
      <c r="AA647" s="28"/>
      <c r="AB647" s="28">
        <v>0.6</v>
      </c>
      <c r="AC647" s="28"/>
      <c r="AD647" s="28">
        <v>30</v>
      </c>
      <c r="AE647" s="28">
        <v>30.000993529999999</v>
      </c>
      <c r="AF647" t="s">
        <v>661</v>
      </c>
    </row>
    <row r="648" spans="1:32" ht="18" customHeight="1">
      <c r="A648" s="22">
        <v>46175</v>
      </c>
      <c r="B648" s="23" t="s">
        <v>246</v>
      </c>
      <c r="C648" s="24">
        <v>655</v>
      </c>
      <c r="D648" s="25">
        <v>221</v>
      </c>
      <c r="E648" s="26">
        <v>769</v>
      </c>
      <c r="F648" s="24">
        <v>5</v>
      </c>
      <c r="G648" s="24">
        <v>2</v>
      </c>
      <c r="H648" s="23" t="s">
        <v>1597</v>
      </c>
      <c r="I648" s="23" t="s">
        <v>1598</v>
      </c>
      <c r="J648" s="23" t="s">
        <v>1599</v>
      </c>
      <c r="K648" s="23" t="s">
        <v>154</v>
      </c>
      <c r="L648" s="27">
        <v>2.1598999999999999</v>
      </c>
      <c r="M648" s="25">
        <v>-2950</v>
      </c>
      <c r="N648" s="25">
        <v>743</v>
      </c>
      <c r="O648" s="24">
        <v>0</v>
      </c>
      <c r="P648" s="24">
        <v>5</v>
      </c>
      <c r="Q648" s="24">
        <v>0</v>
      </c>
      <c r="R648" s="66"/>
      <c r="S648" s="66"/>
      <c r="T648" s="66"/>
      <c r="U648" s="66"/>
      <c r="V648" s="66"/>
      <c r="W648" s="24"/>
      <c r="X648" s="24"/>
      <c r="Y648" s="24"/>
      <c r="Z648" s="24"/>
      <c r="AA648" s="28"/>
      <c r="AB648" s="28">
        <v>0.5</v>
      </c>
      <c r="AC648" s="28"/>
      <c r="AD648" s="28">
        <v>10</v>
      </c>
      <c r="AE648" s="28">
        <v>10.00099352</v>
      </c>
      <c r="AF648" t="s">
        <v>195</v>
      </c>
    </row>
    <row r="649" spans="1:32" ht="18" customHeight="1">
      <c r="A649" s="22">
        <v>46175</v>
      </c>
      <c r="B649" s="23" t="s">
        <v>361</v>
      </c>
      <c r="C649" s="24">
        <v>721</v>
      </c>
      <c r="D649" s="25">
        <v>581</v>
      </c>
      <c r="E649" s="26">
        <v>-192</v>
      </c>
      <c r="F649" s="24">
        <v>4</v>
      </c>
      <c r="G649" s="24">
        <v>4</v>
      </c>
      <c r="H649" s="23" t="s">
        <v>1600</v>
      </c>
      <c r="I649" s="23" t="s">
        <v>1601</v>
      </c>
      <c r="J649" s="23" t="s">
        <v>1601</v>
      </c>
      <c r="K649" s="23" t="s">
        <v>154</v>
      </c>
      <c r="L649" s="27">
        <v>0.88980000000000004</v>
      </c>
      <c r="M649" s="25">
        <v>-2</v>
      </c>
      <c r="N649" s="25">
        <v>-107</v>
      </c>
      <c r="O649" s="24">
        <v>0</v>
      </c>
      <c r="P649" s="24">
        <v>1</v>
      </c>
      <c r="Q649" s="24">
        <v>0</v>
      </c>
      <c r="R649" s="66"/>
      <c r="S649" s="66"/>
      <c r="T649" s="66"/>
      <c r="U649" s="66"/>
      <c r="V649" s="66"/>
      <c r="W649" s="24"/>
      <c r="X649" s="24"/>
      <c r="Y649" s="24"/>
      <c r="Z649" s="24"/>
      <c r="AA649" s="28"/>
      <c r="AB649" s="28">
        <v>0.5</v>
      </c>
      <c r="AC649" s="28"/>
      <c r="AD649" s="28">
        <v>20</v>
      </c>
      <c r="AE649" s="28">
        <v>20.000993510000001</v>
      </c>
      <c r="AF649" t="s">
        <v>590</v>
      </c>
    </row>
    <row r="650" spans="1:32" ht="18" customHeight="1">
      <c r="A650" s="22">
        <v>46175</v>
      </c>
      <c r="B650" s="23" t="s">
        <v>361</v>
      </c>
      <c r="C650" s="24">
        <v>722</v>
      </c>
      <c r="D650" s="25">
        <v>333</v>
      </c>
      <c r="E650" s="26">
        <v>-507</v>
      </c>
      <c r="F650" s="24">
        <v>1</v>
      </c>
      <c r="G650" s="24">
        <v>0</v>
      </c>
      <c r="H650" s="23" t="s">
        <v>1602</v>
      </c>
      <c r="I650" s="23" t="s">
        <v>1602</v>
      </c>
      <c r="J650" s="23" t="s">
        <v>214</v>
      </c>
      <c r="K650" s="23" t="s">
        <v>154</v>
      </c>
      <c r="L650" s="27">
        <v>0.49249999999999999</v>
      </c>
      <c r="M650" s="25">
        <v>2718</v>
      </c>
      <c r="N650" s="25">
        <v>-2165</v>
      </c>
      <c r="O650" s="24">
        <v>0</v>
      </c>
      <c r="P650" s="24">
        <v>2</v>
      </c>
      <c r="Q650" s="24">
        <v>0</v>
      </c>
      <c r="R650" s="66"/>
      <c r="S650" s="66"/>
      <c r="T650" s="66"/>
      <c r="U650" s="66"/>
      <c r="V650" s="66"/>
      <c r="W650" s="24"/>
      <c r="X650" s="24"/>
      <c r="Y650" s="24"/>
      <c r="Z650" s="24"/>
      <c r="AA650" s="28"/>
      <c r="AB650" s="28">
        <v>0.5</v>
      </c>
      <c r="AC650" s="28"/>
      <c r="AD650" s="28">
        <v>10</v>
      </c>
      <c r="AE650" s="28">
        <v>10.0009935</v>
      </c>
      <c r="AF650" t="s">
        <v>584</v>
      </c>
    </row>
    <row r="651" spans="1:32" ht="18" customHeight="1">
      <c r="A651" s="22">
        <v>46175</v>
      </c>
      <c r="B651" s="23" t="s">
        <v>380</v>
      </c>
      <c r="C651" s="24">
        <v>723</v>
      </c>
      <c r="D651" s="25">
        <v>2407</v>
      </c>
      <c r="E651" s="26">
        <v>-2084</v>
      </c>
      <c r="F651" s="24">
        <v>10</v>
      </c>
      <c r="G651" s="24">
        <v>10</v>
      </c>
      <c r="H651" s="23" t="s">
        <v>1362</v>
      </c>
      <c r="I651" s="23" t="s">
        <v>1050</v>
      </c>
      <c r="J651" s="23" t="s">
        <v>1050</v>
      </c>
      <c r="K651" s="23" t="s">
        <v>154</v>
      </c>
      <c r="L651" s="27">
        <v>0.71140000000000003</v>
      </c>
      <c r="M651" s="25">
        <v>-2267</v>
      </c>
      <c r="N651" s="25">
        <v>-550</v>
      </c>
      <c r="O651" s="24">
        <v>0</v>
      </c>
      <c r="P651" s="24">
        <v>3</v>
      </c>
      <c r="Q651" s="24">
        <v>0</v>
      </c>
      <c r="R651" s="66"/>
      <c r="S651" s="66"/>
      <c r="T651" s="66"/>
      <c r="U651" s="66"/>
      <c r="V651" s="66"/>
      <c r="W651" s="24"/>
      <c r="X651" s="24"/>
      <c r="Y651" s="24"/>
      <c r="Z651" s="24"/>
      <c r="AA651" s="28"/>
      <c r="AB651" s="28">
        <v>0.5</v>
      </c>
      <c r="AC651" s="28"/>
      <c r="AD651" s="28">
        <v>30</v>
      </c>
      <c r="AE651" s="28">
        <v>30.000993489999999</v>
      </c>
      <c r="AF651" t="s">
        <v>661</v>
      </c>
    </row>
    <row r="652" spans="1:32" ht="18" customHeight="1">
      <c r="A652" s="22">
        <v>46175</v>
      </c>
      <c r="B652" s="23" t="s">
        <v>26</v>
      </c>
      <c r="C652" s="24">
        <v>725</v>
      </c>
      <c r="D652" s="25">
        <v>6954</v>
      </c>
      <c r="E652" s="26">
        <v>4672</v>
      </c>
      <c r="F652" s="24">
        <v>54</v>
      </c>
      <c r="G652" s="24">
        <v>40</v>
      </c>
      <c r="H652" s="23" t="s">
        <v>1603</v>
      </c>
      <c r="I652" s="23" t="s">
        <v>1604</v>
      </c>
      <c r="J652" s="23" t="s">
        <v>622</v>
      </c>
      <c r="K652" s="23" t="s">
        <v>154</v>
      </c>
      <c r="L652" s="27">
        <v>1.2239</v>
      </c>
      <c r="M652" s="25">
        <v>-1246</v>
      </c>
      <c r="N652" s="25">
        <v>5591</v>
      </c>
      <c r="O652" s="24">
        <v>0</v>
      </c>
      <c r="P652" s="24">
        <v>5</v>
      </c>
      <c r="Q652" s="24">
        <v>0</v>
      </c>
      <c r="R652" s="66"/>
      <c r="S652" s="66"/>
      <c r="T652" s="66"/>
      <c r="U652" s="66"/>
      <c r="V652" s="66"/>
      <c r="W652" s="24"/>
      <c r="X652" s="24"/>
      <c r="Y652" s="24"/>
      <c r="Z652" s="24"/>
      <c r="AA652" s="28"/>
      <c r="AB652" s="28">
        <v>0.8</v>
      </c>
      <c r="AC652" s="28"/>
      <c r="AD652" s="28">
        <v>90</v>
      </c>
      <c r="AE652" s="28">
        <v>90.000993480000005</v>
      </c>
      <c r="AF652" t="s">
        <v>170</v>
      </c>
    </row>
    <row r="653" spans="1:32" ht="18" customHeight="1">
      <c r="A653" s="22">
        <v>46175</v>
      </c>
      <c r="B653" s="23" t="s">
        <v>52</v>
      </c>
      <c r="C653" s="24">
        <v>726</v>
      </c>
      <c r="D653" s="25">
        <v>5010</v>
      </c>
      <c r="E653" s="26">
        <v>6</v>
      </c>
      <c r="F653" s="24">
        <v>19</v>
      </c>
      <c r="G653" s="24">
        <v>12</v>
      </c>
      <c r="H653" s="23" t="s">
        <v>1605</v>
      </c>
      <c r="I653" s="23" t="s">
        <v>1606</v>
      </c>
      <c r="J653" s="23" t="s">
        <v>1607</v>
      </c>
      <c r="K653" s="23" t="s">
        <v>154</v>
      </c>
      <c r="L653" s="27">
        <v>1.0004</v>
      </c>
      <c r="M653" s="25">
        <v>-305</v>
      </c>
      <c r="N653" s="25">
        <v>-279</v>
      </c>
      <c r="O653" s="24">
        <v>0</v>
      </c>
      <c r="P653" s="24">
        <v>6</v>
      </c>
      <c r="Q653" s="24">
        <v>0</v>
      </c>
      <c r="R653" s="66"/>
      <c r="S653" s="66"/>
      <c r="T653" s="66"/>
      <c r="U653" s="66"/>
      <c r="V653" s="66"/>
      <c r="W653" s="24"/>
      <c r="X653" s="24"/>
      <c r="Y653" s="24"/>
      <c r="Z653" s="24"/>
      <c r="AA653" s="28"/>
      <c r="AB653" s="28">
        <v>0.8</v>
      </c>
      <c r="AC653" s="28"/>
      <c r="AD653" s="28">
        <v>35</v>
      </c>
      <c r="AE653" s="28">
        <v>35.000993469999997</v>
      </c>
      <c r="AF653" t="s">
        <v>668</v>
      </c>
    </row>
    <row r="654" spans="1:32" ht="18" customHeight="1">
      <c r="A654" s="22">
        <v>46175</v>
      </c>
      <c r="B654" s="23" t="s">
        <v>546</v>
      </c>
      <c r="C654" s="24">
        <v>727</v>
      </c>
      <c r="D654" s="25">
        <v>3086</v>
      </c>
      <c r="E654" s="26">
        <v>918</v>
      </c>
      <c r="F654" s="24">
        <v>9</v>
      </c>
      <c r="G654" s="24">
        <v>14</v>
      </c>
      <c r="H654" s="23" t="s">
        <v>1608</v>
      </c>
      <c r="I654" s="23" t="s">
        <v>1609</v>
      </c>
      <c r="J654" s="23" t="s">
        <v>1610</v>
      </c>
      <c r="K654" s="23" t="s">
        <v>154</v>
      </c>
      <c r="L654" s="27">
        <v>1.0992</v>
      </c>
      <c r="M654" s="25">
        <v>-479</v>
      </c>
      <c r="N654" s="25">
        <v>-478</v>
      </c>
      <c r="O654" s="24">
        <v>0</v>
      </c>
      <c r="P654" s="24">
        <v>7</v>
      </c>
      <c r="Q654" s="24">
        <v>0</v>
      </c>
      <c r="R654" s="66"/>
      <c r="S654" s="66"/>
      <c r="T654" s="66"/>
      <c r="U654" s="66"/>
      <c r="V654" s="66"/>
      <c r="W654" s="24"/>
      <c r="X654" s="24"/>
      <c r="Y654" s="24"/>
      <c r="Z654" s="24"/>
      <c r="AA654" s="28"/>
      <c r="AB654" s="28">
        <v>0.6</v>
      </c>
      <c r="AC654" s="28"/>
      <c r="AD654" s="28">
        <v>45</v>
      </c>
      <c r="AE654" s="28">
        <v>45.000993459999997</v>
      </c>
      <c r="AF654" t="s">
        <v>241</v>
      </c>
    </row>
    <row r="655" spans="1:32" ht="18" customHeight="1">
      <c r="A655" s="22">
        <v>46175</v>
      </c>
      <c r="B655" s="23" t="s">
        <v>514</v>
      </c>
      <c r="C655" s="24">
        <v>728</v>
      </c>
      <c r="D655" s="25">
        <v>1791</v>
      </c>
      <c r="E655" s="26">
        <v>578</v>
      </c>
      <c r="F655" s="24">
        <v>8</v>
      </c>
      <c r="G655" s="24">
        <v>3</v>
      </c>
      <c r="H655" s="23" t="s">
        <v>1611</v>
      </c>
      <c r="I655" s="23" t="s">
        <v>1612</v>
      </c>
      <c r="J655" s="23" t="s">
        <v>1613</v>
      </c>
      <c r="K655" s="23" t="s">
        <v>154</v>
      </c>
      <c r="L655" s="27">
        <v>1.1075999999999999</v>
      </c>
      <c r="M655" s="25">
        <v>-549</v>
      </c>
      <c r="N655" s="25">
        <v>702</v>
      </c>
      <c r="O655" s="24">
        <v>0</v>
      </c>
      <c r="P655" s="24">
        <v>8</v>
      </c>
      <c r="Q655" s="24">
        <v>0</v>
      </c>
      <c r="R655" s="66"/>
      <c r="S655" s="66"/>
      <c r="T655" s="66"/>
      <c r="U655" s="66"/>
      <c r="V655" s="66"/>
      <c r="W655" s="24"/>
      <c r="X655" s="24"/>
      <c r="Y655" s="24"/>
      <c r="Z655" s="24"/>
      <c r="AA655" s="28"/>
      <c r="AB655" s="28">
        <v>0.5</v>
      </c>
      <c r="AC655" s="28"/>
      <c r="AD655" s="28">
        <v>35</v>
      </c>
      <c r="AE655" s="28">
        <v>35.000993450000003</v>
      </c>
      <c r="AF655" t="s">
        <v>668</v>
      </c>
    </row>
    <row r="656" spans="1:32" ht="18" customHeight="1">
      <c r="A656" s="22">
        <v>46175</v>
      </c>
      <c r="B656" s="23" t="s">
        <v>342</v>
      </c>
      <c r="C656" s="24">
        <v>730</v>
      </c>
      <c r="D656" s="25">
        <v>625</v>
      </c>
      <c r="E656" s="26">
        <v>-100</v>
      </c>
      <c r="F656" s="24">
        <v>2</v>
      </c>
      <c r="G656" s="24">
        <v>2</v>
      </c>
      <c r="H656" s="23" t="s">
        <v>1614</v>
      </c>
      <c r="I656" s="23" t="s">
        <v>853</v>
      </c>
      <c r="J656" s="23" t="s">
        <v>853</v>
      </c>
      <c r="K656" s="23" t="s">
        <v>154</v>
      </c>
      <c r="L656" s="27">
        <v>0.94669999999999999</v>
      </c>
      <c r="M656" s="25">
        <v>-44</v>
      </c>
      <c r="N656" s="25">
        <v>-228</v>
      </c>
      <c r="O656" s="24">
        <v>0</v>
      </c>
      <c r="P656" s="24">
        <v>0</v>
      </c>
      <c r="Q656" s="24">
        <v>0</v>
      </c>
      <c r="R656" s="66"/>
      <c r="S656" s="66"/>
      <c r="T656" s="66"/>
      <c r="U656" s="66"/>
      <c r="V656" s="66"/>
      <c r="W656" s="24"/>
      <c r="X656" s="24"/>
      <c r="Y656" s="24"/>
      <c r="Z656" s="24"/>
      <c r="AA656" s="28"/>
      <c r="AB656" s="28">
        <v>0.5</v>
      </c>
      <c r="AC656" s="28"/>
      <c r="AD656" s="28">
        <v>10</v>
      </c>
      <c r="AE656" s="28">
        <v>10.00099344</v>
      </c>
      <c r="AF656" t="s">
        <v>584</v>
      </c>
    </row>
    <row r="657" spans="1:32" ht="18" customHeight="1">
      <c r="A657" s="22">
        <v>46175</v>
      </c>
      <c r="B657" s="23" t="s">
        <v>404</v>
      </c>
      <c r="C657" s="24">
        <v>731</v>
      </c>
      <c r="D657" s="25">
        <v>494</v>
      </c>
      <c r="E657" s="26">
        <v>-96</v>
      </c>
      <c r="F657" s="24">
        <v>2</v>
      </c>
      <c r="G657" s="24">
        <v>2</v>
      </c>
      <c r="H657" s="23" t="s">
        <v>315</v>
      </c>
      <c r="I657" s="23" t="s">
        <v>1615</v>
      </c>
      <c r="J657" s="23" t="s">
        <v>1615</v>
      </c>
      <c r="K657" s="23" t="s">
        <v>154</v>
      </c>
      <c r="L657" s="27">
        <v>0.93520000000000003</v>
      </c>
      <c r="M657" s="25">
        <v>230</v>
      </c>
      <c r="N657" s="25">
        <v>160</v>
      </c>
      <c r="O657" s="24">
        <v>0</v>
      </c>
      <c r="P657" s="24">
        <v>1</v>
      </c>
      <c r="Q657" s="24">
        <v>0</v>
      </c>
      <c r="R657" s="66"/>
      <c r="S657" s="66"/>
      <c r="T657" s="66"/>
      <c r="U657" s="66"/>
      <c r="V657" s="66"/>
      <c r="W657" s="24"/>
      <c r="X657" s="24"/>
      <c r="Y657" s="24"/>
      <c r="Z657" s="24"/>
      <c r="AA657" s="28"/>
      <c r="AB657" s="28">
        <v>0.5</v>
      </c>
      <c r="AC657" s="28"/>
      <c r="AD657" s="28">
        <v>20</v>
      </c>
      <c r="AE657" s="28">
        <v>20.000993430000001</v>
      </c>
      <c r="AF657" t="s">
        <v>590</v>
      </c>
    </row>
    <row r="658" spans="1:32" ht="18" customHeight="1">
      <c r="A658" s="22">
        <v>46175</v>
      </c>
      <c r="B658" s="23" t="s">
        <v>323</v>
      </c>
      <c r="C658" s="24">
        <v>732</v>
      </c>
      <c r="D658" s="25">
        <v>1276</v>
      </c>
      <c r="E658" s="26">
        <v>1576</v>
      </c>
      <c r="F658" s="24">
        <v>10</v>
      </c>
      <c r="G658" s="24">
        <v>3</v>
      </c>
      <c r="H658" s="23" t="s">
        <v>1616</v>
      </c>
      <c r="I658" s="23" t="s">
        <v>1208</v>
      </c>
      <c r="J658" s="23" t="s">
        <v>1617</v>
      </c>
      <c r="K658" s="23" t="s">
        <v>154</v>
      </c>
      <c r="L658" s="27">
        <v>1.4117</v>
      </c>
      <c r="M658" s="25">
        <v>-222</v>
      </c>
      <c r="N658" s="25">
        <v>-437</v>
      </c>
      <c r="O658" s="24">
        <v>0</v>
      </c>
      <c r="P658" s="24">
        <v>2</v>
      </c>
      <c r="Q658" s="24">
        <v>0</v>
      </c>
      <c r="R658" s="66"/>
      <c r="S658" s="66"/>
      <c r="T658" s="66"/>
      <c r="U658" s="66"/>
      <c r="V658" s="66"/>
      <c r="W658" s="24"/>
      <c r="X658" s="24"/>
      <c r="Y658" s="24"/>
      <c r="Z658" s="24"/>
      <c r="AA658" s="28"/>
      <c r="AB658" s="28">
        <v>0.5</v>
      </c>
      <c r="AC658" s="28"/>
      <c r="AD658" s="28">
        <v>60</v>
      </c>
      <c r="AE658" s="28">
        <v>60.00099342</v>
      </c>
      <c r="AF658" t="s">
        <v>578</v>
      </c>
    </row>
    <row r="659" spans="1:32" ht="18" customHeight="1">
      <c r="A659" s="22">
        <v>46175</v>
      </c>
      <c r="B659" s="23" t="s">
        <v>293</v>
      </c>
      <c r="C659" s="24">
        <v>733</v>
      </c>
      <c r="D659" s="25">
        <v>1677</v>
      </c>
      <c r="E659" s="26">
        <v>1288</v>
      </c>
      <c r="F659" s="24">
        <v>27</v>
      </c>
      <c r="G659" s="24">
        <v>7</v>
      </c>
      <c r="H659" s="23" t="s">
        <v>1618</v>
      </c>
      <c r="I659" s="23" t="s">
        <v>1619</v>
      </c>
      <c r="J659" s="23" t="s">
        <v>1620</v>
      </c>
      <c r="K659" s="23" t="s">
        <v>154</v>
      </c>
      <c r="L659" s="27">
        <v>1.256</v>
      </c>
      <c r="M659" s="25">
        <v>-262</v>
      </c>
      <c r="N659" s="25">
        <v>-752</v>
      </c>
      <c r="O659" s="24">
        <v>0</v>
      </c>
      <c r="P659" s="24">
        <v>3</v>
      </c>
      <c r="Q659" s="24">
        <v>0</v>
      </c>
      <c r="R659" s="66"/>
      <c r="S659" s="66"/>
      <c r="T659" s="66"/>
      <c r="U659" s="66"/>
      <c r="V659" s="66"/>
      <c r="W659" s="24"/>
      <c r="X659" s="24"/>
      <c r="Y659" s="24"/>
      <c r="Z659" s="24"/>
      <c r="AA659" s="28"/>
      <c r="AB659" s="28">
        <v>0.5</v>
      </c>
      <c r="AC659" s="28"/>
      <c r="AD659" s="28">
        <v>60</v>
      </c>
      <c r="AE659" s="28">
        <v>60.00099341</v>
      </c>
      <c r="AF659" t="s">
        <v>578</v>
      </c>
    </row>
    <row r="660" spans="1:32" ht="18" customHeight="1">
      <c r="A660" s="22">
        <v>46175</v>
      </c>
      <c r="B660" s="23" t="s">
        <v>324</v>
      </c>
      <c r="C660" s="24">
        <v>735</v>
      </c>
      <c r="D660" s="25">
        <v>507</v>
      </c>
      <c r="E660" s="26">
        <v>-268</v>
      </c>
      <c r="F660" s="24">
        <v>4</v>
      </c>
      <c r="G660" s="24">
        <v>1</v>
      </c>
      <c r="H660" s="23" t="s">
        <v>1621</v>
      </c>
      <c r="I660" s="23" t="s">
        <v>1622</v>
      </c>
      <c r="J660" s="23" t="s">
        <v>1623</v>
      </c>
      <c r="K660" s="23" t="s">
        <v>154</v>
      </c>
      <c r="L660" s="27">
        <v>0.82379999999999998</v>
      </c>
      <c r="M660" s="25">
        <v>-362</v>
      </c>
      <c r="N660" s="25">
        <v>-303</v>
      </c>
      <c r="O660" s="24">
        <v>0</v>
      </c>
      <c r="P660" s="24">
        <v>5</v>
      </c>
      <c r="Q660" s="24">
        <v>0</v>
      </c>
      <c r="R660" s="66"/>
      <c r="S660" s="66"/>
      <c r="T660" s="66"/>
      <c r="U660" s="66"/>
      <c r="V660" s="66"/>
      <c r="W660" s="24"/>
      <c r="X660" s="24"/>
      <c r="Y660" s="24"/>
      <c r="Z660" s="24"/>
      <c r="AA660" s="28"/>
      <c r="AB660" s="28">
        <v>0.5</v>
      </c>
      <c r="AC660" s="28"/>
      <c r="AD660" s="28">
        <v>20</v>
      </c>
      <c r="AE660" s="28">
        <v>20.000993399999999</v>
      </c>
      <c r="AF660" t="s">
        <v>590</v>
      </c>
    </row>
    <row r="661" spans="1:32" ht="18" customHeight="1">
      <c r="A661" s="22">
        <v>46175</v>
      </c>
      <c r="B661" s="23" t="s">
        <v>297</v>
      </c>
      <c r="C661" s="24">
        <v>736</v>
      </c>
      <c r="D661" s="25">
        <v>1194</v>
      </c>
      <c r="E661" s="26">
        <v>-1184</v>
      </c>
      <c r="F661" s="24">
        <v>5</v>
      </c>
      <c r="G661" s="24">
        <v>1</v>
      </c>
      <c r="H661" s="23" t="s">
        <v>1624</v>
      </c>
      <c r="I661" s="23" t="s">
        <v>1625</v>
      </c>
      <c r="J661" s="23" t="s">
        <v>1626</v>
      </c>
      <c r="K661" s="23" t="s">
        <v>154</v>
      </c>
      <c r="L661" s="27">
        <v>0.66949999999999998</v>
      </c>
      <c r="M661" s="25">
        <v>2971</v>
      </c>
      <c r="N661" s="25">
        <v>-2322</v>
      </c>
      <c r="O661" s="24">
        <v>0</v>
      </c>
      <c r="P661" s="24">
        <v>6</v>
      </c>
      <c r="Q661" s="24">
        <v>0</v>
      </c>
      <c r="R661" s="66"/>
      <c r="S661" s="66"/>
      <c r="T661" s="66"/>
      <c r="U661" s="66"/>
      <c r="V661" s="66"/>
      <c r="W661" s="24"/>
      <c r="X661" s="24"/>
      <c r="Y661" s="24"/>
      <c r="Z661" s="24"/>
      <c r="AA661" s="28"/>
      <c r="AB661" s="28">
        <v>0.5</v>
      </c>
      <c r="AC661" s="28"/>
      <c r="AD661" s="28">
        <v>30</v>
      </c>
      <c r="AE661" s="28">
        <v>30.000993390000001</v>
      </c>
      <c r="AF661" t="s">
        <v>661</v>
      </c>
    </row>
    <row r="662" spans="1:32" ht="18" customHeight="1">
      <c r="A662" s="22">
        <v>46175</v>
      </c>
      <c r="B662" s="23" t="s">
        <v>400</v>
      </c>
      <c r="C662" s="24">
        <v>737</v>
      </c>
      <c r="D662" s="25">
        <v>1471</v>
      </c>
      <c r="E662" s="26">
        <v>-1800</v>
      </c>
      <c r="F662" s="24">
        <v>4</v>
      </c>
      <c r="G662" s="24">
        <v>8</v>
      </c>
      <c r="H662" s="23" t="s">
        <v>1627</v>
      </c>
      <c r="I662" s="23" t="s">
        <v>1628</v>
      </c>
      <c r="J662" s="23" t="s">
        <v>1629</v>
      </c>
      <c r="K662" s="23" t="s">
        <v>154</v>
      </c>
      <c r="L662" s="27">
        <v>0.59209999999999996</v>
      </c>
      <c r="M662" s="25">
        <v>811</v>
      </c>
      <c r="N662" s="25">
        <v>-83</v>
      </c>
      <c r="O662" s="24">
        <v>0</v>
      </c>
      <c r="P662" s="24">
        <v>7</v>
      </c>
      <c r="Q662" s="24">
        <v>0</v>
      </c>
      <c r="R662" s="66"/>
      <c r="S662" s="66"/>
      <c r="T662" s="66"/>
      <c r="U662" s="66"/>
      <c r="V662" s="66"/>
      <c r="W662" s="24"/>
      <c r="X662" s="24"/>
      <c r="Y662" s="24"/>
      <c r="Z662" s="24"/>
      <c r="AA662" s="28"/>
      <c r="AB662" s="28">
        <v>0.5</v>
      </c>
      <c r="AC662" s="28"/>
      <c r="AD662" s="28">
        <v>40</v>
      </c>
      <c r="AE662" s="28">
        <v>40.000993379999997</v>
      </c>
      <c r="AF662" t="s">
        <v>664</v>
      </c>
    </row>
    <row r="663" spans="1:32" ht="18" customHeight="1">
      <c r="A663" s="22">
        <v>46175</v>
      </c>
      <c r="B663" s="23" t="s">
        <v>461</v>
      </c>
      <c r="C663" s="24">
        <v>738</v>
      </c>
      <c r="D663" s="25">
        <v>3418</v>
      </c>
      <c r="E663" s="26">
        <v>-544</v>
      </c>
      <c r="F663" s="24">
        <v>64</v>
      </c>
      <c r="G663" s="24">
        <v>13</v>
      </c>
      <c r="H663" s="23" t="s">
        <v>1630</v>
      </c>
      <c r="I663" s="23" t="s">
        <v>888</v>
      </c>
      <c r="J663" s="23" t="s">
        <v>398</v>
      </c>
      <c r="K663" s="23" t="s">
        <v>154</v>
      </c>
      <c r="L663" s="27">
        <v>0.94689999999999996</v>
      </c>
      <c r="M663" s="25">
        <v>3901</v>
      </c>
      <c r="N663" s="25">
        <v>1797</v>
      </c>
      <c r="O663" s="24">
        <v>0</v>
      </c>
      <c r="P663" s="24">
        <v>8</v>
      </c>
      <c r="Q663" s="24">
        <v>0</v>
      </c>
      <c r="R663" s="66"/>
      <c r="S663" s="66"/>
      <c r="T663" s="66"/>
      <c r="U663" s="66"/>
      <c r="V663" s="66"/>
      <c r="W663" s="24"/>
      <c r="X663" s="24"/>
      <c r="Y663" s="24"/>
      <c r="Z663" s="24"/>
      <c r="AA663" s="28"/>
      <c r="AB663" s="28">
        <v>0.6</v>
      </c>
      <c r="AC663" s="28"/>
      <c r="AD663" s="28">
        <v>30</v>
      </c>
      <c r="AE663" s="28">
        <v>30.00099337</v>
      </c>
      <c r="AF663" t="s">
        <v>661</v>
      </c>
    </row>
    <row r="664" spans="1:32" ht="18" customHeight="1">
      <c r="A664" s="22">
        <v>46175</v>
      </c>
      <c r="B664" s="23" t="s">
        <v>351</v>
      </c>
      <c r="C664" s="24">
        <v>750</v>
      </c>
      <c r="D664" s="25">
        <v>2949</v>
      </c>
      <c r="E664" s="26">
        <v>529</v>
      </c>
      <c r="F664" s="24">
        <v>42</v>
      </c>
      <c r="G664" s="24">
        <v>15</v>
      </c>
      <c r="H664" s="23" t="s">
        <v>1631</v>
      </c>
      <c r="I664" s="23" t="s">
        <v>1315</v>
      </c>
      <c r="J664" s="23" t="s">
        <v>1632</v>
      </c>
      <c r="K664" s="23" t="s">
        <v>154</v>
      </c>
      <c r="L664" s="27">
        <v>1.0598000000000001</v>
      </c>
      <c r="M664" s="25">
        <v>-2731</v>
      </c>
      <c r="N664" s="25">
        <v>-2988</v>
      </c>
      <c r="O664" s="24">
        <v>0</v>
      </c>
      <c r="P664" s="24">
        <v>0</v>
      </c>
      <c r="Q664" s="24">
        <v>0</v>
      </c>
      <c r="R664" s="66"/>
      <c r="S664" s="66"/>
      <c r="T664" s="66"/>
      <c r="U664" s="66"/>
      <c r="V664" s="66"/>
      <c r="W664" s="24"/>
      <c r="X664" s="24"/>
      <c r="Y664" s="24"/>
      <c r="Z664" s="24"/>
      <c r="AA664" s="28"/>
      <c r="AB664" s="28">
        <v>0.5</v>
      </c>
      <c r="AC664" s="28"/>
      <c r="AD664" s="28">
        <v>35</v>
      </c>
      <c r="AE664" s="28">
        <v>35.000993360000002</v>
      </c>
      <c r="AF664" t="s">
        <v>668</v>
      </c>
    </row>
    <row r="665" spans="1:32" ht="18" customHeight="1">
      <c r="A665" s="22">
        <v>46175</v>
      </c>
      <c r="B665" s="23" t="s">
        <v>256</v>
      </c>
      <c r="C665" s="24">
        <v>761</v>
      </c>
      <c r="D665" s="25">
        <v>844</v>
      </c>
      <c r="E665" s="26">
        <v>1145</v>
      </c>
      <c r="F665" s="24">
        <v>8</v>
      </c>
      <c r="G665" s="24">
        <v>4</v>
      </c>
      <c r="H665" s="23" t="s">
        <v>1633</v>
      </c>
      <c r="I665" s="23" t="s">
        <v>1634</v>
      </c>
      <c r="J665" s="23" t="s">
        <v>1635</v>
      </c>
      <c r="K665" s="23" t="s">
        <v>154</v>
      </c>
      <c r="L665" s="27">
        <v>1.4521999999999999</v>
      </c>
      <c r="M665" s="25">
        <v>-86</v>
      </c>
      <c r="N665" s="25">
        <v>-210</v>
      </c>
      <c r="O665" s="24">
        <v>0</v>
      </c>
      <c r="P665" s="24">
        <v>1</v>
      </c>
      <c r="Q665" s="24">
        <v>0</v>
      </c>
      <c r="R665" s="66"/>
      <c r="S665" s="66"/>
      <c r="T665" s="66"/>
      <c r="U665" s="66"/>
      <c r="V665" s="66"/>
      <c r="W665" s="24"/>
      <c r="X665" s="24"/>
      <c r="Y665" s="24"/>
      <c r="Z665" s="24"/>
      <c r="AA665" s="28"/>
      <c r="AB665" s="28">
        <v>0.5</v>
      </c>
      <c r="AC665" s="28"/>
      <c r="AD665" s="28">
        <v>10</v>
      </c>
      <c r="AE665" s="28">
        <v>10.00099335</v>
      </c>
      <c r="AF665" t="s">
        <v>195</v>
      </c>
    </row>
    <row r="666" spans="1:32" ht="18" customHeight="1">
      <c r="A666" s="22">
        <v>46175</v>
      </c>
      <c r="B666" s="23" t="s">
        <v>184</v>
      </c>
      <c r="C666" s="24">
        <v>762</v>
      </c>
      <c r="D666" s="25">
        <v>876</v>
      </c>
      <c r="E666" s="26">
        <v>-999</v>
      </c>
      <c r="F666" s="24">
        <v>2</v>
      </c>
      <c r="G666" s="24">
        <v>3</v>
      </c>
      <c r="H666" s="23" t="s">
        <v>243</v>
      </c>
      <c r="I666" s="23" t="s">
        <v>1636</v>
      </c>
      <c r="J666" s="23" t="s">
        <v>977</v>
      </c>
      <c r="K666" s="23" t="s">
        <v>154</v>
      </c>
      <c r="L666" s="27">
        <v>0.61990000000000001</v>
      </c>
      <c r="M666" s="25">
        <v>-54</v>
      </c>
      <c r="N666" s="25">
        <v>2326</v>
      </c>
      <c r="O666" s="24">
        <v>0</v>
      </c>
      <c r="P666" s="24">
        <v>2</v>
      </c>
      <c r="Q666" s="24">
        <v>0</v>
      </c>
      <c r="R666" s="66"/>
      <c r="S666" s="66"/>
      <c r="T666" s="66"/>
      <c r="U666" s="66"/>
      <c r="V666" s="66"/>
      <c r="W666" s="24"/>
      <c r="X666" s="24"/>
      <c r="Y666" s="24"/>
      <c r="Z666" s="24"/>
      <c r="AA666" s="28"/>
      <c r="AB666" s="28">
        <v>0.5</v>
      </c>
      <c r="AC666" s="28"/>
      <c r="AD666" s="28">
        <v>10</v>
      </c>
      <c r="AE666" s="28">
        <v>10.000993340000001</v>
      </c>
      <c r="AF666" t="s">
        <v>584</v>
      </c>
    </row>
    <row r="667" spans="1:32" ht="18" customHeight="1">
      <c r="A667" s="22">
        <v>46176</v>
      </c>
      <c r="B667" s="23" t="s">
        <v>9</v>
      </c>
      <c r="C667" s="24">
        <v>508</v>
      </c>
      <c r="D667" s="25">
        <v>5997</v>
      </c>
      <c r="E667" s="26">
        <v>695</v>
      </c>
      <c r="F667" s="24">
        <v>25</v>
      </c>
      <c r="G667" s="24">
        <v>18</v>
      </c>
      <c r="H667" s="23" t="s">
        <v>1637</v>
      </c>
      <c r="I667" s="23" t="s">
        <v>1638</v>
      </c>
      <c r="J667" s="23" t="s">
        <v>1639</v>
      </c>
      <c r="K667" s="23" t="s">
        <v>203</v>
      </c>
      <c r="L667" s="27">
        <v>1.0386</v>
      </c>
      <c r="M667" s="25">
        <v>-1089</v>
      </c>
      <c r="N667" s="25">
        <v>-917</v>
      </c>
      <c r="O667" s="24">
        <v>0</v>
      </c>
      <c r="P667" s="24">
        <v>8</v>
      </c>
      <c r="Q667" s="24">
        <v>1</v>
      </c>
      <c r="R667" s="66">
        <v>1016.253113325031</v>
      </c>
      <c r="S667" s="66">
        <v>5.9010889328335683</v>
      </c>
      <c r="T667" s="66">
        <v>239.88</v>
      </c>
      <c r="U667" s="66">
        <v>333.16666666666669</v>
      </c>
      <c r="V667" s="66">
        <v>139.4651162790698</v>
      </c>
      <c r="W667" s="24">
        <v>5</v>
      </c>
      <c r="X667" s="24">
        <v>3</v>
      </c>
      <c r="Y667" s="24">
        <v>4</v>
      </c>
      <c r="Z667" s="24">
        <v>2</v>
      </c>
      <c r="AA667" s="28">
        <v>3.5</v>
      </c>
      <c r="AB667" s="28">
        <v>0.8</v>
      </c>
      <c r="AC667" s="28">
        <v>2.8</v>
      </c>
      <c r="AD667" s="28">
        <v>28</v>
      </c>
      <c r="AE667" s="28">
        <v>28.00099333</v>
      </c>
      <c r="AF667" t="s">
        <v>1640</v>
      </c>
    </row>
    <row r="668" spans="1:32" ht="18" customHeight="1">
      <c r="A668" s="22">
        <v>46176</v>
      </c>
      <c r="B668" s="23" t="s">
        <v>9</v>
      </c>
      <c r="C668" s="24">
        <v>510</v>
      </c>
      <c r="D668" s="25">
        <v>2183</v>
      </c>
      <c r="E668" s="26">
        <v>-210</v>
      </c>
      <c r="F668" s="24">
        <v>8</v>
      </c>
      <c r="G668" s="24">
        <v>4</v>
      </c>
      <c r="H668" s="23" t="s">
        <v>1641</v>
      </c>
      <c r="I668" s="23" t="s">
        <v>1642</v>
      </c>
      <c r="J668" s="23" t="s">
        <v>1643</v>
      </c>
      <c r="K668" s="23" t="s">
        <v>370</v>
      </c>
      <c r="L668" s="27">
        <v>0.96789999999999998</v>
      </c>
      <c r="M668" s="25">
        <v>-756</v>
      </c>
      <c r="N668" s="25">
        <v>-136</v>
      </c>
      <c r="O668" s="24">
        <v>0</v>
      </c>
      <c r="P668" s="24">
        <v>0</v>
      </c>
      <c r="Q668" s="24">
        <v>1</v>
      </c>
      <c r="R668" s="66">
        <v>375.69671025321708</v>
      </c>
      <c r="S668" s="66">
        <v>5.8105379696528949</v>
      </c>
      <c r="T668" s="66">
        <v>272.875</v>
      </c>
      <c r="U668" s="66">
        <v>545.75</v>
      </c>
      <c r="V668" s="66">
        <v>181.91666666666671</v>
      </c>
      <c r="W668" s="24">
        <v>1</v>
      </c>
      <c r="X668" s="24">
        <v>0</v>
      </c>
      <c r="Y668" s="24">
        <v>0</v>
      </c>
      <c r="Z668" s="24">
        <v>4</v>
      </c>
      <c r="AA668" s="28">
        <v>1.25</v>
      </c>
      <c r="AB668" s="28">
        <v>0.5</v>
      </c>
      <c r="AC668" s="28">
        <v>0.625</v>
      </c>
      <c r="AD668" s="28">
        <v>16.2</v>
      </c>
      <c r="AE668" s="28">
        <v>16.200993319999998</v>
      </c>
      <c r="AF668" t="s">
        <v>626</v>
      </c>
    </row>
    <row r="669" spans="1:32" ht="18" customHeight="1">
      <c r="A669" s="22">
        <v>46176</v>
      </c>
      <c r="B669" s="23" t="s">
        <v>9</v>
      </c>
      <c r="C669" s="24">
        <v>511</v>
      </c>
      <c r="D669" s="25">
        <v>4369</v>
      </c>
      <c r="E669" s="26">
        <v>1002</v>
      </c>
      <c r="F669" s="24">
        <v>19</v>
      </c>
      <c r="G669" s="24">
        <v>16</v>
      </c>
      <c r="H669" s="23" t="s">
        <v>1644</v>
      </c>
      <c r="I669" s="23" t="s">
        <v>1645</v>
      </c>
      <c r="J669" s="23" t="s">
        <v>1646</v>
      </c>
      <c r="K669" s="23" t="s">
        <v>154</v>
      </c>
      <c r="L669" s="27">
        <v>1.0764</v>
      </c>
      <c r="M669" s="25">
        <v>-217</v>
      </c>
      <c r="N669" s="25">
        <v>-845</v>
      </c>
      <c r="O669" s="24">
        <v>0</v>
      </c>
      <c r="P669" s="24">
        <v>1</v>
      </c>
      <c r="Q669" s="24">
        <v>1</v>
      </c>
      <c r="R669" s="66">
        <v>744.09158364466577</v>
      </c>
      <c r="S669" s="66">
        <v>5.8715890570889409</v>
      </c>
      <c r="T669" s="66">
        <v>229.9473684210526</v>
      </c>
      <c r="U669" s="66">
        <v>273.0625</v>
      </c>
      <c r="V669" s="66">
        <v>124.82857142857139</v>
      </c>
      <c r="W669" s="24">
        <v>6</v>
      </c>
      <c r="X669" s="24">
        <v>5</v>
      </c>
      <c r="Y669" s="24">
        <v>5</v>
      </c>
      <c r="Z669" s="24">
        <v>2</v>
      </c>
      <c r="AA669" s="28">
        <v>4.5</v>
      </c>
      <c r="AB669" s="28">
        <v>0.6</v>
      </c>
      <c r="AC669" s="28">
        <v>2.7</v>
      </c>
      <c r="AD669" s="28">
        <v>37</v>
      </c>
      <c r="AE669" s="28">
        <v>37.000993309999998</v>
      </c>
      <c r="AF669" t="s">
        <v>1647</v>
      </c>
    </row>
    <row r="670" spans="1:32" ht="18" customHeight="1">
      <c r="A670" s="22">
        <v>46176</v>
      </c>
      <c r="B670" s="23" t="s">
        <v>9</v>
      </c>
      <c r="C670" s="24">
        <v>512</v>
      </c>
      <c r="D670" s="25">
        <v>3077</v>
      </c>
      <c r="E670" s="26">
        <v>-824</v>
      </c>
      <c r="F670" s="24">
        <v>10</v>
      </c>
      <c r="G670" s="24">
        <v>8</v>
      </c>
      <c r="H670" s="23" t="s">
        <v>1648</v>
      </c>
      <c r="I670" s="23" t="s">
        <v>1649</v>
      </c>
      <c r="J670" s="23" t="s">
        <v>1650</v>
      </c>
      <c r="K670" s="23" t="s">
        <v>154</v>
      </c>
      <c r="L670" s="27">
        <v>0.91069999999999995</v>
      </c>
      <c r="M670" s="25">
        <v>605</v>
      </c>
      <c r="N670" s="25">
        <v>-412</v>
      </c>
      <c r="O670" s="24">
        <v>0</v>
      </c>
      <c r="P670" s="24">
        <v>2</v>
      </c>
      <c r="Q670" s="24">
        <v>1</v>
      </c>
      <c r="R670" s="66">
        <v>473.49932544624318</v>
      </c>
      <c r="S670" s="66">
        <v>6.4984253084207069</v>
      </c>
      <c r="T670" s="66">
        <v>307.7</v>
      </c>
      <c r="U670" s="66">
        <v>384.625</v>
      </c>
      <c r="V670" s="66">
        <v>170.94444444444451</v>
      </c>
      <c r="W670" s="24">
        <v>0</v>
      </c>
      <c r="X670" s="24">
        <v>2</v>
      </c>
      <c r="Y670" s="24">
        <v>0</v>
      </c>
      <c r="Z670" s="24">
        <v>0</v>
      </c>
      <c r="AA670" s="28">
        <v>0.5</v>
      </c>
      <c r="AB670" s="28">
        <v>0.6</v>
      </c>
      <c r="AC670" s="28">
        <v>0.3</v>
      </c>
      <c r="AD670" s="28">
        <v>13</v>
      </c>
      <c r="AE670" s="28">
        <v>13.000993299999999</v>
      </c>
      <c r="AF670" t="s">
        <v>1225</v>
      </c>
    </row>
    <row r="671" spans="1:32" ht="18" customHeight="1">
      <c r="A671" s="22">
        <v>46176</v>
      </c>
      <c r="B671" s="23" t="s">
        <v>9</v>
      </c>
      <c r="C671" s="24">
        <v>513</v>
      </c>
      <c r="D671" s="25">
        <v>1340</v>
      </c>
      <c r="E671" s="26">
        <v>-249</v>
      </c>
      <c r="F671" s="24">
        <v>6</v>
      </c>
      <c r="G671" s="24">
        <v>1</v>
      </c>
      <c r="H671" s="23" t="s">
        <v>1651</v>
      </c>
      <c r="I671" s="23" t="s">
        <v>1488</v>
      </c>
      <c r="J671" s="23" t="s">
        <v>1652</v>
      </c>
      <c r="K671" s="23" t="s">
        <v>154</v>
      </c>
      <c r="L671" s="27">
        <v>0.93810000000000004</v>
      </c>
      <c r="M671" s="25">
        <v>181</v>
      </c>
      <c r="N671" s="25">
        <v>-952</v>
      </c>
      <c r="O671" s="24">
        <v>0</v>
      </c>
      <c r="P671" s="24">
        <v>3</v>
      </c>
      <c r="Q671" s="24">
        <v>1</v>
      </c>
      <c r="R671" s="66">
        <v>200.3878684101287</v>
      </c>
      <c r="S671" s="66">
        <v>6.6870315585046134</v>
      </c>
      <c r="T671" s="66">
        <v>223.33333333333329</v>
      </c>
      <c r="U671" s="66">
        <v>1340</v>
      </c>
      <c r="V671" s="66">
        <v>191.42857142857139</v>
      </c>
      <c r="W671" s="24">
        <v>7</v>
      </c>
      <c r="X671" s="24">
        <v>0</v>
      </c>
      <c r="Y671" s="24">
        <v>0</v>
      </c>
      <c r="Z671" s="24">
        <v>0</v>
      </c>
      <c r="AA671" s="28">
        <v>1.75</v>
      </c>
      <c r="AB671" s="28">
        <v>0.5</v>
      </c>
      <c r="AC671" s="28">
        <v>0.875</v>
      </c>
      <c r="AD671" s="28">
        <v>18.8</v>
      </c>
      <c r="AE671" s="28">
        <v>18.800993290000001</v>
      </c>
      <c r="AF671" t="s">
        <v>612</v>
      </c>
    </row>
    <row r="672" spans="1:32" ht="18" customHeight="1">
      <c r="A672" s="22">
        <v>46176</v>
      </c>
      <c r="B672" s="23" t="s">
        <v>9</v>
      </c>
      <c r="C672" s="24">
        <v>515</v>
      </c>
      <c r="D672" s="25">
        <v>1370</v>
      </c>
      <c r="E672" s="26">
        <v>-1391</v>
      </c>
      <c r="F672" s="24">
        <v>1</v>
      </c>
      <c r="G672" s="24">
        <v>2</v>
      </c>
      <c r="H672" s="23" t="s">
        <v>1653</v>
      </c>
      <c r="I672" s="23" t="s">
        <v>1654</v>
      </c>
      <c r="J672" s="23" t="s">
        <v>1655</v>
      </c>
      <c r="K672" s="23" t="s">
        <v>154</v>
      </c>
      <c r="L672" s="27">
        <v>0.66159999999999997</v>
      </c>
      <c r="M672" s="25">
        <v>98</v>
      </c>
      <c r="N672" s="25">
        <v>1260</v>
      </c>
      <c r="O672" s="24">
        <v>0</v>
      </c>
      <c r="P672" s="24">
        <v>5</v>
      </c>
      <c r="Q672" s="24">
        <v>1</v>
      </c>
      <c r="R672" s="66">
        <v>205.119499792445</v>
      </c>
      <c r="S672" s="66">
        <v>6.67903344824001</v>
      </c>
      <c r="T672" s="66">
        <v>1370</v>
      </c>
      <c r="U672" s="66">
        <v>685</v>
      </c>
      <c r="V672" s="66">
        <v>456.66666666666669</v>
      </c>
      <c r="W672" s="24">
        <v>0</v>
      </c>
      <c r="X672" s="24">
        <v>0</v>
      </c>
      <c r="Y672" s="24">
        <v>0</v>
      </c>
      <c r="Z672" s="24">
        <v>0</v>
      </c>
      <c r="AA672" s="28">
        <v>0</v>
      </c>
      <c r="AB672" s="28">
        <v>0.5</v>
      </c>
      <c r="AC672" s="28">
        <v>0</v>
      </c>
      <c r="AD672" s="28">
        <v>20</v>
      </c>
      <c r="AE672" s="28">
        <v>20.000993279999999</v>
      </c>
      <c r="AF672" t="s">
        <v>590</v>
      </c>
    </row>
    <row r="673" spans="1:32" ht="18" customHeight="1">
      <c r="A673" s="22">
        <v>46176</v>
      </c>
      <c r="B673" s="23" t="s">
        <v>9</v>
      </c>
      <c r="C673" s="24">
        <v>516</v>
      </c>
      <c r="D673" s="25">
        <v>4597</v>
      </c>
      <c r="E673" s="26">
        <v>1164</v>
      </c>
      <c r="F673" s="24">
        <v>25</v>
      </c>
      <c r="G673" s="24">
        <v>7</v>
      </c>
      <c r="H673" s="23" t="s">
        <v>304</v>
      </c>
      <c r="I673" s="23" t="s">
        <v>1629</v>
      </c>
      <c r="J673" s="23" t="s">
        <v>1656</v>
      </c>
      <c r="K673" s="23" t="s">
        <v>154</v>
      </c>
      <c r="L673" s="27">
        <v>1.0844</v>
      </c>
      <c r="M673" s="25">
        <v>-904</v>
      </c>
      <c r="N673" s="25">
        <v>-241</v>
      </c>
      <c r="O673" s="24">
        <v>0</v>
      </c>
      <c r="P673" s="24">
        <v>6</v>
      </c>
      <c r="Q673" s="24">
        <v>1</v>
      </c>
      <c r="R673" s="66">
        <v>764.40198215026976</v>
      </c>
      <c r="S673" s="66">
        <v>6.0138514908982801</v>
      </c>
      <c r="T673" s="66">
        <v>183.88</v>
      </c>
      <c r="U673" s="66">
        <v>656.71428571428567</v>
      </c>
      <c r="V673" s="66">
        <v>143.65625</v>
      </c>
      <c r="W673" s="24">
        <v>7</v>
      </c>
      <c r="X673" s="24">
        <v>0</v>
      </c>
      <c r="Y673" s="24">
        <v>3</v>
      </c>
      <c r="Z673" s="24">
        <v>1</v>
      </c>
      <c r="AA673" s="28">
        <v>2.75</v>
      </c>
      <c r="AB673" s="28">
        <v>0.6</v>
      </c>
      <c r="AC673" s="28">
        <v>1.65</v>
      </c>
      <c r="AD673" s="28">
        <v>16.5</v>
      </c>
      <c r="AE673" s="28">
        <v>16.500993269999999</v>
      </c>
      <c r="AF673" t="s">
        <v>1213</v>
      </c>
    </row>
    <row r="674" spans="1:32" ht="18" customHeight="1">
      <c r="A674" s="22">
        <v>46176</v>
      </c>
      <c r="B674" s="23" t="s">
        <v>9</v>
      </c>
      <c r="C674" s="24">
        <v>517</v>
      </c>
      <c r="D674" s="25">
        <v>2856</v>
      </c>
      <c r="E674" s="26">
        <v>-514</v>
      </c>
      <c r="F674" s="24">
        <v>9</v>
      </c>
      <c r="G674" s="24">
        <v>8</v>
      </c>
      <c r="H674" s="23" t="s">
        <v>1657</v>
      </c>
      <c r="I674" s="23" t="s">
        <v>1658</v>
      </c>
      <c r="J674" s="23" t="s">
        <v>1659</v>
      </c>
      <c r="K674" s="23" t="s">
        <v>154</v>
      </c>
      <c r="L674" s="27">
        <v>0.94</v>
      </c>
      <c r="M674" s="25">
        <v>-647</v>
      </c>
      <c r="N674" s="25">
        <v>-837</v>
      </c>
      <c r="O674" s="24">
        <v>0</v>
      </c>
      <c r="P674" s="24">
        <v>7</v>
      </c>
      <c r="Q674" s="24">
        <v>1</v>
      </c>
      <c r="R674" s="66">
        <v>472.40130759651311</v>
      </c>
      <c r="S674" s="66">
        <v>6.0457072283114073</v>
      </c>
      <c r="T674" s="66">
        <v>317.33333333333331</v>
      </c>
      <c r="U674" s="66">
        <v>357</v>
      </c>
      <c r="V674" s="66">
        <v>168</v>
      </c>
      <c r="W674" s="24">
        <v>0</v>
      </c>
      <c r="X674" s="24">
        <v>3</v>
      </c>
      <c r="Y674" s="24">
        <v>0</v>
      </c>
      <c r="Z674" s="24">
        <v>0</v>
      </c>
      <c r="AA674" s="28">
        <v>0.75</v>
      </c>
      <c r="AB674" s="28">
        <v>0.5</v>
      </c>
      <c r="AC674" s="28">
        <v>0.375</v>
      </c>
      <c r="AD674" s="28">
        <v>23.8</v>
      </c>
      <c r="AE674" s="28">
        <v>23.800993259999998</v>
      </c>
      <c r="AF674" t="s">
        <v>1132</v>
      </c>
    </row>
    <row r="675" spans="1:32" ht="18" customHeight="1">
      <c r="A675" s="22">
        <v>46176</v>
      </c>
      <c r="B675" s="23" t="s">
        <v>9</v>
      </c>
      <c r="C675" s="24">
        <v>518</v>
      </c>
      <c r="D675" s="25">
        <v>963</v>
      </c>
      <c r="E675" s="26">
        <v>-400</v>
      </c>
      <c r="F675" s="24">
        <v>2</v>
      </c>
      <c r="G675" s="24">
        <v>2</v>
      </c>
      <c r="H675" s="23" t="s">
        <v>1660</v>
      </c>
      <c r="I675" s="23" t="s">
        <v>1661</v>
      </c>
      <c r="J675" s="23" t="s">
        <v>1661</v>
      </c>
      <c r="K675" s="23" t="s">
        <v>154</v>
      </c>
      <c r="L675" s="27">
        <v>0.86150000000000004</v>
      </c>
      <c r="M675" s="25">
        <v>331</v>
      </c>
      <c r="N675" s="25">
        <v>161</v>
      </c>
      <c r="O675" s="24">
        <v>0</v>
      </c>
      <c r="P675" s="24">
        <v>8</v>
      </c>
      <c r="Q675" s="24">
        <v>1</v>
      </c>
      <c r="R675" s="66">
        <v>170.36036737235369</v>
      </c>
      <c r="S675" s="66">
        <v>5.6527231940935394</v>
      </c>
      <c r="T675" s="66">
        <v>481.5</v>
      </c>
      <c r="U675" s="66">
        <v>481.5</v>
      </c>
      <c r="V675" s="66">
        <v>240.75</v>
      </c>
      <c r="W675" s="24">
        <v>0</v>
      </c>
      <c r="X675" s="24">
        <v>0</v>
      </c>
      <c r="Y675" s="24">
        <v>0</v>
      </c>
      <c r="Z675" s="24">
        <v>6</v>
      </c>
      <c r="AA675" s="28">
        <v>1.5</v>
      </c>
      <c r="AB675" s="28">
        <v>0.5</v>
      </c>
      <c r="AC675" s="28">
        <v>0.75</v>
      </c>
      <c r="AD675" s="28">
        <v>17.5</v>
      </c>
      <c r="AE675" s="28">
        <v>17.500993250000001</v>
      </c>
      <c r="AF675" t="s">
        <v>641</v>
      </c>
    </row>
    <row r="676" spans="1:32" ht="18" customHeight="1">
      <c r="A676" s="22">
        <v>46176</v>
      </c>
      <c r="B676" s="23" t="s">
        <v>9</v>
      </c>
      <c r="C676" s="24">
        <v>520</v>
      </c>
      <c r="D676" s="25">
        <v>5424</v>
      </c>
      <c r="E676" s="26">
        <v>929</v>
      </c>
      <c r="F676" s="24">
        <v>23</v>
      </c>
      <c r="G676" s="24">
        <v>17</v>
      </c>
      <c r="H676" s="23" t="s">
        <v>856</v>
      </c>
      <c r="I676" s="23" t="s">
        <v>1034</v>
      </c>
      <c r="J676" s="23" t="s">
        <v>1662</v>
      </c>
      <c r="K676" s="23" t="s">
        <v>154</v>
      </c>
      <c r="L676" s="27">
        <v>1.0570999999999999</v>
      </c>
      <c r="M676" s="25">
        <v>657</v>
      </c>
      <c r="N676" s="25">
        <v>-620</v>
      </c>
      <c r="O676" s="24">
        <v>0</v>
      </c>
      <c r="P676" s="24">
        <v>0</v>
      </c>
      <c r="Q676" s="24">
        <v>1</v>
      </c>
      <c r="R676" s="66">
        <v>936.40395392278947</v>
      </c>
      <c r="S676" s="66">
        <v>5.7923719536613918</v>
      </c>
      <c r="T676" s="66">
        <v>235.82608695652169</v>
      </c>
      <c r="U676" s="66">
        <v>319.05882352941182</v>
      </c>
      <c r="V676" s="66">
        <v>135.6</v>
      </c>
      <c r="W676" s="24">
        <v>5</v>
      </c>
      <c r="X676" s="24">
        <v>3</v>
      </c>
      <c r="Y676" s="24">
        <v>4</v>
      </c>
      <c r="Z676" s="24">
        <v>4</v>
      </c>
      <c r="AA676" s="28">
        <v>4</v>
      </c>
      <c r="AB676" s="28">
        <v>0.8</v>
      </c>
      <c r="AC676" s="28">
        <v>3.2</v>
      </c>
      <c r="AD676" s="28">
        <v>32</v>
      </c>
      <c r="AE676" s="28">
        <v>32.00099324</v>
      </c>
      <c r="AF676" t="s">
        <v>614</v>
      </c>
    </row>
    <row r="677" spans="1:32" ht="18" customHeight="1">
      <c r="A677" s="22">
        <v>46176</v>
      </c>
      <c r="B677" s="23" t="s">
        <v>9</v>
      </c>
      <c r="C677" s="24">
        <v>521</v>
      </c>
      <c r="D677" s="25">
        <v>1182</v>
      </c>
      <c r="E677" s="26">
        <v>-128</v>
      </c>
      <c r="F677" s="24">
        <v>4</v>
      </c>
      <c r="G677" s="24">
        <v>4</v>
      </c>
      <c r="H677" s="23" t="s">
        <v>1127</v>
      </c>
      <c r="I677" s="23" t="s">
        <v>1663</v>
      </c>
      <c r="J677" s="23" t="s">
        <v>1663</v>
      </c>
      <c r="K677" s="23" t="s">
        <v>370</v>
      </c>
      <c r="L677" s="27">
        <v>0.96389999999999998</v>
      </c>
      <c r="M677" s="25">
        <v>1000</v>
      </c>
      <c r="N677" s="25">
        <v>-351</v>
      </c>
      <c r="O677" s="24">
        <v>0</v>
      </c>
      <c r="P677" s="24">
        <v>1</v>
      </c>
      <c r="Q677" s="24">
        <v>1</v>
      </c>
      <c r="R677" s="66">
        <v>189.57627646326279</v>
      </c>
      <c r="S677" s="66">
        <v>6.2349573588605383</v>
      </c>
      <c r="T677" s="66">
        <v>295.5</v>
      </c>
      <c r="U677" s="66">
        <v>295.5</v>
      </c>
      <c r="V677" s="66">
        <v>147.75</v>
      </c>
      <c r="W677" s="24">
        <v>0</v>
      </c>
      <c r="X677" s="24">
        <v>4</v>
      </c>
      <c r="Y677" s="24">
        <v>3</v>
      </c>
      <c r="Z677" s="24">
        <v>0</v>
      </c>
      <c r="AA677" s="28">
        <v>1.75</v>
      </c>
      <c r="AB677" s="28">
        <v>0.5</v>
      </c>
      <c r="AC677" s="28">
        <v>0.875</v>
      </c>
      <c r="AD677" s="28">
        <v>28.8</v>
      </c>
      <c r="AE677" s="28">
        <v>28.80099323</v>
      </c>
      <c r="AF677" t="s">
        <v>1124</v>
      </c>
    </row>
    <row r="678" spans="1:32" ht="18" customHeight="1">
      <c r="A678" s="22">
        <v>46176</v>
      </c>
      <c r="B678" s="23" t="s">
        <v>9</v>
      </c>
      <c r="C678" s="24">
        <v>522</v>
      </c>
      <c r="D678" s="25">
        <v>6428</v>
      </c>
      <c r="E678" s="26">
        <v>610</v>
      </c>
      <c r="F678" s="24">
        <v>27</v>
      </c>
      <c r="G678" s="24">
        <v>16</v>
      </c>
      <c r="H678" s="23" t="s">
        <v>1664</v>
      </c>
      <c r="I678" s="23" t="s">
        <v>1665</v>
      </c>
      <c r="J678" s="23" t="s">
        <v>755</v>
      </c>
      <c r="K678" s="23" t="s">
        <v>203</v>
      </c>
      <c r="L678" s="27">
        <v>1.0316000000000001</v>
      </c>
      <c r="M678" s="25">
        <v>-9</v>
      </c>
      <c r="N678" s="25">
        <v>-764</v>
      </c>
      <c r="O678" s="24">
        <v>0</v>
      </c>
      <c r="P678" s="24">
        <v>2</v>
      </c>
      <c r="Q678" s="24">
        <v>1</v>
      </c>
      <c r="R678" s="66">
        <v>1105.847550850975</v>
      </c>
      <c r="S678" s="66">
        <v>5.8127361181507382</v>
      </c>
      <c r="T678" s="66">
        <v>238.0740740740741</v>
      </c>
      <c r="U678" s="66">
        <v>401.75</v>
      </c>
      <c r="V678" s="66">
        <v>149.48837209302329</v>
      </c>
      <c r="W678" s="24">
        <v>5</v>
      </c>
      <c r="X678" s="24">
        <v>1</v>
      </c>
      <c r="Y678" s="24">
        <v>3</v>
      </c>
      <c r="Z678" s="24">
        <v>4</v>
      </c>
      <c r="AA678" s="28">
        <v>3.25</v>
      </c>
      <c r="AB678" s="28">
        <v>0.8</v>
      </c>
      <c r="AC678" s="28">
        <v>2.6</v>
      </c>
      <c r="AD678" s="28">
        <v>26</v>
      </c>
      <c r="AE678" s="28">
        <v>26.000993220000002</v>
      </c>
      <c r="AF678" t="s">
        <v>616</v>
      </c>
    </row>
    <row r="679" spans="1:32" ht="18" customHeight="1">
      <c r="A679" s="22">
        <v>46176</v>
      </c>
      <c r="B679" s="23" t="s">
        <v>9</v>
      </c>
      <c r="C679" s="24">
        <v>523</v>
      </c>
      <c r="D679" s="25">
        <v>2292</v>
      </c>
      <c r="E679" s="26">
        <v>345</v>
      </c>
      <c r="F679" s="24">
        <v>10</v>
      </c>
      <c r="G679" s="24">
        <v>4</v>
      </c>
      <c r="H679" s="23" t="s">
        <v>779</v>
      </c>
      <c r="I679" s="23" t="s">
        <v>805</v>
      </c>
      <c r="J679" s="23" t="s">
        <v>1666</v>
      </c>
      <c r="K679" s="23" t="s">
        <v>203</v>
      </c>
      <c r="L679" s="27">
        <v>1.0502</v>
      </c>
      <c r="M679" s="25">
        <v>200</v>
      </c>
      <c r="N679" s="25">
        <v>-1028</v>
      </c>
      <c r="O679" s="24">
        <v>0</v>
      </c>
      <c r="P679" s="24">
        <v>3</v>
      </c>
      <c r="Q679" s="24">
        <v>1</v>
      </c>
      <c r="R679" s="66">
        <v>419.52163760896627</v>
      </c>
      <c r="S679" s="66">
        <v>5.4633654012772519</v>
      </c>
      <c r="T679" s="66">
        <v>229.2</v>
      </c>
      <c r="U679" s="66">
        <v>573</v>
      </c>
      <c r="V679" s="66">
        <v>163.71428571428569</v>
      </c>
      <c r="W679" s="24">
        <v>6</v>
      </c>
      <c r="X679" s="24">
        <v>0</v>
      </c>
      <c r="Y679" s="24">
        <v>1</v>
      </c>
      <c r="Z679" s="24">
        <v>7</v>
      </c>
      <c r="AA679" s="28">
        <v>3.5</v>
      </c>
      <c r="AB679" s="28">
        <v>0.5</v>
      </c>
      <c r="AC679" s="28">
        <v>1.75</v>
      </c>
      <c r="AD679" s="28">
        <v>17.5</v>
      </c>
      <c r="AE679" s="28">
        <v>17.500993210000001</v>
      </c>
      <c r="AF679" t="s">
        <v>822</v>
      </c>
    </row>
    <row r="680" spans="1:32" ht="18" customHeight="1">
      <c r="A680" s="22">
        <v>46176</v>
      </c>
      <c r="B680" s="23" t="s">
        <v>9</v>
      </c>
      <c r="C680" s="24">
        <v>525</v>
      </c>
      <c r="D680" s="25">
        <v>4052</v>
      </c>
      <c r="E680" s="26">
        <v>917</v>
      </c>
      <c r="F680" s="24">
        <v>20</v>
      </c>
      <c r="G680" s="24">
        <v>10</v>
      </c>
      <c r="H680" s="23" t="s">
        <v>1083</v>
      </c>
      <c r="I680" s="23" t="s">
        <v>1667</v>
      </c>
      <c r="J680" s="23" t="s">
        <v>1668</v>
      </c>
      <c r="K680" s="23" t="s">
        <v>154</v>
      </c>
      <c r="L680" s="27">
        <v>1.0753999999999999</v>
      </c>
      <c r="M680" s="25">
        <v>-583</v>
      </c>
      <c r="N680" s="25">
        <v>785</v>
      </c>
      <c r="O680" s="24">
        <v>0</v>
      </c>
      <c r="P680" s="24">
        <v>5</v>
      </c>
      <c r="Q680" s="24">
        <v>1</v>
      </c>
      <c r="R680" s="66">
        <v>675.27734537152332</v>
      </c>
      <c r="S680" s="66">
        <v>6.0004974663716508</v>
      </c>
      <c r="T680" s="66">
        <v>202.6</v>
      </c>
      <c r="U680" s="66">
        <v>405.2</v>
      </c>
      <c r="V680" s="66">
        <v>135.06666666666669</v>
      </c>
      <c r="W680" s="24">
        <v>7</v>
      </c>
      <c r="X680" s="24">
        <v>1</v>
      </c>
      <c r="Y680" s="24">
        <v>4</v>
      </c>
      <c r="Z680" s="24">
        <v>1</v>
      </c>
      <c r="AA680" s="28">
        <v>3.25</v>
      </c>
      <c r="AB680" s="28">
        <v>0.6</v>
      </c>
      <c r="AC680" s="28">
        <v>1.95</v>
      </c>
      <c r="AD680" s="28">
        <v>29.5</v>
      </c>
      <c r="AE680" s="28">
        <v>29.5009932</v>
      </c>
      <c r="AF680" t="s">
        <v>1076</v>
      </c>
    </row>
    <row r="681" spans="1:32" ht="18" customHeight="1">
      <c r="A681" s="22">
        <v>46176</v>
      </c>
      <c r="B681" s="23" t="s">
        <v>9</v>
      </c>
      <c r="C681" s="24">
        <v>526</v>
      </c>
      <c r="D681" s="25">
        <v>2185</v>
      </c>
      <c r="E681" s="26">
        <v>642</v>
      </c>
      <c r="F681" s="24">
        <v>12</v>
      </c>
      <c r="G681" s="24">
        <v>4</v>
      </c>
      <c r="H681" s="23" t="s">
        <v>649</v>
      </c>
      <c r="I681" s="23" t="s">
        <v>589</v>
      </c>
      <c r="J681" s="23" t="s">
        <v>1669</v>
      </c>
      <c r="K681" s="23" t="s">
        <v>154</v>
      </c>
      <c r="L681" s="27">
        <v>1.0979000000000001</v>
      </c>
      <c r="M681" s="25">
        <v>228</v>
      </c>
      <c r="N681" s="25">
        <v>1639</v>
      </c>
      <c r="O681" s="24">
        <v>0</v>
      </c>
      <c r="P681" s="24">
        <v>6</v>
      </c>
      <c r="Q681" s="24">
        <v>1</v>
      </c>
      <c r="R681" s="66">
        <v>362.8288190120382</v>
      </c>
      <c r="S681" s="66">
        <v>6.0221236172739214</v>
      </c>
      <c r="T681" s="66">
        <v>182.08333333333329</v>
      </c>
      <c r="U681" s="66">
        <v>546.25</v>
      </c>
      <c r="V681" s="66">
        <v>136.5625</v>
      </c>
      <c r="W681" s="24">
        <v>7</v>
      </c>
      <c r="X681" s="24">
        <v>0</v>
      </c>
      <c r="Y681" s="24">
        <v>4</v>
      </c>
      <c r="Z681" s="24">
        <v>1</v>
      </c>
      <c r="AA681" s="28">
        <v>3</v>
      </c>
      <c r="AB681" s="28">
        <v>0.5</v>
      </c>
      <c r="AC681" s="28">
        <v>1.5</v>
      </c>
      <c r="AD681" s="28">
        <v>15</v>
      </c>
      <c r="AE681" s="28">
        <v>15.000993190000001</v>
      </c>
      <c r="AF681" t="s">
        <v>859</v>
      </c>
    </row>
    <row r="682" spans="1:32" ht="18" customHeight="1">
      <c r="A682" s="22">
        <v>46176</v>
      </c>
      <c r="B682" s="23" t="s">
        <v>9</v>
      </c>
      <c r="C682" s="24">
        <v>527</v>
      </c>
      <c r="D682" s="25">
        <v>2417</v>
      </c>
      <c r="E682" s="26">
        <v>-1172</v>
      </c>
      <c r="F682" s="24">
        <v>6</v>
      </c>
      <c r="G682" s="24">
        <v>5</v>
      </c>
      <c r="H682" s="23" t="s">
        <v>1670</v>
      </c>
      <c r="I682" s="23" t="s">
        <v>1286</v>
      </c>
      <c r="J682" s="23" t="s">
        <v>1671</v>
      </c>
      <c r="K682" s="23" t="s">
        <v>154</v>
      </c>
      <c r="L682" s="27">
        <v>0.83840000000000003</v>
      </c>
      <c r="M682" s="25">
        <v>-475</v>
      </c>
      <c r="N682" s="25">
        <v>1643</v>
      </c>
      <c r="O682" s="24">
        <v>0</v>
      </c>
      <c r="P682" s="24">
        <v>7</v>
      </c>
      <c r="Q682" s="24">
        <v>1</v>
      </c>
      <c r="R682" s="66">
        <v>377.4034350352843</v>
      </c>
      <c r="S682" s="66">
        <v>6.4042872311801542</v>
      </c>
      <c r="T682" s="66">
        <v>402.83333333333331</v>
      </c>
      <c r="U682" s="66">
        <v>483.4</v>
      </c>
      <c r="V682" s="66">
        <v>219.72727272727269</v>
      </c>
      <c r="W682" s="24">
        <v>0</v>
      </c>
      <c r="X682" s="24">
        <v>0</v>
      </c>
      <c r="Y682" s="24">
        <v>0</v>
      </c>
      <c r="Z682" s="24">
        <v>0</v>
      </c>
      <c r="AA682" s="28">
        <v>0</v>
      </c>
      <c r="AB682" s="28">
        <v>0.5</v>
      </c>
      <c r="AC682" s="28">
        <v>0</v>
      </c>
      <c r="AD682" s="28">
        <v>20</v>
      </c>
      <c r="AE682" s="28">
        <v>20.000993179999998</v>
      </c>
      <c r="AF682" t="s">
        <v>590</v>
      </c>
    </row>
    <row r="683" spans="1:32" ht="18" customHeight="1">
      <c r="A683" s="22">
        <v>46176</v>
      </c>
      <c r="B683" s="23" t="s">
        <v>9</v>
      </c>
      <c r="C683" s="24">
        <v>528</v>
      </c>
      <c r="D683" s="25">
        <v>1422</v>
      </c>
      <c r="E683" s="26">
        <v>-272</v>
      </c>
      <c r="F683" s="24">
        <v>5</v>
      </c>
      <c r="G683" s="24">
        <v>3</v>
      </c>
      <c r="H683" s="23" t="s">
        <v>1672</v>
      </c>
      <c r="I683" s="23" t="s">
        <v>1673</v>
      </c>
      <c r="J683" s="23" t="s">
        <v>1674</v>
      </c>
      <c r="K683" s="23" t="s">
        <v>154</v>
      </c>
      <c r="L683" s="27">
        <v>0.93620000000000003</v>
      </c>
      <c r="M683" s="25">
        <v>-141</v>
      </c>
      <c r="N683" s="25">
        <v>-266</v>
      </c>
      <c r="O683" s="24">
        <v>0</v>
      </c>
      <c r="P683" s="24">
        <v>8</v>
      </c>
      <c r="Q683" s="24">
        <v>1</v>
      </c>
      <c r="R683" s="66">
        <v>229.42932752179331</v>
      </c>
      <c r="S683" s="66">
        <v>6.1979870462067472</v>
      </c>
      <c r="T683" s="66">
        <v>284.39999999999998</v>
      </c>
      <c r="U683" s="66">
        <v>474</v>
      </c>
      <c r="V683" s="66">
        <v>177.75</v>
      </c>
      <c r="W683" s="24">
        <v>0</v>
      </c>
      <c r="X683" s="24">
        <v>0</v>
      </c>
      <c r="Y683" s="24">
        <v>0</v>
      </c>
      <c r="Z683" s="24">
        <v>0</v>
      </c>
      <c r="AA683" s="28">
        <v>0</v>
      </c>
      <c r="AB683" s="28">
        <v>0.5</v>
      </c>
      <c r="AC683" s="28">
        <v>0</v>
      </c>
      <c r="AD683" s="28">
        <v>10</v>
      </c>
      <c r="AE683" s="28">
        <v>10.000993169999999</v>
      </c>
      <c r="AF683" t="s">
        <v>584</v>
      </c>
    </row>
    <row r="684" spans="1:32" ht="18" customHeight="1">
      <c r="A684" s="22">
        <v>46176</v>
      </c>
      <c r="B684" s="23" t="s">
        <v>9</v>
      </c>
      <c r="C684" s="24">
        <v>530</v>
      </c>
      <c r="D684" s="25">
        <v>6131</v>
      </c>
      <c r="E684" s="26">
        <v>60</v>
      </c>
      <c r="F684" s="24">
        <v>23</v>
      </c>
      <c r="G684" s="24">
        <v>18</v>
      </c>
      <c r="H684" s="23" t="s">
        <v>1664</v>
      </c>
      <c r="I684" s="23" t="s">
        <v>1675</v>
      </c>
      <c r="J684" s="23" t="s">
        <v>1676</v>
      </c>
      <c r="K684" s="23" t="s">
        <v>154</v>
      </c>
      <c r="L684" s="27">
        <v>1.0033000000000001</v>
      </c>
      <c r="M684" s="25">
        <v>-443</v>
      </c>
      <c r="N684" s="25">
        <v>1192</v>
      </c>
      <c r="O684" s="24">
        <v>0</v>
      </c>
      <c r="P684" s="24">
        <v>0</v>
      </c>
      <c r="Q684" s="24">
        <v>1</v>
      </c>
      <c r="R684" s="66">
        <v>1039.2294001660439</v>
      </c>
      <c r="S684" s="66">
        <v>5.8995636565135801</v>
      </c>
      <c r="T684" s="66">
        <v>266.56521739130437</v>
      </c>
      <c r="U684" s="66">
        <v>340.61111111111109</v>
      </c>
      <c r="V684" s="66">
        <v>149.53658536585371</v>
      </c>
      <c r="W684" s="24">
        <v>3</v>
      </c>
      <c r="X684" s="24">
        <v>3</v>
      </c>
      <c r="Y684" s="24">
        <v>3</v>
      </c>
      <c r="Z684" s="24">
        <v>2</v>
      </c>
      <c r="AA684" s="28">
        <v>2.75</v>
      </c>
      <c r="AB684" s="28">
        <v>0.8</v>
      </c>
      <c r="AC684" s="28">
        <v>2.2000000000000002</v>
      </c>
      <c r="AD684" s="28">
        <v>22</v>
      </c>
      <c r="AE684" s="28">
        <v>22.00099316</v>
      </c>
      <c r="AF684" t="s">
        <v>1078</v>
      </c>
    </row>
    <row r="685" spans="1:32" ht="18" customHeight="1">
      <c r="A685" s="22">
        <v>46176</v>
      </c>
      <c r="B685" s="23" t="s">
        <v>9</v>
      </c>
      <c r="C685" s="24">
        <v>531</v>
      </c>
      <c r="D685" s="25">
        <v>3139</v>
      </c>
      <c r="E685" s="26">
        <v>-140</v>
      </c>
      <c r="F685" s="24">
        <v>11</v>
      </c>
      <c r="G685" s="24">
        <v>12</v>
      </c>
      <c r="H685" s="23" t="s">
        <v>402</v>
      </c>
      <c r="I685" s="23" t="s">
        <v>1677</v>
      </c>
      <c r="J685" s="23" t="s">
        <v>1678</v>
      </c>
      <c r="K685" s="23" t="s">
        <v>154</v>
      </c>
      <c r="L685" s="27">
        <v>0.98509999999999998</v>
      </c>
      <c r="M685" s="25">
        <v>-331</v>
      </c>
      <c r="N685" s="25">
        <v>-771</v>
      </c>
      <c r="O685" s="24">
        <v>0</v>
      </c>
      <c r="P685" s="24">
        <v>1</v>
      </c>
      <c r="Q685" s="24">
        <v>1</v>
      </c>
      <c r="R685" s="66">
        <v>500.594696969697</v>
      </c>
      <c r="S685" s="66">
        <v>6.2705418555203281</v>
      </c>
      <c r="T685" s="66">
        <v>285.36363636363637</v>
      </c>
      <c r="U685" s="66">
        <v>261.58333333333331</v>
      </c>
      <c r="V685" s="66">
        <v>136.47826086956519</v>
      </c>
      <c r="W685" s="24">
        <v>0</v>
      </c>
      <c r="X685" s="24">
        <v>5</v>
      </c>
      <c r="Y685" s="24">
        <v>4</v>
      </c>
      <c r="Z685" s="24">
        <v>0</v>
      </c>
      <c r="AA685" s="28">
        <v>2.25</v>
      </c>
      <c r="AB685" s="28">
        <v>0.6</v>
      </c>
      <c r="AC685" s="28">
        <v>1.35</v>
      </c>
      <c r="AD685" s="28">
        <v>33.5</v>
      </c>
      <c r="AE685" s="28">
        <v>33.500993149999999</v>
      </c>
      <c r="AF685" t="s">
        <v>599</v>
      </c>
    </row>
    <row r="686" spans="1:32" ht="18" customHeight="1">
      <c r="A686" s="22">
        <v>46176</v>
      </c>
      <c r="B686" s="23" t="s">
        <v>9</v>
      </c>
      <c r="C686" s="24">
        <v>532</v>
      </c>
      <c r="D686" s="25">
        <v>1147</v>
      </c>
      <c r="E686" s="26">
        <v>-559</v>
      </c>
      <c r="F686" s="24">
        <v>2</v>
      </c>
      <c r="G686" s="24">
        <v>3</v>
      </c>
      <c r="H686" s="23" t="s">
        <v>1679</v>
      </c>
      <c r="I686" s="23" t="s">
        <v>1680</v>
      </c>
      <c r="J686" s="23" t="s">
        <v>1462</v>
      </c>
      <c r="K686" s="23" t="s">
        <v>154</v>
      </c>
      <c r="L686" s="27">
        <v>0.83750000000000002</v>
      </c>
      <c r="M686" s="25">
        <v>370</v>
      </c>
      <c r="N686" s="25">
        <v>-760</v>
      </c>
      <c r="O686" s="24">
        <v>0</v>
      </c>
      <c r="P686" s="24">
        <v>2</v>
      </c>
      <c r="Q686" s="24">
        <v>1</v>
      </c>
      <c r="R686" s="66">
        <v>196.6393731838937</v>
      </c>
      <c r="S686" s="66">
        <v>5.8330128978154621</v>
      </c>
      <c r="T686" s="66">
        <v>573.5</v>
      </c>
      <c r="U686" s="66">
        <v>382.33333333333331</v>
      </c>
      <c r="V686" s="66">
        <v>229.4</v>
      </c>
      <c r="W686" s="24">
        <v>0</v>
      </c>
      <c r="X686" s="24">
        <v>2</v>
      </c>
      <c r="Y686" s="24">
        <v>0</v>
      </c>
      <c r="Z686" s="24">
        <v>3</v>
      </c>
      <c r="AA686" s="28">
        <v>1.25</v>
      </c>
      <c r="AB686" s="28">
        <v>0.5</v>
      </c>
      <c r="AC686" s="28">
        <v>0.625</v>
      </c>
      <c r="AD686" s="28">
        <v>16.2</v>
      </c>
      <c r="AE686" s="28">
        <v>16.200993140000001</v>
      </c>
      <c r="AF686" t="s">
        <v>626</v>
      </c>
    </row>
    <row r="687" spans="1:32" ht="18" customHeight="1">
      <c r="A687" s="22">
        <v>46176</v>
      </c>
      <c r="B687" s="23" t="s">
        <v>9</v>
      </c>
      <c r="C687" s="24">
        <v>533</v>
      </c>
      <c r="D687" s="25">
        <v>8078</v>
      </c>
      <c r="E687" s="26">
        <v>395</v>
      </c>
      <c r="F687" s="24">
        <v>30</v>
      </c>
      <c r="G687" s="24">
        <v>28</v>
      </c>
      <c r="H687" s="23" t="s">
        <v>1681</v>
      </c>
      <c r="I687" s="23" t="s">
        <v>1682</v>
      </c>
      <c r="J687" s="23" t="s">
        <v>1683</v>
      </c>
      <c r="K687" s="23" t="s">
        <v>154</v>
      </c>
      <c r="L687" s="27">
        <v>1.0163</v>
      </c>
      <c r="M687" s="25">
        <v>-913</v>
      </c>
      <c r="N687" s="25">
        <v>-640</v>
      </c>
      <c r="O687" s="24">
        <v>0</v>
      </c>
      <c r="P687" s="24">
        <v>3</v>
      </c>
      <c r="Q687" s="24">
        <v>1</v>
      </c>
      <c r="R687" s="66">
        <v>1366.4622768783729</v>
      </c>
      <c r="S687" s="66">
        <v>5.9116158101735978</v>
      </c>
      <c r="T687" s="66">
        <v>269.26666666666671</v>
      </c>
      <c r="U687" s="66">
        <v>288.5</v>
      </c>
      <c r="V687" s="66">
        <v>139.27586206896549</v>
      </c>
      <c r="W687" s="24">
        <v>2</v>
      </c>
      <c r="X687" s="24">
        <v>4</v>
      </c>
      <c r="Y687" s="24">
        <v>4</v>
      </c>
      <c r="Z687" s="24">
        <v>2</v>
      </c>
      <c r="AA687" s="28">
        <v>3</v>
      </c>
      <c r="AB687" s="28">
        <v>1</v>
      </c>
      <c r="AC687" s="28">
        <v>3</v>
      </c>
      <c r="AD687" s="28">
        <v>30</v>
      </c>
      <c r="AE687" s="28">
        <v>30.000993130000001</v>
      </c>
      <c r="AF687" t="s">
        <v>1684</v>
      </c>
    </row>
    <row r="688" spans="1:32" ht="18" customHeight="1">
      <c r="A688" s="22">
        <v>46176</v>
      </c>
      <c r="B688" s="23" t="s">
        <v>9</v>
      </c>
      <c r="C688" s="24">
        <v>535</v>
      </c>
      <c r="D688" s="25">
        <v>1657</v>
      </c>
      <c r="E688" s="26">
        <v>-211</v>
      </c>
      <c r="F688" s="24">
        <v>6</v>
      </c>
      <c r="G688" s="24">
        <v>3</v>
      </c>
      <c r="H688" s="23" t="s">
        <v>1685</v>
      </c>
      <c r="I688" s="23" t="s">
        <v>1686</v>
      </c>
      <c r="J688" s="23" t="s">
        <v>1687</v>
      </c>
      <c r="K688" s="23" t="s">
        <v>370</v>
      </c>
      <c r="L688" s="27">
        <v>0.95760000000000001</v>
      </c>
      <c r="M688" s="25">
        <v>-289</v>
      </c>
      <c r="N688" s="25">
        <v>-667</v>
      </c>
      <c r="O688" s="24">
        <v>0</v>
      </c>
      <c r="P688" s="24">
        <v>5</v>
      </c>
      <c r="Q688" s="24">
        <v>1</v>
      </c>
      <c r="R688" s="66">
        <v>281.32710668327098</v>
      </c>
      <c r="S688" s="66">
        <v>5.8899407864934776</v>
      </c>
      <c r="T688" s="66">
        <v>276.16666666666669</v>
      </c>
      <c r="U688" s="66">
        <v>552.33333333333337</v>
      </c>
      <c r="V688" s="66">
        <v>184.11111111111109</v>
      </c>
      <c r="W688" s="24">
        <v>0</v>
      </c>
      <c r="X688" s="24">
        <v>0</v>
      </c>
      <c r="Y688" s="24">
        <v>0</v>
      </c>
      <c r="Z688" s="24">
        <v>2</v>
      </c>
      <c r="AA688" s="28">
        <v>0.5</v>
      </c>
      <c r="AB688" s="28">
        <v>0.5</v>
      </c>
      <c r="AC688" s="28">
        <v>0.25</v>
      </c>
      <c r="AD688" s="28">
        <v>22.5</v>
      </c>
      <c r="AE688" s="28">
        <v>22.50099312</v>
      </c>
      <c r="AF688" t="s">
        <v>915</v>
      </c>
    </row>
    <row r="689" spans="1:32" ht="18" customHeight="1">
      <c r="A689" s="22">
        <v>46176</v>
      </c>
      <c r="B689" s="23" t="s">
        <v>9</v>
      </c>
      <c r="C689" s="24">
        <v>536</v>
      </c>
      <c r="D689" s="25">
        <v>3277</v>
      </c>
      <c r="E689" s="26">
        <v>-1785</v>
      </c>
      <c r="F689" s="24">
        <v>4</v>
      </c>
      <c r="G689" s="24">
        <v>13</v>
      </c>
      <c r="H689" s="23" t="s">
        <v>1688</v>
      </c>
      <c r="I689" s="23" t="s">
        <v>1689</v>
      </c>
      <c r="J689" s="23" t="s">
        <v>345</v>
      </c>
      <c r="K689" s="23" t="s">
        <v>203</v>
      </c>
      <c r="L689" s="27">
        <v>0.81840000000000002</v>
      </c>
      <c r="M689" s="25">
        <v>-1282</v>
      </c>
      <c r="N689" s="25">
        <v>-1275</v>
      </c>
      <c r="O689" s="24">
        <v>0</v>
      </c>
      <c r="P689" s="24">
        <v>6</v>
      </c>
      <c r="Q689" s="24">
        <v>1</v>
      </c>
      <c r="R689" s="66">
        <v>536.5852013283519</v>
      </c>
      <c r="S689" s="66">
        <v>6.1071382361786561</v>
      </c>
      <c r="T689" s="66">
        <v>819.25</v>
      </c>
      <c r="U689" s="66">
        <v>252.07692307692309</v>
      </c>
      <c r="V689" s="66">
        <v>192.7647058823529</v>
      </c>
      <c r="W689" s="24">
        <v>0</v>
      </c>
      <c r="X689" s="24">
        <v>5</v>
      </c>
      <c r="Y689" s="24">
        <v>0</v>
      </c>
      <c r="Z689" s="24">
        <v>0</v>
      </c>
      <c r="AA689" s="28">
        <v>1.25</v>
      </c>
      <c r="AB689" s="28">
        <v>0.6</v>
      </c>
      <c r="AC689" s="28">
        <v>0.75</v>
      </c>
      <c r="AD689" s="28">
        <v>17.5</v>
      </c>
      <c r="AE689" s="28">
        <v>17.50099311</v>
      </c>
      <c r="AF689" t="s">
        <v>641</v>
      </c>
    </row>
    <row r="690" spans="1:32" ht="18" customHeight="1">
      <c r="A690" s="22">
        <v>46176</v>
      </c>
      <c r="B690" s="23" t="s">
        <v>55</v>
      </c>
      <c r="C690" s="24">
        <v>537</v>
      </c>
      <c r="D690" s="25">
        <v>7780</v>
      </c>
      <c r="E690" s="26">
        <v>963</v>
      </c>
      <c r="F690" s="24">
        <v>35</v>
      </c>
      <c r="G690" s="24">
        <v>25</v>
      </c>
      <c r="H690" s="23" t="s">
        <v>1690</v>
      </c>
      <c r="I690" s="23" t="s">
        <v>1691</v>
      </c>
      <c r="J690" s="23" t="s">
        <v>878</v>
      </c>
      <c r="K690" s="23" t="s">
        <v>154</v>
      </c>
      <c r="L690" s="27">
        <v>1.0412999999999999</v>
      </c>
      <c r="M690" s="25">
        <v>1497</v>
      </c>
      <c r="N690" s="25">
        <v>-1017</v>
      </c>
      <c r="O690" s="24">
        <v>0</v>
      </c>
      <c r="P690" s="24">
        <v>7</v>
      </c>
      <c r="Q690" s="24">
        <v>1</v>
      </c>
      <c r="R690" s="66">
        <v>1229.2780718140309</v>
      </c>
      <c r="S690" s="66">
        <v>6.3289179058723048</v>
      </c>
      <c r="T690" s="66">
        <v>222.28571428571431</v>
      </c>
      <c r="U690" s="66">
        <v>311.2</v>
      </c>
      <c r="V690" s="66">
        <v>129.66666666666671</v>
      </c>
      <c r="W690" s="24">
        <v>7</v>
      </c>
      <c r="X690" s="24">
        <v>3</v>
      </c>
      <c r="Y690" s="24">
        <v>4</v>
      </c>
      <c r="Z690" s="24">
        <v>0</v>
      </c>
      <c r="AA690" s="28">
        <v>3.5</v>
      </c>
      <c r="AB690" s="28">
        <v>1</v>
      </c>
      <c r="AC690" s="28">
        <v>3.5</v>
      </c>
      <c r="AD690" s="28">
        <v>45</v>
      </c>
      <c r="AE690" s="28">
        <v>45.000993100000002</v>
      </c>
      <c r="AF690" t="s">
        <v>241</v>
      </c>
    </row>
    <row r="691" spans="1:32" ht="18" customHeight="1">
      <c r="A691" s="22">
        <v>46176</v>
      </c>
      <c r="B691" s="23" t="s">
        <v>55</v>
      </c>
      <c r="C691" s="24">
        <v>538</v>
      </c>
      <c r="D691" s="25">
        <v>824</v>
      </c>
      <c r="E691" s="26">
        <v>73</v>
      </c>
      <c r="F691" s="24">
        <v>4</v>
      </c>
      <c r="G691" s="24">
        <v>1</v>
      </c>
      <c r="H691" s="23" t="s">
        <v>390</v>
      </c>
      <c r="I691" s="23" t="s">
        <v>1692</v>
      </c>
      <c r="J691" s="23" t="s">
        <v>1693</v>
      </c>
      <c r="K691" s="23" t="s">
        <v>154</v>
      </c>
      <c r="L691" s="27">
        <v>1.0295000000000001</v>
      </c>
      <c r="M691" s="25">
        <v>256</v>
      </c>
      <c r="N691" s="25">
        <v>-801</v>
      </c>
      <c r="O691" s="24">
        <v>0</v>
      </c>
      <c r="P691" s="24">
        <v>8</v>
      </c>
      <c r="Q691" s="24">
        <v>1</v>
      </c>
      <c r="R691" s="66">
        <v>137.55380863428809</v>
      </c>
      <c r="S691" s="66">
        <v>5.990383023059394</v>
      </c>
      <c r="T691" s="66">
        <v>206</v>
      </c>
      <c r="U691" s="66">
        <v>824</v>
      </c>
      <c r="V691" s="66">
        <v>164.8</v>
      </c>
      <c r="W691" s="24">
        <v>7</v>
      </c>
      <c r="X691" s="24">
        <v>0</v>
      </c>
      <c r="Y691" s="24">
        <v>0</v>
      </c>
      <c r="Z691" s="24">
        <v>5</v>
      </c>
      <c r="AA691" s="28">
        <v>3</v>
      </c>
      <c r="AB691" s="28">
        <v>0.5</v>
      </c>
      <c r="AC691" s="28">
        <v>1.5</v>
      </c>
      <c r="AD691" s="28">
        <v>15</v>
      </c>
      <c r="AE691" s="28">
        <v>15.00099309</v>
      </c>
      <c r="AF691" t="s">
        <v>859</v>
      </c>
    </row>
    <row r="692" spans="1:32" ht="18" customHeight="1">
      <c r="A692" s="22">
        <v>46176</v>
      </c>
      <c r="B692" s="23" t="s">
        <v>55</v>
      </c>
      <c r="C692" s="24">
        <v>550</v>
      </c>
      <c r="D692" s="25">
        <v>1032</v>
      </c>
      <c r="E692" s="26">
        <v>-383</v>
      </c>
      <c r="F692" s="24">
        <v>2</v>
      </c>
      <c r="G692" s="24">
        <v>3</v>
      </c>
      <c r="H692" s="23" t="s">
        <v>1694</v>
      </c>
      <c r="I692" s="23" t="s">
        <v>1695</v>
      </c>
      <c r="J692" s="23" t="s">
        <v>1696</v>
      </c>
      <c r="K692" s="23" t="s">
        <v>154</v>
      </c>
      <c r="L692" s="27">
        <v>0.87629999999999997</v>
      </c>
      <c r="M692" s="25">
        <v>247</v>
      </c>
      <c r="N692" s="25">
        <v>-989</v>
      </c>
      <c r="O692" s="24">
        <v>0</v>
      </c>
      <c r="P692" s="24">
        <v>0</v>
      </c>
      <c r="Q692" s="24">
        <v>1</v>
      </c>
      <c r="R692" s="66">
        <v>182.2931195516812</v>
      </c>
      <c r="S692" s="66">
        <v>5.6612120223628173</v>
      </c>
      <c r="T692" s="66">
        <v>516</v>
      </c>
      <c r="U692" s="66">
        <v>344</v>
      </c>
      <c r="V692" s="66">
        <v>206.4</v>
      </c>
      <c r="W692" s="24">
        <v>0</v>
      </c>
      <c r="X692" s="24">
        <v>2</v>
      </c>
      <c r="Y692" s="24">
        <v>0</v>
      </c>
      <c r="Z692" s="24">
        <v>7</v>
      </c>
      <c r="AA692" s="28">
        <v>2.25</v>
      </c>
      <c r="AB692" s="28">
        <v>0.5</v>
      </c>
      <c r="AC692" s="28">
        <v>1.125</v>
      </c>
      <c r="AD692" s="28">
        <v>21.2</v>
      </c>
      <c r="AE692" s="28">
        <v>21.20099308</v>
      </c>
      <c r="AF692" t="s">
        <v>618</v>
      </c>
    </row>
    <row r="693" spans="1:32" ht="18" customHeight="1">
      <c r="A693" s="22">
        <v>46176</v>
      </c>
      <c r="B693" s="23" t="s">
        <v>16</v>
      </c>
      <c r="C693" s="24">
        <v>551</v>
      </c>
      <c r="D693" s="25">
        <v>1540</v>
      </c>
      <c r="E693" s="26">
        <v>-1216</v>
      </c>
      <c r="F693" s="24">
        <v>2</v>
      </c>
      <c r="G693" s="24">
        <v>3</v>
      </c>
      <c r="H693" s="23" t="s">
        <v>1697</v>
      </c>
      <c r="I693" s="23" t="s">
        <v>1698</v>
      </c>
      <c r="J693" s="23" t="s">
        <v>1699</v>
      </c>
      <c r="K693" s="23" t="s">
        <v>154</v>
      </c>
      <c r="L693" s="27">
        <v>0.73680000000000001</v>
      </c>
      <c r="M693" s="25">
        <v>-266</v>
      </c>
      <c r="N693" s="25">
        <v>-233</v>
      </c>
      <c r="O693" s="24">
        <v>0</v>
      </c>
      <c r="P693" s="24">
        <v>1</v>
      </c>
      <c r="Q693" s="24">
        <v>1</v>
      </c>
      <c r="R693" s="66">
        <v>235.72374429223751</v>
      </c>
      <c r="S693" s="66">
        <v>6.5330711788235973</v>
      </c>
      <c r="T693" s="66">
        <v>770</v>
      </c>
      <c r="U693" s="66">
        <v>513.33333333333337</v>
      </c>
      <c r="V693" s="66">
        <v>308</v>
      </c>
      <c r="W693" s="24">
        <v>0</v>
      </c>
      <c r="X693" s="24">
        <v>0</v>
      </c>
      <c r="Y693" s="24">
        <v>0</v>
      </c>
      <c r="Z693" s="24">
        <v>0</v>
      </c>
      <c r="AA693" s="28">
        <v>0</v>
      </c>
      <c r="AB693" s="28">
        <v>0.5</v>
      </c>
      <c r="AC693" s="28">
        <v>0</v>
      </c>
      <c r="AD693" s="28">
        <v>20</v>
      </c>
      <c r="AE693" s="28">
        <v>20.00099307</v>
      </c>
      <c r="AF693" t="s">
        <v>590</v>
      </c>
    </row>
    <row r="694" spans="1:32" ht="18" customHeight="1">
      <c r="A694" s="22">
        <v>46176</v>
      </c>
      <c r="B694" s="23" t="s">
        <v>16</v>
      </c>
      <c r="C694" s="24">
        <v>552</v>
      </c>
      <c r="D694" s="25">
        <v>1626</v>
      </c>
      <c r="E694" s="26">
        <v>-1396</v>
      </c>
      <c r="F694" s="24">
        <v>2</v>
      </c>
      <c r="G694" s="24">
        <v>2</v>
      </c>
      <c r="H694" s="23" t="s">
        <v>1700</v>
      </c>
      <c r="I694" s="23" t="s">
        <v>1701</v>
      </c>
      <c r="J694" s="23" t="s">
        <v>1701</v>
      </c>
      <c r="K694" s="23" t="s">
        <v>154</v>
      </c>
      <c r="L694" s="27">
        <v>0.71379999999999999</v>
      </c>
      <c r="M694" s="25">
        <v>-1593</v>
      </c>
      <c r="N694" s="25">
        <v>-240</v>
      </c>
      <c r="O694" s="24">
        <v>0</v>
      </c>
      <c r="P694" s="24">
        <v>2</v>
      </c>
      <c r="Q694" s="24">
        <v>1</v>
      </c>
      <c r="R694" s="66">
        <v>252.40442092154419</v>
      </c>
      <c r="S694" s="66">
        <v>6.4420424731998471</v>
      </c>
      <c r="T694" s="66">
        <v>813</v>
      </c>
      <c r="U694" s="66">
        <v>813</v>
      </c>
      <c r="V694" s="66">
        <v>406.5</v>
      </c>
      <c r="W694" s="24">
        <v>0</v>
      </c>
      <c r="X694" s="24">
        <v>0</v>
      </c>
      <c r="Y694" s="24">
        <v>0</v>
      </c>
      <c r="Z694" s="24">
        <v>0</v>
      </c>
      <c r="AA694" s="28">
        <v>0</v>
      </c>
      <c r="AB694" s="28">
        <v>0.5</v>
      </c>
      <c r="AC694" s="28">
        <v>0</v>
      </c>
      <c r="AD694" s="28">
        <v>10</v>
      </c>
      <c r="AE694" s="28">
        <v>10.000993060000001</v>
      </c>
      <c r="AF694" t="s">
        <v>584</v>
      </c>
    </row>
    <row r="695" spans="1:32" ht="18" customHeight="1">
      <c r="A695" s="22">
        <v>46176</v>
      </c>
      <c r="B695" s="23" t="s">
        <v>16</v>
      </c>
      <c r="C695" s="24">
        <v>553</v>
      </c>
      <c r="D695" s="25">
        <v>3621</v>
      </c>
      <c r="E695" s="26">
        <v>1063</v>
      </c>
      <c r="F695" s="24">
        <v>16</v>
      </c>
      <c r="G695" s="24">
        <v>15</v>
      </c>
      <c r="H695" s="23" t="s">
        <v>676</v>
      </c>
      <c r="I695" s="23" t="s">
        <v>1702</v>
      </c>
      <c r="J695" s="23" t="s">
        <v>1703</v>
      </c>
      <c r="K695" s="23" t="s">
        <v>154</v>
      </c>
      <c r="L695" s="27">
        <v>1.0979000000000001</v>
      </c>
      <c r="M695" s="25">
        <v>-89</v>
      </c>
      <c r="N695" s="25">
        <v>-10</v>
      </c>
      <c r="O695" s="24">
        <v>0</v>
      </c>
      <c r="P695" s="24">
        <v>3</v>
      </c>
      <c r="Q695" s="24">
        <v>1</v>
      </c>
      <c r="R695" s="66">
        <v>593.30790784557917</v>
      </c>
      <c r="S695" s="66">
        <v>6.1030705172101651</v>
      </c>
      <c r="T695" s="66">
        <v>226.3125</v>
      </c>
      <c r="U695" s="66">
        <v>241.4</v>
      </c>
      <c r="V695" s="66">
        <v>116.8064516129032</v>
      </c>
      <c r="W695" s="24">
        <v>7</v>
      </c>
      <c r="X695" s="24">
        <v>6</v>
      </c>
      <c r="Y695" s="24">
        <v>7</v>
      </c>
      <c r="Z695" s="24">
        <v>1</v>
      </c>
      <c r="AA695" s="28">
        <v>5.25</v>
      </c>
      <c r="AB695" s="28">
        <v>0.6</v>
      </c>
      <c r="AC695" s="28">
        <v>3.15</v>
      </c>
      <c r="AD695" s="28">
        <v>31.5</v>
      </c>
      <c r="AE695" s="28">
        <v>31.500993050000002</v>
      </c>
      <c r="AF695" t="s">
        <v>1704</v>
      </c>
    </row>
    <row r="696" spans="1:32" ht="18" customHeight="1">
      <c r="A696" s="22">
        <v>46176</v>
      </c>
      <c r="B696" s="23" t="s">
        <v>16</v>
      </c>
      <c r="C696" s="24">
        <v>555</v>
      </c>
      <c r="D696" s="25">
        <v>4138</v>
      </c>
      <c r="E696" s="26">
        <v>293</v>
      </c>
      <c r="F696" s="24">
        <v>17</v>
      </c>
      <c r="G696" s="24">
        <v>12</v>
      </c>
      <c r="H696" s="23" t="s">
        <v>1392</v>
      </c>
      <c r="I696" s="23" t="s">
        <v>1705</v>
      </c>
      <c r="J696" s="23" t="s">
        <v>1706</v>
      </c>
      <c r="K696" s="23" t="s">
        <v>154</v>
      </c>
      <c r="L696" s="27">
        <v>1.0236000000000001</v>
      </c>
      <c r="M696" s="25">
        <v>396</v>
      </c>
      <c r="N696" s="25">
        <v>108</v>
      </c>
      <c r="O696" s="24">
        <v>0</v>
      </c>
      <c r="P696" s="24">
        <v>5</v>
      </c>
      <c r="Q696" s="24">
        <v>1</v>
      </c>
      <c r="R696" s="66">
        <v>664.95802200083017</v>
      </c>
      <c r="S696" s="66">
        <v>6.2229492134690476</v>
      </c>
      <c r="T696" s="66">
        <v>243.41176470588229</v>
      </c>
      <c r="U696" s="66">
        <v>344.83333333333331</v>
      </c>
      <c r="V696" s="66">
        <v>142.68965517241381</v>
      </c>
      <c r="W696" s="24">
        <v>7</v>
      </c>
      <c r="X696" s="24">
        <v>3</v>
      </c>
      <c r="Y696" s="24">
        <v>4</v>
      </c>
      <c r="Z696" s="24">
        <v>0</v>
      </c>
      <c r="AA696" s="28">
        <v>3.5</v>
      </c>
      <c r="AB696" s="28">
        <v>0.6</v>
      </c>
      <c r="AC696" s="28">
        <v>2.1</v>
      </c>
      <c r="AD696" s="28">
        <v>31</v>
      </c>
      <c r="AE696" s="28">
        <v>31.000993040000001</v>
      </c>
      <c r="AF696" t="s">
        <v>1707</v>
      </c>
    </row>
    <row r="697" spans="1:32" ht="18" customHeight="1">
      <c r="A697" s="22">
        <v>46176</v>
      </c>
      <c r="B697" s="23" t="s">
        <v>16</v>
      </c>
      <c r="C697" s="24">
        <v>556</v>
      </c>
      <c r="D697" s="25">
        <v>1553</v>
      </c>
      <c r="E697" s="26">
        <v>469</v>
      </c>
      <c r="F697" s="24">
        <v>8</v>
      </c>
      <c r="G697" s="24">
        <v>2</v>
      </c>
      <c r="H697" s="23" t="s">
        <v>1708</v>
      </c>
      <c r="I697" s="23" t="s">
        <v>1709</v>
      </c>
      <c r="J697" s="23" t="s">
        <v>1710</v>
      </c>
      <c r="K697" s="23" t="s">
        <v>154</v>
      </c>
      <c r="L697" s="27">
        <v>1.1007</v>
      </c>
      <c r="M697" s="25">
        <v>-647</v>
      </c>
      <c r="N697" s="25">
        <v>-134</v>
      </c>
      <c r="O697" s="24">
        <v>0</v>
      </c>
      <c r="P697" s="24">
        <v>6</v>
      </c>
      <c r="Q697" s="24">
        <v>1</v>
      </c>
      <c r="R697" s="66">
        <v>273.45745122457453</v>
      </c>
      <c r="S697" s="66">
        <v>5.6791284824951154</v>
      </c>
      <c r="T697" s="66">
        <v>194.125</v>
      </c>
      <c r="U697" s="66">
        <v>776.5</v>
      </c>
      <c r="V697" s="66">
        <v>155.30000000000001</v>
      </c>
      <c r="W697" s="24">
        <v>7</v>
      </c>
      <c r="X697" s="24">
        <v>0</v>
      </c>
      <c r="Y697" s="24">
        <v>2</v>
      </c>
      <c r="Z697" s="24">
        <v>6</v>
      </c>
      <c r="AA697" s="28">
        <v>3.75</v>
      </c>
      <c r="AB697" s="28">
        <v>0.5</v>
      </c>
      <c r="AC697" s="28">
        <v>1.875</v>
      </c>
      <c r="AD697" s="28">
        <v>18.8</v>
      </c>
      <c r="AE697" s="28">
        <v>18.800993030000001</v>
      </c>
      <c r="AF697" t="s">
        <v>1711</v>
      </c>
    </row>
    <row r="698" spans="1:32" ht="18" customHeight="1">
      <c r="A698" s="22">
        <v>46176</v>
      </c>
      <c r="B698" s="23" t="s">
        <v>16</v>
      </c>
      <c r="C698" s="24">
        <v>557</v>
      </c>
      <c r="D698" s="25">
        <v>3462</v>
      </c>
      <c r="E698" s="26">
        <v>-1232</v>
      </c>
      <c r="F698" s="24">
        <v>8</v>
      </c>
      <c r="G698" s="24">
        <v>11</v>
      </c>
      <c r="H698" s="23" t="s">
        <v>1712</v>
      </c>
      <c r="I698" s="23" t="s">
        <v>1713</v>
      </c>
      <c r="J698" s="23" t="s">
        <v>1714</v>
      </c>
      <c r="K698" s="23" t="s">
        <v>154</v>
      </c>
      <c r="L698" s="27">
        <v>0.88139999999999996</v>
      </c>
      <c r="M698" s="25">
        <v>518</v>
      </c>
      <c r="N698" s="25">
        <v>412</v>
      </c>
      <c r="O698" s="24">
        <v>0</v>
      </c>
      <c r="P698" s="24">
        <v>7</v>
      </c>
      <c r="Q698" s="24">
        <v>1</v>
      </c>
      <c r="R698" s="66">
        <v>556.18026151930258</v>
      </c>
      <c r="S698" s="66">
        <v>6.2246006187687213</v>
      </c>
      <c r="T698" s="66">
        <v>432.75</v>
      </c>
      <c r="U698" s="66">
        <v>314.72727272727269</v>
      </c>
      <c r="V698" s="66">
        <v>182.21052631578951</v>
      </c>
      <c r="W698" s="24">
        <v>0</v>
      </c>
      <c r="X698" s="24">
        <v>4</v>
      </c>
      <c r="Y698" s="24">
        <v>0</v>
      </c>
      <c r="Z698" s="24">
        <v>0</v>
      </c>
      <c r="AA698" s="28">
        <v>1</v>
      </c>
      <c r="AB698" s="28">
        <v>0.6</v>
      </c>
      <c r="AC698" s="28">
        <v>0.6</v>
      </c>
      <c r="AD698" s="28">
        <v>26</v>
      </c>
      <c r="AE698" s="28">
        <v>26.000993019999999</v>
      </c>
      <c r="AF698" t="s">
        <v>1715</v>
      </c>
    </row>
    <row r="699" spans="1:32" ht="18" customHeight="1">
      <c r="A699" s="22">
        <v>46176</v>
      </c>
      <c r="B699" s="23" t="s">
        <v>16</v>
      </c>
      <c r="C699" s="24">
        <v>558</v>
      </c>
      <c r="D699" s="25">
        <v>1222</v>
      </c>
      <c r="E699" s="26">
        <v>-641</v>
      </c>
      <c r="F699" s="24">
        <v>3</v>
      </c>
      <c r="G699" s="24">
        <v>3</v>
      </c>
      <c r="H699" s="23" t="s">
        <v>359</v>
      </c>
      <c r="I699" s="23" t="s">
        <v>1716</v>
      </c>
      <c r="J699" s="23" t="s">
        <v>1716</v>
      </c>
      <c r="K699" s="23" t="s">
        <v>154</v>
      </c>
      <c r="L699" s="27">
        <v>0.82520000000000004</v>
      </c>
      <c r="M699" s="25">
        <v>-436</v>
      </c>
      <c r="N699" s="25">
        <v>795</v>
      </c>
      <c r="O699" s="24">
        <v>0</v>
      </c>
      <c r="P699" s="24">
        <v>8</v>
      </c>
      <c r="Q699" s="24">
        <v>1</v>
      </c>
      <c r="R699" s="66">
        <v>175.5934516396845</v>
      </c>
      <c r="S699" s="66">
        <v>6.9592572421637229</v>
      </c>
      <c r="T699" s="66">
        <v>407.33333333333331</v>
      </c>
      <c r="U699" s="66">
        <v>407.33333333333331</v>
      </c>
      <c r="V699" s="66">
        <v>203.66666666666671</v>
      </c>
      <c r="W699" s="24">
        <v>0</v>
      </c>
      <c r="X699" s="24">
        <v>2</v>
      </c>
      <c r="Y699" s="24">
        <v>0</v>
      </c>
      <c r="Z699" s="24">
        <v>0</v>
      </c>
      <c r="AA699" s="28">
        <v>0.5</v>
      </c>
      <c r="AB699" s="28">
        <v>0.5</v>
      </c>
      <c r="AC699" s="28">
        <v>0.25</v>
      </c>
      <c r="AD699" s="28">
        <v>12.5</v>
      </c>
      <c r="AE699" s="28">
        <v>12.50099301</v>
      </c>
      <c r="AF699" t="s">
        <v>795</v>
      </c>
    </row>
    <row r="700" spans="1:32" ht="18" customHeight="1">
      <c r="A700" s="22">
        <v>46176</v>
      </c>
      <c r="B700" s="23" t="s">
        <v>16</v>
      </c>
      <c r="C700" s="24">
        <v>560</v>
      </c>
      <c r="D700" s="25">
        <v>3500</v>
      </c>
      <c r="E700" s="26">
        <v>-180</v>
      </c>
      <c r="F700" s="24">
        <v>13</v>
      </c>
      <c r="G700" s="24">
        <v>11</v>
      </c>
      <c r="H700" s="23" t="s">
        <v>1717</v>
      </c>
      <c r="I700" s="23" t="s">
        <v>1372</v>
      </c>
      <c r="J700" s="23" t="s">
        <v>1718</v>
      </c>
      <c r="K700" s="23" t="s">
        <v>154</v>
      </c>
      <c r="L700" s="27">
        <v>0.9829</v>
      </c>
      <c r="M700" s="25">
        <v>952</v>
      </c>
      <c r="N700" s="25">
        <v>-580</v>
      </c>
      <c r="O700" s="24">
        <v>0</v>
      </c>
      <c r="P700" s="24">
        <v>0</v>
      </c>
      <c r="Q700" s="24">
        <v>1</v>
      </c>
      <c r="R700" s="66">
        <v>542.19032793690326</v>
      </c>
      <c r="S700" s="66">
        <v>6.4552977426172538</v>
      </c>
      <c r="T700" s="66">
        <v>269.23076923076923</v>
      </c>
      <c r="U700" s="66">
        <v>318.18181818181819</v>
      </c>
      <c r="V700" s="66">
        <v>145.83333333333329</v>
      </c>
      <c r="W700" s="24">
        <v>3</v>
      </c>
      <c r="X700" s="24">
        <v>4</v>
      </c>
      <c r="Y700" s="24">
        <v>3</v>
      </c>
      <c r="Z700" s="24">
        <v>0</v>
      </c>
      <c r="AA700" s="28">
        <v>2.5</v>
      </c>
      <c r="AB700" s="28">
        <v>0.6</v>
      </c>
      <c r="AC700" s="28">
        <v>1.5</v>
      </c>
      <c r="AD700" s="28">
        <v>25</v>
      </c>
      <c r="AE700" s="28">
        <v>25.000993000000001</v>
      </c>
      <c r="AF700" t="s">
        <v>812</v>
      </c>
    </row>
    <row r="701" spans="1:32" ht="18" customHeight="1">
      <c r="A701" s="22">
        <v>46176</v>
      </c>
      <c r="B701" s="23" t="s">
        <v>278</v>
      </c>
      <c r="C701" s="24">
        <v>561</v>
      </c>
      <c r="D701" s="25">
        <v>2503</v>
      </c>
      <c r="E701" s="26">
        <v>-522</v>
      </c>
      <c r="F701" s="24">
        <v>8</v>
      </c>
      <c r="G701" s="24">
        <v>4</v>
      </c>
      <c r="H701" s="23" t="s">
        <v>1140</v>
      </c>
      <c r="I701" s="23" t="s">
        <v>1719</v>
      </c>
      <c r="J701" s="23" t="s">
        <v>1720</v>
      </c>
      <c r="K701" s="23" t="s">
        <v>154</v>
      </c>
      <c r="L701" s="27">
        <v>0.93049999999999999</v>
      </c>
      <c r="M701" s="25">
        <v>-1771</v>
      </c>
      <c r="N701" s="25">
        <v>-979</v>
      </c>
      <c r="O701" s="24">
        <v>0</v>
      </c>
      <c r="P701" s="24">
        <v>1</v>
      </c>
      <c r="Q701" s="24">
        <v>1</v>
      </c>
      <c r="R701" s="66">
        <v>437.83411166459109</v>
      </c>
      <c r="S701" s="66">
        <v>5.7167770470964534</v>
      </c>
      <c r="T701" s="66">
        <v>312.875</v>
      </c>
      <c r="U701" s="66">
        <v>625.75</v>
      </c>
      <c r="V701" s="66">
        <v>208.58333333333329</v>
      </c>
      <c r="W701" s="24">
        <v>0</v>
      </c>
      <c r="X701" s="24">
        <v>0</v>
      </c>
      <c r="Y701" s="24">
        <v>0</v>
      </c>
      <c r="Z701" s="24">
        <v>7</v>
      </c>
      <c r="AA701" s="28">
        <v>1.75</v>
      </c>
      <c r="AB701" s="28">
        <v>0.5</v>
      </c>
      <c r="AC701" s="28">
        <v>0.875</v>
      </c>
      <c r="AD701" s="28">
        <v>28.8</v>
      </c>
      <c r="AE701" s="28">
        <v>28.800992990000001</v>
      </c>
      <c r="AF701" t="s">
        <v>1124</v>
      </c>
    </row>
    <row r="702" spans="1:32" ht="18" customHeight="1">
      <c r="A702" s="22">
        <v>46176</v>
      </c>
      <c r="B702" s="23" t="s">
        <v>278</v>
      </c>
      <c r="C702" s="24">
        <v>562</v>
      </c>
      <c r="D702" s="25">
        <v>2110</v>
      </c>
      <c r="E702" s="26">
        <v>-939</v>
      </c>
      <c r="F702" s="24">
        <v>5</v>
      </c>
      <c r="G702" s="24">
        <v>5</v>
      </c>
      <c r="H702" s="23" t="s">
        <v>1635</v>
      </c>
      <c r="I702" s="23" t="s">
        <v>1536</v>
      </c>
      <c r="J702" s="23" t="s">
        <v>1536</v>
      </c>
      <c r="K702" s="23" t="s">
        <v>154</v>
      </c>
      <c r="L702" s="27">
        <v>0.85170000000000001</v>
      </c>
      <c r="M702" s="25">
        <v>-1064</v>
      </c>
      <c r="N702" s="25">
        <v>-908</v>
      </c>
      <c r="O702" s="24">
        <v>0</v>
      </c>
      <c r="P702" s="24">
        <v>2</v>
      </c>
      <c r="Q702" s="24">
        <v>1</v>
      </c>
      <c r="R702" s="66">
        <v>339.49974055624739</v>
      </c>
      <c r="S702" s="66">
        <v>6.2150268407949518</v>
      </c>
      <c r="T702" s="66">
        <v>422</v>
      </c>
      <c r="U702" s="66">
        <v>422</v>
      </c>
      <c r="V702" s="66">
        <v>211</v>
      </c>
      <c r="W702" s="24">
        <v>0</v>
      </c>
      <c r="X702" s="24">
        <v>1</v>
      </c>
      <c r="Y702" s="24">
        <v>0</v>
      </c>
      <c r="Z702" s="24">
        <v>0</v>
      </c>
      <c r="AA702" s="28">
        <v>0.25</v>
      </c>
      <c r="AB702" s="28">
        <v>0.5</v>
      </c>
      <c r="AC702" s="28">
        <v>0.125</v>
      </c>
      <c r="AD702" s="28">
        <v>11.2</v>
      </c>
      <c r="AE702" s="28">
        <v>11.200992980000001</v>
      </c>
      <c r="AF702" t="s">
        <v>646</v>
      </c>
    </row>
    <row r="703" spans="1:32" ht="18" customHeight="1">
      <c r="A703" s="22">
        <v>46176</v>
      </c>
      <c r="B703" s="23" t="s">
        <v>30</v>
      </c>
      <c r="C703" s="24">
        <v>563</v>
      </c>
      <c r="D703" s="25">
        <v>3831</v>
      </c>
      <c r="E703" s="26">
        <v>755</v>
      </c>
      <c r="F703" s="24">
        <v>17</v>
      </c>
      <c r="G703" s="24">
        <v>12</v>
      </c>
      <c r="H703" s="23" t="s">
        <v>1721</v>
      </c>
      <c r="I703" s="23" t="s">
        <v>1722</v>
      </c>
      <c r="J703" s="23" t="s">
        <v>1723</v>
      </c>
      <c r="K703" s="23" t="s">
        <v>154</v>
      </c>
      <c r="L703" s="27">
        <v>1.0657000000000001</v>
      </c>
      <c r="M703" s="25">
        <v>-63</v>
      </c>
      <c r="N703" s="25">
        <v>652</v>
      </c>
      <c r="O703" s="24">
        <v>0</v>
      </c>
      <c r="P703" s="24">
        <v>3</v>
      </c>
      <c r="Q703" s="24">
        <v>1</v>
      </c>
      <c r="R703" s="66">
        <v>651.17932752179331</v>
      </c>
      <c r="S703" s="66">
        <v>5.8831720204935198</v>
      </c>
      <c r="T703" s="66">
        <v>225.35294117647061</v>
      </c>
      <c r="U703" s="66">
        <v>319.25</v>
      </c>
      <c r="V703" s="66">
        <v>132.10344827586209</v>
      </c>
      <c r="W703" s="24">
        <v>6</v>
      </c>
      <c r="X703" s="24">
        <v>3</v>
      </c>
      <c r="Y703" s="24">
        <v>4</v>
      </c>
      <c r="Z703" s="24">
        <v>5</v>
      </c>
      <c r="AA703" s="28">
        <v>4.5</v>
      </c>
      <c r="AB703" s="28">
        <v>0.6</v>
      </c>
      <c r="AC703" s="28">
        <v>2.7</v>
      </c>
      <c r="AD703" s="28">
        <v>27</v>
      </c>
      <c r="AE703" s="28">
        <v>27.000992969999999</v>
      </c>
      <c r="AF703" t="s">
        <v>789</v>
      </c>
    </row>
    <row r="704" spans="1:32" ht="18" customHeight="1">
      <c r="A704" s="22">
        <v>46176</v>
      </c>
      <c r="B704" s="23" t="s">
        <v>30</v>
      </c>
      <c r="C704" s="24">
        <v>565</v>
      </c>
      <c r="D704" s="25">
        <v>1397</v>
      </c>
      <c r="E704" s="26">
        <v>-700</v>
      </c>
      <c r="F704" s="24">
        <v>4</v>
      </c>
      <c r="G704" s="24">
        <v>2</v>
      </c>
      <c r="H704" s="23" t="s">
        <v>1724</v>
      </c>
      <c r="I704" s="23" t="s">
        <v>1112</v>
      </c>
      <c r="J704" s="23" t="s">
        <v>1725</v>
      </c>
      <c r="K704" s="23" t="s">
        <v>154</v>
      </c>
      <c r="L704" s="27">
        <v>0.83299999999999996</v>
      </c>
      <c r="M704" s="25">
        <v>-643</v>
      </c>
      <c r="N704" s="25">
        <v>-472</v>
      </c>
      <c r="O704" s="24">
        <v>0</v>
      </c>
      <c r="P704" s="24">
        <v>5</v>
      </c>
      <c r="Q704" s="24">
        <v>1</v>
      </c>
      <c r="R704" s="66">
        <v>210.0279680365297</v>
      </c>
      <c r="S704" s="66">
        <v>6.6514950987719077</v>
      </c>
      <c r="T704" s="66">
        <v>349.25</v>
      </c>
      <c r="U704" s="66">
        <v>698.5</v>
      </c>
      <c r="V704" s="66">
        <v>232.83333333333329</v>
      </c>
      <c r="W704" s="24">
        <v>0</v>
      </c>
      <c r="X704" s="24">
        <v>0</v>
      </c>
      <c r="Y704" s="24">
        <v>0</v>
      </c>
      <c r="Z704" s="24">
        <v>0</v>
      </c>
      <c r="AA704" s="28">
        <v>0</v>
      </c>
      <c r="AB704" s="28">
        <v>0.5</v>
      </c>
      <c r="AC704" s="28">
        <v>0</v>
      </c>
      <c r="AD704" s="28">
        <v>20</v>
      </c>
      <c r="AE704" s="28">
        <v>20.000992960000001</v>
      </c>
      <c r="AF704" t="s">
        <v>590</v>
      </c>
    </row>
    <row r="705" spans="1:32" ht="18" customHeight="1">
      <c r="A705" s="22">
        <v>46176</v>
      </c>
      <c r="B705" s="23" t="s">
        <v>30</v>
      </c>
      <c r="C705" s="24">
        <v>566</v>
      </c>
      <c r="D705" s="25">
        <v>1502</v>
      </c>
      <c r="E705" s="26">
        <v>-908</v>
      </c>
      <c r="F705" s="24">
        <v>3</v>
      </c>
      <c r="G705" s="24">
        <v>4</v>
      </c>
      <c r="H705" s="23" t="s">
        <v>357</v>
      </c>
      <c r="I705" s="23" t="s">
        <v>1726</v>
      </c>
      <c r="J705" s="23" t="s">
        <v>1727</v>
      </c>
      <c r="K705" s="23" t="s">
        <v>154</v>
      </c>
      <c r="L705" s="27">
        <v>0.79849999999999999</v>
      </c>
      <c r="M705" s="25">
        <v>-990</v>
      </c>
      <c r="N705" s="25">
        <v>797</v>
      </c>
      <c r="O705" s="24">
        <v>0</v>
      </c>
      <c r="P705" s="24">
        <v>6</v>
      </c>
      <c r="Q705" s="24">
        <v>1</v>
      </c>
      <c r="R705" s="66">
        <v>223.2136778746368</v>
      </c>
      <c r="S705" s="66">
        <v>6.7289783238264027</v>
      </c>
      <c r="T705" s="66">
        <v>500.66666666666669</v>
      </c>
      <c r="U705" s="66">
        <v>375.5</v>
      </c>
      <c r="V705" s="66">
        <v>214.57142857142861</v>
      </c>
      <c r="W705" s="24">
        <v>0</v>
      </c>
      <c r="X705" s="24">
        <v>1</v>
      </c>
      <c r="Y705" s="24">
        <v>0</v>
      </c>
      <c r="Z705" s="24">
        <v>0</v>
      </c>
      <c r="AA705" s="28">
        <v>0.25</v>
      </c>
      <c r="AB705" s="28">
        <v>0.5</v>
      </c>
      <c r="AC705" s="28">
        <v>0.125</v>
      </c>
      <c r="AD705" s="28">
        <v>11.2</v>
      </c>
      <c r="AE705" s="28">
        <v>11.20099295</v>
      </c>
      <c r="AF705" t="s">
        <v>646</v>
      </c>
    </row>
    <row r="706" spans="1:32" ht="18" customHeight="1">
      <c r="A706" s="22">
        <v>46176</v>
      </c>
      <c r="B706" s="23" t="s">
        <v>30</v>
      </c>
      <c r="C706" s="24">
        <v>567</v>
      </c>
      <c r="D706" s="25">
        <v>1689</v>
      </c>
      <c r="E706" s="26">
        <v>-972</v>
      </c>
      <c r="F706" s="24">
        <v>2</v>
      </c>
      <c r="G706" s="24">
        <v>6</v>
      </c>
      <c r="H706" s="23" t="s">
        <v>1728</v>
      </c>
      <c r="I706" s="23" t="s">
        <v>1729</v>
      </c>
      <c r="J706" s="23" t="s">
        <v>1730</v>
      </c>
      <c r="K706" s="23" t="s">
        <v>154</v>
      </c>
      <c r="L706" s="27">
        <v>0.80820000000000003</v>
      </c>
      <c r="M706" s="25">
        <v>-27</v>
      </c>
      <c r="N706" s="25">
        <v>-417</v>
      </c>
      <c r="O706" s="24">
        <v>0</v>
      </c>
      <c r="P706" s="24">
        <v>7</v>
      </c>
      <c r="Q706" s="24">
        <v>1</v>
      </c>
      <c r="R706" s="66">
        <v>280.31584682440842</v>
      </c>
      <c r="S706" s="66">
        <v>6.0253461198645688</v>
      </c>
      <c r="T706" s="66">
        <v>844.5</v>
      </c>
      <c r="U706" s="66">
        <v>281.5</v>
      </c>
      <c r="V706" s="66">
        <v>211.125</v>
      </c>
      <c r="W706" s="24">
        <v>0</v>
      </c>
      <c r="X706" s="24">
        <v>4</v>
      </c>
      <c r="Y706" s="24">
        <v>0</v>
      </c>
      <c r="Z706" s="24">
        <v>0</v>
      </c>
      <c r="AA706" s="28">
        <v>1</v>
      </c>
      <c r="AB706" s="28">
        <v>0.5</v>
      </c>
      <c r="AC706" s="28">
        <v>0.5</v>
      </c>
      <c r="AD706" s="28">
        <v>25</v>
      </c>
      <c r="AE706" s="28">
        <v>25.00099294</v>
      </c>
      <c r="AF706" t="s">
        <v>634</v>
      </c>
    </row>
    <row r="707" spans="1:32" ht="18" customHeight="1">
      <c r="A707" s="22">
        <v>46176</v>
      </c>
      <c r="B707" s="23" t="s">
        <v>44</v>
      </c>
      <c r="C707" s="24">
        <v>568</v>
      </c>
      <c r="D707" s="25">
        <v>1922</v>
      </c>
      <c r="E707" s="26">
        <v>-641</v>
      </c>
      <c r="F707" s="24">
        <v>6</v>
      </c>
      <c r="G707" s="24">
        <v>2</v>
      </c>
      <c r="H707" s="23" t="s">
        <v>1731</v>
      </c>
      <c r="I707" s="23" t="s">
        <v>1732</v>
      </c>
      <c r="J707" s="23" t="s">
        <v>1733</v>
      </c>
      <c r="K707" s="23" t="s">
        <v>154</v>
      </c>
      <c r="L707" s="27">
        <v>0.88880000000000003</v>
      </c>
      <c r="M707" s="25">
        <v>10</v>
      </c>
      <c r="N707" s="25">
        <v>-919</v>
      </c>
      <c r="O707" s="24">
        <v>0</v>
      </c>
      <c r="P707" s="24">
        <v>8</v>
      </c>
      <c r="Q707" s="24">
        <v>1</v>
      </c>
      <c r="R707" s="66">
        <v>323.33151722706509</v>
      </c>
      <c r="S707" s="66">
        <v>5.944363285346669</v>
      </c>
      <c r="T707" s="66">
        <v>320.33333333333331</v>
      </c>
      <c r="U707" s="66">
        <v>961</v>
      </c>
      <c r="V707" s="66">
        <v>240.25</v>
      </c>
      <c r="W707" s="24">
        <v>0</v>
      </c>
      <c r="X707" s="24">
        <v>0</v>
      </c>
      <c r="Y707" s="24">
        <v>0</v>
      </c>
      <c r="Z707" s="24">
        <v>1</v>
      </c>
      <c r="AA707" s="28">
        <v>0.25</v>
      </c>
      <c r="AB707" s="28">
        <v>0.5</v>
      </c>
      <c r="AC707" s="28">
        <v>0.125</v>
      </c>
      <c r="AD707" s="28">
        <v>11.2</v>
      </c>
      <c r="AE707" s="28">
        <v>11.20099293</v>
      </c>
      <c r="AF707" t="s">
        <v>646</v>
      </c>
    </row>
    <row r="708" spans="1:32" ht="18" customHeight="1">
      <c r="A708" s="22">
        <v>46176</v>
      </c>
      <c r="B708" s="23" t="s">
        <v>44</v>
      </c>
      <c r="C708" s="24">
        <v>570</v>
      </c>
      <c r="D708" s="25">
        <v>1096</v>
      </c>
      <c r="E708" s="26">
        <v>-396</v>
      </c>
      <c r="F708" s="24">
        <v>3</v>
      </c>
      <c r="G708" s="24">
        <v>2</v>
      </c>
      <c r="H708" s="23" t="s">
        <v>1236</v>
      </c>
      <c r="I708" s="23" t="s">
        <v>1734</v>
      </c>
      <c r="J708" s="23" t="s">
        <v>1735</v>
      </c>
      <c r="K708" s="23" t="s">
        <v>154</v>
      </c>
      <c r="L708" s="27">
        <v>0.87960000000000005</v>
      </c>
      <c r="M708" s="25">
        <v>837</v>
      </c>
      <c r="N708" s="25">
        <v>741</v>
      </c>
      <c r="O708" s="24">
        <v>0</v>
      </c>
      <c r="P708" s="24">
        <v>0</v>
      </c>
      <c r="Q708" s="24">
        <v>1</v>
      </c>
      <c r="R708" s="66">
        <v>182.895599833956</v>
      </c>
      <c r="S708" s="66">
        <v>5.9924897099493757</v>
      </c>
      <c r="T708" s="66">
        <v>365.33333333333331</v>
      </c>
      <c r="U708" s="66">
        <v>548</v>
      </c>
      <c r="V708" s="66">
        <v>219.2</v>
      </c>
      <c r="W708" s="24">
        <v>0</v>
      </c>
      <c r="X708" s="24">
        <v>0</v>
      </c>
      <c r="Y708" s="24">
        <v>0</v>
      </c>
      <c r="Z708" s="24">
        <v>0</v>
      </c>
      <c r="AA708" s="28">
        <v>0</v>
      </c>
      <c r="AB708" s="28">
        <v>0.5</v>
      </c>
      <c r="AC708" s="28">
        <v>0</v>
      </c>
      <c r="AD708" s="28">
        <v>10</v>
      </c>
      <c r="AE708" s="28">
        <v>10.00099292</v>
      </c>
      <c r="AF708" t="s">
        <v>584</v>
      </c>
    </row>
    <row r="709" spans="1:32" ht="18" customHeight="1">
      <c r="A709" s="22">
        <v>46176</v>
      </c>
      <c r="B709" s="23" t="s">
        <v>44</v>
      </c>
      <c r="C709" s="24">
        <v>571</v>
      </c>
      <c r="D709" s="25">
        <v>4525</v>
      </c>
      <c r="E709" s="26">
        <v>61</v>
      </c>
      <c r="F709" s="24">
        <v>15</v>
      </c>
      <c r="G709" s="24">
        <v>20</v>
      </c>
      <c r="H709" s="23" t="s">
        <v>750</v>
      </c>
      <c r="I709" s="23" t="s">
        <v>1736</v>
      </c>
      <c r="J709" s="23" t="s">
        <v>1737</v>
      </c>
      <c r="K709" s="23" t="s">
        <v>154</v>
      </c>
      <c r="L709" s="27">
        <v>1.0044999999999999</v>
      </c>
      <c r="M709" s="25">
        <v>406</v>
      </c>
      <c r="N709" s="25">
        <v>150</v>
      </c>
      <c r="O709" s="24">
        <v>0</v>
      </c>
      <c r="P709" s="24">
        <v>1</v>
      </c>
      <c r="Q709" s="24">
        <v>1</v>
      </c>
      <c r="R709" s="66">
        <v>747.77106683271063</v>
      </c>
      <c r="S709" s="66">
        <v>6.0513173091415169</v>
      </c>
      <c r="T709" s="66">
        <v>301.66666666666669</v>
      </c>
      <c r="U709" s="66">
        <v>226.25</v>
      </c>
      <c r="V709" s="66">
        <v>129.28571428571431</v>
      </c>
      <c r="W709" s="24">
        <v>0</v>
      </c>
      <c r="X709" s="24">
        <v>7</v>
      </c>
      <c r="Y709" s="24">
        <v>5</v>
      </c>
      <c r="Z709" s="24">
        <v>0</v>
      </c>
      <c r="AA709" s="28">
        <v>3</v>
      </c>
      <c r="AB709" s="28">
        <v>0.6</v>
      </c>
      <c r="AC709" s="28">
        <v>1.8</v>
      </c>
      <c r="AD709" s="28">
        <v>28</v>
      </c>
      <c r="AE709" s="28">
        <v>28.000992910000001</v>
      </c>
      <c r="AF709" t="s">
        <v>271</v>
      </c>
    </row>
    <row r="710" spans="1:32" ht="18" customHeight="1">
      <c r="A710" s="22">
        <v>46176</v>
      </c>
      <c r="B710" s="23" t="s">
        <v>44</v>
      </c>
      <c r="C710" s="24">
        <v>572</v>
      </c>
      <c r="D710" s="25">
        <v>697</v>
      </c>
      <c r="E710" s="26">
        <v>-398</v>
      </c>
      <c r="F710" s="24">
        <v>2</v>
      </c>
      <c r="G710" s="24">
        <v>0</v>
      </c>
      <c r="H710" s="23" t="s">
        <v>1011</v>
      </c>
      <c r="I710" s="23" t="s">
        <v>1011</v>
      </c>
      <c r="J710" s="23" t="s">
        <v>214</v>
      </c>
      <c r="K710" s="23" t="s">
        <v>154</v>
      </c>
      <c r="L710" s="27">
        <v>0.80969999999999998</v>
      </c>
      <c r="M710" s="25">
        <v>-1075</v>
      </c>
      <c r="N710" s="25">
        <v>-256</v>
      </c>
      <c r="O710" s="24">
        <v>0</v>
      </c>
      <c r="P710" s="24">
        <v>2</v>
      </c>
      <c r="Q710" s="24">
        <v>1</v>
      </c>
      <c r="R710" s="66">
        <v>110.539902449149</v>
      </c>
      <c r="S710" s="66">
        <v>6.3054153708941127</v>
      </c>
      <c r="T710" s="66">
        <v>348.5</v>
      </c>
      <c r="U710" s="66"/>
      <c r="V710" s="66">
        <v>348.5</v>
      </c>
      <c r="W710" s="24">
        <v>0</v>
      </c>
      <c r="X710" s="24"/>
      <c r="Y710" s="24">
        <v>0</v>
      </c>
      <c r="Z710" s="24">
        <v>0</v>
      </c>
      <c r="AA710" s="28">
        <v>0</v>
      </c>
      <c r="AB710" s="28">
        <v>0.5</v>
      </c>
      <c r="AC710" s="28">
        <v>0</v>
      </c>
      <c r="AD710" s="28">
        <v>10</v>
      </c>
      <c r="AE710" s="28">
        <v>10.0009929</v>
      </c>
      <c r="AF710" t="s">
        <v>584</v>
      </c>
    </row>
    <row r="711" spans="1:32" ht="18" customHeight="1">
      <c r="A711" s="22">
        <v>46176</v>
      </c>
      <c r="B711" s="23" t="s">
        <v>44</v>
      </c>
      <c r="C711" s="24">
        <v>573</v>
      </c>
      <c r="D711" s="25">
        <v>4213</v>
      </c>
      <c r="E711" s="26">
        <v>763</v>
      </c>
      <c r="F711" s="24">
        <v>19</v>
      </c>
      <c r="G711" s="24">
        <v>11</v>
      </c>
      <c r="H711" s="23" t="s">
        <v>1738</v>
      </c>
      <c r="I711" s="23" t="s">
        <v>1739</v>
      </c>
      <c r="J711" s="23" t="s">
        <v>537</v>
      </c>
      <c r="K711" s="23" t="s">
        <v>154</v>
      </c>
      <c r="L711" s="27">
        <v>1.0604</v>
      </c>
      <c r="M711" s="25">
        <v>730</v>
      </c>
      <c r="N711" s="25">
        <v>-780</v>
      </c>
      <c r="O711" s="24">
        <v>0</v>
      </c>
      <c r="P711" s="24">
        <v>3</v>
      </c>
      <c r="Q711" s="24">
        <v>1</v>
      </c>
      <c r="R711" s="66">
        <v>724.91210045662103</v>
      </c>
      <c r="S711" s="66">
        <v>5.8117391023632212</v>
      </c>
      <c r="T711" s="66">
        <v>221.73684210526321</v>
      </c>
      <c r="U711" s="66">
        <v>383</v>
      </c>
      <c r="V711" s="66">
        <v>140.43333333333331</v>
      </c>
      <c r="W711" s="24">
        <v>6</v>
      </c>
      <c r="X711" s="24">
        <v>3</v>
      </c>
      <c r="Y711" s="24">
        <v>4</v>
      </c>
      <c r="Z711" s="24">
        <v>5</v>
      </c>
      <c r="AA711" s="28">
        <v>4.5</v>
      </c>
      <c r="AB711" s="28">
        <v>0.6</v>
      </c>
      <c r="AC711" s="28">
        <v>2.7</v>
      </c>
      <c r="AD711" s="28">
        <v>27</v>
      </c>
      <c r="AE711" s="28">
        <v>27.000992889999999</v>
      </c>
      <c r="AF711" t="s">
        <v>789</v>
      </c>
    </row>
    <row r="712" spans="1:32" ht="18" customHeight="1">
      <c r="A712" s="22">
        <v>46176</v>
      </c>
      <c r="B712" s="23" t="s">
        <v>14</v>
      </c>
      <c r="C712" s="24">
        <v>501</v>
      </c>
      <c r="D712" s="25">
        <v>4669</v>
      </c>
      <c r="E712" s="26">
        <v>-995</v>
      </c>
      <c r="F712" s="24">
        <v>17</v>
      </c>
      <c r="G712" s="24">
        <v>10</v>
      </c>
      <c r="H712" s="23" t="s">
        <v>747</v>
      </c>
      <c r="I712" s="23" t="s">
        <v>1740</v>
      </c>
      <c r="J712" s="23" t="s">
        <v>1741</v>
      </c>
      <c r="K712" s="23" t="s">
        <v>154</v>
      </c>
      <c r="L712" s="27">
        <v>0.92900000000000005</v>
      </c>
      <c r="M712" s="25">
        <v>-1898</v>
      </c>
      <c r="N712" s="25">
        <v>-380</v>
      </c>
      <c r="O712" s="24">
        <v>0</v>
      </c>
      <c r="P712" s="24">
        <v>1</v>
      </c>
      <c r="Q712" s="24">
        <v>1</v>
      </c>
      <c r="R712" s="66">
        <v>721.282897467829</v>
      </c>
      <c r="S712" s="66">
        <v>6.4731882821445232</v>
      </c>
      <c r="T712" s="66">
        <v>274.64705882352939</v>
      </c>
      <c r="U712" s="66">
        <v>466.9</v>
      </c>
      <c r="V712" s="66">
        <v>172.9259259259259</v>
      </c>
      <c r="W712" s="24">
        <v>0</v>
      </c>
      <c r="X712" s="24">
        <v>0</v>
      </c>
      <c r="Y712" s="24">
        <v>0</v>
      </c>
      <c r="Z712" s="24">
        <v>0</v>
      </c>
      <c r="AA712" s="28">
        <v>0</v>
      </c>
      <c r="AB712" s="28">
        <v>0.6</v>
      </c>
      <c r="AC712" s="28">
        <v>0</v>
      </c>
      <c r="AD712" s="28">
        <v>20</v>
      </c>
      <c r="AE712" s="28">
        <v>20.000992879999998</v>
      </c>
      <c r="AF712" t="s">
        <v>590</v>
      </c>
    </row>
    <row r="713" spans="1:32" ht="18" customHeight="1">
      <c r="A713" s="22">
        <v>46176</v>
      </c>
      <c r="B713" s="23" t="s">
        <v>14</v>
      </c>
      <c r="C713" s="24">
        <v>502</v>
      </c>
      <c r="D713" s="25">
        <v>1339</v>
      </c>
      <c r="E713" s="26">
        <v>-18</v>
      </c>
      <c r="F713" s="24">
        <v>5</v>
      </c>
      <c r="G713" s="24">
        <v>5</v>
      </c>
      <c r="H713" s="23" t="s">
        <v>242</v>
      </c>
      <c r="I713" s="23" t="s">
        <v>1396</v>
      </c>
      <c r="J713" s="23" t="s">
        <v>1396</v>
      </c>
      <c r="K713" s="23" t="s">
        <v>154</v>
      </c>
      <c r="L713" s="27">
        <v>0.99550000000000005</v>
      </c>
      <c r="M713" s="25">
        <v>193</v>
      </c>
      <c r="N713" s="25">
        <v>-682</v>
      </c>
      <c r="O713" s="24">
        <v>0</v>
      </c>
      <c r="P713" s="24">
        <v>2</v>
      </c>
      <c r="Q713" s="24">
        <v>1</v>
      </c>
      <c r="R713" s="66">
        <v>210.94681403071809</v>
      </c>
      <c r="S713" s="66">
        <v>6.3475715722590369</v>
      </c>
      <c r="T713" s="66">
        <v>267.8</v>
      </c>
      <c r="U713" s="66">
        <v>267.8</v>
      </c>
      <c r="V713" s="66">
        <v>133.9</v>
      </c>
      <c r="W713" s="24">
        <v>0</v>
      </c>
      <c r="X713" s="24">
        <v>4</v>
      </c>
      <c r="Y713" s="24">
        <v>4</v>
      </c>
      <c r="Z713" s="24">
        <v>0</v>
      </c>
      <c r="AA713" s="28">
        <v>2</v>
      </c>
      <c r="AB713" s="28">
        <v>0.5</v>
      </c>
      <c r="AC713" s="28">
        <v>1</v>
      </c>
      <c r="AD713" s="28">
        <v>20</v>
      </c>
      <c r="AE713" s="28">
        <v>20.000992870000001</v>
      </c>
      <c r="AF713" t="s">
        <v>594</v>
      </c>
    </row>
    <row r="714" spans="1:32" ht="18" customHeight="1">
      <c r="A714" s="22">
        <v>46176</v>
      </c>
      <c r="B714" s="23" t="s">
        <v>14</v>
      </c>
      <c r="C714" s="24">
        <v>503</v>
      </c>
      <c r="D714" s="25">
        <v>3419</v>
      </c>
      <c r="E714" s="26">
        <v>-1209</v>
      </c>
      <c r="F714" s="24">
        <v>8</v>
      </c>
      <c r="G714" s="24">
        <v>11</v>
      </c>
      <c r="H714" s="23" t="s">
        <v>657</v>
      </c>
      <c r="I714" s="23" t="s">
        <v>1742</v>
      </c>
      <c r="J714" s="23" t="s">
        <v>1743</v>
      </c>
      <c r="K714" s="23" t="s">
        <v>154</v>
      </c>
      <c r="L714" s="27">
        <v>0.8821</v>
      </c>
      <c r="M714" s="25">
        <v>280</v>
      </c>
      <c r="N714" s="25">
        <v>-623</v>
      </c>
      <c r="O714" s="24">
        <v>0</v>
      </c>
      <c r="P714" s="24">
        <v>3</v>
      </c>
      <c r="Q714" s="24">
        <v>1</v>
      </c>
      <c r="R714" s="66">
        <v>557.46492320464927</v>
      </c>
      <c r="S714" s="66">
        <v>6.1331213098494111</v>
      </c>
      <c r="T714" s="66">
        <v>427.375</v>
      </c>
      <c r="U714" s="66">
        <v>310.81818181818181</v>
      </c>
      <c r="V714" s="66">
        <v>179.9473684210526</v>
      </c>
      <c r="W714" s="24">
        <v>0</v>
      </c>
      <c r="X714" s="24">
        <v>3</v>
      </c>
      <c r="Y714" s="24">
        <v>0</v>
      </c>
      <c r="Z714" s="24">
        <v>3</v>
      </c>
      <c r="AA714" s="28">
        <v>1.5</v>
      </c>
      <c r="AB714" s="28">
        <v>0.6</v>
      </c>
      <c r="AC714" s="28">
        <v>0.89999999999999991</v>
      </c>
      <c r="AD714" s="28">
        <v>19</v>
      </c>
      <c r="AE714" s="28">
        <v>19.00099286</v>
      </c>
      <c r="AF714" t="s">
        <v>597</v>
      </c>
    </row>
    <row r="715" spans="1:32" ht="18" customHeight="1">
      <c r="A715" s="22">
        <v>46176</v>
      </c>
      <c r="B715" s="23" t="s">
        <v>14</v>
      </c>
      <c r="C715" s="24">
        <v>505</v>
      </c>
      <c r="D715" s="25">
        <v>1064</v>
      </c>
      <c r="E715" s="26">
        <v>-50</v>
      </c>
      <c r="F715" s="24">
        <v>5</v>
      </c>
      <c r="G715" s="24">
        <v>0</v>
      </c>
      <c r="H715" s="23" t="s">
        <v>1744</v>
      </c>
      <c r="I715" s="23" t="s">
        <v>1744</v>
      </c>
      <c r="J715" s="23" t="s">
        <v>214</v>
      </c>
      <c r="K715" s="23" t="s">
        <v>154</v>
      </c>
      <c r="L715" s="27">
        <v>0.98429999999999995</v>
      </c>
      <c r="M715" s="25">
        <v>-80</v>
      </c>
      <c r="N715" s="25">
        <v>-1977</v>
      </c>
      <c r="O715" s="24">
        <v>0</v>
      </c>
      <c r="P715" s="24">
        <v>5</v>
      </c>
      <c r="Q715" s="24">
        <v>1</v>
      </c>
      <c r="R715" s="66">
        <v>180.03185969281861</v>
      </c>
      <c r="S715" s="66">
        <v>5.9100650396849872</v>
      </c>
      <c r="T715" s="66">
        <v>212.8</v>
      </c>
      <c r="U715" s="66"/>
      <c r="V715" s="66">
        <v>212.8</v>
      </c>
      <c r="W715" s="24">
        <v>7</v>
      </c>
      <c r="X715" s="24"/>
      <c r="Y715" s="24">
        <v>0</v>
      </c>
      <c r="Z715" s="24">
        <v>6</v>
      </c>
      <c r="AA715" s="28">
        <v>4.333333333333333</v>
      </c>
      <c r="AB715" s="28">
        <v>0.5</v>
      </c>
      <c r="AC715" s="28">
        <v>2.166666666666667</v>
      </c>
      <c r="AD715" s="28">
        <v>41.7</v>
      </c>
      <c r="AE715" s="28">
        <v>41.700992850000013</v>
      </c>
      <c r="AF715" t="s">
        <v>1745</v>
      </c>
    </row>
    <row r="716" spans="1:32" ht="18" customHeight="1">
      <c r="A716" s="22">
        <v>46176</v>
      </c>
      <c r="B716" s="23" t="s">
        <v>14</v>
      </c>
      <c r="C716" s="24">
        <v>506</v>
      </c>
      <c r="D716" s="25">
        <v>3959</v>
      </c>
      <c r="E716" s="26">
        <v>1840</v>
      </c>
      <c r="F716" s="24">
        <v>25</v>
      </c>
      <c r="G716" s="24">
        <v>7</v>
      </c>
      <c r="H716" s="23" t="s">
        <v>1746</v>
      </c>
      <c r="I716" s="23" t="s">
        <v>264</v>
      </c>
      <c r="J716" s="23" t="s">
        <v>1747</v>
      </c>
      <c r="K716" s="23" t="s">
        <v>154</v>
      </c>
      <c r="L716" s="27">
        <v>1.1549</v>
      </c>
      <c r="M716" s="25">
        <v>883</v>
      </c>
      <c r="N716" s="25">
        <v>1307</v>
      </c>
      <c r="O716" s="24">
        <v>0</v>
      </c>
      <c r="P716" s="24">
        <v>6</v>
      </c>
      <c r="Q716" s="24">
        <v>1</v>
      </c>
      <c r="R716" s="66">
        <v>647.25928808634285</v>
      </c>
      <c r="S716" s="66">
        <v>6.1165595810992501</v>
      </c>
      <c r="T716" s="66">
        <v>158.36000000000001</v>
      </c>
      <c r="U716" s="66">
        <v>565.57142857142856</v>
      </c>
      <c r="V716" s="66">
        <v>123.71875</v>
      </c>
      <c r="W716" s="24">
        <v>7</v>
      </c>
      <c r="X716" s="24">
        <v>0</v>
      </c>
      <c r="Y716" s="24">
        <v>5</v>
      </c>
      <c r="Z716" s="24">
        <v>3</v>
      </c>
      <c r="AA716" s="28">
        <v>3.75</v>
      </c>
      <c r="AB716" s="28">
        <v>0.6</v>
      </c>
      <c r="AC716" s="28">
        <v>2.25</v>
      </c>
      <c r="AD716" s="28">
        <v>22.5</v>
      </c>
      <c r="AE716" s="28">
        <v>22.500992839999999</v>
      </c>
      <c r="AF716" t="s">
        <v>655</v>
      </c>
    </row>
    <row r="717" spans="1:32" ht="18" customHeight="1">
      <c r="A717" s="22">
        <v>46176</v>
      </c>
      <c r="B717" s="23" t="s">
        <v>14</v>
      </c>
      <c r="C717" s="24">
        <v>507</v>
      </c>
      <c r="D717" s="25">
        <v>1135</v>
      </c>
      <c r="E717" s="26">
        <v>-1038</v>
      </c>
      <c r="F717" s="24">
        <v>1</v>
      </c>
      <c r="G717" s="24">
        <v>2</v>
      </c>
      <c r="H717" s="23" t="s">
        <v>1506</v>
      </c>
      <c r="I717" s="23" t="s">
        <v>1748</v>
      </c>
      <c r="J717" s="23" t="s">
        <v>1749</v>
      </c>
      <c r="K717" s="23" t="s">
        <v>154</v>
      </c>
      <c r="L717" s="27">
        <v>0.69520000000000004</v>
      </c>
      <c r="M717" s="25">
        <v>7</v>
      </c>
      <c r="N717" s="25">
        <v>-665</v>
      </c>
      <c r="O717" s="24">
        <v>0</v>
      </c>
      <c r="P717" s="24">
        <v>7</v>
      </c>
      <c r="Q717" s="24">
        <v>1</v>
      </c>
      <c r="R717" s="66">
        <v>174.97172063096721</v>
      </c>
      <c r="S717" s="66">
        <v>6.4867625231498298</v>
      </c>
      <c r="T717" s="66">
        <v>1135</v>
      </c>
      <c r="U717" s="66">
        <v>567.5</v>
      </c>
      <c r="V717" s="66">
        <v>378.33333333333331</v>
      </c>
      <c r="W717" s="24">
        <v>0</v>
      </c>
      <c r="X717" s="24">
        <v>0</v>
      </c>
      <c r="Y717" s="24">
        <v>0</v>
      </c>
      <c r="Z717" s="24">
        <v>0</v>
      </c>
      <c r="AA717" s="28">
        <v>0</v>
      </c>
      <c r="AB717" s="28">
        <v>0.5</v>
      </c>
      <c r="AC717" s="28">
        <v>0</v>
      </c>
      <c r="AD717" s="28">
        <v>20</v>
      </c>
      <c r="AE717" s="28">
        <v>20.000992830000001</v>
      </c>
      <c r="AF717" t="s">
        <v>590</v>
      </c>
    </row>
    <row r="718" spans="1:32" ht="18" customHeight="1">
      <c r="A718" s="22">
        <v>46176</v>
      </c>
      <c r="B718" s="23" t="s">
        <v>24</v>
      </c>
      <c r="C718" s="24">
        <v>631</v>
      </c>
      <c r="D718" s="25">
        <v>2356</v>
      </c>
      <c r="E718" s="26">
        <v>-2270</v>
      </c>
      <c r="F718" s="24">
        <v>0</v>
      </c>
      <c r="G718" s="24">
        <v>4</v>
      </c>
      <c r="H718" s="23" t="s">
        <v>1750</v>
      </c>
      <c r="I718" s="23" t="s">
        <v>214</v>
      </c>
      <c r="J718" s="23" t="s">
        <v>1750</v>
      </c>
      <c r="K718" s="23" t="s">
        <v>154</v>
      </c>
      <c r="L718" s="27">
        <v>0.67879999999999996</v>
      </c>
      <c r="M718" s="25">
        <v>-2980</v>
      </c>
      <c r="N718" s="25">
        <v>5363</v>
      </c>
      <c r="O718" s="24">
        <v>0</v>
      </c>
      <c r="P718" s="24">
        <v>1</v>
      </c>
      <c r="Q718" s="24">
        <v>0</v>
      </c>
      <c r="R718" s="66"/>
      <c r="S718" s="66"/>
      <c r="T718" s="66"/>
      <c r="U718" s="66"/>
      <c r="V718" s="66"/>
      <c r="W718" s="24"/>
      <c r="X718" s="24"/>
      <c r="Y718" s="24"/>
      <c r="Z718" s="24"/>
      <c r="AA718" s="28"/>
      <c r="AB718" s="28">
        <v>0.5</v>
      </c>
      <c r="AC718" s="28"/>
      <c r="AD718" s="28">
        <v>40</v>
      </c>
      <c r="AE718" s="28">
        <v>40.00099282</v>
      </c>
      <c r="AF718" t="s">
        <v>664</v>
      </c>
    </row>
    <row r="719" spans="1:32" ht="18" customHeight="1">
      <c r="A719" s="22">
        <v>46176</v>
      </c>
      <c r="B719" s="23" t="s">
        <v>24</v>
      </c>
      <c r="C719" s="24">
        <v>632</v>
      </c>
      <c r="D719" s="25">
        <v>4398</v>
      </c>
      <c r="E719" s="26">
        <v>-1245</v>
      </c>
      <c r="F719" s="24">
        <v>0</v>
      </c>
      <c r="G719" s="24">
        <v>17</v>
      </c>
      <c r="H719" s="23" t="s">
        <v>751</v>
      </c>
      <c r="I719" s="23" t="s">
        <v>214</v>
      </c>
      <c r="J719" s="23" t="s">
        <v>751</v>
      </c>
      <c r="K719" s="23" t="s">
        <v>154</v>
      </c>
      <c r="L719" s="27">
        <v>0.90559999999999996</v>
      </c>
      <c r="M719" s="25">
        <v>4743</v>
      </c>
      <c r="N719" s="25">
        <v>-2741</v>
      </c>
      <c r="O719" s="24">
        <v>0</v>
      </c>
      <c r="P719" s="24">
        <v>2</v>
      </c>
      <c r="Q719" s="24">
        <v>0</v>
      </c>
      <c r="R719" s="66"/>
      <c r="S719" s="66"/>
      <c r="T719" s="66"/>
      <c r="U719" s="66"/>
      <c r="V719" s="66"/>
      <c r="W719" s="24"/>
      <c r="X719" s="24"/>
      <c r="Y719" s="24"/>
      <c r="Z719" s="24"/>
      <c r="AA719" s="28"/>
      <c r="AB719" s="28">
        <v>0.6</v>
      </c>
      <c r="AC719" s="28"/>
      <c r="AD719" s="28">
        <v>30</v>
      </c>
      <c r="AE719" s="28">
        <v>30.00099281</v>
      </c>
      <c r="AF719" t="s">
        <v>661</v>
      </c>
    </row>
    <row r="720" spans="1:32" ht="18" customHeight="1">
      <c r="A720" s="22">
        <v>46176</v>
      </c>
      <c r="B720" s="23" t="s">
        <v>24</v>
      </c>
      <c r="C720" s="24">
        <v>633</v>
      </c>
      <c r="D720" s="25">
        <v>1322</v>
      </c>
      <c r="E720" s="26">
        <v>-1033</v>
      </c>
      <c r="F720" s="24">
        <v>0</v>
      </c>
      <c r="G720" s="24">
        <v>3</v>
      </c>
      <c r="H720" s="23" t="s">
        <v>1751</v>
      </c>
      <c r="I720" s="23" t="s">
        <v>214</v>
      </c>
      <c r="J720" s="23" t="s">
        <v>1751</v>
      </c>
      <c r="K720" s="23" t="s">
        <v>154</v>
      </c>
      <c r="L720" s="27">
        <v>0.73950000000000005</v>
      </c>
      <c r="M720" s="25">
        <v>-4729</v>
      </c>
      <c r="N720" s="25">
        <v>2040</v>
      </c>
      <c r="O720" s="24">
        <v>0</v>
      </c>
      <c r="P720" s="24">
        <v>3</v>
      </c>
      <c r="Q720" s="24">
        <v>0</v>
      </c>
      <c r="R720" s="66"/>
      <c r="S720" s="66"/>
      <c r="T720" s="66"/>
      <c r="U720" s="66"/>
      <c r="V720" s="66"/>
      <c r="W720" s="24"/>
      <c r="X720" s="24"/>
      <c r="Y720" s="24"/>
      <c r="Z720" s="24"/>
      <c r="AA720" s="28"/>
      <c r="AB720" s="28">
        <v>0.5</v>
      </c>
      <c r="AC720" s="28"/>
      <c r="AD720" s="28">
        <v>30</v>
      </c>
      <c r="AE720" s="28">
        <v>30.000992799999999</v>
      </c>
      <c r="AF720" t="s">
        <v>661</v>
      </c>
    </row>
    <row r="721" spans="1:32" ht="18" customHeight="1">
      <c r="A721" s="22">
        <v>46176</v>
      </c>
      <c r="B721" s="23" t="s">
        <v>307</v>
      </c>
      <c r="C721" s="24">
        <v>635</v>
      </c>
      <c r="D721" s="25">
        <v>1300</v>
      </c>
      <c r="E721" s="26">
        <v>-1194</v>
      </c>
      <c r="F721" s="24">
        <v>8</v>
      </c>
      <c r="G721" s="24">
        <v>8</v>
      </c>
      <c r="H721" s="23" t="s">
        <v>1752</v>
      </c>
      <c r="I721" s="23" t="s">
        <v>1753</v>
      </c>
      <c r="J721" s="23" t="s">
        <v>1753</v>
      </c>
      <c r="K721" s="23" t="s">
        <v>154</v>
      </c>
      <c r="L721" s="27">
        <v>0.69379999999999997</v>
      </c>
      <c r="M721" s="25">
        <v>3422</v>
      </c>
      <c r="N721" s="25">
        <v>-975</v>
      </c>
      <c r="O721" s="24">
        <v>0</v>
      </c>
      <c r="P721" s="24">
        <v>5</v>
      </c>
      <c r="Q721" s="24">
        <v>0</v>
      </c>
      <c r="R721" s="66"/>
      <c r="S721" s="66"/>
      <c r="T721" s="66"/>
      <c r="U721" s="66"/>
      <c r="V721" s="66"/>
      <c r="W721" s="24"/>
      <c r="X721" s="24"/>
      <c r="Y721" s="24"/>
      <c r="Z721" s="24"/>
      <c r="AA721" s="28"/>
      <c r="AB721" s="28">
        <v>0.5</v>
      </c>
      <c r="AC721" s="28"/>
      <c r="AD721" s="28">
        <v>40</v>
      </c>
      <c r="AE721" s="28">
        <v>40.000992789999998</v>
      </c>
      <c r="AF721" t="s">
        <v>664</v>
      </c>
    </row>
    <row r="722" spans="1:32" ht="18" customHeight="1">
      <c r="A722" s="22">
        <v>46176</v>
      </c>
      <c r="B722" s="23" t="s">
        <v>307</v>
      </c>
      <c r="C722" s="24">
        <v>636</v>
      </c>
      <c r="D722" s="25">
        <v>1873</v>
      </c>
      <c r="E722" s="26">
        <v>-1580</v>
      </c>
      <c r="F722" s="24">
        <v>12</v>
      </c>
      <c r="G722" s="24">
        <v>5</v>
      </c>
      <c r="H722" s="23" t="s">
        <v>1754</v>
      </c>
      <c r="I722" s="23" t="s">
        <v>1755</v>
      </c>
      <c r="J722" s="23" t="s">
        <v>1756</v>
      </c>
      <c r="K722" s="23" t="s">
        <v>154</v>
      </c>
      <c r="L722" s="27">
        <v>0.71879999999999999</v>
      </c>
      <c r="M722" s="25">
        <v>809</v>
      </c>
      <c r="N722" s="25">
        <v>2568</v>
      </c>
      <c r="O722" s="24">
        <v>0</v>
      </c>
      <c r="P722" s="24">
        <v>6</v>
      </c>
      <c r="Q722" s="24">
        <v>0</v>
      </c>
      <c r="R722" s="66"/>
      <c r="S722" s="66"/>
      <c r="T722" s="66"/>
      <c r="U722" s="66"/>
      <c r="V722" s="66"/>
      <c r="W722" s="24"/>
      <c r="X722" s="24"/>
      <c r="Y722" s="24"/>
      <c r="Z722" s="24"/>
      <c r="AA722" s="28"/>
      <c r="AB722" s="28">
        <v>0.5</v>
      </c>
      <c r="AC722" s="28"/>
      <c r="AD722" s="28">
        <v>30</v>
      </c>
      <c r="AE722" s="28">
        <v>30.000992780000001</v>
      </c>
      <c r="AF722" t="s">
        <v>661</v>
      </c>
    </row>
    <row r="723" spans="1:32" ht="18" customHeight="1">
      <c r="A723" s="22">
        <v>46176</v>
      </c>
      <c r="B723" s="23" t="s">
        <v>307</v>
      </c>
      <c r="C723" s="24">
        <v>637</v>
      </c>
      <c r="D723" s="25">
        <v>3021</v>
      </c>
      <c r="E723" s="26">
        <v>-3477</v>
      </c>
      <c r="F723" s="24">
        <v>15</v>
      </c>
      <c r="G723" s="24">
        <v>10</v>
      </c>
      <c r="H723" s="23" t="s">
        <v>1757</v>
      </c>
      <c r="I723" s="23" t="s">
        <v>1758</v>
      </c>
      <c r="J723" s="23" t="s">
        <v>1759</v>
      </c>
      <c r="K723" s="23" t="s">
        <v>154</v>
      </c>
      <c r="L723" s="27">
        <v>0.61639999999999995</v>
      </c>
      <c r="M723" s="25">
        <v>-363</v>
      </c>
      <c r="N723" s="25">
        <v>-1213</v>
      </c>
      <c r="O723" s="24">
        <v>0</v>
      </c>
      <c r="P723" s="24">
        <v>7</v>
      </c>
      <c r="Q723" s="24">
        <v>0</v>
      </c>
      <c r="R723" s="66"/>
      <c r="S723" s="66"/>
      <c r="T723" s="66"/>
      <c r="U723" s="66"/>
      <c r="V723" s="66"/>
      <c r="W723" s="24"/>
      <c r="X723" s="24"/>
      <c r="Y723" s="24"/>
      <c r="Z723" s="24"/>
      <c r="AA723" s="28"/>
      <c r="AB723" s="28">
        <v>0.6</v>
      </c>
      <c r="AC723" s="28"/>
      <c r="AD723" s="28">
        <v>40</v>
      </c>
      <c r="AE723" s="28">
        <v>40.000992770000003</v>
      </c>
      <c r="AF723" t="s">
        <v>664</v>
      </c>
    </row>
    <row r="724" spans="1:32" ht="18" customHeight="1">
      <c r="A724" s="22">
        <v>46176</v>
      </c>
      <c r="B724" s="23" t="s">
        <v>289</v>
      </c>
      <c r="C724" s="24">
        <v>638</v>
      </c>
      <c r="D724" s="25">
        <v>312</v>
      </c>
      <c r="E724" s="26">
        <v>271</v>
      </c>
      <c r="F724" s="24">
        <v>3</v>
      </c>
      <c r="G724" s="24">
        <v>2</v>
      </c>
      <c r="H724" s="23" t="s">
        <v>1760</v>
      </c>
      <c r="I724" s="23" t="s">
        <v>1044</v>
      </c>
      <c r="J724" s="23" t="s">
        <v>1761</v>
      </c>
      <c r="K724" s="23" t="s">
        <v>154</v>
      </c>
      <c r="L724" s="27">
        <v>1.2895000000000001</v>
      </c>
      <c r="M724" s="25">
        <v>427</v>
      </c>
      <c r="N724" s="25">
        <v>-629</v>
      </c>
      <c r="O724" s="24">
        <v>0</v>
      </c>
      <c r="P724" s="24">
        <v>8</v>
      </c>
      <c r="Q724" s="24">
        <v>0</v>
      </c>
      <c r="R724" s="66"/>
      <c r="S724" s="66"/>
      <c r="T724" s="66"/>
      <c r="U724" s="66"/>
      <c r="V724" s="66"/>
      <c r="W724" s="24"/>
      <c r="X724" s="24"/>
      <c r="Y724" s="24"/>
      <c r="Z724" s="24"/>
      <c r="AA724" s="28"/>
      <c r="AB724" s="28">
        <v>0.5</v>
      </c>
      <c r="AC724" s="28"/>
      <c r="AD724" s="28">
        <v>0</v>
      </c>
      <c r="AE724" s="28">
        <v>0</v>
      </c>
    </row>
    <row r="725" spans="1:32" ht="18" customHeight="1">
      <c r="A725" s="22">
        <v>46176</v>
      </c>
      <c r="B725" s="23" t="s">
        <v>289</v>
      </c>
      <c r="C725" s="24">
        <v>650</v>
      </c>
      <c r="D725" s="25">
        <v>2272</v>
      </c>
      <c r="E725" s="26">
        <v>1241</v>
      </c>
      <c r="F725" s="24">
        <v>16</v>
      </c>
      <c r="G725" s="24">
        <v>6</v>
      </c>
      <c r="H725" s="23" t="s">
        <v>1065</v>
      </c>
      <c r="I725" s="23" t="s">
        <v>1387</v>
      </c>
      <c r="J725" s="23" t="s">
        <v>1762</v>
      </c>
      <c r="K725" s="23" t="s">
        <v>154</v>
      </c>
      <c r="L725" s="27">
        <v>1.1820999999999999</v>
      </c>
      <c r="M725" s="25">
        <v>-415</v>
      </c>
      <c r="N725" s="25">
        <v>-1674</v>
      </c>
      <c r="O725" s="24">
        <v>0</v>
      </c>
      <c r="P725" s="24">
        <v>0</v>
      </c>
      <c r="Q725" s="24">
        <v>0</v>
      </c>
      <c r="R725" s="66"/>
      <c r="S725" s="66"/>
      <c r="T725" s="66"/>
      <c r="U725" s="66"/>
      <c r="V725" s="66"/>
      <c r="W725" s="24"/>
      <c r="X725" s="24"/>
      <c r="Y725" s="24"/>
      <c r="Z725" s="24"/>
      <c r="AA725" s="28"/>
      <c r="AB725" s="28">
        <v>0.5</v>
      </c>
      <c r="AC725" s="28"/>
      <c r="AD725" s="28">
        <v>60</v>
      </c>
      <c r="AE725" s="28">
        <v>60.000992750000002</v>
      </c>
      <c r="AF725" t="s">
        <v>578</v>
      </c>
    </row>
    <row r="726" spans="1:32" ht="18" customHeight="1">
      <c r="A726" s="22">
        <v>46176</v>
      </c>
      <c r="B726" s="23" t="s">
        <v>510</v>
      </c>
      <c r="C726" s="24">
        <v>651</v>
      </c>
      <c r="D726" s="25">
        <v>707</v>
      </c>
      <c r="E726" s="26">
        <v>-735</v>
      </c>
      <c r="F726" s="24">
        <v>1</v>
      </c>
      <c r="G726" s="24">
        <v>1</v>
      </c>
      <c r="H726" s="23" t="s">
        <v>918</v>
      </c>
      <c r="I726" s="23" t="s">
        <v>917</v>
      </c>
      <c r="J726" s="23" t="s">
        <v>917</v>
      </c>
      <c r="K726" s="23" t="s">
        <v>154</v>
      </c>
      <c r="L726" s="27">
        <v>0.65349999999999997</v>
      </c>
      <c r="M726" s="25">
        <v>0</v>
      </c>
      <c r="N726" s="25">
        <v>-182</v>
      </c>
      <c r="O726" s="24">
        <v>0</v>
      </c>
      <c r="P726" s="24">
        <v>1</v>
      </c>
      <c r="Q726" s="24">
        <v>0</v>
      </c>
      <c r="R726" s="66"/>
      <c r="S726" s="66"/>
      <c r="T726" s="66"/>
      <c r="U726" s="66"/>
      <c r="V726" s="66"/>
      <c r="W726" s="24"/>
      <c r="X726" s="24"/>
      <c r="Y726" s="24"/>
      <c r="Z726" s="24"/>
      <c r="AA726" s="28"/>
      <c r="AB726" s="28">
        <v>0.5</v>
      </c>
      <c r="AC726" s="28"/>
      <c r="AD726" s="28">
        <v>20</v>
      </c>
      <c r="AE726" s="28">
        <v>20.000992740000001</v>
      </c>
      <c r="AF726" t="s">
        <v>590</v>
      </c>
    </row>
    <row r="727" spans="1:32" ht="18" customHeight="1">
      <c r="A727" s="22">
        <v>46176</v>
      </c>
      <c r="B727" s="23" t="s">
        <v>510</v>
      </c>
      <c r="C727" s="24">
        <v>652</v>
      </c>
      <c r="D727" s="25">
        <v>626</v>
      </c>
      <c r="E727" s="26">
        <v>598</v>
      </c>
      <c r="F727" s="24">
        <v>6</v>
      </c>
      <c r="G727" s="24">
        <v>0</v>
      </c>
      <c r="H727" s="23" t="s">
        <v>970</v>
      </c>
      <c r="I727" s="23" t="s">
        <v>970</v>
      </c>
      <c r="J727" s="23" t="s">
        <v>214</v>
      </c>
      <c r="K727" s="23" t="s">
        <v>154</v>
      </c>
      <c r="L727" s="27">
        <v>1.3184</v>
      </c>
      <c r="M727" s="25">
        <v>0</v>
      </c>
      <c r="N727" s="25">
        <v>0</v>
      </c>
      <c r="O727" s="24">
        <v>0</v>
      </c>
      <c r="P727" s="24">
        <v>2</v>
      </c>
      <c r="Q727" s="24">
        <v>0</v>
      </c>
      <c r="R727" s="66"/>
      <c r="S727" s="66"/>
      <c r="T727" s="66"/>
      <c r="U727" s="66"/>
      <c r="V727" s="66"/>
      <c r="W727" s="24"/>
      <c r="X727" s="24"/>
      <c r="Y727" s="24"/>
      <c r="Z727" s="24"/>
      <c r="AA727" s="28"/>
      <c r="AB727" s="28">
        <v>0.5</v>
      </c>
      <c r="AC727" s="28"/>
      <c r="AD727" s="28">
        <v>0</v>
      </c>
      <c r="AE727" s="28">
        <v>0</v>
      </c>
    </row>
    <row r="728" spans="1:32" ht="18" customHeight="1">
      <c r="A728" s="22">
        <v>46176</v>
      </c>
      <c r="B728" s="23" t="s">
        <v>246</v>
      </c>
      <c r="C728" s="24">
        <v>653</v>
      </c>
      <c r="D728" s="25">
        <v>2280</v>
      </c>
      <c r="E728" s="26">
        <v>-3083</v>
      </c>
      <c r="F728" s="24">
        <v>5</v>
      </c>
      <c r="G728" s="24">
        <v>5</v>
      </c>
      <c r="H728" s="23" t="s">
        <v>1763</v>
      </c>
      <c r="I728" s="23" t="s">
        <v>1764</v>
      </c>
      <c r="J728" s="23" t="s">
        <v>1764</v>
      </c>
      <c r="K728" s="23" t="s">
        <v>154</v>
      </c>
      <c r="L728" s="27">
        <v>0.54930000000000001</v>
      </c>
      <c r="M728" s="25">
        <v>-1123</v>
      </c>
      <c r="N728" s="25">
        <v>-181</v>
      </c>
      <c r="O728" s="24">
        <v>0</v>
      </c>
      <c r="P728" s="24">
        <v>3</v>
      </c>
      <c r="Q728" s="24">
        <v>0</v>
      </c>
      <c r="R728" s="66"/>
      <c r="S728" s="66"/>
      <c r="T728" s="66"/>
      <c r="U728" s="66"/>
      <c r="V728" s="66"/>
      <c r="W728" s="24"/>
      <c r="X728" s="24"/>
      <c r="Y728" s="24"/>
      <c r="Z728" s="24"/>
      <c r="AA728" s="28"/>
      <c r="AB728" s="28">
        <v>0.5</v>
      </c>
      <c r="AC728" s="28"/>
      <c r="AD728" s="28">
        <v>30</v>
      </c>
      <c r="AE728" s="28">
        <v>30.000992719999999</v>
      </c>
      <c r="AF728" t="s">
        <v>661</v>
      </c>
    </row>
    <row r="729" spans="1:32" ht="18" customHeight="1">
      <c r="A729" s="22">
        <v>46176</v>
      </c>
      <c r="B729" s="23" t="s">
        <v>246</v>
      </c>
      <c r="C729" s="24">
        <v>655</v>
      </c>
      <c r="D729" s="25">
        <v>1483</v>
      </c>
      <c r="E729" s="26">
        <v>1356</v>
      </c>
      <c r="F729" s="24">
        <v>17</v>
      </c>
      <c r="G729" s="24">
        <v>9</v>
      </c>
      <c r="H729" s="23" t="s">
        <v>1765</v>
      </c>
      <c r="I729" s="23" t="s">
        <v>1766</v>
      </c>
      <c r="J729" s="23" t="s">
        <v>390</v>
      </c>
      <c r="K729" s="23" t="s">
        <v>154</v>
      </c>
      <c r="L729" s="27">
        <v>1.3048</v>
      </c>
      <c r="M729" s="25">
        <v>769</v>
      </c>
      <c r="N729" s="25">
        <v>-2950</v>
      </c>
      <c r="O729" s="24">
        <v>0</v>
      </c>
      <c r="P729" s="24">
        <v>5</v>
      </c>
      <c r="Q729" s="24">
        <v>0</v>
      </c>
      <c r="R729" s="66"/>
      <c r="S729" s="66"/>
      <c r="T729" s="66"/>
      <c r="U729" s="66"/>
      <c r="V729" s="66"/>
      <c r="W729" s="24"/>
      <c r="X729" s="24"/>
      <c r="Y729" s="24"/>
      <c r="Z729" s="24"/>
      <c r="AA729" s="28"/>
      <c r="AB729" s="28">
        <v>0.5</v>
      </c>
      <c r="AC729" s="28"/>
      <c r="AD729" s="28">
        <v>70</v>
      </c>
      <c r="AE729" s="28">
        <v>70.000992710000006</v>
      </c>
      <c r="AF729" t="s">
        <v>204</v>
      </c>
    </row>
    <row r="730" spans="1:32" ht="18" customHeight="1">
      <c r="A730" s="22">
        <v>46176</v>
      </c>
      <c r="B730" s="23" t="s">
        <v>330</v>
      </c>
      <c r="C730" s="24">
        <v>656</v>
      </c>
      <c r="D730" s="25">
        <v>1214</v>
      </c>
      <c r="E730" s="26">
        <v>-1596</v>
      </c>
      <c r="F730" s="24">
        <v>2</v>
      </c>
      <c r="G730" s="24">
        <v>3</v>
      </c>
      <c r="H730" s="23" t="s">
        <v>1767</v>
      </c>
      <c r="I730" s="23" t="s">
        <v>1768</v>
      </c>
      <c r="J730" s="23" t="s">
        <v>1769</v>
      </c>
      <c r="K730" s="23" t="s">
        <v>154</v>
      </c>
      <c r="L730" s="27">
        <v>0.56179999999999997</v>
      </c>
      <c r="M730" s="25">
        <v>831</v>
      </c>
      <c r="N730" s="25">
        <v>679</v>
      </c>
      <c r="O730" s="24">
        <v>0</v>
      </c>
      <c r="P730" s="24">
        <v>6</v>
      </c>
      <c r="Q730" s="24">
        <v>0</v>
      </c>
      <c r="R730" s="66"/>
      <c r="S730" s="66"/>
      <c r="T730" s="66"/>
      <c r="U730" s="66"/>
      <c r="V730" s="66"/>
      <c r="W730" s="24"/>
      <c r="X730" s="24"/>
      <c r="Y730" s="24"/>
      <c r="Z730" s="24"/>
      <c r="AA730" s="28"/>
      <c r="AB730" s="28">
        <v>0.5</v>
      </c>
      <c r="AC730" s="28"/>
      <c r="AD730" s="28">
        <v>30</v>
      </c>
      <c r="AE730" s="28">
        <v>30.000992700000001</v>
      </c>
      <c r="AF730" t="s">
        <v>661</v>
      </c>
    </row>
    <row r="731" spans="1:32" ht="18" customHeight="1">
      <c r="A731" s="22">
        <v>46176</v>
      </c>
      <c r="B731" s="23" t="s">
        <v>330</v>
      </c>
      <c r="C731" s="24">
        <v>657</v>
      </c>
      <c r="D731" s="25">
        <v>599</v>
      </c>
      <c r="E731" s="26">
        <v>-664</v>
      </c>
      <c r="F731" s="24">
        <v>1</v>
      </c>
      <c r="G731" s="24">
        <v>3</v>
      </c>
      <c r="H731" s="23" t="s">
        <v>1103</v>
      </c>
      <c r="I731" s="23" t="s">
        <v>1770</v>
      </c>
      <c r="J731" s="23" t="s">
        <v>712</v>
      </c>
      <c r="K731" s="23" t="s">
        <v>154</v>
      </c>
      <c r="L731" s="27">
        <v>0.63049999999999995</v>
      </c>
      <c r="M731" s="25">
        <v>-807</v>
      </c>
      <c r="N731" s="25">
        <v>-377</v>
      </c>
      <c r="O731" s="24">
        <v>0</v>
      </c>
      <c r="P731" s="24">
        <v>7</v>
      </c>
      <c r="Q731" s="24">
        <v>0</v>
      </c>
      <c r="R731" s="66"/>
      <c r="S731" s="66"/>
      <c r="T731" s="66"/>
      <c r="U731" s="66"/>
      <c r="V731" s="66"/>
      <c r="W731" s="24"/>
      <c r="X731" s="24"/>
      <c r="Y731" s="24"/>
      <c r="Z731" s="24"/>
      <c r="AA731" s="28"/>
      <c r="AB731" s="28">
        <v>0.5</v>
      </c>
      <c r="AC731" s="28"/>
      <c r="AD731" s="28">
        <v>20</v>
      </c>
      <c r="AE731" s="28">
        <v>20.00099269</v>
      </c>
      <c r="AF731" t="s">
        <v>590</v>
      </c>
    </row>
    <row r="732" spans="1:32" ht="18" customHeight="1">
      <c r="A732" s="22">
        <v>46176</v>
      </c>
      <c r="B732" s="23" t="s">
        <v>330</v>
      </c>
      <c r="C732" s="24">
        <v>658</v>
      </c>
      <c r="D732" s="25">
        <v>1326</v>
      </c>
      <c r="E732" s="26">
        <v>859</v>
      </c>
      <c r="F732" s="24">
        <v>13</v>
      </c>
      <c r="G732" s="24">
        <v>5</v>
      </c>
      <c r="H732" s="23" t="s">
        <v>1771</v>
      </c>
      <c r="I732" s="23" t="s">
        <v>1772</v>
      </c>
      <c r="J732" s="23" t="s">
        <v>1081</v>
      </c>
      <c r="K732" s="23" t="s">
        <v>154</v>
      </c>
      <c r="L732" s="27">
        <v>1.2159</v>
      </c>
      <c r="M732" s="25">
        <v>-526</v>
      </c>
      <c r="N732" s="25">
        <v>-2125</v>
      </c>
      <c r="O732" s="24">
        <v>0</v>
      </c>
      <c r="P732" s="24">
        <v>8</v>
      </c>
      <c r="Q732" s="24">
        <v>0</v>
      </c>
      <c r="R732" s="66"/>
      <c r="S732" s="66"/>
      <c r="T732" s="66"/>
      <c r="U732" s="66"/>
      <c r="V732" s="66"/>
      <c r="W732" s="24"/>
      <c r="X732" s="24"/>
      <c r="Y732" s="24"/>
      <c r="Z732" s="24"/>
      <c r="AA732" s="28"/>
      <c r="AB732" s="28">
        <v>0.5</v>
      </c>
      <c r="AC732" s="28"/>
      <c r="AD732" s="28">
        <v>35</v>
      </c>
      <c r="AE732" s="28">
        <v>35.000992680000003</v>
      </c>
      <c r="AF732" t="s">
        <v>668</v>
      </c>
    </row>
    <row r="733" spans="1:32" ht="18" customHeight="1">
      <c r="A733" s="22">
        <v>46176</v>
      </c>
      <c r="B733" s="23" t="s">
        <v>470</v>
      </c>
      <c r="C733" s="24">
        <v>660</v>
      </c>
      <c r="D733" s="25">
        <v>3124</v>
      </c>
      <c r="E733" s="26">
        <v>2661</v>
      </c>
      <c r="F733" s="24">
        <v>57</v>
      </c>
      <c r="G733" s="24">
        <v>67</v>
      </c>
      <c r="H733" s="23" t="s">
        <v>973</v>
      </c>
      <c r="I733" s="23" t="s">
        <v>1773</v>
      </c>
      <c r="J733" s="23" t="s">
        <v>1774</v>
      </c>
      <c r="K733" s="23" t="s">
        <v>154</v>
      </c>
      <c r="L733" s="27">
        <v>1.2839</v>
      </c>
      <c r="M733" s="25">
        <v>-363</v>
      </c>
      <c r="N733" s="25">
        <v>-1083</v>
      </c>
      <c r="O733" s="24">
        <v>0</v>
      </c>
      <c r="P733" s="24">
        <v>0</v>
      </c>
      <c r="Q733" s="24">
        <v>0</v>
      </c>
      <c r="R733" s="66"/>
      <c r="S733" s="66"/>
      <c r="T733" s="66"/>
      <c r="U733" s="66"/>
      <c r="V733" s="66"/>
      <c r="W733" s="24"/>
      <c r="X733" s="24"/>
      <c r="Y733" s="24"/>
      <c r="Z733" s="24"/>
      <c r="AA733" s="28"/>
      <c r="AB733" s="28">
        <v>0.6</v>
      </c>
      <c r="AC733" s="28"/>
      <c r="AD733" s="28">
        <v>70</v>
      </c>
      <c r="AE733" s="28">
        <v>70.000992670000002</v>
      </c>
      <c r="AF733" t="s">
        <v>178</v>
      </c>
    </row>
    <row r="734" spans="1:32" ht="18" customHeight="1">
      <c r="A734" s="22">
        <v>46176</v>
      </c>
      <c r="B734" s="23" t="s">
        <v>470</v>
      </c>
      <c r="C734" s="24">
        <v>661</v>
      </c>
      <c r="D734" s="25">
        <v>3400</v>
      </c>
      <c r="E734" s="26">
        <v>6937</v>
      </c>
      <c r="F734" s="24">
        <v>56</v>
      </c>
      <c r="G734" s="24">
        <v>68</v>
      </c>
      <c r="H734" s="23" t="s">
        <v>1775</v>
      </c>
      <c r="I734" s="23" t="s">
        <v>1776</v>
      </c>
      <c r="J734" s="23" t="s">
        <v>1777</v>
      </c>
      <c r="K734" s="23" t="s">
        <v>154</v>
      </c>
      <c r="L734" s="27">
        <v>1.6800999999999999</v>
      </c>
      <c r="M734" s="25">
        <v>2681</v>
      </c>
      <c r="N734" s="25">
        <v>6422</v>
      </c>
      <c r="O734" s="24">
        <v>0</v>
      </c>
      <c r="P734" s="24">
        <v>1</v>
      </c>
      <c r="Q734" s="24">
        <v>0</v>
      </c>
      <c r="R734" s="66"/>
      <c r="S734" s="66"/>
      <c r="T734" s="66"/>
      <c r="U734" s="66"/>
      <c r="V734" s="66"/>
      <c r="W734" s="24"/>
      <c r="X734" s="24"/>
      <c r="Y734" s="24"/>
      <c r="Z734" s="24"/>
      <c r="AA734" s="28"/>
      <c r="AB734" s="28">
        <v>0.6</v>
      </c>
      <c r="AC734" s="28"/>
      <c r="AD734" s="28">
        <v>90</v>
      </c>
      <c r="AE734" s="28">
        <v>90.000992659999994</v>
      </c>
      <c r="AF734" t="s">
        <v>170</v>
      </c>
    </row>
    <row r="735" spans="1:32" ht="18" customHeight="1">
      <c r="A735" s="22">
        <v>46176</v>
      </c>
      <c r="B735" s="23" t="s">
        <v>470</v>
      </c>
      <c r="C735" s="24">
        <v>662</v>
      </c>
      <c r="D735" s="25">
        <v>3506</v>
      </c>
      <c r="E735" s="26">
        <v>2268</v>
      </c>
      <c r="F735" s="24">
        <v>53</v>
      </c>
      <c r="G735" s="24">
        <v>76</v>
      </c>
      <c r="H735" s="23" t="s">
        <v>1778</v>
      </c>
      <c r="I735" s="23" t="s">
        <v>1779</v>
      </c>
      <c r="J735" s="23" t="s">
        <v>1780</v>
      </c>
      <c r="K735" s="23" t="s">
        <v>154</v>
      </c>
      <c r="L735" s="27">
        <v>1.2156</v>
      </c>
      <c r="M735" s="25">
        <v>-540</v>
      </c>
      <c r="N735" s="25">
        <v>3960</v>
      </c>
      <c r="O735" s="24">
        <v>0</v>
      </c>
      <c r="P735" s="24">
        <v>2</v>
      </c>
      <c r="Q735" s="24">
        <v>0</v>
      </c>
      <c r="R735" s="66"/>
      <c r="S735" s="66"/>
      <c r="T735" s="66"/>
      <c r="U735" s="66"/>
      <c r="V735" s="66"/>
      <c r="W735" s="24"/>
      <c r="X735" s="24"/>
      <c r="Y735" s="24"/>
      <c r="Z735" s="24"/>
      <c r="AA735" s="28"/>
      <c r="AB735" s="28">
        <v>0.6</v>
      </c>
      <c r="AC735" s="28"/>
      <c r="AD735" s="28">
        <v>70</v>
      </c>
      <c r="AE735" s="28">
        <v>70.000992650000001</v>
      </c>
      <c r="AF735" t="s">
        <v>178</v>
      </c>
    </row>
    <row r="736" spans="1:32" ht="18" customHeight="1">
      <c r="A736" s="22">
        <v>46176</v>
      </c>
      <c r="B736" s="23" t="s">
        <v>171</v>
      </c>
      <c r="C736" s="24">
        <v>663</v>
      </c>
      <c r="D736" s="25">
        <v>2619</v>
      </c>
      <c r="E736" s="26">
        <v>2736</v>
      </c>
      <c r="F736" s="24">
        <v>17</v>
      </c>
      <c r="G736" s="24">
        <v>5</v>
      </c>
      <c r="H736" s="23" t="s">
        <v>1781</v>
      </c>
      <c r="I736" s="23" t="s">
        <v>730</v>
      </c>
      <c r="J736" s="23" t="s">
        <v>1782</v>
      </c>
      <c r="K736" s="23" t="s">
        <v>154</v>
      </c>
      <c r="L736" s="27">
        <v>1.3482000000000001</v>
      </c>
      <c r="M736" s="25">
        <v>-922</v>
      </c>
      <c r="N736" s="25">
        <v>-1585</v>
      </c>
      <c r="O736" s="24">
        <v>0</v>
      </c>
      <c r="P736" s="24">
        <v>3</v>
      </c>
      <c r="Q736" s="24">
        <v>0</v>
      </c>
      <c r="R736" s="66"/>
      <c r="S736" s="66"/>
      <c r="T736" s="66"/>
      <c r="U736" s="66"/>
      <c r="V736" s="66"/>
      <c r="W736" s="24"/>
      <c r="X736" s="24"/>
      <c r="Y736" s="24"/>
      <c r="Z736" s="24"/>
      <c r="AA736" s="28"/>
      <c r="AB736" s="28">
        <v>0.5</v>
      </c>
      <c r="AC736" s="28"/>
      <c r="AD736" s="28">
        <v>70</v>
      </c>
      <c r="AE736" s="28">
        <v>70.000992640000007</v>
      </c>
      <c r="AF736" t="s">
        <v>178</v>
      </c>
    </row>
    <row r="737" spans="1:32" ht="18" customHeight="1">
      <c r="A737" s="22">
        <v>46176</v>
      </c>
      <c r="B737" s="23" t="s">
        <v>171</v>
      </c>
      <c r="C737" s="24">
        <v>665</v>
      </c>
      <c r="D737" s="25">
        <v>2288</v>
      </c>
      <c r="E737" s="26">
        <v>937</v>
      </c>
      <c r="F737" s="24">
        <v>13</v>
      </c>
      <c r="G737" s="24">
        <v>7</v>
      </c>
      <c r="H737" s="23" t="s">
        <v>234</v>
      </c>
      <c r="I737" s="23" t="s">
        <v>995</v>
      </c>
      <c r="J737" s="23" t="s">
        <v>791</v>
      </c>
      <c r="K737" s="23" t="s">
        <v>154</v>
      </c>
      <c r="L737" s="27">
        <v>1.1365000000000001</v>
      </c>
      <c r="M737" s="25">
        <v>-599</v>
      </c>
      <c r="N737" s="25">
        <v>-136</v>
      </c>
      <c r="O737" s="24">
        <v>0</v>
      </c>
      <c r="P737" s="24">
        <v>5</v>
      </c>
      <c r="Q737" s="24">
        <v>0</v>
      </c>
      <c r="R737" s="66"/>
      <c r="S737" s="66"/>
      <c r="T737" s="66"/>
      <c r="U737" s="66"/>
      <c r="V737" s="66"/>
      <c r="W737" s="24"/>
      <c r="X737" s="24"/>
      <c r="Y737" s="24"/>
      <c r="Z737" s="24"/>
      <c r="AA737" s="28"/>
      <c r="AB737" s="28">
        <v>0.5</v>
      </c>
      <c r="AC737" s="28"/>
      <c r="AD737" s="28">
        <v>45</v>
      </c>
      <c r="AE737" s="28">
        <v>45.000992629999999</v>
      </c>
      <c r="AF737" t="s">
        <v>241</v>
      </c>
    </row>
    <row r="738" spans="1:32" ht="18" customHeight="1">
      <c r="A738" s="22">
        <v>46176</v>
      </c>
      <c r="B738" s="23" t="s">
        <v>171</v>
      </c>
      <c r="C738" s="24">
        <v>666</v>
      </c>
      <c r="D738" s="25">
        <v>633</v>
      </c>
      <c r="E738" s="26">
        <v>1553</v>
      </c>
      <c r="F738" s="24">
        <v>9</v>
      </c>
      <c r="G738" s="24">
        <v>3</v>
      </c>
      <c r="H738" s="23" t="s">
        <v>1783</v>
      </c>
      <c r="I738" s="23" t="s">
        <v>1633</v>
      </c>
      <c r="J738" s="23" t="s">
        <v>1635</v>
      </c>
      <c r="K738" s="23" t="s">
        <v>154</v>
      </c>
      <c r="L738" s="27">
        <v>1.8178000000000001</v>
      </c>
      <c r="M738" s="25">
        <v>-319</v>
      </c>
      <c r="N738" s="25">
        <v>-128</v>
      </c>
      <c r="O738" s="24">
        <v>0</v>
      </c>
      <c r="P738" s="24">
        <v>6</v>
      </c>
      <c r="Q738" s="24">
        <v>0</v>
      </c>
      <c r="R738" s="66"/>
      <c r="S738" s="66"/>
      <c r="T738" s="66"/>
      <c r="U738" s="66"/>
      <c r="V738" s="66"/>
      <c r="W738" s="24"/>
      <c r="X738" s="24"/>
      <c r="Y738" s="24"/>
      <c r="Z738" s="24"/>
      <c r="AA738" s="28"/>
      <c r="AB738" s="28">
        <v>0.5</v>
      </c>
      <c r="AC738" s="28"/>
      <c r="AD738" s="28">
        <v>0</v>
      </c>
      <c r="AE738" s="28">
        <v>0</v>
      </c>
    </row>
    <row r="739" spans="1:32" ht="18" customHeight="1">
      <c r="A739" s="22">
        <v>46176</v>
      </c>
      <c r="B739" s="23" t="s">
        <v>156</v>
      </c>
      <c r="C739" s="24">
        <v>667</v>
      </c>
      <c r="D739" s="25">
        <v>3118</v>
      </c>
      <c r="E739" s="26">
        <v>-3169</v>
      </c>
      <c r="F739" s="24">
        <v>12</v>
      </c>
      <c r="G739" s="24">
        <v>5</v>
      </c>
      <c r="H739" s="23" t="s">
        <v>1784</v>
      </c>
      <c r="I739" s="23" t="s">
        <v>1785</v>
      </c>
      <c r="J739" s="23" t="s">
        <v>1786</v>
      </c>
      <c r="K739" s="23" t="s">
        <v>154</v>
      </c>
      <c r="L739" s="27">
        <v>0.66120000000000001</v>
      </c>
      <c r="M739" s="25">
        <v>-543</v>
      </c>
      <c r="N739" s="25">
        <v>-746</v>
      </c>
      <c r="O739" s="24">
        <v>0</v>
      </c>
      <c r="P739" s="24">
        <v>7</v>
      </c>
      <c r="Q739" s="24">
        <v>0</v>
      </c>
      <c r="R739" s="66"/>
      <c r="S739" s="66"/>
      <c r="T739" s="66"/>
      <c r="U739" s="66"/>
      <c r="V739" s="66"/>
      <c r="W739" s="24"/>
      <c r="X739" s="24"/>
      <c r="Y739" s="24"/>
      <c r="Z739" s="24"/>
      <c r="AA739" s="28"/>
      <c r="AB739" s="28">
        <v>0.6</v>
      </c>
      <c r="AC739" s="28"/>
      <c r="AD739" s="28">
        <v>30</v>
      </c>
      <c r="AE739" s="28">
        <v>30.000992610000001</v>
      </c>
      <c r="AF739" t="s">
        <v>661</v>
      </c>
    </row>
    <row r="740" spans="1:32" ht="18" customHeight="1">
      <c r="A740" s="22">
        <v>46176</v>
      </c>
      <c r="B740" s="23" t="s">
        <v>156</v>
      </c>
      <c r="C740" s="24">
        <v>668</v>
      </c>
      <c r="D740" s="25">
        <v>0</v>
      </c>
      <c r="E740" s="26">
        <v>0</v>
      </c>
      <c r="F740" s="24">
        <v>0</v>
      </c>
      <c r="G740" s="24">
        <v>0</v>
      </c>
      <c r="H740" s="23" t="s">
        <v>214</v>
      </c>
      <c r="I740" s="23" t="s">
        <v>214</v>
      </c>
      <c r="J740" s="23" t="s">
        <v>214</v>
      </c>
      <c r="K740" s="23" t="s">
        <v>154</v>
      </c>
      <c r="L740" s="27">
        <v>0</v>
      </c>
      <c r="M740" s="25">
        <v>0</v>
      </c>
      <c r="N740" s="25">
        <v>480</v>
      </c>
      <c r="O740" s="24">
        <v>0</v>
      </c>
      <c r="P740" s="24">
        <v>8</v>
      </c>
      <c r="Q740" s="24">
        <v>0</v>
      </c>
      <c r="R740" s="66"/>
      <c r="S740" s="66"/>
      <c r="T740" s="66"/>
      <c r="U740" s="66"/>
      <c r="V740" s="66"/>
      <c r="W740" s="24"/>
      <c r="X740" s="24"/>
      <c r="Y740" s="24"/>
      <c r="Z740" s="24"/>
      <c r="AA740" s="28"/>
      <c r="AB740" s="28"/>
      <c r="AC740" s="28"/>
      <c r="AD740" s="28">
        <v>0</v>
      </c>
      <c r="AE740" s="28">
        <v>0</v>
      </c>
    </row>
    <row r="741" spans="1:32" ht="18" customHeight="1">
      <c r="A741" s="22">
        <v>46176</v>
      </c>
      <c r="B741" s="23" t="s">
        <v>156</v>
      </c>
      <c r="C741" s="24">
        <v>670</v>
      </c>
      <c r="D741" s="25">
        <v>885</v>
      </c>
      <c r="E741" s="26">
        <v>-748</v>
      </c>
      <c r="F741" s="24">
        <v>4</v>
      </c>
      <c r="G741" s="24">
        <v>2</v>
      </c>
      <c r="H741" s="23" t="s">
        <v>627</v>
      </c>
      <c r="I741" s="23" t="s">
        <v>1787</v>
      </c>
      <c r="J741" s="23" t="s">
        <v>1788</v>
      </c>
      <c r="K741" s="23" t="s">
        <v>154</v>
      </c>
      <c r="L741" s="27">
        <v>0.71830000000000005</v>
      </c>
      <c r="M741" s="25">
        <v>0</v>
      </c>
      <c r="N741" s="25">
        <v>6091</v>
      </c>
      <c r="O741" s="24">
        <v>0</v>
      </c>
      <c r="P741" s="24">
        <v>0</v>
      </c>
      <c r="Q741" s="24">
        <v>0</v>
      </c>
      <c r="R741" s="66"/>
      <c r="S741" s="66"/>
      <c r="T741" s="66"/>
      <c r="U741" s="66"/>
      <c r="V741" s="66"/>
      <c r="W741" s="24"/>
      <c r="X741" s="24"/>
      <c r="Y741" s="24"/>
      <c r="Z741" s="24"/>
      <c r="AA741" s="28"/>
      <c r="AB741" s="28">
        <v>0.5</v>
      </c>
      <c r="AC741" s="28"/>
      <c r="AD741" s="28">
        <v>10</v>
      </c>
      <c r="AE741" s="28">
        <v>10.000992589999999</v>
      </c>
      <c r="AF741" t="s">
        <v>584</v>
      </c>
    </row>
    <row r="742" spans="1:32" ht="18" customHeight="1">
      <c r="A742" s="22">
        <v>46176</v>
      </c>
      <c r="B742" s="23" t="s">
        <v>18</v>
      </c>
      <c r="C742" s="24">
        <v>671</v>
      </c>
      <c r="D742" s="25">
        <v>2640</v>
      </c>
      <c r="E742" s="26">
        <v>729</v>
      </c>
      <c r="F742" s="24">
        <v>34</v>
      </c>
      <c r="G742" s="24">
        <v>6</v>
      </c>
      <c r="H742" s="23" t="s">
        <v>1198</v>
      </c>
      <c r="I742" s="23" t="s">
        <v>1789</v>
      </c>
      <c r="J742" s="23" t="s">
        <v>829</v>
      </c>
      <c r="K742" s="23" t="s">
        <v>154</v>
      </c>
      <c r="L742" s="27">
        <v>1.0920000000000001</v>
      </c>
      <c r="M742" s="25">
        <v>-1095</v>
      </c>
      <c r="N742" s="25">
        <v>2759</v>
      </c>
      <c r="O742" s="24">
        <v>0</v>
      </c>
      <c r="P742" s="24">
        <v>1</v>
      </c>
      <c r="Q742" s="24">
        <v>0</v>
      </c>
      <c r="R742" s="66"/>
      <c r="S742" s="66"/>
      <c r="T742" s="66"/>
      <c r="U742" s="66"/>
      <c r="V742" s="66"/>
      <c r="W742" s="24"/>
      <c r="X742" s="24"/>
      <c r="Y742" s="24"/>
      <c r="Z742" s="24"/>
      <c r="AA742" s="28"/>
      <c r="AB742" s="28">
        <v>0.5</v>
      </c>
      <c r="AC742" s="28"/>
      <c r="AD742" s="28">
        <v>45</v>
      </c>
      <c r="AE742" s="28">
        <v>45.000992580000002</v>
      </c>
      <c r="AF742" t="s">
        <v>241</v>
      </c>
    </row>
    <row r="743" spans="1:32" ht="18" customHeight="1">
      <c r="A743" s="22">
        <v>46176</v>
      </c>
      <c r="B743" s="23" t="s">
        <v>18</v>
      </c>
      <c r="C743" s="24">
        <v>672</v>
      </c>
      <c r="D743" s="25">
        <v>4428</v>
      </c>
      <c r="E743" s="26">
        <v>1442</v>
      </c>
      <c r="F743" s="24">
        <v>56</v>
      </c>
      <c r="G743" s="24">
        <v>23</v>
      </c>
      <c r="H743" s="23" t="s">
        <v>1790</v>
      </c>
      <c r="I743" s="23" t="s">
        <v>1791</v>
      </c>
      <c r="J743" s="23" t="s">
        <v>1792</v>
      </c>
      <c r="K743" s="23" t="s">
        <v>154</v>
      </c>
      <c r="L743" s="27">
        <v>1.1086</v>
      </c>
      <c r="M743" s="25">
        <v>-1796</v>
      </c>
      <c r="N743" s="25">
        <v>-1043</v>
      </c>
      <c r="O743" s="24">
        <v>0</v>
      </c>
      <c r="P743" s="24">
        <v>2</v>
      </c>
      <c r="Q743" s="24">
        <v>0</v>
      </c>
      <c r="R743" s="66"/>
      <c r="S743" s="66"/>
      <c r="T743" s="66"/>
      <c r="U743" s="66"/>
      <c r="V743" s="66"/>
      <c r="W743" s="24"/>
      <c r="X743" s="24"/>
      <c r="Y743" s="24"/>
      <c r="Z743" s="24"/>
      <c r="AA743" s="28"/>
      <c r="AB743" s="28">
        <v>0.6</v>
      </c>
      <c r="AC743" s="28"/>
      <c r="AD743" s="28">
        <v>60</v>
      </c>
      <c r="AE743" s="28">
        <v>60.000992570000001</v>
      </c>
      <c r="AF743" t="s">
        <v>578</v>
      </c>
    </row>
    <row r="744" spans="1:32" ht="18" customHeight="1">
      <c r="A744" s="22">
        <v>46176</v>
      </c>
      <c r="B744" s="23" t="s">
        <v>18</v>
      </c>
      <c r="C744" s="24">
        <v>673</v>
      </c>
      <c r="D744" s="25">
        <v>1106</v>
      </c>
      <c r="E744" s="26">
        <v>-1227</v>
      </c>
      <c r="F744" s="24">
        <v>3</v>
      </c>
      <c r="G744" s="24">
        <v>3</v>
      </c>
      <c r="H744" s="23" t="s">
        <v>1793</v>
      </c>
      <c r="I744" s="23" t="s">
        <v>169</v>
      </c>
      <c r="J744" s="23" t="s">
        <v>169</v>
      </c>
      <c r="K744" s="23" t="s">
        <v>154</v>
      </c>
      <c r="L744" s="27">
        <v>0.63019999999999998</v>
      </c>
      <c r="M744" s="25">
        <v>1349</v>
      </c>
      <c r="N744" s="25">
        <v>656</v>
      </c>
      <c r="O744" s="24">
        <v>0</v>
      </c>
      <c r="P744" s="24">
        <v>3</v>
      </c>
      <c r="Q744" s="24">
        <v>0</v>
      </c>
      <c r="R744" s="66"/>
      <c r="S744" s="66"/>
      <c r="T744" s="66"/>
      <c r="U744" s="66"/>
      <c r="V744" s="66"/>
      <c r="W744" s="24"/>
      <c r="X744" s="24"/>
      <c r="Y744" s="24"/>
      <c r="Z744" s="24"/>
      <c r="AA744" s="28"/>
      <c r="AB744" s="28">
        <v>0.5</v>
      </c>
      <c r="AC744" s="28"/>
      <c r="AD744" s="28">
        <v>30</v>
      </c>
      <c r="AE744" s="28">
        <v>30.00099256</v>
      </c>
      <c r="AF744" t="s">
        <v>661</v>
      </c>
    </row>
    <row r="745" spans="1:32" ht="18" customHeight="1">
      <c r="A745" s="22">
        <v>46176</v>
      </c>
      <c r="B745" s="23" t="s">
        <v>18</v>
      </c>
      <c r="C745" s="24">
        <v>675</v>
      </c>
      <c r="D745" s="25">
        <v>3020</v>
      </c>
      <c r="E745" s="26">
        <v>-1231</v>
      </c>
      <c r="F745" s="24">
        <v>25</v>
      </c>
      <c r="G745" s="24">
        <v>16</v>
      </c>
      <c r="H745" s="23" t="s">
        <v>1771</v>
      </c>
      <c r="I745" s="23" t="s">
        <v>1757</v>
      </c>
      <c r="J745" s="23" t="s">
        <v>1794</v>
      </c>
      <c r="K745" s="23" t="s">
        <v>154</v>
      </c>
      <c r="L745" s="27">
        <v>0.86409999999999998</v>
      </c>
      <c r="M745" s="25">
        <v>-1713</v>
      </c>
      <c r="N745" s="25">
        <v>1957</v>
      </c>
      <c r="O745" s="24">
        <v>0</v>
      </c>
      <c r="P745" s="24">
        <v>5</v>
      </c>
      <c r="Q745" s="24">
        <v>0</v>
      </c>
      <c r="R745" s="66"/>
      <c r="S745" s="66"/>
      <c r="T745" s="66"/>
      <c r="U745" s="66"/>
      <c r="V745" s="66"/>
      <c r="W745" s="24"/>
      <c r="X745" s="24"/>
      <c r="Y745" s="24"/>
      <c r="Z745" s="24"/>
      <c r="AA745" s="28"/>
      <c r="AB745" s="28">
        <v>0.6</v>
      </c>
      <c r="AC745" s="28"/>
      <c r="AD745" s="28">
        <v>40</v>
      </c>
      <c r="AE745" s="28">
        <v>40.000992549999999</v>
      </c>
      <c r="AF745" t="s">
        <v>664</v>
      </c>
    </row>
    <row r="746" spans="1:32" ht="18" customHeight="1">
      <c r="A746" s="22">
        <v>46176</v>
      </c>
      <c r="B746" s="23" t="s">
        <v>18</v>
      </c>
      <c r="C746" s="24">
        <v>676</v>
      </c>
      <c r="D746" s="25">
        <v>2260</v>
      </c>
      <c r="E746" s="26">
        <v>3876</v>
      </c>
      <c r="F746" s="24">
        <v>48</v>
      </c>
      <c r="G746" s="24">
        <v>13</v>
      </c>
      <c r="H746" s="23" t="s">
        <v>1795</v>
      </c>
      <c r="I746" s="23" t="s">
        <v>846</v>
      </c>
      <c r="J746" s="23" t="s">
        <v>622</v>
      </c>
      <c r="K746" s="23" t="s">
        <v>154</v>
      </c>
      <c r="L746" s="27">
        <v>1.5717000000000001</v>
      </c>
      <c r="M746" s="25">
        <v>-1723</v>
      </c>
      <c r="N746" s="25">
        <v>2151</v>
      </c>
      <c r="O746" s="24">
        <v>0</v>
      </c>
      <c r="P746" s="24">
        <v>6</v>
      </c>
      <c r="Q746" s="24">
        <v>0</v>
      </c>
      <c r="R746" s="66"/>
      <c r="S746" s="66"/>
      <c r="T746" s="66"/>
      <c r="U746" s="66"/>
      <c r="V746" s="66"/>
      <c r="W746" s="24"/>
      <c r="X746" s="24"/>
      <c r="Y746" s="24"/>
      <c r="Z746" s="24"/>
      <c r="AA746" s="28"/>
      <c r="AB746" s="28">
        <v>0.5</v>
      </c>
      <c r="AC746" s="28"/>
      <c r="AD746" s="28">
        <v>80</v>
      </c>
      <c r="AE746" s="28">
        <v>80.000992539999999</v>
      </c>
      <c r="AF746" t="s">
        <v>155</v>
      </c>
    </row>
    <row r="747" spans="1:32" ht="18" customHeight="1">
      <c r="A747" s="22">
        <v>46176</v>
      </c>
      <c r="B747" s="23" t="s">
        <v>18</v>
      </c>
      <c r="C747" s="24">
        <v>677</v>
      </c>
      <c r="D747" s="25">
        <v>1950</v>
      </c>
      <c r="E747" s="26">
        <v>-952</v>
      </c>
      <c r="F747" s="24">
        <v>16</v>
      </c>
      <c r="G747" s="24">
        <v>11</v>
      </c>
      <c r="H747" s="23" t="s">
        <v>248</v>
      </c>
      <c r="I747" s="23" t="s">
        <v>454</v>
      </c>
      <c r="J747" s="23" t="s">
        <v>1796</v>
      </c>
      <c r="K747" s="23" t="s">
        <v>154</v>
      </c>
      <c r="L747" s="27">
        <v>0.83730000000000004</v>
      </c>
      <c r="M747" s="25">
        <v>-1721</v>
      </c>
      <c r="N747" s="25">
        <v>-600</v>
      </c>
      <c r="O747" s="24">
        <v>0</v>
      </c>
      <c r="P747" s="24">
        <v>7</v>
      </c>
      <c r="Q747" s="24">
        <v>0</v>
      </c>
      <c r="R747" s="66"/>
      <c r="S747" s="66"/>
      <c r="T747" s="66"/>
      <c r="U747" s="66"/>
      <c r="V747" s="66"/>
      <c r="W747" s="24"/>
      <c r="X747" s="24"/>
      <c r="Y747" s="24"/>
      <c r="Z747" s="24"/>
      <c r="AA747" s="28"/>
      <c r="AB747" s="28">
        <v>0.5</v>
      </c>
      <c r="AC747" s="28"/>
      <c r="AD747" s="28">
        <v>30</v>
      </c>
      <c r="AE747" s="28">
        <v>30.000992530000001</v>
      </c>
      <c r="AF747" t="s">
        <v>661</v>
      </c>
    </row>
    <row r="748" spans="1:32" ht="18" customHeight="1">
      <c r="A748" s="22">
        <v>46176</v>
      </c>
      <c r="B748" s="23" t="s">
        <v>20</v>
      </c>
      <c r="C748" s="24">
        <v>678</v>
      </c>
      <c r="D748" s="25">
        <v>1058</v>
      </c>
      <c r="E748" s="26">
        <v>-863</v>
      </c>
      <c r="F748" s="24">
        <v>7</v>
      </c>
      <c r="G748" s="24">
        <v>3</v>
      </c>
      <c r="H748" s="23" t="s">
        <v>1797</v>
      </c>
      <c r="I748" s="23" t="s">
        <v>1798</v>
      </c>
      <c r="J748" s="23" t="s">
        <v>1799</v>
      </c>
      <c r="K748" s="23" t="s">
        <v>154</v>
      </c>
      <c r="L748" s="27">
        <v>0.72809999999999997</v>
      </c>
      <c r="M748" s="25">
        <v>122</v>
      </c>
      <c r="N748" s="25">
        <v>-880</v>
      </c>
      <c r="O748" s="24">
        <v>0</v>
      </c>
      <c r="P748" s="24">
        <v>8</v>
      </c>
      <c r="Q748" s="24">
        <v>0</v>
      </c>
      <c r="R748" s="66"/>
      <c r="S748" s="66"/>
      <c r="T748" s="66"/>
      <c r="U748" s="66"/>
      <c r="V748" s="66"/>
      <c r="W748" s="24"/>
      <c r="X748" s="24"/>
      <c r="Y748" s="24"/>
      <c r="Z748" s="24"/>
      <c r="AA748" s="28"/>
      <c r="AB748" s="28">
        <v>0.5</v>
      </c>
      <c r="AC748" s="28"/>
      <c r="AD748" s="28">
        <v>30</v>
      </c>
      <c r="AE748" s="28">
        <v>30.00099252</v>
      </c>
      <c r="AF748" t="s">
        <v>661</v>
      </c>
    </row>
    <row r="749" spans="1:32" ht="18" customHeight="1">
      <c r="A749" s="22">
        <v>46176</v>
      </c>
      <c r="B749" s="23" t="s">
        <v>20</v>
      </c>
      <c r="C749" s="24">
        <v>680</v>
      </c>
      <c r="D749" s="25">
        <v>669</v>
      </c>
      <c r="E749" s="26">
        <v>-672</v>
      </c>
      <c r="F749" s="24">
        <v>4</v>
      </c>
      <c r="G749" s="24">
        <v>2</v>
      </c>
      <c r="H749" s="23" t="s">
        <v>1800</v>
      </c>
      <c r="I749" s="23" t="s">
        <v>809</v>
      </c>
      <c r="J749" s="23" t="s">
        <v>1801</v>
      </c>
      <c r="K749" s="23" t="s">
        <v>154</v>
      </c>
      <c r="L749" s="27">
        <v>0.66520000000000001</v>
      </c>
      <c r="M749" s="25">
        <v>3062</v>
      </c>
      <c r="N749" s="25">
        <v>411</v>
      </c>
      <c r="O749" s="24">
        <v>0</v>
      </c>
      <c r="P749" s="24">
        <v>0</v>
      </c>
      <c r="Q749" s="24">
        <v>0</v>
      </c>
      <c r="R749" s="66"/>
      <c r="S749" s="66"/>
      <c r="T749" s="66"/>
      <c r="U749" s="66"/>
      <c r="V749" s="66"/>
      <c r="W749" s="24"/>
      <c r="X749" s="24"/>
      <c r="Y749" s="24"/>
      <c r="Z749" s="24"/>
      <c r="AA749" s="28"/>
      <c r="AB749" s="28">
        <v>0.5</v>
      </c>
      <c r="AC749" s="28"/>
      <c r="AD749" s="28">
        <v>10</v>
      </c>
      <c r="AE749" s="28">
        <v>10.00099251</v>
      </c>
      <c r="AF749" t="s">
        <v>584</v>
      </c>
    </row>
    <row r="750" spans="1:32" ht="18" customHeight="1">
      <c r="A750" s="22">
        <v>46176</v>
      </c>
      <c r="B750" s="23" t="s">
        <v>20</v>
      </c>
      <c r="C750" s="24">
        <v>681</v>
      </c>
      <c r="D750" s="25">
        <v>1071</v>
      </c>
      <c r="E750" s="26">
        <v>-134</v>
      </c>
      <c r="F750" s="24">
        <v>12</v>
      </c>
      <c r="G750" s="24">
        <v>3</v>
      </c>
      <c r="H750" s="23" t="s">
        <v>1802</v>
      </c>
      <c r="I750" s="23" t="s">
        <v>925</v>
      </c>
      <c r="J750" s="23" t="s">
        <v>1659</v>
      </c>
      <c r="K750" s="23" t="s">
        <v>154</v>
      </c>
      <c r="L750" s="27">
        <v>0.95830000000000004</v>
      </c>
      <c r="M750" s="25">
        <v>40</v>
      </c>
      <c r="N750" s="25">
        <v>-578</v>
      </c>
      <c r="O750" s="24">
        <v>0</v>
      </c>
      <c r="P750" s="24">
        <v>1</v>
      </c>
      <c r="Q750" s="24">
        <v>0</v>
      </c>
      <c r="R750" s="66"/>
      <c r="S750" s="66"/>
      <c r="T750" s="66"/>
      <c r="U750" s="66"/>
      <c r="V750" s="66"/>
      <c r="W750" s="24"/>
      <c r="X750" s="24"/>
      <c r="Y750" s="24"/>
      <c r="Z750" s="24"/>
      <c r="AA750" s="28"/>
      <c r="AB750" s="28">
        <v>0.5</v>
      </c>
      <c r="AC750" s="28"/>
      <c r="AD750" s="28">
        <v>40</v>
      </c>
      <c r="AE750" s="28">
        <v>40.000992500000002</v>
      </c>
      <c r="AF750" t="s">
        <v>664</v>
      </c>
    </row>
    <row r="751" spans="1:32" ht="18" customHeight="1">
      <c r="A751" s="22">
        <v>46176</v>
      </c>
      <c r="B751" s="23" t="s">
        <v>20</v>
      </c>
      <c r="C751" s="24">
        <v>682</v>
      </c>
      <c r="D751" s="25">
        <v>1173</v>
      </c>
      <c r="E751" s="26">
        <v>522</v>
      </c>
      <c r="F751" s="24">
        <v>22</v>
      </c>
      <c r="G751" s="24">
        <v>7</v>
      </c>
      <c r="H751" s="23" t="s">
        <v>1803</v>
      </c>
      <c r="I751" s="23" t="s">
        <v>1804</v>
      </c>
      <c r="J751" s="23" t="s">
        <v>1805</v>
      </c>
      <c r="K751" s="23" t="s">
        <v>154</v>
      </c>
      <c r="L751" s="27">
        <v>1.1483000000000001</v>
      </c>
      <c r="M751" s="25">
        <v>83</v>
      </c>
      <c r="N751" s="25">
        <v>22</v>
      </c>
      <c r="O751" s="24">
        <v>0</v>
      </c>
      <c r="P751" s="24">
        <v>2</v>
      </c>
      <c r="Q751" s="24">
        <v>0</v>
      </c>
      <c r="R751" s="66"/>
      <c r="S751" s="66"/>
      <c r="T751" s="66"/>
      <c r="U751" s="66"/>
      <c r="V751" s="66"/>
      <c r="W751" s="24"/>
      <c r="X751" s="24"/>
      <c r="Y751" s="24"/>
      <c r="Z751" s="24"/>
      <c r="AA751" s="28"/>
      <c r="AB751" s="28">
        <v>0.5</v>
      </c>
      <c r="AC751" s="28"/>
      <c r="AD751" s="28">
        <v>35</v>
      </c>
      <c r="AE751" s="28">
        <v>35.000992490000002</v>
      </c>
      <c r="AF751" t="s">
        <v>668</v>
      </c>
    </row>
    <row r="752" spans="1:32" ht="18" customHeight="1">
      <c r="A752" s="22">
        <v>46176</v>
      </c>
      <c r="B752" s="23" t="s">
        <v>387</v>
      </c>
      <c r="C752" s="24">
        <v>683</v>
      </c>
      <c r="D752" s="25">
        <v>6</v>
      </c>
      <c r="E752" s="26">
        <v>-13</v>
      </c>
      <c r="F752" s="24">
        <v>0</v>
      </c>
      <c r="G752" s="24">
        <v>0</v>
      </c>
      <c r="H752" s="23" t="s">
        <v>214</v>
      </c>
      <c r="I752" s="23" t="s">
        <v>214</v>
      </c>
      <c r="J752" s="23" t="s">
        <v>214</v>
      </c>
      <c r="K752" s="23" t="s">
        <v>154</v>
      </c>
      <c r="L752" s="27">
        <v>0.27779999999999999</v>
      </c>
      <c r="M752" s="25">
        <v>-669</v>
      </c>
      <c r="N752" s="25">
        <v>-2319</v>
      </c>
      <c r="O752" s="24">
        <v>0</v>
      </c>
      <c r="P752" s="24">
        <v>3</v>
      </c>
      <c r="Q752" s="24">
        <v>0</v>
      </c>
      <c r="R752" s="66"/>
      <c r="S752" s="66"/>
      <c r="T752" s="66"/>
      <c r="U752" s="66"/>
      <c r="V752" s="66"/>
      <c r="W752" s="24"/>
      <c r="X752" s="24"/>
      <c r="Y752" s="24"/>
      <c r="Z752" s="24"/>
      <c r="AA752" s="28"/>
      <c r="AB752" s="28">
        <v>0.5</v>
      </c>
      <c r="AC752" s="28"/>
      <c r="AD752" s="28">
        <v>10</v>
      </c>
      <c r="AE752" s="28">
        <v>10.000992480000001</v>
      </c>
      <c r="AF752" t="s">
        <v>584</v>
      </c>
    </row>
    <row r="753" spans="1:32" ht="18" customHeight="1">
      <c r="A753" s="22">
        <v>46176</v>
      </c>
      <c r="B753" s="23" t="s">
        <v>387</v>
      </c>
      <c r="C753" s="24">
        <v>685</v>
      </c>
      <c r="D753" s="25">
        <v>1712</v>
      </c>
      <c r="E753" s="26">
        <v>4864</v>
      </c>
      <c r="F753" s="24">
        <v>70</v>
      </c>
      <c r="G753" s="24">
        <v>11</v>
      </c>
      <c r="H753" s="23" t="s">
        <v>1806</v>
      </c>
      <c r="I753" s="23" t="s">
        <v>1807</v>
      </c>
      <c r="J753" s="23" t="s">
        <v>1808</v>
      </c>
      <c r="K753" s="23" t="s">
        <v>154</v>
      </c>
      <c r="L753" s="27">
        <v>1.9470000000000001</v>
      </c>
      <c r="M753" s="25">
        <v>1798</v>
      </c>
      <c r="N753" s="25">
        <v>1237</v>
      </c>
      <c r="O753" s="24">
        <v>0</v>
      </c>
      <c r="P753" s="24">
        <v>5</v>
      </c>
      <c r="Q753" s="24">
        <v>0</v>
      </c>
      <c r="R753" s="66"/>
      <c r="S753" s="66"/>
      <c r="T753" s="66"/>
      <c r="U753" s="66"/>
      <c r="V753" s="66"/>
      <c r="W753" s="24"/>
      <c r="X753" s="24"/>
      <c r="Y753" s="24"/>
      <c r="Z753" s="24"/>
      <c r="AA753" s="28"/>
      <c r="AB753" s="28">
        <v>0.5</v>
      </c>
      <c r="AC753" s="28"/>
      <c r="AD753" s="28">
        <v>90</v>
      </c>
      <c r="AE753" s="28">
        <v>90.00099247</v>
      </c>
      <c r="AF753" t="s">
        <v>170</v>
      </c>
    </row>
    <row r="754" spans="1:32" ht="18" customHeight="1">
      <c r="A754" s="22">
        <v>46176</v>
      </c>
      <c r="B754" s="23" t="s">
        <v>49</v>
      </c>
      <c r="C754" s="24">
        <v>686</v>
      </c>
      <c r="D754" s="25">
        <v>1279</v>
      </c>
      <c r="E754" s="26">
        <v>7260</v>
      </c>
      <c r="F754" s="24">
        <v>44</v>
      </c>
      <c r="G754" s="24">
        <v>13</v>
      </c>
      <c r="H754" s="23" t="s">
        <v>1809</v>
      </c>
      <c r="I754" s="23" t="s">
        <v>1810</v>
      </c>
      <c r="J754" s="23" t="s">
        <v>1811</v>
      </c>
      <c r="K754" s="23" t="s">
        <v>154</v>
      </c>
      <c r="L754" s="27">
        <v>2.8921000000000001</v>
      </c>
      <c r="M754" s="25">
        <v>-115</v>
      </c>
      <c r="N754" s="25">
        <v>832</v>
      </c>
      <c r="O754" s="24">
        <v>0</v>
      </c>
      <c r="P754" s="24">
        <v>6</v>
      </c>
      <c r="Q754" s="24">
        <v>0</v>
      </c>
      <c r="R754" s="66"/>
      <c r="S754" s="66"/>
      <c r="T754" s="66"/>
      <c r="U754" s="66"/>
      <c r="V754" s="66"/>
      <c r="W754" s="24"/>
      <c r="X754" s="24"/>
      <c r="Y754" s="24"/>
      <c r="Z754" s="24"/>
      <c r="AA754" s="28"/>
      <c r="AB754" s="28">
        <v>0.5</v>
      </c>
      <c r="AC754" s="28"/>
      <c r="AD754" s="28">
        <v>80</v>
      </c>
      <c r="AE754" s="28">
        <v>80.000992460000006</v>
      </c>
      <c r="AF754" t="s">
        <v>155</v>
      </c>
    </row>
    <row r="755" spans="1:32" ht="18" customHeight="1">
      <c r="A755" s="22">
        <v>46176</v>
      </c>
      <c r="B755" s="23" t="s">
        <v>49</v>
      </c>
      <c r="C755" s="24">
        <v>687</v>
      </c>
      <c r="D755" s="25">
        <v>1234</v>
      </c>
      <c r="E755" s="26">
        <v>-434</v>
      </c>
      <c r="F755" s="24">
        <v>7</v>
      </c>
      <c r="G755" s="24">
        <v>5</v>
      </c>
      <c r="H755" s="23" t="s">
        <v>1812</v>
      </c>
      <c r="I755" s="23" t="s">
        <v>1371</v>
      </c>
      <c r="J755" s="23" t="s">
        <v>1813</v>
      </c>
      <c r="K755" s="23" t="s">
        <v>154</v>
      </c>
      <c r="L755" s="27">
        <v>0.88280000000000003</v>
      </c>
      <c r="M755" s="25">
        <v>3596</v>
      </c>
      <c r="N755" s="25">
        <v>2660</v>
      </c>
      <c r="O755" s="24">
        <v>0</v>
      </c>
      <c r="P755" s="24">
        <v>7</v>
      </c>
      <c r="Q755" s="24">
        <v>0</v>
      </c>
      <c r="R755" s="66"/>
      <c r="S755" s="66"/>
      <c r="T755" s="66"/>
      <c r="U755" s="66"/>
      <c r="V755" s="66"/>
      <c r="W755" s="24"/>
      <c r="X755" s="24"/>
      <c r="Y755" s="24"/>
      <c r="Z755" s="24"/>
      <c r="AA755" s="28"/>
      <c r="AB755" s="28">
        <v>0.5</v>
      </c>
      <c r="AC755" s="28"/>
      <c r="AD755" s="28">
        <v>30</v>
      </c>
      <c r="AE755" s="28">
        <v>30.000992449999998</v>
      </c>
      <c r="AF755" t="s">
        <v>661</v>
      </c>
    </row>
    <row r="756" spans="1:32" ht="18" customHeight="1">
      <c r="A756" s="22">
        <v>46176</v>
      </c>
      <c r="B756" s="23" t="s">
        <v>20</v>
      </c>
      <c r="C756" s="24">
        <v>688</v>
      </c>
      <c r="D756" s="25">
        <v>1800</v>
      </c>
      <c r="E756" s="26">
        <v>-1166</v>
      </c>
      <c r="F756" s="24">
        <v>9</v>
      </c>
      <c r="G756" s="24">
        <v>5</v>
      </c>
      <c r="H756" s="23" t="s">
        <v>1814</v>
      </c>
      <c r="I756" s="23" t="s">
        <v>660</v>
      </c>
      <c r="J756" s="23" t="s">
        <v>1815</v>
      </c>
      <c r="K756" s="23" t="s">
        <v>154</v>
      </c>
      <c r="L756" s="27">
        <v>0.78410000000000002</v>
      </c>
      <c r="M756" s="25">
        <v>1879</v>
      </c>
      <c r="N756" s="25">
        <v>-1026</v>
      </c>
      <c r="O756" s="24">
        <v>0</v>
      </c>
      <c r="P756" s="24">
        <v>8</v>
      </c>
      <c r="Q756" s="24">
        <v>0</v>
      </c>
      <c r="R756" s="66"/>
      <c r="S756" s="66"/>
      <c r="T756" s="66"/>
      <c r="U756" s="66"/>
      <c r="V756" s="66"/>
      <c r="W756" s="24"/>
      <c r="X756" s="24"/>
      <c r="Y756" s="24"/>
      <c r="Z756" s="24"/>
      <c r="AA756" s="28"/>
      <c r="AB756" s="28">
        <v>0.5</v>
      </c>
      <c r="AC756" s="28"/>
      <c r="AD756" s="28">
        <v>30</v>
      </c>
      <c r="AE756" s="28">
        <v>30.000992440000001</v>
      </c>
      <c r="AF756" t="s">
        <v>661</v>
      </c>
    </row>
    <row r="757" spans="1:32" ht="18" customHeight="1">
      <c r="A757" s="22">
        <v>46176</v>
      </c>
      <c r="B757" s="23" t="s">
        <v>20</v>
      </c>
      <c r="C757" s="24">
        <v>700</v>
      </c>
      <c r="D757" s="25">
        <v>2174</v>
      </c>
      <c r="E757" s="26">
        <v>-1397</v>
      </c>
      <c r="F757" s="24">
        <v>18</v>
      </c>
      <c r="G757" s="24">
        <v>9</v>
      </c>
      <c r="H757" s="23" t="s">
        <v>1816</v>
      </c>
      <c r="I757" s="23" t="s">
        <v>1757</v>
      </c>
      <c r="J757" s="23" t="s">
        <v>1817</v>
      </c>
      <c r="K757" s="23" t="s">
        <v>154</v>
      </c>
      <c r="L757" s="27">
        <v>0.78580000000000005</v>
      </c>
      <c r="M757" s="25">
        <v>276</v>
      </c>
      <c r="N757" s="25">
        <v>-161</v>
      </c>
      <c r="O757" s="24">
        <v>0</v>
      </c>
      <c r="P757" s="24">
        <v>0</v>
      </c>
      <c r="Q757" s="24">
        <v>0</v>
      </c>
      <c r="R757" s="66"/>
      <c r="S757" s="66"/>
      <c r="T757" s="66"/>
      <c r="U757" s="66"/>
      <c r="V757" s="66"/>
      <c r="W757" s="24"/>
      <c r="X757" s="24"/>
      <c r="Y757" s="24"/>
      <c r="Z757" s="24"/>
      <c r="AA757" s="28"/>
      <c r="AB757" s="28">
        <v>0.5</v>
      </c>
      <c r="AC757" s="28"/>
      <c r="AD757" s="28">
        <v>30</v>
      </c>
      <c r="AE757" s="28">
        <v>30.00099243</v>
      </c>
      <c r="AF757" t="s">
        <v>661</v>
      </c>
    </row>
    <row r="758" spans="1:32" ht="18" customHeight="1">
      <c r="A758" s="22">
        <v>46176</v>
      </c>
      <c r="B758" s="23" t="s">
        <v>20</v>
      </c>
      <c r="C758" s="24">
        <v>701</v>
      </c>
      <c r="D758" s="25">
        <v>482</v>
      </c>
      <c r="E758" s="26">
        <v>-336</v>
      </c>
      <c r="F758" s="24">
        <v>4</v>
      </c>
      <c r="G758" s="24">
        <v>1</v>
      </c>
      <c r="H758" s="23" t="s">
        <v>1818</v>
      </c>
      <c r="I758" s="23" t="s">
        <v>1819</v>
      </c>
      <c r="J758" s="23" t="s">
        <v>1820</v>
      </c>
      <c r="K758" s="23" t="s">
        <v>154</v>
      </c>
      <c r="L758" s="27">
        <v>0.76759999999999995</v>
      </c>
      <c r="M758" s="25">
        <v>488</v>
      </c>
      <c r="N758" s="25">
        <v>-780</v>
      </c>
      <c r="O758" s="24">
        <v>0</v>
      </c>
      <c r="P758" s="24">
        <v>1</v>
      </c>
      <c r="Q758" s="24">
        <v>0</v>
      </c>
      <c r="R758" s="66"/>
      <c r="S758" s="66"/>
      <c r="T758" s="66"/>
      <c r="U758" s="66"/>
      <c r="V758" s="66"/>
      <c r="W758" s="24"/>
      <c r="X758" s="24"/>
      <c r="Y758" s="24"/>
      <c r="Z758" s="24"/>
      <c r="AA758" s="28"/>
      <c r="AB758" s="28">
        <v>0.5</v>
      </c>
      <c r="AC758" s="28"/>
      <c r="AD758" s="28">
        <v>20</v>
      </c>
      <c r="AE758" s="28">
        <v>20.000992419999999</v>
      </c>
      <c r="AF758" t="s">
        <v>590</v>
      </c>
    </row>
    <row r="759" spans="1:32" ht="18" customHeight="1">
      <c r="A759" s="22">
        <v>46176</v>
      </c>
      <c r="B759" s="23" t="s">
        <v>20</v>
      </c>
      <c r="C759" s="24">
        <v>702</v>
      </c>
      <c r="D759" s="25">
        <v>1922</v>
      </c>
      <c r="E759" s="26">
        <v>2385</v>
      </c>
      <c r="F759" s="24">
        <v>27</v>
      </c>
      <c r="G759" s="24">
        <v>7</v>
      </c>
      <c r="H759" s="23" t="s">
        <v>1821</v>
      </c>
      <c r="I759" s="23" t="s">
        <v>1822</v>
      </c>
      <c r="J759" s="23" t="s">
        <v>1740</v>
      </c>
      <c r="K759" s="23" t="s">
        <v>154</v>
      </c>
      <c r="L759" s="27">
        <v>1.4136</v>
      </c>
      <c r="M759" s="25">
        <v>-394</v>
      </c>
      <c r="N759" s="25">
        <v>-675</v>
      </c>
      <c r="O759" s="24">
        <v>0</v>
      </c>
      <c r="P759" s="24">
        <v>2</v>
      </c>
      <c r="Q759" s="24">
        <v>0</v>
      </c>
      <c r="R759" s="66"/>
      <c r="S759" s="66"/>
      <c r="T759" s="66"/>
      <c r="U759" s="66"/>
      <c r="V759" s="66"/>
      <c r="W759" s="24"/>
      <c r="X759" s="24"/>
      <c r="Y759" s="24"/>
      <c r="Z759" s="24"/>
      <c r="AA759" s="28"/>
      <c r="AB759" s="28">
        <v>0.5</v>
      </c>
      <c r="AC759" s="28"/>
      <c r="AD759" s="28">
        <v>70</v>
      </c>
      <c r="AE759" s="28">
        <v>70.000992409999995</v>
      </c>
      <c r="AF759" t="s">
        <v>178</v>
      </c>
    </row>
    <row r="760" spans="1:32" ht="18" customHeight="1">
      <c r="A760" s="22">
        <v>46176</v>
      </c>
      <c r="B760" s="23" t="s">
        <v>38</v>
      </c>
      <c r="C760" s="24">
        <v>703</v>
      </c>
      <c r="D760" s="25">
        <v>3282</v>
      </c>
      <c r="E760" s="26">
        <v>-2697</v>
      </c>
      <c r="F760" s="24">
        <v>16</v>
      </c>
      <c r="G760" s="24">
        <v>11</v>
      </c>
      <c r="H760" s="23" t="s">
        <v>1823</v>
      </c>
      <c r="I760" s="23" t="s">
        <v>1423</v>
      </c>
      <c r="J760" s="23" t="s">
        <v>1824</v>
      </c>
      <c r="K760" s="23" t="s">
        <v>154</v>
      </c>
      <c r="L760" s="27">
        <v>0.72609999999999997</v>
      </c>
      <c r="M760" s="25">
        <v>918</v>
      </c>
      <c r="N760" s="25">
        <v>-596</v>
      </c>
      <c r="O760" s="24">
        <v>0</v>
      </c>
      <c r="P760" s="24">
        <v>3</v>
      </c>
      <c r="Q760" s="24">
        <v>0</v>
      </c>
      <c r="R760" s="66"/>
      <c r="S760" s="66"/>
      <c r="T760" s="66"/>
      <c r="U760" s="66"/>
      <c r="V760" s="66"/>
      <c r="W760" s="24"/>
      <c r="X760" s="24"/>
      <c r="Y760" s="24"/>
      <c r="Z760" s="24"/>
      <c r="AA760" s="28"/>
      <c r="AB760" s="28">
        <v>0.6</v>
      </c>
      <c r="AC760" s="28"/>
      <c r="AD760" s="28">
        <v>30</v>
      </c>
      <c r="AE760" s="28">
        <v>30.000992400000001</v>
      </c>
      <c r="AF760" t="s">
        <v>661</v>
      </c>
    </row>
    <row r="761" spans="1:32" ht="18" customHeight="1">
      <c r="A761" s="22">
        <v>46176</v>
      </c>
      <c r="B761" s="23" t="s">
        <v>38</v>
      </c>
      <c r="C761" s="24">
        <v>705</v>
      </c>
      <c r="D761" s="25">
        <v>1943</v>
      </c>
      <c r="E761" s="26">
        <v>-2219</v>
      </c>
      <c r="F761" s="24">
        <v>5</v>
      </c>
      <c r="G761" s="24">
        <v>5</v>
      </c>
      <c r="H761" s="23" t="s">
        <v>1825</v>
      </c>
      <c r="I761" s="23" t="s">
        <v>1826</v>
      </c>
      <c r="J761" s="23" t="s">
        <v>1826</v>
      </c>
      <c r="K761" s="23" t="s">
        <v>154</v>
      </c>
      <c r="L761" s="27">
        <v>0.61929999999999996</v>
      </c>
      <c r="M761" s="25">
        <v>92</v>
      </c>
      <c r="N761" s="25">
        <v>49</v>
      </c>
      <c r="O761" s="24">
        <v>0</v>
      </c>
      <c r="P761" s="24">
        <v>5</v>
      </c>
      <c r="Q761" s="24">
        <v>0</v>
      </c>
      <c r="R761" s="66"/>
      <c r="S761" s="66"/>
      <c r="T761" s="66"/>
      <c r="U761" s="66"/>
      <c r="V761" s="66"/>
      <c r="W761" s="24"/>
      <c r="X761" s="24"/>
      <c r="Y761" s="24"/>
      <c r="Z761" s="24"/>
      <c r="AA761" s="28"/>
      <c r="AB761" s="28">
        <v>0.5</v>
      </c>
      <c r="AC761" s="28"/>
      <c r="AD761" s="28">
        <v>40</v>
      </c>
      <c r="AE761" s="28">
        <v>40.00099239</v>
      </c>
      <c r="AF761" t="s">
        <v>664</v>
      </c>
    </row>
    <row r="762" spans="1:32" ht="18" customHeight="1">
      <c r="A762" s="22">
        <v>46176</v>
      </c>
      <c r="B762" s="23" t="s">
        <v>38</v>
      </c>
      <c r="C762" s="24">
        <v>706</v>
      </c>
      <c r="D762" s="25">
        <v>610</v>
      </c>
      <c r="E762" s="26">
        <v>-588</v>
      </c>
      <c r="F762" s="24">
        <v>2</v>
      </c>
      <c r="G762" s="24">
        <v>4</v>
      </c>
      <c r="H762" s="23" t="s">
        <v>673</v>
      </c>
      <c r="I762" s="23" t="s">
        <v>1827</v>
      </c>
      <c r="J762" s="23" t="s">
        <v>1407</v>
      </c>
      <c r="K762" s="23" t="s">
        <v>154</v>
      </c>
      <c r="L762" s="27">
        <v>0.67869999999999997</v>
      </c>
      <c r="M762" s="25">
        <v>-71</v>
      </c>
      <c r="N762" s="25">
        <v>-72</v>
      </c>
      <c r="O762" s="24">
        <v>0</v>
      </c>
      <c r="P762" s="24">
        <v>6</v>
      </c>
      <c r="Q762" s="24">
        <v>0</v>
      </c>
      <c r="R762" s="66"/>
      <c r="S762" s="66"/>
      <c r="T762" s="66"/>
      <c r="U762" s="66"/>
      <c r="V762" s="66"/>
      <c r="W762" s="24"/>
      <c r="X762" s="24"/>
      <c r="Y762" s="24"/>
      <c r="Z762" s="24"/>
      <c r="AA762" s="28"/>
      <c r="AB762" s="28">
        <v>0.5</v>
      </c>
      <c r="AC762" s="28"/>
      <c r="AD762" s="28">
        <v>20</v>
      </c>
      <c r="AE762" s="28">
        <v>20.00099238</v>
      </c>
      <c r="AF762" t="s">
        <v>590</v>
      </c>
    </row>
    <row r="763" spans="1:32" ht="18" customHeight="1">
      <c r="A763" s="22">
        <v>46176</v>
      </c>
      <c r="B763" s="23" t="s">
        <v>38</v>
      </c>
      <c r="C763" s="24">
        <v>707</v>
      </c>
      <c r="D763" s="25">
        <v>3221</v>
      </c>
      <c r="E763" s="26">
        <v>-3422</v>
      </c>
      <c r="F763" s="24">
        <v>10</v>
      </c>
      <c r="G763" s="24">
        <v>9</v>
      </c>
      <c r="H763" s="23" t="s">
        <v>1828</v>
      </c>
      <c r="I763" s="23" t="s">
        <v>1829</v>
      </c>
      <c r="J763" s="23" t="s">
        <v>1830</v>
      </c>
      <c r="K763" s="23" t="s">
        <v>154</v>
      </c>
      <c r="L763" s="27">
        <v>0.64590000000000003</v>
      </c>
      <c r="M763" s="25">
        <v>3400</v>
      </c>
      <c r="N763" s="25">
        <v>-339</v>
      </c>
      <c r="O763" s="24">
        <v>0</v>
      </c>
      <c r="P763" s="24">
        <v>7</v>
      </c>
      <c r="Q763" s="24">
        <v>0</v>
      </c>
      <c r="R763" s="66"/>
      <c r="S763" s="66"/>
      <c r="T763" s="66"/>
      <c r="U763" s="66"/>
      <c r="V763" s="66"/>
      <c r="W763" s="24"/>
      <c r="X763" s="24"/>
      <c r="Y763" s="24"/>
      <c r="Z763" s="24"/>
      <c r="AA763" s="28"/>
      <c r="AB763" s="28">
        <v>0.6</v>
      </c>
      <c r="AC763" s="28"/>
      <c r="AD763" s="28">
        <v>30</v>
      </c>
      <c r="AE763" s="28">
        <v>30.000992369999999</v>
      </c>
      <c r="AF763" t="s">
        <v>661</v>
      </c>
    </row>
    <row r="764" spans="1:32" ht="18" customHeight="1">
      <c r="A764" s="22">
        <v>46176</v>
      </c>
      <c r="B764" s="23" t="s">
        <v>38</v>
      </c>
      <c r="C764" s="24">
        <v>708</v>
      </c>
      <c r="D764" s="25">
        <v>179</v>
      </c>
      <c r="E764" s="26">
        <v>-76</v>
      </c>
      <c r="F764" s="24">
        <v>1</v>
      </c>
      <c r="G764" s="24">
        <v>2</v>
      </c>
      <c r="H764" s="23" t="s">
        <v>1831</v>
      </c>
      <c r="I764" s="23" t="s">
        <v>1249</v>
      </c>
      <c r="J764" s="23" t="s">
        <v>1832</v>
      </c>
      <c r="K764" s="23" t="s">
        <v>154</v>
      </c>
      <c r="L764" s="27">
        <v>0.85850000000000004</v>
      </c>
      <c r="M764" s="25">
        <v>-3545</v>
      </c>
      <c r="N764" s="25">
        <v>600</v>
      </c>
      <c r="O764" s="24">
        <v>0</v>
      </c>
      <c r="P764" s="24">
        <v>8</v>
      </c>
      <c r="Q764" s="24">
        <v>0</v>
      </c>
      <c r="R764" s="66"/>
      <c r="S764" s="66"/>
      <c r="T764" s="66"/>
      <c r="U764" s="66"/>
      <c r="V764" s="66"/>
      <c r="W764" s="24"/>
      <c r="X764" s="24"/>
      <c r="Y764" s="24"/>
      <c r="Z764" s="24"/>
      <c r="AA764" s="28"/>
      <c r="AB764" s="28">
        <v>0.5</v>
      </c>
      <c r="AC764" s="28"/>
      <c r="AD764" s="28">
        <v>10</v>
      </c>
      <c r="AE764" s="28">
        <v>10.00099236</v>
      </c>
      <c r="AF764" t="s">
        <v>584</v>
      </c>
    </row>
    <row r="765" spans="1:32" ht="18" customHeight="1">
      <c r="A765" s="22">
        <v>46176</v>
      </c>
      <c r="B765" s="23" t="s">
        <v>38</v>
      </c>
      <c r="C765" s="24">
        <v>710</v>
      </c>
      <c r="D765" s="25">
        <v>2793</v>
      </c>
      <c r="E765" s="26">
        <v>-702</v>
      </c>
      <c r="F765" s="24">
        <v>15</v>
      </c>
      <c r="G765" s="24">
        <v>13</v>
      </c>
      <c r="H765" s="23" t="s">
        <v>1833</v>
      </c>
      <c r="I765" s="23" t="s">
        <v>1834</v>
      </c>
      <c r="J765" s="23" t="s">
        <v>1835</v>
      </c>
      <c r="K765" s="23" t="s">
        <v>154</v>
      </c>
      <c r="L765" s="27">
        <v>0.91620000000000001</v>
      </c>
      <c r="M765" s="25">
        <v>3390</v>
      </c>
      <c r="N765" s="25">
        <v>-83</v>
      </c>
      <c r="O765" s="24">
        <v>0</v>
      </c>
      <c r="P765" s="24">
        <v>0</v>
      </c>
      <c r="Q765" s="24">
        <v>0</v>
      </c>
      <c r="R765" s="66"/>
      <c r="S765" s="66"/>
      <c r="T765" s="66"/>
      <c r="U765" s="66"/>
      <c r="V765" s="66"/>
      <c r="W765" s="24"/>
      <c r="X765" s="24"/>
      <c r="Y765" s="24"/>
      <c r="Z765" s="24"/>
      <c r="AA765" s="28"/>
      <c r="AB765" s="28">
        <v>0.5</v>
      </c>
      <c r="AC765" s="28"/>
      <c r="AD765" s="28">
        <v>30</v>
      </c>
      <c r="AE765" s="28">
        <v>30.000992350000001</v>
      </c>
      <c r="AF765" t="s">
        <v>661</v>
      </c>
    </row>
    <row r="766" spans="1:32" ht="18" customHeight="1">
      <c r="A766" s="22">
        <v>46176</v>
      </c>
      <c r="B766" s="23" t="s">
        <v>372</v>
      </c>
      <c r="C766" s="24">
        <v>711</v>
      </c>
      <c r="D766" s="25">
        <v>3565</v>
      </c>
      <c r="E766" s="26">
        <v>1053</v>
      </c>
      <c r="F766" s="24">
        <v>59</v>
      </c>
      <c r="G766" s="24">
        <v>17</v>
      </c>
      <c r="H766" s="23" t="s">
        <v>1836</v>
      </c>
      <c r="I766" s="23" t="s">
        <v>1837</v>
      </c>
      <c r="J766" s="23" t="s">
        <v>1838</v>
      </c>
      <c r="K766" s="23" t="s">
        <v>154</v>
      </c>
      <c r="L766" s="27">
        <v>1.0985</v>
      </c>
      <c r="M766" s="25">
        <v>-504</v>
      </c>
      <c r="N766" s="25">
        <v>-412</v>
      </c>
      <c r="O766" s="24">
        <v>0</v>
      </c>
      <c r="P766" s="24">
        <v>1</v>
      </c>
      <c r="Q766" s="24">
        <v>0</v>
      </c>
      <c r="R766" s="66"/>
      <c r="S766" s="66"/>
      <c r="T766" s="66"/>
      <c r="U766" s="66"/>
      <c r="V766" s="66"/>
      <c r="W766" s="24"/>
      <c r="X766" s="24"/>
      <c r="Y766" s="24"/>
      <c r="Z766" s="24"/>
      <c r="AA766" s="28"/>
      <c r="AB766" s="28">
        <v>0.6</v>
      </c>
      <c r="AC766" s="28"/>
      <c r="AD766" s="28">
        <v>70</v>
      </c>
      <c r="AE766" s="28">
        <v>70.000992339999996</v>
      </c>
      <c r="AF766" t="s">
        <v>204</v>
      </c>
    </row>
    <row r="767" spans="1:32" ht="18" customHeight="1">
      <c r="A767" s="22">
        <v>46176</v>
      </c>
      <c r="B767" s="23" t="s">
        <v>372</v>
      </c>
      <c r="C767" s="24">
        <v>712</v>
      </c>
      <c r="D767" s="25">
        <v>2849</v>
      </c>
      <c r="E767" s="26">
        <v>-1559</v>
      </c>
      <c r="F767" s="24">
        <v>26</v>
      </c>
      <c r="G767" s="24">
        <v>8</v>
      </c>
      <c r="H767" s="23" t="s">
        <v>1839</v>
      </c>
      <c r="I767" s="23" t="s">
        <v>1840</v>
      </c>
      <c r="J767" s="23" t="s">
        <v>1841</v>
      </c>
      <c r="K767" s="23" t="s">
        <v>154</v>
      </c>
      <c r="L767" s="27">
        <v>0.81759999999999999</v>
      </c>
      <c r="M767" s="25">
        <v>-267</v>
      </c>
      <c r="N767" s="25">
        <v>50</v>
      </c>
      <c r="O767" s="24">
        <v>0</v>
      </c>
      <c r="P767" s="24">
        <v>2</v>
      </c>
      <c r="Q767" s="24">
        <v>0</v>
      </c>
      <c r="R767" s="66"/>
      <c r="S767" s="66"/>
      <c r="T767" s="66"/>
      <c r="U767" s="66"/>
      <c r="V767" s="66"/>
      <c r="W767" s="24"/>
      <c r="X767" s="24"/>
      <c r="Y767" s="24"/>
      <c r="Z767" s="24"/>
      <c r="AA767" s="28"/>
      <c r="AB767" s="28">
        <v>0.5</v>
      </c>
      <c r="AC767" s="28"/>
      <c r="AD767" s="28">
        <v>30</v>
      </c>
      <c r="AE767" s="28">
        <v>30.000992329999999</v>
      </c>
      <c r="AF767" t="s">
        <v>661</v>
      </c>
    </row>
    <row r="768" spans="1:32" ht="18" customHeight="1">
      <c r="A768" s="22">
        <v>46176</v>
      </c>
      <c r="B768" s="23" t="s">
        <v>485</v>
      </c>
      <c r="C768" s="24">
        <v>713</v>
      </c>
      <c r="D768" s="25">
        <v>2086</v>
      </c>
      <c r="E768" s="26">
        <v>-1582</v>
      </c>
      <c r="F768" s="24">
        <v>12</v>
      </c>
      <c r="G768" s="24">
        <v>7</v>
      </c>
      <c r="H768" s="23" t="s">
        <v>1842</v>
      </c>
      <c r="I768" s="23" t="s">
        <v>622</v>
      </c>
      <c r="J768" s="23" t="s">
        <v>1843</v>
      </c>
      <c r="K768" s="23" t="s">
        <v>154</v>
      </c>
      <c r="L768" s="27">
        <v>0.74719999999999998</v>
      </c>
      <c r="M768" s="25">
        <v>2155</v>
      </c>
      <c r="N768" s="25">
        <v>675</v>
      </c>
      <c r="O768" s="24">
        <v>0</v>
      </c>
      <c r="P768" s="24">
        <v>3</v>
      </c>
      <c r="Q768" s="24">
        <v>0</v>
      </c>
      <c r="R768" s="66"/>
      <c r="S768" s="66"/>
      <c r="T768" s="66"/>
      <c r="U768" s="66"/>
      <c r="V768" s="66"/>
      <c r="W768" s="24"/>
      <c r="X768" s="24"/>
      <c r="Y768" s="24"/>
      <c r="Z768" s="24"/>
      <c r="AA768" s="28"/>
      <c r="AB768" s="28">
        <v>0.5</v>
      </c>
      <c r="AC768" s="28"/>
      <c r="AD768" s="28">
        <v>30</v>
      </c>
      <c r="AE768" s="28">
        <v>30.000992320000002</v>
      </c>
      <c r="AF768" t="s">
        <v>661</v>
      </c>
    </row>
    <row r="769" spans="1:32" ht="18" customHeight="1">
      <c r="A769" s="22">
        <v>46176</v>
      </c>
      <c r="B769" s="23" t="s">
        <v>485</v>
      </c>
      <c r="C769" s="24">
        <v>715</v>
      </c>
      <c r="D769" s="25">
        <v>545</v>
      </c>
      <c r="E769" s="26">
        <v>-245</v>
      </c>
      <c r="F769" s="24">
        <v>4</v>
      </c>
      <c r="G769" s="24">
        <v>2</v>
      </c>
      <c r="H769" s="23" t="s">
        <v>1844</v>
      </c>
      <c r="I769" s="23" t="s">
        <v>228</v>
      </c>
      <c r="J769" s="23" t="s">
        <v>1845</v>
      </c>
      <c r="K769" s="23" t="s">
        <v>154</v>
      </c>
      <c r="L769" s="27">
        <v>0.85019999999999996</v>
      </c>
      <c r="M769" s="25">
        <v>-598</v>
      </c>
      <c r="N769" s="25">
        <v>358</v>
      </c>
      <c r="O769" s="24">
        <v>0</v>
      </c>
      <c r="P769" s="24">
        <v>5</v>
      </c>
      <c r="Q769" s="24">
        <v>0</v>
      </c>
      <c r="R769" s="66"/>
      <c r="S769" s="66"/>
      <c r="T769" s="66"/>
      <c r="U769" s="66"/>
      <c r="V769" s="66"/>
      <c r="W769" s="24"/>
      <c r="X769" s="24"/>
      <c r="Y769" s="24"/>
      <c r="Z769" s="24"/>
      <c r="AA769" s="28"/>
      <c r="AB769" s="28">
        <v>0.5</v>
      </c>
      <c r="AC769" s="28"/>
      <c r="AD769" s="28">
        <v>20</v>
      </c>
      <c r="AE769" s="28">
        <v>20.000992310000001</v>
      </c>
      <c r="AF769" t="s">
        <v>590</v>
      </c>
    </row>
    <row r="770" spans="1:32" ht="18" customHeight="1">
      <c r="A770" s="22">
        <v>46176</v>
      </c>
      <c r="B770" s="23" t="s">
        <v>322</v>
      </c>
      <c r="C770" s="24">
        <v>716</v>
      </c>
      <c r="D770" s="25">
        <v>2691</v>
      </c>
      <c r="E770" s="26">
        <v>186</v>
      </c>
      <c r="F770" s="24">
        <v>15</v>
      </c>
      <c r="G770" s="24">
        <v>5</v>
      </c>
      <c r="H770" s="23" t="s">
        <v>1472</v>
      </c>
      <c r="I770" s="23" t="s">
        <v>1846</v>
      </c>
      <c r="J770" s="23" t="s">
        <v>1847</v>
      </c>
      <c r="K770" s="23" t="s">
        <v>154</v>
      </c>
      <c r="L770" s="27">
        <v>1.0229999999999999</v>
      </c>
      <c r="M770" s="25">
        <v>-1050</v>
      </c>
      <c r="N770" s="25">
        <v>-235</v>
      </c>
      <c r="O770" s="24">
        <v>0</v>
      </c>
      <c r="P770" s="24">
        <v>6</v>
      </c>
      <c r="Q770" s="24">
        <v>0</v>
      </c>
      <c r="R770" s="66"/>
      <c r="S770" s="66"/>
      <c r="T770" s="66"/>
      <c r="U770" s="66"/>
      <c r="V770" s="66"/>
      <c r="W770" s="24"/>
      <c r="X770" s="24"/>
      <c r="Y770" s="24"/>
      <c r="Z770" s="24"/>
      <c r="AA770" s="28"/>
      <c r="AB770" s="28">
        <v>0.5</v>
      </c>
      <c r="AC770" s="28"/>
      <c r="AD770" s="28">
        <v>45</v>
      </c>
      <c r="AE770" s="28">
        <v>45.0009923</v>
      </c>
      <c r="AF770" t="s">
        <v>241</v>
      </c>
    </row>
    <row r="771" spans="1:32" ht="18" customHeight="1">
      <c r="A771" s="22">
        <v>46176</v>
      </c>
      <c r="B771" s="23" t="s">
        <v>322</v>
      </c>
      <c r="C771" s="24">
        <v>717</v>
      </c>
      <c r="D771" s="25">
        <v>3585</v>
      </c>
      <c r="E771" s="26">
        <v>-1030</v>
      </c>
      <c r="F771" s="24">
        <v>14</v>
      </c>
      <c r="G771" s="24">
        <v>10</v>
      </c>
      <c r="H771" s="23" t="s">
        <v>1848</v>
      </c>
      <c r="I771" s="23" t="s">
        <v>1849</v>
      </c>
      <c r="J771" s="23" t="s">
        <v>1850</v>
      </c>
      <c r="K771" s="23" t="s">
        <v>154</v>
      </c>
      <c r="L771" s="27">
        <v>0.9042</v>
      </c>
      <c r="M771" s="25">
        <v>8835</v>
      </c>
      <c r="N771" s="25">
        <v>-1738</v>
      </c>
      <c r="O771" s="24">
        <v>0</v>
      </c>
      <c r="P771" s="24">
        <v>7</v>
      </c>
      <c r="Q771" s="24">
        <v>0</v>
      </c>
      <c r="R771" s="66"/>
      <c r="S771" s="66"/>
      <c r="T771" s="66"/>
      <c r="U771" s="66"/>
      <c r="V771" s="66"/>
      <c r="W771" s="24"/>
      <c r="X771" s="24"/>
      <c r="Y771" s="24"/>
      <c r="Z771" s="24"/>
      <c r="AA771" s="28"/>
      <c r="AB771" s="28">
        <v>0.6</v>
      </c>
      <c r="AC771" s="28"/>
      <c r="AD771" s="28">
        <v>30</v>
      </c>
      <c r="AE771" s="28">
        <v>30.000992289999999</v>
      </c>
      <c r="AF771" t="s">
        <v>661</v>
      </c>
    </row>
    <row r="772" spans="1:32" ht="18" customHeight="1">
      <c r="A772" s="22">
        <v>46176</v>
      </c>
      <c r="B772" s="23" t="s">
        <v>416</v>
      </c>
      <c r="C772" s="24">
        <v>718</v>
      </c>
      <c r="D772" s="25">
        <v>297</v>
      </c>
      <c r="E772" s="26">
        <v>11</v>
      </c>
      <c r="F772" s="24">
        <v>2</v>
      </c>
      <c r="G772" s="24">
        <v>1</v>
      </c>
      <c r="H772" s="23" t="s">
        <v>340</v>
      </c>
      <c r="I772" s="23" t="s">
        <v>1851</v>
      </c>
      <c r="J772" s="23" t="s">
        <v>329</v>
      </c>
      <c r="K772" s="23" t="s">
        <v>154</v>
      </c>
      <c r="L772" s="27">
        <v>1.0123</v>
      </c>
      <c r="M772" s="25">
        <v>-180</v>
      </c>
      <c r="N772" s="25">
        <v>-52</v>
      </c>
      <c r="O772" s="24">
        <v>0</v>
      </c>
      <c r="P772" s="24">
        <v>8</v>
      </c>
      <c r="Q772" s="24">
        <v>0</v>
      </c>
      <c r="R772" s="66"/>
      <c r="S772" s="66"/>
      <c r="T772" s="66"/>
      <c r="U772" s="66"/>
      <c r="V772" s="66"/>
      <c r="W772" s="24"/>
      <c r="X772" s="24"/>
      <c r="Y772" s="24"/>
      <c r="Z772" s="24"/>
      <c r="AA772" s="28"/>
      <c r="AB772" s="28">
        <v>0.5</v>
      </c>
      <c r="AC772" s="28"/>
      <c r="AD772" s="28">
        <v>0</v>
      </c>
      <c r="AE772" s="28">
        <v>0</v>
      </c>
    </row>
    <row r="773" spans="1:32" ht="18" customHeight="1">
      <c r="A773" s="22">
        <v>46176</v>
      </c>
      <c r="B773" s="23" t="s">
        <v>416</v>
      </c>
      <c r="C773" s="24">
        <v>720</v>
      </c>
      <c r="D773" s="25">
        <v>1512</v>
      </c>
      <c r="E773" s="26">
        <v>2488</v>
      </c>
      <c r="F773" s="24">
        <v>32</v>
      </c>
      <c r="G773" s="24">
        <v>1</v>
      </c>
      <c r="H773" s="23" t="s">
        <v>1852</v>
      </c>
      <c r="I773" s="23" t="s">
        <v>1853</v>
      </c>
      <c r="J773" s="23" t="s">
        <v>1854</v>
      </c>
      <c r="K773" s="23" t="s">
        <v>154</v>
      </c>
      <c r="L773" s="27">
        <v>1.5485</v>
      </c>
      <c r="M773" s="25">
        <v>-550</v>
      </c>
      <c r="N773" s="25">
        <v>-1665</v>
      </c>
      <c r="O773" s="24">
        <v>0</v>
      </c>
      <c r="P773" s="24">
        <v>0</v>
      </c>
      <c r="Q773" s="24">
        <v>0</v>
      </c>
      <c r="R773" s="66"/>
      <c r="S773" s="66"/>
      <c r="T773" s="66"/>
      <c r="U773" s="66"/>
      <c r="V773" s="66"/>
      <c r="W773" s="24"/>
      <c r="X773" s="24"/>
      <c r="Y773" s="24"/>
      <c r="Z773" s="24"/>
      <c r="AA773" s="28"/>
      <c r="AB773" s="28">
        <v>0.5</v>
      </c>
      <c r="AC773" s="28"/>
      <c r="AD773" s="28">
        <v>70</v>
      </c>
      <c r="AE773" s="28">
        <v>70.000992269999998</v>
      </c>
      <c r="AF773" t="s">
        <v>178</v>
      </c>
    </row>
    <row r="774" spans="1:32" ht="18" customHeight="1">
      <c r="A774" s="22">
        <v>46176</v>
      </c>
      <c r="B774" s="23" t="s">
        <v>361</v>
      </c>
      <c r="C774" s="24">
        <v>721</v>
      </c>
      <c r="D774" s="25">
        <v>211</v>
      </c>
      <c r="E774" s="26">
        <v>-302</v>
      </c>
      <c r="F774" s="24">
        <v>1</v>
      </c>
      <c r="G774" s="24">
        <v>0</v>
      </c>
      <c r="H774" s="23" t="s">
        <v>1635</v>
      </c>
      <c r="I774" s="23" t="s">
        <v>1635</v>
      </c>
      <c r="J774" s="23" t="s">
        <v>214</v>
      </c>
      <c r="K774" s="23" t="s">
        <v>154</v>
      </c>
      <c r="L774" s="27">
        <v>0.52290000000000003</v>
      </c>
      <c r="M774" s="25">
        <v>-192</v>
      </c>
      <c r="N774" s="25">
        <v>-2</v>
      </c>
      <c r="O774" s="24">
        <v>0</v>
      </c>
      <c r="P774" s="24">
        <v>1</v>
      </c>
      <c r="Q774" s="24">
        <v>0</v>
      </c>
      <c r="R774" s="66"/>
      <c r="S774" s="66"/>
      <c r="T774" s="66"/>
      <c r="U774" s="66"/>
      <c r="V774" s="66"/>
      <c r="W774" s="24"/>
      <c r="X774" s="24"/>
      <c r="Y774" s="24"/>
      <c r="Z774" s="24"/>
      <c r="AA774" s="28"/>
      <c r="AB774" s="28">
        <v>0.5</v>
      </c>
      <c r="AC774" s="28"/>
      <c r="AD774" s="28">
        <v>20</v>
      </c>
      <c r="AE774" s="28">
        <v>20.00099226</v>
      </c>
      <c r="AF774" t="s">
        <v>590</v>
      </c>
    </row>
    <row r="775" spans="1:32" ht="18" customHeight="1">
      <c r="A775" s="22">
        <v>46176</v>
      </c>
      <c r="B775" s="23" t="s">
        <v>361</v>
      </c>
      <c r="C775" s="24">
        <v>722</v>
      </c>
      <c r="D775" s="25">
        <v>381</v>
      </c>
      <c r="E775" s="26">
        <v>-565</v>
      </c>
      <c r="F775" s="24">
        <v>1</v>
      </c>
      <c r="G775" s="24">
        <v>0</v>
      </c>
      <c r="H775" s="23" t="s">
        <v>1855</v>
      </c>
      <c r="I775" s="23" t="s">
        <v>1855</v>
      </c>
      <c r="J775" s="23" t="s">
        <v>214</v>
      </c>
      <c r="K775" s="23" t="s">
        <v>154</v>
      </c>
      <c r="L775" s="27">
        <v>0.50570000000000004</v>
      </c>
      <c r="M775" s="25">
        <v>-507</v>
      </c>
      <c r="N775" s="25">
        <v>2718</v>
      </c>
      <c r="O775" s="24">
        <v>0</v>
      </c>
      <c r="P775" s="24">
        <v>2</v>
      </c>
      <c r="Q775" s="24">
        <v>0</v>
      </c>
      <c r="R775" s="66"/>
      <c r="S775" s="66"/>
      <c r="T775" s="66"/>
      <c r="U775" s="66"/>
      <c r="V775" s="66"/>
      <c r="W775" s="24"/>
      <c r="X775" s="24"/>
      <c r="Y775" s="24"/>
      <c r="Z775" s="24"/>
      <c r="AA775" s="28"/>
      <c r="AB775" s="28">
        <v>0.5</v>
      </c>
      <c r="AC775" s="28"/>
      <c r="AD775" s="28">
        <v>10</v>
      </c>
      <c r="AE775" s="28">
        <v>10.000992249999999</v>
      </c>
      <c r="AF775" t="s">
        <v>584</v>
      </c>
    </row>
    <row r="776" spans="1:32" ht="18" customHeight="1">
      <c r="A776" s="22">
        <v>46176</v>
      </c>
      <c r="B776" s="23" t="s">
        <v>380</v>
      </c>
      <c r="C776" s="24">
        <v>723</v>
      </c>
      <c r="D776" s="25">
        <v>4034</v>
      </c>
      <c r="E776" s="26">
        <v>-3890</v>
      </c>
      <c r="F776" s="24">
        <v>14</v>
      </c>
      <c r="G776" s="24">
        <v>15</v>
      </c>
      <c r="H776" s="23" t="s">
        <v>1856</v>
      </c>
      <c r="I776" s="23" t="s">
        <v>1857</v>
      </c>
      <c r="J776" s="23" t="s">
        <v>1858</v>
      </c>
      <c r="K776" s="23" t="s">
        <v>154</v>
      </c>
      <c r="L776" s="27">
        <v>0.67859999999999998</v>
      </c>
      <c r="M776" s="25">
        <v>-2084</v>
      </c>
      <c r="N776" s="25">
        <v>-2267</v>
      </c>
      <c r="O776" s="24">
        <v>0</v>
      </c>
      <c r="P776" s="24">
        <v>3</v>
      </c>
      <c r="Q776" s="24">
        <v>0</v>
      </c>
      <c r="R776" s="66"/>
      <c r="S776" s="66"/>
      <c r="T776" s="66"/>
      <c r="U776" s="66"/>
      <c r="V776" s="66"/>
      <c r="W776" s="24"/>
      <c r="X776" s="24"/>
      <c r="Y776" s="24"/>
      <c r="Z776" s="24"/>
      <c r="AA776" s="28"/>
      <c r="AB776" s="28">
        <v>0.6</v>
      </c>
      <c r="AC776" s="28"/>
      <c r="AD776" s="28">
        <v>30</v>
      </c>
      <c r="AE776" s="28">
        <v>30.000992239999999</v>
      </c>
      <c r="AF776" t="s">
        <v>661</v>
      </c>
    </row>
    <row r="777" spans="1:32" ht="18" customHeight="1">
      <c r="A777" s="22">
        <v>46176</v>
      </c>
      <c r="B777" s="23" t="s">
        <v>26</v>
      </c>
      <c r="C777" s="24">
        <v>725</v>
      </c>
      <c r="D777" s="25">
        <v>7261</v>
      </c>
      <c r="E777" s="26">
        <v>3726</v>
      </c>
      <c r="F777" s="24">
        <v>70</v>
      </c>
      <c r="G777" s="24">
        <v>55</v>
      </c>
      <c r="H777" s="23" t="s">
        <v>1859</v>
      </c>
      <c r="I777" s="23" t="s">
        <v>860</v>
      </c>
      <c r="J777" s="23" t="s">
        <v>1860</v>
      </c>
      <c r="K777" s="23" t="s">
        <v>154</v>
      </c>
      <c r="L777" s="27">
        <v>1.1711</v>
      </c>
      <c r="M777" s="25">
        <v>4672</v>
      </c>
      <c r="N777" s="25">
        <v>-1246</v>
      </c>
      <c r="O777" s="24">
        <v>0</v>
      </c>
      <c r="P777" s="24">
        <v>5</v>
      </c>
      <c r="Q777" s="24">
        <v>0</v>
      </c>
      <c r="R777" s="66"/>
      <c r="S777" s="66"/>
      <c r="T777" s="66"/>
      <c r="U777" s="66"/>
      <c r="V777" s="66"/>
      <c r="W777" s="24"/>
      <c r="X777" s="24"/>
      <c r="Y777" s="24"/>
      <c r="Z777" s="24"/>
      <c r="AA777" s="28"/>
      <c r="AB777" s="28">
        <v>1</v>
      </c>
      <c r="AC777" s="28"/>
      <c r="AD777" s="28">
        <v>90</v>
      </c>
      <c r="AE777" s="28">
        <v>90.000992229999994</v>
      </c>
      <c r="AF777" t="s">
        <v>170</v>
      </c>
    </row>
    <row r="778" spans="1:32" ht="18" customHeight="1">
      <c r="A778" s="22">
        <v>46176</v>
      </c>
      <c r="B778" s="23" t="s">
        <v>52</v>
      </c>
      <c r="C778" s="24">
        <v>726</v>
      </c>
      <c r="D778" s="25">
        <v>2666</v>
      </c>
      <c r="E778" s="26">
        <v>-1283</v>
      </c>
      <c r="F778" s="24">
        <v>6</v>
      </c>
      <c r="G778" s="24">
        <v>4</v>
      </c>
      <c r="H778" s="23" t="s">
        <v>1675</v>
      </c>
      <c r="I778" s="23" t="s">
        <v>1861</v>
      </c>
      <c r="J778" s="23" t="s">
        <v>1862</v>
      </c>
      <c r="K778" s="23" t="s">
        <v>154</v>
      </c>
      <c r="L778" s="27">
        <v>0.83960000000000001</v>
      </c>
      <c r="M778" s="25">
        <v>6</v>
      </c>
      <c r="N778" s="25">
        <v>-305</v>
      </c>
      <c r="O778" s="24">
        <v>0</v>
      </c>
      <c r="P778" s="24">
        <v>6</v>
      </c>
      <c r="Q778" s="24">
        <v>0</v>
      </c>
      <c r="R778" s="66"/>
      <c r="S778" s="66"/>
      <c r="T778" s="66"/>
      <c r="U778" s="66"/>
      <c r="V778" s="66"/>
      <c r="W778" s="24"/>
      <c r="X778" s="24"/>
      <c r="Y778" s="24"/>
      <c r="Z778" s="24"/>
      <c r="AA778" s="28"/>
      <c r="AB778" s="28">
        <v>0.5</v>
      </c>
      <c r="AC778" s="28"/>
      <c r="AD778" s="28">
        <v>40</v>
      </c>
      <c r="AE778" s="28">
        <v>40.000992220000001</v>
      </c>
      <c r="AF778" t="s">
        <v>664</v>
      </c>
    </row>
    <row r="779" spans="1:32" ht="18" customHeight="1">
      <c r="A779" s="22">
        <v>46176</v>
      </c>
      <c r="B779" s="23" t="s">
        <v>546</v>
      </c>
      <c r="C779" s="24">
        <v>727</v>
      </c>
      <c r="D779" s="25">
        <v>1213</v>
      </c>
      <c r="E779" s="26">
        <v>-549</v>
      </c>
      <c r="F779" s="24">
        <v>3</v>
      </c>
      <c r="G779" s="24">
        <v>2</v>
      </c>
      <c r="H779" s="23" t="s">
        <v>1496</v>
      </c>
      <c r="I779" s="23" t="s">
        <v>1863</v>
      </c>
      <c r="J779" s="23" t="s">
        <v>1864</v>
      </c>
      <c r="K779" s="23" t="s">
        <v>154</v>
      </c>
      <c r="L779" s="27">
        <v>0.84909999999999997</v>
      </c>
      <c r="M779" s="25">
        <v>918</v>
      </c>
      <c r="N779" s="25">
        <v>-479</v>
      </c>
      <c r="O779" s="24">
        <v>0</v>
      </c>
      <c r="P779" s="24">
        <v>7</v>
      </c>
      <c r="Q779" s="24">
        <v>0</v>
      </c>
      <c r="R779" s="66"/>
      <c r="S779" s="66"/>
      <c r="T779" s="66"/>
      <c r="U779" s="66"/>
      <c r="V779" s="66"/>
      <c r="W779" s="24"/>
      <c r="X779" s="24"/>
      <c r="Y779" s="24"/>
      <c r="Z779" s="24"/>
      <c r="AA779" s="28"/>
      <c r="AB779" s="28">
        <v>0.5</v>
      </c>
      <c r="AC779" s="28"/>
      <c r="AD779" s="28">
        <v>30</v>
      </c>
      <c r="AE779" s="28">
        <v>30.00099221</v>
      </c>
      <c r="AF779" t="s">
        <v>661</v>
      </c>
    </row>
    <row r="780" spans="1:32" ht="18" customHeight="1">
      <c r="A780" s="22">
        <v>46176</v>
      </c>
      <c r="B780" s="23" t="s">
        <v>514</v>
      </c>
      <c r="C780" s="24">
        <v>728</v>
      </c>
      <c r="D780" s="25">
        <v>3155</v>
      </c>
      <c r="E780" s="26">
        <v>-2144</v>
      </c>
      <c r="F780" s="24">
        <v>4</v>
      </c>
      <c r="G780" s="24">
        <v>12</v>
      </c>
      <c r="H780" s="23" t="s">
        <v>1865</v>
      </c>
      <c r="I780" s="23" t="s">
        <v>1866</v>
      </c>
      <c r="J780" s="23" t="s">
        <v>398</v>
      </c>
      <c r="K780" s="23" t="s">
        <v>154</v>
      </c>
      <c r="L780" s="27">
        <v>0.77349999999999997</v>
      </c>
      <c r="M780" s="25">
        <v>578</v>
      </c>
      <c r="N780" s="25">
        <v>-549</v>
      </c>
      <c r="O780" s="24">
        <v>0</v>
      </c>
      <c r="P780" s="24">
        <v>8</v>
      </c>
      <c r="Q780" s="24">
        <v>0</v>
      </c>
      <c r="R780" s="66"/>
      <c r="S780" s="66"/>
      <c r="T780" s="66"/>
      <c r="U780" s="66"/>
      <c r="V780" s="66"/>
      <c r="W780" s="24"/>
      <c r="X780" s="24"/>
      <c r="Y780" s="24"/>
      <c r="Z780" s="24"/>
      <c r="AA780" s="28"/>
      <c r="AB780" s="28">
        <v>0.6</v>
      </c>
      <c r="AC780" s="28"/>
      <c r="AD780" s="28">
        <v>30</v>
      </c>
      <c r="AE780" s="28">
        <v>30.000992199999999</v>
      </c>
      <c r="AF780" t="s">
        <v>661</v>
      </c>
    </row>
    <row r="781" spans="1:32" ht="18" customHeight="1">
      <c r="A781" s="22">
        <v>46176</v>
      </c>
      <c r="B781" s="23" t="s">
        <v>342</v>
      </c>
      <c r="C781" s="24">
        <v>730</v>
      </c>
      <c r="D781" s="25">
        <v>284</v>
      </c>
      <c r="E781" s="26">
        <v>10</v>
      </c>
      <c r="F781" s="24">
        <v>1</v>
      </c>
      <c r="G781" s="24">
        <v>1</v>
      </c>
      <c r="H781" s="23" t="s">
        <v>1387</v>
      </c>
      <c r="I781" s="23" t="s">
        <v>1867</v>
      </c>
      <c r="J781" s="23" t="s">
        <v>1867</v>
      </c>
      <c r="K781" s="23" t="s">
        <v>154</v>
      </c>
      <c r="L781" s="27">
        <v>1.0117</v>
      </c>
      <c r="M781" s="25">
        <v>-100</v>
      </c>
      <c r="N781" s="25">
        <v>-44</v>
      </c>
      <c r="O781" s="24">
        <v>0</v>
      </c>
      <c r="P781" s="24">
        <v>0</v>
      </c>
      <c r="Q781" s="24">
        <v>0</v>
      </c>
      <c r="R781" s="66"/>
      <c r="S781" s="66"/>
      <c r="T781" s="66"/>
      <c r="U781" s="66"/>
      <c r="V781" s="66"/>
      <c r="W781" s="24"/>
      <c r="X781" s="24"/>
      <c r="Y781" s="24"/>
      <c r="Z781" s="24"/>
      <c r="AA781" s="28"/>
      <c r="AB781" s="28">
        <v>0.5</v>
      </c>
      <c r="AC781" s="28"/>
      <c r="AD781" s="28">
        <v>0</v>
      </c>
      <c r="AE781" s="28">
        <v>0</v>
      </c>
    </row>
    <row r="782" spans="1:32" ht="18" customHeight="1">
      <c r="A782" s="22">
        <v>46176</v>
      </c>
      <c r="B782" s="23" t="s">
        <v>404</v>
      </c>
      <c r="C782" s="24">
        <v>731</v>
      </c>
      <c r="D782" s="25">
        <v>1458</v>
      </c>
      <c r="E782" s="26">
        <v>295</v>
      </c>
      <c r="F782" s="24">
        <v>8</v>
      </c>
      <c r="G782" s="24">
        <v>5</v>
      </c>
      <c r="H782" s="23" t="s">
        <v>1868</v>
      </c>
      <c r="I782" s="23" t="s">
        <v>1712</v>
      </c>
      <c r="J782" s="23" t="s">
        <v>1869</v>
      </c>
      <c r="K782" s="23" t="s">
        <v>154</v>
      </c>
      <c r="L782" s="27">
        <v>1.0673999999999999</v>
      </c>
      <c r="M782" s="25">
        <v>-96</v>
      </c>
      <c r="N782" s="25">
        <v>230</v>
      </c>
      <c r="O782" s="24">
        <v>0</v>
      </c>
      <c r="P782" s="24">
        <v>1</v>
      </c>
      <c r="Q782" s="24">
        <v>0</v>
      </c>
      <c r="R782" s="66"/>
      <c r="S782" s="66"/>
      <c r="T782" s="66"/>
      <c r="U782" s="66"/>
      <c r="V782" s="66"/>
      <c r="W782" s="24"/>
      <c r="X782" s="24"/>
      <c r="Y782" s="24"/>
      <c r="Z782" s="24"/>
      <c r="AA782" s="28"/>
      <c r="AB782" s="28">
        <v>0.5</v>
      </c>
      <c r="AC782" s="28"/>
      <c r="AD782" s="28">
        <v>45</v>
      </c>
      <c r="AE782" s="28">
        <v>45.000992179999997</v>
      </c>
      <c r="AF782" t="s">
        <v>241</v>
      </c>
    </row>
    <row r="783" spans="1:32" ht="18" customHeight="1">
      <c r="A783" s="22">
        <v>46176</v>
      </c>
      <c r="B783" s="23" t="s">
        <v>323</v>
      </c>
      <c r="C783" s="24">
        <v>732</v>
      </c>
      <c r="D783" s="25">
        <v>1206</v>
      </c>
      <c r="E783" s="26">
        <v>-1183</v>
      </c>
      <c r="F783" s="24">
        <v>4</v>
      </c>
      <c r="G783" s="24">
        <v>2</v>
      </c>
      <c r="H783" s="23" t="s">
        <v>435</v>
      </c>
      <c r="I783" s="23" t="s">
        <v>437</v>
      </c>
      <c r="J783" s="23" t="s">
        <v>436</v>
      </c>
      <c r="K783" s="23" t="s">
        <v>154</v>
      </c>
      <c r="L783" s="27">
        <v>0.67300000000000004</v>
      </c>
      <c r="M783" s="25">
        <v>1576</v>
      </c>
      <c r="N783" s="25">
        <v>-222</v>
      </c>
      <c r="O783" s="24">
        <v>0</v>
      </c>
      <c r="P783" s="24">
        <v>2</v>
      </c>
      <c r="Q783" s="24">
        <v>0</v>
      </c>
      <c r="R783" s="66"/>
      <c r="S783" s="66"/>
      <c r="T783" s="66"/>
      <c r="U783" s="66"/>
      <c r="V783" s="66"/>
      <c r="W783" s="24"/>
      <c r="X783" s="24"/>
      <c r="Y783" s="24"/>
      <c r="Z783" s="24"/>
      <c r="AA783" s="28"/>
      <c r="AB783" s="28">
        <v>0.5</v>
      </c>
      <c r="AC783" s="28"/>
      <c r="AD783" s="28">
        <v>30</v>
      </c>
      <c r="AE783" s="28">
        <v>30.00099217</v>
      </c>
      <c r="AF783" t="s">
        <v>661</v>
      </c>
    </row>
    <row r="784" spans="1:32" ht="18" customHeight="1">
      <c r="A784" s="22">
        <v>46176</v>
      </c>
      <c r="B784" s="23" t="s">
        <v>293</v>
      </c>
      <c r="C784" s="24">
        <v>733</v>
      </c>
      <c r="D784" s="25">
        <v>0</v>
      </c>
      <c r="E784" s="26">
        <v>0</v>
      </c>
      <c r="F784" s="24">
        <v>0</v>
      </c>
      <c r="G784" s="24">
        <v>0</v>
      </c>
      <c r="H784" s="23" t="s">
        <v>214</v>
      </c>
      <c r="I784" s="23" t="s">
        <v>214</v>
      </c>
      <c r="J784" s="23" t="s">
        <v>214</v>
      </c>
      <c r="K784" s="23" t="s">
        <v>154</v>
      </c>
      <c r="L784" s="27">
        <v>0</v>
      </c>
      <c r="M784" s="25">
        <v>1288</v>
      </c>
      <c r="N784" s="25">
        <v>-262</v>
      </c>
      <c r="O784" s="24">
        <v>0</v>
      </c>
      <c r="P784" s="24">
        <v>3</v>
      </c>
      <c r="Q784" s="24">
        <v>0</v>
      </c>
      <c r="R784" s="66"/>
      <c r="S784" s="66"/>
      <c r="T784" s="66"/>
      <c r="U784" s="66"/>
      <c r="V784" s="66"/>
      <c r="W784" s="24"/>
      <c r="X784" s="24"/>
      <c r="Y784" s="24"/>
      <c r="Z784" s="24"/>
      <c r="AA784" s="28"/>
      <c r="AB784" s="28"/>
      <c r="AC784" s="28"/>
      <c r="AD784" s="28">
        <v>0</v>
      </c>
      <c r="AE784" s="28">
        <v>0</v>
      </c>
    </row>
    <row r="785" spans="1:32" ht="18" customHeight="1">
      <c r="A785" s="22">
        <v>46176</v>
      </c>
      <c r="B785" s="23" t="s">
        <v>324</v>
      </c>
      <c r="C785" s="24">
        <v>735</v>
      </c>
      <c r="D785" s="25">
        <v>713</v>
      </c>
      <c r="E785" s="26">
        <v>133</v>
      </c>
      <c r="F785" s="24">
        <v>8</v>
      </c>
      <c r="G785" s="24">
        <v>4</v>
      </c>
      <c r="H785" s="23" t="s">
        <v>327</v>
      </c>
      <c r="I785" s="23" t="s">
        <v>1870</v>
      </c>
      <c r="J785" s="23" t="s">
        <v>1871</v>
      </c>
      <c r="K785" s="23" t="s">
        <v>154</v>
      </c>
      <c r="L785" s="27">
        <v>1.0622</v>
      </c>
      <c r="M785" s="25">
        <v>-268</v>
      </c>
      <c r="N785" s="25">
        <v>-362</v>
      </c>
      <c r="O785" s="24">
        <v>0</v>
      </c>
      <c r="P785" s="24">
        <v>5</v>
      </c>
      <c r="Q785" s="24">
        <v>0</v>
      </c>
      <c r="R785" s="66"/>
      <c r="S785" s="66"/>
      <c r="T785" s="66"/>
      <c r="U785" s="66"/>
      <c r="V785" s="66"/>
      <c r="W785" s="24"/>
      <c r="X785" s="24"/>
      <c r="Y785" s="24"/>
      <c r="Z785" s="24"/>
      <c r="AA785" s="28"/>
      <c r="AB785" s="28">
        <v>0.5</v>
      </c>
      <c r="AC785" s="28"/>
      <c r="AD785" s="28">
        <v>10</v>
      </c>
      <c r="AE785" s="28">
        <v>10.00099215</v>
      </c>
      <c r="AF785" t="s">
        <v>195</v>
      </c>
    </row>
    <row r="786" spans="1:32" ht="18" customHeight="1">
      <c r="A786" s="22">
        <v>46176</v>
      </c>
      <c r="B786" s="23" t="s">
        <v>297</v>
      </c>
      <c r="C786" s="24">
        <v>736</v>
      </c>
      <c r="D786" s="25">
        <v>2257</v>
      </c>
      <c r="E786" s="26">
        <v>-1795</v>
      </c>
      <c r="F786" s="24">
        <v>6</v>
      </c>
      <c r="G786" s="24">
        <v>3</v>
      </c>
      <c r="H786" s="23" t="s">
        <v>1872</v>
      </c>
      <c r="I786" s="23" t="s">
        <v>1873</v>
      </c>
      <c r="J786" s="23" t="s">
        <v>1874</v>
      </c>
      <c r="K786" s="23" t="s">
        <v>154</v>
      </c>
      <c r="L786" s="27">
        <v>0.7349</v>
      </c>
      <c r="M786" s="25">
        <v>-1184</v>
      </c>
      <c r="N786" s="25">
        <v>2971</v>
      </c>
      <c r="O786" s="24">
        <v>0</v>
      </c>
      <c r="P786" s="24">
        <v>6</v>
      </c>
      <c r="Q786" s="24">
        <v>0</v>
      </c>
      <c r="R786" s="66"/>
      <c r="S786" s="66"/>
      <c r="T786" s="66"/>
      <c r="U786" s="66"/>
      <c r="V786" s="66"/>
      <c r="W786" s="24"/>
      <c r="X786" s="24"/>
      <c r="Y786" s="24"/>
      <c r="Z786" s="24"/>
      <c r="AA786" s="28"/>
      <c r="AB786" s="28">
        <v>0.5</v>
      </c>
      <c r="AC786" s="28"/>
      <c r="AD786" s="28">
        <v>40</v>
      </c>
      <c r="AE786" s="28">
        <v>40.000992140000001</v>
      </c>
      <c r="AF786" t="s">
        <v>664</v>
      </c>
    </row>
    <row r="787" spans="1:32" ht="18" customHeight="1">
      <c r="A787" s="22">
        <v>46176</v>
      </c>
      <c r="B787" s="23" t="s">
        <v>400</v>
      </c>
      <c r="C787" s="24">
        <v>737</v>
      </c>
      <c r="D787" s="25">
        <v>2853</v>
      </c>
      <c r="E787" s="26">
        <v>985</v>
      </c>
      <c r="F787" s="24">
        <v>22</v>
      </c>
      <c r="G787" s="24">
        <v>13</v>
      </c>
      <c r="H787" s="23" t="s">
        <v>1875</v>
      </c>
      <c r="I787" s="23" t="s">
        <v>1690</v>
      </c>
      <c r="J787" s="23" t="s">
        <v>1876</v>
      </c>
      <c r="K787" s="23" t="s">
        <v>154</v>
      </c>
      <c r="L787" s="27">
        <v>1.1151</v>
      </c>
      <c r="M787" s="25">
        <v>-1800</v>
      </c>
      <c r="N787" s="25">
        <v>811</v>
      </c>
      <c r="O787" s="24">
        <v>0</v>
      </c>
      <c r="P787" s="24">
        <v>7</v>
      </c>
      <c r="Q787" s="24">
        <v>0</v>
      </c>
      <c r="R787" s="66"/>
      <c r="S787" s="66"/>
      <c r="T787" s="66"/>
      <c r="U787" s="66"/>
      <c r="V787" s="66"/>
      <c r="W787" s="24"/>
      <c r="X787" s="24"/>
      <c r="Y787" s="24"/>
      <c r="Z787" s="24"/>
      <c r="AA787" s="28"/>
      <c r="AB787" s="28">
        <v>0.5</v>
      </c>
      <c r="AC787" s="28"/>
      <c r="AD787" s="28">
        <v>35</v>
      </c>
      <c r="AE787" s="28">
        <v>35.00099213</v>
      </c>
      <c r="AF787" t="s">
        <v>668</v>
      </c>
    </row>
    <row r="788" spans="1:32" ht="18" customHeight="1">
      <c r="A788" s="22">
        <v>46176</v>
      </c>
      <c r="B788" s="23" t="s">
        <v>461</v>
      </c>
      <c r="C788" s="24">
        <v>738</v>
      </c>
      <c r="D788" s="25">
        <v>656</v>
      </c>
      <c r="E788" s="26">
        <v>895</v>
      </c>
      <c r="F788" s="24">
        <v>14</v>
      </c>
      <c r="G788" s="24">
        <v>3</v>
      </c>
      <c r="H788" s="23" t="s">
        <v>1877</v>
      </c>
      <c r="I788" s="23" t="s">
        <v>1836</v>
      </c>
      <c r="J788" s="23" t="s">
        <v>1878</v>
      </c>
      <c r="K788" s="23" t="s">
        <v>154</v>
      </c>
      <c r="L788" s="27">
        <v>1.4548000000000001</v>
      </c>
      <c r="M788" s="25">
        <v>-544</v>
      </c>
      <c r="N788" s="25">
        <v>3901</v>
      </c>
      <c r="O788" s="24">
        <v>0</v>
      </c>
      <c r="P788" s="24">
        <v>8</v>
      </c>
      <c r="Q788" s="24">
        <v>0</v>
      </c>
      <c r="R788" s="66"/>
      <c r="S788" s="66"/>
      <c r="T788" s="66"/>
      <c r="U788" s="66"/>
      <c r="V788" s="66"/>
      <c r="W788" s="24"/>
      <c r="X788" s="24"/>
      <c r="Y788" s="24"/>
      <c r="Z788" s="24"/>
      <c r="AA788" s="28"/>
      <c r="AB788" s="28">
        <v>0.5</v>
      </c>
      <c r="AC788" s="28"/>
      <c r="AD788" s="28">
        <v>0</v>
      </c>
      <c r="AE788" s="28">
        <v>0</v>
      </c>
    </row>
    <row r="789" spans="1:32" ht="18" customHeight="1">
      <c r="A789" s="22">
        <v>46176</v>
      </c>
      <c r="B789" s="23" t="s">
        <v>351</v>
      </c>
      <c r="C789" s="24">
        <v>750</v>
      </c>
      <c r="D789" s="25">
        <v>3591</v>
      </c>
      <c r="E789" s="26">
        <v>2606</v>
      </c>
      <c r="F789" s="24">
        <v>59</v>
      </c>
      <c r="G789" s="24">
        <v>15</v>
      </c>
      <c r="H789" s="23" t="s">
        <v>1879</v>
      </c>
      <c r="I789" s="23" t="s">
        <v>1880</v>
      </c>
      <c r="J789" s="23" t="s">
        <v>1881</v>
      </c>
      <c r="K789" s="23" t="s">
        <v>154</v>
      </c>
      <c r="L789" s="27">
        <v>1.2419</v>
      </c>
      <c r="M789" s="25">
        <v>529</v>
      </c>
      <c r="N789" s="25">
        <v>-2731</v>
      </c>
      <c r="O789" s="24">
        <v>0</v>
      </c>
      <c r="P789" s="24">
        <v>0</v>
      </c>
      <c r="Q789" s="24">
        <v>0</v>
      </c>
      <c r="R789" s="66"/>
      <c r="S789" s="66"/>
      <c r="T789" s="66"/>
      <c r="U789" s="66"/>
      <c r="V789" s="66"/>
      <c r="W789" s="24"/>
      <c r="X789" s="24"/>
      <c r="Y789" s="24"/>
      <c r="Z789" s="24"/>
      <c r="AA789" s="28"/>
      <c r="AB789" s="28">
        <v>0.6</v>
      </c>
      <c r="AC789" s="28"/>
      <c r="AD789" s="28">
        <v>70</v>
      </c>
      <c r="AE789" s="28">
        <v>70.000992109999999</v>
      </c>
      <c r="AF789" t="s">
        <v>178</v>
      </c>
    </row>
    <row r="790" spans="1:32" ht="18" customHeight="1">
      <c r="A790" s="22">
        <v>46176</v>
      </c>
      <c r="B790" s="23" t="s">
        <v>166</v>
      </c>
      <c r="C790" s="24">
        <v>751</v>
      </c>
      <c r="D790" s="25">
        <v>1525</v>
      </c>
      <c r="E790" s="26">
        <v>-889</v>
      </c>
      <c r="F790" s="24">
        <v>11</v>
      </c>
      <c r="G790" s="24">
        <v>3</v>
      </c>
      <c r="H790" s="23" t="s">
        <v>1882</v>
      </c>
      <c r="I790" s="23" t="s">
        <v>1883</v>
      </c>
      <c r="J790" s="23" t="s">
        <v>1884</v>
      </c>
      <c r="K790" s="23" t="s">
        <v>154</v>
      </c>
      <c r="L790" s="27">
        <v>0.80569999999999997</v>
      </c>
      <c r="M790" s="25">
        <v>904</v>
      </c>
      <c r="N790" s="25">
        <v>-457</v>
      </c>
      <c r="O790" s="24">
        <v>0</v>
      </c>
      <c r="P790" s="24">
        <v>1</v>
      </c>
      <c r="Q790" s="24">
        <v>0</v>
      </c>
      <c r="R790" s="66"/>
      <c r="S790" s="66"/>
      <c r="T790" s="66"/>
      <c r="U790" s="66"/>
      <c r="V790" s="66"/>
      <c r="W790" s="24"/>
      <c r="X790" s="24"/>
      <c r="Y790" s="24"/>
      <c r="Z790" s="24"/>
      <c r="AA790" s="28"/>
      <c r="AB790" s="28">
        <v>0.5</v>
      </c>
      <c r="AC790" s="28"/>
      <c r="AD790" s="28">
        <v>40</v>
      </c>
      <c r="AE790" s="28">
        <v>40.000992099999998</v>
      </c>
      <c r="AF790" t="s">
        <v>664</v>
      </c>
    </row>
    <row r="791" spans="1:32" ht="18" customHeight="1">
      <c r="A791" s="22">
        <v>46176</v>
      </c>
      <c r="B791" s="23" t="s">
        <v>166</v>
      </c>
      <c r="C791" s="24">
        <v>752</v>
      </c>
      <c r="D791" s="25">
        <v>4148</v>
      </c>
      <c r="E791" s="26">
        <v>3179</v>
      </c>
      <c r="F791" s="24">
        <v>61</v>
      </c>
      <c r="G791" s="24">
        <v>11</v>
      </c>
      <c r="H791" s="23" t="s">
        <v>1885</v>
      </c>
      <c r="I791" s="23" t="s">
        <v>1886</v>
      </c>
      <c r="J791" s="23" t="s">
        <v>1383</v>
      </c>
      <c r="K791" s="23" t="s">
        <v>154</v>
      </c>
      <c r="L791" s="27">
        <v>1.2555000000000001</v>
      </c>
      <c r="M791" s="25">
        <v>-1073</v>
      </c>
      <c r="N791" s="25">
        <v>4276</v>
      </c>
      <c r="O791" s="24">
        <v>0</v>
      </c>
      <c r="P791" s="24">
        <v>2</v>
      </c>
      <c r="Q791" s="24">
        <v>0</v>
      </c>
      <c r="R791" s="66"/>
      <c r="S791" s="66"/>
      <c r="T791" s="66"/>
      <c r="U791" s="66"/>
      <c r="V791" s="66"/>
      <c r="W791" s="24"/>
      <c r="X791" s="24"/>
      <c r="Y791" s="24"/>
      <c r="Z791" s="24"/>
      <c r="AA791" s="28"/>
      <c r="AB791" s="28">
        <v>0.6</v>
      </c>
      <c r="AC791" s="28"/>
      <c r="AD791" s="28">
        <v>80</v>
      </c>
      <c r="AE791" s="28">
        <v>80.000992089999997</v>
      </c>
      <c r="AF791" t="s">
        <v>155</v>
      </c>
    </row>
    <row r="792" spans="1:32" ht="18" customHeight="1">
      <c r="A792" s="22">
        <v>46176</v>
      </c>
      <c r="B792" s="23" t="s">
        <v>166</v>
      </c>
      <c r="C792" s="24">
        <v>753</v>
      </c>
      <c r="D792" s="25">
        <v>1030</v>
      </c>
      <c r="E792" s="26">
        <v>-526</v>
      </c>
      <c r="F792" s="24">
        <v>8</v>
      </c>
      <c r="G792" s="24">
        <v>3</v>
      </c>
      <c r="H792" s="23" t="s">
        <v>1026</v>
      </c>
      <c r="I792" s="23" t="s">
        <v>1604</v>
      </c>
      <c r="J792" s="23" t="s">
        <v>1887</v>
      </c>
      <c r="K792" s="23" t="s">
        <v>154</v>
      </c>
      <c r="L792" s="27">
        <v>0.82979999999999998</v>
      </c>
      <c r="M792" s="25">
        <v>-795</v>
      </c>
      <c r="N792" s="25">
        <v>230</v>
      </c>
      <c r="O792" s="24">
        <v>0</v>
      </c>
      <c r="P792" s="24">
        <v>3</v>
      </c>
      <c r="Q792" s="24">
        <v>0</v>
      </c>
      <c r="R792" s="66"/>
      <c r="S792" s="66"/>
      <c r="T792" s="66"/>
      <c r="U792" s="66"/>
      <c r="V792" s="66"/>
      <c r="W792" s="24"/>
      <c r="X792" s="24"/>
      <c r="Y792" s="24"/>
      <c r="Z792" s="24"/>
      <c r="AA792" s="28"/>
      <c r="AB792" s="28">
        <v>0.5</v>
      </c>
      <c r="AC792" s="28"/>
      <c r="AD792" s="28">
        <v>30</v>
      </c>
      <c r="AE792" s="28">
        <v>30.00099208</v>
      </c>
      <c r="AF792" t="s">
        <v>661</v>
      </c>
    </row>
    <row r="793" spans="1:32" ht="18" customHeight="1">
      <c r="A793" s="22">
        <v>46176</v>
      </c>
      <c r="B793" s="23" t="s">
        <v>166</v>
      </c>
      <c r="C793" s="24">
        <v>755</v>
      </c>
      <c r="D793" s="25">
        <v>3519</v>
      </c>
      <c r="E793" s="26">
        <v>-180</v>
      </c>
      <c r="F793" s="24">
        <v>44</v>
      </c>
      <c r="G793" s="24">
        <v>7</v>
      </c>
      <c r="H793" s="23" t="s">
        <v>1888</v>
      </c>
      <c r="I793" s="23" t="s">
        <v>1889</v>
      </c>
      <c r="J793" s="23" t="s">
        <v>1890</v>
      </c>
      <c r="K793" s="23" t="s">
        <v>154</v>
      </c>
      <c r="L793" s="27">
        <v>0.9829</v>
      </c>
      <c r="M793" s="25">
        <v>-1201</v>
      </c>
      <c r="N793" s="25">
        <v>996</v>
      </c>
      <c r="O793" s="24">
        <v>0</v>
      </c>
      <c r="P793" s="24">
        <v>5</v>
      </c>
      <c r="Q793" s="24">
        <v>0</v>
      </c>
      <c r="R793" s="66"/>
      <c r="S793" s="66"/>
      <c r="T793" s="66"/>
      <c r="U793" s="66"/>
      <c r="V793" s="66"/>
      <c r="W793" s="24"/>
      <c r="X793" s="24"/>
      <c r="Y793" s="24"/>
      <c r="Z793" s="24"/>
      <c r="AA793" s="28"/>
      <c r="AB793" s="28">
        <v>0.6</v>
      </c>
      <c r="AC793" s="28"/>
      <c r="AD793" s="28">
        <v>40</v>
      </c>
      <c r="AE793" s="28">
        <v>40.000992070000002</v>
      </c>
      <c r="AF793" t="s">
        <v>664</v>
      </c>
    </row>
    <row r="794" spans="1:32" ht="18" customHeight="1">
      <c r="A794" s="22">
        <v>46176</v>
      </c>
      <c r="B794" s="23" t="s">
        <v>179</v>
      </c>
      <c r="C794" s="24">
        <v>756</v>
      </c>
      <c r="D794" s="25">
        <v>1596</v>
      </c>
      <c r="E794" s="26">
        <v>-448</v>
      </c>
      <c r="F794" s="24">
        <v>13</v>
      </c>
      <c r="G794" s="24">
        <v>0</v>
      </c>
      <c r="H794" s="23" t="s">
        <v>1891</v>
      </c>
      <c r="I794" s="23" t="s">
        <v>1891</v>
      </c>
      <c r="J794" s="23" t="s">
        <v>214</v>
      </c>
      <c r="K794" s="23" t="s">
        <v>154</v>
      </c>
      <c r="L794" s="27">
        <v>0.90639999999999998</v>
      </c>
      <c r="M794" s="25">
        <v>334</v>
      </c>
      <c r="N794" s="25">
        <v>0</v>
      </c>
      <c r="O794" s="24">
        <v>0</v>
      </c>
      <c r="P794" s="24">
        <v>6</v>
      </c>
      <c r="Q794" s="24">
        <v>0</v>
      </c>
      <c r="R794" s="66"/>
      <c r="S794" s="66"/>
      <c r="T794" s="66"/>
      <c r="U794" s="66"/>
      <c r="V794" s="66"/>
      <c r="W794" s="24"/>
      <c r="X794" s="24"/>
      <c r="Y794" s="24"/>
      <c r="Z794" s="24"/>
      <c r="AA794" s="28"/>
      <c r="AB794" s="28">
        <v>0.5</v>
      </c>
      <c r="AC794" s="28"/>
      <c r="AD794" s="28">
        <v>30</v>
      </c>
      <c r="AE794" s="28">
        <v>30.000992060000002</v>
      </c>
      <c r="AF794" t="s">
        <v>661</v>
      </c>
    </row>
    <row r="795" spans="1:32" ht="18" customHeight="1">
      <c r="A795" s="22">
        <v>46176</v>
      </c>
      <c r="B795" s="23" t="s">
        <v>179</v>
      </c>
      <c r="C795" s="24">
        <v>757</v>
      </c>
      <c r="D795" s="25">
        <v>1484</v>
      </c>
      <c r="E795" s="26">
        <v>-1104</v>
      </c>
      <c r="F795" s="24">
        <v>4</v>
      </c>
      <c r="G795" s="24">
        <v>0</v>
      </c>
      <c r="H795" s="23" t="s">
        <v>1892</v>
      </c>
      <c r="I795" s="23" t="s">
        <v>1892</v>
      </c>
      <c r="J795" s="23" t="s">
        <v>214</v>
      </c>
      <c r="K795" s="23" t="s">
        <v>154</v>
      </c>
      <c r="L795" s="27">
        <v>0.752</v>
      </c>
      <c r="M795" s="25">
        <v>-1188</v>
      </c>
      <c r="N795" s="25">
        <v>-1794</v>
      </c>
      <c r="O795" s="24">
        <v>0</v>
      </c>
      <c r="P795" s="24">
        <v>7</v>
      </c>
      <c r="Q795" s="24">
        <v>0</v>
      </c>
      <c r="R795" s="66"/>
      <c r="S795" s="66"/>
      <c r="T795" s="66"/>
      <c r="U795" s="66"/>
      <c r="V795" s="66"/>
      <c r="W795" s="24"/>
      <c r="X795" s="24"/>
      <c r="Y795" s="24"/>
      <c r="Z795" s="24"/>
      <c r="AA795" s="28"/>
      <c r="AB795" s="28">
        <v>0.5</v>
      </c>
      <c r="AC795" s="28"/>
      <c r="AD795" s="28">
        <v>30</v>
      </c>
      <c r="AE795" s="28">
        <v>30.000992050000001</v>
      </c>
      <c r="AF795" t="s">
        <v>661</v>
      </c>
    </row>
    <row r="796" spans="1:32" ht="18" customHeight="1">
      <c r="A796" s="22">
        <v>46176</v>
      </c>
      <c r="B796" s="23" t="s">
        <v>179</v>
      </c>
      <c r="C796" s="24">
        <v>758</v>
      </c>
      <c r="D796" s="25">
        <v>3425</v>
      </c>
      <c r="E796" s="26">
        <v>-1356</v>
      </c>
      <c r="F796" s="24">
        <v>15</v>
      </c>
      <c r="G796" s="24">
        <v>4</v>
      </c>
      <c r="H796" s="23" t="s">
        <v>1893</v>
      </c>
      <c r="I796" s="23" t="s">
        <v>1894</v>
      </c>
      <c r="J796" s="23" t="s">
        <v>1895</v>
      </c>
      <c r="K796" s="23" t="s">
        <v>154</v>
      </c>
      <c r="L796" s="27">
        <v>0.86799999999999999</v>
      </c>
      <c r="M796" s="25">
        <v>1233</v>
      </c>
      <c r="N796" s="25">
        <v>-685</v>
      </c>
      <c r="O796" s="24">
        <v>0</v>
      </c>
      <c r="P796" s="24">
        <v>8</v>
      </c>
      <c r="Q796" s="24">
        <v>0</v>
      </c>
      <c r="R796" s="66"/>
      <c r="S796" s="66"/>
      <c r="T796" s="66"/>
      <c r="U796" s="66"/>
      <c r="V796" s="66"/>
      <c r="W796" s="24"/>
      <c r="X796" s="24"/>
      <c r="Y796" s="24"/>
      <c r="Z796" s="24"/>
      <c r="AA796" s="28"/>
      <c r="AB796" s="28">
        <v>0.6</v>
      </c>
      <c r="AC796" s="28"/>
      <c r="AD796" s="28">
        <v>30</v>
      </c>
      <c r="AE796" s="28">
        <v>30.00099204</v>
      </c>
      <c r="AF796" t="s">
        <v>661</v>
      </c>
    </row>
    <row r="797" spans="1:32" ht="18" customHeight="1">
      <c r="A797" s="22">
        <v>46176</v>
      </c>
      <c r="B797" s="23" t="s">
        <v>179</v>
      </c>
      <c r="C797" s="24">
        <v>760</v>
      </c>
      <c r="D797" s="25">
        <v>3700</v>
      </c>
      <c r="E797" s="26">
        <v>-1496</v>
      </c>
      <c r="F797" s="24">
        <v>29</v>
      </c>
      <c r="G797" s="24">
        <v>5</v>
      </c>
      <c r="H797" s="23" t="s">
        <v>1896</v>
      </c>
      <c r="I797" s="23" t="s">
        <v>1208</v>
      </c>
      <c r="J797" s="23" t="s">
        <v>1897</v>
      </c>
      <c r="K797" s="23" t="s">
        <v>154</v>
      </c>
      <c r="L797" s="27">
        <v>0.86519999999999997</v>
      </c>
      <c r="M797" s="25">
        <v>-1904</v>
      </c>
      <c r="N797" s="25">
        <v>-1636</v>
      </c>
      <c r="O797" s="24">
        <v>0</v>
      </c>
      <c r="P797" s="24">
        <v>0</v>
      </c>
      <c r="Q797" s="24">
        <v>0</v>
      </c>
      <c r="R797" s="66"/>
      <c r="S797" s="66"/>
      <c r="T797" s="66"/>
      <c r="U797" s="66"/>
      <c r="V797" s="66"/>
      <c r="W797" s="24"/>
      <c r="X797" s="24"/>
      <c r="Y797" s="24"/>
      <c r="Z797" s="24"/>
      <c r="AA797" s="28"/>
      <c r="AB797" s="28">
        <v>0.6</v>
      </c>
      <c r="AC797" s="28"/>
      <c r="AD797" s="28">
        <v>30</v>
      </c>
      <c r="AE797" s="28">
        <v>30.000992029999999</v>
      </c>
      <c r="AF797" t="s">
        <v>661</v>
      </c>
    </row>
    <row r="798" spans="1:32" ht="18" customHeight="1">
      <c r="A798" s="22">
        <v>46176</v>
      </c>
      <c r="B798" s="23" t="s">
        <v>256</v>
      </c>
      <c r="C798" s="24">
        <v>761</v>
      </c>
      <c r="D798" s="25">
        <v>2316</v>
      </c>
      <c r="E798" s="26">
        <v>-1142</v>
      </c>
      <c r="F798" s="24">
        <v>10</v>
      </c>
      <c r="G798" s="24">
        <v>3</v>
      </c>
      <c r="H798" s="23" t="s">
        <v>1871</v>
      </c>
      <c r="I798" s="23" t="s">
        <v>1898</v>
      </c>
      <c r="J798" s="23" t="s">
        <v>1899</v>
      </c>
      <c r="K798" s="23" t="s">
        <v>154</v>
      </c>
      <c r="L798" s="27">
        <v>0.83560000000000001</v>
      </c>
      <c r="M798" s="25">
        <v>1145</v>
      </c>
      <c r="N798" s="25">
        <v>-86</v>
      </c>
      <c r="O798" s="24">
        <v>0</v>
      </c>
      <c r="P798" s="24">
        <v>1</v>
      </c>
      <c r="Q798" s="24">
        <v>0</v>
      </c>
      <c r="R798" s="66"/>
      <c r="S798" s="66"/>
      <c r="T798" s="66"/>
      <c r="U798" s="66"/>
      <c r="V798" s="66"/>
      <c r="W798" s="24"/>
      <c r="X798" s="24"/>
      <c r="Y798" s="24"/>
      <c r="Z798" s="24"/>
      <c r="AA798" s="28"/>
      <c r="AB798" s="28">
        <v>0.5</v>
      </c>
      <c r="AC798" s="28"/>
      <c r="AD798" s="28">
        <v>40</v>
      </c>
      <c r="AE798" s="28">
        <v>40.000992019999998</v>
      </c>
      <c r="AF798" t="s">
        <v>664</v>
      </c>
    </row>
    <row r="799" spans="1:32" ht="18" customHeight="1">
      <c r="A799" s="22">
        <v>46176</v>
      </c>
      <c r="B799" s="23" t="s">
        <v>184</v>
      </c>
      <c r="C799" s="24">
        <v>762</v>
      </c>
      <c r="D799" s="25">
        <v>2093</v>
      </c>
      <c r="E799" s="26">
        <v>-2007</v>
      </c>
      <c r="F799" s="24">
        <v>6</v>
      </c>
      <c r="G799" s="24">
        <v>12</v>
      </c>
      <c r="H799" s="23" t="s">
        <v>1900</v>
      </c>
      <c r="I799" s="23" t="s">
        <v>1391</v>
      </c>
      <c r="J799" s="23" t="s">
        <v>1901</v>
      </c>
      <c r="K799" s="23" t="s">
        <v>154</v>
      </c>
      <c r="L799" s="27">
        <v>0.6804</v>
      </c>
      <c r="M799" s="25">
        <v>-999</v>
      </c>
      <c r="N799" s="25">
        <v>-54</v>
      </c>
      <c r="O799" s="24">
        <v>0</v>
      </c>
      <c r="P799" s="24">
        <v>2</v>
      </c>
      <c r="Q799" s="24">
        <v>0</v>
      </c>
      <c r="R799" s="66"/>
      <c r="S799" s="66"/>
      <c r="T799" s="66"/>
      <c r="U799" s="66"/>
      <c r="V799" s="66"/>
      <c r="W799" s="24"/>
      <c r="X799" s="24"/>
      <c r="Y799" s="24"/>
      <c r="Z799" s="24"/>
      <c r="AA799" s="28"/>
      <c r="AB799" s="28">
        <v>0.5</v>
      </c>
      <c r="AC799" s="28"/>
      <c r="AD799" s="28">
        <v>30</v>
      </c>
      <c r="AE799" s="28">
        <v>30.000992010000001</v>
      </c>
      <c r="AF799" t="s">
        <v>661</v>
      </c>
    </row>
    <row r="800" spans="1:32" ht="18" customHeight="1">
      <c r="A800" s="22">
        <v>46177</v>
      </c>
      <c r="B800" s="23" t="s">
        <v>9</v>
      </c>
      <c r="C800" s="24">
        <v>511</v>
      </c>
      <c r="D800" s="25">
        <v>5445</v>
      </c>
      <c r="E800" s="26">
        <v>2349</v>
      </c>
      <c r="F800" s="24">
        <v>29</v>
      </c>
      <c r="G800" s="24">
        <v>17</v>
      </c>
      <c r="H800" s="23" t="s">
        <v>1902</v>
      </c>
      <c r="I800" s="23" t="s">
        <v>617</v>
      </c>
      <c r="J800" s="23" t="s">
        <v>1732</v>
      </c>
      <c r="K800" s="23" t="s">
        <v>154</v>
      </c>
      <c r="L800" s="27">
        <v>1.1437999999999999</v>
      </c>
      <c r="M800" s="25">
        <v>1002</v>
      </c>
      <c r="N800" s="25">
        <v>-217</v>
      </c>
      <c r="O800" s="24">
        <v>0</v>
      </c>
      <c r="P800" s="24">
        <v>1</v>
      </c>
      <c r="Q800" s="24">
        <v>1</v>
      </c>
      <c r="R800" s="66">
        <v>940.54109589041093</v>
      </c>
      <c r="S800" s="66">
        <v>5.7892207196382151</v>
      </c>
      <c r="T800" s="66">
        <v>187.7586206896552</v>
      </c>
      <c r="U800" s="66">
        <v>320.29411764705878</v>
      </c>
      <c r="V800" s="66">
        <v>118.3695652173913</v>
      </c>
      <c r="W800" s="24">
        <v>7</v>
      </c>
      <c r="X800" s="24">
        <v>3</v>
      </c>
      <c r="Y800" s="24">
        <v>6</v>
      </c>
      <c r="Z800" s="24">
        <v>4</v>
      </c>
      <c r="AA800" s="28">
        <v>5</v>
      </c>
      <c r="AB800" s="28">
        <v>0.8</v>
      </c>
      <c r="AC800" s="28">
        <v>4</v>
      </c>
      <c r="AD800" s="28">
        <v>50</v>
      </c>
      <c r="AE800" s="28">
        <v>50.000991999999997</v>
      </c>
      <c r="AF800" t="s">
        <v>237</v>
      </c>
    </row>
    <row r="801" spans="1:32" ht="18" customHeight="1">
      <c r="A801" s="22">
        <v>46177</v>
      </c>
      <c r="B801" s="23" t="s">
        <v>9</v>
      </c>
      <c r="C801" s="24">
        <v>532</v>
      </c>
      <c r="D801" s="25">
        <v>6502</v>
      </c>
      <c r="E801" s="26">
        <v>1631</v>
      </c>
      <c r="F801" s="24">
        <v>28</v>
      </c>
      <c r="G801" s="24">
        <v>27</v>
      </c>
      <c r="H801" s="23" t="s">
        <v>1903</v>
      </c>
      <c r="I801" s="23" t="s">
        <v>1519</v>
      </c>
      <c r="J801" s="23" t="s">
        <v>1660</v>
      </c>
      <c r="K801" s="23" t="s">
        <v>154</v>
      </c>
      <c r="L801" s="27">
        <v>1.0835999999999999</v>
      </c>
      <c r="M801" s="25">
        <v>-559</v>
      </c>
      <c r="N801" s="25">
        <v>370</v>
      </c>
      <c r="O801" s="24">
        <v>0</v>
      </c>
      <c r="P801" s="24">
        <v>2</v>
      </c>
      <c r="Q801" s="24">
        <v>1</v>
      </c>
      <c r="R801" s="66">
        <v>1094.8605749273561</v>
      </c>
      <c r="S801" s="66">
        <v>5.9386557054823248</v>
      </c>
      <c r="T801" s="66">
        <v>232.21428571428569</v>
      </c>
      <c r="U801" s="66">
        <v>240.81481481481481</v>
      </c>
      <c r="V801" s="66">
        <v>118.2181818181818</v>
      </c>
      <c r="W801" s="24">
        <v>6</v>
      </c>
      <c r="X801" s="24">
        <v>6</v>
      </c>
      <c r="Y801" s="24">
        <v>6</v>
      </c>
      <c r="Z801" s="24">
        <v>1</v>
      </c>
      <c r="AA801" s="28">
        <v>4.75</v>
      </c>
      <c r="AB801" s="28">
        <v>0.8</v>
      </c>
      <c r="AC801" s="28">
        <v>3.8</v>
      </c>
      <c r="AD801" s="28">
        <v>38</v>
      </c>
      <c r="AE801" s="28">
        <v>38.000991990000003</v>
      </c>
      <c r="AF801" t="s">
        <v>639</v>
      </c>
    </row>
    <row r="802" spans="1:32" ht="18" customHeight="1">
      <c r="A802" s="22">
        <v>46177</v>
      </c>
      <c r="B802" s="23" t="s">
        <v>9</v>
      </c>
      <c r="C802" s="24">
        <v>525</v>
      </c>
      <c r="D802" s="25">
        <v>5266</v>
      </c>
      <c r="E802" s="26">
        <v>687</v>
      </c>
      <c r="F802" s="24">
        <v>24</v>
      </c>
      <c r="G802" s="24">
        <v>11</v>
      </c>
      <c r="H802" s="23" t="s">
        <v>1904</v>
      </c>
      <c r="I802" s="23" t="s">
        <v>1114</v>
      </c>
      <c r="J802" s="23" t="s">
        <v>1905</v>
      </c>
      <c r="K802" s="23" t="s">
        <v>154</v>
      </c>
      <c r="L802" s="27">
        <v>1.0435000000000001</v>
      </c>
      <c r="M802" s="25">
        <v>917</v>
      </c>
      <c r="N802" s="25">
        <v>-583</v>
      </c>
      <c r="O802" s="24">
        <v>0</v>
      </c>
      <c r="P802" s="24">
        <v>5</v>
      </c>
      <c r="Q802" s="24">
        <v>1</v>
      </c>
      <c r="R802" s="66">
        <v>898.21736197592361</v>
      </c>
      <c r="S802" s="66">
        <v>5.8627234597377482</v>
      </c>
      <c r="T802" s="66">
        <v>219.41666666666671</v>
      </c>
      <c r="U802" s="66">
        <v>478.72727272727269</v>
      </c>
      <c r="V802" s="66">
        <v>150.45714285714291</v>
      </c>
      <c r="W802" s="24">
        <v>7</v>
      </c>
      <c r="X802" s="24">
        <v>0</v>
      </c>
      <c r="Y802" s="24">
        <v>3</v>
      </c>
      <c r="Z802" s="24">
        <v>2</v>
      </c>
      <c r="AA802" s="28">
        <v>3</v>
      </c>
      <c r="AB802" s="28">
        <v>0.8</v>
      </c>
      <c r="AC802" s="28">
        <v>2.4</v>
      </c>
      <c r="AD802" s="28">
        <v>34</v>
      </c>
      <c r="AE802" s="28">
        <v>34.000991980000002</v>
      </c>
      <c r="AF802" t="s">
        <v>1082</v>
      </c>
    </row>
    <row r="803" spans="1:32" ht="18" customHeight="1">
      <c r="A803" s="22">
        <v>46177</v>
      </c>
      <c r="B803" s="23" t="s">
        <v>9</v>
      </c>
      <c r="C803" s="24">
        <v>520</v>
      </c>
      <c r="D803" s="25">
        <v>1934</v>
      </c>
      <c r="E803" s="26">
        <v>545</v>
      </c>
      <c r="F803" s="24">
        <v>11</v>
      </c>
      <c r="G803" s="24">
        <v>2</v>
      </c>
      <c r="H803" s="23" t="s">
        <v>1906</v>
      </c>
      <c r="I803" s="23" t="s">
        <v>1907</v>
      </c>
      <c r="J803" s="23" t="s">
        <v>1908</v>
      </c>
      <c r="K803" s="23" t="s">
        <v>154</v>
      </c>
      <c r="L803" s="27">
        <v>1.0939000000000001</v>
      </c>
      <c r="M803" s="25">
        <v>929</v>
      </c>
      <c r="N803" s="25">
        <v>657</v>
      </c>
      <c r="O803" s="24">
        <v>0</v>
      </c>
      <c r="P803" s="24">
        <v>0</v>
      </c>
      <c r="Q803" s="24">
        <v>1</v>
      </c>
      <c r="R803" s="66">
        <v>325.37416977999169</v>
      </c>
      <c r="S803" s="66">
        <v>5.9439260384673842</v>
      </c>
      <c r="T803" s="66">
        <v>175.81818181818181</v>
      </c>
      <c r="U803" s="66">
        <v>967</v>
      </c>
      <c r="V803" s="66">
        <v>148.7692307692308</v>
      </c>
      <c r="W803" s="24">
        <v>7</v>
      </c>
      <c r="X803" s="24">
        <v>0</v>
      </c>
      <c r="Y803" s="24">
        <v>3</v>
      </c>
      <c r="Z803" s="24">
        <v>1</v>
      </c>
      <c r="AA803" s="28">
        <v>2.75</v>
      </c>
      <c r="AB803" s="28">
        <v>0.5</v>
      </c>
      <c r="AC803" s="28">
        <v>1.375</v>
      </c>
      <c r="AD803" s="28">
        <v>13.8</v>
      </c>
      <c r="AE803" s="28">
        <v>13.80099197</v>
      </c>
      <c r="AF803" t="s">
        <v>1471</v>
      </c>
    </row>
    <row r="804" spans="1:32" ht="18" customHeight="1">
      <c r="A804" s="22">
        <v>46177</v>
      </c>
      <c r="B804" s="23" t="s">
        <v>9</v>
      </c>
      <c r="C804" s="24">
        <v>513</v>
      </c>
      <c r="D804" s="25">
        <v>4449</v>
      </c>
      <c r="E804" s="26">
        <v>489</v>
      </c>
      <c r="F804" s="24">
        <v>17</v>
      </c>
      <c r="G804" s="24">
        <v>15</v>
      </c>
      <c r="H804" s="23" t="s">
        <v>1909</v>
      </c>
      <c r="I804" s="23" t="s">
        <v>1910</v>
      </c>
      <c r="J804" s="23" t="s">
        <v>1911</v>
      </c>
      <c r="K804" s="23" t="s">
        <v>154</v>
      </c>
      <c r="L804" s="27">
        <v>1.0366</v>
      </c>
      <c r="M804" s="25">
        <v>-249</v>
      </c>
      <c r="N804" s="25">
        <v>181</v>
      </c>
      <c r="O804" s="24">
        <v>0</v>
      </c>
      <c r="P804" s="24">
        <v>3</v>
      </c>
      <c r="Q804" s="24">
        <v>1</v>
      </c>
      <c r="R804" s="66">
        <v>777.25093399750926</v>
      </c>
      <c r="S804" s="66">
        <v>5.7240201399542574</v>
      </c>
      <c r="T804" s="66">
        <v>261.70588235294122</v>
      </c>
      <c r="U804" s="66">
        <v>296.60000000000002</v>
      </c>
      <c r="V804" s="66">
        <v>139.03125</v>
      </c>
      <c r="W804" s="24">
        <v>3</v>
      </c>
      <c r="X804" s="24">
        <v>4</v>
      </c>
      <c r="Y804" s="24">
        <v>4</v>
      </c>
      <c r="Z804" s="24">
        <v>5</v>
      </c>
      <c r="AA804" s="28">
        <v>4</v>
      </c>
      <c r="AB804" s="28">
        <v>0.6</v>
      </c>
      <c r="AC804" s="28">
        <v>2.4</v>
      </c>
      <c r="AD804" s="28">
        <v>24</v>
      </c>
      <c r="AE804" s="28">
        <v>24.00099196</v>
      </c>
      <c r="AF804" t="s">
        <v>1090</v>
      </c>
    </row>
    <row r="805" spans="1:32" ht="18" customHeight="1">
      <c r="A805" s="22">
        <v>46177</v>
      </c>
      <c r="B805" s="23" t="s">
        <v>9</v>
      </c>
      <c r="C805" s="24">
        <v>512</v>
      </c>
      <c r="D805" s="25">
        <v>1239</v>
      </c>
      <c r="E805" s="26">
        <v>31</v>
      </c>
      <c r="F805" s="24">
        <v>5</v>
      </c>
      <c r="G805" s="24">
        <v>4</v>
      </c>
      <c r="H805" s="23" t="s">
        <v>900</v>
      </c>
      <c r="I805" s="23" t="s">
        <v>1912</v>
      </c>
      <c r="J805" s="23" t="s">
        <v>1913</v>
      </c>
      <c r="K805" s="23" t="s">
        <v>154</v>
      </c>
      <c r="L805" s="27">
        <v>1.0083</v>
      </c>
      <c r="M805" s="25">
        <v>-824</v>
      </c>
      <c r="N805" s="25">
        <v>605</v>
      </c>
      <c r="O805" s="24">
        <v>0</v>
      </c>
      <c r="P805" s="24">
        <v>2</v>
      </c>
      <c r="Q805" s="24">
        <v>1</v>
      </c>
      <c r="R805" s="66">
        <v>197.46637608966381</v>
      </c>
      <c r="S805" s="66">
        <v>6.2744859379877722</v>
      </c>
      <c r="T805" s="66">
        <v>247.8</v>
      </c>
      <c r="U805" s="66">
        <v>309.75</v>
      </c>
      <c r="V805" s="66">
        <v>137.66666666666671</v>
      </c>
      <c r="W805" s="24">
        <v>4</v>
      </c>
      <c r="X805" s="24">
        <v>4</v>
      </c>
      <c r="Y805" s="24">
        <v>4</v>
      </c>
      <c r="Z805" s="24">
        <v>0</v>
      </c>
      <c r="AA805" s="28">
        <v>3</v>
      </c>
      <c r="AB805" s="28">
        <v>0.5</v>
      </c>
      <c r="AC805" s="28">
        <v>1.5</v>
      </c>
      <c r="AD805" s="28">
        <v>15</v>
      </c>
      <c r="AE805" s="28">
        <v>15.00099195</v>
      </c>
      <c r="AF805" t="s">
        <v>859</v>
      </c>
    </row>
    <row r="806" spans="1:32" ht="18" customHeight="1">
      <c r="A806" s="22">
        <v>46177</v>
      </c>
      <c r="B806" s="23" t="s">
        <v>9</v>
      </c>
      <c r="C806" s="24">
        <v>533</v>
      </c>
      <c r="D806" s="25">
        <v>1405</v>
      </c>
      <c r="E806" s="26">
        <v>5</v>
      </c>
      <c r="F806" s="24">
        <v>6</v>
      </c>
      <c r="G806" s="24">
        <v>1</v>
      </c>
      <c r="H806" s="23" t="s">
        <v>1914</v>
      </c>
      <c r="I806" s="23" t="s">
        <v>1915</v>
      </c>
      <c r="J806" s="23" t="s">
        <v>1916</v>
      </c>
      <c r="K806" s="23" t="s">
        <v>154</v>
      </c>
      <c r="L806" s="27">
        <v>1.0012000000000001</v>
      </c>
      <c r="M806" s="25">
        <v>395</v>
      </c>
      <c r="N806" s="25">
        <v>-913</v>
      </c>
      <c r="O806" s="24">
        <v>0</v>
      </c>
      <c r="P806" s="24">
        <v>3</v>
      </c>
      <c r="Q806" s="24">
        <v>1</v>
      </c>
      <c r="R806" s="66">
        <v>252.681403071814</v>
      </c>
      <c r="S806" s="66">
        <v>5.5603617160566747</v>
      </c>
      <c r="T806" s="66">
        <v>234.16666666666671</v>
      </c>
      <c r="U806" s="66">
        <v>1405</v>
      </c>
      <c r="V806" s="66">
        <v>200.71428571428569</v>
      </c>
      <c r="W806" s="24">
        <v>6</v>
      </c>
      <c r="X806" s="24">
        <v>0</v>
      </c>
      <c r="Y806" s="24">
        <v>0</v>
      </c>
      <c r="Z806" s="24">
        <v>7</v>
      </c>
      <c r="AA806" s="28">
        <v>3.25</v>
      </c>
      <c r="AB806" s="28">
        <v>0.5</v>
      </c>
      <c r="AC806" s="28">
        <v>1.625</v>
      </c>
      <c r="AD806" s="28">
        <v>16.2</v>
      </c>
      <c r="AE806" s="28">
        <v>16.200991940000002</v>
      </c>
      <c r="AF806" t="s">
        <v>1389</v>
      </c>
    </row>
    <row r="807" spans="1:32" ht="18" customHeight="1">
      <c r="A807" s="22">
        <v>46177</v>
      </c>
      <c r="B807" s="23" t="s">
        <v>9</v>
      </c>
      <c r="C807" s="24">
        <v>530</v>
      </c>
      <c r="D807" s="25">
        <v>3557</v>
      </c>
      <c r="E807" s="26">
        <v>-454</v>
      </c>
      <c r="F807" s="24">
        <v>11</v>
      </c>
      <c r="G807" s="24">
        <v>9</v>
      </c>
      <c r="H807" s="23" t="s">
        <v>1672</v>
      </c>
      <c r="I807" s="23" t="s">
        <v>1917</v>
      </c>
      <c r="J807" s="23" t="s">
        <v>1918</v>
      </c>
      <c r="K807" s="23" t="s">
        <v>154</v>
      </c>
      <c r="L807" s="27">
        <v>0.95750000000000002</v>
      </c>
      <c r="M807" s="25">
        <v>60</v>
      </c>
      <c r="N807" s="25">
        <v>-443</v>
      </c>
      <c r="O807" s="24">
        <v>0</v>
      </c>
      <c r="P807" s="24">
        <v>0</v>
      </c>
      <c r="Q807" s="24">
        <v>1</v>
      </c>
      <c r="R807" s="66">
        <v>629.45542756330428</v>
      </c>
      <c r="S807" s="66">
        <v>5.6509164020867431</v>
      </c>
      <c r="T807" s="66">
        <v>323.36363636363637</v>
      </c>
      <c r="U807" s="66">
        <v>395.22222222222217</v>
      </c>
      <c r="V807" s="66">
        <v>177.85</v>
      </c>
      <c r="W807" s="24">
        <v>0</v>
      </c>
      <c r="X807" s="24">
        <v>2</v>
      </c>
      <c r="Y807" s="24">
        <v>0</v>
      </c>
      <c r="Z807" s="24">
        <v>6</v>
      </c>
      <c r="AA807" s="28">
        <v>2</v>
      </c>
      <c r="AB807" s="28">
        <v>0.6</v>
      </c>
      <c r="AC807" s="28">
        <v>1.2</v>
      </c>
      <c r="AD807" s="28">
        <v>22</v>
      </c>
      <c r="AE807" s="28">
        <v>22.000991930000001</v>
      </c>
      <c r="AF807" t="s">
        <v>592</v>
      </c>
    </row>
    <row r="808" spans="1:32" ht="18" customHeight="1">
      <c r="A808" s="22">
        <v>46177</v>
      </c>
      <c r="B808" s="23" t="s">
        <v>9</v>
      </c>
      <c r="C808" s="24">
        <v>508</v>
      </c>
      <c r="D808" s="25">
        <v>3179</v>
      </c>
      <c r="E808" s="26">
        <v>-278</v>
      </c>
      <c r="F808" s="24">
        <v>12</v>
      </c>
      <c r="G808" s="24">
        <v>6</v>
      </c>
      <c r="H808" s="23" t="s">
        <v>1919</v>
      </c>
      <c r="I808" s="23" t="s">
        <v>1920</v>
      </c>
      <c r="J808" s="23" t="s">
        <v>1921</v>
      </c>
      <c r="K808" s="23" t="s">
        <v>203</v>
      </c>
      <c r="L808" s="27">
        <v>0.97089999999999999</v>
      </c>
      <c r="M808" s="25">
        <v>695</v>
      </c>
      <c r="N808" s="25">
        <v>-1089</v>
      </c>
      <c r="O808" s="24">
        <v>0</v>
      </c>
      <c r="P808" s="24">
        <v>8</v>
      </c>
      <c r="Q808" s="24">
        <v>1</v>
      </c>
      <c r="R808" s="66">
        <v>537.98687214611869</v>
      </c>
      <c r="S808" s="66">
        <v>5.9090661214807021</v>
      </c>
      <c r="T808" s="66">
        <v>264.91666666666669</v>
      </c>
      <c r="U808" s="66">
        <v>529.83333333333337</v>
      </c>
      <c r="V808" s="66">
        <v>176.61111111111109</v>
      </c>
      <c r="W808" s="24">
        <v>3</v>
      </c>
      <c r="X808" s="24">
        <v>0</v>
      </c>
      <c r="Y808" s="24">
        <v>0</v>
      </c>
      <c r="Z808" s="24">
        <v>2</v>
      </c>
      <c r="AA808" s="28">
        <v>1.25</v>
      </c>
      <c r="AB808" s="28">
        <v>0.6</v>
      </c>
      <c r="AC808" s="28">
        <v>0.75</v>
      </c>
      <c r="AD808" s="28">
        <v>17.5</v>
      </c>
      <c r="AE808" s="28">
        <v>17.500991920000001</v>
      </c>
      <c r="AF808" t="s">
        <v>641</v>
      </c>
    </row>
    <row r="809" spans="1:32" ht="18" customHeight="1">
      <c r="A809" s="22">
        <v>46177</v>
      </c>
      <c r="B809" s="23" t="s">
        <v>9</v>
      </c>
      <c r="C809" s="24">
        <v>516</v>
      </c>
      <c r="D809" s="25">
        <v>1376</v>
      </c>
      <c r="E809" s="26">
        <v>-288</v>
      </c>
      <c r="F809" s="24">
        <v>5</v>
      </c>
      <c r="G809" s="24">
        <v>1</v>
      </c>
      <c r="H809" s="23" t="s">
        <v>165</v>
      </c>
      <c r="I809" s="23" t="s">
        <v>1922</v>
      </c>
      <c r="J809" s="23" t="s">
        <v>1923</v>
      </c>
      <c r="K809" s="23" t="s">
        <v>154</v>
      </c>
      <c r="L809" s="27">
        <v>0.93020000000000003</v>
      </c>
      <c r="M809" s="25">
        <v>1164</v>
      </c>
      <c r="N809" s="25">
        <v>-904</v>
      </c>
      <c r="O809" s="24">
        <v>0</v>
      </c>
      <c r="P809" s="24">
        <v>6</v>
      </c>
      <c r="Q809" s="24">
        <v>1</v>
      </c>
      <c r="R809" s="66">
        <v>236.89082606890821</v>
      </c>
      <c r="S809" s="66">
        <v>5.8085828937915087</v>
      </c>
      <c r="T809" s="66">
        <v>275.2</v>
      </c>
      <c r="U809" s="66">
        <v>1376</v>
      </c>
      <c r="V809" s="66">
        <v>229.33333333333329</v>
      </c>
      <c r="W809" s="24">
        <v>0</v>
      </c>
      <c r="X809" s="24">
        <v>0</v>
      </c>
      <c r="Y809" s="24">
        <v>0</v>
      </c>
      <c r="Z809" s="24">
        <v>4</v>
      </c>
      <c r="AA809" s="28">
        <v>1</v>
      </c>
      <c r="AB809" s="28">
        <v>0.5</v>
      </c>
      <c r="AC809" s="28">
        <v>0.5</v>
      </c>
      <c r="AD809" s="28">
        <v>15</v>
      </c>
      <c r="AE809" s="28">
        <v>15.00099191</v>
      </c>
      <c r="AF809" t="s">
        <v>743</v>
      </c>
    </row>
    <row r="810" spans="1:32" ht="18" customHeight="1">
      <c r="A810" s="22">
        <v>46177</v>
      </c>
      <c r="B810" s="23" t="s">
        <v>9</v>
      </c>
      <c r="C810" s="24">
        <v>522</v>
      </c>
      <c r="D810" s="25">
        <v>4929</v>
      </c>
      <c r="E810" s="26">
        <v>-320</v>
      </c>
      <c r="F810" s="24">
        <v>18</v>
      </c>
      <c r="G810" s="24">
        <v>13</v>
      </c>
      <c r="H810" s="23" t="s">
        <v>1574</v>
      </c>
      <c r="I810" s="23" t="s">
        <v>1924</v>
      </c>
      <c r="J810" s="23" t="s">
        <v>1925</v>
      </c>
      <c r="K810" s="23" t="s">
        <v>203</v>
      </c>
      <c r="L810" s="27">
        <v>0.97840000000000005</v>
      </c>
      <c r="M810" s="25">
        <v>610</v>
      </c>
      <c r="N810" s="25">
        <v>-9</v>
      </c>
      <c r="O810" s="24">
        <v>0</v>
      </c>
      <c r="P810" s="24">
        <v>2</v>
      </c>
      <c r="Q810" s="24">
        <v>1</v>
      </c>
      <c r="R810" s="66">
        <v>821.83203611457031</v>
      </c>
      <c r="S810" s="66">
        <v>5.9975758833923773</v>
      </c>
      <c r="T810" s="66">
        <v>273.83333333333331</v>
      </c>
      <c r="U810" s="66">
        <v>379.15384615384608</v>
      </c>
      <c r="V810" s="66">
        <v>159</v>
      </c>
      <c r="W810" s="24">
        <v>1</v>
      </c>
      <c r="X810" s="24">
        <v>2</v>
      </c>
      <c r="Y810" s="24">
        <v>2</v>
      </c>
      <c r="Z810" s="24">
        <v>1</v>
      </c>
      <c r="AA810" s="28">
        <v>1.5</v>
      </c>
      <c r="AB810" s="28">
        <v>0.6</v>
      </c>
      <c r="AC810" s="28">
        <v>0.89999999999999991</v>
      </c>
      <c r="AD810" s="28">
        <v>19</v>
      </c>
      <c r="AE810" s="28">
        <v>19.000991899999999</v>
      </c>
      <c r="AF810" t="s">
        <v>597</v>
      </c>
    </row>
    <row r="811" spans="1:32" ht="18" customHeight="1">
      <c r="A811" s="22">
        <v>46177</v>
      </c>
      <c r="B811" s="23" t="s">
        <v>9</v>
      </c>
      <c r="C811" s="24">
        <v>526</v>
      </c>
      <c r="D811" s="25">
        <v>1525</v>
      </c>
      <c r="E811" s="26">
        <v>-461</v>
      </c>
      <c r="F811" s="24">
        <v>3</v>
      </c>
      <c r="G811" s="24">
        <v>7</v>
      </c>
      <c r="H811" s="23" t="s">
        <v>1407</v>
      </c>
      <c r="I811" s="23" t="s">
        <v>1884</v>
      </c>
      <c r="J811" s="23" t="s">
        <v>1041</v>
      </c>
      <c r="K811" s="23" t="s">
        <v>154</v>
      </c>
      <c r="L811" s="27">
        <v>0.8992</v>
      </c>
      <c r="M811" s="25">
        <v>642</v>
      </c>
      <c r="N811" s="25">
        <v>228</v>
      </c>
      <c r="O811" s="24">
        <v>0</v>
      </c>
      <c r="P811" s="24">
        <v>6</v>
      </c>
      <c r="Q811" s="24">
        <v>1</v>
      </c>
      <c r="R811" s="66">
        <v>250.35792860107929</v>
      </c>
      <c r="S811" s="66">
        <v>6.0912790280747906</v>
      </c>
      <c r="T811" s="66">
        <v>508.33333333333331</v>
      </c>
      <c r="U811" s="66">
        <v>217.85714285714289</v>
      </c>
      <c r="V811" s="66">
        <v>152.5</v>
      </c>
      <c r="W811" s="24">
        <v>0</v>
      </c>
      <c r="X811" s="24">
        <v>6</v>
      </c>
      <c r="Y811" s="24">
        <v>3</v>
      </c>
      <c r="Z811" s="24">
        <v>0</v>
      </c>
      <c r="AA811" s="28">
        <v>2.25</v>
      </c>
      <c r="AB811" s="28">
        <v>0.5</v>
      </c>
      <c r="AC811" s="28">
        <v>1.125</v>
      </c>
      <c r="AD811" s="28">
        <v>21.2</v>
      </c>
      <c r="AE811" s="28">
        <v>21.200991890000001</v>
      </c>
      <c r="AF811" t="s">
        <v>618</v>
      </c>
    </row>
    <row r="812" spans="1:32" ht="18" customHeight="1">
      <c r="A812" s="22">
        <v>46177</v>
      </c>
      <c r="B812" s="23" t="s">
        <v>9</v>
      </c>
      <c r="C812" s="24">
        <v>523</v>
      </c>
      <c r="D812" s="25">
        <v>3537</v>
      </c>
      <c r="E812" s="26">
        <v>-473</v>
      </c>
      <c r="F812" s="24">
        <v>12</v>
      </c>
      <c r="G812" s="24">
        <v>11</v>
      </c>
      <c r="H812" s="23" t="s">
        <v>1926</v>
      </c>
      <c r="I812" s="23" t="s">
        <v>1927</v>
      </c>
      <c r="J812" s="23" t="s">
        <v>1928</v>
      </c>
      <c r="K812" s="23" t="s">
        <v>203</v>
      </c>
      <c r="L812" s="27">
        <v>0.95540000000000003</v>
      </c>
      <c r="M812" s="25">
        <v>345</v>
      </c>
      <c r="N812" s="25">
        <v>200</v>
      </c>
      <c r="O812" s="24">
        <v>0</v>
      </c>
      <c r="P812" s="24">
        <v>3</v>
      </c>
      <c r="Q812" s="24">
        <v>1</v>
      </c>
      <c r="R812" s="66">
        <v>566.75933997509344</v>
      </c>
      <c r="S812" s="66">
        <v>6.240744087526525</v>
      </c>
      <c r="T812" s="66">
        <v>294.75</v>
      </c>
      <c r="U812" s="66">
        <v>321.54545454545462</v>
      </c>
      <c r="V812" s="66">
        <v>153.78260869565219</v>
      </c>
      <c r="W812" s="24">
        <v>0</v>
      </c>
      <c r="X812" s="24">
        <v>3</v>
      </c>
      <c r="Y812" s="24">
        <v>3</v>
      </c>
      <c r="Z812" s="24">
        <v>0</v>
      </c>
      <c r="AA812" s="28">
        <v>1.5</v>
      </c>
      <c r="AB812" s="28">
        <v>0.6</v>
      </c>
      <c r="AC812" s="28">
        <v>0.89999999999999991</v>
      </c>
      <c r="AD812" s="28">
        <v>19</v>
      </c>
      <c r="AE812" s="28">
        <v>19.000991880000001</v>
      </c>
      <c r="AF812" t="s">
        <v>597</v>
      </c>
    </row>
    <row r="813" spans="1:32" ht="18" customHeight="1">
      <c r="A813" s="22">
        <v>46177</v>
      </c>
      <c r="B813" s="23" t="s">
        <v>9</v>
      </c>
      <c r="C813" s="24">
        <v>531</v>
      </c>
      <c r="D813" s="25">
        <v>1685</v>
      </c>
      <c r="E813" s="26">
        <v>-498</v>
      </c>
      <c r="F813" s="24">
        <v>5</v>
      </c>
      <c r="G813" s="24">
        <v>4</v>
      </c>
      <c r="H813" s="23" t="s">
        <v>744</v>
      </c>
      <c r="I813" s="23" t="s">
        <v>1929</v>
      </c>
      <c r="J813" s="23" t="s">
        <v>1930</v>
      </c>
      <c r="K813" s="23" t="s">
        <v>154</v>
      </c>
      <c r="L813" s="27">
        <v>0.90149999999999997</v>
      </c>
      <c r="M813" s="25">
        <v>-140</v>
      </c>
      <c r="N813" s="25">
        <v>-331</v>
      </c>
      <c r="O813" s="24">
        <v>0</v>
      </c>
      <c r="P813" s="24">
        <v>1</v>
      </c>
      <c r="Q813" s="24">
        <v>1</v>
      </c>
      <c r="R813" s="66">
        <v>272.3016293067663</v>
      </c>
      <c r="S813" s="66">
        <v>6.1879908845559379</v>
      </c>
      <c r="T813" s="66">
        <v>337</v>
      </c>
      <c r="U813" s="66">
        <v>421.25</v>
      </c>
      <c r="V813" s="66">
        <v>187.2222222222222</v>
      </c>
      <c r="W813" s="24">
        <v>0</v>
      </c>
      <c r="X813" s="24">
        <v>1</v>
      </c>
      <c r="Y813" s="24">
        <v>0</v>
      </c>
      <c r="Z813" s="24">
        <v>0</v>
      </c>
      <c r="AA813" s="28">
        <v>0.25</v>
      </c>
      <c r="AB813" s="28">
        <v>0.5</v>
      </c>
      <c r="AC813" s="28">
        <v>0.125</v>
      </c>
      <c r="AD813" s="28">
        <v>21.2</v>
      </c>
      <c r="AE813" s="28">
        <v>21.200991869999999</v>
      </c>
      <c r="AF813" t="s">
        <v>1098</v>
      </c>
    </row>
    <row r="814" spans="1:32" ht="18" customHeight="1">
      <c r="A814" s="22">
        <v>46177</v>
      </c>
      <c r="B814" s="23" t="s">
        <v>9</v>
      </c>
      <c r="C814" s="24">
        <v>528</v>
      </c>
      <c r="D814" s="25">
        <v>1380</v>
      </c>
      <c r="E814" s="26">
        <v>-524</v>
      </c>
      <c r="F814" s="24">
        <v>4</v>
      </c>
      <c r="G814" s="24">
        <v>2</v>
      </c>
      <c r="H814" s="23" t="s">
        <v>1931</v>
      </c>
      <c r="I814" s="23" t="s">
        <v>476</v>
      </c>
      <c r="J814" s="23" t="s">
        <v>1932</v>
      </c>
      <c r="K814" s="23" t="s">
        <v>154</v>
      </c>
      <c r="L814" s="27">
        <v>0.87339999999999995</v>
      </c>
      <c r="M814" s="25">
        <v>-272</v>
      </c>
      <c r="N814" s="25">
        <v>-141</v>
      </c>
      <c r="O814" s="24">
        <v>0</v>
      </c>
      <c r="P814" s="24">
        <v>8</v>
      </c>
      <c r="Q814" s="24">
        <v>1</v>
      </c>
      <c r="R814" s="66">
        <v>226.65504358655039</v>
      </c>
      <c r="S814" s="66">
        <v>6.0885475044504522</v>
      </c>
      <c r="T814" s="66">
        <v>345</v>
      </c>
      <c r="U814" s="66">
        <v>690</v>
      </c>
      <c r="V814" s="66">
        <v>230</v>
      </c>
      <c r="W814" s="24">
        <v>0</v>
      </c>
      <c r="X814" s="24">
        <v>0</v>
      </c>
      <c r="Y814" s="24">
        <v>0</v>
      </c>
      <c r="Z814" s="24">
        <v>0</v>
      </c>
      <c r="AA814" s="28">
        <v>0</v>
      </c>
      <c r="AB814" s="28">
        <v>0.5</v>
      </c>
      <c r="AC814" s="28">
        <v>0</v>
      </c>
      <c r="AD814" s="28">
        <v>10</v>
      </c>
      <c r="AE814" s="28">
        <v>10.000991859999999</v>
      </c>
      <c r="AF814" t="s">
        <v>584</v>
      </c>
    </row>
    <row r="815" spans="1:32" ht="18" customHeight="1">
      <c r="A815" s="22">
        <v>46177</v>
      </c>
      <c r="B815" s="23" t="s">
        <v>9</v>
      </c>
      <c r="C815" s="24">
        <v>527</v>
      </c>
      <c r="D815" s="25">
        <v>3907</v>
      </c>
      <c r="E815" s="26">
        <v>-537</v>
      </c>
      <c r="F815" s="24">
        <v>14</v>
      </c>
      <c r="G815" s="24">
        <v>7</v>
      </c>
      <c r="H815" s="23" t="s">
        <v>303</v>
      </c>
      <c r="I815" s="23" t="s">
        <v>1933</v>
      </c>
      <c r="J815" s="23" t="s">
        <v>1934</v>
      </c>
      <c r="K815" s="23" t="s">
        <v>154</v>
      </c>
      <c r="L815" s="27">
        <v>0.95420000000000005</v>
      </c>
      <c r="M815" s="25">
        <v>-1172</v>
      </c>
      <c r="N815" s="25">
        <v>-475</v>
      </c>
      <c r="O815" s="24">
        <v>0</v>
      </c>
      <c r="P815" s="24">
        <v>7</v>
      </c>
      <c r="Q815" s="24">
        <v>1</v>
      </c>
      <c r="R815" s="66">
        <v>663.69946035699456</v>
      </c>
      <c r="S815" s="66">
        <v>5.8867005826680643</v>
      </c>
      <c r="T815" s="66">
        <v>279.07142857142861</v>
      </c>
      <c r="U815" s="66">
        <v>558.14285714285711</v>
      </c>
      <c r="V815" s="66">
        <v>186.04761904761901</v>
      </c>
      <c r="W815" s="24">
        <v>0</v>
      </c>
      <c r="X815" s="24">
        <v>0</v>
      </c>
      <c r="Y815" s="24">
        <v>0</v>
      </c>
      <c r="Z815" s="24">
        <v>2</v>
      </c>
      <c r="AA815" s="28">
        <v>0.5</v>
      </c>
      <c r="AB815" s="28">
        <v>0.6</v>
      </c>
      <c r="AC815" s="28">
        <v>0.3</v>
      </c>
      <c r="AD815" s="28">
        <v>13</v>
      </c>
      <c r="AE815" s="28">
        <v>13.00099185</v>
      </c>
      <c r="AF815" t="s">
        <v>1225</v>
      </c>
    </row>
    <row r="816" spans="1:32" ht="18" customHeight="1">
      <c r="A816" s="22">
        <v>46177</v>
      </c>
      <c r="B816" s="23" t="s">
        <v>9</v>
      </c>
      <c r="C816" s="24">
        <v>510</v>
      </c>
      <c r="D816" s="25">
        <v>3445</v>
      </c>
      <c r="E816" s="26">
        <v>-652</v>
      </c>
      <c r="F816" s="24">
        <v>12</v>
      </c>
      <c r="G816" s="24">
        <v>7</v>
      </c>
      <c r="H816" s="23" t="s">
        <v>1935</v>
      </c>
      <c r="I816" s="23" t="s">
        <v>1936</v>
      </c>
      <c r="J816" s="23" t="s">
        <v>1937</v>
      </c>
      <c r="K816" s="23" t="s">
        <v>370</v>
      </c>
      <c r="L816" s="27">
        <v>0.93689999999999996</v>
      </c>
      <c r="M816" s="25">
        <v>-210</v>
      </c>
      <c r="N816" s="25">
        <v>-756</v>
      </c>
      <c r="O816" s="24">
        <v>0</v>
      </c>
      <c r="P816" s="24">
        <v>0</v>
      </c>
      <c r="Q816" s="24">
        <v>1</v>
      </c>
      <c r="R816" s="66">
        <v>563.30733706932335</v>
      </c>
      <c r="S816" s="66">
        <v>6.1156668363722053</v>
      </c>
      <c r="T816" s="66">
        <v>287.08333333333331</v>
      </c>
      <c r="U816" s="66">
        <v>492.14285714285722</v>
      </c>
      <c r="V816" s="66">
        <v>181.31578947368419</v>
      </c>
      <c r="W816" s="24">
        <v>0</v>
      </c>
      <c r="X816" s="24">
        <v>0</v>
      </c>
      <c r="Y816" s="24">
        <v>0</v>
      </c>
      <c r="Z816" s="24">
        <v>0</v>
      </c>
      <c r="AA816" s="28">
        <v>0</v>
      </c>
      <c r="AB816" s="28">
        <v>0.6</v>
      </c>
      <c r="AC816" s="28">
        <v>0</v>
      </c>
      <c r="AD816" s="28">
        <v>10</v>
      </c>
      <c r="AE816" s="28">
        <v>10.000991839999999</v>
      </c>
      <c r="AF816" t="s">
        <v>584</v>
      </c>
    </row>
    <row r="817" spans="1:32" ht="18" customHeight="1">
      <c r="A817" s="22">
        <v>46177</v>
      </c>
      <c r="B817" s="23" t="s">
        <v>9</v>
      </c>
      <c r="C817" s="24">
        <v>518</v>
      </c>
      <c r="D817" s="25">
        <v>1304</v>
      </c>
      <c r="E817" s="26">
        <v>-807</v>
      </c>
      <c r="F817" s="24">
        <v>3</v>
      </c>
      <c r="G817" s="24">
        <v>1</v>
      </c>
      <c r="H817" s="23" t="s">
        <v>953</v>
      </c>
      <c r="I817" s="23" t="s">
        <v>1938</v>
      </c>
      <c r="J817" s="23" t="s">
        <v>1939</v>
      </c>
      <c r="K817" s="23" t="s">
        <v>154</v>
      </c>
      <c r="L817" s="27">
        <v>0.79369999999999996</v>
      </c>
      <c r="M817" s="25">
        <v>-400</v>
      </c>
      <c r="N817" s="25">
        <v>331</v>
      </c>
      <c r="O817" s="24">
        <v>0</v>
      </c>
      <c r="P817" s="24">
        <v>8</v>
      </c>
      <c r="Q817" s="24">
        <v>1</v>
      </c>
      <c r="R817" s="66">
        <v>209.25991075134911</v>
      </c>
      <c r="S817" s="66">
        <v>6.2314850241404542</v>
      </c>
      <c r="T817" s="66">
        <v>434.66666666666669</v>
      </c>
      <c r="U817" s="66">
        <v>1304</v>
      </c>
      <c r="V817" s="66">
        <v>326</v>
      </c>
      <c r="W817" s="24">
        <v>0</v>
      </c>
      <c r="X817" s="24">
        <v>0</v>
      </c>
      <c r="Y817" s="24">
        <v>0</v>
      </c>
      <c r="Z817" s="24">
        <v>0</v>
      </c>
      <c r="AA817" s="28">
        <v>0</v>
      </c>
      <c r="AB817" s="28">
        <v>0.5</v>
      </c>
      <c r="AC817" s="28">
        <v>0</v>
      </c>
      <c r="AD817" s="28">
        <v>10</v>
      </c>
      <c r="AE817" s="28">
        <v>10.00099183</v>
      </c>
      <c r="AF817" t="s">
        <v>584</v>
      </c>
    </row>
    <row r="818" spans="1:32" ht="18" customHeight="1">
      <c r="A818" s="22">
        <v>46177</v>
      </c>
      <c r="B818" s="23" t="s">
        <v>9</v>
      </c>
      <c r="C818" s="24">
        <v>521</v>
      </c>
      <c r="D818" s="25">
        <v>4957</v>
      </c>
      <c r="E818" s="26">
        <v>-834</v>
      </c>
      <c r="F818" s="24">
        <v>15</v>
      </c>
      <c r="G818" s="24">
        <v>15</v>
      </c>
      <c r="H818" s="23" t="s">
        <v>1940</v>
      </c>
      <c r="I818" s="23" t="s">
        <v>1941</v>
      </c>
      <c r="J818" s="23" t="s">
        <v>1941</v>
      </c>
      <c r="K818" s="23" t="s">
        <v>370</v>
      </c>
      <c r="L818" s="27">
        <v>0.94389999999999996</v>
      </c>
      <c r="M818" s="25">
        <v>-128</v>
      </c>
      <c r="N818" s="25">
        <v>1000</v>
      </c>
      <c r="O818" s="24">
        <v>0</v>
      </c>
      <c r="P818" s="24">
        <v>1</v>
      </c>
      <c r="Q818" s="24">
        <v>1</v>
      </c>
      <c r="R818" s="66">
        <v>832.43155873806563</v>
      </c>
      <c r="S818" s="66">
        <v>5.9548439123507313</v>
      </c>
      <c r="T818" s="66">
        <v>330.46666666666658</v>
      </c>
      <c r="U818" s="66">
        <v>330.46666666666658</v>
      </c>
      <c r="V818" s="66">
        <v>165.23333333333329</v>
      </c>
      <c r="W818" s="24">
        <v>0</v>
      </c>
      <c r="X818" s="24">
        <v>3</v>
      </c>
      <c r="Y818" s="24">
        <v>1</v>
      </c>
      <c r="Z818" s="24">
        <v>1</v>
      </c>
      <c r="AA818" s="28">
        <v>1.25</v>
      </c>
      <c r="AB818" s="28">
        <v>0.6</v>
      </c>
      <c r="AC818" s="28">
        <v>0.75</v>
      </c>
      <c r="AD818" s="28">
        <v>27.5</v>
      </c>
      <c r="AE818" s="28">
        <v>27.500991819999999</v>
      </c>
      <c r="AF818" t="s">
        <v>763</v>
      </c>
    </row>
    <row r="819" spans="1:32" ht="18" customHeight="1">
      <c r="A819" s="22">
        <v>46177</v>
      </c>
      <c r="B819" s="23" t="s">
        <v>9</v>
      </c>
      <c r="C819" s="24">
        <v>515</v>
      </c>
      <c r="D819" s="25">
        <v>4978</v>
      </c>
      <c r="E819" s="26">
        <v>-881</v>
      </c>
      <c r="F819" s="24">
        <v>15</v>
      </c>
      <c r="G819" s="24">
        <v>15</v>
      </c>
      <c r="H819" s="23" t="s">
        <v>1942</v>
      </c>
      <c r="I819" s="23" t="s">
        <v>1943</v>
      </c>
      <c r="J819" s="23" t="s">
        <v>1943</v>
      </c>
      <c r="K819" s="23" t="s">
        <v>154</v>
      </c>
      <c r="L819" s="27">
        <v>0.94099999999999995</v>
      </c>
      <c r="M819" s="25">
        <v>-1391</v>
      </c>
      <c r="N819" s="25">
        <v>98</v>
      </c>
      <c r="O819" s="24">
        <v>0</v>
      </c>
      <c r="P819" s="24">
        <v>5</v>
      </c>
      <c r="Q819" s="24">
        <v>1</v>
      </c>
      <c r="R819" s="66">
        <v>833.19370070568698</v>
      </c>
      <c r="S819" s="66">
        <v>5.9746010991007266</v>
      </c>
      <c r="T819" s="66">
        <v>331.86666666666667</v>
      </c>
      <c r="U819" s="66">
        <v>331.86666666666667</v>
      </c>
      <c r="V819" s="66">
        <v>165.93333333333331</v>
      </c>
      <c r="W819" s="24">
        <v>0</v>
      </c>
      <c r="X819" s="24">
        <v>3</v>
      </c>
      <c r="Y819" s="24">
        <v>1</v>
      </c>
      <c r="Z819" s="24">
        <v>1</v>
      </c>
      <c r="AA819" s="28">
        <v>1.25</v>
      </c>
      <c r="AB819" s="28">
        <v>0.6</v>
      </c>
      <c r="AC819" s="28">
        <v>0.75</v>
      </c>
      <c r="AD819" s="28">
        <v>27.5</v>
      </c>
      <c r="AE819" s="28">
        <v>27.500991809999999</v>
      </c>
      <c r="AF819" t="s">
        <v>763</v>
      </c>
    </row>
    <row r="820" spans="1:32" ht="18" customHeight="1">
      <c r="A820" s="22">
        <v>46177</v>
      </c>
      <c r="B820" s="23" t="s">
        <v>9</v>
      </c>
      <c r="C820" s="24">
        <v>535</v>
      </c>
      <c r="D820" s="25">
        <v>2946</v>
      </c>
      <c r="E820" s="26">
        <v>-1233</v>
      </c>
      <c r="F820" s="24">
        <v>8</v>
      </c>
      <c r="G820" s="24">
        <v>5</v>
      </c>
      <c r="H820" s="23" t="s">
        <v>1944</v>
      </c>
      <c r="I820" s="23" t="s">
        <v>1945</v>
      </c>
      <c r="J820" s="23" t="s">
        <v>1946</v>
      </c>
      <c r="K820" s="23" t="s">
        <v>370</v>
      </c>
      <c r="L820" s="27">
        <v>0.86050000000000004</v>
      </c>
      <c r="M820" s="25">
        <v>-211</v>
      </c>
      <c r="N820" s="25">
        <v>-289</v>
      </c>
      <c r="O820" s="24">
        <v>0</v>
      </c>
      <c r="P820" s="24">
        <v>5</v>
      </c>
      <c r="Q820" s="24">
        <v>1</v>
      </c>
      <c r="R820" s="66">
        <v>476.97120174346202</v>
      </c>
      <c r="S820" s="66">
        <v>6.1764735255117147</v>
      </c>
      <c r="T820" s="66">
        <v>368.25</v>
      </c>
      <c r="U820" s="66">
        <v>589.20000000000005</v>
      </c>
      <c r="V820" s="66">
        <v>226.61538461538461</v>
      </c>
      <c r="W820" s="24">
        <v>0</v>
      </c>
      <c r="X820" s="24">
        <v>0</v>
      </c>
      <c r="Y820" s="24">
        <v>0</v>
      </c>
      <c r="Z820" s="24">
        <v>0</v>
      </c>
      <c r="AA820" s="28">
        <v>0</v>
      </c>
      <c r="AB820" s="28">
        <v>0.5</v>
      </c>
      <c r="AC820" s="28">
        <v>0</v>
      </c>
      <c r="AD820" s="28">
        <v>20</v>
      </c>
      <c r="AE820" s="28">
        <v>20.000991800000001</v>
      </c>
      <c r="AF820" t="s">
        <v>590</v>
      </c>
    </row>
    <row r="821" spans="1:32" ht="18" customHeight="1">
      <c r="A821" s="22">
        <v>46177</v>
      </c>
      <c r="B821" s="23" t="s">
        <v>9</v>
      </c>
      <c r="C821" s="24">
        <v>517</v>
      </c>
      <c r="D821" s="25">
        <v>1233</v>
      </c>
      <c r="E821" s="26">
        <v>-1269</v>
      </c>
      <c r="F821" s="24">
        <v>1</v>
      </c>
      <c r="G821" s="24">
        <v>0</v>
      </c>
      <c r="H821" s="23" t="s">
        <v>1947</v>
      </c>
      <c r="I821" s="23" t="s">
        <v>1947</v>
      </c>
      <c r="J821" s="23" t="s">
        <v>214</v>
      </c>
      <c r="K821" s="23" t="s">
        <v>154</v>
      </c>
      <c r="L821" s="27">
        <v>0.65690000000000004</v>
      </c>
      <c r="M821" s="25">
        <v>-514</v>
      </c>
      <c r="N821" s="25">
        <v>-647</v>
      </c>
      <c r="O821" s="24">
        <v>0</v>
      </c>
      <c r="P821" s="24">
        <v>7</v>
      </c>
      <c r="Q821" s="24">
        <v>1</v>
      </c>
      <c r="R821" s="66">
        <v>201.07004981320051</v>
      </c>
      <c r="S821" s="66">
        <v>6.1321912494948423</v>
      </c>
      <c r="T821" s="66">
        <v>1233</v>
      </c>
      <c r="U821" s="66"/>
      <c r="V821" s="66">
        <v>1233</v>
      </c>
      <c r="W821" s="24">
        <v>0</v>
      </c>
      <c r="X821" s="24"/>
      <c r="Y821" s="24">
        <v>0</v>
      </c>
      <c r="Z821" s="24">
        <v>0</v>
      </c>
      <c r="AA821" s="28">
        <v>0</v>
      </c>
      <c r="AB821" s="28">
        <v>0.5</v>
      </c>
      <c r="AC821" s="28">
        <v>0</v>
      </c>
      <c r="AD821" s="28">
        <v>10</v>
      </c>
      <c r="AE821" s="28">
        <v>10.00099179</v>
      </c>
      <c r="AF821" t="s">
        <v>584</v>
      </c>
    </row>
    <row r="822" spans="1:32" ht="18" customHeight="1">
      <c r="A822" s="22">
        <v>46177</v>
      </c>
      <c r="B822" s="23" t="s">
        <v>9</v>
      </c>
      <c r="C822" s="24">
        <v>536</v>
      </c>
      <c r="D822" s="25">
        <v>3084</v>
      </c>
      <c r="E822" s="26">
        <v>-1363</v>
      </c>
      <c r="F822" s="24">
        <v>9</v>
      </c>
      <c r="G822" s="24">
        <v>2</v>
      </c>
      <c r="H822" s="23" t="s">
        <v>1948</v>
      </c>
      <c r="I822" s="23" t="s">
        <v>835</v>
      </c>
      <c r="J822" s="23" t="s">
        <v>1949</v>
      </c>
      <c r="K822" s="23" t="s">
        <v>203</v>
      </c>
      <c r="L822" s="27">
        <v>0.85270000000000001</v>
      </c>
      <c r="M822" s="25">
        <v>-1785</v>
      </c>
      <c r="N822" s="25">
        <v>-1282</v>
      </c>
      <c r="O822" s="24">
        <v>0</v>
      </c>
      <c r="P822" s="24">
        <v>6</v>
      </c>
      <c r="Q822" s="24">
        <v>1</v>
      </c>
      <c r="R822" s="66">
        <v>510.33670610211709</v>
      </c>
      <c r="S822" s="66">
        <v>6.0430691406761152</v>
      </c>
      <c r="T822" s="66">
        <v>342.66666666666669</v>
      </c>
      <c r="U822" s="66">
        <v>1542</v>
      </c>
      <c r="V822" s="66">
        <v>280.36363636363637</v>
      </c>
      <c r="W822" s="24">
        <v>0</v>
      </c>
      <c r="X822" s="24">
        <v>0</v>
      </c>
      <c r="Y822" s="24">
        <v>0</v>
      </c>
      <c r="Z822" s="24">
        <v>0</v>
      </c>
      <c r="AA822" s="28">
        <v>0</v>
      </c>
      <c r="AB822" s="28">
        <v>0.6</v>
      </c>
      <c r="AC822" s="28">
        <v>0</v>
      </c>
      <c r="AD822" s="28">
        <v>10</v>
      </c>
      <c r="AE822" s="28">
        <v>10.00099178</v>
      </c>
      <c r="AF822" t="s">
        <v>584</v>
      </c>
    </row>
    <row r="823" spans="1:32" ht="18" customHeight="1">
      <c r="A823" s="22">
        <v>46177</v>
      </c>
      <c r="B823" s="23" t="s">
        <v>16</v>
      </c>
      <c r="C823" s="24">
        <v>555</v>
      </c>
      <c r="D823" s="25">
        <v>3013</v>
      </c>
      <c r="E823" s="26">
        <v>1392</v>
      </c>
      <c r="F823" s="24">
        <v>17</v>
      </c>
      <c r="G823" s="24">
        <v>6</v>
      </c>
      <c r="H823" s="23" t="s">
        <v>1950</v>
      </c>
      <c r="I823" s="23" t="s">
        <v>913</v>
      </c>
      <c r="J823" s="23" t="s">
        <v>1951</v>
      </c>
      <c r="K823" s="23" t="s">
        <v>154</v>
      </c>
      <c r="L823" s="27">
        <v>1.1539999999999999</v>
      </c>
      <c r="M823" s="25">
        <v>293</v>
      </c>
      <c r="N823" s="25">
        <v>396</v>
      </c>
      <c r="O823" s="24">
        <v>0</v>
      </c>
      <c r="P823" s="24">
        <v>5</v>
      </c>
      <c r="Q823" s="24">
        <v>1</v>
      </c>
      <c r="R823" s="66">
        <v>518.77184516396835</v>
      </c>
      <c r="S823" s="66">
        <v>5.8079481916519207</v>
      </c>
      <c r="T823" s="66">
        <v>177.2352941176471</v>
      </c>
      <c r="U823" s="66">
        <v>502.16666666666669</v>
      </c>
      <c r="V823" s="66">
        <v>131</v>
      </c>
      <c r="W823" s="24">
        <v>7</v>
      </c>
      <c r="X823" s="24">
        <v>0</v>
      </c>
      <c r="Y823" s="24">
        <v>5</v>
      </c>
      <c r="Z823" s="24">
        <v>6</v>
      </c>
      <c r="AA823" s="28">
        <v>4.5</v>
      </c>
      <c r="AB823" s="28">
        <v>0.6</v>
      </c>
      <c r="AC823" s="28">
        <v>2.7</v>
      </c>
      <c r="AD823" s="28">
        <v>37</v>
      </c>
      <c r="AE823" s="28">
        <v>37.000991769999999</v>
      </c>
      <c r="AF823" t="s">
        <v>1647</v>
      </c>
    </row>
    <row r="824" spans="1:32" ht="18" customHeight="1">
      <c r="A824" s="22">
        <v>46177</v>
      </c>
      <c r="B824" s="23" t="s">
        <v>16</v>
      </c>
      <c r="C824" s="24">
        <v>557</v>
      </c>
      <c r="D824" s="25">
        <v>5221</v>
      </c>
      <c r="E824" s="26">
        <v>454</v>
      </c>
      <c r="F824" s="24">
        <v>23</v>
      </c>
      <c r="G824" s="24">
        <v>13</v>
      </c>
      <c r="H824" s="23" t="s">
        <v>1952</v>
      </c>
      <c r="I824" s="23" t="s">
        <v>1953</v>
      </c>
      <c r="J824" s="23" t="s">
        <v>1954</v>
      </c>
      <c r="K824" s="23" t="s">
        <v>154</v>
      </c>
      <c r="L824" s="27">
        <v>1.0289999999999999</v>
      </c>
      <c r="M824" s="25">
        <v>-1232</v>
      </c>
      <c r="N824" s="25">
        <v>518</v>
      </c>
      <c r="O824" s="24">
        <v>0</v>
      </c>
      <c r="P824" s="24">
        <v>7</v>
      </c>
      <c r="Q824" s="24">
        <v>1</v>
      </c>
      <c r="R824" s="66">
        <v>826.36991490244918</v>
      </c>
      <c r="S824" s="66">
        <v>6.3179938013792833</v>
      </c>
      <c r="T824" s="66">
        <v>227</v>
      </c>
      <c r="U824" s="66">
        <v>401.61538461538458</v>
      </c>
      <c r="V824" s="66">
        <v>145.0277777777778</v>
      </c>
      <c r="W824" s="24">
        <v>7</v>
      </c>
      <c r="X824" s="24">
        <v>2</v>
      </c>
      <c r="Y824" s="24">
        <v>4</v>
      </c>
      <c r="Z824" s="24">
        <v>0</v>
      </c>
      <c r="AA824" s="28">
        <v>3.25</v>
      </c>
      <c r="AB824" s="28">
        <v>0.8</v>
      </c>
      <c r="AC824" s="28">
        <v>2.6</v>
      </c>
      <c r="AD824" s="28">
        <v>26</v>
      </c>
      <c r="AE824" s="28">
        <v>26.000991760000002</v>
      </c>
      <c r="AF824" t="s">
        <v>616</v>
      </c>
    </row>
    <row r="825" spans="1:32" ht="18" customHeight="1">
      <c r="A825" s="22">
        <v>46177</v>
      </c>
      <c r="B825" s="23" t="s">
        <v>16</v>
      </c>
      <c r="C825" s="24">
        <v>558</v>
      </c>
      <c r="D825" s="25">
        <v>5591</v>
      </c>
      <c r="E825" s="26">
        <v>67</v>
      </c>
      <c r="F825" s="24">
        <v>23</v>
      </c>
      <c r="G825" s="24">
        <v>10</v>
      </c>
      <c r="H825" s="23" t="s">
        <v>760</v>
      </c>
      <c r="I825" s="23" t="s">
        <v>758</v>
      </c>
      <c r="J825" s="23" t="s">
        <v>1955</v>
      </c>
      <c r="K825" s="23" t="s">
        <v>154</v>
      </c>
      <c r="L825" s="27">
        <v>1.004</v>
      </c>
      <c r="M825" s="25">
        <v>-641</v>
      </c>
      <c r="N825" s="25">
        <v>-436</v>
      </c>
      <c r="O825" s="24">
        <v>0</v>
      </c>
      <c r="P825" s="24">
        <v>8</v>
      </c>
      <c r="Q825" s="24">
        <v>1</v>
      </c>
      <c r="R825" s="66">
        <v>930.93503528435031</v>
      </c>
      <c r="S825" s="66">
        <v>6.0057896502866628</v>
      </c>
      <c r="T825" s="66">
        <v>243.0869565217391</v>
      </c>
      <c r="U825" s="66">
        <v>559.1</v>
      </c>
      <c r="V825" s="66">
        <v>169.42424242424241</v>
      </c>
      <c r="W825" s="24">
        <v>7</v>
      </c>
      <c r="X825" s="24">
        <v>0</v>
      </c>
      <c r="Y825" s="24">
        <v>1</v>
      </c>
      <c r="Z825" s="24">
        <v>5</v>
      </c>
      <c r="AA825" s="28">
        <v>3.25</v>
      </c>
      <c r="AB825" s="28">
        <v>0.8</v>
      </c>
      <c r="AC825" s="28">
        <v>2.6</v>
      </c>
      <c r="AD825" s="28">
        <v>26</v>
      </c>
      <c r="AE825" s="28">
        <v>26.000991750000001</v>
      </c>
      <c r="AF825" t="s">
        <v>616</v>
      </c>
    </row>
    <row r="826" spans="1:32" ht="18" customHeight="1">
      <c r="A826" s="22">
        <v>46177</v>
      </c>
      <c r="B826" s="23" t="s">
        <v>16</v>
      </c>
      <c r="C826" s="24">
        <v>552</v>
      </c>
      <c r="D826" s="25">
        <v>6245</v>
      </c>
      <c r="E826" s="26">
        <v>-298</v>
      </c>
      <c r="F826" s="24">
        <v>24</v>
      </c>
      <c r="G826" s="24">
        <v>12</v>
      </c>
      <c r="H826" s="23" t="s">
        <v>1956</v>
      </c>
      <c r="I826" s="23" t="s">
        <v>251</v>
      </c>
      <c r="J826" s="23" t="s">
        <v>1957</v>
      </c>
      <c r="K826" s="23" t="s">
        <v>154</v>
      </c>
      <c r="L826" s="27">
        <v>0.98409999999999997</v>
      </c>
      <c r="M826" s="25">
        <v>-1396</v>
      </c>
      <c r="N826" s="25">
        <v>-1593</v>
      </c>
      <c r="O826" s="24">
        <v>0</v>
      </c>
      <c r="P826" s="24">
        <v>2</v>
      </c>
      <c r="Q826" s="24">
        <v>1</v>
      </c>
      <c r="R826" s="66">
        <v>1036.5095994188459</v>
      </c>
      <c r="S826" s="66">
        <v>6.0250286186461466</v>
      </c>
      <c r="T826" s="66">
        <v>260.20833333333331</v>
      </c>
      <c r="U826" s="66">
        <v>520.41666666666663</v>
      </c>
      <c r="V826" s="66">
        <v>173.4722222222222</v>
      </c>
      <c r="W826" s="24">
        <v>4</v>
      </c>
      <c r="X826" s="24">
        <v>0</v>
      </c>
      <c r="Y826" s="24">
        <v>0</v>
      </c>
      <c r="Z826" s="24">
        <v>4</v>
      </c>
      <c r="AA826" s="28">
        <v>2</v>
      </c>
      <c r="AB826" s="28">
        <v>0.8</v>
      </c>
      <c r="AC826" s="28">
        <v>1.6</v>
      </c>
      <c r="AD826" s="28">
        <v>26</v>
      </c>
      <c r="AE826" s="28">
        <v>26.00099174</v>
      </c>
      <c r="AF826" t="s">
        <v>1958</v>
      </c>
    </row>
    <row r="827" spans="1:32" ht="18" customHeight="1">
      <c r="A827" s="22">
        <v>46177</v>
      </c>
      <c r="B827" s="23" t="s">
        <v>16</v>
      </c>
      <c r="C827" s="24">
        <v>553</v>
      </c>
      <c r="D827" s="25">
        <v>2663</v>
      </c>
      <c r="E827" s="26">
        <v>-346</v>
      </c>
      <c r="F827" s="24">
        <v>9</v>
      </c>
      <c r="G827" s="24">
        <v>4</v>
      </c>
      <c r="H827" s="23" t="s">
        <v>1959</v>
      </c>
      <c r="I827" s="23" t="s">
        <v>306</v>
      </c>
      <c r="J827" s="23" t="s">
        <v>1960</v>
      </c>
      <c r="K827" s="23" t="s">
        <v>154</v>
      </c>
      <c r="L827" s="27">
        <v>0.95669999999999999</v>
      </c>
      <c r="M827" s="25">
        <v>1063</v>
      </c>
      <c r="N827" s="25">
        <v>-89</v>
      </c>
      <c r="O827" s="24">
        <v>0</v>
      </c>
      <c r="P827" s="24">
        <v>3</v>
      </c>
      <c r="Q827" s="24">
        <v>1</v>
      </c>
      <c r="R827" s="66">
        <v>466.90281237027813</v>
      </c>
      <c r="S827" s="66">
        <v>5.7035424277721054</v>
      </c>
      <c r="T827" s="66">
        <v>295.88888888888891</v>
      </c>
      <c r="U827" s="66">
        <v>665.75</v>
      </c>
      <c r="V827" s="66">
        <v>204.84615384615381</v>
      </c>
      <c r="W827" s="24">
        <v>0</v>
      </c>
      <c r="X827" s="24">
        <v>0</v>
      </c>
      <c r="Y827" s="24">
        <v>0</v>
      </c>
      <c r="Z827" s="24">
        <v>6</v>
      </c>
      <c r="AA827" s="28">
        <v>1.5</v>
      </c>
      <c r="AB827" s="28">
        <v>0.5</v>
      </c>
      <c r="AC827" s="28">
        <v>0.75</v>
      </c>
      <c r="AD827" s="28">
        <v>17.5</v>
      </c>
      <c r="AE827" s="28">
        <v>17.500991729999999</v>
      </c>
      <c r="AF827" t="s">
        <v>641</v>
      </c>
    </row>
    <row r="828" spans="1:32" ht="18" customHeight="1">
      <c r="A828" s="22">
        <v>46177</v>
      </c>
      <c r="B828" s="23" t="s">
        <v>16</v>
      </c>
      <c r="C828" s="24">
        <v>551</v>
      </c>
      <c r="D828" s="25">
        <v>1998</v>
      </c>
      <c r="E828" s="26">
        <v>-353</v>
      </c>
      <c r="F828" s="24">
        <v>7</v>
      </c>
      <c r="G828" s="24">
        <v>3</v>
      </c>
      <c r="H828" s="23" t="s">
        <v>1961</v>
      </c>
      <c r="I828" s="23" t="s">
        <v>1677</v>
      </c>
      <c r="J828" s="23" t="s">
        <v>1962</v>
      </c>
      <c r="K828" s="23" t="s">
        <v>154</v>
      </c>
      <c r="L828" s="27">
        <v>0.94110000000000005</v>
      </c>
      <c r="M828" s="25">
        <v>-1216</v>
      </c>
      <c r="N828" s="25">
        <v>-266</v>
      </c>
      <c r="O828" s="24">
        <v>0</v>
      </c>
      <c r="P828" s="24">
        <v>1</v>
      </c>
      <c r="Q828" s="24">
        <v>1</v>
      </c>
      <c r="R828" s="66">
        <v>330.85165006226651</v>
      </c>
      <c r="S828" s="66">
        <v>6.0389603607053948</v>
      </c>
      <c r="T828" s="66">
        <v>285.42857142857139</v>
      </c>
      <c r="U828" s="66">
        <v>666</v>
      </c>
      <c r="V828" s="66">
        <v>199.8</v>
      </c>
      <c r="W828" s="24">
        <v>0</v>
      </c>
      <c r="X828" s="24">
        <v>0</v>
      </c>
      <c r="Y828" s="24">
        <v>0</v>
      </c>
      <c r="Z828" s="24">
        <v>4</v>
      </c>
      <c r="AA828" s="28">
        <v>1</v>
      </c>
      <c r="AB828" s="28">
        <v>0.5</v>
      </c>
      <c r="AC828" s="28">
        <v>0.5</v>
      </c>
      <c r="AD828" s="28">
        <v>25</v>
      </c>
      <c r="AE828" s="28">
        <v>25.000991719999998</v>
      </c>
      <c r="AF828" t="s">
        <v>634</v>
      </c>
    </row>
    <row r="829" spans="1:32" ht="18" customHeight="1">
      <c r="A829" s="22">
        <v>46177</v>
      </c>
      <c r="B829" s="23" t="s">
        <v>16</v>
      </c>
      <c r="C829" s="24">
        <v>556</v>
      </c>
      <c r="D829" s="25">
        <v>842</v>
      </c>
      <c r="E829" s="26">
        <v>-485</v>
      </c>
      <c r="F829" s="24">
        <v>2</v>
      </c>
      <c r="G829" s="24">
        <v>0</v>
      </c>
      <c r="H829" s="23" t="s">
        <v>1963</v>
      </c>
      <c r="I829" s="23" t="s">
        <v>1963</v>
      </c>
      <c r="J829" s="23" t="s">
        <v>214</v>
      </c>
      <c r="K829" s="23" t="s">
        <v>154</v>
      </c>
      <c r="L829" s="27">
        <v>0.80800000000000005</v>
      </c>
      <c r="M829" s="25">
        <v>469</v>
      </c>
      <c r="N829" s="25">
        <v>-647</v>
      </c>
      <c r="O829" s="24">
        <v>0</v>
      </c>
      <c r="P829" s="24">
        <v>6</v>
      </c>
      <c r="Q829" s="24">
        <v>1</v>
      </c>
      <c r="R829" s="66">
        <v>142.4927874636779</v>
      </c>
      <c r="S829" s="66">
        <v>5.9090710132583384</v>
      </c>
      <c r="T829" s="66">
        <v>421</v>
      </c>
      <c r="U829" s="66"/>
      <c r="V829" s="66">
        <v>421</v>
      </c>
      <c r="W829" s="24">
        <v>0</v>
      </c>
      <c r="X829" s="24"/>
      <c r="Y829" s="24">
        <v>0</v>
      </c>
      <c r="Z829" s="24">
        <v>6</v>
      </c>
      <c r="AA829" s="28">
        <v>2</v>
      </c>
      <c r="AB829" s="28">
        <v>0.5</v>
      </c>
      <c r="AC829" s="28">
        <v>1</v>
      </c>
      <c r="AD829" s="28">
        <v>20</v>
      </c>
      <c r="AE829" s="28">
        <v>20.000991710000001</v>
      </c>
      <c r="AF829" t="s">
        <v>594</v>
      </c>
    </row>
    <row r="830" spans="1:32" ht="18" customHeight="1">
      <c r="A830" s="22">
        <v>46177</v>
      </c>
      <c r="B830" s="23" t="s">
        <v>16</v>
      </c>
      <c r="C830" s="24">
        <v>560</v>
      </c>
      <c r="D830" s="25">
        <v>3267</v>
      </c>
      <c r="E830" s="26">
        <v>-1179</v>
      </c>
      <c r="F830" s="24">
        <v>8</v>
      </c>
      <c r="G830" s="24">
        <v>8</v>
      </c>
      <c r="H830" s="23" t="s">
        <v>1042</v>
      </c>
      <c r="I830" s="23" t="s">
        <v>1964</v>
      </c>
      <c r="J830" s="23" t="s">
        <v>1964</v>
      </c>
      <c r="K830" s="23" t="s">
        <v>154</v>
      </c>
      <c r="L830" s="27">
        <v>0.87970000000000004</v>
      </c>
      <c r="M830" s="25">
        <v>-180</v>
      </c>
      <c r="N830" s="25">
        <v>952</v>
      </c>
      <c r="O830" s="24">
        <v>0</v>
      </c>
      <c r="P830" s="24">
        <v>0</v>
      </c>
      <c r="Q830" s="24">
        <v>1</v>
      </c>
      <c r="R830" s="66">
        <v>537.17465753424653</v>
      </c>
      <c r="S830" s="66">
        <v>6.081820789901502</v>
      </c>
      <c r="T830" s="66">
        <v>408.375</v>
      </c>
      <c r="U830" s="66">
        <v>408.375</v>
      </c>
      <c r="V830" s="66">
        <v>204.1875</v>
      </c>
      <c r="W830" s="24">
        <v>0</v>
      </c>
      <c r="X830" s="24">
        <v>2</v>
      </c>
      <c r="Y830" s="24">
        <v>0</v>
      </c>
      <c r="Z830" s="24">
        <v>1</v>
      </c>
      <c r="AA830" s="28">
        <v>0.75</v>
      </c>
      <c r="AB830" s="28">
        <v>0.6</v>
      </c>
      <c r="AC830" s="28">
        <v>0.45</v>
      </c>
      <c r="AD830" s="28">
        <v>14.5</v>
      </c>
      <c r="AE830" s="28">
        <v>14.5009917</v>
      </c>
      <c r="AF830" t="s">
        <v>785</v>
      </c>
    </row>
    <row r="831" spans="1:32" ht="18" customHeight="1">
      <c r="A831" s="22">
        <v>46177</v>
      </c>
      <c r="B831" s="23" t="s">
        <v>20</v>
      </c>
      <c r="C831" s="24">
        <v>688</v>
      </c>
      <c r="D831" s="25">
        <v>318</v>
      </c>
      <c r="E831" s="26">
        <v>3354</v>
      </c>
      <c r="F831" s="24">
        <v>13</v>
      </c>
      <c r="G831" s="24">
        <v>2</v>
      </c>
      <c r="H831" s="23" t="s">
        <v>1965</v>
      </c>
      <c r="I831" s="23" t="s">
        <v>1807</v>
      </c>
      <c r="J831" s="23" t="s">
        <v>1574</v>
      </c>
      <c r="K831" s="23" t="s">
        <v>154</v>
      </c>
      <c r="L831" s="27">
        <v>4.5156999999999998</v>
      </c>
      <c r="M831" s="25">
        <v>-1166</v>
      </c>
      <c r="N831" s="25">
        <v>1879</v>
      </c>
      <c r="O831" s="24">
        <v>0</v>
      </c>
      <c r="P831" s="24">
        <v>8</v>
      </c>
      <c r="Q831" s="24">
        <v>0</v>
      </c>
      <c r="R831" s="66"/>
      <c r="S831" s="66"/>
      <c r="T831" s="66"/>
      <c r="U831" s="66"/>
      <c r="V831" s="66"/>
      <c r="W831" s="24"/>
      <c r="X831" s="24"/>
      <c r="Y831" s="24"/>
      <c r="Z831" s="24"/>
      <c r="AA831" s="28"/>
      <c r="AB831" s="28">
        <v>0.5</v>
      </c>
      <c r="AC831" s="28"/>
      <c r="AD831" s="28">
        <v>0</v>
      </c>
      <c r="AE831" s="28">
        <v>0</v>
      </c>
    </row>
    <row r="832" spans="1:32" ht="18" customHeight="1">
      <c r="A832" s="22">
        <v>46177</v>
      </c>
      <c r="B832" s="23" t="s">
        <v>20</v>
      </c>
      <c r="C832" s="24">
        <v>681</v>
      </c>
      <c r="D832" s="25">
        <v>2024</v>
      </c>
      <c r="E832" s="26">
        <v>2174</v>
      </c>
      <c r="F832" s="24">
        <v>30</v>
      </c>
      <c r="G832" s="24">
        <v>7</v>
      </c>
      <c r="H832" s="23" t="s">
        <v>881</v>
      </c>
      <c r="I832" s="23" t="s">
        <v>1966</v>
      </c>
      <c r="J832" s="23" t="s">
        <v>1967</v>
      </c>
      <c r="K832" s="23" t="s">
        <v>154</v>
      </c>
      <c r="L832" s="27">
        <v>1.3580000000000001</v>
      </c>
      <c r="M832" s="25">
        <v>-134</v>
      </c>
      <c r="N832" s="25">
        <v>40</v>
      </c>
      <c r="O832" s="24">
        <v>0</v>
      </c>
      <c r="P832" s="24">
        <v>1</v>
      </c>
      <c r="Q832" s="24">
        <v>0</v>
      </c>
      <c r="R832" s="66"/>
      <c r="S832" s="66"/>
      <c r="T832" s="66"/>
      <c r="U832" s="66"/>
      <c r="V832" s="66"/>
      <c r="W832" s="24"/>
      <c r="X832" s="24"/>
      <c r="Y832" s="24"/>
      <c r="Z832" s="24"/>
      <c r="AA832" s="28"/>
      <c r="AB832" s="28">
        <v>0.5</v>
      </c>
      <c r="AC832" s="28"/>
      <c r="AD832" s="28">
        <v>80</v>
      </c>
      <c r="AE832" s="28">
        <v>80.000991679999998</v>
      </c>
      <c r="AF832" t="s">
        <v>183</v>
      </c>
    </row>
    <row r="833" spans="1:32" ht="18" customHeight="1">
      <c r="A833" s="22">
        <v>46177</v>
      </c>
      <c r="B833" s="23" t="s">
        <v>20</v>
      </c>
      <c r="C833" s="24">
        <v>700</v>
      </c>
      <c r="D833" s="25">
        <v>380</v>
      </c>
      <c r="E833" s="26">
        <v>1183</v>
      </c>
      <c r="F833" s="24">
        <v>8</v>
      </c>
      <c r="G833" s="24">
        <v>3</v>
      </c>
      <c r="H833" s="23" t="s">
        <v>1968</v>
      </c>
      <c r="I833" s="23" t="s">
        <v>1969</v>
      </c>
      <c r="J833" s="23" t="s">
        <v>1523</v>
      </c>
      <c r="K833" s="23" t="s">
        <v>154</v>
      </c>
      <c r="L833" s="27">
        <v>2.0377000000000001</v>
      </c>
      <c r="M833" s="25">
        <v>-1397</v>
      </c>
      <c r="N833" s="25">
        <v>276</v>
      </c>
      <c r="O833" s="24">
        <v>0</v>
      </c>
      <c r="P833" s="24">
        <v>0</v>
      </c>
      <c r="Q833" s="24">
        <v>0</v>
      </c>
      <c r="R833" s="66"/>
      <c r="S833" s="66"/>
      <c r="T833" s="66"/>
      <c r="U833" s="66"/>
      <c r="V833" s="66"/>
      <c r="W833" s="24"/>
      <c r="X833" s="24"/>
      <c r="Y833" s="24"/>
      <c r="Z833" s="24"/>
      <c r="AA833" s="28"/>
      <c r="AB833" s="28">
        <v>0.5</v>
      </c>
      <c r="AC833" s="28"/>
      <c r="AD833" s="28">
        <v>0</v>
      </c>
      <c r="AE833" s="28">
        <v>0</v>
      </c>
    </row>
    <row r="834" spans="1:32" ht="18" customHeight="1">
      <c r="A834" s="22">
        <v>46177</v>
      </c>
      <c r="B834" s="23" t="s">
        <v>20</v>
      </c>
      <c r="C834" s="24">
        <v>702</v>
      </c>
      <c r="D834" s="25">
        <v>610</v>
      </c>
      <c r="E834" s="26">
        <v>1134</v>
      </c>
      <c r="F834" s="24">
        <v>14</v>
      </c>
      <c r="G834" s="24">
        <v>3</v>
      </c>
      <c r="H834" s="23" t="s">
        <v>1970</v>
      </c>
      <c r="I834" s="23" t="s">
        <v>1270</v>
      </c>
      <c r="J834" s="23" t="s">
        <v>526</v>
      </c>
      <c r="K834" s="23" t="s">
        <v>154</v>
      </c>
      <c r="L834" s="27">
        <v>1.6196999999999999</v>
      </c>
      <c r="M834" s="25">
        <v>2385</v>
      </c>
      <c r="N834" s="25">
        <v>-394</v>
      </c>
      <c r="O834" s="24">
        <v>0</v>
      </c>
      <c r="P834" s="24">
        <v>2</v>
      </c>
      <c r="Q834" s="24">
        <v>0</v>
      </c>
      <c r="R834" s="66"/>
      <c r="S834" s="66"/>
      <c r="T834" s="66"/>
      <c r="U834" s="66"/>
      <c r="V834" s="66"/>
      <c r="W834" s="24"/>
      <c r="X834" s="24"/>
      <c r="Y834" s="24"/>
      <c r="Z834" s="24"/>
      <c r="AA834" s="28"/>
      <c r="AB834" s="28">
        <v>0.5</v>
      </c>
      <c r="AC834" s="28"/>
      <c r="AD834" s="28">
        <v>0</v>
      </c>
      <c r="AE834" s="28">
        <v>0</v>
      </c>
    </row>
    <row r="835" spans="1:32" ht="18" customHeight="1">
      <c r="A835" s="22">
        <v>46177</v>
      </c>
      <c r="B835" s="23" t="s">
        <v>20</v>
      </c>
      <c r="C835" s="24">
        <v>680</v>
      </c>
      <c r="D835" s="25">
        <v>1025</v>
      </c>
      <c r="E835" s="26">
        <v>204</v>
      </c>
      <c r="F835" s="24">
        <v>11</v>
      </c>
      <c r="G835" s="24">
        <v>4</v>
      </c>
      <c r="H835" s="23" t="s">
        <v>1012</v>
      </c>
      <c r="I835" s="23" t="s">
        <v>451</v>
      </c>
      <c r="J835" s="23" t="s">
        <v>1971</v>
      </c>
      <c r="K835" s="23" t="s">
        <v>154</v>
      </c>
      <c r="L835" s="27">
        <v>1.0663</v>
      </c>
      <c r="M835" s="25">
        <v>-672</v>
      </c>
      <c r="N835" s="25">
        <v>3062</v>
      </c>
      <c r="O835" s="24">
        <v>0</v>
      </c>
      <c r="P835" s="24">
        <v>0</v>
      </c>
      <c r="Q835" s="24">
        <v>0</v>
      </c>
      <c r="R835" s="66"/>
      <c r="S835" s="66"/>
      <c r="T835" s="66"/>
      <c r="U835" s="66"/>
      <c r="V835" s="66"/>
      <c r="W835" s="24"/>
      <c r="X835" s="24"/>
      <c r="Y835" s="24"/>
      <c r="Z835" s="24"/>
      <c r="AA835" s="28"/>
      <c r="AB835" s="28">
        <v>0.5</v>
      </c>
      <c r="AC835" s="28"/>
      <c r="AD835" s="28">
        <v>35</v>
      </c>
      <c r="AE835" s="28">
        <v>35.000991650000003</v>
      </c>
      <c r="AF835" t="s">
        <v>668</v>
      </c>
    </row>
    <row r="836" spans="1:32" ht="18" customHeight="1">
      <c r="A836" s="22">
        <v>46177</v>
      </c>
      <c r="B836" s="23" t="s">
        <v>20</v>
      </c>
      <c r="C836" s="24">
        <v>682</v>
      </c>
      <c r="D836" s="25">
        <v>498</v>
      </c>
      <c r="E836" s="26">
        <v>159</v>
      </c>
      <c r="F836" s="24">
        <v>4</v>
      </c>
      <c r="G836" s="24">
        <v>2</v>
      </c>
      <c r="H836" s="23" t="s">
        <v>711</v>
      </c>
      <c r="I836" s="23" t="s">
        <v>507</v>
      </c>
      <c r="J836" s="23" t="s">
        <v>890</v>
      </c>
      <c r="K836" s="23" t="s">
        <v>154</v>
      </c>
      <c r="L836" s="27">
        <v>1.1064000000000001</v>
      </c>
      <c r="M836" s="25">
        <v>522</v>
      </c>
      <c r="N836" s="25">
        <v>83</v>
      </c>
      <c r="O836" s="24">
        <v>0</v>
      </c>
      <c r="P836" s="24">
        <v>2</v>
      </c>
      <c r="Q836" s="24">
        <v>0</v>
      </c>
      <c r="R836" s="66"/>
      <c r="S836" s="66"/>
      <c r="T836" s="66"/>
      <c r="U836" s="66"/>
      <c r="V836" s="66"/>
      <c r="W836" s="24"/>
      <c r="X836" s="24"/>
      <c r="Y836" s="24"/>
      <c r="Z836" s="24"/>
      <c r="AA836" s="28"/>
      <c r="AB836" s="28">
        <v>0.5</v>
      </c>
      <c r="AC836" s="28"/>
      <c r="AD836" s="28">
        <v>0</v>
      </c>
      <c r="AE836" s="28">
        <v>0</v>
      </c>
    </row>
    <row r="837" spans="1:32" ht="18" customHeight="1">
      <c r="A837" s="22">
        <v>46177</v>
      </c>
      <c r="B837" s="23" t="s">
        <v>20</v>
      </c>
      <c r="C837" s="24">
        <v>678</v>
      </c>
      <c r="D837" s="25">
        <v>1204</v>
      </c>
      <c r="E837" s="26">
        <v>-408</v>
      </c>
      <c r="F837" s="24">
        <v>12</v>
      </c>
      <c r="G837" s="24">
        <v>6</v>
      </c>
      <c r="H837" s="23" t="s">
        <v>309</v>
      </c>
      <c r="I837" s="23" t="s">
        <v>891</v>
      </c>
      <c r="J837" s="23" t="s">
        <v>1914</v>
      </c>
      <c r="K837" s="23" t="s">
        <v>154</v>
      </c>
      <c r="L837" s="27">
        <v>0.88700000000000001</v>
      </c>
      <c r="M837" s="25">
        <v>-863</v>
      </c>
      <c r="N837" s="25">
        <v>122</v>
      </c>
      <c r="O837" s="24">
        <v>0</v>
      </c>
      <c r="P837" s="24">
        <v>8</v>
      </c>
      <c r="Q837" s="24">
        <v>0</v>
      </c>
      <c r="R837" s="66"/>
      <c r="S837" s="66"/>
      <c r="T837" s="66"/>
      <c r="U837" s="66"/>
      <c r="V837" s="66"/>
      <c r="W837" s="24"/>
      <c r="X837" s="24"/>
      <c r="Y837" s="24"/>
      <c r="Z837" s="24"/>
      <c r="AA837" s="28"/>
      <c r="AB837" s="28">
        <v>0.5</v>
      </c>
      <c r="AC837" s="28"/>
      <c r="AD837" s="28">
        <v>30</v>
      </c>
      <c r="AE837" s="28">
        <v>30.000991630000001</v>
      </c>
      <c r="AF837" t="s">
        <v>661</v>
      </c>
    </row>
    <row r="838" spans="1:32" ht="18" customHeight="1">
      <c r="A838" s="22">
        <v>46177</v>
      </c>
      <c r="B838" s="23" t="s">
        <v>20</v>
      </c>
      <c r="C838" s="24">
        <v>701</v>
      </c>
      <c r="D838" s="25">
        <v>408</v>
      </c>
      <c r="E838" s="26">
        <v>-322</v>
      </c>
      <c r="F838" s="24">
        <v>3</v>
      </c>
      <c r="G838" s="24">
        <v>1</v>
      </c>
      <c r="H838" s="23" t="s">
        <v>1772</v>
      </c>
      <c r="I838" s="23" t="s">
        <v>1584</v>
      </c>
      <c r="J838" s="23" t="s">
        <v>1972</v>
      </c>
      <c r="K838" s="23" t="s">
        <v>154</v>
      </c>
      <c r="L838" s="27">
        <v>0.7369</v>
      </c>
      <c r="M838" s="25">
        <v>-336</v>
      </c>
      <c r="N838" s="25">
        <v>488</v>
      </c>
      <c r="O838" s="24">
        <v>0</v>
      </c>
      <c r="P838" s="24">
        <v>1</v>
      </c>
      <c r="Q838" s="24">
        <v>0</v>
      </c>
      <c r="R838" s="66"/>
      <c r="S838" s="66"/>
      <c r="T838" s="66"/>
      <c r="U838" s="66"/>
      <c r="V838" s="66"/>
      <c r="W838" s="24"/>
      <c r="X838" s="24"/>
      <c r="Y838" s="24"/>
      <c r="Z838" s="24"/>
      <c r="AA838" s="28"/>
      <c r="AB838" s="28">
        <v>0.5</v>
      </c>
      <c r="AC838" s="28"/>
      <c r="AD838" s="28">
        <v>20</v>
      </c>
      <c r="AE838" s="28">
        <v>20.000991620000001</v>
      </c>
      <c r="AF838" t="s">
        <v>590</v>
      </c>
    </row>
    <row r="839" spans="1:32" ht="18" customHeight="1">
      <c r="A839" s="22">
        <v>46177</v>
      </c>
      <c r="B839" s="23" t="s">
        <v>14</v>
      </c>
      <c r="C839" s="24">
        <v>507</v>
      </c>
      <c r="D839" s="25">
        <v>5363</v>
      </c>
      <c r="E839" s="26">
        <v>1603</v>
      </c>
      <c r="F839" s="24">
        <v>25</v>
      </c>
      <c r="G839" s="24">
        <v>24</v>
      </c>
      <c r="H839" s="23" t="s">
        <v>1973</v>
      </c>
      <c r="I839" s="23" t="s">
        <v>236</v>
      </c>
      <c r="J839" s="23" t="s">
        <v>1974</v>
      </c>
      <c r="K839" s="23" t="s">
        <v>154</v>
      </c>
      <c r="L839" s="27">
        <v>1.0995999999999999</v>
      </c>
      <c r="M839" s="25">
        <v>-1038</v>
      </c>
      <c r="N839" s="25">
        <v>7</v>
      </c>
      <c r="O839" s="24">
        <v>0</v>
      </c>
      <c r="P839" s="24">
        <v>7</v>
      </c>
      <c r="Q839" s="24">
        <v>1</v>
      </c>
      <c r="R839" s="66">
        <v>857.37463677874632</v>
      </c>
      <c r="S839" s="66">
        <v>6.2551418830738914</v>
      </c>
      <c r="T839" s="66">
        <v>214.52</v>
      </c>
      <c r="U839" s="66">
        <v>223.45833333333329</v>
      </c>
      <c r="V839" s="66">
        <v>109.4489795918367</v>
      </c>
      <c r="W839" s="24">
        <v>7</v>
      </c>
      <c r="X839" s="24">
        <v>7</v>
      </c>
      <c r="Y839" s="24">
        <v>7</v>
      </c>
      <c r="Z839" s="24">
        <v>0</v>
      </c>
      <c r="AA839" s="28">
        <v>5.25</v>
      </c>
      <c r="AB839" s="28">
        <v>0.8</v>
      </c>
      <c r="AC839" s="28">
        <v>4.2</v>
      </c>
      <c r="AD839" s="28">
        <v>42</v>
      </c>
      <c r="AE839" s="28">
        <v>42.00099161</v>
      </c>
      <c r="AF839" t="s">
        <v>1975</v>
      </c>
    </row>
    <row r="840" spans="1:32" ht="18" customHeight="1">
      <c r="A840" s="22">
        <v>46177</v>
      </c>
      <c r="B840" s="23" t="s">
        <v>14</v>
      </c>
      <c r="C840" s="24">
        <v>503</v>
      </c>
      <c r="D840" s="25">
        <v>7009</v>
      </c>
      <c r="E840" s="26">
        <v>1220</v>
      </c>
      <c r="F840" s="24">
        <v>29</v>
      </c>
      <c r="G840" s="24">
        <v>33</v>
      </c>
      <c r="H840" s="23" t="s">
        <v>1976</v>
      </c>
      <c r="I840" s="23" t="s">
        <v>1432</v>
      </c>
      <c r="J840" s="23" t="s">
        <v>1461</v>
      </c>
      <c r="K840" s="23" t="s">
        <v>154</v>
      </c>
      <c r="L840" s="27">
        <v>1.0580000000000001</v>
      </c>
      <c r="M840" s="25">
        <v>-1209</v>
      </c>
      <c r="N840" s="25">
        <v>280</v>
      </c>
      <c r="O840" s="24">
        <v>0</v>
      </c>
      <c r="P840" s="24">
        <v>3</v>
      </c>
      <c r="Q840" s="24">
        <v>1</v>
      </c>
      <c r="R840" s="66">
        <v>1101.7251452885009</v>
      </c>
      <c r="S840" s="66">
        <v>6.3618408184416992</v>
      </c>
      <c r="T840" s="66">
        <v>241.68965517241381</v>
      </c>
      <c r="U840" s="66">
        <v>212.39393939393941</v>
      </c>
      <c r="V840" s="66">
        <v>113.04838709677421</v>
      </c>
      <c r="W840" s="24">
        <v>5</v>
      </c>
      <c r="X840" s="24">
        <v>7</v>
      </c>
      <c r="Y840" s="24">
        <v>7</v>
      </c>
      <c r="Z840" s="24">
        <v>0</v>
      </c>
      <c r="AA840" s="28">
        <v>4.75</v>
      </c>
      <c r="AB840" s="28">
        <v>1</v>
      </c>
      <c r="AC840" s="28">
        <v>4.75</v>
      </c>
      <c r="AD840" s="28">
        <v>62.5</v>
      </c>
      <c r="AE840" s="28">
        <v>62.500991599999999</v>
      </c>
      <c r="AF840" t="s">
        <v>1977</v>
      </c>
    </row>
    <row r="841" spans="1:32" ht="18" customHeight="1">
      <c r="A841" s="22">
        <v>46177</v>
      </c>
      <c r="B841" s="23" t="s">
        <v>14</v>
      </c>
      <c r="C841" s="24">
        <v>502</v>
      </c>
      <c r="D841" s="25">
        <v>2294</v>
      </c>
      <c r="E841" s="26">
        <v>23</v>
      </c>
      <c r="F841" s="24">
        <v>7</v>
      </c>
      <c r="G841" s="24">
        <v>14</v>
      </c>
      <c r="H841" s="23" t="s">
        <v>463</v>
      </c>
      <c r="I841" s="23" t="s">
        <v>1978</v>
      </c>
      <c r="J841" s="23" t="s">
        <v>819</v>
      </c>
      <c r="K841" s="23" t="s">
        <v>154</v>
      </c>
      <c r="L841" s="27">
        <v>1.0033000000000001</v>
      </c>
      <c r="M841" s="25">
        <v>-18</v>
      </c>
      <c r="N841" s="25">
        <v>193</v>
      </c>
      <c r="O841" s="24">
        <v>0</v>
      </c>
      <c r="P841" s="24">
        <v>2</v>
      </c>
      <c r="Q841" s="24">
        <v>1</v>
      </c>
      <c r="R841" s="66">
        <v>349.90374636778739</v>
      </c>
      <c r="S841" s="66">
        <v>6.556088706717512</v>
      </c>
      <c r="T841" s="66">
        <v>327.71428571428572</v>
      </c>
      <c r="U841" s="66">
        <v>163.85714285714289</v>
      </c>
      <c r="V841" s="66">
        <v>109.2380952380952</v>
      </c>
      <c r="W841" s="24">
        <v>0</v>
      </c>
      <c r="X841" s="24">
        <v>7</v>
      </c>
      <c r="Y841" s="24">
        <v>7</v>
      </c>
      <c r="Z841" s="24">
        <v>0</v>
      </c>
      <c r="AA841" s="28">
        <v>3.5</v>
      </c>
      <c r="AB841" s="28">
        <v>0.5</v>
      </c>
      <c r="AC841" s="28">
        <v>1.75</v>
      </c>
      <c r="AD841" s="28">
        <v>17.5</v>
      </c>
      <c r="AE841" s="28">
        <v>17.500991590000002</v>
      </c>
      <c r="AF841" t="s">
        <v>822</v>
      </c>
    </row>
    <row r="842" spans="1:32" ht="18" customHeight="1">
      <c r="A842" s="22">
        <v>46177</v>
      </c>
      <c r="B842" s="23" t="s">
        <v>14</v>
      </c>
      <c r="C842" s="24">
        <v>505</v>
      </c>
      <c r="D842" s="25">
        <v>1897</v>
      </c>
      <c r="E842" s="26">
        <v>-387</v>
      </c>
      <c r="F842" s="24">
        <v>6</v>
      </c>
      <c r="G842" s="24">
        <v>7</v>
      </c>
      <c r="H842" s="23" t="s">
        <v>1979</v>
      </c>
      <c r="I842" s="23" t="s">
        <v>1422</v>
      </c>
      <c r="J842" s="23" t="s">
        <v>1980</v>
      </c>
      <c r="K842" s="23" t="s">
        <v>154</v>
      </c>
      <c r="L842" s="27">
        <v>0.93200000000000005</v>
      </c>
      <c r="M842" s="25">
        <v>-50</v>
      </c>
      <c r="N842" s="25">
        <v>-80</v>
      </c>
      <c r="O842" s="24">
        <v>0</v>
      </c>
      <c r="P842" s="24">
        <v>5</v>
      </c>
      <c r="Q842" s="24">
        <v>1</v>
      </c>
      <c r="R842" s="66">
        <v>287.18015774180162</v>
      </c>
      <c r="S842" s="66">
        <v>6.6056095759427711</v>
      </c>
      <c r="T842" s="66">
        <v>316.16666666666669</v>
      </c>
      <c r="U842" s="66">
        <v>271</v>
      </c>
      <c r="V842" s="66">
        <v>145.92307692307691</v>
      </c>
      <c r="W842" s="24">
        <v>0</v>
      </c>
      <c r="X842" s="24">
        <v>4</v>
      </c>
      <c r="Y842" s="24">
        <v>2</v>
      </c>
      <c r="Z842" s="24">
        <v>0</v>
      </c>
      <c r="AA842" s="28">
        <v>1.5</v>
      </c>
      <c r="AB842" s="28">
        <v>0.5</v>
      </c>
      <c r="AC842" s="28">
        <v>0.75</v>
      </c>
      <c r="AD842" s="28">
        <v>27.5</v>
      </c>
      <c r="AE842" s="28">
        <v>27.500991580000001</v>
      </c>
      <c r="AF842" t="s">
        <v>763</v>
      </c>
    </row>
    <row r="843" spans="1:32" ht="18" customHeight="1">
      <c r="A843" s="22">
        <v>46177</v>
      </c>
      <c r="B843" s="23" t="s">
        <v>14</v>
      </c>
      <c r="C843" s="24">
        <v>506</v>
      </c>
      <c r="D843" s="25">
        <v>644</v>
      </c>
      <c r="E843" s="26">
        <v>-498</v>
      </c>
      <c r="F843" s="24">
        <v>1</v>
      </c>
      <c r="G843" s="24">
        <v>1</v>
      </c>
      <c r="H843" s="23" t="s">
        <v>1981</v>
      </c>
      <c r="I843" s="23" t="s">
        <v>1982</v>
      </c>
      <c r="J843" s="23" t="s">
        <v>1982</v>
      </c>
      <c r="K843" s="23" t="s">
        <v>154</v>
      </c>
      <c r="L843" s="27">
        <v>0.74219999999999997</v>
      </c>
      <c r="M843" s="25">
        <v>1840</v>
      </c>
      <c r="N843" s="25">
        <v>883</v>
      </c>
      <c r="O843" s="24">
        <v>0</v>
      </c>
      <c r="P843" s="24">
        <v>6</v>
      </c>
      <c r="Q843" s="24">
        <v>1</v>
      </c>
      <c r="R843" s="66">
        <v>99.289020340390209</v>
      </c>
      <c r="S843" s="66">
        <v>6.4861149580506483</v>
      </c>
      <c r="T843" s="66">
        <v>644</v>
      </c>
      <c r="U843" s="66">
        <v>644</v>
      </c>
      <c r="V843" s="66">
        <v>322</v>
      </c>
      <c r="W843" s="24">
        <v>0</v>
      </c>
      <c r="X843" s="24">
        <v>0</v>
      </c>
      <c r="Y843" s="24">
        <v>0</v>
      </c>
      <c r="Z843" s="24">
        <v>0</v>
      </c>
      <c r="AA843" s="28">
        <v>0</v>
      </c>
      <c r="AB843" s="28">
        <v>0.5</v>
      </c>
      <c r="AC843" s="28">
        <v>0</v>
      </c>
      <c r="AD843" s="28">
        <v>10</v>
      </c>
      <c r="AE843" s="28">
        <v>10.00099157</v>
      </c>
      <c r="AF843" t="s">
        <v>584</v>
      </c>
    </row>
    <row r="844" spans="1:32" ht="18" customHeight="1">
      <c r="A844" s="22">
        <v>46177</v>
      </c>
      <c r="B844" s="23" t="s">
        <v>14</v>
      </c>
      <c r="C844" s="24">
        <v>501</v>
      </c>
      <c r="D844" s="25">
        <v>5910</v>
      </c>
      <c r="E844" s="26">
        <v>-510</v>
      </c>
      <c r="F844" s="24">
        <v>21</v>
      </c>
      <c r="G844" s="24">
        <v>22</v>
      </c>
      <c r="H844" s="23" t="s">
        <v>621</v>
      </c>
      <c r="I844" s="23" t="s">
        <v>873</v>
      </c>
      <c r="J844" s="23" t="s">
        <v>1983</v>
      </c>
      <c r="K844" s="23" t="s">
        <v>154</v>
      </c>
      <c r="L844" s="27">
        <v>0.97119999999999995</v>
      </c>
      <c r="M844" s="25">
        <v>-995</v>
      </c>
      <c r="N844" s="25">
        <v>-1898</v>
      </c>
      <c r="O844" s="24">
        <v>0</v>
      </c>
      <c r="P844" s="24">
        <v>1</v>
      </c>
      <c r="Q844" s="24">
        <v>1</v>
      </c>
      <c r="R844" s="66">
        <v>910.13138231631387</v>
      </c>
      <c r="S844" s="66">
        <v>6.4935679780196773</v>
      </c>
      <c r="T844" s="66">
        <v>281.42857142857139</v>
      </c>
      <c r="U844" s="66">
        <v>268.63636363636363</v>
      </c>
      <c r="V844" s="66">
        <v>137.44186046511629</v>
      </c>
      <c r="W844" s="24">
        <v>0</v>
      </c>
      <c r="X844" s="24">
        <v>4</v>
      </c>
      <c r="Y844" s="24">
        <v>3</v>
      </c>
      <c r="Z844" s="24">
        <v>0</v>
      </c>
      <c r="AA844" s="28">
        <v>1.75</v>
      </c>
      <c r="AB844" s="28">
        <v>0.8</v>
      </c>
      <c r="AC844" s="28">
        <v>1.4</v>
      </c>
      <c r="AD844" s="28">
        <v>34</v>
      </c>
      <c r="AE844" s="28">
        <v>34.000991560000003</v>
      </c>
      <c r="AF844" t="s">
        <v>792</v>
      </c>
    </row>
    <row r="845" spans="1:32" ht="18" customHeight="1">
      <c r="A845" s="22">
        <v>46177</v>
      </c>
      <c r="B845" s="23" t="s">
        <v>38</v>
      </c>
      <c r="C845" s="24">
        <v>708</v>
      </c>
      <c r="D845" s="25">
        <v>591</v>
      </c>
      <c r="E845" s="26">
        <v>3010</v>
      </c>
      <c r="F845" s="24">
        <v>12</v>
      </c>
      <c r="G845" s="24">
        <v>2</v>
      </c>
      <c r="H845" s="23" t="s">
        <v>1551</v>
      </c>
      <c r="I845" s="23" t="s">
        <v>185</v>
      </c>
      <c r="J845" s="23" t="s">
        <v>1663</v>
      </c>
      <c r="K845" s="23" t="s">
        <v>154</v>
      </c>
      <c r="L845" s="27">
        <v>2.6977000000000002</v>
      </c>
      <c r="M845" s="25">
        <v>-76</v>
      </c>
      <c r="N845" s="25">
        <v>-3545</v>
      </c>
      <c r="O845" s="24">
        <v>0</v>
      </c>
      <c r="P845" s="24">
        <v>8</v>
      </c>
      <c r="Q845" s="24">
        <v>0</v>
      </c>
      <c r="R845" s="66"/>
      <c r="S845" s="66"/>
      <c r="T845" s="66"/>
      <c r="U845" s="66"/>
      <c r="V845" s="66"/>
      <c r="W845" s="24"/>
      <c r="X845" s="24"/>
      <c r="Y845" s="24"/>
      <c r="Z845" s="24"/>
      <c r="AA845" s="28"/>
      <c r="AB845" s="28">
        <v>0.5</v>
      </c>
      <c r="AC845" s="28"/>
      <c r="AD845" s="28">
        <v>0</v>
      </c>
      <c r="AE845" s="28">
        <v>0</v>
      </c>
    </row>
    <row r="846" spans="1:32" ht="18" customHeight="1">
      <c r="A846" s="22">
        <v>46177</v>
      </c>
      <c r="B846" s="23" t="s">
        <v>38</v>
      </c>
      <c r="C846" s="24">
        <v>706</v>
      </c>
      <c r="D846" s="25">
        <v>256</v>
      </c>
      <c r="E846" s="26">
        <v>-279</v>
      </c>
      <c r="F846" s="24">
        <v>1</v>
      </c>
      <c r="G846" s="24">
        <v>1</v>
      </c>
      <c r="H846" s="23" t="s">
        <v>1477</v>
      </c>
      <c r="I846" s="23" t="s">
        <v>512</v>
      </c>
      <c r="J846" s="23" t="s">
        <v>512</v>
      </c>
      <c r="K846" s="23" t="s">
        <v>154</v>
      </c>
      <c r="L846" s="27">
        <v>0.63670000000000004</v>
      </c>
      <c r="M846" s="25">
        <v>-588</v>
      </c>
      <c r="N846" s="25">
        <v>-71</v>
      </c>
      <c r="O846" s="24">
        <v>0</v>
      </c>
      <c r="P846" s="24">
        <v>6</v>
      </c>
      <c r="Q846" s="24">
        <v>0</v>
      </c>
      <c r="R846" s="66"/>
      <c r="S846" s="66"/>
      <c r="T846" s="66"/>
      <c r="U846" s="66"/>
      <c r="V846" s="66"/>
      <c r="W846" s="24"/>
      <c r="X846" s="24"/>
      <c r="Y846" s="24"/>
      <c r="Z846" s="24"/>
      <c r="AA846" s="28"/>
      <c r="AB846" s="28">
        <v>0.5</v>
      </c>
      <c r="AC846" s="28"/>
      <c r="AD846" s="28">
        <v>10</v>
      </c>
      <c r="AE846" s="28">
        <v>10.000991539999999</v>
      </c>
      <c r="AF846" t="s">
        <v>584</v>
      </c>
    </row>
    <row r="847" spans="1:32" ht="18" customHeight="1">
      <c r="A847" s="22">
        <v>46177</v>
      </c>
      <c r="B847" s="23" t="s">
        <v>38</v>
      </c>
      <c r="C847" s="24">
        <v>710</v>
      </c>
      <c r="D847" s="25">
        <v>785</v>
      </c>
      <c r="E847" s="26">
        <v>-759</v>
      </c>
      <c r="F847" s="24">
        <v>2</v>
      </c>
      <c r="G847" s="24">
        <v>5</v>
      </c>
      <c r="H847" s="23" t="s">
        <v>200</v>
      </c>
      <c r="I847" s="23" t="s">
        <v>1984</v>
      </c>
      <c r="J847" s="23" t="s">
        <v>1985</v>
      </c>
      <c r="K847" s="23" t="s">
        <v>154</v>
      </c>
      <c r="L847" s="27">
        <v>0.67769999999999997</v>
      </c>
      <c r="M847" s="25">
        <v>-702</v>
      </c>
      <c r="N847" s="25">
        <v>3390</v>
      </c>
      <c r="O847" s="24">
        <v>0</v>
      </c>
      <c r="P847" s="24">
        <v>0</v>
      </c>
      <c r="Q847" s="24">
        <v>0</v>
      </c>
      <c r="R847" s="66"/>
      <c r="S847" s="66"/>
      <c r="T847" s="66"/>
      <c r="U847" s="66"/>
      <c r="V847" s="66"/>
      <c r="W847" s="24"/>
      <c r="X847" s="24"/>
      <c r="Y847" s="24"/>
      <c r="Z847" s="24"/>
      <c r="AA847" s="28"/>
      <c r="AB847" s="28">
        <v>0.5</v>
      </c>
      <c r="AC847" s="28"/>
      <c r="AD847" s="28">
        <v>10</v>
      </c>
      <c r="AE847" s="28">
        <v>10.00099153</v>
      </c>
      <c r="AF847" t="s">
        <v>584</v>
      </c>
    </row>
    <row r="848" spans="1:32" ht="18" customHeight="1">
      <c r="A848" s="22">
        <v>46177</v>
      </c>
      <c r="B848" s="23" t="s">
        <v>38</v>
      </c>
      <c r="C848" s="24">
        <v>703</v>
      </c>
      <c r="D848" s="25">
        <v>675</v>
      </c>
      <c r="E848" s="26">
        <v>-852</v>
      </c>
      <c r="F848" s="24">
        <v>1</v>
      </c>
      <c r="G848" s="24">
        <v>2</v>
      </c>
      <c r="H848" s="23" t="s">
        <v>1986</v>
      </c>
      <c r="I848" s="23" t="s">
        <v>1987</v>
      </c>
      <c r="J848" s="23" t="s">
        <v>1988</v>
      </c>
      <c r="K848" s="23" t="s">
        <v>154</v>
      </c>
      <c r="L848" s="27">
        <v>0.57930000000000004</v>
      </c>
      <c r="M848" s="25">
        <v>-2697</v>
      </c>
      <c r="N848" s="25">
        <v>918</v>
      </c>
      <c r="O848" s="24">
        <v>0</v>
      </c>
      <c r="P848" s="24">
        <v>3</v>
      </c>
      <c r="Q848" s="24">
        <v>0</v>
      </c>
      <c r="R848" s="66"/>
      <c r="S848" s="66"/>
      <c r="T848" s="66"/>
      <c r="U848" s="66"/>
      <c r="V848" s="66"/>
      <c r="W848" s="24"/>
      <c r="X848" s="24"/>
      <c r="Y848" s="24"/>
      <c r="Z848" s="24"/>
      <c r="AA848" s="28"/>
      <c r="AB848" s="28">
        <v>0.5</v>
      </c>
      <c r="AC848" s="28"/>
      <c r="AD848" s="28">
        <v>10</v>
      </c>
      <c r="AE848" s="28">
        <v>10.000991519999999</v>
      </c>
      <c r="AF848" t="s">
        <v>584</v>
      </c>
    </row>
    <row r="849" spans="1:32" ht="18" customHeight="1">
      <c r="A849" s="22">
        <v>46177</v>
      </c>
      <c r="B849" s="23" t="s">
        <v>38</v>
      </c>
      <c r="C849" s="24">
        <v>705</v>
      </c>
      <c r="D849" s="25">
        <v>2013</v>
      </c>
      <c r="E849" s="26">
        <v>-1928</v>
      </c>
      <c r="F849" s="24">
        <v>7</v>
      </c>
      <c r="G849" s="24">
        <v>5</v>
      </c>
      <c r="H849" s="23" t="s">
        <v>1285</v>
      </c>
      <c r="I849" s="23" t="s">
        <v>1989</v>
      </c>
      <c r="J849" s="23" t="s">
        <v>1990</v>
      </c>
      <c r="K849" s="23" t="s">
        <v>154</v>
      </c>
      <c r="L849" s="27">
        <v>0.68069999999999997</v>
      </c>
      <c r="M849" s="25">
        <v>-2219</v>
      </c>
      <c r="N849" s="25">
        <v>92</v>
      </c>
      <c r="O849" s="24">
        <v>0</v>
      </c>
      <c r="P849" s="24">
        <v>5</v>
      </c>
      <c r="Q849" s="24">
        <v>0</v>
      </c>
      <c r="R849" s="66"/>
      <c r="S849" s="66"/>
      <c r="T849" s="66"/>
      <c r="U849" s="66"/>
      <c r="V849" s="66"/>
      <c r="W849" s="24"/>
      <c r="X849" s="24"/>
      <c r="Y849" s="24"/>
      <c r="Z849" s="24"/>
      <c r="AA849" s="28"/>
      <c r="AB849" s="28">
        <v>0.5</v>
      </c>
      <c r="AC849" s="28"/>
      <c r="AD849" s="28">
        <v>40</v>
      </c>
      <c r="AE849" s="28">
        <v>40.000991509999999</v>
      </c>
      <c r="AF849" t="s">
        <v>664</v>
      </c>
    </row>
    <row r="850" spans="1:32" ht="18" customHeight="1">
      <c r="A850" s="22">
        <v>46177</v>
      </c>
      <c r="B850" s="23" t="s">
        <v>38</v>
      </c>
      <c r="C850" s="24">
        <v>707</v>
      </c>
      <c r="D850" s="25">
        <v>1957</v>
      </c>
      <c r="E850" s="26">
        <v>-1956</v>
      </c>
      <c r="F850" s="24">
        <v>7</v>
      </c>
      <c r="G850" s="24">
        <v>8</v>
      </c>
      <c r="H850" s="23" t="s">
        <v>691</v>
      </c>
      <c r="I850" s="23" t="s">
        <v>1991</v>
      </c>
      <c r="J850" s="23" t="s">
        <v>1992</v>
      </c>
      <c r="K850" s="23" t="s">
        <v>154</v>
      </c>
      <c r="L850" s="27">
        <v>0.66679999999999995</v>
      </c>
      <c r="M850" s="25">
        <v>-3422</v>
      </c>
      <c r="N850" s="25">
        <v>3400</v>
      </c>
      <c r="O850" s="24">
        <v>0</v>
      </c>
      <c r="P850" s="24">
        <v>7</v>
      </c>
      <c r="Q850" s="24">
        <v>0</v>
      </c>
      <c r="R850" s="66"/>
      <c r="S850" s="66"/>
      <c r="T850" s="66"/>
      <c r="U850" s="66"/>
      <c r="V850" s="66"/>
      <c r="W850" s="24"/>
      <c r="X850" s="24"/>
      <c r="Y850" s="24"/>
      <c r="Z850" s="24"/>
      <c r="AA850" s="28"/>
      <c r="AB850" s="28">
        <v>0.5</v>
      </c>
      <c r="AC850" s="28"/>
      <c r="AD850" s="28">
        <v>30</v>
      </c>
      <c r="AE850" s="28">
        <v>30.000991500000001</v>
      </c>
      <c r="AF850" t="s">
        <v>661</v>
      </c>
    </row>
    <row r="851" spans="1:32" ht="18" customHeight="1">
      <c r="A851" s="22">
        <v>46177</v>
      </c>
      <c r="B851" s="23" t="s">
        <v>18</v>
      </c>
      <c r="C851" s="24">
        <v>673</v>
      </c>
      <c r="D851" s="25">
        <v>1705</v>
      </c>
      <c r="E851" s="26">
        <v>3530</v>
      </c>
      <c r="F851" s="24">
        <v>35</v>
      </c>
      <c r="G851" s="24">
        <v>7</v>
      </c>
      <c r="H851" s="23" t="s">
        <v>1542</v>
      </c>
      <c r="I851" s="23" t="s">
        <v>180</v>
      </c>
      <c r="J851" s="23" t="s">
        <v>563</v>
      </c>
      <c r="K851" s="23" t="s">
        <v>154</v>
      </c>
      <c r="L851" s="27">
        <v>1.6900999999999999</v>
      </c>
      <c r="M851" s="25">
        <v>-1227</v>
      </c>
      <c r="N851" s="25">
        <v>1349</v>
      </c>
      <c r="O851" s="24">
        <v>0</v>
      </c>
      <c r="P851" s="24">
        <v>3</v>
      </c>
      <c r="Q851" s="24">
        <v>0</v>
      </c>
      <c r="R851" s="66"/>
      <c r="S851" s="66"/>
      <c r="T851" s="66"/>
      <c r="U851" s="66"/>
      <c r="V851" s="66"/>
      <c r="W851" s="24"/>
      <c r="X851" s="24"/>
      <c r="Y851" s="24"/>
      <c r="Z851" s="24"/>
      <c r="AA851" s="28"/>
      <c r="AB851" s="28">
        <v>0.5</v>
      </c>
      <c r="AC851" s="28"/>
      <c r="AD851" s="28">
        <v>80</v>
      </c>
      <c r="AE851" s="28">
        <v>80.000991490000004</v>
      </c>
      <c r="AF851" t="s">
        <v>155</v>
      </c>
    </row>
    <row r="852" spans="1:32" ht="18" customHeight="1">
      <c r="A852" s="22">
        <v>46177</v>
      </c>
      <c r="B852" s="23" t="s">
        <v>18</v>
      </c>
      <c r="C852" s="24">
        <v>676</v>
      </c>
      <c r="D852" s="25">
        <v>2735</v>
      </c>
      <c r="E852" s="26">
        <v>164</v>
      </c>
      <c r="F852" s="24">
        <v>31</v>
      </c>
      <c r="G852" s="24">
        <v>13</v>
      </c>
      <c r="H852" s="23" t="s">
        <v>1993</v>
      </c>
      <c r="I852" s="23" t="s">
        <v>1994</v>
      </c>
      <c r="J852" s="23" t="s">
        <v>1995</v>
      </c>
      <c r="K852" s="23" t="s">
        <v>154</v>
      </c>
      <c r="L852" s="27">
        <v>1.02</v>
      </c>
      <c r="M852" s="25">
        <v>3876</v>
      </c>
      <c r="N852" s="25">
        <v>-1723</v>
      </c>
      <c r="O852" s="24">
        <v>0</v>
      </c>
      <c r="P852" s="24">
        <v>6</v>
      </c>
      <c r="Q852" s="24">
        <v>0</v>
      </c>
      <c r="R852" s="66"/>
      <c r="S852" s="66"/>
      <c r="T852" s="66"/>
      <c r="U852" s="66"/>
      <c r="V852" s="66"/>
      <c r="W852" s="24"/>
      <c r="X852" s="24"/>
      <c r="Y852" s="24"/>
      <c r="Z852" s="24"/>
      <c r="AA852" s="28"/>
      <c r="AB852" s="28">
        <v>0.5</v>
      </c>
      <c r="AC852" s="28"/>
      <c r="AD852" s="28">
        <v>35</v>
      </c>
      <c r="AE852" s="28">
        <v>35.000991480000003</v>
      </c>
      <c r="AF852" t="s">
        <v>668</v>
      </c>
    </row>
    <row r="853" spans="1:32" ht="18" customHeight="1">
      <c r="A853" s="22">
        <v>46177</v>
      </c>
      <c r="B853" s="23" t="s">
        <v>18</v>
      </c>
      <c r="C853" s="24">
        <v>675</v>
      </c>
      <c r="D853" s="25">
        <v>1923</v>
      </c>
      <c r="E853" s="26">
        <v>-609</v>
      </c>
      <c r="F853" s="24">
        <v>16</v>
      </c>
      <c r="G853" s="24">
        <v>7</v>
      </c>
      <c r="H853" s="23" t="s">
        <v>1996</v>
      </c>
      <c r="I853" s="23" t="s">
        <v>222</v>
      </c>
      <c r="J853" s="23" t="s">
        <v>1997</v>
      </c>
      <c r="K853" s="23" t="s">
        <v>154</v>
      </c>
      <c r="L853" s="27">
        <v>0.89439999999999997</v>
      </c>
      <c r="M853" s="25">
        <v>-1231</v>
      </c>
      <c r="N853" s="25">
        <v>-1713</v>
      </c>
      <c r="O853" s="24">
        <v>0</v>
      </c>
      <c r="P853" s="24">
        <v>5</v>
      </c>
      <c r="Q853" s="24">
        <v>0</v>
      </c>
      <c r="R853" s="66"/>
      <c r="S853" s="66"/>
      <c r="T853" s="66"/>
      <c r="U853" s="66"/>
      <c r="V853" s="66"/>
      <c r="W853" s="24"/>
      <c r="X853" s="24"/>
      <c r="Y853" s="24"/>
      <c r="Z853" s="24"/>
      <c r="AA853" s="28"/>
      <c r="AB853" s="28">
        <v>0.5</v>
      </c>
      <c r="AC853" s="28"/>
      <c r="AD853" s="28">
        <v>40</v>
      </c>
      <c r="AE853" s="28">
        <v>40.000991470000002</v>
      </c>
      <c r="AF853" t="s">
        <v>664</v>
      </c>
    </row>
    <row r="854" spans="1:32" ht="18" customHeight="1">
      <c r="A854" s="22">
        <v>46177</v>
      </c>
      <c r="B854" s="23" t="s">
        <v>18</v>
      </c>
      <c r="C854" s="24">
        <v>677</v>
      </c>
      <c r="D854" s="25">
        <v>2348</v>
      </c>
      <c r="E854" s="26">
        <v>-610</v>
      </c>
      <c r="F854" s="24">
        <v>21</v>
      </c>
      <c r="G854" s="24">
        <v>6</v>
      </c>
      <c r="H854" s="23" t="s">
        <v>1998</v>
      </c>
      <c r="I854" s="23" t="s">
        <v>1999</v>
      </c>
      <c r="J854" s="23" t="s">
        <v>2000</v>
      </c>
      <c r="K854" s="23" t="s">
        <v>154</v>
      </c>
      <c r="L854" s="27">
        <v>0.91339999999999999</v>
      </c>
      <c r="M854" s="25">
        <v>-952</v>
      </c>
      <c r="N854" s="25">
        <v>-1721</v>
      </c>
      <c r="O854" s="24">
        <v>0</v>
      </c>
      <c r="P854" s="24">
        <v>7</v>
      </c>
      <c r="Q854" s="24">
        <v>0</v>
      </c>
      <c r="R854" s="66"/>
      <c r="S854" s="66"/>
      <c r="T854" s="66"/>
      <c r="U854" s="66"/>
      <c r="V854" s="66"/>
      <c r="W854" s="24"/>
      <c r="X854" s="24"/>
      <c r="Y854" s="24"/>
      <c r="Z854" s="24"/>
      <c r="AA854" s="28"/>
      <c r="AB854" s="28">
        <v>0.5</v>
      </c>
      <c r="AC854" s="28"/>
      <c r="AD854" s="28">
        <v>30</v>
      </c>
      <c r="AE854" s="28">
        <v>30.000991460000002</v>
      </c>
      <c r="AF854" t="s">
        <v>661</v>
      </c>
    </row>
    <row r="855" spans="1:32" ht="18" customHeight="1">
      <c r="A855" s="22">
        <v>46177</v>
      </c>
      <c r="B855" s="23" t="s">
        <v>18</v>
      </c>
      <c r="C855" s="24">
        <v>672</v>
      </c>
      <c r="D855" s="25">
        <v>2076</v>
      </c>
      <c r="E855" s="26">
        <v>-1485</v>
      </c>
      <c r="F855" s="24">
        <v>12</v>
      </c>
      <c r="G855" s="24">
        <v>7</v>
      </c>
      <c r="H855" s="23" t="s">
        <v>722</v>
      </c>
      <c r="I855" s="23" t="s">
        <v>733</v>
      </c>
      <c r="J855" s="23" t="s">
        <v>1911</v>
      </c>
      <c r="K855" s="23" t="s">
        <v>154</v>
      </c>
      <c r="L855" s="27">
        <v>0.76160000000000005</v>
      </c>
      <c r="M855" s="25">
        <v>1442</v>
      </c>
      <c r="N855" s="25">
        <v>-1796</v>
      </c>
      <c r="O855" s="24">
        <v>0</v>
      </c>
      <c r="P855" s="24">
        <v>2</v>
      </c>
      <c r="Q855" s="24">
        <v>0</v>
      </c>
      <c r="R855" s="66"/>
      <c r="S855" s="66"/>
      <c r="T855" s="66"/>
      <c r="U855" s="66"/>
      <c r="V855" s="66"/>
      <c r="W855" s="24"/>
      <c r="X855" s="24"/>
      <c r="Y855" s="24"/>
      <c r="Z855" s="24"/>
      <c r="AA855" s="28"/>
      <c r="AB855" s="28">
        <v>0.5</v>
      </c>
      <c r="AC855" s="28"/>
      <c r="AD855" s="28">
        <v>30</v>
      </c>
      <c r="AE855" s="28">
        <v>30.000991450000001</v>
      </c>
      <c r="AF855" t="s">
        <v>661</v>
      </c>
    </row>
    <row r="856" spans="1:32" ht="18" customHeight="1">
      <c r="A856" s="22">
        <v>46177</v>
      </c>
      <c r="B856" s="23" t="s">
        <v>18</v>
      </c>
      <c r="C856" s="24">
        <v>671</v>
      </c>
      <c r="D856" s="25">
        <v>4025</v>
      </c>
      <c r="E856" s="26">
        <v>-2297</v>
      </c>
      <c r="F856" s="24">
        <v>26</v>
      </c>
      <c r="G856" s="24">
        <v>14</v>
      </c>
      <c r="H856" s="23" t="s">
        <v>2001</v>
      </c>
      <c r="I856" s="23" t="s">
        <v>2002</v>
      </c>
      <c r="J856" s="23" t="s">
        <v>2003</v>
      </c>
      <c r="K856" s="23" t="s">
        <v>154</v>
      </c>
      <c r="L856" s="27">
        <v>0.80979999999999996</v>
      </c>
      <c r="M856" s="25">
        <v>729</v>
      </c>
      <c r="N856" s="25">
        <v>-1095</v>
      </c>
      <c r="O856" s="24">
        <v>0</v>
      </c>
      <c r="P856" s="24">
        <v>1</v>
      </c>
      <c r="Q856" s="24">
        <v>0</v>
      </c>
      <c r="R856" s="66"/>
      <c r="S856" s="66"/>
      <c r="T856" s="66"/>
      <c r="U856" s="66"/>
      <c r="V856" s="66"/>
      <c r="W856" s="24"/>
      <c r="X856" s="24"/>
      <c r="Y856" s="24"/>
      <c r="Z856" s="24"/>
      <c r="AA856" s="28"/>
      <c r="AB856" s="28">
        <v>0.6</v>
      </c>
      <c r="AC856" s="28"/>
      <c r="AD856" s="28">
        <v>40</v>
      </c>
      <c r="AE856" s="28">
        <v>40.00099144</v>
      </c>
      <c r="AF856" t="s">
        <v>664</v>
      </c>
    </row>
    <row r="857" spans="1:32" ht="18" customHeight="1">
      <c r="A857" s="22">
        <v>46177</v>
      </c>
      <c r="B857" s="23" t="s">
        <v>44</v>
      </c>
      <c r="C857" s="24">
        <v>570</v>
      </c>
      <c r="D857" s="25">
        <v>5208</v>
      </c>
      <c r="E857" s="26">
        <v>1658</v>
      </c>
      <c r="F857" s="24">
        <v>28</v>
      </c>
      <c r="G857" s="24">
        <v>11</v>
      </c>
      <c r="H857" s="23" t="s">
        <v>601</v>
      </c>
      <c r="I857" s="23" t="s">
        <v>303</v>
      </c>
      <c r="J857" s="23" t="s">
        <v>2004</v>
      </c>
      <c r="K857" s="23" t="s">
        <v>154</v>
      </c>
      <c r="L857" s="27">
        <v>1.1061000000000001</v>
      </c>
      <c r="M857" s="25">
        <v>-396</v>
      </c>
      <c r="N857" s="25">
        <v>837</v>
      </c>
      <c r="O857" s="24">
        <v>0</v>
      </c>
      <c r="P857" s="24">
        <v>0</v>
      </c>
      <c r="Q857" s="24">
        <v>1</v>
      </c>
      <c r="R857" s="66">
        <v>881.26120797011208</v>
      </c>
      <c r="S857" s="66">
        <v>5.9097120727645018</v>
      </c>
      <c r="T857" s="66">
        <v>186</v>
      </c>
      <c r="U857" s="66">
        <v>473.45454545454538</v>
      </c>
      <c r="V857" s="66">
        <v>133.53846153846149</v>
      </c>
      <c r="W857" s="24">
        <v>7</v>
      </c>
      <c r="X857" s="24">
        <v>0</v>
      </c>
      <c r="Y857" s="24">
        <v>5</v>
      </c>
      <c r="Z857" s="24">
        <v>2</v>
      </c>
      <c r="AA857" s="28">
        <v>3.5</v>
      </c>
      <c r="AB857" s="28">
        <v>0.8</v>
      </c>
      <c r="AC857" s="28">
        <v>2.8</v>
      </c>
      <c r="AD857" s="28">
        <v>28</v>
      </c>
      <c r="AE857" s="28">
        <v>28.000991429999999</v>
      </c>
      <c r="AF857" t="s">
        <v>1640</v>
      </c>
    </row>
    <row r="858" spans="1:32" ht="18" customHeight="1">
      <c r="A858" s="22">
        <v>46177</v>
      </c>
      <c r="B858" s="23" t="s">
        <v>44</v>
      </c>
      <c r="C858" s="24">
        <v>571</v>
      </c>
      <c r="D858" s="25">
        <v>2766</v>
      </c>
      <c r="E858" s="26">
        <v>528</v>
      </c>
      <c r="F858" s="24">
        <v>13</v>
      </c>
      <c r="G858" s="24">
        <v>8</v>
      </c>
      <c r="H858" s="23" t="s">
        <v>2005</v>
      </c>
      <c r="I858" s="23" t="s">
        <v>1744</v>
      </c>
      <c r="J858" s="23" t="s">
        <v>2006</v>
      </c>
      <c r="K858" s="23" t="s">
        <v>154</v>
      </c>
      <c r="L858" s="27">
        <v>1.0636000000000001</v>
      </c>
      <c r="M858" s="25">
        <v>61</v>
      </c>
      <c r="N858" s="25">
        <v>406</v>
      </c>
      <c r="O858" s="24">
        <v>0</v>
      </c>
      <c r="P858" s="24">
        <v>1</v>
      </c>
      <c r="Q858" s="24">
        <v>1</v>
      </c>
      <c r="R858" s="66">
        <v>454.20641344956408</v>
      </c>
      <c r="S858" s="66">
        <v>6.0897422803721408</v>
      </c>
      <c r="T858" s="66">
        <v>212.7692307692308</v>
      </c>
      <c r="U858" s="66">
        <v>345.75</v>
      </c>
      <c r="V858" s="66">
        <v>131.71428571428569</v>
      </c>
      <c r="W858" s="24">
        <v>6</v>
      </c>
      <c r="X858" s="24">
        <v>3</v>
      </c>
      <c r="Y858" s="24">
        <v>5</v>
      </c>
      <c r="Z858" s="24">
        <v>0</v>
      </c>
      <c r="AA858" s="28">
        <v>3.5</v>
      </c>
      <c r="AB858" s="28">
        <v>0.5</v>
      </c>
      <c r="AC858" s="28">
        <v>1.75</v>
      </c>
      <c r="AD858" s="28">
        <v>27.5</v>
      </c>
      <c r="AE858" s="28">
        <v>27.500991419999998</v>
      </c>
      <c r="AF858" t="s">
        <v>263</v>
      </c>
    </row>
    <row r="859" spans="1:32" ht="18" customHeight="1">
      <c r="A859" s="22">
        <v>46177</v>
      </c>
      <c r="B859" s="23" t="s">
        <v>44</v>
      </c>
      <c r="C859" s="24">
        <v>573</v>
      </c>
      <c r="D859" s="25">
        <v>2842</v>
      </c>
      <c r="E859" s="26">
        <v>-158</v>
      </c>
      <c r="F859" s="24">
        <v>12</v>
      </c>
      <c r="G859" s="24">
        <v>2</v>
      </c>
      <c r="H859" s="23" t="s">
        <v>1194</v>
      </c>
      <c r="I859" s="23" t="s">
        <v>2007</v>
      </c>
      <c r="J859" s="23" t="s">
        <v>2008</v>
      </c>
      <c r="K859" s="23" t="s">
        <v>154</v>
      </c>
      <c r="L859" s="27">
        <v>0.98150000000000004</v>
      </c>
      <c r="M859" s="25">
        <v>763</v>
      </c>
      <c r="N859" s="25">
        <v>730</v>
      </c>
      <c r="O859" s="24">
        <v>0</v>
      </c>
      <c r="P859" s="24">
        <v>3</v>
      </c>
      <c r="Q859" s="24">
        <v>1</v>
      </c>
      <c r="R859" s="66">
        <v>494.4765462847655</v>
      </c>
      <c r="S859" s="66">
        <v>5.7474920122163136</v>
      </c>
      <c r="T859" s="66">
        <v>236.83333333333329</v>
      </c>
      <c r="U859" s="66">
        <v>1421</v>
      </c>
      <c r="V859" s="66">
        <v>203</v>
      </c>
      <c r="W859" s="24">
        <v>5</v>
      </c>
      <c r="X859" s="24">
        <v>0</v>
      </c>
      <c r="Y859" s="24">
        <v>0</v>
      </c>
      <c r="Z859" s="24">
        <v>6</v>
      </c>
      <c r="AA859" s="28">
        <v>2.75</v>
      </c>
      <c r="AB859" s="28">
        <v>0.5</v>
      </c>
      <c r="AC859" s="28">
        <v>1.375</v>
      </c>
      <c r="AD859" s="28">
        <v>23.8</v>
      </c>
      <c r="AE859" s="28">
        <v>23.800991410000002</v>
      </c>
      <c r="AF859" t="s">
        <v>2009</v>
      </c>
    </row>
    <row r="860" spans="1:32" ht="18" customHeight="1">
      <c r="A860" s="22">
        <v>46177</v>
      </c>
      <c r="B860" s="23" t="s">
        <v>44</v>
      </c>
      <c r="C860" s="24">
        <v>572</v>
      </c>
      <c r="D860" s="25">
        <v>2685</v>
      </c>
      <c r="E860" s="26">
        <v>-817</v>
      </c>
      <c r="F860" s="24">
        <v>8</v>
      </c>
      <c r="G860" s="24">
        <v>7</v>
      </c>
      <c r="H860" s="23" t="s">
        <v>1249</v>
      </c>
      <c r="I860" s="23" t="s">
        <v>2010</v>
      </c>
      <c r="J860" s="23" t="s">
        <v>2011</v>
      </c>
      <c r="K860" s="23" t="s">
        <v>154</v>
      </c>
      <c r="L860" s="27">
        <v>0.89859999999999995</v>
      </c>
      <c r="M860" s="25">
        <v>-398</v>
      </c>
      <c r="N860" s="25">
        <v>-1075</v>
      </c>
      <c r="O860" s="24">
        <v>0</v>
      </c>
      <c r="P860" s="24">
        <v>2</v>
      </c>
      <c r="Q860" s="24">
        <v>1</v>
      </c>
      <c r="R860" s="66">
        <v>422.48100871731009</v>
      </c>
      <c r="S860" s="66">
        <v>6.3553152558310222</v>
      </c>
      <c r="T860" s="66">
        <v>335.625</v>
      </c>
      <c r="U860" s="66">
        <v>383.57142857142861</v>
      </c>
      <c r="V860" s="66">
        <v>179</v>
      </c>
      <c r="W860" s="24">
        <v>0</v>
      </c>
      <c r="X860" s="24">
        <v>3</v>
      </c>
      <c r="Y860" s="24">
        <v>0</v>
      </c>
      <c r="Z860" s="24">
        <v>0</v>
      </c>
      <c r="AA860" s="28">
        <v>0.75</v>
      </c>
      <c r="AB860" s="28">
        <v>0.5</v>
      </c>
      <c r="AC860" s="28">
        <v>0.375</v>
      </c>
      <c r="AD860" s="28">
        <v>13.8</v>
      </c>
      <c r="AE860" s="28">
        <v>13.800991399999999</v>
      </c>
      <c r="AF860" t="s">
        <v>620</v>
      </c>
    </row>
    <row r="861" spans="1:32" ht="18" customHeight="1">
      <c r="A861" s="22">
        <v>46177</v>
      </c>
      <c r="B861" s="23" t="s">
        <v>44</v>
      </c>
      <c r="C861" s="24">
        <v>568</v>
      </c>
      <c r="D861" s="25">
        <v>1822</v>
      </c>
      <c r="E861" s="26">
        <v>-1041</v>
      </c>
      <c r="F861" s="24">
        <v>4</v>
      </c>
      <c r="G861" s="24">
        <v>5</v>
      </c>
      <c r="H861" s="23" t="s">
        <v>2012</v>
      </c>
      <c r="I861" s="23" t="s">
        <v>2013</v>
      </c>
      <c r="J861" s="23" t="s">
        <v>2014</v>
      </c>
      <c r="K861" s="23" t="s">
        <v>154</v>
      </c>
      <c r="L861" s="27">
        <v>0.8095</v>
      </c>
      <c r="M861" s="25">
        <v>-641</v>
      </c>
      <c r="N861" s="25">
        <v>10</v>
      </c>
      <c r="O861" s="24">
        <v>0</v>
      </c>
      <c r="P861" s="24">
        <v>8</v>
      </c>
      <c r="Q861" s="24">
        <v>1</v>
      </c>
      <c r="R861" s="66">
        <v>265.72607928601082</v>
      </c>
      <c r="S861" s="66">
        <v>6.8566849173991464</v>
      </c>
      <c r="T861" s="66">
        <v>455.5</v>
      </c>
      <c r="U861" s="66">
        <v>364.4</v>
      </c>
      <c r="V861" s="66">
        <v>202.44444444444451</v>
      </c>
      <c r="W861" s="24">
        <v>0</v>
      </c>
      <c r="X861" s="24">
        <v>3</v>
      </c>
      <c r="Y861" s="24">
        <v>0</v>
      </c>
      <c r="Z861" s="24">
        <v>0</v>
      </c>
      <c r="AA861" s="28">
        <v>0.75</v>
      </c>
      <c r="AB861" s="28">
        <v>0.5</v>
      </c>
      <c r="AC861" s="28">
        <v>0.375</v>
      </c>
      <c r="AD861" s="28">
        <v>13.8</v>
      </c>
      <c r="AE861" s="28">
        <v>13.80099139</v>
      </c>
      <c r="AF861" t="s">
        <v>620</v>
      </c>
    </row>
    <row r="862" spans="1:32" ht="18" customHeight="1">
      <c r="A862" s="22">
        <v>46177</v>
      </c>
      <c r="B862" s="23" t="s">
        <v>30</v>
      </c>
      <c r="C862" s="24">
        <v>566</v>
      </c>
      <c r="D862" s="25">
        <v>2756</v>
      </c>
      <c r="E862" s="26">
        <v>151</v>
      </c>
      <c r="F862" s="24">
        <v>12</v>
      </c>
      <c r="G862" s="24">
        <v>7</v>
      </c>
      <c r="H862" s="23" t="s">
        <v>2015</v>
      </c>
      <c r="I862" s="23" t="s">
        <v>259</v>
      </c>
      <c r="J862" s="23" t="s">
        <v>2016</v>
      </c>
      <c r="K862" s="23" t="s">
        <v>154</v>
      </c>
      <c r="L862" s="27">
        <v>1.0183</v>
      </c>
      <c r="M862" s="25">
        <v>-908</v>
      </c>
      <c r="N862" s="25">
        <v>-990</v>
      </c>
      <c r="O862" s="24">
        <v>0</v>
      </c>
      <c r="P862" s="24">
        <v>6</v>
      </c>
      <c r="Q862" s="24">
        <v>1</v>
      </c>
      <c r="R862" s="66">
        <v>445.92086965545872</v>
      </c>
      <c r="S862" s="66">
        <v>6.1804687502727269</v>
      </c>
      <c r="T862" s="66">
        <v>229.66666666666671</v>
      </c>
      <c r="U862" s="66">
        <v>393.71428571428572</v>
      </c>
      <c r="V862" s="66">
        <v>145.0526315789474</v>
      </c>
      <c r="W862" s="24">
        <v>6</v>
      </c>
      <c r="X862" s="24">
        <v>1</v>
      </c>
      <c r="Y862" s="24">
        <v>3</v>
      </c>
      <c r="Z862" s="24">
        <v>0</v>
      </c>
      <c r="AA862" s="28">
        <v>2.5</v>
      </c>
      <c r="AB862" s="28">
        <v>0.5</v>
      </c>
      <c r="AC862" s="28">
        <v>1.25</v>
      </c>
      <c r="AD862" s="28">
        <v>12.5</v>
      </c>
      <c r="AE862" s="28">
        <v>12.50099138</v>
      </c>
      <c r="AF862" t="s">
        <v>481</v>
      </c>
    </row>
    <row r="863" spans="1:32" ht="18" customHeight="1">
      <c r="A863" s="22">
        <v>46177</v>
      </c>
      <c r="B863" s="23" t="s">
        <v>30</v>
      </c>
      <c r="C863" s="24">
        <v>563</v>
      </c>
      <c r="D863" s="25">
        <v>1970</v>
      </c>
      <c r="E863" s="26">
        <v>-201</v>
      </c>
      <c r="F863" s="24">
        <v>7</v>
      </c>
      <c r="G863" s="24">
        <v>5</v>
      </c>
      <c r="H863" s="23" t="s">
        <v>2017</v>
      </c>
      <c r="I863" s="23" t="s">
        <v>873</v>
      </c>
      <c r="J863" s="23" t="s">
        <v>1409</v>
      </c>
      <c r="K863" s="23" t="s">
        <v>154</v>
      </c>
      <c r="L863" s="27">
        <v>0.96599999999999997</v>
      </c>
      <c r="M863" s="25">
        <v>755</v>
      </c>
      <c r="N863" s="25">
        <v>-63</v>
      </c>
      <c r="O863" s="24">
        <v>0</v>
      </c>
      <c r="P863" s="24">
        <v>3</v>
      </c>
      <c r="Q863" s="24">
        <v>1</v>
      </c>
      <c r="R863" s="66">
        <v>327.50212743877131</v>
      </c>
      <c r="S863" s="66">
        <v>6.0152281006733457</v>
      </c>
      <c r="T863" s="66">
        <v>281.42857142857139</v>
      </c>
      <c r="U863" s="66">
        <v>394</v>
      </c>
      <c r="V863" s="66">
        <v>164.16666666666671</v>
      </c>
      <c r="W863" s="24">
        <v>0</v>
      </c>
      <c r="X863" s="24">
        <v>1</v>
      </c>
      <c r="Y863" s="24">
        <v>0</v>
      </c>
      <c r="Z863" s="24">
        <v>0</v>
      </c>
      <c r="AA863" s="28">
        <v>0.25</v>
      </c>
      <c r="AB863" s="28">
        <v>0.5</v>
      </c>
      <c r="AC863" s="28">
        <v>0.125</v>
      </c>
      <c r="AD863" s="28">
        <v>11.2</v>
      </c>
      <c r="AE863" s="28">
        <v>11.200991370000001</v>
      </c>
      <c r="AF863" t="s">
        <v>646</v>
      </c>
    </row>
    <row r="864" spans="1:32" ht="18" customHeight="1">
      <c r="A864" s="22">
        <v>46177</v>
      </c>
      <c r="B864" s="23" t="s">
        <v>30</v>
      </c>
      <c r="C864" s="24">
        <v>565</v>
      </c>
      <c r="D864" s="25">
        <v>1141</v>
      </c>
      <c r="E864" s="26">
        <v>-449</v>
      </c>
      <c r="F864" s="24">
        <v>4</v>
      </c>
      <c r="G864" s="24">
        <v>0</v>
      </c>
      <c r="H864" s="23" t="s">
        <v>2018</v>
      </c>
      <c r="I864" s="23" t="s">
        <v>2018</v>
      </c>
      <c r="J864" s="23" t="s">
        <v>214</v>
      </c>
      <c r="K864" s="23" t="s">
        <v>154</v>
      </c>
      <c r="L864" s="27">
        <v>0.86880000000000002</v>
      </c>
      <c r="M864" s="25">
        <v>-700</v>
      </c>
      <c r="N864" s="25">
        <v>-643</v>
      </c>
      <c r="O864" s="24">
        <v>0</v>
      </c>
      <c r="P864" s="24">
        <v>5</v>
      </c>
      <c r="Q864" s="24">
        <v>1</v>
      </c>
      <c r="R864" s="66">
        <v>184.49304690743051</v>
      </c>
      <c r="S864" s="66">
        <v>6.1845149133045529</v>
      </c>
      <c r="T864" s="66">
        <v>285.25</v>
      </c>
      <c r="U864" s="66"/>
      <c r="V864" s="66">
        <v>285.25</v>
      </c>
      <c r="W864" s="24">
        <v>0</v>
      </c>
      <c r="X864" s="24"/>
      <c r="Y864" s="24">
        <v>0</v>
      </c>
      <c r="Z864" s="24">
        <v>0</v>
      </c>
      <c r="AA864" s="28">
        <v>0</v>
      </c>
      <c r="AB864" s="28">
        <v>0.5</v>
      </c>
      <c r="AC864" s="28">
        <v>0</v>
      </c>
      <c r="AD864" s="28">
        <v>20</v>
      </c>
      <c r="AE864" s="28">
        <v>20.00099136</v>
      </c>
      <c r="AF864" t="s">
        <v>590</v>
      </c>
    </row>
    <row r="865" spans="1:32" ht="18" customHeight="1">
      <c r="A865" s="22">
        <v>46177</v>
      </c>
      <c r="B865" s="23" t="s">
        <v>30</v>
      </c>
      <c r="C865" s="24">
        <v>567</v>
      </c>
      <c r="D865" s="25">
        <v>1596</v>
      </c>
      <c r="E865" s="26">
        <v>-1129</v>
      </c>
      <c r="F865" s="24">
        <v>1</v>
      </c>
      <c r="G865" s="24">
        <v>6</v>
      </c>
      <c r="H865" s="23" t="s">
        <v>1763</v>
      </c>
      <c r="I865" s="23" t="s">
        <v>2019</v>
      </c>
      <c r="J865" s="23" t="s">
        <v>375</v>
      </c>
      <c r="K865" s="23" t="s">
        <v>154</v>
      </c>
      <c r="L865" s="27">
        <v>0.76419999999999999</v>
      </c>
      <c r="M865" s="25">
        <v>-972</v>
      </c>
      <c r="N865" s="25">
        <v>-27</v>
      </c>
      <c r="O865" s="24">
        <v>0</v>
      </c>
      <c r="P865" s="24">
        <v>7</v>
      </c>
      <c r="Q865" s="24">
        <v>1</v>
      </c>
      <c r="R865" s="66">
        <v>261.29778953922789</v>
      </c>
      <c r="S865" s="66">
        <v>6.1079735990663506</v>
      </c>
      <c r="T865" s="66">
        <v>1596</v>
      </c>
      <c r="U865" s="66">
        <v>266</v>
      </c>
      <c r="V865" s="66">
        <v>228</v>
      </c>
      <c r="W865" s="24">
        <v>0</v>
      </c>
      <c r="X865" s="24">
        <v>5</v>
      </c>
      <c r="Y865" s="24">
        <v>0</v>
      </c>
      <c r="Z865" s="24">
        <v>0</v>
      </c>
      <c r="AA865" s="28">
        <v>1.25</v>
      </c>
      <c r="AB865" s="28">
        <v>0.5</v>
      </c>
      <c r="AC865" s="28">
        <v>0.625</v>
      </c>
      <c r="AD865" s="28">
        <v>16.2</v>
      </c>
      <c r="AE865" s="28">
        <v>16.200991349999999</v>
      </c>
      <c r="AF865" t="s">
        <v>626</v>
      </c>
    </row>
    <row r="866" spans="1:32" ht="18" customHeight="1">
      <c r="A866" s="22">
        <v>46177</v>
      </c>
      <c r="B866" s="23" t="s">
        <v>166</v>
      </c>
      <c r="C866" s="24">
        <v>753</v>
      </c>
      <c r="D866" s="25">
        <v>2757</v>
      </c>
      <c r="E866" s="26">
        <v>582</v>
      </c>
      <c r="F866" s="24">
        <v>35</v>
      </c>
      <c r="G866" s="24">
        <v>7</v>
      </c>
      <c r="H866" s="23" t="s">
        <v>2020</v>
      </c>
      <c r="I866" s="23" t="s">
        <v>2021</v>
      </c>
      <c r="J866" s="23" t="s">
        <v>2022</v>
      </c>
      <c r="K866" s="23" t="s">
        <v>154</v>
      </c>
      <c r="L866" s="27">
        <v>1.0704</v>
      </c>
      <c r="M866" s="25">
        <v>-526</v>
      </c>
      <c r="N866" s="25">
        <v>-795</v>
      </c>
      <c r="O866" s="24">
        <v>0</v>
      </c>
      <c r="P866" s="24">
        <v>3</v>
      </c>
      <c r="Q866" s="24">
        <v>0</v>
      </c>
      <c r="R866" s="66"/>
      <c r="S866" s="66"/>
      <c r="T866" s="66"/>
      <c r="U866" s="66"/>
      <c r="V866" s="66"/>
      <c r="W866" s="24"/>
      <c r="X866" s="24"/>
      <c r="Y866" s="24"/>
      <c r="Z866" s="24"/>
      <c r="AA866" s="28"/>
      <c r="AB866" s="28">
        <v>0.5</v>
      </c>
      <c r="AC866" s="28"/>
      <c r="AD866" s="28">
        <v>35</v>
      </c>
      <c r="AE866" s="28">
        <v>35.000991339999999</v>
      </c>
      <c r="AF866" t="s">
        <v>668</v>
      </c>
    </row>
    <row r="867" spans="1:32" ht="18" customHeight="1">
      <c r="A867" s="22">
        <v>46177</v>
      </c>
      <c r="B867" s="23" t="s">
        <v>166</v>
      </c>
      <c r="C867" s="24">
        <v>751</v>
      </c>
      <c r="D867" s="25">
        <v>1413</v>
      </c>
      <c r="E867" s="26">
        <v>230</v>
      </c>
      <c r="F867" s="24">
        <v>20</v>
      </c>
      <c r="G867" s="24">
        <v>6</v>
      </c>
      <c r="H867" s="23" t="s">
        <v>231</v>
      </c>
      <c r="I867" s="23" t="s">
        <v>2023</v>
      </c>
      <c r="J867" s="23" t="s">
        <v>276</v>
      </c>
      <c r="K867" s="23" t="s">
        <v>154</v>
      </c>
      <c r="L867" s="27">
        <v>1.0543</v>
      </c>
      <c r="M867" s="25">
        <v>-889</v>
      </c>
      <c r="N867" s="25">
        <v>904</v>
      </c>
      <c r="O867" s="24">
        <v>0</v>
      </c>
      <c r="P867" s="24">
        <v>1</v>
      </c>
      <c r="Q867" s="24">
        <v>0</v>
      </c>
      <c r="R867" s="66"/>
      <c r="S867" s="66"/>
      <c r="T867" s="66"/>
      <c r="U867" s="66"/>
      <c r="V867" s="66"/>
      <c r="W867" s="24"/>
      <c r="X867" s="24"/>
      <c r="Y867" s="24"/>
      <c r="Z867" s="24"/>
      <c r="AA867" s="28"/>
      <c r="AB867" s="28">
        <v>0.5</v>
      </c>
      <c r="AC867" s="28"/>
      <c r="AD867" s="28">
        <v>45</v>
      </c>
      <c r="AE867" s="28">
        <v>45.000991329999998</v>
      </c>
      <c r="AF867" t="s">
        <v>241</v>
      </c>
    </row>
    <row r="868" spans="1:32" ht="18" customHeight="1">
      <c r="A868" s="22">
        <v>46177</v>
      </c>
      <c r="B868" s="23" t="s">
        <v>166</v>
      </c>
      <c r="C868" s="24">
        <v>752</v>
      </c>
      <c r="D868" s="25">
        <v>552</v>
      </c>
      <c r="E868" s="26">
        <v>-144</v>
      </c>
      <c r="F868" s="24">
        <v>5</v>
      </c>
      <c r="G868" s="24">
        <v>1</v>
      </c>
      <c r="H868" s="23" t="s">
        <v>2024</v>
      </c>
      <c r="I868" s="23" t="s">
        <v>2025</v>
      </c>
      <c r="J868" s="23" t="s">
        <v>2026</v>
      </c>
      <c r="K868" s="23" t="s">
        <v>154</v>
      </c>
      <c r="L868" s="27">
        <v>0.91300000000000003</v>
      </c>
      <c r="M868" s="25">
        <v>3179</v>
      </c>
      <c r="N868" s="25">
        <v>-1073</v>
      </c>
      <c r="O868" s="24">
        <v>0</v>
      </c>
      <c r="P868" s="24">
        <v>2</v>
      </c>
      <c r="Q868" s="24">
        <v>0</v>
      </c>
      <c r="R868" s="66"/>
      <c r="S868" s="66"/>
      <c r="T868" s="66"/>
      <c r="U868" s="66"/>
      <c r="V868" s="66"/>
      <c r="W868" s="24"/>
      <c r="X868" s="24"/>
      <c r="Y868" s="24"/>
      <c r="Z868" s="24"/>
      <c r="AA868" s="28"/>
      <c r="AB868" s="28">
        <v>0.5</v>
      </c>
      <c r="AC868" s="28"/>
      <c r="AD868" s="28">
        <v>10</v>
      </c>
      <c r="AE868" s="28">
        <v>10.000991320000001</v>
      </c>
      <c r="AF868" t="s">
        <v>584</v>
      </c>
    </row>
    <row r="869" spans="1:32" ht="18" customHeight="1">
      <c r="A869" s="22">
        <v>46177</v>
      </c>
      <c r="B869" s="23" t="s">
        <v>166</v>
      </c>
      <c r="C869" s="24">
        <v>755</v>
      </c>
      <c r="D869" s="25">
        <v>1417</v>
      </c>
      <c r="E869" s="26">
        <v>-1082</v>
      </c>
      <c r="F869" s="24">
        <v>8</v>
      </c>
      <c r="G869" s="24">
        <v>3</v>
      </c>
      <c r="H869" s="23" t="s">
        <v>1604</v>
      </c>
      <c r="I869" s="23" t="s">
        <v>411</v>
      </c>
      <c r="J869" s="23" t="s">
        <v>2027</v>
      </c>
      <c r="K869" s="23" t="s">
        <v>154</v>
      </c>
      <c r="L869" s="27">
        <v>0.74550000000000005</v>
      </c>
      <c r="M869" s="25">
        <v>-180</v>
      </c>
      <c r="N869" s="25">
        <v>-1201</v>
      </c>
      <c r="O869" s="24">
        <v>0</v>
      </c>
      <c r="P869" s="24">
        <v>5</v>
      </c>
      <c r="Q869" s="24">
        <v>0</v>
      </c>
      <c r="R869" s="66"/>
      <c r="S869" s="66"/>
      <c r="T869" s="66"/>
      <c r="U869" s="66"/>
      <c r="V869" s="66"/>
      <c r="W869" s="24"/>
      <c r="X869" s="24"/>
      <c r="Y869" s="24"/>
      <c r="Z869" s="24"/>
      <c r="AA869" s="28"/>
      <c r="AB869" s="28">
        <v>0.5</v>
      </c>
      <c r="AC869" s="28"/>
      <c r="AD869" s="28">
        <v>40</v>
      </c>
      <c r="AE869" s="28">
        <v>40.000991310000003</v>
      </c>
      <c r="AF869" t="s">
        <v>664</v>
      </c>
    </row>
    <row r="870" spans="1:32" ht="18" customHeight="1">
      <c r="A870" s="22">
        <v>46177</v>
      </c>
      <c r="B870" s="23" t="s">
        <v>179</v>
      </c>
      <c r="C870" s="24">
        <v>756</v>
      </c>
      <c r="D870" s="25">
        <v>4582</v>
      </c>
      <c r="E870" s="26">
        <v>5116</v>
      </c>
      <c r="F870" s="24">
        <v>65</v>
      </c>
      <c r="G870" s="24">
        <v>2</v>
      </c>
      <c r="H870" s="23" t="s">
        <v>690</v>
      </c>
      <c r="I870" s="23" t="s">
        <v>2028</v>
      </c>
      <c r="J870" s="23" t="s">
        <v>2029</v>
      </c>
      <c r="K870" s="23" t="s">
        <v>154</v>
      </c>
      <c r="L870" s="27">
        <v>1.3722000000000001</v>
      </c>
      <c r="M870" s="25">
        <v>-448</v>
      </c>
      <c r="N870" s="25">
        <v>334</v>
      </c>
      <c r="O870" s="24">
        <v>0</v>
      </c>
      <c r="P870" s="24">
        <v>6</v>
      </c>
      <c r="Q870" s="24">
        <v>0</v>
      </c>
      <c r="R870" s="66"/>
      <c r="S870" s="66"/>
      <c r="T870" s="66"/>
      <c r="U870" s="66"/>
      <c r="V870" s="66"/>
      <c r="W870" s="24"/>
      <c r="X870" s="24"/>
      <c r="Y870" s="24"/>
      <c r="Z870" s="24"/>
      <c r="AA870" s="28"/>
      <c r="AB870" s="28">
        <v>0.6</v>
      </c>
      <c r="AC870" s="28"/>
      <c r="AD870" s="28">
        <v>80</v>
      </c>
      <c r="AE870" s="28">
        <v>80.000991299999995</v>
      </c>
      <c r="AF870" t="s">
        <v>155</v>
      </c>
    </row>
    <row r="871" spans="1:32" ht="18" customHeight="1">
      <c r="A871" s="22">
        <v>46177</v>
      </c>
      <c r="B871" s="23" t="s">
        <v>179</v>
      </c>
      <c r="C871" s="24">
        <v>758</v>
      </c>
      <c r="D871" s="25">
        <v>752</v>
      </c>
      <c r="E871" s="26">
        <v>-776</v>
      </c>
      <c r="F871" s="24">
        <v>1</v>
      </c>
      <c r="G871" s="24">
        <v>0</v>
      </c>
      <c r="H871" s="23" t="s">
        <v>2030</v>
      </c>
      <c r="I871" s="23" t="s">
        <v>2030</v>
      </c>
      <c r="J871" s="23" t="s">
        <v>214</v>
      </c>
      <c r="K871" s="23" t="s">
        <v>154</v>
      </c>
      <c r="L871" s="27">
        <v>0.65600000000000003</v>
      </c>
      <c r="M871" s="25">
        <v>-1356</v>
      </c>
      <c r="N871" s="25">
        <v>1233</v>
      </c>
      <c r="O871" s="24">
        <v>0</v>
      </c>
      <c r="P871" s="24">
        <v>8</v>
      </c>
      <c r="Q871" s="24">
        <v>0</v>
      </c>
      <c r="R871" s="66"/>
      <c r="S871" s="66"/>
      <c r="T871" s="66"/>
      <c r="U871" s="66"/>
      <c r="V871" s="66"/>
      <c r="W871" s="24"/>
      <c r="X871" s="24"/>
      <c r="Y871" s="24"/>
      <c r="Z871" s="24"/>
      <c r="AA871" s="28"/>
      <c r="AB871" s="28">
        <v>0.5</v>
      </c>
      <c r="AC871" s="28"/>
      <c r="AD871" s="28">
        <v>10</v>
      </c>
      <c r="AE871" s="28">
        <v>10.00099129</v>
      </c>
      <c r="AF871" t="s">
        <v>584</v>
      </c>
    </row>
    <row r="872" spans="1:32" ht="18" customHeight="1">
      <c r="A872" s="22">
        <v>46177</v>
      </c>
      <c r="B872" s="23" t="s">
        <v>179</v>
      </c>
      <c r="C872" s="24">
        <v>757</v>
      </c>
      <c r="D872" s="25">
        <v>903</v>
      </c>
      <c r="E872" s="26">
        <v>-1394</v>
      </c>
      <c r="F872" s="24">
        <v>0</v>
      </c>
      <c r="G872" s="24">
        <v>1</v>
      </c>
      <c r="H872" s="23" t="s">
        <v>2031</v>
      </c>
      <c r="I872" s="23" t="s">
        <v>214</v>
      </c>
      <c r="J872" s="23" t="s">
        <v>2031</v>
      </c>
      <c r="K872" s="23" t="s">
        <v>154</v>
      </c>
      <c r="L872" s="27">
        <v>0.4854</v>
      </c>
      <c r="M872" s="25">
        <v>-1104</v>
      </c>
      <c r="N872" s="25">
        <v>-1188</v>
      </c>
      <c r="O872" s="24">
        <v>0</v>
      </c>
      <c r="P872" s="24">
        <v>7</v>
      </c>
      <c r="Q872" s="24">
        <v>0</v>
      </c>
      <c r="R872" s="66"/>
      <c r="S872" s="66"/>
      <c r="T872" s="66"/>
      <c r="U872" s="66"/>
      <c r="V872" s="66"/>
      <c r="W872" s="24"/>
      <c r="X872" s="24"/>
      <c r="Y872" s="24"/>
      <c r="Z872" s="24"/>
      <c r="AA872" s="28"/>
      <c r="AB872" s="28">
        <v>0.5</v>
      </c>
      <c r="AC872" s="28"/>
      <c r="AD872" s="28">
        <v>10</v>
      </c>
      <c r="AE872" s="28">
        <v>10.000991279999999</v>
      </c>
      <c r="AF872" t="s">
        <v>584</v>
      </c>
    </row>
    <row r="873" spans="1:32" ht="18" customHeight="1">
      <c r="A873" s="22">
        <v>46177</v>
      </c>
      <c r="B873" s="23" t="s">
        <v>179</v>
      </c>
      <c r="C873" s="24">
        <v>760</v>
      </c>
      <c r="D873" s="25">
        <v>3350</v>
      </c>
      <c r="E873" s="26">
        <v>-2965</v>
      </c>
      <c r="F873" s="24">
        <v>5</v>
      </c>
      <c r="G873" s="24">
        <v>3</v>
      </c>
      <c r="H873" s="23" t="s">
        <v>2032</v>
      </c>
      <c r="I873" s="23" t="s">
        <v>2033</v>
      </c>
      <c r="J873" s="23" t="s">
        <v>2034</v>
      </c>
      <c r="K873" s="23" t="s">
        <v>154</v>
      </c>
      <c r="L873" s="27">
        <v>0.70499999999999996</v>
      </c>
      <c r="M873" s="25">
        <v>-1496</v>
      </c>
      <c r="N873" s="25">
        <v>-1904</v>
      </c>
      <c r="O873" s="24">
        <v>0</v>
      </c>
      <c r="P873" s="24">
        <v>0</v>
      </c>
      <c r="Q873" s="24">
        <v>0</v>
      </c>
      <c r="R873" s="66"/>
      <c r="S873" s="66"/>
      <c r="T873" s="66"/>
      <c r="U873" s="66"/>
      <c r="V873" s="66"/>
      <c r="W873" s="24"/>
      <c r="X873" s="24"/>
      <c r="Y873" s="24"/>
      <c r="Z873" s="24"/>
      <c r="AA873" s="28"/>
      <c r="AB873" s="28">
        <v>0.6</v>
      </c>
      <c r="AC873" s="28"/>
      <c r="AD873" s="28">
        <v>30</v>
      </c>
      <c r="AE873" s="28">
        <v>30.00099127</v>
      </c>
      <c r="AF873" t="s">
        <v>661</v>
      </c>
    </row>
    <row r="874" spans="1:32" ht="18" customHeight="1">
      <c r="A874" s="22">
        <v>46177</v>
      </c>
      <c r="B874" s="23" t="s">
        <v>171</v>
      </c>
      <c r="C874" s="24">
        <v>665</v>
      </c>
      <c r="D874" s="25">
        <v>4807</v>
      </c>
      <c r="E874" s="26">
        <v>7897</v>
      </c>
      <c r="F874" s="24">
        <v>58</v>
      </c>
      <c r="G874" s="24">
        <v>14</v>
      </c>
      <c r="H874" s="23" t="s">
        <v>962</v>
      </c>
      <c r="I874" s="23" t="s">
        <v>2035</v>
      </c>
      <c r="J874" s="23" t="s">
        <v>753</v>
      </c>
      <c r="K874" s="23" t="s">
        <v>154</v>
      </c>
      <c r="L874" s="27">
        <v>1.5476000000000001</v>
      </c>
      <c r="M874" s="25">
        <v>937</v>
      </c>
      <c r="N874" s="25">
        <v>-599</v>
      </c>
      <c r="O874" s="24">
        <v>0</v>
      </c>
      <c r="P874" s="24">
        <v>5</v>
      </c>
      <c r="Q874" s="24">
        <v>0</v>
      </c>
      <c r="R874" s="66"/>
      <c r="S874" s="66"/>
      <c r="T874" s="66"/>
      <c r="U874" s="66"/>
      <c r="V874" s="66"/>
      <c r="W874" s="24"/>
      <c r="X874" s="24"/>
      <c r="Y874" s="24"/>
      <c r="Z874" s="24"/>
      <c r="AA874" s="28"/>
      <c r="AB874" s="28">
        <v>0.6</v>
      </c>
      <c r="AC874" s="28"/>
      <c r="AD874" s="28">
        <v>90</v>
      </c>
      <c r="AE874" s="28">
        <v>90.000991260000006</v>
      </c>
      <c r="AF874" t="s">
        <v>170</v>
      </c>
    </row>
    <row r="875" spans="1:32" ht="18" customHeight="1">
      <c r="A875" s="22">
        <v>46177</v>
      </c>
      <c r="B875" s="23" t="s">
        <v>171</v>
      </c>
      <c r="C875" s="24">
        <v>666</v>
      </c>
      <c r="D875" s="25">
        <v>369</v>
      </c>
      <c r="E875" s="26">
        <v>39</v>
      </c>
      <c r="F875" s="24">
        <v>3</v>
      </c>
      <c r="G875" s="24">
        <v>1</v>
      </c>
      <c r="H875" s="23" t="s">
        <v>2036</v>
      </c>
      <c r="I875" s="23" t="s">
        <v>2037</v>
      </c>
      <c r="J875" s="23" t="s">
        <v>2038</v>
      </c>
      <c r="K875" s="23" t="s">
        <v>154</v>
      </c>
      <c r="L875" s="27">
        <v>1.0351999999999999</v>
      </c>
      <c r="M875" s="25">
        <v>1553</v>
      </c>
      <c r="N875" s="25">
        <v>-319</v>
      </c>
      <c r="O875" s="24">
        <v>0</v>
      </c>
      <c r="P875" s="24">
        <v>6</v>
      </c>
      <c r="Q875" s="24">
        <v>0</v>
      </c>
      <c r="R875" s="66"/>
      <c r="S875" s="66"/>
      <c r="T875" s="66"/>
      <c r="U875" s="66"/>
      <c r="V875" s="66"/>
      <c r="W875" s="24"/>
      <c r="X875" s="24"/>
      <c r="Y875" s="24"/>
      <c r="Z875" s="24"/>
      <c r="AA875" s="28"/>
      <c r="AB875" s="28">
        <v>0.5</v>
      </c>
      <c r="AC875" s="28"/>
      <c r="AD875" s="28">
        <v>0</v>
      </c>
      <c r="AE875" s="28">
        <v>0</v>
      </c>
    </row>
    <row r="876" spans="1:32" ht="18" customHeight="1">
      <c r="A876" s="22">
        <v>46177</v>
      </c>
      <c r="B876" s="23" t="s">
        <v>171</v>
      </c>
      <c r="C876" s="24">
        <v>663</v>
      </c>
      <c r="D876" s="25">
        <v>637</v>
      </c>
      <c r="E876" s="26">
        <v>-453</v>
      </c>
      <c r="F876" s="24">
        <v>2</v>
      </c>
      <c r="G876" s="24">
        <v>1</v>
      </c>
      <c r="H876" s="23" t="s">
        <v>2039</v>
      </c>
      <c r="I876" s="23" t="s">
        <v>2040</v>
      </c>
      <c r="J876" s="23" t="s">
        <v>2041</v>
      </c>
      <c r="K876" s="23" t="s">
        <v>154</v>
      </c>
      <c r="L876" s="27">
        <v>0.76300000000000001</v>
      </c>
      <c r="M876" s="25">
        <v>2736</v>
      </c>
      <c r="N876" s="25">
        <v>-922</v>
      </c>
      <c r="O876" s="24">
        <v>0</v>
      </c>
      <c r="P876" s="24">
        <v>3</v>
      </c>
      <c r="Q876" s="24">
        <v>0</v>
      </c>
      <c r="R876" s="66"/>
      <c r="S876" s="66"/>
      <c r="T876" s="66"/>
      <c r="U876" s="66"/>
      <c r="V876" s="66"/>
      <c r="W876" s="24"/>
      <c r="X876" s="24"/>
      <c r="Y876" s="24"/>
      <c r="Z876" s="24"/>
      <c r="AA876" s="28"/>
      <c r="AB876" s="28">
        <v>0.5</v>
      </c>
      <c r="AC876" s="28"/>
      <c r="AD876" s="28">
        <v>10</v>
      </c>
      <c r="AE876" s="28">
        <v>10.000991239999999</v>
      </c>
      <c r="AF876" t="s">
        <v>584</v>
      </c>
    </row>
    <row r="877" spans="1:32" ht="18" customHeight="1">
      <c r="A877" s="22">
        <v>46177</v>
      </c>
      <c r="B877" s="23" t="s">
        <v>330</v>
      </c>
      <c r="C877" s="24">
        <v>657</v>
      </c>
      <c r="D877" s="25">
        <v>4046</v>
      </c>
      <c r="E877" s="26">
        <v>-1089</v>
      </c>
      <c r="F877" s="24">
        <v>26</v>
      </c>
      <c r="G877" s="24">
        <v>9</v>
      </c>
      <c r="H877" s="23" t="s">
        <v>2042</v>
      </c>
      <c r="I877" s="23" t="s">
        <v>1808</v>
      </c>
      <c r="J877" s="23" t="s">
        <v>2043</v>
      </c>
      <c r="K877" s="23" t="s">
        <v>154</v>
      </c>
      <c r="L877" s="27">
        <v>0.9103</v>
      </c>
      <c r="M877" s="25">
        <v>-664</v>
      </c>
      <c r="N877" s="25">
        <v>-807</v>
      </c>
      <c r="O877" s="24">
        <v>0</v>
      </c>
      <c r="P877" s="24">
        <v>7</v>
      </c>
      <c r="Q877" s="24">
        <v>0</v>
      </c>
      <c r="R877" s="66"/>
      <c r="S877" s="66"/>
      <c r="T877" s="66"/>
      <c r="U877" s="66"/>
      <c r="V877" s="66"/>
      <c r="W877" s="24"/>
      <c r="X877" s="24"/>
      <c r="Y877" s="24"/>
      <c r="Z877" s="24"/>
      <c r="AA877" s="28"/>
      <c r="AB877" s="28">
        <v>0.6</v>
      </c>
      <c r="AC877" s="28"/>
      <c r="AD877" s="28">
        <v>30</v>
      </c>
      <c r="AE877" s="28">
        <v>30.00099123</v>
      </c>
      <c r="AF877" t="s">
        <v>661</v>
      </c>
    </row>
    <row r="878" spans="1:32" ht="18" customHeight="1">
      <c r="A878" s="22">
        <v>46177</v>
      </c>
      <c r="B878" s="23" t="s">
        <v>330</v>
      </c>
      <c r="C878" s="24">
        <v>656</v>
      </c>
      <c r="D878" s="25">
        <v>21</v>
      </c>
      <c r="E878" s="26">
        <v>-46</v>
      </c>
      <c r="F878" s="24">
        <v>0</v>
      </c>
      <c r="G878" s="24">
        <v>0</v>
      </c>
      <c r="H878" s="23" t="s">
        <v>214</v>
      </c>
      <c r="I878" s="23" t="s">
        <v>214</v>
      </c>
      <c r="J878" s="23" t="s">
        <v>214</v>
      </c>
      <c r="K878" s="23" t="s">
        <v>154</v>
      </c>
      <c r="L878" s="27">
        <v>0.26979999999999998</v>
      </c>
      <c r="M878" s="25">
        <v>-1596</v>
      </c>
      <c r="N878" s="25">
        <v>831</v>
      </c>
      <c r="O878" s="24">
        <v>0</v>
      </c>
      <c r="P878" s="24">
        <v>6</v>
      </c>
      <c r="Q878" s="24">
        <v>0</v>
      </c>
      <c r="R878" s="66"/>
      <c r="S878" s="66"/>
      <c r="T878" s="66"/>
      <c r="U878" s="66"/>
      <c r="V878" s="66"/>
      <c r="W878" s="24"/>
      <c r="X878" s="24"/>
      <c r="Y878" s="24"/>
      <c r="Z878" s="24"/>
      <c r="AA878" s="28"/>
      <c r="AB878" s="28">
        <v>0.5</v>
      </c>
      <c r="AC878" s="28"/>
      <c r="AD878" s="28">
        <v>10</v>
      </c>
      <c r="AE878" s="28">
        <v>10.00099122</v>
      </c>
      <c r="AF878" t="s">
        <v>584</v>
      </c>
    </row>
    <row r="879" spans="1:32" ht="18" customHeight="1">
      <c r="A879" s="22">
        <v>46177</v>
      </c>
      <c r="B879" s="23" t="s">
        <v>330</v>
      </c>
      <c r="C879" s="24">
        <v>658</v>
      </c>
      <c r="D879" s="25">
        <v>26</v>
      </c>
      <c r="E879" s="26">
        <v>-46</v>
      </c>
      <c r="F879" s="24">
        <v>0</v>
      </c>
      <c r="G879" s="24">
        <v>0</v>
      </c>
      <c r="H879" s="23" t="s">
        <v>214</v>
      </c>
      <c r="I879" s="23" t="s">
        <v>214</v>
      </c>
      <c r="J879" s="23" t="s">
        <v>214</v>
      </c>
      <c r="K879" s="23" t="s">
        <v>154</v>
      </c>
      <c r="L879" s="27">
        <v>0.4103</v>
      </c>
      <c r="M879" s="25">
        <v>859</v>
      </c>
      <c r="N879" s="25">
        <v>-526</v>
      </c>
      <c r="O879" s="24">
        <v>0</v>
      </c>
      <c r="P879" s="24">
        <v>8</v>
      </c>
      <c r="Q879" s="24">
        <v>0</v>
      </c>
      <c r="R879" s="66"/>
      <c r="S879" s="66"/>
      <c r="T879" s="66"/>
      <c r="U879" s="66"/>
      <c r="V879" s="66"/>
      <c r="W879" s="24"/>
      <c r="X879" s="24"/>
      <c r="Y879" s="24"/>
      <c r="Z879" s="24"/>
      <c r="AA879" s="28"/>
      <c r="AB879" s="28">
        <v>0.5</v>
      </c>
      <c r="AC879" s="28"/>
      <c r="AD879" s="28">
        <v>10</v>
      </c>
      <c r="AE879" s="28">
        <v>10.00099121</v>
      </c>
      <c r="AF879" t="s">
        <v>584</v>
      </c>
    </row>
    <row r="880" spans="1:32" ht="18" customHeight="1">
      <c r="A880" s="22">
        <v>46177</v>
      </c>
      <c r="B880" s="23" t="s">
        <v>470</v>
      </c>
      <c r="C880" s="24">
        <v>660</v>
      </c>
      <c r="D880" s="25">
        <v>1610</v>
      </c>
      <c r="E880" s="26">
        <v>-2175</v>
      </c>
      <c r="F880" s="24">
        <v>3</v>
      </c>
      <c r="G880" s="24">
        <v>12</v>
      </c>
      <c r="H880" s="23" t="s">
        <v>1595</v>
      </c>
      <c r="I880" s="23" t="s">
        <v>2044</v>
      </c>
      <c r="J880" s="23" t="s">
        <v>1608</v>
      </c>
      <c r="K880" s="23" t="s">
        <v>154</v>
      </c>
      <c r="L880" s="27">
        <v>0.54969999999999997</v>
      </c>
      <c r="M880" s="25">
        <v>2661</v>
      </c>
      <c r="N880" s="25">
        <v>-363</v>
      </c>
      <c r="O880" s="24">
        <v>0</v>
      </c>
      <c r="P880" s="24">
        <v>0</v>
      </c>
      <c r="Q880" s="24">
        <v>0</v>
      </c>
      <c r="R880" s="66"/>
      <c r="S880" s="66"/>
      <c r="T880" s="66"/>
      <c r="U880" s="66"/>
      <c r="V880" s="66"/>
      <c r="W880" s="24"/>
      <c r="X880" s="24"/>
      <c r="Y880" s="24"/>
      <c r="Z880" s="24"/>
      <c r="AA880" s="28"/>
      <c r="AB880" s="28">
        <v>0.5</v>
      </c>
      <c r="AC880" s="28"/>
      <c r="AD880" s="28">
        <v>30</v>
      </c>
      <c r="AE880" s="28">
        <v>30.000991200000001</v>
      </c>
      <c r="AF880" t="s">
        <v>661</v>
      </c>
    </row>
    <row r="881" spans="1:32" ht="18" customHeight="1">
      <c r="A881" s="22">
        <v>46177</v>
      </c>
      <c r="B881" s="23" t="s">
        <v>470</v>
      </c>
      <c r="C881" s="24">
        <v>661</v>
      </c>
      <c r="D881" s="25">
        <v>590</v>
      </c>
      <c r="E881" s="26">
        <v>-735</v>
      </c>
      <c r="F881" s="24">
        <v>2</v>
      </c>
      <c r="G881" s="24">
        <v>6</v>
      </c>
      <c r="H881" s="23" t="s">
        <v>2045</v>
      </c>
      <c r="I881" s="23" t="s">
        <v>871</v>
      </c>
      <c r="J881" s="23" t="s">
        <v>2046</v>
      </c>
      <c r="K881" s="23" t="s">
        <v>154</v>
      </c>
      <c r="L881" s="27">
        <v>0.5847</v>
      </c>
      <c r="M881" s="25">
        <v>6937</v>
      </c>
      <c r="N881" s="25">
        <v>2681</v>
      </c>
      <c r="O881" s="24">
        <v>0</v>
      </c>
      <c r="P881" s="24">
        <v>1</v>
      </c>
      <c r="Q881" s="24">
        <v>0</v>
      </c>
      <c r="R881" s="66"/>
      <c r="S881" s="66"/>
      <c r="T881" s="66"/>
      <c r="U881" s="66"/>
      <c r="V881" s="66"/>
      <c r="W881" s="24"/>
      <c r="X881" s="24"/>
      <c r="Y881" s="24"/>
      <c r="Z881" s="24"/>
      <c r="AA881" s="28"/>
      <c r="AB881" s="28">
        <v>0.5</v>
      </c>
      <c r="AC881" s="28"/>
      <c r="AD881" s="28">
        <v>20</v>
      </c>
      <c r="AE881" s="28">
        <v>20.000991190000001</v>
      </c>
      <c r="AF881" t="s">
        <v>590</v>
      </c>
    </row>
    <row r="882" spans="1:32" ht="18" customHeight="1">
      <c r="A882" s="22">
        <v>46177</v>
      </c>
      <c r="B882" s="23" t="s">
        <v>470</v>
      </c>
      <c r="C882" s="24">
        <v>662</v>
      </c>
      <c r="D882" s="25">
        <v>3874</v>
      </c>
      <c r="E882" s="26">
        <v>-2549</v>
      </c>
      <c r="F882" s="24">
        <v>31</v>
      </c>
      <c r="G882" s="24">
        <v>54</v>
      </c>
      <c r="H882" s="23" t="s">
        <v>2047</v>
      </c>
      <c r="I882" s="23" t="s">
        <v>638</v>
      </c>
      <c r="J882" s="23" t="s">
        <v>2048</v>
      </c>
      <c r="K882" s="23" t="s">
        <v>154</v>
      </c>
      <c r="L882" s="27">
        <v>0.78069999999999995</v>
      </c>
      <c r="M882" s="25">
        <v>2268</v>
      </c>
      <c r="N882" s="25">
        <v>-540</v>
      </c>
      <c r="O882" s="24">
        <v>0</v>
      </c>
      <c r="P882" s="24">
        <v>2</v>
      </c>
      <c r="Q882" s="24">
        <v>0</v>
      </c>
      <c r="R882" s="66"/>
      <c r="S882" s="66"/>
      <c r="T882" s="66"/>
      <c r="U882" s="66"/>
      <c r="V882" s="66"/>
      <c r="W882" s="24"/>
      <c r="X882" s="24"/>
      <c r="Y882" s="24"/>
      <c r="Z882" s="24"/>
      <c r="AA882" s="28"/>
      <c r="AB882" s="28">
        <v>0.6</v>
      </c>
      <c r="AC882" s="28"/>
      <c r="AD882" s="28">
        <v>30</v>
      </c>
      <c r="AE882" s="28">
        <v>30.00099118</v>
      </c>
      <c r="AF882" t="s">
        <v>661</v>
      </c>
    </row>
    <row r="883" spans="1:32" ht="18" customHeight="1">
      <c r="A883" s="22">
        <v>46177</v>
      </c>
      <c r="B883" s="23" t="s">
        <v>307</v>
      </c>
      <c r="C883" s="24">
        <v>637</v>
      </c>
      <c r="D883" s="25">
        <v>1869</v>
      </c>
      <c r="E883" s="26">
        <v>2150</v>
      </c>
      <c r="F883" s="24">
        <v>39</v>
      </c>
      <c r="G883" s="24">
        <v>4</v>
      </c>
      <c r="H883" s="23" t="s">
        <v>2049</v>
      </c>
      <c r="I883" s="23" t="s">
        <v>2050</v>
      </c>
      <c r="J883" s="23" t="s">
        <v>2051</v>
      </c>
      <c r="K883" s="23" t="s">
        <v>154</v>
      </c>
      <c r="L883" s="27">
        <v>1.3834</v>
      </c>
      <c r="M883" s="25">
        <v>-3477</v>
      </c>
      <c r="N883" s="25">
        <v>-363</v>
      </c>
      <c r="O883" s="24">
        <v>0</v>
      </c>
      <c r="P883" s="24">
        <v>7</v>
      </c>
      <c r="Q883" s="24">
        <v>0</v>
      </c>
      <c r="R883" s="66"/>
      <c r="S883" s="66"/>
      <c r="T883" s="66"/>
      <c r="U883" s="66"/>
      <c r="V883" s="66"/>
      <c r="W883" s="24"/>
      <c r="X883" s="24"/>
      <c r="Y883" s="24"/>
      <c r="Z883" s="24"/>
      <c r="AA883" s="28"/>
      <c r="AB883" s="28">
        <v>0.5</v>
      </c>
      <c r="AC883" s="28"/>
      <c r="AD883" s="28">
        <v>70</v>
      </c>
      <c r="AE883" s="28">
        <v>70.000991170000006</v>
      </c>
      <c r="AF883" t="s">
        <v>178</v>
      </c>
    </row>
    <row r="884" spans="1:32" ht="18" customHeight="1">
      <c r="A884" s="22">
        <v>46177</v>
      </c>
      <c r="B884" s="23" t="s">
        <v>307</v>
      </c>
      <c r="C884" s="24">
        <v>636</v>
      </c>
      <c r="D884" s="25">
        <v>1095</v>
      </c>
      <c r="E884" s="26">
        <v>-1179</v>
      </c>
      <c r="F884" s="24">
        <v>5</v>
      </c>
      <c r="G884" s="24">
        <v>3</v>
      </c>
      <c r="H884" s="23" t="s">
        <v>2052</v>
      </c>
      <c r="I884" s="23" t="s">
        <v>2053</v>
      </c>
      <c r="J884" s="23" t="s">
        <v>2054</v>
      </c>
      <c r="K884" s="23" t="s">
        <v>154</v>
      </c>
      <c r="L884" s="27">
        <v>0.6411</v>
      </c>
      <c r="M884" s="25">
        <v>-1580</v>
      </c>
      <c r="N884" s="25">
        <v>809</v>
      </c>
      <c r="O884" s="24">
        <v>0</v>
      </c>
      <c r="P884" s="24">
        <v>6</v>
      </c>
      <c r="Q884" s="24">
        <v>0</v>
      </c>
      <c r="R884" s="66"/>
      <c r="S884" s="66"/>
      <c r="T884" s="66"/>
      <c r="U884" s="66"/>
      <c r="V884" s="66"/>
      <c r="W884" s="24"/>
      <c r="X884" s="24"/>
      <c r="Y884" s="24"/>
      <c r="Z884" s="24"/>
      <c r="AA884" s="28"/>
      <c r="AB884" s="28">
        <v>0.5</v>
      </c>
      <c r="AC884" s="28"/>
      <c r="AD884" s="28">
        <v>30</v>
      </c>
      <c r="AE884" s="28">
        <v>30.000991160000002</v>
      </c>
      <c r="AF884" t="s">
        <v>661</v>
      </c>
    </row>
    <row r="885" spans="1:32" ht="18" customHeight="1">
      <c r="A885" s="22">
        <v>46177</v>
      </c>
      <c r="B885" s="23" t="s">
        <v>307</v>
      </c>
      <c r="C885" s="24">
        <v>635</v>
      </c>
      <c r="D885" s="25">
        <v>1092</v>
      </c>
      <c r="E885" s="26">
        <v>-1477</v>
      </c>
      <c r="F885" s="24">
        <v>3</v>
      </c>
      <c r="G885" s="24">
        <v>3</v>
      </c>
      <c r="H885" s="23" t="s">
        <v>2055</v>
      </c>
      <c r="I885" s="23" t="s">
        <v>2056</v>
      </c>
      <c r="J885" s="23" t="s">
        <v>2056</v>
      </c>
      <c r="K885" s="23" t="s">
        <v>154</v>
      </c>
      <c r="L885" s="27">
        <v>0.54910000000000003</v>
      </c>
      <c r="M885" s="25">
        <v>-1194</v>
      </c>
      <c r="N885" s="25">
        <v>3422</v>
      </c>
      <c r="O885" s="24">
        <v>0</v>
      </c>
      <c r="P885" s="24">
        <v>5</v>
      </c>
      <c r="Q885" s="24">
        <v>0</v>
      </c>
      <c r="R885" s="66"/>
      <c r="S885" s="66"/>
      <c r="T885" s="66"/>
      <c r="U885" s="66"/>
      <c r="V885" s="66"/>
      <c r="W885" s="24"/>
      <c r="X885" s="24"/>
      <c r="Y885" s="24"/>
      <c r="Z885" s="24"/>
      <c r="AA885" s="28"/>
      <c r="AB885" s="28">
        <v>0.5</v>
      </c>
      <c r="AC885" s="28"/>
      <c r="AD885" s="28">
        <v>40</v>
      </c>
      <c r="AE885" s="28">
        <v>40.000991149999997</v>
      </c>
      <c r="AF885" t="s">
        <v>664</v>
      </c>
    </row>
    <row r="886" spans="1:32" ht="18" customHeight="1">
      <c r="A886" s="22">
        <v>46177</v>
      </c>
      <c r="B886" s="23" t="s">
        <v>156</v>
      </c>
      <c r="C886" s="24">
        <v>667</v>
      </c>
      <c r="D886" s="25">
        <v>0</v>
      </c>
      <c r="E886" s="26">
        <v>0</v>
      </c>
      <c r="F886" s="24">
        <v>0</v>
      </c>
      <c r="G886" s="24">
        <v>0</v>
      </c>
      <c r="H886" s="23" t="s">
        <v>214</v>
      </c>
      <c r="I886" s="23" t="s">
        <v>214</v>
      </c>
      <c r="J886" s="23" t="s">
        <v>214</v>
      </c>
      <c r="K886" s="23" t="s">
        <v>154</v>
      </c>
      <c r="L886" s="27">
        <v>0</v>
      </c>
      <c r="M886" s="25">
        <v>-3169</v>
      </c>
      <c r="N886" s="25">
        <v>-543</v>
      </c>
      <c r="O886" s="24">
        <v>0</v>
      </c>
      <c r="P886" s="24">
        <v>7</v>
      </c>
      <c r="Q886" s="24">
        <v>0</v>
      </c>
      <c r="R886" s="66"/>
      <c r="S886" s="66"/>
      <c r="T886" s="66"/>
      <c r="U886" s="66"/>
      <c r="V886" s="66"/>
      <c r="W886" s="24"/>
      <c r="X886" s="24"/>
      <c r="Y886" s="24"/>
      <c r="Z886" s="24"/>
      <c r="AA886" s="28"/>
      <c r="AB886" s="28"/>
      <c r="AC886" s="28"/>
      <c r="AD886" s="28">
        <v>0</v>
      </c>
      <c r="AE886" s="28">
        <v>0</v>
      </c>
    </row>
    <row r="887" spans="1:32" ht="18" customHeight="1">
      <c r="A887" s="22">
        <v>46177</v>
      </c>
      <c r="B887" s="23" t="s">
        <v>156</v>
      </c>
      <c r="C887" s="24">
        <v>668</v>
      </c>
      <c r="D887" s="25">
        <v>0</v>
      </c>
      <c r="E887" s="26">
        <v>0</v>
      </c>
      <c r="F887" s="24">
        <v>0</v>
      </c>
      <c r="G887" s="24">
        <v>0</v>
      </c>
      <c r="H887" s="23" t="s">
        <v>214</v>
      </c>
      <c r="I887" s="23" t="s">
        <v>214</v>
      </c>
      <c r="J887" s="23" t="s">
        <v>214</v>
      </c>
      <c r="K887" s="23" t="s">
        <v>154</v>
      </c>
      <c r="L887" s="27">
        <v>0</v>
      </c>
      <c r="M887" s="25">
        <v>0</v>
      </c>
      <c r="N887" s="25">
        <v>0</v>
      </c>
      <c r="O887" s="24">
        <v>0</v>
      </c>
      <c r="P887" s="24">
        <v>8</v>
      </c>
      <c r="Q887" s="24">
        <v>0</v>
      </c>
      <c r="R887" s="66"/>
      <c r="S887" s="66"/>
      <c r="T887" s="66"/>
      <c r="U887" s="66"/>
      <c r="V887" s="66"/>
      <c r="W887" s="24"/>
      <c r="X887" s="24"/>
      <c r="Y887" s="24"/>
      <c r="Z887" s="24"/>
      <c r="AA887" s="28"/>
      <c r="AB887" s="28"/>
      <c r="AC887" s="28"/>
      <c r="AD887" s="28">
        <v>0</v>
      </c>
      <c r="AE887" s="28">
        <v>0</v>
      </c>
    </row>
    <row r="888" spans="1:32" ht="18" customHeight="1">
      <c r="A888" s="22">
        <v>46177</v>
      </c>
      <c r="B888" s="23" t="s">
        <v>156</v>
      </c>
      <c r="C888" s="24">
        <v>670</v>
      </c>
      <c r="D888" s="25">
        <v>0</v>
      </c>
      <c r="E888" s="26">
        <v>0</v>
      </c>
      <c r="F888" s="24">
        <v>0</v>
      </c>
      <c r="G888" s="24">
        <v>0</v>
      </c>
      <c r="H888" s="23" t="s">
        <v>214</v>
      </c>
      <c r="I888" s="23" t="s">
        <v>214</v>
      </c>
      <c r="J888" s="23" t="s">
        <v>214</v>
      </c>
      <c r="K888" s="23" t="s">
        <v>154</v>
      </c>
      <c r="L888" s="27">
        <v>0</v>
      </c>
      <c r="M888" s="25">
        <v>-748</v>
      </c>
      <c r="N888" s="25">
        <v>0</v>
      </c>
      <c r="O888" s="24">
        <v>0</v>
      </c>
      <c r="P888" s="24">
        <v>0</v>
      </c>
      <c r="Q888" s="24">
        <v>0</v>
      </c>
      <c r="R888" s="66"/>
      <c r="S888" s="66"/>
      <c r="T888" s="66"/>
      <c r="U888" s="66"/>
      <c r="V888" s="66"/>
      <c r="W888" s="24"/>
      <c r="X888" s="24"/>
      <c r="Y888" s="24"/>
      <c r="Z888" s="24"/>
      <c r="AA888" s="28"/>
      <c r="AB888" s="28"/>
      <c r="AC888" s="28"/>
      <c r="AD888" s="28">
        <v>0</v>
      </c>
      <c r="AE888" s="28">
        <v>0</v>
      </c>
    </row>
    <row r="889" spans="1:32" ht="18" customHeight="1">
      <c r="A889" s="22">
        <v>46177</v>
      </c>
      <c r="B889" s="23" t="s">
        <v>55</v>
      </c>
      <c r="C889" s="24">
        <v>537</v>
      </c>
      <c r="D889" s="25">
        <v>3550</v>
      </c>
      <c r="E889" s="26">
        <v>716</v>
      </c>
      <c r="F889" s="24">
        <v>20</v>
      </c>
      <c r="G889" s="24">
        <v>4</v>
      </c>
      <c r="H889" s="23" t="s">
        <v>804</v>
      </c>
      <c r="I889" s="23" t="s">
        <v>2057</v>
      </c>
      <c r="J889" s="23" t="s">
        <v>2058</v>
      </c>
      <c r="K889" s="23" t="s">
        <v>154</v>
      </c>
      <c r="L889" s="27">
        <v>1.0671999999999999</v>
      </c>
      <c r="M889" s="25">
        <v>963</v>
      </c>
      <c r="N889" s="25">
        <v>1497</v>
      </c>
      <c r="O889" s="24">
        <v>0</v>
      </c>
      <c r="P889" s="24">
        <v>7</v>
      </c>
      <c r="Q889" s="24">
        <v>1</v>
      </c>
      <c r="R889" s="66">
        <v>563.49304690743054</v>
      </c>
      <c r="S889" s="66">
        <v>6.2999890051583662</v>
      </c>
      <c r="T889" s="66">
        <v>177.5</v>
      </c>
      <c r="U889" s="66">
        <v>887.5</v>
      </c>
      <c r="V889" s="66">
        <v>147.91666666666671</v>
      </c>
      <c r="W889" s="24">
        <v>7</v>
      </c>
      <c r="X889" s="24">
        <v>0</v>
      </c>
      <c r="Y889" s="24">
        <v>3</v>
      </c>
      <c r="Z889" s="24">
        <v>1</v>
      </c>
      <c r="AA889" s="28">
        <v>2.75</v>
      </c>
      <c r="AB889" s="28">
        <v>0.6</v>
      </c>
      <c r="AC889" s="28">
        <v>1.65</v>
      </c>
      <c r="AD889" s="28">
        <v>16.5</v>
      </c>
      <c r="AE889" s="28">
        <v>16.500991110000001</v>
      </c>
      <c r="AF889" t="s">
        <v>1213</v>
      </c>
    </row>
    <row r="890" spans="1:32" ht="18" customHeight="1">
      <c r="A890" s="22">
        <v>46177</v>
      </c>
      <c r="B890" s="23" t="s">
        <v>55</v>
      </c>
      <c r="C890" s="24">
        <v>538</v>
      </c>
      <c r="D890" s="25">
        <v>2626</v>
      </c>
      <c r="E890" s="26">
        <v>-144</v>
      </c>
      <c r="F890" s="24">
        <v>8</v>
      </c>
      <c r="G890" s="24">
        <v>10</v>
      </c>
      <c r="H890" s="23" t="s">
        <v>1979</v>
      </c>
      <c r="I890" s="23" t="s">
        <v>1425</v>
      </c>
      <c r="J890" s="23" t="s">
        <v>313</v>
      </c>
      <c r="K890" s="23" t="s">
        <v>154</v>
      </c>
      <c r="L890" s="27">
        <v>0.98170000000000002</v>
      </c>
      <c r="M890" s="25">
        <v>73</v>
      </c>
      <c r="N890" s="25">
        <v>256</v>
      </c>
      <c r="O890" s="24">
        <v>0</v>
      </c>
      <c r="P890" s="24">
        <v>8</v>
      </c>
      <c r="Q890" s="24">
        <v>1</v>
      </c>
      <c r="R890" s="66">
        <v>451.958800332088</v>
      </c>
      <c r="S890" s="66">
        <v>5.8102641171506804</v>
      </c>
      <c r="T890" s="66">
        <v>328.25</v>
      </c>
      <c r="U890" s="66">
        <v>262.60000000000002</v>
      </c>
      <c r="V890" s="66">
        <v>145.88888888888891</v>
      </c>
      <c r="W890" s="24">
        <v>0</v>
      </c>
      <c r="X890" s="24">
        <v>5</v>
      </c>
      <c r="Y890" s="24">
        <v>3</v>
      </c>
      <c r="Z890" s="24">
        <v>7</v>
      </c>
      <c r="AA890" s="28">
        <v>3.75</v>
      </c>
      <c r="AB890" s="28">
        <v>0.5</v>
      </c>
      <c r="AC890" s="28">
        <v>1.875</v>
      </c>
      <c r="AD890" s="28">
        <v>28.8</v>
      </c>
      <c r="AE890" s="28">
        <v>28.800991100000001</v>
      </c>
      <c r="AF890" t="s">
        <v>2059</v>
      </c>
    </row>
    <row r="891" spans="1:32" ht="18" customHeight="1">
      <c r="A891" s="22">
        <v>46177</v>
      </c>
      <c r="B891" s="23" t="s">
        <v>55</v>
      </c>
      <c r="C891" s="24">
        <v>550</v>
      </c>
      <c r="D891" s="25">
        <v>4479</v>
      </c>
      <c r="E891" s="26">
        <v>-1495</v>
      </c>
      <c r="F891" s="24">
        <v>12</v>
      </c>
      <c r="G891" s="24">
        <v>12</v>
      </c>
      <c r="H891" s="23" t="s">
        <v>2060</v>
      </c>
      <c r="I891" s="23" t="s">
        <v>2061</v>
      </c>
      <c r="J891" s="23" t="s">
        <v>2061</v>
      </c>
      <c r="K891" s="23" t="s">
        <v>154</v>
      </c>
      <c r="L891" s="27">
        <v>0.88870000000000005</v>
      </c>
      <c r="M891" s="25">
        <v>-383</v>
      </c>
      <c r="N891" s="25">
        <v>247</v>
      </c>
      <c r="O891" s="24">
        <v>0</v>
      </c>
      <c r="P891" s="24">
        <v>0</v>
      </c>
      <c r="Q891" s="24">
        <v>1</v>
      </c>
      <c r="R891" s="66">
        <v>724.7325653798257</v>
      </c>
      <c r="S891" s="66">
        <v>6.1802107618174951</v>
      </c>
      <c r="T891" s="66">
        <v>373.25</v>
      </c>
      <c r="U891" s="66">
        <v>373.25</v>
      </c>
      <c r="V891" s="66">
        <v>186.625</v>
      </c>
      <c r="W891" s="24">
        <v>0</v>
      </c>
      <c r="X891" s="24">
        <v>1</v>
      </c>
      <c r="Y891" s="24">
        <v>0</v>
      </c>
      <c r="Z891" s="24">
        <v>3</v>
      </c>
      <c r="AA891" s="28">
        <v>1</v>
      </c>
      <c r="AB891" s="28">
        <v>0.6</v>
      </c>
      <c r="AC891" s="28">
        <v>0.6</v>
      </c>
      <c r="AD891" s="28">
        <v>16</v>
      </c>
      <c r="AE891" s="28">
        <v>16.000991089999999</v>
      </c>
      <c r="AF891" t="s">
        <v>2062</v>
      </c>
    </row>
    <row r="892" spans="1:32" ht="18" customHeight="1">
      <c r="A892" s="22">
        <v>46177</v>
      </c>
      <c r="B892" s="23" t="s">
        <v>24</v>
      </c>
      <c r="C892" s="24">
        <v>633</v>
      </c>
      <c r="D892" s="25">
        <v>3412</v>
      </c>
      <c r="E892" s="26">
        <v>206</v>
      </c>
      <c r="F892" s="24">
        <v>2</v>
      </c>
      <c r="G892" s="24">
        <v>19</v>
      </c>
      <c r="H892" s="23" t="s">
        <v>1753</v>
      </c>
      <c r="I892" s="23" t="s">
        <v>2063</v>
      </c>
      <c r="J892" s="23" t="s">
        <v>886</v>
      </c>
      <c r="K892" s="23" t="s">
        <v>154</v>
      </c>
      <c r="L892" s="27">
        <v>1.0201</v>
      </c>
      <c r="M892" s="25">
        <v>-1033</v>
      </c>
      <c r="N892" s="25">
        <v>-4729</v>
      </c>
      <c r="O892" s="24">
        <v>0</v>
      </c>
      <c r="P892" s="24">
        <v>3</v>
      </c>
      <c r="Q892" s="24">
        <v>0</v>
      </c>
      <c r="R892" s="66"/>
      <c r="S892" s="66"/>
      <c r="T892" s="66"/>
      <c r="U892" s="66"/>
      <c r="V892" s="66"/>
      <c r="W892" s="24"/>
      <c r="X892" s="24"/>
      <c r="Y892" s="24"/>
      <c r="Z892" s="24"/>
      <c r="AA892" s="28"/>
      <c r="AB892" s="28">
        <v>0.6</v>
      </c>
      <c r="AC892" s="28"/>
      <c r="AD892" s="28">
        <v>35</v>
      </c>
      <c r="AE892" s="28">
        <v>35.000991079999999</v>
      </c>
      <c r="AF892" t="s">
        <v>668</v>
      </c>
    </row>
    <row r="893" spans="1:32" ht="18" customHeight="1">
      <c r="A893" s="22">
        <v>46177</v>
      </c>
      <c r="B893" s="23" t="s">
        <v>24</v>
      </c>
      <c r="C893" s="24">
        <v>632</v>
      </c>
      <c r="D893" s="25">
        <v>1621</v>
      </c>
      <c r="E893" s="26">
        <v>-1907</v>
      </c>
      <c r="F893" s="24">
        <v>0</v>
      </c>
      <c r="G893" s="24">
        <v>2</v>
      </c>
      <c r="H893" s="23" t="s">
        <v>2064</v>
      </c>
      <c r="I893" s="23" t="s">
        <v>214</v>
      </c>
      <c r="J893" s="23" t="s">
        <v>2064</v>
      </c>
      <c r="K893" s="23" t="s">
        <v>154</v>
      </c>
      <c r="L893" s="27">
        <v>0.6079</v>
      </c>
      <c r="M893" s="25">
        <v>-1245</v>
      </c>
      <c r="N893" s="25">
        <v>4743</v>
      </c>
      <c r="O893" s="24">
        <v>0</v>
      </c>
      <c r="P893" s="24">
        <v>2</v>
      </c>
      <c r="Q893" s="24">
        <v>0</v>
      </c>
      <c r="R893" s="66"/>
      <c r="S893" s="66"/>
      <c r="T893" s="66"/>
      <c r="U893" s="66"/>
      <c r="V893" s="66"/>
      <c r="W893" s="24"/>
      <c r="X893" s="24"/>
      <c r="Y893" s="24"/>
      <c r="Z893" s="24"/>
      <c r="AA893" s="28"/>
      <c r="AB893" s="28">
        <v>0.5</v>
      </c>
      <c r="AC893" s="28"/>
      <c r="AD893" s="28">
        <v>30</v>
      </c>
      <c r="AE893" s="28">
        <v>30.000991070000001</v>
      </c>
      <c r="AF893" t="s">
        <v>661</v>
      </c>
    </row>
    <row r="894" spans="1:32" ht="18" customHeight="1">
      <c r="A894" s="22">
        <v>46177</v>
      </c>
      <c r="B894" s="23" t="s">
        <v>24</v>
      </c>
      <c r="C894" s="24">
        <v>631</v>
      </c>
      <c r="D894" s="25">
        <v>4102</v>
      </c>
      <c r="E894" s="26">
        <v>-2959</v>
      </c>
      <c r="F894" s="24">
        <v>0</v>
      </c>
      <c r="G894" s="24">
        <v>10</v>
      </c>
      <c r="H894" s="23" t="s">
        <v>2065</v>
      </c>
      <c r="I894" s="23" t="s">
        <v>214</v>
      </c>
      <c r="J894" s="23" t="s">
        <v>2065</v>
      </c>
      <c r="K894" s="23" t="s">
        <v>154</v>
      </c>
      <c r="L894" s="27">
        <v>0.75949999999999995</v>
      </c>
      <c r="M894" s="25">
        <v>-2270</v>
      </c>
      <c r="N894" s="25">
        <v>-2980</v>
      </c>
      <c r="O894" s="24">
        <v>0</v>
      </c>
      <c r="P894" s="24">
        <v>1</v>
      </c>
      <c r="Q894" s="24">
        <v>0</v>
      </c>
      <c r="R894" s="66"/>
      <c r="S894" s="66"/>
      <c r="T894" s="66"/>
      <c r="U894" s="66"/>
      <c r="V894" s="66"/>
      <c r="W894" s="24"/>
      <c r="X894" s="24"/>
      <c r="Y894" s="24"/>
      <c r="Z894" s="24"/>
      <c r="AA894" s="28"/>
      <c r="AB894" s="28">
        <v>0.6</v>
      </c>
      <c r="AC894" s="28"/>
      <c r="AD894" s="28">
        <v>40</v>
      </c>
      <c r="AE894" s="28">
        <v>40.000991059999997</v>
      </c>
      <c r="AF894" t="s">
        <v>664</v>
      </c>
    </row>
    <row r="895" spans="1:32" ht="18" customHeight="1">
      <c r="A895" s="22">
        <v>46177</v>
      </c>
      <c r="B895" s="23" t="s">
        <v>289</v>
      </c>
      <c r="C895" s="24">
        <v>650</v>
      </c>
      <c r="D895" s="25">
        <v>972</v>
      </c>
      <c r="E895" s="26">
        <v>6069</v>
      </c>
      <c r="F895" s="24">
        <v>16</v>
      </c>
      <c r="G895" s="24">
        <v>5</v>
      </c>
      <c r="H895" s="23" t="s">
        <v>830</v>
      </c>
      <c r="I895" s="23" t="s">
        <v>2066</v>
      </c>
      <c r="J895" s="23" t="s">
        <v>2067</v>
      </c>
      <c r="K895" s="23" t="s">
        <v>154</v>
      </c>
      <c r="L895" s="27">
        <v>3.0813000000000001</v>
      </c>
      <c r="M895" s="25">
        <v>1241</v>
      </c>
      <c r="N895" s="25">
        <v>-415</v>
      </c>
      <c r="O895" s="24">
        <v>0</v>
      </c>
      <c r="P895" s="24">
        <v>0</v>
      </c>
      <c r="Q895" s="24">
        <v>0</v>
      </c>
      <c r="R895" s="66"/>
      <c r="S895" s="66"/>
      <c r="T895" s="66"/>
      <c r="U895" s="66"/>
      <c r="V895" s="66"/>
      <c r="W895" s="24"/>
      <c r="X895" s="24"/>
      <c r="Y895" s="24"/>
      <c r="Z895" s="24"/>
      <c r="AA895" s="28"/>
      <c r="AB895" s="28">
        <v>0.5</v>
      </c>
      <c r="AC895" s="28"/>
      <c r="AD895" s="28">
        <v>0</v>
      </c>
      <c r="AE895" s="28">
        <v>0</v>
      </c>
    </row>
    <row r="896" spans="1:32" ht="18" customHeight="1">
      <c r="A896" s="22">
        <v>46177</v>
      </c>
      <c r="B896" s="23" t="s">
        <v>289</v>
      </c>
      <c r="C896" s="24">
        <v>638</v>
      </c>
      <c r="D896" s="25">
        <v>1282</v>
      </c>
      <c r="E896" s="26">
        <v>-899</v>
      </c>
      <c r="F896" s="24">
        <v>7</v>
      </c>
      <c r="G896" s="24">
        <v>4</v>
      </c>
      <c r="H896" s="23" t="s">
        <v>2068</v>
      </c>
      <c r="I896" s="23" t="s">
        <v>877</v>
      </c>
      <c r="J896" s="23" t="s">
        <v>2069</v>
      </c>
      <c r="K896" s="23" t="s">
        <v>154</v>
      </c>
      <c r="L896" s="27">
        <v>0.76629999999999998</v>
      </c>
      <c r="M896" s="25">
        <v>271</v>
      </c>
      <c r="N896" s="25">
        <v>427</v>
      </c>
      <c r="O896" s="24">
        <v>0</v>
      </c>
      <c r="P896" s="24">
        <v>8</v>
      </c>
      <c r="Q896" s="24">
        <v>0</v>
      </c>
      <c r="R896" s="66"/>
      <c r="S896" s="66"/>
      <c r="T896" s="66"/>
      <c r="U896" s="66"/>
      <c r="V896" s="66"/>
      <c r="W896" s="24"/>
      <c r="X896" s="24"/>
      <c r="Y896" s="24"/>
      <c r="Z896" s="24"/>
      <c r="AA896" s="28"/>
      <c r="AB896" s="28">
        <v>0.5</v>
      </c>
      <c r="AC896" s="28"/>
      <c r="AD896" s="28">
        <v>30</v>
      </c>
      <c r="AE896" s="28">
        <v>30.000991039999999</v>
      </c>
      <c r="AF896" t="s">
        <v>661</v>
      </c>
    </row>
    <row r="897" spans="1:32" ht="18" customHeight="1">
      <c r="A897" s="22">
        <v>46177</v>
      </c>
      <c r="B897" s="23" t="s">
        <v>387</v>
      </c>
      <c r="C897" s="24">
        <v>683</v>
      </c>
      <c r="D897" s="25">
        <v>544</v>
      </c>
      <c r="E897" s="26">
        <v>155</v>
      </c>
      <c r="F897" s="24">
        <v>10</v>
      </c>
      <c r="G897" s="24">
        <v>3</v>
      </c>
      <c r="H897" s="23" t="s">
        <v>2070</v>
      </c>
      <c r="I897" s="23" t="s">
        <v>2071</v>
      </c>
      <c r="J897" s="23" t="s">
        <v>1935</v>
      </c>
      <c r="K897" s="23" t="s">
        <v>154</v>
      </c>
      <c r="L897" s="27">
        <v>1.095</v>
      </c>
      <c r="M897" s="25">
        <v>-13</v>
      </c>
      <c r="N897" s="25">
        <v>-669</v>
      </c>
      <c r="O897" s="24">
        <v>0</v>
      </c>
      <c r="P897" s="24">
        <v>3</v>
      </c>
      <c r="Q897" s="24">
        <v>0</v>
      </c>
      <c r="R897" s="66"/>
      <c r="S897" s="66"/>
      <c r="T897" s="66"/>
      <c r="U897" s="66"/>
      <c r="V897" s="66"/>
      <c r="W897" s="24"/>
      <c r="X897" s="24"/>
      <c r="Y897" s="24"/>
      <c r="Z897" s="24"/>
      <c r="AA897" s="28"/>
      <c r="AB897" s="28">
        <v>0.5</v>
      </c>
      <c r="AC897" s="28"/>
      <c r="AD897" s="28">
        <v>0</v>
      </c>
      <c r="AE897" s="28">
        <v>0</v>
      </c>
    </row>
    <row r="898" spans="1:32" ht="18" customHeight="1">
      <c r="A898" s="22">
        <v>46177</v>
      </c>
      <c r="B898" s="23" t="s">
        <v>387</v>
      </c>
      <c r="C898" s="24">
        <v>685</v>
      </c>
      <c r="D898" s="25">
        <v>1599</v>
      </c>
      <c r="E898" s="26">
        <v>-1122</v>
      </c>
      <c r="F898" s="24">
        <v>10</v>
      </c>
      <c r="G898" s="24">
        <v>11</v>
      </c>
      <c r="H898" s="23" t="s">
        <v>2072</v>
      </c>
      <c r="I898" s="23" t="s">
        <v>2073</v>
      </c>
      <c r="J898" s="23" t="s">
        <v>405</v>
      </c>
      <c r="K898" s="23" t="s">
        <v>154</v>
      </c>
      <c r="L898" s="27">
        <v>0.7661</v>
      </c>
      <c r="M898" s="25">
        <v>4864</v>
      </c>
      <c r="N898" s="25">
        <v>1798</v>
      </c>
      <c r="O898" s="24">
        <v>0</v>
      </c>
      <c r="P898" s="24">
        <v>5</v>
      </c>
      <c r="Q898" s="24">
        <v>0</v>
      </c>
      <c r="R898" s="66"/>
      <c r="S898" s="66"/>
      <c r="T898" s="66"/>
      <c r="U898" s="66"/>
      <c r="V898" s="66"/>
      <c r="W898" s="24"/>
      <c r="X898" s="24"/>
      <c r="Y898" s="24"/>
      <c r="Z898" s="24"/>
      <c r="AA898" s="28"/>
      <c r="AB898" s="28">
        <v>0.5</v>
      </c>
      <c r="AC898" s="28"/>
      <c r="AD898" s="28">
        <v>40</v>
      </c>
      <c r="AE898" s="28">
        <v>40.000991020000001</v>
      </c>
      <c r="AF898" t="s">
        <v>664</v>
      </c>
    </row>
    <row r="899" spans="1:32" ht="18" customHeight="1">
      <c r="A899" s="22">
        <v>46177</v>
      </c>
      <c r="B899" s="23" t="s">
        <v>278</v>
      </c>
      <c r="C899" s="24">
        <v>562</v>
      </c>
      <c r="D899" s="25">
        <v>4110</v>
      </c>
      <c r="E899" s="26">
        <v>-667</v>
      </c>
      <c r="F899" s="24">
        <v>14</v>
      </c>
      <c r="G899" s="24">
        <v>11</v>
      </c>
      <c r="H899" s="23" t="s">
        <v>1274</v>
      </c>
      <c r="I899" s="23" t="s">
        <v>538</v>
      </c>
      <c r="J899" s="23" t="s">
        <v>2074</v>
      </c>
      <c r="K899" s="23" t="s">
        <v>154</v>
      </c>
      <c r="L899" s="27">
        <v>0.94589999999999996</v>
      </c>
      <c r="M899" s="25">
        <v>-939</v>
      </c>
      <c r="N899" s="25">
        <v>-1064</v>
      </c>
      <c r="O899" s="24">
        <v>0</v>
      </c>
      <c r="P899" s="24">
        <v>2</v>
      </c>
      <c r="Q899" s="24">
        <v>1</v>
      </c>
      <c r="R899" s="66">
        <v>663.60849937733497</v>
      </c>
      <c r="S899" s="66">
        <v>6.1934107291519327</v>
      </c>
      <c r="T899" s="66">
        <v>293.57142857142861</v>
      </c>
      <c r="U899" s="66">
        <v>373.63636363636363</v>
      </c>
      <c r="V899" s="66">
        <v>164.4</v>
      </c>
      <c r="W899" s="24">
        <v>0</v>
      </c>
      <c r="X899" s="24">
        <v>3</v>
      </c>
      <c r="Y899" s="24">
        <v>1</v>
      </c>
      <c r="Z899" s="24">
        <v>0</v>
      </c>
      <c r="AA899" s="28">
        <v>1</v>
      </c>
      <c r="AB899" s="28">
        <v>0.6</v>
      </c>
      <c r="AC899" s="28">
        <v>0.6</v>
      </c>
      <c r="AD899" s="28">
        <v>16</v>
      </c>
      <c r="AE899" s="28">
        <v>16.00099101</v>
      </c>
      <c r="AF899" t="s">
        <v>2062</v>
      </c>
    </row>
    <row r="900" spans="1:32" ht="18" customHeight="1">
      <c r="A900" s="22">
        <v>46177</v>
      </c>
      <c r="B900" s="23" t="s">
        <v>278</v>
      </c>
      <c r="C900" s="24">
        <v>561</v>
      </c>
      <c r="D900" s="25">
        <v>1965</v>
      </c>
      <c r="E900" s="26">
        <v>-852</v>
      </c>
      <c r="F900" s="24">
        <v>5</v>
      </c>
      <c r="G900" s="24">
        <v>2</v>
      </c>
      <c r="H900" s="23" t="s">
        <v>2075</v>
      </c>
      <c r="I900" s="23" t="s">
        <v>2076</v>
      </c>
      <c r="J900" s="23" t="s">
        <v>2077</v>
      </c>
      <c r="K900" s="23" t="s">
        <v>154</v>
      </c>
      <c r="L900" s="27">
        <v>0.85550000000000004</v>
      </c>
      <c r="M900" s="25">
        <v>-522</v>
      </c>
      <c r="N900" s="25">
        <v>-1771</v>
      </c>
      <c r="O900" s="24">
        <v>0</v>
      </c>
      <c r="P900" s="24">
        <v>1</v>
      </c>
      <c r="Q900" s="24">
        <v>1</v>
      </c>
      <c r="R900" s="66">
        <v>340.54685554171863</v>
      </c>
      <c r="S900" s="66">
        <v>5.770131093632366</v>
      </c>
      <c r="T900" s="66">
        <v>393</v>
      </c>
      <c r="U900" s="66">
        <v>982.5</v>
      </c>
      <c r="V900" s="66">
        <v>280.71428571428572</v>
      </c>
      <c r="W900" s="24">
        <v>0</v>
      </c>
      <c r="X900" s="24">
        <v>0</v>
      </c>
      <c r="Y900" s="24">
        <v>0</v>
      </c>
      <c r="Z900" s="24">
        <v>7</v>
      </c>
      <c r="AA900" s="28">
        <v>1.75</v>
      </c>
      <c r="AB900" s="28">
        <v>0.5</v>
      </c>
      <c r="AC900" s="28">
        <v>0.875</v>
      </c>
      <c r="AD900" s="28">
        <v>28.8</v>
      </c>
      <c r="AE900" s="28">
        <v>28.800991</v>
      </c>
      <c r="AF900" t="s">
        <v>1124</v>
      </c>
    </row>
    <row r="901" spans="1:32" ht="18" customHeight="1">
      <c r="A901" s="22">
        <v>46177</v>
      </c>
      <c r="B901" s="23" t="s">
        <v>510</v>
      </c>
      <c r="C901" s="24">
        <v>651</v>
      </c>
      <c r="D901" s="25">
        <v>1106</v>
      </c>
      <c r="E901" s="26">
        <v>6199</v>
      </c>
      <c r="F901" s="24">
        <v>20</v>
      </c>
      <c r="G901" s="24">
        <v>1</v>
      </c>
      <c r="H901" s="23" t="s">
        <v>290</v>
      </c>
      <c r="I901" s="23" t="s">
        <v>2078</v>
      </c>
      <c r="J901" s="23" t="s">
        <v>2079</v>
      </c>
      <c r="K901" s="23" t="s">
        <v>154</v>
      </c>
      <c r="L901" s="27">
        <v>2.8683000000000001</v>
      </c>
      <c r="M901" s="25">
        <v>-735</v>
      </c>
      <c r="N901" s="25">
        <v>0</v>
      </c>
      <c r="O901" s="24">
        <v>0</v>
      </c>
      <c r="P901" s="24">
        <v>1</v>
      </c>
      <c r="Q901" s="24">
        <v>0</v>
      </c>
      <c r="R901" s="66"/>
      <c r="S901" s="66"/>
      <c r="T901" s="66"/>
      <c r="U901" s="66"/>
      <c r="V901" s="66"/>
      <c r="W901" s="24"/>
      <c r="X901" s="24"/>
      <c r="Y901" s="24"/>
      <c r="Z901" s="24"/>
      <c r="AA901" s="28"/>
      <c r="AB901" s="28">
        <v>0.5</v>
      </c>
      <c r="AC901" s="28"/>
      <c r="AD901" s="28">
        <v>90</v>
      </c>
      <c r="AE901" s="28">
        <v>90.000990990000005</v>
      </c>
      <c r="AF901" t="s">
        <v>170</v>
      </c>
    </row>
    <row r="902" spans="1:32" ht="18" customHeight="1">
      <c r="A902" s="22">
        <v>46177</v>
      </c>
      <c r="B902" s="23" t="s">
        <v>510</v>
      </c>
      <c r="C902" s="24">
        <v>652</v>
      </c>
      <c r="D902" s="25">
        <v>0</v>
      </c>
      <c r="E902" s="26">
        <v>0</v>
      </c>
      <c r="F902" s="24">
        <v>0</v>
      </c>
      <c r="G902" s="24">
        <v>0</v>
      </c>
      <c r="H902" s="23" t="s">
        <v>214</v>
      </c>
      <c r="I902" s="23" t="s">
        <v>214</v>
      </c>
      <c r="J902" s="23" t="s">
        <v>214</v>
      </c>
      <c r="K902" s="23" t="s">
        <v>154</v>
      </c>
      <c r="L902" s="27">
        <v>0</v>
      </c>
      <c r="M902" s="25">
        <v>598</v>
      </c>
      <c r="N902" s="25">
        <v>0</v>
      </c>
      <c r="O902" s="24">
        <v>0</v>
      </c>
      <c r="P902" s="24">
        <v>2</v>
      </c>
      <c r="Q902" s="24">
        <v>0</v>
      </c>
      <c r="R902" s="66"/>
      <c r="S902" s="66"/>
      <c r="T902" s="66"/>
      <c r="U902" s="66"/>
      <c r="V902" s="66"/>
      <c r="W902" s="24"/>
      <c r="X902" s="24"/>
      <c r="Y902" s="24"/>
      <c r="Z902" s="24"/>
      <c r="AA902" s="28"/>
      <c r="AB902" s="28"/>
      <c r="AC902" s="28"/>
      <c r="AD902" s="28">
        <v>0</v>
      </c>
      <c r="AE902" s="28">
        <v>0</v>
      </c>
    </row>
    <row r="903" spans="1:32" ht="18" customHeight="1">
      <c r="A903" s="22">
        <v>46177</v>
      </c>
      <c r="B903" s="23" t="s">
        <v>372</v>
      </c>
      <c r="C903" s="24">
        <v>711</v>
      </c>
      <c r="D903" s="25">
        <v>1098</v>
      </c>
      <c r="E903" s="26">
        <v>543</v>
      </c>
      <c r="F903" s="24">
        <v>14</v>
      </c>
      <c r="G903" s="24">
        <v>2</v>
      </c>
      <c r="H903" s="23" t="s">
        <v>938</v>
      </c>
      <c r="I903" s="23" t="s">
        <v>1269</v>
      </c>
      <c r="J903" s="23" t="s">
        <v>2080</v>
      </c>
      <c r="K903" s="23" t="s">
        <v>154</v>
      </c>
      <c r="L903" s="27">
        <v>1.1648000000000001</v>
      </c>
      <c r="M903" s="25">
        <v>1053</v>
      </c>
      <c r="N903" s="25">
        <v>-504</v>
      </c>
      <c r="O903" s="24">
        <v>0</v>
      </c>
      <c r="P903" s="24">
        <v>1</v>
      </c>
      <c r="Q903" s="24">
        <v>0</v>
      </c>
      <c r="R903" s="66"/>
      <c r="S903" s="66"/>
      <c r="T903" s="66"/>
      <c r="U903" s="66"/>
      <c r="V903" s="66"/>
      <c r="W903" s="24"/>
      <c r="X903" s="24"/>
      <c r="Y903" s="24"/>
      <c r="Z903" s="24"/>
      <c r="AA903" s="28"/>
      <c r="AB903" s="28">
        <v>0.5</v>
      </c>
      <c r="AC903" s="28"/>
      <c r="AD903" s="28">
        <v>45</v>
      </c>
      <c r="AE903" s="28">
        <v>45.000990969999997</v>
      </c>
      <c r="AF903" t="s">
        <v>241</v>
      </c>
    </row>
    <row r="904" spans="1:32" ht="18" customHeight="1">
      <c r="A904" s="22">
        <v>46177</v>
      </c>
      <c r="B904" s="23" t="s">
        <v>372</v>
      </c>
      <c r="C904" s="24">
        <v>712</v>
      </c>
      <c r="D904" s="25">
        <v>773</v>
      </c>
      <c r="E904" s="26">
        <v>-1031</v>
      </c>
      <c r="F904" s="24">
        <v>2</v>
      </c>
      <c r="G904" s="24">
        <v>1</v>
      </c>
      <c r="H904" s="23" t="s">
        <v>2081</v>
      </c>
      <c r="I904" s="23" t="s">
        <v>2082</v>
      </c>
      <c r="J904" s="23" t="s">
        <v>2083</v>
      </c>
      <c r="K904" s="23" t="s">
        <v>154</v>
      </c>
      <c r="L904" s="27">
        <v>0.5554</v>
      </c>
      <c r="M904" s="25">
        <v>-1559</v>
      </c>
      <c r="N904" s="25">
        <v>-267</v>
      </c>
      <c r="O904" s="24">
        <v>0</v>
      </c>
      <c r="P904" s="24">
        <v>2</v>
      </c>
      <c r="Q904" s="24">
        <v>0</v>
      </c>
      <c r="R904" s="66"/>
      <c r="S904" s="66"/>
      <c r="T904" s="66"/>
      <c r="U904" s="66"/>
      <c r="V904" s="66"/>
      <c r="W904" s="24"/>
      <c r="X904" s="24"/>
      <c r="Y904" s="24"/>
      <c r="Z904" s="24"/>
      <c r="AA904" s="28"/>
      <c r="AB904" s="28">
        <v>0.5</v>
      </c>
      <c r="AC904" s="28"/>
      <c r="AD904" s="28">
        <v>10</v>
      </c>
      <c r="AE904" s="28">
        <v>10.000990959999999</v>
      </c>
      <c r="AF904" t="s">
        <v>584</v>
      </c>
    </row>
    <row r="905" spans="1:32" ht="18" customHeight="1">
      <c r="A905" s="22">
        <v>46177</v>
      </c>
      <c r="B905" s="23" t="s">
        <v>416</v>
      </c>
      <c r="C905" s="24">
        <v>720</v>
      </c>
      <c r="D905" s="25">
        <v>515</v>
      </c>
      <c r="E905" s="26">
        <v>1993</v>
      </c>
      <c r="F905" s="24">
        <v>25</v>
      </c>
      <c r="G905" s="24">
        <v>2</v>
      </c>
      <c r="H905" s="23" t="s">
        <v>159</v>
      </c>
      <c r="I905" s="23" t="s">
        <v>2084</v>
      </c>
      <c r="J905" s="23" t="s">
        <v>2085</v>
      </c>
      <c r="K905" s="23" t="s">
        <v>154</v>
      </c>
      <c r="L905" s="27">
        <v>2.29</v>
      </c>
      <c r="M905" s="25">
        <v>2488</v>
      </c>
      <c r="N905" s="25">
        <v>-550</v>
      </c>
      <c r="O905" s="24">
        <v>0</v>
      </c>
      <c r="P905" s="24">
        <v>0</v>
      </c>
      <c r="Q905" s="24">
        <v>0</v>
      </c>
      <c r="R905" s="66"/>
      <c r="S905" s="66"/>
      <c r="T905" s="66"/>
      <c r="U905" s="66"/>
      <c r="V905" s="66"/>
      <c r="W905" s="24"/>
      <c r="X905" s="24"/>
      <c r="Y905" s="24"/>
      <c r="Z905" s="24"/>
      <c r="AA905" s="28"/>
      <c r="AB905" s="28">
        <v>0.5</v>
      </c>
      <c r="AC905" s="28"/>
      <c r="AD905" s="28">
        <v>0</v>
      </c>
      <c r="AE905" s="28">
        <v>0</v>
      </c>
    </row>
    <row r="906" spans="1:32" ht="18" customHeight="1">
      <c r="A906" s="22">
        <v>46177</v>
      </c>
      <c r="B906" s="23" t="s">
        <v>416</v>
      </c>
      <c r="C906" s="24">
        <v>718</v>
      </c>
      <c r="D906" s="25">
        <v>1316</v>
      </c>
      <c r="E906" s="26">
        <v>-1470</v>
      </c>
      <c r="F906" s="24">
        <v>3</v>
      </c>
      <c r="G906" s="24">
        <v>1</v>
      </c>
      <c r="H906" s="23" t="s">
        <v>415</v>
      </c>
      <c r="I906" s="23" t="s">
        <v>2086</v>
      </c>
      <c r="J906" s="23" t="s">
        <v>2087</v>
      </c>
      <c r="K906" s="23" t="s">
        <v>154</v>
      </c>
      <c r="L906" s="27">
        <v>0.62770000000000004</v>
      </c>
      <c r="M906" s="25">
        <v>11</v>
      </c>
      <c r="N906" s="25">
        <v>-180</v>
      </c>
      <c r="O906" s="24">
        <v>0</v>
      </c>
      <c r="P906" s="24">
        <v>8</v>
      </c>
      <c r="Q906" s="24">
        <v>0</v>
      </c>
      <c r="R906" s="66"/>
      <c r="S906" s="66"/>
      <c r="T906" s="66"/>
      <c r="U906" s="66"/>
      <c r="V906" s="66"/>
      <c r="W906" s="24"/>
      <c r="X906" s="24"/>
      <c r="Y906" s="24"/>
      <c r="Z906" s="24"/>
      <c r="AA906" s="28"/>
      <c r="AB906" s="28">
        <v>0.5</v>
      </c>
      <c r="AC906" s="28"/>
      <c r="AD906" s="28">
        <v>30</v>
      </c>
      <c r="AE906" s="28">
        <v>30.000990940000001</v>
      </c>
      <c r="AF906" t="s">
        <v>661</v>
      </c>
    </row>
    <row r="907" spans="1:32" ht="18" customHeight="1">
      <c r="A907" s="22">
        <v>46177</v>
      </c>
      <c r="B907" s="23" t="s">
        <v>485</v>
      </c>
      <c r="C907" s="24">
        <v>713</v>
      </c>
      <c r="D907" s="25">
        <v>1905</v>
      </c>
      <c r="E907" s="26">
        <v>-1851</v>
      </c>
      <c r="F907" s="24">
        <v>11</v>
      </c>
      <c r="G907" s="24">
        <v>4</v>
      </c>
      <c r="H907" s="23" t="s">
        <v>382</v>
      </c>
      <c r="I907" s="23" t="s">
        <v>2088</v>
      </c>
      <c r="J907" s="23" t="s">
        <v>2089</v>
      </c>
      <c r="K907" s="23" t="s">
        <v>154</v>
      </c>
      <c r="L907" s="27">
        <v>0.67610000000000003</v>
      </c>
      <c r="M907" s="25">
        <v>-1582</v>
      </c>
      <c r="N907" s="25">
        <v>2155</v>
      </c>
      <c r="O907" s="24">
        <v>0</v>
      </c>
      <c r="P907" s="24">
        <v>3</v>
      </c>
      <c r="Q907" s="24">
        <v>0</v>
      </c>
      <c r="R907" s="66"/>
      <c r="S907" s="66"/>
      <c r="T907" s="66"/>
      <c r="U907" s="66"/>
      <c r="V907" s="66"/>
      <c r="W907" s="24"/>
      <c r="X907" s="24"/>
      <c r="Y907" s="24"/>
      <c r="Z907" s="24"/>
      <c r="AA907" s="28"/>
      <c r="AB907" s="28">
        <v>0.5</v>
      </c>
      <c r="AC907" s="28"/>
      <c r="AD907" s="28">
        <v>30</v>
      </c>
      <c r="AE907" s="28">
        <v>30.00099093</v>
      </c>
      <c r="AF907" t="s">
        <v>661</v>
      </c>
    </row>
    <row r="908" spans="1:32" ht="18" customHeight="1">
      <c r="A908" s="22">
        <v>46177</v>
      </c>
      <c r="B908" s="23" t="s">
        <v>485</v>
      </c>
      <c r="C908" s="24">
        <v>715</v>
      </c>
      <c r="D908" s="25">
        <v>714</v>
      </c>
      <c r="E908" s="26">
        <v>-1025</v>
      </c>
      <c r="F908" s="24">
        <v>1</v>
      </c>
      <c r="G908" s="24">
        <v>1</v>
      </c>
      <c r="H908" s="23" t="s">
        <v>1659</v>
      </c>
      <c r="I908" s="23" t="s">
        <v>2090</v>
      </c>
      <c r="J908" s="23" t="s">
        <v>2090</v>
      </c>
      <c r="K908" s="23" t="s">
        <v>154</v>
      </c>
      <c r="L908" s="27">
        <v>0.52149999999999996</v>
      </c>
      <c r="M908" s="25">
        <v>-245</v>
      </c>
      <c r="N908" s="25">
        <v>-598</v>
      </c>
      <c r="O908" s="24">
        <v>0</v>
      </c>
      <c r="P908" s="24">
        <v>5</v>
      </c>
      <c r="Q908" s="24">
        <v>0</v>
      </c>
      <c r="R908" s="66"/>
      <c r="S908" s="66"/>
      <c r="T908" s="66"/>
      <c r="U908" s="66"/>
      <c r="V908" s="66"/>
      <c r="W908" s="24"/>
      <c r="X908" s="24"/>
      <c r="Y908" s="24"/>
      <c r="Z908" s="24"/>
      <c r="AA908" s="28"/>
      <c r="AB908" s="28">
        <v>0.5</v>
      </c>
      <c r="AC908" s="28"/>
      <c r="AD908" s="28">
        <v>20</v>
      </c>
      <c r="AE908" s="28">
        <v>20.00099092</v>
      </c>
      <c r="AF908" t="s">
        <v>590</v>
      </c>
    </row>
    <row r="909" spans="1:32" ht="18" customHeight="1">
      <c r="A909" s="22">
        <v>46177</v>
      </c>
      <c r="B909" s="23" t="s">
        <v>49</v>
      </c>
      <c r="C909" s="24">
        <v>687</v>
      </c>
      <c r="D909" s="25">
        <v>2779</v>
      </c>
      <c r="E909" s="26">
        <v>-578</v>
      </c>
      <c r="F909" s="24">
        <v>23</v>
      </c>
      <c r="G909" s="24">
        <v>9</v>
      </c>
      <c r="H909" s="23" t="s">
        <v>1021</v>
      </c>
      <c r="I909" s="23" t="s">
        <v>1757</v>
      </c>
      <c r="J909" s="23" t="s">
        <v>2091</v>
      </c>
      <c r="K909" s="23" t="s">
        <v>154</v>
      </c>
      <c r="L909" s="27">
        <v>0.93069999999999997</v>
      </c>
      <c r="M909" s="25">
        <v>-434</v>
      </c>
      <c r="N909" s="25">
        <v>3596</v>
      </c>
      <c r="O909" s="24">
        <v>0</v>
      </c>
      <c r="P909" s="24">
        <v>7</v>
      </c>
      <c r="Q909" s="24">
        <v>0</v>
      </c>
      <c r="R909" s="66"/>
      <c r="S909" s="66"/>
      <c r="T909" s="66"/>
      <c r="U909" s="66"/>
      <c r="V909" s="66"/>
      <c r="W909" s="24"/>
      <c r="X909" s="24"/>
      <c r="Y909" s="24"/>
      <c r="Z909" s="24"/>
      <c r="AA909" s="28"/>
      <c r="AB909" s="28">
        <v>0.5</v>
      </c>
      <c r="AC909" s="28"/>
      <c r="AD909" s="28">
        <v>30</v>
      </c>
      <c r="AE909" s="28">
        <v>30.000990909999999</v>
      </c>
      <c r="AF909" t="s">
        <v>661</v>
      </c>
    </row>
    <row r="910" spans="1:32" ht="18" customHeight="1">
      <c r="A910" s="22">
        <v>46177</v>
      </c>
      <c r="B910" s="23" t="s">
        <v>49</v>
      </c>
      <c r="C910" s="24">
        <v>686</v>
      </c>
      <c r="D910" s="25">
        <v>2290</v>
      </c>
      <c r="E910" s="26">
        <v>-2744</v>
      </c>
      <c r="F910" s="24">
        <v>5</v>
      </c>
      <c r="G910" s="24">
        <v>4</v>
      </c>
      <c r="H910" s="23" t="s">
        <v>2092</v>
      </c>
      <c r="I910" s="23" t="s">
        <v>2093</v>
      </c>
      <c r="J910" s="23" t="s">
        <v>2094</v>
      </c>
      <c r="K910" s="23" t="s">
        <v>154</v>
      </c>
      <c r="L910" s="27">
        <v>0.60060000000000002</v>
      </c>
      <c r="M910" s="25">
        <v>7260</v>
      </c>
      <c r="N910" s="25">
        <v>-115</v>
      </c>
      <c r="O910" s="24">
        <v>0</v>
      </c>
      <c r="P910" s="24">
        <v>6</v>
      </c>
      <c r="Q910" s="24">
        <v>0</v>
      </c>
      <c r="R910" s="66"/>
      <c r="S910" s="66"/>
      <c r="T910" s="66"/>
      <c r="U910" s="66"/>
      <c r="V910" s="66"/>
      <c r="W910" s="24"/>
      <c r="X910" s="24"/>
      <c r="Y910" s="24"/>
      <c r="Z910" s="24"/>
      <c r="AA910" s="28"/>
      <c r="AB910" s="28">
        <v>0.5</v>
      </c>
      <c r="AC910" s="28"/>
      <c r="AD910" s="28">
        <v>30</v>
      </c>
      <c r="AE910" s="28">
        <v>30.000990900000001</v>
      </c>
      <c r="AF910" t="s">
        <v>661</v>
      </c>
    </row>
    <row r="911" spans="1:32" ht="18" customHeight="1">
      <c r="A911" s="22">
        <v>46177</v>
      </c>
      <c r="B911" s="23" t="s">
        <v>322</v>
      </c>
      <c r="C911" s="24">
        <v>716</v>
      </c>
      <c r="D911" s="25">
        <v>2415</v>
      </c>
      <c r="E911" s="26">
        <v>1080</v>
      </c>
      <c r="F911" s="24">
        <v>11</v>
      </c>
      <c r="G911" s="24">
        <v>6</v>
      </c>
      <c r="H911" s="23" t="s">
        <v>581</v>
      </c>
      <c r="I911" s="23" t="s">
        <v>1876</v>
      </c>
      <c r="J911" s="23" t="s">
        <v>2095</v>
      </c>
      <c r="K911" s="23" t="s">
        <v>154</v>
      </c>
      <c r="L911" s="27">
        <v>1.1491</v>
      </c>
      <c r="M911" s="25">
        <v>186</v>
      </c>
      <c r="N911" s="25">
        <v>-1050</v>
      </c>
      <c r="O911" s="24">
        <v>0</v>
      </c>
      <c r="P911" s="24">
        <v>6</v>
      </c>
      <c r="Q911" s="24">
        <v>0</v>
      </c>
      <c r="R911" s="66"/>
      <c r="S911" s="66"/>
      <c r="T911" s="66"/>
      <c r="U911" s="66"/>
      <c r="V911" s="66"/>
      <c r="W911" s="24"/>
      <c r="X911" s="24"/>
      <c r="Y911" s="24"/>
      <c r="Z911" s="24"/>
      <c r="AA911" s="28"/>
      <c r="AB911" s="28">
        <v>0.5</v>
      </c>
      <c r="AC911" s="28"/>
      <c r="AD911" s="28">
        <v>60</v>
      </c>
      <c r="AE911" s="28">
        <v>60.000990889999997</v>
      </c>
      <c r="AF911" t="s">
        <v>578</v>
      </c>
    </row>
    <row r="912" spans="1:32" ht="18" customHeight="1">
      <c r="A912" s="22">
        <v>46177</v>
      </c>
      <c r="B912" s="23" t="s">
        <v>322</v>
      </c>
      <c r="C912" s="24">
        <v>717</v>
      </c>
      <c r="D912" s="25">
        <v>846</v>
      </c>
      <c r="E912" s="26">
        <v>-674</v>
      </c>
      <c r="F912" s="24">
        <v>3</v>
      </c>
      <c r="G912" s="24">
        <v>2</v>
      </c>
      <c r="H912" s="23" t="s">
        <v>2096</v>
      </c>
      <c r="I912" s="23" t="s">
        <v>2097</v>
      </c>
      <c r="J912" s="23" t="s">
        <v>2098</v>
      </c>
      <c r="K912" s="23" t="s">
        <v>154</v>
      </c>
      <c r="L912" s="27">
        <v>0.73440000000000005</v>
      </c>
      <c r="M912" s="25">
        <v>-1030</v>
      </c>
      <c r="N912" s="25">
        <v>8835</v>
      </c>
      <c r="O912" s="24">
        <v>0</v>
      </c>
      <c r="P912" s="24">
        <v>7</v>
      </c>
      <c r="Q912" s="24">
        <v>0</v>
      </c>
      <c r="R912" s="66"/>
      <c r="S912" s="66"/>
      <c r="T912" s="66"/>
      <c r="U912" s="66"/>
      <c r="V912" s="66"/>
      <c r="W912" s="24"/>
      <c r="X912" s="24"/>
      <c r="Y912" s="24"/>
      <c r="Z912" s="24"/>
      <c r="AA912" s="28"/>
      <c r="AB912" s="28">
        <v>0.5</v>
      </c>
      <c r="AC912" s="28"/>
      <c r="AD912" s="28">
        <v>10</v>
      </c>
      <c r="AE912" s="28">
        <v>10.00099088</v>
      </c>
      <c r="AF912" t="s">
        <v>584</v>
      </c>
    </row>
    <row r="913" spans="1:32" ht="18" customHeight="1">
      <c r="A913" s="22">
        <v>46177</v>
      </c>
      <c r="B913" s="23" t="s">
        <v>246</v>
      </c>
      <c r="C913" s="24">
        <v>655</v>
      </c>
      <c r="D913" s="25">
        <v>344</v>
      </c>
      <c r="E913" s="26">
        <v>438</v>
      </c>
      <c r="F913" s="24">
        <v>5</v>
      </c>
      <c r="G913" s="24">
        <v>1</v>
      </c>
      <c r="H913" s="23" t="s">
        <v>1200</v>
      </c>
      <c r="I913" s="23" t="s">
        <v>1325</v>
      </c>
      <c r="J913" s="23" t="s">
        <v>1696</v>
      </c>
      <c r="K913" s="23" t="s">
        <v>154</v>
      </c>
      <c r="L913" s="27">
        <v>1.4244000000000001</v>
      </c>
      <c r="M913" s="25">
        <v>1356</v>
      </c>
      <c r="N913" s="25">
        <v>769</v>
      </c>
      <c r="O913" s="24">
        <v>0</v>
      </c>
      <c r="P913" s="24">
        <v>5</v>
      </c>
      <c r="Q913" s="24">
        <v>0</v>
      </c>
      <c r="R913" s="66"/>
      <c r="S913" s="66"/>
      <c r="T913" s="66"/>
      <c r="U913" s="66"/>
      <c r="V913" s="66"/>
      <c r="W913" s="24"/>
      <c r="X913" s="24"/>
      <c r="Y913" s="24"/>
      <c r="Z913" s="24"/>
      <c r="AA913" s="28"/>
      <c r="AB913" s="28">
        <v>0.5</v>
      </c>
      <c r="AC913" s="28"/>
      <c r="AD913" s="28">
        <v>10</v>
      </c>
      <c r="AE913" s="28">
        <v>10.000990870000001</v>
      </c>
      <c r="AF913" t="s">
        <v>195</v>
      </c>
    </row>
    <row r="914" spans="1:32" ht="18" customHeight="1">
      <c r="A914" s="22">
        <v>46177</v>
      </c>
      <c r="B914" s="23" t="s">
        <v>246</v>
      </c>
      <c r="C914" s="24">
        <v>653</v>
      </c>
      <c r="D914" s="25">
        <v>1137</v>
      </c>
      <c r="E914" s="26">
        <v>-650</v>
      </c>
      <c r="F914" s="24">
        <v>6</v>
      </c>
      <c r="G914" s="24">
        <v>3</v>
      </c>
      <c r="H914" s="23" t="s">
        <v>2099</v>
      </c>
      <c r="I914" s="23" t="s">
        <v>604</v>
      </c>
      <c r="J914" s="23" t="s">
        <v>395</v>
      </c>
      <c r="K914" s="23" t="s">
        <v>154</v>
      </c>
      <c r="L914" s="27">
        <v>0.80940000000000001</v>
      </c>
      <c r="M914" s="25">
        <v>-3083</v>
      </c>
      <c r="N914" s="25">
        <v>-1123</v>
      </c>
      <c r="O914" s="24">
        <v>0</v>
      </c>
      <c r="P914" s="24">
        <v>3</v>
      </c>
      <c r="Q914" s="24">
        <v>0</v>
      </c>
      <c r="R914" s="66"/>
      <c r="S914" s="66"/>
      <c r="T914" s="66"/>
      <c r="U914" s="66"/>
      <c r="V914" s="66"/>
      <c r="W914" s="24"/>
      <c r="X914" s="24"/>
      <c r="Y914" s="24"/>
      <c r="Z914" s="24"/>
      <c r="AA914" s="28"/>
      <c r="AB914" s="28">
        <v>0.5</v>
      </c>
      <c r="AC914" s="28"/>
      <c r="AD914" s="28">
        <v>30</v>
      </c>
      <c r="AE914" s="28">
        <v>30.000990860000002</v>
      </c>
      <c r="AF914" t="s">
        <v>661</v>
      </c>
    </row>
    <row r="915" spans="1:32" ht="18" customHeight="1">
      <c r="A915" s="22">
        <v>46177</v>
      </c>
      <c r="B915" s="23" t="s">
        <v>361</v>
      </c>
      <c r="C915" s="24">
        <v>722</v>
      </c>
      <c r="D915" s="25">
        <v>1696</v>
      </c>
      <c r="E915" s="26">
        <v>-1515</v>
      </c>
      <c r="F915" s="24">
        <v>8</v>
      </c>
      <c r="G915" s="24">
        <v>5</v>
      </c>
      <c r="H915" s="23" t="s">
        <v>691</v>
      </c>
      <c r="I915" s="23" t="s">
        <v>2100</v>
      </c>
      <c r="J915" s="23" t="s">
        <v>2101</v>
      </c>
      <c r="K915" s="23" t="s">
        <v>154</v>
      </c>
      <c r="L915" s="27">
        <v>0.70220000000000005</v>
      </c>
      <c r="M915" s="25">
        <v>-565</v>
      </c>
      <c r="N915" s="25">
        <v>-507</v>
      </c>
      <c r="O915" s="24">
        <v>0</v>
      </c>
      <c r="P915" s="24">
        <v>2</v>
      </c>
      <c r="Q915" s="24">
        <v>0</v>
      </c>
      <c r="R915" s="66"/>
      <c r="S915" s="66"/>
      <c r="T915" s="66"/>
      <c r="U915" s="66"/>
      <c r="V915" s="66"/>
      <c r="W915" s="24"/>
      <c r="X915" s="24"/>
      <c r="Y915" s="24"/>
      <c r="Z915" s="24"/>
      <c r="AA915" s="28"/>
      <c r="AB915" s="28">
        <v>0.5</v>
      </c>
      <c r="AC915" s="28"/>
      <c r="AD915" s="28">
        <v>30</v>
      </c>
      <c r="AE915" s="28">
        <v>30.000990850000001</v>
      </c>
      <c r="AF915" t="s">
        <v>661</v>
      </c>
    </row>
    <row r="916" spans="1:32" ht="18" customHeight="1">
      <c r="A916" s="22">
        <v>46177</v>
      </c>
      <c r="B916" s="23" t="s">
        <v>361</v>
      </c>
      <c r="C916" s="24">
        <v>721</v>
      </c>
      <c r="D916" s="25">
        <v>0</v>
      </c>
      <c r="E916" s="26">
        <v>0</v>
      </c>
      <c r="F916" s="24">
        <v>0</v>
      </c>
      <c r="G916" s="24">
        <v>0</v>
      </c>
      <c r="H916" s="23" t="s">
        <v>214</v>
      </c>
      <c r="I916" s="23" t="s">
        <v>214</v>
      </c>
      <c r="J916" s="23" t="s">
        <v>214</v>
      </c>
      <c r="K916" s="23" t="s">
        <v>154</v>
      </c>
      <c r="L916" s="27">
        <v>0</v>
      </c>
      <c r="M916" s="25">
        <v>-302</v>
      </c>
      <c r="N916" s="25">
        <v>-192</v>
      </c>
      <c r="O916" s="24">
        <v>0</v>
      </c>
      <c r="P916" s="24">
        <v>1</v>
      </c>
      <c r="Q916" s="24">
        <v>0</v>
      </c>
      <c r="R916" s="66"/>
      <c r="S916" s="66"/>
      <c r="T916" s="66"/>
      <c r="U916" s="66"/>
      <c r="V916" s="66"/>
      <c r="W916" s="24"/>
      <c r="X916" s="24"/>
      <c r="Y916" s="24"/>
      <c r="Z916" s="24"/>
      <c r="AA916" s="28"/>
      <c r="AB916" s="28"/>
      <c r="AC916" s="28"/>
      <c r="AD916" s="28">
        <v>0</v>
      </c>
      <c r="AE916" s="28">
        <v>0</v>
      </c>
    </row>
    <row r="917" spans="1:32" ht="18" customHeight="1">
      <c r="A917" s="22">
        <v>46177</v>
      </c>
      <c r="B917" s="23" t="s">
        <v>380</v>
      </c>
      <c r="C917" s="24">
        <v>723</v>
      </c>
      <c r="D917" s="25">
        <v>1493</v>
      </c>
      <c r="E917" s="26">
        <v>-690</v>
      </c>
      <c r="F917" s="24">
        <v>6</v>
      </c>
      <c r="G917" s="24">
        <v>9</v>
      </c>
      <c r="H917" s="23" t="s">
        <v>2102</v>
      </c>
      <c r="I917" s="23" t="s">
        <v>1408</v>
      </c>
      <c r="J917" s="23" t="s">
        <v>1942</v>
      </c>
      <c r="K917" s="23" t="s">
        <v>154</v>
      </c>
      <c r="L917" s="27">
        <v>0.84589999999999999</v>
      </c>
      <c r="M917" s="25">
        <v>-3890</v>
      </c>
      <c r="N917" s="25">
        <v>-2084</v>
      </c>
      <c r="O917" s="24">
        <v>0</v>
      </c>
      <c r="P917" s="24">
        <v>3</v>
      </c>
      <c r="Q917" s="24">
        <v>0</v>
      </c>
      <c r="R917" s="66"/>
      <c r="S917" s="66"/>
      <c r="T917" s="66"/>
      <c r="U917" s="66"/>
      <c r="V917" s="66"/>
      <c r="W917" s="24"/>
      <c r="X917" s="24"/>
      <c r="Y917" s="24"/>
      <c r="Z917" s="24"/>
      <c r="AA917" s="28"/>
      <c r="AB917" s="28">
        <v>0.5</v>
      </c>
      <c r="AC917" s="28"/>
      <c r="AD917" s="28">
        <v>30</v>
      </c>
      <c r="AE917" s="28">
        <v>30.000990829999999</v>
      </c>
      <c r="AF917" t="s">
        <v>661</v>
      </c>
    </row>
    <row r="918" spans="1:32" ht="18" customHeight="1">
      <c r="A918" s="22">
        <v>46177</v>
      </c>
      <c r="B918" s="23" t="s">
        <v>26</v>
      </c>
      <c r="C918" s="24">
        <v>725</v>
      </c>
      <c r="D918" s="25">
        <v>5591</v>
      </c>
      <c r="E918" s="26">
        <v>-4219</v>
      </c>
      <c r="F918" s="24">
        <v>32</v>
      </c>
      <c r="G918" s="24">
        <v>14</v>
      </c>
      <c r="H918" s="23" t="s">
        <v>209</v>
      </c>
      <c r="I918" s="23" t="s">
        <v>2103</v>
      </c>
      <c r="J918" s="23" t="s">
        <v>2104</v>
      </c>
      <c r="K918" s="23" t="s">
        <v>154</v>
      </c>
      <c r="L918" s="27">
        <v>0.74850000000000005</v>
      </c>
      <c r="M918" s="25">
        <v>3726</v>
      </c>
      <c r="N918" s="25">
        <v>4672</v>
      </c>
      <c r="O918" s="24">
        <v>0</v>
      </c>
      <c r="P918" s="24">
        <v>5</v>
      </c>
      <c r="Q918" s="24">
        <v>0</v>
      </c>
      <c r="R918" s="66"/>
      <c r="S918" s="66"/>
      <c r="T918" s="66"/>
      <c r="U918" s="66"/>
      <c r="V918" s="66"/>
      <c r="W918" s="24"/>
      <c r="X918" s="24"/>
      <c r="Y918" s="24"/>
      <c r="Z918" s="24"/>
      <c r="AA918" s="28"/>
      <c r="AB918" s="28">
        <v>0.8</v>
      </c>
      <c r="AC918" s="28"/>
      <c r="AD918" s="28">
        <v>40</v>
      </c>
      <c r="AE918" s="28">
        <v>40.000990819999998</v>
      </c>
      <c r="AF918" t="s">
        <v>664</v>
      </c>
    </row>
    <row r="919" spans="1:32" ht="18" customHeight="1">
      <c r="A919" s="22">
        <v>46177</v>
      </c>
      <c r="B919" s="23" t="s">
        <v>52</v>
      </c>
      <c r="C919" s="24">
        <v>726</v>
      </c>
      <c r="D919" s="25">
        <v>3854</v>
      </c>
      <c r="E919" s="26">
        <v>1408</v>
      </c>
      <c r="F919" s="24">
        <v>17</v>
      </c>
      <c r="G919" s="24">
        <v>13</v>
      </c>
      <c r="H919" s="23" t="s">
        <v>1189</v>
      </c>
      <c r="I919" s="23" t="s">
        <v>280</v>
      </c>
      <c r="J919" s="23" t="s">
        <v>2105</v>
      </c>
      <c r="K919" s="23" t="s">
        <v>154</v>
      </c>
      <c r="L919" s="27">
        <v>1.1217999999999999</v>
      </c>
      <c r="M919" s="25">
        <v>-1283</v>
      </c>
      <c r="N919" s="25">
        <v>6</v>
      </c>
      <c r="O919" s="24">
        <v>0</v>
      </c>
      <c r="P919" s="24">
        <v>6</v>
      </c>
      <c r="Q919" s="24">
        <v>0</v>
      </c>
      <c r="R919" s="66"/>
      <c r="S919" s="66"/>
      <c r="T919" s="66"/>
      <c r="U919" s="66"/>
      <c r="V919" s="66"/>
      <c r="W919" s="24"/>
      <c r="X919" s="24"/>
      <c r="Y919" s="24"/>
      <c r="Z919" s="24"/>
      <c r="AA919" s="28"/>
      <c r="AB919" s="28">
        <v>0.6</v>
      </c>
      <c r="AC919" s="28"/>
      <c r="AD919" s="28">
        <v>60</v>
      </c>
      <c r="AE919" s="28">
        <v>60.000990809999998</v>
      </c>
      <c r="AF919" t="s">
        <v>578</v>
      </c>
    </row>
    <row r="920" spans="1:32" ht="18" customHeight="1">
      <c r="A920" s="22">
        <v>46177</v>
      </c>
      <c r="B920" s="23" t="s">
        <v>546</v>
      </c>
      <c r="C920" s="24">
        <v>727</v>
      </c>
      <c r="D920" s="25">
        <v>3412</v>
      </c>
      <c r="E920" s="26">
        <v>-400</v>
      </c>
      <c r="F920" s="24">
        <v>9</v>
      </c>
      <c r="G920" s="24">
        <v>10</v>
      </c>
      <c r="H920" s="23" t="s">
        <v>886</v>
      </c>
      <c r="I920" s="23" t="s">
        <v>2106</v>
      </c>
      <c r="J920" s="23" t="s">
        <v>2107</v>
      </c>
      <c r="K920" s="23" t="s">
        <v>154</v>
      </c>
      <c r="L920" s="27">
        <v>0.96089999999999998</v>
      </c>
      <c r="M920" s="25">
        <v>-549</v>
      </c>
      <c r="N920" s="25">
        <v>918</v>
      </c>
      <c r="O920" s="24">
        <v>0</v>
      </c>
      <c r="P920" s="24">
        <v>7</v>
      </c>
      <c r="Q920" s="24">
        <v>0</v>
      </c>
      <c r="R920" s="66"/>
      <c r="S920" s="66"/>
      <c r="T920" s="66"/>
      <c r="U920" s="66"/>
      <c r="V920" s="66"/>
      <c r="W920" s="24"/>
      <c r="X920" s="24"/>
      <c r="Y920" s="24"/>
      <c r="Z920" s="24"/>
      <c r="AA920" s="28"/>
      <c r="AB920" s="28">
        <v>0.6</v>
      </c>
      <c r="AC920" s="28"/>
      <c r="AD920" s="28">
        <v>30</v>
      </c>
      <c r="AE920" s="28">
        <v>30.0009908</v>
      </c>
      <c r="AF920" t="s">
        <v>661</v>
      </c>
    </row>
    <row r="921" spans="1:32" ht="18" customHeight="1">
      <c r="A921" s="22">
        <v>46177</v>
      </c>
      <c r="B921" s="23" t="s">
        <v>514</v>
      </c>
      <c r="C921" s="24">
        <v>728</v>
      </c>
      <c r="D921" s="25">
        <v>1434</v>
      </c>
      <c r="E921" s="26">
        <v>-610</v>
      </c>
      <c r="F921" s="24">
        <v>4</v>
      </c>
      <c r="G921" s="24">
        <v>0</v>
      </c>
      <c r="H921" s="23" t="s">
        <v>1850</v>
      </c>
      <c r="I921" s="23" t="s">
        <v>1850</v>
      </c>
      <c r="J921" s="23" t="s">
        <v>214</v>
      </c>
      <c r="K921" s="23" t="s">
        <v>154</v>
      </c>
      <c r="L921" s="27">
        <v>0.85819999999999996</v>
      </c>
      <c r="M921" s="25">
        <v>-2144</v>
      </c>
      <c r="N921" s="25">
        <v>578</v>
      </c>
      <c r="O921" s="24">
        <v>0</v>
      </c>
      <c r="P921" s="24">
        <v>8</v>
      </c>
      <c r="Q921" s="24">
        <v>0</v>
      </c>
      <c r="R921" s="66"/>
      <c r="S921" s="66"/>
      <c r="T921" s="66"/>
      <c r="U921" s="66"/>
      <c r="V921" s="66"/>
      <c r="W921" s="24"/>
      <c r="X921" s="24"/>
      <c r="Y921" s="24"/>
      <c r="Z921" s="24"/>
      <c r="AA921" s="28"/>
      <c r="AB921" s="28">
        <v>0.5</v>
      </c>
      <c r="AC921" s="28"/>
      <c r="AD921" s="28">
        <v>30</v>
      </c>
      <c r="AE921" s="28">
        <v>30.000990789999999</v>
      </c>
      <c r="AF921" t="s">
        <v>661</v>
      </c>
    </row>
    <row r="922" spans="1:32" ht="18" customHeight="1">
      <c r="A922" s="22">
        <v>46177</v>
      </c>
      <c r="B922" s="23" t="s">
        <v>342</v>
      </c>
      <c r="C922" s="24">
        <v>730</v>
      </c>
      <c r="D922" s="25">
        <v>382</v>
      </c>
      <c r="E922" s="26">
        <v>1051</v>
      </c>
      <c r="F922" s="24">
        <v>5</v>
      </c>
      <c r="G922" s="24">
        <v>2</v>
      </c>
      <c r="H922" s="23" t="s">
        <v>2108</v>
      </c>
      <c r="I922" s="23" t="s">
        <v>727</v>
      </c>
      <c r="J922" s="23" t="s">
        <v>482</v>
      </c>
      <c r="K922" s="23" t="s">
        <v>154</v>
      </c>
      <c r="L922" s="27">
        <v>1.9171</v>
      </c>
      <c r="M922" s="25">
        <v>10</v>
      </c>
      <c r="N922" s="25">
        <v>-100</v>
      </c>
      <c r="O922" s="24">
        <v>0</v>
      </c>
      <c r="P922" s="24">
        <v>0</v>
      </c>
      <c r="Q922" s="24">
        <v>0</v>
      </c>
      <c r="R922" s="66"/>
      <c r="S922" s="66"/>
      <c r="T922" s="66"/>
      <c r="U922" s="66"/>
      <c r="V922" s="66"/>
      <c r="W922" s="24"/>
      <c r="X922" s="24"/>
      <c r="Y922" s="24"/>
      <c r="Z922" s="24"/>
      <c r="AA922" s="28"/>
      <c r="AB922" s="28">
        <v>0.5</v>
      </c>
      <c r="AC922" s="28"/>
      <c r="AD922" s="28">
        <v>0</v>
      </c>
      <c r="AE922" s="28">
        <v>0</v>
      </c>
    </row>
    <row r="923" spans="1:32" ht="18" customHeight="1">
      <c r="A923" s="22">
        <v>46177</v>
      </c>
      <c r="B923" s="23" t="s">
        <v>404</v>
      </c>
      <c r="C923" s="24">
        <v>731</v>
      </c>
      <c r="D923" s="25">
        <v>1367</v>
      </c>
      <c r="E923" s="26">
        <v>654</v>
      </c>
      <c r="F923" s="24">
        <v>8</v>
      </c>
      <c r="G923" s="24">
        <v>5</v>
      </c>
      <c r="H923" s="23" t="s">
        <v>704</v>
      </c>
      <c r="I923" s="23" t="s">
        <v>1648</v>
      </c>
      <c r="J923" s="23" t="s">
        <v>2109</v>
      </c>
      <c r="K923" s="23" t="s">
        <v>154</v>
      </c>
      <c r="L923" s="27">
        <v>1.1595</v>
      </c>
      <c r="M923" s="25">
        <v>295</v>
      </c>
      <c r="N923" s="25">
        <v>-96</v>
      </c>
      <c r="O923" s="24">
        <v>0</v>
      </c>
      <c r="P923" s="24">
        <v>1</v>
      </c>
      <c r="Q923" s="24">
        <v>0</v>
      </c>
      <c r="R923" s="66"/>
      <c r="S923" s="66"/>
      <c r="T923" s="66"/>
      <c r="U923" s="66"/>
      <c r="V923" s="66"/>
      <c r="W923" s="24"/>
      <c r="X923" s="24"/>
      <c r="Y923" s="24"/>
      <c r="Z923" s="24"/>
      <c r="AA923" s="28"/>
      <c r="AB923" s="28">
        <v>0.5</v>
      </c>
      <c r="AC923" s="28"/>
      <c r="AD923" s="28">
        <v>45</v>
      </c>
      <c r="AE923" s="28">
        <v>45.000990770000001</v>
      </c>
      <c r="AF923" t="s">
        <v>241</v>
      </c>
    </row>
    <row r="924" spans="1:32" ht="18" customHeight="1">
      <c r="A924" s="22">
        <v>46177</v>
      </c>
      <c r="B924" s="23" t="s">
        <v>323</v>
      </c>
      <c r="C924" s="24">
        <v>732</v>
      </c>
      <c r="D924" s="25">
        <v>3042</v>
      </c>
      <c r="E924" s="26">
        <v>-2748</v>
      </c>
      <c r="F924" s="24">
        <v>14</v>
      </c>
      <c r="G924" s="24">
        <v>8</v>
      </c>
      <c r="H924" s="23" t="s">
        <v>764</v>
      </c>
      <c r="I924" s="23" t="s">
        <v>2110</v>
      </c>
      <c r="J924" s="23" t="s">
        <v>1406</v>
      </c>
      <c r="K924" s="23" t="s">
        <v>154</v>
      </c>
      <c r="L924" s="27">
        <v>0.69889999999999997</v>
      </c>
      <c r="M924" s="25">
        <v>-1183</v>
      </c>
      <c r="N924" s="25">
        <v>1576</v>
      </c>
      <c r="O924" s="24">
        <v>0</v>
      </c>
      <c r="P924" s="24">
        <v>2</v>
      </c>
      <c r="Q924" s="24">
        <v>0</v>
      </c>
      <c r="R924" s="66"/>
      <c r="S924" s="66"/>
      <c r="T924" s="66"/>
      <c r="U924" s="66"/>
      <c r="V924" s="66"/>
      <c r="W924" s="24"/>
      <c r="X924" s="24"/>
      <c r="Y924" s="24"/>
      <c r="Z924" s="24"/>
      <c r="AA924" s="28"/>
      <c r="AB924" s="28">
        <v>0.6</v>
      </c>
      <c r="AC924" s="28"/>
      <c r="AD924" s="28">
        <v>30</v>
      </c>
      <c r="AE924" s="28">
        <v>30.000990760000001</v>
      </c>
      <c r="AF924" t="s">
        <v>661</v>
      </c>
    </row>
    <row r="925" spans="1:32" ht="18" customHeight="1">
      <c r="A925" s="22">
        <v>46177</v>
      </c>
      <c r="B925" s="23" t="s">
        <v>293</v>
      </c>
      <c r="C925" s="24">
        <v>733</v>
      </c>
      <c r="D925" s="25">
        <v>955</v>
      </c>
      <c r="E925" s="26">
        <v>648</v>
      </c>
      <c r="F925" s="24">
        <v>8</v>
      </c>
      <c r="G925" s="24">
        <v>5</v>
      </c>
      <c r="H925" s="23" t="s">
        <v>2111</v>
      </c>
      <c r="I925" s="23" t="s">
        <v>2112</v>
      </c>
      <c r="J925" s="23" t="s">
        <v>482</v>
      </c>
      <c r="K925" s="23" t="s">
        <v>154</v>
      </c>
      <c r="L925" s="27">
        <v>1.2262</v>
      </c>
      <c r="M925" s="25">
        <v>0</v>
      </c>
      <c r="N925" s="25">
        <v>1288</v>
      </c>
      <c r="O925" s="24">
        <v>0</v>
      </c>
      <c r="P925" s="24">
        <v>3</v>
      </c>
      <c r="Q925" s="24">
        <v>0</v>
      </c>
      <c r="R925" s="66"/>
      <c r="S925" s="66"/>
      <c r="T925" s="66"/>
      <c r="U925" s="66"/>
      <c r="V925" s="66"/>
      <c r="W925" s="24"/>
      <c r="X925" s="24"/>
      <c r="Y925" s="24"/>
      <c r="Z925" s="24"/>
      <c r="AA925" s="28"/>
      <c r="AB925" s="28">
        <v>0.5</v>
      </c>
      <c r="AC925" s="28"/>
      <c r="AD925" s="28">
        <v>0</v>
      </c>
      <c r="AE925" s="28">
        <v>0</v>
      </c>
    </row>
    <row r="926" spans="1:32" ht="18" customHeight="1">
      <c r="A926" s="22">
        <v>46177</v>
      </c>
      <c r="B926" s="23" t="s">
        <v>324</v>
      </c>
      <c r="C926" s="24">
        <v>735</v>
      </c>
      <c r="D926" s="25">
        <v>0</v>
      </c>
      <c r="E926" s="26">
        <v>0</v>
      </c>
      <c r="F926" s="24">
        <v>0</v>
      </c>
      <c r="G926" s="24">
        <v>0</v>
      </c>
      <c r="H926" s="23" t="s">
        <v>214</v>
      </c>
      <c r="I926" s="23" t="s">
        <v>214</v>
      </c>
      <c r="J926" s="23" t="s">
        <v>214</v>
      </c>
      <c r="K926" s="23" t="s">
        <v>154</v>
      </c>
      <c r="L926" s="27">
        <v>0</v>
      </c>
      <c r="M926" s="25">
        <v>133</v>
      </c>
      <c r="N926" s="25">
        <v>-268</v>
      </c>
      <c r="O926" s="24">
        <v>0</v>
      </c>
      <c r="P926" s="24">
        <v>5</v>
      </c>
      <c r="Q926" s="24">
        <v>0</v>
      </c>
      <c r="R926" s="66"/>
      <c r="S926" s="66"/>
      <c r="T926" s="66"/>
      <c r="U926" s="66"/>
      <c r="V926" s="66"/>
      <c r="W926" s="24"/>
      <c r="X926" s="24"/>
      <c r="Y926" s="24"/>
      <c r="Z926" s="24"/>
      <c r="AA926" s="28"/>
      <c r="AB926" s="28"/>
      <c r="AC926" s="28"/>
      <c r="AD926" s="28">
        <v>0</v>
      </c>
      <c r="AE926" s="28">
        <v>0</v>
      </c>
    </row>
    <row r="927" spans="1:32" ht="18" customHeight="1">
      <c r="A927" s="22">
        <v>46177</v>
      </c>
      <c r="B927" s="23" t="s">
        <v>297</v>
      </c>
      <c r="C927" s="24">
        <v>736</v>
      </c>
      <c r="D927" s="25">
        <v>6046</v>
      </c>
      <c r="E927" s="26">
        <v>-654</v>
      </c>
      <c r="F927" s="24">
        <v>26</v>
      </c>
      <c r="G927" s="24">
        <v>20</v>
      </c>
      <c r="H927" s="23" t="s">
        <v>705</v>
      </c>
      <c r="I927" s="23" t="s">
        <v>2113</v>
      </c>
      <c r="J927" s="23" t="s">
        <v>2114</v>
      </c>
      <c r="K927" s="23" t="s">
        <v>154</v>
      </c>
      <c r="L927" s="27">
        <v>0.96389999999999998</v>
      </c>
      <c r="M927" s="25">
        <v>-1795</v>
      </c>
      <c r="N927" s="25">
        <v>-1184</v>
      </c>
      <c r="O927" s="24">
        <v>0</v>
      </c>
      <c r="P927" s="24">
        <v>6</v>
      </c>
      <c r="Q927" s="24">
        <v>0</v>
      </c>
      <c r="R927" s="66"/>
      <c r="S927" s="66"/>
      <c r="T927" s="66"/>
      <c r="U927" s="66"/>
      <c r="V927" s="66"/>
      <c r="W927" s="24"/>
      <c r="X927" s="24"/>
      <c r="Y927" s="24"/>
      <c r="Z927" s="24"/>
      <c r="AA927" s="28"/>
      <c r="AB927" s="28">
        <v>0.8</v>
      </c>
      <c r="AC927" s="28"/>
      <c r="AD927" s="28">
        <v>30</v>
      </c>
      <c r="AE927" s="28">
        <v>30.000990730000002</v>
      </c>
      <c r="AF927" t="s">
        <v>661</v>
      </c>
    </row>
    <row r="928" spans="1:32" ht="18" customHeight="1">
      <c r="A928" s="22">
        <v>46177</v>
      </c>
      <c r="B928" s="23" t="s">
        <v>400</v>
      </c>
      <c r="C928" s="24">
        <v>737</v>
      </c>
      <c r="D928" s="25">
        <v>2378</v>
      </c>
      <c r="E928" s="26">
        <v>1485</v>
      </c>
      <c r="F928" s="24">
        <v>15</v>
      </c>
      <c r="G928" s="24">
        <v>8</v>
      </c>
      <c r="H928" s="23" t="s">
        <v>2115</v>
      </c>
      <c r="I928" s="23" t="s">
        <v>591</v>
      </c>
      <c r="J928" s="23" t="s">
        <v>2116</v>
      </c>
      <c r="K928" s="23" t="s">
        <v>154</v>
      </c>
      <c r="L928" s="27">
        <v>1.2081999999999999</v>
      </c>
      <c r="M928" s="25">
        <v>985</v>
      </c>
      <c r="N928" s="25">
        <v>-1800</v>
      </c>
      <c r="O928" s="24">
        <v>0</v>
      </c>
      <c r="P928" s="24">
        <v>7</v>
      </c>
      <c r="Q928" s="24">
        <v>0</v>
      </c>
      <c r="R928" s="66"/>
      <c r="S928" s="66"/>
      <c r="T928" s="66"/>
      <c r="U928" s="66"/>
      <c r="V928" s="66"/>
      <c r="W928" s="24"/>
      <c r="X928" s="24"/>
      <c r="Y928" s="24"/>
      <c r="Z928" s="24"/>
      <c r="AA928" s="28"/>
      <c r="AB928" s="28">
        <v>0.5</v>
      </c>
      <c r="AC928" s="28"/>
      <c r="AD928" s="28">
        <v>60</v>
      </c>
      <c r="AE928" s="28">
        <v>60.000990719999997</v>
      </c>
      <c r="AF928" t="s">
        <v>578</v>
      </c>
    </row>
    <row r="929" spans="1:32" ht="18" customHeight="1">
      <c r="A929" s="22">
        <v>46177</v>
      </c>
      <c r="B929" s="23" t="s">
        <v>461</v>
      </c>
      <c r="C929" s="24">
        <v>738</v>
      </c>
      <c r="D929" s="25">
        <v>367</v>
      </c>
      <c r="E929" s="26">
        <v>-354</v>
      </c>
      <c r="F929" s="24">
        <v>4</v>
      </c>
      <c r="G929" s="24">
        <v>1</v>
      </c>
      <c r="H929" s="23" t="s">
        <v>2117</v>
      </c>
      <c r="I929" s="23" t="s">
        <v>932</v>
      </c>
      <c r="J929" s="23" t="s">
        <v>2118</v>
      </c>
      <c r="K929" s="23" t="s">
        <v>154</v>
      </c>
      <c r="L929" s="27">
        <v>0.67849999999999999</v>
      </c>
      <c r="M929" s="25">
        <v>895</v>
      </c>
      <c r="N929" s="25">
        <v>-544</v>
      </c>
      <c r="O929" s="24">
        <v>0</v>
      </c>
      <c r="P929" s="24">
        <v>8</v>
      </c>
      <c r="Q929" s="24">
        <v>0</v>
      </c>
      <c r="R929" s="66"/>
      <c r="S929" s="66"/>
      <c r="T929" s="66"/>
      <c r="U929" s="66"/>
      <c r="V929" s="66"/>
      <c r="W929" s="24"/>
      <c r="X929" s="24"/>
      <c r="Y929" s="24"/>
      <c r="Z929" s="24"/>
      <c r="AA929" s="28"/>
      <c r="AB929" s="28">
        <v>0.5</v>
      </c>
      <c r="AC929" s="28"/>
      <c r="AD929" s="28">
        <v>10</v>
      </c>
      <c r="AE929" s="28">
        <v>10.00099071</v>
      </c>
      <c r="AF929" t="s">
        <v>584</v>
      </c>
    </row>
    <row r="930" spans="1:32" ht="18" customHeight="1">
      <c r="A930" s="22">
        <v>46177</v>
      </c>
      <c r="B930" s="23" t="s">
        <v>351</v>
      </c>
      <c r="C930" s="24">
        <v>750</v>
      </c>
      <c r="D930" s="25">
        <v>3955</v>
      </c>
      <c r="E930" s="26">
        <v>-2225</v>
      </c>
      <c r="F930" s="24">
        <v>32</v>
      </c>
      <c r="G930" s="24">
        <v>11</v>
      </c>
      <c r="H930" s="23" t="s">
        <v>2024</v>
      </c>
      <c r="I930" s="23" t="s">
        <v>2119</v>
      </c>
      <c r="J930" s="23" t="s">
        <v>2120</v>
      </c>
      <c r="K930" s="23" t="s">
        <v>154</v>
      </c>
      <c r="L930" s="27">
        <v>0.8125</v>
      </c>
      <c r="M930" s="25">
        <v>2606</v>
      </c>
      <c r="N930" s="25">
        <v>529</v>
      </c>
      <c r="O930" s="24">
        <v>0</v>
      </c>
      <c r="P930" s="24">
        <v>0</v>
      </c>
      <c r="Q930" s="24">
        <v>0</v>
      </c>
      <c r="R930" s="66"/>
      <c r="S930" s="66"/>
      <c r="T930" s="66"/>
      <c r="U930" s="66"/>
      <c r="V930" s="66"/>
      <c r="W930" s="24"/>
      <c r="X930" s="24"/>
      <c r="Y930" s="24"/>
      <c r="Z930" s="24"/>
      <c r="AA930" s="28"/>
      <c r="AB930" s="28">
        <v>0.6</v>
      </c>
      <c r="AC930" s="28"/>
      <c r="AD930" s="28">
        <v>40</v>
      </c>
      <c r="AE930" s="28">
        <v>40.000990700000003</v>
      </c>
      <c r="AF930" t="s">
        <v>664</v>
      </c>
    </row>
    <row r="931" spans="1:32" ht="18" customHeight="1">
      <c r="A931" s="22">
        <v>46177</v>
      </c>
      <c r="B931" s="23" t="s">
        <v>256</v>
      </c>
      <c r="C931" s="24">
        <v>761</v>
      </c>
      <c r="D931" s="25">
        <v>562</v>
      </c>
      <c r="E931" s="26">
        <v>-668</v>
      </c>
      <c r="F931" s="24">
        <v>1</v>
      </c>
      <c r="G931" s="24">
        <v>0</v>
      </c>
      <c r="H931" s="23" t="s">
        <v>2121</v>
      </c>
      <c r="I931" s="23" t="s">
        <v>2121</v>
      </c>
      <c r="J931" s="23" t="s">
        <v>214</v>
      </c>
      <c r="K931" s="23" t="s">
        <v>154</v>
      </c>
      <c r="L931" s="27">
        <v>0.6038</v>
      </c>
      <c r="M931" s="25">
        <v>-1142</v>
      </c>
      <c r="N931" s="25">
        <v>1145</v>
      </c>
      <c r="O931" s="24">
        <v>0</v>
      </c>
      <c r="P931" s="24">
        <v>1</v>
      </c>
      <c r="Q931" s="24">
        <v>0</v>
      </c>
      <c r="R931" s="66"/>
      <c r="S931" s="66"/>
      <c r="T931" s="66"/>
      <c r="U931" s="66"/>
      <c r="V931" s="66"/>
      <c r="W931" s="24"/>
      <c r="X931" s="24"/>
      <c r="Y931" s="24"/>
      <c r="Z931" s="24"/>
      <c r="AA931" s="28"/>
      <c r="AB931" s="28">
        <v>0.5</v>
      </c>
      <c r="AC931" s="28"/>
      <c r="AD931" s="28">
        <v>20</v>
      </c>
      <c r="AE931" s="28">
        <v>20.000990689999998</v>
      </c>
      <c r="AF931" t="s">
        <v>590</v>
      </c>
    </row>
    <row r="932" spans="1:32" ht="18" customHeight="1">
      <c r="A932" s="22">
        <v>46177</v>
      </c>
      <c r="B932" s="23" t="s">
        <v>184</v>
      </c>
      <c r="C932" s="24">
        <v>762</v>
      </c>
      <c r="D932" s="25">
        <v>2446</v>
      </c>
      <c r="E932" s="26">
        <v>-924</v>
      </c>
      <c r="F932" s="24">
        <v>20</v>
      </c>
      <c r="G932" s="24">
        <v>14</v>
      </c>
      <c r="H932" s="23" t="s">
        <v>2122</v>
      </c>
      <c r="I932" s="23" t="s">
        <v>2123</v>
      </c>
      <c r="J932" s="23" t="s">
        <v>2103</v>
      </c>
      <c r="K932" s="23" t="s">
        <v>154</v>
      </c>
      <c r="L932" s="27">
        <v>0.87409999999999999</v>
      </c>
      <c r="M932" s="25">
        <v>-2007</v>
      </c>
      <c r="N932" s="25">
        <v>-999</v>
      </c>
      <c r="O932" s="24">
        <v>0</v>
      </c>
      <c r="P932" s="24">
        <v>2</v>
      </c>
      <c r="Q932" s="24">
        <v>0</v>
      </c>
      <c r="R932" s="66"/>
      <c r="S932" s="66"/>
      <c r="T932" s="66"/>
      <c r="U932" s="66"/>
      <c r="V932" s="66"/>
      <c r="W932" s="24"/>
      <c r="X932" s="24"/>
      <c r="Y932" s="24"/>
      <c r="Z932" s="24"/>
      <c r="AA932" s="28"/>
      <c r="AB932" s="28">
        <v>0.5</v>
      </c>
      <c r="AC932" s="28"/>
      <c r="AD932" s="28">
        <v>30</v>
      </c>
      <c r="AE932" s="28">
        <v>30.000990680000001</v>
      </c>
      <c r="AF932" t="s">
        <v>661</v>
      </c>
    </row>
    <row r="933" spans="1:32" ht="18" customHeight="1">
      <c r="A933" s="22">
        <v>46178</v>
      </c>
      <c r="B933" s="23" t="s">
        <v>9</v>
      </c>
      <c r="C933" s="24">
        <v>510</v>
      </c>
      <c r="D933" s="25">
        <v>9950</v>
      </c>
      <c r="E933" s="26">
        <v>4712</v>
      </c>
      <c r="F933" s="24">
        <v>51</v>
      </c>
      <c r="G933" s="24">
        <v>40</v>
      </c>
      <c r="H933" s="23" t="s">
        <v>722</v>
      </c>
      <c r="I933" s="23" t="s">
        <v>2124</v>
      </c>
      <c r="J933" s="23" t="s">
        <v>1408</v>
      </c>
      <c r="K933" s="23" t="s">
        <v>370</v>
      </c>
      <c r="L933" s="27">
        <v>1.1578999999999999</v>
      </c>
      <c r="M933" s="25">
        <v>-652</v>
      </c>
      <c r="N933" s="25">
        <v>-210</v>
      </c>
      <c r="O933" s="24">
        <v>0</v>
      </c>
      <c r="P933" s="24">
        <v>0</v>
      </c>
      <c r="Q933" s="24">
        <v>1</v>
      </c>
      <c r="R933" s="66">
        <v>1723.7410751349109</v>
      </c>
      <c r="S933" s="66">
        <v>5.7723286539547427</v>
      </c>
      <c r="T933" s="66">
        <v>195.0980392156863</v>
      </c>
      <c r="U933" s="66">
        <v>248.75</v>
      </c>
      <c r="V933" s="66">
        <v>109.3406593406593</v>
      </c>
      <c r="W933" s="24">
        <v>7</v>
      </c>
      <c r="X933" s="24">
        <v>6</v>
      </c>
      <c r="Y933" s="24">
        <v>6</v>
      </c>
      <c r="Z933" s="24">
        <v>5</v>
      </c>
      <c r="AA933" s="28">
        <v>6</v>
      </c>
      <c r="AB933" s="28">
        <v>1</v>
      </c>
      <c r="AC933" s="28">
        <v>6</v>
      </c>
      <c r="AD933" s="28">
        <v>75</v>
      </c>
      <c r="AE933" s="28">
        <v>75.000990669999993</v>
      </c>
      <c r="AF933" t="s">
        <v>2125</v>
      </c>
    </row>
    <row r="934" spans="1:32" ht="18" customHeight="1">
      <c r="A934" s="22">
        <v>46178</v>
      </c>
      <c r="B934" s="23" t="s">
        <v>9</v>
      </c>
      <c r="C934" s="24">
        <v>515</v>
      </c>
      <c r="D934" s="25">
        <v>6898</v>
      </c>
      <c r="E934" s="26">
        <v>4123</v>
      </c>
      <c r="F934" s="24">
        <v>33</v>
      </c>
      <c r="G934" s="24">
        <v>43</v>
      </c>
      <c r="H934" s="23" t="s">
        <v>1844</v>
      </c>
      <c r="I934" s="23" t="s">
        <v>2126</v>
      </c>
      <c r="J934" s="23" t="s">
        <v>940</v>
      </c>
      <c r="K934" s="23" t="s">
        <v>154</v>
      </c>
      <c r="L934" s="27">
        <v>1.1992</v>
      </c>
      <c r="M934" s="25">
        <v>-881</v>
      </c>
      <c r="N934" s="25">
        <v>-1391</v>
      </c>
      <c r="O934" s="24">
        <v>0</v>
      </c>
      <c r="P934" s="24">
        <v>5</v>
      </c>
      <c r="Q934" s="24">
        <v>1</v>
      </c>
      <c r="R934" s="66">
        <v>1189.518109173931</v>
      </c>
      <c r="S934" s="66">
        <v>5.7989869568193146</v>
      </c>
      <c r="T934" s="66">
        <v>209.030303030303</v>
      </c>
      <c r="U934" s="66">
        <v>160.41860465116281</v>
      </c>
      <c r="V934" s="66">
        <v>90.763157894736835</v>
      </c>
      <c r="W934" s="24">
        <v>7</v>
      </c>
      <c r="X934" s="24">
        <v>7</v>
      </c>
      <c r="Y934" s="24">
        <v>7</v>
      </c>
      <c r="Z934" s="24">
        <v>4</v>
      </c>
      <c r="AA934" s="28">
        <v>6.25</v>
      </c>
      <c r="AB934" s="28">
        <v>0.8</v>
      </c>
      <c r="AC934" s="28">
        <v>5</v>
      </c>
      <c r="AD934" s="28">
        <v>75</v>
      </c>
      <c r="AE934" s="28">
        <v>75.000990659999999</v>
      </c>
      <c r="AF934" t="s">
        <v>2127</v>
      </c>
    </row>
    <row r="935" spans="1:32" ht="18" customHeight="1">
      <c r="A935" s="22">
        <v>46178</v>
      </c>
      <c r="B935" s="23" t="s">
        <v>9</v>
      </c>
      <c r="C935" s="24">
        <v>516</v>
      </c>
      <c r="D935" s="25">
        <v>6545</v>
      </c>
      <c r="E935" s="26">
        <v>3929</v>
      </c>
      <c r="F935" s="24">
        <v>34</v>
      </c>
      <c r="G935" s="24">
        <v>33</v>
      </c>
      <c r="H935" s="23" t="s">
        <v>2128</v>
      </c>
      <c r="I935" s="23" t="s">
        <v>1792</v>
      </c>
      <c r="J935" s="23" t="s">
        <v>2129</v>
      </c>
      <c r="K935" s="23" t="s">
        <v>154</v>
      </c>
      <c r="L935" s="27">
        <v>1.2000999999999999</v>
      </c>
      <c r="M935" s="25">
        <v>-288</v>
      </c>
      <c r="N935" s="25">
        <v>1164</v>
      </c>
      <c r="O935" s="24">
        <v>0</v>
      </c>
      <c r="P935" s="24">
        <v>6</v>
      </c>
      <c r="Q935" s="24">
        <v>1</v>
      </c>
      <c r="R935" s="66">
        <v>1143.7009132420089</v>
      </c>
      <c r="S935" s="66">
        <v>5.7226499727512818</v>
      </c>
      <c r="T935" s="66">
        <v>192.5</v>
      </c>
      <c r="U935" s="66">
        <v>198.33333333333329</v>
      </c>
      <c r="V935" s="66">
        <v>97.68656716417911</v>
      </c>
      <c r="W935" s="24">
        <v>7</v>
      </c>
      <c r="X935" s="24">
        <v>7</v>
      </c>
      <c r="Y935" s="24">
        <v>7</v>
      </c>
      <c r="Z935" s="24">
        <v>5</v>
      </c>
      <c r="AA935" s="28">
        <v>6.5</v>
      </c>
      <c r="AB935" s="28">
        <v>0.8</v>
      </c>
      <c r="AC935" s="28">
        <v>5.2</v>
      </c>
      <c r="AD935" s="28">
        <v>67</v>
      </c>
      <c r="AE935" s="28">
        <v>67.000990650000006</v>
      </c>
      <c r="AF935" t="s">
        <v>2130</v>
      </c>
    </row>
    <row r="936" spans="1:32" ht="18" customHeight="1">
      <c r="A936" s="22">
        <v>46178</v>
      </c>
      <c r="B936" s="23" t="s">
        <v>9</v>
      </c>
      <c r="C936" s="24">
        <v>525</v>
      </c>
      <c r="D936" s="25">
        <v>7880</v>
      </c>
      <c r="E936" s="26">
        <v>3185</v>
      </c>
      <c r="F936" s="24">
        <v>35</v>
      </c>
      <c r="G936" s="24">
        <v>38</v>
      </c>
      <c r="H936" s="23" t="s">
        <v>2131</v>
      </c>
      <c r="I936" s="23" t="s">
        <v>2132</v>
      </c>
      <c r="J936" s="23" t="s">
        <v>2133</v>
      </c>
      <c r="K936" s="23" t="s">
        <v>154</v>
      </c>
      <c r="L936" s="27">
        <v>1.1347</v>
      </c>
      <c r="M936" s="25">
        <v>687</v>
      </c>
      <c r="N936" s="25">
        <v>917</v>
      </c>
      <c r="O936" s="24">
        <v>0</v>
      </c>
      <c r="P936" s="24">
        <v>5</v>
      </c>
      <c r="Q936" s="24">
        <v>1</v>
      </c>
      <c r="R936" s="66">
        <v>1382.633509755085</v>
      </c>
      <c r="S936" s="66">
        <v>5.6992687826550918</v>
      </c>
      <c r="T936" s="66">
        <v>225.14285714285711</v>
      </c>
      <c r="U936" s="66">
        <v>207.36842105263159</v>
      </c>
      <c r="V936" s="66">
        <v>107.9452054794521</v>
      </c>
      <c r="W936" s="24">
        <v>6</v>
      </c>
      <c r="X936" s="24">
        <v>7</v>
      </c>
      <c r="Y936" s="24">
        <v>7</v>
      </c>
      <c r="Z936" s="24">
        <v>6</v>
      </c>
      <c r="AA936" s="28">
        <v>6.5</v>
      </c>
      <c r="AB936" s="28">
        <v>1</v>
      </c>
      <c r="AC936" s="28">
        <v>6.5</v>
      </c>
      <c r="AD936" s="28">
        <v>90</v>
      </c>
      <c r="AE936" s="28">
        <v>90.000990639999998</v>
      </c>
      <c r="AF936" t="s">
        <v>170</v>
      </c>
    </row>
    <row r="937" spans="1:32" ht="18" customHeight="1">
      <c r="A937" s="22">
        <v>46178</v>
      </c>
      <c r="B937" s="23" t="s">
        <v>9</v>
      </c>
      <c r="C937" s="24">
        <v>530</v>
      </c>
      <c r="D937" s="25">
        <v>8155</v>
      </c>
      <c r="E937" s="26">
        <v>3174</v>
      </c>
      <c r="F937" s="24">
        <v>35</v>
      </c>
      <c r="G937" s="24">
        <v>41</v>
      </c>
      <c r="H937" s="23" t="s">
        <v>1595</v>
      </c>
      <c r="I937" s="23" t="s">
        <v>717</v>
      </c>
      <c r="J937" s="23" t="s">
        <v>2134</v>
      </c>
      <c r="K937" s="23" t="s">
        <v>154</v>
      </c>
      <c r="L937" s="27">
        <v>1.1296999999999999</v>
      </c>
      <c r="M937" s="25">
        <v>-454</v>
      </c>
      <c r="N937" s="25">
        <v>60</v>
      </c>
      <c r="O937" s="24">
        <v>0</v>
      </c>
      <c r="P937" s="24">
        <v>0</v>
      </c>
      <c r="Q937" s="24">
        <v>1</v>
      </c>
      <c r="R937" s="66">
        <v>1432.1734640929849</v>
      </c>
      <c r="S937" s="66">
        <v>5.6941426471441252</v>
      </c>
      <c r="T937" s="66">
        <v>233</v>
      </c>
      <c r="U937" s="66">
        <v>198.90243902439019</v>
      </c>
      <c r="V937" s="66">
        <v>107.3026315789474</v>
      </c>
      <c r="W937" s="24">
        <v>6</v>
      </c>
      <c r="X937" s="24">
        <v>7</v>
      </c>
      <c r="Y937" s="24">
        <v>7</v>
      </c>
      <c r="Z937" s="24">
        <v>6</v>
      </c>
      <c r="AA937" s="28">
        <v>6.5</v>
      </c>
      <c r="AB937" s="28">
        <v>1</v>
      </c>
      <c r="AC937" s="28">
        <v>6.5</v>
      </c>
      <c r="AD937" s="28">
        <v>90</v>
      </c>
      <c r="AE937" s="28">
        <v>90.000990630000004</v>
      </c>
      <c r="AF937" t="s">
        <v>170</v>
      </c>
    </row>
    <row r="938" spans="1:32" ht="18" customHeight="1">
      <c r="A938" s="22">
        <v>46178</v>
      </c>
      <c r="B938" s="23" t="s">
        <v>9</v>
      </c>
      <c r="C938" s="24">
        <v>531</v>
      </c>
      <c r="D938" s="25">
        <v>4513</v>
      </c>
      <c r="E938" s="26">
        <v>3144</v>
      </c>
      <c r="F938" s="24">
        <v>28</v>
      </c>
      <c r="G938" s="24">
        <v>17</v>
      </c>
      <c r="H938" s="23" t="s">
        <v>891</v>
      </c>
      <c r="I938" s="23" t="s">
        <v>2135</v>
      </c>
      <c r="J938" s="23" t="s">
        <v>2136</v>
      </c>
      <c r="K938" s="23" t="s">
        <v>154</v>
      </c>
      <c r="L938" s="27">
        <v>1.2322</v>
      </c>
      <c r="M938" s="25">
        <v>-498</v>
      </c>
      <c r="N938" s="25">
        <v>-140</v>
      </c>
      <c r="O938" s="24">
        <v>0</v>
      </c>
      <c r="P938" s="24">
        <v>1</v>
      </c>
      <c r="Q938" s="24">
        <v>1</v>
      </c>
      <c r="R938" s="66">
        <v>775.35341427978415</v>
      </c>
      <c r="S938" s="66">
        <v>5.8205715185920317</v>
      </c>
      <c r="T938" s="66">
        <v>161.17857142857139</v>
      </c>
      <c r="U938" s="66">
        <v>265.47058823529409</v>
      </c>
      <c r="V938" s="66">
        <v>100.28888888888891</v>
      </c>
      <c r="W938" s="24">
        <v>7</v>
      </c>
      <c r="X938" s="24">
        <v>5</v>
      </c>
      <c r="Y938" s="24">
        <v>7</v>
      </c>
      <c r="Z938" s="24">
        <v>4</v>
      </c>
      <c r="AA938" s="28">
        <v>5.75</v>
      </c>
      <c r="AB938" s="28">
        <v>0.6</v>
      </c>
      <c r="AC938" s="28">
        <v>3.45</v>
      </c>
      <c r="AD938" s="28">
        <v>44.5</v>
      </c>
      <c r="AE938" s="28">
        <v>44.500990620000003</v>
      </c>
      <c r="AF938" t="s">
        <v>2137</v>
      </c>
    </row>
    <row r="939" spans="1:32" ht="18" customHeight="1">
      <c r="A939" s="22">
        <v>46178</v>
      </c>
      <c r="B939" s="23" t="s">
        <v>9</v>
      </c>
      <c r="C939" s="24">
        <v>521</v>
      </c>
      <c r="D939" s="25">
        <v>8883</v>
      </c>
      <c r="E939" s="26">
        <v>2518</v>
      </c>
      <c r="F939" s="24">
        <v>35</v>
      </c>
      <c r="G939" s="24">
        <v>42</v>
      </c>
      <c r="H939" s="23" t="s">
        <v>2138</v>
      </c>
      <c r="I939" s="23" t="s">
        <v>2139</v>
      </c>
      <c r="J939" s="23" t="s">
        <v>1306</v>
      </c>
      <c r="K939" s="23" t="s">
        <v>370</v>
      </c>
      <c r="L939" s="27">
        <v>1.0945</v>
      </c>
      <c r="M939" s="25">
        <v>-834</v>
      </c>
      <c r="N939" s="25">
        <v>-128</v>
      </c>
      <c r="O939" s="24">
        <v>0</v>
      </c>
      <c r="P939" s="24">
        <v>1</v>
      </c>
      <c r="Q939" s="24">
        <v>1</v>
      </c>
      <c r="R939" s="66">
        <v>1568.2610523038611</v>
      </c>
      <c r="S939" s="66">
        <v>5.6642355473601738</v>
      </c>
      <c r="T939" s="66">
        <v>253.8</v>
      </c>
      <c r="U939" s="66">
        <v>211.5</v>
      </c>
      <c r="V939" s="66">
        <v>115.3636363636364</v>
      </c>
      <c r="W939" s="24">
        <v>4</v>
      </c>
      <c r="X939" s="24">
        <v>6</v>
      </c>
      <c r="Y939" s="24">
        <v>6</v>
      </c>
      <c r="Z939" s="24">
        <v>6</v>
      </c>
      <c r="AA939" s="28">
        <v>5.5</v>
      </c>
      <c r="AB939" s="28">
        <v>1</v>
      </c>
      <c r="AC939" s="28">
        <v>5.5</v>
      </c>
      <c r="AD939" s="28">
        <v>80</v>
      </c>
      <c r="AE939" s="28">
        <v>80.000990610000002</v>
      </c>
      <c r="AF939" t="s">
        <v>183</v>
      </c>
    </row>
    <row r="940" spans="1:32" ht="18" customHeight="1">
      <c r="A940" s="22">
        <v>46178</v>
      </c>
      <c r="B940" s="23" t="s">
        <v>9</v>
      </c>
      <c r="C940" s="24">
        <v>512</v>
      </c>
      <c r="D940" s="25">
        <v>6495</v>
      </c>
      <c r="E940" s="26">
        <v>2470</v>
      </c>
      <c r="F940" s="24">
        <v>30</v>
      </c>
      <c r="G940" s="24">
        <v>29</v>
      </c>
      <c r="H940" s="23" t="s">
        <v>681</v>
      </c>
      <c r="I940" s="23" t="s">
        <v>2140</v>
      </c>
      <c r="J940" s="23" t="s">
        <v>2141</v>
      </c>
      <c r="K940" s="23" t="s">
        <v>154</v>
      </c>
      <c r="L940" s="27">
        <v>1.1268</v>
      </c>
      <c r="M940" s="25">
        <v>31</v>
      </c>
      <c r="N940" s="25">
        <v>-824</v>
      </c>
      <c r="O940" s="24">
        <v>0</v>
      </c>
      <c r="P940" s="24">
        <v>2</v>
      </c>
      <c r="Q940" s="24">
        <v>1</v>
      </c>
      <c r="R940" s="66">
        <v>1113.523194271482</v>
      </c>
      <c r="S940" s="66">
        <v>5.8328376394973329</v>
      </c>
      <c r="T940" s="66">
        <v>216.5</v>
      </c>
      <c r="U940" s="66">
        <v>223.9655172413793</v>
      </c>
      <c r="V940" s="66">
        <v>110.0847457627119</v>
      </c>
      <c r="W940" s="24">
        <v>7</v>
      </c>
      <c r="X940" s="24">
        <v>6</v>
      </c>
      <c r="Y940" s="24">
        <v>6</v>
      </c>
      <c r="Z940" s="24">
        <v>3</v>
      </c>
      <c r="AA940" s="28">
        <v>5.5</v>
      </c>
      <c r="AB940" s="28">
        <v>0.8</v>
      </c>
      <c r="AC940" s="28">
        <v>4.4000000000000004</v>
      </c>
      <c r="AD940" s="28">
        <v>44</v>
      </c>
      <c r="AE940" s="28">
        <v>44.000990600000002</v>
      </c>
      <c r="AF940" t="s">
        <v>803</v>
      </c>
    </row>
    <row r="941" spans="1:32" ht="18" customHeight="1">
      <c r="A941" s="22">
        <v>46178</v>
      </c>
      <c r="B941" s="23" t="s">
        <v>9</v>
      </c>
      <c r="C941" s="24">
        <v>522</v>
      </c>
      <c r="D941" s="25">
        <v>10541</v>
      </c>
      <c r="E941" s="26">
        <v>2468</v>
      </c>
      <c r="F941" s="24">
        <v>38</v>
      </c>
      <c r="G941" s="24">
        <v>44</v>
      </c>
      <c r="H941" s="23" t="s">
        <v>1189</v>
      </c>
      <c r="I941" s="23" t="s">
        <v>2142</v>
      </c>
      <c r="J941" s="23" t="s">
        <v>1620</v>
      </c>
      <c r="K941" s="23" t="s">
        <v>203</v>
      </c>
      <c r="L941" s="27">
        <v>1.0780000000000001</v>
      </c>
      <c r="M941" s="25">
        <v>-320</v>
      </c>
      <c r="N941" s="25">
        <v>610</v>
      </c>
      <c r="O941" s="24">
        <v>0</v>
      </c>
      <c r="P941" s="24">
        <v>2</v>
      </c>
      <c r="Q941" s="24">
        <v>1</v>
      </c>
      <c r="R941" s="66">
        <v>1972.0292133665421</v>
      </c>
      <c r="S941" s="66">
        <v>5.3452555005536517</v>
      </c>
      <c r="T941" s="66">
        <v>277.39473684210532</v>
      </c>
      <c r="U941" s="66">
        <v>239.56818181818181</v>
      </c>
      <c r="V941" s="66">
        <v>128.54878048780489</v>
      </c>
      <c r="W941" s="24">
        <v>0</v>
      </c>
      <c r="X941" s="24">
        <v>6</v>
      </c>
      <c r="Y941" s="24">
        <v>5</v>
      </c>
      <c r="Z941" s="24">
        <v>7</v>
      </c>
      <c r="AA941" s="28">
        <v>4.5</v>
      </c>
      <c r="AB941" s="28">
        <v>1</v>
      </c>
      <c r="AC941" s="28">
        <v>4.5</v>
      </c>
      <c r="AD941" s="28">
        <v>60</v>
      </c>
      <c r="AE941" s="28">
        <v>60.000990590000001</v>
      </c>
      <c r="AF941" t="s">
        <v>578</v>
      </c>
    </row>
    <row r="942" spans="1:32" ht="18" customHeight="1">
      <c r="A942" s="22">
        <v>46178</v>
      </c>
      <c r="B942" s="23" t="s">
        <v>9</v>
      </c>
      <c r="C942" s="24">
        <v>520</v>
      </c>
      <c r="D942" s="25">
        <v>3607</v>
      </c>
      <c r="E942" s="26">
        <v>2448</v>
      </c>
      <c r="F942" s="24">
        <v>17</v>
      </c>
      <c r="G942" s="24">
        <v>25</v>
      </c>
      <c r="H942" s="23" t="s">
        <v>893</v>
      </c>
      <c r="I942" s="23" t="s">
        <v>2143</v>
      </c>
      <c r="J942" s="23" t="s">
        <v>1454</v>
      </c>
      <c r="K942" s="23" t="s">
        <v>154</v>
      </c>
      <c r="L942" s="27">
        <v>1.2262</v>
      </c>
      <c r="M942" s="25">
        <v>545</v>
      </c>
      <c r="N942" s="25">
        <v>929</v>
      </c>
      <c r="O942" s="24">
        <v>0</v>
      </c>
      <c r="P942" s="24">
        <v>0</v>
      </c>
      <c r="Q942" s="24">
        <v>1</v>
      </c>
      <c r="R942" s="66">
        <v>636.00814653383145</v>
      </c>
      <c r="S942" s="66">
        <v>5.6713110038884249</v>
      </c>
      <c r="T942" s="66">
        <v>212.1764705882353</v>
      </c>
      <c r="U942" s="66">
        <v>144.28</v>
      </c>
      <c r="V942" s="66">
        <v>85.88095238095238</v>
      </c>
      <c r="W942" s="24">
        <v>7</v>
      </c>
      <c r="X942" s="24">
        <v>7</v>
      </c>
      <c r="Y942" s="24">
        <v>7</v>
      </c>
      <c r="Z942" s="24">
        <v>6</v>
      </c>
      <c r="AA942" s="28">
        <v>6.75</v>
      </c>
      <c r="AB942" s="28">
        <v>0.6</v>
      </c>
      <c r="AC942" s="28">
        <v>4.05</v>
      </c>
      <c r="AD942" s="28">
        <v>50.5</v>
      </c>
      <c r="AE942" s="28">
        <v>50.50099058</v>
      </c>
      <c r="AF942" t="s">
        <v>2144</v>
      </c>
    </row>
    <row r="943" spans="1:32" ht="18" customHeight="1">
      <c r="A943" s="22">
        <v>46178</v>
      </c>
      <c r="B943" s="23" t="s">
        <v>9</v>
      </c>
      <c r="C943" s="24">
        <v>518</v>
      </c>
      <c r="D943" s="25">
        <v>4921</v>
      </c>
      <c r="E943" s="26">
        <v>2273</v>
      </c>
      <c r="F943" s="24">
        <v>23</v>
      </c>
      <c r="G943" s="24">
        <v>23</v>
      </c>
      <c r="H943" s="23" t="s">
        <v>2145</v>
      </c>
      <c r="I943" s="23" t="s">
        <v>2146</v>
      </c>
      <c r="J943" s="23" t="s">
        <v>2146</v>
      </c>
      <c r="K943" s="23" t="s">
        <v>154</v>
      </c>
      <c r="L943" s="27">
        <v>1.1539999999999999</v>
      </c>
      <c r="M943" s="25">
        <v>-807</v>
      </c>
      <c r="N943" s="25">
        <v>-400</v>
      </c>
      <c r="O943" s="24">
        <v>0</v>
      </c>
      <c r="P943" s="24">
        <v>8</v>
      </c>
      <c r="Q943" s="24">
        <v>1</v>
      </c>
      <c r="R943" s="66">
        <v>873.42860107928607</v>
      </c>
      <c r="S943" s="66">
        <v>5.6341182254842286</v>
      </c>
      <c r="T943" s="66">
        <v>213.95652173913041</v>
      </c>
      <c r="U943" s="66">
        <v>213.95652173913041</v>
      </c>
      <c r="V943" s="66">
        <v>106.9782608695652</v>
      </c>
      <c r="W943" s="24">
        <v>7</v>
      </c>
      <c r="X943" s="24">
        <v>6</v>
      </c>
      <c r="Y943" s="24">
        <v>7</v>
      </c>
      <c r="Z943" s="24">
        <v>6</v>
      </c>
      <c r="AA943" s="28">
        <v>6.5</v>
      </c>
      <c r="AB943" s="28">
        <v>0.6</v>
      </c>
      <c r="AC943" s="28">
        <v>3.9</v>
      </c>
      <c r="AD943" s="28">
        <v>39</v>
      </c>
      <c r="AE943" s="28">
        <v>39.000990569999999</v>
      </c>
      <c r="AF943" t="s">
        <v>2147</v>
      </c>
    </row>
    <row r="944" spans="1:32" ht="18" customHeight="1">
      <c r="A944" s="22">
        <v>46178</v>
      </c>
      <c r="B944" s="23" t="s">
        <v>9</v>
      </c>
      <c r="C944" s="24">
        <v>532</v>
      </c>
      <c r="D944" s="25">
        <v>7066</v>
      </c>
      <c r="E944" s="26">
        <v>1528</v>
      </c>
      <c r="F944" s="24">
        <v>26</v>
      </c>
      <c r="G944" s="24">
        <v>32</v>
      </c>
      <c r="H944" s="23" t="s">
        <v>2148</v>
      </c>
      <c r="I944" s="23" t="s">
        <v>2149</v>
      </c>
      <c r="J944" s="23" t="s">
        <v>2150</v>
      </c>
      <c r="K944" s="23" t="s">
        <v>154</v>
      </c>
      <c r="L944" s="27">
        <v>1.0721000000000001</v>
      </c>
      <c r="M944" s="25">
        <v>1631</v>
      </c>
      <c r="N944" s="25">
        <v>-559</v>
      </c>
      <c r="O944" s="24">
        <v>0</v>
      </c>
      <c r="P944" s="24">
        <v>2</v>
      </c>
      <c r="Q944" s="24">
        <v>1</v>
      </c>
      <c r="R944" s="66">
        <v>1260.240244914902</v>
      </c>
      <c r="S944" s="66">
        <v>5.606867443339846</v>
      </c>
      <c r="T944" s="66">
        <v>271.76923076923077</v>
      </c>
      <c r="U944" s="66">
        <v>220.8125</v>
      </c>
      <c r="V944" s="66">
        <v>121.8275862068966</v>
      </c>
      <c r="W944" s="24">
        <v>2</v>
      </c>
      <c r="X944" s="24">
        <v>6</v>
      </c>
      <c r="Y944" s="24">
        <v>5</v>
      </c>
      <c r="Z944" s="24">
        <v>6</v>
      </c>
      <c r="AA944" s="28">
        <v>4.75</v>
      </c>
      <c r="AB944" s="28">
        <v>1</v>
      </c>
      <c r="AC944" s="28">
        <v>4.75</v>
      </c>
      <c r="AD944" s="28">
        <v>62.5</v>
      </c>
      <c r="AE944" s="28">
        <v>62.500990559999998</v>
      </c>
      <c r="AF944" t="s">
        <v>1977</v>
      </c>
    </row>
    <row r="945" spans="1:32" ht="18" customHeight="1">
      <c r="A945" s="22">
        <v>46178</v>
      </c>
      <c r="B945" s="23" t="s">
        <v>9</v>
      </c>
      <c r="C945" s="24">
        <v>511</v>
      </c>
      <c r="D945" s="25">
        <v>4010</v>
      </c>
      <c r="E945" s="26">
        <v>1410</v>
      </c>
      <c r="F945" s="24">
        <v>15</v>
      </c>
      <c r="G945" s="24">
        <v>21</v>
      </c>
      <c r="H945" s="23" t="s">
        <v>2151</v>
      </c>
      <c r="I945" s="23" t="s">
        <v>2152</v>
      </c>
      <c r="J945" s="23" t="s">
        <v>482</v>
      </c>
      <c r="K945" s="23" t="s">
        <v>154</v>
      </c>
      <c r="L945" s="27">
        <v>1.1172</v>
      </c>
      <c r="M945" s="25">
        <v>2349</v>
      </c>
      <c r="N945" s="25">
        <v>1002</v>
      </c>
      <c r="O945" s="24">
        <v>0</v>
      </c>
      <c r="P945" s="24">
        <v>1</v>
      </c>
      <c r="Q945" s="24">
        <v>1</v>
      </c>
      <c r="R945" s="66">
        <v>741.62806143628063</v>
      </c>
      <c r="S945" s="66">
        <v>5.4070230193744253</v>
      </c>
      <c r="T945" s="66">
        <v>267.33333333333331</v>
      </c>
      <c r="U945" s="66">
        <v>190.95238095238099</v>
      </c>
      <c r="V945" s="66">
        <v>111.3888888888889</v>
      </c>
      <c r="W945" s="24">
        <v>3</v>
      </c>
      <c r="X945" s="24">
        <v>7</v>
      </c>
      <c r="Y945" s="24">
        <v>6</v>
      </c>
      <c r="Z945" s="24">
        <v>7</v>
      </c>
      <c r="AA945" s="28">
        <v>5.75</v>
      </c>
      <c r="AB945" s="28">
        <v>0.6</v>
      </c>
      <c r="AC945" s="28">
        <v>3.45</v>
      </c>
      <c r="AD945" s="28">
        <v>44.5</v>
      </c>
      <c r="AE945" s="28">
        <v>44.500990549999997</v>
      </c>
      <c r="AF945" t="s">
        <v>2137</v>
      </c>
    </row>
    <row r="946" spans="1:32" ht="18" customHeight="1">
      <c r="A946" s="22">
        <v>46178</v>
      </c>
      <c r="B946" s="23" t="s">
        <v>9</v>
      </c>
      <c r="C946" s="24">
        <v>513</v>
      </c>
      <c r="D946" s="25">
        <v>5750</v>
      </c>
      <c r="E946" s="26">
        <v>1323</v>
      </c>
      <c r="F946" s="24">
        <v>21</v>
      </c>
      <c r="G946" s="24">
        <v>28</v>
      </c>
      <c r="H946" s="23" t="s">
        <v>613</v>
      </c>
      <c r="I946" s="23" t="s">
        <v>1924</v>
      </c>
      <c r="J946" s="23" t="s">
        <v>2153</v>
      </c>
      <c r="K946" s="23" t="s">
        <v>154</v>
      </c>
      <c r="L946" s="27">
        <v>1.0767</v>
      </c>
      <c r="M946" s="25">
        <v>489</v>
      </c>
      <c r="N946" s="25">
        <v>-249</v>
      </c>
      <c r="O946" s="24">
        <v>0</v>
      </c>
      <c r="P946" s="24">
        <v>3</v>
      </c>
      <c r="Q946" s="24">
        <v>1</v>
      </c>
      <c r="R946" s="66">
        <v>1016.687681610627</v>
      </c>
      <c r="S946" s="66">
        <v>5.6556208007663722</v>
      </c>
      <c r="T946" s="66">
        <v>273.8095238095238</v>
      </c>
      <c r="U946" s="66">
        <v>205.35714285714289</v>
      </c>
      <c r="V946" s="66">
        <v>117.3469387755102</v>
      </c>
      <c r="W946" s="24">
        <v>1</v>
      </c>
      <c r="X946" s="24">
        <v>7</v>
      </c>
      <c r="Y946" s="24">
        <v>6</v>
      </c>
      <c r="Z946" s="24">
        <v>6</v>
      </c>
      <c r="AA946" s="28">
        <v>5</v>
      </c>
      <c r="AB946" s="28">
        <v>0.8</v>
      </c>
      <c r="AC946" s="28">
        <v>4</v>
      </c>
      <c r="AD946" s="28">
        <v>40</v>
      </c>
      <c r="AE946" s="28">
        <v>40.000990539999997</v>
      </c>
      <c r="AF946" t="s">
        <v>208</v>
      </c>
    </row>
    <row r="947" spans="1:32" ht="18" customHeight="1">
      <c r="A947" s="22">
        <v>46178</v>
      </c>
      <c r="B947" s="23" t="s">
        <v>9</v>
      </c>
      <c r="C947" s="24">
        <v>508</v>
      </c>
      <c r="D947" s="25">
        <v>4927</v>
      </c>
      <c r="E947" s="26">
        <v>1322</v>
      </c>
      <c r="F947" s="24">
        <v>20</v>
      </c>
      <c r="G947" s="24">
        <v>29</v>
      </c>
      <c r="H947" s="23" t="s">
        <v>2001</v>
      </c>
      <c r="I947" s="23" t="s">
        <v>2154</v>
      </c>
      <c r="J947" s="23" t="s">
        <v>458</v>
      </c>
      <c r="K947" s="23" t="s">
        <v>203</v>
      </c>
      <c r="L947" s="27">
        <v>1.0893999999999999</v>
      </c>
      <c r="M947" s="25">
        <v>-278</v>
      </c>
      <c r="N947" s="25">
        <v>695</v>
      </c>
      <c r="O947" s="24">
        <v>0</v>
      </c>
      <c r="P947" s="24">
        <v>8</v>
      </c>
      <c r="Q947" s="24">
        <v>1</v>
      </c>
      <c r="R947" s="66">
        <v>774.44992735574931</v>
      </c>
      <c r="S947" s="66">
        <v>6.3619348726941594</v>
      </c>
      <c r="T947" s="66">
        <v>246.35</v>
      </c>
      <c r="U947" s="66">
        <v>169.89655172413791</v>
      </c>
      <c r="V947" s="66">
        <v>100.5510204081633</v>
      </c>
      <c r="W947" s="24">
        <v>5</v>
      </c>
      <c r="X947" s="24">
        <v>7</v>
      </c>
      <c r="Y947" s="24">
        <v>7</v>
      </c>
      <c r="Z947" s="24">
        <v>0</v>
      </c>
      <c r="AA947" s="28">
        <v>4.75</v>
      </c>
      <c r="AB947" s="28">
        <v>0.6</v>
      </c>
      <c r="AC947" s="28">
        <v>2.85</v>
      </c>
      <c r="AD947" s="28">
        <v>28.5</v>
      </c>
      <c r="AE947" s="28">
        <v>28.500990529999999</v>
      </c>
      <c r="AF947" t="s">
        <v>2155</v>
      </c>
    </row>
    <row r="948" spans="1:32" ht="18" customHeight="1">
      <c r="A948" s="22">
        <v>46178</v>
      </c>
      <c r="B948" s="23" t="s">
        <v>9</v>
      </c>
      <c r="C948" s="24">
        <v>535</v>
      </c>
      <c r="D948" s="25">
        <v>5994</v>
      </c>
      <c r="E948" s="26">
        <v>1315</v>
      </c>
      <c r="F948" s="24">
        <v>23</v>
      </c>
      <c r="G948" s="24">
        <v>25</v>
      </c>
      <c r="H948" s="23" t="s">
        <v>2156</v>
      </c>
      <c r="I948" s="23" t="s">
        <v>2157</v>
      </c>
      <c r="J948" s="23" t="s">
        <v>2158</v>
      </c>
      <c r="K948" s="23" t="s">
        <v>370</v>
      </c>
      <c r="L948" s="27">
        <v>1.0730999999999999</v>
      </c>
      <c r="M948" s="25">
        <v>-1233</v>
      </c>
      <c r="N948" s="25">
        <v>-211</v>
      </c>
      <c r="O948" s="24">
        <v>0</v>
      </c>
      <c r="P948" s="24">
        <v>5</v>
      </c>
      <c r="Q948" s="24">
        <v>1</v>
      </c>
      <c r="R948" s="66">
        <v>1068.804950186799</v>
      </c>
      <c r="S948" s="66">
        <v>5.6081327083603094</v>
      </c>
      <c r="T948" s="66">
        <v>260.60869565217388</v>
      </c>
      <c r="U948" s="66">
        <v>239.76</v>
      </c>
      <c r="V948" s="66">
        <v>124.875</v>
      </c>
      <c r="W948" s="24">
        <v>3</v>
      </c>
      <c r="X948" s="24">
        <v>6</v>
      </c>
      <c r="Y948" s="24">
        <v>5</v>
      </c>
      <c r="Z948" s="24">
        <v>6</v>
      </c>
      <c r="AA948" s="28">
        <v>5</v>
      </c>
      <c r="AB948" s="28">
        <v>0.8</v>
      </c>
      <c r="AC948" s="28">
        <v>4</v>
      </c>
      <c r="AD948" s="28">
        <v>50</v>
      </c>
      <c r="AE948" s="28">
        <v>50.000990520000002</v>
      </c>
      <c r="AF948" t="s">
        <v>237</v>
      </c>
    </row>
    <row r="949" spans="1:32" ht="18" customHeight="1">
      <c r="A949" s="22">
        <v>46178</v>
      </c>
      <c r="B949" s="23" t="s">
        <v>9</v>
      </c>
      <c r="C949" s="24">
        <v>527</v>
      </c>
      <c r="D949" s="25">
        <v>4802</v>
      </c>
      <c r="E949" s="26">
        <v>1198</v>
      </c>
      <c r="F949" s="24">
        <v>19</v>
      </c>
      <c r="G949" s="24">
        <v>22</v>
      </c>
      <c r="H949" s="23" t="s">
        <v>2159</v>
      </c>
      <c r="I949" s="23" t="s">
        <v>2160</v>
      </c>
      <c r="J949" s="23" t="s">
        <v>1170</v>
      </c>
      <c r="K949" s="23" t="s">
        <v>154</v>
      </c>
      <c r="L949" s="27">
        <v>1.0831999999999999</v>
      </c>
      <c r="M949" s="25">
        <v>-537</v>
      </c>
      <c r="N949" s="25">
        <v>-1172</v>
      </c>
      <c r="O949" s="24">
        <v>0</v>
      </c>
      <c r="P949" s="24">
        <v>7</v>
      </c>
      <c r="Q949" s="24">
        <v>1</v>
      </c>
      <c r="R949" s="66">
        <v>833.44312992943128</v>
      </c>
      <c r="S949" s="66">
        <v>5.7616408697334771</v>
      </c>
      <c r="T949" s="66">
        <v>252.73684210526321</v>
      </c>
      <c r="U949" s="66">
        <v>218.27272727272731</v>
      </c>
      <c r="V949" s="66">
        <v>117.1219512195122</v>
      </c>
      <c r="W949" s="24">
        <v>4</v>
      </c>
      <c r="X949" s="24">
        <v>6</v>
      </c>
      <c r="Y949" s="24">
        <v>6</v>
      </c>
      <c r="Z949" s="24">
        <v>5</v>
      </c>
      <c r="AA949" s="28">
        <v>5.25</v>
      </c>
      <c r="AB949" s="28">
        <v>0.6</v>
      </c>
      <c r="AC949" s="28">
        <v>3.15</v>
      </c>
      <c r="AD949" s="28">
        <v>31.5</v>
      </c>
      <c r="AE949" s="28">
        <v>31.500990510000001</v>
      </c>
      <c r="AF949" t="s">
        <v>1704</v>
      </c>
    </row>
    <row r="950" spans="1:32" ht="18" customHeight="1">
      <c r="A950" s="22">
        <v>46178</v>
      </c>
      <c r="B950" s="23" t="s">
        <v>9</v>
      </c>
      <c r="C950" s="24">
        <v>528</v>
      </c>
      <c r="D950" s="25">
        <v>4694</v>
      </c>
      <c r="E950" s="26">
        <v>1118</v>
      </c>
      <c r="F950" s="24">
        <v>19</v>
      </c>
      <c r="G950" s="24">
        <v>20</v>
      </c>
      <c r="H950" s="23" t="s">
        <v>2161</v>
      </c>
      <c r="I950" s="23" t="s">
        <v>284</v>
      </c>
      <c r="J950" s="23" t="s">
        <v>2162</v>
      </c>
      <c r="K950" s="23" t="s">
        <v>154</v>
      </c>
      <c r="L950" s="27">
        <v>1.0793999999999999</v>
      </c>
      <c r="M950" s="25">
        <v>-524</v>
      </c>
      <c r="N950" s="25">
        <v>-272</v>
      </c>
      <c r="O950" s="24">
        <v>0</v>
      </c>
      <c r="P950" s="24">
        <v>8</v>
      </c>
      <c r="Q950" s="24">
        <v>1</v>
      </c>
      <c r="R950" s="66">
        <v>813.30925695309247</v>
      </c>
      <c r="S950" s="66">
        <v>5.7714823234462784</v>
      </c>
      <c r="T950" s="66">
        <v>247.0526315789474</v>
      </c>
      <c r="U950" s="66">
        <v>234.7</v>
      </c>
      <c r="V950" s="66">
        <v>120.35897435897439</v>
      </c>
      <c r="W950" s="24">
        <v>4</v>
      </c>
      <c r="X950" s="24">
        <v>6</v>
      </c>
      <c r="Y950" s="24">
        <v>6</v>
      </c>
      <c r="Z950" s="24">
        <v>5</v>
      </c>
      <c r="AA950" s="28">
        <v>5.25</v>
      </c>
      <c r="AB950" s="28">
        <v>0.6</v>
      </c>
      <c r="AC950" s="28">
        <v>3.15</v>
      </c>
      <c r="AD950" s="28">
        <v>31.5</v>
      </c>
      <c r="AE950" s="28">
        <v>31.5009905</v>
      </c>
      <c r="AF950" t="s">
        <v>1704</v>
      </c>
    </row>
    <row r="951" spans="1:32" ht="18" customHeight="1">
      <c r="A951" s="22">
        <v>46178</v>
      </c>
      <c r="B951" s="23" t="s">
        <v>9</v>
      </c>
      <c r="C951" s="24">
        <v>536</v>
      </c>
      <c r="D951" s="25">
        <v>7943</v>
      </c>
      <c r="E951" s="26">
        <v>1457</v>
      </c>
      <c r="F951" s="24">
        <v>27</v>
      </c>
      <c r="G951" s="24">
        <v>37</v>
      </c>
      <c r="H951" s="23" t="s">
        <v>1487</v>
      </c>
      <c r="I951" s="23" t="s">
        <v>2163</v>
      </c>
      <c r="J951" s="23" t="s">
        <v>2164</v>
      </c>
      <c r="K951" s="23" t="s">
        <v>203</v>
      </c>
      <c r="L951" s="27">
        <v>1.0610999999999999</v>
      </c>
      <c r="M951" s="25">
        <v>-1363</v>
      </c>
      <c r="N951" s="25">
        <v>-1785</v>
      </c>
      <c r="O951" s="24">
        <v>0</v>
      </c>
      <c r="P951" s="24">
        <v>6</v>
      </c>
      <c r="Q951" s="24">
        <v>1</v>
      </c>
      <c r="R951" s="66">
        <v>1438.5449356579491</v>
      </c>
      <c r="S951" s="66">
        <v>5.5215515366345498</v>
      </c>
      <c r="T951" s="66">
        <v>294.18518518518522</v>
      </c>
      <c r="U951" s="66">
        <v>214.67567567567571</v>
      </c>
      <c r="V951" s="66">
        <v>124.109375</v>
      </c>
      <c r="W951" s="24">
        <v>0</v>
      </c>
      <c r="X951" s="24">
        <v>6</v>
      </c>
      <c r="Y951" s="24">
        <v>5</v>
      </c>
      <c r="Z951" s="24">
        <v>7</v>
      </c>
      <c r="AA951" s="28">
        <v>4.5</v>
      </c>
      <c r="AB951" s="28">
        <v>1</v>
      </c>
      <c r="AC951" s="28">
        <v>4.5</v>
      </c>
      <c r="AD951" s="28">
        <v>70</v>
      </c>
      <c r="AE951" s="28">
        <v>70.000990490000007</v>
      </c>
      <c r="AF951" t="s">
        <v>204</v>
      </c>
    </row>
    <row r="952" spans="1:32" ht="18" customHeight="1">
      <c r="A952" s="22">
        <v>46178</v>
      </c>
      <c r="B952" s="23" t="s">
        <v>9</v>
      </c>
      <c r="C952" s="24">
        <v>533</v>
      </c>
      <c r="D952" s="25">
        <v>4354</v>
      </c>
      <c r="E952" s="26">
        <v>-4</v>
      </c>
      <c r="F952" s="24">
        <v>18</v>
      </c>
      <c r="G952" s="24">
        <v>11</v>
      </c>
      <c r="H952" s="23" t="s">
        <v>421</v>
      </c>
      <c r="I952" s="23" t="s">
        <v>2165</v>
      </c>
      <c r="J952" s="23" t="s">
        <v>574</v>
      </c>
      <c r="K952" s="23" t="s">
        <v>154</v>
      </c>
      <c r="L952" s="27">
        <v>0.99970000000000003</v>
      </c>
      <c r="M952" s="25">
        <v>5</v>
      </c>
      <c r="N952" s="25">
        <v>395</v>
      </c>
      <c r="O952" s="24">
        <v>0</v>
      </c>
      <c r="P952" s="24">
        <v>3</v>
      </c>
      <c r="Q952" s="24">
        <v>1</v>
      </c>
      <c r="R952" s="66">
        <v>703.60076795350767</v>
      </c>
      <c r="S952" s="66">
        <v>6.18816834533032</v>
      </c>
      <c r="T952" s="66">
        <v>241.88888888888891</v>
      </c>
      <c r="U952" s="66">
        <v>395.81818181818181</v>
      </c>
      <c r="V952" s="66">
        <v>150.13793103448279</v>
      </c>
      <c r="W952" s="24">
        <v>5</v>
      </c>
      <c r="X952" s="24">
        <v>2</v>
      </c>
      <c r="Y952" s="24">
        <v>3</v>
      </c>
      <c r="Z952" s="24">
        <v>0</v>
      </c>
      <c r="AA952" s="28">
        <v>2.5</v>
      </c>
      <c r="AB952" s="28">
        <v>0.6</v>
      </c>
      <c r="AC952" s="28">
        <v>1.5</v>
      </c>
      <c r="AD952" s="28">
        <v>25</v>
      </c>
      <c r="AE952" s="28">
        <v>25.000990479999999</v>
      </c>
      <c r="AF952" t="s">
        <v>812</v>
      </c>
    </row>
    <row r="953" spans="1:32" ht="18" customHeight="1">
      <c r="A953" s="22">
        <v>46178</v>
      </c>
      <c r="B953" s="23" t="s">
        <v>9</v>
      </c>
      <c r="C953" s="24">
        <v>523</v>
      </c>
      <c r="D953" s="25">
        <v>5104</v>
      </c>
      <c r="E953" s="26">
        <v>-208</v>
      </c>
      <c r="F953" s="24">
        <v>17</v>
      </c>
      <c r="G953" s="24">
        <v>21</v>
      </c>
      <c r="H953" s="23" t="s">
        <v>2166</v>
      </c>
      <c r="I953" s="23" t="s">
        <v>422</v>
      </c>
      <c r="J953" s="23" t="s">
        <v>1339</v>
      </c>
      <c r="K953" s="23" t="s">
        <v>203</v>
      </c>
      <c r="L953" s="27">
        <v>0.98640000000000005</v>
      </c>
      <c r="M953" s="25">
        <v>-473</v>
      </c>
      <c r="N953" s="25">
        <v>345</v>
      </c>
      <c r="O953" s="24">
        <v>0</v>
      </c>
      <c r="P953" s="24">
        <v>3</v>
      </c>
      <c r="Q953" s="24">
        <v>1</v>
      </c>
      <c r="R953" s="66">
        <v>825.14155251141563</v>
      </c>
      <c r="S953" s="66">
        <v>6.1856053479131843</v>
      </c>
      <c r="T953" s="66">
        <v>300.23529411764707</v>
      </c>
      <c r="U953" s="66">
        <v>243.04761904761901</v>
      </c>
      <c r="V953" s="66">
        <v>134.31578947368419</v>
      </c>
      <c r="W953" s="24">
        <v>0</v>
      </c>
      <c r="X953" s="24">
        <v>6</v>
      </c>
      <c r="Y953" s="24">
        <v>4</v>
      </c>
      <c r="Z953" s="24">
        <v>0</v>
      </c>
      <c r="AA953" s="28">
        <v>2.5</v>
      </c>
      <c r="AB953" s="28">
        <v>0.8</v>
      </c>
      <c r="AC953" s="28">
        <v>2</v>
      </c>
      <c r="AD953" s="28">
        <v>30</v>
      </c>
      <c r="AE953" s="28">
        <v>30.000990470000001</v>
      </c>
      <c r="AF953" t="s">
        <v>661</v>
      </c>
    </row>
    <row r="954" spans="1:32" ht="18" customHeight="1">
      <c r="A954" s="22">
        <v>46178</v>
      </c>
      <c r="B954" s="23" t="s">
        <v>9</v>
      </c>
      <c r="C954" s="24">
        <v>526</v>
      </c>
      <c r="D954" s="25">
        <v>3991</v>
      </c>
      <c r="E954" s="26">
        <v>-314</v>
      </c>
      <c r="F954" s="24">
        <v>12</v>
      </c>
      <c r="G954" s="24">
        <v>16</v>
      </c>
      <c r="H954" s="23" t="s">
        <v>2167</v>
      </c>
      <c r="I954" s="23" t="s">
        <v>2168</v>
      </c>
      <c r="J954" s="23" t="s">
        <v>2169</v>
      </c>
      <c r="K954" s="23" t="s">
        <v>154</v>
      </c>
      <c r="L954" s="27">
        <v>0.9738</v>
      </c>
      <c r="M954" s="25">
        <v>-461</v>
      </c>
      <c r="N954" s="25">
        <v>642</v>
      </c>
      <c r="O954" s="24">
        <v>0</v>
      </c>
      <c r="P954" s="24">
        <v>6</v>
      </c>
      <c r="Q954" s="24">
        <v>1</v>
      </c>
      <c r="R954" s="66">
        <v>670.12302822748029</v>
      </c>
      <c r="S954" s="66">
        <v>5.9556228213145559</v>
      </c>
      <c r="T954" s="66">
        <v>332.58333333333331</v>
      </c>
      <c r="U954" s="66">
        <v>249.4375</v>
      </c>
      <c r="V954" s="66">
        <v>142.53571428571431</v>
      </c>
      <c r="W954" s="24">
        <v>0</v>
      </c>
      <c r="X954" s="24">
        <v>5</v>
      </c>
      <c r="Y954" s="24">
        <v>3</v>
      </c>
      <c r="Z954" s="24">
        <v>1</v>
      </c>
      <c r="AA954" s="28">
        <v>2.25</v>
      </c>
      <c r="AB954" s="28">
        <v>0.6</v>
      </c>
      <c r="AC954" s="28">
        <v>1.35</v>
      </c>
      <c r="AD954" s="28">
        <v>33.5</v>
      </c>
      <c r="AE954" s="28">
        <v>33.500990459999997</v>
      </c>
      <c r="AF954" t="s">
        <v>599</v>
      </c>
    </row>
    <row r="955" spans="1:32" ht="18" customHeight="1">
      <c r="A955" s="22">
        <v>46178</v>
      </c>
      <c r="B955" s="23" t="s">
        <v>9</v>
      </c>
      <c r="C955" s="24">
        <v>517</v>
      </c>
      <c r="D955" s="25">
        <v>5496</v>
      </c>
      <c r="E955" s="26">
        <v>-648</v>
      </c>
      <c r="F955" s="24">
        <v>16</v>
      </c>
      <c r="G955" s="24">
        <v>20</v>
      </c>
      <c r="H955" s="23" t="s">
        <v>600</v>
      </c>
      <c r="I955" s="23" t="s">
        <v>2170</v>
      </c>
      <c r="J955" s="23" t="s">
        <v>2171</v>
      </c>
      <c r="K955" s="23" t="s">
        <v>154</v>
      </c>
      <c r="L955" s="27">
        <v>0.9607</v>
      </c>
      <c r="M955" s="25">
        <v>-1269</v>
      </c>
      <c r="N955" s="25">
        <v>-514</v>
      </c>
      <c r="O955" s="24">
        <v>0</v>
      </c>
      <c r="P955" s="24">
        <v>7</v>
      </c>
      <c r="Q955" s="24">
        <v>1</v>
      </c>
      <c r="R955" s="66">
        <v>936.03486924034871</v>
      </c>
      <c r="S955" s="66">
        <v>5.8715761352569604</v>
      </c>
      <c r="T955" s="66">
        <v>343.5</v>
      </c>
      <c r="U955" s="66">
        <v>274.8</v>
      </c>
      <c r="V955" s="66">
        <v>152.66666666666671</v>
      </c>
      <c r="W955" s="24">
        <v>0</v>
      </c>
      <c r="X955" s="24">
        <v>5</v>
      </c>
      <c r="Y955" s="24">
        <v>3</v>
      </c>
      <c r="Z955" s="24">
        <v>2</v>
      </c>
      <c r="AA955" s="28">
        <v>2.5</v>
      </c>
      <c r="AB955" s="28">
        <v>0.8</v>
      </c>
      <c r="AC955" s="28">
        <v>2</v>
      </c>
      <c r="AD955" s="28">
        <v>30</v>
      </c>
      <c r="AE955" s="28">
        <v>30.00099045</v>
      </c>
      <c r="AF955" t="s">
        <v>661</v>
      </c>
    </row>
    <row r="956" spans="1:32" ht="18" customHeight="1">
      <c r="A956" s="22">
        <v>46178</v>
      </c>
      <c r="B956" s="23" t="s">
        <v>16</v>
      </c>
      <c r="C956" s="24">
        <v>556</v>
      </c>
      <c r="D956" s="25">
        <v>7209</v>
      </c>
      <c r="E956" s="26">
        <v>3218</v>
      </c>
      <c r="F956" s="24">
        <v>35</v>
      </c>
      <c r="G956" s="24">
        <v>34</v>
      </c>
      <c r="H956" s="23" t="s">
        <v>2172</v>
      </c>
      <c r="I956" s="23" t="s">
        <v>1692</v>
      </c>
      <c r="J956" s="23" t="s">
        <v>2100</v>
      </c>
      <c r="K956" s="23" t="s">
        <v>154</v>
      </c>
      <c r="L956" s="27">
        <v>1.1488</v>
      </c>
      <c r="M956" s="25">
        <v>-485</v>
      </c>
      <c r="N956" s="25">
        <v>469</v>
      </c>
      <c r="O956" s="24">
        <v>0</v>
      </c>
      <c r="P956" s="24">
        <v>6</v>
      </c>
      <c r="Q956" s="24">
        <v>1</v>
      </c>
      <c r="R956" s="66">
        <v>1170.18602117061</v>
      </c>
      <c r="S956" s="66">
        <v>6.1605589791513546</v>
      </c>
      <c r="T956" s="66">
        <v>205.97142857142859</v>
      </c>
      <c r="U956" s="66">
        <v>212.02941176470591</v>
      </c>
      <c r="V956" s="66">
        <v>104.4782608695652</v>
      </c>
      <c r="W956" s="24">
        <v>7</v>
      </c>
      <c r="X956" s="24">
        <v>7</v>
      </c>
      <c r="Y956" s="24">
        <v>7</v>
      </c>
      <c r="Z956" s="24">
        <v>0</v>
      </c>
      <c r="AA956" s="28">
        <v>5.25</v>
      </c>
      <c r="AB956" s="28">
        <v>1</v>
      </c>
      <c r="AC956" s="28">
        <v>5.25</v>
      </c>
      <c r="AD956" s="28">
        <v>77.5</v>
      </c>
      <c r="AE956" s="28">
        <v>77.500990439999995</v>
      </c>
      <c r="AF956" t="s">
        <v>2173</v>
      </c>
    </row>
    <row r="957" spans="1:32" ht="18" customHeight="1">
      <c r="A957" s="22">
        <v>46178</v>
      </c>
      <c r="B957" s="23" t="s">
        <v>16</v>
      </c>
      <c r="C957" s="24">
        <v>555</v>
      </c>
      <c r="D957" s="25">
        <v>3369</v>
      </c>
      <c r="E957" s="26">
        <v>998</v>
      </c>
      <c r="F957" s="24">
        <v>19</v>
      </c>
      <c r="G957" s="24">
        <v>4</v>
      </c>
      <c r="H957" s="23" t="s">
        <v>2174</v>
      </c>
      <c r="I957" s="23" t="s">
        <v>1796</v>
      </c>
      <c r="J957" s="23" t="s">
        <v>2175</v>
      </c>
      <c r="K957" s="23" t="s">
        <v>154</v>
      </c>
      <c r="L957" s="27">
        <v>1.0987</v>
      </c>
      <c r="M957" s="25">
        <v>1392</v>
      </c>
      <c r="N957" s="25">
        <v>293</v>
      </c>
      <c r="O957" s="24">
        <v>0</v>
      </c>
      <c r="P957" s="24">
        <v>5</v>
      </c>
      <c r="Q957" s="24">
        <v>1</v>
      </c>
      <c r="R957" s="66">
        <v>543.0372042341221</v>
      </c>
      <c r="S957" s="66">
        <v>6.2039948160669809</v>
      </c>
      <c r="T957" s="66">
        <v>177.31578947368419</v>
      </c>
      <c r="U957" s="66">
        <v>842.25</v>
      </c>
      <c r="V957" s="66">
        <v>146.47826086956519</v>
      </c>
      <c r="W957" s="24">
        <v>7</v>
      </c>
      <c r="X957" s="24">
        <v>0</v>
      </c>
      <c r="Y957" s="24">
        <v>3</v>
      </c>
      <c r="Z957" s="24">
        <v>0</v>
      </c>
      <c r="AA957" s="28">
        <v>2.5</v>
      </c>
      <c r="AB957" s="28">
        <v>0.6</v>
      </c>
      <c r="AC957" s="28">
        <v>1.5</v>
      </c>
      <c r="AD957" s="28">
        <v>25</v>
      </c>
      <c r="AE957" s="28">
        <v>25.000990430000002</v>
      </c>
      <c r="AF957" t="s">
        <v>267</v>
      </c>
    </row>
    <row r="958" spans="1:32" ht="18" customHeight="1">
      <c r="A958" s="22">
        <v>46178</v>
      </c>
      <c r="B958" s="23" t="s">
        <v>16</v>
      </c>
      <c r="C958" s="24">
        <v>552</v>
      </c>
      <c r="D958" s="25">
        <v>2795</v>
      </c>
      <c r="E958" s="26">
        <v>355</v>
      </c>
      <c r="F958" s="24">
        <v>13</v>
      </c>
      <c r="G958" s="24">
        <v>4</v>
      </c>
      <c r="H958" s="23" t="s">
        <v>1274</v>
      </c>
      <c r="I958" s="23" t="s">
        <v>2176</v>
      </c>
      <c r="J958" s="23" t="s">
        <v>2177</v>
      </c>
      <c r="K958" s="23" t="s">
        <v>154</v>
      </c>
      <c r="L958" s="27">
        <v>1.0423</v>
      </c>
      <c r="M958" s="25">
        <v>-298</v>
      </c>
      <c r="N958" s="25">
        <v>-1396</v>
      </c>
      <c r="O958" s="24">
        <v>0</v>
      </c>
      <c r="P958" s="24">
        <v>2</v>
      </c>
      <c r="Q958" s="24">
        <v>1</v>
      </c>
      <c r="R958" s="66">
        <v>470.2469904524699</v>
      </c>
      <c r="S958" s="66">
        <v>5.9436850351996124</v>
      </c>
      <c r="T958" s="66">
        <v>215</v>
      </c>
      <c r="U958" s="66">
        <v>698.75</v>
      </c>
      <c r="V958" s="66">
        <v>164.41176470588229</v>
      </c>
      <c r="W958" s="24">
        <v>7</v>
      </c>
      <c r="X958" s="24">
        <v>0</v>
      </c>
      <c r="Y958" s="24">
        <v>2</v>
      </c>
      <c r="Z958" s="24">
        <v>5</v>
      </c>
      <c r="AA958" s="28">
        <v>3.5</v>
      </c>
      <c r="AB958" s="28">
        <v>0.5</v>
      </c>
      <c r="AC958" s="28">
        <v>1.75</v>
      </c>
      <c r="AD958" s="28">
        <v>17.5</v>
      </c>
      <c r="AE958" s="28">
        <v>17.500990420000001</v>
      </c>
      <c r="AF958" t="s">
        <v>822</v>
      </c>
    </row>
    <row r="959" spans="1:32" ht="18" customHeight="1">
      <c r="A959" s="22">
        <v>46178</v>
      </c>
      <c r="B959" s="23" t="s">
        <v>16</v>
      </c>
      <c r="C959" s="24">
        <v>551</v>
      </c>
      <c r="D959" s="25">
        <v>4785</v>
      </c>
      <c r="E959" s="26">
        <v>148</v>
      </c>
      <c r="F959" s="24">
        <v>19</v>
      </c>
      <c r="G959" s="24">
        <v>9</v>
      </c>
      <c r="H959" s="23" t="s">
        <v>1648</v>
      </c>
      <c r="I959" s="23" t="s">
        <v>2178</v>
      </c>
      <c r="J959" s="23" t="s">
        <v>914</v>
      </c>
      <c r="K959" s="23" t="s">
        <v>154</v>
      </c>
      <c r="L959" s="27">
        <v>1.0103</v>
      </c>
      <c r="M959" s="25">
        <v>-353</v>
      </c>
      <c r="N959" s="25">
        <v>-1216</v>
      </c>
      <c r="O959" s="24">
        <v>0</v>
      </c>
      <c r="P959" s="24">
        <v>1</v>
      </c>
      <c r="Q959" s="24">
        <v>1</v>
      </c>
      <c r="R959" s="66">
        <v>824.32020547945206</v>
      </c>
      <c r="S959" s="66">
        <v>5.8047831027226673</v>
      </c>
      <c r="T959" s="66">
        <v>251.84210526315789</v>
      </c>
      <c r="U959" s="66">
        <v>531.66666666666663</v>
      </c>
      <c r="V959" s="66">
        <v>170.89285714285711</v>
      </c>
      <c r="W959" s="24">
        <v>7</v>
      </c>
      <c r="X959" s="24">
        <v>0</v>
      </c>
      <c r="Y959" s="24">
        <v>1</v>
      </c>
      <c r="Z959" s="24">
        <v>6</v>
      </c>
      <c r="AA959" s="28">
        <v>3.5</v>
      </c>
      <c r="AB959" s="28">
        <v>0.6</v>
      </c>
      <c r="AC959" s="28">
        <v>2.1</v>
      </c>
      <c r="AD959" s="28">
        <v>31</v>
      </c>
      <c r="AE959" s="28">
        <v>31.00099041</v>
      </c>
      <c r="AF959" t="s">
        <v>1707</v>
      </c>
    </row>
    <row r="960" spans="1:32" ht="18" customHeight="1">
      <c r="A960" s="22">
        <v>46178</v>
      </c>
      <c r="B960" s="23" t="s">
        <v>16</v>
      </c>
      <c r="C960" s="24">
        <v>557</v>
      </c>
      <c r="D960" s="25">
        <v>2125</v>
      </c>
      <c r="E960" s="26">
        <v>-53</v>
      </c>
      <c r="F960" s="24">
        <v>9</v>
      </c>
      <c r="G960" s="24">
        <v>4</v>
      </c>
      <c r="H960" s="23" t="s">
        <v>2179</v>
      </c>
      <c r="I960" s="23" t="s">
        <v>2180</v>
      </c>
      <c r="J960" s="23" t="s">
        <v>2181</v>
      </c>
      <c r="K960" s="23" t="s">
        <v>154</v>
      </c>
      <c r="L960" s="27">
        <v>0.99170000000000003</v>
      </c>
      <c r="M960" s="25">
        <v>454</v>
      </c>
      <c r="N960" s="25">
        <v>-1232</v>
      </c>
      <c r="O960" s="24">
        <v>0</v>
      </c>
      <c r="P960" s="24">
        <v>7</v>
      </c>
      <c r="Q960" s="24">
        <v>1</v>
      </c>
      <c r="R960" s="66">
        <v>333.49055624740549</v>
      </c>
      <c r="S960" s="66">
        <v>6.3719945293549287</v>
      </c>
      <c r="T960" s="66">
        <v>236.11111111111109</v>
      </c>
      <c r="U960" s="66">
        <v>531.25</v>
      </c>
      <c r="V960" s="66">
        <v>163.46153846153851</v>
      </c>
      <c r="W960" s="24">
        <v>7</v>
      </c>
      <c r="X960" s="24">
        <v>0</v>
      </c>
      <c r="Y960" s="24">
        <v>2</v>
      </c>
      <c r="Z960" s="24">
        <v>0</v>
      </c>
      <c r="AA960" s="28">
        <v>2.25</v>
      </c>
      <c r="AB960" s="28">
        <v>0.5</v>
      </c>
      <c r="AC960" s="28">
        <v>1.125</v>
      </c>
      <c r="AD960" s="28">
        <v>21.2</v>
      </c>
      <c r="AE960" s="28">
        <v>21.200990399999998</v>
      </c>
      <c r="AF960" t="s">
        <v>618</v>
      </c>
    </row>
    <row r="961" spans="1:32" ht="18" customHeight="1">
      <c r="A961" s="22">
        <v>46178</v>
      </c>
      <c r="B961" s="23" t="s">
        <v>16</v>
      </c>
      <c r="C961" s="24">
        <v>558</v>
      </c>
      <c r="D961" s="25">
        <v>4302</v>
      </c>
      <c r="E961" s="26">
        <v>-300</v>
      </c>
      <c r="F961" s="24">
        <v>15</v>
      </c>
      <c r="G961" s="24">
        <v>15</v>
      </c>
      <c r="H961" s="23" t="s">
        <v>2182</v>
      </c>
      <c r="I961" s="23" t="s">
        <v>2183</v>
      </c>
      <c r="J961" s="23" t="s">
        <v>2183</v>
      </c>
      <c r="K961" s="23" t="s">
        <v>154</v>
      </c>
      <c r="L961" s="27">
        <v>0.9768</v>
      </c>
      <c r="M961" s="25">
        <v>67</v>
      </c>
      <c r="N961" s="25">
        <v>-641</v>
      </c>
      <c r="O961" s="24">
        <v>0</v>
      </c>
      <c r="P961" s="24">
        <v>8</v>
      </c>
      <c r="Q961" s="24">
        <v>1</v>
      </c>
      <c r="R961" s="66">
        <v>669.66594022415939</v>
      </c>
      <c r="S961" s="66">
        <v>6.424098556602682</v>
      </c>
      <c r="T961" s="66">
        <v>286.8</v>
      </c>
      <c r="U961" s="66">
        <v>286.8</v>
      </c>
      <c r="V961" s="66">
        <v>143.4</v>
      </c>
      <c r="W961" s="24">
        <v>0</v>
      </c>
      <c r="X961" s="24">
        <v>4</v>
      </c>
      <c r="Y961" s="24">
        <v>4</v>
      </c>
      <c r="Z961" s="24">
        <v>0</v>
      </c>
      <c r="AA961" s="28">
        <v>2</v>
      </c>
      <c r="AB961" s="28">
        <v>0.6</v>
      </c>
      <c r="AC961" s="28">
        <v>1.2</v>
      </c>
      <c r="AD961" s="28">
        <v>22</v>
      </c>
      <c r="AE961" s="28">
        <v>22.000990389999998</v>
      </c>
      <c r="AF961" t="s">
        <v>592</v>
      </c>
    </row>
    <row r="962" spans="1:32" ht="18" customHeight="1">
      <c r="A962" s="22">
        <v>46178</v>
      </c>
      <c r="B962" s="23" t="s">
        <v>16</v>
      </c>
      <c r="C962" s="24">
        <v>560</v>
      </c>
      <c r="D962" s="25">
        <v>2506</v>
      </c>
      <c r="E962" s="26">
        <v>-648</v>
      </c>
      <c r="F962" s="24">
        <v>8</v>
      </c>
      <c r="G962" s="24">
        <v>2</v>
      </c>
      <c r="H962" s="23" t="s">
        <v>1282</v>
      </c>
      <c r="I962" s="23" t="s">
        <v>2184</v>
      </c>
      <c r="J962" s="23" t="s">
        <v>2185</v>
      </c>
      <c r="K962" s="23" t="s">
        <v>154</v>
      </c>
      <c r="L962" s="27">
        <v>0.91379999999999995</v>
      </c>
      <c r="M962" s="25">
        <v>-1179</v>
      </c>
      <c r="N962" s="25">
        <v>-180</v>
      </c>
      <c r="O962" s="24">
        <v>0</v>
      </c>
      <c r="P962" s="24">
        <v>0</v>
      </c>
      <c r="Q962" s="24">
        <v>1</v>
      </c>
      <c r="R962" s="66">
        <v>435.03227480282271</v>
      </c>
      <c r="S962" s="66">
        <v>5.7604921408091796</v>
      </c>
      <c r="T962" s="66">
        <v>313.25</v>
      </c>
      <c r="U962" s="66">
        <v>1253</v>
      </c>
      <c r="V962" s="66">
        <v>250.6</v>
      </c>
      <c r="W962" s="24">
        <v>0</v>
      </c>
      <c r="X962" s="24">
        <v>0</v>
      </c>
      <c r="Y962" s="24">
        <v>0</v>
      </c>
      <c r="Z962" s="24">
        <v>6</v>
      </c>
      <c r="AA962" s="28">
        <v>1.5</v>
      </c>
      <c r="AB962" s="28">
        <v>0.5</v>
      </c>
      <c r="AC962" s="28">
        <v>0.75</v>
      </c>
      <c r="AD962" s="28">
        <v>27.5</v>
      </c>
      <c r="AE962" s="28">
        <v>27.500990380000001</v>
      </c>
      <c r="AF962" t="s">
        <v>763</v>
      </c>
    </row>
    <row r="963" spans="1:32" ht="18" customHeight="1">
      <c r="A963" s="22">
        <v>46178</v>
      </c>
      <c r="B963" s="23" t="s">
        <v>16</v>
      </c>
      <c r="C963" s="24">
        <v>553</v>
      </c>
      <c r="D963" s="25">
        <v>4396</v>
      </c>
      <c r="E963" s="26">
        <v>-811</v>
      </c>
      <c r="F963" s="24">
        <v>13</v>
      </c>
      <c r="G963" s="24">
        <v>13</v>
      </c>
      <c r="H963" s="23" t="s">
        <v>2186</v>
      </c>
      <c r="I963" s="23" t="s">
        <v>2187</v>
      </c>
      <c r="J963" s="23" t="s">
        <v>2187</v>
      </c>
      <c r="K963" s="23" t="s">
        <v>154</v>
      </c>
      <c r="L963" s="27">
        <v>0.9385</v>
      </c>
      <c r="M963" s="25">
        <v>-346</v>
      </c>
      <c r="N963" s="25">
        <v>1063</v>
      </c>
      <c r="O963" s="24">
        <v>0</v>
      </c>
      <c r="P963" s="24">
        <v>3</v>
      </c>
      <c r="Q963" s="24">
        <v>1</v>
      </c>
      <c r="R963" s="66">
        <v>722.50005188875048</v>
      </c>
      <c r="S963" s="66">
        <v>6.0844286287703824</v>
      </c>
      <c r="T963" s="66">
        <v>338.15384615384608</v>
      </c>
      <c r="U963" s="66">
        <v>338.15384615384608</v>
      </c>
      <c r="V963" s="66">
        <v>169.07692307692309</v>
      </c>
      <c r="W963" s="24">
        <v>0</v>
      </c>
      <c r="X963" s="24">
        <v>3</v>
      </c>
      <c r="Y963" s="24">
        <v>1</v>
      </c>
      <c r="Z963" s="24">
        <v>1</v>
      </c>
      <c r="AA963" s="28">
        <v>1.25</v>
      </c>
      <c r="AB963" s="28">
        <v>0.6</v>
      </c>
      <c r="AC963" s="28">
        <v>0.75</v>
      </c>
      <c r="AD963" s="28">
        <v>17.5</v>
      </c>
      <c r="AE963" s="28">
        <v>17.50099037</v>
      </c>
      <c r="AF963" t="s">
        <v>641</v>
      </c>
    </row>
    <row r="964" spans="1:32" ht="18" customHeight="1">
      <c r="A964" s="22">
        <v>46178</v>
      </c>
      <c r="B964" s="23" t="s">
        <v>14</v>
      </c>
      <c r="C964" s="24">
        <v>507</v>
      </c>
      <c r="D964" s="25">
        <v>7042</v>
      </c>
      <c r="E964" s="26">
        <v>4078</v>
      </c>
      <c r="F964" s="24">
        <v>44</v>
      </c>
      <c r="G964" s="24">
        <v>28</v>
      </c>
      <c r="H964" s="23" t="s">
        <v>1312</v>
      </c>
      <c r="I964" s="23" t="s">
        <v>587</v>
      </c>
      <c r="J964" s="23" t="s">
        <v>2188</v>
      </c>
      <c r="K964" s="23" t="s">
        <v>154</v>
      </c>
      <c r="L964" s="27">
        <v>1.1930000000000001</v>
      </c>
      <c r="M964" s="25">
        <v>1603</v>
      </c>
      <c r="N964" s="25">
        <v>-1038</v>
      </c>
      <c r="O964" s="24">
        <v>0</v>
      </c>
      <c r="P964" s="24">
        <v>7</v>
      </c>
      <c r="Q964" s="24">
        <v>1</v>
      </c>
      <c r="R964" s="66">
        <v>1079.404939809049</v>
      </c>
      <c r="S964" s="66">
        <v>6.5239649554001069</v>
      </c>
      <c r="T964" s="66">
        <v>160.0454545454545</v>
      </c>
      <c r="U964" s="66">
        <v>251.5</v>
      </c>
      <c r="V964" s="66">
        <v>97.805555555555557</v>
      </c>
      <c r="W964" s="24">
        <v>7</v>
      </c>
      <c r="X964" s="24">
        <v>5</v>
      </c>
      <c r="Y964" s="24">
        <v>7</v>
      </c>
      <c r="Z964" s="24">
        <v>0</v>
      </c>
      <c r="AA964" s="28">
        <v>4.75</v>
      </c>
      <c r="AB964" s="28">
        <v>1</v>
      </c>
      <c r="AC964" s="28">
        <v>4.75</v>
      </c>
      <c r="AD964" s="28">
        <v>62.5</v>
      </c>
      <c r="AE964" s="28">
        <v>62.500990360000003</v>
      </c>
      <c r="AF964" t="s">
        <v>1977</v>
      </c>
    </row>
    <row r="965" spans="1:32" ht="18" customHeight="1">
      <c r="A965" s="22">
        <v>46178</v>
      </c>
      <c r="B965" s="23" t="s">
        <v>14</v>
      </c>
      <c r="C965" s="24">
        <v>506</v>
      </c>
      <c r="D965" s="25">
        <v>5000</v>
      </c>
      <c r="E965" s="26">
        <v>1211</v>
      </c>
      <c r="F965" s="24">
        <v>25</v>
      </c>
      <c r="G965" s="24">
        <v>17</v>
      </c>
      <c r="H965" s="23" t="s">
        <v>1781</v>
      </c>
      <c r="I965" s="23" t="s">
        <v>660</v>
      </c>
      <c r="J965" s="23" t="s">
        <v>2189</v>
      </c>
      <c r="K965" s="23" t="s">
        <v>154</v>
      </c>
      <c r="L965" s="27">
        <v>1.0807</v>
      </c>
      <c r="M965" s="25">
        <v>-498</v>
      </c>
      <c r="N965" s="25">
        <v>1840</v>
      </c>
      <c r="O965" s="24">
        <v>0</v>
      </c>
      <c r="P965" s="24">
        <v>6</v>
      </c>
      <c r="Q965" s="24">
        <v>1</v>
      </c>
      <c r="R965" s="66">
        <v>777.64689705271905</v>
      </c>
      <c r="S965" s="66">
        <v>6.4296533798951616</v>
      </c>
      <c r="T965" s="66">
        <v>200</v>
      </c>
      <c r="U965" s="66">
        <v>294.11764705882348</v>
      </c>
      <c r="V965" s="66">
        <v>119.04761904761909</v>
      </c>
      <c r="W965" s="24">
        <v>7</v>
      </c>
      <c r="X965" s="24">
        <v>3</v>
      </c>
      <c r="Y965" s="24">
        <v>6</v>
      </c>
      <c r="Z965" s="24">
        <v>0</v>
      </c>
      <c r="AA965" s="28">
        <v>4</v>
      </c>
      <c r="AB965" s="28">
        <v>0.8</v>
      </c>
      <c r="AC965" s="28">
        <v>3.2</v>
      </c>
      <c r="AD965" s="28">
        <v>42</v>
      </c>
      <c r="AE965" s="28">
        <v>42.000990350000002</v>
      </c>
      <c r="AF965" t="s">
        <v>285</v>
      </c>
    </row>
    <row r="966" spans="1:32" ht="18" customHeight="1">
      <c r="A966" s="22">
        <v>46178</v>
      </c>
      <c r="B966" s="23" t="s">
        <v>14</v>
      </c>
      <c r="C966" s="24">
        <v>502</v>
      </c>
      <c r="D966" s="25">
        <v>3139</v>
      </c>
      <c r="E966" s="26">
        <v>-86</v>
      </c>
      <c r="F966" s="24">
        <v>11</v>
      </c>
      <c r="G966" s="24">
        <v>13</v>
      </c>
      <c r="H966" s="23" t="s">
        <v>863</v>
      </c>
      <c r="I966" s="23" t="s">
        <v>1677</v>
      </c>
      <c r="J966" s="23" t="s">
        <v>2190</v>
      </c>
      <c r="K966" s="23" t="s">
        <v>154</v>
      </c>
      <c r="L966" s="27">
        <v>0.9909</v>
      </c>
      <c r="M966" s="25">
        <v>23</v>
      </c>
      <c r="N966" s="25">
        <v>-18</v>
      </c>
      <c r="O966" s="24">
        <v>0</v>
      </c>
      <c r="P966" s="24">
        <v>2</v>
      </c>
      <c r="Q966" s="24">
        <v>1</v>
      </c>
      <c r="R966" s="66">
        <v>495.344696969697</v>
      </c>
      <c r="S966" s="66">
        <v>6.3370013229232773</v>
      </c>
      <c r="T966" s="66">
        <v>285.36363636363637</v>
      </c>
      <c r="U966" s="66">
        <v>241.46153846153851</v>
      </c>
      <c r="V966" s="66">
        <v>130.79166666666671</v>
      </c>
      <c r="W966" s="24">
        <v>0</v>
      </c>
      <c r="X966" s="24">
        <v>5</v>
      </c>
      <c r="Y966" s="24">
        <v>4</v>
      </c>
      <c r="Z966" s="24">
        <v>0</v>
      </c>
      <c r="AA966" s="28">
        <v>2.25</v>
      </c>
      <c r="AB966" s="28">
        <v>0.6</v>
      </c>
      <c r="AC966" s="28">
        <v>1.35</v>
      </c>
      <c r="AD966" s="28">
        <v>23.5</v>
      </c>
      <c r="AE966" s="28">
        <v>23.500990340000001</v>
      </c>
      <c r="AF966" t="s">
        <v>1154</v>
      </c>
    </row>
    <row r="967" spans="1:32" ht="18" customHeight="1">
      <c r="A967" s="22">
        <v>46178</v>
      </c>
      <c r="B967" s="23" t="s">
        <v>14</v>
      </c>
      <c r="C967" s="24">
        <v>503</v>
      </c>
      <c r="D967" s="25">
        <v>7375</v>
      </c>
      <c r="E967" s="26">
        <v>-187</v>
      </c>
      <c r="F967" s="24">
        <v>29</v>
      </c>
      <c r="G967" s="24">
        <v>19</v>
      </c>
      <c r="H967" s="23" t="s">
        <v>2191</v>
      </c>
      <c r="I967" s="23" t="s">
        <v>2192</v>
      </c>
      <c r="J967" s="23" t="s">
        <v>2193</v>
      </c>
      <c r="K967" s="23" t="s">
        <v>154</v>
      </c>
      <c r="L967" s="27">
        <v>0.99150000000000005</v>
      </c>
      <c r="M967" s="25">
        <v>1220</v>
      </c>
      <c r="N967" s="25">
        <v>-1209</v>
      </c>
      <c r="O967" s="24">
        <v>0</v>
      </c>
      <c r="P967" s="24">
        <v>3</v>
      </c>
      <c r="Q967" s="24">
        <v>1</v>
      </c>
      <c r="R967" s="66">
        <v>1209.5260481527609</v>
      </c>
      <c r="S967" s="66">
        <v>6.0974296595459121</v>
      </c>
      <c r="T967" s="66">
        <v>254.31034482758619</v>
      </c>
      <c r="U967" s="66">
        <v>388.15789473684208</v>
      </c>
      <c r="V967" s="66">
        <v>153.64583333333329</v>
      </c>
      <c r="W967" s="24">
        <v>4</v>
      </c>
      <c r="X967" s="24">
        <v>0</v>
      </c>
      <c r="Y967" s="24">
        <v>0</v>
      </c>
      <c r="Z967" s="24">
        <v>3</v>
      </c>
      <c r="AA967" s="28">
        <v>1.75</v>
      </c>
      <c r="AB967" s="28">
        <v>1</v>
      </c>
      <c r="AC967" s="28">
        <v>1.75</v>
      </c>
      <c r="AD967" s="28">
        <v>27.5</v>
      </c>
      <c r="AE967" s="28">
        <v>27.50099033</v>
      </c>
      <c r="AF967" t="s">
        <v>2194</v>
      </c>
    </row>
    <row r="968" spans="1:32" ht="18" customHeight="1">
      <c r="A968" s="22">
        <v>46178</v>
      </c>
      <c r="B968" s="23" t="s">
        <v>14</v>
      </c>
      <c r="C968" s="24">
        <v>505</v>
      </c>
      <c r="D968" s="25">
        <v>1370</v>
      </c>
      <c r="E968" s="26">
        <v>-400</v>
      </c>
      <c r="F968" s="24">
        <v>3</v>
      </c>
      <c r="G968" s="24">
        <v>4</v>
      </c>
      <c r="H968" s="23" t="s">
        <v>385</v>
      </c>
      <c r="I968" s="23" t="s">
        <v>1653</v>
      </c>
      <c r="J968" s="23" t="s">
        <v>2195</v>
      </c>
      <c r="K968" s="23" t="s">
        <v>154</v>
      </c>
      <c r="L968" s="27">
        <v>0.90269999999999995</v>
      </c>
      <c r="M968" s="25">
        <v>-387</v>
      </c>
      <c r="N968" s="25">
        <v>-50</v>
      </c>
      <c r="O968" s="24">
        <v>0</v>
      </c>
      <c r="P968" s="24">
        <v>5</v>
      </c>
      <c r="Q968" s="24">
        <v>1</v>
      </c>
      <c r="R968" s="66">
        <v>244.994499792445</v>
      </c>
      <c r="S968" s="66">
        <v>5.591962273278134</v>
      </c>
      <c r="T968" s="66">
        <v>456.66666666666669</v>
      </c>
      <c r="U968" s="66">
        <v>342.5</v>
      </c>
      <c r="V968" s="66">
        <v>195.71428571428569</v>
      </c>
      <c r="W968" s="24">
        <v>0</v>
      </c>
      <c r="X968" s="24">
        <v>2</v>
      </c>
      <c r="Y968" s="24">
        <v>0</v>
      </c>
      <c r="Z968" s="24">
        <v>7</v>
      </c>
      <c r="AA968" s="28">
        <v>2.25</v>
      </c>
      <c r="AB968" s="28">
        <v>0.5</v>
      </c>
      <c r="AC968" s="28">
        <v>1.125</v>
      </c>
      <c r="AD968" s="28">
        <v>31.2</v>
      </c>
      <c r="AE968" s="28">
        <v>31.200990319999999</v>
      </c>
      <c r="AF968" t="s">
        <v>984</v>
      </c>
    </row>
    <row r="969" spans="1:32" ht="18" customHeight="1">
      <c r="A969" s="22">
        <v>46178</v>
      </c>
      <c r="B969" s="23" t="s">
        <v>14</v>
      </c>
      <c r="C969" s="24">
        <v>501</v>
      </c>
      <c r="D969" s="25">
        <v>4420</v>
      </c>
      <c r="E969" s="26">
        <v>-1418</v>
      </c>
      <c r="F969" s="24">
        <v>13</v>
      </c>
      <c r="G969" s="24">
        <v>12</v>
      </c>
      <c r="H969" s="23" t="s">
        <v>2196</v>
      </c>
      <c r="I969" s="23" t="s">
        <v>672</v>
      </c>
      <c r="J969" s="23" t="s">
        <v>2197</v>
      </c>
      <c r="K969" s="23" t="s">
        <v>154</v>
      </c>
      <c r="L969" s="27">
        <v>0.8931</v>
      </c>
      <c r="M969" s="25">
        <v>-510</v>
      </c>
      <c r="N969" s="25">
        <v>-995</v>
      </c>
      <c r="O969" s="24">
        <v>0</v>
      </c>
      <c r="P969" s="24">
        <v>1</v>
      </c>
      <c r="Q969" s="24">
        <v>1</v>
      </c>
      <c r="R969" s="66">
        <v>685.71035699460356</v>
      </c>
      <c r="S969" s="66">
        <v>6.4458702641920063</v>
      </c>
      <c r="T969" s="66">
        <v>340</v>
      </c>
      <c r="U969" s="66">
        <v>368.33333333333331</v>
      </c>
      <c r="V969" s="66">
        <v>176.8</v>
      </c>
      <c r="W969" s="24">
        <v>0</v>
      </c>
      <c r="X969" s="24">
        <v>0</v>
      </c>
      <c r="Y969" s="24">
        <v>0</v>
      </c>
      <c r="Z969" s="24">
        <v>0</v>
      </c>
      <c r="AA969" s="28">
        <v>0</v>
      </c>
      <c r="AB969" s="28">
        <v>0.6</v>
      </c>
      <c r="AC969" s="28">
        <v>0</v>
      </c>
      <c r="AD969" s="28">
        <v>20</v>
      </c>
      <c r="AE969" s="28">
        <v>20.000990309999999</v>
      </c>
      <c r="AF969" t="s">
        <v>590</v>
      </c>
    </row>
    <row r="970" spans="1:32" ht="18" customHeight="1">
      <c r="A970" s="22">
        <v>46178</v>
      </c>
      <c r="B970" s="23" t="s">
        <v>44</v>
      </c>
      <c r="C970" s="24">
        <v>572</v>
      </c>
      <c r="D970" s="25">
        <v>5756</v>
      </c>
      <c r="E970" s="26">
        <v>1070</v>
      </c>
      <c r="F970" s="24">
        <v>26</v>
      </c>
      <c r="G970" s="24">
        <v>14</v>
      </c>
      <c r="H970" s="23" t="s">
        <v>1210</v>
      </c>
      <c r="I970" s="23" t="s">
        <v>1117</v>
      </c>
      <c r="J970" s="23" t="s">
        <v>2198</v>
      </c>
      <c r="K970" s="23" t="s">
        <v>154</v>
      </c>
      <c r="L970" s="27">
        <v>1.0620000000000001</v>
      </c>
      <c r="M970" s="25">
        <v>-817</v>
      </c>
      <c r="N970" s="25">
        <v>-398</v>
      </c>
      <c r="O970" s="24">
        <v>0</v>
      </c>
      <c r="P970" s="24">
        <v>2</v>
      </c>
      <c r="Q970" s="24">
        <v>1</v>
      </c>
      <c r="R970" s="66">
        <v>1004.95900788709</v>
      </c>
      <c r="S970" s="66">
        <v>5.7275968022834052</v>
      </c>
      <c r="T970" s="66">
        <v>221.38461538461539</v>
      </c>
      <c r="U970" s="66">
        <v>411.14285714285722</v>
      </c>
      <c r="V970" s="66">
        <v>143.9</v>
      </c>
      <c r="W970" s="24">
        <v>6</v>
      </c>
      <c r="X970" s="24">
        <v>2</v>
      </c>
      <c r="Y970" s="24">
        <v>4</v>
      </c>
      <c r="Z970" s="24">
        <v>6</v>
      </c>
      <c r="AA970" s="28">
        <v>4.5</v>
      </c>
      <c r="AB970" s="28">
        <v>0.8</v>
      </c>
      <c r="AC970" s="28">
        <v>3.6</v>
      </c>
      <c r="AD970" s="28">
        <v>36</v>
      </c>
      <c r="AE970" s="28">
        <v>36.000990299999998</v>
      </c>
      <c r="AF970" t="s">
        <v>2199</v>
      </c>
    </row>
    <row r="971" spans="1:32" ht="18" customHeight="1">
      <c r="A971" s="22">
        <v>46178</v>
      </c>
      <c r="B971" s="23" t="s">
        <v>44</v>
      </c>
      <c r="C971" s="24">
        <v>573</v>
      </c>
      <c r="D971" s="25">
        <v>2519</v>
      </c>
      <c r="E971" s="26">
        <v>438</v>
      </c>
      <c r="F971" s="24">
        <v>12</v>
      </c>
      <c r="G971" s="24">
        <v>3</v>
      </c>
      <c r="H971" s="23" t="s">
        <v>1108</v>
      </c>
      <c r="I971" s="23" t="s">
        <v>2200</v>
      </c>
      <c r="J971" s="23" t="s">
        <v>2201</v>
      </c>
      <c r="K971" s="23" t="s">
        <v>154</v>
      </c>
      <c r="L971" s="27">
        <v>1.0580000000000001</v>
      </c>
      <c r="M971" s="25">
        <v>-158</v>
      </c>
      <c r="N971" s="25">
        <v>763</v>
      </c>
      <c r="O971" s="24">
        <v>0</v>
      </c>
      <c r="P971" s="24">
        <v>3</v>
      </c>
      <c r="Q971" s="24">
        <v>1</v>
      </c>
      <c r="R971" s="66">
        <v>454.89098173515981</v>
      </c>
      <c r="S971" s="66">
        <v>5.5375905461818462</v>
      </c>
      <c r="T971" s="66">
        <v>209.91666666666671</v>
      </c>
      <c r="U971" s="66">
        <v>839.66666666666663</v>
      </c>
      <c r="V971" s="66">
        <v>167.93333333333331</v>
      </c>
      <c r="W971" s="24">
        <v>6</v>
      </c>
      <c r="X971" s="24">
        <v>0</v>
      </c>
      <c r="Y971" s="24">
        <v>1</v>
      </c>
      <c r="Z971" s="24">
        <v>7</v>
      </c>
      <c r="AA971" s="28">
        <v>3.5</v>
      </c>
      <c r="AB971" s="28">
        <v>0.5</v>
      </c>
      <c r="AC971" s="28">
        <v>1.75</v>
      </c>
      <c r="AD971" s="28">
        <v>17.5</v>
      </c>
      <c r="AE971" s="28">
        <v>17.500990290000001</v>
      </c>
      <c r="AF971" t="s">
        <v>822</v>
      </c>
    </row>
    <row r="972" spans="1:32" ht="18" customHeight="1">
      <c r="A972" s="22">
        <v>46178</v>
      </c>
      <c r="B972" s="23" t="s">
        <v>44</v>
      </c>
      <c r="C972" s="24">
        <v>571</v>
      </c>
      <c r="D972" s="25">
        <v>3465</v>
      </c>
      <c r="E972" s="26">
        <v>149</v>
      </c>
      <c r="F972" s="24">
        <v>14</v>
      </c>
      <c r="G972" s="24">
        <v>14</v>
      </c>
      <c r="H972" s="23" t="s">
        <v>2202</v>
      </c>
      <c r="I972" s="23" t="s">
        <v>269</v>
      </c>
      <c r="J972" s="23" t="s">
        <v>269</v>
      </c>
      <c r="K972" s="23" t="s">
        <v>154</v>
      </c>
      <c r="L972" s="27">
        <v>1.0143</v>
      </c>
      <c r="M972" s="25">
        <v>528</v>
      </c>
      <c r="N972" s="25">
        <v>61</v>
      </c>
      <c r="O972" s="24">
        <v>0</v>
      </c>
      <c r="P972" s="24">
        <v>1</v>
      </c>
      <c r="Q972" s="24">
        <v>1</v>
      </c>
      <c r="R972" s="66">
        <v>525.7534246575342</v>
      </c>
      <c r="S972" s="66">
        <v>6.5905419489317358</v>
      </c>
      <c r="T972" s="66">
        <v>247.5</v>
      </c>
      <c r="U972" s="66">
        <v>247.5</v>
      </c>
      <c r="V972" s="66">
        <v>123.75</v>
      </c>
      <c r="W972" s="24">
        <v>4</v>
      </c>
      <c r="X972" s="24">
        <v>6</v>
      </c>
      <c r="Y972" s="24">
        <v>6</v>
      </c>
      <c r="Z972" s="24">
        <v>0</v>
      </c>
      <c r="AA972" s="28">
        <v>4</v>
      </c>
      <c r="AB972" s="28">
        <v>0.6</v>
      </c>
      <c r="AC972" s="28">
        <v>2.4</v>
      </c>
      <c r="AD972" s="28">
        <v>34</v>
      </c>
      <c r="AE972" s="28">
        <v>34.000990280000003</v>
      </c>
      <c r="AF972" t="s">
        <v>1082</v>
      </c>
    </row>
    <row r="973" spans="1:32" ht="18" customHeight="1">
      <c r="A973" s="22">
        <v>46178</v>
      </c>
      <c r="B973" s="23" t="s">
        <v>44</v>
      </c>
      <c r="C973" s="24">
        <v>568</v>
      </c>
      <c r="D973" s="25">
        <v>2395</v>
      </c>
      <c r="E973" s="26">
        <v>-691</v>
      </c>
      <c r="F973" s="24">
        <v>8</v>
      </c>
      <c r="G973" s="24">
        <v>3</v>
      </c>
      <c r="H973" s="23" t="s">
        <v>1046</v>
      </c>
      <c r="I973" s="23" t="s">
        <v>2203</v>
      </c>
      <c r="J973" s="23" t="s">
        <v>2204</v>
      </c>
      <c r="K973" s="23" t="s">
        <v>154</v>
      </c>
      <c r="L973" s="27">
        <v>0.90380000000000005</v>
      </c>
      <c r="M973" s="25">
        <v>-1041</v>
      </c>
      <c r="N973" s="25">
        <v>-641</v>
      </c>
      <c r="O973" s="24">
        <v>0</v>
      </c>
      <c r="P973" s="24">
        <v>8</v>
      </c>
      <c r="Q973" s="24">
        <v>1</v>
      </c>
      <c r="R973" s="66">
        <v>394.5752386882524</v>
      </c>
      <c r="S973" s="66">
        <v>6.069818288552697</v>
      </c>
      <c r="T973" s="66">
        <v>299.375</v>
      </c>
      <c r="U973" s="66">
        <v>798.33333333333337</v>
      </c>
      <c r="V973" s="66">
        <v>217.72727272727269</v>
      </c>
      <c r="W973" s="24">
        <v>0</v>
      </c>
      <c r="X973" s="24">
        <v>0</v>
      </c>
      <c r="Y973" s="24">
        <v>0</v>
      </c>
      <c r="Z973" s="24">
        <v>0</v>
      </c>
      <c r="AA973" s="28">
        <v>0</v>
      </c>
      <c r="AB973" s="28">
        <v>0.5</v>
      </c>
      <c r="AC973" s="28">
        <v>0</v>
      </c>
      <c r="AD973" s="28">
        <v>10</v>
      </c>
      <c r="AE973" s="28">
        <v>10.000990270000001</v>
      </c>
      <c r="AF973" t="s">
        <v>584</v>
      </c>
    </row>
    <row r="974" spans="1:32" ht="18" customHeight="1">
      <c r="A974" s="22">
        <v>46178</v>
      </c>
      <c r="B974" s="23" t="s">
        <v>44</v>
      </c>
      <c r="C974" s="24">
        <v>570</v>
      </c>
      <c r="D974" s="25">
        <v>1483</v>
      </c>
      <c r="E974" s="26">
        <v>-910</v>
      </c>
      <c r="F974" s="24">
        <v>3</v>
      </c>
      <c r="G974" s="24">
        <v>2</v>
      </c>
      <c r="H974" s="23" t="s">
        <v>1911</v>
      </c>
      <c r="I974" s="23" t="s">
        <v>2205</v>
      </c>
      <c r="J974" s="23" t="s">
        <v>2206</v>
      </c>
      <c r="K974" s="23" t="s">
        <v>154</v>
      </c>
      <c r="L974" s="27">
        <v>0.79549999999999998</v>
      </c>
      <c r="M974" s="25">
        <v>1658</v>
      </c>
      <c r="N974" s="25">
        <v>-396</v>
      </c>
      <c r="O974" s="24">
        <v>0</v>
      </c>
      <c r="P974" s="24">
        <v>0</v>
      </c>
      <c r="Q974" s="24">
        <v>1</v>
      </c>
      <c r="R974" s="66">
        <v>240.95864466583649</v>
      </c>
      <c r="S974" s="66">
        <v>6.1545830906238592</v>
      </c>
      <c r="T974" s="66">
        <v>494.33333333333331</v>
      </c>
      <c r="U974" s="66">
        <v>741.5</v>
      </c>
      <c r="V974" s="66">
        <v>296.60000000000002</v>
      </c>
      <c r="W974" s="24">
        <v>0</v>
      </c>
      <c r="X974" s="24">
        <v>0</v>
      </c>
      <c r="Y974" s="24">
        <v>0</v>
      </c>
      <c r="Z974" s="24">
        <v>0</v>
      </c>
      <c r="AA974" s="28">
        <v>0</v>
      </c>
      <c r="AB974" s="28">
        <v>0.5</v>
      </c>
      <c r="AC974" s="28">
        <v>0</v>
      </c>
      <c r="AD974" s="28">
        <v>20</v>
      </c>
      <c r="AE974" s="28">
        <v>20.000990259999998</v>
      </c>
      <c r="AF974" t="s">
        <v>590</v>
      </c>
    </row>
    <row r="975" spans="1:32" ht="18" customHeight="1">
      <c r="A975" s="22">
        <v>46178</v>
      </c>
      <c r="B975" s="23" t="s">
        <v>30</v>
      </c>
      <c r="C975" s="24">
        <v>565</v>
      </c>
      <c r="D975" s="25">
        <v>3135</v>
      </c>
      <c r="E975" s="26">
        <v>403</v>
      </c>
      <c r="F975" s="24">
        <v>13</v>
      </c>
      <c r="G975" s="24">
        <v>10</v>
      </c>
      <c r="H975" s="23" t="s">
        <v>1329</v>
      </c>
      <c r="I975" s="23" t="s">
        <v>2207</v>
      </c>
      <c r="J975" s="23" t="s">
        <v>2208</v>
      </c>
      <c r="K975" s="23" t="s">
        <v>154</v>
      </c>
      <c r="L975" s="27">
        <v>1.0427999999999999</v>
      </c>
      <c r="M975" s="25">
        <v>-449</v>
      </c>
      <c r="N975" s="25">
        <v>-700</v>
      </c>
      <c r="O975" s="24">
        <v>0</v>
      </c>
      <c r="P975" s="24">
        <v>5</v>
      </c>
      <c r="Q975" s="24">
        <v>1</v>
      </c>
      <c r="R975" s="66">
        <v>531.20547945205476</v>
      </c>
      <c r="S975" s="66">
        <v>5.9016710505956986</v>
      </c>
      <c r="T975" s="66">
        <v>241.15384615384619</v>
      </c>
      <c r="U975" s="66">
        <v>313.5</v>
      </c>
      <c r="V975" s="66">
        <v>136.304347826087</v>
      </c>
      <c r="W975" s="24">
        <v>5</v>
      </c>
      <c r="X975" s="24">
        <v>3</v>
      </c>
      <c r="Y975" s="24">
        <v>4</v>
      </c>
      <c r="Z975" s="24">
        <v>5</v>
      </c>
      <c r="AA975" s="28">
        <v>4.25</v>
      </c>
      <c r="AB975" s="28">
        <v>0.6</v>
      </c>
      <c r="AC975" s="28">
        <v>2.5499999999999998</v>
      </c>
      <c r="AD975" s="28">
        <v>35.5</v>
      </c>
      <c r="AE975" s="28">
        <v>35.500990250000001</v>
      </c>
      <c r="AF975" t="s">
        <v>2209</v>
      </c>
    </row>
    <row r="976" spans="1:32" ht="18" customHeight="1">
      <c r="A976" s="22">
        <v>46178</v>
      </c>
      <c r="B976" s="23" t="s">
        <v>30</v>
      </c>
      <c r="C976" s="24">
        <v>566</v>
      </c>
      <c r="D976" s="25">
        <v>3880</v>
      </c>
      <c r="E976" s="26">
        <v>290</v>
      </c>
      <c r="F976" s="24">
        <v>18</v>
      </c>
      <c r="G976" s="24">
        <v>11</v>
      </c>
      <c r="H976" s="23" t="s">
        <v>665</v>
      </c>
      <c r="I976" s="23" t="s">
        <v>2210</v>
      </c>
      <c r="J976" s="23" t="s">
        <v>1799</v>
      </c>
      <c r="K976" s="23" t="s">
        <v>154</v>
      </c>
      <c r="L976" s="27">
        <v>1.0248999999999999</v>
      </c>
      <c r="M976" s="25">
        <v>151</v>
      </c>
      <c r="N976" s="25">
        <v>-908</v>
      </c>
      <c r="O976" s="24">
        <v>0</v>
      </c>
      <c r="P976" s="24">
        <v>6</v>
      </c>
      <c r="Q976" s="24">
        <v>1</v>
      </c>
      <c r="R976" s="66">
        <v>590.54099211290998</v>
      </c>
      <c r="S976" s="66">
        <v>6.5702466921350542</v>
      </c>
      <c r="T976" s="66">
        <v>215.55555555555549</v>
      </c>
      <c r="U976" s="66">
        <v>352.72727272727269</v>
      </c>
      <c r="V976" s="66">
        <v>133.7931034482759</v>
      </c>
      <c r="W976" s="24">
        <v>7</v>
      </c>
      <c r="X976" s="24">
        <v>2</v>
      </c>
      <c r="Y976" s="24">
        <v>4</v>
      </c>
      <c r="Z976" s="24">
        <v>0</v>
      </c>
      <c r="AA976" s="28">
        <v>3.25</v>
      </c>
      <c r="AB976" s="28">
        <v>0.6</v>
      </c>
      <c r="AC976" s="28">
        <v>1.95</v>
      </c>
      <c r="AD976" s="28">
        <v>29.5</v>
      </c>
      <c r="AE976" s="28">
        <v>29.50099024</v>
      </c>
      <c r="AF976" t="s">
        <v>1076</v>
      </c>
    </row>
    <row r="977" spans="1:32" ht="18" customHeight="1">
      <c r="A977" s="22">
        <v>46178</v>
      </c>
      <c r="B977" s="23" t="s">
        <v>30</v>
      </c>
      <c r="C977" s="24">
        <v>567</v>
      </c>
      <c r="D977" s="25">
        <v>2105</v>
      </c>
      <c r="E977" s="26">
        <v>-695</v>
      </c>
      <c r="F977" s="24">
        <v>6</v>
      </c>
      <c r="G977" s="24">
        <v>4</v>
      </c>
      <c r="H977" s="23" t="s">
        <v>158</v>
      </c>
      <c r="I977" s="23" t="s">
        <v>2211</v>
      </c>
      <c r="J977" s="23" t="s">
        <v>2212</v>
      </c>
      <c r="K977" s="23" t="s">
        <v>154</v>
      </c>
      <c r="L977" s="27">
        <v>0.88990000000000002</v>
      </c>
      <c r="M977" s="25">
        <v>-1129</v>
      </c>
      <c r="N977" s="25">
        <v>-972</v>
      </c>
      <c r="O977" s="24">
        <v>0</v>
      </c>
      <c r="P977" s="24">
        <v>7</v>
      </c>
      <c r="Q977" s="24">
        <v>1</v>
      </c>
      <c r="R977" s="66">
        <v>350.41946865919471</v>
      </c>
      <c r="S977" s="66">
        <v>6.0070863301469331</v>
      </c>
      <c r="T977" s="66">
        <v>350.83333333333331</v>
      </c>
      <c r="U977" s="66">
        <v>526.25</v>
      </c>
      <c r="V977" s="66">
        <v>210.5</v>
      </c>
      <c r="W977" s="24">
        <v>0</v>
      </c>
      <c r="X977" s="24">
        <v>0</v>
      </c>
      <c r="Y977" s="24">
        <v>0</v>
      </c>
      <c r="Z977" s="24">
        <v>0</v>
      </c>
      <c r="AA977" s="28">
        <v>0</v>
      </c>
      <c r="AB977" s="28">
        <v>0.5</v>
      </c>
      <c r="AC977" s="28">
        <v>0</v>
      </c>
      <c r="AD977" s="28">
        <v>10</v>
      </c>
      <c r="AE977" s="28">
        <v>10.000990229999999</v>
      </c>
      <c r="AF977" t="s">
        <v>584</v>
      </c>
    </row>
    <row r="978" spans="1:32" ht="18" customHeight="1">
      <c r="A978" s="22">
        <v>46178</v>
      </c>
      <c r="B978" s="23" t="s">
        <v>30</v>
      </c>
      <c r="C978" s="24">
        <v>563</v>
      </c>
      <c r="D978" s="25">
        <v>1834</v>
      </c>
      <c r="E978" s="26">
        <v>-1044</v>
      </c>
      <c r="F978" s="24">
        <v>3</v>
      </c>
      <c r="G978" s="24">
        <v>6</v>
      </c>
      <c r="H978" s="23" t="s">
        <v>875</v>
      </c>
      <c r="I978" s="23" t="s">
        <v>2213</v>
      </c>
      <c r="J978" s="23" t="s">
        <v>2214</v>
      </c>
      <c r="K978" s="23" t="s">
        <v>154</v>
      </c>
      <c r="L978" s="27">
        <v>0.81030000000000002</v>
      </c>
      <c r="M978" s="25">
        <v>-201</v>
      </c>
      <c r="N978" s="25">
        <v>755</v>
      </c>
      <c r="O978" s="24">
        <v>0</v>
      </c>
      <c r="P978" s="24">
        <v>3</v>
      </c>
      <c r="Q978" s="24">
        <v>1</v>
      </c>
      <c r="R978" s="66">
        <v>287.14373183893741</v>
      </c>
      <c r="S978" s="66">
        <v>6.3870452203662049</v>
      </c>
      <c r="T978" s="66">
        <v>611.33333333333337</v>
      </c>
      <c r="U978" s="66">
        <v>305.66666666666669</v>
      </c>
      <c r="V978" s="66">
        <v>203.7777777777778</v>
      </c>
      <c r="W978" s="24">
        <v>0</v>
      </c>
      <c r="X978" s="24">
        <v>3</v>
      </c>
      <c r="Y978" s="24">
        <v>0</v>
      </c>
      <c r="Z978" s="24">
        <v>0</v>
      </c>
      <c r="AA978" s="28">
        <v>0.75</v>
      </c>
      <c r="AB978" s="28">
        <v>0.5</v>
      </c>
      <c r="AC978" s="28">
        <v>0.375</v>
      </c>
      <c r="AD978" s="28">
        <v>13.8</v>
      </c>
      <c r="AE978" s="28">
        <v>13.800990219999999</v>
      </c>
      <c r="AF978" t="s">
        <v>620</v>
      </c>
    </row>
    <row r="979" spans="1:32" ht="18" customHeight="1">
      <c r="A979" s="22">
        <v>46178</v>
      </c>
      <c r="B979" s="23" t="s">
        <v>55</v>
      </c>
      <c r="C979" s="24">
        <v>538</v>
      </c>
      <c r="D979" s="25">
        <v>3300</v>
      </c>
      <c r="E979" s="26">
        <v>258</v>
      </c>
      <c r="F979" s="24">
        <v>14</v>
      </c>
      <c r="G979" s="24">
        <v>7</v>
      </c>
      <c r="H979" s="23" t="s">
        <v>1150</v>
      </c>
      <c r="I979" s="23" t="s">
        <v>916</v>
      </c>
      <c r="J979" s="23" t="s">
        <v>2215</v>
      </c>
      <c r="K979" s="23" t="s">
        <v>154</v>
      </c>
      <c r="L979" s="27">
        <v>1.0261</v>
      </c>
      <c r="M979" s="25">
        <v>-144</v>
      </c>
      <c r="N979" s="25">
        <v>73</v>
      </c>
      <c r="O979" s="24">
        <v>0</v>
      </c>
      <c r="P979" s="24">
        <v>8</v>
      </c>
      <c r="Q979" s="24">
        <v>1</v>
      </c>
      <c r="R979" s="66">
        <v>571.22945205479459</v>
      </c>
      <c r="S979" s="66">
        <v>5.7770130516369997</v>
      </c>
      <c r="T979" s="66">
        <v>235.71428571428569</v>
      </c>
      <c r="U979" s="66">
        <v>471.42857142857139</v>
      </c>
      <c r="V979" s="66">
        <v>157.14285714285711</v>
      </c>
      <c r="W979" s="24">
        <v>6</v>
      </c>
      <c r="X979" s="24">
        <v>0</v>
      </c>
      <c r="Y979" s="24">
        <v>1</v>
      </c>
      <c r="Z979" s="24">
        <v>7</v>
      </c>
      <c r="AA979" s="28">
        <v>3.5</v>
      </c>
      <c r="AB979" s="28">
        <v>0.6</v>
      </c>
      <c r="AC979" s="28">
        <v>2.1</v>
      </c>
      <c r="AD979" s="28">
        <v>21</v>
      </c>
      <c r="AE979" s="28">
        <v>21.000990210000001</v>
      </c>
      <c r="AF979" t="s">
        <v>1379</v>
      </c>
    </row>
    <row r="980" spans="1:32" ht="18" customHeight="1">
      <c r="A980" s="22">
        <v>46178</v>
      </c>
      <c r="B980" s="23" t="s">
        <v>55</v>
      </c>
      <c r="C980" s="24">
        <v>537</v>
      </c>
      <c r="D980" s="25">
        <v>4491</v>
      </c>
      <c r="E980" s="26">
        <v>-1598</v>
      </c>
      <c r="F980" s="24">
        <v>12</v>
      </c>
      <c r="G980" s="24">
        <v>8</v>
      </c>
      <c r="H980" s="23" t="s">
        <v>515</v>
      </c>
      <c r="I980" s="23" t="s">
        <v>2216</v>
      </c>
      <c r="J980" s="23" t="s">
        <v>2217</v>
      </c>
      <c r="K980" s="23" t="s">
        <v>154</v>
      </c>
      <c r="L980" s="27">
        <v>0.88139999999999996</v>
      </c>
      <c r="M980" s="25">
        <v>716</v>
      </c>
      <c r="N980" s="25">
        <v>963</v>
      </c>
      <c r="O980" s="24">
        <v>0</v>
      </c>
      <c r="P980" s="24">
        <v>7</v>
      </c>
      <c r="Q980" s="24">
        <v>1</v>
      </c>
      <c r="R980" s="66">
        <v>763.65021793275218</v>
      </c>
      <c r="S980" s="66">
        <v>5.8809647329865387</v>
      </c>
      <c r="T980" s="66">
        <v>374.25</v>
      </c>
      <c r="U980" s="66">
        <v>561.375</v>
      </c>
      <c r="V980" s="66">
        <v>224.55</v>
      </c>
      <c r="W980" s="24">
        <v>0</v>
      </c>
      <c r="X980" s="24">
        <v>0</v>
      </c>
      <c r="Y980" s="24">
        <v>0</v>
      </c>
      <c r="Z980" s="24">
        <v>7</v>
      </c>
      <c r="AA980" s="28">
        <v>1.75</v>
      </c>
      <c r="AB980" s="28">
        <v>0.6</v>
      </c>
      <c r="AC980" s="28">
        <v>1.05</v>
      </c>
      <c r="AD980" s="28">
        <v>20.5</v>
      </c>
      <c r="AE980" s="28">
        <v>20.5009902</v>
      </c>
      <c r="AF980" t="s">
        <v>631</v>
      </c>
    </row>
    <row r="981" spans="1:32" ht="18" customHeight="1">
      <c r="A981" s="22">
        <v>46178</v>
      </c>
      <c r="B981" s="23" t="s">
        <v>55</v>
      </c>
      <c r="C981" s="24">
        <v>550</v>
      </c>
      <c r="D981" s="25">
        <v>4091</v>
      </c>
      <c r="E981" s="26">
        <v>-1934</v>
      </c>
      <c r="F981" s="24">
        <v>8</v>
      </c>
      <c r="G981" s="24">
        <v>12</v>
      </c>
      <c r="H981" s="23" t="s">
        <v>2218</v>
      </c>
      <c r="I981" s="23" t="s">
        <v>1373</v>
      </c>
      <c r="J981" s="23" t="s">
        <v>2219</v>
      </c>
      <c r="K981" s="23" t="s">
        <v>154</v>
      </c>
      <c r="L981" s="27">
        <v>0.84240000000000004</v>
      </c>
      <c r="M981" s="25">
        <v>-1495</v>
      </c>
      <c r="N981" s="25">
        <v>-383</v>
      </c>
      <c r="O981" s="24">
        <v>0</v>
      </c>
      <c r="P981" s="24">
        <v>0</v>
      </c>
      <c r="Q981" s="24">
        <v>1</v>
      </c>
      <c r="R981" s="66">
        <v>667.22846616853462</v>
      </c>
      <c r="S981" s="66">
        <v>6.1313331301525409</v>
      </c>
      <c r="T981" s="66">
        <v>511.375</v>
      </c>
      <c r="U981" s="66">
        <v>340.91666666666669</v>
      </c>
      <c r="V981" s="66">
        <v>204.55</v>
      </c>
      <c r="W981" s="24">
        <v>0</v>
      </c>
      <c r="X981" s="24">
        <v>3</v>
      </c>
      <c r="Y981" s="24">
        <v>0</v>
      </c>
      <c r="Z981" s="24">
        <v>3</v>
      </c>
      <c r="AA981" s="28">
        <v>1.5</v>
      </c>
      <c r="AB981" s="28">
        <v>0.6</v>
      </c>
      <c r="AC981" s="28">
        <v>0.89999999999999991</v>
      </c>
      <c r="AD981" s="28">
        <v>29</v>
      </c>
      <c r="AE981" s="28">
        <v>29.00099019</v>
      </c>
      <c r="AF981" t="s">
        <v>580</v>
      </c>
    </row>
    <row r="982" spans="1:32" ht="18" customHeight="1">
      <c r="A982" s="22">
        <v>46178</v>
      </c>
      <c r="B982" s="23" t="s">
        <v>278</v>
      </c>
      <c r="C982" s="24">
        <v>561</v>
      </c>
      <c r="D982" s="25">
        <v>8177</v>
      </c>
      <c r="E982" s="26">
        <v>671</v>
      </c>
      <c r="F982" s="24">
        <v>28</v>
      </c>
      <c r="G982" s="24">
        <v>39</v>
      </c>
      <c r="H982" s="23" t="s">
        <v>2220</v>
      </c>
      <c r="I982" s="23" t="s">
        <v>977</v>
      </c>
      <c r="J982" s="23" t="s">
        <v>1838</v>
      </c>
      <c r="K982" s="23" t="s">
        <v>154</v>
      </c>
      <c r="L982" s="27">
        <v>1.0274000000000001</v>
      </c>
      <c r="M982" s="25">
        <v>-852</v>
      </c>
      <c r="N982" s="25">
        <v>-522</v>
      </c>
      <c r="O982" s="24">
        <v>0</v>
      </c>
      <c r="P982" s="24">
        <v>1</v>
      </c>
      <c r="Q982" s="24">
        <v>1</v>
      </c>
      <c r="R982" s="66">
        <v>1360.2516604400159</v>
      </c>
      <c r="S982" s="66">
        <v>6.0113876261359538</v>
      </c>
      <c r="T982" s="66">
        <v>292.03571428571428</v>
      </c>
      <c r="U982" s="66">
        <v>209.66666666666671</v>
      </c>
      <c r="V982" s="66">
        <v>122.044776119403</v>
      </c>
      <c r="W982" s="24">
        <v>0</v>
      </c>
      <c r="X982" s="24">
        <v>7</v>
      </c>
      <c r="Y982" s="24">
        <v>6</v>
      </c>
      <c r="Z982" s="24">
        <v>0</v>
      </c>
      <c r="AA982" s="28">
        <v>3.25</v>
      </c>
      <c r="AB982" s="28">
        <v>1</v>
      </c>
      <c r="AC982" s="28">
        <v>3.25</v>
      </c>
      <c r="AD982" s="28">
        <v>42.5</v>
      </c>
      <c r="AE982" s="28">
        <v>42.500990180000002</v>
      </c>
      <c r="AF982" t="s">
        <v>2221</v>
      </c>
    </row>
    <row r="983" spans="1:32" ht="18" customHeight="1">
      <c r="A983" s="22">
        <v>46178</v>
      </c>
      <c r="B983" s="23" t="s">
        <v>278</v>
      </c>
      <c r="C983" s="24">
        <v>562</v>
      </c>
      <c r="D983" s="25">
        <v>3644</v>
      </c>
      <c r="E983" s="26">
        <v>-1063</v>
      </c>
      <c r="F983" s="24">
        <v>11</v>
      </c>
      <c r="G983" s="24">
        <v>9</v>
      </c>
      <c r="H983" s="23" t="s">
        <v>1712</v>
      </c>
      <c r="I983" s="23" t="s">
        <v>1416</v>
      </c>
      <c r="J983" s="23" t="s">
        <v>2222</v>
      </c>
      <c r="K983" s="23" t="s">
        <v>154</v>
      </c>
      <c r="L983" s="27">
        <v>0.90280000000000005</v>
      </c>
      <c r="M983" s="25">
        <v>-667</v>
      </c>
      <c r="N983" s="25">
        <v>-939</v>
      </c>
      <c r="O983" s="24">
        <v>0</v>
      </c>
      <c r="P983" s="24">
        <v>2</v>
      </c>
      <c r="Q983" s="24">
        <v>1</v>
      </c>
      <c r="R983" s="66">
        <v>580.82715857202163</v>
      </c>
      <c r="S983" s="66">
        <v>6.2738113158462951</v>
      </c>
      <c r="T983" s="66">
        <v>331.27272727272731</v>
      </c>
      <c r="U983" s="66">
        <v>404.88888888888891</v>
      </c>
      <c r="V983" s="66">
        <v>182.2</v>
      </c>
      <c r="W983" s="24">
        <v>0</v>
      </c>
      <c r="X983" s="24">
        <v>2</v>
      </c>
      <c r="Y983" s="24">
        <v>0</v>
      </c>
      <c r="Z983" s="24">
        <v>0</v>
      </c>
      <c r="AA983" s="28">
        <v>0.5</v>
      </c>
      <c r="AB983" s="28">
        <v>0.6</v>
      </c>
      <c r="AC983" s="28">
        <v>0.3</v>
      </c>
      <c r="AD983" s="28">
        <v>13</v>
      </c>
      <c r="AE983" s="28">
        <v>13.00099017</v>
      </c>
      <c r="AF983" t="s">
        <v>1225</v>
      </c>
    </row>
    <row r="984" spans="1:32" ht="18" customHeight="1">
      <c r="A984" s="22">
        <v>46178</v>
      </c>
      <c r="B984" s="23" t="s">
        <v>20</v>
      </c>
      <c r="C984" s="24">
        <v>682</v>
      </c>
      <c r="D984" s="25">
        <v>584</v>
      </c>
      <c r="E984" s="26">
        <v>1139</v>
      </c>
      <c r="F984" s="24">
        <v>7</v>
      </c>
      <c r="G984" s="24">
        <v>1</v>
      </c>
      <c r="H984" s="23" t="s">
        <v>2223</v>
      </c>
      <c r="I984" s="23" t="s">
        <v>2224</v>
      </c>
      <c r="J984" s="23" t="s">
        <v>2225</v>
      </c>
      <c r="K984" s="23" t="s">
        <v>154</v>
      </c>
      <c r="L984" s="27">
        <v>1.6500999999999999</v>
      </c>
      <c r="M984" s="25">
        <v>159</v>
      </c>
      <c r="N984" s="25">
        <v>522</v>
      </c>
      <c r="O984" s="24">
        <v>0</v>
      </c>
      <c r="P984" s="24">
        <v>2</v>
      </c>
      <c r="Q984" s="24">
        <v>0</v>
      </c>
      <c r="R984" s="66"/>
      <c r="S984" s="66"/>
      <c r="T984" s="66"/>
      <c r="U984" s="66"/>
      <c r="V984" s="66"/>
      <c r="W984" s="24"/>
      <c r="X984" s="24"/>
      <c r="Y984" s="24"/>
      <c r="Z984" s="24"/>
      <c r="AA984" s="28"/>
      <c r="AB984" s="28">
        <v>0.5</v>
      </c>
      <c r="AC984" s="28"/>
      <c r="AD984" s="28">
        <v>0</v>
      </c>
      <c r="AE984" s="28">
        <v>0</v>
      </c>
    </row>
    <row r="985" spans="1:32" ht="18" customHeight="1">
      <c r="A985" s="22">
        <v>46178</v>
      </c>
      <c r="B985" s="23" t="s">
        <v>20</v>
      </c>
      <c r="C985" s="24">
        <v>701</v>
      </c>
      <c r="D985" s="25">
        <v>780</v>
      </c>
      <c r="E985" s="26">
        <v>413</v>
      </c>
      <c r="F985" s="24">
        <v>12</v>
      </c>
      <c r="G985" s="24">
        <v>3</v>
      </c>
      <c r="H985" s="23" t="s">
        <v>883</v>
      </c>
      <c r="I985" s="23" t="s">
        <v>1564</v>
      </c>
      <c r="J985" s="23" t="s">
        <v>2226</v>
      </c>
      <c r="K985" s="23" t="s">
        <v>154</v>
      </c>
      <c r="L985" s="27">
        <v>1.1765000000000001</v>
      </c>
      <c r="M985" s="25">
        <v>-322</v>
      </c>
      <c r="N985" s="25">
        <v>-336</v>
      </c>
      <c r="O985" s="24">
        <v>0</v>
      </c>
      <c r="P985" s="24">
        <v>1</v>
      </c>
      <c r="Q985" s="24">
        <v>0</v>
      </c>
      <c r="R985" s="66"/>
      <c r="S985" s="66"/>
      <c r="T985" s="66"/>
      <c r="U985" s="66"/>
      <c r="V985" s="66"/>
      <c r="W985" s="24"/>
      <c r="X985" s="24"/>
      <c r="Y985" s="24"/>
      <c r="Z985" s="24"/>
      <c r="AA985" s="28"/>
      <c r="AB985" s="28">
        <v>0.5</v>
      </c>
      <c r="AC985" s="28"/>
      <c r="AD985" s="28">
        <v>10</v>
      </c>
      <c r="AE985" s="28">
        <v>10.00099015</v>
      </c>
      <c r="AF985" t="s">
        <v>195</v>
      </c>
    </row>
    <row r="986" spans="1:32" ht="18" customHeight="1">
      <c r="A986" s="22">
        <v>46178</v>
      </c>
      <c r="B986" s="23" t="s">
        <v>20</v>
      </c>
      <c r="C986" s="24">
        <v>678</v>
      </c>
      <c r="D986" s="25">
        <v>830</v>
      </c>
      <c r="E986" s="26">
        <v>-83</v>
      </c>
      <c r="F986" s="24">
        <v>5</v>
      </c>
      <c r="G986" s="24">
        <v>2</v>
      </c>
      <c r="H986" s="23" t="s">
        <v>452</v>
      </c>
      <c r="I986" s="23" t="s">
        <v>492</v>
      </c>
      <c r="J986" s="23" t="s">
        <v>2227</v>
      </c>
      <c r="K986" s="23" t="s">
        <v>154</v>
      </c>
      <c r="L986" s="27">
        <v>0.9667</v>
      </c>
      <c r="M986" s="25">
        <v>-408</v>
      </c>
      <c r="N986" s="25">
        <v>-863</v>
      </c>
      <c r="O986" s="24">
        <v>0</v>
      </c>
      <c r="P986" s="24">
        <v>8</v>
      </c>
      <c r="Q986" s="24">
        <v>0</v>
      </c>
      <c r="R986" s="66"/>
      <c r="S986" s="66"/>
      <c r="T986" s="66"/>
      <c r="U986" s="66"/>
      <c r="V986" s="66"/>
      <c r="W986" s="24"/>
      <c r="X986" s="24"/>
      <c r="Y986" s="24"/>
      <c r="Z986" s="24"/>
      <c r="AA986" s="28"/>
      <c r="AB986" s="28">
        <v>0.5</v>
      </c>
      <c r="AC986" s="28"/>
      <c r="AD986" s="28">
        <v>10</v>
      </c>
      <c r="AE986" s="28">
        <v>10.000990140000001</v>
      </c>
      <c r="AF986" t="s">
        <v>584</v>
      </c>
    </row>
    <row r="987" spans="1:32" ht="18" customHeight="1">
      <c r="A987" s="22">
        <v>46178</v>
      </c>
      <c r="B987" s="23" t="s">
        <v>20</v>
      </c>
      <c r="C987" s="24">
        <v>681</v>
      </c>
      <c r="D987" s="25">
        <v>622</v>
      </c>
      <c r="E987" s="26">
        <v>-658</v>
      </c>
      <c r="F987" s="24">
        <v>3</v>
      </c>
      <c r="G987" s="24">
        <v>2</v>
      </c>
      <c r="H987" s="23" t="s">
        <v>2228</v>
      </c>
      <c r="I987" s="23" t="s">
        <v>2229</v>
      </c>
      <c r="J987" s="23" t="s">
        <v>2230</v>
      </c>
      <c r="K987" s="23" t="s">
        <v>154</v>
      </c>
      <c r="L987" s="27">
        <v>0.64739999999999998</v>
      </c>
      <c r="M987" s="25">
        <v>2174</v>
      </c>
      <c r="N987" s="25">
        <v>-134</v>
      </c>
      <c r="O987" s="24">
        <v>0</v>
      </c>
      <c r="P987" s="24">
        <v>1</v>
      </c>
      <c r="Q987" s="24">
        <v>0</v>
      </c>
      <c r="R987" s="66"/>
      <c r="S987" s="66"/>
      <c r="T987" s="66"/>
      <c r="U987" s="66"/>
      <c r="V987" s="66"/>
      <c r="W987" s="24"/>
      <c r="X987" s="24"/>
      <c r="Y987" s="24"/>
      <c r="Z987" s="24"/>
      <c r="AA987" s="28"/>
      <c r="AB987" s="28">
        <v>0.5</v>
      </c>
      <c r="AC987" s="28"/>
      <c r="AD987" s="28">
        <v>20</v>
      </c>
      <c r="AE987" s="28">
        <v>20.000990130000002</v>
      </c>
      <c r="AF987" t="s">
        <v>590</v>
      </c>
    </row>
    <row r="988" spans="1:32" ht="18" customHeight="1">
      <c r="A988" s="22">
        <v>46178</v>
      </c>
      <c r="B988" s="23" t="s">
        <v>20</v>
      </c>
      <c r="C988" s="24">
        <v>680</v>
      </c>
      <c r="D988" s="25">
        <v>1091</v>
      </c>
      <c r="E988" s="26">
        <v>-796</v>
      </c>
      <c r="F988" s="24">
        <v>5</v>
      </c>
      <c r="G988" s="24">
        <v>3</v>
      </c>
      <c r="H988" s="23" t="s">
        <v>1002</v>
      </c>
      <c r="I988" s="23" t="s">
        <v>1437</v>
      </c>
      <c r="J988" s="23" t="s">
        <v>1439</v>
      </c>
      <c r="K988" s="23" t="s">
        <v>154</v>
      </c>
      <c r="L988" s="27">
        <v>0.75680000000000003</v>
      </c>
      <c r="M988" s="25">
        <v>204</v>
      </c>
      <c r="N988" s="25">
        <v>-672</v>
      </c>
      <c r="O988" s="24">
        <v>0</v>
      </c>
      <c r="P988" s="24">
        <v>0</v>
      </c>
      <c r="Q988" s="24">
        <v>0</v>
      </c>
      <c r="R988" s="66"/>
      <c r="S988" s="66"/>
      <c r="T988" s="66"/>
      <c r="U988" s="66"/>
      <c r="V988" s="66"/>
      <c r="W988" s="24"/>
      <c r="X988" s="24"/>
      <c r="Y988" s="24"/>
      <c r="Z988" s="24"/>
      <c r="AA988" s="28"/>
      <c r="AB988" s="28">
        <v>0.5</v>
      </c>
      <c r="AC988" s="28"/>
      <c r="AD988" s="28">
        <v>40</v>
      </c>
      <c r="AE988" s="28">
        <v>40.000990119999997</v>
      </c>
      <c r="AF988" t="s">
        <v>664</v>
      </c>
    </row>
    <row r="989" spans="1:32" ht="18" customHeight="1">
      <c r="A989" s="22">
        <v>46178</v>
      </c>
      <c r="B989" s="23" t="s">
        <v>20</v>
      </c>
      <c r="C989" s="24">
        <v>700</v>
      </c>
      <c r="D989" s="25">
        <v>873</v>
      </c>
      <c r="E989" s="26">
        <v>-806</v>
      </c>
      <c r="F989" s="24">
        <v>4</v>
      </c>
      <c r="G989" s="24">
        <v>2</v>
      </c>
      <c r="H989" s="23" t="s">
        <v>1413</v>
      </c>
      <c r="I989" s="23" t="s">
        <v>1437</v>
      </c>
      <c r="J989" s="23" t="s">
        <v>2231</v>
      </c>
      <c r="K989" s="23" t="s">
        <v>154</v>
      </c>
      <c r="L989" s="27">
        <v>0.69220000000000004</v>
      </c>
      <c r="M989" s="25">
        <v>1183</v>
      </c>
      <c r="N989" s="25">
        <v>-1397</v>
      </c>
      <c r="O989" s="24">
        <v>0</v>
      </c>
      <c r="P989" s="24">
        <v>0</v>
      </c>
      <c r="Q989" s="24">
        <v>0</v>
      </c>
      <c r="R989" s="66"/>
      <c r="S989" s="66"/>
      <c r="T989" s="66"/>
      <c r="U989" s="66"/>
      <c r="V989" s="66"/>
      <c r="W989" s="24"/>
      <c r="X989" s="24"/>
      <c r="Y989" s="24"/>
      <c r="Z989" s="24"/>
      <c r="AA989" s="28"/>
      <c r="AB989" s="28">
        <v>0.5</v>
      </c>
      <c r="AC989" s="28"/>
      <c r="AD989" s="28">
        <v>20</v>
      </c>
      <c r="AE989" s="28">
        <v>20.00099011</v>
      </c>
      <c r="AF989" t="s">
        <v>590</v>
      </c>
    </row>
    <row r="990" spans="1:32" ht="18" customHeight="1">
      <c r="A990" s="22">
        <v>46178</v>
      </c>
      <c r="B990" s="23" t="s">
        <v>20</v>
      </c>
      <c r="C990" s="24">
        <v>688</v>
      </c>
      <c r="D990" s="25">
        <v>4213</v>
      </c>
      <c r="E990" s="26">
        <v>-1032</v>
      </c>
      <c r="F990" s="24">
        <v>40</v>
      </c>
      <c r="G990" s="24">
        <v>17</v>
      </c>
      <c r="H990" s="23" t="s">
        <v>2232</v>
      </c>
      <c r="I990" s="23" t="s">
        <v>1590</v>
      </c>
      <c r="J990" s="23" t="s">
        <v>1912</v>
      </c>
      <c r="K990" s="23" t="s">
        <v>154</v>
      </c>
      <c r="L990" s="27">
        <v>0.91830000000000001</v>
      </c>
      <c r="M990" s="25">
        <v>3354</v>
      </c>
      <c r="N990" s="25">
        <v>-1166</v>
      </c>
      <c r="O990" s="24">
        <v>0</v>
      </c>
      <c r="P990" s="24">
        <v>8</v>
      </c>
      <c r="Q990" s="24">
        <v>0</v>
      </c>
      <c r="R990" s="66"/>
      <c r="S990" s="66"/>
      <c r="T990" s="66"/>
      <c r="U990" s="66"/>
      <c r="V990" s="66"/>
      <c r="W990" s="24"/>
      <c r="X990" s="24"/>
      <c r="Y990" s="24"/>
      <c r="Z990" s="24"/>
      <c r="AA990" s="28"/>
      <c r="AB990" s="28">
        <v>0.6</v>
      </c>
      <c r="AC990" s="28"/>
      <c r="AD990" s="28">
        <v>30</v>
      </c>
      <c r="AE990" s="28">
        <v>30.000990099999999</v>
      </c>
      <c r="AF990" t="s">
        <v>661</v>
      </c>
    </row>
    <row r="991" spans="1:32" ht="18" customHeight="1">
      <c r="A991" s="22">
        <v>46178</v>
      </c>
      <c r="B991" s="23" t="s">
        <v>20</v>
      </c>
      <c r="C991" s="24">
        <v>702</v>
      </c>
      <c r="D991" s="25">
        <v>1038</v>
      </c>
      <c r="E991" s="26">
        <v>-1072</v>
      </c>
      <c r="F991" s="24">
        <v>6</v>
      </c>
      <c r="G991" s="24">
        <v>2</v>
      </c>
      <c r="H991" s="23" t="s">
        <v>2233</v>
      </c>
      <c r="I991" s="23" t="s">
        <v>733</v>
      </c>
      <c r="J991" s="23" t="s">
        <v>2234</v>
      </c>
      <c r="K991" s="23" t="s">
        <v>154</v>
      </c>
      <c r="L991" s="27">
        <v>0.65569999999999995</v>
      </c>
      <c r="M991" s="25">
        <v>1134</v>
      </c>
      <c r="N991" s="25">
        <v>2385</v>
      </c>
      <c r="O991" s="24">
        <v>0</v>
      </c>
      <c r="P991" s="24">
        <v>2</v>
      </c>
      <c r="Q991" s="24">
        <v>0</v>
      </c>
      <c r="R991" s="66"/>
      <c r="S991" s="66"/>
      <c r="T991" s="66"/>
      <c r="U991" s="66"/>
      <c r="V991" s="66"/>
      <c r="W991" s="24"/>
      <c r="X991" s="24"/>
      <c r="Y991" s="24"/>
      <c r="Z991" s="24"/>
      <c r="AA991" s="28"/>
      <c r="AB991" s="28">
        <v>0.5</v>
      </c>
      <c r="AC991" s="28"/>
      <c r="AD991" s="28">
        <v>30</v>
      </c>
      <c r="AE991" s="28">
        <v>30.000990089999998</v>
      </c>
      <c r="AF991" t="s">
        <v>661</v>
      </c>
    </row>
    <row r="992" spans="1:32" ht="18" customHeight="1">
      <c r="A992" s="22">
        <v>46178</v>
      </c>
      <c r="B992" s="23" t="s">
        <v>38</v>
      </c>
      <c r="C992" s="24">
        <v>707</v>
      </c>
      <c r="D992" s="25">
        <v>1037</v>
      </c>
      <c r="E992" s="26">
        <v>2022</v>
      </c>
      <c r="F992" s="24">
        <v>12</v>
      </c>
      <c r="G992" s="24">
        <v>5</v>
      </c>
      <c r="H992" s="23" t="s">
        <v>686</v>
      </c>
      <c r="I992" s="23" t="s">
        <v>2235</v>
      </c>
      <c r="J992" s="23" t="s">
        <v>2133</v>
      </c>
      <c r="K992" s="23" t="s">
        <v>154</v>
      </c>
      <c r="L992" s="27">
        <v>1.65</v>
      </c>
      <c r="M992" s="25">
        <v>-1956</v>
      </c>
      <c r="N992" s="25">
        <v>-3422</v>
      </c>
      <c r="O992" s="24">
        <v>0</v>
      </c>
      <c r="P992" s="24">
        <v>7</v>
      </c>
      <c r="Q992" s="24">
        <v>0</v>
      </c>
      <c r="R992" s="66"/>
      <c r="S992" s="66"/>
      <c r="T992" s="66"/>
      <c r="U992" s="66"/>
      <c r="V992" s="66"/>
      <c r="W992" s="24"/>
      <c r="X992" s="24"/>
      <c r="Y992" s="24"/>
      <c r="Z992" s="24"/>
      <c r="AA992" s="28"/>
      <c r="AB992" s="28">
        <v>0.5</v>
      </c>
      <c r="AC992" s="28"/>
      <c r="AD992" s="28">
        <v>70</v>
      </c>
      <c r="AE992" s="28">
        <v>70.000990079999994</v>
      </c>
      <c r="AF992" t="s">
        <v>178</v>
      </c>
    </row>
    <row r="993" spans="1:32" ht="18" customHeight="1">
      <c r="A993" s="22">
        <v>46178</v>
      </c>
      <c r="B993" s="23" t="s">
        <v>38</v>
      </c>
      <c r="C993" s="24">
        <v>710</v>
      </c>
      <c r="D993" s="25">
        <v>1447</v>
      </c>
      <c r="E993" s="26">
        <v>297</v>
      </c>
      <c r="F993" s="24">
        <v>11</v>
      </c>
      <c r="G993" s="24">
        <v>7</v>
      </c>
      <c r="H993" s="23" t="s">
        <v>2236</v>
      </c>
      <c r="I993" s="23" t="s">
        <v>2237</v>
      </c>
      <c r="J993" s="23" t="s">
        <v>2238</v>
      </c>
      <c r="K993" s="23" t="s">
        <v>154</v>
      </c>
      <c r="L993" s="27">
        <v>1.0684</v>
      </c>
      <c r="M993" s="25">
        <v>-759</v>
      </c>
      <c r="N993" s="25">
        <v>-702</v>
      </c>
      <c r="O993" s="24">
        <v>0</v>
      </c>
      <c r="P993" s="24">
        <v>0</v>
      </c>
      <c r="Q993" s="24">
        <v>0</v>
      </c>
      <c r="R993" s="66"/>
      <c r="S993" s="66"/>
      <c r="T993" s="66"/>
      <c r="U993" s="66"/>
      <c r="V993" s="66"/>
      <c r="W993" s="24"/>
      <c r="X993" s="24"/>
      <c r="Y993" s="24"/>
      <c r="Z993" s="24"/>
      <c r="AA993" s="28"/>
      <c r="AB993" s="28">
        <v>0.5</v>
      </c>
      <c r="AC993" s="28"/>
      <c r="AD993" s="28">
        <v>45</v>
      </c>
      <c r="AE993" s="28">
        <v>45.00099007</v>
      </c>
      <c r="AF993" t="s">
        <v>241</v>
      </c>
    </row>
    <row r="994" spans="1:32" ht="18" customHeight="1">
      <c r="A994" s="22">
        <v>46178</v>
      </c>
      <c r="B994" s="23" t="s">
        <v>38</v>
      </c>
      <c r="C994" s="24">
        <v>703</v>
      </c>
      <c r="D994" s="25">
        <v>3567</v>
      </c>
      <c r="E994" s="26">
        <v>-157</v>
      </c>
      <c r="F994" s="24">
        <v>29</v>
      </c>
      <c r="G994" s="24">
        <v>15</v>
      </c>
      <c r="H994" s="23" t="s">
        <v>2239</v>
      </c>
      <c r="I994" s="23" t="s">
        <v>2037</v>
      </c>
      <c r="J994" s="23" t="s">
        <v>2240</v>
      </c>
      <c r="K994" s="23" t="s">
        <v>154</v>
      </c>
      <c r="L994" s="27">
        <v>0.98529999999999995</v>
      </c>
      <c r="M994" s="25">
        <v>-852</v>
      </c>
      <c r="N994" s="25">
        <v>-2697</v>
      </c>
      <c r="O994" s="24">
        <v>0</v>
      </c>
      <c r="P994" s="24">
        <v>3</v>
      </c>
      <c r="Q994" s="24">
        <v>0</v>
      </c>
      <c r="R994" s="66"/>
      <c r="S994" s="66"/>
      <c r="T994" s="66"/>
      <c r="U994" s="66"/>
      <c r="V994" s="66"/>
      <c r="W994" s="24"/>
      <c r="X994" s="24"/>
      <c r="Y994" s="24"/>
      <c r="Z994" s="24"/>
      <c r="AA994" s="28"/>
      <c r="AB994" s="28">
        <v>0.6</v>
      </c>
      <c r="AC994" s="28"/>
      <c r="AD994" s="28">
        <v>30</v>
      </c>
      <c r="AE994" s="28">
        <v>30.000990059999999</v>
      </c>
      <c r="AF994" t="s">
        <v>661</v>
      </c>
    </row>
    <row r="995" spans="1:32" ht="18" customHeight="1">
      <c r="A995" s="22">
        <v>46178</v>
      </c>
      <c r="B995" s="23" t="s">
        <v>38</v>
      </c>
      <c r="C995" s="24">
        <v>705</v>
      </c>
      <c r="D995" s="25">
        <v>201</v>
      </c>
      <c r="E995" s="26">
        <v>-121</v>
      </c>
      <c r="F995" s="24">
        <v>1</v>
      </c>
      <c r="G995" s="24">
        <v>1</v>
      </c>
      <c r="H995" s="23" t="s">
        <v>726</v>
      </c>
      <c r="I995" s="23" t="s">
        <v>435</v>
      </c>
      <c r="J995" s="23" t="s">
        <v>435</v>
      </c>
      <c r="K995" s="23" t="s">
        <v>154</v>
      </c>
      <c r="L995" s="27">
        <v>0.79930000000000001</v>
      </c>
      <c r="M995" s="25">
        <v>-1928</v>
      </c>
      <c r="N995" s="25">
        <v>-2219</v>
      </c>
      <c r="O995" s="24">
        <v>0</v>
      </c>
      <c r="P995" s="24">
        <v>5</v>
      </c>
      <c r="Q995" s="24">
        <v>0</v>
      </c>
      <c r="R995" s="66"/>
      <c r="S995" s="66"/>
      <c r="T995" s="66"/>
      <c r="U995" s="66"/>
      <c r="V995" s="66"/>
      <c r="W995" s="24"/>
      <c r="X995" s="24"/>
      <c r="Y995" s="24"/>
      <c r="Z995" s="24"/>
      <c r="AA995" s="28"/>
      <c r="AB995" s="28">
        <v>0.5</v>
      </c>
      <c r="AC995" s="28"/>
      <c r="AD995" s="28">
        <v>20</v>
      </c>
      <c r="AE995" s="28">
        <v>20.000990049999999</v>
      </c>
      <c r="AF995" t="s">
        <v>590</v>
      </c>
    </row>
    <row r="996" spans="1:32" ht="18" customHeight="1">
      <c r="A996" s="22">
        <v>46178</v>
      </c>
      <c r="B996" s="23" t="s">
        <v>38</v>
      </c>
      <c r="C996" s="24">
        <v>706</v>
      </c>
      <c r="D996" s="25">
        <v>1545</v>
      </c>
      <c r="E996" s="26">
        <v>-918</v>
      </c>
      <c r="F996" s="24">
        <v>9</v>
      </c>
      <c r="G996" s="24">
        <v>7</v>
      </c>
      <c r="H996" s="23" t="s">
        <v>2241</v>
      </c>
      <c r="I996" s="23" t="s">
        <v>2242</v>
      </c>
      <c r="J996" s="23" t="s">
        <v>2243</v>
      </c>
      <c r="K996" s="23" t="s">
        <v>154</v>
      </c>
      <c r="L996" s="27">
        <v>0.80189999999999995</v>
      </c>
      <c r="M996" s="25">
        <v>-279</v>
      </c>
      <c r="N996" s="25">
        <v>-588</v>
      </c>
      <c r="O996" s="24">
        <v>0</v>
      </c>
      <c r="P996" s="24">
        <v>6</v>
      </c>
      <c r="Q996" s="24">
        <v>0</v>
      </c>
      <c r="R996" s="66"/>
      <c r="S996" s="66"/>
      <c r="T996" s="66"/>
      <c r="U996" s="66"/>
      <c r="V996" s="66"/>
      <c r="W996" s="24"/>
      <c r="X996" s="24"/>
      <c r="Y996" s="24"/>
      <c r="Z996" s="24"/>
      <c r="AA996" s="28"/>
      <c r="AB996" s="28">
        <v>0.5</v>
      </c>
      <c r="AC996" s="28"/>
      <c r="AD996" s="28">
        <v>40</v>
      </c>
      <c r="AE996" s="28">
        <v>40.000990039999998</v>
      </c>
      <c r="AF996" t="s">
        <v>664</v>
      </c>
    </row>
    <row r="997" spans="1:32" ht="18" customHeight="1">
      <c r="A997" s="22">
        <v>46178</v>
      </c>
      <c r="B997" s="23" t="s">
        <v>38</v>
      </c>
      <c r="C997" s="24">
        <v>708</v>
      </c>
      <c r="D997" s="25">
        <v>1702</v>
      </c>
      <c r="E997" s="26">
        <v>-2066</v>
      </c>
      <c r="F997" s="24">
        <v>4</v>
      </c>
      <c r="G997" s="24">
        <v>5</v>
      </c>
      <c r="H997" s="23" t="s">
        <v>541</v>
      </c>
      <c r="I997" s="23" t="s">
        <v>2244</v>
      </c>
      <c r="J997" s="23" t="s">
        <v>2245</v>
      </c>
      <c r="K997" s="23" t="s">
        <v>154</v>
      </c>
      <c r="L997" s="27">
        <v>0.59540000000000004</v>
      </c>
      <c r="M997" s="25">
        <v>3010</v>
      </c>
      <c r="N997" s="25">
        <v>-76</v>
      </c>
      <c r="O997" s="24">
        <v>0</v>
      </c>
      <c r="P997" s="24">
        <v>8</v>
      </c>
      <c r="Q997" s="24">
        <v>0</v>
      </c>
      <c r="R997" s="66"/>
      <c r="S997" s="66"/>
      <c r="T997" s="66"/>
      <c r="U997" s="66"/>
      <c r="V997" s="66"/>
      <c r="W997" s="24"/>
      <c r="X997" s="24"/>
      <c r="Y997" s="24"/>
      <c r="Z997" s="24"/>
      <c r="AA997" s="28"/>
      <c r="AB997" s="28">
        <v>0.5</v>
      </c>
      <c r="AC997" s="28"/>
      <c r="AD997" s="28">
        <v>30</v>
      </c>
      <c r="AE997" s="28">
        <v>30.000990030000001</v>
      </c>
      <c r="AF997" t="s">
        <v>661</v>
      </c>
    </row>
    <row r="998" spans="1:32" ht="18" customHeight="1">
      <c r="A998" s="22">
        <v>46178</v>
      </c>
      <c r="B998" s="23" t="s">
        <v>18</v>
      </c>
      <c r="C998" s="24">
        <v>677</v>
      </c>
      <c r="D998" s="25">
        <v>2326</v>
      </c>
      <c r="E998" s="26">
        <v>2435</v>
      </c>
      <c r="F998" s="24">
        <v>44</v>
      </c>
      <c r="G998" s="24">
        <v>6</v>
      </c>
      <c r="H998" s="23" t="s">
        <v>301</v>
      </c>
      <c r="I998" s="23" t="s">
        <v>958</v>
      </c>
      <c r="J998" s="23" t="s">
        <v>2246</v>
      </c>
      <c r="K998" s="23" t="s">
        <v>154</v>
      </c>
      <c r="L998" s="27">
        <v>1.349</v>
      </c>
      <c r="M998" s="25">
        <v>-610</v>
      </c>
      <c r="N998" s="25">
        <v>-952</v>
      </c>
      <c r="O998" s="24">
        <v>0</v>
      </c>
      <c r="P998" s="24">
        <v>7</v>
      </c>
      <c r="Q998" s="24">
        <v>0</v>
      </c>
      <c r="R998" s="66"/>
      <c r="S998" s="66"/>
      <c r="T998" s="66"/>
      <c r="U998" s="66"/>
      <c r="V998" s="66"/>
      <c r="W998" s="24"/>
      <c r="X998" s="24"/>
      <c r="Y998" s="24"/>
      <c r="Z998" s="24"/>
      <c r="AA998" s="28"/>
      <c r="AB998" s="28">
        <v>0.5</v>
      </c>
      <c r="AC998" s="28"/>
      <c r="AD998" s="28">
        <v>70</v>
      </c>
      <c r="AE998" s="28">
        <v>70.000990020000003</v>
      </c>
      <c r="AF998" t="s">
        <v>178</v>
      </c>
    </row>
    <row r="999" spans="1:32" ht="18" customHeight="1">
      <c r="A999" s="22">
        <v>46178</v>
      </c>
      <c r="B999" s="23" t="s">
        <v>18</v>
      </c>
      <c r="C999" s="24">
        <v>673</v>
      </c>
      <c r="D999" s="25">
        <v>967</v>
      </c>
      <c r="E999" s="26">
        <v>-151</v>
      </c>
      <c r="F999" s="24">
        <v>9</v>
      </c>
      <c r="G999" s="24">
        <v>4</v>
      </c>
      <c r="H999" s="23" t="s">
        <v>699</v>
      </c>
      <c r="I999" s="23" t="s">
        <v>894</v>
      </c>
      <c r="J999" s="23" t="s">
        <v>2247</v>
      </c>
      <c r="K999" s="23" t="s">
        <v>154</v>
      </c>
      <c r="L999" s="27">
        <v>0.94789999999999996</v>
      </c>
      <c r="M999" s="25">
        <v>3530</v>
      </c>
      <c r="N999" s="25">
        <v>-1227</v>
      </c>
      <c r="O999" s="24">
        <v>0</v>
      </c>
      <c r="P999" s="24">
        <v>3</v>
      </c>
      <c r="Q999" s="24">
        <v>0</v>
      </c>
      <c r="R999" s="66"/>
      <c r="S999" s="66"/>
      <c r="T999" s="66"/>
      <c r="U999" s="66"/>
      <c r="V999" s="66"/>
      <c r="W999" s="24"/>
      <c r="X999" s="24"/>
      <c r="Y999" s="24"/>
      <c r="Z999" s="24"/>
      <c r="AA999" s="28"/>
      <c r="AB999" s="28">
        <v>0.5</v>
      </c>
      <c r="AC999" s="28"/>
      <c r="AD999" s="28">
        <v>10</v>
      </c>
      <c r="AE999" s="28">
        <v>10.000990010000001</v>
      </c>
      <c r="AF999" t="s">
        <v>584</v>
      </c>
    </row>
    <row r="1000" spans="1:32" ht="18" customHeight="1">
      <c r="A1000" s="22">
        <v>46178</v>
      </c>
      <c r="B1000" s="23" t="s">
        <v>18</v>
      </c>
      <c r="C1000" s="24">
        <v>672</v>
      </c>
      <c r="D1000" s="25">
        <v>2845</v>
      </c>
      <c r="E1000" s="26">
        <v>-571</v>
      </c>
      <c r="F1000" s="24">
        <v>29</v>
      </c>
      <c r="G1000" s="24">
        <v>18</v>
      </c>
      <c r="H1000" s="23" t="s">
        <v>1240</v>
      </c>
      <c r="I1000" s="23" t="s">
        <v>2248</v>
      </c>
      <c r="J1000" s="23" t="s">
        <v>523</v>
      </c>
      <c r="K1000" s="23" t="s">
        <v>154</v>
      </c>
      <c r="L1000" s="27">
        <v>0.93310000000000004</v>
      </c>
      <c r="M1000" s="25">
        <v>-1485</v>
      </c>
      <c r="N1000" s="25">
        <v>1442</v>
      </c>
      <c r="O1000" s="24">
        <v>0</v>
      </c>
      <c r="P1000" s="24">
        <v>2</v>
      </c>
      <c r="Q1000" s="24">
        <v>0</v>
      </c>
      <c r="R1000" s="66"/>
      <c r="S1000" s="66"/>
      <c r="T1000" s="66"/>
      <c r="U1000" s="66"/>
      <c r="V1000" s="66"/>
      <c r="W1000" s="24"/>
      <c r="X1000" s="24"/>
      <c r="Y1000" s="24"/>
      <c r="Z1000" s="24"/>
      <c r="AA1000" s="28"/>
      <c r="AB1000" s="28">
        <v>0.5</v>
      </c>
      <c r="AC1000" s="28"/>
      <c r="AD1000" s="28">
        <v>30</v>
      </c>
      <c r="AE1000" s="28">
        <v>30.000990000000002</v>
      </c>
      <c r="AF1000" t="s">
        <v>661</v>
      </c>
    </row>
    <row r="1001" spans="1:32" ht="18" customHeight="1">
      <c r="A1001" s="22">
        <v>46178</v>
      </c>
      <c r="B1001" s="23" t="s">
        <v>18</v>
      </c>
      <c r="C1001" s="24">
        <v>671</v>
      </c>
      <c r="D1001" s="25">
        <v>2543</v>
      </c>
      <c r="E1001" s="26">
        <v>-632</v>
      </c>
      <c r="F1001" s="24">
        <v>26</v>
      </c>
      <c r="G1001" s="24">
        <v>13</v>
      </c>
      <c r="H1001" s="23" t="s">
        <v>2249</v>
      </c>
      <c r="I1001" s="23" t="s">
        <v>1312</v>
      </c>
      <c r="J1001" s="23" t="s">
        <v>2250</v>
      </c>
      <c r="K1001" s="23" t="s">
        <v>154</v>
      </c>
      <c r="L1001" s="27">
        <v>0.91720000000000002</v>
      </c>
      <c r="M1001" s="25">
        <v>-2297</v>
      </c>
      <c r="N1001" s="25">
        <v>729</v>
      </c>
      <c r="O1001" s="24">
        <v>0</v>
      </c>
      <c r="P1001" s="24">
        <v>1</v>
      </c>
      <c r="Q1001" s="24">
        <v>0</v>
      </c>
      <c r="R1001" s="66"/>
      <c r="S1001" s="66"/>
      <c r="T1001" s="66"/>
      <c r="U1001" s="66"/>
      <c r="V1001" s="66"/>
      <c r="W1001" s="24"/>
      <c r="X1001" s="24"/>
      <c r="Y1001" s="24"/>
      <c r="Z1001" s="24"/>
      <c r="AA1001" s="28"/>
      <c r="AB1001" s="28">
        <v>0.5</v>
      </c>
      <c r="AC1001" s="28"/>
      <c r="AD1001" s="28">
        <v>40</v>
      </c>
      <c r="AE1001" s="28">
        <v>40.000989990000001</v>
      </c>
      <c r="AF1001" t="s">
        <v>664</v>
      </c>
    </row>
    <row r="1002" spans="1:32" ht="18" customHeight="1">
      <c r="A1002" s="22">
        <v>46178</v>
      </c>
      <c r="B1002" s="23" t="s">
        <v>18</v>
      </c>
      <c r="C1002" s="24">
        <v>676</v>
      </c>
      <c r="D1002" s="25">
        <v>1121</v>
      </c>
      <c r="E1002" s="26">
        <v>-821</v>
      </c>
      <c r="F1002" s="24">
        <v>9</v>
      </c>
      <c r="G1002" s="24">
        <v>7</v>
      </c>
      <c r="H1002" s="23" t="s">
        <v>2251</v>
      </c>
      <c r="I1002" s="23" t="s">
        <v>2252</v>
      </c>
      <c r="J1002" s="23" t="s">
        <v>637</v>
      </c>
      <c r="K1002" s="23" t="s">
        <v>154</v>
      </c>
      <c r="L1002" s="27">
        <v>0.75590000000000002</v>
      </c>
      <c r="M1002" s="25">
        <v>164</v>
      </c>
      <c r="N1002" s="25">
        <v>3876</v>
      </c>
      <c r="O1002" s="24">
        <v>0</v>
      </c>
      <c r="P1002" s="24">
        <v>6</v>
      </c>
      <c r="Q1002" s="24">
        <v>0</v>
      </c>
      <c r="R1002" s="66"/>
      <c r="S1002" s="66"/>
      <c r="T1002" s="66"/>
      <c r="U1002" s="66"/>
      <c r="V1002" s="66"/>
      <c r="W1002" s="24"/>
      <c r="X1002" s="24"/>
      <c r="Y1002" s="24"/>
      <c r="Z1002" s="24"/>
      <c r="AA1002" s="28"/>
      <c r="AB1002" s="28">
        <v>0.5</v>
      </c>
      <c r="AC1002" s="28"/>
      <c r="AD1002" s="28">
        <v>40</v>
      </c>
      <c r="AE1002" s="28">
        <v>40.00098998</v>
      </c>
      <c r="AF1002" t="s">
        <v>664</v>
      </c>
    </row>
    <row r="1003" spans="1:32" ht="18" customHeight="1">
      <c r="A1003" s="22">
        <v>46178</v>
      </c>
      <c r="B1003" s="23" t="s">
        <v>18</v>
      </c>
      <c r="C1003" s="24">
        <v>675</v>
      </c>
      <c r="D1003" s="25">
        <v>2565</v>
      </c>
      <c r="E1003" s="26">
        <v>-2317</v>
      </c>
      <c r="F1003" s="24">
        <v>13</v>
      </c>
      <c r="G1003" s="24">
        <v>10</v>
      </c>
      <c r="H1003" s="23" t="s">
        <v>1800</v>
      </c>
      <c r="I1003" s="23" t="s">
        <v>2253</v>
      </c>
      <c r="J1003" s="23" t="s">
        <v>2254</v>
      </c>
      <c r="K1003" s="23" t="s">
        <v>154</v>
      </c>
      <c r="L1003" s="27">
        <v>0.69889999999999997</v>
      </c>
      <c r="M1003" s="25">
        <v>-609</v>
      </c>
      <c r="N1003" s="25">
        <v>-1231</v>
      </c>
      <c r="O1003" s="24">
        <v>0</v>
      </c>
      <c r="P1003" s="24">
        <v>5</v>
      </c>
      <c r="Q1003" s="24">
        <v>0</v>
      </c>
      <c r="R1003" s="66"/>
      <c r="S1003" s="66"/>
      <c r="T1003" s="66"/>
      <c r="U1003" s="66"/>
      <c r="V1003" s="66"/>
      <c r="W1003" s="24"/>
      <c r="X1003" s="24"/>
      <c r="Y1003" s="24"/>
      <c r="Z1003" s="24"/>
      <c r="AA1003" s="28"/>
      <c r="AB1003" s="28">
        <v>0.5</v>
      </c>
      <c r="AC1003" s="28"/>
      <c r="AD1003" s="28">
        <v>40</v>
      </c>
      <c r="AE1003" s="28">
        <v>40.000989969999999</v>
      </c>
      <c r="AF1003" t="s">
        <v>664</v>
      </c>
    </row>
    <row r="1004" spans="1:32" ht="18" customHeight="1">
      <c r="A1004" s="22">
        <v>46178</v>
      </c>
      <c r="B1004" s="23" t="s">
        <v>166</v>
      </c>
      <c r="C1004" s="24">
        <v>752</v>
      </c>
      <c r="D1004" s="25">
        <v>2317</v>
      </c>
      <c r="E1004" s="26">
        <v>-198</v>
      </c>
      <c r="F1004" s="24">
        <v>23</v>
      </c>
      <c r="G1004" s="24">
        <v>7</v>
      </c>
      <c r="H1004" s="23" t="s">
        <v>965</v>
      </c>
      <c r="I1004" s="23" t="s">
        <v>1582</v>
      </c>
      <c r="J1004" s="23" t="s">
        <v>924</v>
      </c>
      <c r="K1004" s="23" t="s">
        <v>154</v>
      </c>
      <c r="L1004" s="27">
        <v>0.97150000000000003</v>
      </c>
      <c r="M1004" s="25">
        <v>-144</v>
      </c>
      <c r="N1004" s="25">
        <v>3179</v>
      </c>
      <c r="O1004" s="24">
        <v>0</v>
      </c>
      <c r="P1004" s="24">
        <v>2</v>
      </c>
      <c r="Q1004" s="24">
        <v>0</v>
      </c>
      <c r="R1004" s="66"/>
      <c r="S1004" s="66"/>
      <c r="T1004" s="66"/>
      <c r="U1004" s="66"/>
      <c r="V1004" s="66"/>
      <c r="W1004" s="24"/>
      <c r="X1004" s="24"/>
      <c r="Y1004" s="24"/>
      <c r="Z1004" s="24"/>
      <c r="AA1004" s="28"/>
      <c r="AB1004" s="28">
        <v>0.5</v>
      </c>
      <c r="AC1004" s="28"/>
      <c r="AD1004" s="28">
        <v>30</v>
      </c>
      <c r="AE1004" s="28">
        <v>30.000989959999998</v>
      </c>
      <c r="AF1004" t="s">
        <v>661</v>
      </c>
    </row>
    <row r="1005" spans="1:32" ht="18" customHeight="1">
      <c r="A1005" s="22">
        <v>46178</v>
      </c>
      <c r="B1005" s="23" t="s">
        <v>166</v>
      </c>
      <c r="C1005" s="24">
        <v>753</v>
      </c>
      <c r="D1005" s="25">
        <v>1888</v>
      </c>
      <c r="E1005" s="26">
        <v>-388</v>
      </c>
      <c r="F1005" s="24">
        <v>19</v>
      </c>
      <c r="G1005" s="24">
        <v>8</v>
      </c>
      <c r="H1005" s="23" t="s">
        <v>1587</v>
      </c>
      <c r="I1005" s="23" t="s">
        <v>2255</v>
      </c>
      <c r="J1005" s="23" t="s">
        <v>2256</v>
      </c>
      <c r="K1005" s="23" t="s">
        <v>154</v>
      </c>
      <c r="L1005" s="27">
        <v>0.93149999999999999</v>
      </c>
      <c r="M1005" s="25">
        <v>582</v>
      </c>
      <c r="N1005" s="25">
        <v>-526</v>
      </c>
      <c r="O1005" s="24">
        <v>0</v>
      </c>
      <c r="P1005" s="24">
        <v>3</v>
      </c>
      <c r="Q1005" s="24">
        <v>0</v>
      </c>
      <c r="R1005" s="66"/>
      <c r="S1005" s="66"/>
      <c r="T1005" s="66"/>
      <c r="U1005" s="66"/>
      <c r="V1005" s="66"/>
      <c r="W1005" s="24"/>
      <c r="X1005" s="24"/>
      <c r="Y1005" s="24"/>
      <c r="Z1005" s="24"/>
      <c r="AA1005" s="28"/>
      <c r="AB1005" s="28">
        <v>0.5</v>
      </c>
      <c r="AC1005" s="28"/>
      <c r="AD1005" s="28">
        <v>30</v>
      </c>
      <c r="AE1005" s="28">
        <v>30.000989950000001</v>
      </c>
      <c r="AF1005" t="s">
        <v>661</v>
      </c>
    </row>
    <row r="1006" spans="1:32" ht="18" customHeight="1">
      <c r="A1006" s="22">
        <v>46178</v>
      </c>
      <c r="B1006" s="23" t="s">
        <v>166</v>
      </c>
      <c r="C1006" s="24">
        <v>751</v>
      </c>
      <c r="D1006" s="25">
        <v>320</v>
      </c>
      <c r="E1006" s="26">
        <v>-364</v>
      </c>
      <c r="F1006" s="24">
        <v>1</v>
      </c>
      <c r="G1006" s="24">
        <v>1</v>
      </c>
      <c r="H1006" s="23" t="s">
        <v>587</v>
      </c>
      <c r="I1006" s="23" t="s">
        <v>2257</v>
      </c>
      <c r="J1006" s="23" t="s">
        <v>2257</v>
      </c>
      <c r="K1006" s="23" t="s">
        <v>154</v>
      </c>
      <c r="L1006" s="27">
        <v>0.62080000000000002</v>
      </c>
      <c r="M1006" s="25">
        <v>230</v>
      </c>
      <c r="N1006" s="25">
        <v>-889</v>
      </c>
      <c r="O1006" s="24">
        <v>0</v>
      </c>
      <c r="P1006" s="24">
        <v>1</v>
      </c>
      <c r="Q1006" s="24">
        <v>0</v>
      </c>
      <c r="R1006" s="66"/>
      <c r="S1006" s="66"/>
      <c r="T1006" s="66"/>
      <c r="U1006" s="66"/>
      <c r="V1006" s="66"/>
      <c r="W1006" s="24"/>
      <c r="X1006" s="24"/>
      <c r="Y1006" s="24"/>
      <c r="Z1006" s="24"/>
      <c r="AA1006" s="28"/>
      <c r="AB1006" s="28">
        <v>0.5</v>
      </c>
      <c r="AC1006" s="28"/>
      <c r="AD1006" s="28">
        <v>20</v>
      </c>
      <c r="AE1006" s="28">
        <v>20.00098994</v>
      </c>
      <c r="AF1006" t="s">
        <v>590</v>
      </c>
    </row>
    <row r="1007" spans="1:32" ht="18" customHeight="1">
      <c r="A1007" s="22">
        <v>46178</v>
      </c>
      <c r="B1007" s="23" t="s">
        <v>166</v>
      </c>
      <c r="C1007" s="24">
        <v>755</v>
      </c>
      <c r="D1007" s="25">
        <v>969</v>
      </c>
      <c r="E1007" s="26">
        <v>-1381</v>
      </c>
      <c r="F1007" s="24">
        <v>1</v>
      </c>
      <c r="G1007" s="24">
        <v>1</v>
      </c>
      <c r="H1007" s="23" t="s">
        <v>2258</v>
      </c>
      <c r="I1007" s="23" t="s">
        <v>2259</v>
      </c>
      <c r="J1007" s="23" t="s">
        <v>2259</v>
      </c>
      <c r="K1007" s="23" t="s">
        <v>154</v>
      </c>
      <c r="L1007" s="27">
        <v>0.52490000000000003</v>
      </c>
      <c r="M1007" s="25">
        <v>-1082</v>
      </c>
      <c r="N1007" s="25">
        <v>-180</v>
      </c>
      <c r="O1007" s="24">
        <v>0</v>
      </c>
      <c r="P1007" s="24">
        <v>5</v>
      </c>
      <c r="Q1007" s="24">
        <v>0</v>
      </c>
      <c r="R1007" s="66"/>
      <c r="S1007" s="66"/>
      <c r="T1007" s="66"/>
      <c r="U1007" s="66"/>
      <c r="V1007" s="66"/>
      <c r="W1007" s="24"/>
      <c r="X1007" s="24"/>
      <c r="Y1007" s="24"/>
      <c r="Z1007" s="24"/>
      <c r="AA1007" s="28"/>
      <c r="AB1007" s="28">
        <v>0.5</v>
      </c>
      <c r="AC1007" s="28"/>
      <c r="AD1007" s="28">
        <v>20</v>
      </c>
      <c r="AE1007" s="28">
        <v>20.000989929999999</v>
      </c>
      <c r="AF1007" t="s">
        <v>590</v>
      </c>
    </row>
    <row r="1008" spans="1:32" ht="18" customHeight="1">
      <c r="A1008" s="22">
        <v>46178</v>
      </c>
      <c r="B1008" s="23" t="s">
        <v>179</v>
      </c>
      <c r="C1008" s="24">
        <v>757</v>
      </c>
      <c r="D1008" s="25">
        <v>710</v>
      </c>
      <c r="E1008" s="26">
        <v>1476</v>
      </c>
      <c r="F1008" s="24">
        <v>17</v>
      </c>
      <c r="G1008" s="24">
        <v>0</v>
      </c>
      <c r="H1008" s="23" t="s">
        <v>2070</v>
      </c>
      <c r="I1008" s="23" t="s">
        <v>2070</v>
      </c>
      <c r="J1008" s="23" t="s">
        <v>214</v>
      </c>
      <c r="K1008" s="23" t="s">
        <v>154</v>
      </c>
      <c r="L1008" s="27">
        <v>1.6930000000000001</v>
      </c>
      <c r="M1008" s="25">
        <v>-1394</v>
      </c>
      <c r="N1008" s="25">
        <v>-1104</v>
      </c>
      <c r="O1008" s="24">
        <v>0</v>
      </c>
      <c r="P1008" s="24">
        <v>7</v>
      </c>
      <c r="Q1008" s="24">
        <v>0</v>
      </c>
      <c r="R1008" s="66"/>
      <c r="S1008" s="66"/>
      <c r="T1008" s="66"/>
      <c r="U1008" s="66"/>
      <c r="V1008" s="66"/>
      <c r="W1008" s="24"/>
      <c r="X1008" s="24"/>
      <c r="Y1008" s="24"/>
      <c r="Z1008" s="24"/>
      <c r="AA1008" s="28"/>
      <c r="AB1008" s="28">
        <v>0.5</v>
      </c>
      <c r="AC1008" s="28"/>
      <c r="AD1008" s="28">
        <v>0</v>
      </c>
      <c r="AE1008" s="28">
        <v>0</v>
      </c>
    </row>
    <row r="1009" spans="1:32" ht="18" customHeight="1">
      <c r="A1009" s="22">
        <v>46178</v>
      </c>
      <c r="B1009" s="23" t="s">
        <v>179</v>
      </c>
      <c r="C1009" s="24">
        <v>758</v>
      </c>
      <c r="D1009" s="25">
        <v>671</v>
      </c>
      <c r="E1009" s="26">
        <v>-135</v>
      </c>
      <c r="F1009" s="24">
        <v>8</v>
      </c>
      <c r="G1009" s="24">
        <v>1</v>
      </c>
      <c r="H1009" s="23" t="s">
        <v>2260</v>
      </c>
      <c r="I1009" s="23" t="s">
        <v>294</v>
      </c>
      <c r="J1009" s="23" t="s">
        <v>2261</v>
      </c>
      <c r="K1009" s="23" t="s">
        <v>154</v>
      </c>
      <c r="L1009" s="27">
        <v>0.93289999999999995</v>
      </c>
      <c r="M1009" s="25">
        <v>-776</v>
      </c>
      <c r="N1009" s="25">
        <v>-1356</v>
      </c>
      <c r="O1009" s="24">
        <v>0</v>
      </c>
      <c r="P1009" s="24">
        <v>8</v>
      </c>
      <c r="Q1009" s="24">
        <v>0</v>
      </c>
      <c r="R1009" s="66"/>
      <c r="S1009" s="66"/>
      <c r="T1009" s="66"/>
      <c r="U1009" s="66"/>
      <c r="V1009" s="66"/>
      <c r="W1009" s="24"/>
      <c r="X1009" s="24"/>
      <c r="Y1009" s="24"/>
      <c r="Z1009" s="24"/>
      <c r="AA1009" s="28"/>
      <c r="AB1009" s="28">
        <v>0.5</v>
      </c>
      <c r="AC1009" s="28"/>
      <c r="AD1009" s="28">
        <v>10</v>
      </c>
      <c r="AE1009" s="28">
        <v>10.000989909999999</v>
      </c>
      <c r="AF1009" t="s">
        <v>584</v>
      </c>
    </row>
    <row r="1010" spans="1:32" ht="18" customHeight="1">
      <c r="A1010" s="22">
        <v>46178</v>
      </c>
      <c r="B1010" s="23" t="s">
        <v>179</v>
      </c>
      <c r="C1010" s="24">
        <v>760</v>
      </c>
      <c r="D1010" s="25">
        <v>3939</v>
      </c>
      <c r="E1010" s="26">
        <v>-2961</v>
      </c>
      <c r="F1010" s="24">
        <v>14</v>
      </c>
      <c r="G1010" s="24">
        <v>4</v>
      </c>
      <c r="H1010" s="23" t="s">
        <v>2262</v>
      </c>
      <c r="I1010" s="23" t="s">
        <v>873</v>
      </c>
      <c r="J1010" s="23" t="s">
        <v>2263</v>
      </c>
      <c r="K1010" s="23" t="s">
        <v>154</v>
      </c>
      <c r="L1010" s="27">
        <v>0.74939999999999996</v>
      </c>
      <c r="M1010" s="25">
        <v>-2965</v>
      </c>
      <c r="N1010" s="25">
        <v>-1496</v>
      </c>
      <c r="O1010" s="24">
        <v>0</v>
      </c>
      <c r="P1010" s="24">
        <v>0</v>
      </c>
      <c r="Q1010" s="24">
        <v>0</v>
      </c>
      <c r="R1010" s="66"/>
      <c r="S1010" s="66"/>
      <c r="T1010" s="66"/>
      <c r="U1010" s="66"/>
      <c r="V1010" s="66"/>
      <c r="W1010" s="24"/>
      <c r="X1010" s="24"/>
      <c r="Y1010" s="24"/>
      <c r="Z1010" s="24"/>
      <c r="AA1010" s="28"/>
      <c r="AB1010" s="28">
        <v>0.6</v>
      </c>
      <c r="AC1010" s="28"/>
      <c r="AD1010" s="28">
        <v>40</v>
      </c>
      <c r="AE1010" s="28">
        <v>40.0009899</v>
      </c>
      <c r="AF1010" t="s">
        <v>664</v>
      </c>
    </row>
    <row r="1011" spans="1:32" ht="18" customHeight="1">
      <c r="A1011" s="22">
        <v>46178</v>
      </c>
      <c r="B1011" s="23" t="s">
        <v>179</v>
      </c>
      <c r="C1011" s="24">
        <v>756</v>
      </c>
      <c r="D1011" s="25">
        <v>0</v>
      </c>
      <c r="E1011" s="26">
        <v>0</v>
      </c>
      <c r="F1011" s="24">
        <v>0</v>
      </c>
      <c r="G1011" s="24">
        <v>0</v>
      </c>
      <c r="H1011" s="23" t="s">
        <v>214</v>
      </c>
      <c r="I1011" s="23" t="s">
        <v>214</v>
      </c>
      <c r="J1011" s="23" t="s">
        <v>214</v>
      </c>
      <c r="K1011" s="23" t="s">
        <v>154</v>
      </c>
      <c r="L1011" s="27">
        <v>0</v>
      </c>
      <c r="M1011" s="25">
        <v>5116</v>
      </c>
      <c r="N1011" s="25">
        <v>-448</v>
      </c>
      <c r="O1011" s="24">
        <v>0</v>
      </c>
      <c r="P1011" s="24">
        <v>6</v>
      </c>
      <c r="Q1011" s="24">
        <v>0</v>
      </c>
      <c r="R1011" s="66"/>
      <c r="S1011" s="66"/>
      <c r="T1011" s="66"/>
      <c r="U1011" s="66"/>
      <c r="V1011" s="66"/>
      <c r="W1011" s="24"/>
      <c r="X1011" s="24"/>
      <c r="Y1011" s="24"/>
      <c r="Z1011" s="24"/>
      <c r="AA1011" s="28"/>
      <c r="AB1011" s="28"/>
      <c r="AC1011" s="28"/>
      <c r="AD1011" s="28">
        <v>0</v>
      </c>
      <c r="AE1011" s="28">
        <v>0</v>
      </c>
    </row>
    <row r="1012" spans="1:32" ht="18" customHeight="1">
      <c r="A1012" s="22">
        <v>46178</v>
      </c>
      <c r="B1012" s="23" t="s">
        <v>171</v>
      </c>
      <c r="C1012" s="24">
        <v>663</v>
      </c>
      <c r="D1012" s="25">
        <v>1653</v>
      </c>
      <c r="E1012" s="26">
        <v>-1452</v>
      </c>
      <c r="F1012" s="24">
        <v>3</v>
      </c>
      <c r="G1012" s="24">
        <v>3</v>
      </c>
      <c r="H1012" s="23" t="s">
        <v>2264</v>
      </c>
      <c r="I1012" s="23" t="s">
        <v>2265</v>
      </c>
      <c r="J1012" s="23" t="s">
        <v>2265</v>
      </c>
      <c r="K1012" s="23" t="s">
        <v>154</v>
      </c>
      <c r="L1012" s="27">
        <v>0.70720000000000005</v>
      </c>
      <c r="M1012" s="25">
        <v>-453</v>
      </c>
      <c r="N1012" s="25">
        <v>2736</v>
      </c>
      <c r="O1012" s="24">
        <v>0</v>
      </c>
      <c r="P1012" s="24">
        <v>3</v>
      </c>
      <c r="Q1012" s="24">
        <v>0</v>
      </c>
      <c r="R1012" s="66"/>
      <c r="S1012" s="66"/>
      <c r="T1012" s="66"/>
      <c r="U1012" s="66"/>
      <c r="V1012" s="66"/>
      <c r="W1012" s="24"/>
      <c r="X1012" s="24"/>
      <c r="Y1012" s="24"/>
      <c r="Z1012" s="24"/>
      <c r="AA1012" s="28"/>
      <c r="AB1012" s="28">
        <v>0.5</v>
      </c>
      <c r="AC1012" s="28"/>
      <c r="AD1012" s="28">
        <v>30</v>
      </c>
      <c r="AE1012" s="28">
        <v>30.000989879999999</v>
      </c>
      <c r="AF1012" t="s">
        <v>661</v>
      </c>
    </row>
    <row r="1013" spans="1:32" ht="18" customHeight="1">
      <c r="A1013" s="22">
        <v>46178</v>
      </c>
      <c r="B1013" s="23" t="s">
        <v>171</v>
      </c>
      <c r="C1013" s="24">
        <v>665</v>
      </c>
      <c r="D1013" s="25">
        <v>4007</v>
      </c>
      <c r="E1013" s="26">
        <v>-1929</v>
      </c>
      <c r="F1013" s="24">
        <v>16</v>
      </c>
      <c r="G1013" s="24">
        <v>14</v>
      </c>
      <c r="H1013" s="23" t="s">
        <v>1073</v>
      </c>
      <c r="I1013" s="23" t="s">
        <v>2266</v>
      </c>
      <c r="J1013" s="23" t="s">
        <v>2267</v>
      </c>
      <c r="K1013" s="23" t="s">
        <v>154</v>
      </c>
      <c r="L1013" s="27">
        <v>0.83950000000000002</v>
      </c>
      <c r="M1013" s="25">
        <v>7897</v>
      </c>
      <c r="N1013" s="25">
        <v>937</v>
      </c>
      <c r="O1013" s="24">
        <v>0</v>
      </c>
      <c r="P1013" s="24">
        <v>5</v>
      </c>
      <c r="Q1013" s="24">
        <v>0</v>
      </c>
      <c r="R1013" s="66"/>
      <c r="S1013" s="66"/>
      <c r="T1013" s="66"/>
      <c r="U1013" s="66"/>
      <c r="V1013" s="66"/>
      <c r="W1013" s="24"/>
      <c r="X1013" s="24"/>
      <c r="Y1013" s="24"/>
      <c r="Z1013" s="24"/>
      <c r="AA1013" s="28"/>
      <c r="AB1013" s="28">
        <v>0.6</v>
      </c>
      <c r="AC1013" s="28"/>
      <c r="AD1013" s="28">
        <v>40</v>
      </c>
      <c r="AE1013" s="28">
        <v>40.000989869999998</v>
      </c>
      <c r="AF1013" t="s">
        <v>664</v>
      </c>
    </row>
    <row r="1014" spans="1:32" ht="18" customHeight="1">
      <c r="A1014" s="22">
        <v>46178</v>
      </c>
      <c r="B1014" s="23" t="s">
        <v>171</v>
      </c>
      <c r="C1014" s="24">
        <v>666</v>
      </c>
      <c r="D1014" s="25">
        <v>2793</v>
      </c>
      <c r="E1014" s="26">
        <v>-2070</v>
      </c>
      <c r="F1014" s="24">
        <v>10</v>
      </c>
      <c r="G1014" s="24">
        <v>6</v>
      </c>
      <c r="H1014" s="23" t="s">
        <v>2268</v>
      </c>
      <c r="I1014" s="23" t="s">
        <v>1232</v>
      </c>
      <c r="J1014" s="23" t="s">
        <v>2269</v>
      </c>
      <c r="K1014" s="23" t="s">
        <v>154</v>
      </c>
      <c r="L1014" s="27">
        <v>0.753</v>
      </c>
      <c r="M1014" s="25">
        <v>39</v>
      </c>
      <c r="N1014" s="25">
        <v>1553</v>
      </c>
      <c r="O1014" s="24">
        <v>0</v>
      </c>
      <c r="P1014" s="24">
        <v>6</v>
      </c>
      <c r="Q1014" s="24">
        <v>0</v>
      </c>
      <c r="R1014" s="66"/>
      <c r="S1014" s="66"/>
      <c r="T1014" s="66"/>
      <c r="U1014" s="66"/>
      <c r="V1014" s="66"/>
      <c r="W1014" s="24"/>
      <c r="X1014" s="24"/>
      <c r="Y1014" s="24"/>
      <c r="Z1014" s="24"/>
      <c r="AA1014" s="28"/>
      <c r="AB1014" s="28">
        <v>0.5</v>
      </c>
      <c r="AC1014" s="28"/>
      <c r="AD1014" s="28">
        <v>40</v>
      </c>
      <c r="AE1014" s="28">
        <v>40.000989859999997</v>
      </c>
      <c r="AF1014" t="s">
        <v>664</v>
      </c>
    </row>
    <row r="1015" spans="1:32" ht="18" customHeight="1">
      <c r="A1015" s="22">
        <v>46178</v>
      </c>
      <c r="B1015" s="23" t="s">
        <v>330</v>
      </c>
      <c r="C1015" s="24">
        <v>658</v>
      </c>
      <c r="D1015" s="25">
        <v>1750</v>
      </c>
      <c r="E1015" s="26">
        <v>234</v>
      </c>
      <c r="F1015" s="24">
        <v>10</v>
      </c>
      <c r="G1015" s="24">
        <v>13</v>
      </c>
      <c r="H1015" s="23" t="s">
        <v>2072</v>
      </c>
      <c r="I1015" s="23" t="s">
        <v>2270</v>
      </c>
      <c r="J1015" s="23" t="s">
        <v>1472</v>
      </c>
      <c r="K1015" s="23" t="s">
        <v>154</v>
      </c>
      <c r="L1015" s="27">
        <v>1.0446</v>
      </c>
      <c r="M1015" s="25">
        <v>-46</v>
      </c>
      <c r="N1015" s="25">
        <v>859</v>
      </c>
      <c r="O1015" s="24">
        <v>0</v>
      </c>
      <c r="P1015" s="24">
        <v>8</v>
      </c>
      <c r="Q1015" s="24">
        <v>0</v>
      </c>
      <c r="R1015" s="66"/>
      <c r="S1015" s="66"/>
      <c r="T1015" s="66"/>
      <c r="U1015" s="66"/>
      <c r="V1015" s="66"/>
      <c r="W1015" s="24"/>
      <c r="X1015" s="24"/>
      <c r="Y1015" s="24"/>
      <c r="Z1015" s="24"/>
      <c r="AA1015" s="28"/>
      <c r="AB1015" s="28">
        <v>0.5</v>
      </c>
      <c r="AC1015" s="28"/>
      <c r="AD1015" s="28">
        <v>35</v>
      </c>
      <c r="AE1015" s="28">
        <v>35.000989850000003</v>
      </c>
      <c r="AF1015" t="s">
        <v>668</v>
      </c>
    </row>
    <row r="1016" spans="1:32" ht="18" customHeight="1">
      <c r="A1016" s="22">
        <v>46178</v>
      </c>
      <c r="B1016" s="23" t="s">
        <v>330</v>
      </c>
      <c r="C1016" s="24">
        <v>657</v>
      </c>
      <c r="D1016" s="25">
        <v>376</v>
      </c>
      <c r="E1016" s="26">
        <v>-453</v>
      </c>
      <c r="F1016" s="24">
        <v>0</v>
      </c>
      <c r="G1016" s="24">
        <v>2</v>
      </c>
      <c r="H1016" s="23" t="s">
        <v>1084</v>
      </c>
      <c r="I1016" s="23" t="s">
        <v>214</v>
      </c>
      <c r="J1016" s="23" t="s">
        <v>1084</v>
      </c>
      <c r="K1016" s="23" t="s">
        <v>154</v>
      </c>
      <c r="L1016" s="27">
        <v>0.59840000000000004</v>
      </c>
      <c r="M1016" s="25">
        <v>-1089</v>
      </c>
      <c r="N1016" s="25">
        <v>-664</v>
      </c>
      <c r="O1016" s="24">
        <v>0</v>
      </c>
      <c r="P1016" s="24">
        <v>7</v>
      </c>
      <c r="Q1016" s="24">
        <v>0</v>
      </c>
      <c r="R1016" s="66"/>
      <c r="S1016" s="66"/>
      <c r="T1016" s="66"/>
      <c r="U1016" s="66"/>
      <c r="V1016" s="66"/>
      <c r="W1016" s="24"/>
      <c r="X1016" s="24"/>
      <c r="Y1016" s="24"/>
      <c r="Z1016" s="24"/>
      <c r="AA1016" s="28"/>
      <c r="AB1016" s="28">
        <v>0.5</v>
      </c>
      <c r="AC1016" s="28"/>
      <c r="AD1016" s="28">
        <v>10</v>
      </c>
      <c r="AE1016" s="28">
        <v>10.000989840000001</v>
      </c>
      <c r="AF1016" t="s">
        <v>584</v>
      </c>
    </row>
    <row r="1017" spans="1:32" ht="18" customHeight="1">
      <c r="A1017" s="22">
        <v>46178</v>
      </c>
      <c r="B1017" s="23" t="s">
        <v>330</v>
      </c>
      <c r="C1017" s="24">
        <v>656</v>
      </c>
      <c r="D1017" s="25">
        <v>1668</v>
      </c>
      <c r="E1017" s="26">
        <v>-2600</v>
      </c>
      <c r="F1017" s="24">
        <v>1</v>
      </c>
      <c r="G1017" s="24">
        <v>2</v>
      </c>
      <c r="H1017" s="23" t="s">
        <v>2271</v>
      </c>
      <c r="I1017" s="23" t="s">
        <v>2272</v>
      </c>
      <c r="J1017" s="23" t="s">
        <v>2273</v>
      </c>
      <c r="K1017" s="23" t="s">
        <v>154</v>
      </c>
      <c r="L1017" s="27">
        <v>0.48039999999999999</v>
      </c>
      <c r="M1017" s="25">
        <v>-46</v>
      </c>
      <c r="N1017" s="25">
        <v>-1596</v>
      </c>
      <c r="O1017" s="24">
        <v>0</v>
      </c>
      <c r="P1017" s="24">
        <v>6</v>
      </c>
      <c r="Q1017" s="24">
        <v>0</v>
      </c>
      <c r="R1017" s="66"/>
      <c r="S1017" s="66"/>
      <c r="T1017" s="66"/>
      <c r="U1017" s="66"/>
      <c r="V1017" s="66"/>
      <c r="W1017" s="24"/>
      <c r="X1017" s="24"/>
      <c r="Y1017" s="24"/>
      <c r="Z1017" s="24"/>
      <c r="AA1017" s="28"/>
      <c r="AB1017" s="28">
        <v>0.5</v>
      </c>
      <c r="AC1017" s="28"/>
      <c r="AD1017" s="28">
        <v>40</v>
      </c>
      <c r="AE1017" s="28">
        <v>40.000989830000002</v>
      </c>
      <c r="AF1017" t="s">
        <v>664</v>
      </c>
    </row>
    <row r="1018" spans="1:32" ht="18" customHeight="1">
      <c r="A1018" s="22">
        <v>46178</v>
      </c>
      <c r="B1018" s="23" t="s">
        <v>470</v>
      </c>
      <c r="C1018" s="24">
        <v>660</v>
      </c>
      <c r="D1018" s="25">
        <v>1006</v>
      </c>
      <c r="E1018" s="26">
        <v>-1482</v>
      </c>
      <c r="F1018" s="24">
        <v>2</v>
      </c>
      <c r="G1018" s="24">
        <v>9</v>
      </c>
      <c r="H1018" s="23" t="s">
        <v>2274</v>
      </c>
      <c r="I1018" s="23" t="s">
        <v>2275</v>
      </c>
      <c r="J1018" s="23" t="s">
        <v>1999</v>
      </c>
      <c r="K1018" s="23" t="s">
        <v>154</v>
      </c>
      <c r="L1018" s="27">
        <v>0.50890000000000002</v>
      </c>
      <c r="M1018" s="25">
        <v>-2175</v>
      </c>
      <c r="N1018" s="25">
        <v>2661</v>
      </c>
      <c r="O1018" s="24">
        <v>0</v>
      </c>
      <c r="P1018" s="24">
        <v>0</v>
      </c>
      <c r="Q1018" s="24">
        <v>0</v>
      </c>
      <c r="R1018" s="66"/>
      <c r="S1018" s="66"/>
      <c r="T1018" s="66"/>
      <c r="U1018" s="66"/>
      <c r="V1018" s="66"/>
      <c r="W1018" s="24"/>
      <c r="X1018" s="24"/>
      <c r="Y1018" s="24"/>
      <c r="Z1018" s="24"/>
      <c r="AA1018" s="28"/>
      <c r="AB1018" s="28">
        <v>0.5</v>
      </c>
      <c r="AC1018" s="28"/>
      <c r="AD1018" s="28">
        <v>40</v>
      </c>
      <c r="AE1018" s="28">
        <v>40.000989820000001</v>
      </c>
      <c r="AF1018" t="s">
        <v>664</v>
      </c>
    </row>
    <row r="1019" spans="1:32" ht="18" customHeight="1">
      <c r="A1019" s="22">
        <v>46178</v>
      </c>
      <c r="B1019" s="23" t="s">
        <v>470</v>
      </c>
      <c r="C1019" s="24">
        <v>661</v>
      </c>
      <c r="D1019" s="25">
        <v>1958</v>
      </c>
      <c r="E1019" s="26">
        <v>-1766</v>
      </c>
      <c r="F1019" s="24">
        <v>11</v>
      </c>
      <c r="G1019" s="24">
        <v>22</v>
      </c>
      <c r="H1019" s="23" t="s">
        <v>2276</v>
      </c>
      <c r="I1019" s="23" t="s">
        <v>2277</v>
      </c>
      <c r="J1019" s="23" t="s">
        <v>2278</v>
      </c>
      <c r="K1019" s="23" t="s">
        <v>154</v>
      </c>
      <c r="L1019" s="27">
        <v>0.69940000000000002</v>
      </c>
      <c r="M1019" s="25">
        <v>-735</v>
      </c>
      <c r="N1019" s="25">
        <v>6937</v>
      </c>
      <c r="O1019" s="24">
        <v>0</v>
      </c>
      <c r="P1019" s="24">
        <v>1</v>
      </c>
      <c r="Q1019" s="24">
        <v>0</v>
      </c>
      <c r="R1019" s="66"/>
      <c r="S1019" s="66"/>
      <c r="T1019" s="66"/>
      <c r="U1019" s="66"/>
      <c r="V1019" s="66"/>
      <c r="W1019" s="24"/>
      <c r="X1019" s="24"/>
      <c r="Y1019" s="24"/>
      <c r="Z1019" s="24"/>
      <c r="AA1019" s="28"/>
      <c r="AB1019" s="28">
        <v>0.5</v>
      </c>
      <c r="AC1019" s="28"/>
      <c r="AD1019" s="28">
        <v>40</v>
      </c>
      <c r="AE1019" s="28">
        <v>40.00098981</v>
      </c>
      <c r="AF1019" t="s">
        <v>664</v>
      </c>
    </row>
    <row r="1020" spans="1:32" ht="18" customHeight="1">
      <c r="A1020" s="22">
        <v>46178</v>
      </c>
      <c r="B1020" s="23" t="s">
        <v>470</v>
      </c>
      <c r="C1020" s="24">
        <v>662</v>
      </c>
      <c r="D1020" s="25">
        <v>2320</v>
      </c>
      <c r="E1020" s="26">
        <v>-2673</v>
      </c>
      <c r="F1020" s="24">
        <v>9</v>
      </c>
      <c r="G1020" s="24">
        <v>25</v>
      </c>
      <c r="H1020" s="23" t="s">
        <v>2279</v>
      </c>
      <c r="I1020" s="23" t="s">
        <v>2280</v>
      </c>
      <c r="J1020" s="23" t="s">
        <v>2281</v>
      </c>
      <c r="K1020" s="23" t="s">
        <v>154</v>
      </c>
      <c r="L1020" s="27">
        <v>0.6159</v>
      </c>
      <c r="M1020" s="25">
        <v>-2549</v>
      </c>
      <c r="N1020" s="25">
        <v>2268</v>
      </c>
      <c r="O1020" s="24">
        <v>0</v>
      </c>
      <c r="P1020" s="24">
        <v>2</v>
      </c>
      <c r="Q1020" s="24">
        <v>0</v>
      </c>
      <c r="R1020" s="66"/>
      <c r="S1020" s="66"/>
      <c r="T1020" s="66"/>
      <c r="U1020" s="66"/>
      <c r="V1020" s="66"/>
      <c r="W1020" s="24"/>
      <c r="X1020" s="24"/>
      <c r="Y1020" s="24"/>
      <c r="Z1020" s="24"/>
      <c r="AA1020" s="28"/>
      <c r="AB1020" s="28">
        <v>0.5</v>
      </c>
      <c r="AC1020" s="28"/>
      <c r="AD1020" s="28">
        <v>30</v>
      </c>
      <c r="AE1020" s="28">
        <v>30.000989799999999</v>
      </c>
      <c r="AF1020" t="s">
        <v>661</v>
      </c>
    </row>
    <row r="1021" spans="1:32" ht="18" customHeight="1">
      <c r="A1021" s="22">
        <v>46178</v>
      </c>
      <c r="B1021" s="23" t="s">
        <v>307</v>
      </c>
      <c r="C1021" s="24">
        <v>637</v>
      </c>
      <c r="D1021" s="25">
        <v>221</v>
      </c>
      <c r="E1021" s="26">
        <v>-52</v>
      </c>
      <c r="F1021" s="24">
        <v>3</v>
      </c>
      <c r="G1021" s="24">
        <v>1</v>
      </c>
      <c r="H1021" s="23" t="s">
        <v>1237</v>
      </c>
      <c r="I1021" s="23" t="s">
        <v>1771</v>
      </c>
      <c r="J1021" s="23" t="s">
        <v>2282</v>
      </c>
      <c r="K1021" s="23" t="s">
        <v>154</v>
      </c>
      <c r="L1021" s="27">
        <v>0.92159999999999997</v>
      </c>
      <c r="M1021" s="25">
        <v>2150</v>
      </c>
      <c r="N1021" s="25">
        <v>-3477</v>
      </c>
      <c r="O1021" s="24">
        <v>0</v>
      </c>
      <c r="P1021" s="24">
        <v>7</v>
      </c>
      <c r="Q1021" s="24">
        <v>0</v>
      </c>
      <c r="R1021" s="66"/>
      <c r="S1021" s="66"/>
      <c r="T1021" s="66"/>
      <c r="U1021" s="66"/>
      <c r="V1021" s="66"/>
      <c r="W1021" s="24"/>
      <c r="X1021" s="24"/>
      <c r="Y1021" s="24"/>
      <c r="Z1021" s="24"/>
      <c r="AA1021" s="28"/>
      <c r="AB1021" s="28">
        <v>0.5</v>
      </c>
      <c r="AC1021" s="28"/>
      <c r="AD1021" s="28">
        <v>10</v>
      </c>
      <c r="AE1021" s="28">
        <v>10.00098979</v>
      </c>
      <c r="AF1021" t="s">
        <v>584</v>
      </c>
    </row>
    <row r="1022" spans="1:32" ht="18" customHeight="1">
      <c r="A1022" s="22">
        <v>46178</v>
      </c>
      <c r="B1022" s="23" t="s">
        <v>307</v>
      </c>
      <c r="C1022" s="24">
        <v>636</v>
      </c>
      <c r="D1022" s="25">
        <v>245</v>
      </c>
      <c r="E1022" s="26">
        <v>-412</v>
      </c>
      <c r="F1022" s="24">
        <v>0</v>
      </c>
      <c r="G1022" s="24">
        <v>1</v>
      </c>
      <c r="H1022" s="23" t="s">
        <v>2283</v>
      </c>
      <c r="I1022" s="23" t="s">
        <v>214</v>
      </c>
      <c r="J1022" s="23" t="s">
        <v>2283</v>
      </c>
      <c r="K1022" s="23" t="s">
        <v>154</v>
      </c>
      <c r="L1022" s="27">
        <v>0.4395</v>
      </c>
      <c r="M1022" s="25">
        <v>-1179</v>
      </c>
      <c r="N1022" s="25">
        <v>-1580</v>
      </c>
      <c r="O1022" s="24">
        <v>0</v>
      </c>
      <c r="P1022" s="24">
        <v>6</v>
      </c>
      <c r="Q1022" s="24">
        <v>0</v>
      </c>
      <c r="R1022" s="66"/>
      <c r="S1022" s="66"/>
      <c r="T1022" s="66"/>
      <c r="U1022" s="66"/>
      <c r="V1022" s="66"/>
      <c r="W1022" s="24"/>
      <c r="X1022" s="24"/>
      <c r="Y1022" s="24"/>
      <c r="Z1022" s="24"/>
      <c r="AA1022" s="28"/>
      <c r="AB1022" s="28">
        <v>0.5</v>
      </c>
      <c r="AC1022" s="28"/>
      <c r="AD1022" s="28">
        <v>20</v>
      </c>
      <c r="AE1022" s="28">
        <v>20.000989780000001</v>
      </c>
      <c r="AF1022" t="s">
        <v>590</v>
      </c>
    </row>
    <row r="1023" spans="1:32" ht="18" customHeight="1">
      <c r="A1023" s="22">
        <v>46178</v>
      </c>
      <c r="B1023" s="23" t="s">
        <v>307</v>
      </c>
      <c r="C1023" s="24">
        <v>635</v>
      </c>
      <c r="D1023" s="25">
        <v>1081</v>
      </c>
      <c r="E1023" s="26">
        <v>-942</v>
      </c>
      <c r="F1023" s="24">
        <v>7</v>
      </c>
      <c r="G1023" s="24">
        <v>1</v>
      </c>
      <c r="H1023" s="23" t="s">
        <v>1083</v>
      </c>
      <c r="I1023" s="23" t="s">
        <v>2284</v>
      </c>
      <c r="J1023" s="23" t="s">
        <v>2285</v>
      </c>
      <c r="K1023" s="23" t="s">
        <v>154</v>
      </c>
      <c r="L1023" s="27">
        <v>0.70950000000000002</v>
      </c>
      <c r="M1023" s="25">
        <v>-1477</v>
      </c>
      <c r="N1023" s="25">
        <v>-1194</v>
      </c>
      <c r="O1023" s="24">
        <v>0</v>
      </c>
      <c r="P1023" s="24">
        <v>5</v>
      </c>
      <c r="Q1023" s="24">
        <v>0</v>
      </c>
      <c r="R1023" s="66"/>
      <c r="S1023" s="66"/>
      <c r="T1023" s="66"/>
      <c r="U1023" s="66"/>
      <c r="V1023" s="66"/>
      <c r="W1023" s="24"/>
      <c r="X1023" s="24"/>
      <c r="Y1023" s="24"/>
      <c r="Z1023" s="24"/>
      <c r="AA1023" s="28"/>
      <c r="AB1023" s="28">
        <v>0.5</v>
      </c>
      <c r="AC1023" s="28"/>
      <c r="AD1023" s="28">
        <v>40</v>
      </c>
      <c r="AE1023" s="28">
        <v>40.000989769999997</v>
      </c>
      <c r="AF1023" t="s">
        <v>664</v>
      </c>
    </row>
    <row r="1024" spans="1:32" ht="18" customHeight="1">
      <c r="A1024" s="22">
        <v>46178</v>
      </c>
      <c r="B1024" s="23" t="s">
        <v>2286</v>
      </c>
      <c r="C1024" s="24">
        <v>667</v>
      </c>
      <c r="D1024" s="25">
        <v>1304</v>
      </c>
      <c r="E1024" s="26">
        <v>-481</v>
      </c>
      <c r="F1024" s="24">
        <v>3</v>
      </c>
      <c r="G1024" s="24">
        <v>6</v>
      </c>
      <c r="H1024" s="23" t="s">
        <v>1146</v>
      </c>
      <c r="I1024" s="23" t="s">
        <v>1938</v>
      </c>
      <c r="J1024" s="23" t="s">
        <v>2110</v>
      </c>
      <c r="K1024" s="23" t="s">
        <v>154</v>
      </c>
      <c r="L1024" s="27">
        <v>0.877</v>
      </c>
      <c r="M1024" s="25">
        <v>0</v>
      </c>
      <c r="N1024" s="25">
        <v>-3169</v>
      </c>
      <c r="O1024" s="24">
        <v>0</v>
      </c>
      <c r="P1024" s="24">
        <v>7</v>
      </c>
      <c r="Q1024" s="24">
        <v>0</v>
      </c>
      <c r="R1024" s="66"/>
      <c r="S1024" s="66"/>
      <c r="T1024" s="66"/>
      <c r="U1024" s="66"/>
      <c r="V1024" s="66"/>
      <c r="W1024" s="24"/>
      <c r="X1024" s="24"/>
      <c r="Y1024" s="24"/>
      <c r="Z1024" s="24"/>
      <c r="AA1024" s="28"/>
      <c r="AB1024" s="28">
        <v>0.5</v>
      </c>
      <c r="AC1024" s="28"/>
      <c r="AD1024" s="28">
        <v>30</v>
      </c>
      <c r="AE1024" s="28">
        <v>30.00098976</v>
      </c>
      <c r="AF1024" t="s">
        <v>661</v>
      </c>
    </row>
    <row r="1025" spans="1:32" ht="18" customHeight="1">
      <c r="A1025" s="22">
        <v>46178</v>
      </c>
      <c r="B1025" s="23" t="s">
        <v>2286</v>
      </c>
      <c r="C1025" s="24">
        <v>670</v>
      </c>
      <c r="D1025" s="25">
        <v>2024</v>
      </c>
      <c r="E1025" s="26">
        <v>-827</v>
      </c>
      <c r="F1025" s="24">
        <v>8</v>
      </c>
      <c r="G1025" s="24">
        <v>9</v>
      </c>
      <c r="H1025" s="23" t="s">
        <v>2287</v>
      </c>
      <c r="I1025" s="23" t="s">
        <v>229</v>
      </c>
      <c r="J1025" s="23" t="s">
        <v>2288</v>
      </c>
      <c r="K1025" s="23" t="s">
        <v>154</v>
      </c>
      <c r="L1025" s="27">
        <v>0.86380000000000001</v>
      </c>
      <c r="M1025" s="25">
        <v>0</v>
      </c>
      <c r="N1025" s="25">
        <v>-748</v>
      </c>
      <c r="O1025" s="24">
        <v>0</v>
      </c>
      <c r="P1025" s="24">
        <v>0</v>
      </c>
      <c r="Q1025" s="24">
        <v>0</v>
      </c>
      <c r="R1025" s="66"/>
      <c r="S1025" s="66"/>
      <c r="T1025" s="66"/>
      <c r="U1025" s="66"/>
      <c r="V1025" s="66"/>
      <c r="W1025" s="24"/>
      <c r="X1025" s="24"/>
      <c r="Y1025" s="24"/>
      <c r="Z1025" s="24"/>
      <c r="AA1025" s="28"/>
      <c r="AB1025" s="28">
        <v>0.5</v>
      </c>
      <c r="AC1025" s="28"/>
      <c r="AD1025" s="28">
        <v>30</v>
      </c>
      <c r="AE1025" s="28">
        <v>30.000989749999999</v>
      </c>
      <c r="AF1025" t="s">
        <v>661</v>
      </c>
    </row>
    <row r="1026" spans="1:32" ht="18" customHeight="1">
      <c r="A1026" s="22">
        <v>46178</v>
      </c>
      <c r="B1026" s="23" t="s">
        <v>2286</v>
      </c>
      <c r="C1026" s="24">
        <v>668</v>
      </c>
      <c r="D1026" s="25">
        <v>2054</v>
      </c>
      <c r="E1026" s="26">
        <v>-1447</v>
      </c>
      <c r="F1026" s="24">
        <v>9</v>
      </c>
      <c r="G1026" s="24">
        <v>5</v>
      </c>
      <c r="H1026" s="23" t="s">
        <v>2289</v>
      </c>
      <c r="I1026" s="23" t="s">
        <v>845</v>
      </c>
      <c r="J1026" s="23" t="s">
        <v>2290</v>
      </c>
      <c r="K1026" s="23" t="s">
        <v>154</v>
      </c>
      <c r="L1026" s="27">
        <v>0.76519999999999999</v>
      </c>
      <c r="M1026" s="25">
        <v>0</v>
      </c>
      <c r="N1026" s="25">
        <v>0</v>
      </c>
      <c r="O1026" s="24">
        <v>0</v>
      </c>
      <c r="P1026" s="24">
        <v>8</v>
      </c>
      <c r="Q1026" s="24">
        <v>0</v>
      </c>
      <c r="R1026" s="66"/>
      <c r="S1026" s="66"/>
      <c r="T1026" s="66"/>
      <c r="U1026" s="66"/>
      <c r="V1026" s="66"/>
      <c r="W1026" s="24"/>
      <c r="X1026" s="24"/>
      <c r="Y1026" s="24"/>
      <c r="Z1026" s="24"/>
      <c r="AA1026" s="28"/>
      <c r="AB1026" s="28">
        <v>0.5</v>
      </c>
      <c r="AC1026" s="28"/>
      <c r="AD1026" s="28">
        <v>30</v>
      </c>
      <c r="AE1026" s="28">
        <v>30.000989740000001</v>
      </c>
      <c r="AF1026" t="s">
        <v>661</v>
      </c>
    </row>
    <row r="1027" spans="1:32" ht="18" customHeight="1">
      <c r="A1027" s="22">
        <v>46178</v>
      </c>
      <c r="B1027" s="23" t="s">
        <v>24</v>
      </c>
      <c r="C1027" s="24">
        <v>631</v>
      </c>
      <c r="D1027" s="25">
        <v>3256</v>
      </c>
      <c r="E1027" s="26">
        <v>-920</v>
      </c>
      <c r="F1027" s="24">
        <v>0</v>
      </c>
      <c r="G1027" s="24">
        <v>12</v>
      </c>
      <c r="H1027" s="23" t="s">
        <v>2291</v>
      </c>
      <c r="I1027" s="23" t="s">
        <v>214</v>
      </c>
      <c r="J1027" s="23" t="s">
        <v>2291</v>
      </c>
      <c r="K1027" s="23" t="s">
        <v>154</v>
      </c>
      <c r="L1027" s="27">
        <v>0.90580000000000005</v>
      </c>
      <c r="M1027" s="25">
        <v>-2959</v>
      </c>
      <c r="N1027" s="25">
        <v>-2270</v>
      </c>
      <c r="O1027" s="24">
        <v>0</v>
      </c>
      <c r="P1027" s="24">
        <v>1</v>
      </c>
      <c r="Q1027" s="24">
        <v>0</v>
      </c>
      <c r="R1027" s="66"/>
      <c r="S1027" s="66"/>
      <c r="T1027" s="66"/>
      <c r="U1027" s="66"/>
      <c r="V1027" s="66"/>
      <c r="W1027" s="24"/>
      <c r="X1027" s="24"/>
      <c r="Y1027" s="24"/>
      <c r="Z1027" s="24"/>
      <c r="AA1027" s="28"/>
      <c r="AB1027" s="28">
        <v>0.6</v>
      </c>
      <c r="AC1027" s="28"/>
      <c r="AD1027" s="28">
        <v>40</v>
      </c>
      <c r="AE1027" s="28">
        <v>40.000989730000001</v>
      </c>
      <c r="AF1027" t="s">
        <v>664</v>
      </c>
    </row>
    <row r="1028" spans="1:32" ht="18" customHeight="1">
      <c r="A1028" s="22">
        <v>46178</v>
      </c>
      <c r="B1028" s="23" t="s">
        <v>24</v>
      </c>
      <c r="C1028" s="24">
        <v>632</v>
      </c>
      <c r="D1028" s="25">
        <v>1123</v>
      </c>
      <c r="E1028" s="26">
        <v>-481</v>
      </c>
      <c r="F1028" s="24">
        <v>0</v>
      </c>
      <c r="G1028" s="24">
        <v>3</v>
      </c>
      <c r="H1028" s="23" t="s">
        <v>2292</v>
      </c>
      <c r="I1028" s="23" t="s">
        <v>214</v>
      </c>
      <c r="J1028" s="23" t="s">
        <v>2292</v>
      </c>
      <c r="K1028" s="23" t="s">
        <v>154</v>
      </c>
      <c r="L1028" s="27">
        <v>0.85719999999999996</v>
      </c>
      <c r="M1028" s="25">
        <v>-1907</v>
      </c>
      <c r="N1028" s="25">
        <v>-1245</v>
      </c>
      <c r="O1028" s="24">
        <v>0</v>
      </c>
      <c r="P1028" s="24">
        <v>2</v>
      </c>
      <c r="Q1028" s="24">
        <v>0</v>
      </c>
      <c r="R1028" s="66"/>
      <c r="S1028" s="66"/>
      <c r="T1028" s="66"/>
      <c r="U1028" s="66"/>
      <c r="V1028" s="66"/>
      <c r="W1028" s="24"/>
      <c r="X1028" s="24"/>
      <c r="Y1028" s="24"/>
      <c r="Z1028" s="24"/>
      <c r="AA1028" s="28"/>
      <c r="AB1028" s="28">
        <v>0.5</v>
      </c>
      <c r="AC1028" s="28"/>
      <c r="AD1028" s="28">
        <v>30</v>
      </c>
      <c r="AE1028" s="28">
        <v>30.00098972</v>
      </c>
      <c r="AF1028" t="s">
        <v>661</v>
      </c>
    </row>
    <row r="1029" spans="1:32" ht="18" customHeight="1">
      <c r="A1029" s="22">
        <v>46178</v>
      </c>
      <c r="B1029" s="23" t="s">
        <v>24</v>
      </c>
      <c r="C1029" s="24">
        <v>633</v>
      </c>
      <c r="D1029" s="25">
        <v>1691</v>
      </c>
      <c r="E1029" s="26">
        <v>-1160</v>
      </c>
      <c r="F1029" s="24">
        <v>7</v>
      </c>
      <c r="G1029" s="24">
        <v>10</v>
      </c>
      <c r="H1029" s="23" t="s">
        <v>2102</v>
      </c>
      <c r="I1029" s="23" t="s">
        <v>1817</v>
      </c>
      <c r="J1029" s="23" t="s">
        <v>2186</v>
      </c>
      <c r="K1029" s="23" t="s">
        <v>154</v>
      </c>
      <c r="L1029" s="27">
        <v>0.77129999999999999</v>
      </c>
      <c r="M1029" s="25">
        <v>206</v>
      </c>
      <c r="N1029" s="25">
        <v>-1033</v>
      </c>
      <c r="O1029" s="24">
        <v>0</v>
      </c>
      <c r="P1029" s="24">
        <v>3</v>
      </c>
      <c r="Q1029" s="24">
        <v>0</v>
      </c>
      <c r="R1029" s="66"/>
      <c r="S1029" s="66"/>
      <c r="T1029" s="66"/>
      <c r="U1029" s="66"/>
      <c r="V1029" s="66"/>
      <c r="W1029" s="24"/>
      <c r="X1029" s="24"/>
      <c r="Y1029" s="24"/>
      <c r="Z1029" s="24"/>
      <c r="AA1029" s="28"/>
      <c r="AB1029" s="28">
        <v>0.5</v>
      </c>
      <c r="AC1029" s="28"/>
      <c r="AD1029" s="28">
        <v>30</v>
      </c>
      <c r="AE1029" s="28">
        <v>30.000989709999999</v>
      </c>
      <c r="AF1029" t="s">
        <v>661</v>
      </c>
    </row>
    <row r="1030" spans="1:32" ht="18" customHeight="1">
      <c r="A1030" s="22">
        <v>46178</v>
      </c>
      <c r="B1030" s="23" t="s">
        <v>289</v>
      </c>
      <c r="C1030" s="24">
        <v>650</v>
      </c>
      <c r="D1030" s="25">
        <v>1211</v>
      </c>
      <c r="E1030" s="26">
        <v>2957</v>
      </c>
      <c r="F1030" s="24">
        <v>14</v>
      </c>
      <c r="G1030" s="24">
        <v>5</v>
      </c>
      <c r="H1030" s="23" t="s">
        <v>2293</v>
      </c>
      <c r="I1030" s="23" t="s">
        <v>1449</v>
      </c>
      <c r="J1030" s="23" t="s">
        <v>2294</v>
      </c>
      <c r="K1030" s="23" t="s">
        <v>154</v>
      </c>
      <c r="L1030" s="27">
        <v>1.8139000000000001</v>
      </c>
      <c r="M1030" s="25">
        <v>6069</v>
      </c>
      <c r="N1030" s="25">
        <v>1241</v>
      </c>
      <c r="O1030" s="24">
        <v>0</v>
      </c>
      <c r="P1030" s="24">
        <v>0</v>
      </c>
      <c r="Q1030" s="24">
        <v>0</v>
      </c>
      <c r="R1030" s="66"/>
      <c r="S1030" s="66"/>
      <c r="T1030" s="66"/>
      <c r="U1030" s="66"/>
      <c r="V1030" s="66"/>
      <c r="W1030" s="24"/>
      <c r="X1030" s="24"/>
      <c r="Y1030" s="24"/>
      <c r="Z1030" s="24"/>
      <c r="AA1030" s="28"/>
      <c r="AB1030" s="28">
        <v>0.5</v>
      </c>
      <c r="AC1030" s="28"/>
      <c r="AD1030" s="28">
        <v>70</v>
      </c>
      <c r="AE1030" s="28">
        <v>70.000989700000005</v>
      </c>
      <c r="AF1030" t="s">
        <v>178</v>
      </c>
    </row>
    <row r="1031" spans="1:32" ht="18" customHeight="1">
      <c r="A1031" s="22">
        <v>46178</v>
      </c>
      <c r="B1031" s="23" t="s">
        <v>289</v>
      </c>
      <c r="C1031" s="24">
        <v>638</v>
      </c>
      <c r="D1031" s="25">
        <v>2547</v>
      </c>
      <c r="E1031" s="26">
        <v>650</v>
      </c>
      <c r="F1031" s="24">
        <v>17</v>
      </c>
      <c r="G1031" s="24">
        <v>10</v>
      </c>
      <c r="H1031" s="23" t="s">
        <v>377</v>
      </c>
      <c r="I1031" s="23" t="s">
        <v>1103</v>
      </c>
      <c r="J1031" s="23" t="s">
        <v>483</v>
      </c>
      <c r="K1031" s="23" t="s">
        <v>154</v>
      </c>
      <c r="L1031" s="27">
        <v>1.0851</v>
      </c>
      <c r="M1031" s="25">
        <v>-899</v>
      </c>
      <c r="N1031" s="25">
        <v>271</v>
      </c>
      <c r="O1031" s="24">
        <v>0</v>
      </c>
      <c r="P1031" s="24">
        <v>8</v>
      </c>
      <c r="Q1031" s="24">
        <v>0</v>
      </c>
      <c r="R1031" s="66"/>
      <c r="S1031" s="66"/>
      <c r="T1031" s="66"/>
      <c r="U1031" s="66"/>
      <c r="V1031" s="66"/>
      <c r="W1031" s="24"/>
      <c r="X1031" s="24"/>
      <c r="Y1031" s="24"/>
      <c r="Z1031" s="24"/>
      <c r="AA1031" s="28"/>
      <c r="AB1031" s="28">
        <v>0.5</v>
      </c>
      <c r="AC1031" s="28"/>
      <c r="AD1031" s="28">
        <v>35</v>
      </c>
      <c r="AE1031" s="28">
        <v>35.000989689999997</v>
      </c>
      <c r="AF1031" t="s">
        <v>668</v>
      </c>
    </row>
    <row r="1032" spans="1:32" ht="18" customHeight="1">
      <c r="A1032" s="22">
        <v>46178</v>
      </c>
      <c r="B1032" s="23" t="s">
        <v>387</v>
      </c>
      <c r="C1032" s="24">
        <v>683</v>
      </c>
      <c r="D1032" s="25">
        <v>265</v>
      </c>
      <c r="E1032" s="26">
        <v>417</v>
      </c>
      <c r="F1032" s="24">
        <v>5</v>
      </c>
      <c r="G1032" s="24">
        <v>4</v>
      </c>
      <c r="H1032" s="23" t="s">
        <v>2295</v>
      </c>
      <c r="I1032" s="23" t="s">
        <v>2296</v>
      </c>
      <c r="J1032" s="23" t="s">
        <v>1779</v>
      </c>
      <c r="K1032" s="23" t="s">
        <v>154</v>
      </c>
      <c r="L1032" s="27">
        <v>1.5245</v>
      </c>
      <c r="M1032" s="25">
        <v>155</v>
      </c>
      <c r="N1032" s="25">
        <v>-13</v>
      </c>
      <c r="O1032" s="24">
        <v>0</v>
      </c>
      <c r="P1032" s="24">
        <v>3</v>
      </c>
      <c r="Q1032" s="24">
        <v>0</v>
      </c>
      <c r="R1032" s="66"/>
      <c r="S1032" s="66"/>
      <c r="T1032" s="66"/>
      <c r="U1032" s="66"/>
      <c r="V1032" s="66"/>
      <c r="W1032" s="24"/>
      <c r="X1032" s="24"/>
      <c r="Y1032" s="24"/>
      <c r="Z1032" s="24"/>
      <c r="AA1032" s="28"/>
      <c r="AB1032" s="28">
        <v>0.5</v>
      </c>
      <c r="AC1032" s="28"/>
      <c r="AD1032" s="28">
        <v>0</v>
      </c>
      <c r="AE1032" s="28">
        <v>0</v>
      </c>
    </row>
    <row r="1033" spans="1:32" ht="18" customHeight="1">
      <c r="A1033" s="22">
        <v>46178</v>
      </c>
      <c r="B1033" s="23" t="s">
        <v>387</v>
      </c>
      <c r="C1033" s="24">
        <v>685</v>
      </c>
      <c r="D1033" s="25">
        <v>317</v>
      </c>
      <c r="E1033" s="26">
        <v>-514</v>
      </c>
      <c r="F1033" s="24">
        <v>0</v>
      </c>
      <c r="G1033" s="24">
        <v>1</v>
      </c>
      <c r="H1033" s="23" t="s">
        <v>2297</v>
      </c>
      <c r="I1033" s="23" t="s">
        <v>214</v>
      </c>
      <c r="J1033" s="23" t="s">
        <v>2297</v>
      </c>
      <c r="K1033" s="23" t="s">
        <v>154</v>
      </c>
      <c r="L1033" s="27">
        <v>0.45950000000000002</v>
      </c>
      <c r="M1033" s="25">
        <v>-1122</v>
      </c>
      <c r="N1033" s="25">
        <v>4864</v>
      </c>
      <c r="O1033" s="24">
        <v>0</v>
      </c>
      <c r="P1033" s="24">
        <v>5</v>
      </c>
      <c r="Q1033" s="24">
        <v>0</v>
      </c>
      <c r="R1033" s="66"/>
      <c r="S1033" s="66"/>
      <c r="T1033" s="66"/>
      <c r="U1033" s="66"/>
      <c r="V1033" s="66"/>
      <c r="W1033" s="24"/>
      <c r="X1033" s="24"/>
      <c r="Y1033" s="24"/>
      <c r="Z1033" s="24"/>
      <c r="AA1033" s="28"/>
      <c r="AB1033" s="28">
        <v>0.5</v>
      </c>
      <c r="AC1033" s="28"/>
      <c r="AD1033" s="28">
        <v>20</v>
      </c>
      <c r="AE1033" s="28">
        <v>20.000989669999999</v>
      </c>
      <c r="AF1033" t="s">
        <v>590</v>
      </c>
    </row>
    <row r="1034" spans="1:32" ht="18" customHeight="1">
      <c r="A1034" s="22">
        <v>46178</v>
      </c>
      <c r="B1034" s="23" t="s">
        <v>510</v>
      </c>
      <c r="C1034" s="24">
        <v>651</v>
      </c>
      <c r="D1034" s="25">
        <v>1576</v>
      </c>
      <c r="E1034" s="26">
        <v>-1462</v>
      </c>
      <c r="F1034" s="24">
        <v>3</v>
      </c>
      <c r="G1034" s="24">
        <v>2</v>
      </c>
      <c r="H1034" s="23" t="s">
        <v>198</v>
      </c>
      <c r="I1034" s="23" t="s">
        <v>2298</v>
      </c>
      <c r="J1034" s="23" t="s">
        <v>2299</v>
      </c>
      <c r="K1034" s="23" t="s">
        <v>154</v>
      </c>
      <c r="L1034" s="27">
        <v>0.69079999999999997</v>
      </c>
      <c r="M1034" s="25">
        <v>6199</v>
      </c>
      <c r="N1034" s="25">
        <v>-735</v>
      </c>
      <c r="O1034" s="24">
        <v>0</v>
      </c>
      <c r="P1034" s="24">
        <v>1</v>
      </c>
      <c r="Q1034" s="24">
        <v>0</v>
      </c>
      <c r="R1034" s="66"/>
      <c r="S1034" s="66"/>
      <c r="T1034" s="66"/>
      <c r="U1034" s="66"/>
      <c r="V1034" s="66"/>
      <c r="W1034" s="24"/>
      <c r="X1034" s="24"/>
      <c r="Y1034" s="24"/>
      <c r="Z1034" s="24"/>
      <c r="AA1034" s="28"/>
      <c r="AB1034" s="28">
        <v>0.5</v>
      </c>
      <c r="AC1034" s="28"/>
      <c r="AD1034" s="28">
        <v>40</v>
      </c>
      <c r="AE1034" s="28">
        <v>40.000989660000002</v>
      </c>
      <c r="AF1034" t="s">
        <v>664</v>
      </c>
    </row>
    <row r="1035" spans="1:32" ht="18" customHeight="1">
      <c r="A1035" s="22">
        <v>46178</v>
      </c>
      <c r="B1035" s="23" t="s">
        <v>510</v>
      </c>
      <c r="C1035" s="24">
        <v>652</v>
      </c>
      <c r="D1035" s="25">
        <v>183</v>
      </c>
      <c r="E1035" s="26">
        <v>-314</v>
      </c>
      <c r="F1035" s="24">
        <v>0</v>
      </c>
      <c r="G1035" s="24">
        <v>0</v>
      </c>
      <c r="H1035" s="23" t="s">
        <v>214</v>
      </c>
      <c r="I1035" s="23" t="s">
        <v>214</v>
      </c>
      <c r="J1035" s="23" t="s">
        <v>214</v>
      </c>
      <c r="K1035" s="23" t="s">
        <v>154</v>
      </c>
      <c r="L1035" s="27">
        <v>0.42809999999999998</v>
      </c>
      <c r="M1035" s="25">
        <v>0</v>
      </c>
      <c r="N1035" s="25">
        <v>598</v>
      </c>
      <c r="O1035" s="24">
        <v>0</v>
      </c>
      <c r="P1035" s="24">
        <v>2</v>
      </c>
      <c r="Q1035" s="24">
        <v>0</v>
      </c>
      <c r="R1035" s="66"/>
      <c r="S1035" s="66"/>
      <c r="T1035" s="66"/>
      <c r="U1035" s="66"/>
      <c r="V1035" s="66"/>
      <c r="W1035" s="24"/>
      <c r="X1035" s="24"/>
      <c r="Y1035" s="24"/>
      <c r="Z1035" s="24"/>
      <c r="AA1035" s="28"/>
      <c r="AB1035" s="28">
        <v>0.5</v>
      </c>
      <c r="AC1035" s="28"/>
      <c r="AD1035" s="28">
        <v>10</v>
      </c>
      <c r="AE1035" s="28">
        <v>10.000989649999999</v>
      </c>
      <c r="AF1035" t="s">
        <v>584</v>
      </c>
    </row>
    <row r="1036" spans="1:32" ht="18" customHeight="1">
      <c r="A1036" s="22">
        <v>46178</v>
      </c>
      <c r="B1036" s="23" t="s">
        <v>372</v>
      </c>
      <c r="C1036" s="24">
        <v>711</v>
      </c>
      <c r="D1036" s="25">
        <v>1281</v>
      </c>
      <c r="E1036" s="26">
        <v>-4</v>
      </c>
      <c r="F1036" s="24">
        <v>18</v>
      </c>
      <c r="G1036" s="24">
        <v>6</v>
      </c>
      <c r="H1036" s="23" t="s">
        <v>888</v>
      </c>
      <c r="I1036" s="23" t="s">
        <v>1822</v>
      </c>
      <c r="J1036" s="23" t="s">
        <v>2300</v>
      </c>
      <c r="K1036" s="23" t="s">
        <v>154</v>
      </c>
      <c r="L1036" s="27">
        <v>0.999</v>
      </c>
      <c r="M1036" s="25">
        <v>543</v>
      </c>
      <c r="N1036" s="25">
        <v>1053</v>
      </c>
      <c r="O1036" s="24">
        <v>0</v>
      </c>
      <c r="P1036" s="24">
        <v>1</v>
      </c>
      <c r="Q1036" s="24">
        <v>0</v>
      </c>
      <c r="R1036" s="66"/>
      <c r="S1036" s="66"/>
      <c r="T1036" s="66"/>
      <c r="U1036" s="66"/>
      <c r="V1036" s="66"/>
      <c r="W1036" s="24"/>
      <c r="X1036" s="24"/>
      <c r="Y1036" s="24"/>
      <c r="Z1036" s="24"/>
      <c r="AA1036" s="28"/>
      <c r="AB1036" s="28">
        <v>0.5</v>
      </c>
      <c r="AC1036" s="28"/>
      <c r="AD1036" s="28">
        <v>40</v>
      </c>
      <c r="AE1036" s="28">
        <v>40.00098964</v>
      </c>
      <c r="AF1036" t="s">
        <v>664</v>
      </c>
    </row>
    <row r="1037" spans="1:32" ht="18" customHeight="1">
      <c r="A1037" s="22">
        <v>46178</v>
      </c>
      <c r="B1037" s="23" t="s">
        <v>372</v>
      </c>
      <c r="C1037" s="24">
        <v>712</v>
      </c>
      <c r="D1037" s="25">
        <v>306</v>
      </c>
      <c r="E1037" s="26">
        <v>-183</v>
      </c>
      <c r="F1037" s="24">
        <v>4</v>
      </c>
      <c r="G1037" s="24">
        <v>2</v>
      </c>
      <c r="H1037" s="23" t="s">
        <v>2301</v>
      </c>
      <c r="I1037" s="23" t="s">
        <v>1328</v>
      </c>
      <c r="J1037" s="23" t="s">
        <v>757</v>
      </c>
      <c r="K1037" s="23" t="s">
        <v>154</v>
      </c>
      <c r="L1037" s="27">
        <v>0.80069999999999997</v>
      </c>
      <c r="M1037" s="25">
        <v>-1031</v>
      </c>
      <c r="N1037" s="25">
        <v>-1559</v>
      </c>
      <c r="O1037" s="24">
        <v>0</v>
      </c>
      <c r="P1037" s="24">
        <v>2</v>
      </c>
      <c r="Q1037" s="24">
        <v>0</v>
      </c>
      <c r="R1037" s="66"/>
      <c r="S1037" s="66"/>
      <c r="T1037" s="66"/>
      <c r="U1037" s="66"/>
      <c r="V1037" s="66"/>
      <c r="W1037" s="24"/>
      <c r="X1037" s="24"/>
      <c r="Y1037" s="24"/>
      <c r="Z1037" s="24"/>
      <c r="AA1037" s="28"/>
      <c r="AB1037" s="28">
        <v>0.5</v>
      </c>
      <c r="AC1037" s="28"/>
      <c r="AD1037" s="28">
        <v>10</v>
      </c>
      <c r="AE1037" s="28">
        <v>10.000989629999999</v>
      </c>
      <c r="AF1037" t="s">
        <v>584</v>
      </c>
    </row>
    <row r="1038" spans="1:32" ht="18" customHeight="1">
      <c r="A1038" s="22">
        <v>46178</v>
      </c>
      <c r="B1038" s="23" t="s">
        <v>416</v>
      </c>
      <c r="C1038" s="24">
        <v>718</v>
      </c>
      <c r="D1038" s="25">
        <v>1255</v>
      </c>
      <c r="E1038" s="26">
        <v>-596</v>
      </c>
      <c r="F1038" s="24">
        <v>7</v>
      </c>
      <c r="G1038" s="24">
        <v>3</v>
      </c>
      <c r="H1038" s="23" t="s">
        <v>2302</v>
      </c>
      <c r="I1038" s="23" t="s">
        <v>524</v>
      </c>
      <c r="J1038" s="23" t="s">
        <v>2303</v>
      </c>
      <c r="K1038" s="23" t="s">
        <v>154</v>
      </c>
      <c r="L1038" s="27">
        <v>0.8417</v>
      </c>
      <c r="M1038" s="25">
        <v>-1470</v>
      </c>
      <c r="N1038" s="25">
        <v>11</v>
      </c>
      <c r="O1038" s="24">
        <v>0</v>
      </c>
      <c r="P1038" s="24">
        <v>8</v>
      </c>
      <c r="Q1038" s="24">
        <v>0</v>
      </c>
      <c r="R1038" s="66"/>
      <c r="S1038" s="66"/>
      <c r="T1038" s="66"/>
      <c r="U1038" s="66"/>
      <c r="V1038" s="66"/>
      <c r="W1038" s="24"/>
      <c r="X1038" s="24"/>
      <c r="Y1038" s="24"/>
      <c r="Z1038" s="24"/>
      <c r="AA1038" s="28"/>
      <c r="AB1038" s="28">
        <v>0.5</v>
      </c>
      <c r="AC1038" s="28"/>
      <c r="AD1038" s="28">
        <v>30</v>
      </c>
      <c r="AE1038" s="28">
        <v>30.000989619999999</v>
      </c>
      <c r="AF1038" t="s">
        <v>661</v>
      </c>
    </row>
    <row r="1039" spans="1:32" ht="18" customHeight="1">
      <c r="A1039" s="22">
        <v>46178</v>
      </c>
      <c r="B1039" s="23" t="s">
        <v>416</v>
      </c>
      <c r="C1039" s="24">
        <v>720</v>
      </c>
      <c r="D1039" s="25">
        <v>776</v>
      </c>
      <c r="E1039" s="26">
        <v>-714</v>
      </c>
      <c r="F1039" s="24">
        <v>2</v>
      </c>
      <c r="G1039" s="24">
        <v>1</v>
      </c>
      <c r="H1039" s="23" t="s">
        <v>751</v>
      </c>
      <c r="I1039" s="23" t="s">
        <v>1555</v>
      </c>
      <c r="J1039" s="23" t="s">
        <v>1145</v>
      </c>
      <c r="K1039" s="23" t="s">
        <v>154</v>
      </c>
      <c r="L1039" s="27">
        <v>0.69330000000000003</v>
      </c>
      <c r="M1039" s="25">
        <v>1993</v>
      </c>
      <c r="N1039" s="25">
        <v>2488</v>
      </c>
      <c r="O1039" s="24">
        <v>0</v>
      </c>
      <c r="P1039" s="24">
        <v>0</v>
      </c>
      <c r="Q1039" s="24">
        <v>0</v>
      </c>
      <c r="R1039" s="66"/>
      <c r="S1039" s="66"/>
      <c r="T1039" s="66"/>
      <c r="U1039" s="66"/>
      <c r="V1039" s="66"/>
      <c r="W1039" s="24"/>
      <c r="X1039" s="24"/>
      <c r="Y1039" s="24"/>
      <c r="Z1039" s="24"/>
      <c r="AA1039" s="28"/>
      <c r="AB1039" s="28">
        <v>0.5</v>
      </c>
      <c r="AC1039" s="28"/>
      <c r="AD1039" s="28">
        <v>20</v>
      </c>
      <c r="AE1039" s="28">
        <v>20.000989610000001</v>
      </c>
      <c r="AF1039" t="s">
        <v>590</v>
      </c>
    </row>
    <row r="1040" spans="1:32" ht="18" customHeight="1">
      <c r="A1040" s="22">
        <v>46178</v>
      </c>
      <c r="B1040" s="23" t="s">
        <v>485</v>
      </c>
      <c r="C1040" s="24">
        <v>713</v>
      </c>
      <c r="D1040" s="25">
        <v>871</v>
      </c>
      <c r="E1040" s="26">
        <v>4193</v>
      </c>
      <c r="F1040" s="24">
        <v>37</v>
      </c>
      <c r="G1040" s="24">
        <v>3</v>
      </c>
      <c r="H1040" s="23" t="s">
        <v>2304</v>
      </c>
      <c r="I1040" s="23" t="s">
        <v>2305</v>
      </c>
      <c r="J1040" s="23" t="s">
        <v>2306</v>
      </c>
      <c r="K1040" s="23" t="s">
        <v>154</v>
      </c>
      <c r="L1040" s="27">
        <v>2.6046999999999998</v>
      </c>
      <c r="M1040" s="25">
        <v>-1851</v>
      </c>
      <c r="N1040" s="25">
        <v>-1582</v>
      </c>
      <c r="O1040" s="24">
        <v>0</v>
      </c>
      <c r="P1040" s="24">
        <v>3</v>
      </c>
      <c r="Q1040" s="24">
        <v>0</v>
      </c>
      <c r="R1040" s="66"/>
      <c r="S1040" s="66"/>
      <c r="T1040" s="66"/>
      <c r="U1040" s="66"/>
      <c r="V1040" s="66"/>
      <c r="W1040" s="24"/>
      <c r="X1040" s="24"/>
      <c r="Y1040" s="24"/>
      <c r="Z1040" s="24"/>
      <c r="AA1040" s="28"/>
      <c r="AB1040" s="28">
        <v>0.5</v>
      </c>
      <c r="AC1040" s="28"/>
      <c r="AD1040" s="28">
        <v>0</v>
      </c>
      <c r="AE1040" s="28">
        <v>0</v>
      </c>
    </row>
    <row r="1041" spans="1:32" ht="18" customHeight="1">
      <c r="A1041" s="22">
        <v>46178</v>
      </c>
      <c r="B1041" s="23" t="s">
        <v>485</v>
      </c>
      <c r="C1041" s="24">
        <v>715</v>
      </c>
      <c r="D1041" s="25">
        <v>873</v>
      </c>
      <c r="E1041" s="26">
        <v>208</v>
      </c>
      <c r="F1041" s="24">
        <v>12</v>
      </c>
      <c r="G1041" s="24">
        <v>4</v>
      </c>
      <c r="H1041" s="23" t="s">
        <v>2108</v>
      </c>
      <c r="I1041" s="23" t="s">
        <v>2307</v>
      </c>
      <c r="J1041" s="23" t="s">
        <v>1437</v>
      </c>
      <c r="K1041" s="23" t="s">
        <v>154</v>
      </c>
      <c r="L1041" s="27">
        <v>1.0793999999999999</v>
      </c>
      <c r="M1041" s="25">
        <v>-1025</v>
      </c>
      <c r="N1041" s="25">
        <v>-245</v>
      </c>
      <c r="O1041" s="24">
        <v>0</v>
      </c>
      <c r="P1041" s="24">
        <v>5</v>
      </c>
      <c r="Q1041" s="24">
        <v>0</v>
      </c>
      <c r="R1041" s="66"/>
      <c r="S1041" s="66"/>
      <c r="T1041" s="66"/>
      <c r="U1041" s="66"/>
      <c r="V1041" s="66"/>
      <c r="W1041" s="24"/>
      <c r="X1041" s="24"/>
      <c r="Y1041" s="24"/>
      <c r="Z1041" s="24"/>
      <c r="AA1041" s="28"/>
      <c r="AB1041" s="28">
        <v>0.5</v>
      </c>
      <c r="AC1041" s="28"/>
      <c r="AD1041" s="28">
        <v>10</v>
      </c>
      <c r="AE1041" s="28">
        <v>10.00098959</v>
      </c>
      <c r="AF1041" t="s">
        <v>195</v>
      </c>
    </row>
    <row r="1042" spans="1:32" ht="18" customHeight="1">
      <c r="A1042" s="22">
        <v>46178</v>
      </c>
      <c r="B1042" s="23" t="s">
        <v>49</v>
      </c>
      <c r="C1042" s="24">
        <v>687</v>
      </c>
      <c r="D1042" s="25">
        <v>1196</v>
      </c>
      <c r="E1042" s="26">
        <v>-262</v>
      </c>
      <c r="F1042" s="24">
        <v>12</v>
      </c>
      <c r="G1042" s="24">
        <v>7</v>
      </c>
      <c r="H1042" s="23" t="s">
        <v>2308</v>
      </c>
      <c r="I1042" s="23" t="s">
        <v>2309</v>
      </c>
      <c r="J1042" s="23" t="s">
        <v>1648</v>
      </c>
      <c r="K1042" s="23" t="s">
        <v>154</v>
      </c>
      <c r="L1042" s="27">
        <v>0.92700000000000005</v>
      </c>
      <c r="M1042" s="25">
        <v>-578</v>
      </c>
      <c r="N1042" s="25">
        <v>-434</v>
      </c>
      <c r="O1042" s="24">
        <v>0</v>
      </c>
      <c r="P1042" s="24">
        <v>7</v>
      </c>
      <c r="Q1042" s="24">
        <v>0</v>
      </c>
      <c r="R1042" s="66"/>
      <c r="S1042" s="66"/>
      <c r="T1042" s="66"/>
      <c r="U1042" s="66"/>
      <c r="V1042" s="66"/>
      <c r="W1042" s="24"/>
      <c r="X1042" s="24"/>
      <c r="Y1042" s="24"/>
      <c r="Z1042" s="24"/>
      <c r="AA1042" s="28"/>
      <c r="AB1042" s="28">
        <v>0.5</v>
      </c>
      <c r="AC1042" s="28"/>
      <c r="AD1042" s="28">
        <v>30</v>
      </c>
      <c r="AE1042" s="28">
        <v>30.000989579999999</v>
      </c>
      <c r="AF1042" t="s">
        <v>661</v>
      </c>
    </row>
    <row r="1043" spans="1:32" ht="18" customHeight="1">
      <c r="A1043" s="22">
        <v>46178</v>
      </c>
      <c r="B1043" s="23" t="s">
        <v>49</v>
      </c>
      <c r="C1043" s="24">
        <v>686</v>
      </c>
      <c r="D1043" s="25">
        <v>888</v>
      </c>
      <c r="E1043" s="26">
        <v>-673</v>
      </c>
      <c r="F1043" s="24">
        <v>3</v>
      </c>
      <c r="G1043" s="24">
        <v>2</v>
      </c>
      <c r="H1043" s="23" t="s">
        <v>2310</v>
      </c>
      <c r="I1043" s="23" t="s">
        <v>2311</v>
      </c>
      <c r="J1043" s="23" t="s">
        <v>2312</v>
      </c>
      <c r="K1043" s="23" t="s">
        <v>154</v>
      </c>
      <c r="L1043" s="27">
        <v>0.74739999999999995</v>
      </c>
      <c r="M1043" s="25">
        <v>-2744</v>
      </c>
      <c r="N1043" s="25">
        <v>7260</v>
      </c>
      <c r="O1043" s="24">
        <v>0</v>
      </c>
      <c r="P1043" s="24">
        <v>6</v>
      </c>
      <c r="Q1043" s="24">
        <v>0</v>
      </c>
      <c r="R1043" s="66"/>
      <c r="S1043" s="66"/>
      <c r="T1043" s="66"/>
      <c r="U1043" s="66"/>
      <c r="V1043" s="66"/>
      <c r="W1043" s="24"/>
      <c r="X1043" s="24"/>
      <c r="Y1043" s="24"/>
      <c r="Z1043" s="24"/>
      <c r="AA1043" s="28"/>
      <c r="AB1043" s="28">
        <v>0.5</v>
      </c>
      <c r="AC1043" s="28"/>
      <c r="AD1043" s="28">
        <v>20</v>
      </c>
      <c r="AE1043" s="28">
        <v>20.000989570000002</v>
      </c>
      <c r="AF1043" t="s">
        <v>590</v>
      </c>
    </row>
    <row r="1044" spans="1:32" ht="18" customHeight="1">
      <c r="A1044" s="22">
        <v>46178</v>
      </c>
      <c r="B1044" s="23" t="s">
        <v>322</v>
      </c>
      <c r="C1044" s="24">
        <v>717</v>
      </c>
      <c r="D1044" s="25">
        <v>794</v>
      </c>
      <c r="E1044" s="26">
        <v>1157</v>
      </c>
      <c r="F1044" s="24">
        <v>5</v>
      </c>
      <c r="G1044" s="24">
        <v>1</v>
      </c>
      <c r="H1044" s="23" t="s">
        <v>2313</v>
      </c>
      <c r="I1044" s="23" t="s">
        <v>2314</v>
      </c>
      <c r="J1044" s="23" t="s">
        <v>2315</v>
      </c>
      <c r="K1044" s="23" t="s">
        <v>154</v>
      </c>
      <c r="L1044" s="27">
        <v>1.4857</v>
      </c>
      <c r="M1044" s="25">
        <v>-674</v>
      </c>
      <c r="N1044" s="25">
        <v>-1030</v>
      </c>
      <c r="O1044" s="24">
        <v>0</v>
      </c>
      <c r="P1044" s="24">
        <v>7</v>
      </c>
      <c r="Q1044" s="24">
        <v>0</v>
      </c>
      <c r="R1044" s="66"/>
      <c r="S1044" s="66"/>
      <c r="T1044" s="66"/>
      <c r="U1044" s="66"/>
      <c r="V1044" s="66"/>
      <c r="W1044" s="24"/>
      <c r="X1044" s="24"/>
      <c r="Y1044" s="24"/>
      <c r="Z1044" s="24"/>
      <c r="AA1044" s="28"/>
      <c r="AB1044" s="28">
        <v>0.5</v>
      </c>
      <c r="AC1044" s="28"/>
      <c r="AD1044" s="28">
        <v>0</v>
      </c>
      <c r="AE1044" s="28">
        <v>0</v>
      </c>
    </row>
    <row r="1045" spans="1:32" ht="18" customHeight="1">
      <c r="A1045" s="22">
        <v>46178</v>
      </c>
      <c r="B1045" s="23" t="s">
        <v>322</v>
      </c>
      <c r="C1045" s="24">
        <v>716</v>
      </c>
      <c r="D1045" s="25">
        <v>367</v>
      </c>
      <c r="E1045" s="26">
        <v>21</v>
      </c>
      <c r="F1045" s="24">
        <v>1</v>
      </c>
      <c r="G1045" s="24">
        <v>0</v>
      </c>
      <c r="H1045" s="23" t="s">
        <v>2118</v>
      </c>
      <c r="I1045" s="23" t="s">
        <v>2118</v>
      </c>
      <c r="J1045" s="23" t="s">
        <v>214</v>
      </c>
      <c r="K1045" s="23" t="s">
        <v>154</v>
      </c>
      <c r="L1045" s="27">
        <v>1.0190999999999999</v>
      </c>
      <c r="M1045" s="25">
        <v>1080</v>
      </c>
      <c r="N1045" s="25">
        <v>186</v>
      </c>
      <c r="O1045" s="24">
        <v>0</v>
      </c>
      <c r="P1045" s="24">
        <v>6</v>
      </c>
      <c r="Q1045" s="24">
        <v>0</v>
      </c>
      <c r="R1045" s="66"/>
      <c r="S1045" s="66"/>
      <c r="T1045" s="66"/>
      <c r="U1045" s="66"/>
      <c r="V1045" s="66"/>
      <c r="W1045" s="24"/>
      <c r="X1045" s="24"/>
      <c r="Y1045" s="24"/>
      <c r="Z1045" s="24"/>
      <c r="AA1045" s="28"/>
      <c r="AB1045" s="28">
        <v>0.5</v>
      </c>
      <c r="AC1045" s="28"/>
      <c r="AD1045" s="28">
        <v>10</v>
      </c>
      <c r="AE1045" s="28">
        <v>10.00098955</v>
      </c>
      <c r="AF1045" t="s">
        <v>195</v>
      </c>
    </row>
    <row r="1046" spans="1:32" ht="18" customHeight="1">
      <c r="A1046" s="22">
        <v>46178</v>
      </c>
      <c r="B1046" s="23" t="s">
        <v>246</v>
      </c>
      <c r="C1046" s="24">
        <v>653</v>
      </c>
      <c r="D1046" s="25">
        <v>257</v>
      </c>
      <c r="E1046" s="26">
        <v>-454</v>
      </c>
      <c r="F1046" s="24">
        <v>0</v>
      </c>
      <c r="G1046" s="24">
        <v>1</v>
      </c>
      <c r="H1046" s="23" t="s">
        <v>595</v>
      </c>
      <c r="I1046" s="23" t="s">
        <v>214</v>
      </c>
      <c r="J1046" s="23" t="s">
        <v>595</v>
      </c>
      <c r="K1046" s="23" t="s">
        <v>154</v>
      </c>
      <c r="L1046" s="27">
        <v>0.41120000000000001</v>
      </c>
      <c r="M1046" s="25">
        <v>-650</v>
      </c>
      <c r="N1046" s="25">
        <v>-3083</v>
      </c>
      <c r="O1046" s="24">
        <v>0</v>
      </c>
      <c r="P1046" s="24">
        <v>3</v>
      </c>
      <c r="Q1046" s="24">
        <v>0</v>
      </c>
      <c r="R1046" s="66"/>
      <c r="S1046" s="66"/>
      <c r="T1046" s="66"/>
      <c r="U1046" s="66"/>
      <c r="V1046" s="66"/>
      <c r="W1046" s="24"/>
      <c r="X1046" s="24"/>
      <c r="Y1046" s="24"/>
      <c r="Z1046" s="24"/>
      <c r="AA1046" s="28"/>
      <c r="AB1046" s="28">
        <v>0.5</v>
      </c>
      <c r="AC1046" s="28"/>
      <c r="AD1046" s="28">
        <v>10</v>
      </c>
      <c r="AE1046" s="28">
        <v>10.000989540000001</v>
      </c>
      <c r="AF1046" t="s">
        <v>584</v>
      </c>
    </row>
    <row r="1047" spans="1:32" ht="18" customHeight="1">
      <c r="A1047" s="22">
        <v>46178</v>
      </c>
      <c r="B1047" s="23" t="s">
        <v>246</v>
      </c>
      <c r="C1047" s="24">
        <v>655</v>
      </c>
      <c r="D1047" s="25">
        <v>57</v>
      </c>
      <c r="E1047" s="26">
        <v>-112</v>
      </c>
      <c r="F1047" s="24">
        <v>0</v>
      </c>
      <c r="G1047" s="24">
        <v>0</v>
      </c>
      <c r="H1047" s="23" t="s">
        <v>214</v>
      </c>
      <c r="I1047" s="23" t="s">
        <v>214</v>
      </c>
      <c r="J1047" s="23" t="s">
        <v>214</v>
      </c>
      <c r="K1047" s="23" t="s">
        <v>154</v>
      </c>
      <c r="L1047" s="27">
        <v>0.34499999999999997</v>
      </c>
      <c r="M1047" s="25">
        <v>438</v>
      </c>
      <c r="N1047" s="25">
        <v>1356</v>
      </c>
      <c r="O1047" s="24">
        <v>0</v>
      </c>
      <c r="P1047" s="24">
        <v>5</v>
      </c>
      <c r="Q1047" s="24">
        <v>0</v>
      </c>
      <c r="R1047" s="66"/>
      <c r="S1047" s="66"/>
      <c r="T1047" s="66"/>
      <c r="U1047" s="66"/>
      <c r="V1047" s="66"/>
      <c r="W1047" s="24"/>
      <c r="X1047" s="24"/>
      <c r="Y1047" s="24"/>
      <c r="Z1047" s="24"/>
      <c r="AA1047" s="28"/>
      <c r="AB1047" s="28">
        <v>0.5</v>
      </c>
      <c r="AC1047" s="28"/>
      <c r="AD1047" s="28">
        <v>20</v>
      </c>
      <c r="AE1047" s="28">
        <v>20.000989529999998</v>
      </c>
      <c r="AF1047" t="s">
        <v>590</v>
      </c>
    </row>
    <row r="1048" spans="1:32" ht="18" customHeight="1">
      <c r="A1048" s="22">
        <v>46178</v>
      </c>
      <c r="B1048" s="23" t="s">
        <v>361</v>
      </c>
      <c r="C1048" s="24">
        <v>721</v>
      </c>
      <c r="D1048" s="25">
        <v>65</v>
      </c>
      <c r="E1048" s="26">
        <v>-100</v>
      </c>
      <c r="F1048" s="24">
        <v>0</v>
      </c>
      <c r="G1048" s="24">
        <v>0</v>
      </c>
      <c r="H1048" s="23" t="s">
        <v>214</v>
      </c>
      <c r="I1048" s="23" t="s">
        <v>214</v>
      </c>
      <c r="J1048" s="23" t="s">
        <v>214</v>
      </c>
      <c r="K1048" s="23" t="s">
        <v>154</v>
      </c>
      <c r="L1048" s="27">
        <v>0.48720000000000002</v>
      </c>
      <c r="M1048" s="25">
        <v>0</v>
      </c>
      <c r="N1048" s="25">
        <v>-302</v>
      </c>
      <c r="O1048" s="24">
        <v>0</v>
      </c>
      <c r="P1048" s="24">
        <v>1</v>
      </c>
      <c r="Q1048" s="24">
        <v>0</v>
      </c>
      <c r="R1048" s="66"/>
      <c r="S1048" s="66"/>
      <c r="T1048" s="66"/>
      <c r="U1048" s="66"/>
      <c r="V1048" s="66"/>
      <c r="W1048" s="24"/>
      <c r="X1048" s="24"/>
      <c r="Y1048" s="24"/>
      <c r="Z1048" s="24"/>
      <c r="AA1048" s="28"/>
      <c r="AB1048" s="28">
        <v>0.5</v>
      </c>
      <c r="AC1048" s="28"/>
      <c r="AD1048" s="28">
        <v>20</v>
      </c>
      <c r="AE1048" s="28">
        <v>20.000989520000001</v>
      </c>
      <c r="AF1048" t="s">
        <v>590</v>
      </c>
    </row>
    <row r="1049" spans="1:32" ht="18" customHeight="1">
      <c r="A1049" s="22">
        <v>46178</v>
      </c>
      <c r="B1049" s="23" t="s">
        <v>361</v>
      </c>
      <c r="C1049" s="24">
        <v>722</v>
      </c>
      <c r="D1049" s="25">
        <v>0</v>
      </c>
      <c r="E1049" s="26">
        <v>0</v>
      </c>
      <c r="F1049" s="24">
        <v>0</v>
      </c>
      <c r="G1049" s="24">
        <v>0</v>
      </c>
      <c r="H1049" s="23" t="s">
        <v>214</v>
      </c>
      <c r="I1049" s="23" t="s">
        <v>214</v>
      </c>
      <c r="J1049" s="23" t="s">
        <v>214</v>
      </c>
      <c r="K1049" s="23" t="s">
        <v>154</v>
      </c>
      <c r="L1049" s="27">
        <v>0</v>
      </c>
      <c r="M1049" s="25">
        <v>-1515</v>
      </c>
      <c r="N1049" s="25">
        <v>-565</v>
      </c>
      <c r="O1049" s="24">
        <v>0</v>
      </c>
      <c r="P1049" s="24">
        <v>2</v>
      </c>
      <c r="Q1049" s="24">
        <v>0</v>
      </c>
      <c r="R1049" s="66"/>
      <c r="S1049" s="66"/>
      <c r="T1049" s="66"/>
      <c r="U1049" s="66"/>
      <c r="V1049" s="66"/>
      <c r="W1049" s="24"/>
      <c r="X1049" s="24"/>
      <c r="Y1049" s="24"/>
      <c r="Z1049" s="24"/>
      <c r="AA1049" s="28"/>
      <c r="AB1049" s="28"/>
      <c r="AC1049" s="28"/>
      <c r="AD1049" s="28">
        <v>0</v>
      </c>
      <c r="AE1049" s="28">
        <v>0</v>
      </c>
    </row>
    <row r="1050" spans="1:32" ht="18" customHeight="1">
      <c r="A1050" s="22">
        <v>46178</v>
      </c>
      <c r="B1050" s="23" t="s">
        <v>380</v>
      </c>
      <c r="C1050" s="24">
        <v>723</v>
      </c>
      <c r="D1050" s="25">
        <v>2236</v>
      </c>
      <c r="E1050" s="26">
        <v>-1189</v>
      </c>
      <c r="F1050" s="24">
        <v>13</v>
      </c>
      <c r="G1050" s="24">
        <v>6</v>
      </c>
      <c r="H1050" s="23" t="s">
        <v>2316</v>
      </c>
      <c r="I1050" s="23" t="s">
        <v>2317</v>
      </c>
      <c r="J1050" s="23" t="s">
        <v>2318</v>
      </c>
      <c r="K1050" s="23" t="s">
        <v>154</v>
      </c>
      <c r="L1050" s="27">
        <v>0.82269999999999999</v>
      </c>
      <c r="M1050" s="25">
        <v>-690</v>
      </c>
      <c r="N1050" s="25">
        <v>-3890</v>
      </c>
      <c r="O1050" s="24">
        <v>0</v>
      </c>
      <c r="P1050" s="24">
        <v>3</v>
      </c>
      <c r="Q1050" s="24">
        <v>0</v>
      </c>
      <c r="R1050" s="66"/>
      <c r="S1050" s="66"/>
      <c r="T1050" s="66"/>
      <c r="U1050" s="66"/>
      <c r="V1050" s="66"/>
      <c r="W1050" s="24"/>
      <c r="X1050" s="24"/>
      <c r="Y1050" s="24"/>
      <c r="Z1050" s="24"/>
      <c r="AA1050" s="28"/>
      <c r="AB1050" s="28">
        <v>0.5</v>
      </c>
      <c r="AC1050" s="28"/>
      <c r="AD1050" s="28">
        <v>30</v>
      </c>
      <c r="AE1050" s="28">
        <v>30.000989499999999</v>
      </c>
      <c r="AF1050" t="s">
        <v>661</v>
      </c>
    </row>
    <row r="1051" spans="1:32" ht="18" customHeight="1">
      <c r="A1051" s="22">
        <v>46178</v>
      </c>
      <c r="B1051" s="23" t="s">
        <v>26</v>
      </c>
      <c r="C1051" s="24">
        <v>725</v>
      </c>
      <c r="D1051" s="25">
        <v>3225</v>
      </c>
      <c r="E1051" s="26">
        <v>-1785</v>
      </c>
      <c r="F1051" s="24">
        <v>19</v>
      </c>
      <c r="G1051" s="24">
        <v>9</v>
      </c>
      <c r="H1051" s="23" t="s">
        <v>674</v>
      </c>
      <c r="I1051" s="23" t="s">
        <v>2319</v>
      </c>
      <c r="J1051" s="23" t="s">
        <v>2320</v>
      </c>
      <c r="K1051" s="23" t="s">
        <v>154</v>
      </c>
      <c r="L1051" s="27">
        <v>0.8155</v>
      </c>
      <c r="M1051" s="25">
        <v>-4219</v>
      </c>
      <c r="N1051" s="25">
        <v>3726</v>
      </c>
      <c r="O1051" s="24">
        <v>0</v>
      </c>
      <c r="P1051" s="24">
        <v>5</v>
      </c>
      <c r="Q1051" s="24">
        <v>0</v>
      </c>
      <c r="R1051" s="66"/>
      <c r="S1051" s="66"/>
      <c r="T1051" s="66"/>
      <c r="U1051" s="66"/>
      <c r="V1051" s="66"/>
      <c r="W1051" s="24"/>
      <c r="X1051" s="24"/>
      <c r="Y1051" s="24"/>
      <c r="Z1051" s="24"/>
      <c r="AA1051" s="28"/>
      <c r="AB1051" s="28">
        <v>0.6</v>
      </c>
      <c r="AC1051" s="28"/>
      <c r="AD1051" s="28">
        <v>40</v>
      </c>
      <c r="AE1051" s="28">
        <v>40.000989490000002</v>
      </c>
      <c r="AF1051" t="s">
        <v>664</v>
      </c>
    </row>
    <row r="1052" spans="1:32" ht="18" customHeight="1">
      <c r="A1052" s="22">
        <v>46178</v>
      </c>
      <c r="B1052" s="23" t="s">
        <v>52</v>
      </c>
      <c r="C1052" s="24">
        <v>726</v>
      </c>
      <c r="D1052" s="25">
        <v>4270</v>
      </c>
      <c r="E1052" s="26">
        <v>-88</v>
      </c>
      <c r="F1052" s="24">
        <v>15</v>
      </c>
      <c r="G1052" s="24">
        <v>7</v>
      </c>
      <c r="H1052" s="23" t="s">
        <v>1709</v>
      </c>
      <c r="I1052" s="23" t="s">
        <v>2321</v>
      </c>
      <c r="J1052" s="23" t="s">
        <v>2322</v>
      </c>
      <c r="K1052" s="23" t="s">
        <v>154</v>
      </c>
      <c r="L1052" s="27">
        <v>0.99309999999999998</v>
      </c>
      <c r="M1052" s="25">
        <v>1408</v>
      </c>
      <c r="N1052" s="25">
        <v>-1283</v>
      </c>
      <c r="O1052" s="24">
        <v>0</v>
      </c>
      <c r="P1052" s="24">
        <v>6</v>
      </c>
      <c r="Q1052" s="24">
        <v>0</v>
      </c>
      <c r="R1052" s="66"/>
      <c r="S1052" s="66"/>
      <c r="T1052" s="66"/>
      <c r="U1052" s="66"/>
      <c r="V1052" s="66"/>
      <c r="W1052" s="24"/>
      <c r="X1052" s="24"/>
      <c r="Y1052" s="24"/>
      <c r="Z1052" s="24"/>
      <c r="AA1052" s="28"/>
      <c r="AB1052" s="28">
        <v>0.6</v>
      </c>
      <c r="AC1052" s="28"/>
      <c r="AD1052" s="28">
        <v>40</v>
      </c>
      <c r="AE1052" s="28">
        <v>40.000989480000001</v>
      </c>
      <c r="AF1052" t="s">
        <v>664</v>
      </c>
    </row>
    <row r="1053" spans="1:32" ht="18" customHeight="1">
      <c r="A1053" s="22">
        <v>46178</v>
      </c>
      <c r="B1053" s="23" t="s">
        <v>546</v>
      </c>
      <c r="C1053" s="24">
        <v>727</v>
      </c>
      <c r="D1053" s="25">
        <v>2060</v>
      </c>
      <c r="E1053" s="26">
        <v>-983</v>
      </c>
      <c r="F1053" s="24">
        <v>4</v>
      </c>
      <c r="G1053" s="24">
        <v>4</v>
      </c>
      <c r="H1053" s="23" t="s">
        <v>2085</v>
      </c>
      <c r="I1053" s="23" t="s">
        <v>1490</v>
      </c>
      <c r="J1053" s="23" t="s">
        <v>1490</v>
      </c>
      <c r="K1053" s="23" t="s">
        <v>154</v>
      </c>
      <c r="L1053" s="27">
        <v>0.84089999999999998</v>
      </c>
      <c r="M1053" s="25">
        <v>-400</v>
      </c>
      <c r="N1053" s="25">
        <v>-549</v>
      </c>
      <c r="O1053" s="24">
        <v>0</v>
      </c>
      <c r="P1053" s="24">
        <v>7</v>
      </c>
      <c r="Q1053" s="24">
        <v>0</v>
      </c>
      <c r="R1053" s="66"/>
      <c r="S1053" s="66"/>
      <c r="T1053" s="66"/>
      <c r="U1053" s="66"/>
      <c r="V1053" s="66"/>
      <c r="W1053" s="24"/>
      <c r="X1053" s="24"/>
      <c r="Y1053" s="24"/>
      <c r="Z1053" s="24"/>
      <c r="AA1053" s="28"/>
      <c r="AB1053" s="28">
        <v>0.5</v>
      </c>
      <c r="AC1053" s="28"/>
      <c r="AD1053" s="28">
        <v>30</v>
      </c>
      <c r="AE1053" s="28">
        <v>30.00098947</v>
      </c>
      <c r="AF1053" t="s">
        <v>661</v>
      </c>
    </row>
    <row r="1054" spans="1:32" ht="18" customHeight="1">
      <c r="A1054" s="22">
        <v>46178</v>
      </c>
      <c r="B1054" s="23" t="s">
        <v>514</v>
      </c>
      <c r="C1054" s="24">
        <v>728</v>
      </c>
      <c r="D1054" s="25">
        <v>2342</v>
      </c>
      <c r="E1054" s="26">
        <v>2162</v>
      </c>
      <c r="F1054" s="24">
        <v>12</v>
      </c>
      <c r="G1054" s="24">
        <v>9</v>
      </c>
      <c r="H1054" s="23" t="s">
        <v>1800</v>
      </c>
      <c r="I1054" s="23" t="s">
        <v>2323</v>
      </c>
      <c r="J1054" s="23" t="s">
        <v>251</v>
      </c>
      <c r="K1054" s="23" t="s">
        <v>154</v>
      </c>
      <c r="L1054" s="27">
        <v>1.3077000000000001</v>
      </c>
      <c r="M1054" s="25">
        <v>-610</v>
      </c>
      <c r="N1054" s="25">
        <v>-2144</v>
      </c>
      <c r="O1054" s="24">
        <v>0</v>
      </c>
      <c r="P1054" s="24">
        <v>8</v>
      </c>
      <c r="Q1054" s="24">
        <v>0</v>
      </c>
      <c r="R1054" s="66"/>
      <c r="S1054" s="66"/>
      <c r="T1054" s="66"/>
      <c r="U1054" s="66"/>
      <c r="V1054" s="66"/>
      <c r="W1054" s="24"/>
      <c r="X1054" s="24"/>
      <c r="Y1054" s="24"/>
      <c r="Z1054" s="24"/>
      <c r="AA1054" s="28"/>
      <c r="AB1054" s="28">
        <v>0.5</v>
      </c>
      <c r="AC1054" s="28"/>
      <c r="AD1054" s="28">
        <v>70</v>
      </c>
      <c r="AE1054" s="28">
        <v>70.00098946</v>
      </c>
      <c r="AF1054" t="s">
        <v>178</v>
      </c>
    </row>
    <row r="1055" spans="1:32" ht="18" customHeight="1">
      <c r="A1055" s="22">
        <v>46178</v>
      </c>
      <c r="B1055" s="23" t="s">
        <v>342</v>
      </c>
      <c r="C1055" s="24">
        <v>730</v>
      </c>
      <c r="D1055" s="25">
        <v>1400</v>
      </c>
      <c r="E1055" s="26">
        <v>2396</v>
      </c>
      <c r="F1055" s="24">
        <v>11</v>
      </c>
      <c r="G1055" s="24">
        <v>3</v>
      </c>
      <c r="H1055" s="23" t="s">
        <v>2324</v>
      </c>
      <c r="I1055" s="23" t="s">
        <v>2325</v>
      </c>
      <c r="J1055" s="23" t="s">
        <v>2326</v>
      </c>
      <c r="K1055" s="23" t="s">
        <v>154</v>
      </c>
      <c r="L1055" s="27">
        <v>1.5705</v>
      </c>
      <c r="M1055" s="25">
        <v>1051</v>
      </c>
      <c r="N1055" s="25">
        <v>10</v>
      </c>
      <c r="O1055" s="24">
        <v>0</v>
      </c>
      <c r="P1055" s="24">
        <v>0</v>
      </c>
      <c r="Q1055" s="24">
        <v>0</v>
      </c>
      <c r="R1055" s="66"/>
      <c r="S1055" s="66"/>
      <c r="T1055" s="66"/>
      <c r="U1055" s="66"/>
      <c r="V1055" s="66"/>
      <c r="W1055" s="24"/>
      <c r="X1055" s="24"/>
      <c r="Y1055" s="24"/>
      <c r="Z1055" s="24"/>
      <c r="AA1055" s="28"/>
      <c r="AB1055" s="28">
        <v>0.5</v>
      </c>
      <c r="AC1055" s="28"/>
      <c r="AD1055" s="28">
        <v>80</v>
      </c>
      <c r="AE1055" s="28">
        <v>80.000989450000006</v>
      </c>
      <c r="AF1055" t="s">
        <v>183</v>
      </c>
    </row>
    <row r="1056" spans="1:32" ht="18" customHeight="1">
      <c r="A1056" s="22">
        <v>46178</v>
      </c>
      <c r="B1056" s="23" t="s">
        <v>404</v>
      </c>
      <c r="C1056" s="24">
        <v>731</v>
      </c>
      <c r="D1056" s="25">
        <v>611</v>
      </c>
      <c r="E1056" s="26">
        <v>221</v>
      </c>
      <c r="F1056" s="24">
        <v>4</v>
      </c>
      <c r="G1056" s="24">
        <v>2</v>
      </c>
      <c r="H1056" s="23" t="s">
        <v>2327</v>
      </c>
      <c r="I1056" s="23" t="s">
        <v>358</v>
      </c>
      <c r="J1056" s="23" t="s">
        <v>2328</v>
      </c>
      <c r="K1056" s="23" t="s">
        <v>154</v>
      </c>
      <c r="L1056" s="27">
        <v>1.1206</v>
      </c>
      <c r="M1056" s="25">
        <v>654</v>
      </c>
      <c r="N1056" s="25">
        <v>295</v>
      </c>
      <c r="O1056" s="24">
        <v>0</v>
      </c>
      <c r="P1056" s="24">
        <v>1</v>
      </c>
      <c r="Q1056" s="24">
        <v>0</v>
      </c>
      <c r="R1056" s="66"/>
      <c r="S1056" s="66"/>
      <c r="T1056" s="66"/>
      <c r="U1056" s="66"/>
      <c r="V1056" s="66"/>
      <c r="W1056" s="24"/>
      <c r="X1056" s="24"/>
      <c r="Y1056" s="24"/>
      <c r="Z1056" s="24"/>
      <c r="AA1056" s="28"/>
      <c r="AB1056" s="28">
        <v>0.5</v>
      </c>
      <c r="AC1056" s="28"/>
      <c r="AD1056" s="28">
        <v>10</v>
      </c>
      <c r="AE1056" s="28">
        <v>10.00098944</v>
      </c>
      <c r="AF1056" t="s">
        <v>195</v>
      </c>
    </row>
    <row r="1057" spans="1:32" ht="18" customHeight="1">
      <c r="A1057" s="22">
        <v>46178</v>
      </c>
      <c r="B1057" s="23" t="s">
        <v>323</v>
      </c>
      <c r="C1057" s="24">
        <v>732</v>
      </c>
      <c r="D1057" s="25">
        <v>2010</v>
      </c>
      <c r="E1057" s="26">
        <v>-2066</v>
      </c>
      <c r="F1057" s="24">
        <v>8</v>
      </c>
      <c r="G1057" s="24">
        <v>4</v>
      </c>
      <c r="H1057" s="23" t="s">
        <v>1063</v>
      </c>
      <c r="I1057" s="23" t="s">
        <v>1030</v>
      </c>
      <c r="J1057" s="23" t="s">
        <v>2329</v>
      </c>
      <c r="K1057" s="23" t="s">
        <v>154</v>
      </c>
      <c r="L1057" s="27">
        <v>0.65739999999999998</v>
      </c>
      <c r="M1057" s="25">
        <v>-2748</v>
      </c>
      <c r="N1057" s="25">
        <v>-1183</v>
      </c>
      <c r="O1057" s="24">
        <v>0</v>
      </c>
      <c r="P1057" s="24">
        <v>2</v>
      </c>
      <c r="Q1057" s="24">
        <v>0</v>
      </c>
      <c r="R1057" s="66"/>
      <c r="S1057" s="66"/>
      <c r="T1057" s="66"/>
      <c r="U1057" s="66"/>
      <c r="V1057" s="66"/>
      <c r="W1057" s="24"/>
      <c r="X1057" s="24"/>
      <c r="Y1057" s="24"/>
      <c r="Z1057" s="24"/>
      <c r="AA1057" s="28"/>
      <c r="AB1057" s="28">
        <v>0.5</v>
      </c>
      <c r="AC1057" s="28"/>
      <c r="AD1057" s="28">
        <v>30</v>
      </c>
      <c r="AE1057" s="28">
        <v>30.000989430000001</v>
      </c>
      <c r="AF1057" t="s">
        <v>661</v>
      </c>
    </row>
    <row r="1058" spans="1:32" ht="18" customHeight="1">
      <c r="A1058" s="22">
        <v>46178</v>
      </c>
      <c r="B1058" s="23" t="s">
        <v>293</v>
      </c>
      <c r="C1058" s="24">
        <v>733</v>
      </c>
      <c r="D1058" s="25">
        <v>465</v>
      </c>
      <c r="E1058" s="26">
        <v>84</v>
      </c>
      <c r="F1058" s="24">
        <v>8</v>
      </c>
      <c r="G1058" s="24">
        <v>0</v>
      </c>
      <c r="H1058" s="23" t="s">
        <v>1859</v>
      </c>
      <c r="I1058" s="23" t="s">
        <v>1859</v>
      </c>
      <c r="J1058" s="23" t="s">
        <v>214</v>
      </c>
      <c r="K1058" s="23" t="s">
        <v>154</v>
      </c>
      <c r="L1058" s="27">
        <v>1.0602</v>
      </c>
      <c r="M1058" s="25">
        <v>648</v>
      </c>
      <c r="N1058" s="25">
        <v>0</v>
      </c>
      <c r="O1058" s="24">
        <v>0</v>
      </c>
      <c r="P1058" s="24">
        <v>3</v>
      </c>
      <c r="Q1058" s="24">
        <v>0</v>
      </c>
      <c r="R1058" s="66"/>
      <c r="S1058" s="66"/>
      <c r="T1058" s="66"/>
      <c r="U1058" s="66"/>
      <c r="V1058" s="66"/>
      <c r="W1058" s="24"/>
      <c r="X1058" s="24"/>
      <c r="Y1058" s="24"/>
      <c r="Z1058" s="24"/>
      <c r="AA1058" s="28"/>
      <c r="AB1058" s="28">
        <v>0.5</v>
      </c>
      <c r="AC1058" s="28"/>
      <c r="AD1058" s="28">
        <v>0</v>
      </c>
      <c r="AE1058" s="28">
        <v>0</v>
      </c>
    </row>
    <row r="1059" spans="1:32" ht="18" customHeight="1">
      <c r="A1059" s="22">
        <v>46178</v>
      </c>
      <c r="B1059" s="23" t="s">
        <v>324</v>
      </c>
      <c r="C1059" s="24">
        <v>735</v>
      </c>
      <c r="D1059" s="25">
        <v>1403</v>
      </c>
      <c r="E1059" s="26">
        <v>2134</v>
      </c>
      <c r="F1059" s="24">
        <v>19</v>
      </c>
      <c r="G1059" s="24">
        <v>4</v>
      </c>
      <c r="H1059" s="23" t="s">
        <v>686</v>
      </c>
      <c r="I1059" s="23" t="s">
        <v>2045</v>
      </c>
      <c r="J1059" s="23" t="s">
        <v>2211</v>
      </c>
      <c r="K1059" s="23" t="s">
        <v>154</v>
      </c>
      <c r="L1059" s="27">
        <v>1.5069999999999999</v>
      </c>
      <c r="M1059" s="25">
        <v>0</v>
      </c>
      <c r="N1059" s="25">
        <v>133</v>
      </c>
      <c r="O1059" s="24">
        <v>0</v>
      </c>
      <c r="P1059" s="24">
        <v>5</v>
      </c>
      <c r="Q1059" s="24">
        <v>0</v>
      </c>
      <c r="R1059" s="66"/>
      <c r="S1059" s="66"/>
      <c r="T1059" s="66"/>
      <c r="U1059" s="66"/>
      <c r="V1059" s="66"/>
      <c r="W1059" s="24"/>
      <c r="X1059" s="24"/>
      <c r="Y1059" s="24"/>
      <c r="Z1059" s="24"/>
      <c r="AA1059" s="28"/>
      <c r="AB1059" s="28">
        <v>0.5</v>
      </c>
      <c r="AC1059" s="28"/>
      <c r="AD1059" s="28">
        <v>80</v>
      </c>
      <c r="AE1059" s="28">
        <v>80.000989410000003</v>
      </c>
      <c r="AF1059" t="s">
        <v>183</v>
      </c>
    </row>
    <row r="1060" spans="1:32" ht="18" customHeight="1">
      <c r="A1060" s="22">
        <v>46178</v>
      </c>
      <c r="B1060" s="23" t="s">
        <v>297</v>
      </c>
      <c r="C1060" s="24">
        <v>736</v>
      </c>
      <c r="D1060" s="25">
        <v>827</v>
      </c>
      <c r="E1060" s="26">
        <v>-528</v>
      </c>
      <c r="F1060" s="24">
        <v>4</v>
      </c>
      <c r="G1060" s="24">
        <v>1</v>
      </c>
      <c r="H1060" s="23" t="s">
        <v>630</v>
      </c>
      <c r="I1060" s="23" t="s">
        <v>2330</v>
      </c>
      <c r="J1060" s="23" t="s">
        <v>2331</v>
      </c>
      <c r="K1060" s="23" t="s">
        <v>154</v>
      </c>
      <c r="L1060" s="27">
        <v>0.78720000000000001</v>
      </c>
      <c r="M1060" s="25">
        <v>-654</v>
      </c>
      <c r="N1060" s="25">
        <v>-1795</v>
      </c>
      <c r="O1060" s="24">
        <v>0</v>
      </c>
      <c r="P1060" s="24">
        <v>6</v>
      </c>
      <c r="Q1060" s="24">
        <v>0</v>
      </c>
      <c r="R1060" s="66"/>
      <c r="S1060" s="66"/>
      <c r="T1060" s="66"/>
      <c r="U1060" s="66"/>
      <c r="V1060" s="66"/>
      <c r="W1060" s="24"/>
      <c r="X1060" s="24"/>
      <c r="Y1060" s="24"/>
      <c r="Z1060" s="24"/>
      <c r="AA1060" s="28"/>
      <c r="AB1060" s="28">
        <v>0.5</v>
      </c>
      <c r="AC1060" s="28"/>
      <c r="AD1060" s="28">
        <v>10</v>
      </c>
      <c r="AE1060" s="28">
        <v>10.0009894</v>
      </c>
      <c r="AF1060" t="s">
        <v>584</v>
      </c>
    </row>
    <row r="1061" spans="1:32" ht="18" customHeight="1">
      <c r="A1061" s="22">
        <v>46178</v>
      </c>
      <c r="B1061" s="23" t="s">
        <v>400</v>
      </c>
      <c r="C1061" s="24">
        <v>737</v>
      </c>
      <c r="D1061" s="25">
        <v>2081</v>
      </c>
      <c r="E1061" s="26">
        <v>-1161</v>
      </c>
      <c r="F1061" s="24">
        <v>11</v>
      </c>
      <c r="G1061" s="24">
        <v>5</v>
      </c>
      <c r="H1061" s="23" t="s">
        <v>2332</v>
      </c>
      <c r="I1061" s="23" t="s">
        <v>2333</v>
      </c>
      <c r="J1061" s="23" t="s">
        <v>2334</v>
      </c>
      <c r="K1061" s="23" t="s">
        <v>154</v>
      </c>
      <c r="L1061" s="27">
        <v>0.81399999999999995</v>
      </c>
      <c r="M1061" s="25">
        <v>1485</v>
      </c>
      <c r="N1061" s="25">
        <v>985</v>
      </c>
      <c r="O1061" s="24">
        <v>0</v>
      </c>
      <c r="P1061" s="24">
        <v>7</v>
      </c>
      <c r="Q1061" s="24">
        <v>0</v>
      </c>
      <c r="R1061" s="66"/>
      <c r="S1061" s="66"/>
      <c r="T1061" s="66"/>
      <c r="U1061" s="66"/>
      <c r="V1061" s="66"/>
      <c r="W1061" s="24"/>
      <c r="X1061" s="24"/>
      <c r="Y1061" s="24"/>
      <c r="Z1061" s="24"/>
      <c r="AA1061" s="28"/>
      <c r="AB1061" s="28">
        <v>0.5</v>
      </c>
      <c r="AC1061" s="28"/>
      <c r="AD1061" s="28">
        <v>30</v>
      </c>
      <c r="AE1061" s="28">
        <v>30.000989390000001</v>
      </c>
      <c r="AF1061" t="s">
        <v>661</v>
      </c>
    </row>
    <row r="1062" spans="1:32" ht="18" customHeight="1">
      <c r="A1062" s="22">
        <v>46178</v>
      </c>
      <c r="B1062" s="23" t="s">
        <v>461</v>
      </c>
      <c r="C1062" s="24">
        <v>738</v>
      </c>
      <c r="D1062" s="25">
        <v>0</v>
      </c>
      <c r="E1062" s="26">
        <v>0</v>
      </c>
      <c r="F1062" s="24">
        <v>0</v>
      </c>
      <c r="G1062" s="24">
        <v>0</v>
      </c>
      <c r="H1062" s="23" t="s">
        <v>214</v>
      </c>
      <c r="I1062" s="23" t="s">
        <v>214</v>
      </c>
      <c r="J1062" s="23" t="s">
        <v>214</v>
      </c>
      <c r="K1062" s="23" t="s">
        <v>154</v>
      </c>
      <c r="L1062" s="27">
        <v>0</v>
      </c>
      <c r="M1062" s="25">
        <v>-354</v>
      </c>
      <c r="N1062" s="25">
        <v>895</v>
      </c>
      <c r="O1062" s="24">
        <v>0</v>
      </c>
      <c r="P1062" s="24">
        <v>8</v>
      </c>
      <c r="Q1062" s="24">
        <v>0</v>
      </c>
      <c r="R1062" s="66"/>
      <c r="S1062" s="66"/>
      <c r="T1062" s="66"/>
      <c r="U1062" s="66"/>
      <c r="V1062" s="66"/>
      <c r="W1062" s="24"/>
      <c r="X1062" s="24"/>
      <c r="Y1062" s="24"/>
      <c r="Z1062" s="24"/>
      <c r="AA1062" s="28"/>
      <c r="AB1062" s="28"/>
      <c r="AC1062" s="28"/>
      <c r="AD1062" s="28">
        <v>0</v>
      </c>
      <c r="AE1062" s="28">
        <v>0</v>
      </c>
    </row>
    <row r="1063" spans="1:32" ht="18" customHeight="1">
      <c r="A1063" s="22">
        <v>46178</v>
      </c>
      <c r="B1063" s="23" t="s">
        <v>351</v>
      </c>
      <c r="C1063" s="24">
        <v>750</v>
      </c>
      <c r="D1063" s="25">
        <v>3346</v>
      </c>
      <c r="E1063" s="26">
        <v>2097</v>
      </c>
      <c r="F1063" s="24">
        <v>54</v>
      </c>
      <c r="G1063" s="24">
        <v>8</v>
      </c>
      <c r="H1063" s="23" t="s">
        <v>831</v>
      </c>
      <c r="I1063" s="23" t="s">
        <v>302</v>
      </c>
      <c r="J1063" s="23" t="s">
        <v>2335</v>
      </c>
      <c r="K1063" s="23" t="s">
        <v>154</v>
      </c>
      <c r="L1063" s="27">
        <v>1.2089000000000001</v>
      </c>
      <c r="M1063" s="25">
        <v>-2225</v>
      </c>
      <c r="N1063" s="25">
        <v>2606</v>
      </c>
      <c r="O1063" s="24">
        <v>0</v>
      </c>
      <c r="P1063" s="24">
        <v>0</v>
      </c>
      <c r="Q1063" s="24">
        <v>0</v>
      </c>
      <c r="R1063" s="66"/>
      <c r="S1063" s="66"/>
      <c r="T1063" s="66"/>
      <c r="U1063" s="66"/>
      <c r="V1063" s="66"/>
      <c r="W1063" s="24"/>
      <c r="X1063" s="24"/>
      <c r="Y1063" s="24"/>
      <c r="Z1063" s="24"/>
      <c r="AA1063" s="28"/>
      <c r="AB1063" s="28">
        <v>0.6</v>
      </c>
      <c r="AC1063" s="28"/>
      <c r="AD1063" s="28">
        <v>80</v>
      </c>
      <c r="AE1063" s="28">
        <v>80.000989369999999</v>
      </c>
      <c r="AF1063" t="s">
        <v>183</v>
      </c>
    </row>
    <row r="1064" spans="1:32" ht="18" customHeight="1">
      <c r="A1064" s="22">
        <v>46178</v>
      </c>
      <c r="B1064" s="23" t="s">
        <v>256</v>
      </c>
      <c r="C1064" s="24">
        <v>761</v>
      </c>
      <c r="D1064" s="25">
        <v>1430</v>
      </c>
      <c r="E1064" s="26">
        <v>170</v>
      </c>
      <c r="F1064" s="24">
        <v>11</v>
      </c>
      <c r="G1064" s="24">
        <v>6</v>
      </c>
      <c r="H1064" s="23" t="s">
        <v>2336</v>
      </c>
      <c r="I1064" s="23" t="s">
        <v>2337</v>
      </c>
      <c r="J1064" s="23" t="s">
        <v>2338</v>
      </c>
      <c r="K1064" s="23" t="s">
        <v>154</v>
      </c>
      <c r="L1064" s="27">
        <v>1.0396000000000001</v>
      </c>
      <c r="M1064" s="25">
        <v>-668</v>
      </c>
      <c r="N1064" s="25">
        <v>-1142</v>
      </c>
      <c r="O1064" s="24">
        <v>0</v>
      </c>
      <c r="P1064" s="24">
        <v>1</v>
      </c>
      <c r="Q1064" s="24">
        <v>0</v>
      </c>
      <c r="R1064" s="66"/>
      <c r="S1064" s="66"/>
      <c r="T1064" s="66"/>
      <c r="U1064" s="66"/>
      <c r="V1064" s="66"/>
      <c r="W1064" s="24"/>
      <c r="X1064" s="24"/>
      <c r="Y1064" s="24"/>
      <c r="Z1064" s="24"/>
      <c r="AA1064" s="28"/>
      <c r="AB1064" s="28">
        <v>0.5</v>
      </c>
      <c r="AC1064" s="28"/>
      <c r="AD1064" s="28">
        <v>45</v>
      </c>
      <c r="AE1064" s="28">
        <v>45.000989359999998</v>
      </c>
      <c r="AF1064" t="s">
        <v>241</v>
      </c>
    </row>
    <row r="1065" spans="1:32" ht="18" customHeight="1">
      <c r="A1065" s="22">
        <v>46178</v>
      </c>
      <c r="B1065" s="23" t="s">
        <v>184</v>
      </c>
      <c r="C1065" s="24">
        <v>762</v>
      </c>
      <c r="D1065" s="25">
        <v>2918</v>
      </c>
      <c r="E1065" s="26">
        <v>-2062</v>
      </c>
      <c r="F1065" s="24">
        <v>13</v>
      </c>
      <c r="G1065" s="24">
        <v>15</v>
      </c>
      <c r="H1065" s="23" t="s">
        <v>2339</v>
      </c>
      <c r="I1065" s="23" t="s">
        <v>2340</v>
      </c>
      <c r="J1065" s="23" t="s">
        <v>2341</v>
      </c>
      <c r="K1065" s="23" t="s">
        <v>154</v>
      </c>
      <c r="L1065" s="27">
        <v>0.76449999999999996</v>
      </c>
      <c r="M1065" s="25">
        <v>-924</v>
      </c>
      <c r="N1065" s="25">
        <v>-2007</v>
      </c>
      <c r="O1065" s="24">
        <v>0</v>
      </c>
      <c r="P1065" s="24">
        <v>2</v>
      </c>
      <c r="Q1065" s="24">
        <v>0</v>
      </c>
      <c r="R1065" s="66"/>
      <c r="S1065" s="66"/>
      <c r="T1065" s="66"/>
      <c r="U1065" s="66"/>
      <c r="V1065" s="66"/>
      <c r="W1065" s="24"/>
      <c r="X1065" s="24"/>
      <c r="Y1065" s="24"/>
      <c r="Z1065" s="24"/>
      <c r="AA1065" s="28"/>
      <c r="AB1065" s="28">
        <v>0.5</v>
      </c>
      <c r="AC1065" s="28"/>
      <c r="AD1065" s="28">
        <v>30</v>
      </c>
      <c r="AE1065" s="28">
        <v>30.000989350000001</v>
      </c>
      <c r="AF1065" t="s">
        <v>661</v>
      </c>
    </row>
    <row r="1066" spans="1:32" ht="18" customHeight="1">
      <c r="A1066" s="22">
        <v>46179</v>
      </c>
      <c r="B1066" s="23" t="s">
        <v>14</v>
      </c>
      <c r="C1066" s="24">
        <v>501</v>
      </c>
      <c r="D1066" s="25">
        <v>8771</v>
      </c>
      <c r="E1066" s="26">
        <v>2149</v>
      </c>
      <c r="F1066" s="24">
        <v>42</v>
      </c>
      <c r="G1066" s="24">
        <v>31</v>
      </c>
      <c r="H1066" s="23" t="s">
        <v>222</v>
      </c>
      <c r="I1066" s="23" t="s">
        <v>2342</v>
      </c>
      <c r="J1066" s="23" t="s">
        <v>2343</v>
      </c>
      <c r="K1066" s="23" t="s">
        <v>154</v>
      </c>
      <c r="L1066" s="27">
        <v>1.0817000000000001</v>
      </c>
      <c r="M1066" s="25">
        <v>-1418</v>
      </c>
      <c r="N1066" s="25">
        <v>-510</v>
      </c>
      <c r="O1066" s="24">
        <v>0</v>
      </c>
      <c r="P1066" s="24">
        <v>1</v>
      </c>
      <c r="Q1066" s="24">
        <v>1</v>
      </c>
      <c r="R1066" s="66">
        <v>1408.7379618098801</v>
      </c>
      <c r="S1066" s="66">
        <v>6.2261401607517097</v>
      </c>
      <c r="T1066" s="66">
        <v>208.83333333333329</v>
      </c>
      <c r="U1066" s="66">
        <v>282.93548387096769</v>
      </c>
      <c r="V1066" s="66">
        <v>120.1506849315068</v>
      </c>
      <c r="W1066" s="24">
        <v>7</v>
      </c>
      <c r="X1066" s="24">
        <v>4</v>
      </c>
      <c r="Y1066" s="24">
        <v>6</v>
      </c>
      <c r="Z1066" s="24">
        <v>1</v>
      </c>
      <c r="AA1066" s="28">
        <v>4.5</v>
      </c>
      <c r="AB1066" s="28">
        <v>1</v>
      </c>
      <c r="AC1066" s="28">
        <v>4.5</v>
      </c>
      <c r="AD1066" s="28">
        <v>70</v>
      </c>
      <c r="AE1066" s="28">
        <v>70.000989340000004</v>
      </c>
      <c r="AF1066" t="s">
        <v>204</v>
      </c>
    </row>
    <row r="1067" spans="1:32" ht="18" customHeight="1">
      <c r="A1067" s="22">
        <v>46179</v>
      </c>
      <c r="B1067" s="23" t="s">
        <v>14</v>
      </c>
      <c r="C1067" s="24">
        <v>502</v>
      </c>
      <c r="D1067" s="25">
        <v>8144</v>
      </c>
      <c r="E1067" s="26">
        <v>941</v>
      </c>
      <c r="F1067" s="24">
        <v>36</v>
      </c>
      <c r="G1067" s="24">
        <v>25</v>
      </c>
      <c r="H1067" s="23" t="s">
        <v>601</v>
      </c>
      <c r="I1067" s="23" t="s">
        <v>1737</v>
      </c>
      <c r="J1067" s="23" t="s">
        <v>1185</v>
      </c>
      <c r="K1067" s="23" t="s">
        <v>154</v>
      </c>
      <c r="L1067" s="27">
        <v>1.0385</v>
      </c>
      <c r="M1067" s="25">
        <v>-86</v>
      </c>
      <c r="N1067" s="25">
        <v>23</v>
      </c>
      <c r="O1067" s="24">
        <v>0</v>
      </c>
      <c r="P1067" s="24">
        <v>2</v>
      </c>
      <c r="Q1067" s="24">
        <v>1</v>
      </c>
      <c r="R1067" s="66">
        <v>1311.571865919469</v>
      </c>
      <c r="S1067" s="66">
        <v>6.2093433166856657</v>
      </c>
      <c r="T1067" s="66">
        <v>226.2222222222222</v>
      </c>
      <c r="U1067" s="66">
        <v>325.76</v>
      </c>
      <c r="V1067" s="66">
        <v>133.50819672131149</v>
      </c>
      <c r="W1067" s="24">
        <v>7</v>
      </c>
      <c r="X1067" s="24">
        <v>2</v>
      </c>
      <c r="Y1067" s="24">
        <v>4</v>
      </c>
      <c r="Z1067" s="24">
        <v>1</v>
      </c>
      <c r="AA1067" s="28">
        <v>3.5</v>
      </c>
      <c r="AB1067" s="28">
        <v>1</v>
      </c>
      <c r="AC1067" s="28">
        <v>3.5</v>
      </c>
      <c r="AD1067" s="28">
        <v>35</v>
      </c>
      <c r="AE1067" s="28">
        <v>35.000989330000003</v>
      </c>
      <c r="AF1067" t="s">
        <v>668</v>
      </c>
    </row>
    <row r="1068" spans="1:32" ht="18" customHeight="1">
      <c r="A1068" s="22">
        <v>46179</v>
      </c>
      <c r="B1068" s="23" t="s">
        <v>14</v>
      </c>
      <c r="C1068" s="24">
        <v>503</v>
      </c>
      <c r="D1068" s="25">
        <v>8269</v>
      </c>
      <c r="E1068" s="26">
        <v>-116</v>
      </c>
      <c r="F1068" s="24">
        <v>31</v>
      </c>
      <c r="G1068" s="24">
        <v>29</v>
      </c>
      <c r="H1068" s="23" t="s">
        <v>2344</v>
      </c>
      <c r="I1068" s="23" t="s">
        <v>1204</v>
      </c>
      <c r="J1068" s="23" t="s">
        <v>1129</v>
      </c>
      <c r="K1068" s="23" t="s">
        <v>154</v>
      </c>
      <c r="L1068" s="27">
        <v>0.99529999999999996</v>
      </c>
      <c r="M1068" s="25">
        <v>-187</v>
      </c>
      <c r="N1068" s="25">
        <v>1220</v>
      </c>
      <c r="O1068" s="24">
        <v>0</v>
      </c>
      <c r="P1068" s="24">
        <v>3</v>
      </c>
      <c r="Q1068" s="24">
        <v>1</v>
      </c>
      <c r="R1068" s="66">
        <v>1320.953663345786</v>
      </c>
      <c r="S1068" s="66">
        <v>6.2598713561653687</v>
      </c>
      <c r="T1068" s="66">
        <v>266.74193548387098</v>
      </c>
      <c r="U1068" s="66">
        <v>285.13793103448268</v>
      </c>
      <c r="V1068" s="66">
        <v>137.81666666666669</v>
      </c>
      <c r="W1068" s="24">
        <v>0</v>
      </c>
      <c r="X1068" s="24">
        <v>4</v>
      </c>
      <c r="Y1068" s="24">
        <v>3</v>
      </c>
      <c r="Z1068" s="24">
        <v>0</v>
      </c>
      <c r="AA1068" s="28">
        <v>1.75</v>
      </c>
      <c r="AB1068" s="28">
        <v>1</v>
      </c>
      <c r="AC1068" s="28">
        <v>1.75</v>
      </c>
      <c r="AD1068" s="28">
        <v>27.5</v>
      </c>
      <c r="AE1068" s="28">
        <v>27.500989319999999</v>
      </c>
      <c r="AF1068" t="s">
        <v>2194</v>
      </c>
    </row>
    <row r="1069" spans="1:32" ht="18" customHeight="1">
      <c r="A1069" s="22">
        <v>46179</v>
      </c>
      <c r="B1069" s="23" t="s">
        <v>14</v>
      </c>
      <c r="C1069" s="24">
        <v>505</v>
      </c>
      <c r="D1069" s="25">
        <v>7265</v>
      </c>
      <c r="E1069" s="26">
        <v>521</v>
      </c>
      <c r="F1069" s="24">
        <v>31</v>
      </c>
      <c r="G1069" s="24">
        <v>24</v>
      </c>
      <c r="H1069" s="23" t="s">
        <v>1721</v>
      </c>
      <c r="I1069" s="23" t="s">
        <v>2345</v>
      </c>
      <c r="J1069" s="23" t="s">
        <v>2346</v>
      </c>
      <c r="K1069" s="23" t="s">
        <v>154</v>
      </c>
      <c r="L1069" s="27">
        <v>1.0239</v>
      </c>
      <c r="M1069" s="25">
        <v>-400</v>
      </c>
      <c r="N1069" s="25">
        <v>-387</v>
      </c>
      <c r="O1069" s="24">
        <v>0</v>
      </c>
      <c r="P1069" s="24">
        <v>5</v>
      </c>
      <c r="Q1069" s="24">
        <v>1</v>
      </c>
      <c r="R1069" s="66">
        <v>1143.2600664176009</v>
      </c>
      <c r="S1069" s="66">
        <v>6.3546346219936103</v>
      </c>
      <c r="T1069" s="66">
        <v>234.35483870967741</v>
      </c>
      <c r="U1069" s="66">
        <v>302.70833333333331</v>
      </c>
      <c r="V1069" s="66">
        <v>132.09090909090909</v>
      </c>
      <c r="W1069" s="24">
        <v>6</v>
      </c>
      <c r="X1069" s="24">
        <v>3</v>
      </c>
      <c r="Y1069" s="24">
        <v>4</v>
      </c>
      <c r="Z1069" s="24">
        <v>0</v>
      </c>
      <c r="AA1069" s="28">
        <v>3.25</v>
      </c>
      <c r="AB1069" s="28">
        <v>1</v>
      </c>
      <c r="AC1069" s="28">
        <v>3.25</v>
      </c>
      <c r="AD1069" s="28">
        <v>42.5</v>
      </c>
      <c r="AE1069" s="28">
        <v>42.500989310000001</v>
      </c>
      <c r="AF1069" t="s">
        <v>2221</v>
      </c>
    </row>
    <row r="1070" spans="1:32" ht="18" customHeight="1">
      <c r="A1070" s="22">
        <v>46179</v>
      </c>
      <c r="B1070" s="23" t="s">
        <v>14</v>
      </c>
      <c r="C1070" s="24">
        <v>506</v>
      </c>
      <c r="D1070" s="25">
        <v>8968</v>
      </c>
      <c r="E1070" s="26">
        <v>3602</v>
      </c>
      <c r="F1070" s="24">
        <v>44</v>
      </c>
      <c r="G1070" s="24">
        <v>38</v>
      </c>
      <c r="H1070" s="23" t="s">
        <v>1973</v>
      </c>
      <c r="I1070" s="23" t="s">
        <v>875</v>
      </c>
      <c r="J1070" s="23" t="s">
        <v>2256</v>
      </c>
      <c r="K1070" s="23" t="s">
        <v>154</v>
      </c>
      <c r="L1070" s="27">
        <v>1.1338999999999999</v>
      </c>
      <c r="M1070" s="25">
        <v>1211</v>
      </c>
      <c r="N1070" s="25">
        <v>-498</v>
      </c>
      <c r="O1070" s="24">
        <v>0</v>
      </c>
      <c r="P1070" s="24">
        <v>6</v>
      </c>
      <c r="Q1070" s="24">
        <v>1</v>
      </c>
      <c r="R1070" s="66">
        <v>1508.6256745537571</v>
      </c>
      <c r="S1070" s="66">
        <v>5.944483214931819</v>
      </c>
      <c r="T1070" s="66">
        <v>203.81818181818181</v>
      </c>
      <c r="U1070" s="66">
        <v>236</v>
      </c>
      <c r="V1070" s="66">
        <v>109.36585365853659</v>
      </c>
      <c r="W1070" s="24">
        <v>7</v>
      </c>
      <c r="X1070" s="24">
        <v>6</v>
      </c>
      <c r="Y1070" s="24">
        <v>7</v>
      </c>
      <c r="Z1070" s="24">
        <v>6</v>
      </c>
      <c r="AA1070" s="28">
        <v>6.5</v>
      </c>
      <c r="AB1070" s="28">
        <v>1</v>
      </c>
      <c r="AC1070" s="28">
        <v>6.5</v>
      </c>
      <c r="AD1070" s="28">
        <v>80</v>
      </c>
      <c r="AE1070" s="28">
        <v>80.000989300000001</v>
      </c>
      <c r="AF1070" t="s">
        <v>155</v>
      </c>
    </row>
    <row r="1071" spans="1:32" ht="18" customHeight="1">
      <c r="A1071" s="22">
        <v>46179</v>
      </c>
      <c r="B1071" s="23" t="s">
        <v>14</v>
      </c>
      <c r="C1071" s="24">
        <v>507</v>
      </c>
      <c r="D1071" s="25">
        <v>8348</v>
      </c>
      <c r="E1071" s="26">
        <v>-930</v>
      </c>
      <c r="F1071" s="24">
        <v>29</v>
      </c>
      <c r="G1071" s="24">
        <v>24</v>
      </c>
      <c r="H1071" s="23" t="s">
        <v>2347</v>
      </c>
      <c r="I1071" s="23" t="s">
        <v>745</v>
      </c>
      <c r="J1071" s="23" t="s">
        <v>2348</v>
      </c>
      <c r="K1071" s="23" t="s">
        <v>154</v>
      </c>
      <c r="L1071" s="27">
        <v>0.96289999999999998</v>
      </c>
      <c r="M1071" s="25">
        <v>4078</v>
      </c>
      <c r="N1071" s="25">
        <v>1603</v>
      </c>
      <c r="O1071" s="24">
        <v>0</v>
      </c>
      <c r="P1071" s="24">
        <v>7</v>
      </c>
      <c r="Q1071" s="24">
        <v>1</v>
      </c>
      <c r="R1071" s="66">
        <v>1364.171959319219</v>
      </c>
      <c r="S1071" s="66">
        <v>6.1194631241108421</v>
      </c>
      <c r="T1071" s="66">
        <v>287.86206896551732</v>
      </c>
      <c r="U1071" s="66">
        <v>347.83333333333331</v>
      </c>
      <c r="V1071" s="66">
        <v>157.50943396226421</v>
      </c>
      <c r="W1071" s="24">
        <v>0</v>
      </c>
      <c r="X1071" s="24">
        <v>1</v>
      </c>
      <c r="Y1071" s="24">
        <v>0</v>
      </c>
      <c r="Z1071" s="24">
        <v>3</v>
      </c>
      <c r="AA1071" s="28">
        <v>1</v>
      </c>
      <c r="AB1071" s="28">
        <v>1</v>
      </c>
      <c r="AC1071" s="28">
        <v>1</v>
      </c>
      <c r="AD1071" s="28">
        <v>20</v>
      </c>
      <c r="AE1071" s="28">
        <v>20.00098929</v>
      </c>
      <c r="AF1071" t="s">
        <v>594</v>
      </c>
    </row>
    <row r="1072" spans="1:32" ht="18" customHeight="1">
      <c r="A1072" s="22">
        <v>46179</v>
      </c>
      <c r="B1072" s="23" t="s">
        <v>9</v>
      </c>
      <c r="C1072" s="24">
        <v>508</v>
      </c>
      <c r="D1072" s="25">
        <v>9214</v>
      </c>
      <c r="E1072" s="26">
        <v>1700</v>
      </c>
      <c r="F1072" s="24">
        <v>40</v>
      </c>
      <c r="G1072" s="24">
        <v>31</v>
      </c>
      <c r="H1072" s="23" t="s">
        <v>2233</v>
      </c>
      <c r="I1072" s="23" t="s">
        <v>201</v>
      </c>
      <c r="J1072" s="23" t="s">
        <v>2116</v>
      </c>
      <c r="K1072" s="23" t="s">
        <v>203</v>
      </c>
      <c r="L1072" s="27">
        <v>1.0615000000000001</v>
      </c>
      <c r="M1072" s="25">
        <v>1322</v>
      </c>
      <c r="N1072" s="25">
        <v>-278</v>
      </c>
      <c r="O1072" s="24">
        <v>0</v>
      </c>
      <c r="P1072" s="24">
        <v>8</v>
      </c>
      <c r="Q1072" s="24">
        <v>1</v>
      </c>
      <c r="R1072" s="66">
        <v>1552.6250518887509</v>
      </c>
      <c r="S1072" s="66">
        <v>5.9344656256777988</v>
      </c>
      <c r="T1072" s="66">
        <v>230.35</v>
      </c>
      <c r="U1072" s="66">
        <v>297.22580645161293</v>
      </c>
      <c r="V1072" s="66">
        <v>129.77464788732391</v>
      </c>
      <c r="W1072" s="24">
        <v>6</v>
      </c>
      <c r="X1072" s="24">
        <v>4</v>
      </c>
      <c r="Y1072" s="24">
        <v>5</v>
      </c>
      <c r="Z1072" s="24">
        <v>1</v>
      </c>
      <c r="AA1072" s="28">
        <v>4</v>
      </c>
      <c r="AB1072" s="28">
        <v>1</v>
      </c>
      <c r="AC1072" s="28">
        <v>4</v>
      </c>
      <c r="AD1072" s="28">
        <v>40</v>
      </c>
      <c r="AE1072" s="28">
        <v>40.000989279999999</v>
      </c>
      <c r="AF1072" t="s">
        <v>208</v>
      </c>
    </row>
    <row r="1073" spans="1:32" ht="18" customHeight="1">
      <c r="A1073" s="22">
        <v>46179</v>
      </c>
      <c r="B1073" s="23" t="s">
        <v>9</v>
      </c>
      <c r="C1073" s="24">
        <v>510</v>
      </c>
      <c r="D1073" s="25">
        <v>7066</v>
      </c>
      <c r="E1073" s="26">
        <v>-1014</v>
      </c>
      <c r="F1073" s="24">
        <v>25</v>
      </c>
      <c r="G1073" s="24">
        <v>15</v>
      </c>
      <c r="H1073" s="23" t="s">
        <v>2349</v>
      </c>
      <c r="I1073" s="23" t="s">
        <v>2350</v>
      </c>
      <c r="J1073" s="23" t="s">
        <v>2351</v>
      </c>
      <c r="K1073" s="23" t="s">
        <v>370</v>
      </c>
      <c r="L1073" s="27">
        <v>0.95220000000000005</v>
      </c>
      <c r="M1073" s="25">
        <v>4712</v>
      </c>
      <c r="N1073" s="25">
        <v>-652</v>
      </c>
      <c r="O1073" s="24">
        <v>0</v>
      </c>
      <c r="P1073" s="24">
        <v>0</v>
      </c>
      <c r="Q1073" s="24">
        <v>1</v>
      </c>
      <c r="R1073" s="66">
        <v>1176.490244914902</v>
      </c>
      <c r="S1073" s="66">
        <v>6.005999650690768</v>
      </c>
      <c r="T1073" s="66">
        <v>282.64</v>
      </c>
      <c r="U1073" s="66">
        <v>471.06666666666672</v>
      </c>
      <c r="V1073" s="66">
        <v>176.65</v>
      </c>
      <c r="W1073" s="24">
        <v>0</v>
      </c>
      <c r="X1073" s="24">
        <v>0</v>
      </c>
      <c r="Y1073" s="24">
        <v>0</v>
      </c>
      <c r="Z1073" s="24">
        <v>1</v>
      </c>
      <c r="AA1073" s="28">
        <v>0.25</v>
      </c>
      <c r="AB1073" s="28">
        <v>1</v>
      </c>
      <c r="AC1073" s="28">
        <v>0.25</v>
      </c>
      <c r="AD1073" s="28">
        <v>22.5</v>
      </c>
      <c r="AE1073" s="28">
        <v>22.500989270000002</v>
      </c>
      <c r="AF1073" t="s">
        <v>915</v>
      </c>
    </row>
    <row r="1074" spans="1:32" ht="18" customHeight="1">
      <c r="A1074" s="22">
        <v>46179</v>
      </c>
      <c r="B1074" s="23" t="s">
        <v>9</v>
      </c>
      <c r="C1074" s="24">
        <v>511</v>
      </c>
      <c r="D1074" s="25">
        <v>9676</v>
      </c>
      <c r="E1074" s="26">
        <v>2633</v>
      </c>
      <c r="F1074" s="24">
        <v>41</v>
      </c>
      <c r="G1074" s="24">
        <v>41</v>
      </c>
      <c r="H1074" s="23" t="s">
        <v>869</v>
      </c>
      <c r="I1074" s="23" t="s">
        <v>2256</v>
      </c>
      <c r="J1074" s="23" t="s">
        <v>2256</v>
      </c>
      <c r="K1074" s="23" t="s">
        <v>154</v>
      </c>
      <c r="L1074" s="27">
        <v>1.0907</v>
      </c>
      <c r="M1074" s="25">
        <v>1410</v>
      </c>
      <c r="N1074" s="25">
        <v>2349</v>
      </c>
      <c r="O1074" s="24">
        <v>0</v>
      </c>
      <c r="P1074" s="24">
        <v>1</v>
      </c>
      <c r="Q1074" s="24">
        <v>1</v>
      </c>
      <c r="R1074" s="66">
        <v>1665.2671751764219</v>
      </c>
      <c r="S1074" s="66">
        <v>5.8104790295736812</v>
      </c>
      <c r="T1074" s="66">
        <v>236</v>
      </c>
      <c r="U1074" s="66">
        <v>236</v>
      </c>
      <c r="V1074" s="66">
        <v>118</v>
      </c>
      <c r="W1074" s="24">
        <v>5</v>
      </c>
      <c r="X1074" s="24">
        <v>6</v>
      </c>
      <c r="Y1074" s="24">
        <v>6</v>
      </c>
      <c r="Z1074" s="24">
        <v>4</v>
      </c>
      <c r="AA1074" s="28">
        <v>5.25</v>
      </c>
      <c r="AB1074" s="28">
        <v>1</v>
      </c>
      <c r="AC1074" s="28">
        <v>5.25</v>
      </c>
      <c r="AD1074" s="28">
        <v>77.5</v>
      </c>
      <c r="AE1074" s="28">
        <v>77.500989259999997</v>
      </c>
      <c r="AF1074" t="s">
        <v>2173</v>
      </c>
    </row>
    <row r="1075" spans="1:32" ht="18" customHeight="1">
      <c r="A1075" s="22">
        <v>46179</v>
      </c>
      <c r="B1075" s="23" t="s">
        <v>9</v>
      </c>
      <c r="C1075" s="24">
        <v>512</v>
      </c>
      <c r="D1075" s="25">
        <v>6619</v>
      </c>
      <c r="E1075" s="26">
        <v>191</v>
      </c>
      <c r="F1075" s="24">
        <v>25</v>
      </c>
      <c r="G1075" s="24">
        <v>19</v>
      </c>
      <c r="H1075" s="23" t="s">
        <v>1351</v>
      </c>
      <c r="I1075" s="23" t="s">
        <v>544</v>
      </c>
      <c r="J1075" s="23" t="s">
        <v>2352</v>
      </c>
      <c r="K1075" s="23" t="s">
        <v>154</v>
      </c>
      <c r="L1075" s="27">
        <v>1.0096000000000001</v>
      </c>
      <c r="M1075" s="25">
        <v>2470</v>
      </c>
      <c r="N1075" s="25">
        <v>31</v>
      </c>
      <c r="O1075" s="24">
        <v>0</v>
      </c>
      <c r="P1075" s="24">
        <v>2</v>
      </c>
      <c r="Q1075" s="24">
        <v>1</v>
      </c>
      <c r="R1075" s="66">
        <v>1137.8389373183891</v>
      </c>
      <c r="S1075" s="66">
        <v>5.8171677756074853</v>
      </c>
      <c r="T1075" s="66">
        <v>264.76</v>
      </c>
      <c r="U1075" s="66">
        <v>348.36842105263162</v>
      </c>
      <c r="V1075" s="66">
        <v>150.43181818181819</v>
      </c>
      <c r="W1075" s="24">
        <v>3</v>
      </c>
      <c r="X1075" s="24">
        <v>3</v>
      </c>
      <c r="Y1075" s="24">
        <v>3</v>
      </c>
      <c r="Z1075" s="24">
        <v>4</v>
      </c>
      <c r="AA1075" s="28">
        <v>3.25</v>
      </c>
      <c r="AB1075" s="28">
        <v>0.8</v>
      </c>
      <c r="AC1075" s="28">
        <v>2.6</v>
      </c>
      <c r="AD1075" s="28">
        <v>26</v>
      </c>
      <c r="AE1075" s="28">
        <v>26.00098925</v>
      </c>
      <c r="AF1075" t="s">
        <v>616</v>
      </c>
    </row>
    <row r="1076" spans="1:32" ht="18" customHeight="1">
      <c r="A1076" s="22">
        <v>46179</v>
      </c>
      <c r="B1076" s="23" t="s">
        <v>9</v>
      </c>
      <c r="C1076" s="24">
        <v>513</v>
      </c>
      <c r="D1076" s="25">
        <v>6138</v>
      </c>
      <c r="E1076" s="26">
        <v>-2005</v>
      </c>
      <c r="F1076" s="24">
        <v>18</v>
      </c>
      <c r="G1076" s="24">
        <v>12</v>
      </c>
      <c r="H1076" s="23" t="s">
        <v>2218</v>
      </c>
      <c r="I1076" s="23" t="s">
        <v>2353</v>
      </c>
      <c r="J1076" s="23" t="s">
        <v>1101</v>
      </c>
      <c r="K1076" s="23" t="s">
        <v>154</v>
      </c>
      <c r="L1076" s="27">
        <v>0.8911</v>
      </c>
      <c r="M1076" s="25">
        <v>1323</v>
      </c>
      <c r="N1076" s="25">
        <v>489</v>
      </c>
      <c r="O1076" s="24">
        <v>0</v>
      </c>
      <c r="P1076" s="24">
        <v>3</v>
      </c>
      <c r="Q1076" s="24">
        <v>1</v>
      </c>
      <c r="R1076" s="66">
        <v>1005.316780821918</v>
      </c>
      <c r="S1076" s="66">
        <v>6.1055381916352278</v>
      </c>
      <c r="T1076" s="66">
        <v>341</v>
      </c>
      <c r="U1076" s="66">
        <v>511.5</v>
      </c>
      <c r="V1076" s="66">
        <v>204.6</v>
      </c>
      <c r="W1076" s="24">
        <v>0</v>
      </c>
      <c r="X1076" s="24">
        <v>0</v>
      </c>
      <c r="Y1076" s="24">
        <v>0</v>
      </c>
      <c r="Z1076" s="24">
        <v>0</v>
      </c>
      <c r="AA1076" s="28">
        <v>0</v>
      </c>
      <c r="AB1076" s="28">
        <v>0.8</v>
      </c>
      <c r="AC1076" s="28">
        <v>0</v>
      </c>
      <c r="AD1076" s="28">
        <v>10</v>
      </c>
      <c r="AE1076" s="28">
        <v>10.000989239999999</v>
      </c>
      <c r="AF1076" t="s">
        <v>584</v>
      </c>
    </row>
    <row r="1077" spans="1:32" ht="18" customHeight="1">
      <c r="A1077" s="22">
        <v>46179</v>
      </c>
      <c r="B1077" s="23" t="s">
        <v>9</v>
      </c>
      <c r="C1077" s="24">
        <v>515</v>
      </c>
      <c r="D1077" s="25">
        <v>9160</v>
      </c>
      <c r="E1077" s="26">
        <v>-809</v>
      </c>
      <c r="F1077" s="24">
        <v>28</v>
      </c>
      <c r="G1077" s="24">
        <v>36</v>
      </c>
      <c r="H1077" s="23" t="s">
        <v>2354</v>
      </c>
      <c r="I1077" s="23" t="s">
        <v>2355</v>
      </c>
      <c r="J1077" s="23" t="s">
        <v>2092</v>
      </c>
      <c r="K1077" s="23" t="s">
        <v>154</v>
      </c>
      <c r="L1077" s="27">
        <v>0.97060000000000002</v>
      </c>
      <c r="M1077" s="25">
        <v>4123</v>
      </c>
      <c r="N1077" s="25">
        <v>-881</v>
      </c>
      <c r="O1077" s="24">
        <v>0</v>
      </c>
      <c r="P1077" s="24">
        <v>5</v>
      </c>
      <c r="Q1077" s="24">
        <v>1</v>
      </c>
      <c r="R1077" s="66">
        <v>1521.9331154005811</v>
      </c>
      <c r="S1077" s="66">
        <v>6.0186613375509861</v>
      </c>
      <c r="T1077" s="66">
        <v>327.14285714285722</v>
      </c>
      <c r="U1077" s="66">
        <v>254.44444444444451</v>
      </c>
      <c r="V1077" s="66">
        <v>143.125</v>
      </c>
      <c r="W1077" s="24">
        <v>0</v>
      </c>
      <c r="X1077" s="24">
        <v>5</v>
      </c>
      <c r="Y1077" s="24">
        <v>3</v>
      </c>
      <c r="Z1077" s="24">
        <v>1</v>
      </c>
      <c r="AA1077" s="28">
        <v>2.25</v>
      </c>
      <c r="AB1077" s="28">
        <v>1</v>
      </c>
      <c r="AC1077" s="28">
        <v>2.25</v>
      </c>
      <c r="AD1077" s="28">
        <v>42.5</v>
      </c>
      <c r="AE1077" s="28">
        <v>42.500989230000002</v>
      </c>
      <c r="AF1077" t="s">
        <v>2356</v>
      </c>
    </row>
    <row r="1078" spans="1:32" ht="18" customHeight="1">
      <c r="A1078" s="22">
        <v>46179</v>
      </c>
      <c r="B1078" s="23" t="s">
        <v>9</v>
      </c>
      <c r="C1078" s="24">
        <v>516</v>
      </c>
      <c r="D1078" s="25">
        <v>7383</v>
      </c>
      <c r="E1078" s="26">
        <v>98</v>
      </c>
      <c r="F1078" s="24">
        <v>30</v>
      </c>
      <c r="G1078" s="24">
        <v>13</v>
      </c>
      <c r="H1078" s="23" t="s">
        <v>2242</v>
      </c>
      <c r="I1078" s="23" t="s">
        <v>975</v>
      </c>
      <c r="J1078" s="23" t="s">
        <v>2357</v>
      </c>
      <c r="K1078" s="23" t="s">
        <v>154</v>
      </c>
      <c r="L1078" s="27">
        <v>1.0044</v>
      </c>
      <c r="M1078" s="25">
        <v>3929</v>
      </c>
      <c r="N1078" s="25">
        <v>-288</v>
      </c>
      <c r="O1078" s="24">
        <v>0</v>
      </c>
      <c r="P1078" s="24">
        <v>6</v>
      </c>
      <c r="Q1078" s="24">
        <v>1</v>
      </c>
      <c r="R1078" s="66">
        <v>1289.679483188045</v>
      </c>
      <c r="S1078" s="66">
        <v>5.7246781826360991</v>
      </c>
      <c r="T1078" s="66">
        <v>246.1</v>
      </c>
      <c r="U1078" s="66">
        <v>567.92307692307691</v>
      </c>
      <c r="V1078" s="66">
        <v>171.69767441860469</v>
      </c>
      <c r="W1078" s="24">
        <v>5</v>
      </c>
      <c r="X1078" s="24">
        <v>0</v>
      </c>
      <c r="Y1078" s="24">
        <v>0</v>
      </c>
      <c r="Z1078" s="24">
        <v>5</v>
      </c>
      <c r="AA1078" s="28">
        <v>2.5</v>
      </c>
      <c r="AB1078" s="28">
        <v>1</v>
      </c>
      <c r="AC1078" s="28">
        <v>2.5</v>
      </c>
      <c r="AD1078" s="28">
        <v>35</v>
      </c>
      <c r="AE1078" s="28">
        <v>35.000989220000001</v>
      </c>
      <c r="AF1078" t="s">
        <v>2358</v>
      </c>
    </row>
    <row r="1079" spans="1:32" ht="18" customHeight="1">
      <c r="A1079" s="22">
        <v>46179</v>
      </c>
      <c r="B1079" s="23" t="s">
        <v>9</v>
      </c>
      <c r="C1079" s="24">
        <v>517</v>
      </c>
      <c r="D1079" s="25">
        <v>8235</v>
      </c>
      <c r="E1079" s="26">
        <v>524</v>
      </c>
      <c r="F1079" s="24">
        <v>32</v>
      </c>
      <c r="G1079" s="24">
        <v>23</v>
      </c>
      <c r="H1079" s="23" t="s">
        <v>1499</v>
      </c>
      <c r="I1079" s="23" t="s">
        <v>2359</v>
      </c>
      <c r="J1079" s="23" t="s">
        <v>2360</v>
      </c>
      <c r="K1079" s="23" t="s">
        <v>154</v>
      </c>
      <c r="L1079" s="27">
        <v>1.0212000000000001</v>
      </c>
      <c r="M1079" s="25">
        <v>-648</v>
      </c>
      <c r="N1079" s="25">
        <v>-1269</v>
      </c>
      <c r="O1079" s="24">
        <v>0</v>
      </c>
      <c r="P1079" s="24">
        <v>7</v>
      </c>
      <c r="Q1079" s="24">
        <v>1</v>
      </c>
      <c r="R1079" s="66">
        <v>1432.207814445828</v>
      </c>
      <c r="S1079" s="66">
        <v>5.7498638933110513</v>
      </c>
      <c r="T1079" s="66">
        <v>257.34375</v>
      </c>
      <c r="U1079" s="66">
        <v>358.04347826086962</v>
      </c>
      <c r="V1079" s="66">
        <v>149.72727272727269</v>
      </c>
      <c r="W1079" s="24">
        <v>4</v>
      </c>
      <c r="X1079" s="24">
        <v>3</v>
      </c>
      <c r="Y1079" s="24">
        <v>3</v>
      </c>
      <c r="Z1079" s="24">
        <v>5</v>
      </c>
      <c r="AA1079" s="28">
        <v>3.75</v>
      </c>
      <c r="AB1079" s="28">
        <v>1</v>
      </c>
      <c r="AC1079" s="28">
        <v>3.75</v>
      </c>
      <c r="AD1079" s="28">
        <v>37.5</v>
      </c>
      <c r="AE1079" s="28">
        <v>37.50098921</v>
      </c>
      <c r="AF1079" t="s">
        <v>771</v>
      </c>
    </row>
    <row r="1080" spans="1:32" ht="18" customHeight="1">
      <c r="A1080" s="22">
        <v>46179</v>
      </c>
      <c r="B1080" s="23" t="s">
        <v>9</v>
      </c>
      <c r="C1080" s="24">
        <v>518</v>
      </c>
      <c r="D1080" s="25">
        <v>5580</v>
      </c>
      <c r="E1080" s="26">
        <v>-784</v>
      </c>
      <c r="F1080" s="24">
        <v>20</v>
      </c>
      <c r="G1080" s="24">
        <v>13</v>
      </c>
      <c r="H1080" s="23" t="s">
        <v>2186</v>
      </c>
      <c r="I1080" s="23" t="s">
        <v>341</v>
      </c>
      <c r="J1080" s="23" t="s">
        <v>2361</v>
      </c>
      <c r="K1080" s="23" t="s">
        <v>154</v>
      </c>
      <c r="L1080" s="27">
        <v>0.95320000000000005</v>
      </c>
      <c r="M1080" s="25">
        <v>2273</v>
      </c>
      <c r="N1080" s="25">
        <v>-807</v>
      </c>
      <c r="O1080" s="24">
        <v>0</v>
      </c>
      <c r="P1080" s="24">
        <v>8</v>
      </c>
      <c r="Q1080" s="24">
        <v>1</v>
      </c>
      <c r="R1080" s="66">
        <v>909.58343711083444</v>
      </c>
      <c r="S1080" s="66">
        <v>6.1346763500048942</v>
      </c>
      <c r="T1080" s="66">
        <v>279</v>
      </c>
      <c r="U1080" s="66">
        <v>429.23076923076923</v>
      </c>
      <c r="V1080" s="66">
        <v>169.09090909090909</v>
      </c>
      <c r="W1080" s="24">
        <v>0</v>
      </c>
      <c r="X1080" s="24">
        <v>0</v>
      </c>
      <c r="Y1080" s="24">
        <v>0</v>
      </c>
      <c r="Z1080" s="24">
        <v>0</v>
      </c>
      <c r="AA1080" s="28">
        <v>0</v>
      </c>
      <c r="AB1080" s="28">
        <v>0.8</v>
      </c>
      <c r="AC1080" s="28">
        <v>0</v>
      </c>
      <c r="AD1080" s="28">
        <v>10</v>
      </c>
      <c r="AE1080" s="28">
        <v>10.000989199999999</v>
      </c>
      <c r="AF1080" t="s">
        <v>584</v>
      </c>
    </row>
    <row r="1081" spans="1:32" ht="18" customHeight="1">
      <c r="A1081" s="22">
        <v>46179</v>
      </c>
      <c r="B1081" s="23" t="s">
        <v>9</v>
      </c>
      <c r="C1081" s="24">
        <v>520</v>
      </c>
      <c r="D1081" s="25">
        <v>9477</v>
      </c>
      <c r="E1081" s="26">
        <v>1797</v>
      </c>
      <c r="F1081" s="24">
        <v>39</v>
      </c>
      <c r="G1081" s="24">
        <v>36</v>
      </c>
      <c r="H1081" s="23" t="s">
        <v>1068</v>
      </c>
      <c r="I1081" s="23" t="s">
        <v>1339</v>
      </c>
      <c r="J1081" s="23" t="s">
        <v>2362</v>
      </c>
      <c r="K1081" s="23" t="s">
        <v>154</v>
      </c>
      <c r="L1081" s="27">
        <v>1.0631999999999999</v>
      </c>
      <c r="M1081" s="25">
        <v>2448</v>
      </c>
      <c r="N1081" s="25">
        <v>545</v>
      </c>
      <c r="O1081" s="24">
        <v>0</v>
      </c>
      <c r="P1081" s="24">
        <v>0</v>
      </c>
      <c r="Q1081" s="24">
        <v>1</v>
      </c>
      <c r="R1081" s="66">
        <v>1617.8723536737241</v>
      </c>
      <c r="S1081" s="66">
        <v>5.8576932713390244</v>
      </c>
      <c r="T1081" s="66">
        <v>243</v>
      </c>
      <c r="U1081" s="66">
        <v>263.25</v>
      </c>
      <c r="V1081" s="66">
        <v>126.36</v>
      </c>
      <c r="W1081" s="24">
        <v>5</v>
      </c>
      <c r="X1081" s="24">
        <v>5</v>
      </c>
      <c r="Y1081" s="24">
        <v>5</v>
      </c>
      <c r="Z1081" s="24">
        <v>3</v>
      </c>
      <c r="AA1081" s="28">
        <v>4.5</v>
      </c>
      <c r="AB1081" s="28">
        <v>1</v>
      </c>
      <c r="AC1081" s="28">
        <v>4.5</v>
      </c>
      <c r="AD1081" s="28">
        <v>70</v>
      </c>
      <c r="AE1081" s="28">
        <v>70.000989189999999</v>
      </c>
      <c r="AF1081" t="s">
        <v>204</v>
      </c>
    </row>
    <row r="1082" spans="1:32" ht="18" customHeight="1">
      <c r="A1082" s="22">
        <v>46179</v>
      </c>
      <c r="B1082" s="23" t="s">
        <v>9</v>
      </c>
      <c r="C1082" s="24">
        <v>521</v>
      </c>
      <c r="D1082" s="25">
        <v>7917</v>
      </c>
      <c r="E1082" s="26">
        <v>-301</v>
      </c>
      <c r="F1082" s="24">
        <v>28</v>
      </c>
      <c r="G1082" s="24">
        <v>21</v>
      </c>
      <c r="H1082" s="23" t="s">
        <v>1605</v>
      </c>
      <c r="I1082" s="23" t="s">
        <v>2363</v>
      </c>
      <c r="J1082" s="23" t="s">
        <v>2364</v>
      </c>
      <c r="K1082" s="23" t="s">
        <v>370</v>
      </c>
      <c r="L1082" s="27">
        <v>0.98729999999999996</v>
      </c>
      <c r="M1082" s="25">
        <v>2518</v>
      </c>
      <c r="N1082" s="25">
        <v>-834</v>
      </c>
      <c r="O1082" s="24">
        <v>0</v>
      </c>
      <c r="P1082" s="24">
        <v>1</v>
      </c>
      <c r="Q1082" s="24">
        <v>1</v>
      </c>
      <c r="R1082" s="66">
        <v>1372.5775217932751</v>
      </c>
      <c r="S1082" s="66">
        <v>5.7679802228266306</v>
      </c>
      <c r="T1082" s="66">
        <v>282.75</v>
      </c>
      <c r="U1082" s="66">
        <v>377</v>
      </c>
      <c r="V1082" s="66">
        <v>161.57142857142861</v>
      </c>
      <c r="W1082" s="24">
        <v>0</v>
      </c>
      <c r="X1082" s="24">
        <v>2</v>
      </c>
      <c r="Y1082" s="24">
        <v>1</v>
      </c>
      <c r="Z1082" s="24">
        <v>5</v>
      </c>
      <c r="AA1082" s="28">
        <v>2</v>
      </c>
      <c r="AB1082" s="28">
        <v>1</v>
      </c>
      <c r="AC1082" s="28">
        <v>2</v>
      </c>
      <c r="AD1082" s="28">
        <v>40</v>
      </c>
      <c r="AE1082" s="28">
        <v>40.000989179999998</v>
      </c>
      <c r="AF1082" t="s">
        <v>664</v>
      </c>
    </row>
    <row r="1083" spans="1:32" ht="18" customHeight="1">
      <c r="A1083" s="22">
        <v>46179</v>
      </c>
      <c r="B1083" s="23" t="s">
        <v>9</v>
      </c>
      <c r="C1083" s="24">
        <v>522</v>
      </c>
      <c r="D1083" s="25">
        <v>10007</v>
      </c>
      <c r="E1083" s="26">
        <v>2717</v>
      </c>
      <c r="F1083" s="24">
        <v>43</v>
      </c>
      <c r="G1083" s="24">
        <v>42</v>
      </c>
      <c r="H1083" s="23" t="s">
        <v>2316</v>
      </c>
      <c r="I1083" s="23" t="s">
        <v>787</v>
      </c>
      <c r="J1083" s="23" t="s">
        <v>2338</v>
      </c>
      <c r="K1083" s="23" t="s">
        <v>203</v>
      </c>
      <c r="L1083" s="27">
        <v>1.0905</v>
      </c>
      <c r="M1083" s="25">
        <v>2468</v>
      </c>
      <c r="N1083" s="25">
        <v>-320</v>
      </c>
      <c r="O1083" s="24">
        <v>0</v>
      </c>
      <c r="P1083" s="24">
        <v>2</v>
      </c>
      <c r="Q1083" s="24">
        <v>1</v>
      </c>
      <c r="R1083" s="66">
        <v>1708.381174761312</v>
      </c>
      <c r="S1083" s="66">
        <v>5.8575920572281763</v>
      </c>
      <c r="T1083" s="66">
        <v>232.72093023255809</v>
      </c>
      <c r="U1083" s="66">
        <v>238.26190476190479</v>
      </c>
      <c r="V1083" s="66">
        <v>117.7294117647059</v>
      </c>
      <c r="W1083" s="24">
        <v>6</v>
      </c>
      <c r="X1083" s="24">
        <v>6</v>
      </c>
      <c r="Y1083" s="24">
        <v>6</v>
      </c>
      <c r="Z1083" s="24">
        <v>3</v>
      </c>
      <c r="AA1083" s="28">
        <v>5.25</v>
      </c>
      <c r="AB1083" s="28">
        <v>1</v>
      </c>
      <c r="AC1083" s="28">
        <v>5.25</v>
      </c>
      <c r="AD1083" s="28">
        <v>67.5</v>
      </c>
      <c r="AE1083" s="28">
        <v>67.500989169999997</v>
      </c>
      <c r="AF1083" t="s">
        <v>2365</v>
      </c>
    </row>
    <row r="1084" spans="1:32" ht="18" customHeight="1">
      <c r="A1084" s="22">
        <v>46179</v>
      </c>
      <c r="B1084" s="23" t="s">
        <v>9</v>
      </c>
      <c r="C1084" s="24">
        <v>523</v>
      </c>
      <c r="D1084" s="25">
        <v>9043</v>
      </c>
      <c r="E1084" s="26">
        <v>23</v>
      </c>
      <c r="F1084" s="24">
        <v>31</v>
      </c>
      <c r="G1084" s="24">
        <v>34</v>
      </c>
      <c r="H1084" s="23" t="s">
        <v>1856</v>
      </c>
      <c r="I1084" s="23" t="s">
        <v>2366</v>
      </c>
      <c r="J1084" s="23" t="s">
        <v>375</v>
      </c>
      <c r="K1084" s="23" t="s">
        <v>203</v>
      </c>
      <c r="L1084" s="27">
        <v>1.0007999999999999</v>
      </c>
      <c r="M1084" s="25">
        <v>-208</v>
      </c>
      <c r="N1084" s="25">
        <v>-473</v>
      </c>
      <c r="O1084" s="24">
        <v>0</v>
      </c>
      <c r="P1084" s="24">
        <v>3</v>
      </c>
      <c r="Q1084" s="24">
        <v>1</v>
      </c>
      <c r="R1084" s="66">
        <v>1522.9547530095481</v>
      </c>
      <c r="S1084" s="66">
        <v>5.9377995190795456</v>
      </c>
      <c r="T1084" s="66">
        <v>291.70967741935482</v>
      </c>
      <c r="U1084" s="66">
        <v>265.97058823529409</v>
      </c>
      <c r="V1084" s="66">
        <v>139.12307692307689</v>
      </c>
      <c r="W1084" s="24">
        <v>0</v>
      </c>
      <c r="X1084" s="24">
        <v>5</v>
      </c>
      <c r="Y1084" s="24">
        <v>4</v>
      </c>
      <c r="Z1084" s="24">
        <v>1</v>
      </c>
      <c r="AA1084" s="28">
        <v>2.5</v>
      </c>
      <c r="AB1084" s="28">
        <v>1</v>
      </c>
      <c r="AC1084" s="28">
        <v>2.5</v>
      </c>
      <c r="AD1084" s="28">
        <v>25</v>
      </c>
      <c r="AE1084" s="28">
        <v>25.00098916</v>
      </c>
      <c r="AF1084" t="s">
        <v>2367</v>
      </c>
    </row>
    <row r="1085" spans="1:32" ht="18" customHeight="1">
      <c r="A1085" s="22">
        <v>46179</v>
      </c>
      <c r="B1085" s="23" t="s">
        <v>9</v>
      </c>
      <c r="C1085" s="24">
        <v>525</v>
      </c>
      <c r="D1085" s="25">
        <v>9685</v>
      </c>
      <c r="E1085" s="26">
        <v>2952</v>
      </c>
      <c r="F1085" s="24">
        <v>42</v>
      </c>
      <c r="G1085" s="24">
        <v>43</v>
      </c>
      <c r="H1085" s="23" t="s">
        <v>2368</v>
      </c>
      <c r="I1085" s="23" t="s">
        <v>2369</v>
      </c>
      <c r="J1085" s="23" t="s">
        <v>2370</v>
      </c>
      <c r="K1085" s="23" t="s">
        <v>154</v>
      </c>
      <c r="L1085" s="27">
        <v>1.1015999999999999</v>
      </c>
      <c r="M1085" s="25">
        <v>3185</v>
      </c>
      <c r="N1085" s="25">
        <v>687</v>
      </c>
      <c r="O1085" s="24">
        <v>0</v>
      </c>
      <c r="P1085" s="24">
        <v>5</v>
      </c>
      <c r="Q1085" s="24">
        <v>1</v>
      </c>
      <c r="R1085" s="66">
        <v>1653.986664591117</v>
      </c>
      <c r="S1085" s="66">
        <v>5.8555490242687274</v>
      </c>
      <c r="T1085" s="66">
        <v>230.5952380952381</v>
      </c>
      <c r="U1085" s="66">
        <v>225.23255813953489</v>
      </c>
      <c r="V1085" s="66">
        <v>113.9411764705882</v>
      </c>
      <c r="W1085" s="24">
        <v>6</v>
      </c>
      <c r="X1085" s="24">
        <v>6</v>
      </c>
      <c r="Y1085" s="24">
        <v>6</v>
      </c>
      <c r="Z1085" s="24">
        <v>3</v>
      </c>
      <c r="AA1085" s="28">
        <v>5.25</v>
      </c>
      <c r="AB1085" s="28">
        <v>1</v>
      </c>
      <c r="AC1085" s="28">
        <v>5.25</v>
      </c>
      <c r="AD1085" s="28">
        <v>77.5</v>
      </c>
      <c r="AE1085" s="28">
        <v>77.500989149999995</v>
      </c>
      <c r="AF1085" t="s">
        <v>2173</v>
      </c>
    </row>
    <row r="1086" spans="1:32" ht="18" customHeight="1">
      <c r="A1086" s="22">
        <v>46179</v>
      </c>
      <c r="B1086" s="23" t="s">
        <v>9</v>
      </c>
      <c r="C1086" s="24">
        <v>526</v>
      </c>
      <c r="D1086" s="25">
        <v>8295</v>
      </c>
      <c r="E1086" s="26">
        <v>390</v>
      </c>
      <c r="F1086" s="24">
        <v>31</v>
      </c>
      <c r="G1086" s="24">
        <v>24</v>
      </c>
      <c r="H1086" s="23" t="s">
        <v>2371</v>
      </c>
      <c r="I1086" s="23" t="s">
        <v>2372</v>
      </c>
      <c r="J1086" s="23" t="s">
        <v>2373</v>
      </c>
      <c r="K1086" s="23" t="s">
        <v>154</v>
      </c>
      <c r="L1086" s="27">
        <v>1.0157</v>
      </c>
      <c r="M1086" s="25">
        <v>-314</v>
      </c>
      <c r="N1086" s="25">
        <v>-461</v>
      </c>
      <c r="O1086" s="24">
        <v>0</v>
      </c>
      <c r="P1086" s="24">
        <v>6</v>
      </c>
      <c r="Q1086" s="24">
        <v>1</v>
      </c>
      <c r="R1086" s="66">
        <v>1452.4210772104609</v>
      </c>
      <c r="S1086" s="66">
        <v>5.7111536937562803</v>
      </c>
      <c r="T1086" s="66">
        <v>267.58064516129031</v>
      </c>
      <c r="U1086" s="66">
        <v>345.625</v>
      </c>
      <c r="V1086" s="66">
        <v>150.81818181818181</v>
      </c>
      <c r="W1086" s="24">
        <v>3</v>
      </c>
      <c r="X1086" s="24">
        <v>3</v>
      </c>
      <c r="Y1086" s="24">
        <v>3</v>
      </c>
      <c r="Z1086" s="24">
        <v>5</v>
      </c>
      <c r="AA1086" s="28">
        <v>3.5</v>
      </c>
      <c r="AB1086" s="28">
        <v>1</v>
      </c>
      <c r="AC1086" s="28">
        <v>3.5</v>
      </c>
      <c r="AD1086" s="28">
        <v>45</v>
      </c>
      <c r="AE1086" s="28">
        <v>45.000989140000001</v>
      </c>
      <c r="AF1086" t="s">
        <v>241</v>
      </c>
    </row>
    <row r="1087" spans="1:32" ht="18" customHeight="1">
      <c r="A1087" s="22">
        <v>46179</v>
      </c>
      <c r="B1087" s="23" t="s">
        <v>9</v>
      </c>
      <c r="C1087" s="24">
        <v>527</v>
      </c>
      <c r="D1087" s="25">
        <v>8995</v>
      </c>
      <c r="E1087" s="26">
        <v>-969</v>
      </c>
      <c r="F1087" s="24">
        <v>30</v>
      </c>
      <c r="G1087" s="24">
        <v>30</v>
      </c>
      <c r="H1087" s="23" t="s">
        <v>2374</v>
      </c>
      <c r="I1087" s="23" t="s">
        <v>2375</v>
      </c>
      <c r="J1087" s="23" t="s">
        <v>2375</v>
      </c>
      <c r="K1087" s="23" t="s">
        <v>154</v>
      </c>
      <c r="L1087" s="27">
        <v>0.96409999999999996</v>
      </c>
      <c r="M1087" s="25">
        <v>1198</v>
      </c>
      <c r="N1087" s="25">
        <v>-537</v>
      </c>
      <c r="O1087" s="24">
        <v>0</v>
      </c>
      <c r="P1087" s="24">
        <v>7</v>
      </c>
      <c r="Q1087" s="24">
        <v>1</v>
      </c>
      <c r="R1087" s="66">
        <v>1461.784142797841</v>
      </c>
      <c r="S1087" s="66">
        <v>6.1534393051929346</v>
      </c>
      <c r="T1087" s="66">
        <v>299.83333333333331</v>
      </c>
      <c r="U1087" s="66">
        <v>299.83333333333331</v>
      </c>
      <c r="V1087" s="66">
        <v>149.91666666666671</v>
      </c>
      <c r="W1087" s="24">
        <v>0</v>
      </c>
      <c r="X1087" s="24">
        <v>4</v>
      </c>
      <c r="Y1087" s="24">
        <v>3</v>
      </c>
      <c r="Z1087" s="24">
        <v>0</v>
      </c>
      <c r="AA1087" s="28">
        <v>1.75</v>
      </c>
      <c r="AB1087" s="28">
        <v>1</v>
      </c>
      <c r="AC1087" s="28">
        <v>1.75</v>
      </c>
      <c r="AD1087" s="28">
        <v>27.5</v>
      </c>
      <c r="AE1087" s="28">
        <v>27.500989130000001</v>
      </c>
      <c r="AF1087" t="s">
        <v>2194</v>
      </c>
    </row>
    <row r="1088" spans="1:32" ht="18" customHeight="1">
      <c r="A1088" s="22">
        <v>46179</v>
      </c>
      <c r="B1088" s="23" t="s">
        <v>9</v>
      </c>
      <c r="C1088" s="24">
        <v>528</v>
      </c>
      <c r="D1088" s="25">
        <v>7739</v>
      </c>
      <c r="E1088" s="26">
        <v>369</v>
      </c>
      <c r="F1088" s="24">
        <v>29</v>
      </c>
      <c r="G1088" s="24">
        <v>25</v>
      </c>
      <c r="H1088" s="23" t="s">
        <v>635</v>
      </c>
      <c r="I1088" s="23" t="s">
        <v>2376</v>
      </c>
      <c r="J1088" s="23" t="s">
        <v>2377</v>
      </c>
      <c r="K1088" s="23" t="s">
        <v>154</v>
      </c>
      <c r="L1088" s="27">
        <v>1.0159</v>
      </c>
      <c r="M1088" s="25">
        <v>1118</v>
      </c>
      <c r="N1088" s="25">
        <v>-524</v>
      </c>
      <c r="O1088" s="24">
        <v>0</v>
      </c>
      <c r="P1088" s="24">
        <v>8</v>
      </c>
      <c r="Q1088" s="24">
        <v>1</v>
      </c>
      <c r="R1088" s="66">
        <v>1322.0698422581979</v>
      </c>
      <c r="S1088" s="66">
        <v>5.8536998217743061</v>
      </c>
      <c r="T1088" s="66">
        <v>266.86206896551732</v>
      </c>
      <c r="U1088" s="66">
        <v>309.56</v>
      </c>
      <c r="V1088" s="66">
        <v>143.31481481481481</v>
      </c>
      <c r="W1088" s="24">
        <v>3</v>
      </c>
      <c r="X1088" s="24">
        <v>4</v>
      </c>
      <c r="Y1088" s="24">
        <v>3</v>
      </c>
      <c r="Z1088" s="24">
        <v>3</v>
      </c>
      <c r="AA1088" s="28">
        <v>3.25</v>
      </c>
      <c r="AB1088" s="28">
        <v>1</v>
      </c>
      <c r="AC1088" s="28">
        <v>3.25</v>
      </c>
      <c r="AD1088" s="28">
        <v>32.5</v>
      </c>
      <c r="AE1088" s="28">
        <v>32.50098912</v>
      </c>
      <c r="AF1088" t="s">
        <v>1231</v>
      </c>
    </row>
    <row r="1089" spans="1:32" ht="18" customHeight="1">
      <c r="A1089" s="22">
        <v>46179</v>
      </c>
      <c r="B1089" s="23" t="s">
        <v>9</v>
      </c>
      <c r="C1089" s="24">
        <v>530</v>
      </c>
      <c r="D1089" s="25">
        <v>4788</v>
      </c>
      <c r="E1089" s="26">
        <v>-1824</v>
      </c>
      <c r="F1089" s="24">
        <v>13</v>
      </c>
      <c r="G1089" s="24">
        <v>7</v>
      </c>
      <c r="H1089" s="23" t="s">
        <v>1881</v>
      </c>
      <c r="I1089" s="23" t="s">
        <v>2197</v>
      </c>
      <c r="J1089" s="23" t="s">
        <v>2378</v>
      </c>
      <c r="K1089" s="23" t="s">
        <v>154</v>
      </c>
      <c r="L1089" s="27">
        <v>0.873</v>
      </c>
      <c r="M1089" s="25">
        <v>3174</v>
      </c>
      <c r="N1089" s="25">
        <v>-454</v>
      </c>
      <c r="O1089" s="24">
        <v>0</v>
      </c>
      <c r="P1089" s="24">
        <v>0</v>
      </c>
      <c r="Q1089" s="24">
        <v>1</v>
      </c>
      <c r="R1089" s="66">
        <v>811.26836861768368</v>
      </c>
      <c r="S1089" s="66">
        <v>5.9018694493885553</v>
      </c>
      <c r="T1089" s="66">
        <v>368.30769230769232</v>
      </c>
      <c r="U1089" s="66">
        <v>684</v>
      </c>
      <c r="V1089" s="66">
        <v>239.4</v>
      </c>
      <c r="W1089" s="24">
        <v>0</v>
      </c>
      <c r="X1089" s="24">
        <v>0</v>
      </c>
      <c r="Y1089" s="24">
        <v>0</v>
      </c>
      <c r="Z1089" s="24">
        <v>2</v>
      </c>
      <c r="AA1089" s="28">
        <v>0.5</v>
      </c>
      <c r="AB1089" s="28">
        <v>0.6</v>
      </c>
      <c r="AC1089" s="28">
        <v>0.3</v>
      </c>
      <c r="AD1089" s="28">
        <v>23</v>
      </c>
      <c r="AE1089" s="28">
        <v>23.000989109999999</v>
      </c>
      <c r="AF1089" t="s">
        <v>2379</v>
      </c>
    </row>
    <row r="1090" spans="1:32" ht="18" customHeight="1">
      <c r="A1090" s="22">
        <v>46179</v>
      </c>
      <c r="B1090" s="23" t="s">
        <v>9</v>
      </c>
      <c r="C1090" s="24">
        <v>531</v>
      </c>
      <c r="D1090" s="25">
        <v>9273</v>
      </c>
      <c r="E1090" s="26">
        <v>1805</v>
      </c>
      <c r="F1090" s="24">
        <v>39</v>
      </c>
      <c r="G1090" s="24">
        <v>32</v>
      </c>
      <c r="H1090" s="23" t="s">
        <v>2380</v>
      </c>
      <c r="I1090" s="23" t="s">
        <v>2240</v>
      </c>
      <c r="J1090" s="23" t="s">
        <v>2381</v>
      </c>
      <c r="K1090" s="23" t="s">
        <v>154</v>
      </c>
      <c r="L1090" s="27">
        <v>1.0649</v>
      </c>
      <c r="M1090" s="25">
        <v>3144</v>
      </c>
      <c r="N1090" s="25">
        <v>-498</v>
      </c>
      <c r="O1090" s="24">
        <v>0</v>
      </c>
      <c r="P1090" s="24">
        <v>1</v>
      </c>
      <c r="Q1090" s="24">
        <v>1</v>
      </c>
      <c r="R1090" s="66">
        <v>1602.397260273973</v>
      </c>
      <c r="S1090" s="66">
        <v>5.7869544774524471</v>
      </c>
      <c r="T1090" s="66">
        <v>237.7692307692308</v>
      </c>
      <c r="U1090" s="66">
        <v>289.78125</v>
      </c>
      <c r="V1090" s="66">
        <v>130.6056338028169</v>
      </c>
      <c r="W1090" s="24">
        <v>5</v>
      </c>
      <c r="X1090" s="24">
        <v>4</v>
      </c>
      <c r="Y1090" s="24">
        <v>5</v>
      </c>
      <c r="Z1090" s="24">
        <v>4</v>
      </c>
      <c r="AA1090" s="28">
        <v>4.5</v>
      </c>
      <c r="AB1090" s="28">
        <v>1</v>
      </c>
      <c r="AC1090" s="28">
        <v>4.5</v>
      </c>
      <c r="AD1090" s="28">
        <v>70</v>
      </c>
      <c r="AE1090" s="28">
        <v>70.000989099999998</v>
      </c>
      <c r="AF1090" t="s">
        <v>204</v>
      </c>
    </row>
    <row r="1091" spans="1:32" ht="18" customHeight="1">
      <c r="A1091" s="22">
        <v>46179</v>
      </c>
      <c r="B1091" s="23" t="s">
        <v>9</v>
      </c>
      <c r="C1091" s="24">
        <v>532</v>
      </c>
      <c r="D1091" s="25">
        <v>8133</v>
      </c>
      <c r="E1091" s="26">
        <v>1749</v>
      </c>
      <c r="F1091" s="24">
        <v>38</v>
      </c>
      <c r="G1091" s="24">
        <v>19</v>
      </c>
      <c r="H1091" s="23" t="s">
        <v>1392</v>
      </c>
      <c r="I1091" s="23" t="s">
        <v>2146</v>
      </c>
      <c r="J1091" s="23" t="s">
        <v>2382</v>
      </c>
      <c r="K1091" s="23" t="s">
        <v>154</v>
      </c>
      <c r="L1091" s="27">
        <v>1.0717000000000001</v>
      </c>
      <c r="M1091" s="25">
        <v>1528</v>
      </c>
      <c r="N1091" s="25">
        <v>1631</v>
      </c>
      <c r="O1091" s="24">
        <v>0</v>
      </c>
      <c r="P1091" s="24">
        <v>2</v>
      </c>
      <c r="Q1091" s="24">
        <v>1</v>
      </c>
      <c r="R1091" s="66">
        <v>1421.0952677459529</v>
      </c>
      <c r="S1091" s="66">
        <v>5.7230505122292223</v>
      </c>
      <c r="T1091" s="66">
        <v>214.0263157894737</v>
      </c>
      <c r="U1091" s="66">
        <v>428.05263157894728</v>
      </c>
      <c r="V1091" s="66">
        <v>142.68421052631581</v>
      </c>
      <c r="W1091" s="24">
        <v>7</v>
      </c>
      <c r="X1091" s="24">
        <v>0</v>
      </c>
      <c r="Y1091" s="24">
        <v>3</v>
      </c>
      <c r="Z1091" s="24">
        <v>5</v>
      </c>
      <c r="AA1091" s="28">
        <v>3.75</v>
      </c>
      <c r="AB1091" s="28">
        <v>1</v>
      </c>
      <c r="AC1091" s="28">
        <v>3.75</v>
      </c>
      <c r="AD1091" s="28">
        <v>37.5</v>
      </c>
      <c r="AE1091" s="28">
        <v>37.500989089999997</v>
      </c>
      <c r="AF1091" t="s">
        <v>771</v>
      </c>
    </row>
    <row r="1092" spans="1:32" ht="18" customHeight="1">
      <c r="A1092" s="22">
        <v>46179</v>
      </c>
      <c r="B1092" s="23" t="s">
        <v>9</v>
      </c>
      <c r="C1092" s="24">
        <v>533</v>
      </c>
      <c r="D1092" s="25">
        <v>7425</v>
      </c>
      <c r="E1092" s="26">
        <v>-934</v>
      </c>
      <c r="F1092" s="24">
        <v>25</v>
      </c>
      <c r="G1092" s="24">
        <v>21</v>
      </c>
      <c r="H1092" s="23" t="s">
        <v>2383</v>
      </c>
      <c r="I1092" s="23" t="s">
        <v>329</v>
      </c>
      <c r="J1092" s="23" t="s">
        <v>2384</v>
      </c>
      <c r="K1092" s="23" t="s">
        <v>154</v>
      </c>
      <c r="L1092" s="27">
        <v>0.95809999999999995</v>
      </c>
      <c r="M1092" s="25">
        <v>-4</v>
      </c>
      <c r="N1092" s="25">
        <v>5</v>
      </c>
      <c r="O1092" s="24">
        <v>0</v>
      </c>
      <c r="P1092" s="24">
        <v>3</v>
      </c>
      <c r="Q1092" s="24">
        <v>1</v>
      </c>
      <c r="R1092" s="66">
        <v>1227.9537671232879</v>
      </c>
      <c r="S1092" s="66">
        <v>6.0466445877636392</v>
      </c>
      <c r="T1092" s="66">
        <v>297</v>
      </c>
      <c r="U1092" s="66">
        <v>353.57142857142861</v>
      </c>
      <c r="V1092" s="66">
        <v>161.4130434782609</v>
      </c>
      <c r="W1092" s="24">
        <v>0</v>
      </c>
      <c r="X1092" s="24">
        <v>3</v>
      </c>
      <c r="Y1092" s="24">
        <v>2</v>
      </c>
      <c r="Z1092" s="24">
        <v>0</v>
      </c>
      <c r="AA1092" s="28">
        <v>1.25</v>
      </c>
      <c r="AB1092" s="28">
        <v>1</v>
      </c>
      <c r="AC1092" s="28">
        <v>1.25</v>
      </c>
      <c r="AD1092" s="28">
        <v>22.5</v>
      </c>
      <c r="AE1092" s="28">
        <v>22.50098908</v>
      </c>
      <c r="AF1092" t="s">
        <v>629</v>
      </c>
    </row>
    <row r="1093" spans="1:32" ht="18" customHeight="1">
      <c r="A1093" s="22">
        <v>46179</v>
      </c>
      <c r="B1093" s="23" t="s">
        <v>9</v>
      </c>
      <c r="C1093" s="24">
        <v>535</v>
      </c>
      <c r="D1093" s="25">
        <v>7139</v>
      </c>
      <c r="E1093" s="26">
        <v>-1494</v>
      </c>
      <c r="F1093" s="24">
        <v>21</v>
      </c>
      <c r="G1093" s="24">
        <v>21</v>
      </c>
      <c r="H1093" s="23" t="s">
        <v>2385</v>
      </c>
      <c r="I1093" s="23" t="s">
        <v>672</v>
      </c>
      <c r="J1093" s="23" t="s">
        <v>672</v>
      </c>
      <c r="K1093" s="23" t="s">
        <v>370</v>
      </c>
      <c r="L1093" s="27">
        <v>0.93020000000000003</v>
      </c>
      <c r="M1093" s="25">
        <v>1315</v>
      </c>
      <c r="N1093" s="25">
        <v>-1233</v>
      </c>
      <c r="O1093" s="24">
        <v>0</v>
      </c>
      <c r="P1093" s="24">
        <v>5</v>
      </c>
      <c r="Q1093" s="24">
        <v>1</v>
      </c>
      <c r="R1093" s="66">
        <v>1187.5622146118719</v>
      </c>
      <c r="S1093" s="66">
        <v>6.0114745250068609</v>
      </c>
      <c r="T1093" s="66">
        <v>339.95238095238102</v>
      </c>
      <c r="U1093" s="66">
        <v>339.95238095238102</v>
      </c>
      <c r="V1093" s="66">
        <v>169.97619047619051</v>
      </c>
      <c r="W1093" s="24">
        <v>0</v>
      </c>
      <c r="X1093" s="24">
        <v>3</v>
      </c>
      <c r="Y1093" s="24">
        <v>0</v>
      </c>
      <c r="Z1093" s="24">
        <v>1</v>
      </c>
      <c r="AA1093" s="28">
        <v>1</v>
      </c>
      <c r="AB1093" s="28">
        <v>1</v>
      </c>
      <c r="AC1093" s="28">
        <v>1</v>
      </c>
      <c r="AD1093" s="28">
        <v>30</v>
      </c>
      <c r="AE1093" s="28">
        <v>30.000989069999999</v>
      </c>
      <c r="AF1093" t="s">
        <v>2386</v>
      </c>
    </row>
    <row r="1094" spans="1:32" ht="18" customHeight="1">
      <c r="A1094" s="22">
        <v>46179</v>
      </c>
      <c r="B1094" s="23" t="s">
        <v>9</v>
      </c>
      <c r="C1094" s="24">
        <v>536</v>
      </c>
      <c r="D1094" s="25">
        <v>7910</v>
      </c>
      <c r="E1094" s="26">
        <v>307</v>
      </c>
      <c r="F1094" s="24">
        <v>30</v>
      </c>
      <c r="G1094" s="24">
        <v>24</v>
      </c>
      <c r="H1094" s="23" t="s">
        <v>2174</v>
      </c>
      <c r="I1094" s="23" t="s">
        <v>1606</v>
      </c>
      <c r="J1094" s="23" t="s">
        <v>2387</v>
      </c>
      <c r="K1094" s="23" t="s">
        <v>203</v>
      </c>
      <c r="L1094" s="27">
        <v>1.0128999999999999</v>
      </c>
      <c r="M1094" s="25">
        <v>1457</v>
      </c>
      <c r="N1094" s="25">
        <v>-1363</v>
      </c>
      <c r="O1094" s="24">
        <v>0</v>
      </c>
      <c r="P1094" s="24">
        <v>6</v>
      </c>
      <c r="Q1094" s="24">
        <v>1</v>
      </c>
      <c r="R1094" s="66">
        <v>1350.365141137401</v>
      </c>
      <c r="S1094" s="66">
        <v>5.8576749051278627</v>
      </c>
      <c r="T1094" s="66">
        <v>263.66666666666669</v>
      </c>
      <c r="U1094" s="66">
        <v>329.58333333333331</v>
      </c>
      <c r="V1094" s="66">
        <v>146.4814814814815</v>
      </c>
      <c r="W1094" s="24">
        <v>3</v>
      </c>
      <c r="X1094" s="24">
        <v>3</v>
      </c>
      <c r="Y1094" s="24">
        <v>3</v>
      </c>
      <c r="Z1094" s="24">
        <v>3</v>
      </c>
      <c r="AA1094" s="28">
        <v>3</v>
      </c>
      <c r="AB1094" s="28">
        <v>1</v>
      </c>
      <c r="AC1094" s="28">
        <v>3</v>
      </c>
      <c r="AD1094" s="28">
        <v>40</v>
      </c>
      <c r="AE1094" s="28">
        <v>40.000989060000002</v>
      </c>
      <c r="AF1094" t="s">
        <v>1395</v>
      </c>
    </row>
    <row r="1095" spans="1:32" ht="18" customHeight="1">
      <c r="A1095" s="22">
        <v>46179</v>
      </c>
      <c r="B1095" s="23" t="s">
        <v>55</v>
      </c>
      <c r="C1095" s="24">
        <v>537</v>
      </c>
      <c r="D1095" s="25">
        <v>6558</v>
      </c>
      <c r="E1095" s="26">
        <v>728</v>
      </c>
      <c r="F1095" s="24">
        <v>30</v>
      </c>
      <c r="G1095" s="24">
        <v>14</v>
      </c>
      <c r="H1095" s="23" t="s">
        <v>2388</v>
      </c>
      <c r="I1095" s="23" t="s">
        <v>2389</v>
      </c>
      <c r="J1095" s="23" t="s">
        <v>1346</v>
      </c>
      <c r="K1095" s="23" t="s">
        <v>154</v>
      </c>
      <c r="L1095" s="27">
        <v>1.0369999999999999</v>
      </c>
      <c r="M1095" s="25">
        <v>-1598</v>
      </c>
      <c r="N1095" s="25">
        <v>716</v>
      </c>
      <c r="O1095" s="24">
        <v>0</v>
      </c>
      <c r="P1095" s="24">
        <v>7</v>
      </c>
      <c r="Q1095" s="24">
        <v>1</v>
      </c>
      <c r="R1095" s="66">
        <v>1095.684620174346</v>
      </c>
      <c r="S1095" s="66">
        <v>5.9852989439210029</v>
      </c>
      <c r="T1095" s="66">
        <v>218.6</v>
      </c>
      <c r="U1095" s="66">
        <v>468.42857142857139</v>
      </c>
      <c r="V1095" s="66">
        <v>149.0454545454545</v>
      </c>
      <c r="W1095" s="24">
        <v>7</v>
      </c>
      <c r="X1095" s="24">
        <v>0</v>
      </c>
      <c r="Y1095" s="24">
        <v>2</v>
      </c>
      <c r="Z1095" s="24">
        <v>6</v>
      </c>
      <c r="AA1095" s="28">
        <v>3.75</v>
      </c>
      <c r="AB1095" s="28">
        <v>0.8</v>
      </c>
      <c r="AC1095" s="28">
        <v>3</v>
      </c>
      <c r="AD1095" s="28">
        <v>30</v>
      </c>
      <c r="AE1095" s="28">
        <v>30.000989050000001</v>
      </c>
      <c r="AF1095" t="s">
        <v>1684</v>
      </c>
    </row>
    <row r="1096" spans="1:32" ht="18" customHeight="1">
      <c r="A1096" s="22">
        <v>46179</v>
      </c>
      <c r="B1096" s="23" t="s">
        <v>55</v>
      </c>
      <c r="C1096" s="24">
        <v>538</v>
      </c>
      <c r="D1096" s="25">
        <v>8152</v>
      </c>
      <c r="E1096" s="26">
        <v>-1483</v>
      </c>
      <c r="F1096" s="24">
        <v>30</v>
      </c>
      <c r="G1096" s="24">
        <v>15</v>
      </c>
      <c r="H1096" s="23" t="s">
        <v>2390</v>
      </c>
      <c r="I1096" s="23" t="s">
        <v>2391</v>
      </c>
      <c r="J1096" s="23" t="s">
        <v>2392</v>
      </c>
      <c r="K1096" s="23" t="s">
        <v>154</v>
      </c>
      <c r="L1096" s="27">
        <v>0.93940000000000001</v>
      </c>
      <c r="M1096" s="25">
        <v>258</v>
      </c>
      <c r="N1096" s="25">
        <v>-144</v>
      </c>
      <c r="O1096" s="24">
        <v>0</v>
      </c>
      <c r="P1096" s="24">
        <v>8</v>
      </c>
      <c r="Q1096" s="24">
        <v>1</v>
      </c>
      <c r="R1096" s="66">
        <v>1311.100300954753</v>
      </c>
      <c r="S1096" s="66">
        <v>6.2176783836169154</v>
      </c>
      <c r="T1096" s="66">
        <v>271.73333333333329</v>
      </c>
      <c r="U1096" s="66">
        <v>543.4666666666667</v>
      </c>
      <c r="V1096" s="66">
        <v>181.15555555555559</v>
      </c>
      <c r="W1096" s="24">
        <v>0</v>
      </c>
      <c r="X1096" s="24">
        <v>0</v>
      </c>
      <c r="Y1096" s="24">
        <v>0</v>
      </c>
      <c r="Z1096" s="24">
        <v>2</v>
      </c>
      <c r="AA1096" s="28">
        <v>0.5</v>
      </c>
      <c r="AB1096" s="28">
        <v>1</v>
      </c>
      <c r="AC1096" s="28">
        <v>0.5</v>
      </c>
      <c r="AD1096" s="28">
        <v>15</v>
      </c>
      <c r="AE1096" s="28">
        <v>15.00098904</v>
      </c>
      <c r="AF1096" t="s">
        <v>743</v>
      </c>
    </row>
    <row r="1097" spans="1:32" ht="18" customHeight="1">
      <c r="A1097" s="22">
        <v>46179</v>
      </c>
      <c r="B1097" s="23" t="s">
        <v>55</v>
      </c>
      <c r="C1097" s="24">
        <v>550</v>
      </c>
      <c r="D1097" s="25">
        <v>8207</v>
      </c>
      <c r="E1097" s="26">
        <v>-934</v>
      </c>
      <c r="F1097" s="24">
        <v>32</v>
      </c>
      <c r="G1097" s="24">
        <v>13</v>
      </c>
      <c r="H1097" s="23" t="s">
        <v>2393</v>
      </c>
      <c r="I1097" s="23" t="s">
        <v>2254</v>
      </c>
      <c r="J1097" s="23" t="s">
        <v>2394</v>
      </c>
      <c r="K1097" s="23" t="s">
        <v>154</v>
      </c>
      <c r="L1097" s="27">
        <v>0.96209999999999996</v>
      </c>
      <c r="M1097" s="25">
        <v>-1934</v>
      </c>
      <c r="N1097" s="25">
        <v>-1495</v>
      </c>
      <c r="O1097" s="24">
        <v>0</v>
      </c>
      <c r="P1097" s="24">
        <v>0</v>
      </c>
      <c r="Q1097" s="24">
        <v>1</v>
      </c>
      <c r="R1097" s="66">
        <v>1361.1082918223331</v>
      </c>
      <c r="S1097" s="66">
        <v>6.0296451423508559</v>
      </c>
      <c r="T1097" s="66">
        <v>256.46875</v>
      </c>
      <c r="U1097" s="66">
        <v>631.30769230769226</v>
      </c>
      <c r="V1097" s="66">
        <v>182.37777777777779</v>
      </c>
      <c r="W1097" s="24">
        <v>3</v>
      </c>
      <c r="X1097" s="24">
        <v>0</v>
      </c>
      <c r="Y1097" s="24">
        <v>0</v>
      </c>
      <c r="Z1097" s="24">
        <v>5</v>
      </c>
      <c r="AA1097" s="28">
        <v>2</v>
      </c>
      <c r="AB1097" s="28">
        <v>1</v>
      </c>
      <c r="AC1097" s="28">
        <v>2</v>
      </c>
      <c r="AD1097" s="28">
        <v>40</v>
      </c>
      <c r="AE1097" s="28">
        <v>40.00098903</v>
      </c>
      <c r="AF1097" t="s">
        <v>664</v>
      </c>
    </row>
    <row r="1098" spans="1:32" ht="18" customHeight="1">
      <c r="A1098" s="22">
        <v>46179</v>
      </c>
      <c r="B1098" s="23" t="s">
        <v>16</v>
      </c>
      <c r="C1098" s="24">
        <v>551</v>
      </c>
      <c r="D1098" s="25">
        <v>8768</v>
      </c>
      <c r="E1098" s="26">
        <v>-285</v>
      </c>
      <c r="F1098" s="24">
        <v>30</v>
      </c>
      <c r="G1098" s="24">
        <v>29</v>
      </c>
      <c r="H1098" s="23" t="s">
        <v>2395</v>
      </c>
      <c r="I1098" s="23" t="s">
        <v>1295</v>
      </c>
      <c r="J1098" s="23" t="s">
        <v>2114</v>
      </c>
      <c r="K1098" s="23" t="s">
        <v>154</v>
      </c>
      <c r="L1098" s="27">
        <v>0.98919999999999997</v>
      </c>
      <c r="M1098" s="25">
        <v>148</v>
      </c>
      <c r="N1098" s="25">
        <v>-353</v>
      </c>
      <c r="O1098" s="24">
        <v>0</v>
      </c>
      <c r="P1098" s="24">
        <v>1</v>
      </c>
      <c r="Q1098" s="24">
        <v>1</v>
      </c>
      <c r="R1098" s="66">
        <v>1442.539798671648</v>
      </c>
      <c r="S1098" s="66">
        <v>6.078168524760251</v>
      </c>
      <c r="T1098" s="66">
        <v>292.26666666666671</v>
      </c>
      <c r="U1098" s="66">
        <v>302.34482758620692</v>
      </c>
      <c r="V1098" s="66">
        <v>148.6101694915254</v>
      </c>
      <c r="W1098" s="24">
        <v>0</v>
      </c>
      <c r="X1098" s="24">
        <v>4</v>
      </c>
      <c r="Y1098" s="24">
        <v>3</v>
      </c>
      <c r="Z1098" s="24">
        <v>2</v>
      </c>
      <c r="AA1098" s="28">
        <v>2.25</v>
      </c>
      <c r="AB1098" s="28">
        <v>1</v>
      </c>
      <c r="AC1098" s="28">
        <v>2.25</v>
      </c>
      <c r="AD1098" s="28">
        <v>42.5</v>
      </c>
      <c r="AE1098" s="28">
        <v>42.500989019999999</v>
      </c>
      <c r="AF1098" t="s">
        <v>2356</v>
      </c>
    </row>
    <row r="1099" spans="1:32" ht="18" customHeight="1">
      <c r="A1099" s="22">
        <v>46179</v>
      </c>
      <c r="B1099" s="23" t="s">
        <v>16</v>
      </c>
      <c r="C1099" s="24">
        <v>552</v>
      </c>
      <c r="D1099" s="25">
        <v>6299</v>
      </c>
      <c r="E1099" s="26">
        <v>1105</v>
      </c>
      <c r="F1099" s="24">
        <v>31</v>
      </c>
      <c r="G1099" s="24">
        <v>12</v>
      </c>
      <c r="H1099" s="23" t="s">
        <v>2174</v>
      </c>
      <c r="I1099" s="23" t="s">
        <v>383</v>
      </c>
      <c r="J1099" s="23" t="s">
        <v>2396</v>
      </c>
      <c r="K1099" s="23" t="s">
        <v>154</v>
      </c>
      <c r="L1099" s="27">
        <v>1.0585</v>
      </c>
      <c r="M1099" s="25">
        <v>355</v>
      </c>
      <c r="N1099" s="25">
        <v>-298</v>
      </c>
      <c r="O1099" s="24">
        <v>0</v>
      </c>
      <c r="P1099" s="24">
        <v>2</v>
      </c>
      <c r="Q1099" s="24">
        <v>1</v>
      </c>
      <c r="R1099" s="66">
        <v>1008.451535907015</v>
      </c>
      <c r="S1099" s="66">
        <v>6.246209932472949</v>
      </c>
      <c r="T1099" s="66">
        <v>203.1935483870968</v>
      </c>
      <c r="U1099" s="66">
        <v>524.91666666666663</v>
      </c>
      <c r="V1099" s="66">
        <v>146.48837209302329</v>
      </c>
      <c r="W1099" s="24">
        <v>7</v>
      </c>
      <c r="X1099" s="24">
        <v>0</v>
      </c>
      <c r="Y1099" s="24">
        <v>3</v>
      </c>
      <c r="Z1099" s="24">
        <v>0</v>
      </c>
      <c r="AA1099" s="28">
        <v>2.5</v>
      </c>
      <c r="AB1099" s="28">
        <v>0.8</v>
      </c>
      <c r="AC1099" s="28">
        <v>2</v>
      </c>
      <c r="AD1099" s="28">
        <v>20</v>
      </c>
      <c r="AE1099" s="28">
        <v>20.000989010000001</v>
      </c>
      <c r="AF1099" t="s">
        <v>457</v>
      </c>
    </row>
    <row r="1100" spans="1:32" ht="18" customHeight="1">
      <c r="A1100" s="22">
        <v>46179</v>
      </c>
      <c r="B1100" s="23" t="s">
        <v>16</v>
      </c>
      <c r="C1100" s="24">
        <v>553</v>
      </c>
      <c r="D1100" s="25">
        <v>7493</v>
      </c>
      <c r="E1100" s="26">
        <v>1276</v>
      </c>
      <c r="F1100" s="24">
        <v>33</v>
      </c>
      <c r="G1100" s="24">
        <v>19</v>
      </c>
      <c r="H1100" s="23" t="s">
        <v>2397</v>
      </c>
      <c r="I1100" s="23" t="s">
        <v>2398</v>
      </c>
      <c r="J1100" s="23" t="s">
        <v>2399</v>
      </c>
      <c r="K1100" s="23" t="s">
        <v>154</v>
      </c>
      <c r="L1100" s="27">
        <v>1.0568</v>
      </c>
      <c r="M1100" s="25">
        <v>-811</v>
      </c>
      <c r="N1100" s="25">
        <v>-346</v>
      </c>
      <c r="O1100" s="24">
        <v>0</v>
      </c>
      <c r="P1100" s="24">
        <v>3</v>
      </c>
      <c r="Q1100" s="24">
        <v>1</v>
      </c>
      <c r="R1100" s="66">
        <v>1260.195464923205</v>
      </c>
      <c r="S1100" s="66">
        <v>5.945903003592079</v>
      </c>
      <c r="T1100" s="66">
        <v>227.06060606060609</v>
      </c>
      <c r="U1100" s="66">
        <v>394.36842105263162</v>
      </c>
      <c r="V1100" s="66">
        <v>144.09615384615381</v>
      </c>
      <c r="W1100" s="24">
        <v>7</v>
      </c>
      <c r="X1100" s="24">
        <v>2</v>
      </c>
      <c r="Y1100" s="24">
        <v>4</v>
      </c>
      <c r="Z1100" s="24">
        <v>5</v>
      </c>
      <c r="AA1100" s="28">
        <v>4.5</v>
      </c>
      <c r="AB1100" s="28">
        <v>1</v>
      </c>
      <c r="AC1100" s="28">
        <v>4.5</v>
      </c>
      <c r="AD1100" s="28">
        <v>60</v>
      </c>
      <c r="AE1100" s="28">
        <v>60.000988999999997</v>
      </c>
      <c r="AF1100" t="s">
        <v>578</v>
      </c>
    </row>
    <row r="1101" spans="1:32" ht="18" customHeight="1">
      <c r="A1101" s="22">
        <v>46179</v>
      </c>
      <c r="B1101" s="23" t="s">
        <v>16</v>
      </c>
      <c r="C1101" s="24">
        <v>555</v>
      </c>
      <c r="D1101" s="25">
        <v>4159</v>
      </c>
      <c r="E1101" s="26">
        <v>-2443</v>
      </c>
      <c r="F1101" s="24">
        <v>8</v>
      </c>
      <c r="G1101" s="24">
        <v>6</v>
      </c>
      <c r="H1101" s="23" t="s">
        <v>2400</v>
      </c>
      <c r="I1101" s="23" t="s">
        <v>2401</v>
      </c>
      <c r="J1101" s="23" t="s">
        <v>2402</v>
      </c>
      <c r="K1101" s="23" t="s">
        <v>154</v>
      </c>
      <c r="L1101" s="27">
        <v>0.80420000000000003</v>
      </c>
      <c r="M1101" s="25">
        <v>998</v>
      </c>
      <c r="N1101" s="25">
        <v>1392</v>
      </c>
      <c r="O1101" s="24">
        <v>0</v>
      </c>
      <c r="P1101" s="24">
        <v>5</v>
      </c>
      <c r="Q1101" s="24">
        <v>1</v>
      </c>
      <c r="R1101" s="66">
        <v>685.09516396845163</v>
      </c>
      <c r="S1101" s="66">
        <v>6.0706894731364942</v>
      </c>
      <c r="T1101" s="66">
        <v>519.875</v>
      </c>
      <c r="U1101" s="66">
        <v>693.16666666666663</v>
      </c>
      <c r="V1101" s="66">
        <v>297.07142857142861</v>
      </c>
      <c r="W1101" s="24">
        <v>0</v>
      </c>
      <c r="X1101" s="24">
        <v>0</v>
      </c>
      <c r="Y1101" s="24">
        <v>0</v>
      </c>
      <c r="Z1101" s="24">
        <v>2</v>
      </c>
      <c r="AA1101" s="28">
        <v>0.5</v>
      </c>
      <c r="AB1101" s="28">
        <v>0.6</v>
      </c>
      <c r="AC1101" s="28">
        <v>0.3</v>
      </c>
      <c r="AD1101" s="28">
        <v>23</v>
      </c>
      <c r="AE1101" s="28">
        <v>23.00098899</v>
      </c>
      <c r="AF1101" t="s">
        <v>2379</v>
      </c>
    </row>
    <row r="1102" spans="1:32" ht="18" customHeight="1">
      <c r="A1102" s="22">
        <v>46179</v>
      </c>
      <c r="B1102" s="23" t="s">
        <v>16</v>
      </c>
      <c r="C1102" s="24">
        <v>556</v>
      </c>
      <c r="D1102" s="25">
        <v>8218</v>
      </c>
      <c r="E1102" s="26">
        <v>2430</v>
      </c>
      <c r="F1102" s="24">
        <v>36</v>
      </c>
      <c r="G1102" s="24">
        <v>33</v>
      </c>
      <c r="H1102" s="23" t="s">
        <v>2287</v>
      </c>
      <c r="I1102" s="23" t="s">
        <v>1894</v>
      </c>
      <c r="J1102" s="23" t="s">
        <v>890</v>
      </c>
      <c r="K1102" s="23" t="s">
        <v>154</v>
      </c>
      <c r="L1102" s="27">
        <v>1.0986</v>
      </c>
      <c r="M1102" s="25">
        <v>3218</v>
      </c>
      <c r="N1102" s="25">
        <v>-485</v>
      </c>
      <c r="O1102" s="24">
        <v>0</v>
      </c>
      <c r="P1102" s="24">
        <v>6</v>
      </c>
      <c r="Q1102" s="24">
        <v>1</v>
      </c>
      <c r="R1102" s="66">
        <v>1371.0848899958489</v>
      </c>
      <c r="S1102" s="66">
        <v>5.9937937176339826</v>
      </c>
      <c r="T1102" s="66">
        <v>228.2777777777778</v>
      </c>
      <c r="U1102" s="66">
        <v>249.030303030303</v>
      </c>
      <c r="V1102" s="66">
        <v>119.1014492753623</v>
      </c>
      <c r="W1102" s="24">
        <v>7</v>
      </c>
      <c r="X1102" s="24">
        <v>6</v>
      </c>
      <c r="Y1102" s="24">
        <v>7</v>
      </c>
      <c r="Z1102" s="24">
        <v>5</v>
      </c>
      <c r="AA1102" s="28">
        <v>6.25</v>
      </c>
      <c r="AB1102" s="28">
        <v>1</v>
      </c>
      <c r="AC1102" s="28">
        <v>6.25</v>
      </c>
      <c r="AD1102" s="28">
        <v>87.5</v>
      </c>
      <c r="AE1102" s="28">
        <v>87.500988980000002</v>
      </c>
      <c r="AF1102" t="s">
        <v>2403</v>
      </c>
    </row>
    <row r="1103" spans="1:32" ht="18" customHeight="1">
      <c r="A1103" s="22">
        <v>46179</v>
      </c>
      <c r="B1103" s="23" t="s">
        <v>16</v>
      </c>
      <c r="C1103" s="24">
        <v>557</v>
      </c>
      <c r="D1103" s="25">
        <v>5772</v>
      </c>
      <c r="E1103" s="26">
        <v>-2737</v>
      </c>
      <c r="F1103" s="24">
        <v>14</v>
      </c>
      <c r="G1103" s="24">
        <v>8</v>
      </c>
      <c r="H1103" s="23" t="s">
        <v>1003</v>
      </c>
      <c r="I1103" s="23" t="s">
        <v>2404</v>
      </c>
      <c r="J1103" s="23" t="s">
        <v>2405</v>
      </c>
      <c r="K1103" s="23" t="s">
        <v>154</v>
      </c>
      <c r="L1103" s="27">
        <v>0.84189999999999998</v>
      </c>
      <c r="M1103" s="25">
        <v>-53</v>
      </c>
      <c r="N1103" s="25">
        <v>454</v>
      </c>
      <c r="O1103" s="24">
        <v>0</v>
      </c>
      <c r="P1103" s="24">
        <v>7</v>
      </c>
      <c r="Q1103" s="24">
        <v>1</v>
      </c>
      <c r="R1103" s="66">
        <v>945.14087795765874</v>
      </c>
      <c r="S1103" s="66">
        <v>6.1070260895631048</v>
      </c>
      <c r="T1103" s="66">
        <v>412.28571428571428</v>
      </c>
      <c r="U1103" s="66">
        <v>721.5</v>
      </c>
      <c r="V1103" s="66">
        <v>262.36363636363637</v>
      </c>
      <c r="W1103" s="24">
        <v>0</v>
      </c>
      <c r="X1103" s="24">
        <v>0</v>
      </c>
      <c r="Y1103" s="24">
        <v>0</v>
      </c>
      <c r="Z1103" s="24">
        <v>1</v>
      </c>
      <c r="AA1103" s="28">
        <v>0.25</v>
      </c>
      <c r="AB1103" s="28">
        <v>0.8</v>
      </c>
      <c r="AC1103" s="28">
        <v>0.2</v>
      </c>
      <c r="AD1103" s="28">
        <v>12</v>
      </c>
      <c r="AE1103" s="28">
        <v>12.00098897</v>
      </c>
      <c r="AF1103" t="s">
        <v>2406</v>
      </c>
    </row>
    <row r="1104" spans="1:32" ht="18" customHeight="1">
      <c r="A1104" s="22">
        <v>46179</v>
      </c>
      <c r="B1104" s="23" t="s">
        <v>16</v>
      </c>
      <c r="C1104" s="24">
        <v>558</v>
      </c>
      <c r="D1104" s="25">
        <v>7947</v>
      </c>
      <c r="E1104" s="26">
        <v>1732</v>
      </c>
      <c r="F1104" s="24">
        <v>36</v>
      </c>
      <c r="G1104" s="24">
        <v>27</v>
      </c>
      <c r="H1104" s="23" t="s">
        <v>2407</v>
      </c>
      <c r="I1104" s="23" t="s">
        <v>2150</v>
      </c>
      <c r="J1104" s="23" t="s">
        <v>2408</v>
      </c>
      <c r="K1104" s="23" t="s">
        <v>154</v>
      </c>
      <c r="L1104" s="27">
        <v>1.0726</v>
      </c>
      <c r="M1104" s="25">
        <v>-300</v>
      </c>
      <c r="N1104" s="25">
        <v>67</v>
      </c>
      <c r="O1104" s="24">
        <v>0</v>
      </c>
      <c r="P1104" s="24">
        <v>8</v>
      </c>
      <c r="Q1104" s="24">
        <v>1</v>
      </c>
      <c r="R1104" s="66">
        <v>1270.184153175592</v>
      </c>
      <c r="S1104" s="66">
        <v>6.2565730962173314</v>
      </c>
      <c r="T1104" s="66">
        <v>220.75</v>
      </c>
      <c r="U1104" s="66">
        <v>294.33333333333331</v>
      </c>
      <c r="V1104" s="66">
        <v>126.1428571428571</v>
      </c>
      <c r="W1104" s="24">
        <v>7</v>
      </c>
      <c r="X1104" s="24">
        <v>4</v>
      </c>
      <c r="Y1104" s="24">
        <v>7</v>
      </c>
      <c r="Z1104" s="24">
        <v>0</v>
      </c>
      <c r="AA1104" s="28">
        <v>4.5</v>
      </c>
      <c r="AB1104" s="28">
        <v>1</v>
      </c>
      <c r="AC1104" s="28">
        <v>4.5</v>
      </c>
      <c r="AD1104" s="28">
        <v>60</v>
      </c>
      <c r="AE1104" s="28">
        <v>60.000988960000001</v>
      </c>
      <c r="AF1104" t="s">
        <v>578</v>
      </c>
    </row>
    <row r="1105" spans="1:32" ht="18" customHeight="1">
      <c r="A1105" s="22">
        <v>46179</v>
      </c>
      <c r="B1105" s="23" t="s">
        <v>16</v>
      </c>
      <c r="C1105" s="24">
        <v>560</v>
      </c>
      <c r="D1105" s="25">
        <v>7722</v>
      </c>
      <c r="E1105" s="26">
        <v>973</v>
      </c>
      <c r="F1105" s="24">
        <v>34</v>
      </c>
      <c r="G1105" s="24">
        <v>20</v>
      </c>
      <c r="H1105" s="23" t="s">
        <v>768</v>
      </c>
      <c r="I1105" s="23" t="s">
        <v>2398</v>
      </c>
      <c r="J1105" s="23" t="s">
        <v>2409</v>
      </c>
      <c r="K1105" s="23" t="s">
        <v>154</v>
      </c>
      <c r="L1105" s="27">
        <v>1.042</v>
      </c>
      <c r="M1105" s="25">
        <v>-648</v>
      </c>
      <c r="N1105" s="25">
        <v>-1179</v>
      </c>
      <c r="O1105" s="24">
        <v>0</v>
      </c>
      <c r="P1105" s="24">
        <v>0</v>
      </c>
      <c r="Q1105" s="24">
        <v>1</v>
      </c>
      <c r="R1105" s="66">
        <v>1251.196917808219</v>
      </c>
      <c r="S1105" s="66">
        <v>6.1716903950874444</v>
      </c>
      <c r="T1105" s="66">
        <v>227.11764705882351</v>
      </c>
      <c r="U1105" s="66">
        <v>386.1</v>
      </c>
      <c r="V1105" s="66">
        <v>143</v>
      </c>
      <c r="W1105" s="24">
        <v>7</v>
      </c>
      <c r="X1105" s="24">
        <v>2</v>
      </c>
      <c r="Y1105" s="24">
        <v>4</v>
      </c>
      <c r="Z1105" s="24">
        <v>0</v>
      </c>
      <c r="AA1105" s="28">
        <v>3.25</v>
      </c>
      <c r="AB1105" s="28">
        <v>1</v>
      </c>
      <c r="AC1105" s="28">
        <v>3.25</v>
      </c>
      <c r="AD1105" s="28">
        <v>42.5</v>
      </c>
      <c r="AE1105" s="28">
        <v>42.50098895</v>
      </c>
      <c r="AF1105" t="s">
        <v>2221</v>
      </c>
    </row>
    <row r="1106" spans="1:32" ht="18" customHeight="1">
      <c r="A1106" s="22">
        <v>46179</v>
      </c>
      <c r="B1106" s="23" t="s">
        <v>278</v>
      </c>
      <c r="C1106" s="24">
        <v>561</v>
      </c>
      <c r="D1106" s="25">
        <v>6627</v>
      </c>
      <c r="E1106" s="26">
        <v>-658</v>
      </c>
      <c r="F1106" s="24">
        <v>23</v>
      </c>
      <c r="G1106" s="24">
        <v>18</v>
      </c>
      <c r="H1106" s="23" t="s">
        <v>1605</v>
      </c>
      <c r="I1106" s="23" t="s">
        <v>1857</v>
      </c>
      <c r="J1106" s="23" t="s">
        <v>1945</v>
      </c>
      <c r="K1106" s="23" t="s">
        <v>154</v>
      </c>
      <c r="L1106" s="27">
        <v>0.96689999999999998</v>
      </c>
      <c r="M1106" s="25">
        <v>671</v>
      </c>
      <c r="N1106" s="25">
        <v>-852</v>
      </c>
      <c r="O1106" s="24">
        <v>0</v>
      </c>
      <c r="P1106" s="24">
        <v>1</v>
      </c>
      <c r="Q1106" s="24">
        <v>1</v>
      </c>
      <c r="R1106" s="66">
        <v>1106.242372353674</v>
      </c>
      <c r="S1106" s="66">
        <v>5.9905497797017144</v>
      </c>
      <c r="T1106" s="66">
        <v>288.13043478260869</v>
      </c>
      <c r="U1106" s="66">
        <v>368.16666666666669</v>
      </c>
      <c r="V1106" s="66">
        <v>161.63414634146341</v>
      </c>
      <c r="W1106" s="24">
        <v>0</v>
      </c>
      <c r="X1106" s="24">
        <v>3</v>
      </c>
      <c r="Y1106" s="24">
        <v>1</v>
      </c>
      <c r="Z1106" s="24">
        <v>0</v>
      </c>
      <c r="AA1106" s="28">
        <v>1</v>
      </c>
      <c r="AB1106" s="28">
        <v>0.8</v>
      </c>
      <c r="AC1106" s="28">
        <v>0.8</v>
      </c>
      <c r="AD1106" s="28">
        <v>28</v>
      </c>
      <c r="AE1106" s="28">
        <v>28.000988939999999</v>
      </c>
      <c r="AF1106" t="s">
        <v>623</v>
      </c>
    </row>
    <row r="1107" spans="1:32" ht="18" customHeight="1">
      <c r="A1107" s="22">
        <v>46179</v>
      </c>
      <c r="B1107" s="23" t="s">
        <v>278</v>
      </c>
      <c r="C1107" s="24">
        <v>562</v>
      </c>
      <c r="D1107" s="25">
        <v>4865</v>
      </c>
      <c r="E1107" s="26">
        <v>-1922</v>
      </c>
      <c r="F1107" s="24">
        <v>12</v>
      </c>
      <c r="G1107" s="24">
        <v>8</v>
      </c>
      <c r="H1107" s="23" t="s">
        <v>1169</v>
      </c>
      <c r="I1107" s="23" t="s">
        <v>1092</v>
      </c>
      <c r="J1107" s="23" t="s">
        <v>2410</v>
      </c>
      <c r="K1107" s="23" t="s">
        <v>154</v>
      </c>
      <c r="L1107" s="27">
        <v>0.86829999999999996</v>
      </c>
      <c r="M1107" s="25">
        <v>-1063</v>
      </c>
      <c r="N1107" s="25">
        <v>-667</v>
      </c>
      <c r="O1107" s="24">
        <v>0</v>
      </c>
      <c r="P1107" s="24">
        <v>2</v>
      </c>
      <c r="Q1107" s="24">
        <v>1</v>
      </c>
      <c r="R1107" s="66">
        <v>841.35455583229555</v>
      </c>
      <c r="S1107" s="66">
        <v>5.7823422554447124</v>
      </c>
      <c r="T1107" s="66">
        <v>405.41666666666669</v>
      </c>
      <c r="U1107" s="66">
        <v>608.125</v>
      </c>
      <c r="V1107" s="66">
        <v>243.25</v>
      </c>
      <c r="W1107" s="24">
        <v>0</v>
      </c>
      <c r="X1107" s="24">
        <v>0</v>
      </c>
      <c r="Y1107" s="24">
        <v>0</v>
      </c>
      <c r="Z1107" s="24">
        <v>6</v>
      </c>
      <c r="AA1107" s="28">
        <v>1.5</v>
      </c>
      <c r="AB1107" s="28">
        <v>0.6</v>
      </c>
      <c r="AC1107" s="28">
        <v>0.89999999999999991</v>
      </c>
      <c r="AD1107" s="28">
        <v>19</v>
      </c>
      <c r="AE1107" s="28">
        <v>19.000988929999998</v>
      </c>
      <c r="AF1107" t="s">
        <v>597</v>
      </c>
    </row>
    <row r="1108" spans="1:32" ht="18" customHeight="1">
      <c r="A1108" s="22">
        <v>46179</v>
      </c>
      <c r="B1108" s="23" t="s">
        <v>30</v>
      </c>
      <c r="C1108" s="24">
        <v>563</v>
      </c>
      <c r="D1108" s="25">
        <v>9466</v>
      </c>
      <c r="E1108" s="26">
        <v>2323</v>
      </c>
      <c r="F1108" s="24">
        <v>39</v>
      </c>
      <c r="G1108" s="24">
        <v>47</v>
      </c>
      <c r="H1108" s="23" t="s">
        <v>681</v>
      </c>
      <c r="I1108" s="23" t="s">
        <v>2411</v>
      </c>
      <c r="J1108" s="23" t="s">
        <v>1758</v>
      </c>
      <c r="K1108" s="23" t="s">
        <v>154</v>
      </c>
      <c r="L1108" s="27">
        <v>1.0818000000000001</v>
      </c>
      <c r="M1108" s="25">
        <v>-1044</v>
      </c>
      <c r="N1108" s="25">
        <v>-201</v>
      </c>
      <c r="O1108" s="24">
        <v>0</v>
      </c>
      <c r="P1108" s="24">
        <v>3</v>
      </c>
      <c r="Q1108" s="24">
        <v>1</v>
      </c>
      <c r="R1108" s="66">
        <v>1548.145755500208</v>
      </c>
      <c r="S1108" s="66">
        <v>6.1144113636390296</v>
      </c>
      <c r="T1108" s="66">
        <v>242.7179487179487</v>
      </c>
      <c r="U1108" s="66">
        <v>201.40425531914889</v>
      </c>
      <c r="V1108" s="66">
        <v>110.06976744186051</v>
      </c>
      <c r="W1108" s="24">
        <v>5</v>
      </c>
      <c r="X1108" s="24">
        <v>7</v>
      </c>
      <c r="Y1108" s="24">
        <v>7</v>
      </c>
      <c r="Z1108" s="24">
        <v>0</v>
      </c>
      <c r="AA1108" s="28">
        <v>4.75</v>
      </c>
      <c r="AB1108" s="28">
        <v>1</v>
      </c>
      <c r="AC1108" s="28">
        <v>4.75</v>
      </c>
      <c r="AD1108" s="28">
        <v>62.5</v>
      </c>
      <c r="AE1108" s="28">
        <v>62.500988919999998</v>
      </c>
      <c r="AF1108" t="s">
        <v>1977</v>
      </c>
    </row>
    <row r="1109" spans="1:32" ht="18" customHeight="1">
      <c r="A1109" s="22">
        <v>46179</v>
      </c>
      <c r="B1109" s="23" t="s">
        <v>30</v>
      </c>
      <c r="C1109" s="24">
        <v>565</v>
      </c>
      <c r="D1109" s="25">
        <v>5422</v>
      </c>
      <c r="E1109" s="26">
        <v>-435</v>
      </c>
      <c r="F1109" s="24">
        <v>19</v>
      </c>
      <c r="G1109" s="24">
        <v>16</v>
      </c>
      <c r="H1109" s="23" t="s">
        <v>2412</v>
      </c>
      <c r="I1109" s="23" t="s">
        <v>1677</v>
      </c>
      <c r="J1109" s="23" t="s">
        <v>1183</v>
      </c>
      <c r="K1109" s="23" t="s">
        <v>154</v>
      </c>
      <c r="L1109" s="27">
        <v>0.97330000000000005</v>
      </c>
      <c r="M1109" s="25">
        <v>403</v>
      </c>
      <c r="N1109" s="25">
        <v>-449</v>
      </c>
      <c r="O1109" s="24">
        <v>0</v>
      </c>
      <c r="P1109" s="24">
        <v>5</v>
      </c>
      <c r="Q1109" s="24">
        <v>1</v>
      </c>
      <c r="R1109" s="66">
        <v>897.27184516396835</v>
      </c>
      <c r="S1109" s="66">
        <v>6.0427617663732427</v>
      </c>
      <c r="T1109" s="66">
        <v>285.36842105263162</v>
      </c>
      <c r="U1109" s="66">
        <v>338.875</v>
      </c>
      <c r="V1109" s="66">
        <v>154.91428571428571</v>
      </c>
      <c r="W1109" s="24">
        <v>0</v>
      </c>
      <c r="X1109" s="24">
        <v>2</v>
      </c>
      <c r="Y1109" s="24">
        <v>2</v>
      </c>
      <c r="Z1109" s="24">
        <v>0</v>
      </c>
      <c r="AA1109" s="28">
        <v>1</v>
      </c>
      <c r="AB1109" s="28">
        <v>0.8</v>
      </c>
      <c r="AC1109" s="28">
        <v>0.8</v>
      </c>
      <c r="AD1109" s="28">
        <v>28</v>
      </c>
      <c r="AE1109" s="28">
        <v>28.00098891</v>
      </c>
      <c r="AF1109" t="s">
        <v>623</v>
      </c>
    </row>
    <row r="1110" spans="1:32" ht="18" customHeight="1">
      <c r="A1110" s="22">
        <v>46179</v>
      </c>
      <c r="B1110" s="23" t="s">
        <v>30</v>
      </c>
      <c r="C1110" s="24">
        <v>566</v>
      </c>
      <c r="D1110" s="25">
        <v>8850</v>
      </c>
      <c r="E1110" s="26">
        <v>2242</v>
      </c>
      <c r="F1110" s="24">
        <v>43</v>
      </c>
      <c r="G1110" s="24">
        <v>24</v>
      </c>
      <c r="H1110" s="23" t="s">
        <v>1721</v>
      </c>
      <c r="I1110" s="23" t="s">
        <v>2413</v>
      </c>
      <c r="J1110" s="23" t="s">
        <v>2414</v>
      </c>
      <c r="K1110" s="23" t="s">
        <v>154</v>
      </c>
      <c r="L1110" s="27">
        <v>1.0844</v>
      </c>
      <c r="M1110" s="25">
        <v>290</v>
      </c>
      <c r="N1110" s="25">
        <v>151</v>
      </c>
      <c r="O1110" s="24">
        <v>0</v>
      </c>
      <c r="P1110" s="24">
        <v>6</v>
      </c>
      <c r="Q1110" s="24">
        <v>1</v>
      </c>
      <c r="R1110" s="66">
        <v>1499.331257783313</v>
      </c>
      <c r="S1110" s="66">
        <v>5.902631559275493</v>
      </c>
      <c r="T1110" s="66">
        <v>205.81395348837211</v>
      </c>
      <c r="U1110" s="66">
        <v>368.75</v>
      </c>
      <c r="V1110" s="66">
        <v>132.08955223880599</v>
      </c>
      <c r="W1110" s="24">
        <v>7</v>
      </c>
      <c r="X1110" s="24">
        <v>1</v>
      </c>
      <c r="Y1110" s="24">
        <v>4</v>
      </c>
      <c r="Z1110" s="24">
        <v>5</v>
      </c>
      <c r="AA1110" s="28">
        <v>4.25</v>
      </c>
      <c r="AB1110" s="28">
        <v>1</v>
      </c>
      <c r="AC1110" s="28">
        <v>4.25</v>
      </c>
      <c r="AD1110" s="28">
        <v>52.5</v>
      </c>
      <c r="AE1110" s="28">
        <v>52.500988900000003</v>
      </c>
      <c r="AF1110" t="s">
        <v>199</v>
      </c>
    </row>
    <row r="1111" spans="1:32" ht="18" customHeight="1">
      <c r="A1111" s="22">
        <v>46179</v>
      </c>
      <c r="B1111" s="23" t="s">
        <v>30</v>
      </c>
      <c r="C1111" s="24">
        <v>567</v>
      </c>
      <c r="D1111" s="25">
        <v>7791</v>
      </c>
      <c r="E1111" s="26">
        <v>2776</v>
      </c>
      <c r="F1111" s="24">
        <v>35</v>
      </c>
      <c r="G1111" s="24">
        <v>35</v>
      </c>
      <c r="H1111" s="23" t="s">
        <v>1583</v>
      </c>
      <c r="I1111" s="23" t="s">
        <v>2415</v>
      </c>
      <c r="J1111" s="23" t="s">
        <v>2415</v>
      </c>
      <c r="K1111" s="23" t="s">
        <v>154</v>
      </c>
      <c r="L1111" s="27">
        <v>1.1188</v>
      </c>
      <c r="M1111" s="25">
        <v>-695</v>
      </c>
      <c r="N1111" s="25">
        <v>-1129</v>
      </c>
      <c r="O1111" s="24">
        <v>0</v>
      </c>
      <c r="P1111" s="24">
        <v>7</v>
      </c>
      <c r="Q1111" s="24">
        <v>1</v>
      </c>
      <c r="R1111" s="66">
        <v>1339.379669987547</v>
      </c>
      <c r="S1111" s="66">
        <v>5.8168719255477717</v>
      </c>
      <c r="T1111" s="66">
        <v>222.6</v>
      </c>
      <c r="U1111" s="66">
        <v>222.6</v>
      </c>
      <c r="V1111" s="66">
        <v>111.3</v>
      </c>
      <c r="W1111" s="24">
        <v>6</v>
      </c>
      <c r="X1111" s="24">
        <v>7</v>
      </c>
      <c r="Y1111" s="24">
        <v>7</v>
      </c>
      <c r="Z1111" s="24">
        <v>6</v>
      </c>
      <c r="AA1111" s="28">
        <v>6.5</v>
      </c>
      <c r="AB1111" s="28">
        <v>1</v>
      </c>
      <c r="AC1111" s="28">
        <v>6.5</v>
      </c>
      <c r="AD1111" s="28">
        <v>80</v>
      </c>
      <c r="AE1111" s="28">
        <v>80.000988890000002</v>
      </c>
      <c r="AF1111" t="s">
        <v>155</v>
      </c>
    </row>
    <row r="1112" spans="1:32" ht="18" customHeight="1">
      <c r="A1112" s="22">
        <v>46179</v>
      </c>
      <c r="B1112" s="23" t="s">
        <v>44</v>
      </c>
      <c r="C1112" s="24">
        <v>568</v>
      </c>
      <c r="D1112" s="25">
        <v>8439</v>
      </c>
      <c r="E1112" s="26">
        <v>2612</v>
      </c>
      <c r="F1112" s="24">
        <v>40</v>
      </c>
      <c r="G1112" s="24">
        <v>35</v>
      </c>
      <c r="H1112" s="23" t="s">
        <v>2416</v>
      </c>
      <c r="I1112" s="23" t="s">
        <v>1635</v>
      </c>
      <c r="J1112" s="23" t="s">
        <v>754</v>
      </c>
      <c r="K1112" s="23" t="s">
        <v>154</v>
      </c>
      <c r="L1112" s="27">
        <v>1.1032</v>
      </c>
      <c r="M1112" s="25">
        <v>-691</v>
      </c>
      <c r="N1112" s="25">
        <v>-1041</v>
      </c>
      <c r="O1112" s="24">
        <v>0</v>
      </c>
      <c r="P1112" s="24">
        <v>8</v>
      </c>
      <c r="Q1112" s="24">
        <v>1</v>
      </c>
      <c r="R1112" s="66">
        <v>1373.6829078455789</v>
      </c>
      <c r="S1112" s="66">
        <v>6.1433391591334123</v>
      </c>
      <c r="T1112" s="66">
        <v>210.97499999999999</v>
      </c>
      <c r="U1112" s="66">
        <v>241.1142857142857</v>
      </c>
      <c r="V1112" s="66">
        <v>112.52</v>
      </c>
      <c r="W1112" s="24">
        <v>6</v>
      </c>
      <c r="X1112" s="24">
        <v>7</v>
      </c>
      <c r="Y1112" s="24">
        <v>7</v>
      </c>
      <c r="Z1112" s="24">
        <v>0</v>
      </c>
      <c r="AA1112" s="28">
        <v>5</v>
      </c>
      <c r="AB1112" s="28">
        <v>1</v>
      </c>
      <c r="AC1112" s="28">
        <v>5</v>
      </c>
      <c r="AD1112" s="28">
        <v>65</v>
      </c>
      <c r="AE1112" s="28">
        <v>65.000988879999994</v>
      </c>
      <c r="AF1112" t="s">
        <v>767</v>
      </c>
    </row>
    <row r="1113" spans="1:32" ht="18" customHeight="1">
      <c r="A1113" s="22">
        <v>46179</v>
      </c>
      <c r="B1113" s="23" t="s">
        <v>44</v>
      </c>
      <c r="C1113" s="24">
        <v>570</v>
      </c>
      <c r="D1113" s="25">
        <v>8549</v>
      </c>
      <c r="E1113" s="26">
        <v>-820</v>
      </c>
      <c r="F1113" s="24">
        <v>23</v>
      </c>
      <c r="G1113" s="24">
        <v>37</v>
      </c>
      <c r="H1113" s="23" t="s">
        <v>2167</v>
      </c>
      <c r="I1113" s="23" t="s">
        <v>2417</v>
      </c>
      <c r="J1113" s="23" t="s">
        <v>496</v>
      </c>
      <c r="K1113" s="23" t="s">
        <v>154</v>
      </c>
      <c r="L1113" s="27">
        <v>0.96799999999999997</v>
      </c>
      <c r="M1113" s="25">
        <v>-910</v>
      </c>
      <c r="N1113" s="25">
        <v>1658</v>
      </c>
      <c r="O1113" s="24">
        <v>0</v>
      </c>
      <c r="P1113" s="24">
        <v>0</v>
      </c>
      <c r="Q1113" s="24">
        <v>1</v>
      </c>
      <c r="R1113" s="66">
        <v>1465.448889580739</v>
      </c>
      <c r="S1113" s="66">
        <v>5.8337073785260749</v>
      </c>
      <c r="T1113" s="66">
        <v>371.69565217391312</v>
      </c>
      <c r="U1113" s="66">
        <v>231.05405405405409</v>
      </c>
      <c r="V1113" s="66">
        <v>142.48333333333329</v>
      </c>
      <c r="W1113" s="24">
        <v>0</v>
      </c>
      <c r="X1113" s="24">
        <v>7</v>
      </c>
      <c r="Y1113" s="24">
        <v>4</v>
      </c>
      <c r="Z1113" s="24">
        <v>4</v>
      </c>
      <c r="AA1113" s="28">
        <v>3.75</v>
      </c>
      <c r="AB1113" s="28">
        <v>1</v>
      </c>
      <c r="AC1113" s="28">
        <v>3.75</v>
      </c>
      <c r="AD1113" s="28">
        <v>47.5</v>
      </c>
      <c r="AE1113" s="28">
        <v>47.50098887</v>
      </c>
      <c r="AF1113" t="s">
        <v>2418</v>
      </c>
    </row>
    <row r="1114" spans="1:32" ht="18" customHeight="1">
      <c r="A1114" s="22">
        <v>46179</v>
      </c>
      <c r="B1114" s="23" t="s">
        <v>44</v>
      </c>
      <c r="C1114" s="24">
        <v>571</v>
      </c>
      <c r="D1114" s="25">
        <v>7302</v>
      </c>
      <c r="E1114" s="26">
        <v>-508</v>
      </c>
      <c r="F1114" s="24">
        <v>26</v>
      </c>
      <c r="G1114" s="24">
        <v>21</v>
      </c>
      <c r="H1114" s="23" t="s">
        <v>841</v>
      </c>
      <c r="I1114" s="23" t="s">
        <v>2419</v>
      </c>
      <c r="J1114" s="23" t="s">
        <v>2420</v>
      </c>
      <c r="K1114" s="23" t="s">
        <v>154</v>
      </c>
      <c r="L1114" s="27">
        <v>0.9768</v>
      </c>
      <c r="M1114" s="25">
        <v>149</v>
      </c>
      <c r="N1114" s="25">
        <v>528</v>
      </c>
      <c r="O1114" s="24">
        <v>0</v>
      </c>
      <c r="P1114" s="24">
        <v>1</v>
      </c>
      <c r="Q1114" s="24">
        <v>1</v>
      </c>
      <c r="R1114" s="66">
        <v>1212.329078455791</v>
      </c>
      <c r="S1114" s="66">
        <v>6.0231170972991519</v>
      </c>
      <c r="T1114" s="66">
        <v>280.84615384615392</v>
      </c>
      <c r="U1114" s="66">
        <v>347.71428571428572</v>
      </c>
      <c r="V1114" s="66">
        <v>155.36170212765961</v>
      </c>
      <c r="W1114" s="24">
        <v>0</v>
      </c>
      <c r="X1114" s="24">
        <v>3</v>
      </c>
      <c r="Y1114" s="24">
        <v>2</v>
      </c>
      <c r="Z1114" s="24">
        <v>0</v>
      </c>
      <c r="AA1114" s="28">
        <v>1.25</v>
      </c>
      <c r="AB1114" s="28">
        <v>1</v>
      </c>
      <c r="AC1114" s="28">
        <v>1.25</v>
      </c>
      <c r="AD1114" s="28">
        <v>32.5</v>
      </c>
      <c r="AE1114" s="28">
        <v>32.50098886</v>
      </c>
      <c r="AF1114" t="s">
        <v>1515</v>
      </c>
    </row>
    <row r="1115" spans="1:32" ht="18" customHeight="1">
      <c r="A1115" s="22">
        <v>46179</v>
      </c>
      <c r="B1115" s="23" t="s">
        <v>44</v>
      </c>
      <c r="C1115" s="24">
        <v>572</v>
      </c>
      <c r="D1115" s="25">
        <v>7867</v>
      </c>
      <c r="E1115" s="26">
        <v>3089</v>
      </c>
      <c r="F1115" s="24">
        <v>39</v>
      </c>
      <c r="G1115" s="24">
        <v>27</v>
      </c>
      <c r="H1115" s="23" t="s">
        <v>2421</v>
      </c>
      <c r="I1115" s="23" t="s">
        <v>2422</v>
      </c>
      <c r="J1115" s="23" t="s">
        <v>2423</v>
      </c>
      <c r="K1115" s="23" t="s">
        <v>154</v>
      </c>
      <c r="L1115" s="27">
        <v>1.1309</v>
      </c>
      <c r="M1115" s="25">
        <v>1070</v>
      </c>
      <c r="N1115" s="25">
        <v>-817</v>
      </c>
      <c r="O1115" s="24">
        <v>0</v>
      </c>
      <c r="P1115" s="24">
        <v>2</v>
      </c>
      <c r="Q1115" s="24">
        <v>1</v>
      </c>
      <c r="R1115" s="66">
        <v>1378.5248028227479</v>
      </c>
      <c r="S1115" s="66">
        <v>5.7068251393744021</v>
      </c>
      <c r="T1115" s="66">
        <v>201.7179487179487</v>
      </c>
      <c r="U1115" s="66">
        <v>291.37037037037038</v>
      </c>
      <c r="V1115" s="66">
        <v>119.1969696969697</v>
      </c>
      <c r="W1115" s="24">
        <v>7</v>
      </c>
      <c r="X1115" s="24">
        <v>5</v>
      </c>
      <c r="Y1115" s="24">
        <v>6</v>
      </c>
      <c r="Z1115" s="24">
        <v>6</v>
      </c>
      <c r="AA1115" s="28">
        <v>6</v>
      </c>
      <c r="AB1115" s="28">
        <v>1</v>
      </c>
      <c r="AC1115" s="28">
        <v>6</v>
      </c>
      <c r="AD1115" s="28">
        <v>75</v>
      </c>
      <c r="AE1115" s="28">
        <v>75.000988849999999</v>
      </c>
      <c r="AF1115" t="s">
        <v>2125</v>
      </c>
    </row>
    <row r="1116" spans="1:32" ht="18" customHeight="1">
      <c r="A1116" s="22">
        <v>46179</v>
      </c>
      <c r="B1116" s="23" t="s">
        <v>44</v>
      </c>
      <c r="C1116" s="24">
        <v>573</v>
      </c>
      <c r="D1116" s="25">
        <v>7494</v>
      </c>
      <c r="E1116" s="26">
        <v>-417</v>
      </c>
      <c r="F1116" s="24">
        <v>24</v>
      </c>
      <c r="G1116" s="24">
        <v>21</v>
      </c>
      <c r="H1116" s="23" t="s">
        <v>2424</v>
      </c>
      <c r="I1116" s="23" t="s">
        <v>1368</v>
      </c>
      <c r="J1116" s="23" t="s">
        <v>2425</v>
      </c>
      <c r="K1116" s="23" t="s">
        <v>154</v>
      </c>
      <c r="L1116" s="27">
        <v>0.98150000000000004</v>
      </c>
      <c r="M1116" s="25">
        <v>438</v>
      </c>
      <c r="N1116" s="25">
        <v>-158</v>
      </c>
      <c r="O1116" s="24">
        <v>0</v>
      </c>
      <c r="P1116" s="24">
        <v>3</v>
      </c>
      <c r="Q1116" s="24">
        <v>1</v>
      </c>
      <c r="R1116" s="66">
        <v>1344.3865193026149</v>
      </c>
      <c r="S1116" s="66">
        <v>5.5742897540265606</v>
      </c>
      <c r="T1116" s="66">
        <v>312.25</v>
      </c>
      <c r="U1116" s="66">
        <v>356.85714285714278</v>
      </c>
      <c r="V1116" s="66">
        <v>166.5333333333333</v>
      </c>
      <c r="W1116" s="24">
        <v>0</v>
      </c>
      <c r="X1116" s="24">
        <v>3</v>
      </c>
      <c r="Y1116" s="24">
        <v>1</v>
      </c>
      <c r="Z1116" s="24">
        <v>7</v>
      </c>
      <c r="AA1116" s="28">
        <v>2.75</v>
      </c>
      <c r="AB1116" s="28">
        <v>1</v>
      </c>
      <c r="AC1116" s="28">
        <v>2.75</v>
      </c>
      <c r="AD1116" s="28">
        <v>37.5</v>
      </c>
      <c r="AE1116" s="28">
        <v>37.500988839999998</v>
      </c>
      <c r="AF1116" t="s">
        <v>2426</v>
      </c>
    </row>
    <row r="1117" spans="1:32" ht="18" customHeight="1">
      <c r="A1117" s="22">
        <v>46179</v>
      </c>
      <c r="B1117" s="23" t="s">
        <v>24</v>
      </c>
      <c r="C1117" s="24">
        <v>631</v>
      </c>
      <c r="D1117" s="25">
        <v>5899</v>
      </c>
      <c r="E1117" s="26">
        <v>308</v>
      </c>
      <c r="F1117" s="24">
        <v>0</v>
      </c>
      <c r="G1117" s="24">
        <v>29</v>
      </c>
      <c r="H1117" s="23" t="s">
        <v>731</v>
      </c>
      <c r="I1117" s="23" t="s">
        <v>214</v>
      </c>
      <c r="J1117" s="23" t="s">
        <v>731</v>
      </c>
      <c r="K1117" s="23" t="s">
        <v>154</v>
      </c>
      <c r="L1117" s="27">
        <v>1.0174000000000001</v>
      </c>
      <c r="M1117" s="25">
        <v>-920</v>
      </c>
      <c r="N1117" s="25">
        <v>-2959</v>
      </c>
      <c r="O1117" s="24">
        <v>0</v>
      </c>
      <c r="P1117" s="24">
        <v>1</v>
      </c>
      <c r="Q1117" s="24">
        <v>0</v>
      </c>
      <c r="R1117" s="66"/>
      <c r="S1117" s="66"/>
      <c r="T1117" s="66"/>
      <c r="U1117" s="66"/>
      <c r="V1117" s="66"/>
      <c r="W1117" s="24"/>
      <c r="X1117" s="24"/>
      <c r="Y1117" s="24"/>
      <c r="Z1117" s="24"/>
      <c r="AA1117" s="28"/>
      <c r="AB1117" s="28">
        <v>0.8</v>
      </c>
      <c r="AC1117" s="28"/>
      <c r="AD1117" s="28">
        <v>45</v>
      </c>
      <c r="AE1117" s="28">
        <v>45.000988829999997</v>
      </c>
      <c r="AF1117" t="s">
        <v>241</v>
      </c>
    </row>
    <row r="1118" spans="1:32" ht="18" customHeight="1">
      <c r="A1118" s="22">
        <v>46179</v>
      </c>
      <c r="B1118" s="23" t="s">
        <v>24</v>
      </c>
      <c r="C1118" s="24">
        <v>632</v>
      </c>
      <c r="D1118" s="25">
        <v>7512</v>
      </c>
      <c r="E1118" s="26">
        <v>9677</v>
      </c>
      <c r="F1118" s="24">
        <v>0</v>
      </c>
      <c r="G1118" s="24">
        <v>61</v>
      </c>
      <c r="H1118" s="23" t="s">
        <v>188</v>
      </c>
      <c r="I1118" s="23" t="s">
        <v>214</v>
      </c>
      <c r="J1118" s="23" t="s">
        <v>188</v>
      </c>
      <c r="K1118" s="23" t="s">
        <v>154</v>
      </c>
      <c r="L1118" s="27">
        <v>1.4294</v>
      </c>
      <c r="M1118" s="25">
        <v>-481</v>
      </c>
      <c r="N1118" s="25">
        <v>-1907</v>
      </c>
      <c r="O1118" s="24">
        <v>0</v>
      </c>
      <c r="P1118" s="24">
        <v>2</v>
      </c>
      <c r="Q1118" s="24">
        <v>0</v>
      </c>
      <c r="R1118" s="66"/>
      <c r="S1118" s="66"/>
      <c r="T1118" s="66"/>
      <c r="U1118" s="66"/>
      <c r="V1118" s="66"/>
      <c r="W1118" s="24"/>
      <c r="X1118" s="24"/>
      <c r="Y1118" s="24"/>
      <c r="Z1118" s="24"/>
      <c r="AA1118" s="28"/>
      <c r="AB1118" s="28">
        <v>1</v>
      </c>
      <c r="AC1118" s="28"/>
      <c r="AD1118" s="28">
        <v>80</v>
      </c>
      <c r="AE1118" s="28">
        <v>80.000988820000003</v>
      </c>
      <c r="AF1118" t="s">
        <v>155</v>
      </c>
    </row>
    <row r="1119" spans="1:32" ht="18" customHeight="1">
      <c r="A1119" s="22">
        <v>46179</v>
      </c>
      <c r="B1119" s="23" t="s">
        <v>24</v>
      </c>
      <c r="C1119" s="24">
        <v>633</v>
      </c>
      <c r="D1119" s="25">
        <v>6491</v>
      </c>
      <c r="E1119" s="26">
        <v>2879</v>
      </c>
      <c r="F1119" s="24">
        <v>0</v>
      </c>
      <c r="G1119" s="24">
        <v>37</v>
      </c>
      <c r="H1119" s="23" t="s">
        <v>551</v>
      </c>
      <c r="I1119" s="23" t="s">
        <v>214</v>
      </c>
      <c r="J1119" s="23" t="s">
        <v>551</v>
      </c>
      <c r="K1119" s="23" t="s">
        <v>154</v>
      </c>
      <c r="L1119" s="27">
        <v>1.1477999999999999</v>
      </c>
      <c r="M1119" s="25">
        <v>-1160</v>
      </c>
      <c r="N1119" s="25">
        <v>206</v>
      </c>
      <c r="O1119" s="24">
        <v>0</v>
      </c>
      <c r="P1119" s="24">
        <v>3</v>
      </c>
      <c r="Q1119" s="24">
        <v>0</v>
      </c>
      <c r="R1119" s="66"/>
      <c r="S1119" s="66"/>
      <c r="T1119" s="66"/>
      <c r="U1119" s="66"/>
      <c r="V1119" s="66"/>
      <c r="W1119" s="24"/>
      <c r="X1119" s="24"/>
      <c r="Y1119" s="24"/>
      <c r="Z1119" s="24"/>
      <c r="AA1119" s="28"/>
      <c r="AB1119" s="28">
        <v>0.8</v>
      </c>
      <c r="AC1119" s="28"/>
      <c r="AD1119" s="28">
        <v>70</v>
      </c>
      <c r="AE1119" s="28">
        <v>70.000988809999996</v>
      </c>
      <c r="AF1119" t="s">
        <v>178</v>
      </c>
    </row>
    <row r="1120" spans="1:32" ht="18" customHeight="1">
      <c r="A1120" s="22">
        <v>46179</v>
      </c>
      <c r="B1120" s="23" t="s">
        <v>307</v>
      </c>
      <c r="C1120" s="24">
        <v>635</v>
      </c>
      <c r="D1120" s="25">
        <v>8163</v>
      </c>
      <c r="E1120" s="26">
        <v>-8297</v>
      </c>
      <c r="F1120" s="24">
        <v>44</v>
      </c>
      <c r="G1120" s="24">
        <v>20</v>
      </c>
      <c r="H1120" s="23" t="s">
        <v>2427</v>
      </c>
      <c r="I1120" s="23" t="s">
        <v>857</v>
      </c>
      <c r="J1120" s="23" t="s">
        <v>2428</v>
      </c>
      <c r="K1120" s="23" t="s">
        <v>154</v>
      </c>
      <c r="L1120" s="27">
        <v>0.66120000000000001</v>
      </c>
      <c r="M1120" s="25">
        <v>-942</v>
      </c>
      <c r="N1120" s="25">
        <v>-1477</v>
      </c>
      <c r="O1120" s="24">
        <v>0</v>
      </c>
      <c r="P1120" s="24">
        <v>5</v>
      </c>
      <c r="Q1120" s="24">
        <v>0</v>
      </c>
      <c r="R1120" s="66"/>
      <c r="S1120" s="66"/>
      <c r="T1120" s="66"/>
      <c r="U1120" s="66"/>
      <c r="V1120" s="66"/>
      <c r="W1120" s="24"/>
      <c r="X1120" s="24"/>
      <c r="Y1120" s="24"/>
      <c r="Z1120" s="24"/>
      <c r="AA1120" s="28"/>
      <c r="AB1120" s="28">
        <v>1</v>
      </c>
      <c r="AC1120" s="28"/>
      <c r="AD1120" s="28">
        <v>40</v>
      </c>
      <c r="AE1120" s="28">
        <v>40.000988800000002</v>
      </c>
      <c r="AF1120" t="s">
        <v>664</v>
      </c>
    </row>
    <row r="1121" spans="1:32" ht="18" customHeight="1">
      <c r="A1121" s="22">
        <v>46179</v>
      </c>
      <c r="B1121" s="23" t="s">
        <v>307</v>
      </c>
      <c r="C1121" s="24">
        <v>636</v>
      </c>
      <c r="D1121" s="25">
        <v>3875</v>
      </c>
      <c r="E1121" s="26">
        <v>3906</v>
      </c>
      <c r="F1121" s="24">
        <v>78</v>
      </c>
      <c r="G1121" s="24">
        <v>11</v>
      </c>
      <c r="H1121" s="23" t="s">
        <v>2049</v>
      </c>
      <c r="I1121" s="23" t="s">
        <v>1552</v>
      </c>
      <c r="J1121" s="23" t="s">
        <v>2429</v>
      </c>
      <c r="K1121" s="23" t="s">
        <v>154</v>
      </c>
      <c r="L1121" s="27">
        <v>1.3360000000000001</v>
      </c>
      <c r="M1121" s="25">
        <v>-412</v>
      </c>
      <c r="N1121" s="25">
        <v>-1179</v>
      </c>
      <c r="O1121" s="24">
        <v>0</v>
      </c>
      <c r="P1121" s="24">
        <v>6</v>
      </c>
      <c r="Q1121" s="24">
        <v>0</v>
      </c>
      <c r="R1121" s="66"/>
      <c r="S1121" s="66"/>
      <c r="T1121" s="66"/>
      <c r="U1121" s="66"/>
      <c r="V1121" s="66"/>
      <c r="W1121" s="24"/>
      <c r="X1121" s="24"/>
      <c r="Y1121" s="24"/>
      <c r="Z1121" s="24"/>
      <c r="AA1121" s="28"/>
      <c r="AB1121" s="28">
        <v>0.6</v>
      </c>
      <c r="AC1121" s="28"/>
      <c r="AD1121" s="28">
        <v>90</v>
      </c>
      <c r="AE1121" s="28">
        <v>90.000988789999994</v>
      </c>
      <c r="AF1121" t="s">
        <v>170</v>
      </c>
    </row>
    <row r="1122" spans="1:32" ht="18" customHeight="1">
      <c r="A1122" s="22">
        <v>46179</v>
      </c>
      <c r="B1122" s="23" t="s">
        <v>307</v>
      </c>
      <c r="C1122" s="24">
        <v>637</v>
      </c>
      <c r="D1122" s="25">
        <v>3810</v>
      </c>
      <c r="E1122" s="26">
        <v>4960</v>
      </c>
      <c r="F1122" s="24">
        <v>83</v>
      </c>
      <c r="G1122" s="24">
        <v>7</v>
      </c>
      <c r="H1122" s="23" t="s">
        <v>2430</v>
      </c>
      <c r="I1122" s="23" t="s">
        <v>1265</v>
      </c>
      <c r="J1122" s="23" t="s">
        <v>2431</v>
      </c>
      <c r="K1122" s="23" t="s">
        <v>154</v>
      </c>
      <c r="L1122" s="27">
        <v>1.4339</v>
      </c>
      <c r="M1122" s="25">
        <v>-52</v>
      </c>
      <c r="N1122" s="25">
        <v>2150</v>
      </c>
      <c r="O1122" s="24">
        <v>0</v>
      </c>
      <c r="P1122" s="24">
        <v>7</v>
      </c>
      <c r="Q1122" s="24">
        <v>0</v>
      </c>
      <c r="R1122" s="66"/>
      <c r="S1122" s="66"/>
      <c r="T1122" s="66"/>
      <c r="U1122" s="66"/>
      <c r="V1122" s="66"/>
      <c r="W1122" s="24"/>
      <c r="X1122" s="24"/>
      <c r="Y1122" s="24"/>
      <c r="Z1122" s="24"/>
      <c r="AA1122" s="28"/>
      <c r="AB1122" s="28">
        <v>0.6</v>
      </c>
      <c r="AC1122" s="28"/>
      <c r="AD1122" s="28">
        <v>80</v>
      </c>
      <c r="AE1122" s="28">
        <v>80.00098878</v>
      </c>
      <c r="AF1122" t="s">
        <v>155</v>
      </c>
    </row>
    <row r="1123" spans="1:32" ht="18" customHeight="1">
      <c r="A1123" s="22">
        <v>46179</v>
      </c>
      <c r="B1123" s="23" t="s">
        <v>289</v>
      </c>
      <c r="C1123" s="24">
        <v>638</v>
      </c>
      <c r="D1123" s="25">
        <v>3995</v>
      </c>
      <c r="E1123" s="26">
        <v>-750</v>
      </c>
      <c r="F1123" s="24">
        <v>23</v>
      </c>
      <c r="G1123" s="24">
        <v>10</v>
      </c>
      <c r="H1123" s="23" t="s">
        <v>2432</v>
      </c>
      <c r="I1123" s="23" t="s">
        <v>2433</v>
      </c>
      <c r="J1123" s="23" t="s">
        <v>2434</v>
      </c>
      <c r="K1123" s="23" t="s">
        <v>154</v>
      </c>
      <c r="L1123" s="27">
        <v>0.93740000000000001</v>
      </c>
      <c r="M1123" s="25">
        <v>650</v>
      </c>
      <c r="N1123" s="25">
        <v>-899</v>
      </c>
      <c r="O1123" s="24">
        <v>0</v>
      </c>
      <c r="P1123" s="24">
        <v>8</v>
      </c>
      <c r="Q1123" s="24">
        <v>0</v>
      </c>
      <c r="R1123" s="66"/>
      <c r="S1123" s="66"/>
      <c r="T1123" s="66"/>
      <c r="U1123" s="66"/>
      <c r="V1123" s="66"/>
      <c r="W1123" s="24"/>
      <c r="X1123" s="24"/>
      <c r="Y1123" s="24"/>
      <c r="Z1123" s="24"/>
      <c r="AA1123" s="28"/>
      <c r="AB1123" s="28">
        <v>0.6</v>
      </c>
      <c r="AC1123" s="28"/>
      <c r="AD1123" s="28">
        <v>30</v>
      </c>
      <c r="AE1123" s="28">
        <v>30.000988769999999</v>
      </c>
      <c r="AF1123" t="s">
        <v>661</v>
      </c>
    </row>
    <row r="1124" spans="1:32" ht="18" customHeight="1">
      <c r="A1124" s="22">
        <v>46179</v>
      </c>
      <c r="B1124" s="23" t="s">
        <v>289</v>
      </c>
      <c r="C1124" s="24">
        <v>650</v>
      </c>
      <c r="D1124" s="25">
        <v>6435</v>
      </c>
      <c r="E1124" s="26">
        <v>431</v>
      </c>
      <c r="F1124" s="24">
        <v>41</v>
      </c>
      <c r="G1124" s="24">
        <v>18</v>
      </c>
      <c r="H1124" s="23" t="s">
        <v>2435</v>
      </c>
      <c r="I1124" s="23" t="s">
        <v>1985</v>
      </c>
      <c r="J1124" s="23" t="s">
        <v>2436</v>
      </c>
      <c r="K1124" s="23" t="s">
        <v>154</v>
      </c>
      <c r="L1124" s="27">
        <v>1.0223</v>
      </c>
      <c r="M1124" s="25">
        <v>2957</v>
      </c>
      <c r="N1124" s="25">
        <v>6069</v>
      </c>
      <c r="O1124" s="24">
        <v>0</v>
      </c>
      <c r="P1124" s="24">
        <v>0</v>
      </c>
      <c r="Q1124" s="24">
        <v>0</v>
      </c>
      <c r="R1124" s="66"/>
      <c r="S1124" s="66"/>
      <c r="T1124" s="66"/>
      <c r="U1124" s="66"/>
      <c r="V1124" s="66"/>
      <c r="W1124" s="24"/>
      <c r="X1124" s="24"/>
      <c r="Y1124" s="24"/>
      <c r="Z1124" s="24"/>
      <c r="AA1124" s="28"/>
      <c r="AB1124" s="28">
        <v>0.8</v>
      </c>
      <c r="AC1124" s="28"/>
      <c r="AD1124" s="28">
        <v>45</v>
      </c>
      <c r="AE1124" s="28">
        <v>45.000988759999998</v>
      </c>
      <c r="AF1124" t="s">
        <v>241</v>
      </c>
    </row>
    <row r="1125" spans="1:32" ht="18" customHeight="1">
      <c r="A1125" s="22">
        <v>46179</v>
      </c>
      <c r="B1125" s="23" t="s">
        <v>510</v>
      </c>
      <c r="C1125" s="24">
        <v>651</v>
      </c>
      <c r="D1125" s="25">
        <v>4253</v>
      </c>
      <c r="E1125" s="26">
        <v>-66</v>
      </c>
      <c r="F1125" s="24">
        <v>23</v>
      </c>
      <c r="G1125" s="24">
        <v>8</v>
      </c>
      <c r="H1125" s="23" t="s">
        <v>2437</v>
      </c>
      <c r="I1125" s="23" t="s">
        <v>2438</v>
      </c>
      <c r="J1125" s="23" t="s">
        <v>2439</v>
      </c>
      <c r="K1125" s="23" t="s">
        <v>154</v>
      </c>
      <c r="L1125" s="27">
        <v>0.99480000000000002</v>
      </c>
      <c r="M1125" s="25">
        <v>-1462</v>
      </c>
      <c r="N1125" s="25">
        <v>6199</v>
      </c>
      <c r="O1125" s="24">
        <v>0</v>
      </c>
      <c r="P1125" s="24">
        <v>1</v>
      </c>
      <c r="Q1125" s="24">
        <v>0</v>
      </c>
      <c r="R1125" s="66"/>
      <c r="S1125" s="66"/>
      <c r="T1125" s="66"/>
      <c r="U1125" s="66"/>
      <c r="V1125" s="66"/>
      <c r="W1125" s="24"/>
      <c r="X1125" s="24"/>
      <c r="Y1125" s="24"/>
      <c r="Z1125" s="24"/>
      <c r="AA1125" s="28"/>
      <c r="AB1125" s="28">
        <v>0.6</v>
      </c>
      <c r="AC1125" s="28"/>
      <c r="AD1125" s="28">
        <v>40</v>
      </c>
      <c r="AE1125" s="28">
        <v>40.000988749999998</v>
      </c>
      <c r="AF1125" t="s">
        <v>664</v>
      </c>
    </row>
    <row r="1126" spans="1:32" ht="18" customHeight="1">
      <c r="A1126" s="22">
        <v>46179</v>
      </c>
      <c r="B1126" s="23" t="s">
        <v>510</v>
      </c>
      <c r="C1126" s="24">
        <v>652</v>
      </c>
      <c r="D1126" s="25">
        <v>6520</v>
      </c>
      <c r="E1126" s="26">
        <v>2288</v>
      </c>
      <c r="F1126" s="24">
        <v>34</v>
      </c>
      <c r="G1126" s="24">
        <v>8</v>
      </c>
      <c r="H1126" s="23" t="s">
        <v>2440</v>
      </c>
      <c r="I1126" s="23" t="s">
        <v>429</v>
      </c>
      <c r="J1126" s="23" t="s">
        <v>2441</v>
      </c>
      <c r="K1126" s="23" t="s">
        <v>154</v>
      </c>
      <c r="L1126" s="27">
        <v>1.117</v>
      </c>
      <c r="M1126" s="25">
        <v>-314</v>
      </c>
      <c r="N1126" s="25">
        <v>0</v>
      </c>
      <c r="O1126" s="24">
        <v>0</v>
      </c>
      <c r="P1126" s="24">
        <v>2</v>
      </c>
      <c r="Q1126" s="24">
        <v>0</v>
      </c>
      <c r="R1126" s="66"/>
      <c r="S1126" s="66"/>
      <c r="T1126" s="66"/>
      <c r="U1126" s="66"/>
      <c r="V1126" s="66"/>
      <c r="W1126" s="24"/>
      <c r="X1126" s="24"/>
      <c r="Y1126" s="24"/>
      <c r="Z1126" s="24"/>
      <c r="AA1126" s="28"/>
      <c r="AB1126" s="28">
        <v>0.8</v>
      </c>
      <c r="AC1126" s="28"/>
      <c r="AD1126" s="28">
        <v>70</v>
      </c>
      <c r="AE1126" s="28">
        <v>70.000988739999997</v>
      </c>
      <c r="AF1126" t="s">
        <v>178</v>
      </c>
    </row>
    <row r="1127" spans="1:32" ht="18" customHeight="1">
      <c r="A1127" s="22">
        <v>46179</v>
      </c>
      <c r="B1127" s="23" t="s">
        <v>246</v>
      </c>
      <c r="C1127" s="24">
        <v>653</v>
      </c>
      <c r="D1127" s="25">
        <v>4512</v>
      </c>
      <c r="E1127" s="26">
        <v>3388</v>
      </c>
      <c r="F1127" s="24">
        <v>50</v>
      </c>
      <c r="G1127" s="24">
        <v>23</v>
      </c>
      <c r="H1127" s="23" t="s">
        <v>232</v>
      </c>
      <c r="I1127" s="23" t="s">
        <v>2442</v>
      </c>
      <c r="J1127" s="23" t="s">
        <v>1299</v>
      </c>
      <c r="K1127" s="23" t="s">
        <v>154</v>
      </c>
      <c r="L1127" s="27">
        <v>1.2503</v>
      </c>
      <c r="M1127" s="25">
        <v>-454</v>
      </c>
      <c r="N1127" s="25">
        <v>-650</v>
      </c>
      <c r="O1127" s="24">
        <v>0</v>
      </c>
      <c r="P1127" s="24">
        <v>3</v>
      </c>
      <c r="Q1127" s="24">
        <v>0</v>
      </c>
      <c r="R1127" s="66"/>
      <c r="S1127" s="66"/>
      <c r="T1127" s="66"/>
      <c r="U1127" s="66"/>
      <c r="V1127" s="66"/>
      <c r="W1127" s="24"/>
      <c r="X1127" s="24"/>
      <c r="Y1127" s="24"/>
      <c r="Z1127" s="24"/>
      <c r="AA1127" s="28"/>
      <c r="AB1127" s="28">
        <v>0.6</v>
      </c>
      <c r="AC1127" s="28"/>
      <c r="AD1127" s="28">
        <v>80</v>
      </c>
      <c r="AE1127" s="28">
        <v>80.000988730000003</v>
      </c>
      <c r="AF1127" t="s">
        <v>155</v>
      </c>
    </row>
    <row r="1128" spans="1:32" ht="18" customHeight="1">
      <c r="A1128" s="22">
        <v>46179</v>
      </c>
      <c r="B1128" s="23" t="s">
        <v>246</v>
      </c>
      <c r="C1128" s="24">
        <v>655</v>
      </c>
      <c r="D1128" s="25">
        <v>4499</v>
      </c>
      <c r="E1128" s="26">
        <v>4057</v>
      </c>
      <c r="F1128" s="24">
        <v>53</v>
      </c>
      <c r="G1128" s="24">
        <v>22</v>
      </c>
      <c r="H1128" s="23" t="s">
        <v>2443</v>
      </c>
      <c r="I1128" s="23" t="s">
        <v>2444</v>
      </c>
      <c r="J1128" s="23" t="s">
        <v>2445</v>
      </c>
      <c r="K1128" s="23" t="s">
        <v>154</v>
      </c>
      <c r="L1128" s="27">
        <v>1.3006</v>
      </c>
      <c r="M1128" s="25">
        <v>-112</v>
      </c>
      <c r="N1128" s="25">
        <v>438</v>
      </c>
      <c r="O1128" s="24">
        <v>0</v>
      </c>
      <c r="P1128" s="24">
        <v>5</v>
      </c>
      <c r="Q1128" s="24">
        <v>0</v>
      </c>
      <c r="R1128" s="66"/>
      <c r="S1128" s="66"/>
      <c r="T1128" s="66"/>
      <c r="U1128" s="66"/>
      <c r="V1128" s="66"/>
      <c r="W1128" s="24"/>
      <c r="X1128" s="24"/>
      <c r="Y1128" s="24"/>
      <c r="Z1128" s="24"/>
      <c r="AA1128" s="28"/>
      <c r="AB1128" s="28">
        <v>0.6</v>
      </c>
      <c r="AC1128" s="28"/>
      <c r="AD1128" s="28">
        <v>90</v>
      </c>
      <c r="AE1128" s="28">
        <v>90.000988719999995</v>
      </c>
      <c r="AF1128" t="s">
        <v>170</v>
      </c>
    </row>
    <row r="1129" spans="1:32" ht="18" customHeight="1">
      <c r="A1129" s="22">
        <v>46179</v>
      </c>
      <c r="B1129" s="23" t="s">
        <v>330</v>
      </c>
      <c r="C1129" s="24">
        <v>656</v>
      </c>
      <c r="D1129" s="25">
        <v>6038</v>
      </c>
      <c r="E1129" s="26">
        <v>-2890</v>
      </c>
      <c r="F1129" s="24">
        <v>27</v>
      </c>
      <c r="G1129" s="24">
        <v>15</v>
      </c>
      <c r="H1129" s="23" t="s">
        <v>1458</v>
      </c>
      <c r="I1129" s="23" t="s">
        <v>2446</v>
      </c>
      <c r="J1129" s="23" t="s">
        <v>2095</v>
      </c>
      <c r="K1129" s="23" t="s">
        <v>154</v>
      </c>
      <c r="L1129" s="27">
        <v>0.84050000000000002</v>
      </c>
      <c r="M1129" s="25">
        <v>-2600</v>
      </c>
      <c r="N1129" s="25">
        <v>-46</v>
      </c>
      <c r="O1129" s="24">
        <v>0</v>
      </c>
      <c r="P1129" s="24">
        <v>6</v>
      </c>
      <c r="Q1129" s="24">
        <v>0</v>
      </c>
      <c r="R1129" s="66"/>
      <c r="S1129" s="66"/>
      <c r="T1129" s="66"/>
      <c r="U1129" s="66"/>
      <c r="V1129" s="66"/>
      <c r="W1129" s="24"/>
      <c r="X1129" s="24"/>
      <c r="Y1129" s="24"/>
      <c r="Z1129" s="24"/>
      <c r="AA1129" s="28"/>
      <c r="AB1129" s="28">
        <v>0.8</v>
      </c>
      <c r="AC1129" s="28"/>
      <c r="AD1129" s="28">
        <v>40</v>
      </c>
      <c r="AE1129" s="28">
        <v>40.000988710000001</v>
      </c>
      <c r="AF1129" t="s">
        <v>664</v>
      </c>
    </row>
    <row r="1130" spans="1:32" ht="18" customHeight="1">
      <c r="A1130" s="22">
        <v>46179</v>
      </c>
      <c r="B1130" s="23" t="s">
        <v>330</v>
      </c>
      <c r="C1130" s="24">
        <v>657</v>
      </c>
      <c r="D1130" s="25">
        <v>2610</v>
      </c>
      <c r="E1130" s="26">
        <v>-3273</v>
      </c>
      <c r="F1130" s="24">
        <v>6</v>
      </c>
      <c r="G1130" s="24">
        <v>5</v>
      </c>
      <c r="H1130" s="23" t="s">
        <v>1080</v>
      </c>
      <c r="I1130" s="23" t="s">
        <v>453</v>
      </c>
      <c r="J1130" s="23" t="s">
        <v>2447</v>
      </c>
      <c r="K1130" s="23" t="s">
        <v>154</v>
      </c>
      <c r="L1130" s="27">
        <v>0.58199999999999996</v>
      </c>
      <c r="M1130" s="25">
        <v>-453</v>
      </c>
      <c r="N1130" s="25">
        <v>-1089</v>
      </c>
      <c r="O1130" s="24">
        <v>0</v>
      </c>
      <c r="P1130" s="24">
        <v>7</v>
      </c>
      <c r="Q1130" s="24">
        <v>0</v>
      </c>
      <c r="R1130" s="66"/>
      <c r="S1130" s="66"/>
      <c r="T1130" s="66"/>
      <c r="U1130" s="66"/>
      <c r="V1130" s="66"/>
      <c r="W1130" s="24"/>
      <c r="X1130" s="24"/>
      <c r="Y1130" s="24"/>
      <c r="Z1130" s="24"/>
      <c r="AA1130" s="28"/>
      <c r="AB1130" s="28">
        <v>0.5</v>
      </c>
      <c r="AC1130" s="28"/>
      <c r="AD1130" s="28">
        <v>30</v>
      </c>
      <c r="AE1130" s="28">
        <v>30.000988700000001</v>
      </c>
      <c r="AF1130" t="s">
        <v>661</v>
      </c>
    </row>
    <row r="1131" spans="1:32" ht="18" customHeight="1">
      <c r="A1131" s="22">
        <v>46179</v>
      </c>
      <c r="B1131" s="23" t="s">
        <v>330</v>
      </c>
      <c r="C1131" s="24">
        <v>658</v>
      </c>
      <c r="D1131" s="25">
        <v>2589</v>
      </c>
      <c r="E1131" s="26">
        <v>7584</v>
      </c>
      <c r="F1131" s="24">
        <v>40</v>
      </c>
      <c r="G1131" s="24">
        <v>19</v>
      </c>
      <c r="H1131" s="23" t="s">
        <v>2448</v>
      </c>
      <c r="I1131" s="23" t="s">
        <v>2449</v>
      </c>
      <c r="J1131" s="23" t="s">
        <v>1329</v>
      </c>
      <c r="K1131" s="23" t="s">
        <v>154</v>
      </c>
      <c r="L1131" s="27">
        <v>1.9763999999999999</v>
      </c>
      <c r="M1131" s="25">
        <v>234</v>
      </c>
      <c r="N1131" s="25">
        <v>-46</v>
      </c>
      <c r="O1131" s="24">
        <v>0</v>
      </c>
      <c r="P1131" s="24">
        <v>8</v>
      </c>
      <c r="Q1131" s="24">
        <v>0</v>
      </c>
      <c r="R1131" s="66"/>
      <c r="S1131" s="66"/>
      <c r="T1131" s="66"/>
      <c r="U1131" s="66"/>
      <c r="V1131" s="66"/>
      <c r="W1131" s="24"/>
      <c r="X1131" s="24"/>
      <c r="Y1131" s="24"/>
      <c r="Z1131" s="24"/>
      <c r="AA1131" s="28"/>
      <c r="AB1131" s="28">
        <v>0.5</v>
      </c>
      <c r="AC1131" s="28"/>
      <c r="AD1131" s="28">
        <v>80</v>
      </c>
      <c r="AE1131" s="28">
        <v>80.00098869</v>
      </c>
      <c r="AF1131" t="s">
        <v>155</v>
      </c>
    </row>
    <row r="1132" spans="1:32" ht="18" customHeight="1">
      <c r="A1132" s="22">
        <v>46179</v>
      </c>
      <c r="B1132" s="23" t="s">
        <v>470</v>
      </c>
      <c r="C1132" s="24">
        <v>660</v>
      </c>
      <c r="D1132" s="25">
        <v>4329</v>
      </c>
      <c r="E1132" s="26">
        <v>-3425</v>
      </c>
      <c r="F1132" s="24">
        <v>32</v>
      </c>
      <c r="G1132" s="24">
        <v>64</v>
      </c>
      <c r="H1132" s="23" t="s">
        <v>2450</v>
      </c>
      <c r="I1132" s="23" t="s">
        <v>2451</v>
      </c>
      <c r="J1132" s="23" t="s">
        <v>2452</v>
      </c>
      <c r="K1132" s="23" t="s">
        <v>154</v>
      </c>
      <c r="L1132" s="27">
        <v>0.73629999999999995</v>
      </c>
      <c r="M1132" s="25">
        <v>-1482</v>
      </c>
      <c r="N1132" s="25">
        <v>-2175</v>
      </c>
      <c r="O1132" s="24">
        <v>0</v>
      </c>
      <c r="P1132" s="24">
        <v>0</v>
      </c>
      <c r="Q1132" s="24">
        <v>0</v>
      </c>
      <c r="R1132" s="66"/>
      <c r="S1132" s="66"/>
      <c r="T1132" s="66"/>
      <c r="U1132" s="66"/>
      <c r="V1132" s="66"/>
      <c r="W1132" s="24"/>
      <c r="X1132" s="24"/>
      <c r="Y1132" s="24"/>
      <c r="Z1132" s="24"/>
      <c r="AA1132" s="28"/>
      <c r="AB1132" s="28">
        <v>0.6</v>
      </c>
      <c r="AC1132" s="28"/>
      <c r="AD1132" s="28">
        <v>40</v>
      </c>
      <c r="AE1132" s="28">
        <v>40.000988679999999</v>
      </c>
      <c r="AF1132" t="s">
        <v>664</v>
      </c>
    </row>
    <row r="1133" spans="1:32" ht="18" customHeight="1">
      <c r="A1133" s="22">
        <v>46179</v>
      </c>
      <c r="B1133" s="23" t="s">
        <v>470</v>
      </c>
      <c r="C1133" s="24">
        <v>661</v>
      </c>
      <c r="D1133" s="25">
        <v>4747</v>
      </c>
      <c r="E1133" s="26">
        <v>-3401</v>
      </c>
      <c r="F1133" s="24">
        <v>36</v>
      </c>
      <c r="G1133" s="24">
        <v>72</v>
      </c>
      <c r="H1133" s="23" t="s">
        <v>2453</v>
      </c>
      <c r="I1133" s="23" t="s">
        <v>1015</v>
      </c>
      <c r="J1133" s="23" t="s">
        <v>521</v>
      </c>
      <c r="K1133" s="23" t="s">
        <v>154</v>
      </c>
      <c r="L1133" s="27">
        <v>0.76119999999999999</v>
      </c>
      <c r="M1133" s="25">
        <v>-1766</v>
      </c>
      <c r="N1133" s="25">
        <v>-735</v>
      </c>
      <c r="O1133" s="24">
        <v>0</v>
      </c>
      <c r="P1133" s="24">
        <v>1</v>
      </c>
      <c r="Q1133" s="24">
        <v>0</v>
      </c>
      <c r="R1133" s="66"/>
      <c r="S1133" s="66"/>
      <c r="T1133" s="66"/>
      <c r="U1133" s="66"/>
      <c r="V1133" s="66"/>
      <c r="W1133" s="24"/>
      <c r="X1133" s="24"/>
      <c r="Y1133" s="24"/>
      <c r="Z1133" s="24"/>
      <c r="AA1133" s="28"/>
      <c r="AB1133" s="28">
        <v>0.6</v>
      </c>
      <c r="AC1133" s="28"/>
      <c r="AD1133" s="28">
        <v>40</v>
      </c>
      <c r="AE1133" s="28">
        <v>40.000988669999998</v>
      </c>
      <c r="AF1133" t="s">
        <v>664</v>
      </c>
    </row>
    <row r="1134" spans="1:32" ht="18" customHeight="1">
      <c r="A1134" s="22">
        <v>46179</v>
      </c>
      <c r="B1134" s="23" t="s">
        <v>470</v>
      </c>
      <c r="C1134" s="24">
        <v>662</v>
      </c>
      <c r="D1134" s="25">
        <v>4623</v>
      </c>
      <c r="E1134" s="26">
        <v>-763</v>
      </c>
      <c r="F1134" s="24">
        <v>55</v>
      </c>
      <c r="G1134" s="24">
        <v>88</v>
      </c>
      <c r="H1134" s="23" t="s">
        <v>2454</v>
      </c>
      <c r="I1134" s="23" t="s">
        <v>2336</v>
      </c>
      <c r="J1134" s="23" t="s">
        <v>219</v>
      </c>
      <c r="K1134" s="23" t="s">
        <v>154</v>
      </c>
      <c r="L1134" s="27">
        <v>0.94499999999999995</v>
      </c>
      <c r="M1134" s="25">
        <v>-2673</v>
      </c>
      <c r="N1134" s="25">
        <v>-2549</v>
      </c>
      <c r="O1134" s="24">
        <v>0</v>
      </c>
      <c r="P1134" s="24">
        <v>2</v>
      </c>
      <c r="Q1134" s="24">
        <v>0</v>
      </c>
      <c r="R1134" s="66"/>
      <c r="S1134" s="66"/>
      <c r="T1134" s="66"/>
      <c r="U1134" s="66"/>
      <c r="V1134" s="66"/>
      <c r="W1134" s="24"/>
      <c r="X1134" s="24"/>
      <c r="Y1134" s="24"/>
      <c r="Z1134" s="24"/>
      <c r="AA1134" s="28"/>
      <c r="AB1134" s="28">
        <v>0.6</v>
      </c>
      <c r="AC1134" s="28"/>
      <c r="AD1134" s="28">
        <v>30</v>
      </c>
      <c r="AE1134" s="28">
        <v>30.000988660000001</v>
      </c>
      <c r="AF1134" t="s">
        <v>661</v>
      </c>
    </row>
    <row r="1135" spans="1:32" ht="18" customHeight="1">
      <c r="A1135" s="22">
        <v>46179</v>
      </c>
      <c r="B1135" s="23" t="s">
        <v>171</v>
      </c>
      <c r="C1135" s="24">
        <v>663</v>
      </c>
      <c r="D1135" s="25">
        <v>4374</v>
      </c>
      <c r="E1135" s="26">
        <v>-3364</v>
      </c>
      <c r="F1135" s="24">
        <v>15</v>
      </c>
      <c r="G1135" s="24">
        <v>9</v>
      </c>
      <c r="H1135" s="23" t="s">
        <v>1712</v>
      </c>
      <c r="I1135" s="23" t="s">
        <v>1869</v>
      </c>
      <c r="J1135" s="23" t="s">
        <v>2455</v>
      </c>
      <c r="K1135" s="23" t="s">
        <v>154</v>
      </c>
      <c r="L1135" s="27">
        <v>0.74360000000000004</v>
      </c>
      <c r="M1135" s="25">
        <v>-1452</v>
      </c>
      <c r="N1135" s="25">
        <v>-453</v>
      </c>
      <c r="O1135" s="24">
        <v>0</v>
      </c>
      <c r="P1135" s="24">
        <v>3</v>
      </c>
      <c r="Q1135" s="24">
        <v>0</v>
      </c>
      <c r="R1135" s="66"/>
      <c r="S1135" s="66"/>
      <c r="T1135" s="66"/>
      <c r="U1135" s="66"/>
      <c r="V1135" s="66"/>
      <c r="W1135" s="24"/>
      <c r="X1135" s="24"/>
      <c r="Y1135" s="24"/>
      <c r="Z1135" s="24"/>
      <c r="AA1135" s="28"/>
      <c r="AB1135" s="28">
        <v>0.6</v>
      </c>
      <c r="AC1135" s="28"/>
      <c r="AD1135" s="28">
        <v>30</v>
      </c>
      <c r="AE1135" s="28">
        <v>30.00098865</v>
      </c>
      <c r="AF1135" t="s">
        <v>661</v>
      </c>
    </row>
    <row r="1136" spans="1:32" ht="18" customHeight="1">
      <c r="A1136" s="22">
        <v>46179</v>
      </c>
      <c r="B1136" s="23" t="s">
        <v>171</v>
      </c>
      <c r="C1136" s="24">
        <v>665</v>
      </c>
      <c r="D1136" s="25">
        <v>4601</v>
      </c>
      <c r="E1136" s="26">
        <v>-1419</v>
      </c>
      <c r="F1136" s="24">
        <v>22</v>
      </c>
      <c r="G1136" s="24">
        <v>11</v>
      </c>
      <c r="H1136" s="23" t="s">
        <v>2456</v>
      </c>
      <c r="I1136" s="23" t="s">
        <v>2457</v>
      </c>
      <c r="J1136" s="23" t="s">
        <v>2303</v>
      </c>
      <c r="K1136" s="23" t="s">
        <v>154</v>
      </c>
      <c r="L1136" s="27">
        <v>0.8972</v>
      </c>
      <c r="M1136" s="25">
        <v>-1929</v>
      </c>
      <c r="N1136" s="25">
        <v>7897</v>
      </c>
      <c r="O1136" s="24">
        <v>0</v>
      </c>
      <c r="P1136" s="24">
        <v>5</v>
      </c>
      <c r="Q1136" s="24">
        <v>0</v>
      </c>
      <c r="R1136" s="66"/>
      <c r="S1136" s="66"/>
      <c r="T1136" s="66"/>
      <c r="U1136" s="66"/>
      <c r="V1136" s="66"/>
      <c r="W1136" s="24"/>
      <c r="X1136" s="24"/>
      <c r="Y1136" s="24"/>
      <c r="Z1136" s="24"/>
      <c r="AA1136" s="28"/>
      <c r="AB1136" s="28">
        <v>0.6</v>
      </c>
      <c r="AC1136" s="28"/>
      <c r="AD1136" s="28">
        <v>40</v>
      </c>
      <c r="AE1136" s="28">
        <v>40.000988640000003</v>
      </c>
      <c r="AF1136" t="s">
        <v>664</v>
      </c>
    </row>
    <row r="1137" spans="1:32" ht="18" customHeight="1">
      <c r="A1137" s="22">
        <v>46179</v>
      </c>
      <c r="B1137" s="23" t="s">
        <v>171</v>
      </c>
      <c r="C1137" s="24">
        <v>666</v>
      </c>
      <c r="D1137" s="25">
        <v>5717</v>
      </c>
      <c r="E1137" s="26">
        <v>-2469</v>
      </c>
      <c r="F1137" s="24">
        <v>26</v>
      </c>
      <c r="G1137" s="24">
        <v>11</v>
      </c>
      <c r="H1137" s="23" t="s">
        <v>2458</v>
      </c>
      <c r="I1137" s="23" t="s">
        <v>408</v>
      </c>
      <c r="J1137" s="23" t="s">
        <v>2459</v>
      </c>
      <c r="K1137" s="23" t="s">
        <v>154</v>
      </c>
      <c r="L1137" s="27">
        <v>0.85599999999999998</v>
      </c>
      <c r="M1137" s="25">
        <v>-2070</v>
      </c>
      <c r="N1137" s="25">
        <v>39</v>
      </c>
      <c r="O1137" s="24">
        <v>0</v>
      </c>
      <c r="P1137" s="24">
        <v>6</v>
      </c>
      <c r="Q1137" s="24">
        <v>0</v>
      </c>
      <c r="R1137" s="66"/>
      <c r="S1137" s="66"/>
      <c r="T1137" s="66"/>
      <c r="U1137" s="66"/>
      <c r="V1137" s="66"/>
      <c r="W1137" s="24"/>
      <c r="X1137" s="24"/>
      <c r="Y1137" s="24"/>
      <c r="Z1137" s="24"/>
      <c r="AA1137" s="28"/>
      <c r="AB1137" s="28">
        <v>0.8</v>
      </c>
      <c r="AC1137" s="28"/>
      <c r="AD1137" s="28">
        <v>40</v>
      </c>
      <c r="AE1137" s="28">
        <v>40.000988630000002</v>
      </c>
      <c r="AF1137" t="s">
        <v>664</v>
      </c>
    </row>
    <row r="1138" spans="1:32" ht="18" customHeight="1">
      <c r="A1138" s="22">
        <v>46179</v>
      </c>
      <c r="B1138" s="23" t="s">
        <v>156</v>
      </c>
      <c r="C1138" s="24">
        <v>667</v>
      </c>
      <c r="D1138" s="25">
        <v>4111</v>
      </c>
      <c r="E1138" s="26">
        <v>2472</v>
      </c>
      <c r="F1138" s="24">
        <v>18</v>
      </c>
      <c r="G1138" s="24">
        <v>32</v>
      </c>
      <c r="H1138" s="23" t="s">
        <v>2460</v>
      </c>
      <c r="I1138" s="23" t="s">
        <v>2461</v>
      </c>
      <c r="J1138" s="23" t="s">
        <v>1189</v>
      </c>
      <c r="K1138" s="23" t="s">
        <v>154</v>
      </c>
      <c r="L1138" s="27">
        <v>1.2003999999999999</v>
      </c>
      <c r="M1138" s="25">
        <v>-481</v>
      </c>
      <c r="N1138" s="25">
        <v>0</v>
      </c>
      <c r="O1138" s="24">
        <v>0</v>
      </c>
      <c r="P1138" s="24">
        <v>7</v>
      </c>
      <c r="Q1138" s="24">
        <v>0</v>
      </c>
      <c r="R1138" s="66"/>
      <c r="S1138" s="66"/>
      <c r="T1138" s="66"/>
      <c r="U1138" s="66"/>
      <c r="V1138" s="66"/>
      <c r="W1138" s="24"/>
      <c r="X1138" s="24"/>
      <c r="Y1138" s="24"/>
      <c r="Z1138" s="24"/>
      <c r="AA1138" s="28"/>
      <c r="AB1138" s="28">
        <v>0.6</v>
      </c>
      <c r="AC1138" s="28"/>
      <c r="AD1138" s="28">
        <v>70</v>
      </c>
      <c r="AE1138" s="28">
        <v>70.000988620000001</v>
      </c>
      <c r="AF1138" t="s">
        <v>178</v>
      </c>
    </row>
    <row r="1139" spans="1:32" ht="18" customHeight="1">
      <c r="A1139" s="22">
        <v>46179</v>
      </c>
      <c r="B1139" s="23" t="s">
        <v>156</v>
      </c>
      <c r="C1139" s="24">
        <v>668</v>
      </c>
      <c r="D1139" s="25">
        <v>4877</v>
      </c>
      <c r="E1139" s="26">
        <v>2026</v>
      </c>
      <c r="F1139" s="24">
        <v>20</v>
      </c>
      <c r="G1139" s="24">
        <v>32</v>
      </c>
      <c r="H1139" s="23" t="s">
        <v>2462</v>
      </c>
      <c r="I1139" s="23" t="s">
        <v>2463</v>
      </c>
      <c r="J1139" s="23" t="s">
        <v>816</v>
      </c>
      <c r="K1139" s="23" t="s">
        <v>154</v>
      </c>
      <c r="L1139" s="27">
        <v>1.1385000000000001</v>
      </c>
      <c r="M1139" s="25">
        <v>-1447</v>
      </c>
      <c r="N1139" s="25">
        <v>0</v>
      </c>
      <c r="O1139" s="24">
        <v>0</v>
      </c>
      <c r="P1139" s="24">
        <v>8</v>
      </c>
      <c r="Q1139" s="24">
        <v>0</v>
      </c>
      <c r="R1139" s="66"/>
      <c r="S1139" s="66"/>
      <c r="T1139" s="66"/>
      <c r="U1139" s="66"/>
      <c r="V1139" s="66"/>
      <c r="W1139" s="24"/>
      <c r="X1139" s="24"/>
      <c r="Y1139" s="24"/>
      <c r="Z1139" s="24"/>
      <c r="AA1139" s="28"/>
      <c r="AB1139" s="28">
        <v>0.6</v>
      </c>
      <c r="AC1139" s="28"/>
      <c r="AD1139" s="28">
        <v>70</v>
      </c>
      <c r="AE1139" s="28">
        <v>70.000988609999993</v>
      </c>
      <c r="AF1139" t="s">
        <v>178</v>
      </c>
    </row>
    <row r="1140" spans="1:32" ht="18" customHeight="1">
      <c r="A1140" s="22">
        <v>46179</v>
      </c>
      <c r="B1140" s="23" t="s">
        <v>156</v>
      </c>
      <c r="C1140" s="24">
        <v>670</v>
      </c>
      <c r="D1140" s="25">
        <v>4953</v>
      </c>
      <c r="E1140" s="26">
        <v>2091</v>
      </c>
      <c r="F1140" s="24">
        <v>16</v>
      </c>
      <c r="G1140" s="24">
        <v>36</v>
      </c>
      <c r="H1140" s="23" t="s">
        <v>2464</v>
      </c>
      <c r="I1140" s="23" t="s">
        <v>2377</v>
      </c>
      <c r="J1140" s="23" t="s">
        <v>2465</v>
      </c>
      <c r="K1140" s="23" t="s">
        <v>154</v>
      </c>
      <c r="L1140" s="27">
        <v>1.1407</v>
      </c>
      <c r="M1140" s="25">
        <v>-827</v>
      </c>
      <c r="N1140" s="25">
        <v>0</v>
      </c>
      <c r="O1140" s="24">
        <v>0</v>
      </c>
      <c r="P1140" s="24">
        <v>0</v>
      </c>
      <c r="Q1140" s="24">
        <v>0</v>
      </c>
      <c r="R1140" s="66"/>
      <c r="S1140" s="66"/>
      <c r="T1140" s="66"/>
      <c r="U1140" s="66"/>
      <c r="V1140" s="66"/>
      <c r="W1140" s="24"/>
      <c r="X1140" s="24"/>
      <c r="Y1140" s="24"/>
      <c r="Z1140" s="24"/>
      <c r="AA1140" s="28"/>
      <c r="AB1140" s="28">
        <v>0.6</v>
      </c>
      <c r="AC1140" s="28"/>
      <c r="AD1140" s="28">
        <v>80</v>
      </c>
      <c r="AE1140" s="28">
        <v>80.000988599999999</v>
      </c>
      <c r="AF1140" t="s">
        <v>183</v>
      </c>
    </row>
    <row r="1141" spans="1:32" ht="18" customHeight="1">
      <c r="A1141" s="22">
        <v>46179</v>
      </c>
      <c r="B1141" s="23" t="s">
        <v>18</v>
      </c>
      <c r="C1141" s="24">
        <v>671</v>
      </c>
      <c r="D1141" s="25">
        <v>6577</v>
      </c>
      <c r="E1141" s="26">
        <v>-3423</v>
      </c>
      <c r="F1141" s="24">
        <v>49</v>
      </c>
      <c r="G1141" s="24">
        <v>22</v>
      </c>
      <c r="H1141" s="23" t="s">
        <v>2466</v>
      </c>
      <c r="I1141" s="23" t="s">
        <v>1608</v>
      </c>
      <c r="J1141" s="23" t="s">
        <v>972</v>
      </c>
      <c r="K1141" s="23" t="s">
        <v>154</v>
      </c>
      <c r="L1141" s="27">
        <v>0.82650000000000001</v>
      </c>
      <c r="M1141" s="25">
        <v>-632</v>
      </c>
      <c r="N1141" s="25">
        <v>-2297</v>
      </c>
      <c r="O1141" s="24">
        <v>0</v>
      </c>
      <c r="P1141" s="24">
        <v>1</v>
      </c>
      <c r="Q1141" s="24">
        <v>0</v>
      </c>
      <c r="R1141" s="66"/>
      <c r="S1141" s="66"/>
      <c r="T1141" s="66"/>
      <c r="U1141" s="66"/>
      <c r="V1141" s="66"/>
      <c r="W1141" s="24"/>
      <c r="X1141" s="24"/>
      <c r="Y1141" s="24"/>
      <c r="Z1141" s="24"/>
      <c r="AA1141" s="28"/>
      <c r="AB1141" s="28">
        <v>0.8</v>
      </c>
      <c r="AC1141" s="28"/>
      <c r="AD1141" s="28">
        <v>40</v>
      </c>
      <c r="AE1141" s="28">
        <v>40.000988589999999</v>
      </c>
      <c r="AF1141" t="s">
        <v>664</v>
      </c>
    </row>
    <row r="1142" spans="1:32" ht="18" customHeight="1">
      <c r="A1142" s="22">
        <v>46179</v>
      </c>
      <c r="B1142" s="23" t="s">
        <v>18</v>
      </c>
      <c r="C1142" s="24">
        <v>672</v>
      </c>
      <c r="D1142" s="25">
        <v>5178</v>
      </c>
      <c r="E1142" s="26">
        <v>3846</v>
      </c>
      <c r="F1142" s="24">
        <v>80</v>
      </c>
      <c r="G1142" s="24">
        <v>19</v>
      </c>
      <c r="H1142" s="23" t="s">
        <v>1023</v>
      </c>
      <c r="I1142" s="23" t="s">
        <v>2449</v>
      </c>
      <c r="J1142" s="23" t="s">
        <v>1845</v>
      </c>
      <c r="K1142" s="23" t="s">
        <v>154</v>
      </c>
      <c r="L1142" s="27">
        <v>1.2476</v>
      </c>
      <c r="M1142" s="25">
        <v>-571</v>
      </c>
      <c r="N1142" s="25">
        <v>-1485</v>
      </c>
      <c r="O1142" s="24">
        <v>0</v>
      </c>
      <c r="P1142" s="24">
        <v>2</v>
      </c>
      <c r="Q1142" s="24">
        <v>0</v>
      </c>
      <c r="R1142" s="66"/>
      <c r="S1142" s="66"/>
      <c r="T1142" s="66"/>
      <c r="U1142" s="66"/>
      <c r="V1142" s="66"/>
      <c r="W1142" s="24"/>
      <c r="X1142" s="24"/>
      <c r="Y1142" s="24"/>
      <c r="Z1142" s="24"/>
      <c r="AA1142" s="28"/>
      <c r="AB1142" s="28">
        <v>0.8</v>
      </c>
      <c r="AC1142" s="28"/>
      <c r="AD1142" s="28">
        <v>80</v>
      </c>
      <c r="AE1142" s="28">
        <v>80.000988579999998</v>
      </c>
      <c r="AF1142" t="s">
        <v>155</v>
      </c>
    </row>
    <row r="1143" spans="1:32" ht="18" customHeight="1">
      <c r="A1143" s="22">
        <v>46179</v>
      </c>
      <c r="B1143" s="23" t="s">
        <v>18</v>
      </c>
      <c r="C1143" s="24">
        <v>673</v>
      </c>
      <c r="D1143" s="25">
        <v>5421</v>
      </c>
      <c r="E1143" s="26">
        <v>827</v>
      </c>
      <c r="F1143" s="24">
        <v>55</v>
      </c>
      <c r="G1143" s="24">
        <v>28</v>
      </c>
      <c r="H1143" s="23" t="s">
        <v>1293</v>
      </c>
      <c r="I1143" s="23" t="s">
        <v>2467</v>
      </c>
      <c r="J1143" s="23" t="s">
        <v>868</v>
      </c>
      <c r="K1143" s="23" t="s">
        <v>154</v>
      </c>
      <c r="L1143" s="27">
        <v>1.0508999999999999</v>
      </c>
      <c r="M1143" s="25">
        <v>-151</v>
      </c>
      <c r="N1143" s="25">
        <v>3530</v>
      </c>
      <c r="O1143" s="24">
        <v>0</v>
      </c>
      <c r="P1143" s="24">
        <v>3</v>
      </c>
      <c r="Q1143" s="24">
        <v>0</v>
      </c>
      <c r="R1143" s="66"/>
      <c r="S1143" s="66"/>
      <c r="T1143" s="66"/>
      <c r="U1143" s="66"/>
      <c r="V1143" s="66"/>
      <c r="W1143" s="24"/>
      <c r="X1143" s="24"/>
      <c r="Y1143" s="24"/>
      <c r="Z1143" s="24"/>
      <c r="AA1143" s="28"/>
      <c r="AB1143" s="28">
        <v>0.8</v>
      </c>
      <c r="AC1143" s="28"/>
      <c r="AD1143" s="28">
        <v>35</v>
      </c>
      <c r="AE1143" s="28">
        <v>35.000988569999997</v>
      </c>
      <c r="AF1143" t="s">
        <v>668</v>
      </c>
    </row>
    <row r="1144" spans="1:32" ht="18" customHeight="1">
      <c r="A1144" s="22">
        <v>46179</v>
      </c>
      <c r="B1144" s="23" t="s">
        <v>18</v>
      </c>
      <c r="C1144" s="24">
        <v>675</v>
      </c>
      <c r="D1144" s="25">
        <v>2931</v>
      </c>
      <c r="E1144" s="26">
        <v>12731</v>
      </c>
      <c r="F1144" s="24">
        <v>87</v>
      </c>
      <c r="G1144" s="24">
        <v>15</v>
      </c>
      <c r="H1144" s="23" t="s">
        <v>2468</v>
      </c>
      <c r="I1144" s="23" t="s">
        <v>2469</v>
      </c>
      <c r="J1144" s="23" t="s">
        <v>1279</v>
      </c>
      <c r="K1144" s="23" t="s">
        <v>154</v>
      </c>
      <c r="L1144" s="27">
        <v>2.4479000000000002</v>
      </c>
      <c r="M1144" s="25">
        <v>-2317</v>
      </c>
      <c r="N1144" s="25">
        <v>-609</v>
      </c>
      <c r="O1144" s="24">
        <v>0</v>
      </c>
      <c r="P1144" s="24">
        <v>5</v>
      </c>
      <c r="Q1144" s="24">
        <v>0</v>
      </c>
      <c r="R1144" s="66"/>
      <c r="S1144" s="66"/>
      <c r="T1144" s="66"/>
      <c r="U1144" s="66"/>
      <c r="V1144" s="66"/>
      <c r="W1144" s="24"/>
      <c r="X1144" s="24"/>
      <c r="Y1144" s="24"/>
      <c r="Z1144" s="24"/>
      <c r="AA1144" s="28"/>
      <c r="AB1144" s="28">
        <v>0.5</v>
      </c>
      <c r="AC1144" s="28"/>
      <c r="AD1144" s="28">
        <v>90</v>
      </c>
      <c r="AE1144" s="28">
        <v>90.000988559999996</v>
      </c>
      <c r="AF1144" t="s">
        <v>170</v>
      </c>
    </row>
    <row r="1145" spans="1:32" ht="18" customHeight="1">
      <c r="A1145" s="22">
        <v>46179</v>
      </c>
      <c r="B1145" s="23" t="s">
        <v>18</v>
      </c>
      <c r="C1145" s="24">
        <v>676</v>
      </c>
      <c r="D1145" s="25">
        <v>5069</v>
      </c>
      <c r="E1145" s="26">
        <v>-1101</v>
      </c>
      <c r="F1145" s="24">
        <v>51</v>
      </c>
      <c r="G1145" s="24">
        <v>22</v>
      </c>
      <c r="H1145" s="23" t="s">
        <v>1201</v>
      </c>
      <c r="I1145" s="23" t="s">
        <v>2255</v>
      </c>
      <c r="J1145" s="23" t="s">
        <v>2470</v>
      </c>
      <c r="K1145" s="23" t="s">
        <v>154</v>
      </c>
      <c r="L1145" s="27">
        <v>0.92759999999999998</v>
      </c>
      <c r="M1145" s="25">
        <v>-821</v>
      </c>
      <c r="N1145" s="25">
        <v>164</v>
      </c>
      <c r="O1145" s="24">
        <v>0</v>
      </c>
      <c r="P1145" s="24">
        <v>6</v>
      </c>
      <c r="Q1145" s="24">
        <v>0</v>
      </c>
      <c r="R1145" s="66"/>
      <c r="S1145" s="66"/>
      <c r="T1145" s="66"/>
      <c r="U1145" s="66"/>
      <c r="V1145" s="66"/>
      <c r="W1145" s="24"/>
      <c r="X1145" s="24"/>
      <c r="Y1145" s="24"/>
      <c r="Z1145" s="24"/>
      <c r="AA1145" s="28"/>
      <c r="AB1145" s="28">
        <v>0.8</v>
      </c>
      <c r="AC1145" s="28"/>
      <c r="AD1145" s="28">
        <v>40</v>
      </c>
      <c r="AE1145" s="28">
        <v>40.000988550000002</v>
      </c>
      <c r="AF1145" t="s">
        <v>664</v>
      </c>
    </row>
    <row r="1146" spans="1:32" ht="18" customHeight="1">
      <c r="A1146" s="22">
        <v>46179</v>
      </c>
      <c r="B1146" s="23" t="s">
        <v>18</v>
      </c>
      <c r="C1146" s="24">
        <v>677</v>
      </c>
      <c r="D1146" s="25">
        <v>4783</v>
      </c>
      <c r="E1146" s="26">
        <v>3692</v>
      </c>
      <c r="F1146" s="24">
        <v>68</v>
      </c>
      <c r="G1146" s="24">
        <v>19</v>
      </c>
      <c r="H1146" s="23" t="s">
        <v>2471</v>
      </c>
      <c r="I1146" s="23" t="s">
        <v>1633</v>
      </c>
      <c r="J1146" s="23" t="s">
        <v>2472</v>
      </c>
      <c r="K1146" s="23" t="s">
        <v>154</v>
      </c>
      <c r="L1146" s="27">
        <v>1.2573000000000001</v>
      </c>
      <c r="M1146" s="25">
        <v>2435</v>
      </c>
      <c r="N1146" s="25">
        <v>-610</v>
      </c>
      <c r="O1146" s="24">
        <v>0</v>
      </c>
      <c r="P1146" s="24">
        <v>7</v>
      </c>
      <c r="Q1146" s="24">
        <v>0</v>
      </c>
      <c r="R1146" s="66"/>
      <c r="S1146" s="66"/>
      <c r="T1146" s="66"/>
      <c r="U1146" s="66"/>
      <c r="V1146" s="66"/>
      <c r="W1146" s="24"/>
      <c r="X1146" s="24"/>
      <c r="Y1146" s="24"/>
      <c r="Z1146" s="24"/>
      <c r="AA1146" s="28"/>
      <c r="AB1146" s="28">
        <v>0.6</v>
      </c>
      <c r="AC1146" s="28"/>
      <c r="AD1146" s="28">
        <v>80</v>
      </c>
      <c r="AE1146" s="28">
        <v>80.000988539999994</v>
      </c>
      <c r="AF1146" t="s">
        <v>155</v>
      </c>
    </row>
    <row r="1147" spans="1:32" ht="18" customHeight="1">
      <c r="A1147" s="22">
        <v>46179</v>
      </c>
      <c r="B1147" s="23" t="s">
        <v>20</v>
      </c>
      <c r="C1147" s="24">
        <v>678</v>
      </c>
      <c r="D1147" s="25">
        <v>4197</v>
      </c>
      <c r="E1147" s="26">
        <v>-680</v>
      </c>
      <c r="F1147" s="24">
        <v>42</v>
      </c>
      <c r="G1147" s="24">
        <v>18</v>
      </c>
      <c r="H1147" s="23" t="s">
        <v>2473</v>
      </c>
      <c r="I1147" s="23" t="s">
        <v>1494</v>
      </c>
      <c r="J1147" s="23" t="s">
        <v>2474</v>
      </c>
      <c r="K1147" s="23" t="s">
        <v>154</v>
      </c>
      <c r="L1147" s="27">
        <v>0.94599999999999995</v>
      </c>
      <c r="M1147" s="25">
        <v>-83</v>
      </c>
      <c r="N1147" s="25">
        <v>-408</v>
      </c>
      <c r="O1147" s="24">
        <v>0</v>
      </c>
      <c r="P1147" s="24">
        <v>8</v>
      </c>
      <c r="Q1147" s="24">
        <v>0</v>
      </c>
      <c r="R1147" s="66"/>
      <c r="S1147" s="66"/>
      <c r="T1147" s="66"/>
      <c r="U1147" s="66"/>
      <c r="V1147" s="66"/>
      <c r="W1147" s="24"/>
      <c r="X1147" s="24"/>
      <c r="Y1147" s="24"/>
      <c r="Z1147" s="24"/>
      <c r="AA1147" s="28"/>
      <c r="AB1147" s="28">
        <v>0.6</v>
      </c>
      <c r="AC1147" s="28"/>
      <c r="AD1147" s="28">
        <v>40</v>
      </c>
      <c r="AE1147" s="28">
        <v>40.000988530000001</v>
      </c>
      <c r="AF1147" t="s">
        <v>664</v>
      </c>
    </row>
    <row r="1148" spans="1:32" ht="18" customHeight="1">
      <c r="A1148" s="22">
        <v>46179</v>
      </c>
      <c r="B1148" s="23" t="s">
        <v>20</v>
      </c>
      <c r="C1148" s="24">
        <v>680</v>
      </c>
      <c r="D1148" s="25">
        <v>5512</v>
      </c>
      <c r="E1148" s="26">
        <v>-2686</v>
      </c>
      <c r="F1148" s="24">
        <v>45</v>
      </c>
      <c r="G1148" s="24">
        <v>18</v>
      </c>
      <c r="H1148" s="23" t="s">
        <v>472</v>
      </c>
      <c r="I1148" s="23" t="s">
        <v>2475</v>
      </c>
      <c r="J1148" s="23" t="s">
        <v>221</v>
      </c>
      <c r="K1148" s="23" t="s">
        <v>154</v>
      </c>
      <c r="L1148" s="27">
        <v>0.83760000000000001</v>
      </c>
      <c r="M1148" s="25">
        <v>-796</v>
      </c>
      <c r="N1148" s="25">
        <v>204</v>
      </c>
      <c r="O1148" s="24">
        <v>0</v>
      </c>
      <c r="P1148" s="24">
        <v>0</v>
      </c>
      <c r="Q1148" s="24">
        <v>0</v>
      </c>
      <c r="R1148" s="66"/>
      <c r="S1148" s="66"/>
      <c r="T1148" s="66"/>
      <c r="U1148" s="66"/>
      <c r="V1148" s="66"/>
      <c r="W1148" s="24"/>
      <c r="X1148" s="24"/>
      <c r="Y1148" s="24"/>
      <c r="Z1148" s="24"/>
      <c r="AA1148" s="28"/>
      <c r="AB1148" s="28">
        <v>0.8</v>
      </c>
      <c r="AC1148" s="28"/>
      <c r="AD1148" s="28">
        <v>40</v>
      </c>
      <c r="AE1148" s="28">
        <v>40.00098852</v>
      </c>
      <c r="AF1148" t="s">
        <v>664</v>
      </c>
    </row>
    <row r="1149" spans="1:32" ht="18" customHeight="1">
      <c r="A1149" s="22">
        <v>46179</v>
      </c>
      <c r="B1149" s="23" t="s">
        <v>20</v>
      </c>
      <c r="C1149" s="24">
        <v>681</v>
      </c>
      <c r="D1149" s="25">
        <v>4067</v>
      </c>
      <c r="E1149" s="26">
        <v>2276</v>
      </c>
      <c r="F1149" s="24">
        <v>56</v>
      </c>
      <c r="G1149" s="24">
        <v>18</v>
      </c>
      <c r="H1149" s="23" t="s">
        <v>2471</v>
      </c>
      <c r="I1149" s="23" t="s">
        <v>1600</v>
      </c>
      <c r="J1149" s="23" t="s">
        <v>2476</v>
      </c>
      <c r="K1149" s="23" t="s">
        <v>154</v>
      </c>
      <c r="L1149" s="27">
        <v>1.1865000000000001</v>
      </c>
      <c r="M1149" s="25">
        <v>-658</v>
      </c>
      <c r="N1149" s="25">
        <v>2174</v>
      </c>
      <c r="O1149" s="24">
        <v>0</v>
      </c>
      <c r="P1149" s="24">
        <v>1</v>
      </c>
      <c r="Q1149" s="24">
        <v>0</v>
      </c>
      <c r="R1149" s="66"/>
      <c r="S1149" s="66"/>
      <c r="T1149" s="66"/>
      <c r="U1149" s="66"/>
      <c r="V1149" s="66"/>
      <c r="W1149" s="24"/>
      <c r="X1149" s="24"/>
      <c r="Y1149" s="24"/>
      <c r="Z1149" s="24"/>
      <c r="AA1149" s="28"/>
      <c r="AB1149" s="28">
        <v>0.6</v>
      </c>
      <c r="AC1149" s="28"/>
      <c r="AD1149" s="28">
        <v>80</v>
      </c>
      <c r="AE1149" s="28">
        <v>80.000988509999999</v>
      </c>
      <c r="AF1149" t="s">
        <v>183</v>
      </c>
    </row>
    <row r="1150" spans="1:32" ht="18" customHeight="1">
      <c r="A1150" s="22">
        <v>46179</v>
      </c>
      <c r="B1150" s="23" t="s">
        <v>20</v>
      </c>
      <c r="C1150" s="24">
        <v>682</v>
      </c>
      <c r="D1150" s="25">
        <v>4687</v>
      </c>
      <c r="E1150" s="26">
        <v>-59</v>
      </c>
      <c r="F1150" s="24">
        <v>56</v>
      </c>
      <c r="G1150" s="24">
        <v>18</v>
      </c>
      <c r="H1150" s="23" t="s">
        <v>220</v>
      </c>
      <c r="I1150" s="23" t="s">
        <v>2477</v>
      </c>
      <c r="J1150" s="23" t="s">
        <v>2478</v>
      </c>
      <c r="K1150" s="23" t="s">
        <v>154</v>
      </c>
      <c r="L1150" s="27">
        <v>0.99580000000000002</v>
      </c>
      <c r="M1150" s="25">
        <v>1139</v>
      </c>
      <c r="N1150" s="25">
        <v>159</v>
      </c>
      <c r="O1150" s="24">
        <v>0</v>
      </c>
      <c r="P1150" s="24">
        <v>2</v>
      </c>
      <c r="Q1150" s="24">
        <v>0</v>
      </c>
      <c r="R1150" s="66"/>
      <c r="S1150" s="66"/>
      <c r="T1150" s="66"/>
      <c r="U1150" s="66"/>
      <c r="V1150" s="66"/>
      <c r="W1150" s="24"/>
      <c r="X1150" s="24"/>
      <c r="Y1150" s="24"/>
      <c r="Z1150" s="24"/>
      <c r="AA1150" s="28"/>
      <c r="AB1150" s="28">
        <v>0.6</v>
      </c>
      <c r="AC1150" s="28"/>
      <c r="AD1150" s="28">
        <v>30</v>
      </c>
      <c r="AE1150" s="28">
        <v>30.000988499999998</v>
      </c>
      <c r="AF1150" t="s">
        <v>661</v>
      </c>
    </row>
    <row r="1151" spans="1:32" ht="18" customHeight="1">
      <c r="A1151" s="22">
        <v>46179</v>
      </c>
      <c r="B1151" s="23" t="s">
        <v>387</v>
      </c>
      <c r="C1151" s="24">
        <v>683</v>
      </c>
      <c r="D1151" s="25">
        <v>2683</v>
      </c>
      <c r="E1151" s="26">
        <v>-49</v>
      </c>
      <c r="F1151" s="24">
        <v>27</v>
      </c>
      <c r="G1151" s="24">
        <v>18</v>
      </c>
      <c r="H1151" s="23" t="s">
        <v>2479</v>
      </c>
      <c r="I1151" s="23" t="s">
        <v>2255</v>
      </c>
      <c r="J1151" s="23" t="s">
        <v>2480</v>
      </c>
      <c r="K1151" s="23" t="s">
        <v>154</v>
      </c>
      <c r="L1151" s="27">
        <v>0.99390000000000001</v>
      </c>
      <c r="M1151" s="25">
        <v>417</v>
      </c>
      <c r="N1151" s="25">
        <v>155</v>
      </c>
      <c r="O1151" s="24">
        <v>0</v>
      </c>
      <c r="P1151" s="24">
        <v>3</v>
      </c>
      <c r="Q1151" s="24">
        <v>0</v>
      </c>
      <c r="R1151" s="66"/>
      <c r="S1151" s="66"/>
      <c r="T1151" s="66"/>
      <c r="U1151" s="66"/>
      <c r="V1151" s="66"/>
      <c r="W1151" s="24"/>
      <c r="X1151" s="24"/>
      <c r="Y1151" s="24"/>
      <c r="Z1151" s="24"/>
      <c r="AA1151" s="28"/>
      <c r="AB1151" s="28">
        <v>0.5</v>
      </c>
      <c r="AC1151" s="28"/>
      <c r="AD1151" s="28">
        <v>30</v>
      </c>
      <c r="AE1151" s="28">
        <v>30.000988490000001</v>
      </c>
      <c r="AF1151" t="s">
        <v>661</v>
      </c>
    </row>
    <row r="1152" spans="1:32" ht="18" customHeight="1">
      <c r="A1152" s="22">
        <v>46179</v>
      </c>
      <c r="B1152" s="23" t="s">
        <v>387</v>
      </c>
      <c r="C1152" s="24">
        <v>685</v>
      </c>
      <c r="D1152" s="25">
        <v>3902</v>
      </c>
      <c r="E1152" s="26">
        <v>-1772</v>
      </c>
      <c r="F1152" s="24">
        <v>35</v>
      </c>
      <c r="G1152" s="24">
        <v>22</v>
      </c>
      <c r="H1152" s="23" t="s">
        <v>2481</v>
      </c>
      <c r="I1152" s="23" t="s">
        <v>1800</v>
      </c>
      <c r="J1152" s="23" t="s">
        <v>1049</v>
      </c>
      <c r="K1152" s="23" t="s">
        <v>154</v>
      </c>
      <c r="L1152" s="27">
        <v>0.84860000000000002</v>
      </c>
      <c r="M1152" s="25">
        <v>-514</v>
      </c>
      <c r="N1152" s="25">
        <v>-1122</v>
      </c>
      <c r="O1152" s="24">
        <v>0</v>
      </c>
      <c r="P1152" s="24">
        <v>5</v>
      </c>
      <c r="Q1152" s="24">
        <v>0</v>
      </c>
      <c r="R1152" s="66"/>
      <c r="S1152" s="66"/>
      <c r="T1152" s="66"/>
      <c r="U1152" s="66"/>
      <c r="V1152" s="66"/>
      <c r="W1152" s="24"/>
      <c r="X1152" s="24"/>
      <c r="Y1152" s="24"/>
      <c r="Z1152" s="24"/>
      <c r="AA1152" s="28"/>
      <c r="AB1152" s="28">
        <v>0.6</v>
      </c>
      <c r="AC1152" s="28"/>
      <c r="AD1152" s="28">
        <v>40</v>
      </c>
      <c r="AE1152" s="28">
        <v>40.000988479999997</v>
      </c>
      <c r="AF1152" t="s">
        <v>664</v>
      </c>
    </row>
    <row r="1153" spans="1:32" ht="18" customHeight="1">
      <c r="A1153" s="22">
        <v>46179</v>
      </c>
      <c r="B1153" s="23" t="s">
        <v>49</v>
      </c>
      <c r="C1153" s="24">
        <v>686</v>
      </c>
      <c r="D1153" s="25">
        <v>4225</v>
      </c>
      <c r="E1153" s="26">
        <v>-159</v>
      </c>
      <c r="F1153" s="24">
        <v>47</v>
      </c>
      <c r="G1153" s="24">
        <v>17</v>
      </c>
      <c r="H1153" s="23" t="s">
        <v>1198</v>
      </c>
      <c r="I1153" s="23" t="s">
        <v>2482</v>
      </c>
      <c r="J1153" s="23" t="s">
        <v>1415</v>
      </c>
      <c r="K1153" s="23" t="s">
        <v>154</v>
      </c>
      <c r="L1153" s="27">
        <v>0.98750000000000004</v>
      </c>
      <c r="M1153" s="25">
        <v>-673</v>
      </c>
      <c r="N1153" s="25">
        <v>-2744</v>
      </c>
      <c r="O1153" s="24">
        <v>0</v>
      </c>
      <c r="P1153" s="24">
        <v>6</v>
      </c>
      <c r="Q1153" s="24">
        <v>0</v>
      </c>
      <c r="R1153" s="66"/>
      <c r="S1153" s="66"/>
      <c r="T1153" s="66"/>
      <c r="U1153" s="66"/>
      <c r="V1153" s="66"/>
      <c r="W1153" s="24"/>
      <c r="X1153" s="24"/>
      <c r="Y1153" s="24"/>
      <c r="Z1153" s="24"/>
      <c r="AA1153" s="28"/>
      <c r="AB1153" s="28">
        <v>0.6</v>
      </c>
      <c r="AC1153" s="28"/>
      <c r="AD1153" s="28">
        <v>40</v>
      </c>
      <c r="AE1153" s="28">
        <v>40.000988470000003</v>
      </c>
      <c r="AF1153" t="s">
        <v>664</v>
      </c>
    </row>
    <row r="1154" spans="1:32" ht="18" customHeight="1">
      <c r="A1154" s="22">
        <v>46179</v>
      </c>
      <c r="B1154" s="23" t="s">
        <v>49</v>
      </c>
      <c r="C1154" s="24">
        <v>687</v>
      </c>
      <c r="D1154" s="25">
        <v>5345</v>
      </c>
      <c r="E1154" s="26">
        <v>1176</v>
      </c>
      <c r="F1154" s="24">
        <v>56</v>
      </c>
      <c r="G1154" s="24">
        <v>19</v>
      </c>
      <c r="H1154" s="23" t="s">
        <v>1321</v>
      </c>
      <c r="I1154" s="23" t="s">
        <v>2483</v>
      </c>
      <c r="J1154" s="23" t="s">
        <v>2484</v>
      </c>
      <c r="K1154" s="23" t="s">
        <v>154</v>
      </c>
      <c r="L1154" s="27">
        <v>1.0732999999999999</v>
      </c>
      <c r="M1154" s="25">
        <v>-262</v>
      </c>
      <c r="N1154" s="25">
        <v>-578</v>
      </c>
      <c r="O1154" s="24">
        <v>0</v>
      </c>
      <c r="P1154" s="24">
        <v>7</v>
      </c>
      <c r="Q1154" s="24">
        <v>0</v>
      </c>
      <c r="R1154" s="66"/>
      <c r="S1154" s="66"/>
      <c r="T1154" s="66"/>
      <c r="U1154" s="66"/>
      <c r="V1154" s="66"/>
      <c r="W1154" s="24"/>
      <c r="X1154" s="24"/>
      <c r="Y1154" s="24"/>
      <c r="Z1154" s="24"/>
      <c r="AA1154" s="28"/>
      <c r="AB1154" s="28">
        <v>0.8</v>
      </c>
      <c r="AC1154" s="28"/>
      <c r="AD1154" s="28">
        <v>60</v>
      </c>
      <c r="AE1154" s="28">
        <v>60.000988460000002</v>
      </c>
      <c r="AF1154" t="s">
        <v>578</v>
      </c>
    </row>
    <row r="1155" spans="1:32" ht="18" customHeight="1">
      <c r="A1155" s="22">
        <v>46179</v>
      </c>
      <c r="B1155" s="23" t="s">
        <v>20</v>
      </c>
      <c r="C1155" s="24">
        <v>688</v>
      </c>
      <c r="D1155" s="25">
        <v>4286</v>
      </c>
      <c r="E1155" s="26">
        <v>3842</v>
      </c>
      <c r="F1155" s="24">
        <v>83</v>
      </c>
      <c r="G1155" s="24">
        <v>15</v>
      </c>
      <c r="H1155" s="23" t="s">
        <v>1478</v>
      </c>
      <c r="I1155" s="23" t="s">
        <v>2485</v>
      </c>
      <c r="J1155" s="23" t="s">
        <v>2486</v>
      </c>
      <c r="K1155" s="23" t="s">
        <v>154</v>
      </c>
      <c r="L1155" s="27">
        <v>1.2988</v>
      </c>
      <c r="M1155" s="25">
        <v>-1032</v>
      </c>
      <c r="N1155" s="25">
        <v>3354</v>
      </c>
      <c r="O1155" s="24">
        <v>0</v>
      </c>
      <c r="P1155" s="24">
        <v>8</v>
      </c>
      <c r="Q1155" s="24">
        <v>0</v>
      </c>
      <c r="R1155" s="66"/>
      <c r="S1155" s="66"/>
      <c r="T1155" s="66"/>
      <c r="U1155" s="66"/>
      <c r="V1155" s="66"/>
      <c r="W1155" s="24"/>
      <c r="X1155" s="24"/>
      <c r="Y1155" s="24"/>
      <c r="Z1155" s="24"/>
      <c r="AA1155" s="28"/>
      <c r="AB1155" s="28">
        <v>0.6</v>
      </c>
      <c r="AC1155" s="28"/>
      <c r="AD1155" s="28">
        <v>90</v>
      </c>
      <c r="AE1155" s="28">
        <v>90.000988449999994</v>
      </c>
      <c r="AF1155" t="s">
        <v>170</v>
      </c>
    </row>
    <row r="1156" spans="1:32" ht="18" customHeight="1">
      <c r="A1156" s="22">
        <v>46179</v>
      </c>
      <c r="B1156" s="23" t="s">
        <v>20</v>
      </c>
      <c r="C1156" s="24">
        <v>700</v>
      </c>
      <c r="D1156" s="25">
        <v>3526</v>
      </c>
      <c r="E1156" s="26">
        <v>8706</v>
      </c>
      <c r="F1156" s="24">
        <v>70</v>
      </c>
      <c r="G1156" s="24">
        <v>15</v>
      </c>
      <c r="H1156" s="23" t="s">
        <v>213</v>
      </c>
      <c r="I1156" s="23" t="s">
        <v>2487</v>
      </c>
      <c r="J1156" s="23" t="s">
        <v>2488</v>
      </c>
      <c r="K1156" s="23" t="s">
        <v>154</v>
      </c>
      <c r="L1156" s="27">
        <v>1.823</v>
      </c>
      <c r="M1156" s="25">
        <v>-806</v>
      </c>
      <c r="N1156" s="25">
        <v>1183</v>
      </c>
      <c r="O1156" s="24">
        <v>0</v>
      </c>
      <c r="P1156" s="24">
        <v>0</v>
      </c>
      <c r="Q1156" s="24">
        <v>0</v>
      </c>
      <c r="R1156" s="66"/>
      <c r="S1156" s="66"/>
      <c r="T1156" s="66"/>
      <c r="U1156" s="66"/>
      <c r="V1156" s="66"/>
      <c r="W1156" s="24"/>
      <c r="X1156" s="24"/>
      <c r="Y1156" s="24"/>
      <c r="Z1156" s="24"/>
      <c r="AA1156" s="28"/>
      <c r="AB1156" s="28">
        <v>0.6</v>
      </c>
      <c r="AC1156" s="28"/>
      <c r="AD1156" s="28">
        <v>90</v>
      </c>
      <c r="AE1156" s="28">
        <v>90.00098844</v>
      </c>
      <c r="AF1156" t="s">
        <v>170</v>
      </c>
    </row>
    <row r="1157" spans="1:32" ht="18" customHeight="1">
      <c r="A1157" s="22">
        <v>46179</v>
      </c>
      <c r="B1157" s="23" t="s">
        <v>20</v>
      </c>
      <c r="C1157" s="24">
        <v>701</v>
      </c>
      <c r="D1157" s="25">
        <v>4781</v>
      </c>
      <c r="E1157" s="26">
        <v>-806</v>
      </c>
      <c r="F1157" s="24">
        <v>47</v>
      </c>
      <c r="G1157" s="24">
        <v>16</v>
      </c>
      <c r="H1157" s="23" t="s">
        <v>2489</v>
      </c>
      <c r="I1157" s="23" t="s">
        <v>673</v>
      </c>
      <c r="J1157" s="23" t="s">
        <v>1586</v>
      </c>
      <c r="K1157" s="23" t="s">
        <v>154</v>
      </c>
      <c r="L1157" s="27">
        <v>0.94379999999999997</v>
      </c>
      <c r="M1157" s="25">
        <v>413</v>
      </c>
      <c r="N1157" s="25">
        <v>-322</v>
      </c>
      <c r="O1157" s="24">
        <v>0</v>
      </c>
      <c r="P1157" s="24">
        <v>1</v>
      </c>
      <c r="Q1157" s="24">
        <v>0</v>
      </c>
      <c r="R1157" s="66"/>
      <c r="S1157" s="66"/>
      <c r="T1157" s="66"/>
      <c r="U1157" s="66"/>
      <c r="V1157" s="66"/>
      <c r="W1157" s="24"/>
      <c r="X1157" s="24"/>
      <c r="Y1157" s="24"/>
      <c r="Z1157" s="24"/>
      <c r="AA1157" s="28"/>
      <c r="AB1157" s="28">
        <v>0.6</v>
      </c>
      <c r="AC1157" s="28"/>
      <c r="AD1157" s="28">
        <v>40</v>
      </c>
      <c r="AE1157" s="28">
        <v>40.00098843</v>
      </c>
      <c r="AF1157" t="s">
        <v>664</v>
      </c>
    </row>
    <row r="1158" spans="1:32" ht="18" customHeight="1">
      <c r="A1158" s="22">
        <v>46179</v>
      </c>
      <c r="B1158" s="23" t="s">
        <v>20</v>
      </c>
      <c r="C1158" s="24">
        <v>702</v>
      </c>
      <c r="D1158" s="25">
        <v>5028</v>
      </c>
      <c r="E1158" s="26">
        <v>-2797</v>
      </c>
      <c r="F1158" s="24">
        <v>36</v>
      </c>
      <c r="G1158" s="24">
        <v>14</v>
      </c>
      <c r="H1158" s="23" t="s">
        <v>2001</v>
      </c>
      <c r="I1158" s="23" t="s">
        <v>1066</v>
      </c>
      <c r="J1158" s="23" t="s">
        <v>1233</v>
      </c>
      <c r="K1158" s="23" t="s">
        <v>154</v>
      </c>
      <c r="L1158" s="27">
        <v>0.81459999999999999</v>
      </c>
      <c r="M1158" s="25">
        <v>-1072</v>
      </c>
      <c r="N1158" s="25">
        <v>1134</v>
      </c>
      <c r="O1158" s="24">
        <v>0</v>
      </c>
      <c r="P1158" s="24">
        <v>2</v>
      </c>
      <c r="Q1158" s="24">
        <v>0</v>
      </c>
      <c r="R1158" s="66"/>
      <c r="S1158" s="66"/>
      <c r="T1158" s="66"/>
      <c r="U1158" s="66"/>
      <c r="V1158" s="66"/>
      <c r="W1158" s="24"/>
      <c r="X1158" s="24"/>
      <c r="Y1158" s="24"/>
      <c r="Z1158" s="24"/>
      <c r="AA1158" s="28"/>
      <c r="AB1158" s="28">
        <v>0.8</v>
      </c>
      <c r="AC1158" s="28"/>
      <c r="AD1158" s="28">
        <v>30</v>
      </c>
      <c r="AE1158" s="28">
        <v>30.000988419999999</v>
      </c>
      <c r="AF1158" t="s">
        <v>661</v>
      </c>
    </row>
    <row r="1159" spans="1:32" ht="18" customHeight="1">
      <c r="A1159" s="22">
        <v>46179</v>
      </c>
      <c r="B1159" s="23" t="s">
        <v>38</v>
      </c>
      <c r="C1159" s="24">
        <v>703</v>
      </c>
      <c r="D1159" s="25">
        <v>8028</v>
      </c>
      <c r="E1159" s="26">
        <v>-1965</v>
      </c>
      <c r="F1159" s="24">
        <v>50</v>
      </c>
      <c r="G1159" s="24">
        <v>44</v>
      </c>
      <c r="H1159" s="23" t="s">
        <v>2490</v>
      </c>
      <c r="I1159" s="23" t="s">
        <v>2491</v>
      </c>
      <c r="J1159" s="23" t="s">
        <v>2492</v>
      </c>
      <c r="K1159" s="23" t="s">
        <v>154</v>
      </c>
      <c r="L1159" s="27">
        <v>0.91839999999999999</v>
      </c>
      <c r="M1159" s="25">
        <v>-157</v>
      </c>
      <c r="N1159" s="25">
        <v>-852</v>
      </c>
      <c r="O1159" s="24">
        <v>0</v>
      </c>
      <c r="P1159" s="24">
        <v>3</v>
      </c>
      <c r="Q1159" s="24">
        <v>0</v>
      </c>
      <c r="R1159" s="66"/>
      <c r="S1159" s="66"/>
      <c r="T1159" s="66"/>
      <c r="U1159" s="66"/>
      <c r="V1159" s="66"/>
      <c r="W1159" s="24"/>
      <c r="X1159" s="24"/>
      <c r="Y1159" s="24"/>
      <c r="Z1159" s="24"/>
      <c r="AA1159" s="28"/>
      <c r="AB1159" s="28">
        <v>1</v>
      </c>
      <c r="AC1159" s="28"/>
      <c r="AD1159" s="28">
        <v>30</v>
      </c>
      <c r="AE1159" s="28">
        <v>30.000988410000001</v>
      </c>
      <c r="AF1159" t="s">
        <v>661</v>
      </c>
    </row>
    <row r="1160" spans="1:32" ht="18" customHeight="1">
      <c r="A1160" s="22">
        <v>46179</v>
      </c>
      <c r="B1160" s="23" t="s">
        <v>38</v>
      </c>
      <c r="C1160" s="24">
        <v>705</v>
      </c>
      <c r="D1160" s="25">
        <v>3654</v>
      </c>
      <c r="E1160" s="26">
        <v>10924</v>
      </c>
      <c r="F1160" s="24">
        <v>63</v>
      </c>
      <c r="G1160" s="24">
        <v>15</v>
      </c>
      <c r="H1160" s="23" t="s">
        <v>1530</v>
      </c>
      <c r="I1160" s="23" t="s">
        <v>2493</v>
      </c>
      <c r="J1160" s="23" t="s">
        <v>563</v>
      </c>
      <c r="K1160" s="23" t="s">
        <v>154</v>
      </c>
      <c r="L1160" s="27">
        <v>1.9964999999999999</v>
      </c>
      <c r="M1160" s="25">
        <v>-121</v>
      </c>
      <c r="N1160" s="25">
        <v>-1928</v>
      </c>
      <c r="O1160" s="24">
        <v>0</v>
      </c>
      <c r="P1160" s="24">
        <v>5</v>
      </c>
      <c r="Q1160" s="24">
        <v>0</v>
      </c>
      <c r="R1160" s="66"/>
      <c r="S1160" s="66"/>
      <c r="T1160" s="66"/>
      <c r="U1160" s="66"/>
      <c r="V1160" s="66"/>
      <c r="W1160" s="24"/>
      <c r="X1160" s="24"/>
      <c r="Y1160" s="24"/>
      <c r="Z1160" s="24"/>
      <c r="AA1160" s="28"/>
      <c r="AB1160" s="28">
        <v>0.6</v>
      </c>
      <c r="AC1160" s="28"/>
      <c r="AD1160" s="28">
        <v>90</v>
      </c>
      <c r="AE1160" s="28">
        <v>90.000988399999997</v>
      </c>
      <c r="AF1160" t="s">
        <v>170</v>
      </c>
    </row>
    <row r="1161" spans="1:32" ht="18" customHeight="1">
      <c r="A1161" s="22">
        <v>46179</v>
      </c>
      <c r="B1161" s="23" t="s">
        <v>38</v>
      </c>
      <c r="C1161" s="24">
        <v>706</v>
      </c>
      <c r="D1161" s="25">
        <v>3676</v>
      </c>
      <c r="E1161" s="26">
        <v>7511</v>
      </c>
      <c r="F1161" s="24">
        <v>68</v>
      </c>
      <c r="G1161" s="24">
        <v>21</v>
      </c>
      <c r="H1161" s="23" t="s">
        <v>247</v>
      </c>
      <c r="I1161" s="23" t="s">
        <v>2494</v>
      </c>
      <c r="J1161" s="23" t="s">
        <v>2270</v>
      </c>
      <c r="K1161" s="23" t="s">
        <v>154</v>
      </c>
      <c r="L1161" s="27">
        <v>1.6811</v>
      </c>
      <c r="M1161" s="25">
        <v>-918</v>
      </c>
      <c r="N1161" s="25">
        <v>-279</v>
      </c>
      <c r="O1161" s="24">
        <v>0</v>
      </c>
      <c r="P1161" s="24">
        <v>6</v>
      </c>
      <c r="Q1161" s="24">
        <v>0</v>
      </c>
      <c r="R1161" s="66"/>
      <c r="S1161" s="66"/>
      <c r="T1161" s="66"/>
      <c r="U1161" s="66"/>
      <c r="V1161" s="66"/>
      <c r="W1161" s="24"/>
      <c r="X1161" s="24"/>
      <c r="Y1161" s="24"/>
      <c r="Z1161" s="24"/>
      <c r="AA1161" s="28"/>
      <c r="AB1161" s="28">
        <v>0.6</v>
      </c>
      <c r="AC1161" s="28"/>
      <c r="AD1161" s="28">
        <v>90</v>
      </c>
      <c r="AE1161" s="28">
        <v>90.000988390000003</v>
      </c>
      <c r="AF1161" t="s">
        <v>170</v>
      </c>
    </row>
    <row r="1162" spans="1:32" ht="18" customHeight="1">
      <c r="A1162" s="22">
        <v>46179</v>
      </c>
      <c r="B1162" s="23" t="s">
        <v>38</v>
      </c>
      <c r="C1162" s="24">
        <v>707</v>
      </c>
      <c r="D1162" s="25">
        <v>6617</v>
      </c>
      <c r="E1162" s="26">
        <v>-3639</v>
      </c>
      <c r="F1162" s="24">
        <v>30</v>
      </c>
      <c r="G1162" s="24">
        <v>28</v>
      </c>
      <c r="H1162" s="23" t="s">
        <v>2495</v>
      </c>
      <c r="I1162" s="23" t="s">
        <v>2496</v>
      </c>
      <c r="J1162" s="23" t="s">
        <v>2497</v>
      </c>
      <c r="K1162" s="23" t="s">
        <v>154</v>
      </c>
      <c r="L1162" s="27">
        <v>0.81669999999999998</v>
      </c>
      <c r="M1162" s="25">
        <v>2022</v>
      </c>
      <c r="N1162" s="25">
        <v>-1956</v>
      </c>
      <c r="O1162" s="24">
        <v>0</v>
      </c>
      <c r="P1162" s="24">
        <v>7</v>
      </c>
      <c r="Q1162" s="24">
        <v>0</v>
      </c>
      <c r="R1162" s="66"/>
      <c r="S1162" s="66"/>
      <c r="T1162" s="66"/>
      <c r="U1162" s="66"/>
      <c r="V1162" s="66"/>
      <c r="W1162" s="24"/>
      <c r="X1162" s="24"/>
      <c r="Y1162" s="24"/>
      <c r="Z1162" s="24"/>
      <c r="AA1162" s="28"/>
      <c r="AB1162" s="28">
        <v>0.8</v>
      </c>
      <c r="AC1162" s="28"/>
      <c r="AD1162" s="28">
        <v>40</v>
      </c>
      <c r="AE1162" s="28">
        <v>40.000988380000003</v>
      </c>
      <c r="AF1162" t="s">
        <v>664</v>
      </c>
    </row>
    <row r="1163" spans="1:32" ht="18" customHeight="1">
      <c r="A1163" s="22">
        <v>46179</v>
      </c>
      <c r="B1163" s="23" t="s">
        <v>38</v>
      </c>
      <c r="C1163" s="24">
        <v>708</v>
      </c>
      <c r="D1163" s="25">
        <v>5963</v>
      </c>
      <c r="E1163" s="26">
        <v>4896</v>
      </c>
      <c r="F1163" s="24">
        <v>64</v>
      </c>
      <c r="G1163" s="24">
        <v>29</v>
      </c>
      <c r="H1163" s="23" t="s">
        <v>2498</v>
      </c>
      <c r="I1163" s="23" t="s">
        <v>451</v>
      </c>
      <c r="J1163" s="23" t="s">
        <v>2499</v>
      </c>
      <c r="K1163" s="23" t="s">
        <v>154</v>
      </c>
      <c r="L1163" s="27">
        <v>1.2737000000000001</v>
      </c>
      <c r="M1163" s="25">
        <v>-2066</v>
      </c>
      <c r="N1163" s="25">
        <v>3010</v>
      </c>
      <c r="O1163" s="24">
        <v>0</v>
      </c>
      <c r="P1163" s="24">
        <v>8</v>
      </c>
      <c r="Q1163" s="24">
        <v>0</v>
      </c>
      <c r="R1163" s="66"/>
      <c r="S1163" s="66"/>
      <c r="T1163" s="66"/>
      <c r="U1163" s="66"/>
      <c r="V1163" s="66"/>
      <c r="W1163" s="24"/>
      <c r="X1163" s="24"/>
      <c r="Y1163" s="24"/>
      <c r="Z1163" s="24"/>
      <c r="AA1163" s="28"/>
      <c r="AB1163" s="28">
        <v>0.8</v>
      </c>
      <c r="AC1163" s="28"/>
      <c r="AD1163" s="28">
        <v>90</v>
      </c>
      <c r="AE1163" s="28">
        <v>90.000988370000002</v>
      </c>
      <c r="AF1163" t="s">
        <v>170</v>
      </c>
    </row>
    <row r="1164" spans="1:32" ht="18" customHeight="1">
      <c r="A1164" s="22">
        <v>46179</v>
      </c>
      <c r="B1164" s="23" t="s">
        <v>38</v>
      </c>
      <c r="C1164" s="24">
        <v>710</v>
      </c>
      <c r="D1164" s="25">
        <v>6196</v>
      </c>
      <c r="E1164" s="26">
        <v>-860</v>
      </c>
      <c r="F1164" s="24">
        <v>36</v>
      </c>
      <c r="G1164" s="24">
        <v>28</v>
      </c>
      <c r="H1164" s="23" t="s">
        <v>2500</v>
      </c>
      <c r="I1164" s="23" t="s">
        <v>2501</v>
      </c>
      <c r="J1164" s="23" t="s">
        <v>2502</v>
      </c>
      <c r="K1164" s="23" t="s">
        <v>154</v>
      </c>
      <c r="L1164" s="27">
        <v>0.95369999999999999</v>
      </c>
      <c r="M1164" s="25">
        <v>297</v>
      </c>
      <c r="N1164" s="25">
        <v>-759</v>
      </c>
      <c r="O1164" s="24">
        <v>0</v>
      </c>
      <c r="P1164" s="24">
        <v>0</v>
      </c>
      <c r="Q1164" s="24">
        <v>0</v>
      </c>
      <c r="R1164" s="66"/>
      <c r="S1164" s="66"/>
      <c r="T1164" s="66"/>
      <c r="U1164" s="66"/>
      <c r="V1164" s="66"/>
      <c r="W1164" s="24"/>
      <c r="X1164" s="24"/>
      <c r="Y1164" s="24"/>
      <c r="Z1164" s="24"/>
      <c r="AA1164" s="28"/>
      <c r="AB1164" s="28">
        <v>0.8</v>
      </c>
      <c r="AC1164" s="28"/>
      <c r="AD1164" s="28">
        <v>40</v>
      </c>
      <c r="AE1164" s="28">
        <v>40.000988360000001</v>
      </c>
      <c r="AF1164" t="s">
        <v>664</v>
      </c>
    </row>
    <row r="1165" spans="1:32" ht="18" customHeight="1">
      <c r="A1165" s="22">
        <v>46179</v>
      </c>
      <c r="B1165" s="23" t="s">
        <v>372</v>
      </c>
      <c r="C1165" s="24">
        <v>711</v>
      </c>
      <c r="D1165" s="25">
        <v>5048</v>
      </c>
      <c r="E1165" s="26">
        <v>-299</v>
      </c>
      <c r="F1165" s="24">
        <v>63</v>
      </c>
      <c r="G1165" s="24">
        <v>17</v>
      </c>
      <c r="H1165" s="23" t="s">
        <v>2503</v>
      </c>
      <c r="I1165" s="23" t="s">
        <v>2504</v>
      </c>
      <c r="J1165" s="23" t="s">
        <v>2505</v>
      </c>
      <c r="K1165" s="23" t="s">
        <v>154</v>
      </c>
      <c r="L1165" s="27">
        <v>0.98029999999999995</v>
      </c>
      <c r="M1165" s="25">
        <v>-4</v>
      </c>
      <c r="N1165" s="25">
        <v>543</v>
      </c>
      <c r="O1165" s="24">
        <v>0</v>
      </c>
      <c r="P1165" s="24">
        <v>1</v>
      </c>
      <c r="Q1165" s="24">
        <v>0</v>
      </c>
      <c r="R1165" s="66"/>
      <c r="S1165" s="66"/>
      <c r="T1165" s="66"/>
      <c r="U1165" s="66"/>
      <c r="V1165" s="66"/>
      <c r="W1165" s="24"/>
      <c r="X1165" s="24"/>
      <c r="Y1165" s="24"/>
      <c r="Z1165" s="24"/>
      <c r="AA1165" s="28"/>
      <c r="AB1165" s="28">
        <v>0.8</v>
      </c>
      <c r="AC1165" s="28"/>
      <c r="AD1165" s="28">
        <v>40</v>
      </c>
      <c r="AE1165" s="28">
        <v>40.00098835</v>
      </c>
      <c r="AF1165" t="s">
        <v>664</v>
      </c>
    </row>
    <row r="1166" spans="1:32" ht="18" customHeight="1">
      <c r="A1166" s="22">
        <v>46179</v>
      </c>
      <c r="B1166" s="23" t="s">
        <v>372</v>
      </c>
      <c r="C1166" s="24">
        <v>712</v>
      </c>
      <c r="D1166" s="25">
        <v>4736</v>
      </c>
      <c r="E1166" s="26">
        <v>5360</v>
      </c>
      <c r="F1166" s="24">
        <v>70</v>
      </c>
      <c r="G1166" s="24">
        <v>16</v>
      </c>
      <c r="H1166" s="23" t="s">
        <v>2506</v>
      </c>
      <c r="I1166" s="23" t="s">
        <v>1193</v>
      </c>
      <c r="J1166" s="23" t="s">
        <v>2311</v>
      </c>
      <c r="K1166" s="23" t="s">
        <v>154</v>
      </c>
      <c r="L1166" s="27">
        <v>1.3773</v>
      </c>
      <c r="M1166" s="25">
        <v>-183</v>
      </c>
      <c r="N1166" s="25">
        <v>-1031</v>
      </c>
      <c r="O1166" s="24">
        <v>0</v>
      </c>
      <c r="P1166" s="24">
        <v>2</v>
      </c>
      <c r="Q1166" s="24">
        <v>0</v>
      </c>
      <c r="R1166" s="66"/>
      <c r="S1166" s="66"/>
      <c r="T1166" s="66"/>
      <c r="U1166" s="66"/>
      <c r="V1166" s="66"/>
      <c r="W1166" s="24"/>
      <c r="X1166" s="24"/>
      <c r="Y1166" s="24"/>
      <c r="Z1166" s="24"/>
      <c r="AA1166" s="28"/>
      <c r="AB1166" s="28">
        <v>0.6</v>
      </c>
      <c r="AC1166" s="28"/>
      <c r="AD1166" s="28">
        <v>80</v>
      </c>
      <c r="AE1166" s="28">
        <v>80.000988340000006</v>
      </c>
      <c r="AF1166" t="s">
        <v>155</v>
      </c>
    </row>
    <row r="1167" spans="1:32" ht="18" customHeight="1">
      <c r="A1167" s="22">
        <v>46179</v>
      </c>
      <c r="B1167" s="23" t="s">
        <v>485</v>
      </c>
      <c r="C1167" s="24">
        <v>713</v>
      </c>
      <c r="D1167" s="25">
        <v>5330</v>
      </c>
      <c r="E1167" s="26">
        <v>1831</v>
      </c>
      <c r="F1167" s="24">
        <v>78</v>
      </c>
      <c r="G1167" s="24">
        <v>24</v>
      </c>
      <c r="H1167" s="23" t="s">
        <v>1023</v>
      </c>
      <c r="I1167" s="23" t="s">
        <v>1012</v>
      </c>
      <c r="J1167" s="23" t="s">
        <v>2507</v>
      </c>
      <c r="K1167" s="23" t="s">
        <v>154</v>
      </c>
      <c r="L1167" s="27">
        <v>1.1145</v>
      </c>
      <c r="M1167" s="25">
        <v>4193</v>
      </c>
      <c r="N1167" s="25">
        <v>-1851</v>
      </c>
      <c r="O1167" s="24">
        <v>0</v>
      </c>
      <c r="P1167" s="24">
        <v>3</v>
      </c>
      <c r="Q1167" s="24">
        <v>0</v>
      </c>
      <c r="R1167" s="66"/>
      <c r="S1167" s="66"/>
      <c r="T1167" s="66"/>
      <c r="U1167" s="66"/>
      <c r="V1167" s="66"/>
      <c r="W1167" s="24"/>
      <c r="X1167" s="24"/>
      <c r="Y1167" s="24"/>
      <c r="Z1167" s="24"/>
      <c r="AA1167" s="28"/>
      <c r="AB1167" s="28">
        <v>0.8</v>
      </c>
      <c r="AC1167" s="28"/>
      <c r="AD1167" s="28">
        <v>60</v>
      </c>
      <c r="AE1167" s="28">
        <v>60.000988329999998</v>
      </c>
      <c r="AF1167" t="s">
        <v>578</v>
      </c>
    </row>
    <row r="1168" spans="1:32" ht="18" customHeight="1">
      <c r="A1168" s="22">
        <v>46179</v>
      </c>
      <c r="B1168" s="23" t="s">
        <v>485</v>
      </c>
      <c r="C1168" s="24">
        <v>715</v>
      </c>
      <c r="D1168" s="25">
        <v>5376</v>
      </c>
      <c r="E1168" s="26">
        <v>-4177</v>
      </c>
      <c r="F1168" s="24">
        <v>32</v>
      </c>
      <c r="G1168" s="24">
        <v>12</v>
      </c>
      <c r="H1168" s="23" t="s">
        <v>1313</v>
      </c>
      <c r="I1168" s="23" t="s">
        <v>1657</v>
      </c>
      <c r="J1168" s="23" t="s">
        <v>2508</v>
      </c>
      <c r="K1168" s="23" t="s">
        <v>154</v>
      </c>
      <c r="L1168" s="27">
        <v>0.74099999999999999</v>
      </c>
      <c r="M1168" s="25">
        <v>208</v>
      </c>
      <c r="N1168" s="25">
        <v>-1025</v>
      </c>
      <c r="O1168" s="24">
        <v>0</v>
      </c>
      <c r="P1168" s="24">
        <v>5</v>
      </c>
      <c r="Q1168" s="24">
        <v>0</v>
      </c>
      <c r="R1168" s="66"/>
      <c r="S1168" s="66"/>
      <c r="T1168" s="66"/>
      <c r="U1168" s="66"/>
      <c r="V1168" s="66"/>
      <c r="W1168" s="24"/>
      <c r="X1168" s="24"/>
      <c r="Y1168" s="24"/>
      <c r="Z1168" s="24"/>
      <c r="AA1168" s="28"/>
      <c r="AB1168" s="28">
        <v>0.8</v>
      </c>
      <c r="AC1168" s="28"/>
      <c r="AD1168" s="28">
        <v>40</v>
      </c>
      <c r="AE1168" s="28">
        <v>40.000988319999998</v>
      </c>
      <c r="AF1168" t="s">
        <v>664</v>
      </c>
    </row>
    <row r="1169" spans="1:32" ht="18" customHeight="1">
      <c r="A1169" s="22">
        <v>46179</v>
      </c>
      <c r="B1169" s="23" t="s">
        <v>322</v>
      </c>
      <c r="C1169" s="24">
        <v>716</v>
      </c>
      <c r="D1169" s="25">
        <v>6748</v>
      </c>
      <c r="E1169" s="26">
        <v>-1785</v>
      </c>
      <c r="F1169" s="24">
        <v>22</v>
      </c>
      <c r="G1169" s="24">
        <v>8</v>
      </c>
      <c r="H1169" s="23" t="s">
        <v>2288</v>
      </c>
      <c r="I1169" s="23" t="s">
        <v>2509</v>
      </c>
      <c r="J1169" s="23" t="s">
        <v>2510</v>
      </c>
      <c r="K1169" s="23" t="s">
        <v>154</v>
      </c>
      <c r="L1169" s="27">
        <v>0.91180000000000005</v>
      </c>
      <c r="M1169" s="25">
        <v>21</v>
      </c>
      <c r="N1169" s="25">
        <v>1080</v>
      </c>
      <c r="O1169" s="24">
        <v>0</v>
      </c>
      <c r="P1169" s="24">
        <v>6</v>
      </c>
      <c r="Q1169" s="24">
        <v>0</v>
      </c>
      <c r="R1169" s="66"/>
      <c r="S1169" s="66"/>
      <c r="T1169" s="66"/>
      <c r="U1169" s="66"/>
      <c r="V1169" s="66"/>
      <c r="W1169" s="24"/>
      <c r="X1169" s="24"/>
      <c r="Y1169" s="24"/>
      <c r="Z1169" s="24"/>
      <c r="AA1169" s="28"/>
      <c r="AB1169" s="28">
        <v>0.8</v>
      </c>
      <c r="AC1169" s="28"/>
      <c r="AD1169" s="28">
        <v>40</v>
      </c>
      <c r="AE1169" s="28">
        <v>40.000988309999997</v>
      </c>
      <c r="AF1169" t="s">
        <v>664</v>
      </c>
    </row>
    <row r="1170" spans="1:32" ht="18" customHeight="1">
      <c r="A1170" s="22">
        <v>46179</v>
      </c>
      <c r="B1170" s="23" t="s">
        <v>322</v>
      </c>
      <c r="C1170" s="24">
        <v>717</v>
      </c>
      <c r="D1170" s="25">
        <v>5409</v>
      </c>
      <c r="E1170" s="26">
        <v>-2350</v>
      </c>
      <c r="F1170" s="24">
        <v>16</v>
      </c>
      <c r="G1170" s="24">
        <v>4</v>
      </c>
      <c r="H1170" s="23" t="s">
        <v>2511</v>
      </c>
      <c r="I1170" s="23" t="s">
        <v>2512</v>
      </c>
      <c r="J1170" s="23" t="s">
        <v>2513</v>
      </c>
      <c r="K1170" s="23" t="s">
        <v>154</v>
      </c>
      <c r="L1170" s="27">
        <v>0.85519999999999996</v>
      </c>
      <c r="M1170" s="25">
        <v>1157</v>
      </c>
      <c r="N1170" s="25">
        <v>-674</v>
      </c>
      <c r="O1170" s="24">
        <v>0</v>
      </c>
      <c r="P1170" s="24">
        <v>7</v>
      </c>
      <c r="Q1170" s="24">
        <v>0</v>
      </c>
      <c r="R1170" s="66"/>
      <c r="S1170" s="66"/>
      <c r="T1170" s="66"/>
      <c r="U1170" s="66"/>
      <c r="V1170" s="66"/>
      <c r="W1170" s="24"/>
      <c r="X1170" s="24"/>
      <c r="Y1170" s="24"/>
      <c r="Z1170" s="24"/>
      <c r="AA1170" s="28"/>
      <c r="AB1170" s="28">
        <v>0.8</v>
      </c>
      <c r="AC1170" s="28"/>
      <c r="AD1170" s="28">
        <v>30</v>
      </c>
      <c r="AE1170" s="28">
        <v>30.000988299999999</v>
      </c>
      <c r="AF1170" t="s">
        <v>661</v>
      </c>
    </row>
    <row r="1171" spans="1:32" ht="18" customHeight="1">
      <c r="A1171" s="22">
        <v>46179</v>
      </c>
      <c r="B1171" s="23" t="s">
        <v>416</v>
      </c>
      <c r="C1171" s="24">
        <v>718</v>
      </c>
      <c r="D1171" s="25">
        <v>4691</v>
      </c>
      <c r="E1171" s="26">
        <v>1415</v>
      </c>
      <c r="F1171" s="24">
        <v>61</v>
      </c>
      <c r="G1171" s="24">
        <v>18</v>
      </c>
      <c r="H1171" s="23" t="s">
        <v>327</v>
      </c>
      <c r="I1171" s="23" t="s">
        <v>2514</v>
      </c>
      <c r="J1171" s="23" t="s">
        <v>2157</v>
      </c>
      <c r="K1171" s="23" t="s">
        <v>154</v>
      </c>
      <c r="L1171" s="27">
        <v>1.1005</v>
      </c>
      <c r="M1171" s="25">
        <v>-596</v>
      </c>
      <c r="N1171" s="25">
        <v>-1470</v>
      </c>
      <c r="O1171" s="24">
        <v>0</v>
      </c>
      <c r="P1171" s="24">
        <v>8</v>
      </c>
      <c r="Q1171" s="24">
        <v>0</v>
      </c>
      <c r="R1171" s="66"/>
      <c r="S1171" s="66"/>
      <c r="T1171" s="66"/>
      <c r="U1171" s="66"/>
      <c r="V1171" s="66"/>
      <c r="W1171" s="24"/>
      <c r="X1171" s="24"/>
      <c r="Y1171" s="24"/>
      <c r="Z1171" s="24"/>
      <c r="AA1171" s="28"/>
      <c r="AB1171" s="28">
        <v>0.6</v>
      </c>
      <c r="AC1171" s="28"/>
      <c r="AD1171" s="28">
        <v>70</v>
      </c>
      <c r="AE1171" s="28">
        <v>70.000988289999995</v>
      </c>
      <c r="AF1171" t="s">
        <v>204</v>
      </c>
    </row>
    <row r="1172" spans="1:32" ht="18" customHeight="1">
      <c r="A1172" s="22">
        <v>46179</v>
      </c>
      <c r="B1172" s="23" t="s">
        <v>416</v>
      </c>
      <c r="C1172" s="24">
        <v>720</v>
      </c>
      <c r="D1172" s="25">
        <v>7244</v>
      </c>
      <c r="E1172" s="26">
        <v>1963</v>
      </c>
      <c r="F1172" s="24">
        <v>90</v>
      </c>
      <c r="G1172" s="24">
        <v>24</v>
      </c>
      <c r="H1172" s="23" t="s">
        <v>1203</v>
      </c>
      <c r="I1172" s="23" t="s">
        <v>1816</v>
      </c>
      <c r="J1172" s="23" t="s">
        <v>2515</v>
      </c>
      <c r="K1172" s="23" t="s">
        <v>154</v>
      </c>
      <c r="L1172" s="27">
        <v>1.0903</v>
      </c>
      <c r="M1172" s="25">
        <v>-714</v>
      </c>
      <c r="N1172" s="25">
        <v>1993</v>
      </c>
      <c r="O1172" s="24">
        <v>0</v>
      </c>
      <c r="P1172" s="24">
        <v>0</v>
      </c>
      <c r="Q1172" s="24">
        <v>0</v>
      </c>
      <c r="R1172" s="66"/>
      <c r="S1172" s="66"/>
      <c r="T1172" s="66"/>
      <c r="U1172" s="66"/>
      <c r="V1172" s="66"/>
      <c r="W1172" s="24"/>
      <c r="X1172" s="24"/>
      <c r="Y1172" s="24"/>
      <c r="Z1172" s="24"/>
      <c r="AA1172" s="28"/>
      <c r="AB1172" s="28">
        <v>1</v>
      </c>
      <c r="AC1172" s="28"/>
      <c r="AD1172" s="28">
        <v>70</v>
      </c>
      <c r="AE1172" s="28">
        <v>70.000988280000001</v>
      </c>
      <c r="AF1172" t="s">
        <v>204</v>
      </c>
    </row>
    <row r="1173" spans="1:32" ht="18" customHeight="1">
      <c r="A1173" s="22">
        <v>46179</v>
      </c>
      <c r="B1173" s="23" t="s">
        <v>361</v>
      </c>
      <c r="C1173" s="24">
        <v>721</v>
      </c>
      <c r="D1173" s="25">
        <v>2465</v>
      </c>
      <c r="E1173" s="26">
        <v>-1217</v>
      </c>
      <c r="F1173" s="24">
        <v>16</v>
      </c>
      <c r="G1173" s="24">
        <v>12</v>
      </c>
      <c r="H1173" s="23" t="s">
        <v>718</v>
      </c>
      <c r="I1173" s="23" t="s">
        <v>730</v>
      </c>
      <c r="J1173" s="23" t="s">
        <v>2153</v>
      </c>
      <c r="K1173" s="23" t="s">
        <v>154</v>
      </c>
      <c r="L1173" s="27">
        <v>0.83540000000000003</v>
      </c>
      <c r="M1173" s="25">
        <v>-100</v>
      </c>
      <c r="N1173" s="25">
        <v>0</v>
      </c>
      <c r="O1173" s="24">
        <v>0</v>
      </c>
      <c r="P1173" s="24">
        <v>1</v>
      </c>
      <c r="Q1173" s="24">
        <v>0</v>
      </c>
      <c r="R1173" s="66"/>
      <c r="S1173" s="66"/>
      <c r="T1173" s="66"/>
      <c r="U1173" s="66"/>
      <c r="V1173" s="66"/>
      <c r="W1173" s="24"/>
      <c r="X1173" s="24"/>
      <c r="Y1173" s="24"/>
      <c r="Z1173" s="24"/>
      <c r="AA1173" s="28"/>
      <c r="AB1173" s="28">
        <v>0.5</v>
      </c>
      <c r="AC1173" s="28"/>
      <c r="AD1173" s="28">
        <v>40</v>
      </c>
      <c r="AE1173" s="28">
        <v>40.000988270000001</v>
      </c>
      <c r="AF1173" t="s">
        <v>664</v>
      </c>
    </row>
    <row r="1174" spans="1:32" ht="18" customHeight="1">
      <c r="A1174" s="22">
        <v>46179</v>
      </c>
      <c r="B1174" s="23" t="s">
        <v>361</v>
      </c>
      <c r="C1174" s="24">
        <v>722</v>
      </c>
      <c r="D1174" s="25">
        <v>3815</v>
      </c>
      <c r="E1174" s="26">
        <v>2129</v>
      </c>
      <c r="F1174" s="24">
        <v>20</v>
      </c>
      <c r="G1174" s="24">
        <v>25</v>
      </c>
      <c r="H1174" s="23" t="s">
        <v>2516</v>
      </c>
      <c r="I1174" s="23" t="s">
        <v>2517</v>
      </c>
      <c r="J1174" s="23" t="s">
        <v>2518</v>
      </c>
      <c r="K1174" s="23" t="s">
        <v>154</v>
      </c>
      <c r="L1174" s="27">
        <v>1.1859999999999999</v>
      </c>
      <c r="M1174" s="25">
        <v>0</v>
      </c>
      <c r="N1174" s="25">
        <v>-1515</v>
      </c>
      <c r="O1174" s="24">
        <v>0</v>
      </c>
      <c r="P1174" s="24">
        <v>2</v>
      </c>
      <c r="Q1174" s="24">
        <v>0</v>
      </c>
      <c r="R1174" s="66"/>
      <c r="S1174" s="66"/>
      <c r="T1174" s="66"/>
      <c r="U1174" s="66"/>
      <c r="V1174" s="66"/>
      <c r="W1174" s="24"/>
      <c r="X1174" s="24"/>
      <c r="Y1174" s="24"/>
      <c r="Z1174" s="24"/>
      <c r="AA1174" s="28"/>
      <c r="AB1174" s="28">
        <v>0.6</v>
      </c>
      <c r="AC1174" s="28"/>
      <c r="AD1174" s="28">
        <v>80</v>
      </c>
      <c r="AE1174" s="28">
        <v>80.00098826</v>
      </c>
      <c r="AF1174" t="s">
        <v>183</v>
      </c>
    </row>
    <row r="1175" spans="1:32" ht="18" customHeight="1">
      <c r="A1175" s="22">
        <v>46179</v>
      </c>
      <c r="B1175" s="23" t="s">
        <v>380</v>
      </c>
      <c r="C1175" s="24">
        <v>723</v>
      </c>
      <c r="D1175" s="25">
        <v>5201</v>
      </c>
      <c r="E1175" s="26">
        <v>1612</v>
      </c>
      <c r="F1175" s="24">
        <v>38</v>
      </c>
      <c r="G1175" s="24">
        <v>31</v>
      </c>
      <c r="H1175" s="23" t="s">
        <v>2519</v>
      </c>
      <c r="I1175" s="23" t="s">
        <v>2052</v>
      </c>
      <c r="J1175" s="23" t="s">
        <v>1285</v>
      </c>
      <c r="K1175" s="23" t="s">
        <v>154</v>
      </c>
      <c r="L1175" s="27">
        <v>1.1032999999999999</v>
      </c>
      <c r="M1175" s="25">
        <v>-1189</v>
      </c>
      <c r="N1175" s="25">
        <v>-690</v>
      </c>
      <c r="O1175" s="24">
        <v>0</v>
      </c>
      <c r="P1175" s="24">
        <v>3</v>
      </c>
      <c r="Q1175" s="24">
        <v>0</v>
      </c>
      <c r="R1175" s="66"/>
      <c r="S1175" s="66"/>
      <c r="T1175" s="66"/>
      <c r="U1175" s="66"/>
      <c r="V1175" s="66"/>
      <c r="W1175" s="24"/>
      <c r="X1175" s="24"/>
      <c r="Y1175" s="24"/>
      <c r="Z1175" s="24"/>
      <c r="AA1175" s="28"/>
      <c r="AB1175" s="28">
        <v>0.8</v>
      </c>
      <c r="AC1175" s="28"/>
      <c r="AD1175" s="28">
        <v>60</v>
      </c>
      <c r="AE1175" s="28">
        <v>60.000988249999999</v>
      </c>
      <c r="AF1175" t="s">
        <v>578</v>
      </c>
    </row>
    <row r="1176" spans="1:32" ht="18" customHeight="1">
      <c r="A1176" s="22">
        <v>46179</v>
      </c>
      <c r="B1176" s="23" t="s">
        <v>26</v>
      </c>
      <c r="C1176" s="24">
        <v>725</v>
      </c>
      <c r="D1176" s="25">
        <v>6798</v>
      </c>
      <c r="E1176" s="26">
        <v>-4278</v>
      </c>
      <c r="F1176" s="24">
        <v>34</v>
      </c>
      <c r="G1176" s="24">
        <v>17</v>
      </c>
      <c r="H1176" s="23" t="s">
        <v>268</v>
      </c>
      <c r="I1176" s="23" t="s">
        <v>2520</v>
      </c>
      <c r="J1176" s="23" t="s">
        <v>2521</v>
      </c>
      <c r="K1176" s="23" t="s">
        <v>154</v>
      </c>
      <c r="L1176" s="27">
        <v>0.79020000000000001</v>
      </c>
      <c r="M1176" s="25">
        <v>-1785</v>
      </c>
      <c r="N1176" s="25">
        <v>-4219</v>
      </c>
      <c r="O1176" s="24">
        <v>0</v>
      </c>
      <c r="P1176" s="24">
        <v>5</v>
      </c>
      <c r="Q1176" s="24">
        <v>0</v>
      </c>
      <c r="R1176" s="66"/>
      <c r="S1176" s="66"/>
      <c r="T1176" s="66"/>
      <c r="U1176" s="66"/>
      <c r="V1176" s="66"/>
      <c r="W1176" s="24"/>
      <c r="X1176" s="24"/>
      <c r="Y1176" s="24"/>
      <c r="Z1176" s="24"/>
      <c r="AA1176" s="28"/>
      <c r="AB1176" s="28">
        <v>0.8</v>
      </c>
      <c r="AC1176" s="28"/>
      <c r="AD1176" s="28">
        <v>40</v>
      </c>
      <c r="AE1176" s="28">
        <v>40.000988239999998</v>
      </c>
      <c r="AF1176" t="s">
        <v>664</v>
      </c>
    </row>
    <row r="1177" spans="1:32" ht="18" customHeight="1">
      <c r="A1177" s="22">
        <v>46179</v>
      </c>
      <c r="B1177" s="23" t="s">
        <v>52</v>
      </c>
      <c r="C1177" s="24">
        <v>726</v>
      </c>
      <c r="D1177" s="25">
        <v>7492</v>
      </c>
      <c r="E1177" s="26">
        <v>-29</v>
      </c>
      <c r="F1177" s="24">
        <v>24</v>
      </c>
      <c r="G1177" s="24">
        <v>21</v>
      </c>
      <c r="H1177" s="23" t="s">
        <v>2424</v>
      </c>
      <c r="I1177" s="23" t="s">
        <v>1368</v>
      </c>
      <c r="J1177" s="23" t="s">
        <v>2522</v>
      </c>
      <c r="K1177" s="23" t="s">
        <v>154</v>
      </c>
      <c r="L1177" s="27">
        <v>0.99870000000000003</v>
      </c>
      <c r="M1177" s="25">
        <v>-88</v>
      </c>
      <c r="N1177" s="25">
        <v>1408</v>
      </c>
      <c r="O1177" s="24">
        <v>0</v>
      </c>
      <c r="P1177" s="24">
        <v>6</v>
      </c>
      <c r="Q1177" s="24">
        <v>0</v>
      </c>
      <c r="R1177" s="66"/>
      <c r="S1177" s="66"/>
      <c r="T1177" s="66"/>
      <c r="U1177" s="66"/>
      <c r="V1177" s="66"/>
      <c r="W1177" s="24"/>
      <c r="X1177" s="24"/>
      <c r="Y1177" s="24"/>
      <c r="Z1177" s="24"/>
      <c r="AA1177" s="28"/>
      <c r="AB1177" s="28">
        <v>1</v>
      </c>
      <c r="AC1177" s="28"/>
      <c r="AD1177" s="28">
        <v>40</v>
      </c>
      <c r="AE1177" s="28">
        <v>40.000988229999997</v>
      </c>
      <c r="AF1177" t="s">
        <v>664</v>
      </c>
    </row>
    <row r="1178" spans="1:32" ht="18" customHeight="1">
      <c r="A1178" s="22">
        <v>46179</v>
      </c>
      <c r="B1178" s="23" t="s">
        <v>546</v>
      </c>
      <c r="C1178" s="24">
        <v>727</v>
      </c>
      <c r="D1178" s="25">
        <v>4731</v>
      </c>
      <c r="E1178" s="26">
        <v>-1884</v>
      </c>
      <c r="F1178" s="24">
        <v>11</v>
      </c>
      <c r="G1178" s="24">
        <v>11</v>
      </c>
      <c r="H1178" s="23" t="s">
        <v>2176</v>
      </c>
      <c r="I1178" s="23" t="s">
        <v>2523</v>
      </c>
      <c r="J1178" s="23" t="s">
        <v>2523</v>
      </c>
      <c r="K1178" s="23" t="s">
        <v>154</v>
      </c>
      <c r="L1178" s="27">
        <v>0.86729999999999996</v>
      </c>
      <c r="M1178" s="25">
        <v>-983</v>
      </c>
      <c r="N1178" s="25">
        <v>-400</v>
      </c>
      <c r="O1178" s="24">
        <v>0</v>
      </c>
      <c r="P1178" s="24">
        <v>7</v>
      </c>
      <c r="Q1178" s="24">
        <v>0</v>
      </c>
      <c r="R1178" s="66"/>
      <c r="S1178" s="66"/>
      <c r="T1178" s="66"/>
      <c r="U1178" s="66"/>
      <c r="V1178" s="66"/>
      <c r="W1178" s="24"/>
      <c r="X1178" s="24"/>
      <c r="Y1178" s="24"/>
      <c r="Z1178" s="24"/>
      <c r="AA1178" s="28"/>
      <c r="AB1178" s="28">
        <v>0.6</v>
      </c>
      <c r="AC1178" s="28"/>
      <c r="AD1178" s="28">
        <v>30</v>
      </c>
      <c r="AE1178" s="28">
        <v>30.00098822</v>
      </c>
      <c r="AF1178" t="s">
        <v>661</v>
      </c>
    </row>
    <row r="1179" spans="1:32" ht="18" customHeight="1">
      <c r="A1179" s="22">
        <v>46179</v>
      </c>
      <c r="B1179" s="23" t="s">
        <v>514</v>
      </c>
      <c r="C1179" s="24">
        <v>728</v>
      </c>
      <c r="D1179" s="25">
        <v>3886</v>
      </c>
      <c r="E1179" s="26">
        <v>-1565</v>
      </c>
      <c r="F1179" s="24">
        <v>8</v>
      </c>
      <c r="G1179" s="24">
        <v>13</v>
      </c>
      <c r="H1179" s="23" t="s">
        <v>2524</v>
      </c>
      <c r="I1179" s="23" t="s">
        <v>2525</v>
      </c>
      <c r="J1179" s="23" t="s">
        <v>2526</v>
      </c>
      <c r="K1179" s="23" t="s">
        <v>154</v>
      </c>
      <c r="L1179" s="27">
        <v>0.86580000000000001</v>
      </c>
      <c r="M1179" s="25">
        <v>2162</v>
      </c>
      <c r="N1179" s="25">
        <v>-610</v>
      </c>
      <c r="O1179" s="24">
        <v>0</v>
      </c>
      <c r="P1179" s="24">
        <v>8</v>
      </c>
      <c r="Q1179" s="24">
        <v>0</v>
      </c>
      <c r="R1179" s="66"/>
      <c r="S1179" s="66"/>
      <c r="T1179" s="66"/>
      <c r="U1179" s="66"/>
      <c r="V1179" s="66"/>
      <c r="W1179" s="24"/>
      <c r="X1179" s="24"/>
      <c r="Y1179" s="24"/>
      <c r="Z1179" s="24"/>
      <c r="AA1179" s="28"/>
      <c r="AB1179" s="28">
        <v>0.6</v>
      </c>
      <c r="AC1179" s="28"/>
      <c r="AD1179" s="28">
        <v>40</v>
      </c>
      <c r="AE1179" s="28">
        <v>40.000988210000003</v>
      </c>
      <c r="AF1179" t="s">
        <v>664</v>
      </c>
    </row>
    <row r="1180" spans="1:32" ht="18" customHeight="1">
      <c r="A1180" s="22">
        <v>46179</v>
      </c>
      <c r="B1180" s="23" t="s">
        <v>342</v>
      </c>
      <c r="C1180" s="24">
        <v>730</v>
      </c>
      <c r="D1180" s="25">
        <v>4201</v>
      </c>
      <c r="E1180" s="26">
        <v>98</v>
      </c>
      <c r="F1180" s="24">
        <v>17</v>
      </c>
      <c r="G1180" s="24">
        <v>4</v>
      </c>
      <c r="H1180" s="23" t="s">
        <v>660</v>
      </c>
      <c r="I1180" s="23" t="s">
        <v>284</v>
      </c>
      <c r="J1180" s="23" t="s">
        <v>2527</v>
      </c>
      <c r="K1180" s="23" t="s">
        <v>154</v>
      </c>
      <c r="L1180" s="27">
        <v>1.0078</v>
      </c>
      <c r="M1180" s="25">
        <v>2396</v>
      </c>
      <c r="N1180" s="25">
        <v>1051</v>
      </c>
      <c r="O1180" s="24">
        <v>0</v>
      </c>
      <c r="P1180" s="24">
        <v>0</v>
      </c>
      <c r="Q1180" s="24">
        <v>0</v>
      </c>
      <c r="R1180" s="66"/>
      <c r="S1180" s="66"/>
      <c r="T1180" s="66"/>
      <c r="U1180" s="66"/>
      <c r="V1180" s="66"/>
      <c r="W1180" s="24"/>
      <c r="X1180" s="24"/>
      <c r="Y1180" s="24"/>
      <c r="Z1180" s="24"/>
      <c r="AA1180" s="28"/>
      <c r="AB1180" s="28">
        <v>0.6</v>
      </c>
      <c r="AC1180" s="28"/>
      <c r="AD1180" s="28">
        <v>45</v>
      </c>
      <c r="AE1180" s="28">
        <v>45.000988200000002</v>
      </c>
      <c r="AF1180" t="s">
        <v>241</v>
      </c>
    </row>
    <row r="1181" spans="1:32" ht="18" customHeight="1">
      <c r="A1181" s="22">
        <v>46179</v>
      </c>
      <c r="B1181" s="23" t="s">
        <v>404</v>
      </c>
      <c r="C1181" s="24">
        <v>731</v>
      </c>
      <c r="D1181" s="25">
        <v>3975</v>
      </c>
      <c r="E1181" s="26">
        <v>1496</v>
      </c>
      <c r="F1181" s="24">
        <v>22</v>
      </c>
      <c r="G1181" s="24">
        <v>15</v>
      </c>
      <c r="H1181" s="23" t="s">
        <v>894</v>
      </c>
      <c r="I1181" s="23" t="s">
        <v>714</v>
      </c>
      <c r="J1181" s="23" t="s">
        <v>2528</v>
      </c>
      <c r="K1181" s="23" t="s">
        <v>154</v>
      </c>
      <c r="L1181" s="27">
        <v>1.1254999999999999</v>
      </c>
      <c r="M1181" s="25">
        <v>221</v>
      </c>
      <c r="N1181" s="25">
        <v>654</v>
      </c>
      <c r="O1181" s="24">
        <v>0</v>
      </c>
      <c r="P1181" s="24">
        <v>1</v>
      </c>
      <c r="Q1181" s="24">
        <v>0</v>
      </c>
      <c r="R1181" s="66"/>
      <c r="S1181" s="66"/>
      <c r="T1181" s="66"/>
      <c r="U1181" s="66"/>
      <c r="V1181" s="66"/>
      <c r="W1181" s="24"/>
      <c r="X1181" s="24"/>
      <c r="Y1181" s="24"/>
      <c r="Z1181" s="24"/>
      <c r="AA1181" s="28"/>
      <c r="AB1181" s="28">
        <v>0.6</v>
      </c>
      <c r="AC1181" s="28"/>
      <c r="AD1181" s="28">
        <v>70</v>
      </c>
      <c r="AE1181" s="28">
        <v>70.000988190000001</v>
      </c>
      <c r="AF1181" t="s">
        <v>204</v>
      </c>
    </row>
    <row r="1182" spans="1:32" ht="18" customHeight="1">
      <c r="A1182" s="22">
        <v>46179</v>
      </c>
      <c r="B1182" s="23" t="s">
        <v>323</v>
      </c>
      <c r="C1182" s="24">
        <v>732</v>
      </c>
      <c r="D1182" s="25">
        <v>5171</v>
      </c>
      <c r="E1182" s="26">
        <v>-424</v>
      </c>
      <c r="F1182" s="24">
        <v>32</v>
      </c>
      <c r="G1182" s="24">
        <v>13</v>
      </c>
      <c r="H1182" s="23" t="s">
        <v>2529</v>
      </c>
      <c r="I1182" s="23" t="s">
        <v>1605</v>
      </c>
      <c r="J1182" s="23" t="s">
        <v>2530</v>
      </c>
      <c r="K1182" s="23" t="s">
        <v>154</v>
      </c>
      <c r="L1182" s="27">
        <v>0.97270000000000001</v>
      </c>
      <c r="M1182" s="25">
        <v>-2066</v>
      </c>
      <c r="N1182" s="25">
        <v>-2748</v>
      </c>
      <c r="O1182" s="24">
        <v>0</v>
      </c>
      <c r="P1182" s="24">
        <v>2</v>
      </c>
      <c r="Q1182" s="24">
        <v>0</v>
      </c>
      <c r="R1182" s="66"/>
      <c r="S1182" s="66"/>
      <c r="T1182" s="66"/>
      <c r="U1182" s="66"/>
      <c r="V1182" s="66"/>
      <c r="W1182" s="24"/>
      <c r="X1182" s="24"/>
      <c r="Y1182" s="24"/>
      <c r="Z1182" s="24"/>
      <c r="AA1182" s="28"/>
      <c r="AB1182" s="28">
        <v>0.8</v>
      </c>
      <c r="AC1182" s="28"/>
      <c r="AD1182" s="28">
        <v>40</v>
      </c>
      <c r="AE1182" s="28">
        <v>40.00098818</v>
      </c>
      <c r="AF1182" t="s">
        <v>664</v>
      </c>
    </row>
    <row r="1183" spans="1:32" ht="18" customHeight="1">
      <c r="A1183" s="22">
        <v>46179</v>
      </c>
      <c r="B1183" s="23" t="s">
        <v>293</v>
      </c>
      <c r="C1183" s="24">
        <v>733</v>
      </c>
      <c r="D1183" s="25">
        <v>2101</v>
      </c>
      <c r="E1183" s="26">
        <v>-2159</v>
      </c>
      <c r="F1183" s="24">
        <v>9</v>
      </c>
      <c r="G1183" s="24">
        <v>0</v>
      </c>
      <c r="H1183" s="23" t="s">
        <v>2531</v>
      </c>
      <c r="I1183" s="23" t="s">
        <v>2531</v>
      </c>
      <c r="J1183" s="23" t="s">
        <v>214</v>
      </c>
      <c r="K1183" s="23" t="s">
        <v>154</v>
      </c>
      <c r="L1183" s="27">
        <v>0.65749999999999997</v>
      </c>
      <c r="M1183" s="25">
        <v>84</v>
      </c>
      <c r="N1183" s="25">
        <v>648</v>
      </c>
      <c r="O1183" s="24">
        <v>0</v>
      </c>
      <c r="P1183" s="24">
        <v>3</v>
      </c>
      <c r="Q1183" s="24">
        <v>0</v>
      </c>
      <c r="R1183" s="66"/>
      <c r="S1183" s="66"/>
      <c r="T1183" s="66"/>
      <c r="U1183" s="66"/>
      <c r="V1183" s="66"/>
      <c r="W1183" s="24"/>
      <c r="X1183" s="24"/>
      <c r="Y1183" s="24"/>
      <c r="Z1183" s="24"/>
      <c r="AA1183" s="28"/>
      <c r="AB1183" s="28">
        <v>0.5</v>
      </c>
      <c r="AC1183" s="28"/>
      <c r="AD1183" s="28">
        <v>30</v>
      </c>
      <c r="AE1183" s="28">
        <v>30.000988169999999</v>
      </c>
      <c r="AF1183" t="s">
        <v>661</v>
      </c>
    </row>
    <row r="1184" spans="1:32" ht="18" customHeight="1">
      <c r="A1184" s="22">
        <v>46179</v>
      </c>
      <c r="B1184" s="23" t="s">
        <v>324</v>
      </c>
      <c r="C1184" s="24">
        <v>735</v>
      </c>
      <c r="D1184" s="25">
        <v>4341</v>
      </c>
      <c r="E1184" s="26">
        <v>940</v>
      </c>
      <c r="F1184" s="24">
        <v>55</v>
      </c>
      <c r="G1184" s="24">
        <v>21</v>
      </c>
      <c r="H1184" s="23" t="s">
        <v>697</v>
      </c>
      <c r="I1184" s="23" t="s">
        <v>1238</v>
      </c>
      <c r="J1184" s="23" t="s">
        <v>2238</v>
      </c>
      <c r="K1184" s="23" t="s">
        <v>154</v>
      </c>
      <c r="L1184" s="27">
        <v>1.0722</v>
      </c>
      <c r="M1184" s="25">
        <v>2134</v>
      </c>
      <c r="N1184" s="25">
        <v>0</v>
      </c>
      <c r="O1184" s="24">
        <v>0</v>
      </c>
      <c r="P1184" s="24">
        <v>5</v>
      </c>
      <c r="Q1184" s="24">
        <v>0</v>
      </c>
      <c r="R1184" s="66"/>
      <c r="S1184" s="66"/>
      <c r="T1184" s="66"/>
      <c r="U1184" s="66"/>
      <c r="V1184" s="66"/>
      <c r="W1184" s="24"/>
      <c r="X1184" s="24"/>
      <c r="Y1184" s="24"/>
      <c r="Z1184" s="24"/>
      <c r="AA1184" s="28"/>
      <c r="AB1184" s="28">
        <v>0.6</v>
      </c>
      <c r="AC1184" s="28"/>
      <c r="AD1184" s="28">
        <v>45</v>
      </c>
      <c r="AE1184" s="28">
        <v>45.000988159999999</v>
      </c>
      <c r="AF1184" t="s">
        <v>241</v>
      </c>
    </row>
    <row r="1185" spans="1:32" ht="18" customHeight="1">
      <c r="A1185" s="22">
        <v>46179</v>
      </c>
      <c r="B1185" s="23" t="s">
        <v>297</v>
      </c>
      <c r="C1185" s="24">
        <v>736</v>
      </c>
      <c r="D1185" s="25">
        <v>7765</v>
      </c>
      <c r="E1185" s="26">
        <v>6642</v>
      </c>
      <c r="F1185" s="24">
        <v>29</v>
      </c>
      <c r="G1185" s="24">
        <v>40</v>
      </c>
      <c r="H1185" s="23" t="s">
        <v>2416</v>
      </c>
      <c r="I1185" s="23" t="s">
        <v>1396</v>
      </c>
      <c r="J1185" s="23" t="s">
        <v>1709</v>
      </c>
      <c r="K1185" s="23" t="s">
        <v>154</v>
      </c>
      <c r="L1185" s="27">
        <v>1.2850999999999999</v>
      </c>
      <c r="M1185" s="25">
        <v>-528</v>
      </c>
      <c r="N1185" s="25">
        <v>-654</v>
      </c>
      <c r="O1185" s="24">
        <v>0</v>
      </c>
      <c r="P1185" s="24">
        <v>6</v>
      </c>
      <c r="Q1185" s="24">
        <v>0</v>
      </c>
      <c r="R1185" s="66"/>
      <c r="S1185" s="66"/>
      <c r="T1185" s="66"/>
      <c r="U1185" s="66"/>
      <c r="V1185" s="66"/>
      <c r="W1185" s="24"/>
      <c r="X1185" s="24"/>
      <c r="Y1185" s="24"/>
      <c r="Z1185" s="24"/>
      <c r="AA1185" s="28"/>
      <c r="AB1185" s="28">
        <v>1</v>
      </c>
      <c r="AC1185" s="28"/>
      <c r="AD1185" s="28">
        <v>90</v>
      </c>
      <c r="AE1185" s="28">
        <v>90.000988149999998</v>
      </c>
      <c r="AF1185" t="s">
        <v>170</v>
      </c>
    </row>
    <row r="1186" spans="1:32" ht="18" customHeight="1">
      <c r="A1186" s="22">
        <v>46179</v>
      </c>
      <c r="B1186" s="23" t="s">
        <v>400</v>
      </c>
      <c r="C1186" s="24">
        <v>737</v>
      </c>
      <c r="D1186" s="25">
        <v>5346</v>
      </c>
      <c r="E1186" s="26">
        <v>524</v>
      </c>
      <c r="F1186" s="24">
        <v>36</v>
      </c>
      <c r="G1186" s="24">
        <v>28</v>
      </c>
      <c r="H1186" s="23" t="s">
        <v>2532</v>
      </c>
      <c r="I1186" s="23" t="s">
        <v>1851</v>
      </c>
      <c r="J1186" s="23" t="s">
        <v>1578</v>
      </c>
      <c r="K1186" s="23" t="s">
        <v>154</v>
      </c>
      <c r="L1186" s="27">
        <v>1.0327</v>
      </c>
      <c r="M1186" s="25">
        <v>-1161</v>
      </c>
      <c r="N1186" s="25">
        <v>1485</v>
      </c>
      <c r="O1186" s="24">
        <v>0</v>
      </c>
      <c r="P1186" s="24">
        <v>7</v>
      </c>
      <c r="Q1186" s="24">
        <v>0</v>
      </c>
      <c r="R1186" s="66"/>
      <c r="S1186" s="66"/>
      <c r="T1186" s="66"/>
      <c r="U1186" s="66"/>
      <c r="V1186" s="66"/>
      <c r="W1186" s="24"/>
      <c r="X1186" s="24"/>
      <c r="Y1186" s="24"/>
      <c r="Z1186" s="24"/>
      <c r="AA1186" s="28"/>
      <c r="AB1186" s="28">
        <v>0.8</v>
      </c>
      <c r="AC1186" s="28"/>
      <c r="AD1186" s="28">
        <v>35</v>
      </c>
      <c r="AE1186" s="28">
        <v>35.000988139999997</v>
      </c>
      <c r="AF1186" t="s">
        <v>668</v>
      </c>
    </row>
    <row r="1187" spans="1:32" ht="18" customHeight="1">
      <c r="A1187" s="22">
        <v>46179</v>
      </c>
      <c r="B1187" s="23" t="s">
        <v>461</v>
      </c>
      <c r="C1187" s="24">
        <v>738</v>
      </c>
      <c r="D1187" s="25">
        <v>3621</v>
      </c>
      <c r="E1187" s="26">
        <v>-3843</v>
      </c>
      <c r="F1187" s="24">
        <v>24</v>
      </c>
      <c r="G1187" s="24">
        <v>8</v>
      </c>
      <c r="H1187" s="23" t="s">
        <v>2533</v>
      </c>
      <c r="I1187" s="23" t="s">
        <v>992</v>
      </c>
      <c r="J1187" s="23" t="s">
        <v>2534</v>
      </c>
      <c r="K1187" s="23" t="s">
        <v>154</v>
      </c>
      <c r="L1187" s="27">
        <v>0.6462</v>
      </c>
      <c r="M1187" s="25">
        <v>0</v>
      </c>
      <c r="N1187" s="25">
        <v>-354</v>
      </c>
      <c r="O1187" s="24">
        <v>0</v>
      </c>
      <c r="P1187" s="24">
        <v>8</v>
      </c>
      <c r="Q1187" s="24">
        <v>0</v>
      </c>
      <c r="R1187" s="66"/>
      <c r="S1187" s="66"/>
      <c r="T1187" s="66"/>
      <c r="U1187" s="66"/>
      <c r="V1187" s="66"/>
      <c r="W1187" s="24"/>
      <c r="X1187" s="24"/>
      <c r="Y1187" s="24"/>
      <c r="Z1187" s="24"/>
      <c r="AA1187" s="28"/>
      <c r="AB1187" s="28">
        <v>0.6</v>
      </c>
      <c r="AC1187" s="28"/>
      <c r="AD1187" s="28">
        <v>40</v>
      </c>
      <c r="AE1187" s="28">
        <v>40.000988130000003</v>
      </c>
      <c r="AF1187" t="s">
        <v>664</v>
      </c>
    </row>
    <row r="1188" spans="1:32" ht="18" customHeight="1">
      <c r="A1188" s="22">
        <v>46179</v>
      </c>
      <c r="B1188" s="23" t="s">
        <v>351</v>
      </c>
      <c r="C1188" s="24">
        <v>750</v>
      </c>
      <c r="D1188" s="25">
        <v>5639</v>
      </c>
      <c r="E1188" s="26">
        <v>-539</v>
      </c>
      <c r="F1188" s="24">
        <v>66</v>
      </c>
      <c r="G1188" s="24">
        <v>18</v>
      </c>
      <c r="H1188" s="23" t="s">
        <v>2535</v>
      </c>
      <c r="I1188" s="23" t="s">
        <v>2490</v>
      </c>
      <c r="J1188" s="23" t="s">
        <v>2536</v>
      </c>
      <c r="K1188" s="23" t="s">
        <v>154</v>
      </c>
      <c r="L1188" s="27">
        <v>0.96809999999999996</v>
      </c>
      <c r="M1188" s="25">
        <v>2097</v>
      </c>
      <c r="N1188" s="25">
        <v>-2225</v>
      </c>
      <c r="O1188" s="24">
        <v>0</v>
      </c>
      <c r="P1188" s="24">
        <v>0</v>
      </c>
      <c r="Q1188" s="24">
        <v>0</v>
      </c>
      <c r="R1188" s="66"/>
      <c r="S1188" s="66"/>
      <c r="T1188" s="66"/>
      <c r="U1188" s="66"/>
      <c r="V1188" s="66"/>
      <c r="W1188" s="24"/>
      <c r="X1188" s="24"/>
      <c r="Y1188" s="24"/>
      <c r="Z1188" s="24"/>
      <c r="AA1188" s="28"/>
      <c r="AB1188" s="28">
        <v>0.8</v>
      </c>
      <c r="AC1188" s="28"/>
      <c r="AD1188" s="28">
        <v>40</v>
      </c>
      <c r="AE1188" s="28">
        <v>40.000988120000002</v>
      </c>
      <c r="AF1188" t="s">
        <v>664</v>
      </c>
    </row>
    <row r="1189" spans="1:32" ht="18" customHeight="1">
      <c r="A1189" s="22">
        <v>46179</v>
      </c>
      <c r="B1189" s="23" t="s">
        <v>166</v>
      </c>
      <c r="C1189" s="24">
        <v>751</v>
      </c>
      <c r="D1189" s="25">
        <v>5341</v>
      </c>
      <c r="E1189" s="26">
        <v>595</v>
      </c>
      <c r="F1189" s="24">
        <v>67</v>
      </c>
      <c r="G1189" s="24">
        <v>17</v>
      </c>
      <c r="H1189" s="23" t="s">
        <v>2537</v>
      </c>
      <c r="I1189" s="23" t="s">
        <v>1207</v>
      </c>
      <c r="J1189" s="23" t="s">
        <v>2538</v>
      </c>
      <c r="K1189" s="23" t="s">
        <v>154</v>
      </c>
      <c r="L1189" s="27">
        <v>1.0370999999999999</v>
      </c>
      <c r="M1189" s="25">
        <v>-364</v>
      </c>
      <c r="N1189" s="25">
        <v>230</v>
      </c>
      <c r="O1189" s="24">
        <v>0</v>
      </c>
      <c r="P1189" s="24">
        <v>1</v>
      </c>
      <c r="Q1189" s="24">
        <v>0</v>
      </c>
      <c r="R1189" s="66"/>
      <c r="S1189" s="66"/>
      <c r="T1189" s="66"/>
      <c r="U1189" s="66"/>
      <c r="V1189" s="66"/>
      <c r="W1189" s="24"/>
      <c r="X1189" s="24"/>
      <c r="Y1189" s="24"/>
      <c r="Z1189" s="24"/>
      <c r="AA1189" s="28"/>
      <c r="AB1189" s="28">
        <v>0.8</v>
      </c>
      <c r="AC1189" s="28"/>
      <c r="AD1189" s="28">
        <v>45</v>
      </c>
      <c r="AE1189" s="28">
        <v>45.000988110000002</v>
      </c>
      <c r="AF1189" t="s">
        <v>241</v>
      </c>
    </row>
    <row r="1190" spans="1:32" ht="18" customHeight="1">
      <c r="A1190" s="22">
        <v>46179</v>
      </c>
      <c r="B1190" s="23" t="s">
        <v>166</v>
      </c>
      <c r="C1190" s="24">
        <v>752</v>
      </c>
      <c r="D1190" s="25">
        <v>7089</v>
      </c>
      <c r="E1190" s="26">
        <v>1340</v>
      </c>
      <c r="F1190" s="24">
        <v>96</v>
      </c>
      <c r="G1190" s="24">
        <v>30</v>
      </c>
      <c r="H1190" s="23" t="s">
        <v>1324</v>
      </c>
      <c r="I1190" s="23" t="s">
        <v>2045</v>
      </c>
      <c r="J1190" s="23" t="s">
        <v>2497</v>
      </c>
      <c r="K1190" s="23" t="s">
        <v>154</v>
      </c>
      <c r="L1190" s="27">
        <v>1.0629999999999999</v>
      </c>
      <c r="M1190" s="25">
        <v>-198</v>
      </c>
      <c r="N1190" s="25">
        <v>-144</v>
      </c>
      <c r="O1190" s="24">
        <v>0</v>
      </c>
      <c r="P1190" s="24">
        <v>2</v>
      </c>
      <c r="Q1190" s="24">
        <v>0</v>
      </c>
      <c r="R1190" s="66"/>
      <c r="S1190" s="66"/>
      <c r="T1190" s="66"/>
      <c r="U1190" s="66"/>
      <c r="V1190" s="66"/>
      <c r="W1190" s="24"/>
      <c r="X1190" s="24"/>
      <c r="Y1190" s="24"/>
      <c r="Z1190" s="24"/>
      <c r="AA1190" s="28"/>
      <c r="AB1190" s="28">
        <v>1</v>
      </c>
      <c r="AC1190" s="28"/>
      <c r="AD1190" s="28">
        <v>70</v>
      </c>
      <c r="AE1190" s="28">
        <v>70.000988100000001</v>
      </c>
      <c r="AF1190" t="s">
        <v>204</v>
      </c>
    </row>
    <row r="1191" spans="1:32" ht="18" customHeight="1">
      <c r="A1191" s="22">
        <v>46179</v>
      </c>
      <c r="B1191" s="23" t="s">
        <v>166</v>
      </c>
      <c r="C1191" s="24">
        <v>753</v>
      </c>
      <c r="D1191" s="25">
        <v>7790</v>
      </c>
      <c r="E1191" s="26">
        <v>-3218</v>
      </c>
      <c r="F1191" s="24">
        <v>69</v>
      </c>
      <c r="G1191" s="24">
        <v>21</v>
      </c>
      <c r="H1191" s="23" t="s">
        <v>2539</v>
      </c>
      <c r="I1191" s="23" t="s">
        <v>522</v>
      </c>
      <c r="J1191" s="23" t="s">
        <v>1892</v>
      </c>
      <c r="K1191" s="23" t="s">
        <v>154</v>
      </c>
      <c r="L1191" s="27">
        <v>0.86229999999999996</v>
      </c>
      <c r="M1191" s="25">
        <v>-388</v>
      </c>
      <c r="N1191" s="25">
        <v>582</v>
      </c>
      <c r="O1191" s="24">
        <v>0</v>
      </c>
      <c r="P1191" s="24">
        <v>3</v>
      </c>
      <c r="Q1191" s="24">
        <v>0</v>
      </c>
      <c r="R1191" s="66"/>
      <c r="S1191" s="66"/>
      <c r="T1191" s="66"/>
      <c r="U1191" s="66"/>
      <c r="V1191" s="66"/>
      <c r="W1191" s="24"/>
      <c r="X1191" s="24"/>
      <c r="Y1191" s="24"/>
      <c r="Z1191" s="24"/>
      <c r="AA1191" s="28"/>
      <c r="AB1191" s="28">
        <v>1</v>
      </c>
      <c r="AC1191" s="28"/>
      <c r="AD1191" s="28">
        <v>30</v>
      </c>
      <c r="AE1191" s="28">
        <v>30.00098809</v>
      </c>
      <c r="AF1191" t="s">
        <v>661</v>
      </c>
    </row>
    <row r="1192" spans="1:32" ht="18" customHeight="1">
      <c r="A1192" s="22">
        <v>46179</v>
      </c>
      <c r="B1192" s="23" t="s">
        <v>166</v>
      </c>
      <c r="C1192" s="24">
        <v>755</v>
      </c>
      <c r="D1192" s="25">
        <v>6457</v>
      </c>
      <c r="E1192" s="26">
        <v>2356</v>
      </c>
      <c r="F1192" s="24">
        <v>94</v>
      </c>
      <c r="G1192" s="24">
        <v>27</v>
      </c>
      <c r="H1192" s="23" t="s">
        <v>888</v>
      </c>
      <c r="I1192" s="23" t="s">
        <v>2540</v>
      </c>
      <c r="J1192" s="23" t="s">
        <v>2541</v>
      </c>
      <c r="K1192" s="23" t="s">
        <v>154</v>
      </c>
      <c r="L1192" s="27">
        <v>1.1215999999999999</v>
      </c>
      <c r="M1192" s="25">
        <v>-1381</v>
      </c>
      <c r="N1192" s="25">
        <v>-1082</v>
      </c>
      <c r="O1192" s="24">
        <v>0</v>
      </c>
      <c r="P1192" s="24">
        <v>5</v>
      </c>
      <c r="Q1192" s="24">
        <v>0</v>
      </c>
      <c r="R1192" s="66"/>
      <c r="S1192" s="66"/>
      <c r="T1192" s="66"/>
      <c r="U1192" s="66"/>
      <c r="V1192" s="66"/>
      <c r="W1192" s="24"/>
      <c r="X1192" s="24"/>
      <c r="Y1192" s="24"/>
      <c r="Z1192" s="24"/>
      <c r="AA1192" s="28"/>
      <c r="AB1192" s="28">
        <v>0.8</v>
      </c>
      <c r="AC1192" s="28"/>
      <c r="AD1192" s="28">
        <v>80</v>
      </c>
      <c r="AE1192" s="28">
        <v>80.000988079999999</v>
      </c>
      <c r="AF1192" t="s">
        <v>183</v>
      </c>
    </row>
    <row r="1193" spans="1:32" ht="18" customHeight="1">
      <c r="A1193" s="22">
        <v>46179</v>
      </c>
      <c r="B1193" s="23" t="s">
        <v>179</v>
      </c>
      <c r="C1193" s="24">
        <v>756</v>
      </c>
      <c r="D1193" s="25">
        <v>1591</v>
      </c>
      <c r="E1193" s="26">
        <v>18352</v>
      </c>
      <c r="F1193" s="24">
        <v>104</v>
      </c>
      <c r="G1193" s="24">
        <v>0</v>
      </c>
      <c r="H1193" s="23" t="s">
        <v>2542</v>
      </c>
      <c r="I1193" s="23" t="s">
        <v>2542</v>
      </c>
      <c r="J1193" s="23" t="s">
        <v>214</v>
      </c>
      <c r="K1193" s="23" t="s">
        <v>154</v>
      </c>
      <c r="L1193" s="27">
        <v>4.8449999999999998</v>
      </c>
      <c r="M1193" s="25">
        <v>0</v>
      </c>
      <c r="N1193" s="25">
        <v>5116</v>
      </c>
      <c r="O1193" s="24">
        <v>0</v>
      </c>
      <c r="P1193" s="24">
        <v>6</v>
      </c>
      <c r="Q1193" s="24">
        <v>0</v>
      </c>
      <c r="R1193" s="66"/>
      <c r="S1193" s="66"/>
      <c r="T1193" s="66"/>
      <c r="U1193" s="66"/>
      <c r="V1193" s="66"/>
      <c r="W1193" s="24"/>
      <c r="X1193" s="24"/>
      <c r="Y1193" s="24"/>
      <c r="Z1193" s="24"/>
      <c r="AA1193" s="28"/>
      <c r="AB1193" s="28">
        <v>0.5</v>
      </c>
      <c r="AC1193" s="28"/>
      <c r="AD1193" s="28">
        <v>90</v>
      </c>
      <c r="AE1193" s="28">
        <v>90.000988070000005</v>
      </c>
      <c r="AF1193" t="s">
        <v>170</v>
      </c>
    </row>
    <row r="1194" spans="1:32" ht="18" customHeight="1">
      <c r="A1194" s="22">
        <v>46179</v>
      </c>
      <c r="B1194" s="23" t="s">
        <v>179</v>
      </c>
      <c r="C1194" s="24">
        <v>757</v>
      </c>
      <c r="D1194" s="25">
        <v>3874</v>
      </c>
      <c r="E1194" s="26">
        <v>-2084</v>
      </c>
      <c r="F1194" s="24">
        <v>28</v>
      </c>
      <c r="G1194" s="24">
        <v>5</v>
      </c>
      <c r="H1194" s="23" t="s">
        <v>384</v>
      </c>
      <c r="I1194" s="23" t="s">
        <v>2543</v>
      </c>
      <c r="J1194" s="23" t="s">
        <v>2544</v>
      </c>
      <c r="K1194" s="23" t="s">
        <v>154</v>
      </c>
      <c r="L1194" s="27">
        <v>0.82069999999999999</v>
      </c>
      <c r="M1194" s="25">
        <v>1476</v>
      </c>
      <c r="N1194" s="25">
        <v>-1394</v>
      </c>
      <c r="O1194" s="24">
        <v>0</v>
      </c>
      <c r="P1194" s="24">
        <v>7</v>
      </c>
      <c r="Q1194" s="24">
        <v>0</v>
      </c>
      <c r="R1194" s="66"/>
      <c r="S1194" s="66"/>
      <c r="T1194" s="66"/>
      <c r="U1194" s="66"/>
      <c r="V1194" s="66"/>
      <c r="W1194" s="24"/>
      <c r="X1194" s="24"/>
      <c r="Y1194" s="24"/>
      <c r="Z1194" s="24"/>
      <c r="AA1194" s="28"/>
      <c r="AB1194" s="28">
        <v>0.6</v>
      </c>
      <c r="AC1194" s="28"/>
      <c r="AD1194" s="28">
        <v>30</v>
      </c>
      <c r="AE1194" s="28">
        <v>30.000988060000001</v>
      </c>
      <c r="AF1194" t="s">
        <v>661</v>
      </c>
    </row>
    <row r="1195" spans="1:32" ht="18" customHeight="1">
      <c r="A1195" s="22">
        <v>46179</v>
      </c>
      <c r="B1195" s="23" t="s">
        <v>179</v>
      </c>
      <c r="C1195" s="24">
        <v>758</v>
      </c>
      <c r="D1195" s="25">
        <v>6071</v>
      </c>
      <c r="E1195" s="26">
        <v>1406</v>
      </c>
      <c r="F1195" s="24">
        <v>70</v>
      </c>
      <c r="G1195" s="24">
        <v>3</v>
      </c>
      <c r="H1195" s="23" t="s">
        <v>2545</v>
      </c>
      <c r="I1195" s="23" t="s">
        <v>2546</v>
      </c>
      <c r="J1195" s="23" t="s">
        <v>2547</v>
      </c>
      <c r="K1195" s="23" t="s">
        <v>154</v>
      </c>
      <c r="L1195" s="27">
        <v>1.0771999999999999</v>
      </c>
      <c r="M1195" s="25">
        <v>-135</v>
      </c>
      <c r="N1195" s="25">
        <v>-776</v>
      </c>
      <c r="O1195" s="24">
        <v>0</v>
      </c>
      <c r="P1195" s="24">
        <v>8</v>
      </c>
      <c r="Q1195" s="24">
        <v>0</v>
      </c>
      <c r="R1195" s="66"/>
      <c r="S1195" s="66"/>
      <c r="T1195" s="66"/>
      <c r="U1195" s="66"/>
      <c r="V1195" s="66"/>
      <c r="W1195" s="24"/>
      <c r="X1195" s="24"/>
      <c r="Y1195" s="24"/>
      <c r="Z1195" s="24"/>
      <c r="AA1195" s="28"/>
      <c r="AB1195" s="28">
        <v>0.8</v>
      </c>
      <c r="AC1195" s="28"/>
      <c r="AD1195" s="28">
        <v>70</v>
      </c>
      <c r="AE1195" s="28">
        <v>70.000988050000004</v>
      </c>
      <c r="AF1195" t="s">
        <v>204</v>
      </c>
    </row>
    <row r="1196" spans="1:32" ht="18" customHeight="1">
      <c r="A1196" s="22">
        <v>46179</v>
      </c>
      <c r="B1196" s="23" t="s">
        <v>179</v>
      </c>
      <c r="C1196" s="24">
        <v>760</v>
      </c>
      <c r="D1196" s="25">
        <v>6614</v>
      </c>
      <c r="E1196" s="26">
        <v>-4719</v>
      </c>
      <c r="F1196" s="24">
        <v>24</v>
      </c>
      <c r="G1196" s="24">
        <v>4</v>
      </c>
      <c r="H1196" s="23" t="s">
        <v>2548</v>
      </c>
      <c r="I1196" s="23" t="s">
        <v>2549</v>
      </c>
      <c r="J1196" s="23" t="s">
        <v>2550</v>
      </c>
      <c r="K1196" s="23" t="s">
        <v>154</v>
      </c>
      <c r="L1196" s="27">
        <v>0.76219999999999999</v>
      </c>
      <c r="M1196" s="25">
        <v>-2961</v>
      </c>
      <c r="N1196" s="25">
        <v>-2965</v>
      </c>
      <c r="O1196" s="24">
        <v>0</v>
      </c>
      <c r="P1196" s="24">
        <v>0</v>
      </c>
      <c r="Q1196" s="24">
        <v>0</v>
      </c>
      <c r="R1196" s="66"/>
      <c r="S1196" s="66"/>
      <c r="T1196" s="66"/>
      <c r="U1196" s="66"/>
      <c r="V1196" s="66"/>
      <c r="W1196" s="24"/>
      <c r="X1196" s="24"/>
      <c r="Y1196" s="24"/>
      <c r="Z1196" s="24"/>
      <c r="AA1196" s="28"/>
      <c r="AB1196" s="28">
        <v>0.8</v>
      </c>
      <c r="AC1196" s="28"/>
      <c r="AD1196" s="28">
        <v>40</v>
      </c>
      <c r="AE1196" s="28">
        <v>40.000988040000003</v>
      </c>
      <c r="AF1196" t="s">
        <v>664</v>
      </c>
    </row>
    <row r="1197" spans="1:32" ht="18" customHeight="1">
      <c r="A1197" s="22">
        <v>46179</v>
      </c>
      <c r="B1197" s="23" t="s">
        <v>256</v>
      </c>
      <c r="C1197" s="24">
        <v>761</v>
      </c>
      <c r="D1197" s="25">
        <v>4026</v>
      </c>
      <c r="E1197" s="26">
        <v>-1340</v>
      </c>
      <c r="F1197" s="24">
        <v>15</v>
      </c>
      <c r="G1197" s="24">
        <v>7</v>
      </c>
      <c r="H1197" s="23" t="s">
        <v>1025</v>
      </c>
      <c r="I1197" s="23" t="s">
        <v>2551</v>
      </c>
      <c r="J1197" s="23" t="s">
        <v>2552</v>
      </c>
      <c r="K1197" s="23" t="s">
        <v>154</v>
      </c>
      <c r="L1197" s="27">
        <v>0.8891</v>
      </c>
      <c r="M1197" s="25">
        <v>170</v>
      </c>
      <c r="N1197" s="25">
        <v>-668</v>
      </c>
      <c r="O1197" s="24">
        <v>0</v>
      </c>
      <c r="P1197" s="24">
        <v>1</v>
      </c>
      <c r="Q1197" s="24">
        <v>0</v>
      </c>
      <c r="R1197" s="66"/>
      <c r="S1197" s="66"/>
      <c r="T1197" s="66"/>
      <c r="U1197" s="66"/>
      <c r="V1197" s="66"/>
      <c r="W1197" s="24"/>
      <c r="X1197" s="24"/>
      <c r="Y1197" s="24"/>
      <c r="Z1197" s="24"/>
      <c r="AA1197" s="28"/>
      <c r="AB1197" s="28">
        <v>0.6</v>
      </c>
      <c r="AC1197" s="28"/>
      <c r="AD1197" s="28">
        <v>40</v>
      </c>
      <c r="AE1197" s="28">
        <v>40.000988030000002</v>
      </c>
      <c r="AF1197" t="s">
        <v>664</v>
      </c>
    </row>
    <row r="1198" spans="1:32" ht="18" customHeight="1">
      <c r="A1198" s="22">
        <v>46179</v>
      </c>
      <c r="B1198" s="23" t="s">
        <v>184</v>
      </c>
      <c r="C1198" s="24">
        <v>762</v>
      </c>
      <c r="D1198" s="25">
        <v>5256</v>
      </c>
      <c r="E1198" s="26">
        <v>-3751</v>
      </c>
      <c r="F1198" s="24">
        <v>26</v>
      </c>
      <c r="G1198" s="24">
        <v>26</v>
      </c>
      <c r="H1198" s="23" t="s">
        <v>2553</v>
      </c>
      <c r="I1198" s="23" t="s">
        <v>2554</v>
      </c>
      <c r="J1198" s="23" t="s">
        <v>2554</v>
      </c>
      <c r="K1198" s="23" t="s">
        <v>154</v>
      </c>
      <c r="L1198" s="27">
        <v>0.7621</v>
      </c>
      <c r="M1198" s="25">
        <v>-2062</v>
      </c>
      <c r="N1198" s="25">
        <v>-924</v>
      </c>
      <c r="O1198" s="24">
        <v>0</v>
      </c>
      <c r="P1198" s="24">
        <v>2</v>
      </c>
      <c r="Q1198" s="24">
        <v>0</v>
      </c>
      <c r="R1198" s="66"/>
      <c r="S1198" s="66"/>
      <c r="T1198" s="66"/>
      <c r="U1198" s="66"/>
      <c r="V1198" s="66"/>
      <c r="W1198" s="24"/>
      <c r="X1198" s="24"/>
      <c r="Y1198" s="24"/>
      <c r="Z1198" s="24"/>
      <c r="AA1198" s="28"/>
      <c r="AB1198" s="28">
        <v>0.8</v>
      </c>
      <c r="AC1198" s="28"/>
      <c r="AD1198" s="28">
        <v>40</v>
      </c>
      <c r="AE1198" s="28">
        <v>40.000988020000001</v>
      </c>
      <c r="AF1198" t="s">
        <v>664</v>
      </c>
    </row>
    <row r="1199" spans="1:32" ht="18" customHeight="1">
      <c r="A1199" s="22">
        <v>46180</v>
      </c>
      <c r="B1199" s="23" t="s">
        <v>307</v>
      </c>
      <c r="C1199" s="24">
        <v>635</v>
      </c>
      <c r="D1199" s="25">
        <v>2334</v>
      </c>
      <c r="E1199" s="26">
        <v>8687</v>
      </c>
      <c r="F1199" s="24">
        <v>94</v>
      </c>
      <c r="G1199" s="24">
        <v>9</v>
      </c>
      <c r="H1199" s="23" t="s">
        <v>729</v>
      </c>
      <c r="I1199" s="23" t="s">
        <v>2555</v>
      </c>
      <c r="J1199" s="23" t="s">
        <v>2556</v>
      </c>
      <c r="K1199" s="23" t="s">
        <v>154</v>
      </c>
      <c r="L1199" s="27">
        <v>2.2406000000000001</v>
      </c>
      <c r="M1199" s="25">
        <v>-8297</v>
      </c>
      <c r="N1199" s="25">
        <v>-942</v>
      </c>
      <c r="O1199" s="24">
        <v>0</v>
      </c>
      <c r="P1199" s="24">
        <v>5</v>
      </c>
      <c r="Q1199" s="24">
        <v>0</v>
      </c>
      <c r="R1199" s="66"/>
      <c r="S1199" s="66"/>
      <c r="T1199" s="66"/>
      <c r="U1199" s="66"/>
      <c r="V1199" s="66"/>
      <c r="W1199" s="24"/>
      <c r="X1199" s="24"/>
      <c r="Y1199" s="24"/>
      <c r="Z1199" s="24"/>
      <c r="AA1199" s="28"/>
      <c r="AB1199" s="28">
        <v>0.5</v>
      </c>
      <c r="AC1199" s="28"/>
      <c r="AD1199" s="28">
        <v>90</v>
      </c>
      <c r="AE1199" s="28">
        <v>90.00098801</v>
      </c>
      <c r="AF1199" t="s">
        <v>170</v>
      </c>
    </row>
    <row r="1200" spans="1:32" ht="18" customHeight="1">
      <c r="A1200" s="22">
        <v>46180</v>
      </c>
      <c r="B1200" s="23" t="s">
        <v>485</v>
      </c>
      <c r="C1200" s="24">
        <v>713</v>
      </c>
      <c r="D1200" s="25">
        <v>1342</v>
      </c>
      <c r="E1200" s="26">
        <v>8233</v>
      </c>
      <c r="F1200" s="24">
        <v>53</v>
      </c>
      <c r="G1200" s="24">
        <v>8</v>
      </c>
      <c r="H1200" s="23" t="s">
        <v>2557</v>
      </c>
      <c r="I1200" s="23" t="s">
        <v>2558</v>
      </c>
      <c r="J1200" s="23" t="s">
        <v>1285</v>
      </c>
      <c r="K1200" s="23" t="s">
        <v>154</v>
      </c>
      <c r="L1200" s="27">
        <v>3.0449999999999999</v>
      </c>
      <c r="M1200" s="25">
        <v>1831</v>
      </c>
      <c r="N1200" s="25">
        <v>4193</v>
      </c>
      <c r="O1200" s="24">
        <v>0</v>
      </c>
      <c r="P1200" s="24">
        <v>3</v>
      </c>
      <c r="Q1200" s="24">
        <v>0</v>
      </c>
      <c r="R1200" s="66"/>
      <c r="S1200" s="66"/>
      <c r="T1200" s="66"/>
      <c r="U1200" s="66"/>
      <c r="V1200" s="66"/>
      <c r="W1200" s="24"/>
      <c r="X1200" s="24"/>
      <c r="Y1200" s="24"/>
      <c r="Z1200" s="24"/>
      <c r="AA1200" s="28"/>
      <c r="AB1200" s="28">
        <v>0.5</v>
      </c>
      <c r="AC1200" s="28"/>
      <c r="AD1200" s="28">
        <v>80</v>
      </c>
      <c r="AE1200" s="28">
        <v>80.000988000000007</v>
      </c>
      <c r="AF1200" t="s">
        <v>155</v>
      </c>
    </row>
    <row r="1201" spans="1:32" ht="18" customHeight="1">
      <c r="A1201" s="22">
        <v>46180</v>
      </c>
      <c r="B1201" s="23" t="s">
        <v>289</v>
      </c>
      <c r="C1201" s="24">
        <v>650</v>
      </c>
      <c r="D1201" s="25">
        <v>2779</v>
      </c>
      <c r="E1201" s="26">
        <v>7455</v>
      </c>
      <c r="F1201" s="24">
        <v>34</v>
      </c>
      <c r="G1201" s="24">
        <v>11</v>
      </c>
      <c r="H1201" s="23" t="s">
        <v>232</v>
      </c>
      <c r="I1201" s="23" t="s">
        <v>2559</v>
      </c>
      <c r="J1201" s="23" t="s">
        <v>1469</v>
      </c>
      <c r="K1201" s="23" t="s">
        <v>154</v>
      </c>
      <c r="L1201" s="27">
        <v>1.8942000000000001</v>
      </c>
      <c r="M1201" s="25">
        <v>431</v>
      </c>
      <c r="N1201" s="25">
        <v>2957</v>
      </c>
      <c r="O1201" s="24">
        <v>0</v>
      </c>
      <c r="P1201" s="24">
        <v>0</v>
      </c>
      <c r="Q1201" s="24">
        <v>0</v>
      </c>
      <c r="R1201" s="66"/>
      <c r="S1201" s="66"/>
      <c r="T1201" s="66"/>
      <c r="U1201" s="66"/>
      <c r="V1201" s="66"/>
      <c r="W1201" s="24"/>
      <c r="X1201" s="24"/>
      <c r="Y1201" s="24"/>
      <c r="Z1201" s="24"/>
      <c r="AA1201" s="28"/>
      <c r="AB1201" s="28">
        <v>0.5</v>
      </c>
      <c r="AC1201" s="28"/>
      <c r="AD1201" s="28">
        <v>90</v>
      </c>
      <c r="AE1201" s="28">
        <v>90.000987989999999</v>
      </c>
      <c r="AF1201" t="s">
        <v>170</v>
      </c>
    </row>
    <row r="1202" spans="1:32" ht="18" customHeight="1">
      <c r="A1202" s="22">
        <v>46180</v>
      </c>
      <c r="B1202" s="23" t="s">
        <v>322</v>
      </c>
      <c r="C1202" s="24">
        <v>716</v>
      </c>
      <c r="D1202" s="25">
        <v>3463</v>
      </c>
      <c r="E1202" s="26">
        <v>5905</v>
      </c>
      <c r="F1202" s="24">
        <v>30</v>
      </c>
      <c r="G1202" s="24">
        <v>4</v>
      </c>
      <c r="H1202" s="23" t="s">
        <v>2560</v>
      </c>
      <c r="I1202" s="23" t="s">
        <v>2138</v>
      </c>
      <c r="J1202" s="23" t="s">
        <v>2561</v>
      </c>
      <c r="K1202" s="23" t="s">
        <v>154</v>
      </c>
      <c r="L1202" s="27">
        <v>1.5684</v>
      </c>
      <c r="M1202" s="25">
        <v>-1785</v>
      </c>
      <c r="N1202" s="25">
        <v>21</v>
      </c>
      <c r="O1202" s="24">
        <v>0</v>
      </c>
      <c r="P1202" s="24">
        <v>6</v>
      </c>
      <c r="Q1202" s="24">
        <v>0</v>
      </c>
      <c r="R1202" s="66"/>
      <c r="S1202" s="66"/>
      <c r="T1202" s="66"/>
      <c r="U1202" s="66"/>
      <c r="V1202" s="66"/>
      <c r="W1202" s="24"/>
      <c r="X1202" s="24"/>
      <c r="Y1202" s="24"/>
      <c r="Z1202" s="24"/>
      <c r="AA1202" s="28"/>
      <c r="AB1202" s="28">
        <v>0.6</v>
      </c>
      <c r="AC1202" s="28"/>
      <c r="AD1202" s="28">
        <v>90</v>
      </c>
      <c r="AE1202" s="28">
        <v>90.000987980000005</v>
      </c>
      <c r="AF1202" t="s">
        <v>170</v>
      </c>
    </row>
    <row r="1203" spans="1:32" ht="18" customHeight="1">
      <c r="A1203" s="22">
        <v>46180</v>
      </c>
      <c r="B1203" s="23" t="s">
        <v>184</v>
      </c>
      <c r="C1203" s="24">
        <v>762</v>
      </c>
      <c r="D1203" s="25">
        <v>2501</v>
      </c>
      <c r="E1203" s="26">
        <v>5864</v>
      </c>
      <c r="F1203" s="24">
        <v>76</v>
      </c>
      <c r="G1203" s="24">
        <v>12</v>
      </c>
      <c r="H1203" s="23" t="s">
        <v>2562</v>
      </c>
      <c r="I1203" s="23" t="s">
        <v>2563</v>
      </c>
      <c r="J1203" s="23" t="s">
        <v>2564</v>
      </c>
      <c r="K1203" s="23" t="s">
        <v>154</v>
      </c>
      <c r="L1203" s="27">
        <v>1.7816000000000001</v>
      </c>
      <c r="M1203" s="25">
        <v>-3751</v>
      </c>
      <c r="N1203" s="25">
        <v>-2062</v>
      </c>
      <c r="O1203" s="24">
        <v>0</v>
      </c>
      <c r="P1203" s="24">
        <v>2</v>
      </c>
      <c r="Q1203" s="24">
        <v>0</v>
      </c>
      <c r="R1203" s="66"/>
      <c r="S1203" s="66"/>
      <c r="T1203" s="66"/>
      <c r="U1203" s="66"/>
      <c r="V1203" s="66"/>
      <c r="W1203" s="24"/>
      <c r="X1203" s="24"/>
      <c r="Y1203" s="24"/>
      <c r="Z1203" s="24"/>
      <c r="AA1203" s="28"/>
      <c r="AB1203" s="28">
        <v>0.5</v>
      </c>
      <c r="AC1203" s="28"/>
      <c r="AD1203" s="28">
        <v>90</v>
      </c>
      <c r="AE1203" s="28">
        <v>90.000987969999997</v>
      </c>
      <c r="AF1203" t="s">
        <v>170</v>
      </c>
    </row>
    <row r="1204" spans="1:32" ht="18" customHeight="1">
      <c r="A1204" s="22">
        <v>46180</v>
      </c>
      <c r="B1204" s="23" t="s">
        <v>156</v>
      </c>
      <c r="C1204" s="24">
        <v>667</v>
      </c>
      <c r="D1204" s="25">
        <v>2428</v>
      </c>
      <c r="E1204" s="26">
        <v>5667</v>
      </c>
      <c r="F1204" s="24">
        <v>12</v>
      </c>
      <c r="G1204" s="24">
        <v>35</v>
      </c>
      <c r="H1204" s="23" t="s">
        <v>1631</v>
      </c>
      <c r="I1204" s="23" t="s">
        <v>2565</v>
      </c>
      <c r="J1204" s="23" t="s">
        <v>1201</v>
      </c>
      <c r="K1204" s="23" t="s">
        <v>154</v>
      </c>
      <c r="L1204" s="27">
        <v>1.778</v>
      </c>
      <c r="M1204" s="25">
        <v>2472</v>
      </c>
      <c r="N1204" s="25">
        <v>-481</v>
      </c>
      <c r="O1204" s="24">
        <v>0</v>
      </c>
      <c r="P1204" s="24">
        <v>7</v>
      </c>
      <c r="Q1204" s="24">
        <v>0</v>
      </c>
      <c r="R1204" s="66"/>
      <c r="S1204" s="66"/>
      <c r="T1204" s="66"/>
      <c r="U1204" s="66"/>
      <c r="V1204" s="66"/>
      <c r="W1204" s="24"/>
      <c r="X1204" s="24"/>
      <c r="Y1204" s="24"/>
      <c r="Z1204" s="24"/>
      <c r="AA1204" s="28"/>
      <c r="AB1204" s="28">
        <v>0.5</v>
      </c>
      <c r="AC1204" s="28"/>
      <c r="AD1204" s="28">
        <v>80</v>
      </c>
      <c r="AE1204" s="28">
        <v>80.000987960000003</v>
      </c>
      <c r="AF1204" t="s">
        <v>155</v>
      </c>
    </row>
    <row r="1205" spans="1:32" ht="18" customHeight="1">
      <c r="A1205" s="22">
        <v>46180</v>
      </c>
      <c r="B1205" s="23" t="s">
        <v>307</v>
      </c>
      <c r="C1205" s="24">
        <v>637</v>
      </c>
      <c r="D1205" s="25">
        <v>2970</v>
      </c>
      <c r="E1205" s="26">
        <v>3749</v>
      </c>
      <c r="F1205" s="24">
        <v>67</v>
      </c>
      <c r="G1205" s="24">
        <v>13</v>
      </c>
      <c r="H1205" s="23" t="s">
        <v>2566</v>
      </c>
      <c r="I1205" s="23" t="s">
        <v>2567</v>
      </c>
      <c r="J1205" s="23" t="s">
        <v>2568</v>
      </c>
      <c r="K1205" s="23" t="s">
        <v>154</v>
      </c>
      <c r="L1205" s="27">
        <v>1.4208000000000001</v>
      </c>
      <c r="M1205" s="25">
        <v>4960</v>
      </c>
      <c r="N1205" s="25">
        <v>-52</v>
      </c>
      <c r="O1205" s="24">
        <v>0</v>
      </c>
      <c r="P1205" s="24">
        <v>7</v>
      </c>
      <c r="Q1205" s="24">
        <v>0</v>
      </c>
      <c r="R1205" s="66"/>
      <c r="S1205" s="66"/>
      <c r="T1205" s="66"/>
      <c r="U1205" s="66"/>
      <c r="V1205" s="66"/>
      <c r="W1205" s="24"/>
      <c r="X1205" s="24"/>
      <c r="Y1205" s="24"/>
      <c r="Z1205" s="24"/>
      <c r="AA1205" s="28"/>
      <c r="AB1205" s="28">
        <v>0.5</v>
      </c>
      <c r="AC1205" s="28"/>
      <c r="AD1205" s="28">
        <v>80</v>
      </c>
      <c r="AE1205" s="28">
        <v>80.000987949999995</v>
      </c>
      <c r="AF1205" t="s">
        <v>155</v>
      </c>
    </row>
    <row r="1206" spans="1:32" ht="18" customHeight="1">
      <c r="A1206" s="22">
        <v>46180</v>
      </c>
      <c r="B1206" s="23" t="s">
        <v>24</v>
      </c>
      <c r="C1206" s="24">
        <v>633</v>
      </c>
      <c r="D1206" s="25">
        <v>4404</v>
      </c>
      <c r="E1206" s="26">
        <v>3533</v>
      </c>
      <c r="F1206" s="24">
        <v>13</v>
      </c>
      <c r="G1206" s="24">
        <v>40</v>
      </c>
      <c r="H1206" s="23" t="s">
        <v>2569</v>
      </c>
      <c r="I1206" s="23" t="s">
        <v>528</v>
      </c>
      <c r="J1206" s="23" t="s">
        <v>681</v>
      </c>
      <c r="K1206" s="23" t="s">
        <v>154</v>
      </c>
      <c r="L1206" s="27">
        <v>1.2674000000000001</v>
      </c>
      <c r="M1206" s="25">
        <v>2879</v>
      </c>
      <c r="N1206" s="25">
        <v>-1160</v>
      </c>
      <c r="O1206" s="24">
        <v>0</v>
      </c>
      <c r="P1206" s="24">
        <v>3</v>
      </c>
      <c r="Q1206" s="24">
        <v>0</v>
      </c>
      <c r="R1206" s="66"/>
      <c r="S1206" s="66"/>
      <c r="T1206" s="66"/>
      <c r="U1206" s="66"/>
      <c r="V1206" s="66"/>
      <c r="W1206" s="24"/>
      <c r="X1206" s="24"/>
      <c r="Y1206" s="24"/>
      <c r="Z1206" s="24"/>
      <c r="AA1206" s="28"/>
      <c r="AB1206" s="28">
        <v>0.6</v>
      </c>
      <c r="AC1206" s="28"/>
      <c r="AD1206" s="28">
        <v>80</v>
      </c>
      <c r="AE1206" s="28">
        <v>80.000987940000002</v>
      </c>
      <c r="AF1206" t="s">
        <v>155</v>
      </c>
    </row>
    <row r="1207" spans="1:32" ht="18" customHeight="1">
      <c r="A1207" s="22">
        <v>46180</v>
      </c>
      <c r="B1207" s="23" t="s">
        <v>289</v>
      </c>
      <c r="C1207" s="24">
        <v>638</v>
      </c>
      <c r="D1207" s="25">
        <v>986</v>
      </c>
      <c r="E1207" s="26">
        <v>2904</v>
      </c>
      <c r="F1207" s="24">
        <v>14</v>
      </c>
      <c r="G1207" s="24">
        <v>4</v>
      </c>
      <c r="H1207" s="23" t="s">
        <v>1773</v>
      </c>
      <c r="I1207" s="23" t="s">
        <v>966</v>
      </c>
      <c r="J1207" s="23" t="s">
        <v>363</v>
      </c>
      <c r="K1207" s="23" t="s">
        <v>154</v>
      </c>
      <c r="L1207" s="27">
        <v>1.9817</v>
      </c>
      <c r="M1207" s="25">
        <v>-750</v>
      </c>
      <c r="N1207" s="25">
        <v>650</v>
      </c>
      <c r="O1207" s="24">
        <v>0</v>
      </c>
      <c r="P1207" s="24">
        <v>8</v>
      </c>
      <c r="Q1207" s="24">
        <v>0</v>
      </c>
      <c r="R1207" s="66"/>
      <c r="S1207" s="66"/>
      <c r="T1207" s="66"/>
      <c r="U1207" s="66"/>
      <c r="V1207" s="66"/>
      <c r="W1207" s="24"/>
      <c r="X1207" s="24"/>
      <c r="Y1207" s="24"/>
      <c r="Z1207" s="24"/>
      <c r="AA1207" s="28"/>
      <c r="AB1207" s="28">
        <v>0.5</v>
      </c>
      <c r="AC1207" s="28"/>
      <c r="AD1207" s="28">
        <v>10</v>
      </c>
      <c r="AE1207" s="28">
        <v>10.000987930000001</v>
      </c>
      <c r="AF1207" t="s">
        <v>195</v>
      </c>
    </row>
    <row r="1208" spans="1:32" ht="18" customHeight="1">
      <c r="A1208" s="22">
        <v>46180</v>
      </c>
      <c r="B1208" s="23" t="s">
        <v>16</v>
      </c>
      <c r="C1208" s="24">
        <v>555</v>
      </c>
      <c r="D1208" s="25">
        <v>7901</v>
      </c>
      <c r="E1208" s="26">
        <v>2829</v>
      </c>
      <c r="F1208" s="24">
        <v>40</v>
      </c>
      <c r="G1208" s="24">
        <v>26</v>
      </c>
      <c r="H1208" s="23" t="s">
        <v>2570</v>
      </c>
      <c r="I1208" s="23" t="s">
        <v>976</v>
      </c>
      <c r="J1208" s="23" t="s">
        <v>2571</v>
      </c>
      <c r="K1208" s="23" t="s">
        <v>154</v>
      </c>
      <c r="L1208" s="27">
        <v>1.1194</v>
      </c>
      <c r="M1208" s="25">
        <v>-2443</v>
      </c>
      <c r="N1208" s="25">
        <v>998</v>
      </c>
      <c r="O1208" s="24">
        <v>0</v>
      </c>
      <c r="P1208" s="24">
        <v>5</v>
      </c>
      <c r="Q1208" s="24">
        <v>1</v>
      </c>
      <c r="R1208" s="66">
        <v>1278.770651722707</v>
      </c>
      <c r="S1208" s="66">
        <v>6.1785903432770386</v>
      </c>
      <c r="T1208" s="66">
        <v>197.52500000000001</v>
      </c>
      <c r="U1208" s="66">
        <v>303.88461538461542</v>
      </c>
      <c r="V1208" s="66">
        <v>119.7121212121212</v>
      </c>
      <c r="W1208" s="24">
        <v>7</v>
      </c>
      <c r="X1208" s="24">
        <v>4</v>
      </c>
      <c r="Y1208" s="24">
        <v>7</v>
      </c>
      <c r="Z1208" s="24">
        <v>0</v>
      </c>
      <c r="AA1208" s="28">
        <v>4.5</v>
      </c>
      <c r="AB1208" s="28">
        <v>1</v>
      </c>
      <c r="AC1208" s="28">
        <v>4.5</v>
      </c>
      <c r="AD1208" s="28">
        <v>70</v>
      </c>
      <c r="AE1208" s="28">
        <v>70.00098792</v>
      </c>
      <c r="AF1208" t="s">
        <v>204</v>
      </c>
    </row>
    <row r="1209" spans="1:32" ht="18" customHeight="1">
      <c r="A1209" s="22">
        <v>46180</v>
      </c>
      <c r="B1209" s="23" t="s">
        <v>179</v>
      </c>
      <c r="C1209" s="24">
        <v>757</v>
      </c>
      <c r="D1209" s="25">
        <v>1691</v>
      </c>
      <c r="E1209" s="26">
        <v>2781</v>
      </c>
      <c r="F1209" s="24">
        <v>19</v>
      </c>
      <c r="G1209" s="24">
        <v>1</v>
      </c>
      <c r="H1209" s="23" t="s">
        <v>2572</v>
      </c>
      <c r="I1209" s="23" t="s">
        <v>2278</v>
      </c>
      <c r="J1209" s="23" t="s">
        <v>2573</v>
      </c>
      <c r="K1209" s="23" t="s">
        <v>154</v>
      </c>
      <c r="L1209" s="27">
        <v>1.5482</v>
      </c>
      <c r="M1209" s="25">
        <v>-2084</v>
      </c>
      <c r="N1209" s="25">
        <v>1476</v>
      </c>
      <c r="O1209" s="24">
        <v>0</v>
      </c>
      <c r="P1209" s="24">
        <v>7</v>
      </c>
      <c r="Q1209" s="24">
        <v>0</v>
      </c>
      <c r="R1209" s="66"/>
      <c r="S1209" s="66"/>
      <c r="T1209" s="66"/>
      <c r="U1209" s="66"/>
      <c r="V1209" s="66"/>
      <c r="W1209" s="24"/>
      <c r="X1209" s="24"/>
      <c r="Y1209" s="24"/>
      <c r="Z1209" s="24"/>
      <c r="AA1209" s="28"/>
      <c r="AB1209" s="28">
        <v>0.5</v>
      </c>
      <c r="AC1209" s="28"/>
      <c r="AD1209" s="28">
        <v>80</v>
      </c>
      <c r="AE1209" s="28">
        <v>80.000987910000006</v>
      </c>
      <c r="AF1209" t="s">
        <v>183</v>
      </c>
    </row>
    <row r="1210" spans="1:32" ht="18" customHeight="1">
      <c r="A1210" s="22">
        <v>46180</v>
      </c>
      <c r="B1210" s="23" t="s">
        <v>16</v>
      </c>
      <c r="C1210" s="24">
        <v>553</v>
      </c>
      <c r="D1210" s="25">
        <v>6533</v>
      </c>
      <c r="E1210" s="26">
        <v>2468</v>
      </c>
      <c r="F1210" s="24">
        <v>35</v>
      </c>
      <c r="G1210" s="24">
        <v>13</v>
      </c>
      <c r="H1210" s="23" t="s">
        <v>2574</v>
      </c>
      <c r="I1210" s="23" t="s">
        <v>2575</v>
      </c>
      <c r="J1210" s="23" t="s">
        <v>2329</v>
      </c>
      <c r="K1210" s="23" t="s">
        <v>154</v>
      </c>
      <c r="L1210" s="27">
        <v>1.1258999999999999</v>
      </c>
      <c r="M1210" s="25">
        <v>1276</v>
      </c>
      <c r="N1210" s="25">
        <v>-811</v>
      </c>
      <c r="O1210" s="24">
        <v>0</v>
      </c>
      <c r="P1210" s="24">
        <v>3</v>
      </c>
      <c r="Q1210" s="24">
        <v>1</v>
      </c>
      <c r="R1210" s="66">
        <v>1114.7832606890829</v>
      </c>
      <c r="S1210" s="66">
        <v>5.8603319859339713</v>
      </c>
      <c r="T1210" s="66">
        <v>186.65714285714279</v>
      </c>
      <c r="U1210" s="66">
        <v>502.53846153846149</v>
      </c>
      <c r="V1210" s="66">
        <v>136.10416666666671</v>
      </c>
      <c r="W1210" s="24">
        <v>7</v>
      </c>
      <c r="X1210" s="24">
        <v>0</v>
      </c>
      <c r="Y1210" s="24">
        <v>4</v>
      </c>
      <c r="Z1210" s="24">
        <v>6</v>
      </c>
      <c r="AA1210" s="28">
        <v>4.25</v>
      </c>
      <c r="AB1210" s="28">
        <v>0.8</v>
      </c>
      <c r="AC1210" s="28">
        <v>3.4</v>
      </c>
      <c r="AD1210" s="28">
        <v>34</v>
      </c>
      <c r="AE1210" s="28">
        <v>34.000987899999998</v>
      </c>
      <c r="AF1210" t="s">
        <v>2576</v>
      </c>
    </row>
    <row r="1211" spans="1:32" ht="18" customHeight="1">
      <c r="A1211" s="22">
        <v>46180</v>
      </c>
      <c r="B1211" s="23" t="s">
        <v>9</v>
      </c>
      <c r="C1211" s="24">
        <v>515</v>
      </c>
      <c r="D1211" s="25">
        <v>9132</v>
      </c>
      <c r="E1211" s="26">
        <v>1536</v>
      </c>
      <c r="F1211" s="24">
        <v>38</v>
      </c>
      <c r="G1211" s="24">
        <v>26</v>
      </c>
      <c r="H1211" s="23" t="s">
        <v>1392</v>
      </c>
      <c r="I1211" s="23" t="s">
        <v>2577</v>
      </c>
      <c r="J1211" s="23" t="s">
        <v>811</v>
      </c>
      <c r="K1211" s="23" t="s">
        <v>154</v>
      </c>
      <c r="L1211" s="27">
        <v>1.0561</v>
      </c>
      <c r="M1211" s="25">
        <v>-809</v>
      </c>
      <c r="N1211" s="25">
        <v>4123</v>
      </c>
      <c r="O1211" s="24">
        <v>0</v>
      </c>
      <c r="P1211" s="24">
        <v>5</v>
      </c>
      <c r="Q1211" s="24">
        <v>1</v>
      </c>
      <c r="R1211" s="66">
        <v>1626.2085927770861</v>
      </c>
      <c r="S1211" s="66">
        <v>5.6155157711995791</v>
      </c>
      <c r="T1211" s="66">
        <v>240.31578947368419</v>
      </c>
      <c r="U1211" s="66">
        <v>351.23076923076923</v>
      </c>
      <c r="V1211" s="66">
        <v>142.6875</v>
      </c>
      <c r="W1211" s="24">
        <v>5</v>
      </c>
      <c r="X1211" s="24">
        <v>3</v>
      </c>
      <c r="Y1211" s="24">
        <v>3</v>
      </c>
      <c r="Z1211" s="24">
        <v>6</v>
      </c>
      <c r="AA1211" s="28">
        <v>4.25</v>
      </c>
      <c r="AB1211" s="28">
        <v>1</v>
      </c>
      <c r="AC1211" s="28">
        <v>4.25</v>
      </c>
      <c r="AD1211" s="28">
        <v>52.5</v>
      </c>
      <c r="AE1211" s="28">
        <v>52.500987889999998</v>
      </c>
      <c r="AF1211" t="s">
        <v>199</v>
      </c>
    </row>
    <row r="1212" spans="1:32" ht="18" customHeight="1">
      <c r="A1212" s="22">
        <v>46180</v>
      </c>
      <c r="B1212" s="23" t="s">
        <v>324</v>
      </c>
      <c r="C1212" s="24">
        <v>735</v>
      </c>
      <c r="D1212" s="25">
        <v>471</v>
      </c>
      <c r="E1212" s="26">
        <v>1515</v>
      </c>
      <c r="F1212" s="24">
        <v>16</v>
      </c>
      <c r="G1212" s="24">
        <v>9</v>
      </c>
      <c r="H1212" s="23" t="s">
        <v>2578</v>
      </c>
      <c r="I1212" s="23" t="s">
        <v>2295</v>
      </c>
      <c r="J1212" s="23" t="s">
        <v>1023</v>
      </c>
      <c r="K1212" s="23" t="s">
        <v>154</v>
      </c>
      <c r="L1212" s="27">
        <v>2.0722</v>
      </c>
      <c r="M1212" s="25">
        <v>940</v>
      </c>
      <c r="N1212" s="25">
        <v>2134</v>
      </c>
      <c r="O1212" s="24">
        <v>0</v>
      </c>
      <c r="P1212" s="24">
        <v>5</v>
      </c>
      <c r="Q1212" s="24">
        <v>0</v>
      </c>
      <c r="R1212" s="66"/>
      <c r="S1212" s="66"/>
      <c r="T1212" s="66"/>
      <c r="U1212" s="66"/>
      <c r="V1212" s="66"/>
      <c r="W1212" s="24"/>
      <c r="X1212" s="24"/>
      <c r="Y1212" s="24"/>
      <c r="Z1212" s="24"/>
      <c r="AA1212" s="28"/>
      <c r="AB1212" s="28">
        <v>0.5</v>
      </c>
      <c r="AC1212" s="28"/>
      <c r="AD1212" s="28">
        <v>10</v>
      </c>
      <c r="AE1212" s="28">
        <v>10.00098788</v>
      </c>
      <c r="AF1212" t="s">
        <v>195</v>
      </c>
    </row>
    <row r="1213" spans="1:32" ht="18" customHeight="1">
      <c r="A1213" s="22">
        <v>46180</v>
      </c>
      <c r="B1213" s="23" t="s">
        <v>246</v>
      </c>
      <c r="C1213" s="24">
        <v>655</v>
      </c>
      <c r="D1213" s="25">
        <v>1580</v>
      </c>
      <c r="E1213" s="26">
        <v>1161</v>
      </c>
      <c r="F1213" s="24">
        <v>17</v>
      </c>
      <c r="G1213" s="24">
        <v>10</v>
      </c>
      <c r="H1213" s="23" t="s">
        <v>693</v>
      </c>
      <c r="I1213" s="23" t="s">
        <v>2579</v>
      </c>
      <c r="J1213" s="23" t="s">
        <v>292</v>
      </c>
      <c r="K1213" s="23" t="s">
        <v>154</v>
      </c>
      <c r="L1213" s="27">
        <v>1.2448999999999999</v>
      </c>
      <c r="M1213" s="25">
        <v>4057</v>
      </c>
      <c r="N1213" s="25">
        <v>-112</v>
      </c>
      <c r="O1213" s="24">
        <v>0</v>
      </c>
      <c r="P1213" s="24">
        <v>5</v>
      </c>
      <c r="Q1213" s="24">
        <v>0</v>
      </c>
      <c r="R1213" s="66"/>
      <c r="S1213" s="66"/>
      <c r="T1213" s="66"/>
      <c r="U1213" s="66"/>
      <c r="V1213" s="66"/>
      <c r="W1213" s="24"/>
      <c r="X1213" s="24"/>
      <c r="Y1213" s="24"/>
      <c r="Z1213" s="24"/>
      <c r="AA1213" s="28"/>
      <c r="AB1213" s="28">
        <v>0.5</v>
      </c>
      <c r="AC1213" s="28"/>
      <c r="AD1213" s="28">
        <v>70</v>
      </c>
      <c r="AE1213" s="28">
        <v>70.000987870000003</v>
      </c>
      <c r="AF1213" t="s">
        <v>204</v>
      </c>
    </row>
    <row r="1214" spans="1:32" ht="18" customHeight="1">
      <c r="A1214" s="22">
        <v>46180</v>
      </c>
      <c r="B1214" s="23" t="s">
        <v>256</v>
      </c>
      <c r="C1214" s="24">
        <v>761</v>
      </c>
      <c r="D1214" s="25">
        <v>3577</v>
      </c>
      <c r="E1214" s="26">
        <v>1128</v>
      </c>
      <c r="F1214" s="24">
        <v>21</v>
      </c>
      <c r="G1214" s="24">
        <v>13</v>
      </c>
      <c r="H1214" s="23" t="s">
        <v>704</v>
      </c>
      <c r="I1214" s="23" t="s">
        <v>1518</v>
      </c>
      <c r="J1214" s="23" t="s">
        <v>1922</v>
      </c>
      <c r="K1214" s="23" t="s">
        <v>154</v>
      </c>
      <c r="L1214" s="27">
        <v>1.1051</v>
      </c>
      <c r="M1214" s="25">
        <v>-1340</v>
      </c>
      <c r="N1214" s="25">
        <v>170</v>
      </c>
      <c r="O1214" s="24">
        <v>0</v>
      </c>
      <c r="P1214" s="24">
        <v>1</v>
      </c>
      <c r="Q1214" s="24">
        <v>0</v>
      </c>
      <c r="R1214" s="66"/>
      <c r="S1214" s="66"/>
      <c r="T1214" s="66"/>
      <c r="U1214" s="66"/>
      <c r="V1214" s="66"/>
      <c r="W1214" s="24"/>
      <c r="X1214" s="24"/>
      <c r="Y1214" s="24"/>
      <c r="Z1214" s="24"/>
      <c r="AA1214" s="28"/>
      <c r="AB1214" s="28">
        <v>0.6</v>
      </c>
      <c r="AC1214" s="28"/>
      <c r="AD1214" s="28">
        <v>70</v>
      </c>
      <c r="AE1214" s="28">
        <v>70.000987859999995</v>
      </c>
      <c r="AF1214" t="s">
        <v>204</v>
      </c>
    </row>
    <row r="1215" spans="1:32" ht="18" customHeight="1">
      <c r="A1215" s="22">
        <v>46180</v>
      </c>
      <c r="B1215" s="23" t="s">
        <v>171</v>
      </c>
      <c r="C1215" s="24">
        <v>663</v>
      </c>
      <c r="D1215" s="25">
        <v>3689</v>
      </c>
      <c r="E1215" s="26">
        <v>1026</v>
      </c>
      <c r="F1215" s="24">
        <v>22</v>
      </c>
      <c r="G1215" s="24">
        <v>6</v>
      </c>
      <c r="H1215" s="23" t="s">
        <v>1165</v>
      </c>
      <c r="I1215" s="23" t="s">
        <v>1288</v>
      </c>
      <c r="J1215" s="23" t="s">
        <v>2580</v>
      </c>
      <c r="K1215" s="23" t="s">
        <v>154</v>
      </c>
      <c r="L1215" s="27">
        <v>1.0927</v>
      </c>
      <c r="M1215" s="25">
        <v>-3364</v>
      </c>
      <c r="N1215" s="25">
        <v>-1452</v>
      </c>
      <c r="O1215" s="24">
        <v>0</v>
      </c>
      <c r="P1215" s="24">
        <v>3</v>
      </c>
      <c r="Q1215" s="24">
        <v>0</v>
      </c>
      <c r="R1215" s="66"/>
      <c r="S1215" s="66"/>
      <c r="T1215" s="66"/>
      <c r="U1215" s="66"/>
      <c r="V1215" s="66"/>
      <c r="W1215" s="24"/>
      <c r="X1215" s="24"/>
      <c r="Y1215" s="24"/>
      <c r="Z1215" s="24"/>
      <c r="AA1215" s="28"/>
      <c r="AB1215" s="28">
        <v>0.6</v>
      </c>
      <c r="AC1215" s="28"/>
      <c r="AD1215" s="28">
        <v>60</v>
      </c>
      <c r="AE1215" s="28">
        <v>60.000987850000001</v>
      </c>
      <c r="AF1215" t="s">
        <v>578</v>
      </c>
    </row>
    <row r="1216" spans="1:32" ht="18" customHeight="1">
      <c r="A1216" s="22">
        <v>46180</v>
      </c>
      <c r="B1216" s="23" t="s">
        <v>156</v>
      </c>
      <c r="C1216" s="24">
        <v>670</v>
      </c>
      <c r="D1216" s="25">
        <v>1354</v>
      </c>
      <c r="E1216" s="26">
        <v>1029</v>
      </c>
      <c r="F1216" s="24">
        <v>7</v>
      </c>
      <c r="G1216" s="24">
        <v>12</v>
      </c>
      <c r="H1216" s="23" t="s">
        <v>1321</v>
      </c>
      <c r="I1216" s="23" t="s">
        <v>2581</v>
      </c>
      <c r="J1216" s="23" t="s">
        <v>173</v>
      </c>
      <c r="K1216" s="23" t="s">
        <v>154</v>
      </c>
      <c r="L1216" s="27">
        <v>1.2533000000000001</v>
      </c>
      <c r="M1216" s="25">
        <v>2091</v>
      </c>
      <c r="N1216" s="25">
        <v>-827</v>
      </c>
      <c r="O1216" s="24">
        <v>0</v>
      </c>
      <c r="P1216" s="24">
        <v>0</v>
      </c>
      <c r="Q1216" s="24">
        <v>0</v>
      </c>
      <c r="R1216" s="66"/>
      <c r="S1216" s="66"/>
      <c r="T1216" s="66"/>
      <c r="U1216" s="66"/>
      <c r="V1216" s="66"/>
      <c r="W1216" s="24"/>
      <c r="X1216" s="24"/>
      <c r="Y1216" s="24"/>
      <c r="Z1216" s="24"/>
      <c r="AA1216" s="28"/>
      <c r="AB1216" s="28">
        <v>0.5</v>
      </c>
      <c r="AC1216" s="28"/>
      <c r="AD1216" s="28">
        <v>70</v>
      </c>
      <c r="AE1216" s="28">
        <v>70.000987839999993</v>
      </c>
      <c r="AF1216" t="s">
        <v>204</v>
      </c>
    </row>
    <row r="1217" spans="1:32" ht="18" customHeight="1">
      <c r="A1217" s="22">
        <v>46180</v>
      </c>
      <c r="B1217" s="23" t="s">
        <v>9</v>
      </c>
      <c r="C1217" s="24">
        <v>512</v>
      </c>
      <c r="D1217" s="25">
        <v>864</v>
      </c>
      <c r="E1217" s="26">
        <v>864</v>
      </c>
      <c r="F1217" s="24">
        <v>27</v>
      </c>
      <c r="G1217" s="24">
        <v>15</v>
      </c>
      <c r="H1217" s="23" t="s">
        <v>2582</v>
      </c>
      <c r="I1217" s="23" t="s">
        <v>2389</v>
      </c>
      <c r="J1217" s="23" t="s">
        <v>2583</v>
      </c>
      <c r="K1217" s="23" t="s">
        <v>154</v>
      </c>
      <c r="L1217" s="27">
        <v>1.3332999999999999</v>
      </c>
      <c r="M1217" s="25">
        <v>191</v>
      </c>
      <c r="N1217" s="25">
        <v>2470</v>
      </c>
      <c r="O1217" s="24">
        <v>0</v>
      </c>
      <c r="P1217" s="24">
        <v>2</v>
      </c>
      <c r="Q1217" s="24">
        <v>1</v>
      </c>
      <c r="R1217" s="66">
        <v>-608.92901618929011</v>
      </c>
      <c r="S1217" s="66"/>
      <c r="T1217" s="66">
        <v>32</v>
      </c>
      <c r="U1217" s="66">
        <v>57.6</v>
      </c>
      <c r="V1217" s="66">
        <v>20.571428571428569</v>
      </c>
      <c r="W1217" s="24">
        <v>7</v>
      </c>
      <c r="X1217" s="24">
        <v>7</v>
      </c>
      <c r="Y1217" s="24">
        <v>7</v>
      </c>
      <c r="Z1217" s="24"/>
      <c r="AA1217" s="28">
        <v>7</v>
      </c>
      <c r="AB1217" s="28">
        <v>0.5</v>
      </c>
      <c r="AC1217" s="28">
        <v>3.5</v>
      </c>
      <c r="AD1217" s="28">
        <v>45</v>
      </c>
      <c r="AE1217" s="28">
        <v>45.00098783</v>
      </c>
      <c r="AF1217" t="s">
        <v>241</v>
      </c>
    </row>
    <row r="1218" spans="1:32" ht="18" customHeight="1">
      <c r="A1218" s="22">
        <v>46180</v>
      </c>
      <c r="B1218" s="23" t="s">
        <v>9</v>
      </c>
      <c r="C1218" s="24">
        <v>511</v>
      </c>
      <c r="D1218" s="25">
        <v>4573</v>
      </c>
      <c r="E1218" s="26">
        <v>827</v>
      </c>
      <c r="F1218" s="24">
        <v>20</v>
      </c>
      <c r="G1218" s="24">
        <v>16</v>
      </c>
      <c r="H1218" s="23" t="s">
        <v>382</v>
      </c>
      <c r="I1218" s="23" t="s">
        <v>2584</v>
      </c>
      <c r="J1218" s="23" t="s">
        <v>1160</v>
      </c>
      <c r="K1218" s="23" t="s">
        <v>154</v>
      </c>
      <c r="L1218" s="27">
        <v>1.0603</v>
      </c>
      <c r="M1218" s="25">
        <v>2633</v>
      </c>
      <c r="N1218" s="25">
        <v>1410</v>
      </c>
      <c r="O1218" s="24">
        <v>0</v>
      </c>
      <c r="P1218" s="24">
        <v>1</v>
      </c>
      <c r="Q1218" s="24">
        <v>1</v>
      </c>
      <c r="R1218" s="66">
        <v>756.69167704441679</v>
      </c>
      <c r="S1218" s="66">
        <v>6.0434125796940288</v>
      </c>
      <c r="T1218" s="66">
        <v>228.65</v>
      </c>
      <c r="U1218" s="66">
        <v>285.8125</v>
      </c>
      <c r="V1218" s="66">
        <v>127.0277777777778</v>
      </c>
      <c r="W1218" s="24">
        <v>6</v>
      </c>
      <c r="X1218" s="24">
        <v>4</v>
      </c>
      <c r="Y1218" s="24">
        <v>5</v>
      </c>
      <c r="Z1218" s="24">
        <v>0</v>
      </c>
      <c r="AA1218" s="28">
        <v>3.75</v>
      </c>
      <c r="AB1218" s="28">
        <v>0.6</v>
      </c>
      <c r="AC1218" s="28">
        <v>2.25</v>
      </c>
      <c r="AD1218" s="28">
        <v>32.5</v>
      </c>
      <c r="AE1218" s="28">
        <v>32.500987819999999</v>
      </c>
      <c r="AF1218" t="s">
        <v>314</v>
      </c>
    </row>
    <row r="1219" spans="1:32" ht="18" customHeight="1">
      <c r="A1219" s="22">
        <v>46180</v>
      </c>
      <c r="B1219" s="23" t="s">
        <v>26</v>
      </c>
      <c r="C1219" s="24">
        <v>725</v>
      </c>
      <c r="D1219" s="25">
        <v>4936</v>
      </c>
      <c r="E1219" s="26">
        <v>820</v>
      </c>
      <c r="F1219" s="24">
        <v>45</v>
      </c>
      <c r="G1219" s="24">
        <v>36</v>
      </c>
      <c r="H1219" s="23" t="s">
        <v>1880</v>
      </c>
      <c r="I1219" s="23" t="s">
        <v>2585</v>
      </c>
      <c r="J1219" s="23" t="s">
        <v>2586</v>
      </c>
      <c r="K1219" s="23" t="s">
        <v>154</v>
      </c>
      <c r="L1219" s="27">
        <v>1.0553999999999999</v>
      </c>
      <c r="M1219" s="25">
        <v>-4278</v>
      </c>
      <c r="N1219" s="25">
        <v>-1785</v>
      </c>
      <c r="O1219" s="24">
        <v>0</v>
      </c>
      <c r="P1219" s="24">
        <v>5</v>
      </c>
      <c r="Q1219" s="24">
        <v>0</v>
      </c>
      <c r="R1219" s="66"/>
      <c r="S1219" s="66"/>
      <c r="T1219" s="66"/>
      <c r="U1219" s="66"/>
      <c r="V1219" s="66"/>
      <c r="W1219" s="24"/>
      <c r="X1219" s="24"/>
      <c r="Y1219" s="24"/>
      <c r="Z1219" s="24"/>
      <c r="AA1219" s="28"/>
      <c r="AB1219" s="28">
        <v>0.6</v>
      </c>
      <c r="AC1219" s="28"/>
      <c r="AD1219" s="28">
        <v>45</v>
      </c>
      <c r="AE1219" s="28">
        <v>45.000987809999998</v>
      </c>
      <c r="AF1219" t="s">
        <v>241</v>
      </c>
    </row>
    <row r="1220" spans="1:32" ht="18" customHeight="1">
      <c r="A1220" s="22">
        <v>46180</v>
      </c>
      <c r="B1220" s="23" t="s">
        <v>55</v>
      </c>
      <c r="C1220" s="24">
        <v>550</v>
      </c>
      <c r="D1220" s="25">
        <v>3612</v>
      </c>
      <c r="E1220" s="26">
        <v>804</v>
      </c>
      <c r="F1220" s="24">
        <v>17</v>
      </c>
      <c r="G1220" s="24">
        <v>10</v>
      </c>
      <c r="H1220" s="23" t="s">
        <v>665</v>
      </c>
      <c r="I1220" s="23" t="s">
        <v>1058</v>
      </c>
      <c r="J1220" s="23" t="s">
        <v>2587</v>
      </c>
      <c r="K1220" s="23" t="s">
        <v>154</v>
      </c>
      <c r="L1220" s="27">
        <v>1.0742</v>
      </c>
      <c r="M1220" s="25">
        <v>-934</v>
      </c>
      <c r="N1220" s="25">
        <v>-1934</v>
      </c>
      <c r="O1220" s="24">
        <v>0</v>
      </c>
      <c r="P1220" s="24">
        <v>0</v>
      </c>
      <c r="Q1220" s="24">
        <v>1</v>
      </c>
      <c r="R1220" s="66">
        <v>612.08841843088419</v>
      </c>
      <c r="S1220" s="66">
        <v>5.9011082242979249</v>
      </c>
      <c r="T1220" s="66">
        <v>212.47058823529409</v>
      </c>
      <c r="U1220" s="66">
        <v>361.2</v>
      </c>
      <c r="V1220" s="66">
        <v>133.7777777777778</v>
      </c>
      <c r="W1220" s="24">
        <v>7</v>
      </c>
      <c r="X1220" s="24">
        <v>2</v>
      </c>
      <c r="Y1220" s="24">
        <v>4</v>
      </c>
      <c r="Z1220" s="24">
        <v>7</v>
      </c>
      <c r="AA1220" s="28">
        <v>5</v>
      </c>
      <c r="AB1220" s="28">
        <v>0.6</v>
      </c>
      <c r="AC1220" s="28">
        <v>3</v>
      </c>
      <c r="AD1220" s="28">
        <v>40</v>
      </c>
      <c r="AE1220" s="28">
        <v>40.000987799999997</v>
      </c>
      <c r="AF1220" t="s">
        <v>1395</v>
      </c>
    </row>
    <row r="1221" spans="1:32" ht="18" customHeight="1">
      <c r="A1221" s="22">
        <v>46180</v>
      </c>
      <c r="B1221" s="23" t="s">
        <v>9</v>
      </c>
      <c r="C1221" s="24">
        <v>522</v>
      </c>
      <c r="D1221" s="25">
        <v>7207</v>
      </c>
      <c r="E1221" s="26">
        <v>793</v>
      </c>
      <c r="F1221" s="24">
        <v>34</v>
      </c>
      <c r="G1221" s="24">
        <v>15</v>
      </c>
      <c r="H1221" s="23" t="s">
        <v>2588</v>
      </c>
      <c r="I1221" s="23" t="s">
        <v>2100</v>
      </c>
      <c r="J1221" s="23" t="s">
        <v>2589</v>
      </c>
      <c r="K1221" s="23" t="s">
        <v>203</v>
      </c>
      <c r="L1221" s="27">
        <v>1.0367</v>
      </c>
      <c r="M1221" s="25">
        <v>2717</v>
      </c>
      <c r="N1221" s="25">
        <v>2468</v>
      </c>
      <c r="O1221" s="24">
        <v>0</v>
      </c>
      <c r="P1221" s="24">
        <v>2</v>
      </c>
      <c r="Q1221" s="24">
        <v>1</v>
      </c>
      <c r="R1221" s="66">
        <v>1176.928912411789</v>
      </c>
      <c r="S1221" s="66">
        <v>6.1235644090272654</v>
      </c>
      <c r="T1221" s="66">
        <v>211.97058823529409</v>
      </c>
      <c r="U1221" s="66">
        <v>480.46666666666658</v>
      </c>
      <c r="V1221" s="66">
        <v>147.08163265306121</v>
      </c>
      <c r="W1221" s="24">
        <v>7</v>
      </c>
      <c r="X1221" s="24">
        <v>0</v>
      </c>
      <c r="Y1221" s="24">
        <v>3</v>
      </c>
      <c r="Z1221" s="24">
        <v>0</v>
      </c>
      <c r="AA1221" s="28">
        <v>2.5</v>
      </c>
      <c r="AB1221" s="28">
        <v>1</v>
      </c>
      <c r="AC1221" s="28">
        <v>2.5</v>
      </c>
      <c r="AD1221" s="28">
        <v>35</v>
      </c>
      <c r="AE1221" s="28">
        <v>35.000987790000003</v>
      </c>
      <c r="AF1221" t="s">
        <v>2358</v>
      </c>
    </row>
    <row r="1222" spans="1:32" ht="18" customHeight="1">
      <c r="A1222" s="22">
        <v>46180</v>
      </c>
      <c r="B1222" s="23" t="s">
        <v>330</v>
      </c>
      <c r="C1222" s="24">
        <v>658</v>
      </c>
      <c r="D1222" s="25">
        <v>367</v>
      </c>
      <c r="E1222" s="26">
        <v>751</v>
      </c>
      <c r="F1222" s="24">
        <v>5</v>
      </c>
      <c r="G1222" s="24">
        <v>2</v>
      </c>
      <c r="H1222" s="23" t="s">
        <v>2590</v>
      </c>
      <c r="I1222" s="23" t="s">
        <v>2117</v>
      </c>
      <c r="J1222" s="23" t="s">
        <v>2591</v>
      </c>
      <c r="K1222" s="23" t="s">
        <v>154</v>
      </c>
      <c r="L1222" s="27">
        <v>1.6820999999999999</v>
      </c>
      <c r="M1222" s="25">
        <v>7584</v>
      </c>
      <c r="N1222" s="25">
        <v>234</v>
      </c>
      <c r="O1222" s="24">
        <v>0</v>
      </c>
      <c r="P1222" s="24">
        <v>8</v>
      </c>
      <c r="Q1222" s="24">
        <v>0</v>
      </c>
      <c r="R1222" s="66"/>
      <c r="S1222" s="66"/>
      <c r="T1222" s="66"/>
      <c r="U1222" s="66"/>
      <c r="V1222" s="66"/>
      <c r="W1222" s="24"/>
      <c r="X1222" s="24"/>
      <c r="Y1222" s="24"/>
      <c r="Z1222" s="24"/>
      <c r="AA1222" s="28"/>
      <c r="AB1222" s="28">
        <v>0.5</v>
      </c>
      <c r="AC1222" s="28"/>
      <c r="AD1222" s="28">
        <v>10</v>
      </c>
      <c r="AE1222" s="28">
        <v>10.000987780000001</v>
      </c>
      <c r="AF1222" t="s">
        <v>195</v>
      </c>
    </row>
    <row r="1223" spans="1:32" ht="18" customHeight="1">
      <c r="A1223" s="22">
        <v>46180</v>
      </c>
      <c r="B1223" s="23" t="s">
        <v>514</v>
      </c>
      <c r="C1223" s="24">
        <v>728</v>
      </c>
      <c r="D1223" s="25">
        <v>1247</v>
      </c>
      <c r="E1223" s="26">
        <v>660</v>
      </c>
      <c r="F1223" s="24">
        <v>6</v>
      </c>
      <c r="G1223" s="24">
        <v>1</v>
      </c>
      <c r="H1223" s="23" t="s">
        <v>1045</v>
      </c>
      <c r="I1223" s="23" t="s">
        <v>2592</v>
      </c>
      <c r="J1223" s="23" t="s">
        <v>2593</v>
      </c>
      <c r="K1223" s="23" t="s">
        <v>154</v>
      </c>
      <c r="L1223" s="27">
        <v>1.1763999999999999</v>
      </c>
      <c r="M1223" s="25">
        <v>-1565</v>
      </c>
      <c r="N1223" s="25">
        <v>2162</v>
      </c>
      <c r="O1223" s="24">
        <v>0</v>
      </c>
      <c r="P1223" s="24">
        <v>8</v>
      </c>
      <c r="Q1223" s="24">
        <v>0</v>
      </c>
      <c r="R1223" s="66"/>
      <c r="S1223" s="66"/>
      <c r="T1223" s="66"/>
      <c r="U1223" s="66"/>
      <c r="V1223" s="66"/>
      <c r="W1223" s="24"/>
      <c r="X1223" s="24"/>
      <c r="Y1223" s="24"/>
      <c r="Z1223" s="24"/>
      <c r="AA1223" s="28"/>
      <c r="AB1223" s="28">
        <v>0.5</v>
      </c>
      <c r="AC1223" s="28"/>
      <c r="AD1223" s="28">
        <v>45</v>
      </c>
      <c r="AE1223" s="28">
        <v>45.000987770000002</v>
      </c>
      <c r="AF1223" t="s">
        <v>241</v>
      </c>
    </row>
    <row r="1224" spans="1:32" ht="18" customHeight="1">
      <c r="A1224" s="22">
        <v>46180</v>
      </c>
      <c r="B1224" s="23" t="s">
        <v>14</v>
      </c>
      <c r="C1224" s="24">
        <v>507</v>
      </c>
      <c r="D1224" s="25">
        <v>3881</v>
      </c>
      <c r="E1224" s="26">
        <v>616</v>
      </c>
      <c r="F1224" s="24">
        <v>20</v>
      </c>
      <c r="G1224" s="24">
        <v>8</v>
      </c>
      <c r="H1224" s="23" t="s">
        <v>1883</v>
      </c>
      <c r="I1224" s="23" t="s">
        <v>1709</v>
      </c>
      <c r="J1224" s="23" t="s">
        <v>2594</v>
      </c>
      <c r="K1224" s="23" t="s">
        <v>154</v>
      </c>
      <c r="L1224" s="27">
        <v>1.0528999999999999</v>
      </c>
      <c r="M1224" s="25">
        <v>-930</v>
      </c>
      <c r="N1224" s="25">
        <v>4078</v>
      </c>
      <c r="O1224" s="24">
        <v>0</v>
      </c>
      <c r="P1224" s="24">
        <v>7</v>
      </c>
      <c r="Q1224" s="24">
        <v>1</v>
      </c>
      <c r="R1224" s="66">
        <v>607.60704649232048</v>
      </c>
      <c r="S1224" s="66">
        <v>6.3873518623669412</v>
      </c>
      <c r="T1224" s="66">
        <v>194.05</v>
      </c>
      <c r="U1224" s="66">
        <v>485.125</v>
      </c>
      <c r="V1224" s="66">
        <v>138.60714285714289</v>
      </c>
      <c r="W1224" s="24">
        <v>7</v>
      </c>
      <c r="X1224" s="24">
        <v>0</v>
      </c>
      <c r="Y1224" s="24">
        <v>3</v>
      </c>
      <c r="Z1224" s="24">
        <v>0</v>
      </c>
      <c r="AA1224" s="28">
        <v>2.5</v>
      </c>
      <c r="AB1224" s="28">
        <v>0.6</v>
      </c>
      <c r="AC1224" s="28">
        <v>1.5</v>
      </c>
      <c r="AD1224" s="28">
        <v>25</v>
      </c>
      <c r="AE1224" s="28">
        <v>25.000987760000001</v>
      </c>
      <c r="AF1224" t="s">
        <v>267</v>
      </c>
    </row>
    <row r="1225" spans="1:32" ht="18" customHeight="1">
      <c r="A1225" s="22">
        <v>46180</v>
      </c>
      <c r="B1225" s="23" t="s">
        <v>14</v>
      </c>
      <c r="C1225" s="24">
        <v>502</v>
      </c>
      <c r="D1225" s="25">
        <v>8129</v>
      </c>
      <c r="E1225" s="26">
        <v>613</v>
      </c>
      <c r="F1225" s="24">
        <v>31</v>
      </c>
      <c r="G1225" s="24">
        <v>38</v>
      </c>
      <c r="H1225" s="23" t="s">
        <v>2595</v>
      </c>
      <c r="I1225" s="23" t="s">
        <v>2596</v>
      </c>
      <c r="J1225" s="23" t="s">
        <v>2597</v>
      </c>
      <c r="K1225" s="23" t="s">
        <v>154</v>
      </c>
      <c r="L1225" s="27">
        <v>1.0250999999999999</v>
      </c>
      <c r="M1225" s="25">
        <v>941</v>
      </c>
      <c r="N1225" s="25">
        <v>-86</v>
      </c>
      <c r="O1225" s="24">
        <v>0</v>
      </c>
      <c r="P1225" s="24">
        <v>2</v>
      </c>
      <c r="Q1225" s="24">
        <v>1</v>
      </c>
      <c r="R1225" s="66">
        <v>1259.83105022831</v>
      </c>
      <c r="S1225" s="66">
        <v>6.4524524923614459</v>
      </c>
      <c r="T1225" s="66">
        <v>262.22580645161293</v>
      </c>
      <c r="U1225" s="66">
        <v>213.92105263157899</v>
      </c>
      <c r="V1225" s="66">
        <v>117.8115942028985</v>
      </c>
      <c r="W1225" s="24">
        <v>0</v>
      </c>
      <c r="X1225" s="24">
        <v>7</v>
      </c>
      <c r="Y1225" s="24">
        <v>6</v>
      </c>
      <c r="Z1225" s="24">
        <v>0</v>
      </c>
      <c r="AA1225" s="28">
        <v>3.25</v>
      </c>
      <c r="AB1225" s="28">
        <v>1</v>
      </c>
      <c r="AC1225" s="28">
        <v>3.25</v>
      </c>
      <c r="AD1225" s="28">
        <v>42.5</v>
      </c>
      <c r="AE1225" s="28">
        <v>42.50098775</v>
      </c>
      <c r="AF1225" t="s">
        <v>2221</v>
      </c>
    </row>
    <row r="1226" spans="1:32" ht="18" customHeight="1">
      <c r="A1226" s="22">
        <v>46180</v>
      </c>
      <c r="B1226" s="23" t="s">
        <v>24</v>
      </c>
      <c r="C1226" s="24">
        <v>632</v>
      </c>
      <c r="D1226" s="25">
        <v>4802</v>
      </c>
      <c r="E1226" s="26">
        <v>607</v>
      </c>
      <c r="F1226" s="24">
        <v>0</v>
      </c>
      <c r="G1226" s="24">
        <v>23</v>
      </c>
      <c r="H1226" s="23" t="s">
        <v>2342</v>
      </c>
      <c r="I1226" s="23" t="s">
        <v>214</v>
      </c>
      <c r="J1226" s="23" t="s">
        <v>2342</v>
      </c>
      <c r="K1226" s="23" t="s">
        <v>154</v>
      </c>
      <c r="L1226" s="27">
        <v>1.0421</v>
      </c>
      <c r="M1226" s="25">
        <v>9677</v>
      </c>
      <c r="N1226" s="25">
        <v>-481</v>
      </c>
      <c r="O1226" s="24">
        <v>0</v>
      </c>
      <c r="P1226" s="24">
        <v>2</v>
      </c>
      <c r="Q1226" s="24">
        <v>0</v>
      </c>
      <c r="R1226" s="66"/>
      <c r="S1226" s="66"/>
      <c r="T1226" s="66"/>
      <c r="U1226" s="66"/>
      <c r="V1226" s="66"/>
      <c r="W1226" s="24"/>
      <c r="X1226" s="24"/>
      <c r="Y1226" s="24"/>
      <c r="Z1226" s="24"/>
      <c r="AA1226" s="28"/>
      <c r="AB1226" s="28">
        <v>0.6</v>
      </c>
      <c r="AC1226" s="28"/>
      <c r="AD1226" s="28">
        <v>45</v>
      </c>
      <c r="AE1226" s="28">
        <v>45.000987739999999</v>
      </c>
      <c r="AF1226" t="s">
        <v>241</v>
      </c>
    </row>
    <row r="1227" spans="1:32" ht="18" customHeight="1">
      <c r="A1227" s="22">
        <v>46180</v>
      </c>
      <c r="B1227" s="23" t="s">
        <v>16</v>
      </c>
      <c r="C1227" s="24">
        <v>556</v>
      </c>
      <c r="D1227" s="25">
        <v>3810</v>
      </c>
      <c r="E1227" s="26">
        <v>595</v>
      </c>
      <c r="F1227" s="24">
        <v>17</v>
      </c>
      <c r="G1227" s="24">
        <v>9</v>
      </c>
      <c r="H1227" s="23" t="s">
        <v>2174</v>
      </c>
      <c r="I1227" s="23" t="s">
        <v>2598</v>
      </c>
      <c r="J1227" s="23" t="s">
        <v>2599</v>
      </c>
      <c r="K1227" s="23" t="s">
        <v>154</v>
      </c>
      <c r="L1227" s="27">
        <v>1.0521</v>
      </c>
      <c r="M1227" s="25">
        <v>2430</v>
      </c>
      <c r="N1227" s="25">
        <v>3218</v>
      </c>
      <c r="O1227" s="24">
        <v>0</v>
      </c>
      <c r="P1227" s="24">
        <v>6</v>
      </c>
      <c r="Q1227" s="24">
        <v>1</v>
      </c>
      <c r="R1227" s="66">
        <v>635.04218555417185</v>
      </c>
      <c r="S1227" s="66">
        <v>5.9996014228175873</v>
      </c>
      <c r="T1227" s="66">
        <v>224.11764705882351</v>
      </c>
      <c r="U1227" s="66">
        <v>423.33333333333331</v>
      </c>
      <c r="V1227" s="66">
        <v>146.53846153846149</v>
      </c>
      <c r="W1227" s="24">
        <v>7</v>
      </c>
      <c r="X1227" s="24">
        <v>1</v>
      </c>
      <c r="Y1227" s="24">
        <v>3</v>
      </c>
      <c r="Z1227" s="24">
        <v>5</v>
      </c>
      <c r="AA1227" s="28">
        <v>4</v>
      </c>
      <c r="AB1227" s="28">
        <v>0.6</v>
      </c>
      <c r="AC1227" s="28">
        <v>2.4</v>
      </c>
      <c r="AD1227" s="28">
        <v>34</v>
      </c>
      <c r="AE1227" s="28">
        <v>34.000987729999999</v>
      </c>
      <c r="AF1227" t="s">
        <v>1082</v>
      </c>
    </row>
    <row r="1228" spans="1:32" ht="18" customHeight="1">
      <c r="A1228" s="22">
        <v>46180</v>
      </c>
      <c r="B1228" s="23" t="s">
        <v>179</v>
      </c>
      <c r="C1228" s="24">
        <v>760</v>
      </c>
      <c r="D1228" s="25">
        <v>2689</v>
      </c>
      <c r="E1228" s="26">
        <v>404</v>
      </c>
      <c r="F1228" s="24">
        <v>25</v>
      </c>
      <c r="G1228" s="24">
        <v>1</v>
      </c>
      <c r="H1228" s="23" t="s">
        <v>2115</v>
      </c>
      <c r="I1228" s="23" t="s">
        <v>2600</v>
      </c>
      <c r="J1228" s="23" t="s">
        <v>2601</v>
      </c>
      <c r="K1228" s="23" t="s">
        <v>154</v>
      </c>
      <c r="L1228" s="27">
        <v>1.0501</v>
      </c>
      <c r="M1228" s="25">
        <v>-4719</v>
      </c>
      <c r="N1228" s="25">
        <v>-2961</v>
      </c>
      <c r="O1228" s="24">
        <v>0</v>
      </c>
      <c r="P1228" s="24">
        <v>0</v>
      </c>
      <c r="Q1228" s="24">
        <v>0</v>
      </c>
      <c r="R1228" s="66"/>
      <c r="S1228" s="66"/>
      <c r="T1228" s="66"/>
      <c r="U1228" s="66"/>
      <c r="V1228" s="66"/>
      <c r="W1228" s="24"/>
      <c r="X1228" s="24"/>
      <c r="Y1228" s="24"/>
      <c r="Z1228" s="24"/>
      <c r="AA1228" s="28"/>
      <c r="AB1228" s="28">
        <v>0.5</v>
      </c>
      <c r="AC1228" s="28"/>
      <c r="AD1228" s="28">
        <v>45</v>
      </c>
      <c r="AE1228" s="28">
        <v>45.000987719999998</v>
      </c>
      <c r="AF1228" t="s">
        <v>241</v>
      </c>
    </row>
    <row r="1229" spans="1:32" ht="18" customHeight="1">
      <c r="A1229" s="22">
        <v>46180</v>
      </c>
      <c r="B1229" s="23" t="s">
        <v>330</v>
      </c>
      <c r="C1229" s="24">
        <v>656</v>
      </c>
      <c r="D1229" s="25">
        <v>1479</v>
      </c>
      <c r="E1229" s="26">
        <v>347</v>
      </c>
      <c r="F1229" s="24">
        <v>12</v>
      </c>
      <c r="G1229" s="24">
        <v>6</v>
      </c>
      <c r="H1229" s="23" t="s">
        <v>2460</v>
      </c>
      <c r="I1229" s="23" t="s">
        <v>298</v>
      </c>
      <c r="J1229" s="23" t="s">
        <v>363</v>
      </c>
      <c r="K1229" s="23" t="s">
        <v>154</v>
      </c>
      <c r="L1229" s="27">
        <v>1.0782</v>
      </c>
      <c r="M1229" s="25">
        <v>-2890</v>
      </c>
      <c r="N1229" s="25">
        <v>-2600</v>
      </c>
      <c r="O1229" s="24">
        <v>0</v>
      </c>
      <c r="P1229" s="24">
        <v>6</v>
      </c>
      <c r="Q1229" s="24">
        <v>0</v>
      </c>
      <c r="R1229" s="66"/>
      <c r="S1229" s="66"/>
      <c r="T1229" s="66"/>
      <c r="U1229" s="66"/>
      <c r="V1229" s="66"/>
      <c r="W1229" s="24"/>
      <c r="X1229" s="24"/>
      <c r="Y1229" s="24"/>
      <c r="Z1229" s="24"/>
      <c r="AA1229" s="28"/>
      <c r="AB1229" s="28">
        <v>0.5</v>
      </c>
      <c r="AC1229" s="28"/>
      <c r="AD1229" s="28">
        <v>45</v>
      </c>
      <c r="AE1229" s="28">
        <v>45.000987709999997</v>
      </c>
      <c r="AF1229" t="s">
        <v>241</v>
      </c>
    </row>
    <row r="1230" spans="1:32" ht="18" customHeight="1">
      <c r="A1230" s="22">
        <v>46180</v>
      </c>
      <c r="B1230" s="23" t="s">
        <v>30</v>
      </c>
      <c r="C1230" s="24">
        <v>563</v>
      </c>
      <c r="D1230" s="25">
        <v>5810</v>
      </c>
      <c r="E1230" s="26">
        <v>312</v>
      </c>
      <c r="F1230" s="24">
        <v>21</v>
      </c>
      <c r="G1230" s="24">
        <v>20</v>
      </c>
      <c r="H1230" s="23" t="s">
        <v>1057</v>
      </c>
      <c r="I1230" s="23" t="s">
        <v>671</v>
      </c>
      <c r="J1230" s="23" t="s">
        <v>2602</v>
      </c>
      <c r="K1230" s="23" t="s">
        <v>154</v>
      </c>
      <c r="L1230" s="27">
        <v>1.0179</v>
      </c>
      <c r="M1230" s="25">
        <v>2323</v>
      </c>
      <c r="N1230" s="25">
        <v>-1044</v>
      </c>
      <c r="O1230" s="24">
        <v>0</v>
      </c>
      <c r="P1230" s="24">
        <v>3</v>
      </c>
      <c r="Q1230" s="24">
        <v>1</v>
      </c>
      <c r="R1230" s="66">
        <v>1005.275944375259</v>
      </c>
      <c r="S1230" s="66">
        <v>5.7795076391793039</v>
      </c>
      <c r="T1230" s="66">
        <v>276.66666666666669</v>
      </c>
      <c r="U1230" s="66">
        <v>290.5</v>
      </c>
      <c r="V1230" s="66">
        <v>141.70731707317071</v>
      </c>
      <c r="W1230" s="24">
        <v>0</v>
      </c>
      <c r="X1230" s="24">
        <v>4</v>
      </c>
      <c r="Y1230" s="24">
        <v>3</v>
      </c>
      <c r="Z1230" s="24">
        <v>7</v>
      </c>
      <c r="AA1230" s="28">
        <v>3.5</v>
      </c>
      <c r="AB1230" s="28">
        <v>0.8</v>
      </c>
      <c r="AC1230" s="28">
        <v>2.8</v>
      </c>
      <c r="AD1230" s="28">
        <v>28</v>
      </c>
      <c r="AE1230" s="28">
        <v>28.0009877</v>
      </c>
      <c r="AF1230" t="s">
        <v>1640</v>
      </c>
    </row>
    <row r="1231" spans="1:32" ht="18" customHeight="1">
      <c r="A1231" s="22">
        <v>46180</v>
      </c>
      <c r="B1231" s="23" t="s">
        <v>9</v>
      </c>
      <c r="C1231" s="24">
        <v>517</v>
      </c>
      <c r="D1231" s="25">
        <v>3455</v>
      </c>
      <c r="E1231" s="26">
        <v>258</v>
      </c>
      <c r="F1231" s="24">
        <v>14</v>
      </c>
      <c r="G1231" s="24">
        <v>10</v>
      </c>
      <c r="H1231" s="23" t="s">
        <v>2603</v>
      </c>
      <c r="I1231" s="23" t="s">
        <v>1813</v>
      </c>
      <c r="J1231" s="23" t="s">
        <v>2604</v>
      </c>
      <c r="K1231" s="23" t="s">
        <v>154</v>
      </c>
      <c r="L1231" s="27">
        <v>1.0248999999999999</v>
      </c>
      <c r="M1231" s="25">
        <v>524</v>
      </c>
      <c r="N1231" s="25">
        <v>-648</v>
      </c>
      <c r="O1231" s="24">
        <v>0</v>
      </c>
      <c r="P1231" s="24">
        <v>7</v>
      </c>
      <c r="Q1231" s="24">
        <v>1</v>
      </c>
      <c r="R1231" s="66">
        <v>584.21788086342883</v>
      </c>
      <c r="S1231" s="66">
        <v>5.9138895148052937</v>
      </c>
      <c r="T1231" s="66">
        <v>246.78571428571431</v>
      </c>
      <c r="U1231" s="66">
        <v>345.5</v>
      </c>
      <c r="V1231" s="66">
        <v>143.95833333333329</v>
      </c>
      <c r="W1231" s="24">
        <v>5</v>
      </c>
      <c r="X1231" s="24">
        <v>3</v>
      </c>
      <c r="Y1231" s="24">
        <v>3</v>
      </c>
      <c r="Z1231" s="24">
        <v>2</v>
      </c>
      <c r="AA1231" s="28">
        <v>3.25</v>
      </c>
      <c r="AB1231" s="28">
        <v>0.6</v>
      </c>
      <c r="AC1231" s="28">
        <v>1.95</v>
      </c>
      <c r="AD1231" s="28">
        <v>29.5</v>
      </c>
      <c r="AE1231" s="28">
        <v>29.500987689999999</v>
      </c>
      <c r="AF1231" t="s">
        <v>1076</v>
      </c>
    </row>
    <row r="1232" spans="1:32" ht="18" customHeight="1">
      <c r="A1232" s="22">
        <v>46180</v>
      </c>
      <c r="B1232" s="23" t="s">
        <v>14</v>
      </c>
      <c r="C1232" s="24">
        <v>503</v>
      </c>
      <c r="D1232" s="25">
        <v>1596</v>
      </c>
      <c r="E1232" s="26">
        <v>226</v>
      </c>
      <c r="F1232" s="24">
        <v>5</v>
      </c>
      <c r="G1232" s="24">
        <v>10</v>
      </c>
      <c r="H1232" s="23" t="s">
        <v>2605</v>
      </c>
      <c r="I1232" s="23" t="s">
        <v>1723</v>
      </c>
      <c r="J1232" s="23" t="s">
        <v>2606</v>
      </c>
      <c r="K1232" s="23" t="s">
        <v>154</v>
      </c>
      <c r="L1232" s="27">
        <v>1.0471999999999999</v>
      </c>
      <c r="M1232" s="25">
        <v>-116</v>
      </c>
      <c r="N1232" s="25">
        <v>-187</v>
      </c>
      <c r="O1232" s="24">
        <v>0</v>
      </c>
      <c r="P1232" s="24">
        <v>3</v>
      </c>
      <c r="Q1232" s="24">
        <v>1</v>
      </c>
      <c r="R1232" s="66">
        <v>262.67278953922789</v>
      </c>
      <c r="S1232" s="66">
        <v>6.0760004978043263</v>
      </c>
      <c r="T1232" s="66">
        <v>319.2</v>
      </c>
      <c r="U1232" s="66">
        <v>159.6</v>
      </c>
      <c r="V1232" s="66">
        <v>106.4</v>
      </c>
      <c r="W1232" s="24">
        <v>0</v>
      </c>
      <c r="X1232" s="24">
        <v>7</v>
      </c>
      <c r="Y1232" s="24">
        <v>7</v>
      </c>
      <c r="Z1232" s="24">
        <v>4</v>
      </c>
      <c r="AA1232" s="28">
        <v>4.5</v>
      </c>
      <c r="AB1232" s="28">
        <v>0.5</v>
      </c>
      <c r="AC1232" s="28">
        <v>2.25</v>
      </c>
      <c r="AD1232" s="28">
        <v>22.5</v>
      </c>
      <c r="AE1232" s="28">
        <v>22.500987680000001</v>
      </c>
      <c r="AF1232" t="s">
        <v>655</v>
      </c>
    </row>
    <row r="1233" spans="1:32" ht="18" customHeight="1">
      <c r="A1233" s="22">
        <v>46180</v>
      </c>
      <c r="B1233" s="23" t="s">
        <v>9</v>
      </c>
      <c r="C1233" s="24">
        <v>521</v>
      </c>
      <c r="D1233" s="25">
        <v>4853</v>
      </c>
      <c r="E1233" s="26">
        <v>219</v>
      </c>
      <c r="F1233" s="24">
        <v>20</v>
      </c>
      <c r="G1233" s="24">
        <v>11</v>
      </c>
      <c r="H1233" s="23" t="s">
        <v>2607</v>
      </c>
      <c r="I1233" s="23" t="s">
        <v>2411</v>
      </c>
      <c r="J1233" s="23" t="s">
        <v>908</v>
      </c>
      <c r="K1233" s="23" t="s">
        <v>370</v>
      </c>
      <c r="L1233" s="27">
        <v>1.0149999999999999</v>
      </c>
      <c r="M1233" s="25">
        <v>-301</v>
      </c>
      <c r="N1233" s="25">
        <v>2518</v>
      </c>
      <c r="O1233" s="24">
        <v>0</v>
      </c>
      <c r="P1233" s="24">
        <v>1</v>
      </c>
      <c r="Q1233" s="24">
        <v>1</v>
      </c>
      <c r="R1233" s="66">
        <v>829.18690327936906</v>
      </c>
      <c r="S1233" s="66">
        <v>5.852721480292038</v>
      </c>
      <c r="T1233" s="66">
        <v>242.65</v>
      </c>
      <c r="U1233" s="66">
        <v>441.18181818181819</v>
      </c>
      <c r="V1233" s="66">
        <v>156.54838709677421</v>
      </c>
      <c r="W1233" s="24">
        <v>5</v>
      </c>
      <c r="X1233" s="24">
        <v>0</v>
      </c>
      <c r="Y1233" s="24">
        <v>2</v>
      </c>
      <c r="Z1233" s="24">
        <v>3</v>
      </c>
      <c r="AA1233" s="28">
        <v>2.5</v>
      </c>
      <c r="AB1233" s="28">
        <v>0.6</v>
      </c>
      <c r="AC1233" s="28">
        <v>1.5</v>
      </c>
      <c r="AD1233" s="28">
        <v>25</v>
      </c>
      <c r="AE1233" s="28">
        <v>25.000987670000001</v>
      </c>
      <c r="AF1233" t="s">
        <v>267</v>
      </c>
    </row>
    <row r="1234" spans="1:32" ht="18" customHeight="1">
      <c r="A1234" s="22">
        <v>46180</v>
      </c>
      <c r="B1234" s="23" t="s">
        <v>16</v>
      </c>
      <c r="C1234" s="24">
        <v>560</v>
      </c>
      <c r="D1234" s="25">
        <v>3172</v>
      </c>
      <c r="E1234" s="26">
        <v>204</v>
      </c>
      <c r="F1234" s="24">
        <v>14</v>
      </c>
      <c r="G1234" s="24">
        <v>5</v>
      </c>
      <c r="H1234" s="23" t="s">
        <v>2608</v>
      </c>
      <c r="I1234" s="23" t="s">
        <v>1944</v>
      </c>
      <c r="J1234" s="23" t="s">
        <v>2609</v>
      </c>
      <c r="K1234" s="23" t="s">
        <v>154</v>
      </c>
      <c r="L1234" s="27">
        <v>1.0214000000000001</v>
      </c>
      <c r="M1234" s="25">
        <v>973</v>
      </c>
      <c r="N1234" s="25">
        <v>-648</v>
      </c>
      <c r="O1234" s="24">
        <v>0</v>
      </c>
      <c r="P1234" s="24">
        <v>0</v>
      </c>
      <c r="Q1234" s="24">
        <v>1</v>
      </c>
      <c r="R1234" s="66">
        <v>527.02449149024494</v>
      </c>
      <c r="S1234" s="66">
        <v>6.0186956227227109</v>
      </c>
      <c r="T1234" s="66">
        <v>226.57142857142861</v>
      </c>
      <c r="U1234" s="66">
        <v>634.4</v>
      </c>
      <c r="V1234" s="66">
        <v>166.9473684210526</v>
      </c>
      <c r="W1234" s="24">
        <v>7</v>
      </c>
      <c r="X1234" s="24">
        <v>0</v>
      </c>
      <c r="Y1234" s="24">
        <v>1</v>
      </c>
      <c r="Z1234" s="24">
        <v>5</v>
      </c>
      <c r="AA1234" s="28">
        <v>3.25</v>
      </c>
      <c r="AB1234" s="28">
        <v>0.6</v>
      </c>
      <c r="AC1234" s="28">
        <v>1.95</v>
      </c>
      <c r="AD1234" s="28">
        <v>29.5</v>
      </c>
      <c r="AE1234" s="28">
        <v>29.50098766</v>
      </c>
      <c r="AF1234" t="s">
        <v>1076</v>
      </c>
    </row>
    <row r="1235" spans="1:32" ht="18" customHeight="1">
      <c r="A1235" s="22">
        <v>46180</v>
      </c>
      <c r="B1235" s="23" t="s">
        <v>44</v>
      </c>
      <c r="C1235" s="24">
        <v>568</v>
      </c>
      <c r="D1235" s="25">
        <v>3756</v>
      </c>
      <c r="E1235" s="26">
        <v>184</v>
      </c>
      <c r="F1235" s="24">
        <v>16</v>
      </c>
      <c r="G1235" s="24">
        <v>10</v>
      </c>
      <c r="H1235" s="23" t="s">
        <v>2610</v>
      </c>
      <c r="I1235" s="23" t="s">
        <v>2611</v>
      </c>
      <c r="J1235" s="23" t="s">
        <v>2612</v>
      </c>
      <c r="K1235" s="23" t="s">
        <v>154</v>
      </c>
      <c r="L1235" s="27">
        <v>1.0163</v>
      </c>
      <c r="M1235" s="25">
        <v>2612</v>
      </c>
      <c r="N1235" s="25">
        <v>-691</v>
      </c>
      <c r="O1235" s="24">
        <v>0</v>
      </c>
      <c r="P1235" s="24">
        <v>8</v>
      </c>
      <c r="Q1235" s="24">
        <v>1</v>
      </c>
      <c r="R1235" s="66">
        <v>610.10024906600245</v>
      </c>
      <c r="S1235" s="66">
        <v>6.1563652952937327</v>
      </c>
      <c r="T1235" s="66">
        <v>234.75</v>
      </c>
      <c r="U1235" s="66">
        <v>375.6</v>
      </c>
      <c r="V1235" s="66">
        <v>144.46153846153851</v>
      </c>
      <c r="W1235" s="24">
        <v>5</v>
      </c>
      <c r="X1235" s="24">
        <v>3</v>
      </c>
      <c r="Y1235" s="24">
        <v>4</v>
      </c>
      <c r="Z1235" s="24">
        <v>0</v>
      </c>
      <c r="AA1235" s="28">
        <v>3</v>
      </c>
      <c r="AB1235" s="28">
        <v>0.6</v>
      </c>
      <c r="AC1235" s="28">
        <v>1.8</v>
      </c>
      <c r="AD1235" s="28">
        <v>28</v>
      </c>
      <c r="AE1235" s="28">
        <v>28.000987649999999</v>
      </c>
      <c r="AF1235" t="s">
        <v>271</v>
      </c>
    </row>
    <row r="1236" spans="1:32" ht="18" customHeight="1">
      <c r="A1236" s="22">
        <v>46180</v>
      </c>
      <c r="B1236" s="23" t="s">
        <v>485</v>
      </c>
      <c r="C1236" s="24">
        <v>715</v>
      </c>
      <c r="D1236" s="25">
        <v>1033</v>
      </c>
      <c r="E1236" s="26">
        <v>182</v>
      </c>
      <c r="F1236" s="24">
        <v>16</v>
      </c>
      <c r="G1236" s="24">
        <v>2</v>
      </c>
      <c r="H1236" s="23" t="s">
        <v>1548</v>
      </c>
      <c r="I1236" s="23" t="s">
        <v>2613</v>
      </c>
      <c r="J1236" s="23" t="s">
        <v>2614</v>
      </c>
      <c r="K1236" s="23" t="s">
        <v>154</v>
      </c>
      <c r="L1236" s="27">
        <v>1.0587</v>
      </c>
      <c r="M1236" s="25">
        <v>-4177</v>
      </c>
      <c r="N1236" s="25">
        <v>208</v>
      </c>
      <c r="O1236" s="24">
        <v>0</v>
      </c>
      <c r="P1236" s="24">
        <v>5</v>
      </c>
      <c r="Q1236" s="24">
        <v>0</v>
      </c>
      <c r="R1236" s="66"/>
      <c r="S1236" s="66"/>
      <c r="T1236" s="66"/>
      <c r="U1236" s="66"/>
      <c r="V1236" s="66"/>
      <c r="W1236" s="24"/>
      <c r="X1236" s="24"/>
      <c r="Y1236" s="24"/>
      <c r="Z1236" s="24"/>
      <c r="AA1236" s="28"/>
      <c r="AB1236" s="28">
        <v>0.5</v>
      </c>
      <c r="AC1236" s="28"/>
      <c r="AD1236" s="28">
        <v>45</v>
      </c>
      <c r="AE1236" s="28">
        <v>45.000987639999998</v>
      </c>
      <c r="AF1236" t="s">
        <v>241</v>
      </c>
    </row>
    <row r="1237" spans="1:32" ht="18" customHeight="1">
      <c r="A1237" s="22">
        <v>46180</v>
      </c>
      <c r="B1237" s="23" t="s">
        <v>179</v>
      </c>
      <c r="C1237" s="24">
        <v>758</v>
      </c>
      <c r="D1237" s="25">
        <v>3779</v>
      </c>
      <c r="E1237" s="26">
        <v>154</v>
      </c>
      <c r="F1237" s="24">
        <v>46</v>
      </c>
      <c r="G1237" s="24">
        <v>5</v>
      </c>
      <c r="H1237" s="23" t="s">
        <v>2615</v>
      </c>
      <c r="I1237" s="23" t="s">
        <v>2460</v>
      </c>
      <c r="J1237" s="23" t="s">
        <v>2616</v>
      </c>
      <c r="K1237" s="23" t="s">
        <v>154</v>
      </c>
      <c r="L1237" s="27">
        <v>1.0136000000000001</v>
      </c>
      <c r="M1237" s="25">
        <v>1406</v>
      </c>
      <c r="N1237" s="25">
        <v>-135</v>
      </c>
      <c r="O1237" s="24">
        <v>0</v>
      </c>
      <c r="P1237" s="24">
        <v>8</v>
      </c>
      <c r="Q1237" s="24">
        <v>0</v>
      </c>
      <c r="R1237" s="66"/>
      <c r="S1237" s="66"/>
      <c r="T1237" s="66"/>
      <c r="U1237" s="66"/>
      <c r="V1237" s="66"/>
      <c r="W1237" s="24"/>
      <c r="X1237" s="24"/>
      <c r="Y1237" s="24"/>
      <c r="Z1237" s="24"/>
      <c r="AA1237" s="28"/>
      <c r="AB1237" s="28">
        <v>0.6</v>
      </c>
      <c r="AC1237" s="28"/>
      <c r="AD1237" s="28">
        <v>45</v>
      </c>
      <c r="AE1237" s="28">
        <v>45.000987629999997</v>
      </c>
      <c r="AF1237" t="s">
        <v>241</v>
      </c>
    </row>
    <row r="1238" spans="1:32" ht="18" customHeight="1">
      <c r="A1238" s="22">
        <v>46180</v>
      </c>
      <c r="B1238" s="23" t="s">
        <v>9</v>
      </c>
      <c r="C1238" s="24">
        <v>510</v>
      </c>
      <c r="D1238" s="25">
        <v>2174</v>
      </c>
      <c r="E1238" s="26">
        <v>145</v>
      </c>
      <c r="F1238" s="24">
        <v>11</v>
      </c>
      <c r="G1238" s="24">
        <v>3</v>
      </c>
      <c r="H1238" s="23" t="s">
        <v>1708</v>
      </c>
      <c r="I1238" s="23" t="s">
        <v>2617</v>
      </c>
      <c r="J1238" s="23" t="s">
        <v>2618</v>
      </c>
      <c r="K1238" s="23" t="s">
        <v>370</v>
      </c>
      <c r="L1238" s="27">
        <v>1.0222</v>
      </c>
      <c r="M1238" s="25">
        <v>-1014</v>
      </c>
      <c r="N1238" s="25">
        <v>4712</v>
      </c>
      <c r="O1238" s="24">
        <v>0</v>
      </c>
      <c r="P1238" s="24">
        <v>0</v>
      </c>
      <c r="Q1238" s="24">
        <v>1</v>
      </c>
      <c r="R1238" s="66">
        <v>339.22722083852221</v>
      </c>
      <c r="S1238" s="66">
        <v>6.408683815603526</v>
      </c>
      <c r="T1238" s="66">
        <v>197.6363636363636</v>
      </c>
      <c r="U1238" s="66">
        <v>724.66666666666663</v>
      </c>
      <c r="V1238" s="66">
        <v>155.28571428571431</v>
      </c>
      <c r="W1238" s="24">
        <v>7</v>
      </c>
      <c r="X1238" s="24">
        <v>0</v>
      </c>
      <c r="Y1238" s="24">
        <v>2</v>
      </c>
      <c r="Z1238" s="24">
        <v>0</v>
      </c>
      <c r="AA1238" s="28">
        <v>2.25</v>
      </c>
      <c r="AB1238" s="28">
        <v>0.5</v>
      </c>
      <c r="AC1238" s="28">
        <v>1.125</v>
      </c>
      <c r="AD1238" s="28">
        <v>21.2</v>
      </c>
      <c r="AE1238" s="28">
        <v>21.200987619999999</v>
      </c>
      <c r="AF1238" t="s">
        <v>1138</v>
      </c>
    </row>
    <row r="1239" spans="1:32" ht="18" customHeight="1">
      <c r="A1239" s="22">
        <v>46180</v>
      </c>
      <c r="B1239" s="23" t="s">
        <v>171</v>
      </c>
      <c r="C1239" s="24">
        <v>666</v>
      </c>
      <c r="D1239" s="25">
        <v>373</v>
      </c>
      <c r="E1239" s="26">
        <v>139</v>
      </c>
      <c r="F1239" s="24">
        <v>3</v>
      </c>
      <c r="G1239" s="24">
        <v>2</v>
      </c>
      <c r="H1239" s="23" t="s">
        <v>2260</v>
      </c>
      <c r="I1239" s="23" t="s">
        <v>2619</v>
      </c>
      <c r="J1239" s="23" t="s">
        <v>2620</v>
      </c>
      <c r="K1239" s="23" t="s">
        <v>154</v>
      </c>
      <c r="L1239" s="27">
        <v>1.1242000000000001</v>
      </c>
      <c r="M1239" s="25">
        <v>-2469</v>
      </c>
      <c r="N1239" s="25">
        <v>-2070</v>
      </c>
      <c r="O1239" s="24">
        <v>0</v>
      </c>
      <c r="P1239" s="24">
        <v>6</v>
      </c>
      <c r="Q1239" s="24">
        <v>0</v>
      </c>
      <c r="R1239" s="66"/>
      <c r="S1239" s="66"/>
      <c r="T1239" s="66"/>
      <c r="U1239" s="66"/>
      <c r="V1239" s="66"/>
      <c r="W1239" s="24"/>
      <c r="X1239" s="24"/>
      <c r="Y1239" s="24"/>
      <c r="Z1239" s="24"/>
      <c r="AA1239" s="28"/>
      <c r="AB1239" s="28">
        <v>0.5</v>
      </c>
      <c r="AC1239" s="28"/>
      <c r="AD1239" s="28">
        <v>10</v>
      </c>
      <c r="AE1239" s="28">
        <v>10.000987609999999</v>
      </c>
      <c r="AF1239" t="s">
        <v>195</v>
      </c>
    </row>
    <row r="1240" spans="1:32" ht="18" customHeight="1">
      <c r="A1240" s="22">
        <v>46180</v>
      </c>
      <c r="B1240" s="23" t="s">
        <v>9</v>
      </c>
      <c r="C1240" s="24">
        <v>525</v>
      </c>
      <c r="D1240" s="25">
        <v>6615</v>
      </c>
      <c r="E1240" s="26">
        <v>136</v>
      </c>
      <c r="F1240" s="24">
        <v>25</v>
      </c>
      <c r="G1240" s="24">
        <v>19</v>
      </c>
      <c r="H1240" s="23" t="s">
        <v>2621</v>
      </c>
      <c r="I1240" s="23" t="s">
        <v>761</v>
      </c>
      <c r="J1240" s="23" t="s">
        <v>2622</v>
      </c>
      <c r="K1240" s="23" t="s">
        <v>154</v>
      </c>
      <c r="L1240" s="27">
        <v>1.0068999999999999</v>
      </c>
      <c r="M1240" s="25">
        <v>2952</v>
      </c>
      <c r="N1240" s="25">
        <v>3185</v>
      </c>
      <c r="O1240" s="24">
        <v>0</v>
      </c>
      <c r="P1240" s="24">
        <v>5</v>
      </c>
      <c r="Q1240" s="24">
        <v>1</v>
      </c>
      <c r="R1240" s="66">
        <v>1129.6997198007471</v>
      </c>
      <c r="S1240" s="66">
        <v>5.8555383205430296</v>
      </c>
      <c r="T1240" s="66">
        <v>264.60000000000002</v>
      </c>
      <c r="U1240" s="66">
        <v>348.15789473684208</v>
      </c>
      <c r="V1240" s="66">
        <v>150.34090909090909</v>
      </c>
      <c r="W1240" s="24">
        <v>3</v>
      </c>
      <c r="X1240" s="24">
        <v>3</v>
      </c>
      <c r="Y1240" s="24">
        <v>3</v>
      </c>
      <c r="Z1240" s="24">
        <v>3</v>
      </c>
      <c r="AA1240" s="28">
        <v>3</v>
      </c>
      <c r="AB1240" s="28">
        <v>0.8</v>
      </c>
      <c r="AC1240" s="28">
        <v>2.4</v>
      </c>
      <c r="AD1240" s="28">
        <v>34</v>
      </c>
      <c r="AE1240" s="28">
        <v>34.000987600000002</v>
      </c>
      <c r="AF1240" t="s">
        <v>1082</v>
      </c>
    </row>
    <row r="1241" spans="1:32" ht="18" customHeight="1">
      <c r="A1241" s="22">
        <v>46180</v>
      </c>
      <c r="B1241" s="23" t="s">
        <v>49</v>
      </c>
      <c r="C1241" s="24">
        <v>687</v>
      </c>
      <c r="D1241" s="25">
        <v>1007</v>
      </c>
      <c r="E1241" s="26">
        <v>105</v>
      </c>
      <c r="F1241" s="24">
        <v>10</v>
      </c>
      <c r="G1241" s="24">
        <v>2</v>
      </c>
      <c r="H1241" s="23" t="s">
        <v>294</v>
      </c>
      <c r="I1241" s="23" t="s">
        <v>1582</v>
      </c>
      <c r="J1241" s="23" t="s">
        <v>2623</v>
      </c>
      <c r="K1241" s="23" t="s">
        <v>154</v>
      </c>
      <c r="L1241" s="27">
        <v>1.0347999999999999</v>
      </c>
      <c r="M1241" s="25">
        <v>1176</v>
      </c>
      <c r="N1241" s="25">
        <v>-262</v>
      </c>
      <c r="O1241" s="24">
        <v>0</v>
      </c>
      <c r="P1241" s="24">
        <v>7</v>
      </c>
      <c r="Q1241" s="24">
        <v>0</v>
      </c>
      <c r="R1241" s="66"/>
      <c r="S1241" s="66"/>
      <c r="T1241" s="66"/>
      <c r="U1241" s="66"/>
      <c r="V1241" s="66"/>
      <c r="W1241" s="24"/>
      <c r="X1241" s="24"/>
      <c r="Y1241" s="24"/>
      <c r="Z1241" s="24"/>
      <c r="AA1241" s="28"/>
      <c r="AB1241" s="28">
        <v>0.5</v>
      </c>
      <c r="AC1241" s="28"/>
      <c r="AD1241" s="28">
        <v>45</v>
      </c>
      <c r="AE1241" s="28">
        <v>45.000987590000001</v>
      </c>
      <c r="AF1241" t="s">
        <v>241</v>
      </c>
    </row>
    <row r="1242" spans="1:32" ht="18" customHeight="1">
      <c r="A1242" s="22">
        <v>46180</v>
      </c>
      <c r="B1242" s="23" t="s">
        <v>293</v>
      </c>
      <c r="C1242" s="24">
        <v>733</v>
      </c>
      <c r="D1242" s="25">
        <v>4194</v>
      </c>
      <c r="E1242" s="26">
        <v>86</v>
      </c>
      <c r="F1242" s="24">
        <v>49</v>
      </c>
      <c r="G1242" s="24">
        <v>14</v>
      </c>
      <c r="H1242" s="23" t="s">
        <v>884</v>
      </c>
      <c r="I1242" s="23" t="s">
        <v>2624</v>
      </c>
      <c r="J1242" s="23" t="s">
        <v>1223</v>
      </c>
      <c r="K1242" s="23" t="s">
        <v>154</v>
      </c>
      <c r="L1242" s="27">
        <v>1.0067999999999999</v>
      </c>
      <c r="M1242" s="25">
        <v>-2159</v>
      </c>
      <c r="N1242" s="25">
        <v>84</v>
      </c>
      <c r="O1242" s="24">
        <v>0</v>
      </c>
      <c r="P1242" s="24">
        <v>3</v>
      </c>
      <c r="Q1242" s="24">
        <v>0</v>
      </c>
      <c r="R1242" s="66"/>
      <c r="S1242" s="66"/>
      <c r="T1242" s="66"/>
      <c r="U1242" s="66"/>
      <c r="V1242" s="66"/>
      <c r="W1242" s="24"/>
      <c r="X1242" s="24"/>
      <c r="Y1242" s="24"/>
      <c r="Z1242" s="24"/>
      <c r="AA1242" s="28"/>
      <c r="AB1242" s="28">
        <v>0.6</v>
      </c>
      <c r="AC1242" s="28"/>
      <c r="AD1242" s="28">
        <v>35</v>
      </c>
      <c r="AE1242" s="28">
        <v>35.00098758</v>
      </c>
      <c r="AF1242" t="s">
        <v>668</v>
      </c>
    </row>
    <row r="1243" spans="1:32" ht="18" customHeight="1">
      <c r="A1243" s="22">
        <v>46180</v>
      </c>
      <c r="B1243" s="23" t="s">
        <v>166</v>
      </c>
      <c r="C1243" s="24">
        <v>755</v>
      </c>
      <c r="D1243" s="25">
        <v>426</v>
      </c>
      <c r="E1243" s="26">
        <v>53</v>
      </c>
      <c r="F1243" s="24">
        <v>5</v>
      </c>
      <c r="G1243" s="24">
        <v>2</v>
      </c>
      <c r="H1243" s="23" t="s">
        <v>1880</v>
      </c>
      <c r="I1243" s="23" t="s">
        <v>2625</v>
      </c>
      <c r="J1243" s="23" t="s">
        <v>197</v>
      </c>
      <c r="K1243" s="23" t="s">
        <v>154</v>
      </c>
      <c r="L1243" s="27">
        <v>1.0415000000000001</v>
      </c>
      <c r="M1243" s="25">
        <v>2356</v>
      </c>
      <c r="N1243" s="25">
        <v>-1381</v>
      </c>
      <c r="O1243" s="24">
        <v>0</v>
      </c>
      <c r="P1243" s="24">
        <v>5</v>
      </c>
      <c r="Q1243" s="24">
        <v>0</v>
      </c>
      <c r="R1243" s="66"/>
      <c r="S1243" s="66"/>
      <c r="T1243" s="66"/>
      <c r="U1243" s="66"/>
      <c r="V1243" s="66"/>
      <c r="W1243" s="24"/>
      <c r="X1243" s="24"/>
      <c r="Y1243" s="24"/>
      <c r="Z1243" s="24"/>
      <c r="AA1243" s="28"/>
      <c r="AB1243" s="28">
        <v>0.5</v>
      </c>
      <c r="AC1243" s="28"/>
      <c r="AD1243" s="28">
        <v>10</v>
      </c>
      <c r="AE1243" s="28">
        <v>10.000987569999999</v>
      </c>
      <c r="AF1243" t="s">
        <v>195</v>
      </c>
    </row>
    <row r="1244" spans="1:32" ht="18" customHeight="1">
      <c r="A1244" s="22">
        <v>46180</v>
      </c>
      <c r="B1244" s="23" t="s">
        <v>156</v>
      </c>
      <c r="C1244" s="24">
        <v>668</v>
      </c>
      <c r="D1244" s="25">
        <v>3211</v>
      </c>
      <c r="E1244" s="26">
        <v>34</v>
      </c>
      <c r="F1244" s="24">
        <v>12</v>
      </c>
      <c r="G1244" s="24">
        <v>12</v>
      </c>
      <c r="H1244" s="23" t="s">
        <v>665</v>
      </c>
      <c r="I1244" s="23" t="s">
        <v>2372</v>
      </c>
      <c r="J1244" s="23" t="s">
        <v>2372</v>
      </c>
      <c r="K1244" s="23" t="s">
        <v>154</v>
      </c>
      <c r="L1244" s="27">
        <v>1.0035000000000001</v>
      </c>
      <c r="M1244" s="25">
        <v>2026</v>
      </c>
      <c r="N1244" s="25">
        <v>-1447</v>
      </c>
      <c r="O1244" s="24">
        <v>0</v>
      </c>
      <c r="P1244" s="24">
        <v>8</v>
      </c>
      <c r="Q1244" s="24">
        <v>0</v>
      </c>
      <c r="R1244" s="66"/>
      <c r="S1244" s="66"/>
      <c r="T1244" s="66"/>
      <c r="U1244" s="66"/>
      <c r="V1244" s="66"/>
      <c r="W1244" s="24"/>
      <c r="X1244" s="24"/>
      <c r="Y1244" s="24"/>
      <c r="Z1244" s="24"/>
      <c r="AA1244" s="28"/>
      <c r="AB1244" s="28">
        <v>0.6</v>
      </c>
      <c r="AC1244" s="28"/>
      <c r="AD1244" s="28">
        <v>45</v>
      </c>
      <c r="AE1244" s="28">
        <v>45.000987559999999</v>
      </c>
      <c r="AF1244" t="s">
        <v>241</v>
      </c>
    </row>
    <row r="1245" spans="1:32" ht="18" customHeight="1">
      <c r="A1245" s="22">
        <v>46180</v>
      </c>
      <c r="B1245" s="23" t="s">
        <v>14</v>
      </c>
      <c r="C1245" s="24">
        <v>505</v>
      </c>
      <c r="D1245" s="25">
        <v>5276</v>
      </c>
      <c r="E1245" s="26">
        <v>8</v>
      </c>
      <c r="F1245" s="24">
        <v>22</v>
      </c>
      <c r="G1245" s="24">
        <v>15</v>
      </c>
      <c r="H1245" s="23" t="s">
        <v>2626</v>
      </c>
      <c r="I1245" s="23" t="s">
        <v>2158</v>
      </c>
      <c r="J1245" s="23" t="s">
        <v>2627</v>
      </c>
      <c r="K1245" s="23" t="s">
        <v>154</v>
      </c>
      <c r="L1245" s="27">
        <v>1.0004999999999999</v>
      </c>
      <c r="M1245" s="25">
        <v>521</v>
      </c>
      <c r="N1245" s="25">
        <v>-400</v>
      </c>
      <c r="O1245" s="24">
        <v>0</v>
      </c>
      <c r="P1245" s="24">
        <v>5</v>
      </c>
      <c r="Q1245" s="24">
        <v>1</v>
      </c>
      <c r="R1245" s="66">
        <v>828.50290577002897</v>
      </c>
      <c r="S1245" s="66">
        <v>6.3681128494007737</v>
      </c>
      <c r="T1245" s="66">
        <v>239.81818181818181</v>
      </c>
      <c r="U1245" s="66">
        <v>351.73333333333329</v>
      </c>
      <c r="V1245" s="66">
        <v>142.59459459459461</v>
      </c>
      <c r="W1245" s="24">
        <v>6</v>
      </c>
      <c r="X1245" s="24">
        <v>1</v>
      </c>
      <c r="Y1245" s="24">
        <v>2</v>
      </c>
      <c r="Z1245" s="24">
        <v>0</v>
      </c>
      <c r="AA1245" s="28">
        <v>2.25</v>
      </c>
      <c r="AB1245" s="28">
        <v>0.8</v>
      </c>
      <c r="AC1245" s="28">
        <v>1.8</v>
      </c>
      <c r="AD1245" s="28">
        <v>28</v>
      </c>
      <c r="AE1245" s="28">
        <v>28.000987550000001</v>
      </c>
      <c r="AF1245" t="s">
        <v>271</v>
      </c>
    </row>
    <row r="1246" spans="1:32" ht="18" customHeight="1">
      <c r="A1246" s="22">
        <v>46180</v>
      </c>
      <c r="B1246" s="23" t="s">
        <v>342</v>
      </c>
      <c r="C1246" s="24">
        <v>730</v>
      </c>
      <c r="D1246" s="25">
        <v>0</v>
      </c>
      <c r="E1246" s="26">
        <v>0</v>
      </c>
      <c r="F1246" s="24">
        <v>0</v>
      </c>
      <c r="G1246" s="24">
        <v>0</v>
      </c>
      <c r="H1246" s="23" t="s">
        <v>214</v>
      </c>
      <c r="I1246" s="23" t="s">
        <v>214</v>
      </c>
      <c r="J1246" s="23" t="s">
        <v>214</v>
      </c>
      <c r="K1246" s="23" t="s">
        <v>154</v>
      </c>
      <c r="L1246" s="27">
        <v>0</v>
      </c>
      <c r="M1246" s="25">
        <v>98</v>
      </c>
      <c r="N1246" s="25">
        <v>2396</v>
      </c>
      <c r="O1246" s="24">
        <v>0</v>
      </c>
      <c r="P1246" s="24">
        <v>0</v>
      </c>
      <c r="Q1246" s="24">
        <v>0</v>
      </c>
      <c r="R1246" s="66"/>
      <c r="S1246" s="66"/>
      <c r="T1246" s="66"/>
      <c r="U1246" s="66"/>
      <c r="V1246" s="66"/>
      <c r="W1246" s="24"/>
      <c r="X1246" s="24"/>
      <c r="Y1246" s="24"/>
      <c r="Z1246" s="24"/>
      <c r="AA1246" s="28"/>
      <c r="AB1246" s="28"/>
      <c r="AC1246" s="28"/>
      <c r="AD1246" s="28">
        <v>0</v>
      </c>
      <c r="AE1246" s="28">
        <v>0</v>
      </c>
    </row>
    <row r="1247" spans="1:32" ht="18" customHeight="1">
      <c r="A1247" s="22">
        <v>46180</v>
      </c>
      <c r="B1247" s="23" t="s">
        <v>387</v>
      </c>
      <c r="C1247" s="24">
        <v>683</v>
      </c>
      <c r="D1247" s="25">
        <v>978</v>
      </c>
      <c r="E1247" s="26">
        <v>-70</v>
      </c>
      <c r="F1247" s="24">
        <v>14</v>
      </c>
      <c r="G1247" s="24">
        <v>7</v>
      </c>
      <c r="H1247" s="23" t="s">
        <v>1774</v>
      </c>
      <c r="I1247" s="23" t="s">
        <v>1587</v>
      </c>
      <c r="J1247" s="23" t="s">
        <v>1066</v>
      </c>
      <c r="K1247" s="23" t="s">
        <v>154</v>
      </c>
      <c r="L1247" s="27">
        <v>0.97609999999999997</v>
      </c>
      <c r="M1247" s="25">
        <v>-49</v>
      </c>
      <c r="N1247" s="25">
        <v>417</v>
      </c>
      <c r="O1247" s="24">
        <v>0</v>
      </c>
      <c r="P1247" s="24">
        <v>3</v>
      </c>
      <c r="Q1247" s="24">
        <v>0</v>
      </c>
      <c r="R1247" s="66"/>
      <c r="S1247" s="66"/>
      <c r="T1247" s="66"/>
      <c r="U1247" s="66"/>
      <c r="V1247" s="66"/>
      <c r="W1247" s="24"/>
      <c r="X1247" s="24"/>
      <c r="Y1247" s="24"/>
      <c r="Z1247" s="24"/>
      <c r="AA1247" s="28"/>
      <c r="AB1247" s="28">
        <v>0.5</v>
      </c>
      <c r="AC1247" s="28"/>
      <c r="AD1247" s="28">
        <v>10</v>
      </c>
      <c r="AE1247" s="28">
        <v>10.00098753</v>
      </c>
      <c r="AF1247" t="s">
        <v>584</v>
      </c>
    </row>
    <row r="1248" spans="1:32" ht="18" customHeight="1">
      <c r="A1248" s="22">
        <v>46180</v>
      </c>
      <c r="B1248" s="23" t="s">
        <v>361</v>
      </c>
      <c r="C1248" s="24">
        <v>722</v>
      </c>
      <c r="D1248" s="25">
        <v>1333</v>
      </c>
      <c r="E1248" s="26">
        <v>-72</v>
      </c>
      <c r="F1248" s="24">
        <v>8</v>
      </c>
      <c r="G1248" s="24">
        <v>6</v>
      </c>
      <c r="H1248" s="23" t="s">
        <v>2464</v>
      </c>
      <c r="I1248" s="23" t="s">
        <v>583</v>
      </c>
      <c r="J1248" s="23" t="s">
        <v>2628</v>
      </c>
      <c r="K1248" s="23" t="s">
        <v>154</v>
      </c>
      <c r="L1248" s="27">
        <v>0.98199999999999998</v>
      </c>
      <c r="M1248" s="25">
        <v>2129</v>
      </c>
      <c r="N1248" s="25">
        <v>0</v>
      </c>
      <c r="O1248" s="24">
        <v>0</v>
      </c>
      <c r="P1248" s="24">
        <v>2</v>
      </c>
      <c r="Q1248" s="24">
        <v>0</v>
      </c>
      <c r="R1248" s="66"/>
      <c r="S1248" s="66"/>
      <c r="T1248" s="66"/>
      <c r="U1248" s="66"/>
      <c r="V1248" s="66"/>
      <c r="W1248" s="24"/>
      <c r="X1248" s="24"/>
      <c r="Y1248" s="24"/>
      <c r="Z1248" s="24"/>
      <c r="AA1248" s="28"/>
      <c r="AB1248" s="28">
        <v>0.5</v>
      </c>
      <c r="AC1248" s="28"/>
      <c r="AD1248" s="28">
        <v>40</v>
      </c>
      <c r="AE1248" s="28">
        <v>40.000987520000002</v>
      </c>
      <c r="AF1248" t="s">
        <v>664</v>
      </c>
    </row>
    <row r="1249" spans="1:32" ht="18" customHeight="1">
      <c r="A1249" s="22">
        <v>46180</v>
      </c>
      <c r="B1249" s="23" t="s">
        <v>166</v>
      </c>
      <c r="C1249" s="24">
        <v>752</v>
      </c>
      <c r="D1249" s="25">
        <v>1389</v>
      </c>
      <c r="E1249" s="26">
        <v>-92</v>
      </c>
      <c r="F1249" s="24">
        <v>15</v>
      </c>
      <c r="G1249" s="24">
        <v>2</v>
      </c>
      <c r="H1249" s="23" t="s">
        <v>2559</v>
      </c>
      <c r="I1249" s="23" t="s">
        <v>2466</v>
      </c>
      <c r="J1249" s="23" t="s">
        <v>2629</v>
      </c>
      <c r="K1249" s="23" t="s">
        <v>154</v>
      </c>
      <c r="L1249" s="27">
        <v>0.97789999999999999</v>
      </c>
      <c r="M1249" s="25">
        <v>1340</v>
      </c>
      <c r="N1249" s="25">
        <v>-198</v>
      </c>
      <c r="O1249" s="24">
        <v>0</v>
      </c>
      <c r="P1249" s="24">
        <v>2</v>
      </c>
      <c r="Q1249" s="24">
        <v>0</v>
      </c>
      <c r="R1249" s="66"/>
      <c r="S1249" s="66"/>
      <c r="T1249" s="66"/>
      <c r="U1249" s="66"/>
      <c r="V1249" s="66"/>
      <c r="W1249" s="24"/>
      <c r="X1249" s="24"/>
      <c r="Y1249" s="24"/>
      <c r="Z1249" s="24"/>
      <c r="AA1249" s="28"/>
      <c r="AB1249" s="28">
        <v>0.5</v>
      </c>
      <c r="AC1249" s="28"/>
      <c r="AD1249" s="28">
        <v>40</v>
      </c>
      <c r="AE1249" s="28">
        <v>40.000987510000002</v>
      </c>
      <c r="AF1249" t="s">
        <v>664</v>
      </c>
    </row>
    <row r="1250" spans="1:32" ht="18" customHeight="1">
      <c r="A1250" s="22">
        <v>46180</v>
      </c>
      <c r="B1250" s="23" t="s">
        <v>461</v>
      </c>
      <c r="C1250" s="24">
        <v>738</v>
      </c>
      <c r="D1250" s="25">
        <v>2550</v>
      </c>
      <c r="E1250" s="26">
        <v>-97</v>
      </c>
      <c r="F1250" s="24">
        <v>46</v>
      </c>
      <c r="G1250" s="24">
        <v>11</v>
      </c>
      <c r="H1250" s="23" t="s">
        <v>2630</v>
      </c>
      <c r="I1250" s="23" t="s">
        <v>2631</v>
      </c>
      <c r="J1250" s="23" t="s">
        <v>2632</v>
      </c>
      <c r="K1250" s="23" t="s">
        <v>154</v>
      </c>
      <c r="L1250" s="27">
        <v>0.98729999999999996</v>
      </c>
      <c r="M1250" s="25">
        <v>-3843</v>
      </c>
      <c r="N1250" s="25">
        <v>0</v>
      </c>
      <c r="O1250" s="24">
        <v>0</v>
      </c>
      <c r="P1250" s="24">
        <v>8</v>
      </c>
      <c r="Q1250" s="24">
        <v>0</v>
      </c>
      <c r="R1250" s="66"/>
      <c r="S1250" s="66"/>
      <c r="T1250" s="66"/>
      <c r="U1250" s="66"/>
      <c r="V1250" s="66"/>
      <c r="W1250" s="24"/>
      <c r="X1250" s="24"/>
      <c r="Y1250" s="24"/>
      <c r="Z1250" s="24"/>
      <c r="AA1250" s="28"/>
      <c r="AB1250" s="28">
        <v>0.5</v>
      </c>
      <c r="AC1250" s="28"/>
      <c r="AD1250" s="28">
        <v>40</v>
      </c>
      <c r="AE1250" s="28">
        <v>40.000987500000001</v>
      </c>
      <c r="AF1250" t="s">
        <v>664</v>
      </c>
    </row>
    <row r="1251" spans="1:32" ht="18" customHeight="1">
      <c r="A1251" s="22">
        <v>46180</v>
      </c>
      <c r="B1251" s="23" t="s">
        <v>9</v>
      </c>
      <c r="C1251" s="24">
        <v>526</v>
      </c>
      <c r="D1251" s="25">
        <v>1073</v>
      </c>
      <c r="E1251" s="26">
        <v>-130</v>
      </c>
      <c r="F1251" s="24">
        <v>4</v>
      </c>
      <c r="G1251" s="24">
        <v>2</v>
      </c>
      <c r="H1251" s="23" t="s">
        <v>2633</v>
      </c>
      <c r="I1251" s="23" t="s">
        <v>2634</v>
      </c>
      <c r="J1251" s="23" t="s">
        <v>2635</v>
      </c>
      <c r="K1251" s="23" t="s">
        <v>154</v>
      </c>
      <c r="L1251" s="27">
        <v>0.95960000000000001</v>
      </c>
      <c r="M1251" s="25">
        <v>390</v>
      </c>
      <c r="N1251" s="25">
        <v>-314</v>
      </c>
      <c r="O1251" s="24">
        <v>0</v>
      </c>
      <c r="P1251" s="24">
        <v>6</v>
      </c>
      <c r="Q1251" s="24">
        <v>1</v>
      </c>
      <c r="R1251" s="66">
        <v>178.87634910751351</v>
      </c>
      <c r="S1251" s="66">
        <v>5.9985571337610111</v>
      </c>
      <c r="T1251" s="66">
        <v>268.25</v>
      </c>
      <c r="U1251" s="66">
        <v>536.5</v>
      </c>
      <c r="V1251" s="66">
        <v>178.83333333333329</v>
      </c>
      <c r="W1251" s="24">
        <v>3</v>
      </c>
      <c r="X1251" s="24">
        <v>0</v>
      </c>
      <c r="Y1251" s="24">
        <v>0</v>
      </c>
      <c r="Z1251" s="24">
        <v>1</v>
      </c>
      <c r="AA1251" s="28">
        <v>1</v>
      </c>
      <c r="AB1251" s="28">
        <v>0.5</v>
      </c>
      <c r="AC1251" s="28">
        <v>0.5</v>
      </c>
      <c r="AD1251" s="28">
        <v>25</v>
      </c>
      <c r="AE1251" s="28">
        <v>25.00098749</v>
      </c>
      <c r="AF1251" t="s">
        <v>634</v>
      </c>
    </row>
    <row r="1252" spans="1:32" ht="18" customHeight="1">
      <c r="A1252" s="22">
        <v>46180</v>
      </c>
      <c r="B1252" s="23" t="s">
        <v>546</v>
      </c>
      <c r="C1252" s="24">
        <v>727</v>
      </c>
      <c r="D1252" s="25">
        <v>1034</v>
      </c>
      <c r="E1252" s="26">
        <v>-151</v>
      </c>
      <c r="F1252" s="24">
        <v>4</v>
      </c>
      <c r="G1252" s="24">
        <v>1</v>
      </c>
      <c r="H1252" s="23" t="s">
        <v>2330</v>
      </c>
      <c r="I1252" s="23" t="s">
        <v>207</v>
      </c>
      <c r="J1252" s="23" t="s">
        <v>2636</v>
      </c>
      <c r="K1252" s="23" t="s">
        <v>154</v>
      </c>
      <c r="L1252" s="27">
        <v>0.95130000000000003</v>
      </c>
      <c r="M1252" s="25">
        <v>-1884</v>
      </c>
      <c r="N1252" s="25">
        <v>-983</v>
      </c>
      <c r="O1252" s="24">
        <v>0</v>
      </c>
      <c r="P1252" s="24">
        <v>7</v>
      </c>
      <c r="Q1252" s="24">
        <v>0</v>
      </c>
      <c r="R1252" s="66"/>
      <c r="S1252" s="66"/>
      <c r="T1252" s="66"/>
      <c r="U1252" s="66"/>
      <c r="V1252" s="66"/>
      <c r="W1252" s="24"/>
      <c r="X1252" s="24"/>
      <c r="Y1252" s="24"/>
      <c r="Z1252" s="24"/>
      <c r="AA1252" s="28"/>
      <c r="AB1252" s="28">
        <v>0.5</v>
      </c>
      <c r="AC1252" s="28"/>
      <c r="AD1252" s="28">
        <v>40</v>
      </c>
      <c r="AE1252" s="28">
        <v>40.000987479999999</v>
      </c>
      <c r="AF1252" t="s">
        <v>664</v>
      </c>
    </row>
    <row r="1253" spans="1:32" ht="18" customHeight="1">
      <c r="A1253" s="22">
        <v>46180</v>
      </c>
      <c r="B1253" s="23" t="s">
        <v>297</v>
      </c>
      <c r="C1253" s="24">
        <v>736</v>
      </c>
      <c r="D1253" s="25">
        <v>5099</v>
      </c>
      <c r="E1253" s="26">
        <v>-175</v>
      </c>
      <c r="F1253" s="24">
        <v>19</v>
      </c>
      <c r="G1253" s="24">
        <v>12</v>
      </c>
      <c r="H1253" s="23" t="s">
        <v>2637</v>
      </c>
      <c r="I1253" s="23" t="s">
        <v>2551</v>
      </c>
      <c r="J1253" s="23" t="s">
        <v>2638</v>
      </c>
      <c r="K1253" s="23" t="s">
        <v>154</v>
      </c>
      <c r="L1253" s="27">
        <v>0.98860000000000003</v>
      </c>
      <c r="M1253" s="25">
        <v>6642</v>
      </c>
      <c r="N1253" s="25">
        <v>-528</v>
      </c>
      <c r="O1253" s="24">
        <v>0</v>
      </c>
      <c r="P1253" s="24">
        <v>6</v>
      </c>
      <c r="Q1253" s="24">
        <v>0</v>
      </c>
      <c r="R1253" s="66"/>
      <c r="S1253" s="66"/>
      <c r="T1253" s="66"/>
      <c r="U1253" s="66"/>
      <c r="V1253" s="66"/>
      <c r="W1253" s="24"/>
      <c r="X1253" s="24"/>
      <c r="Y1253" s="24"/>
      <c r="Z1253" s="24"/>
      <c r="AA1253" s="28"/>
      <c r="AB1253" s="28">
        <v>0.8</v>
      </c>
      <c r="AC1253" s="28"/>
      <c r="AD1253" s="28">
        <v>40</v>
      </c>
      <c r="AE1253" s="28">
        <v>40.000987469999998</v>
      </c>
      <c r="AF1253" t="s">
        <v>664</v>
      </c>
    </row>
    <row r="1254" spans="1:32" ht="18" customHeight="1">
      <c r="A1254" s="22">
        <v>46180</v>
      </c>
      <c r="B1254" s="23" t="s">
        <v>9</v>
      </c>
      <c r="C1254" s="24">
        <v>535</v>
      </c>
      <c r="D1254" s="25">
        <v>3909</v>
      </c>
      <c r="E1254" s="26">
        <v>-205</v>
      </c>
      <c r="F1254" s="24">
        <v>16</v>
      </c>
      <c r="G1254" s="24">
        <v>8</v>
      </c>
      <c r="H1254" s="23" t="s">
        <v>1184</v>
      </c>
      <c r="I1254" s="23" t="s">
        <v>2639</v>
      </c>
      <c r="J1254" s="23" t="s">
        <v>2640</v>
      </c>
      <c r="K1254" s="23" t="s">
        <v>370</v>
      </c>
      <c r="L1254" s="27">
        <v>0.98250000000000004</v>
      </c>
      <c r="M1254" s="25">
        <v>-1494</v>
      </c>
      <c r="N1254" s="25">
        <v>1315</v>
      </c>
      <c r="O1254" s="24">
        <v>0</v>
      </c>
      <c r="P1254" s="24">
        <v>5</v>
      </c>
      <c r="Q1254" s="24">
        <v>1</v>
      </c>
      <c r="R1254" s="66">
        <v>633.83156911581568</v>
      </c>
      <c r="S1254" s="66">
        <v>6.1672535583120114</v>
      </c>
      <c r="T1254" s="66">
        <v>244.3125</v>
      </c>
      <c r="U1254" s="66">
        <v>488.625</v>
      </c>
      <c r="V1254" s="66">
        <v>162.875</v>
      </c>
      <c r="W1254" s="24">
        <v>5</v>
      </c>
      <c r="X1254" s="24">
        <v>0</v>
      </c>
      <c r="Y1254" s="24">
        <v>1</v>
      </c>
      <c r="Z1254" s="24">
        <v>0</v>
      </c>
      <c r="AA1254" s="28">
        <v>1.5</v>
      </c>
      <c r="AB1254" s="28">
        <v>0.6</v>
      </c>
      <c r="AC1254" s="28">
        <v>0.89999999999999991</v>
      </c>
      <c r="AD1254" s="28">
        <v>29</v>
      </c>
      <c r="AE1254" s="28">
        <v>29.000987460000001</v>
      </c>
      <c r="AF1254" t="s">
        <v>580</v>
      </c>
    </row>
    <row r="1255" spans="1:32" ht="18" customHeight="1">
      <c r="A1255" s="22">
        <v>46180</v>
      </c>
      <c r="B1255" s="23" t="s">
        <v>9</v>
      </c>
      <c r="C1255" s="24">
        <v>533</v>
      </c>
      <c r="D1255" s="25">
        <v>5852</v>
      </c>
      <c r="E1255" s="26">
        <v>-206</v>
      </c>
      <c r="F1255" s="24">
        <v>19</v>
      </c>
      <c r="G1255" s="24">
        <v>20</v>
      </c>
      <c r="H1255" s="23" t="s">
        <v>421</v>
      </c>
      <c r="I1255" s="23" t="s">
        <v>1697</v>
      </c>
      <c r="J1255" s="23" t="s">
        <v>2641</v>
      </c>
      <c r="K1255" s="23" t="s">
        <v>154</v>
      </c>
      <c r="L1255" s="27">
        <v>0.98829999999999996</v>
      </c>
      <c r="M1255" s="25">
        <v>-934</v>
      </c>
      <c r="N1255" s="25">
        <v>-4</v>
      </c>
      <c r="O1255" s="24">
        <v>0</v>
      </c>
      <c r="P1255" s="24">
        <v>3</v>
      </c>
      <c r="Q1255" s="24">
        <v>1</v>
      </c>
      <c r="R1255" s="66">
        <v>1013.800228310502</v>
      </c>
      <c r="S1255" s="66">
        <v>5.7723403848037762</v>
      </c>
      <c r="T1255" s="66">
        <v>308</v>
      </c>
      <c r="U1255" s="66">
        <v>292.60000000000002</v>
      </c>
      <c r="V1255" s="66">
        <v>150.05128205128199</v>
      </c>
      <c r="W1255" s="24">
        <v>0</v>
      </c>
      <c r="X1255" s="24">
        <v>4</v>
      </c>
      <c r="Y1255" s="24">
        <v>3</v>
      </c>
      <c r="Z1255" s="24">
        <v>5</v>
      </c>
      <c r="AA1255" s="28">
        <v>3</v>
      </c>
      <c r="AB1255" s="28">
        <v>0.8</v>
      </c>
      <c r="AC1255" s="28">
        <v>2.4</v>
      </c>
      <c r="AD1255" s="28">
        <v>34</v>
      </c>
      <c r="AE1255" s="28">
        <v>34.000987449999997</v>
      </c>
      <c r="AF1255" t="s">
        <v>628</v>
      </c>
    </row>
    <row r="1256" spans="1:32" ht="18" customHeight="1">
      <c r="A1256" s="22">
        <v>46180</v>
      </c>
      <c r="B1256" s="23" t="s">
        <v>9</v>
      </c>
      <c r="C1256" s="24">
        <v>508</v>
      </c>
      <c r="D1256" s="25">
        <v>8323</v>
      </c>
      <c r="E1256" s="26">
        <v>-260</v>
      </c>
      <c r="F1256" s="24">
        <v>31</v>
      </c>
      <c r="G1256" s="24">
        <v>25</v>
      </c>
      <c r="H1256" s="23" t="s">
        <v>2395</v>
      </c>
      <c r="I1256" s="23" t="s">
        <v>1482</v>
      </c>
      <c r="J1256" s="23" t="s">
        <v>2642</v>
      </c>
      <c r="K1256" s="23" t="s">
        <v>203</v>
      </c>
      <c r="L1256" s="27">
        <v>0.98960000000000004</v>
      </c>
      <c r="M1256" s="25">
        <v>1700</v>
      </c>
      <c r="N1256" s="25">
        <v>1322</v>
      </c>
      <c r="O1256" s="24">
        <v>0</v>
      </c>
      <c r="P1256" s="24">
        <v>8</v>
      </c>
      <c r="Q1256" s="24">
        <v>1</v>
      </c>
      <c r="R1256" s="66">
        <v>1368.0205998339561</v>
      </c>
      <c r="S1256" s="66">
        <v>6.0839727128452656</v>
      </c>
      <c r="T1256" s="66">
        <v>268.48387096774201</v>
      </c>
      <c r="U1256" s="66">
        <v>332.92</v>
      </c>
      <c r="V1256" s="66">
        <v>148.625</v>
      </c>
      <c r="W1256" s="24">
        <v>3</v>
      </c>
      <c r="X1256" s="24">
        <v>3</v>
      </c>
      <c r="Y1256" s="24">
        <v>3</v>
      </c>
      <c r="Z1256" s="24">
        <v>0</v>
      </c>
      <c r="AA1256" s="28">
        <v>2.25</v>
      </c>
      <c r="AB1256" s="28">
        <v>1</v>
      </c>
      <c r="AC1256" s="28">
        <v>2.25</v>
      </c>
      <c r="AD1256" s="28">
        <v>42.5</v>
      </c>
      <c r="AE1256" s="28">
        <v>42.500987440000003</v>
      </c>
      <c r="AF1256" t="s">
        <v>2356</v>
      </c>
    </row>
    <row r="1257" spans="1:32" ht="18" customHeight="1">
      <c r="A1257" s="22">
        <v>46180</v>
      </c>
      <c r="B1257" s="23" t="s">
        <v>9</v>
      </c>
      <c r="C1257" s="24">
        <v>528</v>
      </c>
      <c r="D1257" s="25">
        <v>1775</v>
      </c>
      <c r="E1257" s="26">
        <v>-265</v>
      </c>
      <c r="F1257" s="24">
        <v>6</v>
      </c>
      <c r="G1257" s="24">
        <v>4</v>
      </c>
      <c r="H1257" s="23" t="s">
        <v>2057</v>
      </c>
      <c r="I1257" s="23" t="s">
        <v>2643</v>
      </c>
      <c r="J1257" s="23" t="s">
        <v>2644</v>
      </c>
      <c r="K1257" s="23" t="s">
        <v>154</v>
      </c>
      <c r="L1257" s="27">
        <v>0.95020000000000004</v>
      </c>
      <c r="M1257" s="25">
        <v>369</v>
      </c>
      <c r="N1257" s="25">
        <v>1118</v>
      </c>
      <c r="O1257" s="24">
        <v>0</v>
      </c>
      <c r="P1257" s="24">
        <v>8</v>
      </c>
      <c r="Q1257" s="24">
        <v>1</v>
      </c>
      <c r="R1257" s="66">
        <v>299.87152345371533</v>
      </c>
      <c r="S1257" s="66">
        <v>5.9192015952590733</v>
      </c>
      <c r="T1257" s="66">
        <v>295.83333333333331</v>
      </c>
      <c r="U1257" s="66">
        <v>443.75</v>
      </c>
      <c r="V1257" s="66">
        <v>177.5</v>
      </c>
      <c r="W1257" s="24">
        <v>0</v>
      </c>
      <c r="X1257" s="24">
        <v>0</v>
      </c>
      <c r="Y1257" s="24">
        <v>0</v>
      </c>
      <c r="Z1257" s="24">
        <v>2</v>
      </c>
      <c r="AA1257" s="28">
        <v>0.5</v>
      </c>
      <c r="AB1257" s="28">
        <v>0.5</v>
      </c>
      <c r="AC1257" s="28">
        <v>0.25</v>
      </c>
      <c r="AD1257" s="28">
        <v>22.5</v>
      </c>
      <c r="AE1257" s="28">
        <v>22.500987429999999</v>
      </c>
      <c r="AF1257" t="s">
        <v>915</v>
      </c>
    </row>
    <row r="1258" spans="1:32" ht="18" customHeight="1">
      <c r="A1258" s="22">
        <v>46180</v>
      </c>
      <c r="B1258" s="23" t="s">
        <v>9</v>
      </c>
      <c r="C1258" s="24">
        <v>513</v>
      </c>
      <c r="D1258" s="25">
        <v>1741</v>
      </c>
      <c r="E1258" s="26">
        <v>-291</v>
      </c>
      <c r="F1258" s="24">
        <v>7</v>
      </c>
      <c r="G1258" s="24">
        <v>1</v>
      </c>
      <c r="H1258" s="23" t="s">
        <v>1512</v>
      </c>
      <c r="I1258" s="23" t="s">
        <v>2645</v>
      </c>
      <c r="J1258" s="23" t="s">
        <v>2646</v>
      </c>
      <c r="K1258" s="23" t="s">
        <v>154</v>
      </c>
      <c r="L1258" s="27">
        <v>0.94430000000000003</v>
      </c>
      <c r="M1258" s="25">
        <v>-2005</v>
      </c>
      <c r="N1258" s="25">
        <v>1323</v>
      </c>
      <c r="O1258" s="24">
        <v>0</v>
      </c>
      <c r="P1258" s="24">
        <v>3</v>
      </c>
      <c r="Q1258" s="24">
        <v>1</v>
      </c>
      <c r="R1258" s="66">
        <v>291.87567455375671</v>
      </c>
      <c r="S1258" s="66">
        <v>5.9648684415437581</v>
      </c>
      <c r="T1258" s="66">
        <v>248.71428571428569</v>
      </c>
      <c r="U1258" s="66">
        <v>1741</v>
      </c>
      <c r="V1258" s="66">
        <v>217.625</v>
      </c>
      <c r="W1258" s="24">
        <v>4</v>
      </c>
      <c r="X1258" s="24">
        <v>0</v>
      </c>
      <c r="Y1258" s="24">
        <v>0</v>
      </c>
      <c r="Z1258" s="24">
        <v>1</v>
      </c>
      <c r="AA1258" s="28">
        <v>1.25</v>
      </c>
      <c r="AB1258" s="28">
        <v>0.5</v>
      </c>
      <c r="AC1258" s="28">
        <v>0.625</v>
      </c>
      <c r="AD1258" s="28">
        <v>16.2</v>
      </c>
      <c r="AE1258" s="28">
        <v>16.200987420000001</v>
      </c>
      <c r="AF1258" t="s">
        <v>626</v>
      </c>
    </row>
    <row r="1259" spans="1:32" ht="18" customHeight="1">
      <c r="A1259" s="22">
        <v>46180</v>
      </c>
      <c r="B1259" s="23" t="s">
        <v>16</v>
      </c>
      <c r="C1259" s="24">
        <v>552</v>
      </c>
      <c r="D1259" s="25">
        <v>628</v>
      </c>
      <c r="E1259" s="26">
        <v>-315</v>
      </c>
      <c r="F1259" s="24">
        <v>2</v>
      </c>
      <c r="G1259" s="24">
        <v>0</v>
      </c>
      <c r="H1259" s="23" t="s">
        <v>738</v>
      </c>
      <c r="I1259" s="23" t="s">
        <v>738</v>
      </c>
      <c r="J1259" s="23" t="s">
        <v>214</v>
      </c>
      <c r="K1259" s="23" t="s">
        <v>154</v>
      </c>
      <c r="L1259" s="27">
        <v>0.83279999999999998</v>
      </c>
      <c r="M1259" s="25">
        <v>1105</v>
      </c>
      <c r="N1259" s="25">
        <v>355</v>
      </c>
      <c r="O1259" s="24">
        <v>0</v>
      </c>
      <c r="P1259" s="24">
        <v>2</v>
      </c>
      <c r="Q1259" s="24">
        <v>1</v>
      </c>
      <c r="R1259" s="66">
        <v>96.107150269821517</v>
      </c>
      <c r="S1259" s="66">
        <v>6.5343733347298869</v>
      </c>
      <c r="T1259" s="66">
        <v>314</v>
      </c>
      <c r="U1259" s="66"/>
      <c r="V1259" s="66">
        <v>314</v>
      </c>
      <c r="W1259" s="24">
        <v>0</v>
      </c>
      <c r="X1259" s="24"/>
      <c r="Y1259" s="24">
        <v>0</v>
      </c>
      <c r="Z1259" s="24">
        <v>0</v>
      </c>
      <c r="AA1259" s="28">
        <v>0</v>
      </c>
      <c r="AB1259" s="28">
        <v>0.5</v>
      </c>
      <c r="AC1259" s="28">
        <v>0</v>
      </c>
      <c r="AD1259" s="28">
        <v>20</v>
      </c>
      <c r="AE1259" s="28">
        <v>20.00098741</v>
      </c>
      <c r="AF1259" t="s">
        <v>590</v>
      </c>
    </row>
    <row r="1260" spans="1:32" ht="18" customHeight="1">
      <c r="A1260" s="22">
        <v>46180</v>
      </c>
      <c r="B1260" s="23" t="s">
        <v>9</v>
      </c>
      <c r="C1260" s="24">
        <v>516</v>
      </c>
      <c r="D1260" s="25">
        <v>957</v>
      </c>
      <c r="E1260" s="26">
        <v>-321</v>
      </c>
      <c r="F1260" s="24">
        <v>4</v>
      </c>
      <c r="G1260" s="24">
        <v>0</v>
      </c>
      <c r="H1260" s="23" t="s">
        <v>2647</v>
      </c>
      <c r="I1260" s="23" t="s">
        <v>2647</v>
      </c>
      <c r="J1260" s="23" t="s">
        <v>214</v>
      </c>
      <c r="K1260" s="23" t="s">
        <v>154</v>
      </c>
      <c r="L1260" s="27">
        <v>0.88819999999999999</v>
      </c>
      <c r="M1260" s="25">
        <v>98</v>
      </c>
      <c r="N1260" s="25">
        <v>3929</v>
      </c>
      <c r="O1260" s="24">
        <v>0</v>
      </c>
      <c r="P1260" s="24">
        <v>6</v>
      </c>
      <c r="Q1260" s="24">
        <v>1</v>
      </c>
      <c r="R1260" s="66">
        <v>142.33904109589039</v>
      </c>
      <c r="S1260" s="66">
        <v>6.7233837788417574</v>
      </c>
      <c r="T1260" s="66">
        <v>239.25</v>
      </c>
      <c r="U1260" s="66"/>
      <c r="V1260" s="66">
        <v>239.25</v>
      </c>
      <c r="W1260" s="24">
        <v>5</v>
      </c>
      <c r="X1260" s="24"/>
      <c r="Y1260" s="24">
        <v>0</v>
      </c>
      <c r="Z1260" s="24">
        <v>0</v>
      </c>
      <c r="AA1260" s="28">
        <v>1.666666666666667</v>
      </c>
      <c r="AB1260" s="28">
        <v>0.5</v>
      </c>
      <c r="AC1260" s="28">
        <v>0.83333333333333337</v>
      </c>
      <c r="AD1260" s="28">
        <v>28.3</v>
      </c>
      <c r="AE1260" s="28">
        <v>28.3009874</v>
      </c>
      <c r="AF1260" t="s">
        <v>2648</v>
      </c>
    </row>
    <row r="1261" spans="1:32" ht="18" customHeight="1">
      <c r="A1261" s="22">
        <v>46180</v>
      </c>
      <c r="B1261" s="23" t="s">
        <v>416</v>
      </c>
      <c r="C1261" s="24">
        <v>720</v>
      </c>
      <c r="D1261" s="25">
        <v>1740</v>
      </c>
      <c r="E1261" s="26">
        <v>-331</v>
      </c>
      <c r="F1261" s="24">
        <v>16</v>
      </c>
      <c r="G1261" s="24">
        <v>7</v>
      </c>
      <c r="H1261" s="23" t="s">
        <v>2649</v>
      </c>
      <c r="I1261" s="23" t="s">
        <v>1896</v>
      </c>
      <c r="J1261" s="23" t="s">
        <v>1259</v>
      </c>
      <c r="K1261" s="23" t="s">
        <v>154</v>
      </c>
      <c r="L1261" s="27">
        <v>0.93659999999999999</v>
      </c>
      <c r="M1261" s="25">
        <v>1963</v>
      </c>
      <c r="N1261" s="25">
        <v>-714</v>
      </c>
      <c r="O1261" s="24">
        <v>0</v>
      </c>
      <c r="P1261" s="24">
        <v>0</v>
      </c>
      <c r="Q1261" s="24">
        <v>0</v>
      </c>
      <c r="R1261" s="66"/>
      <c r="S1261" s="66"/>
      <c r="T1261" s="66"/>
      <c r="U1261" s="66"/>
      <c r="V1261" s="66"/>
      <c r="W1261" s="24"/>
      <c r="X1261" s="24"/>
      <c r="Y1261" s="24"/>
      <c r="Z1261" s="24"/>
      <c r="AA1261" s="28"/>
      <c r="AB1261" s="28">
        <v>0.5</v>
      </c>
      <c r="AC1261" s="28"/>
      <c r="AD1261" s="28">
        <v>40</v>
      </c>
      <c r="AE1261" s="28">
        <v>40.000987389999999</v>
      </c>
      <c r="AF1261" t="s">
        <v>664</v>
      </c>
    </row>
    <row r="1262" spans="1:32" ht="18" customHeight="1">
      <c r="A1262" s="22">
        <v>46180</v>
      </c>
      <c r="B1262" s="23" t="s">
        <v>246</v>
      </c>
      <c r="C1262" s="24">
        <v>653</v>
      </c>
      <c r="D1262" s="25">
        <v>1186</v>
      </c>
      <c r="E1262" s="26">
        <v>-342</v>
      </c>
      <c r="F1262" s="24">
        <v>8</v>
      </c>
      <c r="G1262" s="24">
        <v>3</v>
      </c>
      <c r="H1262" s="23" t="s">
        <v>2650</v>
      </c>
      <c r="I1262" s="23" t="s">
        <v>2651</v>
      </c>
      <c r="J1262" s="23" t="s">
        <v>2652</v>
      </c>
      <c r="K1262" s="23" t="s">
        <v>154</v>
      </c>
      <c r="L1262" s="27">
        <v>0.90390000000000004</v>
      </c>
      <c r="M1262" s="25">
        <v>3388</v>
      </c>
      <c r="N1262" s="25">
        <v>-454</v>
      </c>
      <c r="O1262" s="24">
        <v>0</v>
      </c>
      <c r="P1262" s="24">
        <v>3</v>
      </c>
      <c r="Q1262" s="24">
        <v>0</v>
      </c>
      <c r="R1262" s="66"/>
      <c r="S1262" s="66"/>
      <c r="T1262" s="66"/>
      <c r="U1262" s="66"/>
      <c r="V1262" s="66"/>
      <c r="W1262" s="24"/>
      <c r="X1262" s="24"/>
      <c r="Y1262" s="24"/>
      <c r="Z1262" s="24"/>
      <c r="AA1262" s="28"/>
      <c r="AB1262" s="28">
        <v>0.5</v>
      </c>
      <c r="AC1262" s="28"/>
      <c r="AD1262" s="28">
        <v>30</v>
      </c>
      <c r="AE1262" s="28">
        <v>30.000987380000002</v>
      </c>
      <c r="AF1262" t="s">
        <v>661</v>
      </c>
    </row>
    <row r="1263" spans="1:32" ht="18" customHeight="1">
      <c r="A1263" s="22">
        <v>46180</v>
      </c>
      <c r="B1263" s="23" t="s">
        <v>278</v>
      </c>
      <c r="C1263" s="24">
        <v>562</v>
      </c>
      <c r="D1263" s="25">
        <v>3763</v>
      </c>
      <c r="E1263" s="26">
        <v>-362</v>
      </c>
      <c r="F1263" s="24">
        <v>13</v>
      </c>
      <c r="G1263" s="24">
        <v>7</v>
      </c>
      <c r="H1263" s="23" t="s">
        <v>1435</v>
      </c>
      <c r="I1263" s="23" t="s">
        <v>1153</v>
      </c>
      <c r="J1263" s="23" t="s">
        <v>2653</v>
      </c>
      <c r="K1263" s="23" t="s">
        <v>154</v>
      </c>
      <c r="L1263" s="27">
        <v>0.96789999999999998</v>
      </c>
      <c r="M1263" s="25">
        <v>-1922</v>
      </c>
      <c r="N1263" s="25">
        <v>-1063</v>
      </c>
      <c r="O1263" s="24">
        <v>0</v>
      </c>
      <c r="P1263" s="24">
        <v>2</v>
      </c>
      <c r="Q1263" s="24">
        <v>1</v>
      </c>
      <c r="R1263" s="66">
        <v>670.06262972187631</v>
      </c>
      <c r="S1263" s="66">
        <v>5.6158929525168606</v>
      </c>
      <c r="T1263" s="66">
        <v>289.46153846153851</v>
      </c>
      <c r="U1263" s="66">
        <v>537.57142857142856</v>
      </c>
      <c r="V1263" s="66">
        <v>188.15</v>
      </c>
      <c r="W1263" s="24">
        <v>0</v>
      </c>
      <c r="X1263" s="24">
        <v>0</v>
      </c>
      <c r="Y1263" s="24">
        <v>0</v>
      </c>
      <c r="Z1263" s="24">
        <v>7</v>
      </c>
      <c r="AA1263" s="28">
        <v>1.75</v>
      </c>
      <c r="AB1263" s="28">
        <v>0.6</v>
      </c>
      <c r="AC1263" s="28">
        <v>1.05</v>
      </c>
      <c r="AD1263" s="28">
        <v>30.5</v>
      </c>
      <c r="AE1263" s="28">
        <v>30.500987370000001</v>
      </c>
      <c r="AF1263" t="s">
        <v>1464</v>
      </c>
    </row>
    <row r="1264" spans="1:32" ht="18" customHeight="1">
      <c r="A1264" s="22">
        <v>46180</v>
      </c>
      <c r="B1264" s="23" t="s">
        <v>330</v>
      </c>
      <c r="C1264" s="24">
        <v>657</v>
      </c>
      <c r="D1264" s="25">
        <v>297</v>
      </c>
      <c r="E1264" s="26">
        <v>-389</v>
      </c>
      <c r="F1264" s="24">
        <v>1</v>
      </c>
      <c r="G1264" s="24">
        <v>0</v>
      </c>
      <c r="H1264" s="23" t="s">
        <v>329</v>
      </c>
      <c r="I1264" s="23" t="s">
        <v>329</v>
      </c>
      <c r="J1264" s="23" t="s">
        <v>214</v>
      </c>
      <c r="K1264" s="23" t="s">
        <v>154</v>
      </c>
      <c r="L1264" s="27">
        <v>0.56340000000000001</v>
      </c>
      <c r="M1264" s="25">
        <v>-3273</v>
      </c>
      <c r="N1264" s="25">
        <v>-453</v>
      </c>
      <c r="O1264" s="24">
        <v>0</v>
      </c>
      <c r="P1264" s="24">
        <v>7</v>
      </c>
      <c r="Q1264" s="24">
        <v>0</v>
      </c>
      <c r="R1264" s="66"/>
      <c r="S1264" s="66"/>
      <c r="T1264" s="66"/>
      <c r="U1264" s="66"/>
      <c r="V1264" s="66"/>
      <c r="W1264" s="24"/>
      <c r="X1264" s="24"/>
      <c r="Y1264" s="24"/>
      <c r="Z1264" s="24"/>
      <c r="AA1264" s="28"/>
      <c r="AB1264" s="28">
        <v>0.5</v>
      </c>
      <c r="AC1264" s="28"/>
      <c r="AD1264" s="28">
        <v>20</v>
      </c>
      <c r="AE1264" s="28">
        <v>20.00098736</v>
      </c>
      <c r="AF1264" t="s">
        <v>590</v>
      </c>
    </row>
    <row r="1265" spans="1:32" ht="18" customHeight="1">
      <c r="A1265" s="22">
        <v>46180</v>
      </c>
      <c r="B1265" s="23" t="s">
        <v>470</v>
      </c>
      <c r="C1265" s="24">
        <v>660</v>
      </c>
      <c r="D1265" s="25">
        <v>2234</v>
      </c>
      <c r="E1265" s="26">
        <v>-389</v>
      </c>
      <c r="F1265" s="24">
        <v>24</v>
      </c>
      <c r="G1265" s="24">
        <v>37</v>
      </c>
      <c r="H1265" s="23" t="s">
        <v>2654</v>
      </c>
      <c r="I1265" s="23" t="s">
        <v>2655</v>
      </c>
      <c r="J1265" s="23" t="s">
        <v>1837</v>
      </c>
      <c r="K1265" s="23" t="s">
        <v>154</v>
      </c>
      <c r="L1265" s="27">
        <v>0.94199999999999995</v>
      </c>
      <c r="M1265" s="25">
        <v>-3425</v>
      </c>
      <c r="N1265" s="25">
        <v>-1482</v>
      </c>
      <c r="O1265" s="24">
        <v>0</v>
      </c>
      <c r="P1265" s="24">
        <v>0</v>
      </c>
      <c r="Q1265" s="24">
        <v>0</v>
      </c>
      <c r="R1265" s="66"/>
      <c r="S1265" s="66"/>
      <c r="T1265" s="66"/>
      <c r="U1265" s="66"/>
      <c r="V1265" s="66"/>
      <c r="W1265" s="24"/>
      <c r="X1265" s="24"/>
      <c r="Y1265" s="24"/>
      <c r="Z1265" s="24"/>
      <c r="AA1265" s="28"/>
      <c r="AB1265" s="28">
        <v>0.5</v>
      </c>
      <c r="AC1265" s="28"/>
      <c r="AD1265" s="28">
        <v>40</v>
      </c>
      <c r="AE1265" s="28">
        <v>40.000987350000003</v>
      </c>
      <c r="AF1265" t="s">
        <v>664</v>
      </c>
    </row>
    <row r="1266" spans="1:32" ht="18" customHeight="1">
      <c r="A1266" s="22">
        <v>46180</v>
      </c>
      <c r="B1266" s="23" t="s">
        <v>510</v>
      </c>
      <c r="C1266" s="24">
        <v>651</v>
      </c>
      <c r="D1266" s="25">
        <v>2579</v>
      </c>
      <c r="E1266" s="26">
        <v>-390</v>
      </c>
      <c r="F1266" s="24">
        <v>13</v>
      </c>
      <c r="G1266" s="24">
        <v>2</v>
      </c>
      <c r="H1266" s="23" t="s">
        <v>2656</v>
      </c>
      <c r="I1266" s="23" t="s">
        <v>2657</v>
      </c>
      <c r="J1266" s="23" t="s">
        <v>2658</v>
      </c>
      <c r="K1266" s="23" t="s">
        <v>154</v>
      </c>
      <c r="L1266" s="27">
        <v>0.9496</v>
      </c>
      <c r="M1266" s="25">
        <v>-66</v>
      </c>
      <c r="N1266" s="25">
        <v>-1462</v>
      </c>
      <c r="O1266" s="24">
        <v>0</v>
      </c>
      <c r="P1266" s="24">
        <v>1</v>
      </c>
      <c r="Q1266" s="24">
        <v>0</v>
      </c>
      <c r="R1266" s="66"/>
      <c r="S1266" s="66"/>
      <c r="T1266" s="66"/>
      <c r="U1266" s="66"/>
      <c r="V1266" s="66"/>
      <c r="W1266" s="24"/>
      <c r="X1266" s="24"/>
      <c r="Y1266" s="24"/>
      <c r="Z1266" s="24"/>
      <c r="AA1266" s="28"/>
      <c r="AB1266" s="28">
        <v>0.5</v>
      </c>
      <c r="AC1266" s="28"/>
      <c r="AD1266" s="28">
        <v>40</v>
      </c>
      <c r="AE1266" s="28">
        <v>40.000987340000002</v>
      </c>
      <c r="AF1266" t="s">
        <v>664</v>
      </c>
    </row>
    <row r="1267" spans="1:32" ht="18" customHeight="1">
      <c r="A1267" s="22">
        <v>46180</v>
      </c>
      <c r="B1267" s="23" t="s">
        <v>9</v>
      </c>
      <c r="C1267" s="24">
        <v>520</v>
      </c>
      <c r="D1267" s="25">
        <v>1401</v>
      </c>
      <c r="E1267" s="26">
        <v>-396</v>
      </c>
      <c r="F1267" s="24">
        <v>4</v>
      </c>
      <c r="G1267" s="24">
        <v>3</v>
      </c>
      <c r="H1267" s="23" t="s">
        <v>2659</v>
      </c>
      <c r="I1267" s="23" t="s">
        <v>2660</v>
      </c>
      <c r="J1267" s="23" t="s">
        <v>2661</v>
      </c>
      <c r="K1267" s="23" t="s">
        <v>154</v>
      </c>
      <c r="L1267" s="27">
        <v>0.90580000000000005</v>
      </c>
      <c r="M1267" s="25">
        <v>1797</v>
      </c>
      <c r="N1267" s="25">
        <v>2448</v>
      </c>
      <c r="O1267" s="24">
        <v>0</v>
      </c>
      <c r="P1267" s="24">
        <v>0</v>
      </c>
      <c r="Q1267" s="24">
        <v>1</v>
      </c>
      <c r="R1267" s="66">
        <v>237.29218555417191</v>
      </c>
      <c r="S1267" s="66">
        <v>5.9041135161198266</v>
      </c>
      <c r="T1267" s="66">
        <v>350.25</v>
      </c>
      <c r="U1267" s="66">
        <v>467</v>
      </c>
      <c r="V1267" s="66">
        <v>200.14285714285711</v>
      </c>
      <c r="W1267" s="24">
        <v>0</v>
      </c>
      <c r="X1267" s="24">
        <v>0</v>
      </c>
      <c r="Y1267" s="24">
        <v>0</v>
      </c>
      <c r="Z1267" s="24">
        <v>2</v>
      </c>
      <c r="AA1267" s="28">
        <v>0.5</v>
      </c>
      <c r="AB1267" s="28">
        <v>0.5</v>
      </c>
      <c r="AC1267" s="28">
        <v>0.25</v>
      </c>
      <c r="AD1267" s="28">
        <v>22.5</v>
      </c>
      <c r="AE1267" s="28">
        <v>22.500987330000001</v>
      </c>
      <c r="AF1267" t="s">
        <v>915</v>
      </c>
    </row>
    <row r="1268" spans="1:32" ht="18" customHeight="1">
      <c r="A1268" s="22">
        <v>46180</v>
      </c>
      <c r="B1268" s="23" t="s">
        <v>322</v>
      </c>
      <c r="C1268" s="24">
        <v>717</v>
      </c>
      <c r="D1268" s="25">
        <v>603</v>
      </c>
      <c r="E1268" s="26">
        <v>-422</v>
      </c>
      <c r="F1268" s="24">
        <v>1</v>
      </c>
      <c r="G1268" s="24">
        <v>1</v>
      </c>
      <c r="H1268" s="23" t="s">
        <v>437</v>
      </c>
      <c r="I1268" s="23" t="s">
        <v>436</v>
      </c>
      <c r="J1268" s="23" t="s">
        <v>436</v>
      </c>
      <c r="K1268" s="23" t="s">
        <v>154</v>
      </c>
      <c r="L1268" s="27">
        <v>0.76670000000000005</v>
      </c>
      <c r="M1268" s="25">
        <v>-2350</v>
      </c>
      <c r="N1268" s="25">
        <v>1157</v>
      </c>
      <c r="O1268" s="24">
        <v>0</v>
      </c>
      <c r="P1268" s="24">
        <v>7</v>
      </c>
      <c r="Q1268" s="24">
        <v>0</v>
      </c>
      <c r="R1268" s="66"/>
      <c r="S1268" s="66"/>
      <c r="T1268" s="66"/>
      <c r="U1268" s="66"/>
      <c r="V1268" s="66"/>
      <c r="W1268" s="24"/>
      <c r="X1268" s="24"/>
      <c r="Y1268" s="24"/>
      <c r="Z1268" s="24"/>
      <c r="AA1268" s="28"/>
      <c r="AB1268" s="28">
        <v>0.5</v>
      </c>
      <c r="AC1268" s="28"/>
      <c r="AD1268" s="28">
        <v>20</v>
      </c>
      <c r="AE1268" s="28">
        <v>20.00098732</v>
      </c>
      <c r="AF1268" t="s">
        <v>590</v>
      </c>
    </row>
    <row r="1269" spans="1:32" ht="18" customHeight="1">
      <c r="A1269" s="22">
        <v>46180</v>
      </c>
      <c r="B1269" s="23" t="s">
        <v>52</v>
      </c>
      <c r="C1269" s="24">
        <v>726</v>
      </c>
      <c r="D1269" s="25">
        <v>3225</v>
      </c>
      <c r="E1269" s="26">
        <v>-431</v>
      </c>
      <c r="F1269" s="24">
        <v>9</v>
      </c>
      <c r="G1269" s="24">
        <v>9</v>
      </c>
      <c r="H1269" s="23" t="s">
        <v>2662</v>
      </c>
      <c r="I1269" s="23" t="s">
        <v>2320</v>
      </c>
      <c r="J1269" s="23" t="s">
        <v>2320</v>
      </c>
      <c r="K1269" s="23" t="s">
        <v>154</v>
      </c>
      <c r="L1269" s="27">
        <v>0.95550000000000002</v>
      </c>
      <c r="M1269" s="25">
        <v>-29</v>
      </c>
      <c r="N1269" s="25">
        <v>-88</v>
      </c>
      <c r="O1269" s="24">
        <v>0</v>
      </c>
      <c r="P1269" s="24">
        <v>6</v>
      </c>
      <c r="Q1269" s="24">
        <v>0</v>
      </c>
      <c r="R1269" s="66"/>
      <c r="S1269" s="66"/>
      <c r="T1269" s="66"/>
      <c r="U1269" s="66"/>
      <c r="V1269" s="66"/>
      <c r="W1269" s="24"/>
      <c r="X1269" s="24"/>
      <c r="Y1269" s="24"/>
      <c r="Z1269" s="24"/>
      <c r="AA1269" s="28"/>
      <c r="AB1269" s="28">
        <v>0.6</v>
      </c>
      <c r="AC1269" s="28"/>
      <c r="AD1269" s="28">
        <v>40</v>
      </c>
      <c r="AE1269" s="28">
        <v>40.000987309999999</v>
      </c>
      <c r="AF1269" t="s">
        <v>664</v>
      </c>
    </row>
    <row r="1270" spans="1:32" ht="18" customHeight="1">
      <c r="A1270" s="22">
        <v>46180</v>
      </c>
      <c r="B1270" s="23" t="s">
        <v>30</v>
      </c>
      <c r="C1270" s="24">
        <v>566</v>
      </c>
      <c r="D1270" s="25">
        <v>1118</v>
      </c>
      <c r="E1270" s="26">
        <v>-434</v>
      </c>
      <c r="F1270" s="24">
        <v>3</v>
      </c>
      <c r="G1270" s="24">
        <v>2</v>
      </c>
      <c r="H1270" s="23" t="s">
        <v>2446</v>
      </c>
      <c r="I1270" s="23" t="s">
        <v>2318</v>
      </c>
      <c r="J1270" s="23" t="s">
        <v>2663</v>
      </c>
      <c r="K1270" s="23" t="s">
        <v>154</v>
      </c>
      <c r="L1270" s="27">
        <v>0.87060000000000004</v>
      </c>
      <c r="M1270" s="25">
        <v>2242</v>
      </c>
      <c r="N1270" s="25">
        <v>290</v>
      </c>
      <c r="O1270" s="24">
        <v>0</v>
      </c>
      <c r="P1270" s="24">
        <v>6</v>
      </c>
      <c r="Q1270" s="24">
        <v>1</v>
      </c>
      <c r="R1270" s="66">
        <v>185.09879618098799</v>
      </c>
      <c r="S1270" s="66">
        <v>6.0400176720048977</v>
      </c>
      <c r="T1270" s="66">
        <v>372.66666666666669</v>
      </c>
      <c r="U1270" s="66">
        <v>559</v>
      </c>
      <c r="V1270" s="66">
        <v>223.6</v>
      </c>
      <c r="W1270" s="24">
        <v>0</v>
      </c>
      <c r="X1270" s="24">
        <v>0</v>
      </c>
      <c r="Y1270" s="24">
        <v>0</v>
      </c>
      <c r="Z1270" s="24">
        <v>0</v>
      </c>
      <c r="AA1270" s="28">
        <v>0</v>
      </c>
      <c r="AB1270" s="28">
        <v>0.5</v>
      </c>
      <c r="AC1270" s="28">
        <v>0</v>
      </c>
      <c r="AD1270" s="28">
        <v>20</v>
      </c>
      <c r="AE1270" s="28">
        <v>20.000987299999998</v>
      </c>
      <c r="AF1270" t="s">
        <v>590</v>
      </c>
    </row>
    <row r="1271" spans="1:32" ht="18" customHeight="1">
      <c r="A1271" s="22">
        <v>46180</v>
      </c>
      <c r="B1271" s="23" t="s">
        <v>9</v>
      </c>
      <c r="C1271" s="24">
        <v>527</v>
      </c>
      <c r="D1271" s="25">
        <v>2718</v>
      </c>
      <c r="E1271" s="26">
        <v>-492</v>
      </c>
      <c r="F1271" s="24">
        <v>10</v>
      </c>
      <c r="G1271" s="24">
        <v>3</v>
      </c>
      <c r="H1271" s="23" t="s">
        <v>2457</v>
      </c>
      <c r="I1271" s="23" t="s">
        <v>2149</v>
      </c>
      <c r="J1271" s="23" t="s">
        <v>2664</v>
      </c>
      <c r="K1271" s="23" t="s">
        <v>154</v>
      </c>
      <c r="L1271" s="27">
        <v>0.93969999999999998</v>
      </c>
      <c r="M1271" s="25">
        <v>-969</v>
      </c>
      <c r="N1271" s="25">
        <v>1198</v>
      </c>
      <c r="O1271" s="24">
        <v>0</v>
      </c>
      <c r="P1271" s="24">
        <v>7</v>
      </c>
      <c r="Q1271" s="24">
        <v>1</v>
      </c>
      <c r="R1271" s="66">
        <v>461.53580323785798</v>
      </c>
      <c r="S1271" s="66">
        <v>5.8890339187819114</v>
      </c>
      <c r="T1271" s="66">
        <v>271.8</v>
      </c>
      <c r="U1271" s="66">
        <v>906</v>
      </c>
      <c r="V1271" s="66">
        <v>209.07692307692309</v>
      </c>
      <c r="W1271" s="24">
        <v>2</v>
      </c>
      <c r="X1271" s="24">
        <v>0</v>
      </c>
      <c r="Y1271" s="24">
        <v>0</v>
      </c>
      <c r="Z1271" s="24">
        <v>2</v>
      </c>
      <c r="AA1271" s="28">
        <v>1</v>
      </c>
      <c r="AB1271" s="28">
        <v>0.5</v>
      </c>
      <c r="AC1271" s="28">
        <v>0.5</v>
      </c>
      <c r="AD1271" s="28">
        <v>25</v>
      </c>
      <c r="AE1271" s="28">
        <v>25.000987290000001</v>
      </c>
      <c r="AF1271" t="s">
        <v>634</v>
      </c>
    </row>
    <row r="1272" spans="1:32" ht="18" customHeight="1">
      <c r="A1272" s="22">
        <v>46180</v>
      </c>
      <c r="B1272" s="23" t="s">
        <v>30</v>
      </c>
      <c r="C1272" s="24">
        <v>565</v>
      </c>
      <c r="D1272" s="25">
        <v>4627</v>
      </c>
      <c r="E1272" s="26">
        <v>-527</v>
      </c>
      <c r="F1272" s="24">
        <v>17</v>
      </c>
      <c r="G1272" s="24">
        <v>11</v>
      </c>
      <c r="H1272" s="23" t="s">
        <v>1940</v>
      </c>
      <c r="I1272" s="23" t="s">
        <v>2665</v>
      </c>
      <c r="J1272" s="23" t="s">
        <v>2666</v>
      </c>
      <c r="K1272" s="23" t="s">
        <v>154</v>
      </c>
      <c r="L1272" s="27">
        <v>0.96199999999999997</v>
      </c>
      <c r="M1272" s="25">
        <v>-435</v>
      </c>
      <c r="N1272" s="25">
        <v>403</v>
      </c>
      <c r="O1272" s="24">
        <v>0</v>
      </c>
      <c r="P1272" s="24">
        <v>5</v>
      </c>
      <c r="Q1272" s="24">
        <v>1</v>
      </c>
      <c r="R1272" s="66">
        <v>754.5086135325862</v>
      </c>
      <c r="S1272" s="66">
        <v>6.1324680951441071</v>
      </c>
      <c r="T1272" s="66">
        <v>272.1764705882353</v>
      </c>
      <c r="U1272" s="66">
        <v>420.63636363636363</v>
      </c>
      <c r="V1272" s="66">
        <v>165.25</v>
      </c>
      <c r="W1272" s="24">
        <v>1</v>
      </c>
      <c r="X1272" s="24">
        <v>0</v>
      </c>
      <c r="Y1272" s="24">
        <v>0</v>
      </c>
      <c r="Z1272" s="24">
        <v>0</v>
      </c>
      <c r="AA1272" s="28">
        <v>0.25</v>
      </c>
      <c r="AB1272" s="28">
        <v>0.6</v>
      </c>
      <c r="AC1272" s="28">
        <v>0.15</v>
      </c>
      <c r="AD1272" s="28">
        <v>21.5</v>
      </c>
      <c r="AE1272" s="28">
        <v>21.50098728</v>
      </c>
      <c r="AF1272" t="s">
        <v>588</v>
      </c>
    </row>
    <row r="1273" spans="1:32" ht="18" customHeight="1">
      <c r="A1273" s="22">
        <v>46180</v>
      </c>
      <c r="B1273" s="23" t="s">
        <v>20</v>
      </c>
      <c r="C1273" s="24">
        <v>678</v>
      </c>
      <c r="D1273" s="25">
        <v>688</v>
      </c>
      <c r="E1273" s="26">
        <v>-529</v>
      </c>
      <c r="F1273" s="24">
        <v>3</v>
      </c>
      <c r="G1273" s="24">
        <v>2</v>
      </c>
      <c r="H1273" s="23" t="s">
        <v>2465</v>
      </c>
      <c r="I1273" s="23" t="s">
        <v>165</v>
      </c>
      <c r="J1273" s="23" t="s">
        <v>1696</v>
      </c>
      <c r="K1273" s="23" t="s">
        <v>154</v>
      </c>
      <c r="L1273" s="27">
        <v>0.74370000000000003</v>
      </c>
      <c r="M1273" s="25">
        <v>-680</v>
      </c>
      <c r="N1273" s="25">
        <v>-83</v>
      </c>
      <c r="O1273" s="24">
        <v>0</v>
      </c>
      <c r="P1273" s="24">
        <v>8</v>
      </c>
      <c r="Q1273" s="24">
        <v>0</v>
      </c>
      <c r="R1273" s="66"/>
      <c r="S1273" s="66"/>
      <c r="T1273" s="66"/>
      <c r="U1273" s="66"/>
      <c r="V1273" s="66"/>
      <c r="W1273" s="24"/>
      <c r="X1273" s="24"/>
      <c r="Y1273" s="24"/>
      <c r="Z1273" s="24"/>
      <c r="AA1273" s="28"/>
      <c r="AB1273" s="28">
        <v>0.5</v>
      </c>
      <c r="AC1273" s="28"/>
      <c r="AD1273" s="28">
        <v>20</v>
      </c>
      <c r="AE1273" s="28">
        <v>20.00098727</v>
      </c>
      <c r="AF1273" t="s">
        <v>590</v>
      </c>
    </row>
    <row r="1274" spans="1:32" ht="18" customHeight="1">
      <c r="A1274" s="22">
        <v>46180</v>
      </c>
      <c r="B1274" s="23" t="s">
        <v>372</v>
      </c>
      <c r="C1274" s="24">
        <v>712</v>
      </c>
      <c r="D1274" s="25">
        <v>2009</v>
      </c>
      <c r="E1274" s="26">
        <v>-547</v>
      </c>
      <c r="F1274" s="24">
        <v>23</v>
      </c>
      <c r="G1274" s="24">
        <v>5</v>
      </c>
      <c r="H1274" s="23" t="s">
        <v>2667</v>
      </c>
      <c r="I1274" s="23" t="s">
        <v>2668</v>
      </c>
      <c r="J1274" s="23" t="s">
        <v>755</v>
      </c>
      <c r="K1274" s="23" t="s">
        <v>154</v>
      </c>
      <c r="L1274" s="27">
        <v>0.90920000000000001</v>
      </c>
      <c r="M1274" s="25">
        <v>5360</v>
      </c>
      <c r="N1274" s="25">
        <v>-183</v>
      </c>
      <c r="O1274" s="24">
        <v>0</v>
      </c>
      <c r="P1274" s="24">
        <v>2</v>
      </c>
      <c r="Q1274" s="24">
        <v>0</v>
      </c>
      <c r="R1274" s="66"/>
      <c r="S1274" s="66"/>
      <c r="T1274" s="66"/>
      <c r="U1274" s="66"/>
      <c r="V1274" s="66"/>
      <c r="W1274" s="24"/>
      <c r="X1274" s="24"/>
      <c r="Y1274" s="24"/>
      <c r="Z1274" s="24"/>
      <c r="AA1274" s="28"/>
      <c r="AB1274" s="28">
        <v>0.5</v>
      </c>
      <c r="AC1274" s="28"/>
      <c r="AD1274" s="28">
        <v>40</v>
      </c>
      <c r="AE1274" s="28">
        <v>40.000987260000002</v>
      </c>
      <c r="AF1274" t="s">
        <v>664</v>
      </c>
    </row>
    <row r="1275" spans="1:32" ht="18" customHeight="1">
      <c r="A1275" s="22">
        <v>46180</v>
      </c>
      <c r="B1275" s="23" t="s">
        <v>20</v>
      </c>
      <c r="C1275" s="24">
        <v>700</v>
      </c>
      <c r="D1275" s="25">
        <v>608</v>
      </c>
      <c r="E1275" s="26">
        <v>-555</v>
      </c>
      <c r="F1275" s="24">
        <v>4</v>
      </c>
      <c r="G1275" s="24">
        <v>1</v>
      </c>
      <c r="H1275" s="23" t="s">
        <v>1823</v>
      </c>
      <c r="I1275" s="23" t="s">
        <v>487</v>
      </c>
      <c r="J1275" s="23" t="s">
        <v>2669</v>
      </c>
      <c r="K1275" s="23" t="s">
        <v>154</v>
      </c>
      <c r="L1275" s="27">
        <v>0.69569999999999999</v>
      </c>
      <c r="M1275" s="25">
        <v>8706</v>
      </c>
      <c r="N1275" s="25">
        <v>-806</v>
      </c>
      <c r="O1275" s="24">
        <v>0</v>
      </c>
      <c r="P1275" s="24">
        <v>0</v>
      </c>
      <c r="Q1275" s="24">
        <v>0</v>
      </c>
      <c r="R1275" s="66"/>
      <c r="S1275" s="66"/>
      <c r="T1275" s="66"/>
      <c r="U1275" s="66"/>
      <c r="V1275" s="66"/>
      <c r="W1275" s="24"/>
      <c r="X1275" s="24"/>
      <c r="Y1275" s="24"/>
      <c r="Z1275" s="24"/>
      <c r="AA1275" s="28"/>
      <c r="AB1275" s="28">
        <v>0.5</v>
      </c>
      <c r="AC1275" s="28"/>
      <c r="AD1275" s="28">
        <v>20</v>
      </c>
      <c r="AE1275" s="28">
        <v>20.000987250000001</v>
      </c>
      <c r="AF1275" t="s">
        <v>590</v>
      </c>
    </row>
    <row r="1276" spans="1:32" ht="18" customHeight="1">
      <c r="A1276" s="22">
        <v>46180</v>
      </c>
      <c r="B1276" s="23" t="s">
        <v>20</v>
      </c>
      <c r="C1276" s="24">
        <v>688</v>
      </c>
      <c r="D1276" s="25">
        <v>2204</v>
      </c>
      <c r="E1276" s="26">
        <v>-560</v>
      </c>
      <c r="F1276" s="24">
        <v>19</v>
      </c>
      <c r="G1276" s="24">
        <v>9</v>
      </c>
      <c r="H1276" s="23" t="s">
        <v>2670</v>
      </c>
      <c r="I1276" s="23" t="s">
        <v>2671</v>
      </c>
      <c r="J1276" s="23" t="s">
        <v>2672</v>
      </c>
      <c r="K1276" s="23" t="s">
        <v>154</v>
      </c>
      <c r="L1276" s="27">
        <v>0.9153</v>
      </c>
      <c r="M1276" s="25">
        <v>3842</v>
      </c>
      <c r="N1276" s="25">
        <v>-1032</v>
      </c>
      <c r="O1276" s="24">
        <v>0</v>
      </c>
      <c r="P1276" s="24">
        <v>8</v>
      </c>
      <c r="Q1276" s="24">
        <v>0</v>
      </c>
      <c r="R1276" s="66"/>
      <c r="S1276" s="66"/>
      <c r="T1276" s="66"/>
      <c r="U1276" s="66"/>
      <c r="V1276" s="66"/>
      <c r="W1276" s="24"/>
      <c r="X1276" s="24"/>
      <c r="Y1276" s="24"/>
      <c r="Z1276" s="24"/>
      <c r="AA1276" s="28"/>
      <c r="AB1276" s="28">
        <v>0.5</v>
      </c>
      <c r="AC1276" s="28"/>
      <c r="AD1276" s="28">
        <v>40</v>
      </c>
      <c r="AE1276" s="28">
        <v>40.000987240000001</v>
      </c>
      <c r="AF1276" t="s">
        <v>664</v>
      </c>
    </row>
    <row r="1277" spans="1:32" ht="18" customHeight="1">
      <c r="A1277" s="22">
        <v>46180</v>
      </c>
      <c r="B1277" s="23" t="s">
        <v>18</v>
      </c>
      <c r="C1277" s="24">
        <v>672</v>
      </c>
      <c r="D1277" s="25">
        <v>603</v>
      </c>
      <c r="E1277" s="26">
        <v>-568</v>
      </c>
      <c r="F1277" s="24">
        <v>2</v>
      </c>
      <c r="G1277" s="24">
        <v>2</v>
      </c>
      <c r="H1277" s="23" t="s">
        <v>2371</v>
      </c>
      <c r="I1277" s="23" t="s">
        <v>437</v>
      </c>
      <c r="J1277" s="23" t="s">
        <v>437</v>
      </c>
      <c r="K1277" s="23" t="s">
        <v>154</v>
      </c>
      <c r="L1277" s="27">
        <v>0.68600000000000005</v>
      </c>
      <c r="M1277" s="25">
        <v>3846</v>
      </c>
      <c r="N1277" s="25">
        <v>-571</v>
      </c>
      <c r="O1277" s="24">
        <v>0</v>
      </c>
      <c r="P1277" s="24">
        <v>2</v>
      </c>
      <c r="Q1277" s="24">
        <v>0</v>
      </c>
      <c r="R1277" s="66"/>
      <c r="S1277" s="66"/>
      <c r="T1277" s="66"/>
      <c r="U1277" s="66"/>
      <c r="V1277" s="66"/>
      <c r="W1277" s="24"/>
      <c r="X1277" s="24"/>
      <c r="Y1277" s="24"/>
      <c r="Z1277" s="24"/>
      <c r="AA1277" s="28"/>
      <c r="AB1277" s="28">
        <v>0.5</v>
      </c>
      <c r="AC1277" s="28"/>
      <c r="AD1277" s="28">
        <v>20</v>
      </c>
      <c r="AE1277" s="28">
        <v>20.00098723</v>
      </c>
      <c r="AF1277" t="s">
        <v>590</v>
      </c>
    </row>
    <row r="1278" spans="1:32" ht="18" customHeight="1">
      <c r="A1278" s="22">
        <v>46180</v>
      </c>
      <c r="B1278" s="23" t="s">
        <v>44</v>
      </c>
      <c r="C1278" s="24">
        <v>573</v>
      </c>
      <c r="D1278" s="25">
        <v>3597</v>
      </c>
      <c r="E1278" s="26">
        <v>-598</v>
      </c>
      <c r="F1278" s="24">
        <v>13</v>
      </c>
      <c r="G1278" s="24">
        <v>7</v>
      </c>
      <c r="H1278" s="23" t="s">
        <v>2673</v>
      </c>
      <c r="I1278" s="23" t="s">
        <v>671</v>
      </c>
      <c r="J1278" s="23" t="s">
        <v>2674</v>
      </c>
      <c r="K1278" s="23" t="s">
        <v>154</v>
      </c>
      <c r="L1278" s="27">
        <v>0.9446</v>
      </c>
      <c r="M1278" s="25">
        <v>-417</v>
      </c>
      <c r="N1278" s="25">
        <v>438</v>
      </c>
      <c r="O1278" s="24">
        <v>0</v>
      </c>
      <c r="P1278" s="24">
        <v>3</v>
      </c>
      <c r="Q1278" s="24">
        <v>1</v>
      </c>
      <c r="R1278" s="66">
        <v>588.09760273972597</v>
      </c>
      <c r="S1278" s="66">
        <v>6.1163316824332004</v>
      </c>
      <c r="T1278" s="66">
        <v>276.69230769230768</v>
      </c>
      <c r="U1278" s="66">
        <v>513.85714285714289</v>
      </c>
      <c r="V1278" s="66">
        <v>179.85</v>
      </c>
      <c r="W1278" s="24">
        <v>0</v>
      </c>
      <c r="X1278" s="24">
        <v>0</v>
      </c>
      <c r="Y1278" s="24">
        <v>0</v>
      </c>
      <c r="Z1278" s="24">
        <v>0</v>
      </c>
      <c r="AA1278" s="28">
        <v>0</v>
      </c>
      <c r="AB1278" s="28">
        <v>0.6</v>
      </c>
      <c r="AC1278" s="28">
        <v>0</v>
      </c>
      <c r="AD1278" s="28">
        <v>10</v>
      </c>
      <c r="AE1278" s="28">
        <v>10.000987220000001</v>
      </c>
      <c r="AF1278" t="s">
        <v>584</v>
      </c>
    </row>
    <row r="1279" spans="1:32" ht="18" customHeight="1">
      <c r="A1279" s="22">
        <v>46180</v>
      </c>
      <c r="B1279" s="23" t="s">
        <v>14</v>
      </c>
      <c r="C1279" s="24">
        <v>506</v>
      </c>
      <c r="D1279" s="25">
        <v>2691</v>
      </c>
      <c r="E1279" s="26">
        <v>-706</v>
      </c>
      <c r="F1279" s="24">
        <v>9</v>
      </c>
      <c r="G1279" s="24">
        <v>7</v>
      </c>
      <c r="H1279" s="23" t="s">
        <v>2675</v>
      </c>
      <c r="I1279" s="23" t="s">
        <v>972</v>
      </c>
      <c r="J1279" s="23" t="s">
        <v>2676</v>
      </c>
      <c r="K1279" s="23" t="s">
        <v>154</v>
      </c>
      <c r="L1279" s="27">
        <v>0.91249999999999998</v>
      </c>
      <c r="M1279" s="25">
        <v>3602</v>
      </c>
      <c r="N1279" s="25">
        <v>1211</v>
      </c>
      <c r="O1279" s="24">
        <v>0</v>
      </c>
      <c r="P1279" s="24">
        <v>6</v>
      </c>
      <c r="Q1279" s="24">
        <v>1</v>
      </c>
      <c r="R1279" s="66">
        <v>408.25233499377339</v>
      </c>
      <c r="S1279" s="66">
        <v>6.5915115954965522</v>
      </c>
      <c r="T1279" s="66">
        <v>299</v>
      </c>
      <c r="U1279" s="66">
        <v>384.42857142857139</v>
      </c>
      <c r="V1279" s="66">
        <v>168.1875</v>
      </c>
      <c r="W1279" s="24">
        <v>0</v>
      </c>
      <c r="X1279" s="24">
        <v>0</v>
      </c>
      <c r="Y1279" s="24">
        <v>0</v>
      </c>
      <c r="Z1279" s="24">
        <v>0</v>
      </c>
      <c r="AA1279" s="28">
        <v>0</v>
      </c>
      <c r="AB1279" s="28">
        <v>0.5</v>
      </c>
      <c r="AC1279" s="28">
        <v>0</v>
      </c>
      <c r="AD1279" s="28">
        <v>20</v>
      </c>
      <c r="AE1279" s="28">
        <v>20.000987210000002</v>
      </c>
      <c r="AF1279" t="s">
        <v>590</v>
      </c>
    </row>
    <row r="1280" spans="1:32" ht="18" customHeight="1">
      <c r="A1280" s="22">
        <v>46180</v>
      </c>
      <c r="B1280" s="23" t="s">
        <v>9</v>
      </c>
      <c r="C1280" s="24">
        <v>532</v>
      </c>
      <c r="D1280" s="25">
        <v>886</v>
      </c>
      <c r="E1280" s="26">
        <v>-718</v>
      </c>
      <c r="F1280" s="24">
        <v>1</v>
      </c>
      <c r="G1280" s="24">
        <v>1</v>
      </c>
      <c r="H1280" s="23" t="s">
        <v>2677</v>
      </c>
      <c r="I1280" s="23" t="s">
        <v>2678</v>
      </c>
      <c r="J1280" s="23" t="s">
        <v>2678</v>
      </c>
      <c r="K1280" s="23" t="s">
        <v>154</v>
      </c>
      <c r="L1280" s="27">
        <v>0.72989999999999999</v>
      </c>
      <c r="M1280" s="25">
        <v>1749</v>
      </c>
      <c r="N1280" s="25">
        <v>1528</v>
      </c>
      <c r="O1280" s="24">
        <v>0</v>
      </c>
      <c r="P1280" s="24">
        <v>2</v>
      </c>
      <c r="Q1280" s="24">
        <v>1</v>
      </c>
      <c r="R1280" s="66">
        <v>148.2741801577418</v>
      </c>
      <c r="S1280" s="66">
        <v>5.9754166170902243</v>
      </c>
      <c r="T1280" s="66">
        <v>886</v>
      </c>
      <c r="U1280" s="66">
        <v>886</v>
      </c>
      <c r="V1280" s="66">
        <v>443</v>
      </c>
      <c r="W1280" s="24">
        <v>0</v>
      </c>
      <c r="X1280" s="24">
        <v>0</v>
      </c>
      <c r="Y1280" s="24">
        <v>0</v>
      </c>
      <c r="Z1280" s="24">
        <v>1</v>
      </c>
      <c r="AA1280" s="28">
        <v>0.25</v>
      </c>
      <c r="AB1280" s="28">
        <v>0.5</v>
      </c>
      <c r="AC1280" s="28">
        <v>0.125</v>
      </c>
      <c r="AD1280" s="28">
        <v>21.2</v>
      </c>
      <c r="AE1280" s="28">
        <v>21.2009872</v>
      </c>
      <c r="AF1280" t="s">
        <v>1098</v>
      </c>
    </row>
    <row r="1281" spans="1:32" ht="18" customHeight="1">
      <c r="A1281" s="22">
        <v>46180</v>
      </c>
      <c r="B1281" s="23" t="s">
        <v>16</v>
      </c>
      <c r="C1281" s="24">
        <v>551</v>
      </c>
      <c r="D1281" s="25">
        <v>1818</v>
      </c>
      <c r="E1281" s="26">
        <v>-732</v>
      </c>
      <c r="F1281" s="24">
        <v>5</v>
      </c>
      <c r="G1281" s="24">
        <v>3</v>
      </c>
      <c r="H1281" s="23" t="s">
        <v>2679</v>
      </c>
      <c r="I1281" s="23" t="s">
        <v>2680</v>
      </c>
      <c r="J1281" s="23" t="s">
        <v>2681</v>
      </c>
      <c r="K1281" s="23" t="s">
        <v>154</v>
      </c>
      <c r="L1281" s="27">
        <v>0.86580000000000001</v>
      </c>
      <c r="M1281" s="25">
        <v>-285</v>
      </c>
      <c r="N1281" s="25">
        <v>148</v>
      </c>
      <c r="O1281" s="24">
        <v>0</v>
      </c>
      <c r="P1281" s="24">
        <v>1</v>
      </c>
      <c r="Q1281" s="24">
        <v>1</v>
      </c>
      <c r="R1281" s="66">
        <v>289.58686176836858</v>
      </c>
      <c r="S1281" s="66">
        <v>6.2779091181773321</v>
      </c>
      <c r="T1281" s="66">
        <v>363.6</v>
      </c>
      <c r="U1281" s="66">
        <v>606</v>
      </c>
      <c r="V1281" s="66">
        <v>227.25</v>
      </c>
      <c r="W1281" s="24">
        <v>0</v>
      </c>
      <c r="X1281" s="24">
        <v>0</v>
      </c>
      <c r="Y1281" s="24">
        <v>0</v>
      </c>
      <c r="Z1281" s="24">
        <v>0</v>
      </c>
      <c r="AA1281" s="28">
        <v>0</v>
      </c>
      <c r="AB1281" s="28">
        <v>0.5</v>
      </c>
      <c r="AC1281" s="28">
        <v>0</v>
      </c>
      <c r="AD1281" s="28">
        <v>20</v>
      </c>
      <c r="AE1281" s="28">
        <v>20.00098719</v>
      </c>
      <c r="AF1281" t="s">
        <v>590</v>
      </c>
    </row>
    <row r="1282" spans="1:32" ht="18" customHeight="1">
      <c r="A1282" s="22">
        <v>46180</v>
      </c>
      <c r="B1282" s="23" t="s">
        <v>16</v>
      </c>
      <c r="C1282" s="24">
        <v>557</v>
      </c>
      <c r="D1282" s="25">
        <v>4228</v>
      </c>
      <c r="E1282" s="26">
        <v>-739</v>
      </c>
      <c r="F1282" s="24">
        <v>14</v>
      </c>
      <c r="G1282" s="24">
        <v>9</v>
      </c>
      <c r="H1282" s="23" t="s">
        <v>2682</v>
      </c>
      <c r="I1282" s="23" t="s">
        <v>849</v>
      </c>
      <c r="J1282" s="23" t="s">
        <v>2683</v>
      </c>
      <c r="K1282" s="23" t="s">
        <v>154</v>
      </c>
      <c r="L1282" s="27">
        <v>0.94169999999999998</v>
      </c>
      <c r="M1282" s="25">
        <v>-2737</v>
      </c>
      <c r="N1282" s="25">
        <v>-53</v>
      </c>
      <c r="O1282" s="24">
        <v>0</v>
      </c>
      <c r="P1282" s="24">
        <v>7</v>
      </c>
      <c r="Q1282" s="24">
        <v>1</v>
      </c>
      <c r="R1282" s="66">
        <v>694.90291614777925</v>
      </c>
      <c r="S1282" s="66">
        <v>6.0843031476081277</v>
      </c>
      <c r="T1282" s="66">
        <v>302</v>
      </c>
      <c r="U1282" s="66">
        <v>469.77777777777783</v>
      </c>
      <c r="V1282" s="66">
        <v>183.82608695652169</v>
      </c>
      <c r="W1282" s="24">
        <v>0</v>
      </c>
      <c r="X1282" s="24">
        <v>0</v>
      </c>
      <c r="Y1282" s="24">
        <v>0</v>
      </c>
      <c r="Z1282" s="24">
        <v>1</v>
      </c>
      <c r="AA1282" s="28">
        <v>0.25</v>
      </c>
      <c r="AB1282" s="28">
        <v>0.6</v>
      </c>
      <c r="AC1282" s="28">
        <v>0.15</v>
      </c>
      <c r="AD1282" s="28">
        <v>21.5</v>
      </c>
      <c r="AE1282" s="28">
        <v>21.500987179999999</v>
      </c>
      <c r="AF1282" t="s">
        <v>588</v>
      </c>
    </row>
    <row r="1283" spans="1:32" ht="18" customHeight="1">
      <c r="A1283" s="22">
        <v>46180</v>
      </c>
      <c r="B1283" s="23" t="s">
        <v>404</v>
      </c>
      <c r="C1283" s="24">
        <v>731</v>
      </c>
      <c r="D1283" s="25">
        <v>1511</v>
      </c>
      <c r="E1283" s="26">
        <v>-766</v>
      </c>
      <c r="F1283" s="24">
        <v>5</v>
      </c>
      <c r="G1283" s="24">
        <v>3</v>
      </c>
      <c r="H1283" s="23" t="s">
        <v>2684</v>
      </c>
      <c r="I1283" s="23" t="s">
        <v>2685</v>
      </c>
      <c r="J1283" s="23" t="s">
        <v>2686</v>
      </c>
      <c r="K1283" s="23" t="s">
        <v>154</v>
      </c>
      <c r="L1283" s="27">
        <v>0.83099999999999996</v>
      </c>
      <c r="M1283" s="25">
        <v>1496</v>
      </c>
      <c r="N1283" s="25">
        <v>221</v>
      </c>
      <c r="O1283" s="24">
        <v>0</v>
      </c>
      <c r="P1283" s="24">
        <v>1</v>
      </c>
      <c r="Q1283" s="24">
        <v>0</v>
      </c>
      <c r="R1283" s="66"/>
      <c r="S1283" s="66"/>
      <c r="T1283" s="66"/>
      <c r="U1283" s="66"/>
      <c r="V1283" s="66"/>
      <c r="W1283" s="24"/>
      <c r="X1283" s="24"/>
      <c r="Y1283" s="24"/>
      <c r="Z1283" s="24"/>
      <c r="AA1283" s="28"/>
      <c r="AB1283" s="28">
        <v>0.5</v>
      </c>
      <c r="AC1283" s="28"/>
      <c r="AD1283" s="28">
        <v>40</v>
      </c>
      <c r="AE1283" s="28">
        <v>40.000987170000002</v>
      </c>
      <c r="AF1283" t="s">
        <v>664</v>
      </c>
    </row>
    <row r="1284" spans="1:32" ht="18" customHeight="1">
      <c r="A1284" s="22">
        <v>46180</v>
      </c>
      <c r="B1284" s="23" t="s">
        <v>14</v>
      </c>
      <c r="C1284" s="24">
        <v>501</v>
      </c>
      <c r="D1284" s="25">
        <v>2313</v>
      </c>
      <c r="E1284" s="26">
        <v>-790</v>
      </c>
      <c r="F1284" s="24">
        <v>7</v>
      </c>
      <c r="G1284" s="24">
        <v>4</v>
      </c>
      <c r="H1284" s="23" t="s">
        <v>2687</v>
      </c>
      <c r="I1284" s="23" t="s">
        <v>2688</v>
      </c>
      <c r="J1284" s="23" t="s">
        <v>2689</v>
      </c>
      <c r="K1284" s="23" t="s">
        <v>154</v>
      </c>
      <c r="L1284" s="27">
        <v>0.88619999999999999</v>
      </c>
      <c r="M1284" s="25">
        <v>2149</v>
      </c>
      <c r="N1284" s="25">
        <v>-1418</v>
      </c>
      <c r="O1284" s="24">
        <v>0</v>
      </c>
      <c r="P1284" s="24">
        <v>1</v>
      </c>
      <c r="Q1284" s="24">
        <v>1</v>
      </c>
      <c r="R1284" s="66">
        <v>374.28377957658779</v>
      </c>
      <c r="S1284" s="66">
        <v>6.1798029362015203</v>
      </c>
      <c r="T1284" s="66">
        <v>330.42857142857139</v>
      </c>
      <c r="U1284" s="66">
        <v>578.25</v>
      </c>
      <c r="V1284" s="66">
        <v>210.27272727272731</v>
      </c>
      <c r="W1284" s="24">
        <v>0</v>
      </c>
      <c r="X1284" s="24">
        <v>0</v>
      </c>
      <c r="Y1284" s="24">
        <v>0</v>
      </c>
      <c r="Z1284" s="24">
        <v>2</v>
      </c>
      <c r="AA1284" s="28">
        <v>0.5</v>
      </c>
      <c r="AB1284" s="28">
        <v>0.5</v>
      </c>
      <c r="AC1284" s="28">
        <v>0.25</v>
      </c>
      <c r="AD1284" s="28">
        <v>22.5</v>
      </c>
      <c r="AE1284" s="28">
        <v>22.500987160000001</v>
      </c>
      <c r="AF1284" t="s">
        <v>915</v>
      </c>
    </row>
    <row r="1285" spans="1:32" ht="18" customHeight="1">
      <c r="A1285" s="22">
        <v>46180</v>
      </c>
      <c r="B1285" s="23" t="s">
        <v>44</v>
      </c>
      <c r="C1285" s="24">
        <v>571</v>
      </c>
      <c r="D1285" s="25">
        <v>2115</v>
      </c>
      <c r="E1285" s="26">
        <v>-805</v>
      </c>
      <c r="F1285" s="24">
        <v>6</v>
      </c>
      <c r="G1285" s="24">
        <v>3</v>
      </c>
      <c r="H1285" s="23" t="s">
        <v>1374</v>
      </c>
      <c r="I1285" s="23" t="s">
        <v>1375</v>
      </c>
      <c r="J1285" s="23" t="s">
        <v>1376</v>
      </c>
      <c r="K1285" s="23" t="s">
        <v>154</v>
      </c>
      <c r="L1285" s="27">
        <v>0.87309999999999999</v>
      </c>
      <c r="M1285" s="25">
        <v>-508</v>
      </c>
      <c r="N1285" s="25">
        <v>149</v>
      </c>
      <c r="O1285" s="24">
        <v>0</v>
      </c>
      <c r="P1285" s="24">
        <v>1</v>
      </c>
      <c r="Q1285" s="24">
        <v>1</v>
      </c>
      <c r="R1285" s="66">
        <v>351.83001245330013</v>
      </c>
      <c r="S1285" s="66">
        <v>6.0114257599917877</v>
      </c>
      <c r="T1285" s="66">
        <v>352.5</v>
      </c>
      <c r="U1285" s="66">
        <v>705</v>
      </c>
      <c r="V1285" s="66">
        <v>235</v>
      </c>
      <c r="W1285" s="24">
        <v>0</v>
      </c>
      <c r="X1285" s="24">
        <v>0</v>
      </c>
      <c r="Y1285" s="24">
        <v>0</v>
      </c>
      <c r="Z1285" s="24">
        <v>0</v>
      </c>
      <c r="AA1285" s="28">
        <v>0</v>
      </c>
      <c r="AB1285" s="28">
        <v>0.5</v>
      </c>
      <c r="AC1285" s="28">
        <v>0</v>
      </c>
      <c r="AD1285" s="28">
        <v>20</v>
      </c>
      <c r="AE1285" s="28">
        <v>20.00098715</v>
      </c>
      <c r="AF1285" t="s">
        <v>590</v>
      </c>
    </row>
    <row r="1286" spans="1:32" ht="18" customHeight="1">
      <c r="A1286" s="22">
        <v>46180</v>
      </c>
      <c r="B1286" s="23" t="s">
        <v>20</v>
      </c>
      <c r="C1286" s="24">
        <v>701</v>
      </c>
      <c r="D1286" s="25">
        <v>3518</v>
      </c>
      <c r="E1286" s="26">
        <v>-830</v>
      </c>
      <c r="F1286" s="24">
        <v>31</v>
      </c>
      <c r="G1286" s="24">
        <v>10</v>
      </c>
      <c r="H1286" s="23" t="s">
        <v>2690</v>
      </c>
      <c r="I1286" s="23" t="s">
        <v>2691</v>
      </c>
      <c r="J1286" s="23" t="s">
        <v>2692</v>
      </c>
      <c r="K1286" s="23" t="s">
        <v>154</v>
      </c>
      <c r="L1286" s="27">
        <v>0.9214</v>
      </c>
      <c r="M1286" s="25">
        <v>-806</v>
      </c>
      <c r="N1286" s="25">
        <v>413</v>
      </c>
      <c r="O1286" s="24">
        <v>0</v>
      </c>
      <c r="P1286" s="24">
        <v>1</v>
      </c>
      <c r="Q1286" s="24">
        <v>0</v>
      </c>
      <c r="R1286" s="66"/>
      <c r="S1286" s="66"/>
      <c r="T1286" s="66"/>
      <c r="U1286" s="66"/>
      <c r="V1286" s="66"/>
      <c r="W1286" s="24"/>
      <c r="X1286" s="24"/>
      <c r="Y1286" s="24"/>
      <c r="Z1286" s="24"/>
      <c r="AA1286" s="28"/>
      <c r="AB1286" s="28">
        <v>0.6</v>
      </c>
      <c r="AC1286" s="28"/>
      <c r="AD1286" s="28">
        <v>40</v>
      </c>
      <c r="AE1286" s="28">
        <v>40.000987139999999</v>
      </c>
      <c r="AF1286" t="s">
        <v>664</v>
      </c>
    </row>
    <row r="1287" spans="1:32" ht="18" customHeight="1">
      <c r="A1287" s="22">
        <v>46180</v>
      </c>
      <c r="B1287" s="23" t="s">
        <v>44</v>
      </c>
      <c r="C1287" s="24">
        <v>570</v>
      </c>
      <c r="D1287" s="25">
        <v>3419</v>
      </c>
      <c r="E1287" s="26">
        <v>-909</v>
      </c>
      <c r="F1287" s="24">
        <v>11</v>
      </c>
      <c r="G1287" s="24">
        <v>6</v>
      </c>
      <c r="H1287" s="23" t="s">
        <v>2693</v>
      </c>
      <c r="I1287" s="23" t="s">
        <v>1743</v>
      </c>
      <c r="J1287" s="23" t="s">
        <v>2694</v>
      </c>
      <c r="K1287" s="23" t="s">
        <v>154</v>
      </c>
      <c r="L1287" s="27">
        <v>0.91139999999999999</v>
      </c>
      <c r="M1287" s="25">
        <v>-820</v>
      </c>
      <c r="N1287" s="25">
        <v>-910</v>
      </c>
      <c r="O1287" s="24">
        <v>0</v>
      </c>
      <c r="P1287" s="24">
        <v>0</v>
      </c>
      <c r="Q1287" s="24">
        <v>1</v>
      </c>
      <c r="R1287" s="66">
        <v>564.96492320464927</v>
      </c>
      <c r="S1287" s="66">
        <v>6.0517031404470458</v>
      </c>
      <c r="T1287" s="66">
        <v>310.81818181818181</v>
      </c>
      <c r="U1287" s="66">
        <v>569.83333333333337</v>
      </c>
      <c r="V1287" s="66">
        <v>201.11764705882351</v>
      </c>
      <c r="W1287" s="24">
        <v>0</v>
      </c>
      <c r="X1287" s="24">
        <v>0</v>
      </c>
      <c r="Y1287" s="24">
        <v>0</v>
      </c>
      <c r="Z1287" s="24">
        <v>0</v>
      </c>
      <c r="AA1287" s="28">
        <v>0</v>
      </c>
      <c r="AB1287" s="28">
        <v>0.6</v>
      </c>
      <c r="AC1287" s="28">
        <v>0</v>
      </c>
      <c r="AD1287" s="28">
        <v>20</v>
      </c>
      <c r="AE1287" s="28">
        <v>20.000987129999999</v>
      </c>
      <c r="AF1287" t="s">
        <v>590</v>
      </c>
    </row>
    <row r="1288" spans="1:32" ht="18" customHeight="1">
      <c r="A1288" s="22">
        <v>46180</v>
      </c>
      <c r="B1288" s="23" t="s">
        <v>18</v>
      </c>
      <c r="C1288" s="24">
        <v>671</v>
      </c>
      <c r="D1288" s="25">
        <v>5318</v>
      </c>
      <c r="E1288" s="26">
        <v>-911</v>
      </c>
      <c r="F1288" s="24">
        <v>55</v>
      </c>
      <c r="G1288" s="24">
        <v>26</v>
      </c>
      <c r="H1288" s="23" t="s">
        <v>1491</v>
      </c>
      <c r="I1288" s="23" t="s">
        <v>1350</v>
      </c>
      <c r="J1288" s="23" t="s">
        <v>2445</v>
      </c>
      <c r="K1288" s="23" t="s">
        <v>154</v>
      </c>
      <c r="L1288" s="27">
        <v>0.94289999999999996</v>
      </c>
      <c r="M1288" s="25">
        <v>-3423</v>
      </c>
      <c r="N1288" s="25">
        <v>-632</v>
      </c>
      <c r="O1288" s="24">
        <v>0</v>
      </c>
      <c r="P1288" s="24">
        <v>1</v>
      </c>
      <c r="Q1288" s="24">
        <v>0</v>
      </c>
      <c r="R1288" s="66"/>
      <c r="S1288" s="66"/>
      <c r="T1288" s="66"/>
      <c r="U1288" s="66"/>
      <c r="V1288" s="66"/>
      <c r="W1288" s="24"/>
      <c r="X1288" s="24"/>
      <c r="Y1288" s="24"/>
      <c r="Z1288" s="24"/>
      <c r="AA1288" s="28"/>
      <c r="AB1288" s="28">
        <v>0.8</v>
      </c>
      <c r="AC1288" s="28"/>
      <c r="AD1288" s="28">
        <v>40</v>
      </c>
      <c r="AE1288" s="28">
        <v>40.000987119999998</v>
      </c>
      <c r="AF1288" t="s">
        <v>664</v>
      </c>
    </row>
    <row r="1289" spans="1:32" ht="18" customHeight="1">
      <c r="A1289" s="22">
        <v>46180</v>
      </c>
      <c r="B1289" s="23" t="s">
        <v>20</v>
      </c>
      <c r="C1289" s="24">
        <v>702</v>
      </c>
      <c r="D1289" s="25">
        <v>3034</v>
      </c>
      <c r="E1289" s="26">
        <v>-918</v>
      </c>
      <c r="F1289" s="24">
        <v>34</v>
      </c>
      <c r="G1289" s="24">
        <v>12</v>
      </c>
      <c r="H1289" s="23" t="s">
        <v>1198</v>
      </c>
      <c r="I1289" s="23" t="s">
        <v>925</v>
      </c>
      <c r="J1289" s="23" t="s">
        <v>2695</v>
      </c>
      <c r="K1289" s="23" t="s">
        <v>154</v>
      </c>
      <c r="L1289" s="27">
        <v>0.89910000000000001</v>
      </c>
      <c r="M1289" s="25">
        <v>-2797</v>
      </c>
      <c r="N1289" s="25">
        <v>-1072</v>
      </c>
      <c r="O1289" s="24">
        <v>0</v>
      </c>
      <c r="P1289" s="24">
        <v>2</v>
      </c>
      <c r="Q1289" s="24">
        <v>0</v>
      </c>
      <c r="R1289" s="66"/>
      <c r="S1289" s="66"/>
      <c r="T1289" s="66"/>
      <c r="U1289" s="66"/>
      <c r="V1289" s="66"/>
      <c r="W1289" s="24"/>
      <c r="X1289" s="24"/>
      <c r="Y1289" s="24"/>
      <c r="Z1289" s="24"/>
      <c r="AA1289" s="28"/>
      <c r="AB1289" s="28">
        <v>0.6</v>
      </c>
      <c r="AC1289" s="28"/>
      <c r="AD1289" s="28">
        <v>40</v>
      </c>
      <c r="AE1289" s="28">
        <v>40.000987109999997</v>
      </c>
      <c r="AF1289" t="s">
        <v>664</v>
      </c>
    </row>
    <row r="1290" spans="1:32" ht="18" customHeight="1">
      <c r="A1290" s="22">
        <v>46180</v>
      </c>
      <c r="B1290" s="23" t="s">
        <v>323</v>
      </c>
      <c r="C1290" s="24">
        <v>732</v>
      </c>
      <c r="D1290" s="25">
        <v>4098</v>
      </c>
      <c r="E1290" s="26">
        <v>-949</v>
      </c>
      <c r="F1290" s="24">
        <v>26</v>
      </c>
      <c r="G1290" s="24">
        <v>11</v>
      </c>
      <c r="H1290" s="23" t="s">
        <v>2696</v>
      </c>
      <c r="I1290" s="23" t="s">
        <v>847</v>
      </c>
      <c r="J1290" s="23" t="s">
        <v>2697</v>
      </c>
      <c r="K1290" s="23" t="s">
        <v>154</v>
      </c>
      <c r="L1290" s="27">
        <v>0.92279999999999995</v>
      </c>
      <c r="M1290" s="25">
        <v>-424</v>
      </c>
      <c r="N1290" s="25">
        <v>-2066</v>
      </c>
      <c r="O1290" s="24">
        <v>0</v>
      </c>
      <c r="P1290" s="24">
        <v>2</v>
      </c>
      <c r="Q1290" s="24">
        <v>0</v>
      </c>
      <c r="R1290" s="66"/>
      <c r="S1290" s="66"/>
      <c r="T1290" s="66"/>
      <c r="U1290" s="66"/>
      <c r="V1290" s="66"/>
      <c r="W1290" s="24"/>
      <c r="X1290" s="24"/>
      <c r="Y1290" s="24"/>
      <c r="Z1290" s="24"/>
      <c r="AA1290" s="28"/>
      <c r="AB1290" s="28">
        <v>0.6</v>
      </c>
      <c r="AC1290" s="28"/>
      <c r="AD1290" s="28">
        <v>40</v>
      </c>
      <c r="AE1290" s="28">
        <v>40.000987100000003</v>
      </c>
      <c r="AF1290" t="s">
        <v>664</v>
      </c>
    </row>
    <row r="1291" spans="1:32" ht="18" customHeight="1">
      <c r="A1291" s="22">
        <v>46180</v>
      </c>
      <c r="B1291" s="23" t="s">
        <v>9</v>
      </c>
      <c r="C1291" s="24">
        <v>530</v>
      </c>
      <c r="D1291" s="25">
        <v>3455</v>
      </c>
      <c r="E1291" s="26">
        <v>-990</v>
      </c>
      <c r="F1291" s="24">
        <v>9</v>
      </c>
      <c r="G1291" s="24">
        <v>9</v>
      </c>
      <c r="H1291" s="23" t="s">
        <v>2698</v>
      </c>
      <c r="I1291" s="23" t="s">
        <v>217</v>
      </c>
      <c r="J1291" s="23" t="s">
        <v>217</v>
      </c>
      <c r="K1291" s="23" t="s">
        <v>154</v>
      </c>
      <c r="L1291" s="27">
        <v>0.90449999999999997</v>
      </c>
      <c r="M1291" s="25">
        <v>-1824</v>
      </c>
      <c r="N1291" s="25">
        <v>3174</v>
      </c>
      <c r="O1291" s="24">
        <v>0</v>
      </c>
      <c r="P1291" s="24">
        <v>0</v>
      </c>
      <c r="Q1291" s="24">
        <v>1</v>
      </c>
      <c r="R1291" s="66">
        <v>590.21788086342883</v>
      </c>
      <c r="S1291" s="66">
        <v>5.853770466841306</v>
      </c>
      <c r="T1291" s="66">
        <v>383.88888888888891</v>
      </c>
      <c r="U1291" s="66">
        <v>383.88888888888891</v>
      </c>
      <c r="V1291" s="66">
        <v>191.94444444444451</v>
      </c>
      <c r="W1291" s="24">
        <v>0</v>
      </c>
      <c r="X1291" s="24">
        <v>2</v>
      </c>
      <c r="Y1291" s="24">
        <v>0</v>
      </c>
      <c r="Z1291" s="24">
        <v>3</v>
      </c>
      <c r="AA1291" s="28">
        <v>1.25</v>
      </c>
      <c r="AB1291" s="28">
        <v>0.6</v>
      </c>
      <c r="AC1291" s="28">
        <v>0.75</v>
      </c>
      <c r="AD1291" s="28">
        <v>27.5</v>
      </c>
      <c r="AE1291" s="28">
        <v>27.500987089999999</v>
      </c>
      <c r="AF1291" t="s">
        <v>763</v>
      </c>
    </row>
    <row r="1292" spans="1:32" ht="18" customHeight="1">
      <c r="A1292" s="22">
        <v>46180</v>
      </c>
      <c r="B1292" s="23" t="s">
        <v>9</v>
      </c>
      <c r="C1292" s="24">
        <v>523</v>
      </c>
      <c r="D1292" s="25">
        <v>2657</v>
      </c>
      <c r="E1292" s="26">
        <v>-1042</v>
      </c>
      <c r="F1292" s="24">
        <v>6</v>
      </c>
      <c r="G1292" s="24">
        <v>5</v>
      </c>
      <c r="H1292" s="23" t="s">
        <v>2190</v>
      </c>
      <c r="I1292" s="23" t="s">
        <v>2699</v>
      </c>
      <c r="J1292" s="23" t="s">
        <v>2700</v>
      </c>
      <c r="K1292" s="23" t="s">
        <v>203</v>
      </c>
      <c r="L1292" s="27">
        <v>0.86929999999999996</v>
      </c>
      <c r="M1292" s="25">
        <v>23</v>
      </c>
      <c r="N1292" s="25">
        <v>-208</v>
      </c>
      <c r="O1292" s="24">
        <v>0</v>
      </c>
      <c r="P1292" s="24">
        <v>3</v>
      </c>
      <c r="Q1292" s="24">
        <v>1</v>
      </c>
      <c r="R1292" s="66">
        <v>469.50648609381477</v>
      </c>
      <c r="S1292" s="66">
        <v>5.6591337472366448</v>
      </c>
      <c r="T1292" s="66">
        <v>442.83333333333331</v>
      </c>
      <c r="U1292" s="66">
        <v>531.4</v>
      </c>
      <c r="V1292" s="66">
        <v>241.5454545454545</v>
      </c>
      <c r="W1292" s="24">
        <v>0</v>
      </c>
      <c r="X1292" s="24">
        <v>0</v>
      </c>
      <c r="Y1292" s="24">
        <v>0</v>
      </c>
      <c r="Z1292" s="24">
        <v>6</v>
      </c>
      <c r="AA1292" s="28">
        <v>1.5</v>
      </c>
      <c r="AB1292" s="28">
        <v>0.5</v>
      </c>
      <c r="AC1292" s="28">
        <v>0.75</v>
      </c>
      <c r="AD1292" s="28">
        <v>17.5</v>
      </c>
      <c r="AE1292" s="28">
        <v>17.500987080000002</v>
      </c>
      <c r="AF1292" t="s">
        <v>641</v>
      </c>
    </row>
    <row r="1293" spans="1:32" ht="18" customHeight="1">
      <c r="A1293" s="22">
        <v>46180</v>
      </c>
      <c r="B1293" s="23" t="s">
        <v>49</v>
      </c>
      <c r="C1293" s="24">
        <v>686</v>
      </c>
      <c r="D1293" s="25">
        <v>2267</v>
      </c>
      <c r="E1293" s="26">
        <v>-1045</v>
      </c>
      <c r="F1293" s="24">
        <v>17</v>
      </c>
      <c r="G1293" s="24">
        <v>7</v>
      </c>
      <c r="H1293" s="23" t="s">
        <v>2701</v>
      </c>
      <c r="I1293" s="23" t="s">
        <v>282</v>
      </c>
      <c r="J1293" s="23" t="s">
        <v>2702</v>
      </c>
      <c r="K1293" s="23" t="s">
        <v>154</v>
      </c>
      <c r="L1293" s="27">
        <v>0.84630000000000005</v>
      </c>
      <c r="M1293" s="25">
        <v>-159</v>
      </c>
      <c r="N1293" s="25">
        <v>-673</v>
      </c>
      <c r="O1293" s="24">
        <v>0</v>
      </c>
      <c r="P1293" s="24">
        <v>6</v>
      </c>
      <c r="Q1293" s="24">
        <v>0</v>
      </c>
      <c r="R1293" s="66"/>
      <c r="S1293" s="66"/>
      <c r="T1293" s="66"/>
      <c r="U1293" s="66"/>
      <c r="V1293" s="66"/>
      <c r="W1293" s="24"/>
      <c r="X1293" s="24"/>
      <c r="Y1293" s="24"/>
      <c r="Z1293" s="24"/>
      <c r="AA1293" s="28"/>
      <c r="AB1293" s="28">
        <v>0.5</v>
      </c>
      <c r="AC1293" s="28"/>
      <c r="AD1293" s="28">
        <v>40</v>
      </c>
      <c r="AE1293" s="28">
        <v>40.000987070000001</v>
      </c>
      <c r="AF1293" t="s">
        <v>664</v>
      </c>
    </row>
    <row r="1294" spans="1:32" ht="18" customHeight="1">
      <c r="A1294" s="22">
        <v>46180</v>
      </c>
      <c r="B1294" s="23" t="s">
        <v>30</v>
      </c>
      <c r="C1294" s="24">
        <v>567</v>
      </c>
      <c r="D1294" s="25">
        <v>2702</v>
      </c>
      <c r="E1294" s="26">
        <v>-1066</v>
      </c>
      <c r="F1294" s="24">
        <v>7</v>
      </c>
      <c r="G1294" s="24">
        <v>5</v>
      </c>
      <c r="H1294" s="23" t="s">
        <v>2370</v>
      </c>
      <c r="I1294" s="23" t="s">
        <v>2703</v>
      </c>
      <c r="J1294" s="23" t="s">
        <v>2704</v>
      </c>
      <c r="K1294" s="23" t="s">
        <v>154</v>
      </c>
      <c r="L1294" s="27">
        <v>0.86850000000000005</v>
      </c>
      <c r="M1294" s="25">
        <v>2776</v>
      </c>
      <c r="N1294" s="25">
        <v>-695</v>
      </c>
      <c r="O1294" s="24">
        <v>0</v>
      </c>
      <c r="P1294" s="24">
        <v>7</v>
      </c>
      <c r="Q1294" s="24">
        <v>1</v>
      </c>
      <c r="R1294" s="66">
        <v>450.72893316728943</v>
      </c>
      <c r="S1294" s="66">
        <v>5.9947338659023801</v>
      </c>
      <c r="T1294" s="66">
        <v>386</v>
      </c>
      <c r="U1294" s="66">
        <v>540.4</v>
      </c>
      <c r="V1294" s="66">
        <v>225.16666666666671</v>
      </c>
      <c r="W1294" s="24">
        <v>0</v>
      </c>
      <c r="X1294" s="24">
        <v>0</v>
      </c>
      <c r="Y1294" s="24">
        <v>0</v>
      </c>
      <c r="Z1294" s="24">
        <v>0</v>
      </c>
      <c r="AA1294" s="28">
        <v>0</v>
      </c>
      <c r="AB1294" s="28">
        <v>0.5</v>
      </c>
      <c r="AC1294" s="28">
        <v>0</v>
      </c>
      <c r="AD1294" s="28">
        <v>20</v>
      </c>
      <c r="AE1294" s="28">
        <v>20.00098706</v>
      </c>
      <c r="AF1294" t="s">
        <v>590</v>
      </c>
    </row>
    <row r="1295" spans="1:32" ht="18" customHeight="1">
      <c r="A1295" s="22">
        <v>46180</v>
      </c>
      <c r="B1295" s="23" t="s">
        <v>16</v>
      </c>
      <c r="C1295" s="24">
        <v>558</v>
      </c>
      <c r="D1295" s="25">
        <v>2485</v>
      </c>
      <c r="E1295" s="26">
        <v>-1112</v>
      </c>
      <c r="F1295" s="24">
        <v>7</v>
      </c>
      <c r="G1295" s="24">
        <v>4</v>
      </c>
      <c r="H1295" s="23" t="s">
        <v>2476</v>
      </c>
      <c r="I1295" s="23" t="s">
        <v>2705</v>
      </c>
      <c r="J1295" s="23" t="s">
        <v>2706</v>
      </c>
      <c r="K1295" s="23" t="s">
        <v>154</v>
      </c>
      <c r="L1295" s="27">
        <v>0.8508</v>
      </c>
      <c r="M1295" s="25">
        <v>1732</v>
      </c>
      <c r="N1295" s="25">
        <v>-300</v>
      </c>
      <c r="O1295" s="24">
        <v>0</v>
      </c>
      <c r="P1295" s="24">
        <v>8</v>
      </c>
      <c r="Q1295" s="24">
        <v>1</v>
      </c>
      <c r="R1295" s="66">
        <v>377.89513283520131</v>
      </c>
      <c r="S1295" s="66">
        <v>6.5758984016438751</v>
      </c>
      <c r="T1295" s="66">
        <v>355</v>
      </c>
      <c r="U1295" s="66">
        <v>621.25</v>
      </c>
      <c r="V1295" s="66">
        <v>225.90909090909091</v>
      </c>
      <c r="W1295" s="24">
        <v>0</v>
      </c>
      <c r="X1295" s="24">
        <v>0</v>
      </c>
      <c r="Y1295" s="24">
        <v>0</v>
      </c>
      <c r="Z1295" s="24">
        <v>0</v>
      </c>
      <c r="AA1295" s="28">
        <v>0</v>
      </c>
      <c r="AB1295" s="28">
        <v>0.5</v>
      </c>
      <c r="AC1295" s="28">
        <v>0</v>
      </c>
      <c r="AD1295" s="28">
        <v>20</v>
      </c>
      <c r="AE1295" s="28">
        <v>20.000987049999999</v>
      </c>
      <c r="AF1295" t="s">
        <v>590</v>
      </c>
    </row>
    <row r="1296" spans="1:32" ht="18" customHeight="1">
      <c r="A1296" s="22">
        <v>46180</v>
      </c>
      <c r="B1296" s="23" t="s">
        <v>361</v>
      </c>
      <c r="C1296" s="24">
        <v>721</v>
      </c>
      <c r="D1296" s="25">
        <v>2654</v>
      </c>
      <c r="E1296" s="26">
        <v>-1176</v>
      </c>
      <c r="F1296" s="24">
        <v>14</v>
      </c>
      <c r="G1296" s="24">
        <v>10</v>
      </c>
      <c r="H1296" s="23" t="s">
        <v>2707</v>
      </c>
      <c r="I1296" s="23" t="s">
        <v>1211</v>
      </c>
      <c r="J1296" s="23" t="s">
        <v>2708</v>
      </c>
      <c r="K1296" s="23" t="s">
        <v>154</v>
      </c>
      <c r="L1296" s="27">
        <v>0.85229999999999995</v>
      </c>
      <c r="M1296" s="25">
        <v>-1217</v>
      </c>
      <c r="N1296" s="25">
        <v>-100</v>
      </c>
      <c r="O1296" s="24">
        <v>0</v>
      </c>
      <c r="P1296" s="24">
        <v>1</v>
      </c>
      <c r="Q1296" s="24">
        <v>0</v>
      </c>
      <c r="R1296" s="66"/>
      <c r="S1296" s="66"/>
      <c r="T1296" s="66"/>
      <c r="U1296" s="66"/>
      <c r="V1296" s="66"/>
      <c r="W1296" s="24"/>
      <c r="X1296" s="24"/>
      <c r="Y1296" s="24"/>
      <c r="Z1296" s="24"/>
      <c r="AA1296" s="28"/>
      <c r="AB1296" s="28">
        <v>0.5</v>
      </c>
      <c r="AC1296" s="28"/>
      <c r="AD1296" s="28">
        <v>40</v>
      </c>
      <c r="AE1296" s="28">
        <v>40.000987039999998</v>
      </c>
      <c r="AF1296" t="s">
        <v>664</v>
      </c>
    </row>
    <row r="1297" spans="1:32" ht="18" customHeight="1">
      <c r="A1297" s="22">
        <v>46180</v>
      </c>
      <c r="B1297" s="23" t="s">
        <v>44</v>
      </c>
      <c r="C1297" s="24">
        <v>572</v>
      </c>
      <c r="D1297" s="25">
        <v>2680</v>
      </c>
      <c r="E1297" s="26">
        <v>-1180</v>
      </c>
      <c r="F1297" s="24">
        <v>7</v>
      </c>
      <c r="G1297" s="24">
        <v>6</v>
      </c>
      <c r="H1297" s="23" t="s">
        <v>1340</v>
      </c>
      <c r="I1297" s="23" t="s">
        <v>2709</v>
      </c>
      <c r="J1297" s="23" t="s">
        <v>2710</v>
      </c>
      <c r="K1297" s="23" t="s">
        <v>154</v>
      </c>
      <c r="L1297" s="27">
        <v>0.85319999999999996</v>
      </c>
      <c r="M1297" s="25">
        <v>3089</v>
      </c>
      <c r="N1297" s="25">
        <v>1070</v>
      </c>
      <c r="O1297" s="24">
        <v>0</v>
      </c>
      <c r="P1297" s="24">
        <v>2</v>
      </c>
      <c r="Q1297" s="24">
        <v>1</v>
      </c>
      <c r="R1297" s="66">
        <v>417.52573682025741</v>
      </c>
      <c r="S1297" s="66">
        <v>6.4187659913135509</v>
      </c>
      <c r="T1297" s="66">
        <v>382.85714285714278</v>
      </c>
      <c r="U1297" s="66">
        <v>446.66666666666669</v>
      </c>
      <c r="V1297" s="66">
        <v>206.15384615384619</v>
      </c>
      <c r="W1297" s="24">
        <v>0</v>
      </c>
      <c r="X1297" s="24">
        <v>1</v>
      </c>
      <c r="Y1297" s="24">
        <v>0</v>
      </c>
      <c r="Z1297" s="24">
        <v>0</v>
      </c>
      <c r="AA1297" s="28">
        <v>0.25</v>
      </c>
      <c r="AB1297" s="28">
        <v>0.5</v>
      </c>
      <c r="AC1297" s="28">
        <v>0.125</v>
      </c>
      <c r="AD1297" s="28">
        <v>21.2</v>
      </c>
      <c r="AE1297" s="28">
        <v>21.20098703</v>
      </c>
      <c r="AF1297" t="s">
        <v>1098</v>
      </c>
    </row>
    <row r="1298" spans="1:32" ht="18" customHeight="1">
      <c r="A1298" s="22">
        <v>46180</v>
      </c>
      <c r="B1298" s="23" t="s">
        <v>55</v>
      </c>
      <c r="C1298" s="24">
        <v>537</v>
      </c>
      <c r="D1298" s="25">
        <v>3251</v>
      </c>
      <c r="E1298" s="26">
        <v>-1180</v>
      </c>
      <c r="F1298" s="24">
        <v>9</v>
      </c>
      <c r="G1298" s="24">
        <v>8</v>
      </c>
      <c r="H1298" s="23" t="s">
        <v>2711</v>
      </c>
      <c r="I1298" s="23" t="s">
        <v>2587</v>
      </c>
      <c r="J1298" s="23" t="s">
        <v>2712</v>
      </c>
      <c r="K1298" s="23" t="s">
        <v>154</v>
      </c>
      <c r="L1298" s="27">
        <v>0.879</v>
      </c>
      <c r="M1298" s="25">
        <v>728</v>
      </c>
      <c r="N1298" s="25">
        <v>-1598</v>
      </c>
      <c r="O1298" s="24">
        <v>0</v>
      </c>
      <c r="P1298" s="24">
        <v>7</v>
      </c>
      <c r="Q1298" s="24">
        <v>1</v>
      </c>
      <c r="R1298" s="66">
        <v>513.99278746367793</v>
      </c>
      <c r="S1298" s="66">
        <v>6.3249914771026567</v>
      </c>
      <c r="T1298" s="66">
        <v>361.22222222222217</v>
      </c>
      <c r="U1298" s="66">
        <v>406.375</v>
      </c>
      <c r="V1298" s="66">
        <v>191.2352941176471</v>
      </c>
      <c r="W1298" s="24">
        <v>0</v>
      </c>
      <c r="X1298" s="24">
        <v>0</v>
      </c>
      <c r="Y1298" s="24">
        <v>0</v>
      </c>
      <c r="Z1298" s="24">
        <v>1</v>
      </c>
      <c r="AA1298" s="28">
        <v>0.25</v>
      </c>
      <c r="AB1298" s="28">
        <v>0.6</v>
      </c>
      <c r="AC1298" s="28">
        <v>0.15</v>
      </c>
      <c r="AD1298" s="28">
        <v>21.5</v>
      </c>
      <c r="AE1298" s="28">
        <v>21.50098702</v>
      </c>
      <c r="AF1298" t="s">
        <v>588</v>
      </c>
    </row>
    <row r="1299" spans="1:32" ht="18" customHeight="1">
      <c r="A1299" s="22">
        <v>46180</v>
      </c>
      <c r="B1299" s="23" t="s">
        <v>9</v>
      </c>
      <c r="C1299" s="24">
        <v>531</v>
      </c>
      <c r="D1299" s="25">
        <v>2339</v>
      </c>
      <c r="E1299" s="26">
        <v>-1184</v>
      </c>
      <c r="F1299" s="24">
        <v>5</v>
      </c>
      <c r="G1299" s="24">
        <v>6</v>
      </c>
      <c r="H1299" s="23" t="s">
        <v>2713</v>
      </c>
      <c r="I1299" s="23" t="s">
        <v>2714</v>
      </c>
      <c r="J1299" s="23" t="s">
        <v>1565</v>
      </c>
      <c r="K1299" s="23" t="s">
        <v>154</v>
      </c>
      <c r="L1299" s="27">
        <v>0.83130000000000004</v>
      </c>
      <c r="M1299" s="25">
        <v>1805</v>
      </c>
      <c r="N1299" s="25">
        <v>3144</v>
      </c>
      <c r="O1299" s="24">
        <v>0</v>
      </c>
      <c r="P1299" s="24">
        <v>1</v>
      </c>
      <c r="Q1299" s="24">
        <v>1</v>
      </c>
      <c r="R1299" s="66">
        <v>369.25119344126188</v>
      </c>
      <c r="S1299" s="66">
        <v>6.334441273436461</v>
      </c>
      <c r="T1299" s="66">
        <v>467.8</v>
      </c>
      <c r="U1299" s="66">
        <v>389.83333333333331</v>
      </c>
      <c r="V1299" s="66">
        <v>212.6363636363636</v>
      </c>
      <c r="W1299" s="24">
        <v>0</v>
      </c>
      <c r="X1299" s="24">
        <v>2</v>
      </c>
      <c r="Y1299" s="24">
        <v>0</v>
      </c>
      <c r="Z1299" s="24">
        <v>0</v>
      </c>
      <c r="AA1299" s="28">
        <v>0.5</v>
      </c>
      <c r="AB1299" s="28">
        <v>0.5</v>
      </c>
      <c r="AC1299" s="28">
        <v>0.25</v>
      </c>
      <c r="AD1299" s="28">
        <v>22.5</v>
      </c>
      <c r="AE1299" s="28">
        <v>22.500987009999999</v>
      </c>
      <c r="AF1299" t="s">
        <v>915</v>
      </c>
    </row>
    <row r="1300" spans="1:32" ht="18" customHeight="1">
      <c r="A1300" s="22">
        <v>46180</v>
      </c>
      <c r="B1300" s="23" t="s">
        <v>380</v>
      </c>
      <c r="C1300" s="24">
        <v>723</v>
      </c>
      <c r="D1300" s="25">
        <v>4200</v>
      </c>
      <c r="E1300" s="26">
        <v>-1193</v>
      </c>
      <c r="F1300" s="24">
        <v>27</v>
      </c>
      <c r="G1300" s="24">
        <v>14</v>
      </c>
      <c r="H1300" s="23" t="s">
        <v>1258</v>
      </c>
      <c r="I1300" s="23" t="s">
        <v>1808</v>
      </c>
      <c r="J1300" s="23" t="s">
        <v>2715</v>
      </c>
      <c r="K1300" s="23" t="s">
        <v>154</v>
      </c>
      <c r="L1300" s="27">
        <v>0.90529999999999999</v>
      </c>
      <c r="M1300" s="25">
        <v>1612</v>
      </c>
      <c r="N1300" s="25">
        <v>-1189</v>
      </c>
      <c r="O1300" s="24">
        <v>0</v>
      </c>
      <c r="P1300" s="24">
        <v>3</v>
      </c>
      <c r="Q1300" s="24">
        <v>0</v>
      </c>
      <c r="R1300" s="66"/>
      <c r="S1300" s="66"/>
      <c r="T1300" s="66"/>
      <c r="U1300" s="66"/>
      <c r="V1300" s="66"/>
      <c r="W1300" s="24"/>
      <c r="X1300" s="24"/>
      <c r="Y1300" s="24"/>
      <c r="Z1300" s="24"/>
      <c r="AA1300" s="28"/>
      <c r="AB1300" s="28">
        <v>0.6</v>
      </c>
      <c r="AC1300" s="28"/>
      <c r="AD1300" s="28">
        <v>30</v>
      </c>
      <c r="AE1300" s="28">
        <v>30.000986999999999</v>
      </c>
      <c r="AF1300" t="s">
        <v>661</v>
      </c>
    </row>
    <row r="1301" spans="1:32" ht="18" customHeight="1">
      <c r="A1301" s="22">
        <v>46180</v>
      </c>
      <c r="B1301" s="23" t="s">
        <v>20</v>
      </c>
      <c r="C1301" s="24">
        <v>680</v>
      </c>
      <c r="D1301" s="25">
        <v>1757</v>
      </c>
      <c r="E1301" s="26">
        <v>-1218</v>
      </c>
      <c r="F1301" s="24">
        <v>8</v>
      </c>
      <c r="G1301" s="24">
        <v>5</v>
      </c>
      <c r="H1301" s="23" t="s">
        <v>695</v>
      </c>
      <c r="I1301" s="23" t="s">
        <v>1393</v>
      </c>
      <c r="J1301" s="23" t="s">
        <v>2716</v>
      </c>
      <c r="K1301" s="23" t="s">
        <v>154</v>
      </c>
      <c r="L1301" s="27">
        <v>0.76890000000000003</v>
      </c>
      <c r="M1301" s="25">
        <v>-2686</v>
      </c>
      <c r="N1301" s="25">
        <v>-796</v>
      </c>
      <c r="O1301" s="24">
        <v>0</v>
      </c>
      <c r="P1301" s="24">
        <v>0</v>
      </c>
      <c r="Q1301" s="24">
        <v>0</v>
      </c>
      <c r="R1301" s="66"/>
      <c r="S1301" s="66"/>
      <c r="T1301" s="66"/>
      <c r="U1301" s="66"/>
      <c r="V1301" s="66"/>
      <c r="W1301" s="24"/>
      <c r="X1301" s="24"/>
      <c r="Y1301" s="24"/>
      <c r="Z1301" s="24"/>
      <c r="AA1301" s="28"/>
      <c r="AB1301" s="28">
        <v>0.5</v>
      </c>
      <c r="AC1301" s="28"/>
      <c r="AD1301" s="28">
        <v>40</v>
      </c>
      <c r="AE1301" s="28">
        <v>40.000986990000001</v>
      </c>
      <c r="AF1301" t="s">
        <v>664</v>
      </c>
    </row>
    <row r="1302" spans="1:32" ht="18" customHeight="1">
      <c r="A1302" s="22">
        <v>46180</v>
      </c>
      <c r="B1302" s="23" t="s">
        <v>171</v>
      </c>
      <c r="C1302" s="24">
        <v>665</v>
      </c>
      <c r="D1302" s="25">
        <v>1898</v>
      </c>
      <c r="E1302" s="26">
        <v>-1280</v>
      </c>
      <c r="F1302" s="24">
        <v>8</v>
      </c>
      <c r="G1302" s="24">
        <v>4</v>
      </c>
      <c r="H1302" s="23" t="s">
        <v>1446</v>
      </c>
      <c r="I1302" s="23" t="s">
        <v>336</v>
      </c>
      <c r="J1302" s="23" t="s">
        <v>2717</v>
      </c>
      <c r="K1302" s="23" t="s">
        <v>154</v>
      </c>
      <c r="L1302" s="27">
        <v>0.7752</v>
      </c>
      <c r="M1302" s="25">
        <v>-1419</v>
      </c>
      <c r="N1302" s="25">
        <v>-1929</v>
      </c>
      <c r="O1302" s="24">
        <v>0</v>
      </c>
      <c r="P1302" s="24">
        <v>5</v>
      </c>
      <c r="Q1302" s="24">
        <v>0</v>
      </c>
      <c r="R1302" s="66"/>
      <c r="S1302" s="66"/>
      <c r="T1302" s="66"/>
      <c r="U1302" s="66"/>
      <c r="V1302" s="66"/>
      <c r="W1302" s="24"/>
      <c r="X1302" s="24"/>
      <c r="Y1302" s="24"/>
      <c r="Z1302" s="24"/>
      <c r="AA1302" s="28"/>
      <c r="AB1302" s="28">
        <v>0.5</v>
      </c>
      <c r="AC1302" s="28"/>
      <c r="AD1302" s="28">
        <v>40</v>
      </c>
      <c r="AE1302" s="28">
        <v>40.00098698</v>
      </c>
      <c r="AF1302" t="s">
        <v>664</v>
      </c>
    </row>
    <row r="1303" spans="1:32" ht="18" customHeight="1">
      <c r="A1303" s="22">
        <v>46180</v>
      </c>
      <c r="B1303" s="23" t="s">
        <v>38</v>
      </c>
      <c r="C1303" s="24">
        <v>703</v>
      </c>
      <c r="D1303" s="25">
        <v>1497</v>
      </c>
      <c r="E1303" s="26">
        <v>-1303</v>
      </c>
      <c r="F1303" s="24">
        <v>6</v>
      </c>
      <c r="G1303" s="24">
        <v>6</v>
      </c>
      <c r="H1303" s="23" t="s">
        <v>1644</v>
      </c>
      <c r="I1303" s="23" t="s">
        <v>2718</v>
      </c>
      <c r="J1303" s="23" t="s">
        <v>2718</v>
      </c>
      <c r="K1303" s="23" t="s">
        <v>154</v>
      </c>
      <c r="L1303" s="27">
        <v>0.70989999999999998</v>
      </c>
      <c r="M1303" s="25">
        <v>-1965</v>
      </c>
      <c r="N1303" s="25">
        <v>-157</v>
      </c>
      <c r="O1303" s="24">
        <v>0</v>
      </c>
      <c r="P1303" s="24">
        <v>3</v>
      </c>
      <c r="Q1303" s="24">
        <v>0</v>
      </c>
      <c r="R1303" s="66"/>
      <c r="S1303" s="66"/>
      <c r="T1303" s="66"/>
      <c r="U1303" s="66"/>
      <c r="V1303" s="66"/>
      <c r="W1303" s="24"/>
      <c r="X1303" s="24"/>
      <c r="Y1303" s="24"/>
      <c r="Z1303" s="24"/>
      <c r="AA1303" s="28"/>
      <c r="AB1303" s="28">
        <v>0.5</v>
      </c>
      <c r="AC1303" s="28"/>
      <c r="AD1303" s="28">
        <v>30</v>
      </c>
      <c r="AE1303" s="28">
        <v>30.00098697</v>
      </c>
      <c r="AF1303" t="s">
        <v>661</v>
      </c>
    </row>
    <row r="1304" spans="1:32" ht="18" customHeight="1">
      <c r="A1304" s="22">
        <v>46180</v>
      </c>
      <c r="B1304" s="23" t="s">
        <v>20</v>
      </c>
      <c r="C1304" s="24">
        <v>682</v>
      </c>
      <c r="D1304" s="25">
        <v>1183</v>
      </c>
      <c r="E1304" s="26">
        <v>-1332</v>
      </c>
      <c r="F1304" s="24">
        <v>4</v>
      </c>
      <c r="G1304" s="24">
        <v>2</v>
      </c>
      <c r="H1304" s="23" t="s">
        <v>1865</v>
      </c>
      <c r="I1304" s="23" t="s">
        <v>2643</v>
      </c>
      <c r="J1304" s="23" t="s">
        <v>2719</v>
      </c>
      <c r="K1304" s="23" t="s">
        <v>154</v>
      </c>
      <c r="L1304" s="27">
        <v>0.62470000000000003</v>
      </c>
      <c r="M1304" s="25">
        <v>-59</v>
      </c>
      <c r="N1304" s="25">
        <v>1139</v>
      </c>
      <c r="O1304" s="24">
        <v>0</v>
      </c>
      <c r="P1304" s="24">
        <v>2</v>
      </c>
      <c r="Q1304" s="24">
        <v>0</v>
      </c>
      <c r="R1304" s="66"/>
      <c r="S1304" s="66"/>
      <c r="T1304" s="66"/>
      <c r="U1304" s="66"/>
      <c r="V1304" s="66"/>
      <c r="W1304" s="24"/>
      <c r="X1304" s="24"/>
      <c r="Y1304" s="24"/>
      <c r="Z1304" s="24"/>
      <c r="AA1304" s="28"/>
      <c r="AB1304" s="28">
        <v>0.5</v>
      </c>
      <c r="AC1304" s="28"/>
      <c r="AD1304" s="28">
        <v>40</v>
      </c>
      <c r="AE1304" s="28">
        <v>40.000986959999999</v>
      </c>
      <c r="AF1304" t="s">
        <v>664</v>
      </c>
    </row>
    <row r="1305" spans="1:32" ht="18" customHeight="1">
      <c r="A1305" s="22">
        <v>46180</v>
      </c>
      <c r="B1305" s="23" t="s">
        <v>18</v>
      </c>
      <c r="C1305" s="24">
        <v>673</v>
      </c>
      <c r="D1305" s="25">
        <v>3170</v>
      </c>
      <c r="E1305" s="26">
        <v>-1375</v>
      </c>
      <c r="F1305" s="24">
        <v>28</v>
      </c>
      <c r="G1305" s="24">
        <v>12</v>
      </c>
      <c r="H1305" s="23" t="s">
        <v>2720</v>
      </c>
      <c r="I1305" s="23" t="s">
        <v>2533</v>
      </c>
      <c r="J1305" s="23" t="s">
        <v>769</v>
      </c>
      <c r="K1305" s="23" t="s">
        <v>154</v>
      </c>
      <c r="L1305" s="27">
        <v>0.85540000000000005</v>
      </c>
      <c r="M1305" s="25">
        <v>827</v>
      </c>
      <c r="N1305" s="25">
        <v>-151</v>
      </c>
      <c r="O1305" s="24">
        <v>0</v>
      </c>
      <c r="P1305" s="24">
        <v>3</v>
      </c>
      <c r="Q1305" s="24">
        <v>0</v>
      </c>
      <c r="R1305" s="66"/>
      <c r="S1305" s="66"/>
      <c r="T1305" s="66"/>
      <c r="U1305" s="66"/>
      <c r="V1305" s="66"/>
      <c r="W1305" s="24"/>
      <c r="X1305" s="24"/>
      <c r="Y1305" s="24"/>
      <c r="Z1305" s="24"/>
      <c r="AA1305" s="28"/>
      <c r="AB1305" s="28">
        <v>0.6</v>
      </c>
      <c r="AC1305" s="28"/>
      <c r="AD1305" s="28">
        <v>30</v>
      </c>
      <c r="AE1305" s="28">
        <v>30.000986950000001</v>
      </c>
      <c r="AF1305" t="s">
        <v>661</v>
      </c>
    </row>
    <row r="1306" spans="1:32" ht="18" customHeight="1">
      <c r="A1306" s="22">
        <v>46180</v>
      </c>
      <c r="B1306" s="23" t="s">
        <v>9</v>
      </c>
      <c r="C1306" s="24">
        <v>518</v>
      </c>
      <c r="D1306" s="25">
        <v>3530</v>
      </c>
      <c r="E1306" s="26">
        <v>-1394</v>
      </c>
      <c r="F1306" s="24">
        <v>9</v>
      </c>
      <c r="G1306" s="24">
        <v>8</v>
      </c>
      <c r="H1306" s="23" t="s">
        <v>2721</v>
      </c>
      <c r="I1306" s="23" t="s">
        <v>2722</v>
      </c>
      <c r="J1306" s="23" t="s">
        <v>908</v>
      </c>
      <c r="K1306" s="23" t="s">
        <v>154</v>
      </c>
      <c r="L1306" s="27">
        <v>0.86839999999999995</v>
      </c>
      <c r="M1306" s="25">
        <v>-784</v>
      </c>
      <c r="N1306" s="25">
        <v>2273</v>
      </c>
      <c r="O1306" s="24">
        <v>0</v>
      </c>
      <c r="P1306" s="24">
        <v>8</v>
      </c>
      <c r="Q1306" s="24">
        <v>1</v>
      </c>
      <c r="R1306" s="66">
        <v>575.42195931921958</v>
      </c>
      <c r="S1306" s="66">
        <v>6.1346285848672428</v>
      </c>
      <c r="T1306" s="66">
        <v>392.22222222222217</v>
      </c>
      <c r="U1306" s="66">
        <v>441.25</v>
      </c>
      <c r="V1306" s="66">
        <v>207.64705882352939</v>
      </c>
      <c r="W1306" s="24">
        <v>0</v>
      </c>
      <c r="X1306" s="24">
        <v>0</v>
      </c>
      <c r="Y1306" s="24">
        <v>0</v>
      </c>
      <c r="Z1306" s="24">
        <v>0</v>
      </c>
      <c r="AA1306" s="28">
        <v>0</v>
      </c>
      <c r="AB1306" s="28">
        <v>0.6</v>
      </c>
      <c r="AC1306" s="28">
        <v>0</v>
      </c>
      <c r="AD1306" s="28">
        <v>20</v>
      </c>
      <c r="AE1306" s="28">
        <v>20.000986940000001</v>
      </c>
      <c r="AF1306" t="s">
        <v>590</v>
      </c>
    </row>
    <row r="1307" spans="1:32" ht="18" customHeight="1">
      <c r="A1307" s="22">
        <v>46180</v>
      </c>
      <c r="B1307" s="23" t="s">
        <v>387</v>
      </c>
      <c r="C1307" s="24">
        <v>685</v>
      </c>
      <c r="D1307" s="25">
        <v>1190</v>
      </c>
      <c r="E1307" s="26">
        <v>-1500</v>
      </c>
      <c r="F1307" s="24">
        <v>5</v>
      </c>
      <c r="G1307" s="24">
        <v>4</v>
      </c>
      <c r="H1307" s="23" t="s">
        <v>683</v>
      </c>
      <c r="I1307" s="23" t="s">
        <v>813</v>
      </c>
      <c r="J1307" s="23" t="s">
        <v>814</v>
      </c>
      <c r="K1307" s="23" t="s">
        <v>154</v>
      </c>
      <c r="L1307" s="27">
        <v>0.57979999999999998</v>
      </c>
      <c r="M1307" s="25">
        <v>-1772</v>
      </c>
      <c r="N1307" s="25">
        <v>-514</v>
      </c>
      <c r="O1307" s="24">
        <v>0</v>
      </c>
      <c r="P1307" s="24">
        <v>5</v>
      </c>
      <c r="Q1307" s="24">
        <v>0</v>
      </c>
      <c r="R1307" s="66"/>
      <c r="S1307" s="66"/>
      <c r="T1307" s="66"/>
      <c r="U1307" s="66"/>
      <c r="V1307" s="66"/>
      <c r="W1307" s="24"/>
      <c r="X1307" s="24"/>
      <c r="Y1307" s="24"/>
      <c r="Z1307" s="24"/>
      <c r="AA1307" s="28"/>
      <c r="AB1307" s="28">
        <v>0.5</v>
      </c>
      <c r="AC1307" s="28"/>
      <c r="AD1307" s="28">
        <v>40</v>
      </c>
      <c r="AE1307" s="28">
        <v>40.000986930000003</v>
      </c>
      <c r="AF1307" t="s">
        <v>664</v>
      </c>
    </row>
    <row r="1308" spans="1:32" ht="18" customHeight="1">
      <c r="A1308" s="22">
        <v>46180</v>
      </c>
      <c r="B1308" s="23" t="s">
        <v>38</v>
      </c>
      <c r="C1308" s="24">
        <v>706</v>
      </c>
      <c r="D1308" s="25">
        <v>1472</v>
      </c>
      <c r="E1308" s="26">
        <v>-1517</v>
      </c>
      <c r="F1308" s="24">
        <v>4</v>
      </c>
      <c r="G1308" s="24">
        <v>7</v>
      </c>
      <c r="H1308" s="23" t="s">
        <v>665</v>
      </c>
      <c r="I1308" s="23" t="s">
        <v>1036</v>
      </c>
      <c r="J1308" s="23" t="s">
        <v>2687</v>
      </c>
      <c r="K1308" s="23" t="s">
        <v>154</v>
      </c>
      <c r="L1308" s="27">
        <v>0.65649999999999997</v>
      </c>
      <c r="M1308" s="25">
        <v>7511</v>
      </c>
      <c r="N1308" s="25">
        <v>-918</v>
      </c>
      <c r="O1308" s="24">
        <v>0</v>
      </c>
      <c r="P1308" s="24">
        <v>6</v>
      </c>
      <c r="Q1308" s="24">
        <v>0</v>
      </c>
      <c r="R1308" s="66"/>
      <c r="S1308" s="66"/>
      <c r="T1308" s="66"/>
      <c r="U1308" s="66"/>
      <c r="V1308" s="66"/>
      <c r="W1308" s="24"/>
      <c r="X1308" s="24"/>
      <c r="Y1308" s="24"/>
      <c r="Z1308" s="24"/>
      <c r="AA1308" s="28"/>
      <c r="AB1308" s="28">
        <v>0.5</v>
      </c>
      <c r="AC1308" s="28"/>
      <c r="AD1308" s="28">
        <v>40</v>
      </c>
      <c r="AE1308" s="28">
        <v>40.000986920000003</v>
      </c>
      <c r="AF1308" t="s">
        <v>664</v>
      </c>
    </row>
    <row r="1309" spans="1:32" ht="18" customHeight="1">
      <c r="A1309" s="22">
        <v>46180</v>
      </c>
      <c r="B1309" s="23" t="s">
        <v>372</v>
      </c>
      <c r="C1309" s="24">
        <v>711</v>
      </c>
      <c r="D1309" s="25">
        <v>1647</v>
      </c>
      <c r="E1309" s="26">
        <v>-1579</v>
      </c>
      <c r="F1309" s="24">
        <v>11</v>
      </c>
      <c r="G1309" s="24">
        <v>5</v>
      </c>
      <c r="H1309" s="23" t="s">
        <v>2723</v>
      </c>
      <c r="I1309" s="23" t="s">
        <v>1499</v>
      </c>
      <c r="J1309" s="23" t="s">
        <v>2724</v>
      </c>
      <c r="K1309" s="23" t="s">
        <v>154</v>
      </c>
      <c r="L1309" s="27">
        <v>0.6804</v>
      </c>
      <c r="M1309" s="25">
        <v>-299</v>
      </c>
      <c r="N1309" s="25">
        <v>-4</v>
      </c>
      <c r="O1309" s="24">
        <v>0</v>
      </c>
      <c r="P1309" s="24">
        <v>1</v>
      </c>
      <c r="Q1309" s="24">
        <v>0</v>
      </c>
      <c r="R1309" s="66"/>
      <c r="S1309" s="66"/>
      <c r="T1309" s="66"/>
      <c r="U1309" s="66"/>
      <c r="V1309" s="66"/>
      <c r="W1309" s="24"/>
      <c r="X1309" s="24"/>
      <c r="Y1309" s="24"/>
      <c r="Z1309" s="24"/>
      <c r="AA1309" s="28"/>
      <c r="AB1309" s="28">
        <v>0.5</v>
      </c>
      <c r="AC1309" s="28"/>
      <c r="AD1309" s="28">
        <v>40</v>
      </c>
      <c r="AE1309" s="28">
        <v>40.000986910000002</v>
      </c>
      <c r="AF1309" t="s">
        <v>664</v>
      </c>
    </row>
    <row r="1310" spans="1:32" ht="18" customHeight="1">
      <c r="A1310" s="22">
        <v>46180</v>
      </c>
      <c r="B1310" s="23" t="s">
        <v>38</v>
      </c>
      <c r="C1310" s="24">
        <v>707</v>
      </c>
      <c r="D1310" s="25">
        <v>2073</v>
      </c>
      <c r="E1310" s="26">
        <v>-1602</v>
      </c>
      <c r="F1310" s="24">
        <v>8</v>
      </c>
      <c r="G1310" s="24">
        <v>4</v>
      </c>
      <c r="H1310" s="23" t="s">
        <v>2725</v>
      </c>
      <c r="I1310" s="23" t="s">
        <v>2726</v>
      </c>
      <c r="J1310" s="23" t="s">
        <v>2727</v>
      </c>
      <c r="K1310" s="23" t="s">
        <v>154</v>
      </c>
      <c r="L1310" s="27">
        <v>0.74239999999999995</v>
      </c>
      <c r="M1310" s="25">
        <v>-3639</v>
      </c>
      <c r="N1310" s="25">
        <v>2022</v>
      </c>
      <c r="O1310" s="24">
        <v>0</v>
      </c>
      <c r="P1310" s="24">
        <v>7</v>
      </c>
      <c r="Q1310" s="24">
        <v>0</v>
      </c>
      <c r="R1310" s="66"/>
      <c r="S1310" s="66"/>
      <c r="T1310" s="66"/>
      <c r="U1310" s="66"/>
      <c r="V1310" s="66"/>
      <c r="W1310" s="24"/>
      <c r="X1310" s="24"/>
      <c r="Y1310" s="24"/>
      <c r="Z1310" s="24"/>
      <c r="AA1310" s="28"/>
      <c r="AB1310" s="28">
        <v>0.5</v>
      </c>
      <c r="AC1310" s="28"/>
      <c r="AD1310" s="28">
        <v>40</v>
      </c>
      <c r="AE1310" s="28">
        <v>40.000986900000001</v>
      </c>
      <c r="AF1310" t="s">
        <v>664</v>
      </c>
    </row>
    <row r="1311" spans="1:32" ht="18" customHeight="1">
      <c r="A1311" s="22">
        <v>46180</v>
      </c>
      <c r="B1311" s="23" t="s">
        <v>470</v>
      </c>
      <c r="C1311" s="24">
        <v>661</v>
      </c>
      <c r="D1311" s="25">
        <v>1410</v>
      </c>
      <c r="E1311" s="26">
        <v>-1614</v>
      </c>
      <c r="F1311" s="24">
        <v>5</v>
      </c>
      <c r="G1311" s="24">
        <v>12</v>
      </c>
      <c r="H1311" s="23" t="s">
        <v>2035</v>
      </c>
      <c r="I1311" s="23" t="s">
        <v>2097</v>
      </c>
      <c r="J1311" s="23" t="s">
        <v>205</v>
      </c>
      <c r="K1311" s="23" t="s">
        <v>154</v>
      </c>
      <c r="L1311" s="27">
        <v>0.61839999999999995</v>
      </c>
      <c r="M1311" s="25">
        <v>-3401</v>
      </c>
      <c r="N1311" s="25">
        <v>-1766</v>
      </c>
      <c r="O1311" s="24">
        <v>0</v>
      </c>
      <c r="P1311" s="24">
        <v>1</v>
      </c>
      <c r="Q1311" s="24">
        <v>0</v>
      </c>
      <c r="R1311" s="66"/>
      <c r="S1311" s="66"/>
      <c r="T1311" s="66"/>
      <c r="U1311" s="66"/>
      <c r="V1311" s="66"/>
      <c r="W1311" s="24"/>
      <c r="X1311" s="24"/>
      <c r="Y1311" s="24"/>
      <c r="Z1311" s="24"/>
      <c r="AA1311" s="28"/>
      <c r="AB1311" s="28">
        <v>0.5</v>
      </c>
      <c r="AC1311" s="28"/>
      <c r="AD1311" s="28">
        <v>40</v>
      </c>
      <c r="AE1311" s="28">
        <v>40.00098689</v>
      </c>
      <c r="AF1311" t="s">
        <v>664</v>
      </c>
    </row>
    <row r="1312" spans="1:32" ht="18" customHeight="1">
      <c r="A1312" s="22">
        <v>46180</v>
      </c>
      <c r="B1312" s="23" t="s">
        <v>278</v>
      </c>
      <c r="C1312" s="24">
        <v>561</v>
      </c>
      <c r="D1312" s="25">
        <v>5429</v>
      </c>
      <c r="E1312" s="26">
        <v>-1622</v>
      </c>
      <c r="F1312" s="24">
        <v>17</v>
      </c>
      <c r="G1312" s="24">
        <v>10</v>
      </c>
      <c r="H1312" s="23" t="s">
        <v>2693</v>
      </c>
      <c r="I1312" s="23" t="s">
        <v>2728</v>
      </c>
      <c r="J1312" s="23" t="s">
        <v>2729</v>
      </c>
      <c r="K1312" s="23" t="s">
        <v>154</v>
      </c>
      <c r="L1312" s="27">
        <v>0.90039999999999998</v>
      </c>
      <c r="M1312" s="25">
        <v>-658</v>
      </c>
      <c r="N1312" s="25">
        <v>671</v>
      </c>
      <c r="O1312" s="24">
        <v>0</v>
      </c>
      <c r="P1312" s="24">
        <v>1</v>
      </c>
      <c r="Q1312" s="24">
        <v>1</v>
      </c>
      <c r="R1312" s="66">
        <v>883.10922581984221</v>
      </c>
      <c r="S1312" s="66">
        <v>6.1475974220062533</v>
      </c>
      <c r="T1312" s="66">
        <v>319.35294117647061</v>
      </c>
      <c r="U1312" s="66">
        <v>542.9</v>
      </c>
      <c r="V1312" s="66">
        <v>201.0740740740741</v>
      </c>
      <c r="W1312" s="24">
        <v>0</v>
      </c>
      <c r="X1312" s="24">
        <v>0</v>
      </c>
      <c r="Y1312" s="24">
        <v>0</v>
      </c>
      <c r="Z1312" s="24">
        <v>0</v>
      </c>
      <c r="AA1312" s="28">
        <v>0</v>
      </c>
      <c r="AB1312" s="28">
        <v>0.8</v>
      </c>
      <c r="AC1312" s="28">
        <v>0</v>
      </c>
      <c r="AD1312" s="28">
        <v>20</v>
      </c>
      <c r="AE1312" s="28">
        <v>20.000986879999999</v>
      </c>
      <c r="AF1312" t="s">
        <v>590</v>
      </c>
    </row>
    <row r="1313" spans="1:32" ht="18" customHeight="1">
      <c r="A1313" s="22">
        <v>46180</v>
      </c>
      <c r="B1313" s="23" t="s">
        <v>9</v>
      </c>
      <c r="C1313" s="24">
        <v>536</v>
      </c>
      <c r="D1313" s="25">
        <v>4733</v>
      </c>
      <c r="E1313" s="26">
        <v>-1644</v>
      </c>
      <c r="F1313" s="24">
        <v>11</v>
      </c>
      <c r="G1313" s="24">
        <v>14</v>
      </c>
      <c r="H1313" s="23" t="s">
        <v>2730</v>
      </c>
      <c r="I1313" s="23" t="s">
        <v>2731</v>
      </c>
      <c r="J1313" s="23" t="s">
        <v>2512</v>
      </c>
      <c r="K1313" s="23" t="s">
        <v>203</v>
      </c>
      <c r="L1313" s="27">
        <v>0.88419999999999999</v>
      </c>
      <c r="M1313" s="25">
        <v>307</v>
      </c>
      <c r="N1313" s="25">
        <v>1457</v>
      </c>
      <c r="O1313" s="24">
        <v>0</v>
      </c>
      <c r="P1313" s="24">
        <v>6</v>
      </c>
      <c r="Q1313" s="24">
        <v>1</v>
      </c>
      <c r="R1313" s="66">
        <v>792.38537775010377</v>
      </c>
      <c r="S1313" s="66">
        <v>5.9731036600383307</v>
      </c>
      <c r="T1313" s="66">
        <v>430.27272727272731</v>
      </c>
      <c r="U1313" s="66">
        <v>338.07142857142861</v>
      </c>
      <c r="V1313" s="66">
        <v>189.32</v>
      </c>
      <c r="W1313" s="24">
        <v>0</v>
      </c>
      <c r="X1313" s="24">
        <v>3</v>
      </c>
      <c r="Y1313" s="24">
        <v>0</v>
      </c>
      <c r="Z1313" s="24">
        <v>1</v>
      </c>
      <c r="AA1313" s="28">
        <v>1</v>
      </c>
      <c r="AB1313" s="28">
        <v>0.6</v>
      </c>
      <c r="AC1313" s="28">
        <v>0.6</v>
      </c>
      <c r="AD1313" s="28">
        <v>26</v>
      </c>
      <c r="AE1313" s="28">
        <v>26.000986869999998</v>
      </c>
      <c r="AF1313" t="s">
        <v>1715</v>
      </c>
    </row>
    <row r="1314" spans="1:32" ht="18" customHeight="1">
      <c r="A1314" s="22">
        <v>46180</v>
      </c>
      <c r="B1314" s="23" t="s">
        <v>307</v>
      </c>
      <c r="C1314" s="24">
        <v>636</v>
      </c>
      <c r="D1314" s="25">
        <v>1654</v>
      </c>
      <c r="E1314" s="26">
        <v>-1673</v>
      </c>
      <c r="F1314" s="24">
        <v>9</v>
      </c>
      <c r="G1314" s="24">
        <v>3</v>
      </c>
      <c r="H1314" s="23" t="s">
        <v>2344</v>
      </c>
      <c r="I1314" s="23" t="s">
        <v>2682</v>
      </c>
      <c r="J1314" s="23" t="s">
        <v>2732</v>
      </c>
      <c r="K1314" s="23" t="s">
        <v>154</v>
      </c>
      <c r="L1314" s="27">
        <v>0.66279999999999994</v>
      </c>
      <c r="M1314" s="25">
        <v>3906</v>
      </c>
      <c r="N1314" s="25">
        <v>-412</v>
      </c>
      <c r="O1314" s="24">
        <v>0</v>
      </c>
      <c r="P1314" s="24">
        <v>6</v>
      </c>
      <c r="Q1314" s="24">
        <v>0</v>
      </c>
      <c r="R1314" s="66"/>
      <c r="S1314" s="66"/>
      <c r="T1314" s="66"/>
      <c r="U1314" s="66"/>
      <c r="V1314" s="66"/>
      <c r="W1314" s="24"/>
      <c r="X1314" s="24"/>
      <c r="Y1314" s="24"/>
      <c r="Z1314" s="24"/>
      <c r="AA1314" s="28"/>
      <c r="AB1314" s="28">
        <v>0.5</v>
      </c>
      <c r="AC1314" s="28"/>
      <c r="AD1314" s="28">
        <v>40</v>
      </c>
      <c r="AE1314" s="28">
        <v>40.000986859999998</v>
      </c>
      <c r="AF1314" t="s">
        <v>664</v>
      </c>
    </row>
    <row r="1315" spans="1:32" ht="18" customHeight="1">
      <c r="A1315" s="22">
        <v>46180</v>
      </c>
      <c r="B1315" s="23" t="s">
        <v>510</v>
      </c>
      <c r="C1315" s="24">
        <v>652</v>
      </c>
      <c r="D1315" s="25">
        <v>5993</v>
      </c>
      <c r="E1315" s="26">
        <v>-1800</v>
      </c>
      <c r="F1315" s="24">
        <v>27</v>
      </c>
      <c r="G1315" s="24">
        <v>6</v>
      </c>
      <c r="H1315" s="23" t="s">
        <v>1059</v>
      </c>
      <c r="I1315" s="23" t="s">
        <v>2733</v>
      </c>
      <c r="J1315" s="23" t="s">
        <v>2734</v>
      </c>
      <c r="K1315" s="23" t="s">
        <v>154</v>
      </c>
      <c r="L1315" s="27">
        <v>0.89990000000000003</v>
      </c>
      <c r="M1315" s="25">
        <v>2288</v>
      </c>
      <c r="N1315" s="25">
        <v>-314</v>
      </c>
      <c r="O1315" s="24">
        <v>0</v>
      </c>
      <c r="P1315" s="24">
        <v>2</v>
      </c>
      <c r="Q1315" s="24">
        <v>0</v>
      </c>
      <c r="R1315" s="66"/>
      <c r="S1315" s="66"/>
      <c r="T1315" s="66"/>
      <c r="U1315" s="66"/>
      <c r="V1315" s="66"/>
      <c r="W1315" s="24"/>
      <c r="X1315" s="24"/>
      <c r="Y1315" s="24"/>
      <c r="Z1315" s="24"/>
      <c r="AA1315" s="28"/>
      <c r="AB1315" s="28">
        <v>0.8</v>
      </c>
      <c r="AC1315" s="28"/>
      <c r="AD1315" s="28">
        <v>40</v>
      </c>
      <c r="AE1315" s="28">
        <v>40.000986849999997</v>
      </c>
      <c r="AF1315" t="s">
        <v>664</v>
      </c>
    </row>
    <row r="1316" spans="1:32" ht="18" customHeight="1">
      <c r="A1316" s="22">
        <v>46180</v>
      </c>
      <c r="B1316" s="23" t="s">
        <v>38</v>
      </c>
      <c r="C1316" s="24">
        <v>708</v>
      </c>
      <c r="D1316" s="25">
        <v>1744</v>
      </c>
      <c r="E1316" s="26">
        <v>-1816</v>
      </c>
      <c r="F1316" s="24">
        <v>5</v>
      </c>
      <c r="G1316" s="24">
        <v>5</v>
      </c>
      <c r="H1316" s="23" t="s">
        <v>1901</v>
      </c>
      <c r="I1316" s="23" t="s">
        <v>1391</v>
      </c>
      <c r="J1316" s="23" t="s">
        <v>1391</v>
      </c>
      <c r="K1316" s="23" t="s">
        <v>154</v>
      </c>
      <c r="L1316" s="27">
        <v>0.65290000000000004</v>
      </c>
      <c r="M1316" s="25">
        <v>4896</v>
      </c>
      <c r="N1316" s="25">
        <v>-2066</v>
      </c>
      <c r="O1316" s="24">
        <v>0</v>
      </c>
      <c r="P1316" s="24">
        <v>8</v>
      </c>
      <c r="Q1316" s="24">
        <v>0</v>
      </c>
      <c r="R1316" s="66"/>
      <c r="S1316" s="66"/>
      <c r="T1316" s="66"/>
      <c r="U1316" s="66"/>
      <c r="V1316" s="66"/>
      <c r="W1316" s="24"/>
      <c r="X1316" s="24"/>
      <c r="Y1316" s="24"/>
      <c r="Z1316" s="24"/>
      <c r="AA1316" s="28"/>
      <c r="AB1316" s="28">
        <v>0.5</v>
      </c>
      <c r="AC1316" s="28"/>
      <c r="AD1316" s="28">
        <v>40</v>
      </c>
      <c r="AE1316" s="28">
        <v>40.000986840000003</v>
      </c>
      <c r="AF1316" t="s">
        <v>664</v>
      </c>
    </row>
    <row r="1317" spans="1:32" ht="18" customHeight="1">
      <c r="A1317" s="22">
        <v>46180</v>
      </c>
      <c r="B1317" s="23" t="s">
        <v>38</v>
      </c>
      <c r="C1317" s="24">
        <v>705</v>
      </c>
      <c r="D1317" s="25">
        <v>1803</v>
      </c>
      <c r="E1317" s="26">
        <v>-1897</v>
      </c>
      <c r="F1317" s="24">
        <v>5</v>
      </c>
      <c r="G1317" s="24">
        <v>8</v>
      </c>
      <c r="H1317" s="23" t="s">
        <v>2735</v>
      </c>
      <c r="I1317" s="23" t="s">
        <v>2736</v>
      </c>
      <c r="J1317" s="23" t="s">
        <v>1722</v>
      </c>
      <c r="K1317" s="23" t="s">
        <v>154</v>
      </c>
      <c r="L1317" s="27">
        <v>0.64929999999999999</v>
      </c>
      <c r="M1317" s="25">
        <v>10924</v>
      </c>
      <c r="N1317" s="25">
        <v>-121</v>
      </c>
      <c r="O1317" s="24">
        <v>0</v>
      </c>
      <c r="P1317" s="24">
        <v>5</v>
      </c>
      <c r="Q1317" s="24">
        <v>0</v>
      </c>
      <c r="R1317" s="66"/>
      <c r="S1317" s="66"/>
      <c r="T1317" s="66"/>
      <c r="U1317" s="66"/>
      <c r="V1317" s="66"/>
      <c r="W1317" s="24"/>
      <c r="X1317" s="24"/>
      <c r="Y1317" s="24"/>
      <c r="Z1317" s="24"/>
      <c r="AA1317" s="28"/>
      <c r="AB1317" s="28">
        <v>0.5</v>
      </c>
      <c r="AC1317" s="28"/>
      <c r="AD1317" s="28">
        <v>40</v>
      </c>
      <c r="AE1317" s="28">
        <v>40.000986830000002</v>
      </c>
      <c r="AF1317" t="s">
        <v>664</v>
      </c>
    </row>
    <row r="1318" spans="1:32" ht="18" customHeight="1">
      <c r="A1318" s="22">
        <v>46180</v>
      </c>
      <c r="B1318" s="23" t="s">
        <v>55</v>
      </c>
      <c r="C1318" s="24">
        <v>538</v>
      </c>
      <c r="D1318" s="25">
        <v>3821</v>
      </c>
      <c r="E1318" s="26">
        <v>-1923</v>
      </c>
      <c r="F1318" s="24">
        <v>8</v>
      </c>
      <c r="G1318" s="24">
        <v>11</v>
      </c>
      <c r="H1318" s="23" t="s">
        <v>2693</v>
      </c>
      <c r="I1318" s="23" t="s">
        <v>2737</v>
      </c>
      <c r="J1318" s="23" t="s">
        <v>2738</v>
      </c>
      <c r="K1318" s="23" t="s">
        <v>154</v>
      </c>
      <c r="L1318" s="27">
        <v>0.83220000000000005</v>
      </c>
      <c r="M1318" s="25">
        <v>-1483</v>
      </c>
      <c r="N1318" s="25">
        <v>258</v>
      </c>
      <c r="O1318" s="24">
        <v>0</v>
      </c>
      <c r="P1318" s="24">
        <v>8</v>
      </c>
      <c r="Q1318" s="24">
        <v>1</v>
      </c>
      <c r="R1318" s="66">
        <v>595.26878372768783</v>
      </c>
      <c r="S1318" s="66">
        <v>6.418949060409588</v>
      </c>
      <c r="T1318" s="66">
        <v>477.625</v>
      </c>
      <c r="U1318" s="66">
        <v>347.36363636363637</v>
      </c>
      <c r="V1318" s="66">
        <v>201.10526315789471</v>
      </c>
      <c r="W1318" s="24">
        <v>0</v>
      </c>
      <c r="X1318" s="24">
        <v>2</v>
      </c>
      <c r="Y1318" s="24">
        <v>0</v>
      </c>
      <c r="Z1318" s="24">
        <v>0</v>
      </c>
      <c r="AA1318" s="28">
        <v>0.5</v>
      </c>
      <c r="AB1318" s="28">
        <v>0.6</v>
      </c>
      <c r="AC1318" s="28">
        <v>0.3</v>
      </c>
      <c r="AD1318" s="28">
        <v>23</v>
      </c>
      <c r="AE1318" s="28">
        <v>23.000986820000001</v>
      </c>
      <c r="AF1318" t="s">
        <v>2379</v>
      </c>
    </row>
    <row r="1319" spans="1:32" ht="18" customHeight="1">
      <c r="A1319" s="22">
        <v>46180</v>
      </c>
      <c r="B1319" s="23" t="s">
        <v>416</v>
      </c>
      <c r="C1319" s="24">
        <v>718</v>
      </c>
      <c r="D1319" s="25">
        <v>2808</v>
      </c>
      <c r="E1319" s="26">
        <v>-1990</v>
      </c>
      <c r="F1319" s="24">
        <v>15</v>
      </c>
      <c r="G1319" s="24">
        <v>5</v>
      </c>
      <c r="H1319" s="23" t="s">
        <v>1738</v>
      </c>
      <c r="I1319" s="23" t="s">
        <v>744</v>
      </c>
      <c r="J1319" s="23" t="s">
        <v>2739</v>
      </c>
      <c r="K1319" s="23" t="s">
        <v>154</v>
      </c>
      <c r="L1319" s="27">
        <v>0.76380000000000003</v>
      </c>
      <c r="M1319" s="25">
        <v>1415</v>
      </c>
      <c r="N1319" s="25">
        <v>-596</v>
      </c>
      <c r="O1319" s="24">
        <v>0</v>
      </c>
      <c r="P1319" s="24">
        <v>8</v>
      </c>
      <c r="Q1319" s="24">
        <v>0</v>
      </c>
      <c r="R1319" s="66"/>
      <c r="S1319" s="66"/>
      <c r="T1319" s="66"/>
      <c r="U1319" s="66"/>
      <c r="V1319" s="66"/>
      <c r="W1319" s="24"/>
      <c r="X1319" s="24"/>
      <c r="Y1319" s="24"/>
      <c r="Z1319" s="24"/>
      <c r="AA1319" s="28"/>
      <c r="AB1319" s="28">
        <v>0.5</v>
      </c>
      <c r="AC1319" s="28"/>
      <c r="AD1319" s="28">
        <v>40</v>
      </c>
      <c r="AE1319" s="28">
        <v>40.000986810000001</v>
      </c>
      <c r="AF1319" t="s">
        <v>664</v>
      </c>
    </row>
    <row r="1320" spans="1:32" ht="18" customHeight="1">
      <c r="A1320" s="22">
        <v>46180</v>
      </c>
      <c r="B1320" s="23" t="s">
        <v>166</v>
      </c>
      <c r="C1320" s="24">
        <v>753</v>
      </c>
      <c r="D1320" s="25">
        <v>4033</v>
      </c>
      <c r="E1320" s="26">
        <v>-2143</v>
      </c>
      <c r="F1320" s="24">
        <v>31</v>
      </c>
      <c r="G1320" s="24">
        <v>10</v>
      </c>
      <c r="H1320" s="23" t="s">
        <v>1811</v>
      </c>
      <c r="I1320" s="23" t="s">
        <v>2332</v>
      </c>
      <c r="J1320" s="23" t="s">
        <v>2740</v>
      </c>
      <c r="K1320" s="23" t="s">
        <v>154</v>
      </c>
      <c r="L1320" s="27">
        <v>0.82289999999999996</v>
      </c>
      <c r="M1320" s="25">
        <v>-3218</v>
      </c>
      <c r="N1320" s="25">
        <v>-388</v>
      </c>
      <c r="O1320" s="24">
        <v>0</v>
      </c>
      <c r="P1320" s="24">
        <v>3</v>
      </c>
      <c r="Q1320" s="24">
        <v>0</v>
      </c>
      <c r="R1320" s="66"/>
      <c r="S1320" s="66"/>
      <c r="T1320" s="66"/>
      <c r="U1320" s="66"/>
      <c r="V1320" s="66"/>
      <c r="W1320" s="24"/>
      <c r="X1320" s="24"/>
      <c r="Y1320" s="24"/>
      <c r="Z1320" s="24"/>
      <c r="AA1320" s="28"/>
      <c r="AB1320" s="28">
        <v>0.6</v>
      </c>
      <c r="AC1320" s="28"/>
      <c r="AD1320" s="28">
        <v>30</v>
      </c>
      <c r="AE1320" s="28">
        <v>30.0009868</v>
      </c>
      <c r="AF1320" t="s">
        <v>661</v>
      </c>
    </row>
    <row r="1321" spans="1:32" ht="18" customHeight="1">
      <c r="A1321" s="22">
        <v>46180</v>
      </c>
      <c r="B1321" s="23" t="s">
        <v>18</v>
      </c>
      <c r="C1321" s="24">
        <v>676</v>
      </c>
      <c r="D1321" s="25">
        <v>2506</v>
      </c>
      <c r="E1321" s="26">
        <v>-2416</v>
      </c>
      <c r="F1321" s="24">
        <v>10</v>
      </c>
      <c r="G1321" s="24">
        <v>8</v>
      </c>
      <c r="H1321" s="23" t="s">
        <v>1196</v>
      </c>
      <c r="I1321" s="23" t="s">
        <v>1282</v>
      </c>
      <c r="J1321" s="23" t="s">
        <v>2184</v>
      </c>
      <c r="K1321" s="23" t="s">
        <v>154</v>
      </c>
      <c r="L1321" s="27">
        <v>0.67859999999999998</v>
      </c>
      <c r="M1321" s="25">
        <v>-1101</v>
      </c>
      <c r="N1321" s="25">
        <v>-821</v>
      </c>
      <c r="O1321" s="24">
        <v>0</v>
      </c>
      <c r="P1321" s="24">
        <v>6</v>
      </c>
      <c r="Q1321" s="24">
        <v>0</v>
      </c>
      <c r="R1321" s="66"/>
      <c r="S1321" s="66"/>
      <c r="T1321" s="66"/>
      <c r="U1321" s="66"/>
      <c r="V1321" s="66"/>
      <c r="W1321" s="24"/>
      <c r="X1321" s="24"/>
      <c r="Y1321" s="24"/>
      <c r="Z1321" s="24"/>
      <c r="AA1321" s="28"/>
      <c r="AB1321" s="28">
        <v>0.5</v>
      </c>
      <c r="AC1321" s="28"/>
      <c r="AD1321" s="28">
        <v>40</v>
      </c>
      <c r="AE1321" s="28">
        <v>40.000986789999999</v>
      </c>
      <c r="AF1321" t="s">
        <v>664</v>
      </c>
    </row>
    <row r="1322" spans="1:32" ht="18" customHeight="1">
      <c r="A1322" s="22">
        <v>46180</v>
      </c>
      <c r="B1322" s="23" t="s">
        <v>179</v>
      </c>
      <c r="C1322" s="24">
        <v>756</v>
      </c>
      <c r="D1322" s="25">
        <v>2175</v>
      </c>
      <c r="E1322" s="26">
        <v>-2495</v>
      </c>
      <c r="F1322" s="24">
        <v>3</v>
      </c>
      <c r="G1322" s="24">
        <v>3</v>
      </c>
      <c r="H1322" s="23" t="s">
        <v>2741</v>
      </c>
      <c r="I1322" s="23" t="s">
        <v>2742</v>
      </c>
      <c r="J1322" s="23" t="s">
        <v>2742</v>
      </c>
      <c r="K1322" s="23" t="s">
        <v>154</v>
      </c>
      <c r="L1322" s="27">
        <v>0.61760000000000004</v>
      </c>
      <c r="M1322" s="25">
        <v>18352</v>
      </c>
      <c r="N1322" s="25">
        <v>0</v>
      </c>
      <c r="O1322" s="24">
        <v>0</v>
      </c>
      <c r="P1322" s="24">
        <v>6</v>
      </c>
      <c r="Q1322" s="24">
        <v>0</v>
      </c>
      <c r="R1322" s="66"/>
      <c r="S1322" s="66"/>
      <c r="T1322" s="66"/>
      <c r="U1322" s="66"/>
      <c r="V1322" s="66"/>
      <c r="W1322" s="24"/>
      <c r="X1322" s="24"/>
      <c r="Y1322" s="24"/>
      <c r="Z1322" s="24"/>
      <c r="AA1322" s="28"/>
      <c r="AB1322" s="28">
        <v>0.5</v>
      </c>
      <c r="AC1322" s="28"/>
      <c r="AD1322" s="28">
        <v>40</v>
      </c>
      <c r="AE1322" s="28">
        <v>40.000986779999998</v>
      </c>
      <c r="AF1322" t="s">
        <v>664</v>
      </c>
    </row>
    <row r="1323" spans="1:32" ht="18" customHeight="1">
      <c r="A1323" s="22">
        <v>46180</v>
      </c>
      <c r="B1323" s="23" t="s">
        <v>166</v>
      </c>
      <c r="C1323" s="24">
        <v>751</v>
      </c>
      <c r="D1323" s="25">
        <v>2751</v>
      </c>
      <c r="E1323" s="26">
        <v>-2503</v>
      </c>
      <c r="F1323" s="24">
        <v>13</v>
      </c>
      <c r="G1323" s="24">
        <v>4</v>
      </c>
      <c r="H1323" s="23" t="s">
        <v>596</v>
      </c>
      <c r="I1323" s="23" t="s">
        <v>1473</v>
      </c>
      <c r="J1323" s="23" t="s">
        <v>2743</v>
      </c>
      <c r="K1323" s="23" t="s">
        <v>154</v>
      </c>
      <c r="L1323" s="27">
        <v>0.69669999999999999</v>
      </c>
      <c r="M1323" s="25">
        <v>595</v>
      </c>
      <c r="N1323" s="25">
        <v>-364</v>
      </c>
      <c r="O1323" s="24">
        <v>0</v>
      </c>
      <c r="P1323" s="24">
        <v>1</v>
      </c>
      <c r="Q1323" s="24">
        <v>0</v>
      </c>
      <c r="R1323" s="66"/>
      <c r="S1323" s="66"/>
      <c r="T1323" s="66"/>
      <c r="U1323" s="66"/>
      <c r="V1323" s="66"/>
      <c r="W1323" s="24"/>
      <c r="X1323" s="24"/>
      <c r="Y1323" s="24"/>
      <c r="Z1323" s="24"/>
      <c r="AA1323" s="28"/>
      <c r="AB1323" s="28">
        <v>0.5</v>
      </c>
      <c r="AC1323" s="28"/>
      <c r="AD1323" s="28">
        <v>40</v>
      </c>
      <c r="AE1323" s="28">
        <v>40.000986769999997</v>
      </c>
      <c r="AF1323" t="s">
        <v>664</v>
      </c>
    </row>
    <row r="1324" spans="1:32" ht="18" customHeight="1">
      <c r="A1324" s="22">
        <v>46180</v>
      </c>
      <c r="B1324" s="23" t="s">
        <v>20</v>
      </c>
      <c r="C1324" s="24">
        <v>681</v>
      </c>
      <c r="D1324" s="25">
        <v>3651</v>
      </c>
      <c r="E1324" s="26">
        <v>-2657</v>
      </c>
      <c r="F1324" s="24">
        <v>23</v>
      </c>
      <c r="G1324" s="24">
        <v>9</v>
      </c>
      <c r="H1324" s="23" t="s">
        <v>2495</v>
      </c>
      <c r="I1324" s="23" t="s">
        <v>2744</v>
      </c>
      <c r="J1324" s="23" t="s">
        <v>2745</v>
      </c>
      <c r="K1324" s="23" t="s">
        <v>154</v>
      </c>
      <c r="L1324" s="27">
        <v>0.75739999999999996</v>
      </c>
      <c r="M1324" s="25">
        <v>2276</v>
      </c>
      <c r="N1324" s="25">
        <v>-658</v>
      </c>
      <c r="O1324" s="24">
        <v>0</v>
      </c>
      <c r="P1324" s="24">
        <v>1</v>
      </c>
      <c r="Q1324" s="24">
        <v>0</v>
      </c>
      <c r="R1324" s="66"/>
      <c r="S1324" s="66"/>
      <c r="T1324" s="66"/>
      <c r="U1324" s="66"/>
      <c r="V1324" s="66"/>
      <c r="W1324" s="24"/>
      <c r="X1324" s="24"/>
      <c r="Y1324" s="24"/>
      <c r="Z1324" s="24"/>
      <c r="AA1324" s="28"/>
      <c r="AB1324" s="28">
        <v>0.6</v>
      </c>
      <c r="AC1324" s="28"/>
      <c r="AD1324" s="28">
        <v>40</v>
      </c>
      <c r="AE1324" s="28">
        <v>40.000986760000004</v>
      </c>
      <c r="AF1324" t="s">
        <v>664</v>
      </c>
    </row>
    <row r="1325" spans="1:32" ht="18" customHeight="1">
      <c r="A1325" s="22">
        <v>46180</v>
      </c>
      <c r="B1325" s="23" t="s">
        <v>18</v>
      </c>
      <c r="C1325" s="24">
        <v>675</v>
      </c>
      <c r="D1325" s="25">
        <v>3000</v>
      </c>
      <c r="E1325" s="26">
        <v>-3044</v>
      </c>
      <c r="F1325" s="24">
        <v>16</v>
      </c>
      <c r="G1325" s="24">
        <v>10</v>
      </c>
      <c r="H1325" s="23" t="s">
        <v>2138</v>
      </c>
      <c r="I1325" s="23" t="s">
        <v>602</v>
      </c>
      <c r="J1325" s="23" t="s">
        <v>2715</v>
      </c>
      <c r="K1325" s="23" t="s">
        <v>154</v>
      </c>
      <c r="L1325" s="27">
        <v>0.66180000000000005</v>
      </c>
      <c r="M1325" s="25">
        <v>12731</v>
      </c>
      <c r="N1325" s="25">
        <v>-2317</v>
      </c>
      <c r="O1325" s="24">
        <v>0</v>
      </c>
      <c r="P1325" s="24">
        <v>5</v>
      </c>
      <c r="Q1325" s="24">
        <v>0</v>
      </c>
      <c r="R1325" s="66"/>
      <c r="S1325" s="66"/>
      <c r="T1325" s="66"/>
      <c r="U1325" s="66"/>
      <c r="V1325" s="66"/>
      <c r="W1325" s="24"/>
      <c r="X1325" s="24"/>
      <c r="Y1325" s="24"/>
      <c r="Z1325" s="24"/>
      <c r="AA1325" s="28"/>
      <c r="AB1325" s="28">
        <v>0.6</v>
      </c>
      <c r="AC1325" s="28"/>
      <c r="AD1325" s="28">
        <v>40</v>
      </c>
      <c r="AE1325" s="28">
        <v>40.000986750000003</v>
      </c>
      <c r="AF1325" t="s">
        <v>664</v>
      </c>
    </row>
    <row r="1326" spans="1:32" ht="18" customHeight="1">
      <c r="A1326" s="22">
        <v>46180</v>
      </c>
      <c r="B1326" s="23" t="s">
        <v>470</v>
      </c>
      <c r="C1326" s="24">
        <v>662</v>
      </c>
      <c r="D1326" s="25">
        <v>3281</v>
      </c>
      <c r="E1326" s="26">
        <v>-3174</v>
      </c>
      <c r="F1326" s="24">
        <v>17</v>
      </c>
      <c r="G1326" s="24">
        <v>35</v>
      </c>
      <c r="H1326" s="23" t="s">
        <v>2503</v>
      </c>
      <c r="I1326" s="23" t="s">
        <v>2746</v>
      </c>
      <c r="J1326" s="23" t="s">
        <v>1316</v>
      </c>
      <c r="K1326" s="23" t="s">
        <v>154</v>
      </c>
      <c r="L1326" s="27">
        <v>0.67749999999999999</v>
      </c>
      <c r="M1326" s="25">
        <v>-763</v>
      </c>
      <c r="N1326" s="25">
        <v>-2673</v>
      </c>
      <c r="O1326" s="24">
        <v>0</v>
      </c>
      <c r="P1326" s="24">
        <v>2</v>
      </c>
      <c r="Q1326" s="24">
        <v>0</v>
      </c>
      <c r="R1326" s="66"/>
      <c r="S1326" s="66"/>
      <c r="T1326" s="66"/>
      <c r="U1326" s="66"/>
      <c r="V1326" s="66"/>
      <c r="W1326" s="24"/>
      <c r="X1326" s="24"/>
      <c r="Y1326" s="24"/>
      <c r="Z1326" s="24"/>
      <c r="AA1326" s="28"/>
      <c r="AB1326" s="28">
        <v>0.6</v>
      </c>
      <c r="AC1326" s="28"/>
      <c r="AD1326" s="28">
        <v>40</v>
      </c>
      <c r="AE1326" s="28">
        <v>40.000986740000002</v>
      </c>
      <c r="AF1326" t="s">
        <v>664</v>
      </c>
    </row>
    <row r="1327" spans="1:32" ht="18" customHeight="1">
      <c r="A1327" s="22">
        <v>46180</v>
      </c>
      <c r="B1327" s="23" t="s">
        <v>38</v>
      </c>
      <c r="C1327" s="24">
        <v>710</v>
      </c>
      <c r="D1327" s="25">
        <v>2945</v>
      </c>
      <c r="E1327" s="26">
        <v>-3183</v>
      </c>
      <c r="F1327" s="24">
        <v>9</v>
      </c>
      <c r="G1327" s="24">
        <v>9</v>
      </c>
      <c r="H1327" s="23" t="s">
        <v>2747</v>
      </c>
      <c r="I1327" s="23" t="s">
        <v>2748</v>
      </c>
      <c r="J1327" s="23" t="s">
        <v>2748</v>
      </c>
      <c r="K1327" s="23" t="s">
        <v>154</v>
      </c>
      <c r="L1327" s="27">
        <v>0.63970000000000005</v>
      </c>
      <c r="M1327" s="25">
        <v>-860</v>
      </c>
      <c r="N1327" s="25">
        <v>297</v>
      </c>
      <c r="O1327" s="24">
        <v>0</v>
      </c>
      <c r="P1327" s="24">
        <v>0</v>
      </c>
      <c r="Q1327" s="24">
        <v>0</v>
      </c>
      <c r="R1327" s="66"/>
      <c r="S1327" s="66"/>
      <c r="T1327" s="66"/>
      <c r="U1327" s="66"/>
      <c r="V1327" s="66"/>
      <c r="W1327" s="24"/>
      <c r="X1327" s="24"/>
      <c r="Y1327" s="24"/>
      <c r="Z1327" s="24"/>
      <c r="AA1327" s="28"/>
      <c r="AB1327" s="28">
        <v>0.5</v>
      </c>
      <c r="AC1327" s="28"/>
      <c r="AD1327" s="28">
        <v>40</v>
      </c>
      <c r="AE1327" s="28">
        <v>40.000986730000001</v>
      </c>
      <c r="AF1327" t="s">
        <v>664</v>
      </c>
    </row>
    <row r="1328" spans="1:32" ht="18" customHeight="1">
      <c r="A1328" s="22">
        <v>46180</v>
      </c>
      <c r="B1328" s="23" t="s">
        <v>18</v>
      </c>
      <c r="C1328" s="24">
        <v>677</v>
      </c>
      <c r="D1328" s="25">
        <v>4320</v>
      </c>
      <c r="E1328" s="26">
        <v>-3269</v>
      </c>
      <c r="F1328" s="24">
        <v>26</v>
      </c>
      <c r="G1328" s="24">
        <v>16</v>
      </c>
      <c r="H1328" s="23" t="s">
        <v>2723</v>
      </c>
      <c r="I1328" s="23" t="s">
        <v>2749</v>
      </c>
      <c r="J1328" s="23" t="s">
        <v>1148</v>
      </c>
      <c r="K1328" s="23" t="s">
        <v>154</v>
      </c>
      <c r="L1328" s="27">
        <v>0.74780000000000002</v>
      </c>
      <c r="M1328" s="25">
        <v>3692</v>
      </c>
      <c r="N1328" s="25">
        <v>2435</v>
      </c>
      <c r="O1328" s="24">
        <v>0</v>
      </c>
      <c r="P1328" s="24">
        <v>7</v>
      </c>
      <c r="Q1328" s="24">
        <v>0</v>
      </c>
      <c r="R1328" s="66"/>
      <c r="S1328" s="66"/>
      <c r="T1328" s="66"/>
      <c r="U1328" s="66"/>
      <c r="V1328" s="66"/>
      <c r="W1328" s="24"/>
      <c r="X1328" s="24"/>
      <c r="Y1328" s="24"/>
      <c r="Z1328" s="24"/>
      <c r="AA1328" s="28"/>
      <c r="AB1328" s="28">
        <v>0.6</v>
      </c>
      <c r="AC1328" s="28"/>
      <c r="AD1328" s="28">
        <v>30</v>
      </c>
      <c r="AE1328" s="28">
        <v>30.00098672</v>
      </c>
      <c r="AF1328" t="s">
        <v>661</v>
      </c>
    </row>
    <row r="1329" spans="1:32" ht="18" customHeight="1">
      <c r="A1329" s="22">
        <v>46180</v>
      </c>
      <c r="B1329" s="23" t="s">
        <v>351</v>
      </c>
      <c r="C1329" s="24">
        <v>750</v>
      </c>
      <c r="D1329" s="25">
        <v>2578</v>
      </c>
      <c r="E1329" s="26">
        <v>-3673</v>
      </c>
      <c r="F1329" s="24">
        <v>4</v>
      </c>
      <c r="G1329" s="24">
        <v>5</v>
      </c>
      <c r="H1329" s="23" t="s">
        <v>547</v>
      </c>
      <c r="I1329" s="23" t="s">
        <v>2750</v>
      </c>
      <c r="J1329" s="23" t="s">
        <v>2751</v>
      </c>
      <c r="K1329" s="23" t="s">
        <v>154</v>
      </c>
      <c r="L1329" s="27">
        <v>0.52510000000000001</v>
      </c>
      <c r="M1329" s="25">
        <v>-539</v>
      </c>
      <c r="N1329" s="25">
        <v>2097</v>
      </c>
      <c r="O1329" s="24">
        <v>0</v>
      </c>
      <c r="P1329" s="24">
        <v>0</v>
      </c>
      <c r="Q1329" s="24">
        <v>0</v>
      </c>
      <c r="R1329" s="66"/>
      <c r="S1329" s="66"/>
      <c r="T1329" s="66"/>
      <c r="U1329" s="66"/>
      <c r="V1329" s="66"/>
      <c r="W1329" s="24"/>
      <c r="X1329" s="24"/>
      <c r="Y1329" s="24"/>
      <c r="Z1329" s="24"/>
      <c r="AA1329" s="28"/>
      <c r="AB1329" s="28">
        <v>0.5</v>
      </c>
      <c r="AC1329" s="28"/>
      <c r="AD1329" s="28">
        <v>40</v>
      </c>
      <c r="AE1329" s="28">
        <v>40.000986709999999</v>
      </c>
      <c r="AF1329" t="s">
        <v>664</v>
      </c>
    </row>
    <row r="1330" spans="1:32" ht="18" customHeight="1">
      <c r="A1330" s="22">
        <v>46180</v>
      </c>
      <c r="B1330" s="23" t="s">
        <v>400</v>
      </c>
      <c r="C1330" s="24">
        <v>737</v>
      </c>
      <c r="D1330" s="25">
        <v>3566</v>
      </c>
      <c r="E1330" s="26">
        <v>-4301</v>
      </c>
      <c r="F1330" s="24">
        <v>8</v>
      </c>
      <c r="G1330" s="24">
        <v>16</v>
      </c>
      <c r="H1330" s="23" t="s">
        <v>2395</v>
      </c>
      <c r="I1330" s="23" t="s">
        <v>2752</v>
      </c>
      <c r="J1330" s="23" t="s">
        <v>2753</v>
      </c>
      <c r="K1330" s="23" t="s">
        <v>154</v>
      </c>
      <c r="L1330" s="27">
        <v>0.59799999999999998</v>
      </c>
      <c r="M1330" s="25">
        <v>524</v>
      </c>
      <c r="N1330" s="25">
        <v>-1161</v>
      </c>
      <c r="O1330" s="24">
        <v>0</v>
      </c>
      <c r="P1330" s="24">
        <v>7</v>
      </c>
      <c r="Q1330" s="24">
        <v>0</v>
      </c>
      <c r="R1330" s="66"/>
      <c r="S1330" s="66"/>
      <c r="T1330" s="66"/>
      <c r="U1330" s="66"/>
      <c r="V1330" s="66"/>
      <c r="W1330" s="24"/>
      <c r="X1330" s="24"/>
      <c r="Y1330" s="24"/>
      <c r="Z1330" s="24"/>
      <c r="AA1330" s="28"/>
      <c r="AB1330" s="28">
        <v>0.6</v>
      </c>
      <c r="AC1330" s="28"/>
      <c r="AD1330" s="28">
        <v>30</v>
      </c>
      <c r="AE1330" s="28">
        <v>30.000986699999999</v>
      </c>
      <c r="AF1330" t="s">
        <v>661</v>
      </c>
    </row>
    <row r="1331" spans="1:32" ht="18" customHeight="1">
      <c r="A1331" s="22">
        <v>46180</v>
      </c>
      <c r="B1331" s="23" t="s">
        <v>24</v>
      </c>
      <c r="C1331" s="24">
        <v>631</v>
      </c>
      <c r="D1331" s="25">
        <v>5985</v>
      </c>
      <c r="E1331" s="26">
        <v>-4774</v>
      </c>
      <c r="F1331" s="24">
        <v>5</v>
      </c>
      <c r="G1331" s="24">
        <v>19</v>
      </c>
      <c r="H1331" s="23" t="s">
        <v>2169</v>
      </c>
      <c r="I1331" s="23" t="s">
        <v>2754</v>
      </c>
      <c r="J1331" s="23" t="s">
        <v>2755</v>
      </c>
      <c r="K1331" s="23" t="s">
        <v>154</v>
      </c>
      <c r="L1331" s="27">
        <v>0.73409999999999997</v>
      </c>
      <c r="M1331" s="25">
        <v>308</v>
      </c>
      <c r="N1331" s="25">
        <v>-920</v>
      </c>
      <c r="O1331" s="24">
        <v>0</v>
      </c>
      <c r="P1331" s="24">
        <v>1</v>
      </c>
      <c r="Q1331" s="24">
        <v>0</v>
      </c>
      <c r="R1331" s="66"/>
      <c r="S1331" s="66"/>
      <c r="T1331" s="66"/>
      <c r="U1331" s="66"/>
      <c r="V1331" s="66"/>
      <c r="W1331" s="24"/>
      <c r="X1331" s="24"/>
      <c r="Y1331" s="24"/>
      <c r="Z1331" s="24"/>
      <c r="AA1331" s="28"/>
      <c r="AB1331" s="28">
        <v>0.8</v>
      </c>
      <c r="AC1331" s="28"/>
      <c r="AD1331" s="28">
        <v>40</v>
      </c>
      <c r="AE1331" s="28">
        <v>40.000986689999998</v>
      </c>
      <c r="AF1331" t="s">
        <v>664</v>
      </c>
    </row>
    <row r="1332" spans="1:32" ht="18" customHeight="1">
      <c r="A1332" s="22">
        <v>46181</v>
      </c>
      <c r="B1332" s="23" t="s">
        <v>510</v>
      </c>
      <c r="C1332" s="24">
        <v>718</v>
      </c>
      <c r="D1332" s="25">
        <v>2528</v>
      </c>
      <c r="E1332" s="26">
        <v>8110</v>
      </c>
      <c r="F1332" s="24">
        <v>26</v>
      </c>
      <c r="G1332" s="24">
        <v>2</v>
      </c>
      <c r="H1332" s="23" t="s">
        <v>1354</v>
      </c>
      <c r="I1332" s="23" t="s">
        <v>2756</v>
      </c>
      <c r="J1332" s="23" t="s">
        <v>2757</v>
      </c>
      <c r="K1332" s="23" t="s">
        <v>154</v>
      </c>
      <c r="L1332" s="27">
        <v>2.0693999999999999</v>
      </c>
      <c r="M1332" s="25">
        <v>-1990</v>
      </c>
      <c r="N1332" s="25">
        <v>1415</v>
      </c>
      <c r="O1332" s="24">
        <v>0</v>
      </c>
      <c r="P1332" s="24">
        <v>8</v>
      </c>
      <c r="Q1332" s="24">
        <v>0</v>
      </c>
      <c r="R1332" s="66"/>
      <c r="S1332" s="66"/>
      <c r="T1332" s="66"/>
      <c r="U1332" s="66"/>
      <c r="V1332" s="66"/>
      <c r="W1332" s="24"/>
      <c r="X1332" s="24"/>
      <c r="Y1332" s="24"/>
      <c r="Z1332" s="24"/>
      <c r="AA1332" s="28"/>
      <c r="AB1332" s="28">
        <v>0.5</v>
      </c>
      <c r="AC1332" s="28"/>
      <c r="AD1332" s="28">
        <v>90</v>
      </c>
      <c r="AE1332" s="28">
        <v>90.000986679999997</v>
      </c>
      <c r="AF1332" t="s">
        <v>170</v>
      </c>
    </row>
    <row r="1333" spans="1:32" ht="18" customHeight="1">
      <c r="A1333" s="22">
        <v>46181</v>
      </c>
      <c r="B1333" s="23" t="s">
        <v>24</v>
      </c>
      <c r="C1333" s="24">
        <v>631</v>
      </c>
      <c r="D1333" s="25">
        <v>2253</v>
      </c>
      <c r="E1333" s="26">
        <v>6775</v>
      </c>
      <c r="F1333" s="24">
        <v>0</v>
      </c>
      <c r="G1333" s="24">
        <v>29</v>
      </c>
      <c r="H1333" s="23" t="s">
        <v>2758</v>
      </c>
      <c r="I1333" s="23" t="s">
        <v>214</v>
      </c>
      <c r="J1333" s="23" t="s">
        <v>2758</v>
      </c>
      <c r="K1333" s="23" t="s">
        <v>154</v>
      </c>
      <c r="L1333" s="27">
        <v>2.0024000000000002</v>
      </c>
      <c r="M1333" s="25">
        <v>-4774</v>
      </c>
      <c r="N1333" s="25">
        <v>308</v>
      </c>
      <c r="O1333" s="24">
        <v>0</v>
      </c>
      <c r="P1333" s="24">
        <v>1</v>
      </c>
      <c r="Q1333" s="24">
        <v>0</v>
      </c>
      <c r="R1333" s="66"/>
      <c r="S1333" s="66"/>
      <c r="T1333" s="66"/>
      <c r="U1333" s="66"/>
      <c r="V1333" s="66"/>
      <c r="W1333" s="24"/>
      <c r="X1333" s="24"/>
      <c r="Y1333" s="24"/>
      <c r="Z1333" s="24"/>
      <c r="AA1333" s="28"/>
      <c r="AB1333" s="28">
        <v>0.5</v>
      </c>
      <c r="AC1333" s="28"/>
      <c r="AD1333" s="28">
        <v>80</v>
      </c>
      <c r="AE1333" s="28">
        <v>80.000986670000003</v>
      </c>
      <c r="AF1333" t="s">
        <v>155</v>
      </c>
    </row>
    <row r="1334" spans="1:32" ht="18" customHeight="1">
      <c r="A1334" s="22">
        <v>46181</v>
      </c>
      <c r="B1334" s="23" t="s">
        <v>20</v>
      </c>
      <c r="C1334" s="24">
        <v>682</v>
      </c>
      <c r="D1334" s="25">
        <v>2142</v>
      </c>
      <c r="E1334" s="26">
        <v>5866</v>
      </c>
      <c r="F1334" s="24">
        <v>55</v>
      </c>
      <c r="G1334" s="24">
        <v>9</v>
      </c>
      <c r="H1334" s="23" t="s">
        <v>2759</v>
      </c>
      <c r="I1334" s="23" t="s">
        <v>2760</v>
      </c>
      <c r="J1334" s="23" t="s">
        <v>813</v>
      </c>
      <c r="K1334" s="23" t="s">
        <v>154</v>
      </c>
      <c r="L1334" s="27">
        <v>1.9129</v>
      </c>
      <c r="M1334" s="25">
        <v>-1332</v>
      </c>
      <c r="N1334" s="25">
        <v>-59</v>
      </c>
      <c r="O1334" s="24">
        <v>0</v>
      </c>
      <c r="P1334" s="24">
        <v>2</v>
      </c>
      <c r="Q1334" s="24">
        <v>0</v>
      </c>
      <c r="R1334" s="66"/>
      <c r="S1334" s="66"/>
      <c r="T1334" s="66"/>
      <c r="U1334" s="66"/>
      <c r="V1334" s="66"/>
      <c r="W1334" s="24"/>
      <c r="X1334" s="24"/>
      <c r="Y1334" s="24"/>
      <c r="Z1334" s="24"/>
      <c r="AA1334" s="28"/>
      <c r="AB1334" s="28">
        <v>0.5</v>
      </c>
      <c r="AC1334" s="28"/>
      <c r="AD1334" s="28">
        <v>80</v>
      </c>
      <c r="AE1334" s="28">
        <v>80.000986659999995</v>
      </c>
      <c r="AF1334" t="s">
        <v>155</v>
      </c>
    </row>
    <row r="1335" spans="1:32" ht="18" customHeight="1">
      <c r="A1335" s="22">
        <v>46181</v>
      </c>
      <c r="B1335" s="23" t="s">
        <v>22</v>
      </c>
      <c r="C1335" s="24">
        <v>672</v>
      </c>
      <c r="D1335" s="25">
        <v>3346</v>
      </c>
      <c r="E1335" s="26">
        <v>5691</v>
      </c>
      <c r="F1335" s="24">
        <v>52</v>
      </c>
      <c r="G1335" s="24">
        <v>19</v>
      </c>
      <c r="H1335" s="23" t="s">
        <v>846</v>
      </c>
      <c r="I1335" s="23" t="s">
        <v>2761</v>
      </c>
      <c r="J1335" s="23" t="s">
        <v>2762</v>
      </c>
      <c r="K1335" s="23" t="s">
        <v>154</v>
      </c>
      <c r="L1335" s="27">
        <v>1.5669</v>
      </c>
      <c r="M1335" s="25">
        <v>-568</v>
      </c>
      <c r="N1335" s="25">
        <v>3846</v>
      </c>
      <c r="O1335" s="24">
        <v>0</v>
      </c>
      <c r="P1335" s="24">
        <v>2</v>
      </c>
      <c r="Q1335" s="24">
        <v>0</v>
      </c>
      <c r="R1335" s="66"/>
      <c r="S1335" s="66"/>
      <c r="T1335" s="66"/>
      <c r="U1335" s="66"/>
      <c r="V1335" s="66"/>
      <c r="W1335" s="24"/>
      <c r="X1335" s="24"/>
      <c r="Y1335" s="24"/>
      <c r="Z1335" s="24"/>
      <c r="AA1335" s="28"/>
      <c r="AB1335" s="28">
        <v>0.6</v>
      </c>
      <c r="AC1335" s="28"/>
      <c r="AD1335" s="28">
        <v>90</v>
      </c>
      <c r="AE1335" s="28">
        <v>90.000986650000002</v>
      </c>
      <c r="AF1335" t="s">
        <v>170</v>
      </c>
    </row>
    <row r="1336" spans="1:32" ht="18" customHeight="1">
      <c r="A1336" s="22">
        <v>46181</v>
      </c>
      <c r="B1336" s="23" t="s">
        <v>372</v>
      </c>
      <c r="C1336" s="24">
        <v>711</v>
      </c>
      <c r="D1336" s="25">
        <v>1954</v>
      </c>
      <c r="E1336" s="26">
        <v>4925</v>
      </c>
      <c r="F1336" s="24">
        <v>54</v>
      </c>
      <c r="G1336" s="24">
        <v>12</v>
      </c>
      <c r="H1336" s="23" t="s">
        <v>1235</v>
      </c>
      <c r="I1336" s="23" t="s">
        <v>2763</v>
      </c>
      <c r="J1336" s="23" t="s">
        <v>1611</v>
      </c>
      <c r="K1336" s="23" t="s">
        <v>154</v>
      </c>
      <c r="L1336" s="27">
        <v>1.8402000000000001</v>
      </c>
      <c r="M1336" s="25">
        <v>-1579</v>
      </c>
      <c r="N1336" s="25">
        <v>-299</v>
      </c>
      <c r="O1336" s="24">
        <v>0</v>
      </c>
      <c r="P1336" s="24">
        <v>1</v>
      </c>
      <c r="Q1336" s="24">
        <v>0</v>
      </c>
      <c r="R1336" s="66"/>
      <c r="S1336" s="66"/>
      <c r="T1336" s="66"/>
      <c r="U1336" s="66"/>
      <c r="V1336" s="66"/>
      <c r="W1336" s="24"/>
      <c r="X1336" s="24"/>
      <c r="Y1336" s="24"/>
      <c r="Z1336" s="24"/>
      <c r="AA1336" s="28"/>
      <c r="AB1336" s="28">
        <v>0.5</v>
      </c>
      <c r="AC1336" s="28"/>
      <c r="AD1336" s="28">
        <v>90</v>
      </c>
      <c r="AE1336" s="28">
        <v>90.000986639999994</v>
      </c>
      <c r="AF1336" t="s">
        <v>170</v>
      </c>
    </row>
    <row r="1337" spans="1:32" ht="18" customHeight="1">
      <c r="A1337" s="22">
        <v>46181</v>
      </c>
      <c r="B1337" s="23" t="s">
        <v>46</v>
      </c>
      <c r="C1337" s="24">
        <v>751</v>
      </c>
      <c r="D1337" s="25">
        <v>6604</v>
      </c>
      <c r="E1337" s="26">
        <v>4702</v>
      </c>
      <c r="F1337" s="24">
        <v>73</v>
      </c>
      <c r="G1337" s="24">
        <v>0</v>
      </c>
      <c r="H1337" s="23" t="s">
        <v>272</v>
      </c>
      <c r="I1337" s="23" t="s">
        <v>272</v>
      </c>
      <c r="J1337" s="23" t="s">
        <v>214</v>
      </c>
      <c r="K1337" s="23" t="s">
        <v>154</v>
      </c>
      <c r="L1337" s="27">
        <v>1.2373000000000001</v>
      </c>
      <c r="M1337" s="25">
        <v>-2503</v>
      </c>
      <c r="N1337" s="25">
        <v>595</v>
      </c>
      <c r="O1337" s="24">
        <v>0</v>
      </c>
      <c r="P1337" s="24">
        <v>1</v>
      </c>
      <c r="Q1337" s="24">
        <v>0</v>
      </c>
      <c r="R1337" s="66"/>
      <c r="S1337" s="66"/>
      <c r="T1337" s="66"/>
      <c r="U1337" s="66"/>
      <c r="V1337" s="66"/>
      <c r="W1337" s="24"/>
      <c r="X1337" s="24"/>
      <c r="Y1337" s="24"/>
      <c r="Z1337" s="24"/>
      <c r="AA1337" s="28"/>
      <c r="AB1337" s="28">
        <v>0.8</v>
      </c>
      <c r="AC1337" s="28"/>
      <c r="AD1337" s="28">
        <v>90</v>
      </c>
      <c r="AE1337" s="28">
        <v>90.00098663</v>
      </c>
      <c r="AF1337" t="s">
        <v>170</v>
      </c>
    </row>
    <row r="1338" spans="1:32" ht="18" customHeight="1">
      <c r="A1338" s="22">
        <v>46181</v>
      </c>
      <c r="B1338" s="23" t="s">
        <v>18</v>
      </c>
      <c r="C1338" s="24">
        <v>760</v>
      </c>
      <c r="D1338" s="25">
        <v>1473</v>
      </c>
      <c r="E1338" s="26">
        <v>4614</v>
      </c>
      <c r="F1338" s="24">
        <v>42</v>
      </c>
      <c r="G1338" s="24">
        <v>7</v>
      </c>
      <c r="H1338" s="23" t="s">
        <v>2764</v>
      </c>
      <c r="I1338" s="23" t="s">
        <v>2765</v>
      </c>
      <c r="J1338" s="23" t="s">
        <v>1995</v>
      </c>
      <c r="K1338" s="23" t="s">
        <v>154</v>
      </c>
      <c r="L1338" s="27">
        <v>2.0440999999999998</v>
      </c>
      <c r="M1338" s="25">
        <v>404</v>
      </c>
      <c r="N1338" s="25">
        <v>-4719</v>
      </c>
      <c r="O1338" s="24">
        <v>0</v>
      </c>
      <c r="P1338" s="24">
        <v>0</v>
      </c>
      <c r="Q1338" s="24">
        <v>0</v>
      </c>
      <c r="R1338" s="66"/>
      <c r="S1338" s="66"/>
      <c r="T1338" s="66"/>
      <c r="U1338" s="66"/>
      <c r="V1338" s="66"/>
      <c r="W1338" s="24"/>
      <c r="X1338" s="24"/>
      <c r="Y1338" s="24"/>
      <c r="Z1338" s="24"/>
      <c r="AA1338" s="28"/>
      <c r="AB1338" s="28">
        <v>0.5</v>
      </c>
      <c r="AC1338" s="28"/>
      <c r="AD1338" s="28">
        <v>90</v>
      </c>
      <c r="AE1338" s="28">
        <v>90.000986620000006</v>
      </c>
      <c r="AF1338" t="s">
        <v>170</v>
      </c>
    </row>
    <row r="1339" spans="1:32" ht="18" customHeight="1">
      <c r="A1339" s="22">
        <v>46181</v>
      </c>
      <c r="B1339" s="23" t="s">
        <v>546</v>
      </c>
      <c r="C1339" s="24">
        <v>727</v>
      </c>
      <c r="D1339" s="25">
        <v>3981</v>
      </c>
      <c r="E1339" s="26">
        <v>3525</v>
      </c>
      <c r="F1339" s="24">
        <v>20</v>
      </c>
      <c r="G1339" s="24">
        <v>10</v>
      </c>
      <c r="H1339" s="23" t="s">
        <v>2766</v>
      </c>
      <c r="I1339" s="23" t="s">
        <v>2767</v>
      </c>
      <c r="J1339" s="23" t="s">
        <v>2768</v>
      </c>
      <c r="K1339" s="23" t="s">
        <v>154</v>
      </c>
      <c r="L1339" s="27">
        <v>1.2951999999999999</v>
      </c>
      <c r="M1339" s="25">
        <v>-151</v>
      </c>
      <c r="N1339" s="25">
        <v>-1884</v>
      </c>
      <c r="O1339" s="24">
        <v>0</v>
      </c>
      <c r="P1339" s="24">
        <v>7</v>
      </c>
      <c r="Q1339" s="24">
        <v>0</v>
      </c>
      <c r="R1339" s="66"/>
      <c r="S1339" s="66"/>
      <c r="T1339" s="66"/>
      <c r="U1339" s="66"/>
      <c r="V1339" s="66"/>
      <c r="W1339" s="24"/>
      <c r="X1339" s="24"/>
      <c r="Y1339" s="24"/>
      <c r="Z1339" s="24"/>
      <c r="AA1339" s="28"/>
      <c r="AB1339" s="28">
        <v>0.6</v>
      </c>
      <c r="AC1339" s="28"/>
      <c r="AD1339" s="28">
        <v>80</v>
      </c>
      <c r="AE1339" s="28">
        <v>80.000986609999998</v>
      </c>
      <c r="AF1339" t="s">
        <v>155</v>
      </c>
    </row>
    <row r="1340" spans="1:32" ht="18" customHeight="1">
      <c r="A1340" s="22">
        <v>46181</v>
      </c>
      <c r="B1340" s="23" t="s">
        <v>9</v>
      </c>
      <c r="C1340" s="24">
        <v>517</v>
      </c>
      <c r="D1340" s="25">
        <v>5333</v>
      </c>
      <c r="E1340" s="26">
        <v>3307</v>
      </c>
      <c r="F1340" s="24">
        <v>32</v>
      </c>
      <c r="G1340" s="24">
        <v>19</v>
      </c>
      <c r="H1340" s="23" t="s">
        <v>2769</v>
      </c>
      <c r="I1340" s="23" t="s">
        <v>1069</v>
      </c>
      <c r="J1340" s="23" t="s">
        <v>2075</v>
      </c>
      <c r="K1340" s="23" t="s">
        <v>154</v>
      </c>
      <c r="L1340" s="27">
        <v>1.2067000000000001</v>
      </c>
      <c r="M1340" s="25">
        <v>258</v>
      </c>
      <c r="N1340" s="25">
        <v>524</v>
      </c>
      <c r="O1340" s="24">
        <v>0</v>
      </c>
      <c r="P1340" s="24">
        <v>7</v>
      </c>
      <c r="Q1340" s="24">
        <v>1</v>
      </c>
      <c r="R1340" s="66">
        <v>910.89300539643011</v>
      </c>
      <c r="S1340" s="66">
        <v>5.8546942049236872</v>
      </c>
      <c r="T1340" s="66">
        <v>166.65625</v>
      </c>
      <c r="U1340" s="66">
        <v>280.68421052631578</v>
      </c>
      <c r="V1340" s="66">
        <v>104.5686274509804</v>
      </c>
      <c r="W1340" s="24">
        <v>7</v>
      </c>
      <c r="X1340" s="24">
        <v>4</v>
      </c>
      <c r="Y1340" s="24">
        <v>7</v>
      </c>
      <c r="Z1340" s="24">
        <v>3</v>
      </c>
      <c r="AA1340" s="28">
        <v>5.25</v>
      </c>
      <c r="AB1340" s="28">
        <v>0.8</v>
      </c>
      <c r="AC1340" s="28">
        <v>4.2</v>
      </c>
      <c r="AD1340" s="28">
        <v>42</v>
      </c>
      <c r="AE1340" s="28">
        <v>42.000986599999997</v>
      </c>
      <c r="AF1340" t="s">
        <v>1975</v>
      </c>
    </row>
    <row r="1341" spans="1:32" ht="18" customHeight="1">
      <c r="A1341" s="22">
        <v>46181</v>
      </c>
      <c r="B1341" s="23" t="s">
        <v>184</v>
      </c>
      <c r="C1341" s="24">
        <v>762</v>
      </c>
      <c r="D1341" s="25">
        <v>3316</v>
      </c>
      <c r="E1341" s="26">
        <v>2787</v>
      </c>
      <c r="F1341" s="24">
        <v>66</v>
      </c>
      <c r="G1341" s="24">
        <v>16</v>
      </c>
      <c r="H1341" s="23" t="s">
        <v>1803</v>
      </c>
      <c r="I1341" s="23" t="s">
        <v>1479</v>
      </c>
      <c r="J1341" s="23" t="s">
        <v>1337</v>
      </c>
      <c r="K1341" s="23" t="s">
        <v>154</v>
      </c>
      <c r="L1341" s="27">
        <v>1.2802</v>
      </c>
      <c r="M1341" s="25">
        <v>5864</v>
      </c>
      <c r="N1341" s="25">
        <v>-3751</v>
      </c>
      <c r="O1341" s="24">
        <v>0</v>
      </c>
      <c r="P1341" s="24">
        <v>2</v>
      </c>
      <c r="Q1341" s="24">
        <v>0</v>
      </c>
      <c r="R1341" s="66"/>
      <c r="S1341" s="66"/>
      <c r="T1341" s="66"/>
      <c r="U1341" s="66"/>
      <c r="V1341" s="66"/>
      <c r="W1341" s="24"/>
      <c r="X1341" s="24"/>
      <c r="Y1341" s="24"/>
      <c r="Z1341" s="24"/>
      <c r="AA1341" s="28"/>
      <c r="AB1341" s="28">
        <v>0.6</v>
      </c>
      <c r="AC1341" s="28"/>
      <c r="AD1341" s="28">
        <v>80</v>
      </c>
      <c r="AE1341" s="28">
        <v>80.000986589999997</v>
      </c>
      <c r="AF1341" t="s">
        <v>183</v>
      </c>
    </row>
    <row r="1342" spans="1:32" ht="18" customHeight="1">
      <c r="A1342" s="22">
        <v>46181</v>
      </c>
      <c r="B1342" s="23" t="s">
        <v>307</v>
      </c>
      <c r="C1342" s="24">
        <v>636</v>
      </c>
      <c r="D1342" s="25">
        <v>2278</v>
      </c>
      <c r="E1342" s="26">
        <v>2598</v>
      </c>
      <c r="F1342" s="24">
        <v>48</v>
      </c>
      <c r="G1342" s="24">
        <v>6</v>
      </c>
      <c r="H1342" s="23" t="s">
        <v>1551</v>
      </c>
      <c r="I1342" s="23" t="s">
        <v>1969</v>
      </c>
      <c r="J1342" s="23" t="s">
        <v>2770</v>
      </c>
      <c r="K1342" s="23" t="s">
        <v>154</v>
      </c>
      <c r="L1342" s="27">
        <v>1.3802000000000001</v>
      </c>
      <c r="M1342" s="25">
        <v>-1673</v>
      </c>
      <c r="N1342" s="25">
        <v>3906</v>
      </c>
      <c r="O1342" s="24">
        <v>0</v>
      </c>
      <c r="P1342" s="24">
        <v>6</v>
      </c>
      <c r="Q1342" s="24">
        <v>0</v>
      </c>
      <c r="R1342" s="66"/>
      <c r="S1342" s="66"/>
      <c r="T1342" s="66"/>
      <c r="U1342" s="66"/>
      <c r="V1342" s="66"/>
      <c r="W1342" s="24"/>
      <c r="X1342" s="24"/>
      <c r="Y1342" s="24"/>
      <c r="Z1342" s="24"/>
      <c r="AA1342" s="28"/>
      <c r="AB1342" s="28">
        <v>0.5</v>
      </c>
      <c r="AC1342" s="28"/>
      <c r="AD1342" s="28">
        <v>80</v>
      </c>
      <c r="AE1342" s="28">
        <v>80.000986580000003</v>
      </c>
      <c r="AF1342" t="s">
        <v>183</v>
      </c>
    </row>
    <row r="1343" spans="1:32" ht="18" customHeight="1">
      <c r="A1343" s="22">
        <v>46181</v>
      </c>
      <c r="B1343" s="23" t="s">
        <v>156</v>
      </c>
      <c r="C1343" s="24">
        <v>716</v>
      </c>
      <c r="D1343" s="25">
        <v>2219</v>
      </c>
      <c r="E1343" s="26">
        <v>2556</v>
      </c>
      <c r="F1343" s="24">
        <v>10</v>
      </c>
      <c r="G1343" s="24">
        <v>13</v>
      </c>
      <c r="H1343" s="23" t="s">
        <v>720</v>
      </c>
      <c r="I1343" s="23" t="s">
        <v>2771</v>
      </c>
      <c r="J1343" s="23" t="s">
        <v>2772</v>
      </c>
      <c r="K1343" s="23" t="s">
        <v>154</v>
      </c>
      <c r="L1343" s="27">
        <v>1.3839999999999999</v>
      </c>
      <c r="M1343" s="25">
        <v>5905</v>
      </c>
      <c r="N1343" s="25">
        <v>-1785</v>
      </c>
      <c r="O1343" s="24">
        <v>0</v>
      </c>
      <c r="P1343" s="24">
        <v>6</v>
      </c>
      <c r="Q1343" s="24">
        <v>0</v>
      </c>
      <c r="R1343" s="66"/>
      <c r="S1343" s="66"/>
      <c r="T1343" s="66"/>
      <c r="U1343" s="66"/>
      <c r="V1343" s="66"/>
      <c r="W1343" s="24"/>
      <c r="X1343" s="24"/>
      <c r="Y1343" s="24"/>
      <c r="Z1343" s="24"/>
      <c r="AA1343" s="28"/>
      <c r="AB1343" s="28">
        <v>0.5</v>
      </c>
      <c r="AC1343" s="28"/>
      <c r="AD1343" s="28">
        <v>80</v>
      </c>
      <c r="AE1343" s="28">
        <v>80.000986569999995</v>
      </c>
      <c r="AF1343" t="s">
        <v>183</v>
      </c>
    </row>
    <row r="1344" spans="1:32" ht="18" customHeight="1">
      <c r="A1344" s="22">
        <v>46181</v>
      </c>
      <c r="B1344" s="23" t="s">
        <v>18</v>
      </c>
      <c r="C1344" s="24">
        <v>755</v>
      </c>
      <c r="D1344" s="25">
        <v>3949</v>
      </c>
      <c r="E1344" s="26">
        <v>2249</v>
      </c>
      <c r="F1344" s="24">
        <v>58</v>
      </c>
      <c r="G1344" s="24">
        <v>15</v>
      </c>
      <c r="H1344" s="23" t="s">
        <v>2494</v>
      </c>
      <c r="I1344" s="23" t="s">
        <v>2773</v>
      </c>
      <c r="J1344" s="23" t="s">
        <v>2774</v>
      </c>
      <c r="K1344" s="23" t="s">
        <v>154</v>
      </c>
      <c r="L1344" s="27">
        <v>1.1898</v>
      </c>
      <c r="M1344" s="25">
        <v>53</v>
      </c>
      <c r="N1344" s="25">
        <v>2356</v>
      </c>
      <c r="O1344" s="24">
        <v>0</v>
      </c>
      <c r="P1344" s="24">
        <v>5</v>
      </c>
      <c r="Q1344" s="24">
        <v>0</v>
      </c>
      <c r="R1344" s="66"/>
      <c r="S1344" s="66"/>
      <c r="T1344" s="66"/>
      <c r="U1344" s="66"/>
      <c r="V1344" s="66"/>
      <c r="W1344" s="24"/>
      <c r="X1344" s="24"/>
      <c r="Y1344" s="24"/>
      <c r="Z1344" s="24"/>
      <c r="AA1344" s="28"/>
      <c r="AB1344" s="28">
        <v>0.6</v>
      </c>
      <c r="AC1344" s="28"/>
      <c r="AD1344" s="28">
        <v>80</v>
      </c>
      <c r="AE1344" s="28">
        <v>80.000986560000001</v>
      </c>
      <c r="AF1344" t="s">
        <v>183</v>
      </c>
    </row>
    <row r="1345" spans="1:32" ht="18" customHeight="1">
      <c r="A1345" s="22">
        <v>46181</v>
      </c>
      <c r="B1345" s="23" t="s">
        <v>9</v>
      </c>
      <c r="C1345" s="24">
        <v>523</v>
      </c>
      <c r="D1345" s="25">
        <v>6296</v>
      </c>
      <c r="E1345" s="26">
        <v>2131</v>
      </c>
      <c r="F1345" s="24">
        <v>36</v>
      </c>
      <c r="G1345" s="24">
        <v>16</v>
      </c>
      <c r="H1345" s="23" t="s">
        <v>2432</v>
      </c>
      <c r="I1345" s="23" t="s">
        <v>2775</v>
      </c>
      <c r="J1345" s="23" t="s">
        <v>957</v>
      </c>
      <c r="K1345" s="23" t="s">
        <v>203</v>
      </c>
      <c r="L1345" s="27">
        <v>1.1128</v>
      </c>
      <c r="M1345" s="25">
        <v>-1042</v>
      </c>
      <c r="N1345" s="25">
        <v>23</v>
      </c>
      <c r="O1345" s="24">
        <v>0</v>
      </c>
      <c r="P1345" s="24">
        <v>3</v>
      </c>
      <c r="Q1345" s="24">
        <v>1</v>
      </c>
      <c r="R1345" s="66">
        <v>984.25337276878372</v>
      </c>
      <c r="S1345" s="66">
        <v>6.3967268735781389</v>
      </c>
      <c r="T1345" s="66">
        <v>174.88888888888891</v>
      </c>
      <c r="U1345" s="66">
        <v>393.5</v>
      </c>
      <c r="V1345" s="66">
        <v>121.07692307692309</v>
      </c>
      <c r="W1345" s="24">
        <v>7</v>
      </c>
      <c r="X1345" s="24">
        <v>2</v>
      </c>
      <c r="Y1345" s="24">
        <v>5</v>
      </c>
      <c r="Z1345" s="24">
        <v>0</v>
      </c>
      <c r="AA1345" s="28">
        <v>3.5</v>
      </c>
      <c r="AB1345" s="28">
        <v>0.8</v>
      </c>
      <c r="AC1345" s="28">
        <v>2.8</v>
      </c>
      <c r="AD1345" s="28">
        <v>28</v>
      </c>
      <c r="AE1345" s="28">
        <v>28.00098655</v>
      </c>
      <c r="AF1345" t="s">
        <v>1640</v>
      </c>
    </row>
    <row r="1346" spans="1:32" ht="18" customHeight="1">
      <c r="A1346" s="22">
        <v>46181</v>
      </c>
      <c r="B1346" s="23" t="s">
        <v>293</v>
      </c>
      <c r="C1346" s="24">
        <v>733</v>
      </c>
      <c r="D1346" s="25">
        <v>1768</v>
      </c>
      <c r="E1346" s="26">
        <v>1344</v>
      </c>
      <c r="F1346" s="24">
        <v>20</v>
      </c>
      <c r="G1346" s="24">
        <v>7</v>
      </c>
      <c r="H1346" s="23" t="s">
        <v>2776</v>
      </c>
      <c r="I1346" s="23" t="s">
        <v>2777</v>
      </c>
      <c r="J1346" s="23" t="s">
        <v>1469</v>
      </c>
      <c r="K1346" s="23" t="s">
        <v>154</v>
      </c>
      <c r="L1346" s="27">
        <v>1.2534000000000001</v>
      </c>
      <c r="M1346" s="25">
        <v>86</v>
      </c>
      <c r="N1346" s="25">
        <v>-2159</v>
      </c>
      <c r="O1346" s="24">
        <v>0</v>
      </c>
      <c r="P1346" s="24">
        <v>3</v>
      </c>
      <c r="Q1346" s="24">
        <v>0</v>
      </c>
      <c r="R1346" s="66"/>
      <c r="S1346" s="66"/>
      <c r="T1346" s="66"/>
      <c r="U1346" s="66"/>
      <c r="V1346" s="66"/>
      <c r="W1346" s="24"/>
      <c r="X1346" s="24"/>
      <c r="Y1346" s="24"/>
      <c r="Z1346" s="24"/>
      <c r="AA1346" s="28"/>
      <c r="AB1346" s="28">
        <v>0.5</v>
      </c>
      <c r="AC1346" s="28"/>
      <c r="AD1346" s="28">
        <v>60</v>
      </c>
      <c r="AE1346" s="28">
        <v>60.00098654</v>
      </c>
      <c r="AF1346" t="s">
        <v>578</v>
      </c>
    </row>
    <row r="1347" spans="1:32" ht="18" customHeight="1">
      <c r="A1347" s="22">
        <v>46181</v>
      </c>
      <c r="B1347" s="23" t="s">
        <v>16</v>
      </c>
      <c r="C1347" s="24">
        <v>556</v>
      </c>
      <c r="D1347" s="25">
        <v>2777</v>
      </c>
      <c r="E1347" s="26">
        <v>1192</v>
      </c>
      <c r="F1347" s="24">
        <v>16</v>
      </c>
      <c r="G1347" s="24">
        <v>6</v>
      </c>
      <c r="H1347" s="23" t="s">
        <v>2778</v>
      </c>
      <c r="I1347" s="23" t="s">
        <v>2779</v>
      </c>
      <c r="J1347" s="23" t="s">
        <v>2780</v>
      </c>
      <c r="K1347" s="23" t="s">
        <v>154</v>
      </c>
      <c r="L1347" s="27">
        <v>1.1431</v>
      </c>
      <c r="M1347" s="25">
        <v>595</v>
      </c>
      <c r="N1347" s="25">
        <v>2430</v>
      </c>
      <c r="O1347" s="24">
        <v>0</v>
      </c>
      <c r="P1347" s="24">
        <v>6</v>
      </c>
      <c r="Q1347" s="24">
        <v>1</v>
      </c>
      <c r="R1347" s="66">
        <v>450.68301162308012</v>
      </c>
      <c r="S1347" s="66">
        <v>6.1617587714233384</v>
      </c>
      <c r="T1347" s="66">
        <v>173.5625</v>
      </c>
      <c r="U1347" s="66">
        <v>462.83333333333331</v>
      </c>
      <c r="V1347" s="66">
        <v>126.22727272727271</v>
      </c>
      <c r="W1347" s="24">
        <v>7</v>
      </c>
      <c r="X1347" s="24">
        <v>0</v>
      </c>
      <c r="Y1347" s="24">
        <v>7</v>
      </c>
      <c r="Z1347" s="24">
        <v>0</v>
      </c>
      <c r="AA1347" s="28">
        <v>3.5</v>
      </c>
      <c r="AB1347" s="28">
        <v>0.5</v>
      </c>
      <c r="AC1347" s="28">
        <v>1.75</v>
      </c>
      <c r="AD1347" s="28">
        <v>27.5</v>
      </c>
      <c r="AE1347" s="28">
        <v>27.500986529999999</v>
      </c>
      <c r="AF1347" t="s">
        <v>263</v>
      </c>
    </row>
    <row r="1348" spans="1:32" ht="18" customHeight="1">
      <c r="A1348" s="22">
        <v>46181</v>
      </c>
      <c r="B1348" s="23" t="s">
        <v>9</v>
      </c>
      <c r="C1348" s="24">
        <v>528</v>
      </c>
      <c r="D1348" s="25">
        <v>4075</v>
      </c>
      <c r="E1348" s="26">
        <v>1189</v>
      </c>
      <c r="F1348" s="24">
        <v>21</v>
      </c>
      <c r="G1348" s="24">
        <v>9</v>
      </c>
      <c r="H1348" s="23" t="s">
        <v>2781</v>
      </c>
      <c r="I1348" s="23" t="s">
        <v>1144</v>
      </c>
      <c r="J1348" s="23" t="s">
        <v>2782</v>
      </c>
      <c r="K1348" s="23" t="s">
        <v>154</v>
      </c>
      <c r="L1348" s="27">
        <v>1.0972999999999999</v>
      </c>
      <c r="M1348" s="25">
        <v>-265</v>
      </c>
      <c r="N1348" s="25">
        <v>369</v>
      </c>
      <c r="O1348" s="24">
        <v>0</v>
      </c>
      <c r="P1348" s="24">
        <v>8</v>
      </c>
      <c r="Q1348" s="24">
        <v>1</v>
      </c>
      <c r="R1348" s="66">
        <v>698.54659609796602</v>
      </c>
      <c r="S1348" s="66">
        <v>5.833540701168217</v>
      </c>
      <c r="T1348" s="66">
        <v>194.04761904761901</v>
      </c>
      <c r="U1348" s="66">
        <v>452.77777777777783</v>
      </c>
      <c r="V1348" s="66">
        <v>135.83333333333329</v>
      </c>
      <c r="W1348" s="24">
        <v>7</v>
      </c>
      <c r="X1348" s="24">
        <v>0</v>
      </c>
      <c r="Y1348" s="24">
        <v>4</v>
      </c>
      <c r="Z1348" s="24">
        <v>3</v>
      </c>
      <c r="AA1348" s="28">
        <v>3.5</v>
      </c>
      <c r="AB1348" s="28">
        <v>0.6</v>
      </c>
      <c r="AC1348" s="28">
        <v>2.1</v>
      </c>
      <c r="AD1348" s="28">
        <v>31</v>
      </c>
      <c r="AE1348" s="28">
        <v>31.000986520000001</v>
      </c>
      <c r="AF1348" t="s">
        <v>1707</v>
      </c>
    </row>
    <row r="1349" spans="1:32" ht="18" customHeight="1">
      <c r="A1349" s="22">
        <v>46181</v>
      </c>
      <c r="B1349" s="23" t="s">
        <v>9</v>
      </c>
      <c r="C1349" s="24">
        <v>508</v>
      </c>
      <c r="D1349" s="25">
        <v>5383</v>
      </c>
      <c r="E1349" s="26">
        <v>1169</v>
      </c>
      <c r="F1349" s="24">
        <v>23</v>
      </c>
      <c r="G1349" s="24">
        <v>18</v>
      </c>
      <c r="H1349" s="23" t="s">
        <v>607</v>
      </c>
      <c r="I1349" s="23" t="s">
        <v>640</v>
      </c>
      <c r="J1349" s="23" t="s">
        <v>1038</v>
      </c>
      <c r="K1349" s="23" t="s">
        <v>203</v>
      </c>
      <c r="L1349" s="27">
        <v>1.0724</v>
      </c>
      <c r="M1349" s="25">
        <v>-260</v>
      </c>
      <c r="N1349" s="25">
        <v>1700</v>
      </c>
      <c r="O1349" s="24">
        <v>0</v>
      </c>
      <c r="P1349" s="24">
        <v>8</v>
      </c>
      <c r="Q1349" s="24">
        <v>1</v>
      </c>
      <c r="R1349" s="66">
        <v>941.44572436695728</v>
      </c>
      <c r="S1349" s="66">
        <v>5.7178017390430158</v>
      </c>
      <c r="T1349" s="66">
        <v>234.04347826086959</v>
      </c>
      <c r="U1349" s="66">
        <v>299.05555555555549</v>
      </c>
      <c r="V1349" s="66">
        <v>131.29268292682929</v>
      </c>
      <c r="W1349" s="24">
        <v>6</v>
      </c>
      <c r="X1349" s="24">
        <v>4</v>
      </c>
      <c r="Y1349" s="24">
        <v>4</v>
      </c>
      <c r="Z1349" s="24">
        <v>5</v>
      </c>
      <c r="AA1349" s="28">
        <v>4.75</v>
      </c>
      <c r="AB1349" s="28">
        <v>0.8</v>
      </c>
      <c r="AC1349" s="28">
        <v>3.8</v>
      </c>
      <c r="AD1349" s="28">
        <v>48</v>
      </c>
      <c r="AE1349" s="28">
        <v>48.000986509999997</v>
      </c>
      <c r="AF1349" t="s">
        <v>212</v>
      </c>
    </row>
    <row r="1350" spans="1:32" ht="18" customHeight="1">
      <c r="A1350" s="22">
        <v>46181</v>
      </c>
      <c r="B1350" s="23" t="s">
        <v>18</v>
      </c>
      <c r="C1350" s="24">
        <v>758</v>
      </c>
      <c r="D1350" s="25">
        <v>591</v>
      </c>
      <c r="E1350" s="26">
        <v>1109</v>
      </c>
      <c r="F1350" s="24">
        <v>16</v>
      </c>
      <c r="G1350" s="24">
        <v>2</v>
      </c>
      <c r="H1350" s="23" t="s">
        <v>2783</v>
      </c>
      <c r="I1350" s="23" t="s">
        <v>2784</v>
      </c>
      <c r="J1350" s="23" t="s">
        <v>1663</v>
      </c>
      <c r="K1350" s="23" t="s">
        <v>154</v>
      </c>
      <c r="L1350" s="27">
        <v>1.6254999999999999</v>
      </c>
      <c r="M1350" s="25">
        <v>154</v>
      </c>
      <c r="N1350" s="25">
        <v>1406</v>
      </c>
      <c r="O1350" s="24">
        <v>0</v>
      </c>
      <c r="P1350" s="24">
        <v>8</v>
      </c>
      <c r="Q1350" s="24">
        <v>0</v>
      </c>
      <c r="R1350" s="66"/>
      <c r="S1350" s="66"/>
      <c r="T1350" s="66"/>
      <c r="U1350" s="66"/>
      <c r="V1350" s="66"/>
      <c r="W1350" s="24"/>
      <c r="X1350" s="24"/>
      <c r="Y1350" s="24"/>
      <c r="Z1350" s="24"/>
      <c r="AA1350" s="28"/>
      <c r="AB1350" s="28">
        <v>0.5</v>
      </c>
      <c r="AC1350" s="28"/>
      <c r="AD1350" s="28">
        <v>10</v>
      </c>
      <c r="AE1350" s="28">
        <v>10.0009865</v>
      </c>
      <c r="AF1350" t="s">
        <v>195</v>
      </c>
    </row>
    <row r="1351" spans="1:32" ht="18" customHeight="1">
      <c r="A1351" s="22">
        <v>46181</v>
      </c>
      <c r="B1351" s="23" t="s">
        <v>9</v>
      </c>
      <c r="C1351" s="24">
        <v>511</v>
      </c>
      <c r="D1351" s="25">
        <v>5025</v>
      </c>
      <c r="E1351" s="26">
        <v>981</v>
      </c>
      <c r="F1351" s="24">
        <v>25</v>
      </c>
      <c r="G1351" s="24">
        <v>11</v>
      </c>
      <c r="H1351" s="23" t="s">
        <v>2785</v>
      </c>
      <c r="I1351" s="23" t="s">
        <v>435</v>
      </c>
      <c r="J1351" s="23" t="s">
        <v>2786</v>
      </c>
      <c r="K1351" s="23" t="s">
        <v>154</v>
      </c>
      <c r="L1351" s="27">
        <v>1.0650999999999999</v>
      </c>
      <c r="M1351" s="25">
        <v>827</v>
      </c>
      <c r="N1351" s="25">
        <v>2633</v>
      </c>
      <c r="O1351" s="24">
        <v>0</v>
      </c>
      <c r="P1351" s="24">
        <v>1</v>
      </c>
      <c r="Q1351" s="24">
        <v>1</v>
      </c>
      <c r="R1351" s="66">
        <v>828.79825653798252</v>
      </c>
      <c r="S1351" s="66">
        <v>6.0629953795875444</v>
      </c>
      <c r="T1351" s="66">
        <v>201</v>
      </c>
      <c r="U1351" s="66">
        <v>456.81818181818181</v>
      </c>
      <c r="V1351" s="66">
        <v>139.58333333333329</v>
      </c>
      <c r="W1351" s="24">
        <v>7</v>
      </c>
      <c r="X1351" s="24">
        <v>0</v>
      </c>
      <c r="Y1351" s="24">
        <v>4</v>
      </c>
      <c r="Z1351" s="24">
        <v>0</v>
      </c>
      <c r="AA1351" s="28">
        <v>2.75</v>
      </c>
      <c r="AB1351" s="28">
        <v>0.8</v>
      </c>
      <c r="AC1351" s="28">
        <v>2.2000000000000002</v>
      </c>
      <c r="AD1351" s="28">
        <v>32</v>
      </c>
      <c r="AE1351" s="28">
        <v>32.000986490000003</v>
      </c>
      <c r="AF1351" t="s">
        <v>2787</v>
      </c>
    </row>
    <row r="1352" spans="1:32" ht="18" customHeight="1">
      <c r="A1352" s="22">
        <v>46181</v>
      </c>
      <c r="B1352" s="23" t="s">
        <v>18</v>
      </c>
      <c r="C1352" s="24">
        <v>752</v>
      </c>
      <c r="D1352" s="25">
        <v>3408</v>
      </c>
      <c r="E1352" s="26">
        <v>959</v>
      </c>
      <c r="F1352" s="24">
        <v>43</v>
      </c>
      <c r="G1352" s="24">
        <v>18</v>
      </c>
      <c r="H1352" s="23" t="s">
        <v>2788</v>
      </c>
      <c r="I1352" s="23" t="s">
        <v>2789</v>
      </c>
      <c r="J1352" s="23" t="s">
        <v>2730</v>
      </c>
      <c r="K1352" s="23" t="s">
        <v>154</v>
      </c>
      <c r="L1352" s="27">
        <v>1.0938000000000001</v>
      </c>
      <c r="M1352" s="25">
        <v>-92</v>
      </c>
      <c r="N1352" s="25">
        <v>1340</v>
      </c>
      <c r="O1352" s="24">
        <v>0</v>
      </c>
      <c r="P1352" s="24">
        <v>2</v>
      </c>
      <c r="Q1352" s="24">
        <v>0</v>
      </c>
      <c r="R1352" s="66"/>
      <c r="S1352" s="66"/>
      <c r="T1352" s="66"/>
      <c r="U1352" s="66"/>
      <c r="V1352" s="66"/>
      <c r="W1352" s="24"/>
      <c r="X1352" s="24"/>
      <c r="Y1352" s="24"/>
      <c r="Z1352" s="24"/>
      <c r="AA1352" s="28"/>
      <c r="AB1352" s="28">
        <v>0.6</v>
      </c>
      <c r="AC1352" s="28"/>
      <c r="AD1352" s="28">
        <v>45</v>
      </c>
      <c r="AE1352" s="28">
        <v>45.000986480000002</v>
      </c>
      <c r="AF1352" t="s">
        <v>241</v>
      </c>
    </row>
    <row r="1353" spans="1:32" ht="18" customHeight="1">
      <c r="A1353" s="22">
        <v>46181</v>
      </c>
      <c r="B1353" s="23" t="s">
        <v>470</v>
      </c>
      <c r="C1353" s="24">
        <v>661</v>
      </c>
      <c r="D1353" s="25">
        <v>568</v>
      </c>
      <c r="E1353" s="26">
        <v>952</v>
      </c>
      <c r="F1353" s="24">
        <v>13</v>
      </c>
      <c r="G1353" s="24">
        <v>16</v>
      </c>
      <c r="H1353" s="23" t="s">
        <v>2790</v>
      </c>
      <c r="I1353" s="23" t="s">
        <v>1478</v>
      </c>
      <c r="J1353" s="23" t="s">
        <v>2791</v>
      </c>
      <c r="K1353" s="23" t="s">
        <v>154</v>
      </c>
      <c r="L1353" s="27">
        <v>1.5587</v>
      </c>
      <c r="M1353" s="25">
        <v>-1614</v>
      </c>
      <c r="N1353" s="25">
        <v>-3401</v>
      </c>
      <c r="O1353" s="24">
        <v>0</v>
      </c>
      <c r="P1353" s="24">
        <v>1</v>
      </c>
      <c r="Q1353" s="24">
        <v>0</v>
      </c>
      <c r="R1353" s="66"/>
      <c r="S1353" s="66"/>
      <c r="T1353" s="66"/>
      <c r="U1353" s="66"/>
      <c r="V1353" s="66"/>
      <c r="W1353" s="24"/>
      <c r="X1353" s="24"/>
      <c r="Y1353" s="24"/>
      <c r="Z1353" s="24"/>
      <c r="AA1353" s="28"/>
      <c r="AB1353" s="28">
        <v>0.5</v>
      </c>
      <c r="AC1353" s="28"/>
      <c r="AD1353" s="28">
        <v>10</v>
      </c>
      <c r="AE1353" s="28">
        <v>10.000986470000001</v>
      </c>
      <c r="AF1353" t="s">
        <v>195</v>
      </c>
    </row>
    <row r="1354" spans="1:32" ht="18" customHeight="1">
      <c r="A1354" s="22">
        <v>46181</v>
      </c>
      <c r="B1354" s="23" t="s">
        <v>30</v>
      </c>
      <c r="C1354" s="24">
        <v>567</v>
      </c>
      <c r="D1354" s="25">
        <v>2153</v>
      </c>
      <c r="E1354" s="26">
        <v>748</v>
      </c>
      <c r="F1354" s="24">
        <v>12</v>
      </c>
      <c r="G1354" s="24">
        <v>4</v>
      </c>
      <c r="H1354" s="23" t="s">
        <v>1472</v>
      </c>
      <c r="I1354" s="23" t="s">
        <v>1846</v>
      </c>
      <c r="J1354" s="23" t="s">
        <v>1847</v>
      </c>
      <c r="K1354" s="23" t="s">
        <v>154</v>
      </c>
      <c r="L1354" s="27">
        <v>1.1157999999999999</v>
      </c>
      <c r="M1354" s="25">
        <v>-1066</v>
      </c>
      <c r="N1354" s="25">
        <v>2776</v>
      </c>
      <c r="O1354" s="24">
        <v>0</v>
      </c>
      <c r="P1354" s="24">
        <v>7</v>
      </c>
      <c r="Q1354" s="24">
        <v>1</v>
      </c>
      <c r="R1354" s="66">
        <v>365.96507887090081</v>
      </c>
      <c r="S1354" s="66">
        <v>5.8830749825709479</v>
      </c>
      <c r="T1354" s="66">
        <v>179.41666666666671</v>
      </c>
      <c r="U1354" s="66">
        <v>538.25</v>
      </c>
      <c r="V1354" s="66">
        <v>134.5625</v>
      </c>
      <c r="W1354" s="24">
        <v>7</v>
      </c>
      <c r="X1354" s="24">
        <v>0</v>
      </c>
      <c r="Y1354" s="24">
        <v>4</v>
      </c>
      <c r="Z1354" s="24">
        <v>5</v>
      </c>
      <c r="AA1354" s="28">
        <v>4</v>
      </c>
      <c r="AB1354" s="28">
        <v>0.5</v>
      </c>
      <c r="AC1354" s="28">
        <v>2</v>
      </c>
      <c r="AD1354" s="28">
        <v>20</v>
      </c>
      <c r="AE1354" s="28">
        <v>20.00098646</v>
      </c>
      <c r="AF1354" t="s">
        <v>457</v>
      </c>
    </row>
    <row r="1355" spans="1:32" ht="18" customHeight="1">
      <c r="A1355" s="22">
        <v>46181</v>
      </c>
      <c r="B1355" s="23" t="s">
        <v>404</v>
      </c>
      <c r="C1355" s="24">
        <v>731</v>
      </c>
      <c r="D1355" s="25">
        <v>1547</v>
      </c>
      <c r="E1355" s="26">
        <v>746</v>
      </c>
      <c r="F1355" s="24">
        <v>10</v>
      </c>
      <c r="G1355" s="24">
        <v>5</v>
      </c>
      <c r="H1355" s="23" t="s">
        <v>2792</v>
      </c>
      <c r="I1355" s="23" t="s">
        <v>2793</v>
      </c>
      <c r="J1355" s="23" t="s">
        <v>2794</v>
      </c>
      <c r="K1355" s="23" t="s">
        <v>154</v>
      </c>
      <c r="L1355" s="27">
        <v>1.1607000000000001</v>
      </c>
      <c r="M1355" s="25">
        <v>-766</v>
      </c>
      <c r="N1355" s="25">
        <v>1496</v>
      </c>
      <c r="O1355" s="24">
        <v>0</v>
      </c>
      <c r="P1355" s="24">
        <v>1</v>
      </c>
      <c r="Q1355" s="24">
        <v>0</v>
      </c>
      <c r="R1355" s="66"/>
      <c r="S1355" s="66"/>
      <c r="T1355" s="66"/>
      <c r="U1355" s="66"/>
      <c r="V1355" s="66"/>
      <c r="W1355" s="24"/>
      <c r="X1355" s="24"/>
      <c r="Y1355" s="24"/>
      <c r="Z1355" s="24"/>
      <c r="AA1355" s="28"/>
      <c r="AB1355" s="28">
        <v>0.5</v>
      </c>
      <c r="AC1355" s="28"/>
      <c r="AD1355" s="28">
        <v>45</v>
      </c>
      <c r="AE1355" s="28">
        <v>45.000986449999999</v>
      </c>
      <c r="AF1355" t="s">
        <v>241</v>
      </c>
    </row>
    <row r="1356" spans="1:32" ht="18" customHeight="1">
      <c r="A1356" s="22">
        <v>46181</v>
      </c>
      <c r="B1356" s="23" t="s">
        <v>278</v>
      </c>
      <c r="C1356" s="24">
        <v>561</v>
      </c>
      <c r="D1356" s="25">
        <v>4105</v>
      </c>
      <c r="E1356" s="26">
        <v>736</v>
      </c>
      <c r="F1356" s="24">
        <v>20</v>
      </c>
      <c r="G1356" s="24">
        <v>8</v>
      </c>
      <c r="H1356" s="23" t="s">
        <v>2795</v>
      </c>
      <c r="I1356" s="23" t="s">
        <v>2796</v>
      </c>
      <c r="J1356" s="23" t="s">
        <v>2797</v>
      </c>
      <c r="K1356" s="23" t="s">
        <v>154</v>
      </c>
      <c r="L1356" s="27">
        <v>1.0598000000000001</v>
      </c>
      <c r="M1356" s="25">
        <v>-1622</v>
      </c>
      <c r="N1356" s="25">
        <v>-658</v>
      </c>
      <c r="O1356" s="24">
        <v>0</v>
      </c>
      <c r="P1356" s="24">
        <v>1</v>
      </c>
      <c r="Q1356" s="24">
        <v>1</v>
      </c>
      <c r="R1356" s="66">
        <v>693.40322748028223</v>
      </c>
      <c r="S1356" s="66">
        <v>5.9200762807478142</v>
      </c>
      <c r="T1356" s="66">
        <v>205.25</v>
      </c>
      <c r="U1356" s="66">
        <v>513.125</v>
      </c>
      <c r="V1356" s="66">
        <v>146.60714285714289</v>
      </c>
      <c r="W1356" s="24">
        <v>7</v>
      </c>
      <c r="X1356" s="24">
        <v>0</v>
      </c>
      <c r="Y1356" s="24">
        <v>3</v>
      </c>
      <c r="Z1356" s="24">
        <v>4</v>
      </c>
      <c r="AA1356" s="28">
        <v>3.5</v>
      </c>
      <c r="AB1356" s="28">
        <v>0.6</v>
      </c>
      <c r="AC1356" s="28">
        <v>2.1</v>
      </c>
      <c r="AD1356" s="28">
        <v>31</v>
      </c>
      <c r="AE1356" s="28">
        <v>31.000986439999998</v>
      </c>
      <c r="AF1356" t="s">
        <v>1707</v>
      </c>
    </row>
    <row r="1357" spans="1:32" ht="18" customHeight="1">
      <c r="A1357" s="22">
        <v>46181</v>
      </c>
      <c r="B1357" s="23" t="s">
        <v>55</v>
      </c>
      <c r="C1357" s="24">
        <v>538</v>
      </c>
      <c r="D1357" s="25">
        <v>3646</v>
      </c>
      <c r="E1357" s="26">
        <v>730</v>
      </c>
      <c r="F1357" s="24">
        <v>16</v>
      </c>
      <c r="G1357" s="24">
        <v>11</v>
      </c>
      <c r="H1357" s="23" t="s">
        <v>647</v>
      </c>
      <c r="I1357" s="23" t="s">
        <v>2798</v>
      </c>
      <c r="J1357" s="23" t="s">
        <v>2799</v>
      </c>
      <c r="K1357" s="23" t="s">
        <v>154</v>
      </c>
      <c r="L1357" s="27">
        <v>1.0667</v>
      </c>
      <c r="M1357" s="25">
        <v>-1923</v>
      </c>
      <c r="N1357" s="25">
        <v>-1483</v>
      </c>
      <c r="O1357" s="24">
        <v>0</v>
      </c>
      <c r="P1357" s="24">
        <v>8</v>
      </c>
      <c r="Q1357" s="24">
        <v>1</v>
      </c>
      <c r="R1357" s="66">
        <v>631.58426733084264</v>
      </c>
      <c r="S1357" s="66">
        <v>5.7727847075869558</v>
      </c>
      <c r="T1357" s="66">
        <v>227.875</v>
      </c>
      <c r="U1357" s="66">
        <v>331.45454545454538</v>
      </c>
      <c r="V1357" s="66">
        <v>135.03703703703701</v>
      </c>
      <c r="W1357" s="24">
        <v>7</v>
      </c>
      <c r="X1357" s="24">
        <v>3</v>
      </c>
      <c r="Y1357" s="24">
        <v>4</v>
      </c>
      <c r="Z1357" s="24">
        <v>7</v>
      </c>
      <c r="AA1357" s="28">
        <v>5.25</v>
      </c>
      <c r="AB1357" s="28">
        <v>0.6</v>
      </c>
      <c r="AC1357" s="28">
        <v>3.15</v>
      </c>
      <c r="AD1357" s="28">
        <v>41.5</v>
      </c>
      <c r="AE1357" s="28">
        <v>41.500986429999998</v>
      </c>
      <c r="AF1357" t="s">
        <v>2800</v>
      </c>
    </row>
    <row r="1358" spans="1:32" ht="18" customHeight="1">
      <c r="A1358" s="22">
        <v>46181</v>
      </c>
      <c r="B1358" s="23" t="s">
        <v>9</v>
      </c>
      <c r="C1358" s="24">
        <v>536</v>
      </c>
      <c r="D1358" s="25">
        <v>5341</v>
      </c>
      <c r="E1358" s="26">
        <v>606</v>
      </c>
      <c r="F1358" s="24">
        <v>25</v>
      </c>
      <c r="G1358" s="24">
        <v>10</v>
      </c>
      <c r="H1358" s="23" t="s">
        <v>2518</v>
      </c>
      <c r="I1358" s="23" t="s">
        <v>2801</v>
      </c>
      <c r="J1358" s="23" t="s">
        <v>2802</v>
      </c>
      <c r="K1358" s="23" t="s">
        <v>203</v>
      </c>
      <c r="L1358" s="27">
        <v>1.0378000000000001</v>
      </c>
      <c r="M1358" s="25">
        <v>-1644</v>
      </c>
      <c r="N1358" s="25">
        <v>307</v>
      </c>
      <c r="O1358" s="24">
        <v>0</v>
      </c>
      <c r="P1358" s="24">
        <v>6</v>
      </c>
      <c r="Q1358" s="24">
        <v>1</v>
      </c>
      <c r="R1358" s="66">
        <v>893.79644043171436</v>
      </c>
      <c r="S1358" s="66">
        <v>5.9756335541236139</v>
      </c>
      <c r="T1358" s="66">
        <v>213.64</v>
      </c>
      <c r="U1358" s="66">
        <v>534.1</v>
      </c>
      <c r="V1358" s="66">
        <v>152.6</v>
      </c>
      <c r="W1358" s="24">
        <v>7</v>
      </c>
      <c r="X1358" s="24">
        <v>0</v>
      </c>
      <c r="Y1358" s="24">
        <v>3</v>
      </c>
      <c r="Z1358" s="24">
        <v>1</v>
      </c>
      <c r="AA1358" s="28">
        <v>2.75</v>
      </c>
      <c r="AB1358" s="28">
        <v>0.8</v>
      </c>
      <c r="AC1358" s="28">
        <v>2.2000000000000002</v>
      </c>
      <c r="AD1358" s="28">
        <v>32</v>
      </c>
      <c r="AE1358" s="28">
        <v>32.000986419999997</v>
      </c>
      <c r="AF1358" t="s">
        <v>2787</v>
      </c>
    </row>
    <row r="1359" spans="1:32" ht="18" customHeight="1">
      <c r="A1359" s="22">
        <v>46181</v>
      </c>
      <c r="B1359" s="23" t="s">
        <v>461</v>
      </c>
      <c r="C1359" s="24">
        <v>738</v>
      </c>
      <c r="D1359" s="25">
        <v>326</v>
      </c>
      <c r="E1359" s="26">
        <v>580</v>
      </c>
      <c r="F1359" s="24">
        <v>11</v>
      </c>
      <c r="G1359" s="24">
        <v>1</v>
      </c>
      <c r="H1359" s="23" t="s">
        <v>1778</v>
      </c>
      <c r="I1359" s="23" t="s">
        <v>1235</v>
      </c>
      <c r="J1359" s="23" t="s">
        <v>953</v>
      </c>
      <c r="K1359" s="23" t="s">
        <v>154</v>
      </c>
      <c r="L1359" s="27">
        <v>1.593</v>
      </c>
      <c r="M1359" s="25">
        <v>-97</v>
      </c>
      <c r="N1359" s="25">
        <v>-3843</v>
      </c>
      <c r="O1359" s="24">
        <v>0</v>
      </c>
      <c r="P1359" s="24">
        <v>8</v>
      </c>
      <c r="Q1359" s="24">
        <v>0</v>
      </c>
      <c r="R1359" s="66"/>
      <c r="S1359" s="66"/>
      <c r="T1359" s="66"/>
      <c r="U1359" s="66"/>
      <c r="V1359" s="66"/>
      <c r="W1359" s="24"/>
      <c r="X1359" s="24"/>
      <c r="Y1359" s="24"/>
      <c r="Z1359" s="24"/>
      <c r="AA1359" s="28"/>
      <c r="AB1359" s="28">
        <v>0.5</v>
      </c>
      <c r="AC1359" s="28"/>
      <c r="AD1359" s="28">
        <v>10</v>
      </c>
      <c r="AE1359" s="28">
        <v>10.000986409999999</v>
      </c>
      <c r="AF1359" t="s">
        <v>195</v>
      </c>
    </row>
    <row r="1360" spans="1:32" ht="18" customHeight="1">
      <c r="A1360" s="22">
        <v>46181</v>
      </c>
      <c r="B1360" s="23" t="s">
        <v>44</v>
      </c>
      <c r="C1360" s="24">
        <v>570</v>
      </c>
      <c r="D1360" s="25">
        <v>3765</v>
      </c>
      <c r="E1360" s="26">
        <v>491</v>
      </c>
      <c r="F1360" s="24">
        <v>17</v>
      </c>
      <c r="G1360" s="24">
        <v>8</v>
      </c>
      <c r="H1360" s="23" t="s">
        <v>2803</v>
      </c>
      <c r="I1360" s="23" t="s">
        <v>2804</v>
      </c>
      <c r="J1360" s="23" t="s">
        <v>2805</v>
      </c>
      <c r="K1360" s="23" t="s">
        <v>154</v>
      </c>
      <c r="L1360" s="27">
        <v>1.0435000000000001</v>
      </c>
      <c r="M1360" s="25">
        <v>-909</v>
      </c>
      <c r="N1360" s="25">
        <v>-820</v>
      </c>
      <c r="O1360" s="24">
        <v>0</v>
      </c>
      <c r="P1360" s="24">
        <v>0</v>
      </c>
      <c r="Q1360" s="24">
        <v>1</v>
      </c>
      <c r="R1360" s="66">
        <v>645.31973848069742</v>
      </c>
      <c r="S1360" s="66">
        <v>5.8343171229568984</v>
      </c>
      <c r="T1360" s="66">
        <v>221.47058823529409</v>
      </c>
      <c r="U1360" s="66">
        <v>470.625</v>
      </c>
      <c r="V1360" s="66">
        <v>150.6</v>
      </c>
      <c r="W1360" s="24">
        <v>6</v>
      </c>
      <c r="X1360" s="24">
        <v>0</v>
      </c>
      <c r="Y1360" s="24">
        <v>3</v>
      </c>
      <c r="Z1360" s="24">
        <v>4</v>
      </c>
      <c r="AA1360" s="28">
        <v>3.25</v>
      </c>
      <c r="AB1360" s="28">
        <v>0.6</v>
      </c>
      <c r="AC1360" s="28">
        <v>1.95</v>
      </c>
      <c r="AD1360" s="28">
        <v>29.5</v>
      </c>
      <c r="AE1360" s="28">
        <v>29.500986399999999</v>
      </c>
      <c r="AF1360" t="s">
        <v>1076</v>
      </c>
    </row>
    <row r="1361" spans="1:32" ht="18" customHeight="1">
      <c r="A1361" s="22">
        <v>46181</v>
      </c>
      <c r="B1361" s="23" t="s">
        <v>9</v>
      </c>
      <c r="C1361" s="24">
        <v>515</v>
      </c>
      <c r="D1361" s="25">
        <v>5631</v>
      </c>
      <c r="E1361" s="26">
        <v>458</v>
      </c>
      <c r="F1361" s="24">
        <v>24</v>
      </c>
      <c r="G1361" s="24">
        <v>16</v>
      </c>
      <c r="H1361" s="23" t="s">
        <v>2806</v>
      </c>
      <c r="I1361" s="23" t="s">
        <v>1575</v>
      </c>
      <c r="J1361" s="23" t="s">
        <v>2807</v>
      </c>
      <c r="K1361" s="23" t="s">
        <v>154</v>
      </c>
      <c r="L1361" s="27">
        <v>1.0270999999999999</v>
      </c>
      <c r="M1361" s="25">
        <v>1536</v>
      </c>
      <c r="N1361" s="25">
        <v>-809</v>
      </c>
      <c r="O1361" s="24">
        <v>0</v>
      </c>
      <c r="P1361" s="24">
        <v>5</v>
      </c>
      <c r="Q1361" s="24">
        <v>1</v>
      </c>
      <c r="R1361" s="66">
        <v>924.95221046077211</v>
      </c>
      <c r="S1361" s="66">
        <v>6.0878820941407046</v>
      </c>
      <c r="T1361" s="66">
        <v>234.625</v>
      </c>
      <c r="U1361" s="66">
        <v>351.9375</v>
      </c>
      <c r="V1361" s="66">
        <v>140.77500000000001</v>
      </c>
      <c r="W1361" s="24">
        <v>5</v>
      </c>
      <c r="X1361" s="24">
        <v>3</v>
      </c>
      <c r="Y1361" s="24">
        <v>4</v>
      </c>
      <c r="Z1361" s="24">
        <v>0</v>
      </c>
      <c r="AA1361" s="28">
        <v>3</v>
      </c>
      <c r="AB1361" s="28">
        <v>0.8</v>
      </c>
      <c r="AC1361" s="28">
        <v>2.4</v>
      </c>
      <c r="AD1361" s="28">
        <v>34</v>
      </c>
      <c r="AE1361" s="28">
        <v>34.000986390000001</v>
      </c>
      <c r="AF1361" t="s">
        <v>1082</v>
      </c>
    </row>
    <row r="1362" spans="1:32" ht="18" customHeight="1">
      <c r="A1362" s="22">
        <v>46181</v>
      </c>
      <c r="B1362" s="23" t="s">
        <v>9</v>
      </c>
      <c r="C1362" s="24">
        <v>510</v>
      </c>
      <c r="D1362" s="25">
        <v>2642</v>
      </c>
      <c r="E1362" s="26">
        <v>438</v>
      </c>
      <c r="F1362" s="24">
        <v>13</v>
      </c>
      <c r="G1362" s="24">
        <v>5</v>
      </c>
      <c r="H1362" s="23" t="s">
        <v>2808</v>
      </c>
      <c r="I1362" s="23" t="s">
        <v>383</v>
      </c>
      <c r="J1362" s="23" t="s">
        <v>2809</v>
      </c>
      <c r="K1362" s="23" t="s">
        <v>370</v>
      </c>
      <c r="L1362" s="27">
        <v>1.0552999999999999</v>
      </c>
      <c r="M1362" s="25">
        <v>145</v>
      </c>
      <c r="N1362" s="25">
        <v>-1014</v>
      </c>
      <c r="O1362" s="24">
        <v>0</v>
      </c>
      <c r="P1362" s="24">
        <v>0</v>
      </c>
      <c r="Q1362" s="24">
        <v>1</v>
      </c>
      <c r="R1362" s="66">
        <v>439.76567040265672</v>
      </c>
      <c r="S1362" s="66">
        <v>6.0077449828699478</v>
      </c>
      <c r="T1362" s="66">
        <v>203.2307692307692</v>
      </c>
      <c r="U1362" s="66">
        <v>528.4</v>
      </c>
      <c r="V1362" s="66">
        <v>146.7777777777778</v>
      </c>
      <c r="W1362" s="24">
        <v>7</v>
      </c>
      <c r="X1362" s="24">
        <v>0</v>
      </c>
      <c r="Y1362" s="24">
        <v>3</v>
      </c>
      <c r="Z1362" s="24">
        <v>1</v>
      </c>
      <c r="AA1362" s="28">
        <v>2.75</v>
      </c>
      <c r="AB1362" s="28">
        <v>0.5</v>
      </c>
      <c r="AC1362" s="28">
        <v>1.375</v>
      </c>
      <c r="AD1362" s="28">
        <v>23.8</v>
      </c>
      <c r="AE1362" s="28">
        <v>23.800986380000001</v>
      </c>
      <c r="AF1362" t="s">
        <v>636</v>
      </c>
    </row>
    <row r="1363" spans="1:32" ht="18" customHeight="1">
      <c r="A1363" s="22">
        <v>46181</v>
      </c>
      <c r="B1363" s="23" t="s">
        <v>30</v>
      </c>
      <c r="C1363" s="24">
        <v>566</v>
      </c>
      <c r="D1363" s="25">
        <v>4574</v>
      </c>
      <c r="E1363" s="26">
        <v>420</v>
      </c>
      <c r="F1363" s="24">
        <v>19</v>
      </c>
      <c r="G1363" s="24">
        <v>11</v>
      </c>
      <c r="H1363" s="23" t="s">
        <v>1407</v>
      </c>
      <c r="I1363" s="23" t="s">
        <v>1050</v>
      </c>
      <c r="J1363" s="23" t="s">
        <v>2810</v>
      </c>
      <c r="K1363" s="23" t="s">
        <v>154</v>
      </c>
      <c r="L1363" s="27">
        <v>1.0306</v>
      </c>
      <c r="M1363" s="25">
        <v>-434</v>
      </c>
      <c r="N1363" s="25">
        <v>2242</v>
      </c>
      <c r="O1363" s="24">
        <v>0</v>
      </c>
      <c r="P1363" s="24">
        <v>6</v>
      </c>
      <c r="Q1363" s="24">
        <v>1</v>
      </c>
      <c r="R1363" s="66">
        <v>796.13273142382729</v>
      </c>
      <c r="S1363" s="66">
        <v>5.7452731428586334</v>
      </c>
      <c r="T1363" s="66">
        <v>240.73684210526321</v>
      </c>
      <c r="U1363" s="66">
        <v>415.81818181818181</v>
      </c>
      <c r="V1363" s="66">
        <v>152.4666666666667</v>
      </c>
      <c r="W1363" s="24">
        <v>5</v>
      </c>
      <c r="X1363" s="24">
        <v>0</v>
      </c>
      <c r="Y1363" s="24">
        <v>2</v>
      </c>
      <c r="Z1363" s="24">
        <v>7</v>
      </c>
      <c r="AA1363" s="28">
        <v>3.5</v>
      </c>
      <c r="AB1363" s="28">
        <v>0.6</v>
      </c>
      <c r="AC1363" s="28">
        <v>2.1</v>
      </c>
      <c r="AD1363" s="28">
        <v>31</v>
      </c>
      <c r="AE1363" s="28">
        <v>31.00098637</v>
      </c>
      <c r="AF1363" t="s">
        <v>1707</v>
      </c>
    </row>
    <row r="1364" spans="1:32" ht="18" customHeight="1">
      <c r="A1364" s="22">
        <v>46181</v>
      </c>
      <c r="B1364" s="23" t="s">
        <v>510</v>
      </c>
      <c r="C1364" s="24">
        <v>720</v>
      </c>
      <c r="D1364" s="25">
        <v>486</v>
      </c>
      <c r="E1364" s="26">
        <v>404</v>
      </c>
      <c r="F1364" s="24">
        <v>4</v>
      </c>
      <c r="G1364" s="24">
        <v>0</v>
      </c>
      <c r="H1364" s="23" t="s">
        <v>209</v>
      </c>
      <c r="I1364" s="23" t="s">
        <v>209</v>
      </c>
      <c r="J1364" s="23" t="s">
        <v>214</v>
      </c>
      <c r="K1364" s="23" t="s">
        <v>154</v>
      </c>
      <c r="L1364" s="27">
        <v>1.2770999999999999</v>
      </c>
      <c r="M1364" s="25">
        <v>-331</v>
      </c>
      <c r="N1364" s="25">
        <v>1963</v>
      </c>
      <c r="O1364" s="24">
        <v>0</v>
      </c>
      <c r="P1364" s="24">
        <v>0</v>
      </c>
      <c r="Q1364" s="24">
        <v>0</v>
      </c>
      <c r="R1364" s="66"/>
      <c r="S1364" s="66"/>
      <c r="T1364" s="66"/>
      <c r="U1364" s="66"/>
      <c r="V1364" s="66"/>
      <c r="W1364" s="24"/>
      <c r="X1364" s="24"/>
      <c r="Y1364" s="24"/>
      <c r="Z1364" s="24"/>
      <c r="AA1364" s="28"/>
      <c r="AB1364" s="28">
        <v>0.5</v>
      </c>
      <c r="AC1364" s="28"/>
      <c r="AD1364" s="28">
        <v>10</v>
      </c>
      <c r="AE1364" s="28">
        <v>10.000986360000001</v>
      </c>
      <c r="AF1364" t="s">
        <v>195</v>
      </c>
    </row>
    <row r="1365" spans="1:32" ht="18" customHeight="1">
      <c r="A1365" s="22">
        <v>46181</v>
      </c>
      <c r="B1365" s="23" t="s">
        <v>20</v>
      </c>
      <c r="C1365" s="24">
        <v>702</v>
      </c>
      <c r="D1365" s="25">
        <v>672</v>
      </c>
      <c r="E1365" s="26">
        <v>403</v>
      </c>
      <c r="F1365" s="24">
        <v>9</v>
      </c>
      <c r="G1365" s="24">
        <v>3</v>
      </c>
      <c r="H1365" s="23" t="s">
        <v>181</v>
      </c>
      <c r="I1365" s="23" t="s">
        <v>2811</v>
      </c>
      <c r="J1365" s="23" t="s">
        <v>2141</v>
      </c>
      <c r="K1365" s="23" t="s">
        <v>154</v>
      </c>
      <c r="L1365" s="27">
        <v>1.1999</v>
      </c>
      <c r="M1365" s="25">
        <v>-918</v>
      </c>
      <c r="N1365" s="25">
        <v>-2797</v>
      </c>
      <c r="O1365" s="24">
        <v>0</v>
      </c>
      <c r="P1365" s="24">
        <v>2</v>
      </c>
      <c r="Q1365" s="24">
        <v>0</v>
      </c>
      <c r="R1365" s="66"/>
      <c r="S1365" s="66"/>
      <c r="T1365" s="66"/>
      <c r="U1365" s="66"/>
      <c r="V1365" s="66"/>
      <c r="W1365" s="24"/>
      <c r="X1365" s="24"/>
      <c r="Y1365" s="24"/>
      <c r="Z1365" s="24"/>
      <c r="AA1365" s="28"/>
      <c r="AB1365" s="28">
        <v>0.5</v>
      </c>
      <c r="AC1365" s="28"/>
      <c r="AD1365" s="28">
        <v>10</v>
      </c>
      <c r="AE1365" s="28">
        <v>10.00098635</v>
      </c>
      <c r="AF1365" t="s">
        <v>195</v>
      </c>
    </row>
    <row r="1366" spans="1:32" ht="18" customHeight="1">
      <c r="A1366" s="22">
        <v>46181</v>
      </c>
      <c r="B1366" s="23" t="s">
        <v>380</v>
      </c>
      <c r="C1366" s="24">
        <v>723</v>
      </c>
      <c r="D1366" s="25">
        <v>4922</v>
      </c>
      <c r="E1366" s="26">
        <v>386</v>
      </c>
      <c r="F1366" s="24">
        <v>28</v>
      </c>
      <c r="G1366" s="24">
        <v>20</v>
      </c>
      <c r="H1366" s="23" t="s">
        <v>2812</v>
      </c>
      <c r="I1366" s="23" t="s">
        <v>1907</v>
      </c>
      <c r="J1366" s="23" t="s">
        <v>975</v>
      </c>
      <c r="K1366" s="23" t="s">
        <v>154</v>
      </c>
      <c r="L1366" s="27">
        <v>1.0261</v>
      </c>
      <c r="M1366" s="25">
        <v>-1193</v>
      </c>
      <c r="N1366" s="25">
        <v>1612</v>
      </c>
      <c r="O1366" s="24">
        <v>0</v>
      </c>
      <c r="P1366" s="24">
        <v>3</v>
      </c>
      <c r="Q1366" s="24">
        <v>0</v>
      </c>
      <c r="R1366" s="66"/>
      <c r="S1366" s="66"/>
      <c r="T1366" s="66"/>
      <c r="U1366" s="66"/>
      <c r="V1366" s="66"/>
      <c r="W1366" s="24"/>
      <c r="X1366" s="24"/>
      <c r="Y1366" s="24"/>
      <c r="Z1366" s="24"/>
      <c r="AA1366" s="28"/>
      <c r="AB1366" s="28">
        <v>0.6</v>
      </c>
      <c r="AC1366" s="28"/>
      <c r="AD1366" s="28">
        <v>35</v>
      </c>
      <c r="AE1366" s="28">
        <v>35.000986339999997</v>
      </c>
      <c r="AF1366" t="s">
        <v>668</v>
      </c>
    </row>
    <row r="1367" spans="1:32" ht="18" customHeight="1">
      <c r="A1367" s="22">
        <v>46181</v>
      </c>
      <c r="B1367" s="23" t="s">
        <v>9</v>
      </c>
      <c r="C1367" s="24">
        <v>533</v>
      </c>
      <c r="D1367" s="25">
        <v>5434</v>
      </c>
      <c r="E1367" s="26">
        <v>319</v>
      </c>
      <c r="F1367" s="24">
        <v>21</v>
      </c>
      <c r="G1367" s="24">
        <v>17</v>
      </c>
      <c r="H1367" s="23" t="s">
        <v>768</v>
      </c>
      <c r="I1367" s="23" t="s">
        <v>2813</v>
      </c>
      <c r="J1367" s="23" t="s">
        <v>2814</v>
      </c>
      <c r="K1367" s="23" t="s">
        <v>154</v>
      </c>
      <c r="L1367" s="27">
        <v>1.0196000000000001</v>
      </c>
      <c r="M1367" s="25">
        <v>-206</v>
      </c>
      <c r="N1367" s="25">
        <v>-934</v>
      </c>
      <c r="O1367" s="24">
        <v>0</v>
      </c>
      <c r="P1367" s="24">
        <v>3</v>
      </c>
      <c r="Q1367" s="24">
        <v>1</v>
      </c>
      <c r="R1367" s="66">
        <v>923.31449771689506</v>
      </c>
      <c r="S1367" s="66">
        <v>5.8853186140115854</v>
      </c>
      <c r="T1367" s="66">
        <v>258.76190476190482</v>
      </c>
      <c r="U1367" s="66">
        <v>319.64705882352939</v>
      </c>
      <c r="V1367" s="66">
        <v>143</v>
      </c>
      <c r="W1367" s="24">
        <v>4</v>
      </c>
      <c r="X1367" s="24">
        <v>3</v>
      </c>
      <c r="Y1367" s="24">
        <v>3</v>
      </c>
      <c r="Z1367" s="24">
        <v>2</v>
      </c>
      <c r="AA1367" s="28">
        <v>3</v>
      </c>
      <c r="AB1367" s="28">
        <v>0.8</v>
      </c>
      <c r="AC1367" s="28">
        <v>2.4</v>
      </c>
      <c r="AD1367" s="28">
        <v>24</v>
      </c>
      <c r="AE1367" s="28">
        <v>24.00098633</v>
      </c>
      <c r="AF1367" t="s">
        <v>1090</v>
      </c>
    </row>
    <row r="1368" spans="1:32" ht="18" customHeight="1">
      <c r="A1368" s="22">
        <v>46181</v>
      </c>
      <c r="B1368" s="23" t="s">
        <v>20</v>
      </c>
      <c r="C1368" s="24">
        <v>701</v>
      </c>
      <c r="D1368" s="25">
        <v>306</v>
      </c>
      <c r="E1368" s="26">
        <v>308</v>
      </c>
      <c r="F1368" s="24">
        <v>6</v>
      </c>
      <c r="G1368" s="24">
        <v>1</v>
      </c>
      <c r="H1368" s="23" t="s">
        <v>1478</v>
      </c>
      <c r="I1368" s="23" t="s">
        <v>2301</v>
      </c>
      <c r="J1368" s="23" t="s">
        <v>1298</v>
      </c>
      <c r="K1368" s="23" t="s">
        <v>154</v>
      </c>
      <c r="L1368" s="27">
        <v>1.3354999999999999</v>
      </c>
      <c r="M1368" s="25">
        <v>-830</v>
      </c>
      <c r="N1368" s="25">
        <v>-806</v>
      </c>
      <c r="O1368" s="24">
        <v>0</v>
      </c>
      <c r="P1368" s="24">
        <v>1</v>
      </c>
      <c r="Q1368" s="24">
        <v>0</v>
      </c>
      <c r="R1368" s="66"/>
      <c r="S1368" s="66"/>
      <c r="T1368" s="66"/>
      <c r="U1368" s="66"/>
      <c r="V1368" s="66"/>
      <c r="W1368" s="24"/>
      <c r="X1368" s="24"/>
      <c r="Y1368" s="24"/>
      <c r="Z1368" s="24"/>
      <c r="AA1368" s="28"/>
      <c r="AB1368" s="28">
        <v>0.5</v>
      </c>
      <c r="AC1368" s="28"/>
      <c r="AD1368" s="28">
        <v>10</v>
      </c>
      <c r="AE1368" s="28">
        <v>10.000986320000001</v>
      </c>
      <c r="AF1368" t="s">
        <v>195</v>
      </c>
    </row>
    <row r="1369" spans="1:32" ht="18" customHeight="1">
      <c r="A1369" s="22">
        <v>46181</v>
      </c>
      <c r="B1369" s="23" t="s">
        <v>387</v>
      </c>
      <c r="C1369" s="24">
        <v>683</v>
      </c>
      <c r="D1369" s="25">
        <v>466</v>
      </c>
      <c r="E1369" s="26">
        <v>303</v>
      </c>
      <c r="F1369" s="24">
        <v>6</v>
      </c>
      <c r="G1369" s="24">
        <v>3</v>
      </c>
      <c r="H1369" s="23" t="s">
        <v>2815</v>
      </c>
      <c r="I1369" s="23" t="s">
        <v>2758</v>
      </c>
      <c r="J1369" s="23" t="s">
        <v>1708</v>
      </c>
      <c r="K1369" s="23" t="s">
        <v>154</v>
      </c>
      <c r="L1369" s="27">
        <v>1.2166999999999999</v>
      </c>
      <c r="M1369" s="25">
        <v>-70</v>
      </c>
      <c r="N1369" s="25">
        <v>-49</v>
      </c>
      <c r="O1369" s="24">
        <v>0</v>
      </c>
      <c r="P1369" s="24">
        <v>3</v>
      </c>
      <c r="Q1369" s="24">
        <v>0</v>
      </c>
      <c r="R1369" s="66"/>
      <c r="S1369" s="66"/>
      <c r="T1369" s="66"/>
      <c r="U1369" s="66"/>
      <c r="V1369" s="66"/>
      <c r="W1369" s="24"/>
      <c r="X1369" s="24"/>
      <c r="Y1369" s="24"/>
      <c r="Z1369" s="24"/>
      <c r="AA1369" s="28"/>
      <c r="AB1369" s="28">
        <v>0.5</v>
      </c>
      <c r="AC1369" s="28"/>
      <c r="AD1369" s="28">
        <v>0</v>
      </c>
      <c r="AE1369" s="28">
        <v>0</v>
      </c>
    </row>
    <row r="1370" spans="1:32" ht="18" customHeight="1">
      <c r="A1370" s="22">
        <v>46181</v>
      </c>
      <c r="B1370" s="23" t="s">
        <v>14</v>
      </c>
      <c r="C1370" s="24">
        <v>503</v>
      </c>
      <c r="D1370" s="25">
        <v>4037</v>
      </c>
      <c r="E1370" s="26">
        <v>301</v>
      </c>
      <c r="F1370" s="24">
        <v>18</v>
      </c>
      <c r="G1370" s="24">
        <v>13</v>
      </c>
      <c r="H1370" s="23" t="s">
        <v>2816</v>
      </c>
      <c r="I1370" s="23" t="s">
        <v>2817</v>
      </c>
      <c r="J1370" s="23" t="s">
        <v>1157</v>
      </c>
      <c r="K1370" s="23" t="s">
        <v>154</v>
      </c>
      <c r="L1370" s="27">
        <v>1.0248999999999999</v>
      </c>
      <c r="M1370" s="25">
        <v>226</v>
      </c>
      <c r="N1370" s="25">
        <v>-116</v>
      </c>
      <c r="O1370" s="24">
        <v>0</v>
      </c>
      <c r="P1370" s="24">
        <v>3</v>
      </c>
      <c r="Q1370" s="24">
        <v>1</v>
      </c>
      <c r="R1370" s="66">
        <v>617.53652968036522</v>
      </c>
      <c r="S1370" s="66">
        <v>6.5372650944058934</v>
      </c>
      <c r="T1370" s="66">
        <v>224.2777777777778</v>
      </c>
      <c r="U1370" s="66">
        <v>310.53846153846149</v>
      </c>
      <c r="V1370" s="66">
        <v>130.2258064516129</v>
      </c>
      <c r="W1370" s="24">
        <v>7</v>
      </c>
      <c r="X1370" s="24">
        <v>3</v>
      </c>
      <c r="Y1370" s="24">
        <v>4</v>
      </c>
      <c r="Z1370" s="24">
        <v>0</v>
      </c>
      <c r="AA1370" s="28">
        <v>3.5</v>
      </c>
      <c r="AB1370" s="28">
        <v>0.6</v>
      </c>
      <c r="AC1370" s="28">
        <v>2.1</v>
      </c>
      <c r="AD1370" s="28">
        <v>21</v>
      </c>
      <c r="AE1370" s="28">
        <v>21.000986300000001</v>
      </c>
      <c r="AF1370" t="s">
        <v>1379</v>
      </c>
    </row>
    <row r="1371" spans="1:32" ht="18" customHeight="1">
      <c r="A1371" s="22">
        <v>46181</v>
      </c>
      <c r="B1371" s="23" t="s">
        <v>9</v>
      </c>
      <c r="C1371" s="24">
        <v>516</v>
      </c>
      <c r="D1371" s="25">
        <v>1446</v>
      </c>
      <c r="E1371" s="26">
        <v>281</v>
      </c>
      <c r="F1371" s="24">
        <v>6</v>
      </c>
      <c r="G1371" s="24">
        <v>5</v>
      </c>
      <c r="H1371" s="23" t="s">
        <v>2237</v>
      </c>
      <c r="I1371" s="23" t="s">
        <v>2818</v>
      </c>
      <c r="J1371" s="23" t="s">
        <v>2819</v>
      </c>
      <c r="K1371" s="23" t="s">
        <v>154</v>
      </c>
      <c r="L1371" s="27">
        <v>1.0648</v>
      </c>
      <c r="M1371" s="25">
        <v>-321</v>
      </c>
      <c r="N1371" s="25">
        <v>98</v>
      </c>
      <c r="O1371" s="24">
        <v>0</v>
      </c>
      <c r="P1371" s="24">
        <v>6</v>
      </c>
      <c r="Q1371" s="24">
        <v>1</v>
      </c>
      <c r="R1371" s="66">
        <v>252.13963262764631</v>
      </c>
      <c r="S1371" s="66">
        <v>5.7349175333154294</v>
      </c>
      <c r="T1371" s="66">
        <v>241</v>
      </c>
      <c r="U1371" s="66">
        <v>289.2</v>
      </c>
      <c r="V1371" s="66">
        <v>131.4545454545455</v>
      </c>
      <c r="W1371" s="24">
        <v>5</v>
      </c>
      <c r="X1371" s="24">
        <v>4</v>
      </c>
      <c r="Y1371" s="24">
        <v>4</v>
      </c>
      <c r="Z1371" s="24">
        <v>5</v>
      </c>
      <c r="AA1371" s="28">
        <v>4.5</v>
      </c>
      <c r="AB1371" s="28">
        <v>0.5</v>
      </c>
      <c r="AC1371" s="28">
        <v>2.25</v>
      </c>
      <c r="AD1371" s="28">
        <v>32.5</v>
      </c>
      <c r="AE1371" s="28">
        <v>32.50098629</v>
      </c>
      <c r="AF1371" t="s">
        <v>314</v>
      </c>
    </row>
    <row r="1372" spans="1:32" ht="18" customHeight="1">
      <c r="A1372" s="22">
        <v>46181</v>
      </c>
      <c r="B1372" s="23" t="s">
        <v>179</v>
      </c>
      <c r="C1372" s="24">
        <v>667</v>
      </c>
      <c r="D1372" s="25">
        <v>381</v>
      </c>
      <c r="E1372" s="26">
        <v>271</v>
      </c>
      <c r="F1372" s="24">
        <v>3</v>
      </c>
      <c r="G1372" s="24">
        <v>0</v>
      </c>
      <c r="H1372" s="23" t="s">
        <v>382</v>
      </c>
      <c r="I1372" s="23" t="s">
        <v>382</v>
      </c>
      <c r="J1372" s="23" t="s">
        <v>214</v>
      </c>
      <c r="K1372" s="23" t="s">
        <v>154</v>
      </c>
      <c r="L1372" s="27">
        <v>1.2371000000000001</v>
      </c>
      <c r="M1372" s="25">
        <v>5667</v>
      </c>
      <c r="N1372" s="25">
        <v>2472</v>
      </c>
      <c r="O1372" s="24">
        <v>0</v>
      </c>
      <c r="P1372" s="24">
        <v>7</v>
      </c>
      <c r="Q1372" s="24">
        <v>0</v>
      </c>
      <c r="R1372" s="66"/>
      <c r="S1372" s="66"/>
      <c r="T1372" s="66"/>
      <c r="U1372" s="66"/>
      <c r="V1372" s="66"/>
      <c r="W1372" s="24"/>
      <c r="X1372" s="24"/>
      <c r="Y1372" s="24"/>
      <c r="Z1372" s="24"/>
      <c r="AA1372" s="28"/>
      <c r="AB1372" s="28">
        <v>0.5</v>
      </c>
      <c r="AC1372" s="28"/>
      <c r="AD1372" s="28">
        <v>0</v>
      </c>
      <c r="AE1372" s="28">
        <v>0</v>
      </c>
    </row>
    <row r="1373" spans="1:32" ht="18" customHeight="1">
      <c r="A1373" s="22">
        <v>46181</v>
      </c>
      <c r="B1373" s="23" t="s">
        <v>14</v>
      </c>
      <c r="C1373" s="24">
        <v>505</v>
      </c>
      <c r="D1373" s="25">
        <v>3861</v>
      </c>
      <c r="E1373" s="26">
        <v>254</v>
      </c>
      <c r="F1373" s="24">
        <v>16</v>
      </c>
      <c r="G1373" s="24">
        <v>13</v>
      </c>
      <c r="H1373" s="23" t="s">
        <v>2820</v>
      </c>
      <c r="I1373" s="23" t="s">
        <v>1430</v>
      </c>
      <c r="J1373" s="23" t="s">
        <v>329</v>
      </c>
      <c r="K1373" s="23" t="s">
        <v>154</v>
      </c>
      <c r="L1373" s="27">
        <v>1.0219</v>
      </c>
      <c r="M1373" s="25">
        <v>8</v>
      </c>
      <c r="N1373" s="25">
        <v>521</v>
      </c>
      <c r="O1373" s="24">
        <v>0</v>
      </c>
      <c r="P1373" s="24">
        <v>5</v>
      </c>
      <c r="Q1373" s="24">
        <v>1</v>
      </c>
      <c r="R1373" s="66">
        <v>616.03595890410952</v>
      </c>
      <c r="S1373" s="66">
        <v>6.2674912790293673</v>
      </c>
      <c r="T1373" s="66">
        <v>241.3125</v>
      </c>
      <c r="U1373" s="66">
        <v>297</v>
      </c>
      <c r="V1373" s="66">
        <v>133.13793103448279</v>
      </c>
      <c r="W1373" s="24">
        <v>5</v>
      </c>
      <c r="X1373" s="24">
        <v>3</v>
      </c>
      <c r="Y1373" s="24">
        <v>4</v>
      </c>
      <c r="Z1373" s="24">
        <v>0</v>
      </c>
      <c r="AA1373" s="28">
        <v>3</v>
      </c>
      <c r="AB1373" s="28">
        <v>0.6</v>
      </c>
      <c r="AC1373" s="28">
        <v>1.8</v>
      </c>
      <c r="AD1373" s="28">
        <v>28</v>
      </c>
      <c r="AE1373" s="28">
        <v>28.000986269999999</v>
      </c>
      <c r="AF1373" t="s">
        <v>271</v>
      </c>
    </row>
    <row r="1374" spans="1:32" ht="18" customHeight="1">
      <c r="A1374" s="22">
        <v>46181</v>
      </c>
      <c r="B1374" s="23" t="s">
        <v>44</v>
      </c>
      <c r="C1374" s="24">
        <v>573</v>
      </c>
      <c r="D1374" s="25">
        <v>5570</v>
      </c>
      <c r="E1374" s="26">
        <v>243</v>
      </c>
      <c r="F1374" s="24">
        <v>23</v>
      </c>
      <c r="G1374" s="24">
        <v>10</v>
      </c>
      <c r="H1374" s="23" t="s">
        <v>2821</v>
      </c>
      <c r="I1374" s="23" t="s">
        <v>2294</v>
      </c>
      <c r="J1374" s="23" t="s">
        <v>2822</v>
      </c>
      <c r="K1374" s="23" t="s">
        <v>154</v>
      </c>
      <c r="L1374" s="27">
        <v>1.0145</v>
      </c>
      <c r="M1374" s="25">
        <v>-598</v>
      </c>
      <c r="N1374" s="25">
        <v>-417</v>
      </c>
      <c r="O1374" s="24">
        <v>0</v>
      </c>
      <c r="P1374" s="24">
        <v>3</v>
      </c>
      <c r="Q1374" s="24">
        <v>1</v>
      </c>
      <c r="R1374" s="66">
        <v>980.79789331672885</v>
      </c>
      <c r="S1374" s="66">
        <v>5.6790497185552997</v>
      </c>
      <c r="T1374" s="66">
        <v>242.17391304347831</v>
      </c>
      <c r="U1374" s="66">
        <v>557</v>
      </c>
      <c r="V1374" s="66">
        <v>168.78787878787881</v>
      </c>
      <c r="W1374" s="24">
        <v>5</v>
      </c>
      <c r="X1374" s="24">
        <v>0</v>
      </c>
      <c r="Y1374" s="24">
        <v>1</v>
      </c>
      <c r="Z1374" s="24">
        <v>7</v>
      </c>
      <c r="AA1374" s="28">
        <v>3.25</v>
      </c>
      <c r="AB1374" s="28">
        <v>0.8</v>
      </c>
      <c r="AC1374" s="28">
        <v>2.6</v>
      </c>
      <c r="AD1374" s="28">
        <v>26</v>
      </c>
      <c r="AE1374" s="28">
        <v>26.000986260000001</v>
      </c>
      <c r="AF1374" t="s">
        <v>616</v>
      </c>
    </row>
    <row r="1375" spans="1:32" ht="18" customHeight="1">
      <c r="A1375" s="22">
        <v>46181</v>
      </c>
      <c r="B1375" s="23" t="s">
        <v>416</v>
      </c>
      <c r="C1375" s="24">
        <v>638</v>
      </c>
      <c r="D1375" s="25">
        <v>1499</v>
      </c>
      <c r="E1375" s="26">
        <v>246</v>
      </c>
      <c r="F1375" s="24">
        <v>17</v>
      </c>
      <c r="G1375" s="24">
        <v>6</v>
      </c>
      <c r="H1375" s="23" t="s">
        <v>2249</v>
      </c>
      <c r="I1375" s="23" t="s">
        <v>1994</v>
      </c>
      <c r="J1375" s="23" t="s">
        <v>2823</v>
      </c>
      <c r="K1375" s="23" t="s">
        <v>154</v>
      </c>
      <c r="L1375" s="27">
        <v>1.0547</v>
      </c>
      <c r="M1375" s="25">
        <v>2904</v>
      </c>
      <c r="N1375" s="25">
        <v>-750</v>
      </c>
      <c r="O1375" s="24">
        <v>0</v>
      </c>
      <c r="P1375" s="24">
        <v>8</v>
      </c>
      <c r="Q1375" s="24">
        <v>0</v>
      </c>
      <c r="R1375" s="66"/>
      <c r="S1375" s="66"/>
      <c r="T1375" s="66"/>
      <c r="U1375" s="66"/>
      <c r="V1375" s="66"/>
      <c r="W1375" s="24"/>
      <c r="X1375" s="24"/>
      <c r="Y1375" s="24"/>
      <c r="Z1375" s="24"/>
      <c r="AA1375" s="28"/>
      <c r="AB1375" s="28">
        <v>0.5</v>
      </c>
      <c r="AC1375" s="28"/>
      <c r="AD1375" s="28">
        <v>45</v>
      </c>
      <c r="AE1375" s="28">
        <v>45.000986249999997</v>
      </c>
      <c r="AF1375" t="s">
        <v>241</v>
      </c>
    </row>
    <row r="1376" spans="1:32" ht="18" customHeight="1">
      <c r="A1376" s="22">
        <v>46181</v>
      </c>
      <c r="B1376" s="23" t="s">
        <v>246</v>
      </c>
      <c r="C1376" s="24">
        <v>730</v>
      </c>
      <c r="D1376" s="25">
        <v>457</v>
      </c>
      <c r="E1376" s="26">
        <v>167</v>
      </c>
      <c r="F1376" s="24">
        <v>5</v>
      </c>
      <c r="G1376" s="24">
        <v>1</v>
      </c>
      <c r="H1376" s="23" t="s">
        <v>445</v>
      </c>
      <c r="I1376" s="23" t="s">
        <v>2824</v>
      </c>
      <c r="J1376" s="23" t="s">
        <v>2825</v>
      </c>
      <c r="K1376" s="23" t="s">
        <v>154</v>
      </c>
      <c r="L1376" s="27">
        <v>1.1217999999999999</v>
      </c>
      <c r="M1376" s="25">
        <v>0</v>
      </c>
      <c r="N1376" s="25">
        <v>98</v>
      </c>
      <c r="O1376" s="24">
        <v>0</v>
      </c>
      <c r="P1376" s="24">
        <v>0</v>
      </c>
      <c r="Q1376" s="24">
        <v>0</v>
      </c>
      <c r="R1376" s="66"/>
      <c r="S1376" s="66"/>
      <c r="T1376" s="66"/>
      <c r="U1376" s="66"/>
      <c r="V1376" s="66"/>
      <c r="W1376" s="24"/>
      <c r="X1376" s="24"/>
      <c r="Y1376" s="24"/>
      <c r="Z1376" s="24"/>
      <c r="AA1376" s="28"/>
      <c r="AB1376" s="28">
        <v>0.5</v>
      </c>
      <c r="AC1376" s="28"/>
      <c r="AD1376" s="28">
        <v>10</v>
      </c>
      <c r="AE1376" s="28">
        <v>10.00098624</v>
      </c>
      <c r="AF1376" t="s">
        <v>195</v>
      </c>
    </row>
    <row r="1377" spans="1:32" ht="18" customHeight="1">
      <c r="A1377" s="22">
        <v>46181</v>
      </c>
      <c r="B1377" s="23" t="s">
        <v>16</v>
      </c>
      <c r="C1377" s="24">
        <v>551</v>
      </c>
      <c r="D1377" s="25">
        <v>2140</v>
      </c>
      <c r="E1377" s="26">
        <v>167</v>
      </c>
      <c r="F1377" s="24">
        <v>10</v>
      </c>
      <c r="G1377" s="24">
        <v>4</v>
      </c>
      <c r="H1377" s="23" t="s">
        <v>959</v>
      </c>
      <c r="I1377" s="23" t="s">
        <v>2146</v>
      </c>
      <c r="J1377" s="23" t="s">
        <v>2826</v>
      </c>
      <c r="K1377" s="23" t="s">
        <v>154</v>
      </c>
      <c r="L1377" s="27">
        <v>1.026</v>
      </c>
      <c r="M1377" s="25">
        <v>-732</v>
      </c>
      <c r="N1377" s="25">
        <v>-285</v>
      </c>
      <c r="O1377" s="24">
        <v>0</v>
      </c>
      <c r="P1377" s="24">
        <v>1</v>
      </c>
      <c r="Q1377" s="24">
        <v>1</v>
      </c>
      <c r="R1377" s="66">
        <v>334.23137193856383</v>
      </c>
      <c r="S1377" s="66">
        <v>6.4027502492894666</v>
      </c>
      <c r="T1377" s="66">
        <v>214</v>
      </c>
      <c r="U1377" s="66">
        <v>535</v>
      </c>
      <c r="V1377" s="66">
        <v>152.85714285714289</v>
      </c>
      <c r="W1377" s="24">
        <v>7</v>
      </c>
      <c r="X1377" s="24">
        <v>0</v>
      </c>
      <c r="Y1377" s="24">
        <v>3</v>
      </c>
      <c r="Z1377" s="24">
        <v>0</v>
      </c>
      <c r="AA1377" s="28">
        <v>2.5</v>
      </c>
      <c r="AB1377" s="28">
        <v>0.5</v>
      </c>
      <c r="AC1377" s="28">
        <v>1.25</v>
      </c>
      <c r="AD1377" s="28">
        <v>22.5</v>
      </c>
      <c r="AE1377" s="28">
        <v>22.500986229999999</v>
      </c>
      <c r="AF1377" t="s">
        <v>399</v>
      </c>
    </row>
    <row r="1378" spans="1:32" ht="18" customHeight="1">
      <c r="A1378" s="22">
        <v>46181</v>
      </c>
      <c r="B1378" s="23" t="s">
        <v>9</v>
      </c>
      <c r="C1378" s="24">
        <v>531</v>
      </c>
      <c r="D1378" s="25">
        <v>1646</v>
      </c>
      <c r="E1378" s="26">
        <v>128</v>
      </c>
      <c r="F1378" s="24">
        <v>8</v>
      </c>
      <c r="G1378" s="24">
        <v>2</v>
      </c>
      <c r="H1378" s="23" t="s">
        <v>2827</v>
      </c>
      <c r="I1378" s="23" t="s">
        <v>2413</v>
      </c>
      <c r="J1378" s="23" t="s">
        <v>2828</v>
      </c>
      <c r="K1378" s="23" t="s">
        <v>154</v>
      </c>
      <c r="L1378" s="27">
        <v>1.0259</v>
      </c>
      <c r="M1378" s="25">
        <v>-1184</v>
      </c>
      <c r="N1378" s="25">
        <v>1805</v>
      </c>
      <c r="O1378" s="24">
        <v>0</v>
      </c>
      <c r="P1378" s="24">
        <v>1</v>
      </c>
      <c r="Q1378" s="24">
        <v>1</v>
      </c>
      <c r="R1378" s="66">
        <v>272.22550850975512</v>
      </c>
      <c r="S1378" s="66">
        <v>6.0464576189450536</v>
      </c>
      <c r="T1378" s="66">
        <v>205.75</v>
      </c>
      <c r="U1378" s="66">
        <v>823</v>
      </c>
      <c r="V1378" s="66">
        <v>164.6</v>
      </c>
      <c r="W1378" s="24">
        <v>7</v>
      </c>
      <c r="X1378" s="24">
        <v>0</v>
      </c>
      <c r="Y1378" s="24">
        <v>1</v>
      </c>
      <c r="Z1378" s="24">
        <v>0</v>
      </c>
      <c r="AA1378" s="28">
        <v>2</v>
      </c>
      <c r="AB1378" s="28">
        <v>0.5</v>
      </c>
      <c r="AC1378" s="28">
        <v>1</v>
      </c>
      <c r="AD1378" s="28">
        <v>20</v>
      </c>
      <c r="AE1378" s="28">
        <v>20.000986220000001</v>
      </c>
      <c r="AF1378" t="s">
        <v>321</v>
      </c>
    </row>
    <row r="1379" spans="1:32" ht="18" customHeight="1">
      <c r="A1379" s="22">
        <v>46181</v>
      </c>
      <c r="B1379" s="23" t="s">
        <v>14</v>
      </c>
      <c r="C1379" s="24">
        <v>501</v>
      </c>
      <c r="D1379" s="25">
        <v>2406</v>
      </c>
      <c r="E1379" s="26">
        <v>78</v>
      </c>
      <c r="F1379" s="24">
        <v>9</v>
      </c>
      <c r="G1379" s="24">
        <v>6</v>
      </c>
      <c r="H1379" s="23" t="s">
        <v>940</v>
      </c>
      <c r="I1379" s="23" t="s">
        <v>2152</v>
      </c>
      <c r="J1379" s="23" t="s">
        <v>2829</v>
      </c>
      <c r="K1379" s="23" t="s">
        <v>154</v>
      </c>
      <c r="L1379" s="27">
        <v>1.0107999999999999</v>
      </c>
      <c r="M1379" s="25">
        <v>-790</v>
      </c>
      <c r="N1379" s="25">
        <v>2149</v>
      </c>
      <c r="O1379" s="24">
        <v>0</v>
      </c>
      <c r="P1379" s="24">
        <v>1</v>
      </c>
      <c r="Q1379" s="24">
        <v>1</v>
      </c>
      <c r="R1379" s="66">
        <v>428.17683686176838</v>
      </c>
      <c r="S1379" s="66">
        <v>5.6191736517889863</v>
      </c>
      <c r="T1379" s="66">
        <v>267.33333333333331</v>
      </c>
      <c r="U1379" s="66">
        <v>401</v>
      </c>
      <c r="V1379" s="66">
        <v>160.4</v>
      </c>
      <c r="W1379" s="24">
        <v>0</v>
      </c>
      <c r="X1379" s="24">
        <v>0</v>
      </c>
      <c r="Y1379" s="24">
        <v>0</v>
      </c>
      <c r="Z1379" s="24">
        <v>7</v>
      </c>
      <c r="AA1379" s="28">
        <v>1.75</v>
      </c>
      <c r="AB1379" s="28">
        <v>0.5</v>
      </c>
      <c r="AC1379" s="28">
        <v>0.875</v>
      </c>
      <c r="AD1379" s="28">
        <v>18.8</v>
      </c>
      <c r="AE1379" s="28">
        <v>18.800986210000001</v>
      </c>
      <c r="AF1379" t="s">
        <v>394</v>
      </c>
    </row>
    <row r="1380" spans="1:32" ht="18" customHeight="1">
      <c r="A1380" s="22">
        <v>46181</v>
      </c>
      <c r="B1380" s="23" t="s">
        <v>14</v>
      </c>
      <c r="C1380" s="24">
        <v>506</v>
      </c>
      <c r="D1380" s="25">
        <v>2461</v>
      </c>
      <c r="E1380" s="26">
        <v>76</v>
      </c>
      <c r="F1380" s="24">
        <v>12</v>
      </c>
      <c r="G1380" s="24">
        <v>3</v>
      </c>
      <c r="H1380" s="23" t="s">
        <v>1429</v>
      </c>
      <c r="I1380" s="23" t="s">
        <v>1423</v>
      </c>
      <c r="J1380" s="23" t="s">
        <v>2830</v>
      </c>
      <c r="K1380" s="23" t="s">
        <v>154</v>
      </c>
      <c r="L1380" s="27">
        <v>1.0103</v>
      </c>
      <c r="M1380" s="25">
        <v>-706</v>
      </c>
      <c r="N1380" s="25">
        <v>3602</v>
      </c>
      <c r="O1380" s="24">
        <v>0</v>
      </c>
      <c r="P1380" s="24">
        <v>6</v>
      </c>
      <c r="Q1380" s="24">
        <v>1</v>
      </c>
      <c r="R1380" s="66">
        <v>391.30982772934829</v>
      </c>
      <c r="S1380" s="66">
        <v>6.2891341479472498</v>
      </c>
      <c r="T1380" s="66">
        <v>205.08333333333329</v>
      </c>
      <c r="U1380" s="66">
        <v>820.33333333333337</v>
      </c>
      <c r="V1380" s="66">
        <v>164.06666666666669</v>
      </c>
      <c r="W1380" s="24">
        <v>7</v>
      </c>
      <c r="X1380" s="24">
        <v>0</v>
      </c>
      <c r="Y1380" s="24">
        <v>0</v>
      </c>
      <c r="Z1380" s="24">
        <v>0</v>
      </c>
      <c r="AA1380" s="28">
        <v>1.75</v>
      </c>
      <c r="AB1380" s="28">
        <v>0.5</v>
      </c>
      <c r="AC1380" s="28">
        <v>0.875</v>
      </c>
      <c r="AD1380" s="28">
        <v>18.8</v>
      </c>
      <c r="AE1380" s="28">
        <v>18.800986200000001</v>
      </c>
      <c r="AF1380" t="s">
        <v>394</v>
      </c>
    </row>
    <row r="1381" spans="1:32" ht="18" customHeight="1">
      <c r="A1381" s="22">
        <v>46181</v>
      </c>
      <c r="B1381" s="23" t="s">
        <v>44</v>
      </c>
      <c r="C1381" s="24">
        <v>568</v>
      </c>
      <c r="D1381" s="25">
        <v>4498</v>
      </c>
      <c r="E1381" s="26">
        <v>76</v>
      </c>
      <c r="F1381" s="24">
        <v>17</v>
      </c>
      <c r="G1381" s="24">
        <v>15</v>
      </c>
      <c r="H1381" s="23" t="s">
        <v>1508</v>
      </c>
      <c r="I1381" s="23" t="s">
        <v>761</v>
      </c>
      <c r="J1381" s="23" t="s">
        <v>2831</v>
      </c>
      <c r="K1381" s="23" t="s">
        <v>154</v>
      </c>
      <c r="L1381" s="27">
        <v>1.0056</v>
      </c>
      <c r="M1381" s="25">
        <v>184</v>
      </c>
      <c r="N1381" s="25">
        <v>2612</v>
      </c>
      <c r="O1381" s="24">
        <v>0</v>
      </c>
      <c r="P1381" s="24">
        <v>8</v>
      </c>
      <c r="Q1381" s="24">
        <v>1</v>
      </c>
      <c r="R1381" s="66">
        <v>741.11259858862593</v>
      </c>
      <c r="S1381" s="66">
        <v>6.0692531857722916</v>
      </c>
      <c r="T1381" s="66">
        <v>264.58823529411762</v>
      </c>
      <c r="U1381" s="66">
        <v>299.86666666666667</v>
      </c>
      <c r="V1381" s="66">
        <v>140.5625</v>
      </c>
      <c r="W1381" s="24">
        <v>1</v>
      </c>
      <c r="X1381" s="24">
        <v>5</v>
      </c>
      <c r="Y1381" s="24">
        <v>4</v>
      </c>
      <c r="Z1381" s="24">
        <v>0</v>
      </c>
      <c r="AA1381" s="28">
        <v>2.5</v>
      </c>
      <c r="AB1381" s="28">
        <v>0.6</v>
      </c>
      <c r="AC1381" s="28">
        <v>1.5</v>
      </c>
      <c r="AD1381" s="28">
        <v>25</v>
      </c>
      <c r="AE1381" s="28">
        <v>25.000986189999999</v>
      </c>
      <c r="AF1381" t="s">
        <v>267</v>
      </c>
    </row>
    <row r="1382" spans="1:32" ht="18" customHeight="1">
      <c r="A1382" s="22">
        <v>46181</v>
      </c>
      <c r="B1382" s="23" t="s">
        <v>22</v>
      </c>
      <c r="C1382" s="24">
        <v>677</v>
      </c>
      <c r="D1382" s="25">
        <v>3776</v>
      </c>
      <c r="E1382" s="26">
        <v>39</v>
      </c>
      <c r="F1382" s="24">
        <v>40</v>
      </c>
      <c r="G1382" s="24">
        <v>11</v>
      </c>
      <c r="H1382" s="23" t="s">
        <v>1603</v>
      </c>
      <c r="I1382" s="23" t="s">
        <v>295</v>
      </c>
      <c r="J1382" s="23" t="s">
        <v>1887</v>
      </c>
      <c r="K1382" s="23" t="s">
        <v>154</v>
      </c>
      <c r="L1382" s="27">
        <v>1.0034000000000001</v>
      </c>
      <c r="M1382" s="25">
        <v>-3269</v>
      </c>
      <c r="N1382" s="25">
        <v>3692</v>
      </c>
      <c r="O1382" s="24">
        <v>0</v>
      </c>
      <c r="P1382" s="24">
        <v>7</v>
      </c>
      <c r="Q1382" s="24">
        <v>0</v>
      </c>
      <c r="R1382" s="66"/>
      <c r="S1382" s="66"/>
      <c r="T1382" s="66"/>
      <c r="U1382" s="66"/>
      <c r="V1382" s="66"/>
      <c r="W1382" s="24"/>
      <c r="X1382" s="24"/>
      <c r="Y1382" s="24"/>
      <c r="Z1382" s="24"/>
      <c r="AA1382" s="28"/>
      <c r="AB1382" s="28">
        <v>0.6</v>
      </c>
      <c r="AC1382" s="28"/>
      <c r="AD1382" s="28">
        <v>35</v>
      </c>
      <c r="AE1382" s="28">
        <v>35.000986179999998</v>
      </c>
      <c r="AF1382" t="s">
        <v>668</v>
      </c>
    </row>
    <row r="1383" spans="1:32" ht="18" customHeight="1">
      <c r="A1383" s="22">
        <v>46181</v>
      </c>
      <c r="B1383" s="23" t="s">
        <v>18</v>
      </c>
      <c r="C1383" s="24">
        <v>756</v>
      </c>
      <c r="D1383" s="25">
        <v>2200</v>
      </c>
      <c r="E1383" s="26">
        <v>31</v>
      </c>
      <c r="F1383" s="24">
        <v>26</v>
      </c>
      <c r="G1383" s="24">
        <v>10</v>
      </c>
      <c r="H1383" s="23" t="s">
        <v>2832</v>
      </c>
      <c r="I1383" s="23" t="s">
        <v>1302</v>
      </c>
      <c r="J1383" s="23" t="s">
        <v>2833</v>
      </c>
      <c r="K1383" s="23" t="s">
        <v>154</v>
      </c>
      <c r="L1383" s="27">
        <v>1.0046999999999999</v>
      </c>
      <c r="M1383" s="25">
        <v>-2495</v>
      </c>
      <c r="N1383" s="25">
        <v>18352</v>
      </c>
      <c r="O1383" s="24">
        <v>0</v>
      </c>
      <c r="P1383" s="24">
        <v>6</v>
      </c>
      <c r="Q1383" s="24">
        <v>0</v>
      </c>
      <c r="R1383" s="66"/>
      <c r="S1383" s="66"/>
      <c r="T1383" s="66"/>
      <c r="U1383" s="66"/>
      <c r="V1383" s="66"/>
      <c r="W1383" s="24"/>
      <c r="X1383" s="24"/>
      <c r="Y1383" s="24"/>
      <c r="Z1383" s="24"/>
      <c r="AA1383" s="28"/>
      <c r="AB1383" s="28">
        <v>0.5</v>
      </c>
      <c r="AC1383" s="28"/>
      <c r="AD1383" s="28">
        <v>45</v>
      </c>
      <c r="AE1383" s="28">
        <v>45.000986169999997</v>
      </c>
      <c r="AF1383" t="s">
        <v>241</v>
      </c>
    </row>
    <row r="1384" spans="1:32" ht="18" customHeight="1">
      <c r="A1384" s="22">
        <v>46181</v>
      </c>
      <c r="B1384" s="23" t="s">
        <v>16</v>
      </c>
      <c r="C1384" s="24">
        <v>555</v>
      </c>
      <c r="D1384" s="25">
        <v>4240</v>
      </c>
      <c r="E1384" s="26">
        <v>10</v>
      </c>
      <c r="F1384" s="24">
        <v>14</v>
      </c>
      <c r="G1384" s="24">
        <v>15</v>
      </c>
      <c r="H1384" s="23" t="s">
        <v>1093</v>
      </c>
      <c r="I1384" s="23" t="s">
        <v>2834</v>
      </c>
      <c r="J1384" s="23" t="s">
        <v>2835</v>
      </c>
      <c r="K1384" s="23" t="s">
        <v>154</v>
      </c>
      <c r="L1384" s="27">
        <v>1.0007999999999999</v>
      </c>
      <c r="M1384" s="25">
        <v>2829</v>
      </c>
      <c r="N1384" s="25">
        <v>-2443</v>
      </c>
      <c r="O1384" s="24">
        <v>0</v>
      </c>
      <c r="P1384" s="24">
        <v>5</v>
      </c>
      <c r="Q1384" s="24">
        <v>1</v>
      </c>
      <c r="R1384" s="66">
        <v>720.32056870070562</v>
      </c>
      <c r="S1384" s="66">
        <v>5.8862681203842273</v>
      </c>
      <c r="T1384" s="66">
        <v>302.85714285714278</v>
      </c>
      <c r="U1384" s="66">
        <v>282.66666666666669</v>
      </c>
      <c r="V1384" s="66">
        <v>146.2068965517241</v>
      </c>
      <c r="W1384" s="24">
        <v>0</v>
      </c>
      <c r="X1384" s="24">
        <v>5</v>
      </c>
      <c r="Y1384" s="24">
        <v>3</v>
      </c>
      <c r="Z1384" s="24">
        <v>6</v>
      </c>
      <c r="AA1384" s="28">
        <v>3.5</v>
      </c>
      <c r="AB1384" s="28">
        <v>0.6</v>
      </c>
      <c r="AC1384" s="28">
        <v>2.1</v>
      </c>
      <c r="AD1384" s="28">
        <v>31</v>
      </c>
      <c r="AE1384" s="28">
        <v>31.00098616</v>
      </c>
      <c r="AF1384" t="s">
        <v>1707</v>
      </c>
    </row>
    <row r="1385" spans="1:32" ht="18" customHeight="1">
      <c r="A1385" s="22">
        <v>46181</v>
      </c>
      <c r="B1385" s="23" t="s">
        <v>307</v>
      </c>
      <c r="C1385" s="24">
        <v>635</v>
      </c>
      <c r="D1385" s="25">
        <v>0</v>
      </c>
      <c r="E1385" s="26">
        <v>0</v>
      </c>
      <c r="F1385" s="24">
        <v>0</v>
      </c>
      <c r="G1385" s="24">
        <v>0</v>
      </c>
      <c r="H1385" s="23" t="s">
        <v>214</v>
      </c>
      <c r="I1385" s="23" t="s">
        <v>214</v>
      </c>
      <c r="J1385" s="23" t="s">
        <v>214</v>
      </c>
      <c r="K1385" s="23" t="s">
        <v>154</v>
      </c>
      <c r="L1385" s="27">
        <v>0</v>
      </c>
      <c r="M1385" s="25">
        <v>8687</v>
      </c>
      <c r="N1385" s="25">
        <v>-8297</v>
      </c>
      <c r="O1385" s="24">
        <v>0</v>
      </c>
      <c r="P1385" s="24">
        <v>5</v>
      </c>
      <c r="Q1385" s="24">
        <v>0</v>
      </c>
      <c r="R1385" s="66"/>
      <c r="S1385" s="66"/>
      <c r="T1385" s="66"/>
      <c r="U1385" s="66"/>
      <c r="V1385" s="66"/>
      <c r="W1385" s="24"/>
      <c r="X1385" s="24"/>
      <c r="Y1385" s="24"/>
      <c r="Z1385" s="24"/>
      <c r="AA1385" s="28"/>
      <c r="AB1385" s="28"/>
      <c r="AC1385" s="28"/>
      <c r="AD1385" s="28">
        <v>0</v>
      </c>
      <c r="AE1385" s="28">
        <v>0</v>
      </c>
    </row>
    <row r="1386" spans="1:32" ht="18" customHeight="1">
      <c r="A1386" s="22">
        <v>46181</v>
      </c>
      <c r="B1386" s="23" t="s">
        <v>307</v>
      </c>
      <c r="C1386" s="24">
        <v>637</v>
      </c>
      <c r="D1386" s="25">
        <v>0</v>
      </c>
      <c r="E1386" s="26">
        <v>0</v>
      </c>
      <c r="F1386" s="24">
        <v>0</v>
      </c>
      <c r="G1386" s="24">
        <v>0</v>
      </c>
      <c r="H1386" s="23" t="s">
        <v>214</v>
      </c>
      <c r="I1386" s="23" t="s">
        <v>214</v>
      </c>
      <c r="J1386" s="23" t="s">
        <v>214</v>
      </c>
      <c r="K1386" s="23" t="s">
        <v>154</v>
      </c>
      <c r="L1386" s="27">
        <v>0</v>
      </c>
      <c r="M1386" s="25">
        <v>3749</v>
      </c>
      <c r="N1386" s="25">
        <v>4960</v>
      </c>
      <c r="O1386" s="24">
        <v>0</v>
      </c>
      <c r="P1386" s="24">
        <v>7</v>
      </c>
      <c r="Q1386" s="24">
        <v>0</v>
      </c>
      <c r="R1386" s="66"/>
      <c r="S1386" s="66"/>
      <c r="T1386" s="66"/>
      <c r="U1386" s="66"/>
      <c r="V1386" s="66"/>
      <c r="W1386" s="24"/>
      <c r="X1386" s="24"/>
      <c r="Y1386" s="24"/>
      <c r="Z1386" s="24"/>
      <c r="AA1386" s="28"/>
      <c r="AB1386" s="28"/>
      <c r="AC1386" s="28"/>
      <c r="AD1386" s="28">
        <v>0</v>
      </c>
      <c r="AE1386" s="28">
        <v>0</v>
      </c>
    </row>
    <row r="1387" spans="1:32" ht="18" customHeight="1">
      <c r="A1387" s="22">
        <v>46181</v>
      </c>
      <c r="B1387" s="23" t="s">
        <v>16</v>
      </c>
      <c r="C1387" s="24">
        <v>557</v>
      </c>
      <c r="D1387" s="25">
        <v>1633</v>
      </c>
      <c r="E1387" s="26">
        <v>-17</v>
      </c>
      <c r="F1387" s="24">
        <v>7</v>
      </c>
      <c r="G1387" s="24">
        <v>3</v>
      </c>
      <c r="H1387" s="23" t="s">
        <v>2836</v>
      </c>
      <c r="I1387" s="23" t="s">
        <v>2837</v>
      </c>
      <c r="J1387" s="23" t="s">
        <v>2431</v>
      </c>
      <c r="K1387" s="23" t="s">
        <v>154</v>
      </c>
      <c r="L1387" s="27">
        <v>0.99650000000000005</v>
      </c>
      <c r="M1387" s="25">
        <v>-739</v>
      </c>
      <c r="N1387" s="25">
        <v>-2737</v>
      </c>
      <c r="O1387" s="24">
        <v>0</v>
      </c>
      <c r="P1387" s="24">
        <v>7</v>
      </c>
      <c r="Q1387" s="24">
        <v>1</v>
      </c>
      <c r="R1387" s="66">
        <v>257.49180157741802</v>
      </c>
      <c r="S1387" s="66">
        <v>6.3419494911919312</v>
      </c>
      <c r="T1387" s="66">
        <v>233.28571428571431</v>
      </c>
      <c r="U1387" s="66">
        <v>544.33333333333337</v>
      </c>
      <c r="V1387" s="66">
        <v>163.30000000000001</v>
      </c>
      <c r="W1387" s="24">
        <v>7</v>
      </c>
      <c r="X1387" s="24">
        <v>0</v>
      </c>
      <c r="Y1387" s="24">
        <v>2</v>
      </c>
      <c r="Z1387" s="24">
        <v>0</v>
      </c>
      <c r="AA1387" s="28">
        <v>2.25</v>
      </c>
      <c r="AB1387" s="28">
        <v>0.5</v>
      </c>
      <c r="AC1387" s="28">
        <v>1.125</v>
      </c>
      <c r="AD1387" s="28">
        <v>21.2</v>
      </c>
      <c r="AE1387" s="28">
        <v>21.20098613</v>
      </c>
      <c r="AF1387" t="s">
        <v>618</v>
      </c>
    </row>
    <row r="1388" spans="1:32" ht="18" customHeight="1">
      <c r="A1388" s="22">
        <v>46181</v>
      </c>
      <c r="B1388" s="23" t="s">
        <v>20</v>
      </c>
      <c r="C1388" s="24">
        <v>678</v>
      </c>
      <c r="D1388" s="25">
        <v>441</v>
      </c>
      <c r="E1388" s="26">
        <v>-31</v>
      </c>
      <c r="F1388" s="24">
        <v>4</v>
      </c>
      <c r="G1388" s="24">
        <v>2</v>
      </c>
      <c r="H1388" s="23" t="s">
        <v>2111</v>
      </c>
      <c r="I1388" s="23" t="s">
        <v>1754</v>
      </c>
      <c r="J1388" s="23" t="s">
        <v>2838</v>
      </c>
      <c r="K1388" s="23" t="s">
        <v>154</v>
      </c>
      <c r="L1388" s="27">
        <v>0.97660000000000002</v>
      </c>
      <c r="M1388" s="25">
        <v>-529</v>
      </c>
      <c r="N1388" s="25">
        <v>-680</v>
      </c>
      <c r="O1388" s="24">
        <v>0</v>
      </c>
      <c r="P1388" s="24">
        <v>8</v>
      </c>
      <c r="Q1388" s="24">
        <v>0</v>
      </c>
      <c r="R1388" s="66"/>
      <c r="S1388" s="66"/>
      <c r="T1388" s="66"/>
      <c r="U1388" s="66"/>
      <c r="V1388" s="66"/>
      <c r="W1388" s="24"/>
      <c r="X1388" s="24"/>
      <c r="Y1388" s="24"/>
      <c r="Z1388" s="24"/>
      <c r="AA1388" s="28"/>
      <c r="AB1388" s="28">
        <v>0.5</v>
      </c>
      <c r="AC1388" s="28"/>
      <c r="AD1388" s="28">
        <v>20</v>
      </c>
      <c r="AE1388" s="28">
        <v>20.00098612</v>
      </c>
      <c r="AF1388" t="s">
        <v>590</v>
      </c>
    </row>
    <row r="1389" spans="1:32" ht="18" customHeight="1">
      <c r="A1389" s="22">
        <v>46181</v>
      </c>
      <c r="B1389" s="23" t="s">
        <v>20</v>
      </c>
      <c r="C1389" s="24">
        <v>680</v>
      </c>
      <c r="D1389" s="25">
        <v>1970</v>
      </c>
      <c r="E1389" s="26">
        <v>-37</v>
      </c>
      <c r="F1389" s="24">
        <v>24</v>
      </c>
      <c r="G1389" s="24">
        <v>8</v>
      </c>
      <c r="H1389" s="23" t="s">
        <v>1262</v>
      </c>
      <c r="I1389" s="23" t="s">
        <v>2839</v>
      </c>
      <c r="J1389" s="23" t="s">
        <v>675</v>
      </c>
      <c r="K1389" s="23" t="s">
        <v>154</v>
      </c>
      <c r="L1389" s="27">
        <v>0.99370000000000003</v>
      </c>
      <c r="M1389" s="25">
        <v>-1218</v>
      </c>
      <c r="N1389" s="25">
        <v>-2686</v>
      </c>
      <c r="O1389" s="24">
        <v>0</v>
      </c>
      <c r="P1389" s="24">
        <v>0</v>
      </c>
      <c r="Q1389" s="24">
        <v>0</v>
      </c>
      <c r="R1389" s="66"/>
      <c r="S1389" s="66"/>
      <c r="T1389" s="66"/>
      <c r="U1389" s="66"/>
      <c r="V1389" s="66"/>
      <c r="W1389" s="24"/>
      <c r="X1389" s="24"/>
      <c r="Y1389" s="24"/>
      <c r="Z1389" s="24"/>
      <c r="AA1389" s="28"/>
      <c r="AB1389" s="28">
        <v>0.5</v>
      </c>
      <c r="AC1389" s="28"/>
      <c r="AD1389" s="28">
        <v>40</v>
      </c>
      <c r="AE1389" s="28">
        <v>40.000986109999999</v>
      </c>
      <c r="AF1389" t="s">
        <v>664</v>
      </c>
    </row>
    <row r="1390" spans="1:32" ht="18" customHeight="1">
      <c r="A1390" s="22">
        <v>46181</v>
      </c>
      <c r="B1390" s="23" t="s">
        <v>14</v>
      </c>
      <c r="C1390" s="24">
        <v>507</v>
      </c>
      <c r="D1390" s="25">
        <v>3461</v>
      </c>
      <c r="E1390" s="26">
        <v>-37</v>
      </c>
      <c r="F1390" s="24">
        <v>15</v>
      </c>
      <c r="G1390" s="24">
        <v>8</v>
      </c>
      <c r="H1390" s="23" t="s">
        <v>1904</v>
      </c>
      <c r="I1390" s="23" t="s">
        <v>1356</v>
      </c>
      <c r="J1390" s="23" t="s">
        <v>2840</v>
      </c>
      <c r="K1390" s="23" t="s">
        <v>154</v>
      </c>
      <c r="L1390" s="27">
        <v>0.99639999999999995</v>
      </c>
      <c r="M1390" s="25">
        <v>616</v>
      </c>
      <c r="N1390" s="25">
        <v>-930</v>
      </c>
      <c r="O1390" s="24">
        <v>0</v>
      </c>
      <c r="P1390" s="24">
        <v>7</v>
      </c>
      <c r="Q1390" s="24">
        <v>1</v>
      </c>
      <c r="R1390" s="66">
        <v>543.23920713989207</v>
      </c>
      <c r="S1390" s="66">
        <v>6.3710423594457932</v>
      </c>
      <c r="T1390" s="66">
        <v>230.73333333333329</v>
      </c>
      <c r="U1390" s="66">
        <v>432.625</v>
      </c>
      <c r="V1390" s="66">
        <v>150.47826086956519</v>
      </c>
      <c r="W1390" s="24">
        <v>6</v>
      </c>
      <c r="X1390" s="24">
        <v>0</v>
      </c>
      <c r="Y1390" s="24">
        <v>1</v>
      </c>
      <c r="Z1390" s="24">
        <v>0</v>
      </c>
      <c r="AA1390" s="28">
        <v>1.75</v>
      </c>
      <c r="AB1390" s="28">
        <v>0.6</v>
      </c>
      <c r="AC1390" s="28">
        <v>1.05</v>
      </c>
      <c r="AD1390" s="28">
        <v>20.5</v>
      </c>
      <c r="AE1390" s="28">
        <v>20.500986099999999</v>
      </c>
      <c r="AF1390" t="s">
        <v>631</v>
      </c>
    </row>
    <row r="1391" spans="1:32" ht="18" customHeight="1">
      <c r="A1391" s="22">
        <v>46181</v>
      </c>
      <c r="B1391" s="23" t="s">
        <v>9</v>
      </c>
      <c r="C1391" s="24">
        <v>526</v>
      </c>
      <c r="D1391" s="25">
        <v>4102</v>
      </c>
      <c r="E1391" s="26">
        <v>-56</v>
      </c>
      <c r="F1391" s="24">
        <v>17</v>
      </c>
      <c r="G1391" s="24">
        <v>10</v>
      </c>
      <c r="H1391" s="23" t="s">
        <v>1338</v>
      </c>
      <c r="I1391" s="23" t="s">
        <v>1430</v>
      </c>
      <c r="J1391" s="23" t="s">
        <v>2065</v>
      </c>
      <c r="K1391" s="23" t="s">
        <v>154</v>
      </c>
      <c r="L1391" s="27">
        <v>0.99539999999999995</v>
      </c>
      <c r="M1391" s="25">
        <v>-130</v>
      </c>
      <c r="N1391" s="25">
        <v>390</v>
      </c>
      <c r="O1391" s="24">
        <v>0</v>
      </c>
      <c r="P1391" s="24">
        <v>6</v>
      </c>
      <c r="Q1391" s="24">
        <v>1</v>
      </c>
      <c r="R1391" s="66">
        <v>659.4550643420506</v>
      </c>
      <c r="S1391" s="66">
        <v>6.2202873581578064</v>
      </c>
      <c r="T1391" s="66">
        <v>241.29411764705881</v>
      </c>
      <c r="U1391" s="66">
        <v>410.2</v>
      </c>
      <c r="V1391" s="66">
        <v>151.9259259259259</v>
      </c>
      <c r="W1391" s="24">
        <v>5</v>
      </c>
      <c r="X1391" s="24">
        <v>1</v>
      </c>
      <c r="Y1391" s="24">
        <v>3</v>
      </c>
      <c r="Z1391" s="24">
        <v>0</v>
      </c>
      <c r="AA1391" s="28">
        <v>2.25</v>
      </c>
      <c r="AB1391" s="28">
        <v>0.6</v>
      </c>
      <c r="AC1391" s="28">
        <v>1.35</v>
      </c>
      <c r="AD1391" s="28">
        <v>33.5</v>
      </c>
      <c r="AE1391" s="28">
        <v>33.500986089999998</v>
      </c>
      <c r="AF1391" t="s">
        <v>599</v>
      </c>
    </row>
    <row r="1392" spans="1:32" ht="18" customHeight="1">
      <c r="A1392" s="22">
        <v>46181</v>
      </c>
      <c r="B1392" s="23" t="s">
        <v>55</v>
      </c>
      <c r="C1392" s="24">
        <v>550</v>
      </c>
      <c r="D1392" s="25">
        <v>3253</v>
      </c>
      <c r="E1392" s="26">
        <v>-60</v>
      </c>
      <c r="F1392" s="24">
        <v>11</v>
      </c>
      <c r="G1392" s="24">
        <v>12</v>
      </c>
      <c r="H1392" s="23" t="s">
        <v>573</v>
      </c>
      <c r="I1392" s="23" t="s">
        <v>2841</v>
      </c>
      <c r="J1392" s="23" t="s">
        <v>2842</v>
      </c>
      <c r="K1392" s="23" t="s">
        <v>154</v>
      </c>
      <c r="L1392" s="27">
        <v>0.99390000000000001</v>
      </c>
      <c r="M1392" s="25">
        <v>804</v>
      </c>
      <c r="N1392" s="25">
        <v>-934</v>
      </c>
      <c r="O1392" s="24">
        <v>0</v>
      </c>
      <c r="P1392" s="24">
        <v>0</v>
      </c>
      <c r="Q1392" s="24">
        <v>1</v>
      </c>
      <c r="R1392" s="66">
        <v>546.62489622249893</v>
      </c>
      <c r="S1392" s="66">
        <v>5.9510644730603239</v>
      </c>
      <c r="T1392" s="66">
        <v>295.72727272727269</v>
      </c>
      <c r="U1392" s="66">
        <v>271.08333333333331</v>
      </c>
      <c r="V1392" s="66">
        <v>141.43478260869571</v>
      </c>
      <c r="W1392" s="24">
        <v>0</v>
      </c>
      <c r="X1392" s="24">
        <v>5</v>
      </c>
      <c r="Y1392" s="24">
        <v>3</v>
      </c>
      <c r="Z1392" s="24">
        <v>6</v>
      </c>
      <c r="AA1392" s="28">
        <v>3.5</v>
      </c>
      <c r="AB1392" s="28">
        <v>0.6</v>
      </c>
      <c r="AC1392" s="28">
        <v>2.1</v>
      </c>
      <c r="AD1392" s="28">
        <v>41</v>
      </c>
      <c r="AE1392" s="28">
        <v>41.000986079999997</v>
      </c>
      <c r="AF1392" t="s">
        <v>2843</v>
      </c>
    </row>
    <row r="1393" spans="1:32" ht="18" customHeight="1">
      <c r="A1393" s="22">
        <v>46181</v>
      </c>
      <c r="B1393" s="23" t="s">
        <v>470</v>
      </c>
      <c r="C1393" s="24">
        <v>662</v>
      </c>
      <c r="D1393" s="25">
        <v>43</v>
      </c>
      <c r="E1393" s="26">
        <v>-66</v>
      </c>
      <c r="F1393" s="24">
        <v>0</v>
      </c>
      <c r="G1393" s="24">
        <v>0</v>
      </c>
      <c r="H1393" s="23" t="s">
        <v>214</v>
      </c>
      <c r="I1393" s="23" t="s">
        <v>214</v>
      </c>
      <c r="J1393" s="23" t="s">
        <v>214</v>
      </c>
      <c r="K1393" s="23" t="s">
        <v>154</v>
      </c>
      <c r="L1393" s="27">
        <v>0.4884</v>
      </c>
      <c r="M1393" s="25">
        <v>-3174</v>
      </c>
      <c r="N1393" s="25">
        <v>-763</v>
      </c>
      <c r="O1393" s="24">
        <v>0</v>
      </c>
      <c r="P1393" s="24">
        <v>2</v>
      </c>
      <c r="Q1393" s="24">
        <v>0</v>
      </c>
      <c r="R1393" s="66"/>
      <c r="S1393" s="66"/>
      <c r="T1393" s="66"/>
      <c r="U1393" s="66"/>
      <c r="V1393" s="66"/>
      <c r="W1393" s="24"/>
      <c r="X1393" s="24"/>
      <c r="Y1393" s="24"/>
      <c r="Z1393" s="24"/>
      <c r="AA1393" s="28"/>
      <c r="AB1393" s="28">
        <v>0.5</v>
      </c>
      <c r="AC1393" s="28"/>
      <c r="AD1393" s="28">
        <v>20</v>
      </c>
      <c r="AE1393" s="28">
        <v>20.00098607</v>
      </c>
      <c r="AF1393" t="s">
        <v>590</v>
      </c>
    </row>
    <row r="1394" spans="1:32" ht="18" customHeight="1">
      <c r="A1394" s="22">
        <v>46181</v>
      </c>
      <c r="B1394" s="23" t="s">
        <v>278</v>
      </c>
      <c r="C1394" s="24">
        <v>562</v>
      </c>
      <c r="D1394" s="25">
        <v>2855</v>
      </c>
      <c r="E1394" s="26">
        <v>-72</v>
      </c>
      <c r="F1394" s="24">
        <v>11</v>
      </c>
      <c r="G1394" s="24">
        <v>7</v>
      </c>
      <c r="H1394" s="23" t="s">
        <v>2844</v>
      </c>
      <c r="I1394" s="23" t="s">
        <v>2845</v>
      </c>
      <c r="J1394" s="23" t="s">
        <v>2846</v>
      </c>
      <c r="K1394" s="23" t="s">
        <v>154</v>
      </c>
      <c r="L1394" s="27">
        <v>0.99160000000000004</v>
      </c>
      <c r="M1394" s="25">
        <v>-362</v>
      </c>
      <c r="N1394" s="25">
        <v>-1922</v>
      </c>
      <c r="O1394" s="24">
        <v>0</v>
      </c>
      <c r="P1394" s="24">
        <v>2</v>
      </c>
      <c r="Q1394" s="24">
        <v>1</v>
      </c>
      <c r="R1394" s="66">
        <v>479.33525321710249</v>
      </c>
      <c r="S1394" s="66">
        <v>5.9561652952467101</v>
      </c>
      <c r="T1394" s="66">
        <v>259.54545454545462</v>
      </c>
      <c r="U1394" s="66">
        <v>407.85714285714278</v>
      </c>
      <c r="V1394" s="66">
        <v>158.61111111111109</v>
      </c>
      <c r="W1394" s="24">
        <v>2</v>
      </c>
      <c r="X1394" s="24">
        <v>2</v>
      </c>
      <c r="Y1394" s="24">
        <v>2</v>
      </c>
      <c r="Z1394" s="24">
        <v>0</v>
      </c>
      <c r="AA1394" s="28">
        <v>1.5</v>
      </c>
      <c r="AB1394" s="28">
        <v>0.5</v>
      </c>
      <c r="AC1394" s="28">
        <v>0.75</v>
      </c>
      <c r="AD1394" s="28">
        <v>27.5</v>
      </c>
      <c r="AE1394" s="28">
        <v>27.500986059999999</v>
      </c>
      <c r="AF1394" t="s">
        <v>763</v>
      </c>
    </row>
    <row r="1395" spans="1:32" ht="18" customHeight="1">
      <c r="A1395" s="22">
        <v>46181</v>
      </c>
      <c r="B1395" s="23" t="s">
        <v>22</v>
      </c>
      <c r="C1395" s="24">
        <v>675</v>
      </c>
      <c r="D1395" s="25">
        <v>3472</v>
      </c>
      <c r="E1395" s="26">
        <v>-99</v>
      </c>
      <c r="F1395" s="24">
        <v>32</v>
      </c>
      <c r="G1395" s="24">
        <v>11</v>
      </c>
      <c r="H1395" s="23" t="s">
        <v>2847</v>
      </c>
      <c r="I1395" s="23" t="s">
        <v>2848</v>
      </c>
      <c r="J1395" s="23" t="s">
        <v>2849</v>
      </c>
      <c r="K1395" s="23" t="s">
        <v>154</v>
      </c>
      <c r="L1395" s="27">
        <v>0.99050000000000005</v>
      </c>
      <c r="M1395" s="25">
        <v>-3044</v>
      </c>
      <c r="N1395" s="25">
        <v>12731</v>
      </c>
      <c r="O1395" s="24">
        <v>0</v>
      </c>
      <c r="P1395" s="24">
        <v>5</v>
      </c>
      <c r="Q1395" s="24">
        <v>0</v>
      </c>
      <c r="R1395" s="66"/>
      <c r="S1395" s="66"/>
      <c r="T1395" s="66"/>
      <c r="U1395" s="66"/>
      <c r="V1395" s="66"/>
      <c r="W1395" s="24"/>
      <c r="X1395" s="24"/>
      <c r="Y1395" s="24"/>
      <c r="Z1395" s="24"/>
      <c r="AA1395" s="28"/>
      <c r="AB1395" s="28">
        <v>0.6</v>
      </c>
      <c r="AC1395" s="28"/>
      <c r="AD1395" s="28">
        <v>40</v>
      </c>
      <c r="AE1395" s="28">
        <v>40.000986050000002</v>
      </c>
      <c r="AF1395" t="s">
        <v>664</v>
      </c>
    </row>
    <row r="1396" spans="1:32" ht="18" customHeight="1">
      <c r="A1396" s="22">
        <v>46181</v>
      </c>
      <c r="B1396" s="23" t="s">
        <v>20</v>
      </c>
      <c r="C1396" s="24">
        <v>681</v>
      </c>
      <c r="D1396" s="25">
        <v>815</v>
      </c>
      <c r="E1396" s="26">
        <v>-163</v>
      </c>
      <c r="F1396" s="24">
        <v>9</v>
      </c>
      <c r="G1396" s="24">
        <v>2</v>
      </c>
      <c r="H1396" s="23" t="s">
        <v>2615</v>
      </c>
      <c r="I1396" s="23" t="s">
        <v>2850</v>
      </c>
      <c r="J1396" s="23" t="s">
        <v>2851</v>
      </c>
      <c r="K1396" s="23" t="s">
        <v>154</v>
      </c>
      <c r="L1396" s="27">
        <v>0.93330000000000002</v>
      </c>
      <c r="M1396" s="25">
        <v>-2657</v>
      </c>
      <c r="N1396" s="25">
        <v>2276</v>
      </c>
      <c r="O1396" s="24">
        <v>0</v>
      </c>
      <c r="P1396" s="24">
        <v>1</v>
      </c>
      <c r="Q1396" s="24">
        <v>0</v>
      </c>
      <c r="R1396" s="66"/>
      <c r="S1396" s="66"/>
      <c r="T1396" s="66"/>
      <c r="U1396" s="66"/>
      <c r="V1396" s="66"/>
      <c r="W1396" s="24"/>
      <c r="X1396" s="24"/>
      <c r="Y1396" s="24"/>
      <c r="Z1396" s="24"/>
      <c r="AA1396" s="28"/>
      <c r="AB1396" s="28">
        <v>0.5</v>
      </c>
      <c r="AC1396" s="28"/>
      <c r="AD1396" s="28">
        <v>20</v>
      </c>
      <c r="AE1396" s="28">
        <v>20.000986040000001</v>
      </c>
      <c r="AF1396" t="s">
        <v>590</v>
      </c>
    </row>
    <row r="1397" spans="1:32" ht="18" customHeight="1">
      <c r="A1397" s="22">
        <v>46181</v>
      </c>
      <c r="B1397" s="23" t="s">
        <v>38</v>
      </c>
      <c r="C1397" s="24">
        <v>708</v>
      </c>
      <c r="D1397" s="25">
        <v>649</v>
      </c>
      <c r="E1397" s="26">
        <v>-172</v>
      </c>
      <c r="F1397" s="24">
        <v>3</v>
      </c>
      <c r="G1397" s="24">
        <v>2</v>
      </c>
      <c r="H1397" s="23" t="s">
        <v>2233</v>
      </c>
      <c r="I1397" s="23" t="s">
        <v>2852</v>
      </c>
      <c r="J1397" s="23" t="s">
        <v>2853</v>
      </c>
      <c r="K1397" s="23" t="s">
        <v>154</v>
      </c>
      <c r="L1397" s="27">
        <v>0.91169999999999995</v>
      </c>
      <c r="M1397" s="25">
        <v>-1816</v>
      </c>
      <c r="N1397" s="25">
        <v>4896</v>
      </c>
      <c r="O1397" s="24">
        <v>0</v>
      </c>
      <c r="P1397" s="24">
        <v>8</v>
      </c>
      <c r="Q1397" s="24">
        <v>0</v>
      </c>
      <c r="R1397" s="66"/>
      <c r="S1397" s="66"/>
      <c r="T1397" s="66"/>
      <c r="U1397" s="66"/>
      <c r="V1397" s="66"/>
      <c r="W1397" s="24"/>
      <c r="X1397" s="24"/>
      <c r="Y1397" s="24"/>
      <c r="Z1397" s="24"/>
      <c r="AA1397" s="28"/>
      <c r="AB1397" s="28">
        <v>0.5</v>
      </c>
      <c r="AC1397" s="28"/>
      <c r="AD1397" s="28">
        <v>20</v>
      </c>
      <c r="AE1397" s="28">
        <v>20.00098603</v>
      </c>
      <c r="AF1397" t="s">
        <v>590</v>
      </c>
    </row>
    <row r="1398" spans="1:32" ht="18" customHeight="1">
      <c r="A1398" s="22">
        <v>46181</v>
      </c>
      <c r="B1398" s="23" t="s">
        <v>30</v>
      </c>
      <c r="C1398" s="24">
        <v>563</v>
      </c>
      <c r="D1398" s="25">
        <v>2053</v>
      </c>
      <c r="E1398" s="26">
        <v>-184</v>
      </c>
      <c r="F1398" s="24">
        <v>6</v>
      </c>
      <c r="G1398" s="24">
        <v>7</v>
      </c>
      <c r="H1398" s="23" t="s">
        <v>2854</v>
      </c>
      <c r="I1398" s="23" t="s">
        <v>2855</v>
      </c>
      <c r="J1398" s="23" t="s">
        <v>2856</v>
      </c>
      <c r="K1398" s="23" t="s">
        <v>154</v>
      </c>
      <c r="L1398" s="27">
        <v>0.97009999999999996</v>
      </c>
      <c r="M1398" s="25">
        <v>312</v>
      </c>
      <c r="N1398" s="25">
        <v>2323</v>
      </c>
      <c r="O1398" s="24">
        <v>0</v>
      </c>
      <c r="P1398" s="24">
        <v>3</v>
      </c>
      <c r="Q1398" s="24">
        <v>1</v>
      </c>
      <c r="R1398" s="66">
        <v>361.85964092984642</v>
      </c>
      <c r="S1398" s="66">
        <v>5.6734705056483881</v>
      </c>
      <c r="T1398" s="66">
        <v>342.16666666666669</v>
      </c>
      <c r="U1398" s="66">
        <v>293.28571428571428</v>
      </c>
      <c r="V1398" s="66">
        <v>157.92307692307691</v>
      </c>
      <c r="W1398" s="24">
        <v>0</v>
      </c>
      <c r="X1398" s="24">
        <v>4</v>
      </c>
      <c r="Y1398" s="24">
        <v>1</v>
      </c>
      <c r="Z1398" s="24">
        <v>7</v>
      </c>
      <c r="AA1398" s="28">
        <v>3</v>
      </c>
      <c r="AB1398" s="28">
        <v>0.5</v>
      </c>
      <c r="AC1398" s="28">
        <v>1.5</v>
      </c>
      <c r="AD1398" s="28">
        <v>25</v>
      </c>
      <c r="AE1398" s="28">
        <v>25.000986019999999</v>
      </c>
      <c r="AF1398" t="s">
        <v>812</v>
      </c>
    </row>
    <row r="1399" spans="1:32" ht="18" customHeight="1">
      <c r="A1399" s="22">
        <v>46181</v>
      </c>
      <c r="B1399" s="23" t="s">
        <v>256</v>
      </c>
      <c r="C1399" s="24">
        <v>761</v>
      </c>
      <c r="D1399" s="25">
        <v>2067</v>
      </c>
      <c r="E1399" s="26">
        <v>-185</v>
      </c>
      <c r="F1399" s="24">
        <v>13</v>
      </c>
      <c r="G1399" s="24">
        <v>6</v>
      </c>
      <c r="H1399" s="23" t="s">
        <v>1896</v>
      </c>
      <c r="I1399" s="23" t="s">
        <v>1574</v>
      </c>
      <c r="J1399" s="23" t="s">
        <v>2857</v>
      </c>
      <c r="K1399" s="23" t="s">
        <v>154</v>
      </c>
      <c r="L1399" s="27">
        <v>0.97019999999999995</v>
      </c>
      <c r="M1399" s="25">
        <v>1128</v>
      </c>
      <c r="N1399" s="25">
        <v>-1340</v>
      </c>
      <c r="O1399" s="24">
        <v>0</v>
      </c>
      <c r="P1399" s="24">
        <v>1</v>
      </c>
      <c r="Q1399" s="24">
        <v>0</v>
      </c>
      <c r="R1399" s="66"/>
      <c r="S1399" s="66"/>
      <c r="T1399" s="66"/>
      <c r="U1399" s="66"/>
      <c r="V1399" s="66"/>
      <c r="W1399" s="24"/>
      <c r="X1399" s="24"/>
      <c r="Y1399" s="24"/>
      <c r="Z1399" s="24"/>
      <c r="AA1399" s="28"/>
      <c r="AB1399" s="28">
        <v>0.5</v>
      </c>
      <c r="AC1399" s="28"/>
      <c r="AD1399" s="28">
        <v>40</v>
      </c>
      <c r="AE1399" s="28">
        <v>40.000986009999998</v>
      </c>
      <c r="AF1399" t="s">
        <v>664</v>
      </c>
    </row>
    <row r="1400" spans="1:32" ht="18" customHeight="1">
      <c r="A1400" s="22">
        <v>46181</v>
      </c>
      <c r="B1400" s="23" t="s">
        <v>16</v>
      </c>
      <c r="C1400" s="24">
        <v>558</v>
      </c>
      <c r="D1400" s="25">
        <v>1658</v>
      </c>
      <c r="E1400" s="26">
        <v>-207</v>
      </c>
      <c r="F1400" s="24">
        <v>6</v>
      </c>
      <c r="G1400" s="24">
        <v>4</v>
      </c>
      <c r="H1400" s="23" t="s">
        <v>2858</v>
      </c>
      <c r="I1400" s="23" t="s">
        <v>2859</v>
      </c>
      <c r="J1400" s="23" t="s">
        <v>2860</v>
      </c>
      <c r="K1400" s="23" t="s">
        <v>154</v>
      </c>
      <c r="L1400" s="27">
        <v>0.95840000000000003</v>
      </c>
      <c r="M1400" s="25">
        <v>-1112</v>
      </c>
      <c r="N1400" s="25">
        <v>1732</v>
      </c>
      <c r="O1400" s="24">
        <v>0</v>
      </c>
      <c r="P1400" s="24">
        <v>8</v>
      </c>
      <c r="Q1400" s="24">
        <v>1</v>
      </c>
      <c r="R1400" s="66">
        <v>261.1431610626816</v>
      </c>
      <c r="S1400" s="66">
        <v>6.3490079282682572</v>
      </c>
      <c r="T1400" s="66">
        <v>276.33333333333331</v>
      </c>
      <c r="U1400" s="66">
        <v>414.5</v>
      </c>
      <c r="V1400" s="66">
        <v>165.8</v>
      </c>
      <c r="W1400" s="24">
        <v>0</v>
      </c>
      <c r="X1400" s="24">
        <v>2</v>
      </c>
      <c r="Y1400" s="24">
        <v>1</v>
      </c>
      <c r="Z1400" s="24">
        <v>0</v>
      </c>
      <c r="AA1400" s="28">
        <v>0.75</v>
      </c>
      <c r="AB1400" s="28">
        <v>0.5</v>
      </c>
      <c r="AC1400" s="28">
        <v>0.375</v>
      </c>
      <c r="AD1400" s="28">
        <v>23.8</v>
      </c>
      <c r="AE1400" s="28">
        <v>23.800986000000002</v>
      </c>
      <c r="AF1400" t="s">
        <v>1132</v>
      </c>
    </row>
    <row r="1401" spans="1:32" ht="18" customHeight="1">
      <c r="A1401" s="22">
        <v>46181</v>
      </c>
      <c r="B1401" s="23" t="s">
        <v>9</v>
      </c>
      <c r="C1401" s="24">
        <v>525</v>
      </c>
      <c r="D1401" s="25">
        <v>842</v>
      </c>
      <c r="E1401" s="26">
        <v>-231</v>
      </c>
      <c r="F1401" s="24">
        <v>2</v>
      </c>
      <c r="G1401" s="24">
        <v>1</v>
      </c>
      <c r="H1401" s="23" t="s">
        <v>2075</v>
      </c>
      <c r="I1401" s="23" t="s">
        <v>1963</v>
      </c>
      <c r="J1401" s="23" t="s">
        <v>2861</v>
      </c>
      <c r="K1401" s="23" t="s">
        <v>154</v>
      </c>
      <c r="L1401" s="27">
        <v>0.90859999999999996</v>
      </c>
      <c r="M1401" s="25">
        <v>136</v>
      </c>
      <c r="N1401" s="25">
        <v>2952</v>
      </c>
      <c r="O1401" s="24">
        <v>0</v>
      </c>
      <c r="P1401" s="24">
        <v>5</v>
      </c>
      <c r="Q1401" s="24">
        <v>1</v>
      </c>
      <c r="R1401" s="66">
        <v>165.2427874636779</v>
      </c>
      <c r="S1401" s="66">
        <v>5.0955325368441908</v>
      </c>
      <c r="T1401" s="66">
        <v>421</v>
      </c>
      <c r="U1401" s="66">
        <v>842</v>
      </c>
      <c r="V1401" s="66">
        <v>280.66666666666669</v>
      </c>
      <c r="W1401" s="24">
        <v>0</v>
      </c>
      <c r="X1401" s="24">
        <v>0</v>
      </c>
      <c r="Y1401" s="24">
        <v>0</v>
      </c>
      <c r="Z1401" s="24">
        <v>7</v>
      </c>
      <c r="AA1401" s="28">
        <v>1.75</v>
      </c>
      <c r="AB1401" s="28">
        <v>0.5</v>
      </c>
      <c r="AC1401" s="28">
        <v>0.875</v>
      </c>
      <c r="AD1401" s="28">
        <v>28.8</v>
      </c>
      <c r="AE1401" s="28">
        <v>28.800985990000001</v>
      </c>
      <c r="AF1401" t="s">
        <v>1124</v>
      </c>
    </row>
    <row r="1402" spans="1:32" ht="18" customHeight="1">
      <c r="A1402" s="22">
        <v>46181</v>
      </c>
      <c r="B1402" s="23" t="s">
        <v>416</v>
      </c>
      <c r="C1402" s="24">
        <v>650</v>
      </c>
      <c r="D1402" s="25">
        <v>773</v>
      </c>
      <c r="E1402" s="26">
        <v>-245</v>
      </c>
      <c r="F1402" s="24">
        <v>6</v>
      </c>
      <c r="G1402" s="24">
        <v>3</v>
      </c>
      <c r="H1402" s="23" t="s">
        <v>893</v>
      </c>
      <c r="I1402" s="23" t="s">
        <v>1604</v>
      </c>
      <c r="J1402" s="23" t="s">
        <v>2081</v>
      </c>
      <c r="K1402" s="23" t="s">
        <v>154</v>
      </c>
      <c r="L1402" s="27">
        <v>0.89439999999999997</v>
      </c>
      <c r="M1402" s="25">
        <v>7455</v>
      </c>
      <c r="N1402" s="25">
        <v>431</v>
      </c>
      <c r="O1402" s="24">
        <v>0</v>
      </c>
      <c r="P1402" s="24">
        <v>0</v>
      </c>
      <c r="Q1402" s="24">
        <v>0</v>
      </c>
      <c r="R1402" s="66"/>
      <c r="S1402" s="66"/>
      <c r="T1402" s="66"/>
      <c r="U1402" s="66"/>
      <c r="V1402" s="66"/>
      <c r="W1402" s="24"/>
      <c r="X1402" s="24"/>
      <c r="Y1402" s="24"/>
      <c r="Z1402" s="24"/>
      <c r="AA1402" s="28"/>
      <c r="AB1402" s="28">
        <v>0.5</v>
      </c>
      <c r="AC1402" s="28"/>
      <c r="AD1402" s="28">
        <v>20</v>
      </c>
      <c r="AE1402" s="28">
        <v>20.000985979999999</v>
      </c>
      <c r="AF1402" t="s">
        <v>590</v>
      </c>
    </row>
    <row r="1403" spans="1:32" ht="18" customHeight="1">
      <c r="A1403" s="22">
        <v>46181</v>
      </c>
      <c r="B1403" s="23" t="s">
        <v>9</v>
      </c>
      <c r="C1403" s="24">
        <v>527</v>
      </c>
      <c r="D1403" s="25">
        <v>6045</v>
      </c>
      <c r="E1403" s="26">
        <v>-267</v>
      </c>
      <c r="F1403" s="24">
        <v>21</v>
      </c>
      <c r="G1403" s="24">
        <v>19</v>
      </c>
      <c r="H1403" s="23" t="s">
        <v>1798</v>
      </c>
      <c r="I1403" s="23" t="s">
        <v>745</v>
      </c>
      <c r="J1403" s="23" t="s">
        <v>1718</v>
      </c>
      <c r="K1403" s="23" t="s">
        <v>154</v>
      </c>
      <c r="L1403" s="27">
        <v>0.98529999999999995</v>
      </c>
      <c r="M1403" s="25">
        <v>-492</v>
      </c>
      <c r="N1403" s="25">
        <v>-969</v>
      </c>
      <c r="O1403" s="24">
        <v>0</v>
      </c>
      <c r="P1403" s="24">
        <v>7</v>
      </c>
      <c r="Q1403" s="24">
        <v>1</v>
      </c>
      <c r="R1403" s="66">
        <v>1019.173723536737</v>
      </c>
      <c r="S1403" s="66">
        <v>5.9312753659137103</v>
      </c>
      <c r="T1403" s="66">
        <v>287.85714285714278</v>
      </c>
      <c r="U1403" s="66">
        <v>318.15789473684208</v>
      </c>
      <c r="V1403" s="66">
        <v>151.125</v>
      </c>
      <c r="W1403" s="24">
        <v>0</v>
      </c>
      <c r="X1403" s="24">
        <v>3</v>
      </c>
      <c r="Y1403" s="24">
        <v>3</v>
      </c>
      <c r="Z1403" s="24">
        <v>1</v>
      </c>
      <c r="AA1403" s="28">
        <v>1.75</v>
      </c>
      <c r="AB1403" s="28">
        <v>0.8</v>
      </c>
      <c r="AC1403" s="28">
        <v>1.4</v>
      </c>
      <c r="AD1403" s="28">
        <v>24</v>
      </c>
      <c r="AE1403" s="28">
        <v>24.000985969999999</v>
      </c>
      <c r="AF1403" t="s">
        <v>909</v>
      </c>
    </row>
    <row r="1404" spans="1:32" ht="18" customHeight="1">
      <c r="A1404" s="22">
        <v>46181</v>
      </c>
      <c r="B1404" s="23" t="s">
        <v>9</v>
      </c>
      <c r="C1404" s="24">
        <v>521</v>
      </c>
      <c r="D1404" s="25">
        <v>3081</v>
      </c>
      <c r="E1404" s="26">
        <v>-278</v>
      </c>
      <c r="F1404" s="24">
        <v>11</v>
      </c>
      <c r="G1404" s="24">
        <v>7</v>
      </c>
      <c r="H1404" s="23" t="s">
        <v>2862</v>
      </c>
      <c r="I1404" s="23" t="s">
        <v>493</v>
      </c>
      <c r="J1404" s="23" t="s">
        <v>2863</v>
      </c>
      <c r="K1404" s="23" t="s">
        <v>370</v>
      </c>
      <c r="L1404" s="27">
        <v>0.96989999999999998</v>
      </c>
      <c r="M1404" s="25">
        <v>219</v>
      </c>
      <c r="N1404" s="25">
        <v>-301</v>
      </c>
      <c r="O1404" s="24">
        <v>0</v>
      </c>
      <c r="P1404" s="24">
        <v>1</v>
      </c>
      <c r="Q1404" s="24">
        <v>1</v>
      </c>
      <c r="R1404" s="66">
        <v>525.01354296388547</v>
      </c>
      <c r="S1404" s="66">
        <v>5.868420046093811</v>
      </c>
      <c r="T1404" s="66">
        <v>280.09090909090912</v>
      </c>
      <c r="U1404" s="66">
        <v>440.14285714285722</v>
      </c>
      <c r="V1404" s="66">
        <v>171.16666666666671</v>
      </c>
      <c r="W1404" s="24">
        <v>0</v>
      </c>
      <c r="X1404" s="24">
        <v>0</v>
      </c>
      <c r="Y1404" s="24">
        <v>0</v>
      </c>
      <c r="Z1404" s="24">
        <v>2</v>
      </c>
      <c r="AA1404" s="28">
        <v>0.5</v>
      </c>
      <c r="AB1404" s="28">
        <v>0.6</v>
      </c>
      <c r="AC1404" s="28">
        <v>0.3</v>
      </c>
      <c r="AD1404" s="28">
        <v>23</v>
      </c>
      <c r="AE1404" s="28">
        <v>23.000985960000001</v>
      </c>
      <c r="AF1404" t="s">
        <v>2379</v>
      </c>
    </row>
    <row r="1405" spans="1:32" ht="18" customHeight="1">
      <c r="A1405" s="22">
        <v>46181</v>
      </c>
      <c r="B1405" s="23" t="s">
        <v>14</v>
      </c>
      <c r="C1405" s="24">
        <v>502</v>
      </c>
      <c r="D1405" s="25">
        <v>2155</v>
      </c>
      <c r="E1405" s="26">
        <v>-342</v>
      </c>
      <c r="F1405" s="24">
        <v>7</v>
      </c>
      <c r="G1405" s="24">
        <v>5</v>
      </c>
      <c r="H1405" s="23" t="s">
        <v>886</v>
      </c>
      <c r="I1405" s="23" t="s">
        <v>2864</v>
      </c>
      <c r="J1405" s="23" t="s">
        <v>2865</v>
      </c>
      <c r="K1405" s="23" t="s">
        <v>154</v>
      </c>
      <c r="L1405" s="27">
        <v>0.94710000000000005</v>
      </c>
      <c r="M1405" s="25">
        <v>613</v>
      </c>
      <c r="N1405" s="25">
        <v>941</v>
      </c>
      <c r="O1405" s="24">
        <v>0</v>
      </c>
      <c r="P1405" s="24">
        <v>2</v>
      </c>
      <c r="Q1405" s="24">
        <v>1</v>
      </c>
      <c r="R1405" s="66">
        <v>368.34718762972187</v>
      </c>
      <c r="S1405" s="66">
        <v>5.8504586769542462</v>
      </c>
      <c r="T1405" s="66">
        <v>307.85714285714278</v>
      </c>
      <c r="U1405" s="66">
        <v>431</v>
      </c>
      <c r="V1405" s="66">
        <v>179.58333333333329</v>
      </c>
      <c r="W1405" s="24">
        <v>0</v>
      </c>
      <c r="X1405" s="24">
        <v>0</v>
      </c>
      <c r="Y1405" s="24">
        <v>0</v>
      </c>
      <c r="Z1405" s="24">
        <v>7</v>
      </c>
      <c r="AA1405" s="28">
        <v>1.75</v>
      </c>
      <c r="AB1405" s="28">
        <v>0.5</v>
      </c>
      <c r="AC1405" s="28">
        <v>0.875</v>
      </c>
      <c r="AD1405" s="28">
        <v>28.8</v>
      </c>
      <c r="AE1405" s="28">
        <v>28.800985950000001</v>
      </c>
      <c r="AF1405" t="s">
        <v>1124</v>
      </c>
    </row>
    <row r="1406" spans="1:32" ht="18" customHeight="1">
      <c r="A1406" s="22">
        <v>46181</v>
      </c>
      <c r="B1406" s="23" t="s">
        <v>156</v>
      </c>
      <c r="C1406" s="24">
        <v>717</v>
      </c>
      <c r="D1406" s="25">
        <v>511</v>
      </c>
      <c r="E1406" s="26">
        <v>-363</v>
      </c>
      <c r="F1406" s="24">
        <v>2</v>
      </c>
      <c r="G1406" s="24">
        <v>1</v>
      </c>
      <c r="H1406" s="23" t="s">
        <v>1518</v>
      </c>
      <c r="I1406" s="23" t="s">
        <v>1077</v>
      </c>
      <c r="J1406" s="23" t="s">
        <v>2866</v>
      </c>
      <c r="K1406" s="23" t="s">
        <v>154</v>
      </c>
      <c r="L1406" s="27">
        <v>0.76319999999999999</v>
      </c>
      <c r="M1406" s="25">
        <v>-422</v>
      </c>
      <c r="N1406" s="25">
        <v>-2350</v>
      </c>
      <c r="O1406" s="24">
        <v>0</v>
      </c>
      <c r="P1406" s="24">
        <v>7</v>
      </c>
      <c r="Q1406" s="24">
        <v>0</v>
      </c>
      <c r="R1406" s="66"/>
      <c r="S1406" s="66"/>
      <c r="T1406" s="66"/>
      <c r="U1406" s="66"/>
      <c r="V1406" s="66"/>
      <c r="W1406" s="24"/>
      <c r="X1406" s="24"/>
      <c r="Y1406" s="24"/>
      <c r="Z1406" s="24"/>
      <c r="AA1406" s="28"/>
      <c r="AB1406" s="28">
        <v>0.5</v>
      </c>
      <c r="AC1406" s="28"/>
      <c r="AD1406" s="28">
        <v>10</v>
      </c>
      <c r="AE1406" s="28">
        <v>10.00098594</v>
      </c>
      <c r="AF1406" t="s">
        <v>584</v>
      </c>
    </row>
    <row r="1407" spans="1:32" ht="18" customHeight="1">
      <c r="A1407" s="22">
        <v>46181</v>
      </c>
      <c r="B1407" s="23" t="s">
        <v>16</v>
      </c>
      <c r="C1407" s="24">
        <v>553</v>
      </c>
      <c r="D1407" s="25">
        <v>1305</v>
      </c>
      <c r="E1407" s="26">
        <v>-401</v>
      </c>
      <c r="F1407" s="24">
        <v>3</v>
      </c>
      <c r="G1407" s="24">
        <v>4</v>
      </c>
      <c r="H1407" s="23" t="s">
        <v>2867</v>
      </c>
      <c r="I1407" s="23" t="s">
        <v>453</v>
      </c>
      <c r="J1407" s="23" t="s">
        <v>2868</v>
      </c>
      <c r="K1407" s="23" t="s">
        <v>154</v>
      </c>
      <c r="L1407" s="27">
        <v>0.89759999999999995</v>
      </c>
      <c r="M1407" s="25">
        <v>2468</v>
      </c>
      <c r="N1407" s="25">
        <v>1276</v>
      </c>
      <c r="O1407" s="24">
        <v>0</v>
      </c>
      <c r="P1407" s="24">
        <v>3</v>
      </c>
      <c r="Q1407" s="24">
        <v>1</v>
      </c>
      <c r="R1407" s="66">
        <v>219.82596513075961</v>
      </c>
      <c r="S1407" s="66">
        <v>5.9365143659155253</v>
      </c>
      <c r="T1407" s="66">
        <v>435</v>
      </c>
      <c r="U1407" s="66">
        <v>326.25</v>
      </c>
      <c r="V1407" s="66">
        <v>186.42857142857139</v>
      </c>
      <c r="W1407" s="24">
        <v>0</v>
      </c>
      <c r="X1407" s="24">
        <v>3</v>
      </c>
      <c r="Y1407" s="24">
        <v>0</v>
      </c>
      <c r="Z1407" s="24">
        <v>5</v>
      </c>
      <c r="AA1407" s="28">
        <v>2</v>
      </c>
      <c r="AB1407" s="28">
        <v>0.5</v>
      </c>
      <c r="AC1407" s="28">
        <v>1</v>
      </c>
      <c r="AD1407" s="28">
        <v>20</v>
      </c>
      <c r="AE1407" s="28">
        <v>20.000985929999999</v>
      </c>
      <c r="AF1407" t="s">
        <v>594</v>
      </c>
    </row>
    <row r="1408" spans="1:32" ht="18" customHeight="1">
      <c r="A1408" s="22">
        <v>46181</v>
      </c>
      <c r="B1408" s="23" t="s">
        <v>9</v>
      </c>
      <c r="C1408" s="24">
        <v>520</v>
      </c>
      <c r="D1408" s="25">
        <v>2727</v>
      </c>
      <c r="E1408" s="26">
        <v>-413</v>
      </c>
      <c r="F1408" s="24">
        <v>10</v>
      </c>
      <c r="G1408" s="24">
        <v>8</v>
      </c>
      <c r="H1408" s="23" t="s">
        <v>2869</v>
      </c>
      <c r="I1408" s="23" t="s">
        <v>2870</v>
      </c>
      <c r="J1408" s="23" t="s">
        <v>2219</v>
      </c>
      <c r="K1408" s="23" t="s">
        <v>154</v>
      </c>
      <c r="L1408" s="27">
        <v>0.94950000000000001</v>
      </c>
      <c r="M1408" s="25">
        <v>-396</v>
      </c>
      <c r="N1408" s="25">
        <v>1797</v>
      </c>
      <c r="O1408" s="24">
        <v>0</v>
      </c>
      <c r="P1408" s="24">
        <v>0</v>
      </c>
      <c r="Q1408" s="24">
        <v>1</v>
      </c>
      <c r="R1408" s="66">
        <v>414.2552926525529</v>
      </c>
      <c r="S1408" s="66">
        <v>6.5828971853045424</v>
      </c>
      <c r="T1408" s="66">
        <v>272.7</v>
      </c>
      <c r="U1408" s="66">
        <v>340.875</v>
      </c>
      <c r="V1408" s="66">
        <v>151.5</v>
      </c>
      <c r="W1408" s="24">
        <v>1</v>
      </c>
      <c r="X1408" s="24">
        <v>3</v>
      </c>
      <c r="Y1408" s="24">
        <v>3</v>
      </c>
      <c r="Z1408" s="24">
        <v>0</v>
      </c>
      <c r="AA1408" s="28">
        <v>1.75</v>
      </c>
      <c r="AB1408" s="28">
        <v>0.5</v>
      </c>
      <c r="AC1408" s="28">
        <v>0.875</v>
      </c>
      <c r="AD1408" s="28">
        <v>28.8</v>
      </c>
      <c r="AE1408" s="28">
        <v>28.800985919999999</v>
      </c>
      <c r="AF1408" t="s">
        <v>1124</v>
      </c>
    </row>
    <row r="1409" spans="1:32" ht="18" customHeight="1">
      <c r="A1409" s="22">
        <v>46181</v>
      </c>
      <c r="B1409" s="23" t="s">
        <v>14</v>
      </c>
      <c r="C1409" s="24">
        <v>530</v>
      </c>
      <c r="D1409" s="25">
        <v>4265</v>
      </c>
      <c r="E1409" s="26">
        <v>-464</v>
      </c>
      <c r="F1409" s="24">
        <v>16</v>
      </c>
      <c r="G1409" s="24">
        <v>7</v>
      </c>
      <c r="H1409" s="23" t="s">
        <v>2871</v>
      </c>
      <c r="I1409" s="23" t="s">
        <v>1675</v>
      </c>
      <c r="J1409" s="23" t="s">
        <v>2872</v>
      </c>
      <c r="K1409" s="23" t="s">
        <v>154</v>
      </c>
      <c r="L1409" s="27">
        <v>0.9637</v>
      </c>
      <c r="M1409" s="25">
        <v>-990</v>
      </c>
      <c r="N1409" s="25">
        <v>-1824</v>
      </c>
      <c r="O1409" s="24">
        <v>0</v>
      </c>
      <c r="P1409" s="24">
        <v>0</v>
      </c>
      <c r="Q1409" s="24">
        <v>1</v>
      </c>
      <c r="R1409" s="66">
        <v>725.97192818596932</v>
      </c>
      <c r="S1409" s="66">
        <v>5.8748828080132762</v>
      </c>
      <c r="T1409" s="66">
        <v>266.5625</v>
      </c>
      <c r="U1409" s="66">
        <v>609.28571428571433</v>
      </c>
      <c r="V1409" s="66">
        <v>185.43478260869571</v>
      </c>
      <c r="W1409" s="24">
        <v>0</v>
      </c>
      <c r="X1409" s="24">
        <v>0</v>
      </c>
      <c r="Y1409" s="24">
        <v>0</v>
      </c>
      <c r="Z1409" s="24">
        <v>7</v>
      </c>
      <c r="AA1409" s="28">
        <v>1.75</v>
      </c>
      <c r="AB1409" s="28">
        <v>0.6</v>
      </c>
      <c r="AC1409" s="28">
        <v>1.05</v>
      </c>
      <c r="AD1409" s="28">
        <v>30.5</v>
      </c>
      <c r="AE1409" s="28">
        <v>30.500985910000001</v>
      </c>
      <c r="AF1409" t="s">
        <v>1464</v>
      </c>
    </row>
    <row r="1410" spans="1:32" ht="18" customHeight="1">
      <c r="A1410" s="22">
        <v>46181</v>
      </c>
      <c r="B1410" s="23" t="s">
        <v>49</v>
      </c>
      <c r="C1410" s="24">
        <v>686</v>
      </c>
      <c r="D1410" s="25">
        <v>1237</v>
      </c>
      <c r="E1410" s="26">
        <v>-494</v>
      </c>
      <c r="F1410" s="24">
        <v>11</v>
      </c>
      <c r="G1410" s="24">
        <v>6</v>
      </c>
      <c r="H1410" s="23" t="s">
        <v>2307</v>
      </c>
      <c r="I1410" s="23" t="s">
        <v>2416</v>
      </c>
      <c r="J1410" s="23" t="s">
        <v>1340</v>
      </c>
      <c r="K1410" s="23" t="s">
        <v>154</v>
      </c>
      <c r="L1410" s="27">
        <v>0.8669</v>
      </c>
      <c r="M1410" s="25">
        <v>-1045</v>
      </c>
      <c r="N1410" s="25">
        <v>-159</v>
      </c>
      <c r="O1410" s="24">
        <v>0</v>
      </c>
      <c r="P1410" s="24">
        <v>6</v>
      </c>
      <c r="Q1410" s="24">
        <v>0</v>
      </c>
      <c r="R1410" s="66"/>
      <c r="S1410" s="66"/>
      <c r="T1410" s="66"/>
      <c r="U1410" s="66"/>
      <c r="V1410" s="66"/>
      <c r="W1410" s="24"/>
      <c r="X1410" s="24"/>
      <c r="Y1410" s="24"/>
      <c r="Z1410" s="24"/>
      <c r="AA1410" s="28"/>
      <c r="AB1410" s="28">
        <v>0.5</v>
      </c>
      <c r="AC1410" s="28"/>
      <c r="AD1410" s="28">
        <v>40</v>
      </c>
      <c r="AE1410" s="28">
        <v>40.000985900000003</v>
      </c>
      <c r="AF1410" t="s">
        <v>664</v>
      </c>
    </row>
    <row r="1411" spans="1:32" ht="18" customHeight="1">
      <c r="A1411" s="22">
        <v>46181</v>
      </c>
      <c r="B1411" s="23" t="s">
        <v>20</v>
      </c>
      <c r="C1411" s="24">
        <v>700</v>
      </c>
      <c r="D1411" s="25">
        <v>939</v>
      </c>
      <c r="E1411" s="26">
        <v>-526</v>
      </c>
      <c r="F1411" s="24">
        <v>7</v>
      </c>
      <c r="G1411" s="24">
        <v>4</v>
      </c>
      <c r="H1411" s="23" t="s">
        <v>2490</v>
      </c>
      <c r="I1411" s="23" t="s">
        <v>654</v>
      </c>
      <c r="J1411" s="23" t="s">
        <v>2611</v>
      </c>
      <c r="K1411" s="23" t="s">
        <v>154</v>
      </c>
      <c r="L1411" s="27">
        <v>0.81330000000000002</v>
      </c>
      <c r="M1411" s="25">
        <v>-555</v>
      </c>
      <c r="N1411" s="25">
        <v>8706</v>
      </c>
      <c r="O1411" s="24">
        <v>0</v>
      </c>
      <c r="P1411" s="24">
        <v>0</v>
      </c>
      <c r="Q1411" s="24">
        <v>0</v>
      </c>
      <c r="R1411" s="66"/>
      <c r="S1411" s="66"/>
      <c r="T1411" s="66"/>
      <c r="U1411" s="66"/>
      <c r="V1411" s="66"/>
      <c r="W1411" s="24"/>
      <c r="X1411" s="24"/>
      <c r="Y1411" s="24"/>
      <c r="Z1411" s="24"/>
      <c r="AA1411" s="28"/>
      <c r="AB1411" s="28">
        <v>0.5</v>
      </c>
      <c r="AC1411" s="28"/>
      <c r="AD1411" s="28">
        <v>20</v>
      </c>
      <c r="AE1411" s="28">
        <v>20.000985889999999</v>
      </c>
      <c r="AF1411" t="s">
        <v>590</v>
      </c>
    </row>
    <row r="1412" spans="1:32" ht="18" customHeight="1">
      <c r="A1412" s="22">
        <v>46181</v>
      </c>
      <c r="B1412" s="23" t="s">
        <v>485</v>
      </c>
      <c r="C1412" s="24">
        <v>713</v>
      </c>
      <c r="D1412" s="25">
        <v>551</v>
      </c>
      <c r="E1412" s="26">
        <v>-533</v>
      </c>
      <c r="F1412" s="24">
        <v>3</v>
      </c>
      <c r="G1412" s="24">
        <v>1</v>
      </c>
      <c r="H1412" s="23" t="s">
        <v>2344</v>
      </c>
      <c r="I1412" s="23" t="s">
        <v>2873</v>
      </c>
      <c r="J1412" s="23" t="s">
        <v>2265</v>
      </c>
      <c r="K1412" s="23" t="s">
        <v>154</v>
      </c>
      <c r="L1412" s="27">
        <v>0.67759999999999998</v>
      </c>
      <c r="M1412" s="25">
        <v>8233</v>
      </c>
      <c r="N1412" s="25">
        <v>1831</v>
      </c>
      <c r="O1412" s="24">
        <v>0</v>
      </c>
      <c r="P1412" s="24">
        <v>3</v>
      </c>
      <c r="Q1412" s="24">
        <v>0</v>
      </c>
      <c r="R1412" s="66"/>
      <c r="S1412" s="66"/>
      <c r="T1412" s="66"/>
      <c r="U1412" s="66"/>
      <c r="V1412" s="66"/>
      <c r="W1412" s="24"/>
      <c r="X1412" s="24"/>
      <c r="Y1412" s="24"/>
      <c r="Z1412" s="24"/>
      <c r="AA1412" s="28"/>
      <c r="AB1412" s="28">
        <v>0.5</v>
      </c>
      <c r="AC1412" s="28"/>
      <c r="AD1412" s="28">
        <v>10</v>
      </c>
      <c r="AE1412" s="28">
        <v>10.00098588</v>
      </c>
      <c r="AF1412" t="s">
        <v>584</v>
      </c>
    </row>
    <row r="1413" spans="1:32" ht="18" customHeight="1">
      <c r="A1413" s="22">
        <v>46181</v>
      </c>
      <c r="B1413" s="23" t="s">
        <v>55</v>
      </c>
      <c r="C1413" s="24">
        <v>537</v>
      </c>
      <c r="D1413" s="25">
        <v>5290</v>
      </c>
      <c r="E1413" s="26">
        <v>-537</v>
      </c>
      <c r="F1413" s="24">
        <v>20</v>
      </c>
      <c r="G1413" s="24">
        <v>14</v>
      </c>
      <c r="H1413" s="23" t="s">
        <v>1808</v>
      </c>
      <c r="I1413" s="23" t="s">
        <v>1227</v>
      </c>
      <c r="J1413" s="23" t="s">
        <v>2874</v>
      </c>
      <c r="K1413" s="23" t="s">
        <v>154</v>
      </c>
      <c r="L1413" s="27">
        <v>0.96619999999999995</v>
      </c>
      <c r="M1413" s="25">
        <v>-1180</v>
      </c>
      <c r="N1413" s="25">
        <v>728</v>
      </c>
      <c r="O1413" s="24">
        <v>0</v>
      </c>
      <c r="P1413" s="24">
        <v>7</v>
      </c>
      <c r="Q1413" s="24">
        <v>1</v>
      </c>
      <c r="R1413" s="66">
        <v>836.80266708177658</v>
      </c>
      <c r="S1413" s="66">
        <v>6.3216815721298776</v>
      </c>
      <c r="T1413" s="66">
        <v>264.5</v>
      </c>
      <c r="U1413" s="66">
        <v>377.85714285714278</v>
      </c>
      <c r="V1413" s="66">
        <v>155.58823529411771</v>
      </c>
      <c r="W1413" s="24">
        <v>2</v>
      </c>
      <c r="X1413" s="24">
        <v>1</v>
      </c>
      <c r="Y1413" s="24">
        <v>1</v>
      </c>
      <c r="Z1413" s="24">
        <v>1</v>
      </c>
      <c r="AA1413" s="28">
        <v>1.25</v>
      </c>
      <c r="AB1413" s="28">
        <v>0.8</v>
      </c>
      <c r="AC1413" s="28">
        <v>1</v>
      </c>
      <c r="AD1413" s="28">
        <v>20</v>
      </c>
      <c r="AE1413" s="28">
        <v>20.000985870000001</v>
      </c>
      <c r="AF1413" t="s">
        <v>594</v>
      </c>
    </row>
    <row r="1414" spans="1:32" ht="18" customHeight="1">
      <c r="A1414" s="22">
        <v>46181</v>
      </c>
      <c r="B1414" s="23" t="s">
        <v>38</v>
      </c>
      <c r="C1414" s="24">
        <v>706</v>
      </c>
      <c r="D1414" s="25">
        <v>523</v>
      </c>
      <c r="E1414" s="26">
        <v>-552</v>
      </c>
      <c r="F1414" s="24">
        <v>1</v>
      </c>
      <c r="G1414" s="24">
        <v>4</v>
      </c>
      <c r="H1414" s="23" t="s">
        <v>2769</v>
      </c>
      <c r="I1414" s="23" t="s">
        <v>2875</v>
      </c>
      <c r="J1414" s="23" t="s">
        <v>863</v>
      </c>
      <c r="K1414" s="23" t="s">
        <v>154</v>
      </c>
      <c r="L1414" s="27">
        <v>0.6482</v>
      </c>
      <c r="M1414" s="25">
        <v>-1517</v>
      </c>
      <c r="N1414" s="25">
        <v>7511</v>
      </c>
      <c r="O1414" s="24">
        <v>0</v>
      </c>
      <c r="P1414" s="24">
        <v>6</v>
      </c>
      <c r="Q1414" s="24">
        <v>0</v>
      </c>
      <c r="R1414" s="66"/>
      <c r="S1414" s="66"/>
      <c r="T1414" s="66"/>
      <c r="U1414" s="66"/>
      <c r="V1414" s="66"/>
      <c r="W1414" s="24"/>
      <c r="X1414" s="24"/>
      <c r="Y1414" s="24"/>
      <c r="Z1414" s="24"/>
      <c r="AA1414" s="28"/>
      <c r="AB1414" s="28">
        <v>0.5</v>
      </c>
      <c r="AC1414" s="28"/>
      <c r="AD1414" s="28">
        <v>20</v>
      </c>
      <c r="AE1414" s="28">
        <v>20.00098586</v>
      </c>
      <c r="AF1414" t="s">
        <v>590</v>
      </c>
    </row>
    <row r="1415" spans="1:32" ht="18" customHeight="1">
      <c r="A1415" s="22">
        <v>46181</v>
      </c>
      <c r="B1415" s="23" t="s">
        <v>372</v>
      </c>
      <c r="C1415" s="24">
        <v>712</v>
      </c>
      <c r="D1415" s="25">
        <v>602</v>
      </c>
      <c r="E1415" s="26">
        <v>-546</v>
      </c>
      <c r="F1415" s="24">
        <v>5</v>
      </c>
      <c r="G1415" s="24">
        <v>2</v>
      </c>
      <c r="H1415" s="23" t="s">
        <v>2876</v>
      </c>
      <c r="I1415" s="23" t="s">
        <v>2161</v>
      </c>
      <c r="J1415" s="23" t="s">
        <v>2877</v>
      </c>
      <c r="K1415" s="23" t="s">
        <v>154</v>
      </c>
      <c r="L1415" s="27">
        <v>0.69769999999999999</v>
      </c>
      <c r="M1415" s="25">
        <v>-547</v>
      </c>
      <c r="N1415" s="25">
        <v>5360</v>
      </c>
      <c r="O1415" s="24">
        <v>0</v>
      </c>
      <c r="P1415" s="24">
        <v>2</v>
      </c>
      <c r="Q1415" s="24">
        <v>0</v>
      </c>
      <c r="R1415" s="66"/>
      <c r="S1415" s="66"/>
      <c r="T1415" s="66"/>
      <c r="U1415" s="66"/>
      <c r="V1415" s="66"/>
      <c r="W1415" s="24"/>
      <c r="X1415" s="24"/>
      <c r="Y1415" s="24"/>
      <c r="Z1415" s="24"/>
      <c r="AA1415" s="28"/>
      <c r="AB1415" s="28">
        <v>0.5</v>
      </c>
      <c r="AC1415" s="28"/>
      <c r="AD1415" s="28">
        <v>20</v>
      </c>
      <c r="AE1415" s="28">
        <v>20.000985849999999</v>
      </c>
      <c r="AF1415" t="s">
        <v>590</v>
      </c>
    </row>
    <row r="1416" spans="1:32" ht="18" customHeight="1">
      <c r="A1416" s="22">
        <v>46181</v>
      </c>
      <c r="B1416" s="23" t="s">
        <v>9</v>
      </c>
      <c r="C1416" s="24">
        <v>512</v>
      </c>
      <c r="D1416" s="25">
        <v>2030</v>
      </c>
      <c r="E1416" s="26">
        <v>-595</v>
      </c>
      <c r="F1416" s="24">
        <v>5</v>
      </c>
      <c r="G1416" s="24">
        <v>5</v>
      </c>
      <c r="H1416" s="23" t="s">
        <v>1194</v>
      </c>
      <c r="I1416" s="23" t="s">
        <v>2878</v>
      </c>
      <c r="J1416" s="23" t="s">
        <v>2878</v>
      </c>
      <c r="K1416" s="23" t="s">
        <v>154</v>
      </c>
      <c r="L1416" s="27">
        <v>0.90229999999999999</v>
      </c>
      <c r="M1416" s="25">
        <v>864</v>
      </c>
      <c r="N1416" s="25">
        <v>191</v>
      </c>
      <c r="O1416" s="24">
        <v>0</v>
      </c>
      <c r="P1416" s="24">
        <v>2</v>
      </c>
      <c r="Q1416" s="24">
        <v>1</v>
      </c>
      <c r="R1416" s="66">
        <v>357.2153902034039</v>
      </c>
      <c r="S1416" s="66">
        <v>5.6828458562328086</v>
      </c>
      <c r="T1416" s="66">
        <v>406</v>
      </c>
      <c r="U1416" s="66">
        <v>406</v>
      </c>
      <c r="V1416" s="66">
        <v>203</v>
      </c>
      <c r="W1416" s="24">
        <v>0</v>
      </c>
      <c r="X1416" s="24">
        <v>1</v>
      </c>
      <c r="Y1416" s="24">
        <v>0</v>
      </c>
      <c r="Z1416" s="24">
        <v>6</v>
      </c>
      <c r="AA1416" s="28">
        <v>1.75</v>
      </c>
      <c r="AB1416" s="28">
        <v>0.5</v>
      </c>
      <c r="AC1416" s="28">
        <v>0.875</v>
      </c>
      <c r="AD1416" s="28">
        <v>28.8</v>
      </c>
      <c r="AE1416" s="28">
        <v>28.800985839999999</v>
      </c>
      <c r="AF1416" t="s">
        <v>1124</v>
      </c>
    </row>
    <row r="1417" spans="1:32" ht="18" customHeight="1">
      <c r="A1417" s="22">
        <v>46181</v>
      </c>
      <c r="B1417" s="23" t="s">
        <v>30</v>
      </c>
      <c r="C1417" s="24">
        <v>565</v>
      </c>
      <c r="D1417" s="25">
        <v>997</v>
      </c>
      <c r="E1417" s="26">
        <v>-622</v>
      </c>
      <c r="F1417" s="24">
        <v>2</v>
      </c>
      <c r="G1417" s="24">
        <v>1</v>
      </c>
      <c r="H1417" s="23" t="s">
        <v>491</v>
      </c>
      <c r="I1417" s="23" t="s">
        <v>2879</v>
      </c>
      <c r="J1417" s="23" t="s">
        <v>2880</v>
      </c>
      <c r="K1417" s="23" t="s">
        <v>154</v>
      </c>
      <c r="L1417" s="27">
        <v>0.79200000000000004</v>
      </c>
      <c r="M1417" s="25">
        <v>-527</v>
      </c>
      <c r="N1417" s="25">
        <v>-435</v>
      </c>
      <c r="O1417" s="24">
        <v>0</v>
      </c>
      <c r="P1417" s="24">
        <v>5</v>
      </c>
      <c r="Q1417" s="24">
        <v>1</v>
      </c>
      <c r="R1417" s="66">
        <v>165.3562162723122</v>
      </c>
      <c r="S1417" s="66">
        <v>6.0294074361142798</v>
      </c>
      <c r="T1417" s="66">
        <v>498.5</v>
      </c>
      <c r="U1417" s="66">
        <v>997</v>
      </c>
      <c r="V1417" s="66">
        <v>332.33333333333331</v>
      </c>
      <c r="W1417" s="24">
        <v>0</v>
      </c>
      <c r="X1417" s="24">
        <v>0</v>
      </c>
      <c r="Y1417" s="24">
        <v>0</v>
      </c>
      <c r="Z1417" s="24">
        <v>0</v>
      </c>
      <c r="AA1417" s="28">
        <v>0</v>
      </c>
      <c r="AB1417" s="28">
        <v>0.5</v>
      </c>
      <c r="AC1417" s="28">
        <v>0</v>
      </c>
      <c r="AD1417" s="28">
        <v>20</v>
      </c>
      <c r="AE1417" s="28">
        <v>20.000985830000001</v>
      </c>
      <c r="AF1417" t="s">
        <v>590</v>
      </c>
    </row>
    <row r="1418" spans="1:32" ht="18" customHeight="1">
      <c r="A1418" s="22">
        <v>46181</v>
      </c>
      <c r="B1418" s="23" t="s">
        <v>324</v>
      </c>
      <c r="C1418" s="24">
        <v>735</v>
      </c>
      <c r="D1418" s="25">
        <v>784</v>
      </c>
      <c r="E1418" s="26">
        <v>-694</v>
      </c>
      <c r="F1418" s="24">
        <v>3</v>
      </c>
      <c r="G1418" s="24">
        <v>1</v>
      </c>
      <c r="H1418" s="23" t="s">
        <v>2881</v>
      </c>
      <c r="I1418" s="23" t="s">
        <v>2882</v>
      </c>
      <c r="J1418" s="23" t="s">
        <v>2883</v>
      </c>
      <c r="K1418" s="23" t="s">
        <v>154</v>
      </c>
      <c r="L1418" s="27">
        <v>0.70489999999999997</v>
      </c>
      <c r="M1418" s="25">
        <v>1515</v>
      </c>
      <c r="N1418" s="25">
        <v>940</v>
      </c>
      <c r="O1418" s="24">
        <v>0</v>
      </c>
      <c r="P1418" s="24">
        <v>5</v>
      </c>
      <c r="Q1418" s="24">
        <v>0</v>
      </c>
      <c r="R1418" s="66"/>
      <c r="S1418" s="66"/>
      <c r="T1418" s="66"/>
      <c r="U1418" s="66"/>
      <c r="V1418" s="66"/>
      <c r="W1418" s="24"/>
      <c r="X1418" s="24"/>
      <c r="Y1418" s="24"/>
      <c r="Z1418" s="24"/>
      <c r="AA1418" s="28"/>
      <c r="AB1418" s="28">
        <v>0.5</v>
      </c>
      <c r="AC1418" s="28"/>
      <c r="AD1418" s="28">
        <v>20</v>
      </c>
      <c r="AE1418" s="28">
        <v>20.00098582</v>
      </c>
      <c r="AF1418" t="s">
        <v>590</v>
      </c>
    </row>
    <row r="1419" spans="1:32" ht="18" customHeight="1">
      <c r="A1419" s="22">
        <v>46181</v>
      </c>
      <c r="B1419" s="23" t="s">
        <v>16</v>
      </c>
      <c r="C1419" s="24">
        <v>552</v>
      </c>
      <c r="D1419" s="25">
        <v>3852</v>
      </c>
      <c r="E1419" s="26">
        <v>-726</v>
      </c>
      <c r="F1419" s="24">
        <v>10</v>
      </c>
      <c r="G1419" s="24">
        <v>12</v>
      </c>
      <c r="H1419" s="23" t="s">
        <v>2884</v>
      </c>
      <c r="I1419" s="23" t="s">
        <v>2885</v>
      </c>
      <c r="J1419" s="23" t="s">
        <v>2886</v>
      </c>
      <c r="K1419" s="23" t="s">
        <v>154</v>
      </c>
      <c r="L1419" s="27">
        <v>0.93720000000000003</v>
      </c>
      <c r="M1419" s="25">
        <v>-315</v>
      </c>
      <c r="N1419" s="25">
        <v>1105</v>
      </c>
      <c r="O1419" s="24">
        <v>0</v>
      </c>
      <c r="P1419" s="24">
        <v>2</v>
      </c>
      <c r="Q1419" s="24">
        <v>1</v>
      </c>
      <c r="R1419" s="66">
        <v>667.69146948941477</v>
      </c>
      <c r="S1419" s="66">
        <v>5.7691316663752401</v>
      </c>
      <c r="T1419" s="66">
        <v>385.2</v>
      </c>
      <c r="U1419" s="66">
        <v>321</v>
      </c>
      <c r="V1419" s="66">
        <v>175.09090909090909</v>
      </c>
      <c r="W1419" s="24">
        <v>0</v>
      </c>
      <c r="X1419" s="24">
        <v>4</v>
      </c>
      <c r="Y1419" s="24">
        <v>0</v>
      </c>
      <c r="Z1419" s="24">
        <v>6</v>
      </c>
      <c r="AA1419" s="28">
        <v>2.5</v>
      </c>
      <c r="AB1419" s="28">
        <v>0.6</v>
      </c>
      <c r="AC1419" s="28">
        <v>1.5</v>
      </c>
      <c r="AD1419" s="28">
        <v>35</v>
      </c>
      <c r="AE1419" s="28">
        <v>35.000985810000003</v>
      </c>
      <c r="AF1419" t="s">
        <v>903</v>
      </c>
    </row>
    <row r="1420" spans="1:32" ht="18" customHeight="1">
      <c r="A1420" s="22">
        <v>46181</v>
      </c>
      <c r="B1420" s="23" t="s">
        <v>16</v>
      </c>
      <c r="C1420" s="24">
        <v>560</v>
      </c>
      <c r="D1420" s="25">
        <v>2131</v>
      </c>
      <c r="E1420" s="26">
        <v>-743</v>
      </c>
      <c r="F1420" s="24">
        <v>5</v>
      </c>
      <c r="G1420" s="24">
        <v>6</v>
      </c>
      <c r="H1420" s="23" t="s">
        <v>659</v>
      </c>
      <c r="I1420" s="23" t="s">
        <v>2887</v>
      </c>
      <c r="J1420" s="23" t="s">
        <v>2888</v>
      </c>
      <c r="K1420" s="23" t="s">
        <v>154</v>
      </c>
      <c r="L1420" s="27">
        <v>0.88380000000000003</v>
      </c>
      <c r="M1420" s="25">
        <v>204</v>
      </c>
      <c r="N1420" s="25">
        <v>973</v>
      </c>
      <c r="O1420" s="24">
        <v>0</v>
      </c>
      <c r="P1420" s="24">
        <v>0</v>
      </c>
      <c r="Q1420" s="24">
        <v>1</v>
      </c>
      <c r="R1420" s="66">
        <v>351.13688252386879</v>
      </c>
      <c r="S1420" s="66">
        <v>6.0688583457339984</v>
      </c>
      <c r="T1420" s="66">
        <v>426.2</v>
      </c>
      <c r="U1420" s="66">
        <v>355.16666666666669</v>
      </c>
      <c r="V1420" s="66">
        <v>193.72727272727269</v>
      </c>
      <c r="W1420" s="24">
        <v>0</v>
      </c>
      <c r="X1420" s="24">
        <v>3</v>
      </c>
      <c r="Y1420" s="24">
        <v>0</v>
      </c>
      <c r="Z1420" s="24">
        <v>2</v>
      </c>
      <c r="AA1420" s="28">
        <v>1.25</v>
      </c>
      <c r="AB1420" s="28">
        <v>0.5</v>
      </c>
      <c r="AC1420" s="28">
        <v>0.625</v>
      </c>
      <c r="AD1420" s="28">
        <v>26.2</v>
      </c>
      <c r="AE1420" s="28">
        <v>26.200985800000002</v>
      </c>
      <c r="AF1420" t="s">
        <v>2889</v>
      </c>
    </row>
    <row r="1421" spans="1:32" ht="18" customHeight="1">
      <c r="A1421" s="22">
        <v>46181</v>
      </c>
      <c r="B1421" s="23" t="s">
        <v>470</v>
      </c>
      <c r="C1421" s="24">
        <v>660</v>
      </c>
      <c r="D1421" s="25">
        <v>812</v>
      </c>
      <c r="E1421" s="26">
        <v>-771</v>
      </c>
      <c r="F1421" s="24">
        <v>4</v>
      </c>
      <c r="G1421" s="24">
        <v>10</v>
      </c>
      <c r="H1421" s="23" t="s">
        <v>2493</v>
      </c>
      <c r="I1421" s="23" t="s">
        <v>1194</v>
      </c>
      <c r="J1421" s="23" t="s">
        <v>1752</v>
      </c>
      <c r="K1421" s="23" t="s">
        <v>154</v>
      </c>
      <c r="L1421" s="27">
        <v>0.6835</v>
      </c>
      <c r="M1421" s="25">
        <v>-389</v>
      </c>
      <c r="N1421" s="25">
        <v>-3425</v>
      </c>
      <c r="O1421" s="24">
        <v>0</v>
      </c>
      <c r="P1421" s="24">
        <v>0</v>
      </c>
      <c r="Q1421" s="24">
        <v>0</v>
      </c>
      <c r="R1421" s="66"/>
      <c r="S1421" s="66"/>
      <c r="T1421" s="66"/>
      <c r="U1421" s="66"/>
      <c r="V1421" s="66"/>
      <c r="W1421" s="24"/>
      <c r="X1421" s="24"/>
      <c r="Y1421" s="24"/>
      <c r="Z1421" s="24"/>
      <c r="AA1421" s="28"/>
      <c r="AB1421" s="28">
        <v>0.5</v>
      </c>
      <c r="AC1421" s="28"/>
      <c r="AD1421" s="28">
        <v>20</v>
      </c>
      <c r="AE1421" s="28">
        <v>20.000985790000001</v>
      </c>
      <c r="AF1421" t="s">
        <v>590</v>
      </c>
    </row>
    <row r="1422" spans="1:32" ht="18" customHeight="1">
      <c r="A1422" s="22">
        <v>46181</v>
      </c>
      <c r="B1422" s="23" t="s">
        <v>38</v>
      </c>
      <c r="C1422" s="24">
        <v>705</v>
      </c>
      <c r="D1422" s="25">
        <v>1155</v>
      </c>
      <c r="E1422" s="26">
        <v>-788</v>
      </c>
      <c r="F1422" s="24">
        <v>5</v>
      </c>
      <c r="G1422" s="24">
        <v>8</v>
      </c>
      <c r="H1422" s="23" t="s">
        <v>2890</v>
      </c>
      <c r="I1422" s="23" t="s">
        <v>1533</v>
      </c>
      <c r="J1422" s="23" t="s">
        <v>2891</v>
      </c>
      <c r="K1422" s="23" t="s">
        <v>154</v>
      </c>
      <c r="L1422" s="27">
        <v>0.77259999999999995</v>
      </c>
      <c r="M1422" s="25">
        <v>-1897</v>
      </c>
      <c r="N1422" s="25">
        <v>10924</v>
      </c>
      <c r="O1422" s="24">
        <v>0</v>
      </c>
      <c r="P1422" s="24">
        <v>5</v>
      </c>
      <c r="Q1422" s="24">
        <v>0</v>
      </c>
      <c r="R1422" s="66"/>
      <c r="S1422" s="66"/>
      <c r="T1422" s="66"/>
      <c r="U1422" s="66"/>
      <c r="V1422" s="66"/>
      <c r="W1422" s="24"/>
      <c r="X1422" s="24"/>
      <c r="Y1422" s="24"/>
      <c r="Z1422" s="24"/>
      <c r="AA1422" s="28"/>
      <c r="AB1422" s="28">
        <v>0.5</v>
      </c>
      <c r="AC1422" s="28"/>
      <c r="AD1422" s="28">
        <v>40</v>
      </c>
      <c r="AE1422" s="28">
        <v>40.000985780000001</v>
      </c>
      <c r="AF1422" t="s">
        <v>664</v>
      </c>
    </row>
    <row r="1423" spans="1:32" ht="18" customHeight="1">
      <c r="A1423" s="22">
        <v>46181</v>
      </c>
      <c r="B1423" s="23" t="s">
        <v>52</v>
      </c>
      <c r="C1423" s="24">
        <v>726</v>
      </c>
      <c r="D1423" s="25">
        <v>2313</v>
      </c>
      <c r="E1423" s="26">
        <v>-791</v>
      </c>
      <c r="F1423" s="24">
        <v>6</v>
      </c>
      <c r="G1423" s="24">
        <v>2</v>
      </c>
      <c r="H1423" s="23" t="s">
        <v>1967</v>
      </c>
      <c r="I1423" s="23" t="s">
        <v>2892</v>
      </c>
      <c r="J1423" s="23" t="s">
        <v>2893</v>
      </c>
      <c r="K1423" s="23" t="s">
        <v>154</v>
      </c>
      <c r="L1423" s="27">
        <v>0.88600000000000001</v>
      </c>
      <c r="M1423" s="25">
        <v>-431</v>
      </c>
      <c r="N1423" s="25">
        <v>-29</v>
      </c>
      <c r="O1423" s="24">
        <v>0</v>
      </c>
      <c r="P1423" s="24">
        <v>6</v>
      </c>
      <c r="Q1423" s="24">
        <v>0</v>
      </c>
      <c r="R1423" s="66"/>
      <c r="S1423" s="66"/>
      <c r="T1423" s="66"/>
      <c r="U1423" s="66"/>
      <c r="V1423" s="66"/>
      <c r="W1423" s="24"/>
      <c r="X1423" s="24"/>
      <c r="Y1423" s="24"/>
      <c r="Z1423" s="24"/>
      <c r="AA1423" s="28"/>
      <c r="AB1423" s="28">
        <v>0.5</v>
      </c>
      <c r="AC1423" s="28"/>
      <c r="AD1423" s="28">
        <v>40</v>
      </c>
      <c r="AE1423" s="28">
        <v>40.00098577</v>
      </c>
      <c r="AF1423" t="s">
        <v>664</v>
      </c>
    </row>
    <row r="1424" spans="1:32" ht="18" customHeight="1">
      <c r="A1424" s="22">
        <v>46181</v>
      </c>
      <c r="B1424" s="23" t="s">
        <v>9</v>
      </c>
      <c r="C1424" s="24">
        <v>532</v>
      </c>
      <c r="D1424" s="25">
        <v>1034</v>
      </c>
      <c r="E1424" s="26">
        <v>-805</v>
      </c>
      <c r="F1424" s="24">
        <v>2</v>
      </c>
      <c r="G1424" s="24">
        <v>1</v>
      </c>
      <c r="H1424" s="23" t="s">
        <v>2894</v>
      </c>
      <c r="I1424" s="23" t="s">
        <v>2895</v>
      </c>
      <c r="J1424" s="23" t="s">
        <v>2636</v>
      </c>
      <c r="K1424" s="23" t="s">
        <v>154</v>
      </c>
      <c r="L1424" s="27">
        <v>0.74050000000000005</v>
      </c>
      <c r="M1424" s="25">
        <v>-718</v>
      </c>
      <c r="N1424" s="25">
        <v>1749</v>
      </c>
      <c r="O1424" s="24">
        <v>0</v>
      </c>
      <c r="P1424" s="24">
        <v>2</v>
      </c>
      <c r="Q1424" s="24">
        <v>1</v>
      </c>
      <c r="R1424" s="66">
        <v>154.17522831050229</v>
      </c>
      <c r="S1424" s="66">
        <v>6.7066545730522193</v>
      </c>
      <c r="T1424" s="66">
        <v>517</v>
      </c>
      <c r="U1424" s="66">
        <v>1034</v>
      </c>
      <c r="V1424" s="66">
        <v>344.66666666666669</v>
      </c>
      <c r="W1424" s="24">
        <v>0</v>
      </c>
      <c r="X1424" s="24">
        <v>0</v>
      </c>
      <c r="Y1424" s="24">
        <v>0</v>
      </c>
      <c r="Z1424" s="24">
        <v>0</v>
      </c>
      <c r="AA1424" s="28">
        <v>0</v>
      </c>
      <c r="AB1424" s="28">
        <v>0.5</v>
      </c>
      <c r="AC1424" s="28">
        <v>0</v>
      </c>
      <c r="AD1424" s="28">
        <v>20</v>
      </c>
      <c r="AE1424" s="28">
        <v>20.000985759999999</v>
      </c>
      <c r="AF1424" t="s">
        <v>590</v>
      </c>
    </row>
    <row r="1425" spans="1:32" ht="18" customHeight="1">
      <c r="A1425" s="22">
        <v>46181</v>
      </c>
      <c r="B1425" s="23" t="s">
        <v>22</v>
      </c>
      <c r="C1425" s="24">
        <v>676</v>
      </c>
      <c r="D1425" s="25">
        <v>4222</v>
      </c>
      <c r="E1425" s="26">
        <v>-818</v>
      </c>
      <c r="F1425" s="24">
        <v>35</v>
      </c>
      <c r="G1425" s="24">
        <v>12</v>
      </c>
      <c r="H1425" s="23" t="s">
        <v>2896</v>
      </c>
      <c r="I1425" s="23" t="s">
        <v>2897</v>
      </c>
      <c r="J1425" s="23" t="s">
        <v>2692</v>
      </c>
      <c r="K1425" s="23" t="s">
        <v>154</v>
      </c>
      <c r="L1425" s="27">
        <v>0.93540000000000001</v>
      </c>
      <c r="M1425" s="25">
        <v>-2416</v>
      </c>
      <c r="N1425" s="25">
        <v>-1101</v>
      </c>
      <c r="O1425" s="24">
        <v>0</v>
      </c>
      <c r="P1425" s="24">
        <v>6</v>
      </c>
      <c r="Q1425" s="24">
        <v>0</v>
      </c>
      <c r="R1425" s="66"/>
      <c r="S1425" s="66"/>
      <c r="T1425" s="66"/>
      <c r="U1425" s="66"/>
      <c r="V1425" s="66"/>
      <c r="W1425" s="24"/>
      <c r="X1425" s="24"/>
      <c r="Y1425" s="24"/>
      <c r="Z1425" s="24"/>
      <c r="AA1425" s="28"/>
      <c r="AB1425" s="28">
        <v>0.6</v>
      </c>
      <c r="AC1425" s="28"/>
      <c r="AD1425" s="28">
        <v>40</v>
      </c>
      <c r="AE1425" s="28">
        <v>40.000985749999998</v>
      </c>
      <c r="AF1425" t="s">
        <v>664</v>
      </c>
    </row>
    <row r="1426" spans="1:32" ht="18" customHeight="1">
      <c r="A1426" s="22">
        <v>46181</v>
      </c>
      <c r="B1426" s="23" t="s">
        <v>297</v>
      </c>
      <c r="C1426" s="24">
        <v>736</v>
      </c>
      <c r="D1426" s="25">
        <v>1720</v>
      </c>
      <c r="E1426" s="26">
        <v>-850</v>
      </c>
      <c r="F1426" s="24">
        <v>6</v>
      </c>
      <c r="G1426" s="24">
        <v>4</v>
      </c>
      <c r="H1426" s="23" t="s">
        <v>2317</v>
      </c>
      <c r="I1426" s="23" t="s">
        <v>2898</v>
      </c>
      <c r="J1426" s="23" t="s">
        <v>2899</v>
      </c>
      <c r="K1426" s="23" t="s">
        <v>154</v>
      </c>
      <c r="L1426" s="27">
        <v>0.83530000000000004</v>
      </c>
      <c r="M1426" s="25">
        <v>-175</v>
      </c>
      <c r="N1426" s="25">
        <v>6642</v>
      </c>
      <c r="O1426" s="24">
        <v>0</v>
      </c>
      <c r="P1426" s="24">
        <v>6</v>
      </c>
      <c r="Q1426" s="24">
        <v>0</v>
      </c>
      <c r="R1426" s="66"/>
      <c r="S1426" s="66"/>
      <c r="T1426" s="66"/>
      <c r="U1426" s="66"/>
      <c r="V1426" s="66"/>
      <c r="W1426" s="24"/>
      <c r="X1426" s="24"/>
      <c r="Y1426" s="24"/>
      <c r="Z1426" s="24"/>
      <c r="AA1426" s="28"/>
      <c r="AB1426" s="28">
        <v>0.5</v>
      </c>
      <c r="AC1426" s="28"/>
      <c r="AD1426" s="28">
        <v>40</v>
      </c>
      <c r="AE1426" s="28">
        <v>40.000985739999997</v>
      </c>
      <c r="AF1426" t="s">
        <v>664</v>
      </c>
    </row>
    <row r="1427" spans="1:32" ht="18" customHeight="1">
      <c r="A1427" s="22">
        <v>46181</v>
      </c>
      <c r="B1427" s="23" t="s">
        <v>330</v>
      </c>
      <c r="C1427" s="24">
        <v>657</v>
      </c>
      <c r="D1427" s="25">
        <v>615</v>
      </c>
      <c r="E1427" s="26">
        <v>-876</v>
      </c>
      <c r="F1427" s="24">
        <v>1</v>
      </c>
      <c r="G1427" s="24">
        <v>0</v>
      </c>
      <c r="H1427" s="23" t="s">
        <v>2900</v>
      </c>
      <c r="I1427" s="23" t="s">
        <v>2900</v>
      </c>
      <c r="J1427" s="23" t="s">
        <v>214</v>
      </c>
      <c r="K1427" s="23" t="s">
        <v>154</v>
      </c>
      <c r="L1427" s="27">
        <v>0.5252</v>
      </c>
      <c r="M1427" s="25">
        <v>-389</v>
      </c>
      <c r="N1427" s="25">
        <v>-3273</v>
      </c>
      <c r="O1427" s="24">
        <v>0</v>
      </c>
      <c r="P1427" s="24">
        <v>7</v>
      </c>
      <c r="Q1427" s="24">
        <v>0</v>
      </c>
      <c r="R1427" s="66"/>
      <c r="S1427" s="66"/>
      <c r="T1427" s="66"/>
      <c r="U1427" s="66"/>
      <c r="V1427" s="66"/>
      <c r="W1427" s="24"/>
      <c r="X1427" s="24"/>
      <c r="Y1427" s="24"/>
      <c r="Z1427" s="24"/>
      <c r="AA1427" s="28"/>
      <c r="AB1427" s="28">
        <v>0.5</v>
      </c>
      <c r="AC1427" s="28"/>
      <c r="AD1427" s="28">
        <v>10</v>
      </c>
      <c r="AE1427" s="28">
        <v>10.00098573</v>
      </c>
      <c r="AF1427" t="s">
        <v>584</v>
      </c>
    </row>
    <row r="1428" spans="1:32" ht="18" customHeight="1">
      <c r="A1428" s="22">
        <v>46181</v>
      </c>
      <c r="B1428" s="23" t="s">
        <v>38</v>
      </c>
      <c r="C1428" s="24">
        <v>703</v>
      </c>
      <c r="D1428" s="25">
        <v>3592</v>
      </c>
      <c r="E1428" s="26">
        <v>-895</v>
      </c>
      <c r="F1428" s="24">
        <v>25</v>
      </c>
      <c r="G1428" s="24">
        <v>17</v>
      </c>
      <c r="H1428" s="23" t="s">
        <v>2901</v>
      </c>
      <c r="I1428" s="23" t="s">
        <v>304</v>
      </c>
      <c r="J1428" s="23" t="s">
        <v>2902</v>
      </c>
      <c r="K1428" s="23" t="s">
        <v>154</v>
      </c>
      <c r="L1428" s="27">
        <v>0.91690000000000005</v>
      </c>
      <c r="M1428" s="25">
        <v>-1303</v>
      </c>
      <c r="N1428" s="25">
        <v>-1965</v>
      </c>
      <c r="O1428" s="24">
        <v>0</v>
      </c>
      <c r="P1428" s="24">
        <v>3</v>
      </c>
      <c r="Q1428" s="24">
        <v>0</v>
      </c>
      <c r="R1428" s="66"/>
      <c r="S1428" s="66"/>
      <c r="T1428" s="66"/>
      <c r="U1428" s="66"/>
      <c r="V1428" s="66"/>
      <c r="W1428" s="24"/>
      <c r="X1428" s="24"/>
      <c r="Y1428" s="24"/>
      <c r="Z1428" s="24"/>
      <c r="AA1428" s="28"/>
      <c r="AB1428" s="28">
        <v>0.6</v>
      </c>
      <c r="AC1428" s="28"/>
      <c r="AD1428" s="28">
        <v>30</v>
      </c>
      <c r="AE1428" s="28">
        <v>30.000985719999999</v>
      </c>
      <c r="AF1428" t="s">
        <v>661</v>
      </c>
    </row>
    <row r="1429" spans="1:32" ht="18" customHeight="1">
      <c r="A1429" s="22">
        <v>46181</v>
      </c>
      <c r="B1429" s="23" t="s">
        <v>289</v>
      </c>
      <c r="C1429" s="24">
        <v>722</v>
      </c>
      <c r="D1429" s="25">
        <v>1212</v>
      </c>
      <c r="E1429" s="26">
        <v>-908</v>
      </c>
      <c r="F1429" s="24">
        <v>6</v>
      </c>
      <c r="G1429" s="24">
        <v>5</v>
      </c>
      <c r="H1429" s="23" t="s">
        <v>1754</v>
      </c>
      <c r="I1429" s="23" t="s">
        <v>2903</v>
      </c>
      <c r="J1429" s="23" t="s">
        <v>2904</v>
      </c>
      <c r="K1429" s="23" t="s">
        <v>154</v>
      </c>
      <c r="L1429" s="27">
        <v>0.75029999999999997</v>
      </c>
      <c r="M1429" s="25">
        <v>-72</v>
      </c>
      <c r="N1429" s="25">
        <v>2129</v>
      </c>
      <c r="O1429" s="24">
        <v>0</v>
      </c>
      <c r="P1429" s="24">
        <v>2</v>
      </c>
      <c r="Q1429" s="24">
        <v>0</v>
      </c>
      <c r="R1429" s="66"/>
      <c r="S1429" s="66"/>
      <c r="T1429" s="66"/>
      <c r="U1429" s="66"/>
      <c r="V1429" s="66"/>
      <c r="W1429" s="24"/>
      <c r="X1429" s="24"/>
      <c r="Y1429" s="24"/>
      <c r="Z1429" s="24"/>
      <c r="AA1429" s="28"/>
      <c r="AB1429" s="28">
        <v>0.5</v>
      </c>
      <c r="AC1429" s="28"/>
      <c r="AD1429" s="28">
        <v>40</v>
      </c>
      <c r="AE1429" s="28">
        <v>40.000985710000002</v>
      </c>
      <c r="AF1429" t="s">
        <v>664</v>
      </c>
    </row>
    <row r="1430" spans="1:32" ht="18" customHeight="1">
      <c r="A1430" s="22">
        <v>46181</v>
      </c>
      <c r="B1430" s="23" t="s">
        <v>44</v>
      </c>
      <c r="C1430" s="24">
        <v>572</v>
      </c>
      <c r="D1430" s="25">
        <v>2246</v>
      </c>
      <c r="E1430" s="26">
        <v>-932</v>
      </c>
      <c r="F1430" s="24">
        <v>6</v>
      </c>
      <c r="G1430" s="24">
        <v>4</v>
      </c>
      <c r="H1430" s="23" t="s">
        <v>515</v>
      </c>
      <c r="I1430" s="23" t="s">
        <v>2292</v>
      </c>
      <c r="J1430" s="23" t="s">
        <v>2905</v>
      </c>
      <c r="K1430" s="23" t="s">
        <v>154</v>
      </c>
      <c r="L1430" s="27">
        <v>0.86170000000000002</v>
      </c>
      <c r="M1430" s="25">
        <v>-1180</v>
      </c>
      <c r="N1430" s="25">
        <v>3089</v>
      </c>
      <c r="O1430" s="24">
        <v>0</v>
      </c>
      <c r="P1430" s="24">
        <v>2</v>
      </c>
      <c r="Q1430" s="24">
        <v>1</v>
      </c>
      <c r="R1430" s="66">
        <v>365.3581361560814</v>
      </c>
      <c r="S1430" s="66">
        <v>6.1473928667090263</v>
      </c>
      <c r="T1430" s="66">
        <v>374.33333333333331</v>
      </c>
      <c r="U1430" s="66">
        <v>561.5</v>
      </c>
      <c r="V1430" s="66">
        <v>224.6</v>
      </c>
      <c r="W1430" s="24">
        <v>0</v>
      </c>
      <c r="X1430" s="24">
        <v>0</v>
      </c>
      <c r="Y1430" s="24">
        <v>0</v>
      </c>
      <c r="Z1430" s="24">
        <v>0</v>
      </c>
      <c r="AA1430" s="28">
        <v>0</v>
      </c>
      <c r="AB1430" s="28">
        <v>0.5</v>
      </c>
      <c r="AC1430" s="28">
        <v>0</v>
      </c>
      <c r="AD1430" s="28">
        <v>20</v>
      </c>
      <c r="AE1430" s="28">
        <v>20.000985700000001</v>
      </c>
      <c r="AF1430" t="s">
        <v>590</v>
      </c>
    </row>
    <row r="1431" spans="1:32" ht="18" customHeight="1">
      <c r="A1431" s="22">
        <v>46181</v>
      </c>
      <c r="B1431" s="23" t="s">
        <v>9</v>
      </c>
      <c r="C1431" s="24">
        <v>535</v>
      </c>
      <c r="D1431" s="25">
        <v>1679</v>
      </c>
      <c r="E1431" s="26">
        <v>-934</v>
      </c>
      <c r="F1431" s="24">
        <v>2</v>
      </c>
      <c r="G1431" s="24">
        <v>4</v>
      </c>
      <c r="H1431" s="23" t="s">
        <v>2906</v>
      </c>
      <c r="I1431" s="23" t="s">
        <v>2907</v>
      </c>
      <c r="J1431" s="23" t="s">
        <v>2908</v>
      </c>
      <c r="K1431" s="23" t="s">
        <v>370</v>
      </c>
      <c r="L1431" s="27">
        <v>0.81459999999999999</v>
      </c>
      <c r="M1431" s="25">
        <v>-205</v>
      </c>
      <c r="N1431" s="25">
        <v>-1494</v>
      </c>
      <c r="O1431" s="24">
        <v>0</v>
      </c>
      <c r="P1431" s="24">
        <v>5</v>
      </c>
      <c r="Q1431" s="24">
        <v>1</v>
      </c>
      <c r="R1431" s="66">
        <v>305.905303030303</v>
      </c>
      <c r="S1431" s="66">
        <v>5.4886266546143467</v>
      </c>
      <c r="T1431" s="66">
        <v>839.5</v>
      </c>
      <c r="U1431" s="66">
        <v>419.75</v>
      </c>
      <c r="V1431" s="66">
        <v>279.83333333333331</v>
      </c>
      <c r="W1431" s="24">
        <v>0</v>
      </c>
      <c r="X1431" s="24">
        <v>1</v>
      </c>
      <c r="Y1431" s="24">
        <v>0</v>
      </c>
      <c r="Z1431" s="24">
        <v>7</v>
      </c>
      <c r="AA1431" s="28">
        <v>2</v>
      </c>
      <c r="AB1431" s="28">
        <v>0.5</v>
      </c>
      <c r="AC1431" s="28">
        <v>1</v>
      </c>
      <c r="AD1431" s="28">
        <v>30</v>
      </c>
      <c r="AE1431" s="28">
        <v>30.00098569</v>
      </c>
      <c r="AF1431" t="s">
        <v>2386</v>
      </c>
    </row>
    <row r="1432" spans="1:32" ht="18" customHeight="1">
      <c r="A1432" s="22">
        <v>46181</v>
      </c>
      <c r="B1432" s="23" t="s">
        <v>9</v>
      </c>
      <c r="C1432" s="24">
        <v>518</v>
      </c>
      <c r="D1432" s="25">
        <v>1913</v>
      </c>
      <c r="E1432" s="26">
        <v>-940</v>
      </c>
      <c r="F1432" s="24">
        <v>4</v>
      </c>
      <c r="G1432" s="24">
        <v>4</v>
      </c>
      <c r="H1432" s="23" t="s">
        <v>2541</v>
      </c>
      <c r="I1432" s="23" t="s">
        <v>2909</v>
      </c>
      <c r="J1432" s="23" t="s">
        <v>2909</v>
      </c>
      <c r="K1432" s="23" t="s">
        <v>154</v>
      </c>
      <c r="L1432" s="27">
        <v>0.83620000000000005</v>
      </c>
      <c r="M1432" s="25">
        <v>-1394</v>
      </c>
      <c r="N1432" s="25">
        <v>-784</v>
      </c>
      <c r="O1432" s="24">
        <v>0</v>
      </c>
      <c r="P1432" s="24">
        <v>8</v>
      </c>
      <c r="Q1432" s="24">
        <v>1</v>
      </c>
      <c r="R1432" s="66">
        <v>319.11202781237029</v>
      </c>
      <c r="S1432" s="66">
        <v>5.9947599378008878</v>
      </c>
      <c r="T1432" s="66">
        <v>478.25</v>
      </c>
      <c r="U1432" s="66">
        <v>478.25</v>
      </c>
      <c r="V1432" s="66">
        <v>239.125</v>
      </c>
      <c r="W1432" s="24">
        <v>0</v>
      </c>
      <c r="X1432" s="24">
        <v>0</v>
      </c>
      <c r="Y1432" s="24">
        <v>0</v>
      </c>
      <c r="Z1432" s="24">
        <v>1</v>
      </c>
      <c r="AA1432" s="28">
        <v>0.25</v>
      </c>
      <c r="AB1432" s="28">
        <v>0.5</v>
      </c>
      <c r="AC1432" s="28">
        <v>0.125</v>
      </c>
      <c r="AD1432" s="28">
        <v>21.2</v>
      </c>
      <c r="AE1432" s="28">
        <v>21.200985679999999</v>
      </c>
      <c r="AF1432" t="s">
        <v>1098</v>
      </c>
    </row>
    <row r="1433" spans="1:32" ht="18" customHeight="1">
      <c r="A1433" s="22">
        <v>46181</v>
      </c>
      <c r="B1433" s="23" t="s">
        <v>351</v>
      </c>
      <c r="C1433" s="24">
        <v>750</v>
      </c>
      <c r="D1433" s="25">
        <v>814</v>
      </c>
      <c r="E1433" s="26">
        <v>-963</v>
      </c>
      <c r="F1433" s="24">
        <v>4</v>
      </c>
      <c r="G1433" s="24">
        <v>4</v>
      </c>
      <c r="H1433" s="23" t="s">
        <v>2327</v>
      </c>
      <c r="I1433" s="23" t="s">
        <v>2910</v>
      </c>
      <c r="J1433" s="23" t="s">
        <v>2910</v>
      </c>
      <c r="K1433" s="23" t="s">
        <v>154</v>
      </c>
      <c r="L1433" s="27">
        <v>0.60570000000000002</v>
      </c>
      <c r="M1433" s="25">
        <v>-3673</v>
      </c>
      <c r="N1433" s="25">
        <v>-539</v>
      </c>
      <c r="O1433" s="24">
        <v>0</v>
      </c>
      <c r="P1433" s="24">
        <v>0</v>
      </c>
      <c r="Q1433" s="24">
        <v>0</v>
      </c>
      <c r="R1433" s="66"/>
      <c r="S1433" s="66"/>
      <c r="T1433" s="66"/>
      <c r="U1433" s="66"/>
      <c r="V1433" s="66"/>
      <c r="W1433" s="24"/>
      <c r="X1433" s="24"/>
      <c r="Y1433" s="24"/>
      <c r="Z1433" s="24"/>
      <c r="AA1433" s="28"/>
      <c r="AB1433" s="28">
        <v>0.5</v>
      </c>
      <c r="AC1433" s="28"/>
      <c r="AD1433" s="28">
        <v>20</v>
      </c>
      <c r="AE1433" s="28">
        <v>20.000985669999999</v>
      </c>
      <c r="AF1433" t="s">
        <v>590</v>
      </c>
    </row>
    <row r="1434" spans="1:32" ht="18" customHeight="1">
      <c r="A1434" s="22">
        <v>46181</v>
      </c>
      <c r="B1434" s="23" t="s">
        <v>485</v>
      </c>
      <c r="C1434" s="24">
        <v>715</v>
      </c>
      <c r="D1434" s="25">
        <v>1728</v>
      </c>
      <c r="E1434" s="26">
        <v>-995</v>
      </c>
      <c r="F1434" s="24">
        <v>14</v>
      </c>
      <c r="G1434" s="24">
        <v>7</v>
      </c>
      <c r="H1434" s="23" t="s">
        <v>1256</v>
      </c>
      <c r="I1434" s="23" t="s">
        <v>2911</v>
      </c>
      <c r="J1434" s="23" t="s">
        <v>2912</v>
      </c>
      <c r="K1434" s="23" t="s">
        <v>154</v>
      </c>
      <c r="L1434" s="27">
        <v>0.80810000000000004</v>
      </c>
      <c r="M1434" s="25">
        <v>182</v>
      </c>
      <c r="N1434" s="25">
        <v>-4177</v>
      </c>
      <c r="O1434" s="24">
        <v>0</v>
      </c>
      <c r="P1434" s="24">
        <v>5</v>
      </c>
      <c r="Q1434" s="24">
        <v>0</v>
      </c>
      <c r="R1434" s="66"/>
      <c r="S1434" s="66"/>
      <c r="T1434" s="66"/>
      <c r="U1434" s="66"/>
      <c r="V1434" s="66"/>
      <c r="W1434" s="24"/>
      <c r="X1434" s="24"/>
      <c r="Y1434" s="24"/>
      <c r="Z1434" s="24"/>
      <c r="AA1434" s="28"/>
      <c r="AB1434" s="28">
        <v>0.5</v>
      </c>
      <c r="AC1434" s="28"/>
      <c r="AD1434" s="28">
        <v>40</v>
      </c>
      <c r="AE1434" s="28">
        <v>40.000985659999998</v>
      </c>
      <c r="AF1434" t="s">
        <v>664</v>
      </c>
    </row>
    <row r="1435" spans="1:32" ht="18" customHeight="1">
      <c r="A1435" s="22">
        <v>46181</v>
      </c>
      <c r="B1435" s="23" t="s">
        <v>26</v>
      </c>
      <c r="C1435" s="24">
        <v>725</v>
      </c>
      <c r="D1435" s="25">
        <v>1366</v>
      </c>
      <c r="E1435" s="26">
        <v>-996</v>
      </c>
      <c r="F1435" s="24">
        <v>6</v>
      </c>
      <c r="G1435" s="24">
        <v>5</v>
      </c>
      <c r="H1435" s="23" t="s">
        <v>2913</v>
      </c>
      <c r="I1435" s="23" t="s">
        <v>2914</v>
      </c>
      <c r="J1435" s="23" t="s">
        <v>2915</v>
      </c>
      <c r="K1435" s="23" t="s">
        <v>154</v>
      </c>
      <c r="L1435" s="27">
        <v>0.75700000000000001</v>
      </c>
      <c r="M1435" s="25">
        <v>820</v>
      </c>
      <c r="N1435" s="25">
        <v>-4278</v>
      </c>
      <c r="O1435" s="24">
        <v>0</v>
      </c>
      <c r="P1435" s="24">
        <v>5</v>
      </c>
      <c r="Q1435" s="24">
        <v>0</v>
      </c>
      <c r="R1435" s="66"/>
      <c r="S1435" s="66"/>
      <c r="T1435" s="66"/>
      <c r="U1435" s="66"/>
      <c r="V1435" s="66"/>
      <c r="W1435" s="24"/>
      <c r="X1435" s="24"/>
      <c r="Y1435" s="24"/>
      <c r="Z1435" s="24"/>
      <c r="AA1435" s="28"/>
      <c r="AB1435" s="28">
        <v>0.5</v>
      </c>
      <c r="AC1435" s="28"/>
      <c r="AD1435" s="28">
        <v>40</v>
      </c>
      <c r="AE1435" s="28">
        <v>40.000985649999997</v>
      </c>
      <c r="AF1435" t="s">
        <v>664</v>
      </c>
    </row>
    <row r="1436" spans="1:32" ht="18" customHeight="1">
      <c r="A1436" s="22">
        <v>46181</v>
      </c>
      <c r="B1436" s="23" t="s">
        <v>9</v>
      </c>
      <c r="C1436" s="24">
        <v>513</v>
      </c>
      <c r="D1436" s="25">
        <v>1075</v>
      </c>
      <c r="E1436" s="26">
        <v>-1004</v>
      </c>
      <c r="F1436" s="24">
        <v>1</v>
      </c>
      <c r="G1436" s="24">
        <v>2</v>
      </c>
      <c r="H1436" s="23" t="s">
        <v>2320</v>
      </c>
      <c r="I1436" s="23" t="s">
        <v>2916</v>
      </c>
      <c r="J1436" s="23" t="s">
        <v>2917</v>
      </c>
      <c r="K1436" s="23" t="s">
        <v>154</v>
      </c>
      <c r="L1436" s="27">
        <v>0.68869999999999998</v>
      </c>
      <c r="M1436" s="25">
        <v>-291</v>
      </c>
      <c r="N1436" s="25">
        <v>-2005</v>
      </c>
      <c r="O1436" s="24">
        <v>0</v>
      </c>
      <c r="P1436" s="24">
        <v>3</v>
      </c>
      <c r="Q1436" s="24">
        <v>1</v>
      </c>
      <c r="R1436" s="66">
        <v>160.2584578663346</v>
      </c>
      <c r="S1436" s="66">
        <v>6.7079142924026902</v>
      </c>
      <c r="T1436" s="66">
        <v>1075</v>
      </c>
      <c r="U1436" s="66">
        <v>537.5</v>
      </c>
      <c r="V1436" s="66">
        <v>358.33333333333331</v>
      </c>
      <c r="W1436" s="24">
        <v>0</v>
      </c>
      <c r="X1436" s="24">
        <v>0</v>
      </c>
      <c r="Y1436" s="24">
        <v>0</v>
      </c>
      <c r="Z1436" s="24">
        <v>0</v>
      </c>
      <c r="AA1436" s="28">
        <v>0</v>
      </c>
      <c r="AB1436" s="28">
        <v>0.5</v>
      </c>
      <c r="AC1436" s="28">
        <v>0</v>
      </c>
      <c r="AD1436" s="28">
        <v>10</v>
      </c>
      <c r="AE1436" s="28">
        <v>10.00098564</v>
      </c>
      <c r="AF1436" t="s">
        <v>584</v>
      </c>
    </row>
    <row r="1437" spans="1:32" ht="18" customHeight="1">
      <c r="A1437" s="22">
        <v>46181</v>
      </c>
      <c r="B1437" s="23" t="s">
        <v>44</v>
      </c>
      <c r="C1437" s="24">
        <v>571</v>
      </c>
      <c r="D1437" s="25">
        <v>2823</v>
      </c>
      <c r="E1437" s="26">
        <v>-1002</v>
      </c>
      <c r="F1437" s="24">
        <v>9</v>
      </c>
      <c r="G1437" s="24">
        <v>4</v>
      </c>
      <c r="H1437" s="23" t="s">
        <v>2918</v>
      </c>
      <c r="I1437" s="23" t="s">
        <v>2919</v>
      </c>
      <c r="J1437" s="23" t="s">
        <v>2920</v>
      </c>
      <c r="K1437" s="23" t="s">
        <v>154</v>
      </c>
      <c r="L1437" s="27">
        <v>0.88170000000000004</v>
      </c>
      <c r="M1437" s="25">
        <v>-805</v>
      </c>
      <c r="N1437" s="25">
        <v>-508</v>
      </c>
      <c r="O1437" s="24">
        <v>0</v>
      </c>
      <c r="P1437" s="24">
        <v>1</v>
      </c>
      <c r="Q1437" s="24">
        <v>1</v>
      </c>
      <c r="R1437" s="66">
        <v>448.97151307596522</v>
      </c>
      <c r="S1437" s="66">
        <v>6.2877040475446684</v>
      </c>
      <c r="T1437" s="66">
        <v>313.66666666666669</v>
      </c>
      <c r="U1437" s="66">
        <v>705.75</v>
      </c>
      <c r="V1437" s="66">
        <v>217.15384615384619</v>
      </c>
      <c r="W1437" s="24">
        <v>0</v>
      </c>
      <c r="X1437" s="24">
        <v>0</v>
      </c>
      <c r="Y1437" s="24">
        <v>0</v>
      </c>
      <c r="Z1437" s="24">
        <v>0</v>
      </c>
      <c r="AA1437" s="28">
        <v>0</v>
      </c>
      <c r="AB1437" s="28">
        <v>0.5</v>
      </c>
      <c r="AC1437" s="28">
        <v>0</v>
      </c>
      <c r="AD1437" s="28">
        <v>20</v>
      </c>
      <c r="AE1437" s="28">
        <v>20.000985629999999</v>
      </c>
      <c r="AF1437" t="s">
        <v>590</v>
      </c>
    </row>
    <row r="1438" spans="1:32" ht="18" customHeight="1">
      <c r="A1438" s="22">
        <v>46181</v>
      </c>
      <c r="B1438" s="23" t="s">
        <v>22</v>
      </c>
      <c r="C1438" s="24">
        <v>673</v>
      </c>
      <c r="D1438" s="25">
        <v>4410</v>
      </c>
      <c r="E1438" s="26">
        <v>-1052</v>
      </c>
      <c r="F1438" s="24">
        <v>43</v>
      </c>
      <c r="G1438" s="24">
        <v>12</v>
      </c>
      <c r="H1438" s="23" t="s">
        <v>2921</v>
      </c>
      <c r="I1438" s="23" t="s">
        <v>2922</v>
      </c>
      <c r="J1438" s="23" t="s">
        <v>2923</v>
      </c>
      <c r="K1438" s="23" t="s">
        <v>154</v>
      </c>
      <c r="L1438" s="27">
        <v>0.92049999999999998</v>
      </c>
      <c r="M1438" s="25">
        <v>-1375</v>
      </c>
      <c r="N1438" s="25">
        <v>827</v>
      </c>
      <c r="O1438" s="24">
        <v>0</v>
      </c>
      <c r="P1438" s="24">
        <v>3</v>
      </c>
      <c r="Q1438" s="24">
        <v>0</v>
      </c>
      <c r="R1438" s="66"/>
      <c r="S1438" s="66"/>
      <c r="T1438" s="66"/>
      <c r="U1438" s="66"/>
      <c r="V1438" s="66"/>
      <c r="W1438" s="24"/>
      <c r="X1438" s="24"/>
      <c r="Y1438" s="24"/>
      <c r="Z1438" s="24"/>
      <c r="AA1438" s="28"/>
      <c r="AB1438" s="28">
        <v>0.6</v>
      </c>
      <c r="AC1438" s="28"/>
      <c r="AD1438" s="28">
        <v>30</v>
      </c>
      <c r="AE1438" s="28">
        <v>30.000985620000002</v>
      </c>
      <c r="AF1438" t="s">
        <v>661</v>
      </c>
    </row>
    <row r="1439" spans="1:32" ht="18" customHeight="1">
      <c r="A1439" s="22">
        <v>46181</v>
      </c>
      <c r="B1439" s="23" t="s">
        <v>166</v>
      </c>
      <c r="C1439" s="24">
        <v>653</v>
      </c>
      <c r="D1439" s="25">
        <v>2240</v>
      </c>
      <c r="E1439" s="26">
        <v>-1110</v>
      </c>
      <c r="F1439" s="24">
        <v>17</v>
      </c>
      <c r="G1439" s="24">
        <v>6</v>
      </c>
      <c r="H1439" s="23" t="s">
        <v>2924</v>
      </c>
      <c r="I1439" s="23" t="s">
        <v>1165</v>
      </c>
      <c r="J1439" s="23" t="s">
        <v>2925</v>
      </c>
      <c r="K1439" s="23" t="s">
        <v>154</v>
      </c>
      <c r="L1439" s="27">
        <v>0.83479999999999999</v>
      </c>
      <c r="M1439" s="25">
        <v>-342</v>
      </c>
      <c r="N1439" s="25">
        <v>3388</v>
      </c>
      <c r="O1439" s="24">
        <v>0</v>
      </c>
      <c r="P1439" s="24">
        <v>3</v>
      </c>
      <c r="Q1439" s="24">
        <v>0</v>
      </c>
      <c r="R1439" s="66"/>
      <c r="S1439" s="66"/>
      <c r="T1439" s="66"/>
      <c r="U1439" s="66"/>
      <c r="V1439" s="66"/>
      <c r="W1439" s="24"/>
      <c r="X1439" s="24"/>
      <c r="Y1439" s="24"/>
      <c r="Z1439" s="24"/>
      <c r="AA1439" s="28"/>
      <c r="AB1439" s="28">
        <v>0.5</v>
      </c>
      <c r="AC1439" s="28"/>
      <c r="AD1439" s="28">
        <v>30</v>
      </c>
      <c r="AE1439" s="28">
        <v>30.000985610000001</v>
      </c>
      <c r="AF1439" t="s">
        <v>661</v>
      </c>
    </row>
    <row r="1440" spans="1:32" ht="18" customHeight="1">
      <c r="A1440" s="22">
        <v>46181</v>
      </c>
      <c r="B1440" s="23" t="s">
        <v>49</v>
      </c>
      <c r="C1440" s="24">
        <v>687</v>
      </c>
      <c r="D1440" s="25">
        <v>2427</v>
      </c>
      <c r="E1440" s="26">
        <v>-1127</v>
      </c>
      <c r="F1440" s="24">
        <v>22</v>
      </c>
      <c r="G1440" s="24">
        <v>6</v>
      </c>
      <c r="H1440" s="23" t="s">
        <v>2546</v>
      </c>
      <c r="I1440" s="23" t="s">
        <v>2926</v>
      </c>
      <c r="J1440" s="23" t="s">
        <v>2927</v>
      </c>
      <c r="K1440" s="23" t="s">
        <v>154</v>
      </c>
      <c r="L1440" s="27">
        <v>0.84519999999999995</v>
      </c>
      <c r="M1440" s="25">
        <v>105</v>
      </c>
      <c r="N1440" s="25">
        <v>1176</v>
      </c>
      <c r="O1440" s="24">
        <v>0</v>
      </c>
      <c r="P1440" s="24">
        <v>7</v>
      </c>
      <c r="Q1440" s="24">
        <v>0</v>
      </c>
      <c r="R1440" s="66"/>
      <c r="S1440" s="66"/>
      <c r="T1440" s="66"/>
      <c r="U1440" s="66"/>
      <c r="V1440" s="66"/>
      <c r="W1440" s="24"/>
      <c r="X1440" s="24"/>
      <c r="Y1440" s="24"/>
      <c r="Z1440" s="24"/>
      <c r="AA1440" s="28"/>
      <c r="AB1440" s="28">
        <v>0.5</v>
      </c>
      <c r="AC1440" s="28"/>
      <c r="AD1440" s="28">
        <v>30</v>
      </c>
      <c r="AE1440" s="28">
        <v>30.0009856</v>
      </c>
      <c r="AF1440" t="s">
        <v>661</v>
      </c>
    </row>
    <row r="1441" spans="1:32" ht="18" customHeight="1">
      <c r="A1441" s="22">
        <v>46181</v>
      </c>
      <c r="B1441" s="23" t="s">
        <v>171</v>
      </c>
      <c r="C1441" s="24">
        <v>665</v>
      </c>
      <c r="D1441" s="25">
        <v>3449</v>
      </c>
      <c r="E1441" s="26">
        <v>-1209</v>
      </c>
      <c r="F1441" s="24">
        <v>19</v>
      </c>
      <c r="G1441" s="24">
        <v>6</v>
      </c>
      <c r="H1441" s="23" t="s">
        <v>2928</v>
      </c>
      <c r="I1441" s="23" t="s">
        <v>2929</v>
      </c>
      <c r="J1441" s="23" t="s">
        <v>2930</v>
      </c>
      <c r="K1441" s="23" t="s">
        <v>154</v>
      </c>
      <c r="L1441" s="27">
        <v>0.88319999999999999</v>
      </c>
      <c r="M1441" s="25">
        <v>-1280</v>
      </c>
      <c r="N1441" s="25">
        <v>-1419</v>
      </c>
      <c r="O1441" s="24">
        <v>0</v>
      </c>
      <c r="P1441" s="24">
        <v>5</v>
      </c>
      <c r="Q1441" s="24">
        <v>0</v>
      </c>
      <c r="R1441" s="66"/>
      <c r="S1441" s="66"/>
      <c r="T1441" s="66"/>
      <c r="U1441" s="66"/>
      <c r="V1441" s="66"/>
      <c r="W1441" s="24"/>
      <c r="X1441" s="24"/>
      <c r="Y1441" s="24"/>
      <c r="Z1441" s="24"/>
      <c r="AA1441" s="28"/>
      <c r="AB1441" s="28">
        <v>0.6</v>
      </c>
      <c r="AC1441" s="28"/>
      <c r="AD1441" s="28">
        <v>40</v>
      </c>
      <c r="AE1441" s="28">
        <v>40.000985589999999</v>
      </c>
      <c r="AF1441" t="s">
        <v>664</v>
      </c>
    </row>
    <row r="1442" spans="1:32" ht="18" customHeight="1">
      <c r="A1442" s="22">
        <v>46181</v>
      </c>
      <c r="B1442" s="23" t="s">
        <v>22</v>
      </c>
      <c r="C1442" s="24">
        <v>671</v>
      </c>
      <c r="D1442" s="25">
        <v>3766</v>
      </c>
      <c r="E1442" s="26">
        <v>-1221</v>
      </c>
      <c r="F1442" s="24">
        <v>25</v>
      </c>
      <c r="G1442" s="24">
        <v>10</v>
      </c>
      <c r="H1442" s="23" t="s">
        <v>2600</v>
      </c>
      <c r="I1442" s="23" t="s">
        <v>2803</v>
      </c>
      <c r="J1442" s="23" t="s">
        <v>2931</v>
      </c>
      <c r="K1442" s="23" t="s">
        <v>154</v>
      </c>
      <c r="L1442" s="27">
        <v>0.89190000000000003</v>
      </c>
      <c r="M1442" s="25">
        <v>-911</v>
      </c>
      <c r="N1442" s="25">
        <v>-3423</v>
      </c>
      <c r="O1442" s="24">
        <v>0</v>
      </c>
      <c r="P1442" s="24">
        <v>1</v>
      </c>
      <c r="Q1442" s="24">
        <v>0</v>
      </c>
      <c r="R1442" s="66"/>
      <c r="S1442" s="66"/>
      <c r="T1442" s="66"/>
      <c r="U1442" s="66"/>
      <c r="V1442" s="66"/>
      <c r="W1442" s="24"/>
      <c r="X1442" s="24"/>
      <c r="Y1442" s="24"/>
      <c r="Z1442" s="24"/>
      <c r="AA1442" s="28"/>
      <c r="AB1442" s="28">
        <v>0.6</v>
      </c>
      <c r="AC1442" s="28"/>
      <c r="AD1442" s="28">
        <v>40</v>
      </c>
      <c r="AE1442" s="28">
        <v>40.000985579999998</v>
      </c>
      <c r="AF1442" t="s">
        <v>664</v>
      </c>
    </row>
    <row r="1443" spans="1:32" ht="18" customHeight="1">
      <c r="A1443" s="22">
        <v>46181</v>
      </c>
      <c r="B1443" s="23" t="s">
        <v>323</v>
      </c>
      <c r="C1443" s="24">
        <v>732</v>
      </c>
      <c r="D1443" s="25">
        <v>1179</v>
      </c>
      <c r="E1443" s="26">
        <v>-1296</v>
      </c>
      <c r="F1443" s="24">
        <v>5</v>
      </c>
      <c r="G1443" s="24">
        <v>3</v>
      </c>
      <c r="H1443" s="23" t="s">
        <v>2932</v>
      </c>
      <c r="I1443" s="23" t="s">
        <v>1034</v>
      </c>
      <c r="J1443" s="23" t="s">
        <v>2076</v>
      </c>
      <c r="K1443" s="23" t="s">
        <v>154</v>
      </c>
      <c r="L1443" s="27">
        <v>0.63360000000000005</v>
      </c>
      <c r="M1443" s="25">
        <v>-949</v>
      </c>
      <c r="N1443" s="25">
        <v>-424</v>
      </c>
      <c r="O1443" s="24">
        <v>0</v>
      </c>
      <c r="P1443" s="24">
        <v>2</v>
      </c>
      <c r="Q1443" s="24">
        <v>0</v>
      </c>
      <c r="R1443" s="66"/>
      <c r="S1443" s="66"/>
      <c r="T1443" s="66"/>
      <c r="U1443" s="66"/>
      <c r="V1443" s="66"/>
      <c r="W1443" s="24"/>
      <c r="X1443" s="24"/>
      <c r="Y1443" s="24"/>
      <c r="Z1443" s="24"/>
      <c r="AA1443" s="28"/>
      <c r="AB1443" s="28">
        <v>0.5</v>
      </c>
      <c r="AC1443" s="28"/>
      <c r="AD1443" s="28">
        <v>40</v>
      </c>
      <c r="AE1443" s="28">
        <v>40.000985569999997</v>
      </c>
      <c r="AF1443" t="s">
        <v>664</v>
      </c>
    </row>
    <row r="1444" spans="1:32" ht="18" customHeight="1">
      <c r="A1444" s="22">
        <v>46181</v>
      </c>
      <c r="B1444" s="23" t="s">
        <v>18</v>
      </c>
      <c r="C1444" s="24">
        <v>757</v>
      </c>
      <c r="D1444" s="25">
        <v>1876</v>
      </c>
      <c r="E1444" s="26">
        <v>-1424</v>
      </c>
      <c r="F1444" s="24">
        <v>8</v>
      </c>
      <c r="G1444" s="24">
        <v>6</v>
      </c>
      <c r="H1444" s="23" t="s">
        <v>786</v>
      </c>
      <c r="I1444" s="23" t="s">
        <v>2933</v>
      </c>
      <c r="J1444" s="23" t="s">
        <v>2934</v>
      </c>
      <c r="K1444" s="23" t="s">
        <v>154</v>
      </c>
      <c r="L1444" s="27">
        <v>0.747</v>
      </c>
      <c r="M1444" s="25">
        <v>2781</v>
      </c>
      <c r="N1444" s="25">
        <v>-2084</v>
      </c>
      <c r="O1444" s="24">
        <v>0</v>
      </c>
      <c r="P1444" s="24">
        <v>7</v>
      </c>
      <c r="Q1444" s="24">
        <v>0</v>
      </c>
      <c r="R1444" s="66"/>
      <c r="S1444" s="66"/>
      <c r="T1444" s="66"/>
      <c r="U1444" s="66"/>
      <c r="V1444" s="66"/>
      <c r="W1444" s="24"/>
      <c r="X1444" s="24"/>
      <c r="Y1444" s="24"/>
      <c r="Z1444" s="24"/>
      <c r="AA1444" s="28"/>
      <c r="AB1444" s="28">
        <v>0.5</v>
      </c>
      <c r="AC1444" s="28"/>
      <c r="AD1444" s="28">
        <v>30</v>
      </c>
      <c r="AE1444" s="28">
        <v>30.00098556</v>
      </c>
      <c r="AF1444" t="s">
        <v>661</v>
      </c>
    </row>
    <row r="1445" spans="1:32" ht="18" customHeight="1">
      <c r="A1445" s="22">
        <v>46181</v>
      </c>
      <c r="B1445" s="23" t="s">
        <v>166</v>
      </c>
      <c r="C1445" s="24">
        <v>651</v>
      </c>
      <c r="D1445" s="25">
        <v>2327</v>
      </c>
      <c r="E1445" s="26">
        <v>-1430</v>
      </c>
      <c r="F1445" s="24">
        <v>16</v>
      </c>
      <c r="G1445" s="24">
        <v>5</v>
      </c>
      <c r="H1445" s="23" t="s">
        <v>2696</v>
      </c>
      <c r="I1445" s="23" t="s">
        <v>405</v>
      </c>
      <c r="J1445" s="23" t="s">
        <v>2935</v>
      </c>
      <c r="K1445" s="23" t="s">
        <v>154</v>
      </c>
      <c r="L1445" s="27">
        <v>0.79520000000000002</v>
      </c>
      <c r="M1445" s="25">
        <v>-390</v>
      </c>
      <c r="N1445" s="25">
        <v>-66</v>
      </c>
      <c r="O1445" s="24">
        <v>0</v>
      </c>
      <c r="P1445" s="24">
        <v>1</v>
      </c>
      <c r="Q1445" s="24">
        <v>0</v>
      </c>
      <c r="R1445" s="66"/>
      <c r="S1445" s="66"/>
      <c r="T1445" s="66"/>
      <c r="U1445" s="66"/>
      <c r="V1445" s="66"/>
      <c r="W1445" s="24"/>
      <c r="X1445" s="24"/>
      <c r="Y1445" s="24"/>
      <c r="Z1445" s="24"/>
      <c r="AA1445" s="28"/>
      <c r="AB1445" s="28">
        <v>0.5</v>
      </c>
      <c r="AC1445" s="28"/>
      <c r="AD1445" s="28">
        <v>40</v>
      </c>
      <c r="AE1445" s="28">
        <v>40.000985550000003</v>
      </c>
      <c r="AF1445" t="s">
        <v>664</v>
      </c>
    </row>
    <row r="1446" spans="1:32" ht="18" customHeight="1">
      <c r="A1446" s="22">
        <v>46181</v>
      </c>
      <c r="B1446" s="23" t="s">
        <v>400</v>
      </c>
      <c r="C1446" s="24">
        <v>737</v>
      </c>
      <c r="D1446" s="25">
        <v>1702</v>
      </c>
      <c r="E1446" s="26">
        <v>-1456</v>
      </c>
      <c r="F1446" s="24">
        <v>6</v>
      </c>
      <c r="G1446" s="24">
        <v>9</v>
      </c>
      <c r="H1446" s="23" t="s">
        <v>2691</v>
      </c>
      <c r="I1446" s="23" t="s">
        <v>542</v>
      </c>
      <c r="J1446" s="23" t="s">
        <v>541</v>
      </c>
      <c r="K1446" s="23" t="s">
        <v>154</v>
      </c>
      <c r="L1446" s="27">
        <v>0.71479999999999999</v>
      </c>
      <c r="M1446" s="25">
        <v>-4301</v>
      </c>
      <c r="N1446" s="25">
        <v>524</v>
      </c>
      <c r="O1446" s="24">
        <v>0</v>
      </c>
      <c r="P1446" s="24">
        <v>7</v>
      </c>
      <c r="Q1446" s="24">
        <v>0</v>
      </c>
      <c r="R1446" s="66"/>
      <c r="S1446" s="66"/>
      <c r="T1446" s="66"/>
      <c r="U1446" s="66"/>
      <c r="V1446" s="66"/>
      <c r="W1446" s="24"/>
      <c r="X1446" s="24"/>
      <c r="Y1446" s="24"/>
      <c r="Z1446" s="24"/>
      <c r="AA1446" s="28"/>
      <c r="AB1446" s="28">
        <v>0.5</v>
      </c>
      <c r="AC1446" s="28"/>
      <c r="AD1446" s="28">
        <v>30</v>
      </c>
      <c r="AE1446" s="28">
        <v>30.000985539999999</v>
      </c>
      <c r="AF1446" t="s">
        <v>661</v>
      </c>
    </row>
    <row r="1447" spans="1:32" ht="18" customHeight="1">
      <c r="A1447" s="22">
        <v>46181</v>
      </c>
      <c r="B1447" s="23" t="s">
        <v>20</v>
      </c>
      <c r="C1447" s="24">
        <v>688</v>
      </c>
      <c r="D1447" s="25">
        <v>2010</v>
      </c>
      <c r="E1447" s="26">
        <v>-1472</v>
      </c>
      <c r="F1447" s="24">
        <v>14</v>
      </c>
      <c r="G1447" s="24">
        <v>5</v>
      </c>
      <c r="H1447" s="23" t="s">
        <v>1797</v>
      </c>
      <c r="I1447" s="23" t="s">
        <v>2936</v>
      </c>
      <c r="J1447" s="23" t="s">
        <v>2937</v>
      </c>
      <c r="K1447" s="23" t="s">
        <v>154</v>
      </c>
      <c r="L1447" s="27">
        <v>0.75590000000000002</v>
      </c>
      <c r="M1447" s="25">
        <v>-560</v>
      </c>
      <c r="N1447" s="25">
        <v>3842</v>
      </c>
      <c r="O1447" s="24">
        <v>0</v>
      </c>
      <c r="P1447" s="24">
        <v>8</v>
      </c>
      <c r="Q1447" s="24">
        <v>0</v>
      </c>
      <c r="R1447" s="66"/>
      <c r="S1447" s="66"/>
      <c r="T1447" s="66"/>
      <c r="U1447" s="66"/>
      <c r="V1447" s="66"/>
      <c r="W1447" s="24"/>
      <c r="X1447" s="24"/>
      <c r="Y1447" s="24"/>
      <c r="Z1447" s="24"/>
      <c r="AA1447" s="28"/>
      <c r="AB1447" s="28">
        <v>0.5</v>
      </c>
      <c r="AC1447" s="28"/>
      <c r="AD1447" s="28">
        <v>40</v>
      </c>
      <c r="AE1447" s="28">
        <v>40.000985530000001</v>
      </c>
      <c r="AF1447" t="s">
        <v>664</v>
      </c>
    </row>
    <row r="1448" spans="1:32" ht="18" customHeight="1">
      <c r="A1448" s="22">
        <v>46181</v>
      </c>
      <c r="B1448" s="23" t="s">
        <v>166</v>
      </c>
      <c r="C1448" s="24">
        <v>652</v>
      </c>
      <c r="D1448" s="25">
        <v>1264</v>
      </c>
      <c r="E1448" s="26">
        <v>-1490</v>
      </c>
      <c r="F1448" s="24">
        <v>4</v>
      </c>
      <c r="G1448" s="24">
        <v>2</v>
      </c>
      <c r="H1448" s="23" t="s">
        <v>2938</v>
      </c>
      <c r="I1448" s="23" t="s">
        <v>2939</v>
      </c>
      <c r="J1448" s="23" t="s">
        <v>2940</v>
      </c>
      <c r="K1448" s="23" t="s">
        <v>154</v>
      </c>
      <c r="L1448" s="27">
        <v>0.60709999999999997</v>
      </c>
      <c r="M1448" s="25">
        <v>-1800</v>
      </c>
      <c r="N1448" s="25">
        <v>2288</v>
      </c>
      <c r="O1448" s="24">
        <v>0</v>
      </c>
      <c r="P1448" s="24">
        <v>2</v>
      </c>
      <c r="Q1448" s="24">
        <v>0</v>
      </c>
      <c r="R1448" s="66"/>
      <c r="S1448" s="66"/>
      <c r="T1448" s="66"/>
      <c r="U1448" s="66"/>
      <c r="V1448" s="66"/>
      <c r="W1448" s="24"/>
      <c r="X1448" s="24"/>
      <c r="Y1448" s="24"/>
      <c r="Z1448" s="24"/>
      <c r="AA1448" s="28"/>
      <c r="AB1448" s="28">
        <v>0.5</v>
      </c>
      <c r="AC1448" s="28"/>
      <c r="AD1448" s="28">
        <v>40</v>
      </c>
      <c r="AE1448" s="28">
        <v>40.00098552</v>
      </c>
      <c r="AF1448" t="s">
        <v>664</v>
      </c>
    </row>
    <row r="1449" spans="1:32" ht="18" customHeight="1">
      <c r="A1449" s="22">
        <v>46181</v>
      </c>
      <c r="B1449" s="23" t="s">
        <v>387</v>
      </c>
      <c r="C1449" s="24">
        <v>685</v>
      </c>
      <c r="D1449" s="25">
        <v>1228</v>
      </c>
      <c r="E1449" s="26">
        <v>-1502</v>
      </c>
      <c r="F1449" s="24">
        <v>2</v>
      </c>
      <c r="G1449" s="24">
        <v>6</v>
      </c>
      <c r="H1449" s="23" t="s">
        <v>286</v>
      </c>
      <c r="I1449" s="23" t="s">
        <v>2941</v>
      </c>
      <c r="J1449" s="23" t="s">
        <v>2942</v>
      </c>
      <c r="K1449" s="23" t="s">
        <v>154</v>
      </c>
      <c r="L1449" s="27">
        <v>0.59230000000000005</v>
      </c>
      <c r="M1449" s="25">
        <v>-1500</v>
      </c>
      <c r="N1449" s="25">
        <v>-1772</v>
      </c>
      <c r="O1449" s="24">
        <v>0</v>
      </c>
      <c r="P1449" s="24">
        <v>5</v>
      </c>
      <c r="Q1449" s="24">
        <v>0</v>
      </c>
      <c r="R1449" s="66"/>
      <c r="S1449" s="66"/>
      <c r="T1449" s="66"/>
      <c r="U1449" s="66"/>
      <c r="V1449" s="66"/>
      <c r="W1449" s="24"/>
      <c r="X1449" s="24"/>
      <c r="Y1449" s="24"/>
      <c r="Z1449" s="24"/>
      <c r="AA1449" s="28"/>
      <c r="AB1449" s="28">
        <v>0.5</v>
      </c>
      <c r="AC1449" s="28"/>
      <c r="AD1449" s="28">
        <v>40</v>
      </c>
      <c r="AE1449" s="28">
        <v>40.00098551</v>
      </c>
      <c r="AF1449" t="s">
        <v>664</v>
      </c>
    </row>
    <row r="1450" spans="1:32" ht="18" customHeight="1">
      <c r="A1450" s="22">
        <v>46181</v>
      </c>
      <c r="B1450" s="23" t="s">
        <v>179</v>
      </c>
      <c r="C1450" s="24">
        <v>670</v>
      </c>
      <c r="D1450" s="25">
        <v>2503</v>
      </c>
      <c r="E1450" s="26">
        <v>-1663</v>
      </c>
      <c r="F1450" s="24">
        <v>11</v>
      </c>
      <c r="G1450" s="24">
        <v>3</v>
      </c>
      <c r="H1450" s="23" t="s">
        <v>2633</v>
      </c>
      <c r="I1450" s="23" t="s">
        <v>403</v>
      </c>
      <c r="J1450" s="23" t="s">
        <v>2943</v>
      </c>
      <c r="K1450" s="23" t="s">
        <v>154</v>
      </c>
      <c r="L1450" s="27">
        <v>0.77849999999999997</v>
      </c>
      <c r="M1450" s="25">
        <v>1029</v>
      </c>
      <c r="N1450" s="25">
        <v>2091</v>
      </c>
      <c r="O1450" s="24">
        <v>0</v>
      </c>
      <c r="P1450" s="24">
        <v>0</v>
      </c>
      <c r="Q1450" s="24">
        <v>0</v>
      </c>
      <c r="R1450" s="66"/>
      <c r="S1450" s="66"/>
      <c r="T1450" s="66"/>
      <c r="U1450" s="66"/>
      <c r="V1450" s="66"/>
      <c r="W1450" s="24"/>
      <c r="X1450" s="24"/>
      <c r="Y1450" s="24"/>
      <c r="Z1450" s="24"/>
      <c r="AA1450" s="28"/>
      <c r="AB1450" s="28">
        <v>0.5</v>
      </c>
      <c r="AC1450" s="28"/>
      <c r="AD1450" s="28">
        <v>40</v>
      </c>
      <c r="AE1450" s="28">
        <v>40.000985499999999</v>
      </c>
      <c r="AF1450" t="s">
        <v>664</v>
      </c>
    </row>
    <row r="1451" spans="1:32" ht="18" customHeight="1">
      <c r="A1451" s="22">
        <v>46181</v>
      </c>
      <c r="B1451" s="23" t="s">
        <v>18</v>
      </c>
      <c r="C1451" s="24">
        <v>753</v>
      </c>
      <c r="D1451" s="25">
        <v>2858</v>
      </c>
      <c r="E1451" s="26">
        <v>-1672</v>
      </c>
      <c r="F1451" s="24">
        <v>19</v>
      </c>
      <c r="G1451" s="24">
        <v>12</v>
      </c>
      <c r="H1451" s="23" t="s">
        <v>2036</v>
      </c>
      <c r="I1451" s="23" t="s">
        <v>1351</v>
      </c>
      <c r="J1451" s="23" t="s">
        <v>2944</v>
      </c>
      <c r="K1451" s="23" t="s">
        <v>154</v>
      </c>
      <c r="L1451" s="27">
        <v>0.80500000000000005</v>
      </c>
      <c r="M1451" s="25">
        <v>-2143</v>
      </c>
      <c r="N1451" s="25">
        <v>-3218</v>
      </c>
      <c r="O1451" s="24">
        <v>0</v>
      </c>
      <c r="P1451" s="24">
        <v>3</v>
      </c>
      <c r="Q1451" s="24">
        <v>0</v>
      </c>
      <c r="R1451" s="66"/>
      <c r="S1451" s="66"/>
      <c r="T1451" s="66"/>
      <c r="U1451" s="66"/>
      <c r="V1451" s="66"/>
      <c r="W1451" s="24"/>
      <c r="X1451" s="24"/>
      <c r="Y1451" s="24"/>
      <c r="Z1451" s="24"/>
      <c r="AA1451" s="28"/>
      <c r="AB1451" s="28">
        <v>0.5</v>
      </c>
      <c r="AC1451" s="28"/>
      <c r="AD1451" s="28">
        <v>30</v>
      </c>
      <c r="AE1451" s="28">
        <v>30.000985490000001</v>
      </c>
      <c r="AF1451" t="s">
        <v>661</v>
      </c>
    </row>
    <row r="1452" spans="1:32" ht="18" customHeight="1">
      <c r="A1452" s="22">
        <v>46181</v>
      </c>
      <c r="B1452" s="23" t="s">
        <v>179</v>
      </c>
      <c r="C1452" s="24">
        <v>668</v>
      </c>
      <c r="D1452" s="25">
        <v>2730</v>
      </c>
      <c r="E1452" s="26">
        <v>-1719</v>
      </c>
      <c r="F1452" s="24">
        <v>10</v>
      </c>
      <c r="G1452" s="24">
        <v>2</v>
      </c>
      <c r="H1452" s="23" t="s">
        <v>403</v>
      </c>
      <c r="I1452" s="23" t="s">
        <v>2945</v>
      </c>
      <c r="J1452" s="23" t="s">
        <v>2946</v>
      </c>
      <c r="K1452" s="23" t="s">
        <v>154</v>
      </c>
      <c r="L1452" s="27">
        <v>0.79010000000000002</v>
      </c>
      <c r="M1452" s="25">
        <v>34</v>
      </c>
      <c r="N1452" s="25">
        <v>2026</v>
      </c>
      <c r="O1452" s="24">
        <v>0</v>
      </c>
      <c r="P1452" s="24">
        <v>8</v>
      </c>
      <c r="Q1452" s="24">
        <v>0</v>
      </c>
      <c r="R1452" s="66"/>
      <c r="S1452" s="66"/>
      <c r="T1452" s="66"/>
      <c r="U1452" s="66"/>
      <c r="V1452" s="66"/>
      <c r="W1452" s="24"/>
      <c r="X1452" s="24"/>
      <c r="Y1452" s="24"/>
      <c r="Z1452" s="24"/>
      <c r="AA1452" s="28"/>
      <c r="AB1452" s="28">
        <v>0.5</v>
      </c>
      <c r="AC1452" s="28"/>
      <c r="AD1452" s="28">
        <v>40</v>
      </c>
      <c r="AE1452" s="28">
        <v>40.000985479999997</v>
      </c>
      <c r="AF1452" t="s">
        <v>664</v>
      </c>
    </row>
    <row r="1453" spans="1:32" ht="18" customHeight="1">
      <c r="A1453" s="22">
        <v>46181</v>
      </c>
      <c r="B1453" s="23" t="s">
        <v>9</v>
      </c>
      <c r="C1453" s="24">
        <v>522</v>
      </c>
      <c r="D1453" s="25">
        <v>7307</v>
      </c>
      <c r="E1453" s="26">
        <v>-1751</v>
      </c>
      <c r="F1453" s="24">
        <v>21</v>
      </c>
      <c r="G1453" s="24">
        <v>21</v>
      </c>
      <c r="H1453" s="23" t="s">
        <v>489</v>
      </c>
      <c r="I1453" s="23" t="s">
        <v>2947</v>
      </c>
      <c r="J1453" s="23" t="s">
        <v>2947</v>
      </c>
      <c r="K1453" s="23" t="s">
        <v>203</v>
      </c>
      <c r="L1453" s="27">
        <v>0.92010000000000003</v>
      </c>
      <c r="M1453" s="25">
        <v>793</v>
      </c>
      <c r="N1453" s="25">
        <v>2717</v>
      </c>
      <c r="O1453" s="24">
        <v>0</v>
      </c>
      <c r="P1453" s="24">
        <v>2</v>
      </c>
      <c r="Q1453" s="24">
        <v>1</v>
      </c>
      <c r="R1453" s="66">
        <v>1208.5343503528441</v>
      </c>
      <c r="S1453" s="66">
        <v>6.0461665800948472</v>
      </c>
      <c r="T1453" s="66">
        <v>347.95238095238102</v>
      </c>
      <c r="U1453" s="66">
        <v>347.95238095238102</v>
      </c>
      <c r="V1453" s="66">
        <v>173.97619047619051</v>
      </c>
      <c r="W1453" s="24">
        <v>0</v>
      </c>
      <c r="X1453" s="24">
        <v>3</v>
      </c>
      <c r="Y1453" s="24">
        <v>0</v>
      </c>
      <c r="Z1453" s="24">
        <v>0</v>
      </c>
      <c r="AA1453" s="28">
        <v>0.75</v>
      </c>
      <c r="AB1453" s="28">
        <v>1</v>
      </c>
      <c r="AC1453" s="28">
        <v>0.75</v>
      </c>
      <c r="AD1453" s="28">
        <v>27.5</v>
      </c>
      <c r="AE1453" s="28">
        <v>27.50098547</v>
      </c>
      <c r="AF1453" t="s">
        <v>763</v>
      </c>
    </row>
    <row r="1454" spans="1:32" ht="18" customHeight="1">
      <c r="A1454" s="22">
        <v>46181</v>
      </c>
      <c r="B1454" s="23" t="s">
        <v>171</v>
      </c>
      <c r="C1454" s="24">
        <v>666</v>
      </c>
      <c r="D1454" s="25">
        <v>1856</v>
      </c>
      <c r="E1454" s="26">
        <v>-1769</v>
      </c>
      <c r="F1454" s="24">
        <v>5</v>
      </c>
      <c r="G1454" s="24">
        <v>4</v>
      </c>
      <c r="H1454" s="23" t="s">
        <v>1340</v>
      </c>
      <c r="I1454" s="23" t="s">
        <v>2948</v>
      </c>
      <c r="J1454" s="23" t="s">
        <v>2949</v>
      </c>
      <c r="K1454" s="23" t="s">
        <v>154</v>
      </c>
      <c r="L1454" s="27">
        <v>0.68230000000000002</v>
      </c>
      <c r="M1454" s="25">
        <v>139</v>
      </c>
      <c r="N1454" s="25">
        <v>-2469</v>
      </c>
      <c r="O1454" s="24">
        <v>0</v>
      </c>
      <c r="P1454" s="24">
        <v>6</v>
      </c>
      <c r="Q1454" s="24">
        <v>0</v>
      </c>
      <c r="R1454" s="66"/>
      <c r="S1454" s="66"/>
      <c r="T1454" s="66"/>
      <c r="U1454" s="66"/>
      <c r="V1454" s="66"/>
      <c r="W1454" s="24"/>
      <c r="X1454" s="24"/>
      <c r="Y1454" s="24"/>
      <c r="Z1454" s="24"/>
      <c r="AA1454" s="28"/>
      <c r="AB1454" s="28">
        <v>0.5</v>
      </c>
      <c r="AC1454" s="28"/>
      <c r="AD1454" s="28">
        <v>40</v>
      </c>
      <c r="AE1454" s="28">
        <v>40.000985460000003</v>
      </c>
      <c r="AF1454" t="s">
        <v>664</v>
      </c>
    </row>
    <row r="1455" spans="1:32" ht="18" customHeight="1">
      <c r="A1455" s="22">
        <v>46181</v>
      </c>
      <c r="B1455" s="23" t="s">
        <v>166</v>
      </c>
      <c r="C1455" s="24">
        <v>655</v>
      </c>
      <c r="D1455" s="25">
        <v>3186</v>
      </c>
      <c r="E1455" s="26">
        <v>-1835</v>
      </c>
      <c r="F1455" s="24">
        <v>23</v>
      </c>
      <c r="G1455" s="24">
        <v>12</v>
      </c>
      <c r="H1455" s="23" t="s">
        <v>2950</v>
      </c>
      <c r="I1455" s="23" t="s">
        <v>443</v>
      </c>
      <c r="J1455" s="23" t="s">
        <v>2136</v>
      </c>
      <c r="K1455" s="23" t="s">
        <v>154</v>
      </c>
      <c r="L1455" s="27">
        <v>0.80800000000000005</v>
      </c>
      <c r="M1455" s="25">
        <v>1161</v>
      </c>
      <c r="N1455" s="25">
        <v>4057</v>
      </c>
      <c r="O1455" s="24">
        <v>0</v>
      </c>
      <c r="P1455" s="24">
        <v>5</v>
      </c>
      <c r="Q1455" s="24">
        <v>0</v>
      </c>
      <c r="R1455" s="66"/>
      <c r="S1455" s="66"/>
      <c r="T1455" s="66"/>
      <c r="U1455" s="66"/>
      <c r="V1455" s="66"/>
      <c r="W1455" s="24"/>
      <c r="X1455" s="24"/>
      <c r="Y1455" s="24"/>
      <c r="Z1455" s="24"/>
      <c r="AA1455" s="28"/>
      <c r="AB1455" s="28">
        <v>0.6</v>
      </c>
      <c r="AC1455" s="28"/>
      <c r="AD1455" s="28">
        <v>40</v>
      </c>
      <c r="AE1455" s="28">
        <v>40.000985450000002</v>
      </c>
      <c r="AF1455" t="s">
        <v>664</v>
      </c>
    </row>
    <row r="1456" spans="1:32" ht="18" customHeight="1">
      <c r="A1456" s="22">
        <v>46181</v>
      </c>
      <c r="B1456" s="23" t="s">
        <v>289</v>
      </c>
      <c r="C1456" s="24">
        <v>721</v>
      </c>
      <c r="D1456" s="25">
        <v>2319</v>
      </c>
      <c r="E1456" s="26">
        <v>-1962</v>
      </c>
      <c r="F1456" s="24">
        <v>12</v>
      </c>
      <c r="G1456" s="24">
        <v>7</v>
      </c>
      <c r="H1456" s="23" t="s">
        <v>1226</v>
      </c>
      <c r="I1456" s="23" t="s">
        <v>2951</v>
      </c>
      <c r="J1456" s="23" t="s">
        <v>1416</v>
      </c>
      <c r="K1456" s="23" t="s">
        <v>154</v>
      </c>
      <c r="L1456" s="27">
        <v>0.71799999999999997</v>
      </c>
      <c r="M1456" s="25">
        <v>-1176</v>
      </c>
      <c r="N1456" s="25">
        <v>-1217</v>
      </c>
      <c r="O1456" s="24">
        <v>0</v>
      </c>
      <c r="P1456" s="24">
        <v>1</v>
      </c>
      <c r="Q1456" s="24">
        <v>0</v>
      </c>
      <c r="R1456" s="66"/>
      <c r="S1456" s="66"/>
      <c r="T1456" s="66"/>
      <c r="U1456" s="66"/>
      <c r="V1456" s="66"/>
      <c r="W1456" s="24"/>
      <c r="X1456" s="24"/>
      <c r="Y1456" s="24"/>
      <c r="Z1456" s="24"/>
      <c r="AA1456" s="28"/>
      <c r="AB1456" s="28">
        <v>0.5</v>
      </c>
      <c r="AC1456" s="28"/>
      <c r="AD1456" s="28">
        <v>40</v>
      </c>
      <c r="AE1456" s="28">
        <v>40.000985440000001</v>
      </c>
      <c r="AF1456" t="s">
        <v>664</v>
      </c>
    </row>
    <row r="1457" spans="1:32" ht="18" customHeight="1">
      <c r="A1457" s="22">
        <v>46181</v>
      </c>
      <c r="B1457" s="23" t="s">
        <v>330</v>
      </c>
      <c r="C1457" s="24">
        <v>656</v>
      </c>
      <c r="D1457" s="25">
        <v>3009</v>
      </c>
      <c r="E1457" s="26">
        <v>-2064</v>
      </c>
      <c r="F1457" s="24">
        <v>10</v>
      </c>
      <c r="G1457" s="24">
        <v>10</v>
      </c>
      <c r="H1457" s="23" t="s">
        <v>1351</v>
      </c>
      <c r="I1457" s="23" t="s">
        <v>2952</v>
      </c>
      <c r="J1457" s="23" t="s">
        <v>2952</v>
      </c>
      <c r="K1457" s="23" t="s">
        <v>154</v>
      </c>
      <c r="L1457" s="27">
        <v>0.77139999999999997</v>
      </c>
      <c r="M1457" s="25">
        <v>347</v>
      </c>
      <c r="N1457" s="25">
        <v>-2890</v>
      </c>
      <c r="O1457" s="24">
        <v>0</v>
      </c>
      <c r="P1457" s="24">
        <v>6</v>
      </c>
      <c r="Q1457" s="24">
        <v>0</v>
      </c>
      <c r="R1457" s="66"/>
      <c r="S1457" s="66"/>
      <c r="T1457" s="66"/>
      <c r="U1457" s="66"/>
      <c r="V1457" s="66"/>
      <c r="W1457" s="24"/>
      <c r="X1457" s="24"/>
      <c r="Y1457" s="24"/>
      <c r="Z1457" s="24"/>
      <c r="AA1457" s="28"/>
      <c r="AB1457" s="28">
        <v>0.6</v>
      </c>
      <c r="AC1457" s="28"/>
      <c r="AD1457" s="28">
        <v>40</v>
      </c>
      <c r="AE1457" s="28">
        <v>40.00098543</v>
      </c>
      <c r="AF1457" t="s">
        <v>664</v>
      </c>
    </row>
    <row r="1458" spans="1:32" ht="18" customHeight="1">
      <c r="A1458" s="22">
        <v>46181</v>
      </c>
      <c r="B1458" s="23" t="s">
        <v>330</v>
      </c>
      <c r="C1458" s="24">
        <v>658</v>
      </c>
      <c r="D1458" s="25">
        <v>1596</v>
      </c>
      <c r="E1458" s="26">
        <v>-2625</v>
      </c>
      <c r="F1458" s="24">
        <v>0</v>
      </c>
      <c r="G1458" s="24">
        <v>4</v>
      </c>
      <c r="H1458" s="23" t="s">
        <v>1018</v>
      </c>
      <c r="I1458" s="23" t="s">
        <v>214</v>
      </c>
      <c r="J1458" s="23" t="s">
        <v>1018</v>
      </c>
      <c r="K1458" s="23" t="s">
        <v>154</v>
      </c>
      <c r="L1458" s="27">
        <v>0.45179999999999998</v>
      </c>
      <c r="M1458" s="25">
        <v>751</v>
      </c>
      <c r="N1458" s="25">
        <v>7584</v>
      </c>
      <c r="O1458" s="24">
        <v>0</v>
      </c>
      <c r="P1458" s="24">
        <v>8</v>
      </c>
      <c r="Q1458" s="24">
        <v>0</v>
      </c>
      <c r="R1458" s="66"/>
      <c r="S1458" s="66"/>
      <c r="T1458" s="66"/>
      <c r="U1458" s="66"/>
      <c r="V1458" s="66"/>
      <c r="W1458" s="24"/>
      <c r="X1458" s="24"/>
      <c r="Y1458" s="24"/>
      <c r="Z1458" s="24"/>
      <c r="AA1458" s="28"/>
      <c r="AB1458" s="28">
        <v>0.5</v>
      </c>
      <c r="AC1458" s="28"/>
      <c r="AD1458" s="28">
        <v>40</v>
      </c>
      <c r="AE1458" s="28">
        <v>40.000985419999999</v>
      </c>
      <c r="AF1458" t="s">
        <v>664</v>
      </c>
    </row>
    <row r="1459" spans="1:32" ht="18" customHeight="1">
      <c r="A1459" s="22">
        <v>46181</v>
      </c>
      <c r="B1459" s="23" t="s">
        <v>38</v>
      </c>
      <c r="C1459" s="24">
        <v>707</v>
      </c>
      <c r="D1459" s="25">
        <v>3258</v>
      </c>
      <c r="E1459" s="26">
        <v>-2682</v>
      </c>
      <c r="F1459" s="24">
        <v>14</v>
      </c>
      <c r="G1459" s="24">
        <v>15</v>
      </c>
      <c r="H1459" s="23" t="s">
        <v>2953</v>
      </c>
      <c r="I1459" s="23" t="s">
        <v>787</v>
      </c>
      <c r="J1459" s="23" t="s">
        <v>2918</v>
      </c>
      <c r="K1459" s="23" t="s">
        <v>154</v>
      </c>
      <c r="L1459" s="27">
        <v>0.72560000000000002</v>
      </c>
      <c r="M1459" s="25">
        <v>-1602</v>
      </c>
      <c r="N1459" s="25">
        <v>-3639</v>
      </c>
      <c r="O1459" s="24">
        <v>0</v>
      </c>
      <c r="P1459" s="24">
        <v>7</v>
      </c>
      <c r="Q1459" s="24">
        <v>0</v>
      </c>
      <c r="R1459" s="66"/>
      <c r="S1459" s="66"/>
      <c r="T1459" s="66"/>
      <c r="U1459" s="66"/>
      <c r="V1459" s="66"/>
      <c r="W1459" s="24"/>
      <c r="X1459" s="24"/>
      <c r="Y1459" s="24"/>
      <c r="Z1459" s="24"/>
      <c r="AA1459" s="28"/>
      <c r="AB1459" s="28">
        <v>0.6</v>
      </c>
      <c r="AC1459" s="28"/>
      <c r="AD1459" s="28">
        <v>30</v>
      </c>
      <c r="AE1459" s="28">
        <v>30.000985409999998</v>
      </c>
      <c r="AF1459" t="s">
        <v>661</v>
      </c>
    </row>
    <row r="1460" spans="1:32" ht="18" customHeight="1">
      <c r="A1460" s="22">
        <v>46181</v>
      </c>
      <c r="B1460" s="23" t="s">
        <v>24</v>
      </c>
      <c r="C1460" s="24">
        <v>633</v>
      </c>
      <c r="D1460" s="25">
        <v>3889</v>
      </c>
      <c r="E1460" s="26">
        <v>-3219</v>
      </c>
      <c r="F1460" s="24">
        <v>0</v>
      </c>
      <c r="G1460" s="24">
        <v>9</v>
      </c>
      <c r="H1460" s="23" t="s">
        <v>2954</v>
      </c>
      <c r="I1460" s="23" t="s">
        <v>214</v>
      </c>
      <c r="J1460" s="23" t="s">
        <v>2954</v>
      </c>
      <c r="K1460" s="23" t="s">
        <v>154</v>
      </c>
      <c r="L1460" s="27">
        <v>0.72409999999999997</v>
      </c>
      <c r="M1460" s="25">
        <v>3533</v>
      </c>
      <c r="N1460" s="25">
        <v>2879</v>
      </c>
      <c r="O1460" s="24">
        <v>0</v>
      </c>
      <c r="P1460" s="24">
        <v>3</v>
      </c>
      <c r="Q1460" s="24">
        <v>0</v>
      </c>
      <c r="R1460" s="66"/>
      <c r="S1460" s="66"/>
      <c r="T1460" s="66"/>
      <c r="U1460" s="66"/>
      <c r="V1460" s="66"/>
      <c r="W1460" s="24"/>
      <c r="X1460" s="24"/>
      <c r="Y1460" s="24"/>
      <c r="Z1460" s="24"/>
      <c r="AA1460" s="28"/>
      <c r="AB1460" s="28">
        <v>0.6</v>
      </c>
      <c r="AC1460" s="28"/>
      <c r="AD1460" s="28">
        <v>30</v>
      </c>
      <c r="AE1460" s="28">
        <v>30.000985400000001</v>
      </c>
      <c r="AF1460" t="s">
        <v>661</v>
      </c>
    </row>
    <row r="1461" spans="1:32" ht="18" customHeight="1">
      <c r="A1461" s="22">
        <v>46181</v>
      </c>
      <c r="B1461" s="23" t="s">
        <v>24</v>
      </c>
      <c r="C1461" s="24">
        <v>632</v>
      </c>
      <c r="D1461" s="25">
        <v>3924</v>
      </c>
      <c r="E1461" s="26">
        <v>-3620</v>
      </c>
      <c r="F1461" s="24">
        <v>0</v>
      </c>
      <c r="G1461" s="24">
        <v>8</v>
      </c>
      <c r="H1461" s="23" t="s">
        <v>2955</v>
      </c>
      <c r="I1461" s="23" t="s">
        <v>214</v>
      </c>
      <c r="J1461" s="23" t="s">
        <v>2955</v>
      </c>
      <c r="K1461" s="23" t="s">
        <v>154</v>
      </c>
      <c r="L1461" s="27">
        <v>0.6925</v>
      </c>
      <c r="M1461" s="25">
        <v>607</v>
      </c>
      <c r="N1461" s="25">
        <v>9677</v>
      </c>
      <c r="O1461" s="24">
        <v>0</v>
      </c>
      <c r="P1461" s="24">
        <v>2</v>
      </c>
      <c r="Q1461" s="24">
        <v>0</v>
      </c>
      <c r="R1461" s="66"/>
      <c r="S1461" s="66"/>
      <c r="T1461" s="66"/>
      <c r="U1461" s="66"/>
      <c r="V1461" s="66"/>
      <c r="W1461" s="24"/>
      <c r="X1461" s="24"/>
      <c r="Y1461" s="24"/>
      <c r="Z1461" s="24"/>
      <c r="AA1461" s="28"/>
      <c r="AB1461" s="28">
        <v>0.6</v>
      </c>
      <c r="AC1461" s="28"/>
      <c r="AD1461" s="28">
        <v>40</v>
      </c>
      <c r="AE1461" s="28">
        <v>40.000985389999997</v>
      </c>
      <c r="AF1461" t="s">
        <v>664</v>
      </c>
    </row>
    <row r="1462" spans="1:32" ht="18" customHeight="1">
      <c r="A1462" s="22">
        <v>46181</v>
      </c>
      <c r="B1462" s="23" t="s">
        <v>171</v>
      </c>
      <c r="C1462" s="24">
        <v>663</v>
      </c>
      <c r="D1462" s="25">
        <v>4527</v>
      </c>
      <c r="E1462" s="26">
        <v>-3649</v>
      </c>
      <c r="F1462" s="24">
        <v>13</v>
      </c>
      <c r="G1462" s="24">
        <v>11</v>
      </c>
      <c r="H1462" s="23" t="s">
        <v>2956</v>
      </c>
      <c r="I1462" s="23" t="s">
        <v>2622</v>
      </c>
      <c r="J1462" s="23" t="s">
        <v>2957</v>
      </c>
      <c r="K1462" s="23" t="s">
        <v>154</v>
      </c>
      <c r="L1462" s="27">
        <v>0.73129999999999995</v>
      </c>
      <c r="M1462" s="25">
        <v>1026</v>
      </c>
      <c r="N1462" s="25">
        <v>-3364</v>
      </c>
      <c r="O1462" s="24">
        <v>0</v>
      </c>
      <c r="P1462" s="24">
        <v>3</v>
      </c>
      <c r="Q1462" s="24">
        <v>0</v>
      </c>
      <c r="R1462" s="66"/>
      <c r="S1462" s="66"/>
      <c r="T1462" s="66"/>
      <c r="U1462" s="66"/>
      <c r="V1462" s="66"/>
      <c r="W1462" s="24"/>
      <c r="X1462" s="24"/>
      <c r="Y1462" s="24"/>
      <c r="Z1462" s="24"/>
      <c r="AA1462" s="28"/>
      <c r="AB1462" s="28">
        <v>0.6</v>
      </c>
      <c r="AC1462" s="28"/>
      <c r="AD1462" s="28">
        <v>30</v>
      </c>
      <c r="AE1462" s="28">
        <v>30.000985379999999</v>
      </c>
      <c r="AF1462" t="s">
        <v>661</v>
      </c>
    </row>
    <row r="1463" spans="1:32" ht="18" customHeight="1">
      <c r="A1463" s="22">
        <v>46181</v>
      </c>
      <c r="B1463" s="23" t="s">
        <v>38</v>
      </c>
      <c r="C1463" s="24">
        <v>710</v>
      </c>
      <c r="D1463" s="25">
        <v>6055</v>
      </c>
      <c r="E1463" s="26">
        <v>-4948</v>
      </c>
      <c r="F1463" s="24">
        <v>29</v>
      </c>
      <c r="G1463" s="24">
        <v>24</v>
      </c>
      <c r="H1463" s="23" t="s">
        <v>833</v>
      </c>
      <c r="I1463" s="23" t="s">
        <v>2342</v>
      </c>
      <c r="J1463" s="23" t="s">
        <v>696</v>
      </c>
      <c r="K1463" s="23" t="s">
        <v>154</v>
      </c>
      <c r="L1463" s="27">
        <v>0.72760000000000002</v>
      </c>
      <c r="M1463" s="25">
        <v>-3183</v>
      </c>
      <c r="N1463" s="25">
        <v>-860</v>
      </c>
      <c r="O1463" s="24">
        <v>0</v>
      </c>
      <c r="P1463" s="24">
        <v>0</v>
      </c>
      <c r="Q1463" s="24">
        <v>0</v>
      </c>
      <c r="R1463" s="66"/>
      <c r="S1463" s="66"/>
      <c r="T1463" s="66"/>
      <c r="U1463" s="66"/>
      <c r="V1463" s="66"/>
      <c r="W1463" s="24"/>
      <c r="X1463" s="24"/>
      <c r="Y1463" s="24"/>
      <c r="Z1463" s="24"/>
      <c r="AA1463" s="28"/>
      <c r="AB1463" s="28">
        <v>0.8</v>
      </c>
      <c r="AC1463" s="28"/>
      <c r="AD1463" s="28">
        <v>40</v>
      </c>
      <c r="AE1463" s="28">
        <v>40.000985370000002</v>
      </c>
      <c r="AF1463" t="s">
        <v>664</v>
      </c>
    </row>
    <row r="1464" spans="1:32" ht="18" customHeight="1">
      <c r="A1464" s="22">
        <v>46182</v>
      </c>
      <c r="B1464" s="23" t="s">
        <v>9</v>
      </c>
      <c r="C1464" s="24">
        <v>508</v>
      </c>
      <c r="D1464" s="25">
        <v>1973</v>
      </c>
      <c r="E1464" s="26">
        <v>-1384</v>
      </c>
      <c r="F1464" s="24">
        <v>4</v>
      </c>
      <c r="G1464" s="24">
        <v>1</v>
      </c>
      <c r="H1464" s="23" t="s">
        <v>2958</v>
      </c>
      <c r="I1464" s="23" t="s">
        <v>555</v>
      </c>
      <c r="J1464" s="23" t="s">
        <v>2959</v>
      </c>
      <c r="K1464" s="23" t="s">
        <v>203</v>
      </c>
      <c r="L1464" s="27">
        <v>0.76619999999999999</v>
      </c>
      <c r="M1464" s="25">
        <v>1169</v>
      </c>
      <c r="N1464" s="25">
        <v>-260</v>
      </c>
      <c r="O1464" s="24">
        <v>0</v>
      </c>
      <c r="P1464" s="24">
        <v>8</v>
      </c>
      <c r="Q1464" s="24">
        <v>1</v>
      </c>
      <c r="R1464" s="66">
        <v>318.57529057700287</v>
      </c>
      <c r="S1464" s="66">
        <v>6.1931984631529531</v>
      </c>
      <c r="T1464" s="66">
        <v>493.25</v>
      </c>
      <c r="U1464" s="66">
        <v>1973</v>
      </c>
      <c r="V1464" s="66">
        <v>394.6</v>
      </c>
      <c r="W1464" s="24">
        <v>0</v>
      </c>
      <c r="X1464" s="24">
        <v>0</v>
      </c>
      <c r="Y1464" s="24">
        <v>0</v>
      </c>
      <c r="Z1464" s="24">
        <v>0</v>
      </c>
      <c r="AA1464" s="28">
        <v>0</v>
      </c>
      <c r="AB1464" s="28">
        <v>0.5</v>
      </c>
      <c r="AC1464" s="28">
        <v>0</v>
      </c>
      <c r="AD1464" s="28">
        <v>20</v>
      </c>
      <c r="AE1464" s="28">
        <v>20.000985360000001</v>
      </c>
      <c r="AF1464" t="s">
        <v>590</v>
      </c>
    </row>
    <row r="1465" spans="1:32" ht="18" customHeight="1">
      <c r="A1465" s="22">
        <v>46182</v>
      </c>
      <c r="B1465" s="23" t="s">
        <v>9</v>
      </c>
      <c r="C1465" s="24">
        <v>510</v>
      </c>
      <c r="D1465" s="25">
        <v>4586</v>
      </c>
      <c r="E1465" s="26">
        <v>603</v>
      </c>
      <c r="F1465" s="24">
        <v>17</v>
      </c>
      <c r="G1465" s="24">
        <v>19</v>
      </c>
      <c r="H1465" s="23" t="s">
        <v>2960</v>
      </c>
      <c r="I1465" s="23" t="s">
        <v>2961</v>
      </c>
      <c r="J1465" s="23" t="s">
        <v>1703</v>
      </c>
      <c r="K1465" s="23" t="s">
        <v>370</v>
      </c>
      <c r="L1465" s="27">
        <v>1.0438000000000001</v>
      </c>
      <c r="M1465" s="25">
        <v>438</v>
      </c>
      <c r="N1465" s="25">
        <v>145</v>
      </c>
      <c r="O1465" s="24">
        <v>0</v>
      </c>
      <c r="P1465" s="24">
        <v>0</v>
      </c>
      <c r="Q1465" s="24">
        <v>1</v>
      </c>
      <c r="R1465" s="66">
        <v>786.80038397675389</v>
      </c>
      <c r="S1465" s="66">
        <v>5.8286702617261223</v>
      </c>
      <c r="T1465" s="66">
        <v>269.76470588235293</v>
      </c>
      <c r="U1465" s="66">
        <v>241.36842105263159</v>
      </c>
      <c r="V1465" s="66">
        <v>127.3888888888889</v>
      </c>
      <c r="W1465" s="24">
        <v>2</v>
      </c>
      <c r="X1465" s="24">
        <v>6</v>
      </c>
      <c r="Y1465" s="24">
        <v>5</v>
      </c>
      <c r="Z1465" s="24">
        <v>3</v>
      </c>
      <c r="AA1465" s="28">
        <v>4</v>
      </c>
      <c r="AB1465" s="28">
        <v>0.6</v>
      </c>
      <c r="AC1465" s="28">
        <v>2.4</v>
      </c>
      <c r="AD1465" s="28">
        <v>24</v>
      </c>
      <c r="AE1465" s="28">
        <v>24.000985350000001</v>
      </c>
      <c r="AF1465" t="s">
        <v>1090</v>
      </c>
    </row>
    <row r="1466" spans="1:32" ht="18" customHeight="1">
      <c r="A1466" s="22">
        <v>46182</v>
      </c>
      <c r="B1466" s="23" t="s">
        <v>9</v>
      </c>
      <c r="C1466" s="24">
        <v>511</v>
      </c>
      <c r="D1466" s="25">
        <v>705</v>
      </c>
      <c r="E1466" s="26">
        <v>-146</v>
      </c>
      <c r="F1466" s="24">
        <v>2</v>
      </c>
      <c r="G1466" s="24">
        <v>2</v>
      </c>
      <c r="H1466" s="23" t="s">
        <v>1294</v>
      </c>
      <c r="I1466" s="23" t="s">
        <v>1375</v>
      </c>
      <c r="J1466" s="23" t="s">
        <v>1375</v>
      </c>
      <c r="K1466" s="23" t="s">
        <v>154</v>
      </c>
      <c r="L1466" s="27">
        <v>0.93100000000000005</v>
      </c>
      <c r="M1466" s="25">
        <v>981</v>
      </c>
      <c r="N1466" s="25">
        <v>827</v>
      </c>
      <c r="O1466" s="24">
        <v>0</v>
      </c>
      <c r="P1466" s="24">
        <v>1</v>
      </c>
      <c r="Q1466" s="24">
        <v>1</v>
      </c>
      <c r="R1466" s="66">
        <v>120.5683374844334</v>
      </c>
      <c r="S1466" s="66">
        <v>5.8473063053641496</v>
      </c>
      <c r="T1466" s="66">
        <v>352.5</v>
      </c>
      <c r="U1466" s="66">
        <v>352.5</v>
      </c>
      <c r="V1466" s="66">
        <v>176.25</v>
      </c>
      <c r="W1466" s="24">
        <v>0</v>
      </c>
      <c r="X1466" s="24">
        <v>3</v>
      </c>
      <c r="Y1466" s="24">
        <v>0</v>
      </c>
      <c r="Z1466" s="24">
        <v>3</v>
      </c>
      <c r="AA1466" s="28">
        <v>1.5</v>
      </c>
      <c r="AB1466" s="28">
        <v>0.5</v>
      </c>
      <c r="AC1466" s="28">
        <v>0.75</v>
      </c>
      <c r="AD1466" s="28">
        <v>27.5</v>
      </c>
      <c r="AE1466" s="28">
        <v>27.50098534</v>
      </c>
      <c r="AF1466" t="s">
        <v>763</v>
      </c>
    </row>
    <row r="1467" spans="1:32" ht="18" customHeight="1">
      <c r="A1467" s="22">
        <v>46182</v>
      </c>
      <c r="B1467" s="23" t="s">
        <v>9</v>
      </c>
      <c r="C1467" s="24">
        <v>512</v>
      </c>
      <c r="D1467" s="25">
        <v>5169</v>
      </c>
      <c r="E1467" s="26">
        <v>1380</v>
      </c>
      <c r="F1467" s="24">
        <v>25</v>
      </c>
      <c r="G1467" s="24">
        <v>12</v>
      </c>
      <c r="H1467" s="23" t="s">
        <v>1066</v>
      </c>
      <c r="I1467" s="23" t="s">
        <v>2330</v>
      </c>
      <c r="J1467" s="23" t="s">
        <v>2962</v>
      </c>
      <c r="K1467" s="23" t="s">
        <v>154</v>
      </c>
      <c r="L1467" s="27">
        <v>1.089</v>
      </c>
      <c r="M1467" s="25">
        <v>-595</v>
      </c>
      <c r="N1467" s="25">
        <v>864</v>
      </c>
      <c r="O1467" s="24">
        <v>0</v>
      </c>
      <c r="P1467" s="24">
        <v>2</v>
      </c>
      <c r="Q1467" s="24">
        <v>1</v>
      </c>
      <c r="R1467" s="66">
        <v>912.1850871731009</v>
      </c>
      <c r="S1467" s="66">
        <v>5.6666131388082039</v>
      </c>
      <c r="T1467" s="66">
        <v>206.76</v>
      </c>
      <c r="U1467" s="66">
        <v>430.75</v>
      </c>
      <c r="V1467" s="66">
        <v>139.70270270270271</v>
      </c>
      <c r="W1467" s="24">
        <v>7</v>
      </c>
      <c r="X1467" s="24">
        <v>0</v>
      </c>
      <c r="Y1467" s="24">
        <v>4</v>
      </c>
      <c r="Z1467" s="24">
        <v>6</v>
      </c>
      <c r="AA1467" s="28">
        <v>4.25</v>
      </c>
      <c r="AB1467" s="28">
        <v>0.8</v>
      </c>
      <c r="AC1467" s="28">
        <v>3.4</v>
      </c>
      <c r="AD1467" s="28">
        <v>34</v>
      </c>
      <c r="AE1467" s="28">
        <v>34.000985329999999</v>
      </c>
      <c r="AF1467" t="s">
        <v>2576</v>
      </c>
    </row>
    <row r="1468" spans="1:32" ht="18" customHeight="1">
      <c r="A1468" s="22">
        <v>46182</v>
      </c>
      <c r="B1468" s="23" t="s">
        <v>9</v>
      </c>
      <c r="C1468" s="24">
        <v>513</v>
      </c>
      <c r="D1468" s="25">
        <v>2907</v>
      </c>
      <c r="E1468" s="26">
        <v>-706</v>
      </c>
      <c r="F1468" s="24">
        <v>10</v>
      </c>
      <c r="G1468" s="24">
        <v>3</v>
      </c>
      <c r="H1468" s="23" t="s">
        <v>2446</v>
      </c>
      <c r="I1468" s="23" t="s">
        <v>2963</v>
      </c>
      <c r="J1468" s="23" t="s">
        <v>2259</v>
      </c>
      <c r="K1468" s="23" t="s">
        <v>154</v>
      </c>
      <c r="L1468" s="27">
        <v>0.91900000000000004</v>
      </c>
      <c r="M1468" s="25">
        <v>-1004</v>
      </c>
      <c r="N1468" s="25">
        <v>-291</v>
      </c>
      <c r="O1468" s="24">
        <v>0</v>
      </c>
      <c r="P1468" s="24">
        <v>3</v>
      </c>
      <c r="Q1468" s="24">
        <v>1</v>
      </c>
      <c r="R1468" s="66">
        <v>494.52008094645089</v>
      </c>
      <c r="S1468" s="66">
        <v>5.8784266039032387</v>
      </c>
      <c r="T1468" s="66">
        <v>290.7</v>
      </c>
      <c r="U1468" s="66">
        <v>969</v>
      </c>
      <c r="V1468" s="66">
        <v>223.61538461538461</v>
      </c>
      <c r="W1468" s="24">
        <v>0</v>
      </c>
      <c r="X1468" s="24">
        <v>0</v>
      </c>
      <c r="Y1468" s="24">
        <v>0</v>
      </c>
      <c r="Z1468" s="24">
        <v>2</v>
      </c>
      <c r="AA1468" s="28">
        <v>0.5</v>
      </c>
      <c r="AB1468" s="28">
        <v>0.5</v>
      </c>
      <c r="AC1468" s="28">
        <v>0.25</v>
      </c>
      <c r="AD1468" s="28">
        <v>12.5</v>
      </c>
      <c r="AE1468" s="28">
        <v>12.50098532</v>
      </c>
      <c r="AF1468" t="s">
        <v>795</v>
      </c>
    </row>
    <row r="1469" spans="1:32" ht="18" customHeight="1">
      <c r="A1469" s="22">
        <v>46182</v>
      </c>
      <c r="B1469" s="23" t="s">
        <v>9</v>
      </c>
      <c r="C1469" s="24">
        <v>515</v>
      </c>
      <c r="D1469" s="25">
        <v>3500</v>
      </c>
      <c r="E1469" s="26">
        <v>-808</v>
      </c>
      <c r="F1469" s="24">
        <v>10</v>
      </c>
      <c r="G1469" s="24">
        <v>10</v>
      </c>
      <c r="H1469" s="23" t="s">
        <v>2270</v>
      </c>
      <c r="I1469" s="23" t="s">
        <v>2964</v>
      </c>
      <c r="J1469" s="23" t="s">
        <v>2964</v>
      </c>
      <c r="K1469" s="23" t="s">
        <v>154</v>
      </c>
      <c r="L1469" s="27">
        <v>0.92300000000000004</v>
      </c>
      <c r="M1469" s="25">
        <v>458</v>
      </c>
      <c r="N1469" s="25">
        <v>1536</v>
      </c>
      <c r="O1469" s="24">
        <v>0</v>
      </c>
      <c r="P1469" s="24">
        <v>5</v>
      </c>
      <c r="Q1469" s="24">
        <v>1</v>
      </c>
      <c r="R1469" s="66">
        <v>585.19032793690326</v>
      </c>
      <c r="S1469" s="66">
        <v>5.9809600960755782</v>
      </c>
      <c r="T1469" s="66">
        <v>350</v>
      </c>
      <c r="U1469" s="66">
        <v>350</v>
      </c>
      <c r="V1469" s="66">
        <v>175</v>
      </c>
      <c r="W1469" s="24">
        <v>0</v>
      </c>
      <c r="X1469" s="24">
        <v>3</v>
      </c>
      <c r="Y1469" s="24">
        <v>0</v>
      </c>
      <c r="Z1469" s="24">
        <v>1</v>
      </c>
      <c r="AA1469" s="28">
        <v>1</v>
      </c>
      <c r="AB1469" s="28">
        <v>0.6</v>
      </c>
      <c r="AC1469" s="28">
        <v>0.6</v>
      </c>
      <c r="AD1469" s="28">
        <v>26</v>
      </c>
      <c r="AE1469" s="28">
        <v>26.000985310000001</v>
      </c>
      <c r="AF1469" t="s">
        <v>1715</v>
      </c>
    </row>
    <row r="1470" spans="1:32" ht="18" customHeight="1">
      <c r="A1470" s="22">
        <v>46182</v>
      </c>
      <c r="B1470" s="23" t="s">
        <v>9</v>
      </c>
      <c r="C1470" s="24">
        <v>516</v>
      </c>
      <c r="D1470" s="25">
        <v>5885</v>
      </c>
      <c r="E1470" s="26">
        <v>907</v>
      </c>
      <c r="F1470" s="24">
        <v>23</v>
      </c>
      <c r="G1470" s="24">
        <v>23</v>
      </c>
      <c r="H1470" s="23" t="s">
        <v>2965</v>
      </c>
      <c r="I1470" s="23" t="s">
        <v>2966</v>
      </c>
      <c r="J1470" s="23" t="s">
        <v>2966</v>
      </c>
      <c r="K1470" s="23" t="s">
        <v>154</v>
      </c>
      <c r="L1470" s="27">
        <v>1.0513999999999999</v>
      </c>
      <c r="M1470" s="25">
        <v>281</v>
      </c>
      <c r="N1470" s="25">
        <v>-321</v>
      </c>
      <c r="O1470" s="24">
        <v>0</v>
      </c>
      <c r="P1470" s="24">
        <v>6</v>
      </c>
      <c r="Q1470" s="24">
        <v>1</v>
      </c>
      <c r="R1470" s="66">
        <v>1007.35502283105</v>
      </c>
      <c r="S1470" s="66">
        <v>5.8420317232954426</v>
      </c>
      <c r="T1470" s="66">
        <v>255.86956521739131</v>
      </c>
      <c r="U1470" s="66">
        <v>255.86956521739131</v>
      </c>
      <c r="V1470" s="66">
        <v>127.9347826086957</v>
      </c>
      <c r="W1470" s="24">
        <v>4</v>
      </c>
      <c r="X1470" s="24">
        <v>5</v>
      </c>
      <c r="Y1470" s="24">
        <v>5</v>
      </c>
      <c r="Z1470" s="24">
        <v>3</v>
      </c>
      <c r="AA1470" s="28">
        <v>4.25</v>
      </c>
      <c r="AB1470" s="28">
        <v>0.8</v>
      </c>
      <c r="AC1470" s="28">
        <v>3.4</v>
      </c>
      <c r="AD1470" s="28">
        <v>44</v>
      </c>
      <c r="AE1470" s="28">
        <v>44.000985300000004</v>
      </c>
      <c r="AF1470" t="s">
        <v>218</v>
      </c>
    </row>
    <row r="1471" spans="1:32" ht="18" customHeight="1">
      <c r="A1471" s="22">
        <v>46182</v>
      </c>
      <c r="B1471" s="23" t="s">
        <v>9</v>
      </c>
      <c r="C1471" s="24">
        <v>517</v>
      </c>
      <c r="D1471" s="25">
        <v>1475</v>
      </c>
      <c r="E1471" s="26">
        <v>-989</v>
      </c>
      <c r="F1471" s="24">
        <v>2</v>
      </c>
      <c r="G1471" s="24">
        <v>3</v>
      </c>
      <c r="H1471" s="23" t="s">
        <v>871</v>
      </c>
      <c r="I1471" s="23" t="s">
        <v>2967</v>
      </c>
      <c r="J1471" s="23" t="s">
        <v>2968</v>
      </c>
      <c r="K1471" s="23" t="s">
        <v>154</v>
      </c>
      <c r="L1471" s="27">
        <v>0.77649999999999997</v>
      </c>
      <c r="M1471" s="25">
        <v>3307</v>
      </c>
      <c r="N1471" s="25">
        <v>258</v>
      </c>
      <c r="O1471" s="24">
        <v>0</v>
      </c>
      <c r="P1471" s="24">
        <v>7</v>
      </c>
      <c r="Q1471" s="24">
        <v>1</v>
      </c>
      <c r="R1471" s="66">
        <v>246.5552096305521</v>
      </c>
      <c r="S1471" s="66">
        <v>5.9824329090843271</v>
      </c>
      <c r="T1471" s="66">
        <v>737.5</v>
      </c>
      <c r="U1471" s="66">
        <v>491.66666666666669</v>
      </c>
      <c r="V1471" s="66">
        <v>295</v>
      </c>
      <c r="W1471" s="24">
        <v>0</v>
      </c>
      <c r="X1471" s="24">
        <v>0</v>
      </c>
      <c r="Y1471" s="24">
        <v>0</v>
      </c>
      <c r="Z1471" s="24">
        <v>1</v>
      </c>
      <c r="AA1471" s="28">
        <v>0.25</v>
      </c>
      <c r="AB1471" s="28">
        <v>0.5</v>
      </c>
      <c r="AC1471" s="28">
        <v>0.125</v>
      </c>
      <c r="AD1471" s="28">
        <v>11.2</v>
      </c>
      <c r="AE1471" s="28">
        <v>11.20098529</v>
      </c>
      <c r="AF1471" t="s">
        <v>646</v>
      </c>
    </row>
    <row r="1472" spans="1:32" ht="18" customHeight="1">
      <c r="A1472" s="22">
        <v>46182</v>
      </c>
      <c r="B1472" s="23" t="s">
        <v>9</v>
      </c>
      <c r="C1472" s="24">
        <v>518</v>
      </c>
      <c r="D1472" s="25">
        <v>845</v>
      </c>
      <c r="E1472" s="26">
        <v>-331</v>
      </c>
      <c r="F1472" s="24">
        <v>3</v>
      </c>
      <c r="G1472" s="24">
        <v>0</v>
      </c>
      <c r="H1472" s="23" t="s">
        <v>300</v>
      </c>
      <c r="I1472" s="23" t="s">
        <v>300</v>
      </c>
      <c r="J1472" s="23" t="s">
        <v>214</v>
      </c>
      <c r="K1472" s="23" t="s">
        <v>154</v>
      </c>
      <c r="L1472" s="27">
        <v>0.86939999999999995</v>
      </c>
      <c r="M1472" s="25">
        <v>-940</v>
      </c>
      <c r="N1472" s="25">
        <v>-1394</v>
      </c>
      <c r="O1472" s="24">
        <v>0</v>
      </c>
      <c r="P1472" s="24">
        <v>8</v>
      </c>
      <c r="Q1472" s="24">
        <v>1</v>
      </c>
      <c r="R1472" s="66">
        <v>135.69095060190949</v>
      </c>
      <c r="S1472" s="66">
        <v>6.2273865445829433</v>
      </c>
      <c r="T1472" s="66">
        <v>281.66666666666669</v>
      </c>
      <c r="U1472" s="66"/>
      <c r="V1472" s="66">
        <v>281.66666666666669</v>
      </c>
      <c r="W1472" s="24">
        <v>0</v>
      </c>
      <c r="X1472" s="24"/>
      <c r="Y1472" s="24">
        <v>0</v>
      </c>
      <c r="Z1472" s="24">
        <v>0</v>
      </c>
      <c r="AA1472" s="28">
        <v>0</v>
      </c>
      <c r="AB1472" s="28">
        <v>0.5</v>
      </c>
      <c r="AC1472" s="28">
        <v>0</v>
      </c>
      <c r="AD1472" s="28">
        <v>20</v>
      </c>
      <c r="AE1472" s="28">
        <v>20.000985279999998</v>
      </c>
      <c r="AF1472" t="s">
        <v>590</v>
      </c>
    </row>
    <row r="1473" spans="1:32" ht="18" customHeight="1">
      <c r="A1473" s="22">
        <v>46182</v>
      </c>
      <c r="B1473" s="23" t="s">
        <v>9</v>
      </c>
      <c r="C1473" s="24">
        <v>520</v>
      </c>
      <c r="D1473" s="25">
        <v>1292</v>
      </c>
      <c r="E1473" s="26">
        <v>-837</v>
      </c>
      <c r="F1473" s="24">
        <v>2</v>
      </c>
      <c r="G1473" s="24">
        <v>2</v>
      </c>
      <c r="H1473" s="23" t="s">
        <v>2969</v>
      </c>
      <c r="I1473" s="23" t="s">
        <v>419</v>
      </c>
      <c r="J1473" s="23" t="s">
        <v>419</v>
      </c>
      <c r="K1473" s="23" t="s">
        <v>154</v>
      </c>
      <c r="L1473" s="27">
        <v>0.78410000000000002</v>
      </c>
      <c r="M1473" s="25">
        <v>-413</v>
      </c>
      <c r="N1473" s="25">
        <v>-396</v>
      </c>
      <c r="O1473" s="24">
        <v>0</v>
      </c>
      <c r="P1473" s="24">
        <v>0</v>
      </c>
      <c r="Q1473" s="24">
        <v>1</v>
      </c>
      <c r="R1473" s="66">
        <v>219.7172581984226</v>
      </c>
      <c r="S1473" s="66">
        <v>5.8802845556775463</v>
      </c>
      <c r="T1473" s="66">
        <v>646</v>
      </c>
      <c r="U1473" s="66">
        <v>646</v>
      </c>
      <c r="V1473" s="66">
        <v>323</v>
      </c>
      <c r="W1473" s="24">
        <v>0</v>
      </c>
      <c r="X1473" s="24">
        <v>0</v>
      </c>
      <c r="Y1473" s="24">
        <v>0</v>
      </c>
      <c r="Z1473" s="24">
        <v>2</v>
      </c>
      <c r="AA1473" s="28">
        <v>0.5</v>
      </c>
      <c r="AB1473" s="28">
        <v>0.5</v>
      </c>
      <c r="AC1473" s="28">
        <v>0.25</v>
      </c>
      <c r="AD1473" s="28">
        <v>12.5</v>
      </c>
      <c r="AE1473" s="28">
        <v>12.500985269999999</v>
      </c>
      <c r="AF1473" t="s">
        <v>795</v>
      </c>
    </row>
    <row r="1474" spans="1:32" ht="18" customHeight="1">
      <c r="A1474" s="22">
        <v>46182</v>
      </c>
      <c r="B1474" s="23" t="s">
        <v>9</v>
      </c>
      <c r="C1474" s="24">
        <v>521</v>
      </c>
      <c r="D1474" s="25">
        <v>3301</v>
      </c>
      <c r="E1474" s="26">
        <v>-249</v>
      </c>
      <c r="F1474" s="24">
        <v>13</v>
      </c>
      <c r="G1474" s="24">
        <v>6</v>
      </c>
      <c r="H1474" s="23" t="s">
        <v>2433</v>
      </c>
      <c r="I1474" s="23" t="s">
        <v>2970</v>
      </c>
      <c r="J1474" s="23" t="s">
        <v>2971</v>
      </c>
      <c r="K1474" s="23" t="s">
        <v>370</v>
      </c>
      <c r="L1474" s="27">
        <v>0.97489999999999999</v>
      </c>
      <c r="M1474" s="25">
        <v>-278</v>
      </c>
      <c r="N1474" s="25">
        <v>219</v>
      </c>
      <c r="O1474" s="24">
        <v>0</v>
      </c>
      <c r="P1474" s="24">
        <v>1</v>
      </c>
      <c r="Q1474" s="24">
        <v>1</v>
      </c>
      <c r="R1474" s="66">
        <v>550.17050643420509</v>
      </c>
      <c r="S1474" s="66">
        <v>5.9999581246087148</v>
      </c>
      <c r="T1474" s="66">
        <v>253.92307692307691</v>
      </c>
      <c r="U1474" s="66">
        <v>550.16666666666663</v>
      </c>
      <c r="V1474" s="66">
        <v>173.73684210526321</v>
      </c>
      <c r="W1474" s="24">
        <v>4</v>
      </c>
      <c r="X1474" s="24">
        <v>0</v>
      </c>
      <c r="Y1474" s="24">
        <v>0</v>
      </c>
      <c r="Z1474" s="24">
        <v>1</v>
      </c>
      <c r="AA1474" s="28">
        <v>1.25</v>
      </c>
      <c r="AB1474" s="28">
        <v>0.6</v>
      </c>
      <c r="AC1474" s="28">
        <v>0.75</v>
      </c>
      <c r="AD1474" s="28">
        <v>27.5</v>
      </c>
      <c r="AE1474" s="28">
        <v>27.50098526</v>
      </c>
      <c r="AF1474" t="s">
        <v>763</v>
      </c>
    </row>
    <row r="1475" spans="1:32" ht="18" customHeight="1">
      <c r="A1475" s="22">
        <v>46182</v>
      </c>
      <c r="B1475" s="23" t="s">
        <v>9</v>
      </c>
      <c r="C1475" s="24">
        <v>522</v>
      </c>
      <c r="D1475" s="25">
        <v>4521</v>
      </c>
      <c r="E1475" s="26">
        <v>-545</v>
      </c>
      <c r="F1475" s="24">
        <v>15</v>
      </c>
      <c r="G1475" s="24">
        <v>13</v>
      </c>
      <c r="H1475" s="23" t="s">
        <v>417</v>
      </c>
      <c r="I1475" s="23" t="s">
        <v>2972</v>
      </c>
      <c r="J1475" s="23" t="s">
        <v>2348</v>
      </c>
      <c r="K1475" s="23" t="s">
        <v>203</v>
      </c>
      <c r="L1475" s="27">
        <v>0.95979999999999999</v>
      </c>
      <c r="M1475" s="25">
        <v>-1751</v>
      </c>
      <c r="N1475" s="25">
        <v>793</v>
      </c>
      <c r="O1475" s="24">
        <v>0</v>
      </c>
      <c r="P1475" s="24">
        <v>2</v>
      </c>
      <c r="Q1475" s="24">
        <v>1</v>
      </c>
      <c r="R1475" s="66">
        <v>754.75684931506851</v>
      </c>
      <c r="S1475" s="66">
        <v>5.9900085757456134</v>
      </c>
      <c r="T1475" s="66">
        <v>301.39999999999998</v>
      </c>
      <c r="U1475" s="66">
        <v>347.76923076923077</v>
      </c>
      <c r="V1475" s="66">
        <v>161.46428571428569</v>
      </c>
      <c r="W1475" s="24">
        <v>0</v>
      </c>
      <c r="X1475" s="24">
        <v>3</v>
      </c>
      <c r="Y1475" s="24">
        <v>1</v>
      </c>
      <c r="Z1475" s="24">
        <v>1</v>
      </c>
      <c r="AA1475" s="28">
        <v>1.25</v>
      </c>
      <c r="AB1475" s="28">
        <v>0.6</v>
      </c>
      <c r="AC1475" s="28">
        <v>0.75</v>
      </c>
      <c r="AD1475" s="28">
        <v>27.5</v>
      </c>
      <c r="AE1475" s="28">
        <v>27.500985249999999</v>
      </c>
      <c r="AF1475" t="s">
        <v>763</v>
      </c>
    </row>
    <row r="1476" spans="1:32" ht="18" customHeight="1">
      <c r="A1476" s="22">
        <v>46182</v>
      </c>
      <c r="B1476" s="23" t="s">
        <v>9</v>
      </c>
      <c r="C1476" s="24">
        <v>523</v>
      </c>
      <c r="D1476" s="25">
        <v>5610</v>
      </c>
      <c r="E1476" s="26">
        <v>-84</v>
      </c>
      <c r="F1476" s="24">
        <v>20</v>
      </c>
      <c r="G1476" s="24">
        <v>11</v>
      </c>
      <c r="H1476" s="23" t="s">
        <v>577</v>
      </c>
      <c r="I1476" s="23" t="s">
        <v>2973</v>
      </c>
      <c r="J1476" s="23" t="s">
        <v>2974</v>
      </c>
      <c r="K1476" s="23" t="s">
        <v>203</v>
      </c>
      <c r="L1476" s="27">
        <v>0.995</v>
      </c>
      <c r="M1476" s="25">
        <v>2131</v>
      </c>
      <c r="N1476" s="25">
        <v>-1042</v>
      </c>
      <c r="O1476" s="24">
        <v>0</v>
      </c>
      <c r="P1476" s="24">
        <v>3</v>
      </c>
      <c r="Q1476" s="24">
        <v>1</v>
      </c>
      <c r="R1476" s="66">
        <v>1030.5650684931511</v>
      </c>
      <c r="S1476" s="66">
        <v>5.4436155188169808</v>
      </c>
      <c r="T1476" s="66">
        <v>280.5</v>
      </c>
      <c r="U1476" s="66">
        <v>510</v>
      </c>
      <c r="V1476" s="66">
        <v>180.9677419354839</v>
      </c>
      <c r="W1476" s="24">
        <v>0</v>
      </c>
      <c r="X1476" s="24">
        <v>0</v>
      </c>
      <c r="Y1476" s="24">
        <v>0</v>
      </c>
      <c r="Z1476" s="24">
        <v>7</v>
      </c>
      <c r="AA1476" s="28">
        <v>1.75</v>
      </c>
      <c r="AB1476" s="28">
        <v>0.8</v>
      </c>
      <c r="AC1476" s="28">
        <v>1.4</v>
      </c>
      <c r="AD1476" s="28">
        <v>24</v>
      </c>
      <c r="AE1476" s="28">
        <v>24.000985239999999</v>
      </c>
      <c r="AF1476" t="s">
        <v>909</v>
      </c>
    </row>
    <row r="1477" spans="1:32" ht="18" customHeight="1">
      <c r="A1477" s="22">
        <v>46182</v>
      </c>
      <c r="B1477" s="23" t="s">
        <v>9</v>
      </c>
      <c r="C1477" s="24">
        <v>525</v>
      </c>
      <c r="D1477" s="25">
        <v>1628</v>
      </c>
      <c r="E1477" s="26">
        <v>-237</v>
      </c>
      <c r="F1477" s="24">
        <v>6</v>
      </c>
      <c r="G1477" s="24">
        <v>3</v>
      </c>
      <c r="H1477" s="23" t="s">
        <v>1360</v>
      </c>
      <c r="I1477" s="23" t="s">
        <v>2291</v>
      </c>
      <c r="J1477" s="23" t="s">
        <v>2975</v>
      </c>
      <c r="K1477" s="23" t="s">
        <v>154</v>
      </c>
      <c r="L1477" s="27">
        <v>0.95150000000000001</v>
      </c>
      <c r="M1477" s="25">
        <v>-231</v>
      </c>
      <c r="N1477" s="25">
        <v>136</v>
      </c>
      <c r="O1477" s="24">
        <v>0</v>
      </c>
      <c r="P1477" s="24">
        <v>5</v>
      </c>
      <c r="Q1477" s="24">
        <v>1</v>
      </c>
      <c r="R1477" s="66">
        <v>268.91152968036528</v>
      </c>
      <c r="S1477" s="66">
        <v>6.0540356969263449</v>
      </c>
      <c r="T1477" s="66">
        <v>271.33333333333331</v>
      </c>
      <c r="U1477" s="66">
        <v>542.66666666666663</v>
      </c>
      <c r="V1477" s="66">
        <v>180.88888888888891</v>
      </c>
      <c r="W1477" s="24">
        <v>2</v>
      </c>
      <c r="X1477" s="24">
        <v>0</v>
      </c>
      <c r="Y1477" s="24">
        <v>0</v>
      </c>
      <c r="Z1477" s="24">
        <v>0</v>
      </c>
      <c r="AA1477" s="28">
        <v>0.5</v>
      </c>
      <c r="AB1477" s="28">
        <v>0.5</v>
      </c>
      <c r="AC1477" s="28">
        <v>0.25</v>
      </c>
      <c r="AD1477" s="28">
        <v>22.5</v>
      </c>
      <c r="AE1477" s="28">
        <v>22.500985230000001</v>
      </c>
      <c r="AF1477" t="s">
        <v>915</v>
      </c>
    </row>
    <row r="1478" spans="1:32" ht="18" customHeight="1">
      <c r="A1478" s="22">
        <v>46182</v>
      </c>
      <c r="B1478" s="23" t="s">
        <v>9</v>
      </c>
      <c r="C1478" s="24">
        <v>526</v>
      </c>
      <c r="D1478" s="25">
        <v>1639</v>
      </c>
      <c r="E1478" s="26">
        <v>839</v>
      </c>
      <c r="F1478" s="24">
        <v>10</v>
      </c>
      <c r="G1478" s="24">
        <v>3</v>
      </c>
      <c r="H1478" s="23" t="s">
        <v>2407</v>
      </c>
      <c r="I1478" s="23" t="s">
        <v>819</v>
      </c>
      <c r="J1478" s="23" t="s">
        <v>2976</v>
      </c>
      <c r="K1478" s="23" t="s">
        <v>154</v>
      </c>
      <c r="L1478" s="27">
        <v>1.1706000000000001</v>
      </c>
      <c r="M1478" s="25">
        <v>-56</v>
      </c>
      <c r="N1478" s="25">
        <v>-130</v>
      </c>
      <c r="O1478" s="24">
        <v>0</v>
      </c>
      <c r="P1478" s="24">
        <v>6</v>
      </c>
      <c r="Q1478" s="24">
        <v>1</v>
      </c>
      <c r="R1478" s="66">
        <v>286.88812785388131</v>
      </c>
      <c r="S1478" s="66">
        <v>5.7130283231336101</v>
      </c>
      <c r="T1478" s="66">
        <v>163.9</v>
      </c>
      <c r="U1478" s="66">
        <v>546.33333333333337</v>
      </c>
      <c r="V1478" s="66">
        <v>126.07692307692309</v>
      </c>
      <c r="W1478" s="24">
        <v>7</v>
      </c>
      <c r="X1478" s="24">
        <v>0</v>
      </c>
      <c r="Y1478" s="24">
        <v>5</v>
      </c>
      <c r="Z1478" s="24">
        <v>5</v>
      </c>
      <c r="AA1478" s="28">
        <v>4.25</v>
      </c>
      <c r="AB1478" s="28">
        <v>0.5</v>
      </c>
      <c r="AC1478" s="28">
        <v>2.125</v>
      </c>
      <c r="AD1478" s="28">
        <v>31.2</v>
      </c>
      <c r="AE1478" s="28">
        <v>31.20098522</v>
      </c>
      <c r="AF1478" t="s">
        <v>2977</v>
      </c>
    </row>
    <row r="1479" spans="1:32" ht="18" customHeight="1">
      <c r="A1479" s="22">
        <v>46182</v>
      </c>
      <c r="B1479" s="23" t="s">
        <v>9</v>
      </c>
      <c r="C1479" s="24">
        <v>527</v>
      </c>
      <c r="D1479" s="25">
        <v>8422</v>
      </c>
      <c r="E1479" s="26">
        <v>1271</v>
      </c>
      <c r="F1479" s="24">
        <v>35</v>
      </c>
      <c r="G1479" s="24">
        <v>29</v>
      </c>
      <c r="H1479" s="23" t="s">
        <v>571</v>
      </c>
      <c r="I1479" s="23" t="s">
        <v>2978</v>
      </c>
      <c r="J1479" s="23" t="s">
        <v>2979</v>
      </c>
      <c r="K1479" s="23" t="s">
        <v>154</v>
      </c>
      <c r="L1479" s="27">
        <v>1.0503</v>
      </c>
      <c r="M1479" s="25">
        <v>-267</v>
      </c>
      <c r="N1479" s="25">
        <v>-492</v>
      </c>
      <c r="O1479" s="24">
        <v>0</v>
      </c>
      <c r="P1479" s="24">
        <v>7</v>
      </c>
      <c r="Q1479" s="24">
        <v>1</v>
      </c>
      <c r="R1479" s="66">
        <v>1422.6849833956001</v>
      </c>
      <c r="S1479" s="66">
        <v>5.9197925741078343</v>
      </c>
      <c r="T1479" s="66">
        <v>240.62857142857141</v>
      </c>
      <c r="U1479" s="66">
        <v>290.41379310344831</v>
      </c>
      <c r="V1479" s="66">
        <v>131.59375</v>
      </c>
      <c r="W1479" s="24">
        <v>5</v>
      </c>
      <c r="X1479" s="24">
        <v>4</v>
      </c>
      <c r="Y1479" s="24">
        <v>4</v>
      </c>
      <c r="Z1479" s="24">
        <v>2</v>
      </c>
      <c r="AA1479" s="28">
        <v>3.75</v>
      </c>
      <c r="AB1479" s="28">
        <v>1</v>
      </c>
      <c r="AC1479" s="28">
        <v>3.75</v>
      </c>
      <c r="AD1479" s="28">
        <v>37.5</v>
      </c>
      <c r="AE1479" s="28">
        <v>37.500985210000003</v>
      </c>
      <c r="AF1479" t="s">
        <v>771</v>
      </c>
    </row>
    <row r="1480" spans="1:32" ht="18" customHeight="1">
      <c r="A1480" s="22">
        <v>46182</v>
      </c>
      <c r="B1480" s="23" t="s">
        <v>9</v>
      </c>
      <c r="C1480" s="24">
        <v>528</v>
      </c>
      <c r="D1480" s="25">
        <v>2545</v>
      </c>
      <c r="E1480" s="26">
        <v>660</v>
      </c>
      <c r="F1480" s="24">
        <v>14</v>
      </c>
      <c r="G1480" s="24">
        <v>6</v>
      </c>
      <c r="H1480" s="23" t="s">
        <v>2980</v>
      </c>
      <c r="I1480" s="23" t="s">
        <v>2981</v>
      </c>
      <c r="J1480" s="23" t="s">
        <v>2982</v>
      </c>
      <c r="K1480" s="23" t="s">
        <v>154</v>
      </c>
      <c r="L1480" s="27">
        <v>1.0864</v>
      </c>
      <c r="M1480" s="25">
        <v>1189</v>
      </c>
      <c r="N1480" s="25">
        <v>-265</v>
      </c>
      <c r="O1480" s="24">
        <v>0</v>
      </c>
      <c r="P1480" s="24">
        <v>8</v>
      </c>
      <c r="Q1480" s="24">
        <v>1</v>
      </c>
      <c r="R1480" s="66">
        <v>394.85839559983401</v>
      </c>
      <c r="S1480" s="66">
        <v>6.4453485815689966</v>
      </c>
      <c r="T1480" s="66">
        <v>181.78571428571431</v>
      </c>
      <c r="U1480" s="66">
        <v>424.16666666666669</v>
      </c>
      <c r="V1480" s="66">
        <v>127.25</v>
      </c>
      <c r="W1480" s="24">
        <v>7</v>
      </c>
      <c r="X1480" s="24">
        <v>0</v>
      </c>
      <c r="Y1480" s="24">
        <v>5</v>
      </c>
      <c r="Z1480" s="24">
        <v>0</v>
      </c>
      <c r="AA1480" s="28">
        <v>3</v>
      </c>
      <c r="AB1480" s="28">
        <v>0.5</v>
      </c>
      <c r="AC1480" s="28">
        <v>1.5</v>
      </c>
      <c r="AD1480" s="28">
        <v>25</v>
      </c>
      <c r="AE1480" s="28">
        <v>25.000985199999999</v>
      </c>
      <c r="AF1480" t="s">
        <v>267</v>
      </c>
    </row>
    <row r="1481" spans="1:32" ht="18" customHeight="1">
      <c r="A1481" s="22">
        <v>46182</v>
      </c>
      <c r="B1481" s="23" t="s">
        <v>9</v>
      </c>
      <c r="C1481" s="24">
        <v>530</v>
      </c>
      <c r="D1481" s="25">
        <v>1145</v>
      </c>
      <c r="E1481" s="26">
        <v>-455</v>
      </c>
      <c r="F1481" s="24">
        <v>2</v>
      </c>
      <c r="G1481" s="24">
        <v>5</v>
      </c>
      <c r="H1481" s="23" t="s">
        <v>2747</v>
      </c>
      <c r="I1481" s="23" t="s">
        <v>2094</v>
      </c>
      <c r="J1481" s="23" t="s">
        <v>2983</v>
      </c>
      <c r="K1481" s="23" t="s">
        <v>154</v>
      </c>
      <c r="L1481" s="27">
        <v>0.86750000000000005</v>
      </c>
      <c r="M1481" s="25">
        <v>-464</v>
      </c>
      <c r="N1481" s="25">
        <v>-990</v>
      </c>
      <c r="O1481" s="24">
        <v>0</v>
      </c>
      <c r="P1481" s="24">
        <v>0</v>
      </c>
      <c r="Q1481" s="24">
        <v>1</v>
      </c>
      <c r="R1481" s="66">
        <v>185.00726442507261</v>
      </c>
      <c r="S1481" s="66">
        <v>6.1889461668340138</v>
      </c>
      <c r="T1481" s="66">
        <v>572.5</v>
      </c>
      <c r="U1481" s="66">
        <v>229</v>
      </c>
      <c r="V1481" s="66">
        <v>163.57142857142861</v>
      </c>
      <c r="W1481" s="24">
        <v>0</v>
      </c>
      <c r="X1481" s="24">
        <v>6</v>
      </c>
      <c r="Y1481" s="24">
        <v>1</v>
      </c>
      <c r="Z1481" s="24">
        <v>0</v>
      </c>
      <c r="AA1481" s="28">
        <v>1.75</v>
      </c>
      <c r="AB1481" s="28">
        <v>0.5</v>
      </c>
      <c r="AC1481" s="28">
        <v>0.875</v>
      </c>
      <c r="AD1481" s="28">
        <v>18.8</v>
      </c>
      <c r="AE1481" s="28">
        <v>18.800985189999999</v>
      </c>
      <c r="AF1481" t="s">
        <v>612</v>
      </c>
    </row>
    <row r="1482" spans="1:32" ht="18" customHeight="1">
      <c r="A1482" s="22">
        <v>46182</v>
      </c>
      <c r="B1482" s="23" t="s">
        <v>9</v>
      </c>
      <c r="C1482" s="24">
        <v>531</v>
      </c>
      <c r="D1482" s="25">
        <v>4904</v>
      </c>
      <c r="E1482" s="26">
        <v>-304</v>
      </c>
      <c r="F1482" s="24">
        <v>17</v>
      </c>
      <c r="G1482" s="24">
        <v>14</v>
      </c>
      <c r="H1482" s="23" t="s">
        <v>1446</v>
      </c>
      <c r="I1482" s="23" t="s">
        <v>1683</v>
      </c>
      <c r="J1482" s="23" t="s">
        <v>2984</v>
      </c>
      <c r="K1482" s="23" t="s">
        <v>154</v>
      </c>
      <c r="L1482" s="27">
        <v>0.97929999999999995</v>
      </c>
      <c r="M1482" s="25">
        <v>128</v>
      </c>
      <c r="N1482" s="25">
        <v>-1184</v>
      </c>
      <c r="O1482" s="24">
        <v>0</v>
      </c>
      <c r="P1482" s="24">
        <v>1</v>
      </c>
      <c r="Q1482" s="24">
        <v>1</v>
      </c>
      <c r="R1482" s="66">
        <v>833.93067662930673</v>
      </c>
      <c r="S1482" s="66">
        <v>5.8805847265646198</v>
      </c>
      <c r="T1482" s="66">
        <v>288.47058823529409</v>
      </c>
      <c r="U1482" s="66">
        <v>350.28571428571428</v>
      </c>
      <c r="V1482" s="66">
        <v>158.1935483870968</v>
      </c>
      <c r="W1482" s="24">
        <v>0</v>
      </c>
      <c r="X1482" s="24">
        <v>3</v>
      </c>
      <c r="Y1482" s="24">
        <v>2</v>
      </c>
      <c r="Z1482" s="24">
        <v>2</v>
      </c>
      <c r="AA1482" s="28">
        <v>1.75</v>
      </c>
      <c r="AB1482" s="28">
        <v>0.6</v>
      </c>
      <c r="AC1482" s="28">
        <v>1.05</v>
      </c>
      <c r="AD1482" s="28">
        <v>30.5</v>
      </c>
      <c r="AE1482" s="28">
        <v>30.500985180000001</v>
      </c>
      <c r="AF1482" t="s">
        <v>1464</v>
      </c>
    </row>
    <row r="1483" spans="1:32" ht="18" customHeight="1">
      <c r="A1483" s="22">
        <v>46182</v>
      </c>
      <c r="B1483" s="23" t="s">
        <v>9</v>
      </c>
      <c r="C1483" s="24">
        <v>532</v>
      </c>
      <c r="D1483" s="25">
        <v>2480</v>
      </c>
      <c r="E1483" s="26">
        <v>-1464</v>
      </c>
      <c r="F1483" s="24">
        <v>5</v>
      </c>
      <c r="G1483" s="24">
        <v>5</v>
      </c>
      <c r="H1483" s="23" t="s">
        <v>2985</v>
      </c>
      <c r="I1483" s="23" t="s">
        <v>2986</v>
      </c>
      <c r="J1483" s="23" t="s">
        <v>2986</v>
      </c>
      <c r="K1483" s="23" t="s">
        <v>154</v>
      </c>
      <c r="L1483" s="27">
        <v>0.80320000000000003</v>
      </c>
      <c r="M1483" s="25">
        <v>-805</v>
      </c>
      <c r="N1483" s="25">
        <v>-718</v>
      </c>
      <c r="O1483" s="24">
        <v>0</v>
      </c>
      <c r="P1483" s="24">
        <v>2</v>
      </c>
      <c r="Q1483" s="24">
        <v>1</v>
      </c>
      <c r="R1483" s="66">
        <v>390.81486093814863</v>
      </c>
      <c r="S1483" s="66">
        <v>6.3457157029463414</v>
      </c>
      <c r="T1483" s="66">
        <v>496</v>
      </c>
      <c r="U1483" s="66">
        <v>496</v>
      </c>
      <c r="V1483" s="66">
        <v>248</v>
      </c>
      <c r="W1483" s="24">
        <v>0</v>
      </c>
      <c r="X1483" s="24">
        <v>0</v>
      </c>
      <c r="Y1483" s="24">
        <v>0</v>
      </c>
      <c r="Z1483" s="24">
        <v>0</v>
      </c>
      <c r="AA1483" s="28">
        <v>0</v>
      </c>
      <c r="AB1483" s="28">
        <v>0.5</v>
      </c>
      <c r="AC1483" s="28">
        <v>0</v>
      </c>
      <c r="AD1483" s="28">
        <v>20</v>
      </c>
      <c r="AE1483" s="28">
        <v>20.00098517</v>
      </c>
      <c r="AF1483" t="s">
        <v>590</v>
      </c>
    </row>
    <row r="1484" spans="1:32" ht="18" customHeight="1">
      <c r="A1484" s="22">
        <v>46182</v>
      </c>
      <c r="B1484" s="23" t="s">
        <v>9</v>
      </c>
      <c r="C1484" s="24">
        <v>533</v>
      </c>
      <c r="D1484" s="25">
        <v>1447</v>
      </c>
      <c r="E1484" s="26">
        <v>-658</v>
      </c>
      <c r="F1484" s="24">
        <v>4</v>
      </c>
      <c r="G1484" s="24">
        <v>1</v>
      </c>
      <c r="H1484" s="23" t="s">
        <v>424</v>
      </c>
      <c r="I1484" s="23" t="s">
        <v>2987</v>
      </c>
      <c r="J1484" s="23" t="s">
        <v>2988</v>
      </c>
      <c r="K1484" s="23" t="s">
        <v>154</v>
      </c>
      <c r="L1484" s="27">
        <v>0.84840000000000004</v>
      </c>
      <c r="M1484" s="25">
        <v>319</v>
      </c>
      <c r="N1484" s="25">
        <v>-206</v>
      </c>
      <c r="O1484" s="24">
        <v>0</v>
      </c>
      <c r="P1484" s="24">
        <v>3</v>
      </c>
      <c r="Q1484" s="24">
        <v>1</v>
      </c>
      <c r="R1484" s="66">
        <v>243.08068700705689</v>
      </c>
      <c r="S1484" s="66">
        <v>5.9527559256815508</v>
      </c>
      <c r="T1484" s="66">
        <v>361.75</v>
      </c>
      <c r="U1484" s="66">
        <v>1447</v>
      </c>
      <c r="V1484" s="66">
        <v>289.39999999999998</v>
      </c>
      <c r="W1484" s="24">
        <v>0</v>
      </c>
      <c r="X1484" s="24">
        <v>0</v>
      </c>
      <c r="Y1484" s="24">
        <v>0</v>
      </c>
      <c r="Z1484" s="24">
        <v>1</v>
      </c>
      <c r="AA1484" s="28">
        <v>0.25</v>
      </c>
      <c r="AB1484" s="28">
        <v>0.5</v>
      </c>
      <c r="AC1484" s="28">
        <v>0.125</v>
      </c>
      <c r="AD1484" s="28">
        <v>11.2</v>
      </c>
      <c r="AE1484" s="28">
        <v>11.20098516</v>
      </c>
      <c r="AF1484" t="s">
        <v>646</v>
      </c>
    </row>
    <row r="1485" spans="1:32" ht="18" customHeight="1">
      <c r="A1485" s="22">
        <v>46182</v>
      </c>
      <c r="B1485" s="23" t="s">
        <v>9</v>
      </c>
      <c r="C1485" s="24">
        <v>535</v>
      </c>
      <c r="D1485" s="25">
        <v>3043</v>
      </c>
      <c r="E1485" s="26">
        <v>-244</v>
      </c>
      <c r="F1485" s="24">
        <v>12</v>
      </c>
      <c r="G1485" s="24">
        <v>6</v>
      </c>
      <c r="H1485" s="23" t="s">
        <v>2186</v>
      </c>
      <c r="I1485" s="23" t="s">
        <v>2989</v>
      </c>
      <c r="J1485" s="23" t="s">
        <v>2990</v>
      </c>
      <c r="K1485" s="23" t="s">
        <v>370</v>
      </c>
      <c r="L1485" s="27">
        <v>0.97330000000000005</v>
      </c>
      <c r="M1485" s="25">
        <v>-934</v>
      </c>
      <c r="N1485" s="25">
        <v>-205</v>
      </c>
      <c r="O1485" s="24">
        <v>0</v>
      </c>
      <c r="P1485" s="24">
        <v>5</v>
      </c>
      <c r="Q1485" s="24">
        <v>1</v>
      </c>
      <c r="R1485" s="66">
        <v>499.25347654628467</v>
      </c>
      <c r="S1485" s="66">
        <v>6.095100270609513</v>
      </c>
      <c r="T1485" s="66">
        <v>253.58333333333329</v>
      </c>
      <c r="U1485" s="66">
        <v>507.16666666666669</v>
      </c>
      <c r="V1485" s="66">
        <v>169.05555555555549</v>
      </c>
      <c r="W1485" s="24">
        <v>4</v>
      </c>
      <c r="X1485" s="24">
        <v>0</v>
      </c>
      <c r="Y1485" s="24">
        <v>0</v>
      </c>
      <c r="Z1485" s="24">
        <v>0</v>
      </c>
      <c r="AA1485" s="28">
        <v>1</v>
      </c>
      <c r="AB1485" s="28">
        <v>0.6</v>
      </c>
      <c r="AC1485" s="28">
        <v>0.6</v>
      </c>
      <c r="AD1485" s="28">
        <v>26</v>
      </c>
      <c r="AE1485" s="28">
        <v>26.000985150000002</v>
      </c>
      <c r="AF1485" t="s">
        <v>1715</v>
      </c>
    </row>
    <row r="1486" spans="1:32" ht="18" customHeight="1">
      <c r="A1486" s="22">
        <v>46182</v>
      </c>
      <c r="B1486" s="23" t="s">
        <v>9</v>
      </c>
      <c r="C1486" s="24">
        <v>536</v>
      </c>
      <c r="D1486" s="25">
        <v>5589</v>
      </c>
      <c r="E1486" s="26">
        <v>1328</v>
      </c>
      <c r="F1486" s="24">
        <v>27</v>
      </c>
      <c r="G1486" s="24">
        <v>15</v>
      </c>
      <c r="H1486" s="23" t="s">
        <v>2820</v>
      </c>
      <c r="I1486" s="23" t="s">
        <v>2991</v>
      </c>
      <c r="J1486" s="23" t="s">
        <v>2992</v>
      </c>
      <c r="K1486" s="23" t="s">
        <v>203</v>
      </c>
      <c r="L1486" s="27">
        <v>1.0791999999999999</v>
      </c>
      <c r="M1486" s="25">
        <v>606</v>
      </c>
      <c r="N1486" s="25">
        <v>-1644</v>
      </c>
      <c r="O1486" s="24">
        <v>0</v>
      </c>
      <c r="P1486" s="24">
        <v>6</v>
      </c>
      <c r="Q1486" s="24">
        <v>1</v>
      </c>
      <c r="R1486" s="66">
        <v>942.42792652552919</v>
      </c>
      <c r="S1486" s="66">
        <v>5.9304269776948306</v>
      </c>
      <c r="T1486" s="66">
        <v>207</v>
      </c>
      <c r="U1486" s="66">
        <v>372.6</v>
      </c>
      <c r="V1486" s="66">
        <v>133.07142857142861</v>
      </c>
      <c r="W1486" s="24">
        <v>7</v>
      </c>
      <c r="X1486" s="24">
        <v>2</v>
      </c>
      <c r="Y1486" s="24">
        <v>4</v>
      </c>
      <c r="Z1486" s="24">
        <v>1</v>
      </c>
      <c r="AA1486" s="28">
        <v>3.5</v>
      </c>
      <c r="AB1486" s="28">
        <v>0.8</v>
      </c>
      <c r="AC1486" s="28">
        <v>2.8</v>
      </c>
      <c r="AD1486" s="28">
        <v>38</v>
      </c>
      <c r="AE1486" s="28">
        <v>38.000985139999997</v>
      </c>
      <c r="AF1486" t="s">
        <v>191</v>
      </c>
    </row>
    <row r="1487" spans="1:32" ht="18" customHeight="1">
      <c r="A1487" s="22">
        <v>46182</v>
      </c>
      <c r="B1487" s="23" t="s">
        <v>16</v>
      </c>
      <c r="C1487" s="24">
        <v>551</v>
      </c>
      <c r="D1487" s="25">
        <v>3809</v>
      </c>
      <c r="E1487" s="26">
        <v>-489</v>
      </c>
      <c r="F1487" s="24">
        <v>12</v>
      </c>
      <c r="G1487" s="24">
        <v>14</v>
      </c>
      <c r="H1487" s="23" t="s">
        <v>2174</v>
      </c>
      <c r="I1487" s="23" t="s">
        <v>2993</v>
      </c>
      <c r="J1487" s="23" t="s">
        <v>2994</v>
      </c>
      <c r="K1487" s="23" t="s">
        <v>154</v>
      </c>
      <c r="L1487" s="27">
        <v>0.95720000000000005</v>
      </c>
      <c r="M1487" s="25">
        <v>167</v>
      </c>
      <c r="N1487" s="25">
        <v>-732</v>
      </c>
      <c r="O1487" s="24">
        <v>0</v>
      </c>
      <c r="P1487" s="24">
        <v>1</v>
      </c>
      <c r="Q1487" s="24">
        <v>1</v>
      </c>
      <c r="R1487" s="66">
        <v>596.72613117476124</v>
      </c>
      <c r="S1487" s="66">
        <v>6.3831627291087587</v>
      </c>
      <c r="T1487" s="66">
        <v>317.41666666666669</v>
      </c>
      <c r="U1487" s="66">
        <v>272.07142857142861</v>
      </c>
      <c r="V1487" s="66">
        <v>146.5</v>
      </c>
      <c r="W1487" s="24">
        <v>0</v>
      </c>
      <c r="X1487" s="24">
        <v>5</v>
      </c>
      <c r="Y1487" s="24">
        <v>3</v>
      </c>
      <c r="Z1487" s="24">
        <v>0</v>
      </c>
      <c r="AA1487" s="28">
        <v>2</v>
      </c>
      <c r="AB1487" s="28">
        <v>0.6</v>
      </c>
      <c r="AC1487" s="28">
        <v>1.2</v>
      </c>
      <c r="AD1487" s="28">
        <v>32</v>
      </c>
      <c r="AE1487" s="28">
        <v>32.000985129999997</v>
      </c>
      <c r="AF1487" t="s">
        <v>1186</v>
      </c>
    </row>
    <row r="1488" spans="1:32" ht="18" customHeight="1">
      <c r="A1488" s="22">
        <v>46182</v>
      </c>
      <c r="B1488" s="23" t="s">
        <v>16</v>
      </c>
      <c r="C1488" s="24">
        <v>552</v>
      </c>
      <c r="D1488" s="25">
        <v>2317</v>
      </c>
      <c r="E1488" s="26">
        <v>-1130</v>
      </c>
      <c r="F1488" s="24">
        <v>4</v>
      </c>
      <c r="G1488" s="24">
        <v>7</v>
      </c>
      <c r="H1488" s="23" t="s">
        <v>941</v>
      </c>
      <c r="I1488" s="23" t="s">
        <v>2995</v>
      </c>
      <c r="J1488" s="23" t="s">
        <v>924</v>
      </c>
      <c r="K1488" s="23" t="s">
        <v>154</v>
      </c>
      <c r="L1488" s="27">
        <v>0.83740000000000003</v>
      </c>
      <c r="M1488" s="25">
        <v>-726</v>
      </c>
      <c r="N1488" s="25">
        <v>-315</v>
      </c>
      <c r="O1488" s="24">
        <v>0</v>
      </c>
      <c r="P1488" s="24">
        <v>2</v>
      </c>
      <c r="Q1488" s="24">
        <v>1</v>
      </c>
      <c r="R1488" s="66">
        <v>381.04799709423003</v>
      </c>
      <c r="S1488" s="66">
        <v>6.0805988160778206</v>
      </c>
      <c r="T1488" s="66">
        <v>579.25</v>
      </c>
      <c r="U1488" s="66">
        <v>331</v>
      </c>
      <c r="V1488" s="66">
        <v>210.6363636363636</v>
      </c>
      <c r="W1488" s="24">
        <v>0</v>
      </c>
      <c r="X1488" s="24">
        <v>3</v>
      </c>
      <c r="Y1488" s="24">
        <v>0</v>
      </c>
      <c r="Z1488" s="24">
        <v>1</v>
      </c>
      <c r="AA1488" s="28">
        <v>1</v>
      </c>
      <c r="AB1488" s="28">
        <v>0.5</v>
      </c>
      <c r="AC1488" s="28">
        <v>0.5</v>
      </c>
      <c r="AD1488" s="28">
        <v>15</v>
      </c>
      <c r="AE1488" s="28">
        <v>15.000985119999999</v>
      </c>
      <c r="AF1488" t="s">
        <v>743</v>
      </c>
    </row>
    <row r="1489" spans="1:32" ht="18" customHeight="1">
      <c r="A1489" s="22">
        <v>46182</v>
      </c>
      <c r="B1489" s="23" t="s">
        <v>16</v>
      </c>
      <c r="C1489" s="24">
        <v>553</v>
      </c>
      <c r="D1489" s="25">
        <v>7039</v>
      </c>
      <c r="E1489" s="26">
        <v>1604</v>
      </c>
      <c r="F1489" s="24">
        <v>31</v>
      </c>
      <c r="G1489" s="24">
        <v>25</v>
      </c>
      <c r="H1489" s="23" t="s">
        <v>2996</v>
      </c>
      <c r="I1489" s="23" t="s">
        <v>2398</v>
      </c>
      <c r="J1489" s="23" t="s">
        <v>2997</v>
      </c>
      <c r="K1489" s="23" t="s">
        <v>154</v>
      </c>
      <c r="L1489" s="27">
        <v>1.0760000000000001</v>
      </c>
      <c r="M1489" s="25">
        <v>-401</v>
      </c>
      <c r="N1489" s="25">
        <v>2468</v>
      </c>
      <c r="O1489" s="24">
        <v>0</v>
      </c>
      <c r="P1489" s="24">
        <v>3</v>
      </c>
      <c r="Q1489" s="24">
        <v>1</v>
      </c>
      <c r="R1489" s="66">
        <v>1148.706776670818</v>
      </c>
      <c r="S1489" s="66">
        <v>6.1277604894091704</v>
      </c>
      <c r="T1489" s="66">
        <v>227.06451612903231</v>
      </c>
      <c r="U1489" s="66">
        <v>281.56</v>
      </c>
      <c r="V1489" s="66">
        <v>125.6964285714286</v>
      </c>
      <c r="W1489" s="24">
        <v>7</v>
      </c>
      <c r="X1489" s="24">
        <v>5</v>
      </c>
      <c r="Y1489" s="24">
        <v>7</v>
      </c>
      <c r="Z1489" s="24">
        <v>0</v>
      </c>
      <c r="AA1489" s="28">
        <v>4.75</v>
      </c>
      <c r="AB1489" s="28">
        <v>1</v>
      </c>
      <c r="AC1489" s="28">
        <v>4.75</v>
      </c>
      <c r="AD1489" s="28">
        <v>62.5</v>
      </c>
      <c r="AE1489" s="28">
        <v>62.500985110000002</v>
      </c>
      <c r="AF1489" t="s">
        <v>1977</v>
      </c>
    </row>
    <row r="1490" spans="1:32" ht="18" customHeight="1">
      <c r="A1490" s="22">
        <v>46182</v>
      </c>
      <c r="B1490" s="23" t="s">
        <v>16</v>
      </c>
      <c r="C1490" s="24">
        <v>555</v>
      </c>
      <c r="D1490" s="25">
        <v>6512</v>
      </c>
      <c r="E1490" s="26">
        <v>-202</v>
      </c>
      <c r="F1490" s="24">
        <v>24</v>
      </c>
      <c r="G1490" s="24">
        <v>19</v>
      </c>
      <c r="H1490" s="23" t="s">
        <v>643</v>
      </c>
      <c r="I1490" s="23" t="s">
        <v>2291</v>
      </c>
      <c r="J1490" s="23" t="s">
        <v>835</v>
      </c>
      <c r="K1490" s="23" t="s">
        <v>154</v>
      </c>
      <c r="L1490" s="27">
        <v>0.98970000000000002</v>
      </c>
      <c r="M1490" s="25">
        <v>10</v>
      </c>
      <c r="N1490" s="25">
        <v>2829</v>
      </c>
      <c r="O1490" s="24">
        <v>0</v>
      </c>
      <c r="P1490" s="24">
        <v>5</v>
      </c>
      <c r="Q1490" s="24">
        <v>1</v>
      </c>
      <c r="R1490" s="66">
        <v>1048.8961187214611</v>
      </c>
      <c r="S1490" s="66">
        <v>6.2084317824893089</v>
      </c>
      <c r="T1490" s="66">
        <v>271.33333333333331</v>
      </c>
      <c r="U1490" s="66">
        <v>342.73684210526318</v>
      </c>
      <c r="V1490" s="66">
        <v>151.44186046511629</v>
      </c>
      <c r="W1490" s="24">
        <v>2</v>
      </c>
      <c r="X1490" s="24">
        <v>3</v>
      </c>
      <c r="Y1490" s="24">
        <v>3</v>
      </c>
      <c r="Z1490" s="24">
        <v>0</v>
      </c>
      <c r="AA1490" s="28">
        <v>2</v>
      </c>
      <c r="AB1490" s="28">
        <v>0.8</v>
      </c>
      <c r="AC1490" s="28">
        <v>1.6</v>
      </c>
      <c r="AD1490" s="28">
        <v>36</v>
      </c>
      <c r="AE1490" s="28">
        <v>36.000985100000001</v>
      </c>
      <c r="AF1490" t="s">
        <v>1177</v>
      </c>
    </row>
    <row r="1491" spans="1:32" ht="18" customHeight="1">
      <c r="A1491" s="22">
        <v>46182</v>
      </c>
      <c r="B1491" s="23" t="s">
        <v>16</v>
      </c>
      <c r="C1491" s="24">
        <v>556</v>
      </c>
      <c r="D1491" s="25">
        <v>3739</v>
      </c>
      <c r="E1491" s="26">
        <v>820</v>
      </c>
      <c r="F1491" s="24">
        <v>18</v>
      </c>
      <c r="G1491" s="24">
        <v>8</v>
      </c>
      <c r="H1491" s="23" t="s">
        <v>1458</v>
      </c>
      <c r="I1491" s="23" t="s">
        <v>2998</v>
      </c>
      <c r="J1491" s="23" t="s">
        <v>2999</v>
      </c>
      <c r="K1491" s="23" t="s">
        <v>154</v>
      </c>
      <c r="L1491" s="27">
        <v>1.0730999999999999</v>
      </c>
      <c r="M1491" s="25">
        <v>1192</v>
      </c>
      <c r="N1491" s="25">
        <v>595</v>
      </c>
      <c r="O1491" s="24">
        <v>0</v>
      </c>
      <c r="P1491" s="24">
        <v>6</v>
      </c>
      <c r="Q1491" s="24">
        <v>1</v>
      </c>
      <c r="R1491" s="66">
        <v>621.22732461602311</v>
      </c>
      <c r="S1491" s="66">
        <v>6.0187307477356269</v>
      </c>
      <c r="T1491" s="66">
        <v>207.7222222222222</v>
      </c>
      <c r="U1491" s="66">
        <v>467.375</v>
      </c>
      <c r="V1491" s="66">
        <v>143.80769230769229</v>
      </c>
      <c r="W1491" s="24">
        <v>7</v>
      </c>
      <c r="X1491" s="24">
        <v>0</v>
      </c>
      <c r="Y1491" s="24">
        <v>4</v>
      </c>
      <c r="Z1491" s="24">
        <v>5</v>
      </c>
      <c r="AA1491" s="28">
        <v>4</v>
      </c>
      <c r="AB1491" s="28">
        <v>0.6</v>
      </c>
      <c r="AC1491" s="28">
        <v>2.4</v>
      </c>
      <c r="AD1491" s="28">
        <v>34</v>
      </c>
      <c r="AE1491" s="28">
        <v>34.00098509</v>
      </c>
      <c r="AF1491" t="s">
        <v>1082</v>
      </c>
    </row>
    <row r="1492" spans="1:32" ht="18" customHeight="1">
      <c r="A1492" s="22">
        <v>46182</v>
      </c>
      <c r="B1492" s="23" t="s">
        <v>16</v>
      </c>
      <c r="C1492" s="24">
        <v>557</v>
      </c>
      <c r="D1492" s="25">
        <v>1588</v>
      </c>
      <c r="E1492" s="26">
        <v>-188</v>
      </c>
      <c r="F1492" s="24">
        <v>6</v>
      </c>
      <c r="G1492" s="24">
        <v>2</v>
      </c>
      <c r="H1492" s="23" t="s">
        <v>3000</v>
      </c>
      <c r="I1492" s="23" t="s">
        <v>3001</v>
      </c>
      <c r="J1492" s="23" t="s">
        <v>2315</v>
      </c>
      <c r="K1492" s="23" t="s">
        <v>154</v>
      </c>
      <c r="L1492" s="27">
        <v>0.96050000000000002</v>
      </c>
      <c r="M1492" s="25">
        <v>-17</v>
      </c>
      <c r="N1492" s="25">
        <v>-739</v>
      </c>
      <c r="O1492" s="24">
        <v>0</v>
      </c>
      <c r="P1492" s="24">
        <v>7</v>
      </c>
      <c r="Q1492" s="24">
        <v>1</v>
      </c>
      <c r="R1492" s="66">
        <v>265.39435450394348</v>
      </c>
      <c r="S1492" s="66">
        <v>5.9835485308953844</v>
      </c>
      <c r="T1492" s="66">
        <v>264.66666666666669</v>
      </c>
      <c r="U1492" s="66">
        <v>794</v>
      </c>
      <c r="V1492" s="66">
        <v>198.5</v>
      </c>
      <c r="W1492" s="24">
        <v>3</v>
      </c>
      <c r="X1492" s="24">
        <v>0</v>
      </c>
      <c r="Y1492" s="24">
        <v>0</v>
      </c>
      <c r="Z1492" s="24">
        <v>5</v>
      </c>
      <c r="AA1492" s="28">
        <v>2</v>
      </c>
      <c r="AB1492" s="28">
        <v>0.5</v>
      </c>
      <c r="AC1492" s="28">
        <v>1</v>
      </c>
      <c r="AD1492" s="28">
        <v>20</v>
      </c>
      <c r="AE1492" s="28">
        <v>20.00098508</v>
      </c>
      <c r="AF1492" t="s">
        <v>594</v>
      </c>
    </row>
    <row r="1493" spans="1:32" ht="18" customHeight="1">
      <c r="A1493" s="22">
        <v>46182</v>
      </c>
      <c r="B1493" s="23" t="s">
        <v>16</v>
      </c>
      <c r="C1493" s="24">
        <v>558</v>
      </c>
      <c r="D1493" s="25">
        <v>2118</v>
      </c>
      <c r="E1493" s="26">
        <v>-1951</v>
      </c>
      <c r="F1493" s="24">
        <v>2</v>
      </c>
      <c r="G1493" s="24">
        <v>4</v>
      </c>
      <c r="H1493" s="23" t="s">
        <v>516</v>
      </c>
      <c r="I1493" s="23" t="s">
        <v>3002</v>
      </c>
      <c r="J1493" s="23" t="s">
        <v>3003</v>
      </c>
      <c r="K1493" s="23" t="s">
        <v>154</v>
      </c>
      <c r="L1493" s="27">
        <v>0.69289999999999996</v>
      </c>
      <c r="M1493" s="25">
        <v>-207</v>
      </c>
      <c r="N1493" s="25">
        <v>-1112</v>
      </c>
      <c r="O1493" s="24">
        <v>0</v>
      </c>
      <c r="P1493" s="24">
        <v>8</v>
      </c>
      <c r="Q1493" s="24">
        <v>1</v>
      </c>
      <c r="R1493" s="66">
        <v>314.52817559153169</v>
      </c>
      <c r="S1493" s="66">
        <v>6.7338959252750143</v>
      </c>
      <c r="T1493" s="66">
        <v>1059</v>
      </c>
      <c r="U1493" s="66">
        <v>529.5</v>
      </c>
      <c r="V1493" s="66">
        <v>353</v>
      </c>
      <c r="W1493" s="24">
        <v>0</v>
      </c>
      <c r="X1493" s="24">
        <v>0</v>
      </c>
      <c r="Y1493" s="24">
        <v>0</v>
      </c>
      <c r="Z1493" s="24">
        <v>0</v>
      </c>
      <c r="AA1493" s="28">
        <v>0</v>
      </c>
      <c r="AB1493" s="28">
        <v>0.5</v>
      </c>
      <c r="AC1493" s="28">
        <v>0</v>
      </c>
      <c r="AD1493" s="28">
        <v>20</v>
      </c>
      <c r="AE1493" s="28">
        <v>20.000985069999999</v>
      </c>
      <c r="AF1493" t="s">
        <v>590</v>
      </c>
    </row>
    <row r="1494" spans="1:32" ht="18" customHeight="1">
      <c r="A1494" s="22">
        <v>46182</v>
      </c>
      <c r="B1494" s="23" t="s">
        <v>16</v>
      </c>
      <c r="C1494" s="24">
        <v>560</v>
      </c>
      <c r="D1494" s="25">
        <v>2571</v>
      </c>
      <c r="E1494" s="26">
        <v>-1089</v>
      </c>
      <c r="F1494" s="24">
        <v>6</v>
      </c>
      <c r="G1494" s="24">
        <v>4</v>
      </c>
      <c r="H1494" s="23" t="s">
        <v>851</v>
      </c>
      <c r="I1494" s="23" t="s">
        <v>3004</v>
      </c>
      <c r="J1494" s="23" t="s">
        <v>3005</v>
      </c>
      <c r="K1494" s="23" t="s">
        <v>154</v>
      </c>
      <c r="L1494" s="27">
        <v>0.85880000000000001</v>
      </c>
      <c r="M1494" s="25">
        <v>-743</v>
      </c>
      <c r="N1494" s="25">
        <v>204</v>
      </c>
      <c r="O1494" s="24">
        <v>0</v>
      </c>
      <c r="P1494" s="24">
        <v>0</v>
      </c>
      <c r="Q1494" s="24">
        <v>1</v>
      </c>
      <c r="R1494" s="66">
        <v>439.4508094645081</v>
      </c>
      <c r="S1494" s="66">
        <v>5.850484160292905</v>
      </c>
      <c r="T1494" s="66">
        <v>428.5</v>
      </c>
      <c r="U1494" s="66">
        <v>642.75</v>
      </c>
      <c r="V1494" s="66">
        <v>257.10000000000002</v>
      </c>
      <c r="W1494" s="24">
        <v>0</v>
      </c>
      <c r="X1494" s="24">
        <v>0</v>
      </c>
      <c r="Y1494" s="24">
        <v>0</v>
      </c>
      <c r="Z1494" s="24">
        <v>6</v>
      </c>
      <c r="AA1494" s="28">
        <v>1.5</v>
      </c>
      <c r="AB1494" s="28">
        <v>0.5</v>
      </c>
      <c r="AC1494" s="28">
        <v>0.75</v>
      </c>
      <c r="AD1494" s="28">
        <v>17.5</v>
      </c>
      <c r="AE1494" s="28">
        <v>17.500985060000001</v>
      </c>
      <c r="AF1494" t="s">
        <v>641</v>
      </c>
    </row>
    <row r="1495" spans="1:32" ht="18" customHeight="1">
      <c r="A1495" s="22">
        <v>46182</v>
      </c>
      <c r="B1495" s="23" t="s">
        <v>20</v>
      </c>
      <c r="C1495" s="24">
        <v>678</v>
      </c>
      <c r="D1495" s="25">
        <v>292</v>
      </c>
      <c r="E1495" s="26">
        <v>-372</v>
      </c>
      <c r="F1495" s="24">
        <v>1</v>
      </c>
      <c r="G1495" s="24">
        <v>1</v>
      </c>
      <c r="H1495" s="23" t="s">
        <v>3006</v>
      </c>
      <c r="I1495" s="23" t="s">
        <v>977</v>
      </c>
      <c r="J1495" s="23" t="s">
        <v>977</v>
      </c>
      <c r="K1495" s="23" t="s">
        <v>154</v>
      </c>
      <c r="L1495" s="27">
        <v>0.57530000000000003</v>
      </c>
      <c r="M1495" s="25">
        <v>-31</v>
      </c>
      <c r="N1495" s="25">
        <v>-529</v>
      </c>
      <c r="O1495" s="24">
        <v>0</v>
      </c>
      <c r="P1495" s="24">
        <v>8</v>
      </c>
      <c r="Q1495" s="24">
        <v>0</v>
      </c>
      <c r="R1495" s="66"/>
      <c r="S1495" s="66"/>
      <c r="T1495" s="66"/>
      <c r="U1495" s="66"/>
      <c r="V1495" s="66"/>
      <c r="W1495" s="24"/>
      <c r="X1495" s="24"/>
      <c r="Y1495" s="24"/>
      <c r="Z1495" s="24"/>
      <c r="AA1495" s="28"/>
      <c r="AB1495" s="28">
        <v>0.5</v>
      </c>
      <c r="AC1495" s="28"/>
      <c r="AD1495" s="28">
        <v>20</v>
      </c>
      <c r="AE1495" s="28">
        <v>20.000985050000001</v>
      </c>
      <c r="AF1495" t="s">
        <v>590</v>
      </c>
    </row>
    <row r="1496" spans="1:32" ht="18" customHeight="1">
      <c r="A1496" s="22">
        <v>46182</v>
      </c>
      <c r="B1496" s="23" t="s">
        <v>20</v>
      </c>
      <c r="C1496" s="24">
        <v>680</v>
      </c>
      <c r="D1496" s="25">
        <v>3926</v>
      </c>
      <c r="E1496" s="26">
        <v>-3145</v>
      </c>
      <c r="F1496" s="24">
        <v>28</v>
      </c>
      <c r="G1496" s="24">
        <v>13</v>
      </c>
      <c r="H1496" s="23" t="s">
        <v>161</v>
      </c>
      <c r="I1496" s="23" t="s">
        <v>3007</v>
      </c>
      <c r="J1496" s="23" t="s">
        <v>849</v>
      </c>
      <c r="K1496" s="23" t="s">
        <v>154</v>
      </c>
      <c r="L1496" s="27">
        <v>0.73299999999999998</v>
      </c>
      <c r="M1496" s="25">
        <v>-37</v>
      </c>
      <c r="N1496" s="25">
        <v>-1218</v>
      </c>
      <c r="O1496" s="24">
        <v>0</v>
      </c>
      <c r="P1496" s="24">
        <v>0</v>
      </c>
      <c r="Q1496" s="24">
        <v>0</v>
      </c>
      <c r="R1496" s="66"/>
      <c r="S1496" s="66"/>
      <c r="T1496" s="66"/>
      <c r="U1496" s="66"/>
      <c r="V1496" s="66"/>
      <c r="W1496" s="24"/>
      <c r="X1496" s="24"/>
      <c r="Y1496" s="24"/>
      <c r="Z1496" s="24"/>
      <c r="AA1496" s="28"/>
      <c r="AB1496" s="28">
        <v>0.6</v>
      </c>
      <c r="AC1496" s="28"/>
      <c r="AD1496" s="28">
        <v>30</v>
      </c>
      <c r="AE1496" s="28">
        <v>30.00098504</v>
      </c>
      <c r="AF1496" t="s">
        <v>661</v>
      </c>
    </row>
    <row r="1497" spans="1:32" ht="18" customHeight="1">
      <c r="A1497" s="22">
        <v>46182</v>
      </c>
      <c r="B1497" s="23" t="s">
        <v>20</v>
      </c>
      <c r="C1497" s="24">
        <v>681</v>
      </c>
      <c r="D1497" s="25">
        <v>902</v>
      </c>
      <c r="E1497" s="26">
        <v>-929</v>
      </c>
      <c r="F1497" s="24">
        <v>4</v>
      </c>
      <c r="G1497" s="24">
        <v>2</v>
      </c>
      <c r="H1497" s="23" t="s">
        <v>2621</v>
      </c>
      <c r="I1497" s="23" t="s">
        <v>3008</v>
      </c>
      <c r="J1497" s="23" t="s">
        <v>3009</v>
      </c>
      <c r="K1497" s="23" t="s">
        <v>154</v>
      </c>
      <c r="L1497" s="27">
        <v>0.65669999999999995</v>
      </c>
      <c r="M1497" s="25">
        <v>-163</v>
      </c>
      <c r="N1497" s="25">
        <v>-2657</v>
      </c>
      <c r="O1497" s="24">
        <v>0</v>
      </c>
      <c r="P1497" s="24">
        <v>1</v>
      </c>
      <c r="Q1497" s="24">
        <v>0</v>
      </c>
      <c r="R1497" s="66"/>
      <c r="S1497" s="66"/>
      <c r="T1497" s="66"/>
      <c r="U1497" s="66"/>
      <c r="V1497" s="66"/>
      <c r="W1497" s="24"/>
      <c r="X1497" s="24"/>
      <c r="Y1497" s="24"/>
      <c r="Z1497" s="24"/>
      <c r="AA1497" s="28"/>
      <c r="AB1497" s="28">
        <v>0.5</v>
      </c>
      <c r="AC1497" s="28"/>
      <c r="AD1497" s="28">
        <v>20</v>
      </c>
      <c r="AE1497" s="28">
        <v>20.000985029999999</v>
      </c>
      <c r="AF1497" t="s">
        <v>590</v>
      </c>
    </row>
    <row r="1498" spans="1:32" ht="18" customHeight="1">
      <c r="A1498" s="22">
        <v>46182</v>
      </c>
      <c r="B1498" s="23" t="s">
        <v>20</v>
      </c>
      <c r="C1498" s="24">
        <v>682</v>
      </c>
      <c r="D1498" s="25">
        <v>1562</v>
      </c>
      <c r="E1498" s="26">
        <v>-1592</v>
      </c>
      <c r="F1498" s="24">
        <v>8</v>
      </c>
      <c r="G1498" s="24">
        <v>4</v>
      </c>
      <c r="H1498" s="23" t="s">
        <v>2816</v>
      </c>
      <c r="I1498" s="23" t="s">
        <v>2323</v>
      </c>
      <c r="J1498" s="23" t="s">
        <v>3010</v>
      </c>
      <c r="K1498" s="23" t="s">
        <v>154</v>
      </c>
      <c r="L1498" s="27">
        <v>0.6603</v>
      </c>
      <c r="M1498" s="25">
        <v>5866</v>
      </c>
      <c r="N1498" s="25">
        <v>-1332</v>
      </c>
      <c r="O1498" s="24">
        <v>0</v>
      </c>
      <c r="P1498" s="24">
        <v>2</v>
      </c>
      <c r="Q1498" s="24">
        <v>0</v>
      </c>
      <c r="R1498" s="66"/>
      <c r="S1498" s="66"/>
      <c r="T1498" s="66"/>
      <c r="U1498" s="66"/>
      <c r="V1498" s="66"/>
      <c r="W1498" s="24"/>
      <c r="X1498" s="24"/>
      <c r="Y1498" s="24"/>
      <c r="Z1498" s="24"/>
      <c r="AA1498" s="28"/>
      <c r="AB1498" s="28">
        <v>0.5</v>
      </c>
      <c r="AC1498" s="28"/>
      <c r="AD1498" s="28">
        <v>30</v>
      </c>
      <c r="AE1498" s="28">
        <v>30.000985020000002</v>
      </c>
      <c r="AF1498" t="s">
        <v>661</v>
      </c>
    </row>
    <row r="1499" spans="1:32" ht="18" customHeight="1">
      <c r="A1499" s="22">
        <v>46182</v>
      </c>
      <c r="B1499" s="23" t="s">
        <v>20</v>
      </c>
      <c r="C1499" s="24">
        <v>688</v>
      </c>
      <c r="D1499" s="25">
        <v>1918</v>
      </c>
      <c r="E1499" s="26">
        <v>3103</v>
      </c>
      <c r="F1499" s="24">
        <v>41</v>
      </c>
      <c r="G1499" s="24">
        <v>9</v>
      </c>
      <c r="H1499" s="23" t="s">
        <v>1573</v>
      </c>
      <c r="I1499" s="23" t="s">
        <v>1530</v>
      </c>
      <c r="J1499" s="23" t="s">
        <v>3011</v>
      </c>
      <c r="K1499" s="23" t="s">
        <v>154</v>
      </c>
      <c r="L1499" s="27">
        <v>1.5392999999999999</v>
      </c>
      <c r="M1499" s="25">
        <v>-1472</v>
      </c>
      <c r="N1499" s="25">
        <v>-560</v>
      </c>
      <c r="O1499" s="24">
        <v>0</v>
      </c>
      <c r="P1499" s="24">
        <v>8</v>
      </c>
      <c r="Q1499" s="24">
        <v>0</v>
      </c>
      <c r="R1499" s="66"/>
      <c r="S1499" s="66"/>
      <c r="T1499" s="66"/>
      <c r="U1499" s="66"/>
      <c r="V1499" s="66"/>
      <c r="W1499" s="24"/>
      <c r="X1499" s="24"/>
      <c r="Y1499" s="24"/>
      <c r="Z1499" s="24"/>
      <c r="AA1499" s="28"/>
      <c r="AB1499" s="28">
        <v>0.5</v>
      </c>
      <c r="AC1499" s="28"/>
      <c r="AD1499" s="28">
        <v>90</v>
      </c>
      <c r="AE1499" s="28">
        <v>90.000985009999994</v>
      </c>
      <c r="AF1499" t="s">
        <v>170</v>
      </c>
    </row>
    <row r="1500" spans="1:32" ht="18" customHeight="1">
      <c r="A1500" s="22">
        <v>46182</v>
      </c>
      <c r="B1500" s="23" t="s">
        <v>20</v>
      </c>
      <c r="C1500" s="24">
        <v>700</v>
      </c>
      <c r="D1500" s="25">
        <v>2673</v>
      </c>
      <c r="E1500" s="26">
        <v>-543</v>
      </c>
      <c r="F1500" s="24">
        <v>26</v>
      </c>
      <c r="G1500" s="24">
        <v>9</v>
      </c>
      <c r="H1500" s="23" t="s">
        <v>727</v>
      </c>
      <c r="I1500" s="23" t="s">
        <v>1812</v>
      </c>
      <c r="J1500" s="23" t="s">
        <v>329</v>
      </c>
      <c r="K1500" s="23" t="s">
        <v>154</v>
      </c>
      <c r="L1500" s="27">
        <v>0.93230000000000002</v>
      </c>
      <c r="M1500" s="25">
        <v>-526</v>
      </c>
      <c r="N1500" s="25">
        <v>-555</v>
      </c>
      <c r="O1500" s="24">
        <v>0</v>
      </c>
      <c r="P1500" s="24">
        <v>0</v>
      </c>
      <c r="Q1500" s="24">
        <v>0</v>
      </c>
      <c r="R1500" s="66"/>
      <c r="S1500" s="66"/>
      <c r="T1500" s="66"/>
      <c r="U1500" s="66"/>
      <c r="V1500" s="66"/>
      <c r="W1500" s="24"/>
      <c r="X1500" s="24"/>
      <c r="Y1500" s="24"/>
      <c r="Z1500" s="24"/>
      <c r="AA1500" s="28"/>
      <c r="AB1500" s="28">
        <v>0.5</v>
      </c>
      <c r="AC1500" s="28"/>
      <c r="AD1500" s="28">
        <v>30</v>
      </c>
      <c r="AE1500" s="28">
        <v>30.000985</v>
      </c>
      <c r="AF1500" t="s">
        <v>661</v>
      </c>
    </row>
    <row r="1501" spans="1:32" ht="18" customHeight="1">
      <c r="A1501" s="22">
        <v>46182</v>
      </c>
      <c r="B1501" s="23" t="s">
        <v>20</v>
      </c>
      <c r="C1501" s="24">
        <v>701</v>
      </c>
      <c r="D1501" s="25">
        <v>2137</v>
      </c>
      <c r="E1501" s="26">
        <v>-2598</v>
      </c>
      <c r="F1501" s="24">
        <v>7</v>
      </c>
      <c r="G1501" s="24">
        <v>5</v>
      </c>
      <c r="H1501" s="23" t="s">
        <v>1045</v>
      </c>
      <c r="I1501" s="23" t="s">
        <v>3012</v>
      </c>
      <c r="J1501" s="23" t="s">
        <v>1742</v>
      </c>
      <c r="K1501" s="23" t="s">
        <v>154</v>
      </c>
      <c r="L1501" s="27">
        <v>0.5948</v>
      </c>
      <c r="M1501" s="25">
        <v>308</v>
      </c>
      <c r="N1501" s="25">
        <v>-830</v>
      </c>
      <c r="O1501" s="24">
        <v>0</v>
      </c>
      <c r="P1501" s="24">
        <v>1</v>
      </c>
      <c r="Q1501" s="24">
        <v>0</v>
      </c>
      <c r="R1501" s="66"/>
      <c r="S1501" s="66"/>
      <c r="T1501" s="66"/>
      <c r="U1501" s="66"/>
      <c r="V1501" s="66"/>
      <c r="W1501" s="24"/>
      <c r="X1501" s="24"/>
      <c r="Y1501" s="24"/>
      <c r="Z1501" s="24"/>
      <c r="AA1501" s="28"/>
      <c r="AB1501" s="28">
        <v>0.5</v>
      </c>
      <c r="AC1501" s="28"/>
      <c r="AD1501" s="28">
        <v>40</v>
      </c>
      <c r="AE1501" s="28">
        <v>40.000984989999999</v>
      </c>
      <c r="AF1501" t="s">
        <v>664</v>
      </c>
    </row>
    <row r="1502" spans="1:32" ht="18" customHeight="1">
      <c r="A1502" s="22">
        <v>46182</v>
      </c>
      <c r="B1502" s="23" t="s">
        <v>20</v>
      </c>
      <c r="C1502" s="24">
        <v>702</v>
      </c>
      <c r="D1502" s="25">
        <v>3741</v>
      </c>
      <c r="E1502" s="26">
        <v>1942</v>
      </c>
      <c r="F1502" s="24">
        <v>49</v>
      </c>
      <c r="G1502" s="24">
        <v>12</v>
      </c>
      <c r="H1502" s="23" t="s">
        <v>1035</v>
      </c>
      <c r="I1502" s="23" t="s">
        <v>552</v>
      </c>
      <c r="J1502" s="23" t="s">
        <v>3013</v>
      </c>
      <c r="K1502" s="23" t="s">
        <v>154</v>
      </c>
      <c r="L1502" s="27">
        <v>1.173</v>
      </c>
      <c r="M1502" s="25">
        <v>403</v>
      </c>
      <c r="N1502" s="25">
        <v>-918</v>
      </c>
      <c r="O1502" s="24">
        <v>0</v>
      </c>
      <c r="P1502" s="24">
        <v>2</v>
      </c>
      <c r="Q1502" s="24">
        <v>0</v>
      </c>
      <c r="R1502" s="66"/>
      <c r="S1502" s="66"/>
      <c r="T1502" s="66"/>
      <c r="U1502" s="66"/>
      <c r="V1502" s="66"/>
      <c r="W1502" s="24"/>
      <c r="X1502" s="24"/>
      <c r="Y1502" s="24"/>
      <c r="Z1502" s="24"/>
      <c r="AA1502" s="28"/>
      <c r="AB1502" s="28">
        <v>0.6</v>
      </c>
      <c r="AC1502" s="28"/>
      <c r="AD1502" s="28">
        <v>60</v>
      </c>
      <c r="AE1502" s="28">
        <v>60.000984979999998</v>
      </c>
      <c r="AF1502" t="s">
        <v>578</v>
      </c>
    </row>
    <row r="1503" spans="1:32" ht="18" customHeight="1">
      <c r="A1503" s="22">
        <v>46182</v>
      </c>
      <c r="B1503" s="23" t="s">
        <v>685</v>
      </c>
      <c r="C1503" s="24">
        <v>752</v>
      </c>
      <c r="D1503" s="25">
        <v>3359</v>
      </c>
      <c r="E1503" s="26">
        <v>6372</v>
      </c>
      <c r="F1503" s="24">
        <v>66</v>
      </c>
      <c r="G1503" s="24">
        <v>17</v>
      </c>
      <c r="H1503" s="23" t="s">
        <v>3014</v>
      </c>
      <c r="I1503" s="23" t="s">
        <v>866</v>
      </c>
      <c r="J1503" s="23" t="s">
        <v>2617</v>
      </c>
      <c r="K1503" s="23" t="s">
        <v>154</v>
      </c>
      <c r="L1503" s="27">
        <v>1.6323000000000001</v>
      </c>
      <c r="M1503" s="25">
        <v>959</v>
      </c>
      <c r="N1503" s="25">
        <v>-92</v>
      </c>
      <c r="O1503" s="24">
        <v>0</v>
      </c>
      <c r="P1503" s="24">
        <v>2</v>
      </c>
      <c r="Q1503" s="24">
        <v>0</v>
      </c>
      <c r="R1503" s="66"/>
      <c r="S1503" s="66"/>
      <c r="T1503" s="66"/>
      <c r="U1503" s="66"/>
      <c r="V1503" s="66"/>
      <c r="W1503" s="24"/>
      <c r="X1503" s="24"/>
      <c r="Y1503" s="24"/>
      <c r="Z1503" s="24"/>
      <c r="AA1503" s="28"/>
      <c r="AB1503" s="28">
        <v>0.6</v>
      </c>
      <c r="AC1503" s="28"/>
      <c r="AD1503" s="28">
        <v>80</v>
      </c>
      <c r="AE1503" s="28">
        <v>80.000984970000005</v>
      </c>
      <c r="AF1503" t="s">
        <v>155</v>
      </c>
    </row>
    <row r="1504" spans="1:32" ht="18" customHeight="1">
      <c r="A1504" s="22">
        <v>46182</v>
      </c>
      <c r="B1504" s="23" t="s">
        <v>685</v>
      </c>
      <c r="C1504" s="24">
        <v>753</v>
      </c>
      <c r="D1504" s="25">
        <v>1679</v>
      </c>
      <c r="E1504" s="26">
        <v>-962</v>
      </c>
      <c r="F1504" s="24">
        <v>10</v>
      </c>
      <c r="G1504" s="24">
        <v>7</v>
      </c>
      <c r="H1504" s="23" t="s">
        <v>3015</v>
      </c>
      <c r="I1504" s="23" t="s">
        <v>1108</v>
      </c>
      <c r="J1504" s="23" t="s">
        <v>1638</v>
      </c>
      <c r="K1504" s="23" t="s">
        <v>154</v>
      </c>
      <c r="L1504" s="27">
        <v>0.80900000000000005</v>
      </c>
      <c r="M1504" s="25">
        <v>-1672</v>
      </c>
      <c r="N1504" s="25">
        <v>-2143</v>
      </c>
      <c r="O1504" s="24">
        <v>0</v>
      </c>
      <c r="P1504" s="24">
        <v>3</v>
      </c>
      <c r="Q1504" s="24">
        <v>0</v>
      </c>
      <c r="R1504" s="66"/>
      <c r="S1504" s="66"/>
      <c r="T1504" s="66"/>
      <c r="U1504" s="66"/>
      <c r="V1504" s="66"/>
      <c r="W1504" s="24"/>
      <c r="X1504" s="24"/>
      <c r="Y1504" s="24"/>
      <c r="Z1504" s="24"/>
      <c r="AA1504" s="28"/>
      <c r="AB1504" s="28">
        <v>0.5</v>
      </c>
      <c r="AC1504" s="28"/>
      <c r="AD1504" s="28">
        <v>30</v>
      </c>
      <c r="AE1504" s="28">
        <v>30.00098496</v>
      </c>
      <c r="AF1504" t="s">
        <v>661</v>
      </c>
    </row>
    <row r="1505" spans="1:32" ht="18" customHeight="1">
      <c r="A1505" s="22">
        <v>46182</v>
      </c>
      <c r="B1505" s="23" t="s">
        <v>685</v>
      </c>
      <c r="C1505" s="24">
        <v>755</v>
      </c>
      <c r="D1505" s="25">
        <v>3265</v>
      </c>
      <c r="E1505" s="26">
        <v>1728</v>
      </c>
      <c r="F1505" s="24">
        <v>41</v>
      </c>
      <c r="G1505" s="24">
        <v>13</v>
      </c>
      <c r="H1505" s="23" t="s">
        <v>1240</v>
      </c>
      <c r="I1505" s="23" t="s">
        <v>1013</v>
      </c>
      <c r="J1505" s="23" t="s">
        <v>1030</v>
      </c>
      <c r="K1505" s="23" t="s">
        <v>154</v>
      </c>
      <c r="L1505" s="27">
        <v>1.1763999999999999</v>
      </c>
      <c r="M1505" s="25">
        <v>2249</v>
      </c>
      <c r="N1505" s="25">
        <v>53</v>
      </c>
      <c r="O1505" s="24">
        <v>0</v>
      </c>
      <c r="P1505" s="24">
        <v>5</v>
      </c>
      <c r="Q1505" s="24">
        <v>0</v>
      </c>
      <c r="R1505" s="66"/>
      <c r="S1505" s="66"/>
      <c r="T1505" s="66"/>
      <c r="U1505" s="66"/>
      <c r="V1505" s="66"/>
      <c r="W1505" s="24"/>
      <c r="X1505" s="24"/>
      <c r="Y1505" s="24"/>
      <c r="Z1505" s="24"/>
      <c r="AA1505" s="28"/>
      <c r="AB1505" s="28">
        <v>0.6</v>
      </c>
      <c r="AC1505" s="28"/>
      <c r="AD1505" s="28">
        <v>70</v>
      </c>
      <c r="AE1505" s="28">
        <v>70.000984950000003</v>
      </c>
      <c r="AF1505" t="s">
        <v>204</v>
      </c>
    </row>
    <row r="1506" spans="1:32" ht="18" customHeight="1">
      <c r="A1506" s="22">
        <v>46182</v>
      </c>
      <c r="B1506" s="23" t="s">
        <v>685</v>
      </c>
      <c r="C1506" s="24">
        <v>756</v>
      </c>
      <c r="D1506" s="25">
        <v>1168</v>
      </c>
      <c r="E1506" s="26">
        <v>-377</v>
      </c>
      <c r="F1506" s="24">
        <v>9</v>
      </c>
      <c r="G1506" s="24">
        <v>4</v>
      </c>
      <c r="H1506" s="23" t="s">
        <v>2896</v>
      </c>
      <c r="I1506" s="23" t="s">
        <v>2233</v>
      </c>
      <c r="J1506" s="23" t="s">
        <v>977</v>
      </c>
      <c r="K1506" s="23" t="s">
        <v>154</v>
      </c>
      <c r="L1506" s="27">
        <v>0.89239999999999997</v>
      </c>
      <c r="M1506" s="25">
        <v>31</v>
      </c>
      <c r="N1506" s="25">
        <v>-2495</v>
      </c>
      <c r="O1506" s="24">
        <v>0</v>
      </c>
      <c r="P1506" s="24">
        <v>6</v>
      </c>
      <c r="Q1506" s="24">
        <v>0</v>
      </c>
      <c r="R1506" s="66"/>
      <c r="S1506" s="66"/>
      <c r="T1506" s="66"/>
      <c r="U1506" s="66"/>
      <c r="V1506" s="66"/>
      <c r="W1506" s="24"/>
      <c r="X1506" s="24"/>
      <c r="Y1506" s="24"/>
      <c r="Z1506" s="24"/>
      <c r="AA1506" s="28"/>
      <c r="AB1506" s="28">
        <v>0.5</v>
      </c>
      <c r="AC1506" s="28"/>
      <c r="AD1506" s="28">
        <v>40</v>
      </c>
      <c r="AE1506" s="28">
        <v>40.000984940000002</v>
      </c>
      <c r="AF1506" t="s">
        <v>664</v>
      </c>
    </row>
    <row r="1507" spans="1:32" ht="18" customHeight="1">
      <c r="A1507" s="22">
        <v>46182</v>
      </c>
      <c r="B1507" s="23" t="s">
        <v>685</v>
      </c>
      <c r="C1507" s="24">
        <v>757</v>
      </c>
      <c r="D1507" s="25">
        <v>3821</v>
      </c>
      <c r="E1507" s="26">
        <v>2791</v>
      </c>
      <c r="F1507" s="24">
        <v>58</v>
      </c>
      <c r="G1507" s="24">
        <v>15</v>
      </c>
      <c r="H1507" s="23" t="s">
        <v>1023</v>
      </c>
      <c r="I1507" s="23" t="s">
        <v>521</v>
      </c>
      <c r="J1507" s="23" t="s">
        <v>483</v>
      </c>
      <c r="K1507" s="23" t="s">
        <v>154</v>
      </c>
      <c r="L1507" s="27">
        <v>1.2435</v>
      </c>
      <c r="M1507" s="25">
        <v>-1424</v>
      </c>
      <c r="N1507" s="25">
        <v>2781</v>
      </c>
      <c r="O1507" s="24">
        <v>0</v>
      </c>
      <c r="P1507" s="24">
        <v>7</v>
      </c>
      <c r="Q1507" s="24">
        <v>0</v>
      </c>
      <c r="R1507" s="66"/>
      <c r="S1507" s="66"/>
      <c r="T1507" s="66"/>
      <c r="U1507" s="66"/>
      <c r="V1507" s="66"/>
      <c r="W1507" s="24"/>
      <c r="X1507" s="24"/>
      <c r="Y1507" s="24"/>
      <c r="Z1507" s="24"/>
      <c r="AA1507" s="28"/>
      <c r="AB1507" s="28">
        <v>0.6</v>
      </c>
      <c r="AC1507" s="28"/>
      <c r="AD1507" s="28">
        <v>70</v>
      </c>
      <c r="AE1507" s="28">
        <v>70.000984930000001</v>
      </c>
      <c r="AF1507" t="s">
        <v>178</v>
      </c>
    </row>
    <row r="1508" spans="1:32" ht="18" customHeight="1">
      <c r="A1508" s="22">
        <v>46182</v>
      </c>
      <c r="B1508" s="23" t="s">
        <v>685</v>
      </c>
      <c r="C1508" s="24">
        <v>758</v>
      </c>
      <c r="D1508" s="25">
        <v>1196</v>
      </c>
      <c r="E1508" s="26">
        <v>-1511</v>
      </c>
      <c r="F1508" s="24">
        <v>3</v>
      </c>
      <c r="G1508" s="24">
        <v>6</v>
      </c>
      <c r="H1508" s="23" t="s">
        <v>3016</v>
      </c>
      <c r="I1508" s="23" t="s">
        <v>3017</v>
      </c>
      <c r="J1508" s="23" t="s">
        <v>3018</v>
      </c>
      <c r="K1508" s="23" t="s">
        <v>154</v>
      </c>
      <c r="L1508" s="27">
        <v>0.57889999999999997</v>
      </c>
      <c r="M1508" s="25">
        <v>1109</v>
      </c>
      <c r="N1508" s="25">
        <v>154</v>
      </c>
      <c r="O1508" s="24">
        <v>0</v>
      </c>
      <c r="P1508" s="24">
        <v>8</v>
      </c>
      <c r="Q1508" s="24">
        <v>0</v>
      </c>
      <c r="R1508" s="66"/>
      <c r="S1508" s="66"/>
      <c r="T1508" s="66"/>
      <c r="U1508" s="66"/>
      <c r="V1508" s="66"/>
      <c r="W1508" s="24"/>
      <c r="X1508" s="24"/>
      <c r="Y1508" s="24"/>
      <c r="Z1508" s="24"/>
      <c r="AA1508" s="28"/>
      <c r="AB1508" s="28">
        <v>0.5</v>
      </c>
      <c r="AC1508" s="28"/>
      <c r="AD1508" s="28">
        <v>40</v>
      </c>
      <c r="AE1508" s="28">
        <v>40.00098492</v>
      </c>
      <c r="AF1508" t="s">
        <v>664</v>
      </c>
    </row>
    <row r="1509" spans="1:32" ht="18" customHeight="1">
      <c r="A1509" s="22">
        <v>46182</v>
      </c>
      <c r="B1509" s="23" t="s">
        <v>685</v>
      </c>
      <c r="C1509" s="24">
        <v>760</v>
      </c>
      <c r="D1509" s="25">
        <v>2942</v>
      </c>
      <c r="E1509" s="26">
        <v>-557</v>
      </c>
      <c r="F1509" s="24">
        <v>31</v>
      </c>
      <c r="G1509" s="24">
        <v>10</v>
      </c>
      <c r="H1509" s="23" t="s">
        <v>2667</v>
      </c>
      <c r="I1509" s="23" t="s">
        <v>677</v>
      </c>
      <c r="J1509" s="23" t="s">
        <v>2163</v>
      </c>
      <c r="K1509" s="23" t="s">
        <v>154</v>
      </c>
      <c r="L1509" s="27">
        <v>0.93689999999999996</v>
      </c>
      <c r="M1509" s="25">
        <v>4614</v>
      </c>
      <c r="N1509" s="25">
        <v>404</v>
      </c>
      <c r="O1509" s="24">
        <v>0</v>
      </c>
      <c r="P1509" s="24">
        <v>0</v>
      </c>
      <c r="Q1509" s="24">
        <v>0</v>
      </c>
      <c r="R1509" s="66"/>
      <c r="S1509" s="66"/>
      <c r="T1509" s="66"/>
      <c r="U1509" s="66"/>
      <c r="V1509" s="66"/>
      <c r="W1509" s="24"/>
      <c r="X1509" s="24"/>
      <c r="Y1509" s="24"/>
      <c r="Z1509" s="24"/>
      <c r="AA1509" s="28"/>
      <c r="AB1509" s="28">
        <v>0.5</v>
      </c>
      <c r="AC1509" s="28"/>
      <c r="AD1509" s="28">
        <v>30</v>
      </c>
      <c r="AE1509" s="28">
        <v>30.00098491</v>
      </c>
      <c r="AF1509" t="s">
        <v>661</v>
      </c>
    </row>
    <row r="1510" spans="1:32" ht="18" customHeight="1">
      <c r="A1510" s="22">
        <v>46182</v>
      </c>
      <c r="B1510" s="23" t="s">
        <v>14</v>
      </c>
      <c r="C1510" s="24">
        <v>501</v>
      </c>
      <c r="D1510" s="25">
        <v>6867</v>
      </c>
      <c r="E1510" s="26">
        <v>-223</v>
      </c>
      <c r="F1510" s="24">
        <v>28</v>
      </c>
      <c r="G1510" s="24">
        <v>18</v>
      </c>
      <c r="H1510" s="23" t="s">
        <v>3019</v>
      </c>
      <c r="I1510" s="23" t="s">
        <v>3020</v>
      </c>
      <c r="J1510" s="23" t="s">
        <v>3021</v>
      </c>
      <c r="K1510" s="23" t="s">
        <v>154</v>
      </c>
      <c r="L1510" s="27">
        <v>0.98919999999999997</v>
      </c>
      <c r="M1510" s="25">
        <v>78</v>
      </c>
      <c r="N1510" s="25">
        <v>-790</v>
      </c>
      <c r="O1510" s="24">
        <v>0</v>
      </c>
      <c r="P1510" s="24">
        <v>1</v>
      </c>
      <c r="Q1510" s="24">
        <v>1</v>
      </c>
      <c r="R1510" s="66">
        <v>1086.4704234122039</v>
      </c>
      <c r="S1510" s="66">
        <v>6.3204665787709864</v>
      </c>
      <c r="T1510" s="66">
        <v>245.25</v>
      </c>
      <c r="U1510" s="66">
        <v>381.5</v>
      </c>
      <c r="V1510" s="66">
        <v>149.28260869565219</v>
      </c>
      <c r="W1510" s="24">
        <v>5</v>
      </c>
      <c r="X1510" s="24">
        <v>0</v>
      </c>
      <c r="Y1510" s="24">
        <v>1</v>
      </c>
      <c r="Z1510" s="24">
        <v>0</v>
      </c>
      <c r="AA1510" s="28">
        <v>1.5</v>
      </c>
      <c r="AB1510" s="28">
        <v>0.8</v>
      </c>
      <c r="AC1510" s="28">
        <v>1.2</v>
      </c>
      <c r="AD1510" s="28">
        <v>32</v>
      </c>
      <c r="AE1510" s="28">
        <v>32.000984899999999</v>
      </c>
      <c r="AF1510" t="s">
        <v>1186</v>
      </c>
    </row>
    <row r="1511" spans="1:32" ht="18" customHeight="1">
      <c r="A1511" s="22">
        <v>46182</v>
      </c>
      <c r="B1511" s="23" t="s">
        <v>14</v>
      </c>
      <c r="C1511" s="24">
        <v>502</v>
      </c>
      <c r="D1511" s="25">
        <v>3067</v>
      </c>
      <c r="E1511" s="26">
        <v>-1587</v>
      </c>
      <c r="F1511" s="24">
        <v>7</v>
      </c>
      <c r="G1511" s="24">
        <v>9</v>
      </c>
      <c r="H1511" s="23" t="s">
        <v>3022</v>
      </c>
      <c r="I1511" s="23" t="s">
        <v>3023</v>
      </c>
      <c r="J1511" s="23" t="s">
        <v>3024</v>
      </c>
      <c r="K1511" s="23" t="s">
        <v>154</v>
      </c>
      <c r="L1511" s="27">
        <v>0.82750000000000001</v>
      </c>
      <c r="M1511" s="25">
        <v>-342</v>
      </c>
      <c r="N1511" s="25">
        <v>613</v>
      </c>
      <c r="O1511" s="24">
        <v>0</v>
      </c>
      <c r="P1511" s="24">
        <v>2</v>
      </c>
      <c r="Q1511" s="24">
        <v>1</v>
      </c>
      <c r="R1511" s="66">
        <v>452.96378165213781</v>
      </c>
      <c r="S1511" s="66">
        <v>6.7709607792778481</v>
      </c>
      <c r="T1511" s="66">
        <v>438.14285714285722</v>
      </c>
      <c r="U1511" s="66">
        <v>340.77777777777783</v>
      </c>
      <c r="V1511" s="66">
        <v>191.6875</v>
      </c>
      <c r="W1511" s="24">
        <v>0</v>
      </c>
      <c r="X1511" s="24">
        <v>2</v>
      </c>
      <c r="Y1511" s="24">
        <v>0</v>
      </c>
      <c r="Z1511" s="24">
        <v>0</v>
      </c>
      <c r="AA1511" s="28">
        <v>0.5</v>
      </c>
      <c r="AB1511" s="28">
        <v>0.6</v>
      </c>
      <c r="AC1511" s="28">
        <v>0.3</v>
      </c>
      <c r="AD1511" s="28">
        <v>23</v>
      </c>
      <c r="AE1511" s="28">
        <v>23.000984890000002</v>
      </c>
      <c r="AF1511" t="s">
        <v>2379</v>
      </c>
    </row>
    <row r="1512" spans="1:32" ht="18" customHeight="1">
      <c r="A1512" s="22">
        <v>46182</v>
      </c>
      <c r="B1512" s="23" t="s">
        <v>14</v>
      </c>
      <c r="C1512" s="24">
        <v>503</v>
      </c>
      <c r="D1512" s="25">
        <v>5049</v>
      </c>
      <c r="E1512" s="26">
        <v>416</v>
      </c>
      <c r="F1512" s="24">
        <v>20</v>
      </c>
      <c r="G1512" s="24">
        <v>18</v>
      </c>
      <c r="H1512" s="23" t="s">
        <v>3016</v>
      </c>
      <c r="I1512" s="23" t="s">
        <v>3025</v>
      </c>
      <c r="J1512" s="23" t="s">
        <v>2973</v>
      </c>
      <c r="K1512" s="23" t="s">
        <v>154</v>
      </c>
      <c r="L1512" s="27">
        <v>1.0275000000000001</v>
      </c>
      <c r="M1512" s="25">
        <v>301</v>
      </c>
      <c r="N1512" s="25">
        <v>226</v>
      </c>
      <c r="O1512" s="24">
        <v>0</v>
      </c>
      <c r="P1512" s="24">
        <v>3</v>
      </c>
      <c r="Q1512" s="24">
        <v>1</v>
      </c>
      <c r="R1512" s="66">
        <v>831.75856164383561</v>
      </c>
      <c r="S1512" s="66">
        <v>6.0702711493843502</v>
      </c>
      <c r="T1512" s="66">
        <v>252.45</v>
      </c>
      <c r="U1512" s="66">
        <v>280.5</v>
      </c>
      <c r="V1512" s="66">
        <v>132.86842105263159</v>
      </c>
      <c r="W1512" s="24">
        <v>4</v>
      </c>
      <c r="X1512" s="24">
        <v>4</v>
      </c>
      <c r="Y1512" s="24">
        <v>4</v>
      </c>
      <c r="Z1512" s="24">
        <v>4</v>
      </c>
      <c r="AA1512" s="28">
        <v>4</v>
      </c>
      <c r="AB1512" s="28">
        <v>0.8</v>
      </c>
      <c r="AC1512" s="28">
        <v>3.2</v>
      </c>
      <c r="AD1512" s="28">
        <v>32</v>
      </c>
      <c r="AE1512" s="28">
        <v>32.000984879999997</v>
      </c>
      <c r="AF1512" t="s">
        <v>614</v>
      </c>
    </row>
    <row r="1513" spans="1:32" ht="18" customHeight="1">
      <c r="A1513" s="22">
        <v>46182</v>
      </c>
      <c r="B1513" s="23" t="s">
        <v>14</v>
      </c>
      <c r="C1513" s="24">
        <v>505</v>
      </c>
      <c r="D1513" s="25">
        <v>1106</v>
      </c>
      <c r="E1513" s="26">
        <v>-642</v>
      </c>
      <c r="F1513" s="24">
        <v>3</v>
      </c>
      <c r="G1513" s="24">
        <v>1</v>
      </c>
      <c r="H1513" s="23" t="s">
        <v>3026</v>
      </c>
      <c r="I1513" s="23" t="s">
        <v>169</v>
      </c>
      <c r="J1513" s="23" t="s">
        <v>2079</v>
      </c>
      <c r="K1513" s="23" t="s">
        <v>154</v>
      </c>
      <c r="L1513" s="27">
        <v>0.80649999999999999</v>
      </c>
      <c r="M1513" s="25">
        <v>254</v>
      </c>
      <c r="N1513" s="25">
        <v>8</v>
      </c>
      <c r="O1513" s="24">
        <v>0</v>
      </c>
      <c r="P1513" s="24">
        <v>5</v>
      </c>
      <c r="Q1513" s="24">
        <v>1</v>
      </c>
      <c r="R1513" s="66">
        <v>167.30614362806139</v>
      </c>
      <c r="S1513" s="66">
        <v>6.6106359038359672</v>
      </c>
      <c r="T1513" s="66">
        <v>368.66666666666669</v>
      </c>
      <c r="U1513" s="66">
        <v>1106</v>
      </c>
      <c r="V1513" s="66">
        <v>276.5</v>
      </c>
      <c r="W1513" s="24">
        <v>0</v>
      </c>
      <c r="X1513" s="24">
        <v>0</v>
      </c>
      <c r="Y1513" s="24">
        <v>0</v>
      </c>
      <c r="Z1513" s="24">
        <v>0</v>
      </c>
      <c r="AA1513" s="28">
        <v>0</v>
      </c>
      <c r="AB1513" s="28">
        <v>0.5</v>
      </c>
      <c r="AC1513" s="28">
        <v>0</v>
      </c>
      <c r="AD1513" s="28">
        <v>20</v>
      </c>
      <c r="AE1513" s="28">
        <v>20.00098487</v>
      </c>
      <c r="AF1513" t="s">
        <v>590</v>
      </c>
    </row>
    <row r="1514" spans="1:32" ht="18" customHeight="1">
      <c r="A1514" s="22">
        <v>46182</v>
      </c>
      <c r="B1514" s="23" t="s">
        <v>14</v>
      </c>
      <c r="C1514" s="24">
        <v>506</v>
      </c>
      <c r="D1514" s="25">
        <v>3806</v>
      </c>
      <c r="E1514" s="26">
        <v>627</v>
      </c>
      <c r="F1514" s="24">
        <v>17</v>
      </c>
      <c r="G1514" s="24">
        <v>13</v>
      </c>
      <c r="H1514" s="23" t="s">
        <v>3027</v>
      </c>
      <c r="I1514" s="23" t="s">
        <v>1612</v>
      </c>
      <c r="J1514" s="23" t="s">
        <v>3028</v>
      </c>
      <c r="K1514" s="23" t="s">
        <v>154</v>
      </c>
      <c r="L1514" s="27">
        <v>1.0548999999999999</v>
      </c>
      <c r="M1514" s="25">
        <v>76</v>
      </c>
      <c r="N1514" s="25">
        <v>-706</v>
      </c>
      <c r="O1514" s="24">
        <v>0</v>
      </c>
      <c r="P1514" s="24">
        <v>6</v>
      </c>
      <c r="Q1514" s="24">
        <v>1</v>
      </c>
      <c r="R1514" s="66">
        <v>615.27796803652961</v>
      </c>
      <c r="S1514" s="66">
        <v>6.1858220149596423</v>
      </c>
      <c r="T1514" s="66">
        <v>223.88235294117649</v>
      </c>
      <c r="U1514" s="66">
        <v>292.76923076923077</v>
      </c>
      <c r="V1514" s="66">
        <v>126.8666666666667</v>
      </c>
      <c r="W1514" s="24">
        <v>7</v>
      </c>
      <c r="X1514" s="24">
        <v>3</v>
      </c>
      <c r="Y1514" s="24">
        <v>5</v>
      </c>
      <c r="Z1514" s="24">
        <v>2</v>
      </c>
      <c r="AA1514" s="28">
        <v>4.25</v>
      </c>
      <c r="AB1514" s="28">
        <v>0.6</v>
      </c>
      <c r="AC1514" s="28">
        <v>2.5499999999999998</v>
      </c>
      <c r="AD1514" s="28">
        <v>35.5</v>
      </c>
      <c r="AE1514" s="28">
        <v>35.500984860000003</v>
      </c>
      <c r="AF1514" t="s">
        <v>2209</v>
      </c>
    </row>
    <row r="1515" spans="1:32" ht="18" customHeight="1">
      <c r="A1515" s="22">
        <v>46182</v>
      </c>
      <c r="B1515" s="23" t="s">
        <v>14</v>
      </c>
      <c r="C1515" s="24">
        <v>507</v>
      </c>
      <c r="D1515" s="25">
        <v>6977</v>
      </c>
      <c r="E1515" s="26">
        <v>682</v>
      </c>
      <c r="F1515" s="24">
        <v>30</v>
      </c>
      <c r="G1515" s="24">
        <v>28</v>
      </c>
      <c r="H1515" s="23" t="s">
        <v>1362</v>
      </c>
      <c r="I1515" s="23" t="s">
        <v>3029</v>
      </c>
      <c r="J1515" s="23" t="s">
        <v>3030</v>
      </c>
      <c r="K1515" s="23" t="s">
        <v>154</v>
      </c>
      <c r="L1515" s="27">
        <v>1.0326</v>
      </c>
      <c r="M1515" s="25">
        <v>-37</v>
      </c>
      <c r="N1515" s="25">
        <v>616</v>
      </c>
      <c r="O1515" s="24">
        <v>0</v>
      </c>
      <c r="P1515" s="24">
        <v>7</v>
      </c>
      <c r="Q1515" s="24">
        <v>1</v>
      </c>
      <c r="R1515" s="66">
        <v>1054.3614051473639</v>
      </c>
      <c r="S1515" s="66">
        <v>6.617275600129588</v>
      </c>
      <c r="T1515" s="66">
        <v>232.56666666666669</v>
      </c>
      <c r="U1515" s="66">
        <v>249.17857142857139</v>
      </c>
      <c r="V1515" s="66">
        <v>120.2931034482759</v>
      </c>
      <c r="W1515" s="24">
        <v>6</v>
      </c>
      <c r="X1515" s="24">
        <v>5</v>
      </c>
      <c r="Y1515" s="24">
        <v>6</v>
      </c>
      <c r="Z1515" s="24">
        <v>0</v>
      </c>
      <c r="AA1515" s="28">
        <v>4.25</v>
      </c>
      <c r="AB1515" s="28">
        <v>0.8</v>
      </c>
      <c r="AC1515" s="28">
        <v>3.4</v>
      </c>
      <c r="AD1515" s="28">
        <v>34</v>
      </c>
      <c r="AE1515" s="28">
        <v>34.000984850000002</v>
      </c>
      <c r="AF1515" t="s">
        <v>2576</v>
      </c>
    </row>
    <row r="1516" spans="1:32" ht="18" customHeight="1">
      <c r="A1516" s="22">
        <v>46182</v>
      </c>
      <c r="B1516" s="23" t="s">
        <v>22</v>
      </c>
      <c r="C1516" s="24">
        <v>671</v>
      </c>
      <c r="D1516" s="25">
        <v>4824</v>
      </c>
      <c r="E1516" s="26">
        <v>3221</v>
      </c>
      <c r="F1516" s="24">
        <v>57</v>
      </c>
      <c r="G1516" s="24">
        <v>19</v>
      </c>
      <c r="H1516" s="23" t="s">
        <v>1203</v>
      </c>
      <c r="I1516" s="23" t="s">
        <v>1302</v>
      </c>
      <c r="J1516" s="23" t="s">
        <v>2970</v>
      </c>
      <c r="K1516" s="23" t="s">
        <v>154</v>
      </c>
      <c r="L1516" s="27">
        <v>1.2225999999999999</v>
      </c>
      <c r="M1516" s="25">
        <v>-1221</v>
      </c>
      <c r="N1516" s="25">
        <v>-911</v>
      </c>
      <c r="O1516" s="24">
        <v>0</v>
      </c>
      <c r="P1516" s="24">
        <v>1</v>
      </c>
      <c r="Q1516" s="24">
        <v>0</v>
      </c>
      <c r="R1516" s="66"/>
      <c r="S1516" s="66"/>
      <c r="T1516" s="66"/>
      <c r="U1516" s="66"/>
      <c r="V1516" s="66"/>
      <c r="W1516" s="24"/>
      <c r="X1516" s="24"/>
      <c r="Y1516" s="24"/>
      <c r="Z1516" s="24"/>
      <c r="AA1516" s="28"/>
      <c r="AB1516" s="28">
        <v>0.6</v>
      </c>
      <c r="AC1516" s="28"/>
      <c r="AD1516" s="28">
        <v>90</v>
      </c>
      <c r="AE1516" s="28">
        <v>90.000984840000001</v>
      </c>
      <c r="AF1516" t="s">
        <v>170</v>
      </c>
    </row>
    <row r="1517" spans="1:32" ht="18" customHeight="1">
      <c r="A1517" s="22">
        <v>46182</v>
      </c>
      <c r="B1517" s="23" t="s">
        <v>22</v>
      </c>
      <c r="C1517" s="24">
        <v>672</v>
      </c>
      <c r="D1517" s="25">
        <v>5872</v>
      </c>
      <c r="E1517" s="26">
        <v>-1585</v>
      </c>
      <c r="F1517" s="24">
        <v>54</v>
      </c>
      <c r="G1517" s="24">
        <v>15</v>
      </c>
      <c r="H1517" s="23" t="s">
        <v>3031</v>
      </c>
      <c r="I1517" s="23" t="s">
        <v>3032</v>
      </c>
      <c r="J1517" s="23" t="s">
        <v>3033</v>
      </c>
      <c r="K1517" s="23" t="s">
        <v>154</v>
      </c>
      <c r="L1517" s="27">
        <v>0.91</v>
      </c>
      <c r="M1517" s="25">
        <v>5691</v>
      </c>
      <c r="N1517" s="25">
        <v>-568</v>
      </c>
      <c r="O1517" s="24">
        <v>0</v>
      </c>
      <c r="P1517" s="24">
        <v>2</v>
      </c>
      <c r="Q1517" s="24">
        <v>0</v>
      </c>
      <c r="R1517" s="66"/>
      <c r="S1517" s="66"/>
      <c r="T1517" s="66"/>
      <c r="U1517" s="66"/>
      <c r="V1517" s="66"/>
      <c r="W1517" s="24"/>
      <c r="X1517" s="24"/>
      <c r="Y1517" s="24"/>
      <c r="Z1517" s="24"/>
      <c r="AA1517" s="28"/>
      <c r="AB1517" s="28">
        <v>0.8</v>
      </c>
      <c r="AC1517" s="28"/>
      <c r="AD1517" s="28">
        <v>40</v>
      </c>
      <c r="AE1517" s="28">
        <v>40.00098483</v>
      </c>
      <c r="AF1517" t="s">
        <v>664</v>
      </c>
    </row>
    <row r="1518" spans="1:32" ht="18" customHeight="1">
      <c r="A1518" s="22">
        <v>46182</v>
      </c>
      <c r="B1518" s="23" t="s">
        <v>22</v>
      </c>
      <c r="C1518" s="24">
        <v>673</v>
      </c>
      <c r="D1518" s="25">
        <v>5651</v>
      </c>
      <c r="E1518" s="26">
        <v>-1729</v>
      </c>
      <c r="F1518" s="24">
        <v>56</v>
      </c>
      <c r="G1518" s="24">
        <v>15</v>
      </c>
      <c r="H1518" s="23" t="s">
        <v>1013</v>
      </c>
      <c r="I1518" s="23" t="s">
        <v>1291</v>
      </c>
      <c r="J1518" s="23" t="s">
        <v>3034</v>
      </c>
      <c r="K1518" s="23" t="s">
        <v>154</v>
      </c>
      <c r="L1518" s="27">
        <v>0.89800000000000002</v>
      </c>
      <c r="M1518" s="25">
        <v>-1052</v>
      </c>
      <c r="N1518" s="25">
        <v>-1375</v>
      </c>
      <c r="O1518" s="24">
        <v>0</v>
      </c>
      <c r="P1518" s="24">
        <v>3</v>
      </c>
      <c r="Q1518" s="24">
        <v>0</v>
      </c>
      <c r="R1518" s="66"/>
      <c r="S1518" s="66"/>
      <c r="T1518" s="66"/>
      <c r="U1518" s="66"/>
      <c r="V1518" s="66"/>
      <c r="W1518" s="24"/>
      <c r="X1518" s="24"/>
      <c r="Y1518" s="24"/>
      <c r="Z1518" s="24"/>
      <c r="AA1518" s="28"/>
      <c r="AB1518" s="28">
        <v>0.8</v>
      </c>
      <c r="AC1518" s="28"/>
      <c r="AD1518" s="28">
        <v>30</v>
      </c>
      <c r="AE1518" s="28">
        <v>30.000984819999999</v>
      </c>
      <c r="AF1518" t="s">
        <v>661</v>
      </c>
    </row>
    <row r="1519" spans="1:32" ht="18" customHeight="1">
      <c r="A1519" s="22">
        <v>46182</v>
      </c>
      <c r="B1519" s="23" t="s">
        <v>22</v>
      </c>
      <c r="C1519" s="24">
        <v>675</v>
      </c>
      <c r="D1519" s="25">
        <v>5267</v>
      </c>
      <c r="E1519" s="26">
        <v>-2969</v>
      </c>
      <c r="F1519" s="24">
        <v>34</v>
      </c>
      <c r="G1519" s="24">
        <v>11</v>
      </c>
      <c r="H1519" s="23" t="s">
        <v>3035</v>
      </c>
      <c r="I1519" s="23" t="s">
        <v>2412</v>
      </c>
      <c r="J1519" s="23" t="s">
        <v>3036</v>
      </c>
      <c r="K1519" s="23" t="s">
        <v>154</v>
      </c>
      <c r="L1519" s="27">
        <v>0.81210000000000004</v>
      </c>
      <c r="M1519" s="25">
        <v>-99</v>
      </c>
      <c r="N1519" s="25">
        <v>-3044</v>
      </c>
      <c r="O1519" s="24">
        <v>0</v>
      </c>
      <c r="P1519" s="24">
        <v>5</v>
      </c>
      <c r="Q1519" s="24">
        <v>0</v>
      </c>
      <c r="R1519" s="66"/>
      <c r="S1519" s="66"/>
      <c r="T1519" s="66"/>
      <c r="U1519" s="66"/>
      <c r="V1519" s="66"/>
      <c r="W1519" s="24"/>
      <c r="X1519" s="24"/>
      <c r="Y1519" s="24"/>
      <c r="Z1519" s="24"/>
      <c r="AA1519" s="28"/>
      <c r="AB1519" s="28">
        <v>0.8</v>
      </c>
      <c r="AC1519" s="28"/>
      <c r="AD1519" s="28">
        <v>40</v>
      </c>
      <c r="AE1519" s="28">
        <v>40.000984809999999</v>
      </c>
      <c r="AF1519" t="s">
        <v>664</v>
      </c>
    </row>
    <row r="1520" spans="1:32" ht="18" customHeight="1">
      <c r="A1520" s="22">
        <v>46182</v>
      </c>
      <c r="B1520" s="23" t="s">
        <v>22</v>
      </c>
      <c r="C1520" s="24">
        <v>676</v>
      </c>
      <c r="D1520" s="25">
        <v>6219</v>
      </c>
      <c r="E1520" s="26">
        <v>-4052</v>
      </c>
      <c r="F1520" s="24">
        <v>46</v>
      </c>
      <c r="G1520" s="24">
        <v>14</v>
      </c>
      <c r="H1520" s="23" t="s">
        <v>860</v>
      </c>
      <c r="I1520" s="23" t="s">
        <v>695</v>
      </c>
      <c r="J1520" s="23" t="s">
        <v>3037</v>
      </c>
      <c r="K1520" s="23" t="s">
        <v>154</v>
      </c>
      <c r="L1520" s="27">
        <v>0.78280000000000005</v>
      </c>
      <c r="M1520" s="25">
        <v>-818</v>
      </c>
      <c r="N1520" s="25">
        <v>-2416</v>
      </c>
      <c r="O1520" s="24">
        <v>0</v>
      </c>
      <c r="P1520" s="24">
        <v>6</v>
      </c>
      <c r="Q1520" s="24">
        <v>0</v>
      </c>
      <c r="R1520" s="66"/>
      <c r="S1520" s="66"/>
      <c r="T1520" s="66"/>
      <c r="U1520" s="66"/>
      <c r="V1520" s="66"/>
      <c r="W1520" s="24"/>
      <c r="X1520" s="24"/>
      <c r="Y1520" s="24"/>
      <c r="Z1520" s="24"/>
      <c r="AA1520" s="28"/>
      <c r="AB1520" s="28">
        <v>0.8</v>
      </c>
      <c r="AC1520" s="28"/>
      <c r="AD1520" s="28">
        <v>40</v>
      </c>
      <c r="AE1520" s="28">
        <v>40.000984799999998</v>
      </c>
      <c r="AF1520" t="s">
        <v>664</v>
      </c>
    </row>
    <row r="1521" spans="1:32" ht="18" customHeight="1">
      <c r="A1521" s="22">
        <v>46182</v>
      </c>
      <c r="B1521" s="23" t="s">
        <v>22</v>
      </c>
      <c r="C1521" s="24">
        <v>677</v>
      </c>
      <c r="D1521" s="25">
        <v>6785</v>
      </c>
      <c r="E1521" s="26">
        <v>-3963</v>
      </c>
      <c r="F1521" s="24">
        <v>48</v>
      </c>
      <c r="G1521" s="24">
        <v>14</v>
      </c>
      <c r="H1521" s="23" t="s">
        <v>1973</v>
      </c>
      <c r="I1521" s="23" t="s">
        <v>573</v>
      </c>
      <c r="J1521" s="23" t="s">
        <v>3038</v>
      </c>
      <c r="K1521" s="23" t="s">
        <v>154</v>
      </c>
      <c r="L1521" s="27">
        <v>0.80530000000000002</v>
      </c>
      <c r="M1521" s="25">
        <v>39</v>
      </c>
      <c r="N1521" s="25">
        <v>-3269</v>
      </c>
      <c r="O1521" s="24">
        <v>0</v>
      </c>
      <c r="P1521" s="24">
        <v>7</v>
      </c>
      <c r="Q1521" s="24">
        <v>0</v>
      </c>
      <c r="R1521" s="66"/>
      <c r="S1521" s="66"/>
      <c r="T1521" s="66"/>
      <c r="U1521" s="66"/>
      <c r="V1521" s="66"/>
      <c r="W1521" s="24"/>
      <c r="X1521" s="24"/>
      <c r="Y1521" s="24"/>
      <c r="Z1521" s="24"/>
      <c r="AA1521" s="28"/>
      <c r="AB1521" s="28">
        <v>0.8</v>
      </c>
      <c r="AC1521" s="28"/>
      <c r="AD1521" s="28">
        <v>30</v>
      </c>
      <c r="AE1521" s="28">
        <v>30.00098479</v>
      </c>
      <c r="AF1521" t="s">
        <v>661</v>
      </c>
    </row>
    <row r="1522" spans="1:32" ht="18" customHeight="1">
      <c r="A1522" s="22">
        <v>46182</v>
      </c>
      <c r="B1522" s="23" t="s">
        <v>38</v>
      </c>
      <c r="C1522" s="24">
        <v>703</v>
      </c>
      <c r="D1522" s="25">
        <v>333</v>
      </c>
      <c r="E1522" s="26">
        <v>392</v>
      </c>
      <c r="F1522" s="24">
        <v>3</v>
      </c>
      <c r="G1522" s="24">
        <v>1</v>
      </c>
      <c r="H1522" s="23" t="s">
        <v>2545</v>
      </c>
      <c r="I1522" s="23" t="s">
        <v>3039</v>
      </c>
      <c r="J1522" s="23" t="s">
        <v>1602</v>
      </c>
      <c r="K1522" s="23" t="s">
        <v>154</v>
      </c>
      <c r="L1522" s="27">
        <v>1.3924000000000001</v>
      </c>
      <c r="M1522" s="25">
        <v>-895</v>
      </c>
      <c r="N1522" s="25">
        <v>-1303</v>
      </c>
      <c r="O1522" s="24">
        <v>0</v>
      </c>
      <c r="P1522" s="24">
        <v>3</v>
      </c>
      <c r="Q1522" s="24">
        <v>0</v>
      </c>
      <c r="R1522" s="66"/>
      <c r="S1522" s="66"/>
      <c r="T1522" s="66"/>
      <c r="U1522" s="66"/>
      <c r="V1522" s="66"/>
      <c r="W1522" s="24"/>
      <c r="X1522" s="24"/>
      <c r="Y1522" s="24"/>
      <c r="Z1522" s="24"/>
      <c r="AA1522" s="28"/>
      <c r="AB1522" s="28">
        <v>0.5</v>
      </c>
      <c r="AC1522" s="28"/>
      <c r="AD1522" s="28">
        <v>0</v>
      </c>
      <c r="AE1522" s="28">
        <v>0</v>
      </c>
    </row>
    <row r="1523" spans="1:32" ht="18" customHeight="1">
      <c r="A1523" s="22">
        <v>46182</v>
      </c>
      <c r="B1523" s="23" t="s">
        <v>38</v>
      </c>
      <c r="C1523" s="24">
        <v>705</v>
      </c>
      <c r="D1523" s="25">
        <v>2480</v>
      </c>
      <c r="E1523" s="26">
        <v>-728</v>
      </c>
      <c r="F1523" s="24">
        <v>15</v>
      </c>
      <c r="G1523" s="24">
        <v>9</v>
      </c>
      <c r="H1523" s="23" t="s">
        <v>1065</v>
      </c>
      <c r="I1523" s="23" t="s">
        <v>3040</v>
      </c>
      <c r="J1523" s="23" t="s">
        <v>2549</v>
      </c>
      <c r="K1523" s="23" t="s">
        <v>154</v>
      </c>
      <c r="L1523" s="27">
        <v>0.9022</v>
      </c>
      <c r="M1523" s="25">
        <v>-788</v>
      </c>
      <c r="N1523" s="25">
        <v>-1897</v>
      </c>
      <c r="O1523" s="24">
        <v>0</v>
      </c>
      <c r="P1523" s="24">
        <v>5</v>
      </c>
      <c r="Q1523" s="24">
        <v>0</v>
      </c>
      <c r="R1523" s="66"/>
      <c r="S1523" s="66"/>
      <c r="T1523" s="66"/>
      <c r="U1523" s="66"/>
      <c r="V1523" s="66"/>
      <c r="W1523" s="24"/>
      <c r="X1523" s="24"/>
      <c r="Y1523" s="24"/>
      <c r="Z1523" s="24"/>
      <c r="AA1523" s="28"/>
      <c r="AB1523" s="28">
        <v>0.5</v>
      </c>
      <c r="AC1523" s="28"/>
      <c r="AD1523" s="28">
        <v>40</v>
      </c>
      <c r="AE1523" s="28">
        <v>40.000984770000002</v>
      </c>
      <c r="AF1523" t="s">
        <v>664</v>
      </c>
    </row>
    <row r="1524" spans="1:32" ht="18" customHeight="1">
      <c r="A1524" s="22">
        <v>46182</v>
      </c>
      <c r="B1524" s="23" t="s">
        <v>38</v>
      </c>
      <c r="C1524" s="24">
        <v>706</v>
      </c>
      <c r="D1524" s="25">
        <v>347</v>
      </c>
      <c r="E1524" s="26">
        <v>-293</v>
      </c>
      <c r="F1524" s="24">
        <v>2</v>
      </c>
      <c r="G1524" s="24">
        <v>3</v>
      </c>
      <c r="H1524" s="23" t="s">
        <v>1201</v>
      </c>
      <c r="I1524" s="23" t="s">
        <v>1956</v>
      </c>
      <c r="J1524" s="23" t="s">
        <v>3041</v>
      </c>
      <c r="K1524" s="23" t="s">
        <v>154</v>
      </c>
      <c r="L1524" s="27">
        <v>0.71850000000000003</v>
      </c>
      <c r="M1524" s="25">
        <v>-552</v>
      </c>
      <c r="N1524" s="25">
        <v>-1517</v>
      </c>
      <c r="O1524" s="24">
        <v>0</v>
      </c>
      <c r="P1524" s="24">
        <v>6</v>
      </c>
      <c r="Q1524" s="24">
        <v>0</v>
      </c>
      <c r="R1524" s="66"/>
      <c r="S1524" s="66"/>
      <c r="T1524" s="66"/>
      <c r="U1524" s="66"/>
      <c r="V1524" s="66"/>
      <c r="W1524" s="24"/>
      <c r="X1524" s="24"/>
      <c r="Y1524" s="24"/>
      <c r="Z1524" s="24"/>
      <c r="AA1524" s="28"/>
      <c r="AB1524" s="28">
        <v>0.5</v>
      </c>
      <c r="AC1524" s="28"/>
      <c r="AD1524" s="28">
        <v>20</v>
      </c>
      <c r="AE1524" s="28">
        <v>20.000984760000001</v>
      </c>
      <c r="AF1524" t="s">
        <v>590</v>
      </c>
    </row>
    <row r="1525" spans="1:32" ht="18" customHeight="1">
      <c r="A1525" s="22">
        <v>46182</v>
      </c>
      <c r="B1525" s="23" t="s">
        <v>38</v>
      </c>
      <c r="C1525" s="24">
        <v>707</v>
      </c>
      <c r="D1525" s="25">
        <v>447</v>
      </c>
      <c r="E1525" s="26">
        <v>-274</v>
      </c>
      <c r="F1525" s="24">
        <v>2</v>
      </c>
      <c r="G1525" s="24">
        <v>4</v>
      </c>
      <c r="H1525" s="23" t="s">
        <v>882</v>
      </c>
      <c r="I1525" s="23" t="s">
        <v>1974</v>
      </c>
      <c r="J1525" s="23" t="s">
        <v>1999</v>
      </c>
      <c r="K1525" s="23" t="s">
        <v>154</v>
      </c>
      <c r="L1525" s="27">
        <v>0.79569999999999996</v>
      </c>
      <c r="M1525" s="25">
        <v>-2682</v>
      </c>
      <c r="N1525" s="25">
        <v>-1602</v>
      </c>
      <c r="O1525" s="24">
        <v>0</v>
      </c>
      <c r="P1525" s="24">
        <v>7</v>
      </c>
      <c r="Q1525" s="24">
        <v>0</v>
      </c>
      <c r="R1525" s="66"/>
      <c r="S1525" s="66"/>
      <c r="T1525" s="66"/>
      <c r="U1525" s="66"/>
      <c r="V1525" s="66"/>
      <c r="W1525" s="24"/>
      <c r="X1525" s="24"/>
      <c r="Y1525" s="24"/>
      <c r="Z1525" s="24"/>
      <c r="AA1525" s="28"/>
      <c r="AB1525" s="28">
        <v>0.5</v>
      </c>
      <c r="AC1525" s="28"/>
      <c r="AD1525" s="28">
        <v>10</v>
      </c>
      <c r="AE1525" s="28">
        <v>10.000984750000001</v>
      </c>
      <c r="AF1525" t="s">
        <v>584</v>
      </c>
    </row>
    <row r="1526" spans="1:32" ht="18" customHeight="1">
      <c r="A1526" s="22">
        <v>46182</v>
      </c>
      <c r="B1526" s="23" t="s">
        <v>38</v>
      </c>
      <c r="C1526" s="24">
        <v>708</v>
      </c>
      <c r="D1526" s="25">
        <v>175</v>
      </c>
      <c r="E1526" s="26">
        <v>504</v>
      </c>
      <c r="F1526" s="24">
        <v>2</v>
      </c>
      <c r="G1526" s="24">
        <v>1</v>
      </c>
      <c r="H1526" s="23" t="s">
        <v>3042</v>
      </c>
      <c r="I1526" s="23" t="s">
        <v>472</v>
      </c>
      <c r="J1526" s="23" t="s">
        <v>2270</v>
      </c>
      <c r="K1526" s="23" t="s">
        <v>154</v>
      </c>
      <c r="L1526" s="27">
        <v>1.96</v>
      </c>
      <c r="M1526" s="25">
        <v>-172</v>
      </c>
      <c r="N1526" s="25">
        <v>-1816</v>
      </c>
      <c r="O1526" s="24">
        <v>0</v>
      </c>
      <c r="P1526" s="24">
        <v>8</v>
      </c>
      <c r="Q1526" s="24">
        <v>0</v>
      </c>
      <c r="R1526" s="66"/>
      <c r="S1526" s="66"/>
      <c r="T1526" s="66"/>
      <c r="U1526" s="66"/>
      <c r="V1526" s="66"/>
      <c r="W1526" s="24"/>
      <c r="X1526" s="24"/>
      <c r="Y1526" s="24"/>
      <c r="Z1526" s="24"/>
      <c r="AA1526" s="28"/>
      <c r="AB1526" s="28">
        <v>0.5</v>
      </c>
      <c r="AC1526" s="28"/>
      <c r="AD1526" s="28">
        <v>10</v>
      </c>
      <c r="AE1526" s="28">
        <v>10.00098474</v>
      </c>
      <c r="AF1526" t="s">
        <v>195</v>
      </c>
    </row>
    <row r="1527" spans="1:32" ht="18" customHeight="1">
      <c r="A1527" s="22">
        <v>46182</v>
      </c>
      <c r="B1527" s="23" t="s">
        <v>38</v>
      </c>
      <c r="C1527" s="24">
        <v>710</v>
      </c>
      <c r="D1527" s="25">
        <v>2049</v>
      </c>
      <c r="E1527" s="26">
        <v>773</v>
      </c>
      <c r="F1527" s="24">
        <v>15</v>
      </c>
      <c r="G1527" s="24">
        <v>7</v>
      </c>
      <c r="H1527" s="23" t="s">
        <v>2655</v>
      </c>
      <c r="I1527" s="23" t="s">
        <v>649</v>
      </c>
      <c r="J1527" s="23" t="s">
        <v>3043</v>
      </c>
      <c r="K1527" s="23" t="s">
        <v>154</v>
      </c>
      <c r="L1527" s="27">
        <v>1.1257999999999999</v>
      </c>
      <c r="M1527" s="25">
        <v>-4948</v>
      </c>
      <c r="N1527" s="25">
        <v>-3183</v>
      </c>
      <c r="O1527" s="24">
        <v>0</v>
      </c>
      <c r="P1527" s="24">
        <v>0</v>
      </c>
      <c r="Q1527" s="24">
        <v>0</v>
      </c>
      <c r="R1527" s="66"/>
      <c r="S1527" s="66"/>
      <c r="T1527" s="66"/>
      <c r="U1527" s="66"/>
      <c r="V1527" s="66"/>
      <c r="W1527" s="24"/>
      <c r="X1527" s="24"/>
      <c r="Y1527" s="24"/>
      <c r="Z1527" s="24"/>
      <c r="AA1527" s="28"/>
      <c r="AB1527" s="28">
        <v>0.5</v>
      </c>
      <c r="AC1527" s="28"/>
      <c r="AD1527" s="28">
        <v>35</v>
      </c>
      <c r="AE1527" s="28">
        <v>35.000984729999999</v>
      </c>
      <c r="AF1527" t="s">
        <v>668</v>
      </c>
    </row>
    <row r="1528" spans="1:32" ht="18" customHeight="1">
      <c r="A1528" s="22">
        <v>46182</v>
      </c>
      <c r="B1528" s="23" t="s">
        <v>44</v>
      </c>
      <c r="C1528" s="24">
        <v>568</v>
      </c>
      <c r="D1528" s="25">
        <v>5532</v>
      </c>
      <c r="E1528" s="26">
        <v>455</v>
      </c>
      <c r="F1528" s="24">
        <v>22</v>
      </c>
      <c r="G1528" s="24">
        <v>22</v>
      </c>
      <c r="H1528" s="23" t="s">
        <v>2996</v>
      </c>
      <c r="I1528" s="23" t="s">
        <v>2188</v>
      </c>
      <c r="J1528" s="23" t="s">
        <v>2188</v>
      </c>
      <c r="K1528" s="23" t="s">
        <v>154</v>
      </c>
      <c r="L1528" s="27">
        <v>1.0274000000000001</v>
      </c>
      <c r="M1528" s="25">
        <v>76</v>
      </c>
      <c r="N1528" s="25">
        <v>184</v>
      </c>
      <c r="O1528" s="24">
        <v>0</v>
      </c>
      <c r="P1528" s="24">
        <v>8</v>
      </c>
      <c r="Q1528" s="24">
        <v>1</v>
      </c>
      <c r="R1528" s="66">
        <v>881.28782689912828</v>
      </c>
      <c r="S1528" s="66">
        <v>6.2771773660652066</v>
      </c>
      <c r="T1528" s="66">
        <v>251.4545454545455</v>
      </c>
      <c r="U1528" s="66">
        <v>251.4545454545455</v>
      </c>
      <c r="V1528" s="66">
        <v>125.72727272727271</v>
      </c>
      <c r="W1528" s="24">
        <v>4</v>
      </c>
      <c r="X1528" s="24">
        <v>6</v>
      </c>
      <c r="Y1528" s="24">
        <v>6</v>
      </c>
      <c r="Z1528" s="24">
        <v>0</v>
      </c>
      <c r="AA1528" s="28">
        <v>4</v>
      </c>
      <c r="AB1528" s="28">
        <v>0.8</v>
      </c>
      <c r="AC1528" s="28">
        <v>3.2</v>
      </c>
      <c r="AD1528" s="28">
        <v>42</v>
      </c>
      <c r="AE1528" s="28">
        <v>42.000984719999998</v>
      </c>
      <c r="AF1528" t="s">
        <v>285</v>
      </c>
    </row>
    <row r="1529" spans="1:32" ht="18" customHeight="1">
      <c r="A1529" s="22">
        <v>46182</v>
      </c>
      <c r="B1529" s="23" t="s">
        <v>44</v>
      </c>
      <c r="C1529" s="24">
        <v>570</v>
      </c>
      <c r="D1529" s="25">
        <v>2265</v>
      </c>
      <c r="E1529" s="26">
        <v>-445</v>
      </c>
      <c r="F1529" s="24">
        <v>8</v>
      </c>
      <c r="G1529" s="24">
        <v>5</v>
      </c>
      <c r="H1529" s="23" t="s">
        <v>1524</v>
      </c>
      <c r="I1529" s="23" t="s">
        <v>3044</v>
      </c>
      <c r="J1529" s="23" t="s">
        <v>3045</v>
      </c>
      <c r="K1529" s="23" t="s">
        <v>154</v>
      </c>
      <c r="L1529" s="27">
        <v>0.9345</v>
      </c>
      <c r="M1529" s="25">
        <v>491</v>
      </c>
      <c r="N1529" s="25">
        <v>-909</v>
      </c>
      <c r="O1529" s="24">
        <v>0</v>
      </c>
      <c r="P1529" s="24">
        <v>0</v>
      </c>
      <c r="Q1529" s="24">
        <v>1</v>
      </c>
      <c r="R1529" s="66">
        <v>360.23816936488168</v>
      </c>
      <c r="S1529" s="66">
        <v>6.2875069679409901</v>
      </c>
      <c r="T1529" s="66">
        <v>283.125</v>
      </c>
      <c r="U1529" s="66">
        <v>453</v>
      </c>
      <c r="V1529" s="66">
        <v>174.2307692307692</v>
      </c>
      <c r="W1529" s="24">
        <v>0</v>
      </c>
      <c r="X1529" s="24">
        <v>1</v>
      </c>
      <c r="Y1529" s="24">
        <v>0</v>
      </c>
      <c r="Z1529" s="24">
        <v>0</v>
      </c>
      <c r="AA1529" s="28">
        <v>0.25</v>
      </c>
      <c r="AB1529" s="28">
        <v>0.5</v>
      </c>
      <c r="AC1529" s="28">
        <v>0.125</v>
      </c>
      <c r="AD1529" s="28">
        <v>11.2</v>
      </c>
      <c r="AE1529" s="28">
        <v>11.20098471</v>
      </c>
      <c r="AF1529" t="s">
        <v>646</v>
      </c>
    </row>
    <row r="1530" spans="1:32" ht="18" customHeight="1">
      <c r="A1530" s="22">
        <v>46182</v>
      </c>
      <c r="B1530" s="23" t="s">
        <v>44</v>
      </c>
      <c r="C1530" s="24">
        <v>571</v>
      </c>
      <c r="D1530" s="25">
        <v>3287</v>
      </c>
      <c r="E1530" s="26">
        <v>-1726</v>
      </c>
      <c r="F1530" s="24">
        <v>5</v>
      </c>
      <c r="G1530" s="24">
        <v>10</v>
      </c>
      <c r="H1530" s="23" t="s">
        <v>299</v>
      </c>
      <c r="I1530" s="23" t="s">
        <v>3046</v>
      </c>
      <c r="J1530" s="23" t="s">
        <v>3047</v>
      </c>
      <c r="K1530" s="23" t="s">
        <v>154</v>
      </c>
      <c r="L1530" s="27">
        <v>0.82499999999999996</v>
      </c>
      <c r="M1530" s="25">
        <v>-1002</v>
      </c>
      <c r="N1530" s="25">
        <v>-805</v>
      </c>
      <c r="O1530" s="24">
        <v>0</v>
      </c>
      <c r="P1530" s="24">
        <v>1</v>
      </c>
      <c r="Q1530" s="24">
        <v>1</v>
      </c>
      <c r="R1530" s="66">
        <v>553.12074512245749</v>
      </c>
      <c r="S1530" s="66">
        <v>5.9426445834575929</v>
      </c>
      <c r="T1530" s="66">
        <v>657.4</v>
      </c>
      <c r="U1530" s="66">
        <v>328.7</v>
      </c>
      <c r="V1530" s="66">
        <v>219.1333333333333</v>
      </c>
      <c r="W1530" s="24">
        <v>0</v>
      </c>
      <c r="X1530" s="24">
        <v>4</v>
      </c>
      <c r="Y1530" s="24">
        <v>0</v>
      </c>
      <c r="Z1530" s="24">
        <v>1</v>
      </c>
      <c r="AA1530" s="28">
        <v>1.25</v>
      </c>
      <c r="AB1530" s="28">
        <v>0.6</v>
      </c>
      <c r="AC1530" s="28">
        <v>0.75</v>
      </c>
      <c r="AD1530" s="28">
        <v>27.5</v>
      </c>
      <c r="AE1530" s="28">
        <v>27.5009847</v>
      </c>
      <c r="AF1530" t="s">
        <v>763</v>
      </c>
    </row>
    <row r="1531" spans="1:32" ht="18" customHeight="1">
      <c r="A1531" s="22">
        <v>46182</v>
      </c>
      <c r="B1531" s="23" t="s">
        <v>44</v>
      </c>
      <c r="C1531" s="24">
        <v>572</v>
      </c>
      <c r="D1531" s="25">
        <v>2065</v>
      </c>
      <c r="E1531" s="26">
        <v>-1103</v>
      </c>
      <c r="F1531" s="24">
        <v>4</v>
      </c>
      <c r="G1531" s="24">
        <v>3</v>
      </c>
      <c r="H1531" s="23" t="s">
        <v>871</v>
      </c>
      <c r="I1531" s="23" t="s">
        <v>3048</v>
      </c>
      <c r="J1531" s="23" t="s">
        <v>3049</v>
      </c>
      <c r="K1531" s="23" t="s">
        <v>154</v>
      </c>
      <c r="L1531" s="27">
        <v>0.82199999999999995</v>
      </c>
      <c r="M1531" s="25">
        <v>-932</v>
      </c>
      <c r="N1531" s="25">
        <v>-1180</v>
      </c>
      <c r="O1531" s="24">
        <v>0</v>
      </c>
      <c r="P1531" s="24">
        <v>2</v>
      </c>
      <c r="Q1531" s="24">
        <v>1</v>
      </c>
      <c r="R1531" s="66">
        <v>358.77729348277302</v>
      </c>
      <c r="S1531" s="66">
        <v>5.7556596738727359</v>
      </c>
      <c r="T1531" s="66">
        <v>516.25</v>
      </c>
      <c r="U1531" s="66">
        <v>688.33333333333337</v>
      </c>
      <c r="V1531" s="66">
        <v>295</v>
      </c>
      <c r="W1531" s="24">
        <v>0</v>
      </c>
      <c r="X1531" s="24">
        <v>0</v>
      </c>
      <c r="Y1531" s="24">
        <v>0</v>
      </c>
      <c r="Z1531" s="24">
        <v>5</v>
      </c>
      <c r="AA1531" s="28">
        <v>1.25</v>
      </c>
      <c r="AB1531" s="28">
        <v>0.5</v>
      </c>
      <c r="AC1531" s="28">
        <v>0.625</v>
      </c>
      <c r="AD1531" s="28">
        <v>26.2</v>
      </c>
      <c r="AE1531" s="28">
        <v>26.200984689999999</v>
      </c>
      <c r="AF1531" t="s">
        <v>2889</v>
      </c>
    </row>
    <row r="1532" spans="1:32" ht="18" customHeight="1">
      <c r="A1532" s="22">
        <v>46182</v>
      </c>
      <c r="B1532" s="23" t="s">
        <v>44</v>
      </c>
      <c r="C1532" s="24">
        <v>573</v>
      </c>
      <c r="D1532" s="25">
        <v>4686</v>
      </c>
      <c r="E1532" s="26">
        <v>-1987</v>
      </c>
      <c r="F1532" s="24">
        <v>11</v>
      </c>
      <c r="G1532" s="24">
        <v>10</v>
      </c>
      <c r="H1532" s="23" t="s">
        <v>3050</v>
      </c>
      <c r="I1532" s="23" t="s">
        <v>1388</v>
      </c>
      <c r="J1532" s="23" t="s">
        <v>3051</v>
      </c>
      <c r="K1532" s="23" t="s">
        <v>154</v>
      </c>
      <c r="L1532" s="27">
        <v>0.85870000000000002</v>
      </c>
      <c r="M1532" s="25">
        <v>243</v>
      </c>
      <c r="N1532" s="25">
        <v>-598</v>
      </c>
      <c r="O1532" s="24">
        <v>0</v>
      </c>
      <c r="P1532" s="24">
        <v>3</v>
      </c>
      <c r="Q1532" s="24">
        <v>1</v>
      </c>
      <c r="R1532" s="66">
        <v>782.65582191780823</v>
      </c>
      <c r="S1532" s="66">
        <v>5.9873061296822589</v>
      </c>
      <c r="T1532" s="66">
        <v>426</v>
      </c>
      <c r="U1532" s="66">
        <v>468.6</v>
      </c>
      <c r="V1532" s="66">
        <v>223.14285714285711</v>
      </c>
      <c r="W1532" s="24">
        <v>0</v>
      </c>
      <c r="X1532" s="24">
        <v>0</v>
      </c>
      <c r="Y1532" s="24">
        <v>0</v>
      </c>
      <c r="Z1532" s="24">
        <v>0</v>
      </c>
      <c r="AA1532" s="28">
        <v>0</v>
      </c>
      <c r="AB1532" s="28">
        <v>0.6</v>
      </c>
      <c r="AC1532" s="28">
        <v>0</v>
      </c>
      <c r="AD1532" s="28">
        <v>10</v>
      </c>
      <c r="AE1532" s="28">
        <v>10.00098468</v>
      </c>
      <c r="AF1532" t="s">
        <v>584</v>
      </c>
    </row>
    <row r="1533" spans="1:32" ht="18" customHeight="1">
      <c r="A1533" s="22">
        <v>46182</v>
      </c>
      <c r="B1533" s="23" t="s">
        <v>30</v>
      </c>
      <c r="C1533" s="24">
        <v>563</v>
      </c>
      <c r="D1533" s="25">
        <v>8286</v>
      </c>
      <c r="E1533" s="26">
        <v>2966</v>
      </c>
      <c r="F1533" s="24">
        <v>44</v>
      </c>
      <c r="G1533" s="24">
        <v>27</v>
      </c>
      <c r="H1533" s="23" t="s">
        <v>3052</v>
      </c>
      <c r="I1533" s="23" t="s">
        <v>3053</v>
      </c>
      <c r="J1533" s="23" t="s">
        <v>662</v>
      </c>
      <c r="K1533" s="23" t="s">
        <v>154</v>
      </c>
      <c r="L1533" s="27">
        <v>1.1193</v>
      </c>
      <c r="M1533" s="25">
        <v>-184</v>
      </c>
      <c r="N1533" s="25">
        <v>312</v>
      </c>
      <c r="O1533" s="24">
        <v>0</v>
      </c>
      <c r="P1533" s="24">
        <v>3</v>
      </c>
      <c r="Q1533" s="24">
        <v>1</v>
      </c>
      <c r="R1533" s="66">
        <v>1345.576587795766</v>
      </c>
      <c r="S1533" s="66">
        <v>6.1579549429985061</v>
      </c>
      <c r="T1533" s="66">
        <v>188.31818181818181</v>
      </c>
      <c r="U1533" s="66">
        <v>306.88888888888891</v>
      </c>
      <c r="V1533" s="66">
        <v>116.7042253521127</v>
      </c>
      <c r="W1533" s="24">
        <v>7</v>
      </c>
      <c r="X1533" s="24">
        <v>3</v>
      </c>
      <c r="Y1533" s="24">
        <v>6</v>
      </c>
      <c r="Z1533" s="24">
        <v>0</v>
      </c>
      <c r="AA1533" s="28">
        <v>4</v>
      </c>
      <c r="AB1533" s="28">
        <v>1</v>
      </c>
      <c r="AC1533" s="28">
        <v>4</v>
      </c>
      <c r="AD1533" s="28">
        <v>40</v>
      </c>
      <c r="AE1533" s="28">
        <v>40.000984670000001</v>
      </c>
      <c r="AF1533" t="s">
        <v>208</v>
      </c>
    </row>
    <row r="1534" spans="1:32" ht="18" customHeight="1">
      <c r="A1534" s="22">
        <v>46182</v>
      </c>
      <c r="B1534" s="23" t="s">
        <v>30</v>
      </c>
      <c r="C1534" s="24">
        <v>565</v>
      </c>
      <c r="D1534" s="25">
        <v>3969</v>
      </c>
      <c r="E1534" s="26">
        <v>-735</v>
      </c>
      <c r="F1534" s="24">
        <v>12</v>
      </c>
      <c r="G1534" s="24">
        <v>13</v>
      </c>
      <c r="H1534" s="23" t="s">
        <v>2314</v>
      </c>
      <c r="I1534" s="23" t="s">
        <v>3054</v>
      </c>
      <c r="J1534" s="23" t="s">
        <v>3012</v>
      </c>
      <c r="K1534" s="23" t="s">
        <v>154</v>
      </c>
      <c r="L1534" s="27">
        <v>0.93830000000000002</v>
      </c>
      <c r="M1534" s="25">
        <v>-622</v>
      </c>
      <c r="N1534" s="25">
        <v>-527</v>
      </c>
      <c r="O1534" s="24">
        <v>0</v>
      </c>
      <c r="P1534" s="24">
        <v>5</v>
      </c>
      <c r="Q1534" s="24">
        <v>1</v>
      </c>
      <c r="R1534" s="66">
        <v>646.54483188044821</v>
      </c>
      <c r="S1534" s="66">
        <v>6.1387854396056838</v>
      </c>
      <c r="T1534" s="66">
        <v>330.75</v>
      </c>
      <c r="U1534" s="66">
        <v>305.30769230769232</v>
      </c>
      <c r="V1534" s="66">
        <v>158.76</v>
      </c>
      <c r="W1534" s="24">
        <v>0</v>
      </c>
      <c r="X1534" s="24">
        <v>3</v>
      </c>
      <c r="Y1534" s="24">
        <v>1</v>
      </c>
      <c r="Z1534" s="24">
        <v>0</v>
      </c>
      <c r="AA1534" s="28">
        <v>1</v>
      </c>
      <c r="AB1534" s="28">
        <v>0.6</v>
      </c>
      <c r="AC1534" s="28">
        <v>0.6</v>
      </c>
      <c r="AD1534" s="28">
        <v>26</v>
      </c>
      <c r="AE1534" s="28">
        <v>26.00098466</v>
      </c>
      <c r="AF1534" t="s">
        <v>1715</v>
      </c>
    </row>
    <row r="1535" spans="1:32" ht="18" customHeight="1">
      <c r="A1535" s="22">
        <v>46182</v>
      </c>
      <c r="B1535" s="23" t="s">
        <v>30</v>
      </c>
      <c r="C1535" s="24">
        <v>566</v>
      </c>
      <c r="D1535" s="25">
        <v>2158</v>
      </c>
      <c r="E1535" s="26">
        <v>-92</v>
      </c>
      <c r="F1535" s="24">
        <v>8</v>
      </c>
      <c r="G1535" s="24">
        <v>7</v>
      </c>
      <c r="H1535" s="23" t="s">
        <v>1210</v>
      </c>
      <c r="I1535" s="23" t="s">
        <v>2961</v>
      </c>
      <c r="J1535" s="23" t="s">
        <v>3055</v>
      </c>
      <c r="K1535" s="23" t="s">
        <v>154</v>
      </c>
      <c r="L1535" s="27">
        <v>0.98580000000000001</v>
      </c>
      <c r="M1535" s="25">
        <v>420</v>
      </c>
      <c r="N1535" s="25">
        <v>-434</v>
      </c>
      <c r="O1535" s="24">
        <v>0</v>
      </c>
      <c r="P1535" s="24">
        <v>6</v>
      </c>
      <c r="Q1535" s="24">
        <v>1</v>
      </c>
      <c r="R1535" s="66">
        <v>346.54535076795349</v>
      </c>
      <c r="S1535" s="66">
        <v>6.2271791995414629</v>
      </c>
      <c r="T1535" s="66">
        <v>269.75</v>
      </c>
      <c r="U1535" s="66">
        <v>308.28571428571428</v>
      </c>
      <c r="V1535" s="66">
        <v>143.8666666666667</v>
      </c>
      <c r="W1535" s="24">
        <v>2</v>
      </c>
      <c r="X1535" s="24">
        <v>3</v>
      </c>
      <c r="Y1535" s="24">
        <v>3</v>
      </c>
      <c r="Z1535" s="24">
        <v>0</v>
      </c>
      <c r="AA1535" s="28">
        <v>2</v>
      </c>
      <c r="AB1535" s="28">
        <v>0.5</v>
      </c>
      <c r="AC1535" s="28">
        <v>1</v>
      </c>
      <c r="AD1535" s="28">
        <v>30</v>
      </c>
      <c r="AE1535" s="28">
        <v>30.000984649999999</v>
      </c>
      <c r="AF1535" t="s">
        <v>2386</v>
      </c>
    </row>
    <row r="1536" spans="1:32" ht="18" customHeight="1">
      <c r="A1536" s="22">
        <v>46182</v>
      </c>
      <c r="B1536" s="23" t="s">
        <v>30</v>
      </c>
      <c r="C1536" s="24">
        <v>567</v>
      </c>
      <c r="D1536" s="25">
        <v>1307</v>
      </c>
      <c r="E1536" s="26">
        <v>-1305</v>
      </c>
      <c r="F1536" s="24">
        <v>0</v>
      </c>
      <c r="G1536" s="24">
        <v>3</v>
      </c>
      <c r="H1536" s="23" t="s">
        <v>3056</v>
      </c>
      <c r="I1536" s="23" t="s">
        <v>214</v>
      </c>
      <c r="J1536" s="23" t="s">
        <v>3056</v>
      </c>
      <c r="K1536" s="23" t="s">
        <v>154</v>
      </c>
      <c r="L1536" s="27">
        <v>0.66720000000000002</v>
      </c>
      <c r="M1536" s="25">
        <v>748</v>
      </c>
      <c r="N1536" s="25">
        <v>-1066</v>
      </c>
      <c r="O1536" s="24">
        <v>0</v>
      </c>
      <c r="P1536" s="24">
        <v>7</v>
      </c>
      <c r="Q1536" s="24">
        <v>1</v>
      </c>
      <c r="R1536" s="66">
        <v>213.9580738895807</v>
      </c>
      <c r="S1536" s="66">
        <v>6.1086734248435759</v>
      </c>
      <c r="T1536" s="66"/>
      <c r="U1536" s="66">
        <v>435.66666666666669</v>
      </c>
      <c r="V1536" s="66">
        <v>435.66666666666669</v>
      </c>
      <c r="W1536" s="24"/>
      <c r="X1536" s="24">
        <v>0</v>
      </c>
      <c r="Y1536" s="24">
        <v>0</v>
      </c>
      <c r="Z1536" s="24">
        <v>0</v>
      </c>
      <c r="AA1536" s="28">
        <v>0</v>
      </c>
      <c r="AB1536" s="28">
        <v>0.5</v>
      </c>
      <c r="AC1536" s="28">
        <v>0</v>
      </c>
      <c r="AD1536" s="28">
        <v>10</v>
      </c>
      <c r="AE1536" s="28">
        <v>10.00098464</v>
      </c>
      <c r="AF1536" t="s">
        <v>584</v>
      </c>
    </row>
    <row r="1537" spans="1:32" ht="18" customHeight="1">
      <c r="A1537" s="22">
        <v>46182</v>
      </c>
      <c r="B1537" s="23" t="s">
        <v>166</v>
      </c>
      <c r="C1537" s="24">
        <v>651</v>
      </c>
      <c r="D1537" s="25">
        <v>1660</v>
      </c>
      <c r="E1537" s="26">
        <v>3890</v>
      </c>
      <c r="F1537" s="24">
        <v>41</v>
      </c>
      <c r="G1537" s="24">
        <v>5</v>
      </c>
      <c r="H1537" s="23" t="s">
        <v>3057</v>
      </c>
      <c r="I1537" s="23" t="s">
        <v>3014</v>
      </c>
      <c r="J1537" s="23" t="s">
        <v>509</v>
      </c>
      <c r="K1537" s="23" t="s">
        <v>154</v>
      </c>
      <c r="L1537" s="27">
        <v>1.7810999999999999</v>
      </c>
      <c r="M1537" s="25">
        <v>-1430</v>
      </c>
      <c r="N1537" s="25">
        <v>-390</v>
      </c>
      <c r="O1537" s="24">
        <v>0</v>
      </c>
      <c r="P1537" s="24">
        <v>1</v>
      </c>
      <c r="Q1537" s="24">
        <v>0</v>
      </c>
      <c r="R1537" s="66"/>
      <c r="S1537" s="66"/>
      <c r="T1537" s="66"/>
      <c r="U1537" s="66"/>
      <c r="V1537" s="66"/>
      <c r="W1537" s="24"/>
      <c r="X1537" s="24"/>
      <c r="Y1537" s="24"/>
      <c r="Z1537" s="24"/>
      <c r="AA1537" s="28"/>
      <c r="AB1537" s="28">
        <v>0.5</v>
      </c>
      <c r="AC1537" s="28"/>
      <c r="AD1537" s="28">
        <v>90</v>
      </c>
      <c r="AE1537" s="28">
        <v>90.000984630000005</v>
      </c>
      <c r="AF1537" t="s">
        <v>170</v>
      </c>
    </row>
    <row r="1538" spans="1:32" ht="18" customHeight="1">
      <c r="A1538" s="22">
        <v>46182</v>
      </c>
      <c r="B1538" s="23" t="s">
        <v>166</v>
      </c>
      <c r="C1538" s="24">
        <v>652</v>
      </c>
      <c r="D1538" s="25">
        <v>354</v>
      </c>
      <c r="E1538" s="26">
        <v>-80</v>
      </c>
      <c r="F1538" s="24">
        <v>3</v>
      </c>
      <c r="G1538" s="24">
        <v>1</v>
      </c>
      <c r="H1538" s="23" t="s">
        <v>3058</v>
      </c>
      <c r="I1538" s="23" t="s">
        <v>869</v>
      </c>
      <c r="J1538" s="23" t="s">
        <v>3059</v>
      </c>
      <c r="K1538" s="23" t="s">
        <v>154</v>
      </c>
      <c r="L1538" s="27">
        <v>0.92469999999999997</v>
      </c>
      <c r="M1538" s="25">
        <v>-1490</v>
      </c>
      <c r="N1538" s="25">
        <v>-1800</v>
      </c>
      <c r="O1538" s="24">
        <v>0</v>
      </c>
      <c r="P1538" s="24">
        <v>2</v>
      </c>
      <c r="Q1538" s="24">
        <v>0</v>
      </c>
      <c r="R1538" s="66"/>
      <c r="S1538" s="66"/>
      <c r="T1538" s="66"/>
      <c r="U1538" s="66"/>
      <c r="V1538" s="66"/>
      <c r="W1538" s="24"/>
      <c r="X1538" s="24"/>
      <c r="Y1538" s="24"/>
      <c r="Z1538" s="24"/>
      <c r="AA1538" s="28"/>
      <c r="AB1538" s="28">
        <v>0.5</v>
      </c>
      <c r="AC1538" s="28"/>
      <c r="AD1538" s="28">
        <v>20</v>
      </c>
      <c r="AE1538" s="28">
        <v>20.000984620000001</v>
      </c>
      <c r="AF1538" t="s">
        <v>590</v>
      </c>
    </row>
    <row r="1539" spans="1:32" ht="18" customHeight="1">
      <c r="A1539" s="22">
        <v>46182</v>
      </c>
      <c r="B1539" s="23" t="s">
        <v>166</v>
      </c>
      <c r="C1539" s="24">
        <v>653</v>
      </c>
      <c r="D1539" s="25">
        <v>1948</v>
      </c>
      <c r="E1539" s="26">
        <v>-1436</v>
      </c>
      <c r="F1539" s="24">
        <v>13</v>
      </c>
      <c r="G1539" s="24">
        <v>5</v>
      </c>
      <c r="H1539" s="23" t="s">
        <v>1244</v>
      </c>
      <c r="I1539" s="23" t="s">
        <v>1103</v>
      </c>
      <c r="J1539" s="23" t="s">
        <v>413</v>
      </c>
      <c r="K1539" s="23" t="s">
        <v>154</v>
      </c>
      <c r="L1539" s="27">
        <v>0.75429999999999997</v>
      </c>
      <c r="M1539" s="25">
        <v>-1110</v>
      </c>
      <c r="N1539" s="25">
        <v>-342</v>
      </c>
      <c r="O1539" s="24">
        <v>0</v>
      </c>
      <c r="P1539" s="24">
        <v>3</v>
      </c>
      <c r="Q1539" s="24">
        <v>0</v>
      </c>
      <c r="R1539" s="66"/>
      <c r="S1539" s="66"/>
      <c r="T1539" s="66"/>
      <c r="U1539" s="66"/>
      <c r="V1539" s="66"/>
      <c r="W1539" s="24"/>
      <c r="X1539" s="24"/>
      <c r="Y1539" s="24"/>
      <c r="Z1539" s="24"/>
      <c r="AA1539" s="28"/>
      <c r="AB1539" s="28">
        <v>0.5</v>
      </c>
      <c r="AC1539" s="28"/>
      <c r="AD1539" s="28">
        <v>30</v>
      </c>
      <c r="AE1539" s="28">
        <v>30.00098461</v>
      </c>
      <c r="AF1539" t="s">
        <v>661</v>
      </c>
    </row>
    <row r="1540" spans="1:32" ht="18" customHeight="1">
      <c r="A1540" s="22">
        <v>46182</v>
      </c>
      <c r="B1540" s="23" t="s">
        <v>166</v>
      </c>
      <c r="C1540" s="24">
        <v>655</v>
      </c>
      <c r="D1540" s="25">
        <v>2480</v>
      </c>
      <c r="E1540" s="26">
        <v>-746</v>
      </c>
      <c r="F1540" s="24">
        <v>23</v>
      </c>
      <c r="G1540" s="24">
        <v>10</v>
      </c>
      <c r="H1540" s="23" t="s">
        <v>239</v>
      </c>
      <c r="I1540" s="23" t="s">
        <v>2650</v>
      </c>
      <c r="J1540" s="23" t="s">
        <v>2985</v>
      </c>
      <c r="K1540" s="23" t="s">
        <v>154</v>
      </c>
      <c r="L1540" s="27">
        <v>0.89970000000000006</v>
      </c>
      <c r="M1540" s="25">
        <v>-1835</v>
      </c>
      <c r="N1540" s="25">
        <v>1161</v>
      </c>
      <c r="O1540" s="24">
        <v>0</v>
      </c>
      <c r="P1540" s="24">
        <v>5</v>
      </c>
      <c r="Q1540" s="24">
        <v>0</v>
      </c>
      <c r="R1540" s="66"/>
      <c r="S1540" s="66"/>
      <c r="T1540" s="66"/>
      <c r="U1540" s="66"/>
      <c r="V1540" s="66"/>
      <c r="W1540" s="24"/>
      <c r="X1540" s="24"/>
      <c r="Y1540" s="24"/>
      <c r="Z1540" s="24"/>
      <c r="AA1540" s="28"/>
      <c r="AB1540" s="28">
        <v>0.5</v>
      </c>
      <c r="AC1540" s="28"/>
      <c r="AD1540" s="28">
        <v>40</v>
      </c>
      <c r="AE1540" s="28">
        <v>40.000984600000002</v>
      </c>
      <c r="AF1540" t="s">
        <v>664</v>
      </c>
    </row>
    <row r="1541" spans="1:32" ht="18" customHeight="1">
      <c r="A1541" s="22">
        <v>46182</v>
      </c>
      <c r="B1541" s="23" t="s">
        <v>171</v>
      </c>
      <c r="C1541" s="24">
        <v>663</v>
      </c>
      <c r="D1541" s="25">
        <v>2148</v>
      </c>
      <c r="E1541" s="26">
        <v>-1949</v>
      </c>
      <c r="F1541" s="24">
        <v>5</v>
      </c>
      <c r="G1541" s="24">
        <v>5</v>
      </c>
      <c r="H1541" s="23" t="s">
        <v>1835</v>
      </c>
      <c r="I1541" s="23" t="s">
        <v>3060</v>
      </c>
      <c r="J1541" s="23" t="s">
        <v>3060</v>
      </c>
      <c r="K1541" s="23" t="s">
        <v>154</v>
      </c>
      <c r="L1541" s="27">
        <v>0.69750000000000001</v>
      </c>
      <c r="M1541" s="25">
        <v>-3649</v>
      </c>
      <c r="N1541" s="25">
        <v>1026</v>
      </c>
      <c r="O1541" s="24">
        <v>0</v>
      </c>
      <c r="P1541" s="24">
        <v>3</v>
      </c>
      <c r="Q1541" s="24">
        <v>0</v>
      </c>
      <c r="R1541" s="66"/>
      <c r="S1541" s="66"/>
      <c r="T1541" s="66"/>
      <c r="U1541" s="66"/>
      <c r="V1541" s="66"/>
      <c r="W1541" s="24"/>
      <c r="X1541" s="24"/>
      <c r="Y1541" s="24"/>
      <c r="Z1541" s="24"/>
      <c r="AA1541" s="28"/>
      <c r="AB1541" s="28">
        <v>0.5</v>
      </c>
      <c r="AC1541" s="28"/>
      <c r="AD1541" s="28">
        <v>30</v>
      </c>
      <c r="AE1541" s="28">
        <v>30.000984590000002</v>
      </c>
      <c r="AF1541" t="s">
        <v>661</v>
      </c>
    </row>
    <row r="1542" spans="1:32" ht="18" customHeight="1">
      <c r="A1542" s="22">
        <v>46182</v>
      </c>
      <c r="B1542" s="23" t="s">
        <v>171</v>
      </c>
      <c r="C1542" s="24">
        <v>665</v>
      </c>
      <c r="D1542" s="25">
        <v>5134</v>
      </c>
      <c r="E1542" s="26">
        <v>-4063</v>
      </c>
      <c r="F1542" s="24">
        <v>15</v>
      </c>
      <c r="G1542" s="24">
        <v>13</v>
      </c>
      <c r="H1542" s="23" t="s">
        <v>1784</v>
      </c>
      <c r="I1542" s="23" t="s">
        <v>3061</v>
      </c>
      <c r="J1542" s="23" t="s">
        <v>3062</v>
      </c>
      <c r="K1542" s="23" t="s">
        <v>154</v>
      </c>
      <c r="L1542" s="27">
        <v>0.73619999999999997</v>
      </c>
      <c r="M1542" s="25">
        <v>-1209</v>
      </c>
      <c r="N1542" s="25">
        <v>-1280</v>
      </c>
      <c r="O1542" s="24">
        <v>0</v>
      </c>
      <c r="P1542" s="24">
        <v>5</v>
      </c>
      <c r="Q1542" s="24">
        <v>0</v>
      </c>
      <c r="R1542" s="66"/>
      <c r="S1542" s="66"/>
      <c r="T1542" s="66"/>
      <c r="U1542" s="66"/>
      <c r="V1542" s="66"/>
      <c r="W1542" s="24"/>
      <c r="X1542" s="24"/>
      <c r="Y1542" s="24"/>
      <c r="Z1542" s="24"/>
      <c r="AA1542" s="28"/>
      <c r="AB1542" s="28">
        <v>0.8</v>
      </c>
      <c r="AC1542" s="28"/>
      <c r="AD1542" s="28">
        <v>40</v>
      </c>
      <c r="AE1542" s="28">
        <v>40.000984580000001</v>
      </c>
      <c r="AF1542" t="s">
        <v>664</v>
      </c>
    </row>
    <row r="1543" spans="1:32" ht="18" customHeight="1">
      <c r="A1543" s="22">
        <v>46182</v>
      </c>
      <c r="B1543" s="23" t="s">
        <v>171</v>
      </c>
      <c r="C1543" s="24">
        <v>666</v>
      </c>
      <c r="D1543" s="25">
        <v>1153</v>
      </c>
      <c r="E1543" s="26">
        <v>-1238</v>
      </c>
      <c r="F1543" s="24">
        <v>3</v>
      </c>
      <c r="G1543" s="24">
        <v>2</v>
      </c>
      <c r="H1543" s="23" t="s">
        <v>2369</v>
      </c>
      <c r="I1543" s="23" t="s">
        <v>3063</v>
      </c>
      <c r="J1543" s="23" t="s">
        <v>3064</v>
      </c>
      <c r="K1543" s="23" t="s">
        <v>154</v>
      </c>
      <c r="L1543" s="27">
        <v>0.6421</v>
      </c>
      <c r="M1543" s="25">
        <v>-1769</v>
      </c>
      <c r="N1543" s="25">
        <v>139</v>
      </c>
      <c r="O1543" s="24">
        <v>0</v>
      </c>
      <c r="P1543" s="24">
        <v>6</v>
      </c>
      <c r="Q1543" s="24">
        <v>0</v>
      </c>
      <c r="R1543" s="66"/>
      <c r="S1543" s="66"/>
      <c r="T1543" s="66"/>
      <c r="U1543" s="66"/>
      <c r="V1543" s="66"/>
      <c r="W1543" s="24"/>
      <c r="X1543" s="24"/>
      <c r="Y1543" s="24"/>
      <c r="Z1543" s="24"/>
      <c r="AA1543" s="28"/>
      <c r="AB1543" s="28">
        <v>0.5</v>
      </c>
      <c r="AC1543" s="28"/>
      <c r="AD1543" s="28">
        <v>40</v>
      </c>
      <c r="AE1543" s="28">
        <v>40.00098457</v>
      </c>
      <c r="AF1543" t="s">
        <v>664</v>
      </c>
    </row>
    <row r="1544" spans="1:32" ht="18" customHeight="1">
      <c r="A1544" s="22">
        <v>46182</v>
      </c>
      <c r="B1544" s="23" t="s">
        <v>330</v>
      </c>
      <c r="C1544" s="24">
        <v>656</v>
      </c>
      <c r="D1544" s="25">
        <v>3625</v>
      </c>
      <c r="E1544" s="26">
        <v>-871</v>
      </c>
      <c r="F1544" s="24">
        <v>20</v>
      </c>
      <c r="G1544" s="24">
        <v>16</v>
      </c>
      <c r="H1544" s="23" t="s">
        <v>1582</v>
      </c>
      <c r="I1544" s="23" t="s">
        <v>2390</v>
      </c>
      <c r="J1544" s="23" t="s">
        <v>1944</v>
      </c>
      <c r="K1544" s="23" t="s">
        <v>154</v>
      </c>
      <c r="L1544" s="27">
        <v>0.91990000000000005</v>
      </c>
      <c r="M1544" s="25">
        <v>-2064</v>
      </c>
      <c r="N1544" s="25">
        <v>347</v>
      </c>
      <c r="O1544" s="24">
        <v>0</v>
      </c>
      <c r="P1544" s="24">
        <v>6</v>
      </c>
      <c r="Q1544" s="24">
        <v>0</v>
      </c>
      <c r="R1544" s="66"/>
      <c r="S1544" s="66"/>
      <c r="T1544" s="66"/>
      <c r="U1544" s="66"/>
      <c r="V1544" s="66"/>
      <c r="W1544" s="24"/>
      <c r="X1544" s="24"/>
      <c r="Y1544" s="24"/>
      <c r="Z1544" s="24"/>
      <c r="AA1544" s="28"/>
      <c r="AB1544" s="28">
        <v>0.6</v>
      </c>
      <c r="AC1544" s="28"/>
      <c r="AD1544" s="28">
        <v>40</v>
      </c>
      <c r="AE1544" s="28">
        <v>40.000984559999999</v>
      </c>
      <c r="AF1544" t="s">
        <v>664</v>
      </c>
    </row>
    <row r="1545" spans="1:32" ht="18" customHeight="1">
      <c r="A1545" s="22">
        <v>46182</v>
      </c>
      <c r="B1545" s="23" t="s">
        <v>330</v>
      </c>
      <c r="C1545" s="24">
        <v>657</v>
      </c>
      <c r="D1545" s="25">
        <v>2782</v>
      </c>
      <c r="E1545" s="26">
        <v>-632</v>
      </c>
      <c r="F1545" s="24">
        <v>15</v>
      </c>
      <c r="G1545" s="24">
        <v>7</v>
      </c>
      <c r="H1545" s="23" t="s">
        <v>3065</v>
      </c>
      <c r="I1545" s="23" t="s">
        <v>857</v>
      </c>
      <c r="J1545" s="23" t="s">
        <v>3066</v>
      </c>
      <c r="K1545" s="23" t="s">
        <v>154</v>
      </c>
      <c r="L1545" s="27">
        <v>0.92430000000000001</v>
      </c>
      <c r="M1545" s="25">
        <v>-876</v>
      </c>
      <c r="N1545" s="25">
        <v>-389</v>
      </c>
      <c r="O1545" s="24">
        <v>0</v>
      </c>
      <c r="P1545" s="24">
        <v>7</v>
      </c>
      <c r="Q1545" s="24">
        <v>0</v>
      </c>
      <c r="R1545" s="66"/>
      <c r="S1545" s="66"/>
      <c r="T1545" s="66"/>
      <c r="U1545" s="66"/>
      <c r="V1545" s="66"/>
      <c r="W1545" s="24"/>
      <c r="X1545" s="24"/>
      <c r="Y1545" s="24"/>
      <c r="Z1545" s="24"/>
      <c r="AA1545" s="28"/>
      <c r="AB1545" s="28">
        <v>0.5</v>
      </c>
      <c r="AC1545" s="28"/>
      <c r="AD1545" s="28">
        <v>30</v>
      </c>
      <c r="AE1545" s="28">
        <v>30.000984549999998</v>
      </c>
      <c r="AF1545" t="s">
        <v>661</v>
      </c>
    </row>
    <row r="1546" spans="1:32" ht="18" customHeight="1">
      <c r="A1546" s="22">
        <v>46182</v>
      </c>
      <c r="B1546" s="23" t="s">
        <v>330</v>
      </c>
      <c r="C1546" s="24">
        <v>658</v>
      </c>
      <c r="D1546" s="25">
        <v>3730</v>
      </c>
      <c r="E1546" s="26">
        <v>-2852</v>
      </c>
      <c r="F1546" s="24">
        <v>14</v>
      </c>
      <c r="G1546" s="24">
        <v>6</v>
      </c>
      <c r="H1546" s="23" t="s">
        <v>2620</v>
      </c>
      <c r="I1546" s="23" t="s">
        <v>3067</v>
      </c>
      <c r="J1546" s="23" t="s">
        <v>3068</v>
      </c>
      <c r="K1546" s="23" t="s">
        <v>154</v>
      </c>
      <c r="L1546" s="27">
        <v>0.74509999999999998</v>
      </c>
      <c r="M1546" s="25">
        <v>-2625</v>
      </c>
      <c r="N1546" s="25">
        <v>751</v>
      </c>
      <c r="O1546" s="24">
        <v>0</v>
      </c>
      <c r="P1546" s="24">
        <v>8</v>
      </c>
      <c r="Q1546" s="24">
        <v>0</v>
      </c>
      <c r="R1546" s="66"/>
      <c r="S1546" s="66"/>
      <c r="T1546" s="66"/>
      <c r="U1546" s="66"/>
      <c r="V1546" s="66"/>
      <c r="W1546" s="24"/>
      <c r="X1546" s="24"/>
      <c r="Y1546" s="24"/>
      <c r="Z1546" s="24"/>
      <c r="AA1546" s="28"/>
      <c r="AB1546" s="28">
        <v>0.6</v>
      </c>
      <c r="AC1546" s="28"/>
      <c r="AD1546" s="28">
        <v>40</v>
      </c>
      <c r="AE1546" s="28">
        <v>40.000984539999997</v>
      </c>
      <c r="AF1546" t="s">
        <v>664</v>
      </c>
    </row>
    <row r="1547" spans="1:32" ht="18" customHeight="1">
      <c r="A1547" s="22">
        <v>46182</v>
      </c>
      <c r="B1547" s="23" t="s">
        <v>470</v>
      </c>
      <c r="C1547" s="24">
        <v>660</v>
      </c>
      <c r="D1547" s="25">
        <v>1160</v>
      </c>
      <c r="E1547" s="26">
        <v>-587</v>
      </c>
      <c r="F1547" s="24">
        <v>10</v>
      </c>
      <c r="G1547" s="24">
        <v>15</v>
      </c>
      <c r="H1547" s="23" t="s">
        <v>3069</v>
      </c>
      <c r="I1547" s="23" t="s">
        <v>2671</v>
      </c>
      <c r="J1547" s="23" t="s">
        <v>1195</v>
      </c>
      <c r="K1547" s="23" t="s">
        <v>154</v>
      </c>
      <c r="L1547" s="27">
        <v>0.83130000000000004</v>
      </c>
      <c r="M1547" s="25">
        <v>-771</v>
      </c>
      <c r="N1547" s="25">
        <v>-389</v>
      </c>
      <c r="O1547" s="24">
        <v>0</v>
      </c>
      <c r="P1547" s="24">
        <v>0</v>
      </c>
      <c r="Q1547" s="24">
        <v>0</v>
      </c>
      <c r="R1547" s="66"/>
      <c r="S1547" s="66"/>
      <c r="T1547" s="66"/>
      <c r="U1547" s="66"/>
      <c r="V1547" s="66"/>
      <c r="W1547" s="24"/>
      <c r="X1547" s="24"/>
      <c r="Y1547" s="24"/>
      <c r="Z1547" s="24"/>
      <c r="AA1547" s="28"/>
      <c r="AB1547" s="28">
        <v>0.5</v>
      </c>
      <c r="AC1547" s="28"/>
      <c r="AD1547" s="28">
        <v>30</v>
      </c>
      <c r="AE1547" s="28">
        <v>30.00098453</v>
      </c>
      <c r="AF1547" t="s">
        <v>661</v>
      </c>
    </row>
    <row r="1548" spans="1:32" ht="18" customHeight="1">
      <c r="A1548" s="22">
        <v>46182</v>
      </c>
      <c r="B1548" s="23" t="s">
        <v>470</v>
      </c>
      <c r="C1548" s="24">
        <v>661</v>
      </c>
      <c r="D1548" s="25">
        <v>1113</v>
      </c>
      <c r="E1548" s="26">
        <v>-739</v>
      </c>
      <c r="F1548" s="24">
        <v>8</v>
      </c>
      <c r="G1548" s="24">
        <v>14</v>
      </c>
      <c r="H1548" s="23" t="s">
        <v>3070</v>
      </c>
      <c r="I1548" s="23" t="s">
        <v>1856</v>
      </c>
      <c r="J1548" s="23" t="s">
        <v>3071</v>
      </c>
      <c r="K1548" s="23" t="s">
        <v>154</v>
      </c>
      <c r="L1548" s="27">
        <v>0.77869999999999995</v>
      </c>
      <c r="M1548" s="25">
        <v>952</v>
      </c>
      <c r="N1548" s="25">
        <v>-1614</v>
      </c>
      <c r="O1548" s="24">
        <v>0</v>
      </c>
      <c r="P1548" s="24">
        <v>1</v>
      </c>
      <c r="Q1548" s="24">
        <v>0</v>
      </c>
      <c r="R1548" s="66"/>
      <c r="S1548" s="66"/>
      <c r="T1548" s="66"/>
      <c r="U1548" s="66"/>
      <c r="V1548" s="66"/>
      <c r="W1548" s="24"/>
      <c r="X1548" s="24"/>
      <c r="Y1548" s="24"/>
      <c r="Z1548" s="24"/>
      <c r="AA1548" s="28"/>
      <c r="AB1548" s="28">
        <v>0.5</v>
      </c>
      <c r="AC1548" s="28"/>
      <c r="AD1548" s="28">
        <v>40</v>
      </c>
      <c r="AE1548" s="28">
        <v>40.000984520000003</v>
      </c>
      <c r="AF1548" t="s">
        <v>664</v>
      </c>
    </row>
    <row r="1549" spans="1:32" ht="18" customHeight="1">
      <c r="A1549" s="22">
        <v>46182</v>
      </c>
      <c r="B1549" s="23" t="s">
        <v>470</v>
      </c>
      <c r="C1549" s="24">
        <v>662</v>
      </c>
      <c r="D1549" s="25">
        <v>655</v>
      </c>
      <c r="E1549" s="26">
        <v>-767</v>
      </c>
      <c r="F1549" s="24">
        <v>3</v>
      </c>
      <c r="G1549" s="24">
        <v>8</v>
      </c>
      <c r="H1549" s="23" t="s">
        <v>3072</v>
      </c>
      <c r="I1549" s="23" t="s">
        <v>1170</v>
      </c>
      <c r="J1549" s="23" t="s">
        <v>462</v>
      </c>
      <c r="K1549" s="23" t="s">
        <v>154</v>
      </c>
      <c r="L1549" s="27">
        <v>0.60970000000000002</v>
      </c>
      <c r="M1549" s="25">
        <v>-66</v>
      </c>
      <c r="N1549" s="25">
        <v>-3174</v>
      </c>
      <c r="O1549" s="24">
        <v>0</v>
      </c>
      <c r="P1549" s="24">
        <v>2</v>
      </c>
      <c r="Q1549" s="24">
        <v>0</v>
      </c>
      <c r="R1549" s="66"/>
      <c r="S1549" s="66"/>
      <c r="T1549" s="66"/>
      <c r="U1549" s="66"/>
      <c r="V1549" s="66"/>
      <c r="W1549" s="24"/>
      <c r="X1549" s="24"/>
      <c r="Y1549" s="24"/>
      <c r="Z1549" s="24"/>
      <c r="AA1549" s="28"/>
      <c r="AB1549" s="28">
        <v>0.5</v>
      </c>
      <c r="AC1549" s="28"/>
      <c r="AD1549" s="28">
        <v>20</v>
      </c>
      <c r="AE1549" s="28">
        <v>20.000984509999999</v>
      </c>
      <c r="AF1549" t="s">
        <v>590</v>
      </c>
    </row>
    <row r="1550" spans="1:32" ht="18" customHeight="1">
      <c r="A1550" s="22">
        <v>46182</v>
      </c>
      <c r="B1550" s="23" t="s">
        <v>307</v>
      </c>
      <c r="C1550" s="24">
        <v>635</v>
      </c>
      <c r="D1550" s="25">
        <v>1128</v>
      </c>
      <c r="E1550" s="26">
        <v>3570</v>
      </c>
      <c r="F1550" s="24">
        <v>40</v>
      </c>
      <c r="G1550" s="24">
        <v>6</v>
      </c>
      <c r="H1550" s="23" t="s">
        <v>1807</v>
      </c>
      <c r="I1550" s="23" t="s">
        <v>3073</v>
      </c>
      <c r="J1550" s="23" t="s">
        <v>1084</v>
      </c>
      <c r="K1550" s="23" t="s">
        <v>154</v>
      </c>
      <c r="L1550" s="27">
        <v>2.0550000000000002</v>
      </c>
      <c r="M1550" s="25">
        <v>0</v>
      </c>
      <c r="N1550" s="25">
        <v>8687</v>
      </c>
      <c r="O1550" s="24">
        <v>0</v>
      </c>
      <c r="P1550" s="24">
        <v>5</v>
      </c>
      <c r="Q1550" s="24">
        <v>0</v>
      </c>
      <c r="R1550" s="66"/>
      <c r="S1550" s="66"/>
      <c r="T1550" s="66"/>
      <c r="U1550" s="66"/>
      <c r="V1550" s="66"/>
      <c r="W1550" s="24"/>
      <c r="X1550" s="24"/>
      <c r="Y1550" s="24"/>
      <c r="Z1550" s="24"/>
      <c r="AA1550" s="28"/>
      <c r="AB1550" s="28">
        <v>0.5</v>
      </c>
      <c r="AC1550" s="28"/>
      <c r="AD1550" s="28">
        <v>90</v>
      </c>
      <c r="AE1550" s="28">
        <v>90.000984500000001</v>
      </c>
      <c r="AF1550" t="s">
        <v>170</v>
      </c>
    </row>
    <row r="1551" spans="1:32" ht="18" customHeight="1">
      <c r="A1551" s="22">
        <v>46182</v>
      </c>
      <c r="B1551" s="23" t="s">
        <v>307</v>
      </c>
      <c r="C1551" s="24">
        <v>636</v>
      </c>
      <c r="D1551" s="25">
        <v>396</v>
      </c>
      <c r="E1551" s="26">
        <v>339</v>
      </c>
      <c r="F1551" s="24">
        <v>8</v>
      </c>
      <c r="G1551" s="24">
        <v>2</v>
      </c>
      <c r="H1551" s="23" t="s">
        <v>3074</v>
      </c>
      <c r="I1551" s="23" t="s">
        <v>3075</v>
      </c>
      <c r="J1551" s="23" t="s">
        <v>3076</v>
      </c>
      <c r="K1551" s="23" t="s">
        <v>154</v>
      </c>
      <c r="L1551" s="27">
        <v>1.2854000000000001</v>
      </c>
      <c r="M1551" s="25">
        <v>2598</v>
      </c>
      <c r="N1551" s="25">
        <v>-1673</v>
      </c>
      <c r="O1551" s="24">
        <v>0</v>
      </c>
      <c r="P1551" s="24">
        <v>6</v>
      </c>
      <c r="Q1551" s="24">
        <v>0</v>
      </c>
      <c r="R1551" s="66"/>
      <c r="S1551" s="66"/>
      <c r="T1551" s="66"/>
      <c r="U1551" s="66"/>
      <c r="V1551" s="66"/>
      <c r="W1551" s="24"/>
      <c r="X1551" s="24"/>
      <c r="Y1551" s="24"/>
      <c r="Z1551" s="24"/>
      <c r="AA1551" s="28"/>
      <c r="AB1551" s="28">
        <v>0.5</v>
      </c>
      <c r="AC1551" s="28"/>
      <c r="AD1551" s="28">
        <v>10</v>
      </c>
      <c r="AE1551" s="28">
        <v>10.00098449</v>
      </c>
      <c r="AF1551" t="s">
        <v>195</v>
      </c>
    </row>
    <row r="1552" spans="1:32" ht="18" customHeight="1">
      <c r="A1552" s="22">
        <v>46182</v>
      </c>
      <c r="B1552" s="23" t="s">
        <v>307</v>
      </c>
      <c r="C1552" s="24">
        <v>637</v>
      </c>
      <c r="D1552" s="25">
        <v>951</v>
      </c>
      <c r="E1552" s="26">
        <v>5332</v>
      </c>
      <c r="F1552" s="24">
        <v>53</v>
      </c>
      <c r="G1552" s="24">
        <v>3</v>
      </c>
      <c r="H1552" s="23" t="s">
        <v>3077</v>
      </c>
      <c r="I1552" s="23" t="s">
        <v>3078</v>
      </c>
      <c r="J1552" s="23" t="s">
        <v>2297</v>
      </c>
      <c r="K1552" s="23" t="s">
        <v>154</v>
      </c>
      <c r="L1552" s="27">
        <v>2.8689</v>
      </c>
      <c r="M1552" s="25">
        <v>0</v>
      </c>
      <c r="N1552" s="25">
        <v>3749</v>
      </c>
      <c r="O1552" s="24">
        <v>0</v>
      </c>
      <c r="P1552" s="24">
        <v>7</v>
      </c>
      <c r="Q1552" s="24">
        <v>0</v>
      </c>
      <c r="R1552" s="66"/>
      <c r="S1552" s="66"/>
      <c r="T1552" s="66"/>
      <c r="U1552" s="66"/>
      <c r="V1552" s="66"/>
      <c r="W1552" s="24"/>
      <c r="X1552" s="24"/>
      <c r="Y1552" s="24"/>
      <c r="Z1552" s="24"/>
      <c r="AA1552" s="28"/>
      <c r="AB1552" s="28">
        <v>0.5</v>
      </c>
      <c r="AC1552" s="28"/>
      <c r="AD1552" s="28">
        <v>0</v>
      </c>
      <c r="AE1552" s="28">
        <v>0</v>
      </c>
    </row>
    <row r="1553" spans="1:32" ht="18" customHeight="1">
      <c r="A1553" s="22">
        <v>46182</v>
      </c>
      <c r="B1553" s="23" t="s">
        <v>55</v>
      </c>
      <c r="C1553" s="24">
        <v>537</v>
      </c>
      <c r="D1553" s="25">
        <v>5499</v>
      </c>
      <c r="E1553" s="26">
        <v>-222</v>
      </c>
      <c r="F1553" s="24">
        <v>19</v>
      </c>
      <c r="G1553" s="24">
        <v>17</v>
      </c>
      <c r="H1553" s="23" t="s">
        <v>358</v>
      </c>
      <c r="I1553" s="23" t="s">
        <v>424</v>
      </c>
      <c r="J1553" s="23" t="s">
        <v>3079</v>
      </c>
      <c r="K1553" s="23" t="s">
        <v>154</v>
      </c>
      <c r="L1553" s="27">
        <v>0.98650000000000004</v>
      </c>
      <c r="M1553" s="25">
        <v>-537</v>
      </c>
      <c r="N1553" s="25">
        <v>-1180</v>
      </c>
      <c r="O1553" s="24">
        <v>0</v>
      </c>
      <c r="P1553" s="24">
        <v>7</v>
      </c>
      <c r="Q1553" s="24">
        <v>1</v>
      </c>
      <c r="R1553" s="66">
        <v>936.23303237858033</v>
      </c>
      <c r="S1553" s="66">
        <v>5.8735376875448617</v>
      </c>
      <c r="T1553" s="66">
        <v>289.42105263157902</v>
      </c>
      <c r="U1553" s="66">
        <v>323.47058823529409</v>
      </c>
      <c r="V1553" s="66">
        <v>152.75</v>
      </c>
      <c r="W1553" s="24">
        <v>0</v>
      </c>
      <c r="X1553" s="24">
        <v>3</v>
      </c>
      <c r="Y1553" s="24">
        <v>2</v>
      </c>
      <c r="Z1553" s="24">
        <v>7</v>
      </c>
      <c r="AA1553" s="28">
        <v>3</v>
      </c>
      <c r="AB1553" s="28">
        <v>0.8</v>
      </c>
      <c r="AC1553" s="28">
        <v>2.4</v>
      </c>
      <c r="AD1553" s="28">
        <v>34</v>
      </c>
      <c r="AE1553" s="28">
        <v>34.000984469999999</v>
      </c>
      <c r="AF1553" t="s">
        <v>628</v>
      </c>
    </row>
    <row r="1554" spans="1:32" ht="18" customHeight="1">
      <c r="A1554" s="22">
        <v>46182</v>
      </c>
      <c r="B1554" s="23" t="s">
        <v>55</v>
      </c>
      <c r="C1554" s="24">
        <v>538</v>
      </c>
      <c r="D1554" s="25">
        <v>2794</v>
      </c>
      <c r="E1554" s="26">
        <v>-460</v>
      </c>
      <c r="F1554" s="24">
        <v>11</v>
      </c>
      <c r="G1554" s="24">
        <v>5</v>
      </c>
      <c r="H1554" s="23" t="s">
        <v>2268</v>
      </c>
      <c r="I1554" s="23" t="s">
        <v>3080</v>
      </c>
      <c r="J1554" s="23" t="s">
        <v>3081</v>
      </c>
      <c r="K1554" s="23" t="s">
        <v>154</v>
      </c>
      <c r="L1554" s="27">
        <v>0.94510000000000005</v>
      </c>
      <c r="M1554" s="25">
        <v>730</v>
      </c>
      <c r="N1554" s="25">
        <v>-1923</v>
      </c>
      <c r="O1554" s="24">
        <v>0</v>
      </c>
      <c r="P1554" s="24">
        <v>8</v>
      </c>
      <c r="Q1554" s="24">
        <v>1</v>
      </c>
      <c r="R1554" s="66">
        <v>435.55593607305929</v>
      </c>
      <c r="S1554" s="66">
        <v>6.4147903141683731</v>
      </c>
      <c r="T1554" s="66">
        <v>254</v>
      </c>
      <c r="U1554" s="66">
        <v>558.79999999999995</v>
      </c>
      <c r="V1554" s="66">
        <v>174.625</v>
      </c>
      <c r="W1554" s="24">
        <v>4</v>
      </c>
      <c r="X1554" s="24">
        <v>0</v>
      </c>
      <c r="Y1554" s="24">
        <v>0</v>
      </c>
      <c r="Z1554" s="24">
        <v>0</v>
      </c>
      <c r="AA1554" s="28">
        <v>1</v>
      </c>
      <c r="AB1554" s="28">
        <v>0.5</v>
      </c>
      <c r="AC1554" s="28">
        <v>0.5</v>
      </c>
      <c r="AD1554" s="28">
        <v>25</v>
      </c>
      <c r="AE1554" s="28">
        <v>25.000984460000002</v>
      </c>
      <c r="AF1554" t="s">
        <v>634</v>
      </c>
    </row>
    <row r="1555" spans="1:32" ht="18" customHeight="1">
      <c r="A1555" s="22">
        <v>46182</v>
      </c>
      <c r="B1555" s="23" t="s">
        <v>55</v>
      </c>
      <c r="C1555" s="24">
        <v>550</v>
      </c>
      <c r="D1555" s="25">
        <v>4779</v>
      </c>
      <c r="E1555" s="26">
        <v>1087</v>
      </c>
      <c r="F1555" s="24">
        <v>24</v>
      </c>
      <c r="G1555" s="24">
        <v>12</v>
      </c>
      <c r="H1555" s="23" t="s">
        <v>225</v>
      </c>
      <c r="I1555" s="23" t="s">
        <v>2767</v>
      </c>
      <c r="J1555" s="23" t="s">
        <v>3082</v>
      </c>
      <c r="K1555" s="23" t="s">
        <v>154</v>
      </c>
      <c r="L1555" s="27">
        <v>1.0758000000000001</v>
      </c>
      <c r="M1555" s="25">
        <v>-60</v>
      </c>
      <c r="N1555" s="25">
        <v>804</v>
      </c>
      <c r="O1555" s="24">
        <v>0</v>
      </c>
      <c r="P1555" s="24">
        <v>0</v>
      </c>
      <c r="Q1555" s="24">
        <v>1</v>
      </c>
      <c r="R1555" s="66">
        <v>782.2988792029887</v>
      </c>
      <c r="S1555" s="66">
        <v>6.1089183776779494</v>
      </c>
      <c r="T1555" s="66">
        <v>199.125</v>
      </c>
      <c r="U1555" s="66">
        <v>398.25</v>
      </c>
      <c r="V1555" s="66">
        <v>132.75</v>
      </c>
      <c r="W1555" s="24">
        <v>7</v>
      </c>
      <c r="X1555" s="24">
        <v>0</v>
      </c>
      <c r="Y1555" s="24">
        <v>4</v>
      </c>
      <c r="Z1555" s="24">
        <v>4</v>
      </c>
      <c r="AA1555" s="28">
        <v>3.75</v>
      </c>
      <c r="AB1555" s="28">
        <v>0.6</v>
      </c>
      <c r="AC1555" s="28">
        <v>2.25</v>
      </c>
      <c r="AD1555" s="28">
        <v>22.5</v>
      </c>
      <c r="AE1555" s="28">
        <v>22.500984450000001</v>
      </c>
      <c r="AF1555" t="s">
        <v>655</v>
      </c>
    </row>
    <row r="1556" spans="1:32" ht="18" customHeight="1">
      <c r="A1556" s="22">
        <v>46182</v>
      </c>
      <c r="B1556" s="23" t="s">
        <v>24</v>
      </c>
      <c r="C1556" s="24">
        <v>631</v>
      </c>
      <c r="D1556" s="25">
        <v>2733</v>
      </c>
      <c r="E1556" s="26">
        <v>1131</v>
      </c>
      <c r="F1556" s="24">
        <v>16</v>
      </c>
      <c r="G1556" s="24">
        <v>25</v>
      </c>
      <c r="H1556" s="23" t="s">
        <v>3083</v>
      </c>
      <c r="I1556" s="23" t="s">
        <v>1155</v>
      </c>
      <c r="J1556" s="23" t="s">
        <v>722</v>
      </c>
      <c r="K1556" s="23" t="s">
        <v>154</v>
      </c>
      <c r="L1556" s="27">
        <v>1.1378999999999999</v>
      </c>
      <c r="M1556" s="25">
        <v>6775</v>
      </c>
      <c r="N1556" s="25">
        <v>-4774</v>
      </c>
      <c r="O1556" s="24">
        <v>0</v>
      </c>
      <c r="P1556" s="24">
        <v>1</v>
      </c>
      <c r="Q1556" s="24">
        <v>0</v>
      </c>
      <c r="R1556" s="66"/>
      <c r="S1556" s="66"/>
      <c r="T1556" s="66"/>
      <c r="U1556" s="66"/>
      <c r="V1556" s="66"/>
      <c r="W1556" s="24"/>
      <c r="X1556" s="24"/>
      <c r="Y1556" s="24"/>
      <c r="Z1556" s="24"/>
      <c r="AA1556" s="28"/>
      <c r="AB1556" s="28">
        <v>0.5</v>
      </c>
      <c r="AC1556" s="28"/>
      <c r="AD1556" s="28">
        <v>70</v>
      </c>
      <c r="AE1556" s="28">
        <v>70.000984439999996</v>
      </c>
      <c r="AF1556" t="s">
        <v>204</v>
      </c>
    </row>
    <row r="1557" spans="1:32" ht="18" customHeight="1">
      <c r="A1557" s="22">
        <v>46182</v>
      </c>
      <c r="B1557" s="23" t="s">
        <v>24</v>
      </c>
      <c r="C1557" s="24">
        <v>632</v>
      </c>
      <c r="D1557" s="25">
        <v>4221</v>
      </c>
      <c r="E1557" s="26">
        <v>-4106</v>
      </c>
      <c r="F1557" s="24">
        <v>0</v>
      </c>
      <c r="G1557" s="24">
        <v>9</v>
      </c>
      <c r="H1557" s="23" t="s">
        <v>3084</v>
      </c>
      <c r="I1557" s="23" t="s">
        <v>214</v>
      </c>
      <c r="J1557" s="23" t="s">
        <v>3084</v>
      </c>
      <c r="K1557" s="23" t="s">
        <v>154</v>
      </c>
      <c r="L1557" s="27">
        <v>0.67569999999999997</v>
      </c>
      <c r="M1557" s="25">
        <v>-3620</v>
      </c>
      <c r="N1557" s="25">
        <v>607</v>
      </c>
      <c r="O1557" s="24">
        <v>0</v>
      </c>
      <c r="P1557" s="24">
        <v>2</v>
      </c>
      <c r="Q1557" s="24">
        <v>0</v>
      </c>
      <c r="R1557" s="66"/>
      <c r="S1557" s="66"/>
      <c r="T1557" s="66"/>
      <c r="U1557" s="66"/>
      <c r="V1557" s="66"/>
      <c r="W1557" s="24"/>
      <c r="X1557" s="24"/>
      <c r="Y1557" s="24"/>
      <c r="Z1557" s="24"/>
      <c r="AA1557" s="28"/>
      <c r="AB1557" s="28">
        <v>0.6</v>
      </c>
      <c r="AC1557" s="28"/>
      <c r="AD1557" s="28">
        <v>30</v>
      </c>
      <c r="AE1557" s="28">
        <v>30.000984429999999</v>
      </c>
      <c r="AF1557" t="s">
        <v>661</v>
      </c>
    </row>
    <row r="1558" spans="1:32" ht="18" customHeight="1">
      <c r="A1558" s="22">
        <v>46182</v>
      </c>
      <c r="B1558" s="23" t="s">
        <v>24</v>
      </c>
      <c r="C1558" s="24">
        <v>633</v>
      </c>
      <c r="D1558" s="25">
        <v>940</v>
      </c>
      <c r="E1558" s="26">
        <v>-1078</v>
      </c>
      <c r="F1558" s="24">
        <v>0</v>
      </c>
      <c r="G1558" s="24">
        <v>1</v>
      </c>
      <c r="H1558" s="23" t="s">
        <v>3085</v>
      </c>
      <c r="I1558" s="23" t="s">
        <v>214</v>
      </c>
      <c r="J1558" s="23" t="s">
        <v>3085</v>
      </c>
      <c r="K1558" s="23" t="s">
        <v>154</v>
      </c>
      <c r="L1558" s="27">
        <v>0.61770000000000003</v>
      </c>
      <c r="M1558" s="25">
        <v>-3219</v>
      </c>
      <c r="N1558" s="25">
        <v>3533</v>
      </c>
      <c r="O1558" s="24">
        <v>0</v>
      </c>
      <c r="P1558" s="24">
        <v>3</v>
      </c>
      <c r="Q1558" s="24">
        <v>0</v>
      </c>
      <c r="R1558" s="66"/>
      <c r="S1558" s="66"/>
      <c r="T1558" s="66"/>
      <c r="U1558" s="66"/>
      <c r="V1558" s="66"/>
      <c r="W1558" s="24"/>
      <c r="X1558" s="24"/>
      <c r="Y1558" s="24"/>
      <c r="Z1558" s="24"/>
      <c r="AA1558" s="28"/>
      <c r="AB1558" s="28">
        <v>0.5</v>
      </c>
      <c r="AC1558" s="28"/>
      <c r="AD1558" s="28">
        <v>10</v>
      </c>
      <c r="AE1558" s="28">
        <v>10.00098442</v>
      </c>
      <c r="AF1558" t="s">
        <v>584</v>
      </c>
    </row>
    <row r="1559" spans="1:32" ht="18" customHeight="1">
      <c r="A1559" s="22">
        <v>46182</v>
      </c>
      <c r="B1559" s="23" t="s">
        <v>179</v>
      </c>
      <c r="C1559" s="24">
        <v>667</v>
      </c>
      <c r="D1559" s="25">
        <v>2274</v>
      </c>
      <c r="E1559" s="26">
        <v>-574</v>
      </c>
      <c r="F1559" s="24">
        <v>17</v>
      </c>
      <c r="G1559" s="24">
        <v>0</v>
      </c>
      <c r="H1559" s="23" t="s">
        <v>665</v>
      </c>
      <c r="I1559" s="23" t="s">
        <v>665</v>
      </c>
      <c r="J1559" s="23" t="s">
        <v>214</v>
      </c>
      <c r="K1559" s="23" t="s">
        <v>154</v>
      </c>
      <c r="L1559" s="27">
        <v>0.91590000000000005</v>
      </c>
      <c r="M1559" s="25">
        <v>271</v>
      </c>
      <c r="N1559" s="25">
        <v>5667</v>
      </c>
      <c r="O1559" s="24">
        <v>0</v>
      </c>
      <c r="P1559" s="24">
        <v>7</v>
      </c>
      <c r="Q1559" s="24">
        <v>0</v>
      </c>
      <c r="R1559" s="66"/>
      <c r="S1559" s="66"/>
      <c r="T1559" s="66"/>
      <c r="U1559" s="66"/>
      <c r="V1559" s="66"/>
      <c r="W1559" s="24"/>
      <c r="X1559" s="24"/>
      <c r="Y1559" s="24"/>
      <c r="Z1559" s="24"/>
      <c r="AA1559" s="28"/>
      <c r="AB1559" s="28">
        <v>0.5</v>
      </c>
      <c r="AC1559" s="28"/>
      <c r="AD1559" s="28">
        <v>30</v>
      </c>
      <c r="AE1559" s="28">
        <v>30.000984410000001</v>
      </c>
      <c r="AF1559" t="s">
        <v>661</v>
      </c>
    </row>
    <row r="1560" spans="1:32" ht="18" customHeight="1">
      <c r="A1560" s="22">
        <v>46182</v>
      </c>
      <c r="B1560" s="23" t="s">
        <v>179</v>
      </c>
      <c r="C1560" s="24">
        <v>668</v>
      </c>
      <c r="D1560" s="25">
        <v>521</v>
      </c>
      <c r="E1560" s="26">
        <v>-116</v>
      </c>
      <c r="F1560" s="24">
        <v>2</v>
      </c>
      <c r="G1560" s="24">
        <v>0</v>
      </c>
      <c r="H1560" s="23" t="s">
        <v>3086</v>
      </c>
      <c r="I1560" s="23" t="s">
        <v>3086</v>
      </c>
      <c r="J1560" s="23" t="s">
        <v>214</v>
      </c>
      <c r="K1560" s="23" t="s">
        <v>154</v>
      </c>
      <c r="L1560" s="27">
        <v>0.92579999999999996</v>
      </c>
      <c r="M1560" s="25">
        <v>-1719</v>
      </c>
      <c r="N1560" s="25">
        <v>34</v>
      </c>
      <c r="O1560" s="24">
        <v>0</v>
      </c>
      <c r="P1560" s="24">
        <v>8</v>
      </c>
      <c r="Q1560" s="24">
        <v>0</v>
      </c>
      <c r="R1560" s="66"/>
      <c r="S1560" s="66"/>
      <c r="T1560" s="66"/>
      <c r="U1560" s="66"/>
      <c r="V1560" s="66"/>
      <c r="W1560" s="24"/>
      <c r="X1560" s="24"/>
      <c r="Y1560" s="24"/>
      <c r="Z1560" s="24"/>
      <c r="AA1560" s="28"/>
      <c r="AB1560" s="28">
        <v>0.5</v>
      </c>
      <c r="AC1560" s="28"/>
      <c r="AD1560" s="28">
        <v>20</v>
      </c>
      <c r="AE1560" s="28">
        <v>20.0009844</v>
      </c>
      <c r="AF1560" t="s">
        <v>590</v>
      </c>
    </row>
    <row r="1561" spans="1:32" ht="18" customHeight="1">
      <c r="A1561" s="22">
        <v>46182</v>
      </c>
      <c r="B1561" s="23" t="s">
        <v>179</v>
      </c>
      <c r="C1561" s="24">
        <v>670</v>
      </c>
      <c r="D1561" s="25">
        <v>830</v>
      </c>
      <c r="E1561" s="26">
        <v>-122</v>
      </c>
      <c r="F1561" s="24">
        <v>2</v>
      </c>
      <c r="G1561" s="24">
        <v>1</v>
      </c>
      <c r="H1561" s="23" t="s">
        <v>671</v>
      </c>
      <c r="I1561" s="23" t="s">
        <v>2227</v>
      </c>
      <c r="J1561" s="23" t="s">
        <v>3087</v>
      </c>
      <c r="K1561" s="23" t="s">
        <v>154</v>
      </c>
      <c r="L1561" s="27">
        <v>0.95099999999999996</v>
      </c>
      <c r="M1561" s="25">
        <v>-1663</v>
      </c>
      <c r="N1561" s="25">
        <v>1029</v>
      </c>
      <c r="O1561" s="24">
        <v>0</v>
      </c>
      <c r="P1561" s="24">
        <v>0</v>
      </c>
      <c r="Q1561" s="24">
        <v>0</v>
      </c>
      <c r="R1561" s="66"/>
      <c r="S1561" s="66"/>
      <c r="T1561" s="66"/>
      <c r="U1561" s="66"/>
      <c r="V1561" s="66"/>
      <c r="W1561" s="24"/>
      <c r="X1561" s="24"/>
      <c r="Y1561" s="24"/>
      <c r="Z1561" s="24"/>
      <c r="AA1561" s="28"/>
      <c r="AB1561" s="28">
        <v>0.5</v>
      </c>
      <c r="AC1561" s="28"/>
      <c r="AD1561" s="28">
        <v>10</v>
      </c>
      <c r="AE1561" s="28">
        <v>10.000984389999999</v>
      </c>
      <c r="AF1561" t="s">
        <v>584</v>
      </c>
    </row>
    <row r="1562" spans="1:32" ht="18" customHeight="1">
      <c r="A1562" s="22">
        <v>46182</v>
      </c>
      <c r="B1562" s="23" t="s">
        <v>289</v>
      </c>
      <c r="C1562" s="24">
        <v>721</v>
      </c>
      <c r="D1562" s="25">
        <v>4834</v>
      </c>
      <c r="E1562" s="26">
        <v>-3812</v>
      </c>
      <c r="F1562" s="24">
        <v>24</v>
      </c>
      <c r="G1562" s="24">
        <v>12</v>
      </c>
      <c r="H1562" s="23" t="s">
        <v>2166</v>
      </c>
      <c r="I1562" s="23" t="s">
        <v>1758</v>
      </c>
      <c r="J1562" s="23" t="s">
        <v>1286</v>
      </c>
      <c r="K1562" s="23" t="s">
        <v>154</v>
      </c>
      <c r="L1562" s="27">
        <v>0.73709999999999998</v>
      </c>
      <c r="M1562" s="25">
        <v>-1962</v>
      </c>
      <c r="N1562" s="25">
        <v>-1176</v>
      </c>
      <c r="O1562" s="24">
        <v>0</v>
      </c>
      <c r="P1562" s="24">
        <v>1</v>
      </c>
      <c r="Q1562" s="24">
        <v>0</v>
      </c>
      <c r="R1562" s="66"/>
      <c r="S1562" s="66"/>
      <c r="T1562" s="66"/>
      <c r="U1562" s="66"/>
      <c r="V1562" s="66"/>
      <c r="W1562" s="24"/>
      <c r="X1562" s="24"/>
      <c r="Y1562" s="24"/>
      <c r="Z1562" s="24"/>
      <c r="AA1562" s="28"/>
      <c r="AB1562" s="28">
        <v>0.6</v>
      </c>
      <c r="AC1562" s="28"/>
      <c r="AD1562" s="28">
        <v>40</v>
      </c>
      <c r="AE1562" s="28">
        <v>40.000984379999998</v>
      </c>
      <c r="AF1562" t="s">
        <v>664</v>
      </c>
    </row>
    <row r="1563" spans="1:32" ht="18" customHeight="1">
      <c r="A1563" s="22">
        <v>46182</v>
      </c>
      <c r="B1563" s="23" t="s">
        <v>289</v>
      </c>
      <c r="C1563" s="24">
        <v>722</v>
      </c>
      <c r="D1563" s="25">
        <v>1185</v>
      </c>
      <c r="E1563" s="26">
        <v>-1016</v>
      </c>
      <c r="F1563" s="24">
        <v>6</v>
      </c>
      <c r="G1563" s="24">
        <v>4</v>
      </c>
      <c r="H1563" s="23" t="s">
        <v>1000</v>
      </c>
      <c r="I1563" s="23" t="s">
        <v>976</v>
      </c>
      <c r="J1563" s="23" t="s">
        <v>3088</v>
      </c>
      <c r="K1563" s="23" t="s">
        <v>154</v>
      </c>
      <c r="L1563" s="27">
        <v>0.71419999999999995</v>
      </c>
      <c r="M1563" s="25">
        <v>-908</v>
      </c>
      <c r="N1563" s="25">
        <v>-72</v>
      </c>
      <c r="O1563" s="24">
        <v>0</v>
      </c>
      <c r="P1563" s="24">
        <v>2</v>
      </c>
      <c r="Q1563" s="24">
        <v>0</v>
      </c>
      <c r="R1563" s="66"/>
      <c r="S1563" s="66"/>
      <c r="T1563" s="66"/>
      <c r="U1563" s="66"/>
      <c r="V1563" s="66"/>
      <c r="W1563" s="24"/>
      <c r="X1563" s="24"/>
      <c r="Y1563" s="24"/>
      <c r="Z1563" s="24"/>
      <c r="AA1563" s="28"/>
      <c r="AB1563" s="28">
        <v>0.5</v>
      </c>
      <c r="AC1563" s="28"/>
      <c r="AD1563" s="28">
        <v>30</v>
      </c>
      <c r="AE1563" s="28">
        <v>30.000984370000001</v>
      </c>
      <c r="AF1563" t="s">
        <v>661</v>
      </c>
    </row>
    <row r="1564" spans="1:32" ht="18" customHeight="1">
      <c r="A1564" s="22">
        <v>46182</v>
      </c>
      <c r="B1564" s="23" t="s">
        <v>387</v>
      </c>
      <c r="C1564" s="24">
        <v>683</v>
      </c>
      <c r="D1564" s="25">
        <v>570</v>
      </c>
      <c r="E1564" s="26">
        <v>-638</v>
      </c>
      <c r="F1564" s="24">
        <v>1</v>
      </c>
      <c r="G1564" s="24">
        <v>4</v>
      </c>
      <c r="H1564" s="23" t="s">
        <v>934</v>
      </c>
      <c r="I1564" s="23" t="s">
        <v>3089</v>
      </c>
      <c r="J1564" s="23" t="s">
        <v>2167</v>
      </c>
      <c r="K1564" s="23" t="s">
        <v>154</v>
      </c>
      <c r="L1564" s="27">
        <v>0.62690000000000001</v>
      </c>
      <c r="M1564" s="25">
        <v>303</v>
      </c>
      <c r="N1564" s="25">
        <v>-70</v>
      </c>
      <c r="O1564" s="24">
        <v>0</v>
      </c>
      <c r="P1564" s="24">
        <v>3</v>
      </c>
      <c r="Q1564" s="24">
        <v>0</v>
      </c>
      <c r="R1564" s="66"/>
      <c r="S1564" s="66"/>
      <c r="T1564" s="66"/>
      <c r="U1564" s="66"/>
      <c r="V1564" s="66"/>
      <c r="W1564" s="24"/>
      <c r="X1564" s="24"/>
      <c r="Y1564" s="24"/>
      <c r="Z1564" s="24"/>
      <c r="AA1564" s="28"/>
      <c r="AB1564" s="28">
        <v>0.5</v>
      </c>
      <c r="AC1564" s="28"/>
      <c r="AD1564" s="28">
        <v>10</v>
      </c>
      <c r="AE1564" s="28">
        <v>10.00098436</v>
      </c>
      <c r="AF1564" t="s">
        <v>584</v>
      </c>
    </row>
    <row r="1565" spans="1:32" ht="18" customHeight="1">
      <c r="A1565" s="22">
        <v>46182</v>
      </c>
      <c r="B1565" s="23" t="s">
        <v>387</v>
      </c>
      <c r="C1565" s="24">
        <v>685</v>
      </c>
      <c r="D1565" s="25">
        <v>1516</v>
      </c>
      <c r="E1565" s="26">
        <v>-1460</v>
      </c>
      <c r="F1565" s="24">
        <v>5</v>
      </c>
      <c r="G1565" s="24">
        <v>10</v>
      </c>
      <c r="H1565" s="23" t="s">
        <v>2553</v>
      </c>
      <c r="I1565" s="23" t="s">
        <v>3090</v>
      </c>
      <c r="J1565" s="23" t="s">
        <v>3091</v>
      </c>
      <c r="K1565" s="23" t="s">
        <v>154</v>
      </c>
      <c r="L1565" s="27">
        <v>0.67900000000000005</v>
      </c>
      <c r="M1565" s="25">
        <v>-1502</v>
      </c>
      <c r="N1565" s="25">
        <v>-1500</v>
      </c>
      <c r="O1565" s="24">
        <v>0</v>
      </c>
      <c r="P1565" s="24">
        <v>5</v>
      </c>
      <c r="Q1565" s="24">
        <v>0</v>
      </c>
      <c r="R1565" s="66"/>
      <c r="S1565" s="66"/>
      <c r="T1565" s="66"/>
      <c r="U1565" s="66"/>
      <c r="V1565" s="66"/>
      <c r="W1565" s="24"/>
      <c r="X1565" s="24"/>
      <c r="Y1565" s="24"/>
      <c r="Z1565" s="24"/>
      <c r="AA1565" s="28"/>
      <c r="AB1565" s="28">
        <v>0.5</v>
      </c>
      <c r="AC1565" s="28"/>
      <c r="AD1565" s="28">
        <v>40</v>
      </c>
      <c r="AE1565" s="28">
        <v>40.000984350000003</v>
      </c>
      <c r="AF1565" t="s">
        <v>664</v>
      </c>
    </row>
    <row r="1566" spans="1:32" ht="18" customHeight="1">
      <c r="A1566" s="22">
        <v>46182</v>
      </c>
      <c r="B1566" s="23" t="s">
        <v>278</v>
      </c>
      <c r="C1566" s="24">
        <v>561</v>
      </c>
      <c r="D1566" s="25">
        <v>3541</v>
      </c>
      <c r="E1566" s="26">
        <v>-935</v>
      </c>
      <c r="F1566" s="24">
        <v>9</v>
      </c>
      <c r="G1566" s="24">
        <v>11</v>
      </c>
      <c r="H1566" s="23" t="s">
        <v>411</v>
      </c>
      <c r="I1566" s="23" t="s">
        <v>2583</v>
      </c>
      <c r="J1566" s="23" t="s">
        <v>3092</v>
      </c>
      <c r="K1566" s="23" t="s">
        <v>154</v>
      </c>
      <c r="L1566" s="27">
        <v>0.91200000000000003</v>
      </c>
      <c r="M1566" s="25">
        <v>736</v>
      </c>
      <c r="N1566" s="25">
        <v>-1622</v>
      </c>
      <c r="O1566" s="24">
        <v>0</v>
      </c>
      <c r="P1566" s="24">
        <v>1</v>
      </c>
      <c r="Q1566" s="24">
        <v>1</v>
      </c>
      <c r="R1566" s="66">
        <v>600.27355749273545</v>
      </c>
      <c r="S1566" s="66">
        <v>5.8989771510014473</v>
      </c>
      <c r="T1566" s="66">
        <v>393.44444444444451</v>
      </c>
      <c r="U1566" s="66">
        <v>321.90909090909088</v>
      </c>
      <c r="V1566" s="66">
        <v>177.05</v>
      </c>
      <c r="W1566" s="24">
        <v>0</v>
      </c>
      <c r="X1566" s="24">
        <v>4</v>
      </c>
      <c r="Y1566" s="24">
        <v>0</v>
      </c>
      <c r="Z1566" s="24">
        <v>5</v>
      </c>
      <c r="AA1566" s="28">
        <v>2.25</v>
      </c>
      <c r="AB1566" s="28">
        <v>0.6</v>
      </c>
      <c r="AC1566" s="28">
        <v>1.35</v>
      </c>
      <c r="AD1566" s="28">
        <v>33.5</v>
      </c>
      <c r="AE1566" s="28">
        <v>33.500984340000002</v>
      </c>
      <c r="AF1566" t="s">
        <v>599</v>
      </c>
    </row>
    <row r="1567" spans="1:32" ht="18" customHeight="1">
      <c r="A1567" s="22">
        <v>46182</v>
      </c>
      <c r="B1567" s="23" t="s">
        <v>278</v>
      </c>
      <c r="C1567" s="24">
        <v>562</v>
      </c>
      <c r="D1567" s="25">
        <v>2435</v>
      </c>
      <c r="E1567" s="26">
        <v>-273</v>
      </c>
      <c r="F1567" s="24">
        <v>7</v>
      </c>
      <c r="G1567" s="24">
        <v>9</v>
      </c>
      <c r="H1567" s="23" t="s">
        <v>396</v>
      </c>
      <c r="I1567" s="23" t="s">
        <v>1421</v>
      </c>
      <c r="J1567" s="23" t="s">
        <v>3093</v>
      </c>
      <c r="K1567" s="23" t="s">
        <v>154</v>
      </c>
      <c r="L1567" s="27">
        <v>0.96260000000000001</v>
      </c>
      <c r="M1567" s="25">
        <v>-72</v>
      </c>
      <c r="N1567" s="25">
        <v>-362</v>
      </c>
      <c r="O1567" s="24">
        <v>0</v>
      </c>
      <c r="P1567" s="24">
        <v>2</v>
      </c>
      <c r="Q1567" s="24">
        <v>1</v>
      </c>
      <c r="R1567" s="66">
        <v>417.46741386467409</v>
      </c>
      <c r="S1567" s="66">
        <v>5.8327905822832138</v>
      </c>
      <c r="T1567" s="66">
        <v>347.85714285714278</v>
      </c>
      <c r="U1567" s="66">
        <v>270.55555555555549</v>
      </c>
      <c r="V1567" s="66">
        <v>152.1875</v>
      </c>
      <c r="W1567" s="24">
        <v>0</v>
      </c>
      <c r="X1567" s="24">
        <v>6</v>
      </c>
      <c r="Y1567" s="24">
        <v>3</v>
      </c>
      <c r="Z1567" s="24">
        <v>6</v>
      </c>
      <c r="AA1567" s="28">
        <v>3.75</v>
      </c>
      <c r="AB1567" s="28">
        <v>0.5</v>
      </c>
      <c r="AC1567" s="28">
        <v>1.875</v>
      </c>
      <c r="AD1567" s="28">
        <v>28.8</v>
      </c>
      <c r="AE1567" s="28">
        <v>28.800984329999999</v>
      </c>
      <c r="AF1567" t="s">
        <v>2059</v>
      </c>
    </row>
    <row r="1568" spans="1:32" ht="18" customHeight="1">
      <c r="A1568" s="22">
        <v>46182</v>
      </c>
      <c r="B1568" s="23" t="s">
        <v>510</v>
      </c>
      <c r="C1568" s="24">
        <v>718</v>
      </c>
      <c r="D1568" s="25">
        <v>1450</v>
      </c>
      <c r="E1568" s="26">
        <v>-1596</v>
      </c>
      <c r="F1568" s="24">
        <v>2</v>
      </c>
      <c r="G1568" s="24">
        <v>2</v>
      </c>
      <c r="H1568" s="23" t="s">
        <v>2741</v>
      </c>
      <c r="I1568" s="23" t="s">
        <v>2742</v>
      </c>
      <c r="J1568" s="23" t="s">
        <v>2742</v>
      </c>
      <c r="K1568" s="23" t="s">
        <v>154</v>
      </c>
      <c r="L1568" s="27">
        <v>0.6331</v>
      </c>
      <c r="M1568" s="25">
        <v>8110</v>
      </c>
      <c r="N1568" s="25">
        <v>-1990</v>
      </c>
      <c r="O1568" s="24">
        <v>0</v>
      </c>
      <c r="P1568" s="24">
        <v>8</v>
      </c>
      <c r="Q1568" s="24">
        <v>0</v>
      </c>
      <c r="R1568" s="66"/>
      <c r="S1568" s="66"/>
      <c r="T1568" s="66"/>
      <c r="U1568" s="66"/>
      <c r="V1568" s="66"/>
      <c r="W1568" s="24"/>
      <c r="X1568" s="24"/>
      <c r="Y1568" s="24"/>
      <c r="Z1568" s="24"/>
      <c r="AA1568" s="28"/>
      <c r="AB1568" s="28">
        <v>0.5</v>
      </c>
      <c r="AC1568" s="28"/>
      <c r="AD1568" s="28">
        <v>40</v>
      </c>
      <c r="AE1568" s="28">
        <v>40.000984320000001</v>
      </c>
      <c r="AF1568" t="s">
        <v>664</v>
      </c>
    </row>
    <row r="1569" spans="1:32" ht="18" customHeight="1">
      <c r="A1569" s="22">
        <v>46182</v>
      </c>
      <c r="B1569" s="23" t="s">
        <v>510</v>
      </c>
      <c r="C1569" s="24">
        <v>720</v>
      </c>
      <c r="D1569" s="25">
        <v>1149</v>
      </c>
      <c r="E1569" s="26">
        <v>300</v>
      </c>
      <c r="F1569" s="24">
        <v>8</v>
      </c>
      <c r="G1569" s="24">
        <v>0</v>
      </c>
      <c r="H1569" s="23" t="s">
        <v>2936</v>
      </c>
      <c r="I1569" s="23" t="s">
        <v>2936</v>
      </c>
      <c r="J1569" s="23" t="s">
        <v>214</v>
      </c>
      <c r="K1569" s="23" t="s">
        <v>154</v>
      </c>
      <c r="L1569" s="27">
        <v>1.087</v>
      </c>
      <c r="M1569" s="25">
        <v>404</v>
      </c>
      <c r="N1569" s="25">
        <v>-331</v>
      </c>
      <c r="O1569" s="24">
        <v>0</v>
      </c>
      <c r="P1569" s="24">
        <v>0</v>
      </c>
      <c r="Q1569" s="24">
        <v>0</v>
      </c>
      <c r="R1569" s="66"/>
      <c r="S1569" s="66"/>
      <c r="T1569" s="66"/>
      <c r="U1569" s="66"/>
      <c r="V1569" s="66"/>
      <c r="W1569" s="24"/>
      <c r="X1569" s="24"/>
      <c r="Y1569" s="24"/>
      <c r="Z1569" s="24"/>
      <c r="AA1569" s="28"/>
      <c r="AB1569" s="28">
        <v>0.5</v>
      </c>
      <c r="AC1569" s="28"/>
      <c r="AD1569" s="28">
        <v>35</v>
      </c>
      <c r="AE1569" s="28">
        <v>35.00098431</v>
      </c>
      <c r="AF1569" t="s">
        <v>668</v>
      </c>
    </row>
    <row r="1570" spans="1:32" ht="18" customHeight="1">
      <c r="A1570" s="22">
        <v>46182</v>
      </c>
      <c r="B1570" s="23" t="s">
        <v>372</v>
      </c>
      <c r="C1570" s="24">
        <v>711</v>
      </c>
      <c r="D1570" s="25">
        <v>583</v>
      </c>
      <c r="E1570" s="26">
        <v>-327</v>
      </c>
      <c r="F1570" s="24">
        <v>5</v>
      </c>
      <c r="G1570" s="24">
        <v>2</v>
      </c>
      <c r="H1570" s="23" t="s">
        <v>3094</v>
      </c>
      <c r="I1570" s="23" t="s">
        <v>3095</v>
      </c>
      <c r="J1570" s="23" t="s">
        <v>3096</v>
      </c>
      <c r="K1570" s="23" t="s">
        <v>154</v>
      </c>
      <c r="L1570" s="27">
        <v>0.81299999999999994</v>
      </c>
      <c r="M1570" s="25">
        <v>4925</v>
      </c>
      <c r="N1570" s="25">
        <v>-1579</v>
      </c>
      <c r="O1570" s="24">
        <v>0</v>
      </c>
      <c r="P1570" s="24">
        <v>1</v>
      </c>
      <c r="Q1570" s="24">
        <v>0</v>
      </c>
      <c r="R1570" s="66"/>
      <c r="S1570" s="66"/>
      <c r="T1570" s="66"/>
      <c r="U1570" s="66"/>
      <c r="V1570" s="66"/>
      <c r="W1570" s="24"/>
      <c r="X1570" s="24"/>
      <c r="Y1570" s="24"/>
      <c r="Z1570" s="24"/>
      <c r="AA1570" s="28"/>
      <c r="AB1570" s="28">
        <v>0.5</v>
      </c>
      <c r="AC1570" s="28"/>
      <c r="AD1570" s="28">
        <v>20</v>
      </c>
      <c r="AE1570" s="28">
        <v>20.000984299999999</v>
      </c>
      <c r="AF1570" t="s">
        <v>590</v>
      </c>
    </row>
    <row r="1571" spans="1:32" ht="18" customHeight="1">
      <c r="A1571" s="22">
        <v>46182</v>
      </c>
      <c r="B1571" s="23" t="s">
        <v>372</v>
      </c>
      <c r="C1571" s="24">
        <v>712</v>
      </c>
      <c r="D1571" s="25">
        <v>1265</v>
      </c>
      <c r="E1571" s="26">
        <v>-1028</v>
      </c>
      <c r="F1571" s="24">
        <v>10</v>
      </c>
      <c r="G1571" s="24">
        <v>4</v>
      </c>
      <c r="H1571" s="23" t="s">
        <v>3097</v>
      </c>
      <c r="I1571" s="23" t="s">
        <v>3065</v>
      </c>
      <c r="J1571" s="23" t="s">
        <v>1422</v>
      </c>
      <c r="K1571" s="23" t="s">
        <v>154</v>
      </c>
      <c r="L1571" s="27">
        <v>0.72909999999999997</v>
      </c>
      <c r="M1571" s="25">
        <v>-546</v>
      </c>
      <c r="N1571" s="25">
        <v>-547</v>
      </c>
      <c r="O1571" s="24">
        <v>0</v>
      </c>
      <c r="P1571" s="24">
        <v>2</v>
      </c>
      <c r="Q1571" s="24">
        <v>0</v>
      </c>
      <c r="R1571" s="66"/>
      <c r="S1571" s="66"/>
      <c r="T1571" s="66"/>
      <c r="U1571" s="66"/>
      <c r="V1571" s="66"/>
      <c r="W1571" s="24"/>
      <c r="X1571" s="24"/>
      <c r="Y1571" s="24"/>
      <c r="Z1571" s="24"/>
      <c r="AA1571" s="28"/>
      <c r="AB1571" s="28">
        <v>0.5</v>
      </c>
      <c r="AC1571" s="28"/>
      <c r="AD1571" s="28">
        <v>30</v>
      </c>
      <c r="AE1571" s="28">
        <v>30.000984290000002</v>
      </c>
      <c r="AF1571" t="s">
        <v>661</v>
      </c>
    </row>
    <row r="1572" spans="1:32" ht="18" customHeight="1">
      <c r="A1572" s="22">
        <v>46182</v>
      </c>
      <c r="B1572" s="23" t="s">
        <v>416</v>
      </c>
      <c r="C1572" s="24">
        <v>638</v>
      </c>
      <c r="D1572" s="25">
        <v>828</v>
      </c>
      <c r="E1572" s="26">
        <v>-387</v>
      </c>
      <c r="F1572" s="24">
        <v>6</v>
      </c>
      <c r="G1572" s="24">
        <v>1</v>
      </c>
      <c r="H1572" s="23" t="s">
        <v>3098</v>
      </c>
      <c r="I1572" s="23" t="s">
        <v>2928</v>
      </c>
      <c r="J1572" s="23" t="s">
        <v>3099</v>
      </c>
      <c r="K1572" s="23" t="s">
        <v>154</v>
      </c>
      <c r="L1572" s="27">
        <v>0.84419999999999995</v>
      </c>
      <c r="M1572" s="25">
        <v>246</v>
      </c>
      <c r="N1572" s="25">
        <v>2904</v>
      </c>
      <c r="O1572" s="24">
        <v>0</v>
      </c>
      <c r="P1572" s="24">
        <v>8</v>
      </c>
      <c r="Q1572" s="24">
        <v>0</v>
      </c>
      <c r="R1572" s="66"/>
      <c r="S1572" s="66"/>
      <c r="T1572" s="66"/>
      <c r="U1572" s="66"/>
      <c r="V1572" s="66"/>
      <c r="W1572" s="24"/>
      <c r="X1572" s="24"/>
      <c r="Y1572" s="24"/>
      <c r="Z1572" s="24"/>
      <c r="AA1572" s="28"/>
      <c r="AB1572" s="28">
        <v>0.5</v>
      </c>
      <c r="AC1572" s="28"/>
      <c r="AD1572" s="28">
        <v>20</v>
      </c>
      <c r="AE1572" s="28">
        <v>20.000984280000001</v>
      </c>
      <c r="AF1572" t="s">
        <v>590</v>
      </c>
    </row>
    <row r="1573" spans="1:32" ht="18" customHeight="1">
      <c r="A1573" s="22">
        <v>46182</v>
      </c>
      <c r="B1573" s="23" t="s">
        <v>416</v>
      </c>
      <c r="C1573" s="24">
        <v>650</v>
      </c>
      <c r="D1573" s="25">
        <v>390</v>
      </c>
      <c r="E1573" s="26">
        <v>-103</v>
      </c>
      <c r="F1573" s="24">
        <v>3</v>
      </c>
      <c r="G1573" s="24">
        <v>2</v>
      </c>
      <c r="H1573" s="23" t="s">
        <v>1566</v>
      </c>
      <c r="I1573" s="23" t="s">
        <v>2337</v>
      </c>
      <c r="J1573" s="23" t="s">
        <v>456</v>
      </c>
      <c r="K1573" s="23" t="s">
        <v>154</v>
      </c>
      <c r="L1573" s="27">
        <v>0.91200000000000003</v>
      </c>
      <c r="M1573" s="25">
        <v>-245</v>
      </c>
      <c r="N1573" s="25">
        <v>7455</v>
      </c>
      <c r="O1573" s="24">
        <v>0</v>
      </c>
      <c r="P1573" s="24">
        <v>0</v>
      </c>
      <c r="Q1573" s="24">
        <v>0</v>
      </c>
      <c r="R1573" s="66"/>
      <c r="S1573" s="66"/>
      <c r="T1573" s="66"/>
      <c r="U1573" s="66"/>
      <c r="V1573" s="66"/>
      <c r="W1573" s="24"/>
      <c r="X1573" s="24"/>
      <c r="Y1573" s="24"/>
      <c r="Z1573" s="24"/>
      <c r="AA1573" s="28"/>
      <c r="AB1573" s="28">
        <v>0.5</v>
      </c>
      <c r="AC1573" s="28"/>
      <c r="AD1573" s="28">
        <v>10</v>
      </c>
      <c r="AE1573" s="28">
        <v>10.00098427</v>
      </c>
      <c r="AF1573" t="s">
        <v>584</v>
      </c>
    </row>
    <row r="1574" spans="1:32" ht="18" customHeight="1">
      <c r="A1574" s="22">
        <v>46182</v>
      </c>
      <c r="B1574" s="23" t="s">
        <v>156</v>
      </c>
      <c r="C1574" s="24">
        <v>716</v>
      </c>
      <c r="D1574" s="25">
        <v>0</v>
      </c>
      <c r="E1574" s="26">
        <v>0</v>
      </c>
      <c r="F1574" s="24">
        <v>0</v>
      </c>
      <c r="G1574" s="24">
        <v>0</v>
      </c>
      <c r="H1574" s="23" t="s">
        <v>214</v>
      </c>
      <c r="I1574" s="23" t="s">
        <v>214</v>
      </c>
      <c r="J1574" s="23" t="s">
        <v>214</v>
      </c>
      <c r="K1574" s="23" t="s">
        <v>154</v>
      </c>
      <c r="L1574" s="27">
        <v>0</v>
      </c>
      <c r="M1574" s="25">
        <v>2556</v>
      </c>
      <c r="N1574" s="25">
        <v>5905</v>
      </c>
      <c r="O1574" s="24">
        <v>0</v>
      </c>
      <c r="P1574" s="24">
        <v>6</v>
      </c>
      <c r="Q1574" s="24">
        <v>0</v>
      </c>
      <c r="R1574" s="66"/>
      <c r="S1574" s="66"/>
      <c r="T1574" s="66"/>
      <c r="U1574" s="66"/>
      <c r="V1574" s="66"/>
      <c r="W1574" s="24"/>
      <c r="X1574" s="24"/>
      <c r="Y1574" s="24"/>
      <c r="Z1574" s="24"/>
      <c r="AA1574" s="28"/>
      <c r="AB1574" s="28"/>
      <c r="AC1574" s="28"/>
      <c r="AD1574" s="28">
        <v>0</v>
      </c>
      <c r="AE1574" s="28">
        <v>0</v>
      </c>
    </row>
    <row r="1575" spans="1:32" ht="18" customHeight="1">
      <c r="A1575" s="22">
        <v>46182</v>
      </c>
      <c r="B1575" s="23" t="s">
        <v>156</v>
      </c>
      <c r="C1575" s="24">
        <v>717</v>
      </c>
      <c r="D1575" s="25">
        <v>2100</v>
      </c>
      <c r="E1575" s="26">
        <v>1202</v>
      </c>
      <c r="F1575" s="24">
        <v>5</v>
      </c>
      <c r="G1575" s="24">
        <v>10</v>
      </c>
      <c r="H1575" s="23" t="s">
        <v>1465</v>
      </c>
      <c r="I1575" s="23" t="s">
        <v>3100</v>
      </c>
      <c r="J1575" s="23" t="s">
        <v>3101</v>
      </c>
      <c r="K1575" s="23" t="s">
        <v>154</v>
      </c>
      <c r="L1575" s="27">
        <v>1.1908000000000001</v>
      </c>
      <c r="M1575" s="25">
        <v>-363</v>
      </c>
      <c r="N1575" s="25">
        <v>-422</v>
      </c>
      <c r="O1575" s="24">
        <v>0</v>
      </c>
      <c r="P1575" s="24">
        <v>7</v>
      </c>
      <c r="Q1575" s="24">
        <v>0</v>
      </c>
      <c r="R1575" s="66"/>
      <c r="S1575" s="66"/>
      <c r="T1575" s="66"/>
      <c r="U1575" s="66"/>
      <c r="V1575" s="66"/>
      <c r="W1575" s="24"/>
      <c r="X1575" s="24"/>
      <c r="Y1575" s="24"/>
      <c r="Z1575" s="24"/>
      <c r="AA1575" s="28"/>
      <c r="AB1575" s="28">
        <v>0.5</v>
      </c>
      <c r="AC1575" s="28"/>
      <c r="AD1575" s="28">
        <v>60</v>
      </c>
      <c r="AE1575" s="28">
        <v>60.000984250000002</v>
      </c>
      <c r="AF1575" t="s">
        <v>578</v>
      </c>
    </row>
    <row r="1576" spans="1:32" ht="18" customHeight="1">
      <c r="A1576" s="22">
        <v>46182</v>
      </c>
      <c r="B1576" s="23" t="s">
        <v>485</v>
      </c>
      <c r="C1576" s="24">
        <v>713</v>
      </c>
      <c r="D1576" s="25">
        <v>929</v>
      </c>
      <c r="E1576" s="26">
        <v>-720</v>
      </c>
      <c r="F1576" s="24">
        <v>5</v>
      </c>
      <c r="G1576" s="24">
        <v>3</v>
      </c>
      <c r="H1576" s="23" t="s">
        <v>3102</v>
      </c>
      <c r="I1576" s="23" t="s">
        <v>448</v>
      </c>
      <c r="J1576" s="23" t="s">
        <v>3103</v>
      </c>
      <c r="K1576" s="23" t="s">
        <v>154</v>
      </c>
      <c r="L1576" s="27">
        <v>0.74170000000000003</v>
      </c>
      <c r="M1576" s="25">
        <v>-533</v>
      </c>
      <c r="N1576" s="25">
        <v>8233</v>
      </c>
      <c r="O1576" s="24">
        <v>0</v>
      </c>
      <c r="P1576" s="24">
        <v>3</v>
      </c>
      <c r="Q1576" s="24">
        <v>0</v>
      </c>
      <c r="R1576" s="66"/>
      <c r="S1576" s="66"/>
      <c r="T1576" s="66"/>
      <c r="U1576" s="66"/>
      <c r="V1576" s="66"/>
      <c r="W1576" s="24"/>
      <c r="X1576" s="24"/>
      <c r="Y1576" s="24"/>
      <c r="Z1576" s="24"/>
      <c r="AA1576" s="28"/>
      <c r="AB1576" s="28">
        <v>0.5</v>
      </c>
      <c r="AC1576" s="28"/>
      <c r="AD1576" s="28">
        <v>10</v>
      </c>
      <c r="AE1576" s="28">
        <v>10.000984239999999</v>
      </c>
      <c r="AF1576" t="s">
        <v>584</v>
      </c>
    </row>
    <row r="1577" spans="1:32" ht="18" customHeight="1">
      <c r="A1577" s="22">
        <v>46182</v>
      </c>
      <c r="B1577" s="23" t="s">
        <v>485</v>
      </c>
      <c r="C1577" s="24">
        <v>715</v>
      </c>
      <c r="D1577" s="25">
        <v>1950</v>
      </c>
      <c r="E1577" s="26">
        <v>2555</v>
      </c>
      <c r="F1577" s="24">
        <v>38</v>
      </c>
      <c r="G1577" s="24">
        <v>7</v>
      </c>
      <c r="H1577" s="23" t="s">
        <v>3104</v>
      </c>
      <c r="I1577" s="23" t="s">
        <v>1202</v>
      </c>
      <c r="J1577" s="23" t="s">
        <v>3105</v>
      </c>
      <c r="K1577" s="23" t="s">
        <v>154</v>
      </c>
      <c r="L1577" s="27">
        <v>1.4368000000000001</v>
      </c>
      <c r="M1577" s="25">
        <v>-995</v>
      </c>
      <c r="N1577" s="25">
        <v>182</v>
      </c>
      <c r="O1577" s="24">
        <v>0</v>
      </c>
      <c r="P1577" s="24">
        <v>5</v>
      </c>
      <c r="Q1577" s="24">
        <v>0</v>
      </c>
      <c r="R1577" s="66"/>
      <c r="S1577" s="66"/>
      <c r="T1577" s="66"/>
      <c r="U1577" s="66"/>
      <c r="V1577" s="66"/>
      <c r="W1577" s="24"/>
      <c r="X1577" s="24"/>
      <c r="Y1577" s="24"/>
      <c r="Z1577" s="24"/>
      <c r="AA1577" s="28"/>
      <c r="AB1577" s="28">
        <v>0.5</v>
      </c>
      <c r="AC1577" s="28"/>
      <c r="AD1577" s="28">
        <v>80</v>
      </c>
      <c r="AE1577" s="28">
        <v>80.00098423</v>
      </c>
      <c r="AF1577" t="s">
        <v>183</v>
      </c>
    </row>
    <row r="1578" spans="1:32" ht="18" customHeight="1">
      <c r="A1578" s="22">
        <v>46182</v>
      </c>
      <c r="B1578" s="23" t="s">
        <v>49</v>
      </c>
      <c r="C1578" s="24">
        <v>686</v>
      </c>
      <c r="D1578" s="25">
        <v>1298</v>
      </c>
      <c r="E1578" s="26">
        <v>-784</v>
      </c>
      <c r="F1578" s="24">
        <v>9</v>
      </c>
      <c r="G1578" s="24">
        <v>7</v>
      </c>
      <c r="H1578" s="23" t="s">
        <v>2239</v>
      </c>
      <c r="I1578" s="23" t="s">
        <v>3106</v>
      </c>
      <c r="J1578" s="23" t="s">
        <v>2871</v>
      </c>
      <c r="K1578" s="23" t="s">
        <v>154</v>
      </c>
      <c r="L1578" s="27">
        <v>0.79869999999999997</v>
      </c>
      <c r="M1578" s="25">
        <v>-494</v>
      </c>
      <c r="N1578" s="25">
        <v>-1045</v>
      </c>
      <c r="O1578" s="24">
        <v>0</v>
      </c>
      <c r="P1578" s="24">
        <v>6</v>
      </c>
      <c r="Q1578" s="24">
        <v>0</v>
      </c>
      <c r="R1578" s="66"/>
      <c r="S1578" s="66"/>
      <c r="T1578" s="66"/>
      <c r="U1578" s="66"/>
      <c r="V1578" s="66"/>
      <c r="W1578" s="24"/>
      <c r="X1578" s="24"/>
      <c r="Y1578" s="24"/>
      <c r="Z1578" s="24"/>
      <c r="AA1578" s="28"/>
      <c r="AB1578" s="28">
        <v>0.5</v>
      </c>
      <c r="AC1578" s="28"/>
      <c r="AD1578" s="28">
        <v>40</v>
      </c>
      <c r="AE1578" s="28">
        <v>40.000984219999999</v>
      </c>
      <c r="AF1578" t="s">
        <v>664</v>
      </c>
    </row>
    <row r="1579" spans="1:32" ht="18" customHeight="1">
      <c r="A1579" s="22">
        <v>46182</v>
      </c>
      <c r="B1579" s="23" t="s">
        <v>49</v>
      </c>
      <c r="C1579" s="24">
        <v>687</v>
      </c>
      <c r="D1579" s="25">
        <v>136</v>
      </c>
      <c r="E1579" s="26">
        <v>-47</v>
      </c>
      <c r="F1579" s="24">
        <v>1</v>
      </c>
      <c r="G1579" s="24">
        <v>1</v>
      </c>
      <c r="H1579" s="23" t="s">
        <v>1886</v>
      </c>
      <c r="I1579" s="23" t="s">
        <v>1584</v>
      </c>
      <c r="J1579" s="23" t="s">
        <v>1584</v>
      </c>
      <c r="K1579" s="23" t="s">
        <v>154</v>
      </c>
      <c r="L1579" s="27">
        <v>0.88480000000000003</v>
      </c>
      <c r="M1579" s="25">
        <v>-1127</v>
      </c>
      <c r="N1579" s="25">
        <v>105</v>
      </c>
      <c r="O1579" s="24">
        <v>0</v>
      </c>
      <c r="P1579" s="24">
        <v>7</v>
      </c>
      <c r="Q1579" s="24">
        <v>0</v>
      </c>
      <c r="R1579" s="66"/>
      <c r="S1579" s="66"/>
      <c r="T1579" s="66"/>
      <c r="U1579" s="66"/>
      <c r="V1579" s="66"/>
      <c r="W1579" s="24"/>
      <c r="X1579" s="24"/>
      <c r="Y1579" s="24"/>
      <c r="Z1579" s="24"/>
      <c r="AA1579" s="28"/>
      <c r="AB1579" s="28">
        <v>0.5</v>
      </c>
      <c r="AC1579" s="28"/>
      <c r="AD1579" s="28">
        <v>10</v>
      </c>
      <c r="AE1579" s="28">
        <v>10.00098421</v>
      </c>
      <c r="AF1579" t="s">
        <v>584</v>
      </c>
    </row>
    <row r="1580" spans="1:32" ht="18" customHeight="1">
      <c r="A1580" s="22">
        <v>46182</v>
      </c>
      <c r="B1580" s="23" t="s">
        <v>380</v>
      </c>
      <c r="C1580" s="24">
        <v>723</v>
      </c>
      <c r="D1580" s="25">
        <v>1219</v>
      </c>
      <c r="E1580" s="26">
        <v>1679</v>
      </c>
      <c r="F1580" s="24">
        <v>14</v>
      </c>
      <c r="G1580" s="24">
        <v>9</v>
      </c>
      <c r="H1580" s="23" t="s">
        <v>2296</v>
      </c>
      <c r="I1580" s="23" t="s">
        <v>3107</v>
      </c>
      <c r="J1580" s="23" t="s">
        <v>3108</v>
      </c>
      <c r="K1580" s="23" t="s">
        <v>154</v>
      </c>
      <c r="L1580" s="27">
        <v>1.4591000000000001</v>
      </c>
      <c r="M1580" s="25">
        <v>386</v>
      </c>
      <c r="N1580" s="25">
        <v>-1193</v>
      </c>
      <c r="O1580" s="24">
        <v>0</v>
      </c>
      <c r="P1580" s="24">
        <v>3</v>
      </c>
      <c r="Q1580" s="24">
        <v>0</v>
      </c>
      <c r="R1580" s="66"/>
      <c r="S1580" s="66"/>
      <c r="T1580" s="66"/>
      <c r="U1580" s="66"/>
      <c r="V1580" s="66"/>
      <c r="W1580" s="24"/>
      <c r="X1580" s="24"/>
      <c r="Y1580" s="24"/>
      <c r="Z1580" s="24"/>
      <c r="AA1580" s="28"/>
      <c r="AB1580" s="28">
        <v>0.5</v>
      </c>
      <c r="AC1580" s="28"/>
      <c r="AD1580" s="28">
        <v>60</v>
      </c>
      <c r="AE1580" s="28">
        <v>60.000984199999998</v>
      </c>
      <c r="AF1580" t="s">
        <v>578</v>
      </c>
    </row>
    <row r="1581" spans="1:32" ht="18" customHeight="1">
      <c r="A1581" s="22">
        <v>46182</v>
      </c>
      <c r="B1581" s="23" t="s">
        <v>26</v>
      </c>
      <c r="C1581" s="24">
        <v>725</v>
      </c>
      <c r="D1581" s="25">
        <v>2510</v>
      </c>
      <c r="E1581" s="26">
        <v>-206</v>
      </c>
      <c r="F1581" s="24">
        <v>20</v>
      </c>
      <c r="G1581" s="24">
        <v>10</v>
      </c>
      <c r="H1581" s="23" t="s">
        <v>2477</v>
      </c>
      <c r="I1581" s="23" t="s">
        <v>2302</v>
      </c>
      <c r="J1581" s="23" t="s">
        <v>3109</v>
      </c>
      <c r="K1581" s="23" t="s">
        <v>154</v>
      </c>
      <c r="L1581" s="27">
        <v>0.97260000000000002</v>
      </c>
      <c r="M1581" s="25">
        <v>-996</v>
      </c>
      <c r="N1581" s="25">
        <v>820</v>
      </c>
      <c r="O1581" s="24">
        <v>0</v>
      </c>
      <c r="P1581" s="24">
        <v>5</v>
      </c>
      <c r="Q1581" s="24">
        <v>0</v>
      </c>
      <c r="R1581" s="66"/>
      <c r="S1581" s="66"/>
      <c r="T1581" s="66"/>
      <c r="U1581" s="66"/>
      <c r="V1581" s="66"/>
      <c r="W1581" s="24"/>
      <c r="X1581" s="24"/>
      <c r="Y1581" s="24"/>
      <c r="Z1581" s="24"/>
      <c r="AA1581" s="28"/>
      <c r="AB1581" s="28">
        <v>0.5</v>
      </c>
      <c r="AC1581" s="28"/>
      <c r="AD1581" s="28">
        <v>40</v>
      </c>
      <c r="AE1581" s="28">
        <v>40.000984189999997</v>
      </c>
      <c r="AF1581" t="s">
        <v>664</v>
      </c>
    </row>
    <row r="1582" spans="1:32" ht="18" customHeight="1">
      <c r="A1582" s="22">
        <v>46182</v>
      </c>
      <c r="B1582" s="23" t="s">
        <v>52</v>
      </c>
      <c r="C1582" s="24">
        <v>726</v>
      </c>
      <c r="D1582" s="25">
        <v>4485</v>
      </c>
      <c r="E1582" s="26">
        <v>1791</v>
      </c>
      <c r="F1582" s="24">
        <v>20</v>
      </c>
      <c r="G1582" s="24">
        <v>15</v>
      </c>
      <c r="H1582" s="23" t="s">
        <v>1086</v>
      </c>
      <c r="I1582" s="23" t="s">
        <v>3110</v>
      </c>
      <c r="J1582" s="23" t="s">
        <v>972</v>
      </c>
      <c r="K1582" s="23" t="s">
        <v>154</v>
      </c>
      <c r="L1582" s="27">
        <v>1.1331</v>
      </c>
      <c r="M1582" s="25">
        <v>-791</v>
      </c>
      <c r="N1582" s="25">
        <v>-431</v>
      </c>
      <c r="O1582" s="24">
        <v>0</v>
      </c>
      <c r="P1582" s="24">
        <v>6</v>
      </c>
      <c r="Q1582" s="24">
        <v>0</v>
      </c>
      <c r="R1582" s="66"/>
      <c r="S1582" s="66"/>
      <c r="T1582" s="66"/>
      <c r="U1582" s="66"/>
      <c r="V1582" s="66"/>
      <c r="W1582" s="24"/>
      <c r="X1582" s="24"/>
      <c r="Y1582" s="24"/>
      <c r="Z1582" s="24"/>
      <c r="AA1582" s="28"/>
      <c r="AB1582" s="28">
        <v>0.6</v>
      </c>
      <c r="AC1582" s="28"/>
      <c r="AD1582" s="28">
        <v>70</v>
      </c>
      <c r="AE1582" s="28">
        <v>70.000984180000003</v>
      </c>
      <c r="AF1582" t="s">
        <v>204</v>
      </c>
    </row>
    <row r="1583" spans="1:32" ht="18" customHeight="1">
      <c r="A1583" s="22">
        <v>46182</v>
      </c>
      <c r="B1583" s="23" t="s">
        <v>546</v>
      </c>
      <c r="C1583" s="24">
        <v>727</v>
      </c>
      <c r="D1583" s="25">
        <v>2619</v>
      </c>
      <c r="E1583" s="26">
        <v>43</v>
      </c>
      <c r="F1583" s="24">
        <v>7</v>
      </c>
      <c r="G1583" s="24">
        <v>8</v>
      </c>
      <c r="H1583" s="23" t="s">
        <v>2268</v>
      </c>
      <c r="I1583" s="23" t="s">
        <v>3111</v>
      </c>
      <c r="J1583" s="23" t="s">
        <v>3112</v>
      </c>
      <c r="K1583" s="23" t="s">
        <v>154</v>
      </c>
      <c r="L1583" s="27">
        <v>1.0055000000000001</v>
      </c>
      <c r="M1583" s="25">
        <v>3525</v>
      </c>
      <c r="N1583" s="25">
        <v>-151</v>
      </c>
      <c r="O1583" s="24">
        <v>0</v>
      </c>
      <c r="P1583" s="24">
        <v>7</v>
      </c>
      <c r="Q1583" s="24">
        <v>0</v>
      </c>
      <c r="R1583" s="66"/>
      <c r="S1583" s="66"/>
      <c r="T1583" s="66"/>
      <c r="U1583" s="66"/>
      <c r="V1583" s="66"/>
      <c r="W1583" s="24"/>
      <c r="X1583" s="24"/>
      <c r="Y1583" s="24"/>
      <c r="Z1583" s="24"/>
      <c r="AA1583" s="28"/>
      <c r="AB1583" s="28">
        <v>0.5</v>
      </c>
      <c r="AC1583" s="28"/>
      <c r="AD1583" s="28">
        <v>35</v>
      </c>
      <c r="AE1583" s="28">
        <v>35.000984170000002</v>
      </c>
      <c r="AF1583" t="s">
        <v>668</v>
      </c>
    </row>
    <row r="1584" spans="1:32" ht="18" customHeight="1">
      <c r="A1584" s="22">
        <v>46182</v>
      </c>
      <c r="B1584" s="23" t="s">
        <v>514</v>
      </c>
      <c r="C1584" s="24">
        <v>728</v>
      </c>
      <c r="D1584" s="25">
        <v>6273</v>
      </c>
      <c r="E1584" s="26">
        <v>1028</v>
      </c>
      <c r="F1584" s="24">
        <v>23</v>
      </c>
      <c r="G1584" s="24">
        <v>19</v>
      </c>
      <c r="H1584" s="23" t="s">
        <v>1848</v>
      </c>
      <c r="I1584" s="23" t="s">
        <v>2870</v>
      </c>
      <c r="J1584" s="23" t="s">
        <v>3113</v>
      </c>
      <c r="K1584" s="23" t="s">
        <v>154</v>
      </c>
      <c r="L1584" s="27">
        <v>1.0546</v>
      </c>
      <c r="M1584" s="25">
        <v>660</v>
      </c>
      <c r="N1584" s="25">
        <v>-1565</v>
      </c>
      <c r="O1584" s="24">
        <v>0</v>
      </c>
      <c r="P1584" s="24">
        <v>8</v>
      </c>
      <c r="Q1584" s="24">
        <v>0</v>
      </c>
      <c r="R1584" s="66"/>
      <c r="S1584" s="66"/>
      <c r="T1584" s="66"/>
      <c r="U1584" s="66"/>
      <c r="V1584" s="66"/>
      <c r="W1584" s="24"/>
      <c r="X1584" s="24"/>
      <c r="Y1584" s="24"/>
      <c r="Z1584" s="24"/>
      <c r="AA1584" s="28"/>
      <c r="AB1584" s="28">
        <v>0.8</v>
      </c>
      <c r="AC1584" s="28"/>
      <c r="AD1584" s="28">
        <v>70</v>
      </c>
      <c r="AE1584" s="28">
        <v>70.000984160000002</v>
      </c>
      <c r="AF1584" t="s">
        <v>204</v>
      </c>
    </row>
    <row r="1585" spans="1:32" ht="18" customHeight="1">
      <c r="A1585" s="22">
        <v>46182</v>
      </c>
      <c r="B1585" s="23" t="s">
        <v>246</v>
      </c>
      <c r="C1585" s="24">
        <v>730</v>
      </c>
      <c r="D1585" s="25">
        <v>2290</v>
      </c>
      <c r="E1585" s="26">
        <v>-248</v>
      </c>
      <c r="F1585" s="24">
        <v>18</v>
      </c>
      <c r="G1585" s="24">
        <v>8</v>
      </c>
      <c r="H1585" s="23" t="s">
        <v>3114</v>
      </c>
      <c r="I1585" s="23" t="s">
        <v>2980</v>
      </c>
      <c r="J1585" s="23" t="s">
        <v>2267</v>
      </c>
      <c r="K1585" s="23" t="s">
        <v>154</v>
      </c>
      <c r="L1585" s="27">
        <v>0.96389999999999998</v>
      </c>
      <c r="M1585" s="25">
        <v>167</v>
      </c>
      <c r="N1585" s="25">
        <v>0</v>
      </c>
      <c r="O1585" s="24">
        <v>0</v>
      </c>
      <c r="P1585" s="24">
        <v>0</v>
      </c>
      <c r="Q1585" s="24">
        <v>0</v>
      </c>
      <c r="R1585" s="66"/>
      <c r="S1585" s="66"/>
      <c r="T1585" s="66"/>
      <c r="U1585" s="66"/>
      <c r="V1585" s="66"/>
      <c r="W1585" s="24"/>
      <c r="X1585" s="24"/>
      <c r="Y1585" s="24"/>
      <c r="Z1585" s="24"/>
      <c r="AA1585" s="28"/>
      <c r="AB1585" s="28">
        <v>0.5</v>
      </c>
      <c r="AC1585" s="28"/>
      <c r="AD1585" s="28">
        <v>30</v>
      </c>
      <c r="AE1585" s="28">
        <v>30.000984150000001</v>
      </c>
      <c r="AF1585" t="s">
        <v>661</v>
      </c>
    </row>
    <row r="1586" spans="1:32" ht="18" customHeight="1">
      <c r="A1586" s="22">
        <v>46182</v>
      </c>
      <c r="B1586" s="23" t="s">
        <v>404</v>
      </c>
      <c r="C1586" s="24">
        <v>731</v>
      </c>
      <c r="D1586" s="25">
        <v>2519</v>
      </c>
      <c r="E1586" s="26">
        <v>-1476</v>
      </c>
      <c r="F1586" s="24">
        <v>8</v>
      </c>
      <c r="G1586" s="24">
        <v>4</v>
      </c>
      <c r="H1586" s="23" t="s">
        <v>2200</v>
      </c>
      <c r="I1586" s="23" t="s">
        <v>969</v>
      </c>
      <c r="J1586" s="23" t="s">
        <v>3115</v>
      </c>
      <c r="K1586" s="23" t="s">
        <v>154</v>
      </c>
      <c r="L1586" s="27">
        <v>0.80469999999999997</v>
      </c>
      <c r="M1586" s="25">
        <v>746</v>
      </c>
      <c r="N1586" s="25">
        <v>-766</v>
      </c>
      <c r="O1586" s="24">
        <v>0</v>
      </c>
      <c r="P1586" s="24">
        <v>1</v>
      </c>
      <c r="Q1586" s="24">
        <v>0</v>
      </c>
      <c r="R1586" s="66"/>
      <c r="S1586" s="66"/>
      <c r="T1586" s="66"/>
      <c r="U1586" s="66"/>
      <c r="V1586" s="66"/>
      <c r="W1586" s="24"/>
      <c r="X1586" s="24"/>
      <c r="Y1586" s="24"/>
      <c r="Z1586" s="24"/>
      <c r="AA1586" s="28"/>
      <c r="AB1586" s="28">
        <v>0.5</v>
      </c>
      <c r="AC1586" s="28"/>
      <c r="AD1586" s="28">
        <v>40</v>
      </c>
      <c r="AE1586" s="28">
        <v>40.00098414</v>
      </c>
      <c r="AF1586" t="s">
        <v>664</v>
      </c>
    </row>
    <row r="1587" spans="1:32" ht="18" customHeight="1">
      <c r="A1587" s="22">
        <v>46182</v>
      </c>
      <c r="B1587" s="23" t="s">
        <v>323</v>
      </c>
      <c r="C1587" s="24">
        <v>732</v>
      </c>
      <c r="D1587" s="25">
        <v>635</v>
      </c>
      <c r="E1587" s="26">
        <v>-918</v>
      </c>
      <c r="F1587" s="24">
        <v>1</v>
      </c>
      <c r="G1587" s="24">
        <v>1</v>
      </c>
      <c r="H1587" s="23" t="s">
        <v>3116</v>
      </c>
      <c r="I1587" s="23" t="s">
        <v>3117</v>
      </c>
      <c r="J1587" s="23" t="s">
        <v>3117</v>
      </c>
      <c r="K1587" s="23" t="s">
        <v>154</v>
      </c>
      <c r="L1587" s="27">
        <v>0.5181</v>
      </c>
      <c r="M1587" s="25">
        <v>-1296</v>
      </c>
      <c r="N1587" s="25">
        <v>-949</v>
      </c>
      <c r="O1587" s="24">
        <v>0</v>
      </c>
      <c r="P1587" s="24">
        <v>2</v>
      </c>
      <c r="Q1587" s="24">
        <v>0</v>
      </c>
      <c r="R1587" s="66"/>
      <c r="S1587" s="66"/>
      <c r="T1587" s="66"/>
      <c r="U1587" s="66"/>
      <c r="V1587" s="66"/>
      <c r="W1587" s="24"/>
      <c r="X1587" s="24"/>
      <c r="Y1587" s="24"/>
      <c r="Z1587" s="24"/>
      <c r="AA1587" s="28"/>
      <c r="AB1587" s="28">
        <v>0.5</v>
      </c>
      <c r="AC1587" s="28"/>
      <c r="AD1587" s="28">
        <v>10</v>
      </c>
      <c r="AE1587" s="28">
        <v>10.000984130000001</v>
      </c>
      <c r="AF1587" t="s">
        <v>584</v>
      </c>
    </row>
    <row r="1588" spans="1:32" ht="18" customHeight="1">
      <c r="A1588" s="22">
        <v>46182</v>
      </c>
      <c r="B1588" s="23" t="s">
        <v>293</v>
      </c>
      <c r="C1588" s="24">
        <v>733</v>
      </c>
      <c r="D1588" s="25">
        <v>1333</v>
      </c>
      <c r="E1588" s="26">
        <v>-467</v>
      </c>
      <c r="F1588" s="24">
        <v>12</v>
      </c>
      <c r="G1588" s="24">
        <v>3</v>
      </c>
      <c r="H1588" s="23" t="s">
        <v>3118</v>
      </c>
      <c r="I1588" s="23" t="s">
        <v>3119</v>
      </c>
      <c r="J1588" s="23" t="s">
        <v>1861</v>
      </c>
      <c r="K1588" s="23" t="s">
        <v>154</v>
      </c>
      <c r="L1588" s="27">
        <v>0.88319999999999999</v>
      </c>
      <c r="M1588" s="25">
        <v>1344</v>
      </c>
      <c r="N1588" s="25">
        <v>86</v>
      </c>
      <c r="O1588" s="24">
        <v>0</v>
      </c>
      <c r="P1588" s="24">
        <v>3</v>
      </c>
      <c r="Q1588" s="24">
        <v>0</v>
      </c>
      <c r="R1588" s="66"/>
      <c r="S1588" s="66"/>
      <c r="T1588" s="66"/>
      <c r="U1588" s="66"/>
      <c r="V1588" s="66"/>
      <c r="W1588" s="24"/>
      <c r="X1588" s="24"/>
      <c r="Y1588" s="24"/>
      <c r="Z1588" s="24"/>
      <c r="AA1588" s="28"/>
      <c r="AB1588" s="28">
        <v>0.5</v>
      </c>
      <c r="AC1588" s="28"/>
      <c r="AD1588" s="28">
        <v>30</v>
      </c>
      <c r="AE1588" s="28">
        <v>30.000984119999998</v>
      </c>
      <c r="AF1588" t="s">
        <v>661</v>
      </c>
    </row>
    <row r="1589" spans="1:32" ht="18" customHeight="1">
      <c r="A1589" s="22">
        <v>46182</v>
      </c>
      <c r="B1589" s="23" t="s">
        <v>324</v>
      </c>
      <c r="C1589" s="24">
        <v>735</v>
      </c>
      <c r="D1589" s="25">
        <v>0</v>
      </c>
      <c r="E1589" s="26">
        <v>0</v>
      </c>
      <c r="F1589" s="24">
        <v>0</v>
      </c>
      <c r="G1589" s="24">
        <v>0</v>
      </c>
      <c r="H1589" s="23" t="s">
        <v>214</v>
      </c>
      <c r="I1589" s="23" t="s">
        <v>214</v>
      </c>
      <c r="J1589" s="23" t="s">
        <v>214</v>
      </c>
      <c r="K1589" s="23" t="s">
        <v>154</v>
      </c>
      <c r="L1589" s="27">
        <v>0</v>
      </c>
      <c r="M1589" s="25">
        <v>-694</v>
      </c>
      <c r="N1589" s="25">
        <v>1515</v>
      </c>
      <c r="O1589" s="24">
        <v>0</v>
      </c>
      <c r="P1589" s="24">
        <v>5</v>
      </c>
      <c r="Q1589" s="24">
        <v>0</v>
      </c>
      <c r="R1589" s="66"/>
      <c r="S1589" s="66"/>
      <c r="T1589" s="66"/>
      <c r="U1589" s="66"/>
      <c r="V1589" s="66"/>
      <c r="W1589" s="24"/>
      <c r="X1589" s="24"/>
      <c r="Y1589" s="24"/>
      <c r="Z1589" s="24"/>
      <c r="AA1589" s="28"/>
      <c r="AB1589" s="28"/>
      <c r="AC1589" s="28"/>
      <c r="AD1589" s="28">
        <v>0</v>
      </c>
      <c r="AE1589" s="28">
        <v>0</v>
      </c>
    </row>
    <row r="1590" spans="1:32" ht="18" customHeight="1">
      <c r="A1590" s="22">
        <v>46182</v>
      </c>
      <c r="B1590" s="23" t="s">
        <v>297</v>
      </c>
      <c r="C1590" s="24">
        <v>736</v>
      </c>
      <c r="D1590" s="25">
        <v>799</v>
      </c>
      <c r="E1590" s="26">
        <v>-1229</v>
      </c>
      <c r="F1590" s="24">
        <v>1</v>
      </c>
      <c r="G1590" s="24">
        <v>0</v>
      </c>
      <c r="H1590" s="23" t="s">
        <v>3120</v>
      </c>
      <c r="I1590" s="23" t="s">
        <v>3120</v>
      </c>
      <c r="J1590" s="23" t="s">
        <v>214</v>
      </c>
      <c r="K1590" s="23" t="s">
        <v>154</v>
      </c>
      <c r="L1590" s="27">
        <v>0.48730000000000001</v>
      </c>
      <c r="M1590" s="25">
        <v>-850</v>
      </c>
      <c r="N1590" s="25">
        <v>-175</v>
      </c>
      <c r="O1590" s="24">
        <v>0</v>
      </c>
      <c r="P1590" s="24">
        <v>6</v>
      </c>
      <c r="Q1590" s="24">
        <v>0</v>
      </c>
      <c r="R1590" s="66"/>
      <c r="S1590" s="66"/>
      <c r="T1590" s="66"/>
      <c r="U1590" s="66"/>
      <c r="V1590" s="66"/>
      <c r="W1590" s="24"/>
      <c r="X1590" s="24"/>
      <c r="Y1590" s="24"/>
      <c r="Z1590" s="24"/>
      <c r="AA1590" s="28"/>
      <c r="AB1590" s="28">
        <v>0.5</v>
      </c>
      <c r="AC1590" s="28"/>
      <c r="AD1590" s="28">
        <v>20</v>
      </c>
      <c r="AE1590" s="28">
        <v>20.0009841</v>
      </c>
      <c r="AF1590" t="s">
        <v>590</v>
      </c>
    </row>
    <row r="1591" spans="1:32" ht="18" customHeight="1">
      <c r="A1591" s="22">
        <v>46182</v>
      </c>
      <c r="B1591" s="23" t="s">
        <v>400</v>
      </c>
      <c r="C1591" s="24">
        <v>737</v>
      </c>
      <c r="D1591" s="25">
        <v>2921</v>
      </c>
      <c r="E1591" s="26">
        <v>-1964</v>
      </c>
      <c r="F1591" s="24">
        <v>12</v>
      </c>
      <c r="G1591" s="24">
        <v>18</v>
      </c>
      <c r="H1591" s="23" t="s">
        <v>2924</v>
      </c>
      <c r="I1591" s="23" t="s">
        <v>1705</v>
      </c>
      <c r="J1591" s="23" t="s">
        <v>1218</v>
      </c>
      <c r="K1591" s="23" t="s">
        <v>154</v>
      </c>
      <c r="L1591" s="27">
        <v>0.77590000000000003</v>
      </c>
      <c r="M1591" s="25">
        <v>-1456</v>
      </c>
      <c r="N1591" s="25">
        <v>-4301</v>
      </c>
      <c r="O1591" s="24">
        <v>0</v>
      </c>
      <c r="P1591" s="24">
        <v>7</v>
      </c>
      <c r="Q1591" s="24">
        <v>0</v>
      </c>
      <c r="R1591" s="66"/>
      <c r="S1591" s="66"/>
      <c r="T1591" s="66"/>
      <c r="U1591" s="66"/>
      <c r="V1591" s="66"/>
      <c r="W1591" s="24"/>
      <c r="X1591" s="24"/>
      <c r="Y1591" s="24"/>
      <c r="Z1591" s="24"/>
      <c r="AA1591" s="28"/>
      <c r="AB1591" s="28">
        <v>0.5</v>
      </c>
      <c r="AC1591" s="28"/>
      <c r="AD1591" s="28">
        <v>30</v>
      </c>
      <c r="AE1591" s="28">
        <v>30.000984089999999</v>
      </c>
      <c r="AF1591" t="s">
        <v>661</v>
      </c>
    </row>
    <row r="1592" spans="1:32" ht="18" customHeight="1">
      <c r="A1592" s="22">
        <v>46182</v>
      </c>
      <c r="B1592" s="23" t="s">
        <v>461</v>
      </c>
      <c r="C1592" s="24">
        <v>738</v>
      </c>
      <c r="D1592" s="25">
        <v>772</v>
      </c>
      <c r="E1592" s="26">
        <v>177</v>
      </c>
      <c r="F1592" s="24">
        <v>17</v>
      </c>
      <c r="G1592" s="24">
        <v>2</v>
      </c>
      <c r="H1592" s="23" t="s">
        <v>1542</v>
      </c>
      <c r="I1592" s="23" t="s">
        <v>3121</v>
      </c>
      <c r="J1592" s="23" t="s">
        <v>2703</v>
      </c>
      <c r="K1592" s="23" t="s">
        <v>154</v>
      </c>
      <c r="L1592" s="27">
        <v>1.0764</v>
      </c>
      <c r="M1592" s="25">
        <v>580</v>
      </c>
      <c r="N1592" s="25">
        <v>-97</v>
      </c>
      <c r="O1592" s="24">
        <v>0</v>
      </c>
      <c r="P1592" s="24">
        <v>8</v>
      </c>
      <c r="Q1592" s="24">
        <v>0</v>
      </c>
      <c r="R1592" s="66"/>
      <c r="S1592" s="66"/>
      <c r="T1592" s="66"/>
      <c r="U1592" s="66"/>
      <c r="V1592" s="66"/>
      <c r="W1592" s="24"/>
      <c r="X1592" s="24"/>
      <c r="Y1592" s="24"/>
      <c r="Z1592" s="24"/>
      <c r="AA1592" s="28"/>
      <c r="AB1592" s="28">
        <v>0.5</v>
      </c>
      <c r="AC1592" s="28"/>
      <c r="AD1592" s="28">
        <v>10</v>
      </c>
      <c r="AE1592" s="28">
        <v>10.00098408</v>
      </c>
      <c r="AF1592" t="s">
        <v>195</v>
      </c>
    </row>
    <row r="1593" spans="1:32" ht="18" customHeight="1">
      <c r="A1593" s="22">
        <v>46182</v>
      </c>
      <c r="B1593" s="23" t="s">
        <v>351</v>
      </c>
      <c r="C1593" s="24">
        <v>750</v>
      </c>
      <c r="D1593" s="25">
        <v>4594</v>
      </c>
      <c r="E1593" s="26">
        <v>836</v>
      </c>
      <c r="F1593" s="24">
        <v>59</v>
      </c>
      <c r="G1593" s="24">
        <v>16</v>
      </c>
      <c r="H1593" s="23" t="s">
        <v>1035</v>
      </c>
      <c r="I1593" s="23" t="s">
        <v>3122</v>
      </c>
      <c r="J1593" s="23" t="s">
        <v>1936</v>
      </c>
      <c r="K1593" s="23" t="s">
        <v>154</v>
      </c>
      <c r="L1593" s="27">
        <v>1.0607</v>
      </c>
      <c r="M1593" s="25">
        <v>-963</v>
      </c>
      <c r="N1593" s="25">
        <v>-3673</v>
      </c>
      <c r="O1593" s="24">
        <v>0</v>
      </c>
      <c r="P1593" s="24">
        <v>0</v>
      </c>
      <c r="Q1593" s="24">
        <v>0</v>
      </c>
      <c r="R1593" s="66"/>
      <c r="S1593" s="66"/>
      <c r="T1593" s="66"/>
      <c r="U1593" s="66"/>
      <c r="V1593" s="66"/>
      <c r="W1593" s="24"/>
      <c r="X1593" s="24"/>
      <c r="Y1593" s="24"/>
      <c r="Z1593" s="24"/>
      <c r="AA1593" s="28"/>
      <c r="AB1593" s="28">
        <v>0.6</v>
      </c>
      <c r="AC1593" s="28"/>
      <c r="AD1593" s="28">
        <v>35</v>
      </c>
      <c r="AE1593" s="28">
        <v>35.000984070000001</v>
      </c>
      <c r="AF1593" t="s">
        <v>668</v>
      </c>
    </row>
    <row r="1594" spans="1:32" ht="18" customHeight="1">
      <c r="A1594" s="22">
        <v>46182</v>
      </c>
      <c r="B1594" s="23" t="s">
        <v>46</v>
      </c>
      <c r="C1594" s="24">
        <v>751</v>
      </c>
      <c r="D1594" s="25">
        <v>9945</v>
      </c>
      <c r="E1594" s="26">
        <v>148</v>
      </c>
      <c r="F1594" s="24">
        <v>108</v>
      </c>
      <c r="G1594" s="24">
        <v>0</v>
      </c>
      <c r="H1594" s="23" t="s">
        <v>3123</v>
      </c>
      <c r="I1594" s="23" t="s">
        <v>3123</v>
      </c>
      <c r="J1594" s="23" t="s">
        <v>214</v>
      </c>
      <c r="K1594" s="23" t="s">
        <v>154</v>
      </c>
      <c r="L1594" s="27">
        <v>1.0049999999999999</v>
      </c>
      <c r="M1594" s="25">
        <v>4702</v>
      </c>
      <c r="N1594" s="25">
        <v>-2503</v>
      </c>
      <c r="O1594" s="24">
        <v>0</v>
      </c>
      <c r="P1594" s="24">
        <v>1</v>
      </c>
      <c r="Q1594" s="24">
        <v>0</v>
      </c>
      <c r="R1594" s="66"/>
      <c r="S1594" s="66"/>
      <c r="T1594" s="66"/>
      <c r="U1594" s="66"/>
      <c r="V1594" s="66"/>
      <c r="W1594" s="24"/>
      <c r="X1594" s="24"/>
      <c r="Y1594" s="24"/>
      <c r="Z1594" s="24"/>
      <c r="AA1594" s="28"/>
      <c r="AB1594" s="28">
        <v>1</v>
      </c>
      <c r="AC1594" s="28"/>
      <c r="AD1594" s="28">
        <v>45</v>
      </c>
      <c r="AE1594" s="28">
        <v>45.00098406</v>
      </c>
      <c r="AF1594" t="s">
        <v>241</v>
      </c>
    </row>
    <row r="1595" spans="1:32" ht="18" customHeight="1">
      <c r="A1595" s="22">
        <v>46182</v>
      </c>
      <c r="B1595" s="23" t="s">
        <v>256</v>
      </c>
      <c r="C1595" s="24">
        <v>761</v>
      </c>
      <c r="D1595" s="25">
        <v>1131</v>
      </c>
      <c r="E1595" s="26">
        <v>1596</v>
      </c>
      <c r="F1595" s="24">
        <v>11</v>
      </c>
      <c r="G1595" s="24">
        <v>8</v>
      </c>
      <c r="H1595" s="23" t="s">
        <v>3072</v>
      </c>
      <c r="I1595" s="23" t="s">
        <v>1812</v>
      </c>
      <c r="J1595" s="23" t="s">
        <v>573</v>
      </c>
      <c r="K1595" s="23" t="s">
        <v>154</v>
      </c>
      <c r="L1595" s="27">
        <v>1.4703999999999999</v>
      </c>
      <c r="M1595" s="25">
        <v>-185</v>
      </c>
      <c r="N1595" s="25">
        <v>1128</v>
      </c>
      <c r="O1595" s="24">
        <v>0</v>
      </c>
      <c r="P1595" s="24">
        <v>1</v>
      </c>
      <c r="Q1595" s="24">
        <v>0</v>
      </c>
      <c r="R1595" s="66"/>
      <c r="S1595" s="66"/>
      <c r="T1595" s="66"/>
      <c r="U1595" s="66"/>
      <c r="V1595" s="66"/>
      <c r="W1595" s="24"/>
      <c r="X1595" s="24"/>
      <c r="Y1595" s="24"/>
      <c r="Z1595" s="24"/>
      <c r="AA1595" s="28"/>
      <c r="AB1595" s="28">
        <v>0.5</v>
      </c>
      <c r="AC1595" s="28"/>
      <c r="AD1595" s="28">
        <v>70</v>
      </c>
      <c r="AE1595" s="28">
        <v>70.00098405</v>
      </c>
      <c r="AF1595" t="s">
        <v>204</v>
      </c>
    </row>
    <row r="1596" spans="1:32" ht="18" customHeight="1">
      <c r="A1596" s="22">
        <v>46182</v>
      </c>
      <c r="B1596" s="23" t="s">
        <v>184</v>
      </c>
      <c r="C1596" s="24">
        <v>762</v>
      </c>
      <c r="D1596" s="25">
        <v>2799</v>
      </c>
      <c r="E1596" s="26">
        <v>-2912</v>
      </c>
      <c r="F1596" s="24">
        <v>5</v>
      </c>
      <c r="G1596" s="24">
        <v>11</v>
      </c>
      <c r="H1596" s="23" t="s">
        <v>2775</v>
      </c>
      <c r="I1596" s="23" t="s">
        <v>3124</v>
      </c>
      <c r="J1596" s="23" t="s">
        <v>407</v>
      </c>
      <c r="K1596" s="23" t="s">
        <v>154</v>
      </c>
      <c r="L1596" s="27">
        <v>0.6532</v>
      </c>
      <c r="M1596" s="25">
        <v>2787</v>
      </c>
      <c r="N1596" s="25">
        <v>5864</v>
      </c>
      <c r="O1596" s="24">
        <v>0</v>
      </c>
      <c r="P1596" s="24">
        <v>2</v>
      </c>
      <c r="Q1596" s="24">
        <v>0</v>
      </c>
      <c r="R1596" s="66"/>
      <c r="S1596" s="66"/>
      <c r="T1596" s="66"/>
      <c r="U1596" s="66"/>
      <c r="V1596" s="66"/>
      <c r="W1596" s="24"/>
      <c r="X1596" s="24"/>
      <c r="Y1596" s="24"/>
      <c r="Z1596" s="24"/>
      <c r="AA1596" s="28"/>
      <c r="AB1596" s="28">
        <v>0.5</v>
      </c>
      <c r="AC1596" s="28"/>
      <c r="AD1596" s="28">
        <v>30</v>
      </c>
      <c r="AE1596" s="28">
        <v>30.000984039999999</v>
      </c>
      <c r="AF1596" t="s">
        <v>661</v>
      </c>
    </row>
    <row r="1597" spans="1:32" ht="18" customHeight="1">
      <c r="A1597" s="22">
        <v>46183</v>
      </c>
      <c r="B1597" s="23" t="s">
        <v>9</v>
      </c>
      <c r="C1597" s="24">
        <v>508</v>
      </c>
      <c r="D1597" s="25">
        <v>5406</v>
      </c>
      <c r="E1597" s="26">
        <v>-347</v>
      </c>
      <c r="F1597" s="24">
        <v>21</v>
      </c>
      <c r="G1597" s="24">
        <v>9</v>
      </c>
      <c r="H1597" s="23" t="s">
        <v>3125</v>
      </c>
      <c r="I1597" s="23" t="s">
        <v>3126</v>
      </c>
      <c r="J1597" s="23" t="s">
        <v>3127</v>
      </c>
      <c r="K1597" s="23" t="s">
        <v>203</v>
      </c>
      <c r="L1597" s="27">
        <v>0.97860000000000003</v>
      </c>
      <c r="M1597" s="25">
        <v>-1384</v>
      </c>
      <c r="N1597" s="25">
        <v>1169</v>
      </c>
      <c r="O1597" s="24">
        <v>0</v>
      </c>
      <c r="P1597" s="24">
        <v>8</v>
      </c>
      <c r="Q1597" s="24">
        <v>1</v>
      </c>
      <c r="R1597" s="66">
        <v>927.21497509339974</v>
      </c>
      <c r="S1597" s="66">
        <v>5.8303631252886587</v>
      </c>
      <c r="T1597" s="66">
        <v>257.42857142857139</v>
      </c>
      <c r="U1597" s="66">
        <v>600.66666666666663</v>
      </c>
      <c r="V1597" s="66">
        <v>180.2</v>
      </c>
      <c r="W1597" s="24">
        <v>4</v>
      </c>
      <c r="X1597" s="24">
        <v>0</v>
      </c>
      <c r="Y1597" s="24">
        <v>0</v>
      </c>
      <c r="Z1597" s="24">
        <v>3</v>
      </c>
      <c r="AA1597" s="28">
        <v>1.75</v>
      </c>
      <c r="AB1597" s="28">
        <v>0.8</v>
      </c>
      <c r="AC1597" s="28">
        <v>1.4</v>
      </c>
      <c r="AD1597" s="28">
        <v>34</v>
      </c>
      <c r="AE1597" s="28">
        <v>34.000984029999998</v>
      </c>
      <c r="AF1597" t="s">
        <v>792</v>
      </c>
    </row>
    <row r="1598" spans="1:32" ht="18" customHeight="1">
      <c r="A1598" s="22">
        <v>46183</v>
      </c>
      <c r="B1598" s="23" t="s">
        <v>9</v>
      </c>
      <c r="C1598" s="24">
        <v>510</v>
      </c>
      <c r="D1598" s="25">
        <v>1490</v>
      </c>
      <c r="E1598" s="26">
        <v>-658</v>
      </c>
      <c r="F1598" s="24">
        <v>4</v>
      </c>
      <c r="G1598" s="24">
        <v>3</v>
      </c>
      <c r="H1598" s="23" t="s">
        <v>719</v>
      </c>
      <c r="I1598" s="23" t="s">
        <v>2697</v>
      </c>
      <c r="J1598" s="23" t="s">
        <v>3128</v>
      </c>
      <c r="K1598" s="23" t="s">
        <v>370</v>
      </c>
      <c r="L1598" s="27">
        <v>0.8528</v>
      </c>
      <c r="M1598" s="25">
        <v>603</v>
      </c>
      <c r="N1598" s="25">
        <v>438</v>
      </c>
      <c r="O1598" s="24">
        <v>0</v>
      </c>
      <c r="P1598" s="24">
        <v>0</v>
      </c>
      <c r="Q1598" s="24">
        <v>1</v>
      </c>
      <c r="R1598" s="66">
        <v>232.67102532171029</v>
      </c>
      <c r="S1598" s="66">
        <v>6.403891494180689</v>
      </c>
      <c r="T1598" s="66">
        <v>372.5</v>
      </c>
      <c r="U1598" s="66">
        <v>496.66666666666669</v>
      </c>
      <c r="V1598" s="66">
        <v>212.85714285714289</v>
      </c>
      <c r="W1598" s="24">
        <v>0</v>
      </c>
      <c r="X1598" s="24">
        <v>0</v>
      </c>
      <c r="Y1598" s="24">
        <v>0</v>
      </c>
      <c r="Z1598" s="24">
        <v>0</v>
      </c>
      <c r="AA1598" s="28">
        <v>0</v>
      </c>
      <c r="AB1598" s="28">
        <v>0.5</v>
      </c>
      <c r="AC1598" s="28">
        <v>0</v>
      </c>
      <c r="AD1598" s="28">
        <v>10</v>
      </c>
      <c r="AE1598" s="28">
        <v>10.000984020000001</v>
      </c>
      <c r="AF1598" t="s">
        <v>584</v>
      </c>
    </row>
    <row r="1599" spans="1:32" ht="18" customHeight="1">
      <c r="A1599" s="22">
        <v>46183</v>
      </c>
      <c r="B1599" s="23" t="s">
        <v>9</v>
      </c>
      <c r="C1599" s="24">
        <v>511</v>
      </c>
      <c r="D1599" s="25">
        <v>1137</v>
      </c>
      <c r="E1599" s="26">
        <v>-714</v>
      </c>
      <c r="F1599" s="24">
        <v>1</v>
      </c>
      <c r="G1599" s="24">
        <v>4</v>
      </c>
      <c r="H1599" s="23" t="s">
        <v>3129</v>
      </c>
      <c r="I1599" s="23" t="s">
        <v>3130</v>
      </c>
      <c r="J1599" s="23" t="s">
        <v>1004</v>
      </c>
      <c r="K1599" s="23" t="s">
        <v>154</v>
      </c>
      <c r="L1599" s="27">
        <v>0.79069999999999996</v>
      </c>
      <c r="M1599" s="25">
        <v>-146</v>
      </c>
      <c r="N1599" s="25">
        <v>981</v>
      </c>
      <c r="O1599" s="24">
        <v>0</v>
      </c>
      <c r="P1599" s="24">
        <v>1</v>
      </c>
      <c r="Q1599" s="24">
        <v>1</v>
      </c>
      <c r="R1599" s="66">
        <v>192.1038293897883</v>
      </c>
      <c r="S1599" s="66">
        <v>5.9186743107185551</v>
      </c>
      <c r="T1599" s="66">
        <v>1137</v>
      </c>
      <c r="U1599" s="66">
        <v>284.25</v>
      </c>
      <c r="V1599" s="66">
        <v>227.4</v>
      </c>
      <c r="W1599" s="24">
        <v>0</v>
      </c>
      <c r="X1599" s="24">
        <v>4</v>
      </c>
      <c r="Y1599" s="24">
        <v>0</v>
      </c>
      <c r="Z1599" s="24">
        <v>2</v>
      </c>
      <c r="AA1599" s="28">
        <v>1.5</v>
      </c>
      <c r="AB1599" s="28">
        <v>0.5</v>
      </c>
      <c r="AC1599" s="28">
        <v>0.75</v>
      </c>
      <c r="AD1599" s="28">
        <v>27.5</v>
      </c>
      <c r="AE1599" s="28">
        <v>27.50098401</v>
      </c>
      <c r="AF1599" t="s">
        <v>763</v>
      </c>
    </row>
    <row r="1600" spans="1:32" ht="18" customHeight="1">
      <c r="A1600" s="22">
        <v>46183</v>
      </c>
      <c r="B1600" s="23" t="s">
        <v>9</v>
      </c>
      <c r="C1600" s="24">
        <v>512</v>
      </c>
      <c r="D1600" s="25">
        <v>6182</v>
      </c>
      <c r="E1600" s="26">
        <v>-43</v>
      </c>
      <c r="F1600" s="24">
        <v>24</v>
      </c>
      <c r="G1600" s="24">
        <v>16</v>
      </c>
      <c r="H1600" s="23" t="s">
        <v>3131</v>
      </c>
      <c r="I1600" s="23" t="s">
        <v>820</v>
      </c>
      <c r="J1600" s="23" t="s">
        <v>3132</v>
      </c>
      <c r="K1600" s="23" t="s">
        <v>154</v>
      </c>
      <c r="L1600" s="27">
        <v>0.99770000000000003</v>
      </c>
      <c r="M1600" s="25">
        <v>1380</v>
      </c>
      <c r="N1600" s="25">
        <v>-595</v>
      </c>
      <c r="O1600" s="24">
        <v>0</v>
      </c>
      <c r="P1600" s="24">
        <v>2</v>
      </c>
      <c r="Q1600" s="24">
        <v>1</v>
      </c>
      <c r="R1600" s="66">
        <v>1036.4731735159819</v>
      </c>
      <c r="S1600" s="66">
        <v>5.9644573134768901</v>
      </c>
      <c r="T1600" s="66">
        <v>257.58333333333331</v>
      </c>
      <c r="U1600" s="66">
        <v>386.375</v>
      </c>
      <c r="V1600" s="66">
        <v>154.55000000000001</v>
      </c>
      <c r="W1600" s="24">
        <v>4</v>
      </c>
      <c r="X1600" s="24">
        <v>2</v>
      </c>
      <c r="Y1600" s="24">
        <v>2</v>
      </c>
      <c r="Z1600" s="24">
        <v>1</v>
      </c>
      <c r="AA1600" s="28">
        <v>2.25</v>
      </c>
      <c r="AB1600" s="28">
        <v>0.8</v>
      </c>
      <c r="AC1600" s="28">
        <v>1.8</v>
      </c>
      <c r="AD1600" s="28">
        <v>28</v>
      </c>
      <c r="AE1600" s="28">
        <v>28.000983999999999</v>
      </c>
      <c r="AF1600" t="s">
        <v>633</v>
      </c>
    </row>
    <row r="1601" spans="1:32" ht="18" customHeight="1">
      <c r="A1601" s="22">
        <v>46183</v>
      </c>
      <c r="B1601" s="23" t="s">
        <v>9</v>
      </c>
      <c r="C1601" s="24">
        <v>513</v>
      </c>
      <c r="D1601" s="25">
        <v>1184</v>
      </c>
      <c r="E1601" s="26">
        <v>-217</v>
      </c>
      <c r="F1601" s="24">
        <v>5</v>
      </c>
      <c r="G1601" s="24">
        <v>1</v>
      </c>
      <c r="H1601" s="23" t="s">
        <v>2253</v>
      </c>
      <c r="I1601" s="23" t="s">
        <v>2007</v>
      </c>
      <c r="J1601" s="23" t="s">
        <v>3133</v>
      </c>
      <c r="K1601" s="23" t="s">
        <v>154</v>
      </c>
      <c r="L1601" s="27">
        <v>0.93889999999999996</v>
      </c>
      <c r="M1601" s="25">
        <v>-706</v>
      </c>
      <c r="N1601" s="25">
        <v>-1004</v>
      </c>
      <c r="O1601" s="24">
        <v>0</v>
      </c>
      <c r="P1601" s="24">
        <v>3</v>
      </c>
      <c r="Q1601" s="24">
        <v>1</v>
      </c>
      <c r="R1601" s="66">
        <v>185.08338522208379</v>
      </c>
      <c r="S1601" s="66">
        <v>6.3971166216746234</v>
      </c>
      <c r="T1601" s="66">
        <v>236.8</v>
      </c>
      <c r="U1601" s="66">
        <v>1184</v>
      </c>
      <c r="V1601" s="66">
        <v>197.33333333333329</v>
      </c>
      <c r="W1601" s="24">
        <v>5</v>
      </c>
      <c r="X1601" s="24">
        <v>0</v>
      </c>
      <c r="Y1601" s="24">
        <v>0</v>
      </c>
      <c r="Z1601" s="24">
        <v>0</v>
      </c>
      <c r="AA1601" s="28">
        <v>1.25</v>
      </c>
      <c r="AB1601" s="28">
        <v>0.5</v>
      </c>
      <c r="AC1601" s="28">
        <v>0.625</v>
      </c>
      <c r="AD1601" s="28">
        <v>16.2</v>
      </c>
      <c r="AE1601" s="28">
        <v>16.200983990000001</v>
      </c>
      <c r="AF1601" t="s">
        <v>626</v>
      </c>
    </row>
    <row r="1602" spans="1:32" ht="18" customHeight="1">
      <c r="A1602" s="22">
        <v>46183</v>
      </c>
      <c r="B1602" s="23" t="s">
        <v>9</v>
      </c>
      <c r="C1602" s="24">
        <v>515</v>
      </c>
      <c r="D1602" s="25">
        <v>4489</v>
      </c>
      <c r="E1602" s="26">
        <v>-322</v>
      </c>
      <c r="F1602" s="24">
        <v>13</v>
      </c>
      <c r="G1602" s="24">
        <v>17</v>
      </c>
      <c r="H1602" s="23" t="s">
        <v>3134</v>
      </c>
      <c r="I1602" s="23" t="s">
        <v>3135</v>
      </c>
      <c r="J1602" s="23" t="s">
        <v>3136</v>
      </c>
      <c r="K1602" s="23" t="s">
        <v>154</v>
      </c>
      <c r="L1602" s="27">
        <v>0.97609999999999997</v>
      </c>
      <c r="M1602" s="25">
        <v>-808</v>
      </c>
      <c r="N1602" s="25">
        <v>458</v>
      </c>
      <c r="O1602" s="24">
        <v>0</v>
      </c>
      <c r="P1602" s="24">
        <v>5</v>
      </c>
      <c r="Q1602" s="24">
        <v>1</v>
      </c>
      <c r="R1602" s="66">
        <v>784.51810917393118</v>
      </c>
      <c r="S1602" s="66">
        <v>5.721983912808275</v>
      </c>
      <c r="T1602" s="66">
        <v>345.30769230769232</v>
      </c>
      <c r="U1602" s="66">
        <v>264.05882352941182</v>
      </c>
      <c r="V1602" s="66">
        <v>149.6333333333333</v>
      </c>
      <c r="W1602" s="24">
        <v>0</v>
      </c>
      <c r="X1602" s="24">
        <v>5</v>
      </c>
      <c r="Y1602" s="24">
        <v>3</v>
      </c>
      <c r="Z1602" s="24">
        <v>5</v>
      </c>
      <c r="AA1602" s="28">
        <v>3.25</v>
      </c>
      <c r="AB1602" s="28">
        <v>0.6</v>
      </c>
      <c r="AC1602" s="28">
        <v>1.95</v>
      </c>
      <c r="AD1602" s="28">
        <v>39.5</v>
      </c>
      <c r="AE1602" s="28">
        <v>39.500983980000001</v>
      </c>
      <c r="AF1602" t="s">
        <v>3137</v>
      </c>
    </row>
    <row r="1603" spans="1:32" ht="18" customHeight="1">
      <c r="A1603" s="22">
        <v>46183</v>
      </c>
      <c r="B1603" s="23" t="s">
        <v>9</v>
      </c>
      <c r="C1603" s="24">
        <v>516</v>
      </c>
      <c r="D1603" s="25">
        <v>1362</v>
      </c>
      <c r="E1603" s="26">
        <v>-852</v>
      </c>
      <c r="F1603" s="24">
        <v>2</v>
      </c>
      <c r="G1603" s="24">
        <v>1</v>
      </c>
      <c r="H1603" s="23" t="s">
        <v>3138</v>
      </c>
      <c r="I1603" s="23" t="s">
        <v>3139</v>
      </c>
      <c r="J1603" s="23" t="s">
        <v>3140</v>
      </c>
      <c r="K1603" s="23" t="s">
        <v>154</v>
      </c>
      <c r="L1603" s="27">
        <v>0.79149999999999998</v>
      </c>
      <c r="M1603" s="25">
        <v>907</v>
      </c>
      <c r="N1603" s="25">
        <v>281</v>
      </c>
      <c r="O1603" s="24">
        <v>0</v>
      </c>
      <c r="P1603" s="24">
        <v>6</v>
      </c>
      <c r="Q1603" s="24">
        <v>1</v>
      </c>
      <c r="R1603" s="66">
        <v>251.96606475716069</v>
      </c>
      <c r="S1603" s="66">
        <v>5.4054898278173509</v>
      </c>
      <c r="T1603" s="66">
        <v>681</v>
      </c>
      <c r="U1603" s="66">
        <v>1362</v>
      </c>
      <c r="V1603" s="66">
        <v>454</v>
      </c>
      <c r="W1603" s="24">
        <v>0</v>
      </c>
      <c r="X1603" s="24">
        <v>0</v>
      </c>
      <c r="Y1603" s="24">
        <v>0</v>
      </c>
      <c r="Z1603" s="24">
        <v>7</v>
      </c>
      <c r="AA1603" s="28">
        <v>1.75</v>
      </c>
      <c r="AB1603" s="28">
        <v>0.5</v>
      </c>
      <c r="AC1603" s="28">
        <v>0.875</v>
      </c>
      <c r="AD1603" s="28">
        <v>28.8</v>
      </c>
      <c r="AE1603" s="28">
        <v>28.800983970000001</v>
      </c>
      <c r="AF1603" t="s">
        <v>1124</v>
      </c>
    </row>
    <row r="1604" spans="1:32" ht="18" customHeight="1">
      <c r="A1604" s="22">
        <v>46183</v>
      </c>
      <c r="B1604" s="23" t="s">
        <v>9</v>
      </c>
      <c r="C1604" s="24">
        <v>517</v>
      </c>
      <c r="D1604" s="25">
        <v>3810</v>
      </c>
      <c r="E1604" s="26">
        <v>318</v>
      </c>
      <c r="F1604" s="24">
        <v>17</v>
      </c>
      <c r="G1604" s="24">
        <v>7</v>
      </c>
      <c r="H1604" s="23" t="s">
        <v>2314</v>
      </c>
      <c r="I1604" s="23" t="s">
        <v>2598</v>
      </c>
      <c r="J1604" s="23" t="s">
        <v>2431</v>
      </c>
      <c r="K1604" s="23" t="s">
        <v>154</v>
      </c>
      <c r="L1604" s="27">
        <v>1.0278</v>
      </c>
      <c r="M1604" s="25">
        <v>-989</v>
      </c>
      <c r="N1604" s="25">
        <v>3307</v>
      </c>
      <c r="O1604" s="24">
        <v>0</v>
      </c>
      <c r="P1604" s="24">
        <v>7</v>
      </c>
      <c r="Q1604" s="24">
        <v>1</v>
      </c>
      <c r="R1604" s="66">
        <v>649.91718555417185</v>
      </c>
      <c r="S1604" s="66">
        <v>5.862285356789398</v>
      </c>
      <c r="T1604" s="66">
        <v>224.11764705882351</v>
      </c>
      <c r="U1604" s="66">
        <v>544.28571428571433</v>
      </c>
      <c r="V1604" s="66">
        <v>158.75</v>
      </c>
      <c r="W1604" s="24">
        <v>6</v>
      </c>
      <c r="X1604" s="24">
        <v>0</v>
      </c>
      <c r="Y1604" s="24">
        <v>2</v>
      </c>
      <c r="Z1604" s="24">
        <v>2</v>
      </c>
      <c r="AA1604" s="28">
        <v>2.5</v>
      </c>
      <c r="AB1604" s="28">
        <v>0.6</v>
      </c>
      <c r="AC1604" s="28">
        <v>1.5</v>
      </c>
      <c r="AD1604" s="28">
        <v>15</v>
      </c>
      <c r="AE1604" s="28">
        <v>15.000983959999999</v>
      </c>
      <c r="AF1604" t="s">
        <v>859</v>
      </c>
    </row>
    <row r="1605" spans="1:32" ht="18" customHeight="1">
      <c r="A1605" s="22">
        <v>46183</v>
      </c>
      <c r="B1605" s="23" t="s">
        <v>9</v>
      </c>
      <c r="C1605" s="24">
        <v>518</v>
      </c>
      <c r="D1605" s="25">
        <v>1308</v>
      </c>
      <c r="E1605" s="26">
        <v>-531</v>
      </c>
      <c r="F1605" s="24">
        <v>3</v>
      </c>
      <c r="G1605" s="24">
        <v>4</v>
      </c>
      <c r="H1605" s="23" t="s">
        <v>3141</v>
      </c>
      <c r="I1605" s="23" t="s">
        <v>3142</v>
      </c>
      <c r="J1605" s="23" t="s">
        <v>1526</v>
      </c>
      <c r="K1605" s="23" t="s">
        <v>154</v>
      </c>
      <c r="L1605" s="27">
        <v>0.86470000000000002</v>
      </c>
      <c r="M1605" s="25">
        <v>-331</v>
      </c>
      <c r="N1605" s="25">
        <v>-940</v>
      </c>
      <c r="O1605" s="24">
        <v>0</v>
      </c>
      <c r="P1605" s="24">
        <v>8</v>
      </c>
      <c r="Q1605" s="24">
        <v>1</v>
      </c>
      <c r="R1605" s="66">
        <v>209.02412826899129</v>
      </c>
      <c r="S1605" s="66">
        <v>6.2576507833428039</v>
      </c>
      <c r="T1605" s="66">
        <v>436</v>
      </c>
      <c r="U1605" s="66">
        <v>327</v>
      </c>
      <c r="V1605" s="66">
        <v>186.85714285714289</v>
      </c>
      <c r="W1605" s="24">
        <v>0</v>
      </c>
      <c r="X1605" s="24">
        <v>3</v>
      </c>
      <c r="Y1605" s="24">
        <v>0</v>
      </c>
      <c r="Z1605" s="24">
        <v>0</v>
      </c>
      <c r="AA1605" s="28">
        <v>0.75</v>
      </c>
      <c r="AB1605" s="28">
        <v>0.5</v>
      </c>
      <c r="AC1605" s="28">
        <v>0.375</v>
      </c>
      <c r="AD1605" s="28">
        <v>23.8</v>
      </c>
      <c r="AE1605" s="28">
        <v>23.800983949999999</v>
      </c>
      <c r="AF1605" t="s">
        <v>1132</v>
      </c>
    </row>
    <row r="1606" spans="1:32" ht="18" customHeight="1">
      <c r="A1606" s="22">
        <v>46183</v>
      </c>
      <c r="B1606" s="23" t="s">
        <v>9</v>
      </c>
      <c r="C1606" s="24">
        <v>520</v>
      </c>
      <c r="D1606" s="25">
        <v>4227</v>
      </c>
      <c r="E1606" s="26">
        <v>762</v>
      </c>
      <c r="F1606" s="24">
        <v>20</v>
      </c>
      <c r="G1606" s="24">
        <v>10</v>
      </c>
      <c r="H1606" s="23" t="s">
        <v>3143</v>
      </c>
      <c r="I1606" s="23" t="s">
        <v>2902</v>
      </c>
      <c r="J1606" s="23" t="s">
        <v>3144</v>
      </c>
      <c r="K1606" s="23" t="s">
        <v>154</v>
      </c>
      <c r="L1606" s="27">
        <v>1.0601</v>
      </c>
      <c r="M1606" s="25">
        <v>-837</v>
      </c>
      <c r="N1606" s="25">
        <v>-413</v>
      </c>
      <c r="O1606" s="24">
        <v>0</v>
      </c>
      <c r="P1606" s="24">
        <v>0</v>
      </c>
      <c r="Q1606" s="24">
        <v>1</v>
      </c>
      <c r="R1606" s="66">
        <v>711.21186176836864</v>
      </c>
      <c r="S1606" s="66">
        <v>5.9433766887547677</v>
      </c>
      <c r="T1606" s="66">
        <v>211.35</v>
      </c>
      <c r="U1606" s="66">
        <v>422.7</v>
      </c>
      <c r="V1606" s="66">
        <v>140.9</v>
      </c>
      <c r="W1606" s="24">
        <v>7</v>
      </c>
      <c r="X1606" s="24">
        <v>0</v>
      </c>
      <c r="Y1606" s="24">
        <v>4</v>
      </c>
      <c r="Z1606" s="24">
        <v>1</v>
      </c>
      <c r="AA1606" s="28">
        <v>3</v>
      </c>
      <c r="AB1606" s="28">
        <v>0.6</v>
      </c>
      <c r="AC1606" s="28">
        <v>1.8</v>
      </c>
      <c r="AD1606" s="28">
        <v>18</v>
      </c>
      <c r="AE1606" s="28">
        <v>18.000983940000001</v>
      </c>
      <c r="AF1606" t="s">
        <v>778</v>
      </c>
    </row>
    <row r="1607" spans="1:32" ht="18" customHeight="1">
      <c r="A1607" s="22">
        <v>46183</v>
      </c>
      <c r="B1607" s="23" t="s">
        <v>9</v>
      </c>
      <c r="C1607" s="24">
        <v>521</v>
      </c>
      <c r="D1607" s="25">
        <v>3436</v>
      </c>
      <c r="E1607" s="26">
        <v>140</v>
      </c>
      <c r="F1607" s="24">
        <v>12</v>
      </c>
      <c r="G1607" s="24">
        <v>12</v>
      </c>
      <c r="H1607" s="23" t="s">
        <v>311</v>
      </c>
      <c r="I1607" s="23" t="s">
        <v>3145</v>
      </c>
      <c r="J1607" s="23" t="s">
        <v>3145</v>
      </c>
      <c r="K1607" s="23" t="s">
        <v>370</v>
      </c>
      <c r="L1607" s="27">
        <v>1.0136000000000001</v>
      </c>
      <c r="M1607" s="25">
        <v>-249</v>
      </c>
      <c r="N1607" s="25">
        <v>-278</v>
      </c>
      <c r="O1607" s="24">
        <v>0</v>
      </c>
      <c r="P1607" s="24">
        <v>1</v>
      </c>
      <c r="Q1607" s="24">
        <v>1</v>
      </c>
      <c r="R1607" s="66">
        <v>599.46284765462849</v>
      </c>
      <c r="S1607" s="66">
        <v>5.731798081304281</v>
      </c>
      <c r="T1607" s="66">
        <v>286.33333333333331</v>
      </c>
      <c r="U1607" s="66">
        <v>286.33333333333331</v>
      </c>
      <c r="V1607" s="66">
        <v>143.16666666666671</v>
      </c>
      <c r="W1607" s="24">
        <v>0</v>
      </c>
      <c r="X1607" s="24">
        <v>4</v>
      </c>
      <c r="Y1607" s="24">
        <v>3</v>
      </c>
      <c r="Z1607" s="24">
        <v>5</v>
      </c>
      <c r="AA1607" s="28">
        <v>3</v>
      </c>
      <c r="AB1607" s="28">
        <v>0.6</v>
      </c>
      <c r="AC1607" s="28">
        <v>1.8</v>
      </c>
      <c r="AD1607" s="28">
        <v>28</v>
      </c>
      <c r="AE1607" s="28">
        <v>28.00098393</v>
      </c>
      <c r="AF1607" t="s">
        <v>271</v>
      </c>
    </row>
    <row r="1608" spans="1:32" ht="18" customHeight="1">
      <c r="A1608" s="22">
        <v>46183</v>
      </c>
      <c r="B1608" s="23" t="s">
        <v>9</v>
      </c>
      <c r="C1608" s="24">
        <v>522</v>
      </c>
      <c r="D1608" s="25">
        <v>7105</v>
      </c>
      <c r="E1608" s="26">
        <v>-138</v>
      </c>
      <c r="F1608" s="24">
        <v>29</v>
      </c>
      <c r="G1608" s="24">
        <v>13</v>
      </c>
      <c r="H1608" s="23" t="s">
        <v>2096</v>
      </c>
      <c r="I1608" s="23" t="s">
        <v>2283</v>
      </c>
      <c r="J1608" s="23" t="s">
        <v>3146</v>
      </c>
      <c r="K1608" s="23" t="s">
        <v>203</v>
      </c>
      <c r="L1608" s="27">
        <v>0.99350000000000005</v>
      </c>
      <c r="M1608" s="25">
        <v>-545</v>
      </c>
      <c r="N1608" s="25">
        <v>-1751</v>
      </c>
      <c r="O1608" s="24">
        <v>0</v>
      </c>
      <c r="P1608" s="24">
        <v>2</v>
      </c>
      <c r="Q1608" s="24">
        <v>1</v>
      </c>
      <c r="R1608" s="66">
        <v>1202.3163657119139</v>
      </c>
      <c r="S1608" s="66">
        <v>5.909426339541672</v>
      </c>
      <c r="T1608" s="66">
        <v>245</v>
      </c>
      <c r="U1608" s="66">
        <v>546.53846153846155</v>
      </c>
      <c r="V1608" s="66">
        <v>169.16666666666671</v>
      </c>
      <c r="W1608" s="24">
        <v>5</v>
      </c>
      <c r="X1608" s="24">
        <v>0</v>
      </c>
      <c r="Y1608" s="24">
        <v>0</v>
      </c>
      <c r="Z1608" s="24">
        <v>2</v>
      </c>
      <c r="AA1608" s="28">
        <v>1.75</v>
      </c>
      <c r="AB1608" s="28">
        <v>1</v>
      </c>
      <c r="AC1608" s="28">
        <v>1.75</v>
      </c>
      <c r="AD1608" s="28">
        <v>27.5</v>
      </c>
      <c r="AE1608" s="28">
        <v>27.500983919999999</v>
      </c>
      <c r="AF1608" t="s">
        <v>2194</v>
      </c>
    </row>
    <row r="1609" spans="1:32" ht="18" customHeight="1">
      <c r="A1609" s="22">
        <v>46183</v>
      </c>
      <c r="B1609" s="23" t="s">
        <v>9</v>
      </c>
      <c r="C1609" s="24">
        <v>523</v>
      </c>
      <c r="D1609" s="25">
        <v>2645</v>
      </c>
      <c r="E1609" s="26">
        <v>-551</v>
      </c>
      <c r="F1609" s="24">
        <v>7</v>
      </c>
      <c r="G1609" s="24">
        <v>8</v>
      </c>
      <c r="H1609" s="23" t="s">
        <v>1371</v>
      </c>
      <c r="I1609" s="23" t="s">
        <v>2874</v>
      </c>
      <c r="J1609" s="23" t="s">
        <v>3147</v>
      </c>
      <c r="K1609" s="23" t="s">
        <v>203</v>
      </c>
      <c r="L1609" s="27">
        <v>0.93059999999999998</v>
      </c>
      <c r="M1609" s="25">
        <v>-84</v>
      </c>
      <c r="N1609" s="25">
        <v>2131</v>
      </c>
      <c r="O1609" s="24">
        <v>0</v>
      </c>
      <c r="P1609" s="24">
        <v>3</v>
      </c>
      <c r="Q1609" s="24">
        <v>1</v>
      </c>
      <c r="R1609" s="66">
        <v>461.08883354088829</v>
      </c>
      <c r="S1609" s="66">
        <v>5.7364217209251667</v>
      </c>
      <c r="T1609" s="66">
        <v>377.85714285714278</v>
      </c>
      <c r="U1609" s="66">
        <v>330.625</v>
      </c>
      <c r="V1609" s="66">
        <v>176.33333333333329</v>
      </c>
      <c r="W1609" s="24">
        <v>0</v>
      </c>
      <c r="X1609" s="24">
        <v>3</v>
      </c>
      <c r="Y1609" s="24">
        <v>0</v>
      </c>
      <c r="Z1609" s="24">
        <v>5</v>
      </c>
      <c r="AA1609" s="28">
        <v>2</v>
      </c>
      <c r="AB1609" s="28">
        <v>0.5</v>
      </c>
      <c r="AC1609" s="28">
        <v>1</v>
      </c>
      <c r="AD1609" s="28">
        <v>20</v>
      </c>
      <c r="AE1609" s="28">
        <v>20.000983909999999</v>
      </c>
      <c r="AF1609" t="s">
        <v>594</v>
      </c>
    </row>
    <row r="1610" spans="1:32" ht="18" customHeight="1">
      <c r="A1610" s="22">
        <v>46183</v>
      </c>
      <c r="B1610" s="23" t="s">
        <v>9</v>
      </c>
      <c r="C1610" s="24">
        <v>525</v>
      </c>
      <c r="D1610" s="25">
        <v>3207</v>
      </c>
      <c r="E1610" s="26">
        <v>-475</v>
      </c>
      <c r="F1610" s="24">
        <v>10</v>
      </c>
      <c r="G1610" s="24">
        <v>8</v>
      </c>
      <c r="H1610" s="23" t="s">
        <v>1871</v>
      </c>
      <c r="I1610" s="23" t="s">
        <v>3148</v>
      </c>
      <c r="J1610" s="23" t="s">
        <v>3149</v>
      </c>
      <c r="K1610" s="23" t="s">
        <v>154</v>
      </c>
      <c r="L1610" s="27">
        <v>0.9506</v>
      </c>
      <c r="M1610" s="25">
        <v>-237</v>
      </c>
      <c r="N1610" s="25">
        <v>-231</v>
      </c>
      <c r="O1610" s="24">
        <v>0</v>
      </c>
      <c r="P1610" s="24">
        <v>5</v>
      </c>
      <c r="Q1610" s="24">
        <v>1</v>
      </c>
      <c r="R1610" s="66">
        <v>558.211394769614</v>
      </c>
      <c r="S1610" s="66">
        <v>5.7451353197897346</v>
      </c>
      <c r="T1610" s="66">
        <v>320.7</v>
      </c>
      <c r="U1610" s="66">
        <v>400.875</v>
      </c>
      <c r="V1610" s="66">
        <v>178.16666666666671</v>
      </c>
      <c r="W1610" s="24">
        <v>0</v>
      </c>
      <c r="X1610" s="24">
        <v>1</v>
      </c>
      <c r="Y1610" s="24">
        <v>0</v>
      </c>
      <c r="Z1610" s="24">
        <v>5</v>
      </c>
      <c r="AA1610" s="28">
        <v>1.5</v>
      </c>
      <c r="AB1610" s="28">
        <v>0.6</v>
      </c>
      <c r="AC1610" s="28">
        <v>0.89999999999999991</v>
      </c>
      <c r="AD1610" s="28">
        <v>29</v>
      </c>
      <c r="AE1610" s="28">
        <v>29.000983900000001</v>
      </c>
      <c r="AF1610" t="s">
        <v>580</v>
      </c>
    </row>
    <row r="1611" spans="1:32" ht="18" customHeight="1">
      <c r="A1611" s="22">
        <v>46183</v>
      </c>
      <c r="B1611" s="23" t="s">
        <v>9</v>
      </c>
      <c r="C1611" s="24">
        <v>526</v>
      </c>
      <c r="D1611" s="25">
        <v>3422</v>
      </c>
      <c r="E1611" s="26">
        <v>-1198</v>
      </c>
      <c r="F1611" s="24">
        <v>7</v>
      </c>
      <c r="G1611" s="24">
        <v>9</v>
      </c>
      <c r="H1611" s="23" t="s">
        <v>2597</v>
      </c>
      <c r="I1611" s="23" t="s">
        <v>3150</v>
      </c>
      <c r="J1611" s="23" t="s">
        <v>1406</v>
      </c>
      <c r="K1611" s="23" t="s">
        <v>154</v>
      </c>
      <c r="L1611" s="27">
        <v>0.88329999999999997</v>
      </c>
      <c r="M1611" s="25">
        <v>839</v>
      </c>
      <c r="N1611" s="25">
        <v>-56</v>
      </c>
      <c r="O1611" s="24">
        <v>0</v>
      </c>
      <c r="P1611" s="24">
        <v>6</v>
      </c>
      <c r="Q1611" s="24">
        <v>1</v>
      </c>
      <c r="R1611" s="66">
        <v>613.78808634288089</v>
      </c>
      <c r="S1611" s="66">
        <v>5.575214110767809</v>
      </c>
      <c r="T1611" s="66">
        <v>488.85714285714278</v>
      </c>
      <c r="U1611" s="66">
        <v>380.22222222222217</v>
      </c>
      <c r="V1611" s="66">
        <v>213.875</v>
      </c>
      <c r="W1611" s="24">
        <v>0</v>
      </c>
      <c r="X1611" s="24">
        <v>2</v>
      </c>
      <c r="Y1611" s="24">
        <v>0</v>
      </c>
      <c r="Z1611" s="24">
        <v>7</v>
      </c>
      <c r="AA1611" s="28">
        <v>2.25</v>
      </c>
      <c r="AB1611" s="28">
        <v>0.6</v>
      </c>
      <c r="AC1611" s="28">
        <v>1.35</v>
      </c>
      <c r="AD1611" s="28">
        <v>33.5</v>
      </c>
      <c r="AE1611" s="28">
        <v>33.500983890000001</v>
      </c>
      <c r="AF1611" t="s">
        <v>599</v>
      </c>
    </row>
    <row r="1612" spans="1:32" ht="18" customHeight="1">
      <c r="A1612" s="22">
        <v>46183</v>
      </c>
      <c r="B1612" s="23" t="s">
        <v>9</v>
      </c>
      <c r="C1612" s="24">
        <v>527</v>
      </c>
      <c r="D1612" s="25">
        <v>1522</v>
      </c>
      <c r="E1612" s="26">
        <v>339</v>
      </c>
      <c r="F1612" s="24">
        <v>7</v>
      </c>
      <c r="G1612" s="24">
        <v>3</v>
      </c>
      <c r="H1612" s="23" t="s">
        <v>396</v>
      </c>
      <c r="I1612" s="23" t="s">
        <v>1561</v>
      </c>
      <c r="J1612" s="23" t="s">
        <v>3151</v>
      </c>
      <c r="K1612" s="23" t="s">
        <v>154</v>
      </c>
      <c r="L1612" s="27">
        <v>1.0742</v>
      </c>
      <c r="M1612" s="25">
        <v>1271</v>
      </c>
      <c r="N1612" s="25">
        <v>-267</v>
      </c>
      <c r="O1612" s="24">
        <v>0</v>
      </c>
      <c r="P1612" s="24">
        <v>7</v>
      </c>
      <c r="Q1612" s="24">
        <v>1</v>
      </c>
      <c r="R1612" s="66">
        <v>277.40976546284759</v>
      </c>
      <c r="S1612" s="66">
        <v>5.486468716991995</v>
      </c>
      <c r="T1612" s="66">
        <v>217.42857142857139</v>
      </c>
      <c r="U1612" s="66">
        <v>507.33333333333331</v>
      </c>
      <c r="V1612" s="66">
        <v>152.19999999999999</v>
      </c>
      <c r="W1612" s="24">
        <v>7</v>
      </c>
      <c r="X1612" s="24">
        <v>0</v>
      </c>
      <c r="Y1612" s="24">
        <v>3</v>
      </c>
      <c r="Z1612" s="24">
        <v>7</v>
      </c>
      <c r="AA1612" s="28">
        <v>4.25</v>
      </c>
      <c r="AB1612" s="28">
        <v>0.5</v>
      </c>
      <c r="AC1612" s="28">
        <v>2.125</v>
      </c>
      <c r="AD1612" s="28">
        <v>21.2</v>
      </c>
      <c r="AE1612" s="28">
        <v>21.200983879999999</v>
      </c>
      <c r="AF1612" t="s">
        <v>3152</v>
      </c>
    </row>
    <row r="1613" spans="1:32" ht="18" customHeight="1">
      <c r="A1613" s="22">
        <v>46183</v>
      </c>
      <c r="B1613" s="23" t="s">
        <v>9</v>
      </c>
      <c r="C1613" s="24">
        <v>528</v>
      </c>
      <c r="D1613" s="25">
        <v>2900</v>
      </c>
      <c r="E1613" s="26">
        <v>-219</v>
      </c>
      <c r="F1613" s="24">
        <v>12</v>
      </c>
      <c r="G1613" s="24">
        <v>5</v>
      </c>
      <c r="H1613" s="23" t="s">
        <v>3153</v>
      </c>
      <c r="I1613" s="23" t="s">
        <v>1432</v>
      </c>
      <c r="J1613" s="23" t="s">
        <v>3154</v>
      </c>
      <c r="K1613" s="23" t="s">
        <v>154</v>
      </c>
      <c r="L1613" s="27">
        <v>0.9748</v>
      </c>
      <c r="M1613" s="25">
        <v>660</v>
      </c>
      <c r="N1613" s="25">
        <v>1189</v>
      </c>
      <c r="O1613" s="24">
        <v>0</v>
      </c>
      <c r="P1613" s="24">
        <v>8</v>
      </c>
      <c r="Q1613" s="24">
        <v>1</v>
      </c>
      <c r="R1613" s="66">
        <v>469.18270029057697</v>
      </c>
      <c r="S1613" s="66">
        <v>6.1809610588880508</v>
      </c>
      <c r="T1613" s="66">
        <v>241.66666666666671</v>
      </c>
      <c r="U1613" s="66">
        <v>580</v>
      </c>
      <c r="V1613" s="66">
        <v>170.58823529411771</v>
      </c>
      <c r="W1613" s="24">
        <v>5</v>
      </c>
      <c r="X1613" s="24">
        <v>0</v>
      </c>
      <c r="Y1613" s="24">
        <v>0</v>
      </c>
      <c r="Z1613" s="24">
        <v>0</v>
      </c>
      <c r="AA1613" s="28">
        <v>1.25</v>
      </c>
      <c r="AB1613" s="28">
        <v>0.5</v>
      </c>
      <c r="AC1613" s="28">
        <v>0.625</v>
      </c>
      <c r="AD1613" s="28">
        <v>26.2</v>
      </c>
      <c r="AE1613" s="28">
        <v>26.200983870000002</v>
      </c>
      <c r="AF1613" t="s">
        <v>2889</v>
      </c>
    </row>
    <row r="1614" spans="1:32" ht="18" customHeight="1">
      <c r="A1614" s="22">
        <v>46183</v>
      </c>
      <c r="B1614" s="23" t="s">
        <v>9</v>
      </c>
      <c r="C1614" s="24">
        <v>530</v>
      </c>
      <c r="D1614" s="25">
        <v>2139</v>
      </c>
      <c r="E1614" s="26">
        <v>-1111</v>
      </c>
      <c r="F1614" s="24">
        <v>5</v>
      </c>
      <c r="G1614" s="24">
        <v>3</v>
      </c>
      <c r="H1614" s="23" t="s">
        <v>823</v>
      </c>
      <c r="I1614" s="23" t="s">
        <v>3155</v>
      </c>
      <c r="J1614" s="23" t="s">
        <v>3156</v>
      </c>
      <c r="K1614" s="23" t="s">
        <v>154</v>
      </c>
      <c r="L1614" s="27">
        <v>0.82689999999999997</v>
      </c>
      <c r="M1614" s="25">
        <v>-455</v>
      </c>
      <c r="N1614" s="25">
        <v>-464</v>
      </c>
      <c r="O1614" s="24">
        <v>0</v>
      </c>
      <c r="P1614" s="24">
        <v>0</v>
      </c>
      <c r="Q1614" s="24">
        <v>1</v>
      </c>
      <c r="R1614" s="66">
        <v>351.16531755915321</v>
      </c>
      <c r="S1614" s="66">
        <v>6.0911482229155203</v>
      </c>
      <c r="T1614" s="66">
        <v>427.8</v>
      </c>
      <c r="U1614" s="66">
        <v>713</v>
      </c>
      <c r="V1614" s="66">
        <v>267.375</v>
      </c>
      <c r="W1614" s="24">
        <v>0</v>
      </c>
      <c r="X1614" s="24">
        <v>0</v>
      </c>
      <c r="Y1614" s="24">
        <v>0</v>
      </c>
      <c r="Z1614" s="24">
        <v>0</v>
      </c>
      <c r="AA1614" s="28">
        <v>0</v>
      </c>
      <c r="AB1614" s="28">
        <v>0.5</v>
      </c>
      <c r="AC1614" s="28">
        <v>0</v>
      </c>
      <c r="AD1614" s="28">
        <v>10</v>
      </c>
      <c r="AE1614" s="28">
        <v>10.00098386</v>
      </c>
      <c r="AF1614" t="s">
        <v>584</v>
      </c>
    </row>
    <row r="1615" spans="1:32" ht="18" customHeight="1">
      <c r="A1615" s="22">
        <v>46183</v>
      </c>
      <c r="B1615" s="23" t="s">
        <v>9</v>
      </c>
      <c r="C1615" s="24">
        <v>531</v>
      </c>
      <c r="D1615" s="25">
        <v>5107</v>
      </c>
      <c r="E1615" s="26">
        <v>298</v>
      </c>
      <c r="F1615" s="24">
        <v>21</v>
      </c>
      <c r="G1615" s="24">
        <v>15</v>
      </c>
      <c r="H1615" s="23" t="s">
        <v>3157</v>
      </c>
      <c r="I1615" s="23" t="s">
        <v>1169</v>
      </c>
      <c r="J1615" s="23" t="s">
        <v>177</v>
      </c>
      <c r="K1615" s="23" t="s">
        <v>154</v>
      </c>
      <c r="L1615" s="27">
        <v>1.0195000000000001</v>
      </c>
      <c r="M1615" s="25">
        <v>-304</v>
      </c>
      <c r="N1615" s="25">
        <v>128</v>
      </c>
      <c r="O1615" s="24">
        <v>0</v>
      </c>
      <c r="P1615" s="24">
        <v>1</v>
      </c>
      <c r="Q1615" s="24">
        <v>1</v>
      </c>
      <c r="R1615" s="66">
        <v>841.33971564964713</v>
      </c>
      <c r="S1615" s="66">
        <v>6.0700807355285606</v>
      </c>
      <c r="T1615" s="66">
        <v>243.1904761904762</v>
      </c>
      <c r="U1615" s="66">
        <v>340.46666666666658</v>
      </c>
      <c r="V1615" s="66">
        <v>141.86111111111109</v>
      </c>
      <c r="W1615" s="24">
        <v>5</v>
      </c>
      <c r="X1615" s="24">
        <v>3</v>
      </c>
      <c r="Y1615" s="24">
        <v>4</v>
      </c>
      <c r="Z1615" s="24">
        <v>0</v>
      </c>
      <c r="AA1615" s="28">
        <v>3</v>
      </c>
      <c r="AB1615" s="28">
        <v>0.8</v>
      </c>
      <c r="AC1615" s="28">
        <v>2.4</v>
      </c>
      <c r="AD1615" s="28">
        <v>34</v>
      </c>
      <c r="AE1615" s="28">
        <v>34.000983849999997</v>
      </c>
      <c r="AF1615" t="s">
        <v>1082</v>
      </c>
    </row>
    <row r="1616" spans="1:32" ht="18" customHeight="1">
      <c r="A1616" s="22">
        <v>46183</v>
      </c>
      <c r="B1616" s="23" t="s">
        <v>9</v>
      </c>
      <c r="C1616" s="24">
        <v>532</v>
      </c>
      <c r="D1616" s="25">
        <v>3080</v>
      </c>
      <c r="E1616" s="26">
        <v>149</v>
      </c>
      <c r="F1616" s="24">
        <v>12</v>
      </c>
      <c r="G1616" s="24">
        <v>11</v>
      </c>
      <c r="H1616" s="23" t="s">
        <v>242</v>
      </c>
      <c r="I1616" s="23" t="s">
        <v>3158</v>
      </c>
      <c r="J1616" s="23" t="s">
        <v>3159</v>
      </c>
      <c r="K1616" s="23" t="s">
        <v>154</v>
      </c>
      <c r="L1616" s="27">
        <v>1.0161</v>
      </c>
      <c r="M1616" s="25">
        <v>-1464</v>
      </c>
      <c r="N1616" s="25">
        <v>-805</v>
      </c>
      <c r="O1616" s="24">
        <v>0</v>
      </c>
      <c r="P1616" s="24">
        <v>2</v>
      </c>
      <c r="Q1616" s="24">
        <v>1</v>
      </c>
      <c r="R1616" s="66">
        <v>500.07248858447491</v>
      </c>
      <c r="S1616" s="66">
        <v>6.1591070700937189</v>
      </c>
      <c r="T1616" s="66">
        <v>256.66666666666669</v>
      </c>
      <c r="U1616" s="66">
        <v>280</v>
      </c>
      <c r="V1616" s="66">
        <v>133.9130434782609</v>
      </c>
      <c r="W1616" s="24">
        <v>4</v>
      </c>
      <c r="X1616" s="24">
        <v>4</v>
      </c>
      <c r="Y1616" s="24">
        <v>4</v>
      </c>
      <c r="Z1616" s="24">
        <v>0</v>
      </c>
      <c r="AA1616" s="28">
        <v>3</v>
      </c>
      <c r="AB1616" s="28">
        <v>0.6</v>
      </c>
      <c r="AC1616" s="28">
        <v>1.8</v>
      </c>
      <c r="AD1616" s="28">
        <v>18</v>
      </c>
      <c r="AE1616" s="28">
        <v>18.00098384</v>
      </c>
      <c r="AF1616" t="s">
        <v>778</v>
      </c>
    </row>
    <row r="1617" spans="1:32" ht="18" customHeight="1">
      <c r="A1617" s="22">
        <v>46183</v>
      </c>
      <c r="B1617" s="23" t="s">
        <v>9</v>
      </c>
      <c r="C1617" s="24">
        <v>533</v>
      </c>
      <c r="D1617" s="25">
        <v>1179</v>
      </c>
      <c r="E1617" s="26">
        <v>-371</v>
      </c>
      <c r="F1617" s="24">
        <v>4</v>
      </c>
      <c r="G1617" s="24">
        <v>1</v>
      </c>
      <c r="H1617" s="23" t="s">
        <v>1034</v>
      </c>
      <c r="I1617" s="23" t="s">
        <v>1927</v>
      </c>
      <c r="J1617" s="23" t="s">
        <v>3160</v>
      </c>
      <c r="K1617" s="23" t="s">
        <v>154</v>
      </c>
      <c r="L1617" s="27">
        <v>0.89510000000000001</v>
      </c>
      <c r="M1617" s="25">
        <v>-658</v>
      </c>
      <c r="N1617" s="25">
        <v>319</v>
      </c>
      <c r="O1617" s="24">
        <v>0</v>
      </c>
      <c r="P1617" s="24">
        <v>3</v>
      </c>
      <c r="Q1617" s="24">
        <v>1</v>
      </c>
      <c r="R1617" s="66">
        <v>194.25311332503111</v>
      </c>
      <c r="S1617" s="66">
        <v>6.0694007927031572</v>
      </c>
      <c r="T1617" s="66">
        <v>294.75</v>
      </c>
      <c r="U1617" s="66">
        <v>1179</v>
      </c>
      <c r="V1617" s="66">
        <v>235.8</v>
      </c>
      <c r="W1617" s="24">
        <v>0</v>
      </c>
      <c r="X1617" s="24">
        <v>0</v>
      </c>
      <c r="Y1617" s="24">
        <v>0</v>
      </c>
      <c r="Z1617" s="24">
        <v>0</v>
      </c>
      <c r="AA1617" s="28">
        <v>0</v>
      </c>
      <c r="AB1617" s="28">
        <v>0.5</v>
      </c>
      <c r="AC1617" s="28">
        <v>0</v>
      </c>
      <c r="AD1617" s="28">
        <v>10</v>
      </c>
      <c r="AE1617" s="28">
        <v>10.000983829999999</v>
      </c>
      <c r="AF1617" t="s">
        <v>584</v>
      </c>
    </row>
    <row r="1618" spans="1:32" ht="18" customHeight="1">
      <c r="A1618" s="22">
        <v>46183</v>
      </c>
      <c r="B1618" s="23" t="s">
        <v>9</v>
      </c>
      <c r="C1618" s="24">
        <v>535</v>
      </c>
      <c r="D1618" s="25">
        <v>2958</v>
      </c>
      <c r="E1618" s="26">
        <v>283</v>
      </c>
      <c r="F1618" s="24">
        <v>11</v>
      </c>
      <c r="G1618" s="24">
        <v>10</v>
      </c>
      <c r="H1618" s="23" t="s">
        <v>3143</v>
      </c>
      <c r="I1618" s="23" t="s">
        <v>1858</v>
      </c>
      <c r="J1618" s="23" t="s">
        <v>2643</v>
      </c>
      <c r="K1618" s="23" t="s">
        <v>370</v>
      </c>
      <c r="L1618" s="27">
        <v>1.0319</v>
      </c>
      <c r="M1618" s="25">
        <v>-244</v>
      </c>
      <c r="N1618" s="25">
        <v>-934</v>
      </c>
      <c r="O1618" s="24">
        <v>0</v>
      </c>
      <c r="P1618" s="24">
        <v>5</v>
      </c>
      <c r="Q1618" s="24">
        <v>1</v>
      </c>
      <c r="R1618" s="66">
        <v>520.26385429638856</v>
      </c>
      <c r="S1618" s="66">
        <v>5.685576608047155</v>
      </c>
      <c r="T1618" s="66">
        <v>268.90909090909088</v>
      </c>
      <c r="U1618" s="66">
        <v>295.8</v>
      </c>
      <c r="V1618" s="66">
        <v>140.85714285714289</v>
      </c>
      <c r="W1618" s="24">
        <v>2</v>
      </c>
      <c r="X1618" s="24">
        <v>4</v>
      </c>
      <c r="Y1618" s="24">
        <v>4</v>
      </c>
      <c r="Z1618" s="24">
        <v>6</v>
      </c>
      <c r="AA1618" s="28">
        <v>4</v>
      </c>
      <c r="AB1618" s="28">
        <v>0.5</v>
      </c>
      <c r="AC1618" s="28">
        <v>2</v>
      </c>
      <c r="AD1618" s="28">
        <v>30</v>
      </c>
      <c r="AE1618" s="28">
        <v>30.000983819999998</v>
      </c>
      <c r="AF1618" t="s">
        <v>334</v>
      </c>
    </row>
    <row r="1619" spans="1:32" ht="18" customHeight="1">
      <c r="A1619" s="22">
        <v>46183</v>
      </c>
      <c r="B1619" s="23" t="s">
        <v>9</v>
      </c>
      <c r="C1619" s="24">
        <v>536</v>
      </c>
      <c r="D1619" s="25">
        <v>6410</v>
      </c>
      <c r="E1619" s="26">
        <v>1092</v>
      </c>
      <c r="F1619" s="24">
        <v>29</v>
      </c>
      <c r="G1619" s="24">
        <v>21</v>
      </c>
      <c r="H1619" s="23" t="s">
        <v>3161</v>
      </c>
      <c r="I1619" s="23" t="s">
        <v>2282</v>
      </c>
      <c r="J1619" s="23" t="s">
        <v>3162</v>
      </c>
      <c r="K1619" s="23" t="s">
        <v>203</v>
      </c>
      <c r="L1619" s="27">
        <v>1.0568</v>
      </c>
      <c r="M1619" s="25">
        <v>1328</v>
      </c>
      <c r="N1619" s="25">
        <v>606</v>
      </c>
      <c r="O1619" s="24">
        <v>0</v>
      </c>
      <c r="P1619" s="24">
        <v>6</v>
      </c>
      <c r="Q1619" s="24">
        <v>1</v>
      </c>
      <c r="R1619" s="66">
        <v>1040.408572021586</v>
      </c>
      <c r="S1619" s="66">
        <v>6.1610411259347151</v>
      </c>
      <c r="T1619" s="66">
        <v>221.0344827586207</v>
      </c>
      <c r="U1619" s="66">
        <v>305.23809523809518</v>
      </c>
      <c r="V1619" s="66">
        <v>128.19999999999999</v>
      </c>
      <c r="W1619" s="24">
        <v>7</v>
      </c>
      <c r="X1619" s="24">
        <v>4</v>
      </c>
      <c r="Y1619" s="24">
        <v>5</v>
      </c>
      <c r="Z1619" s="24">
        <v>0</v>
      </c>
      <c r="AA1619" s="28">
        <v>4</v>
      </c>
      <c r="AB1619" s="28">
        <v>0.8</v>
      </c>
      <c r="AC1619" s="28">
        <v>3.2</v>
      </c>
      <c r="AD1619" s="28">
        <v>42</v>
      </c>
      <c r="AE1619" s="28">
        <v>42.000983810000001</v>
      </c>
      <c r="AF1619" t="s">
        <v>285</v>
      </c>
    </row>
    <row r="1620" spans="1:32" ht="18" customHeight="1">
      <c r="A1620" s="22">
        <v>46183</v>
      </c>
      <c r="B1620" s="23" t="s">
        <v>16</v>
      </c>
      <c r="C1620" s="24">
        <v>551</v>
      </c>
      <c r="D1620" s="25">
        <v>1702</v>
      </c>
      <c r="E1620" s="26">
        <v>-283</v>
      </c>
      <c r="F1620" s="24">
        <v>6</v>
      </c>
      <c r="G1620" s="24">
        <v>3</v>
      </c>
      <c r="H1620" s="23" t="s">
        <v>541</v>
      </c>
      <c r="I1620" s="23" t="s">
        <v>542</v>
      </c>
      <c r="J1620" s="23" t="s">
        <v>543</v>
      </c>
      <c r="K1620" s="23" t="s">
        <v>154</v>
      </c>
      <c r="L1620" s="27">
        <v>0.9446</v>
      </c>
      <c r="M1620" s="25">
        <v>-489</v>
      </c>
      <c r="N1620" s="25">
        <v>167</v>
      </c>
      <c r="O1620" s="24">
        <v>0</v>
      </c>
      <c r="P1620" s="24">
        <v>1</v>
      </c>
      <c r="Q1620" s="24">
        <v>1</v>
      </c>
      <c r="R1620" s="66">
        <v>277.54955375674558</v>
      </c>
      <c r="S1620" s="66">
        <v>6.1322382866869747</v>
      </c>
      <c r="T1620" s="66">
        <v>283.66666666666669</v>
      </c>
      <c r="U1620" s="66">
        <v>567.33333333333337</v>
      </c>
      <c r="V1620" s="66">
        <v>189.11111111111109</v>
      </c>
      <c r="W1620" s="24">
        <v>0</v>
      </c>
      <c r="X1620" s="24">
        <v>0</v>
      </c>
      <c r="Y1620" s="24">
        <v>0</v>
      </c>
      <c r="Z1620" s="24">
        <v>0</v>
      </c>
      <c r="AA1620" s="28">
        <v>0</v>
      </c>
      <c r="AB1620" s="28">
        <v>0.5</v>
      </c>
      <c r="AC1620" s="28">
        <v>0</v>
      </c>
      <c r="AD1620" s="28">
        <v>20</v>
      </c>
      <c r="AE1620" s="28">
        <v>20.0009838</v>
      </c>
      <c r="AF1620" t="s">
        <v>590</v>
      </c>
    </row>
    <row r="1621" spans="1:32" ht="18" customHeight="1">
      <c r="A1621" s="22">
        <v>46183</v>
      </c>
      <c r="B1621" s="23" t="s">
        <v>16</v>
      </c>
      <c r="C1621" s="24">
        <v>552</v>
      </c>
      <c r="D1621" s="25">
        <v>1307</v>
      </c>
      <c r="E1621" s="26">
        <v>-431</v>
      </c>
      <c r="F1621" s="24">
        <v>5</v>
      </c>
      <c r="G1621" s="24">
        <v>0</v>
      </c>
      <c r="H1621" s="23" t="s">
        <v>3163</v>
      </c>
      <c r="I1621" s="23" t="s">
        <v>3163</v>
      </c>
      <c r="J1621" s="23" t="s">
        <v>214</v>
      </c>
      <c r="K1621" s="23" t="s">
        <v>154</v>
      </c>
      <c r="L1621" s="27">
        <v>0.8901</v>
      </c>
      <c r="M1621" s="25">
        <v>-1130</v>
      </c>
      <c r="N1621" s="25">
        <v>-726</v>
      </c>
      <c r="O1621" s="24">
        <v>0</v>
      </c>
      <c r="P1621" s="24">
        <v>2</v>
      </c>
      <c r="Q1621" s="24">
        <v>1</v>
      </c>
      <c r="R1621" s="66">
        <v>201.7080738895807</v>
      </c>
      <c r="S1621" s="66">
        <v>6.4796612986125659</v>
      </c>
      <c r="T1621" s="66">
        <v>261.39999999999998</v>
      </c>
      <c r="U1621" s="66"/>
      <c r="V1621" s="66">
        <v>261.39999999999998</v>
      </c>
      <c r="W1621" s="24">
        <v>4</v>
      </c>
      <c r="X1621" s="24"/>
      <c r="Y1621" s="24">
        <v>0</v>
      </c>
      <c r="Z1621" s="24">
        <v>0</v>
      </c>
      <c r="AA1621" s="28">
        <v>1.333333333333333</v>
      </c>
      <c r="AB1621" s="28">
        <v>0.5</v>
      </c>
      <c r="AC1621" s="28">
        <v>0.66666666666666663</v>
      </c>
      <c r="AD1621" s="28">
        <v>16.7</v>
      </c>
      <c r="AE1621" s="28">
        <v>16.700983789999999</v>
      </c>
      <c r="AF1621" t="s">
        <v>3164</v>
      </c>
    </row>
    <row r="1622" spans="1:32" ht="18" customHeight="1">
      <c r="A1622" s="22">
        <v>46183</v>
      </c>
      <c r="B1622" s="23" t="s">
        <v>16</v>
      </c>
      <c r="C1622" s="24">
        <v>553</v>
      </c>
      <c r="D1622" s="25">
        <v>3872</v>
      </c>
      <c r="E1622" s="26">
        <v>-750</v>
      </c>
      <c r="F1622" s="24">
        <v>12</v>
      </c>
      <c r="G1622" s="24">
        <v>11</v>
      </c>
      <c r="H1622" s="23" t="s">
        <v>3165</v>
      </c>
      <c r="I1622" s="23" t="s">
        <v>3166</v>
      </c>
      <c r="J1622" s="23" t="s">
        <v>3167</v>
      </c>
      <c r="K1622" s="23" t="s">
        <v>154</v>
      </c>
      <c r="L1622" s="27">
        <v>0.93540000000000001</v>
      </c>
      <c r="M1622" s="25">
        <v>1604</v>
      </c>
      <c r="N1622" s="25">
        <v>-401</v>
      </c>
      <c r="O1622" s="24">
        <v>0</v>
      </c>
      <c r="P1622" s="24">
        <v>3</v>
      </c>
      <c r="Q1622" s="24">
        <v>1</v>
      </c>
      <c r="R1622" s="66">
        <v>620.0125570776255</v>
      </c>
      <c r="S1622" s="66">
        <v>6.2450348074405628</v>
      </c>
      <c r="T1622" s="66">
        <v>322.66666666666669</v>
      </c>
      <c r="U1622" s="66">
        <v>352</v>
      </c>
      <c r="V1622" s="66">
        <v>168.3478260869565</v>
      </c>
      <c r="W1622" s="24">
        <v>0</v>
      </c>
      <c r="X1622" s="24">
        <v>3</v>
      </c>
      <c r="Y1622" s="24">
        <v>1</v>
      </c>
      <c r="Z1622" s="24">
        <v>0</v>
      </c>
      <c r="AA1622" s="28">
        <v>1</v>
      </c>
      <c r="AB1622" s="28">
        <v>0.6</v>
      </c>
      <c r="AC1622" s="28">
        <v>0.6</v>
      </c>
      <c r="AD1622" s="28">
        <v>16</v>
      </c>
      <c r="AE1622" s="28">
        <v>16.000983779999999</v>
      </c>
      <c r="AF1622" t="s">
        <v>2062</v>
      </c>
    </row>
    <row r="1623" spans="1:32" ht="18" customHeight="1">
      <c r="A1623" s="22">
        <v>46183</v>
      </c>
      <c r="B1623" s="23" t="s">
        <v>16</v>
      </c>
      <c r="C1623" s="24">
        <v>555</v>
      </c>
      <c r="D1623" s="25">
        <v>3620</v>
      </c>
      <c r="E1623" s="26">
        <v>-175</v>
      </c>
      <c r="F1623" s="24">
        <v>13</v>
      </c>
      <c r="G1623" s="24">
        <v>7</v>
      </c>
      <c r="H1623" s="23" t="s">
        <v>577</v>
      </c>
      <c r="I1623" s="23" t="s">
        <v>1475</v>
      </c>
      <c r="J1623" s="23" t="s">
        <v>3168</v>
      </c>
      <c r="K1623" s="23" t="s">
        <v>154</v>
      </c>
      <c r="L1623" s="27">
        <v>0.9839</v>
      </c>
      <c r="M1623" s="25">
        <v>-202</v>
      </c>
      <c r="N1623" s="25">
        <v>10</v>
      </c>
      <c r="O1623" s="24">
        <v>0</v>
      </c>
      <c r="P1623" s="24">
        <v>5</v>
      </c>
      <c r="Q1623" s="24">
        <v>1</v>
      </c>
      <c r="R1623" s="66">
        <v>628.74185346616855</v>
      </c>
      <c r="S1623" s="66">
        <v>5.7575298670566166</v>
      </c>
      <c r="T1623" s="66">
        <v>278.46153846153851</v>
      </c>
      <c r="U1623" s="66">
        <v>517.14285714285711</v>
      </c>
      <c r="V1623" s="66">
        <v>181</v>
      </c>
      <c r="W1623" s="24">
        <v>0</v>
      </c>
      <c r="X1623" s="24">
        <v>0</v>
      </c>
      <c r="Y1623" s="24">
        <v>0</v>
      </c>
      <c r="Z1623" s="24">
        <v>6</v>
      </c>
      <c r="AA1623" s="28">
        <v>1.5</v>
      </c>
      <c r="AB1623" s="28">
        <v>0.6</v>
      </c>
      <c r="AC1623" s="28">
        <v>0.89999999999999991</v>
      </c>
      <c r="AD1623" s="28">
        <v>29</v>
      </c>
      <c r="AE1623" s="28">
        <v>29.000983770000001</v>
      </c>
      <c r="AF1623" t="s">
        <v>580</v>
      </c>
    </row>
    <row r="1624" spans="1:32" ht="18" customHeight="1">
      <c r="A1624" s="22">
        <v>46183</v>
      </c>
      <c r="B1624" s="23" t="s">
        <v>16</v>
      </c>
      <c r="C1624" s="24">
        <v>556</v>
      </c>
      <c r="D1624" s="25">
        <v>2246</v>
      </c>
      <c r="E1624" s="26">
        <v>-2</v>
      </c>
      <c r="F1624" s="24">
        <v>10</v>
      </c>
      <c r="G1624" s="24">
        <v>3</v>
      </c>
      <c r="H1624" s="23" t="s">
        <v>2725</v>
      </c>
      <c r="I1624" s="23" t="s">
        <v>515</v>
      </c>
      <c r="J1624" s="23" t="s">
        <v>3169</v>
      </c>
      <c r="K1624" s="23" t="s">
        <v>154</v>
      </c>
      <c r="L1624" s="27">
        <v>0.99970000000000003</v>
      </c>
      <c r="M1624" s="25">
        <v>820</v>
      </c>
      <c r="N1624" s="25">
        <v>1192</v>
      </c>
      <c r="O1624" s="24">
        <v>0</v>
      </c>
      <c r="P1624" s="24">
        <v>6</v>
      </c>
      <c r="Q1624" s="24">
        <v>1</v>
      </c>
      <c r="R1624" s="66">
        <v>358.6081361560814</v>
      </c>
      <c r="S1624" s="66">
        <v>6.2631038550180742</v>
      </c>
      <c r="T1624" s="66">
        <v>224.6</v>
      </c>
      <c r="U1624" s="66">
        <v>748.66666666666663</v>
      </c>
      <c r="V1624" s="66">
        <v>172.7692307692308</v>
      </c>
      <c r="W1624" s="24">
        <v>7</v>
      </c>
      <c r="X1624" s="24">
        <v>0</v>
      </c>
      <c r="Y1624" s="24">
        <v>0</v>
      </c>
      <c r="Z1624" s="24">
        <v>0</v>
      </c>
      <c r="AA1624" s="28">
        <v>1.75</v>
      </c>
      <c r="AB1624" s="28">
        <v>0.5</v>
      </c>
      <c r="AC1624" s="28">
        <v>0.875</v>
      </c>
      <c r="AD1624" s="28">
        <v>28.8</v>
      </c>
      <c r="AE1624" s="28">
        <v>28.800983760000001</v>
      </c>
      <c r="AF1624" t="s">
        <v>1124</v>
      </c>
    </row>
    <row r="1625" spans="1:32" ht="18" customHeight="1">
      <c r="A1625" s="22">
        <v>46183</v>
      </c>
      <c r="B1625" s="23" t="s">
        <v>16</v>
      </c>
      <c r="C1625" s="24">
        <v>557</v>
      </c>
      <c r="D1625" s="25">
        <v>1940</v>
      </c>
      <c r="E1625" s="26">
        <v>-26</v>
      </c>
      <c r="F1625" s="24">
        <v>8</v>
      </c>
      <c r="G1625" s="24">
        <v>3</v>
      </c>
      <c r="H1625" s="23" t="s">
        <v>3170</v>
      </c>
      <c r="I1625" s="23" t="s">
        <v>1510</v>
      </c>
      <c r="J1625" s="23" t="s">
        <v>3171</v>
      </c>
      <c r="K1625" s="23" t="s">
        <v>154</v>
      </c>
      <c r="L1625" s="27">
        <v>0.99550000000000005</v>
      </c>
      <c r="M1625" s="25">
        <v>-188</v>
      </c>
      <c r="N1625" s="25">
        <v>-17</v>
      </c>
      <c r="O1625" s="24">
        <v>0</v>
      </c>
      <c r="P1625" s="24">
        <v>7</v>
      </c>
      <c r="Q1625" s="24">
        <v>1</v>
      </c>
      <c r="R1625" s="66">
        <v>321.89549605645499</v>
      </c>
      <c r="S1625" s="66">
        <v>6.0268006970180066</v>
      </c>
      <c r="T1625" s="66">
        <v>242.5</v>
      </c>
      <c r="U1625" s="66">
        <v>646.66666666666663</v>
      </c>
      <c r="V1625" s="66">
        <v>176.3636363636364</v>
      </c>
      <c r="W1625" s="24">
        <v>7</v>
      </c>
      <c r="X1625" s="24">
        <v>0</v>
      </c>
      <c r="Y1625" s="24">
        <v>0</v>
      </c>
      <c r="Z1625" s="24">
        <v>4</v>
      </c>
      <c r="AA1625" s="28">
        <v>2.75</v>
      </c>
      <c r="AB1625" s="28">
        <v>0.5</v>
      </c>
      <c r="AC1625" s="28">
        <v>1.375</v>
      </c>
      <c r="AD1625" s="28">
        <v>23.8</v>
      </c>
      <c r="AE1625" s="28">
        <v>23.80098375</v>
      </c>
      <c r="AF1625" t="s">
        <v>2009</v>
      </c>
    </row>
    <row r="1626" spans="1:32" ht="18" customHeight="1">
      <c r="A1626" s="22">
        <v>46183</v>
      </c>
      <c r="B1626" s="23" t="s">
        <v>16</v>
      </c>
      <c r="C1626" s="24">
        <v>558</v>
      </c>
      <c r="D1626" s="25">
        <v>4232</v>
      </c>
      <c r="E1626" s="26">
        <v>488</v>
      </c>
      <c r="F1626" s="24">
        <v>17</v>
      </c>
      <c r="G1626" s="24">
        <v>14</v>
      </c>
      <c r="H1626" s="23" t="s">
        <v>402</v>
      </c>
      <c r="I1626" s="23" t="s">
        <v>3172</v>
      </c>
      <c r="J1626" s="23" t="s">
        <v>2114</v>
      </c>
      <c r="K1626" s="23" t="s">
        <v>154</v>
      </c>
      <c r="L1626" s="27">
        <v>1.0384</v>
      </c>
      <c r="M1626" s="25">
        <v>-1951</v>
      </c>
      <c r="N1626" s="25">
        <v>-207</v>
      </c>
      <c r="O1626" s="24">
        <v>0</v>
      </c>
      <c r="P1626" s="24">
        <v>8</v>
      </c>
      <c r="Q1626" s="24">
        <v>1</v>
      </c>
      <c r="R1626" s="66">
        <v>695.04213366542126</v>
      </c>
      <c r="S1626" s="66">
        <v>6.0888395034151932</v>
      </c>
      <c r="T1626" s="66">
        <v>248.9411764705882</v>
      </c>
      <c r="U1626" s="66">
        <v>302.28571428571428</v>
      </c>
      <c r="V1626" s="66">
        <v>136.51612903225811</v>
      </c>
      <c r="W1626" s="24">
        <v>7</v>
      </c>
      <c r="X1626" s="24">
        <v>4</v>
      </c>
      <c r="Y1626" s="24">
        <v>4</v>
      </c>
      <c r="Z1626" s="24">
        <v>1</v>
      </c>
      <c r="AA1626" s="28">
        <v>4</v>
      </c>
      <c r="AB1626" s="28">
        <v>0.6</v>
      </c>
      <c r="AC1626" s="28">
        <v>2.4</v>
      </c>
      <c r="AD1626" s="28">
        <v>34</v>
      </c>
      <c r="AE1626" s="28">
        <v>34.000983740000002</v>
      </c>
      <c r="AF1626" t="s">
        <v>1082</v>
      </c>
    </row>
    <row r="1627" spans="1:32" ht="18" customHeight="1">
      <c r="A1627" s="22">
        <v>46183</v>
      </c>
      <c r="B1627" s="23" t="s">
        <v>16</v>
      </c>
      <c r="C1627" s="24">
        <v>560</v>
      </c>
      <c r="D1627" s="25">
        <v>5839</v>
      </c>
      <c r="E1627" s="26">
        <v>653</v>
      </c>
      <c r="F1627" s="24">
        <v>27</v>
      </c>
      <c r="G1627" s="24">
        <v>12</v>
      </c>
      <c r="H1627" s="23" t="s">
        <v>1499</v>
      </c>
      <c r="I1627" s="23" t="s">
        <v>2852</v>
      </c>
      <c r="J1627" s="23" t="s">
        <v>3173</v>
      </c>
      <c r="K1627" s="23" t="s">
        <v>154</v>
      </c>
      <c r="L1627" s="27">
        <v>1.0373000000000001</v>
      </c>
      <c r="M1627" s="25">
        <v>-1089</v>
      </c>
      <c r="N1627" s="25">
        <v>-743</v>
      </c>
      <c r="O1627" s="24">
        <v>0</v>
      </c>
      <c r="P1627" s="24">
        <v>0</v>
      </c>
      <c r="Q1627" s="24">
        <v>1</v>
      </c>
      <c r="R1627" s="66">
        <v>932.56652137816513</v>
      </c>
      <c r="S1627" s="66">
        <v>6.2612155445715656</v>
      </c>
      <c r="T1627" s="66">
        <v>216.2592592592593</v>
      </c>
      <c r="U1627" s="66">
        <v>486.58333333333331</v>
      </c>
      <c r="V1627" s="66">
        <v>149.7179487179487</v>
      </c>
      <c r="W1627" s="24">
        <v>7</v>
      </c>
      <c r="X1627" s="24">
        <v>0</v>
      </c>
      <c r="Y1627" s="24">
        <v>3</v>
      </c>
      <c r="Z1627" s="24">
        <v>0</v>
      </c>
      <c r="AA1627" s="28">
        <v>2.5</v>
      </c>
      <c r="AB1627" s="28">
        <v>0.8</v>
      </c>
      <c r="AC1627" s="28">
        <v>2</v>
      </c>
      <c r="AD1627" s="28">
        <v>20</v>
      </c>
      <c r="AE1627" s="28">
        <v>20.000983730000002</v>
      </c>
      <c r="AF1627" t="s">
        <v>457</v>
      </c>
    </row>
    <row r="1628" spans="1:32" ht="18" customHeight="1">
      <c r="A1628" s="22">
        <v>46183</v>
      </c>
      <c r="B1628" s="23" t="s">
        <v>20</v>
      </c>
      <c r="C1628" s="24">
        <v>678</v>
      </c>
      <c r="D1628" s="25">
        <v>856</v>
      </c>
      <c r="E1628" s="26">
        <v>-786</v>
      </c>
      <c r="F1628" s="24">
        <v>6</v>
      </c>
      <c r="G1628" s="24">
        <v>2</v>
      </c>
      <c r="H1628" s="23" t="s">
        <v>2145</v>
      </c>
      <c r="I1628" s="23" t="s">
        <v>1392</v>
      </c>
      <c r="J1628" s="23" t="s">
        <v>3174</v>
      </c>
      <c r="K1628" s="23" t="s">
        <v>154</v>
      </c>
      <c r="L1628" s="27">
        <v>0.69389999999999996</v>
      </c>
      <c r="M1628" s="25">
        <v>-372</v>
      </c>
      <c r="N1628" s="25">
        <v>-31</v>
      </c>
      <c r="O1628" s="24">
        <v>0</v>
      </c>
      <c r="P1628" s="24">
        <v>8</v>
      </c>
      <c r="Q1628" s="24">
        <v>0</v>
      </c>
      <c r="R1628" s="66"/>
      <c r="S1628" s="66"/>
      <c r="T1628" s="66"/>
      <c r="U1628" s="66"/>
      <c r="V1628" s="66"/>
      <c r="W1628" s="24"/>
      <c r="X1628" s="24"/>
      <c r="Y1628" s="24"/>
      <c r="Z1628" s="24"/>
      <c r="AA1628" s="28"/>
      <c r="AB1628" s="28">
        <v>0.5</v>
      </c>
      <c r="AC1628" s="28"/>
      <c r="AD1628" s="28">
        <v>20</v>
      </c>
      <c r="AE1628" s="28">
        <v>20.000983720000001</v>
      </c>
      <c r="AF1628" t="s">
        <v>590</v>
      </c>
    </row>
    <row r="1629" spans="1:32" ht="18" customHeight="1">
      <c r="A1629" s="22">
        <v>46183</v>
      </c>
      <c r="B1629" s="23" t="s">
        <v>20</v>
      </c>
      <c r="C1629" s="24">
        <v>680</v>
      </c>
      <c r="D1629" s="25">
        <v>448</v>
      </c>
      <c r="E1629" s="26">
        <v>-493</v>
      </c>
      <c r="F1629" s="24">
        <v>2</v>
      </c>
      <c r="G1629" s="24">
        <v>1</v>
      </c>
      <c r="H1629" s="23" t="s">
        <v>3019</v>
      </c>
      <c r="I1629" s="23" t="s">
        <v>2141</v>
      </c>
      <c r="J1629" s="23" t="s">
        <v>2508</v>
      </c>
      <c r="K1629" s="23" t="s">
        <v>154</v>
      </c>
      <c r="L1629" s="27">
        <v>0.63319999999999999</v>
      </c>
      <c r="M1629" s="25">
        <v>-3145</v>
      </c>
      <c r="N1629" s="25">
        <v>-37</v>
      </c>
      <c r="O1629" s="24">
        <v>0</v>
      </c>
      <c r="P1629" s="24">
        <v>0</v>
      </c>
      <c r="Q1629" s="24">
        <v>0</v>
      </c>
      <c r="R1629" s="66"/>
      <c r="S1629" s="66"/>
      <c r="T1629" s="66"/>
      <c r="U1629" s="66"/>
      <c r="V1629" s="66"/>
      <c r="W1629" s="24"/>
      <c r="X1629" s="24"/>
      <c r="Y1629" s="24"/>
      <c r="Z1629" s="24"/>
      <c r="AA1629" s="28"/>
      <c r="AB1629" s="28">
        <v>0.5</v>
      </c>
      <c r="AC1629" s="28"/>
      <c r="AD1629" s="28">
        <v>10</v>
      </c>
      <c r="AE1629" s="28">
        <v>10.00098371</v>
      </c>
      <c r="AF1629" t="s">
        <v>584</v>
      </c>
    </row>
    <row r="1630" spans="1:32" ht="18" customHeight="1">
      <c r="A1630" s="22">
        <v>46183</v>
      </c>
      <c r="B1630" s="23" t="s">
        <v>20</v>
      </c>
      <c r="C1630" s="24">
        <v>681</v>
      </c>
      <c r="D1630" s="25">
        <v>1039</v>
      </c>
      <c r="E1630" s="26">
        <v>-1284</v>
      </c>
      <c r="F1630" s="24">
        <v>3</v>
      </c>
      <c r="G1630" s="24">
        <v>2</v>
      </c>
      <c r="H1630" s="23" t="s">
        <v>2592</v>
      </c>
      <c r="I1630" s="23" t="s">
        <v>3175</v>
      </c>
      <c r="J1630" s="23" t="s">
        <v>3176</v>
      </c>
      <c r="K1630" s="23" t="s">
        <v>154</v>
      </c>
      <c r="L1630" s="27">
        <v>0.58809999999999996</v>
      </c>
      <c r="M1630" s="25">
        <v>-929</v>
      </c>
      <c r="N1630" s="25">
        <v>-163</v>
      </c>
      <c r="O1630" s="24">
        <v>0</v>
      </c>
      <c r="P1630" s="24">
        <v>1</v>
      </c>
      <c r="Q1630" s="24">
        <v>0</v>
      </c>
      <c r="R1630" s="66"/>
      <c r="S1630" s="66"/>
      <c r="T1630" s="66"/>
      <c r="U1630" s="66"/>
      <c r="V1630" s="66"/>
      <c r="W1630" s="24"/>
      <c r="X1630" s="24"/>
      <c r="Y1630" s="24"/>
      <c r="Z1630" s="24"/>
      <c r="AA1630" s="28"/>
      <c r="AB1630" s="28">
        <v>0.5</v>
      </c>
      <c r="AC1630" s="28"/>
      <c r="AD1630" s="28">
        <v>40</v>
      </c>
      <c r="AE1630" s="28">
        <v>40.000983699999999</v>
      </c>
      <c r="AF1630" t="s">
        <v>664</v>
      </c>
    </row>
    <row r="1631" spans="1:32" ht="18" customHeight="1">
      <c r="A1631" s="22">
        <v>46183</v>
      </c>
      <c r="B1631" s="23" t="s">
        <v>20</v>
      </c>
      <c r="C1631" s="24">
        <v>682</v>
      </c>
      <c r="D1631" s="25">
        <v>451</v>
      </c>
      <c r="E1631" s="26">
        <v>-270</v>
      </c>
      <c r="F1631" s="24">
        <v>4</v>
      </c>
      <c r="G1631" s="24">
        <v>2</v>
      </c>
      <c r="H1631" s="23" t="s">
        <v>239</v>
      </c>
      <c r="I1631" s="23" t="s">
        <v>173</v>
      </c>
      <c r="J1631" s="23" t="s">
        <v>3008</v>
      </c>
      <c r="K1631" s="23" t="s">
        <v>154</v>
      </c>
      <c r="L1631" s="27">
        <v>0.8004</v>
      </c>
      <c r="M1631" s="25">
        <v>-1592</v>
      </c>
      <c r="N1631" s="25">
        <v>5866</v>
      </c>
      <c r="O1631" s="24">
        <v>0</v>
      </c>
      <c r="P1631" s="24">
        <v>2</v>
      </c>
      <c r="Q1631" s="24">
        <v>0</v>
      </c>
      <c r="R1631" s="66"/>
      <c r="S1631" s="66"/>
      <c r="T1631" s="66"/>
      <c r="U1631" s="66"/>
      <c r="V1631" s="66"/>
      <c r="W1631" s="24"/>
      <c r="X1631" s="24"/>
      <c r="Y1631" s="24"/>
      <c r="Z1631" s="24"/>
      <c r="AA1631" s="28"/>
      <c r="AB1631" s="28">
        <v>0.5</v>
      </c>
      <c r="AC1631" s="28"/>
      <c r="AD1631" s="28">
        <v>10</v>
      </c>
      <c r="AE1631" s="28">
        <v>10.00098369</v>
      </c>
      <c r="AF1631" t="s">
        <v>584</v>
      </c>
    </row>
    <row r="1632" spans="1:32" ht="18" customHeight="1">
      <c r="A1632" s="22">
        <v>46183</v>
      </c>
      <c r="B1632" s="23" t="s">
        <v>20</v>
      </c>
      <c r="C1632" s="24">
        <v>688</v>
      </c>
      <c r="D1632" s="25">
        <v>242</v>
      </c>
      <c r="E1632" s="26">
        <v>-186</v>
      </c>
      <c r="F1632" s="24">
        <v>2</v>
      </c>
      <c r="G1632" s="24">
        <v>1</v>
      </c>
      <c r="H1632" s="23" t="s">
        <v>2847</v>
      </c>
      <c r="I1632" s="23" t="s">
        <v>3177</v>
      </c>
      <c r="J1632" s="23" t="s">
        <v>3178</v>
      </c>
      <c r="K1632" s="23" t="s">
        <v>154</v>
      </c>
      <c r="L1632" s="27">
        <v>0.74380000000000002</v>
      </c>
      <c r="M1632" s="25">
        <v>3103</v>
      </c>
      <c r="N1632" s="25">
        <v>-1472</v>
      </c>
      <c r="O1632" s="24">
        <v>0</v>
      </c>
      <c r="P1632" s="24">
        <v>8</v>
      </c>
      <c r="Q1632" s="24">
        <v>0</v>
      </c>
      <c r="R1632" s="66"/>
      <c r="S1632" s="66"/>
      <c r="T1632" s="66"/>
      <c r="U1632" s="66"/>
      <c r="V1632" s="66"/>
      <c r="W1632" s="24"/>
      <c r="X1632" s="24"/>
      <c r="Y1632" s="24"/>
      <c r="Z1632" s="24"/>
      <c r="AA1632" s="28"/>
      <c r="AB1632" s="28">
        <v>0.5</v>
      </c>
      <c r="AC1632" s="28"/>
      <c r="AD1632" s="28">
        <v>20</v>
      </c>
      <c r="AE1632" s="28">
        <v>20.000983680000001</v>
      </c>
      <c r="AF1632" t="s">
        <v>590</v>
      </c>
    </row>
    <row r="1633" spans="1:32" ht="18" customHeight="1">
      <c r="A1633" s="22">
        <v>46183</v>
      </c>
      <c r="B1633" s="23" t="s">
        <v>20</v>
      </c>
      <c r="C1633" s="24">
        <v>700</v>
      </c>
      <c r="D1633" s="25">
        <v>626</v>
      </c>
      <c r="E1633" s="26">
        <v>-846</v>
      </c>
      <c r="F1633" s="24">
        <v>1</v>
      </c>
      <c r="G1633" s="24">
        <v>1</v>
      </c>
      <c r="H1633" s="23" t="s">
        <v>3179</v>
      </c>
      <c r="I1633" s="23" t="s">
        <v>3180</v>
      </c>
      <c r="J1633" s="23" t="s">
        <v>3180</v>
      </c>
      <c r="K1633" s="23" t="s">
        <v>154</v>
      </c>
      <c r="L1633" s="27">
        <v>0.54949999999999999</v>
      </c>
      <c r="M1633" s="25">
        <v>-543</v>
      </c>
      <c r="N1633" s="25">
        <v>-526</v>
      </c>
      <c r="O1633" s="24">
        <v>0</v>
      </c>
      <c r="P1633" s="24">
        <v>0</v>
      </c>
      <c r="Q1633" s="24">
        <v>0</v>
      </c>
      <c r="R1633" s="66"/>
      <c r="S1633" s="66"/>
      <c r="T1633" s="66"/>
      <c r="U1633" s="66"/>
      <c r="V1633" s="66"/>
      <c r="W1633" s="24"/>
      <c r="X1633" s="24"/>
      <c r="Y1633" s="24"/>
      <c r="Z1633" s="24"/>
      <c r="AA1633" s="28"/>
      <c r="AB1633" s="28">
        <v>0.5</v>
      </c>
      <c r="AC1633" s="28"/>
      <c r="AD1633" s="28">
        <v>10</v>
      </c>
      <c r="AE1633" s="28">
        <v>10.00098367</v>
      </c>
      <c r="AF1633" t="s">
        <v>584</v>
      </c>
    </row>
    <row r="1634" spans="1:32" ht="18" customHeight="1">
      <c r="A1634" s="22">
        <v>46183</v>
      </c>
      <c r="B1634" s="23" t="s">
        <v>20</v>
      </c>
      <c r="C1634" s="24">
        <v>701</v>
      </c>
      <c r="D1634" s="25">
        <v>1826</v>
      </c>
      <c r="E1634" s="26">
        <v>-720</v>
      </c>
      <c r="F1634" s="24">
        <v>15</v>
      </c>
      <c r="G1634" s="24">
        <v>8</v>
      </c>
      <c r="H1634" s="23" t="s">
        <v>1241</v>
      </c>
      <c r="I1634" s="23" t="s">
        <v>3181</v>
      </c>
      <c r="J1634" s="23" t="s">
        <v>845</v>
      </c>
      <c r="K1634" s="23" t="s">
        <v>154</v>
      </c>
      <c r="L1634" s="27">
        <v>0.86860000000000004</v>
      </c>
      <c r="M1634" s="25">
        <v>-2598</v>
      </c>
      <c r="N1634" s="25">
        <v>308</v>
      </c>
      <c r="O1634" s="24">
        <v>0</v>
      </c>
      <c r="P1634" s="24">
        <v>1</v>
      </c>
      <c r="Q1634" s="24">
        <v>0</v>
      </c>
      <c r="R1634" s="66"/>
      <c r="S1634" s="66"/>
      <c r="T1634" s="66"/>
      <c r="U1634" s="66"/>
      <c r="V1634" s="66"/>
      <c r="W1634" s="24"/>
      <c r="X1634" s="24"/>
      <c r="Y1634" s="24"/>
      <c r="Z1634" s="24"/>
      <c r="AA1634" s="28"/>
      <c r="AB1634" s="28">
        <v>0.5</v>
      </c>
      <c r="AC1634" s="28"/>
      <c r="AD1634" s="28">
        <v>40</v>
      </c>
      <c r="AE1634" s="28">
        <v>40.000983660000003</v>
      </c>
      <c r="AF1634" t="s">
        <v>664</v>
      </c>
    </row>
    <row r="1635" spans="1:32" ht="18" customHeight="1">
      <c r="A1635" s="22">
        <v>46183</v>
      </c>
      <c r="B1635" s="23" t="s">
        <v>20</v>
      </c>
      <c r="C1635" s="24">
        <v>702</v>
      </c>
      <c r="D1635" s="25">
        <v>1648</v>
      </c>
      <c r="E1635" s="26">
        <v>-1645</v>
      </c>
      <c r="F1635" s="24">
        <v>6</v>
      </c>
      <c r="G1635" s="24">
        <v>4</v>
      </c>
      <c r="H1635" s="23" t="s">
        <v>390</v>
      </c>
      <c r="I1635" s="23" t="s">
        <v>1997</v>
      </c>
      <c r="J1635" s="23" t="s">
        <v>1311</v>
      </c>
      <c r="K1635" s="23" t="s">
        <v>154</v>
      </c>
      <c r="L1635" s="27">
        <v>0.6673</v>
      </c>
      <c r="M1635" s="25">
        <v>1942</v>
      </c>
      <c r="N1635" s="25">
        <v>403</v>
      </c>
      <c r="O1635" s="24">
        <v>0</v>
      </c>
      <c r="P1635" s="24">
        <v>2</v>
      </c>
      <c r="Q1635" s="24">
        <v>0</v>
      </c>
      <c r="R1635" s="66"/>
      <c r="S1635" s="66"/>
      <c r="T1635" s="66"/>
      <c r="U1635" s="66"/>
      <c r="V1635" s="66"/>
      <c r="W1635" s="24"/>
      <c r="X1635" s="24"/>
      <c r="Y1635" s="24"/>
      <c r="Z1635" s="24"/>
      <c r="AA1635" s="28"/>
      <c r="AB1635" s="28">
        <v>0.5</v>
      </c>
      <c r="AC1635" s="28"/>
      <c r="AD1635" s="28">
        <v>30</v>
      </c>
      <c r="AE1635" s="28">
        <v>30.000983649999998</v>
      </c>
      <c r="AF1635" t="s">
        <v>661</v>
      </c>
    </row>
    <row r="1636" spans="1:32" ht="18" customHeight="1">
      <c r="A1636" s="22">
        <v>46183</v>
      </c>
      <c r="B1636" s="23" t="s">
        <v>685</v>
      </c>
      <c r="C1636" s="24">
        <v>752</v>
      </c>
      <c r="D1636" s="25">
        <v>3679</v>
      </c>
      <c r="E1636" s="26">
        <v>-895</v>
      </c>
      <c r="F1636" s="24">
        <v>37</v>
      </c>
      <c r="G1636" s="24">
        <v>17</v>
      </c>
      <c r="H1636" s="23" t="s">
        <v>2773</v>
      </c>
      <c r="I1636" s="23" t="s">
        <v>2255</v>
      </c>
      <c r="J1636" s="23" t="s">
        <v>1466</v>
      </c>
      <c r="K1636" s="23" t="s">
        <v>154</v>
      </c>
      <c r="L1636" s="27">
        <v>0.91890000000000005</v>
      </c>
      <c r="M1636" s="25">
        <v>6372</v>
      </c>
      <c r="N1636" s="25">
        <v>959</v>
      </c>
      <c r="O1636" s="24">
        <v>0</v>
      </c>
      <c r="P1636" s="24">
        <v>2</v>
      </c>
      <c r="Q1636" s="24">
        <v>0</v>
      </c>
      <c r="R1636" s="66"/>
      <c r="S1636" s="66"/>
      <c r="T1636" s="66"/>
      <c r="U1636" s="66"/>
      <c r="V1636" s="66"/>
      <c r="W1636" s="24"/>
      <c r="X1636" s="24"/>
      <c r="Y1636" s="24"/>
      <c r="Z1636" s="24"/>
      <c r="AA1636" s="28"/>
      <c r="AB1636" s="28">
        <v>0.6</v>
      </c>
      <c r="AC1636" s="28"/>
      <c r="AD1636" s="28">
        <v>30</v>
      </c>
      <c r="AE1636" s="28">
        <v>30.000983640000001</v>
      </c>
      <c r="AF1636" t="s">
        <v>661</v>
      </c>
    </row>
    <row r="1637" spans="1:32" ht="18" customHeight="1">
      <c r="A1637" s="22">
        <v>46183</v>
      </c>
      <c r="B1637" s="23" t="s">
        <v>685</v>
      </c>
      <c r="C1637" s="24">
        <v>753</v>
      </c>
      <c r="D1637" s="25">
        <v>4311</v>
      </c>
      <c r="E1637" s="26">
        <v>-925</v>
      </c>
      <c r="F1637" s="24">
        <v>44</v>
      </c>
      <c r="G1637" s="24">
        <v>17</v>
      </c>
      <c r="H1637" s="23" t="s">
        <v>2023</v>
      </c>
      <c r="I1637" s="23" t="s">
        <v>3182</v>
      </c>
      <c r="J1637" s="23" t="s">
        <v>2989</v>
      </c>
      <c r="K1637" s="23" t="s">
        <v>154</v>
      </c>
      <c r="L1637" s="27">
        <v>0.92849999999999999</v>
      </c>
      <c r="M1637" s="25">
        <v>-962</v>
      </c>
      <c r="N1637" s="25">
        <v>-1672</v>
      </c>
      <c r="O1637" s="24">
        <v>0</v>
      </c>
      <c r="P1637" s="24">
        <v>3</v>
      </c>
      <c r="Q1637" s="24">
        <v>0</v>
      </c>
      <c r="R1637" s="66"/>
      <c r="S1637" s="66"/>
      <c r="T1637" s="66"/>
      <c r="U1637" s="66"/>
      <c r="V1637" s="66"/>
      <c r="W1637" s="24"/>
      <c r="X1637" s="24"/>
      <c r="Y1637" s="24"/>
      <c r="Z1637" s="24"/>
      <c r="AA1637" s="28"/>
      <c r="AB1637" s="28">
        <v>0.6</v>
      </c>
      <c r="AC1637" s="28"/>
      <c r="AD1637" s="28">
        <v>30</v>
      </c>
      <c r="AE1637" s="28">
        <v>30.00098363</v>
      </c>
      <c r="AF1637" t="s">
        <v>661</v>
      </c>
    </row>
    <row r="1638" spans="1:32" ht="18" customHeight="1">
      <c r="A1638" s="22">
        <v>46183</v>
      </c>
      <c r="B1638" s="23" t="s">
        <v>685</v>
      </c>
      <c r="C1638" s="24">
        <v>755</v>
      </c>
      <c r="D1638" s="25">
        <v>1779</v>
      </c>
      <c r="E1638" s="26">
        <v>-946</v>
      </c>
      <c r="F1638" s="24">
        <v>15</v>
      </c>
      <c r="G1638" s="24">
        <v>9</v>
      </c>
      <c r="H1638" s="23" t="s">
        <v>2615</v>
      </c>
      <c r="I1638" s="23" t="s">
        <v>452</v>
      </c>
      <c r="J1638" s="23" t="s">
        <v>1074</v>
      </c>
      <c r="K1638" s="23" t="s">
        <v>154</v>
      </c>
      <c r="L1638" s="27">
        <v>0.82269999999999999</v>
      </c>
      <c r="M1638" s="25">
        <v>1728</v>
      </c>
      <c r="N1638" s="25">
        <v>2249</v>
      </c>
      <c r="O1638" s="24">
        <v>0</v>
      </c>
      <c r="P1638" s="24">
        <v>5</v>
      </c>
      <c r="Q1638" s="24">
        <v>0</v>
      </c>
      <c r="R1638" s="66"/>
      <c r="S1638" s="66"/>
      <c r="T1638" s="66"/>
      <c r="U1638" s="66"/>
      <c r="V1638" s="66"/>
      <c r="W1638" s="24"/>
      <c r="X1638" s="24"/>
      <c r="Y1638" s="24"/>
      <c r="Z1638" s="24"/>
      <c r="AA1638" s="28"/>
      <c r="AB1638" s="28">
        <v>0.5</v>
      </c>
      <c r="AC1638" s="28"/>
      <c r="AD1638" s="28">
        <v>40</v>
      </c>
      <c r="AE1638" s="28">
        <v>40.00098362</v>
      </c>
      <c r="AF1638" t="s">
        <v>664</v>
      </c>
    </row>
    <row r="1639" spans="1:32" ht="18" customHeight="1">
      <c r="A1639" s="22">
        <v>46183</v>
      </c>
      <c r="B1639" s="23" t="s">
        <v>685</v>
      </c>
      <c r="C1639" s="24">
        <v>756</v>
      </c>
      <c r="D1639" s="25">
        <v>4980</v>
      </c>
      <c r="E1639" s="26">
        <v>-1721</v>
      </c>
      <c r="F1639" s="24">
        <v>44</v>
      </c>
      <c r="G1639" s="24">
        <v>23</v>
      </c>
      <c r="H1639" s="23" t="s">
        <v>3183</v>
      </c>
      <c r="I1639" s="23" t="s">
        <v>2533</v>
      </c>
      <c r="J1639" s="23" t="s">
        <v>2140</v>
      </c>
      <c r="K1639" s="23" t="s">
        <v>154</v>
      </c>
      <c r="L1639" s="27">
        <v>0.88480000000000003</v>
      </c>
      <c r="M1639" s="25">
        <v>-377</v>
      </c>
      <c r="N1639" s="25">
        <v>31</v>
      </c>
      <c r="O1639" s="24">
        <v>0</v>
      </c>
      <c r="P1639" s="24">
        <v>6</v>
      </c>
      <c r="Q1639" s="24">
        <v>0</v>
      </c>
      <c r="R1639" s="66"/>
      <c r="S1639" s="66"/>
      <c r="T1639" s="66"/>
      <c r="U1639" s="66"/>
      <c r="V1639" s="66"/>
      <c r="W1639" s="24"/>
      <c r="X1639" s="24"/>
      <c r="Y1639" s="24"/>
      <c r="Z1639" s="24"/>
      <c r="AA1639" s="28"/>
      <c r="AB1639" s="28">
        <v>0.6</v>
      </c>
      <c r="AC1639" s="28"/>
      <c r="AD1639" s="28">
        <v>40</v>
      </c>
      <c r="AE1639" s="28">
        <v>40.000983609999999</v>
      </c>
      <c r="AF1639" t="s">
        <v>664</v>
      </c>
    </row>
    <row r="1640" spans="1:32" ht="18" customHeight="1">
      <c r="A1640" s="22">
        <v>46183</v>
      </c>
      <c r="B1640" s="23" t="s">
        <v>685</v>
      </c>
      <c r="C1640" s="24">
        <v>757</v>
      </c>
      <c r="D1640" s="25">
        <v>3253</v>
      </c>
      <c r="E1640" s="26">
        <v>-867</v>
      </c>
      <c r="F1640" s="24">
        <v>27</v>
      </c>
      <c r="G1640" s="24">
        <v>13</v>
      </c>
      <c r="H1640" s="23" t="s">
        <v>3184</v>
      </c>
      <c r="I1640" s="23" t="s">
        <v>1819</v>
      </c>
      <c r="J1640" s="23" t="s">
        <v>3185</v>
      </c>
      <c r="K1640" s="23" t="s">
        <v>154</v>
      </c>
      <c r="L1640" s="27">
        <v>0.91120000000000001</v>
      </c>
      <c r="M1640" s="25">
        <v>2791</v>
      </c>
      <c r="N1640" s="25">
        <v>-1424</v>
      </c>
      <c r="O1640" s="24">
        <v>0</v>
      </c>
      <c r="P1640" s="24">
        <v>7</v>
      </c>
      <c r="Q1640" s="24">
        <v>0</v>
      </c>
      <c r="R1640" s="66"/>
      <c r="S1640" s="66"/>
      <c r="T1640" s="66"/>
      <c r="U1640" s="66"/>
      <c r="V1640" s="66"/>
      <c r="W1640" s="24"/>
      <c r="X1640" s="24"/>
      <c r="Y1640" s="24"/>
      <c r="Z1640" s="24"/>
      <c r="AA1640" s="28"/>
      <c r="AB1640" s="28">
        <v>0.6</v>
      </c>
      <c r="AC1640" s="28"/>
      <c r="AD1640" s="28">
        <v>30</v>
      </c>
      <c r="AE1640" s="28">
        <v>30.000983600000001</v>
      </c>
      <c r="AF1640" t="s">
        <v>661</v>
      </c>
    </row>
    <row r="1641" spans="1:32" ht="18" customHeight="1">
      <c r="A1641" s="22">
        <v>46183</v>
      </c>
      <c r="B1641" s="23" t="s">
        <v>685</v>
      </c>
      <c r="C1641" s="24">
        <v>758</v>
      </c>
      <c r="D1641" s="25">
        <v>1987</v>
      </c>
      <c r="E1641" s="26">
        <v>4143</v>
      </c>
      <c r="F1641" s="24">
        <v>34</v>
      </c>
      <c r="G1641" s="24">
        <v>6</v>
      </c>
      <c r="H1641" s="23" t="s">
        <v>1552</v>
      </c>
      <c r="I1641" s="23" t="s">
        <v>3186</v>
      </c>
      <c r="J1641" s="23" t="s">
        <v>3187</v>
      </c>
      <c r="K1641" s="23" t="s">
        <v>154</v>
      </c>
      <c r="L1641" s="27">
        <v>1.6950000000000001</v>
      </c>
      <c r="M1641" s="25">
        <v>-1511</v>
      </c>
      <c r="N1641" s="25">
        <v>1109</v>
      </c>
      <c r="O1641" s="24">
        <v>0</v>
      </c>
      <c r="P1641" s="24">
        <v>8</v>
      </c>
      <c r="Q1641" s="24">
        <v>0</v>
      </c>
      <c r="R1641" s="66"/>
      <c r="S1641" s="66"/>
      <c r="T1641" s="66"/>
      <c r="U1641" s="66"/>
      <c r="V1641" s="66"/>
      <c r="W1641" s="24"/>
      <c r="X1641" s="24"/>
      <c r="Y1641" s="24"/>
      <c r="Z1641" s="24"/>
      <c r="AA1641" s="28"/>
      <c r="AB1641" s="28">
        <v>0.5</v>
      </c>
      <c r="AC1641" s="28"/>
      <c r="AD1641" s="28">
        <v>90</v>
      </c>
      <c r="AE1641" s="28">
        <v>90.000983590000004</v>
      </c>
      <c r="AF1641" t="s">
        <v>170</v>
      </c>
    </row>
    <row r="1642" spans="1:32" ht="18" customHeight="1">
      <c r="A1642" s="22">
        <v>46183</v>
      </c>
      <c r="B1642" s="23" t="s">
        <v>685</v>
      </c>
      <c r="C1642" s="24">
        <v>760</v>
      </c>
      <c r="D1642" s="25">
        <v>2453</v>
      </c>
      <c r="E1642" s="26">
        <v>-851</v>
      </c>
      <c r="F1642" s="24">
        <v>26</v>
      </c>
      <c r="G1642" s="24">
        <v>10</v>
      </c>
      <c r="H1642" s="23" t="s">
        <v>2773</v>
      </c>
      <c r="I1642" s="23" t="s">
        <v>377</v>
      </c>
      <c r="J1642" s="23" t="s">
        <v>982</v>
      </c>
      <c r="K1642" s="23" t="s">
        <v>154</v>
      </c>
      <c r="L1642" s="27">
        <v>0.88439999999999996</v>
      </c>
      <c r="M1642" s="25">
        <v>-557</v>
      </c>
      <c r="N1642" s="25">
        <v>4614</v>
      </c>
      <c r="O1642" s="24">
        <v>0</v>
      </c>
      <c r="P1642" s="24">
        <v>0</v>
      </c>
      <c r="Q1642" s="24">
        <v>0</v>
      </c>
      <c r="R1642" s="66"/>
      <c r="S1642" s="66"/>
      <c r="T1642" s="66"/>
      <c r="U1642" s="66"/>
      <c r="V1642" s="66"/>
      <c r="W1642" s="24"/>
      <c r="X1642" s="24"/>
      <c r="Y1642" s="24"/>
      <c r="Z1642" s="24"/>
      <c r="AA1642" s="28"/>
      <c r="AB1642" s="28">
        <v>0.5</v>
      </c>
      <c r="AC1642" s="28"/>
      <c r="AD1642" s="28">
        <v>30</v>
      </c>
      <c r="AE1642" s="28">
        <v>30.00098358</v>
      </c>
      <c r="AF1642" t="s">
        <v>661</v>
      </c>
    </row>
    <row r="1643" spans="1:32" ht="18" customHeight="1">
      <c r="A1643" s="22">
        <v>46183</v>
      </c>
      <c r="B1643" s="23" t="s">
        <v>14</v>
      </c>
      <c r="C1643" s="24">
        <v>501</v>
      </c>
      <c r="D1643" s="25">
        <v>3485</v>
      </c>
      <c r="E1643" s="26">
        <v>-568</v>
      </c>
      <c r="F1643" s="24">
        <v>12</v>
      </c>
      <c r="G1643" s="24">
        <v>12</v>
      </c>
      <c r="H1643" s="23" t="s">
        <v>1601</v>
      </c>
      <c r="I1643" s="23" t="s">
        <v>2979</v>
      </c>
      <c r="J1643" s="23" t="s">
        <v>2979</v>
      </c>
      <c r="K1643" s="23" t="s">
        <v>154</v>
      </c>
      <c r="L1643" s="27">
        <v>0.94569999999999999</v>
      </c>
      <c r="M1643" s="25">
        <v>-223</v>
      </c>
      <c r="N1643" s="25">
        <v>78</v>
      </c>
      <c r="O1643" s="24">
        <v>0</v>
      </c>
      <c r="P1643" s="24">
        <v>1</v>
      </c>
      <c r="Q1643" s="24">
        <v>1</v>
      </c>
      <c r="R1643" s="66">
        <v>526.44951224574515</v>
      </c>
      <c r="S1643" s="66">
        <v>6.6198180811937233</v>
      </c>
      <c r="T1643" s="66">
        <v>290.41666666666669</v>
      </c>
      <c r="U1643" s="66">
        <v>290.41666666666669</v>
      </c>
      <c r="V1643" s="66">
        <v>145.20833333333329</v>
      </c>
      <c r="W1643" s="24">
        <v>0</v>
      </c>
      <c r="X1643" s="24">
        <v>3</v>
      </c>
      <c r="Y1643" s="24">
        <v>2</v>
      </c>
      <c r="Z1643" s="24">
        <v>0</v>
      </c>
      <c r="AA1643" s="28">
        <v>1.25</v>
      </c>
      <c r="AB1643" s="28">
        <v>0.6</v>
      </c>
      <c r="AC1643" s="28">
        <v>0.75</v>
      </c>
      <c r="AD1643" s="28">
        <v>27.5</v>
      </c>
      <c r="AE1643" s="28">
        <v>27.500983569999999</v>
      </c>
      <c r="AF1643" t="s">
        <v>763</v>
      </c>
    </row>
    <row r="1644" spans="1:32" ht="18" customHeight="1">
      <c r="A1644" s="22">
        <v>46183</v>
      </c>
      <c r="B1644" s="23" t="s">
        <v>14</v>
      </c>
      <c r="C1644" s="24">
        <v>502</v>
      </c>
      <c r="D1644" s="25">
        <v>2420</v>
      </c>
      <c r="E1644" s="26">
        <v>-58</v>
      </c>
      <c r="F1644" s="24">
        <v>8</v>
      </c>
      <c r="G1644" s="24">
        <v>9</v>
      </c>
      <c r="H1644" s="23" t="s">
        <v>579</v>
      </c>
      <c r="I1644" s="23" t="s">
        <v>3188</v>
      </c>
      <c r="J1644" s="23" t="s">
        <v>1858</v>
      </c>
      <c r="K1644" s="23" t="s">
        <v>154</v>
      </c>
      <c r="L1644" s="27">
        <v>0.99199999999999999</v>
      </c>
      <c r="M1644" s="25">
        <v>-1587</v>
      </c>
      <c r="N1644" s="25">
        <v>-342</v>
      </c>
      <c r="O1644" s="24">
        <v>0</v>
      </c>
      <c r="P1644" s="24">
        <v>2</v>
      </c>
      <c r="Q1644" s="24">
        <v>1</v>
      </c>
      <c r="R1644" s="66">
        <v>409.60159817351598</v>
      </c>
      <c r="S1644" s="66">
        <v>5.9081800725172862</v>
      </c>
      <c r="T1644" s="66">
        <v>302.5</v>
      </c>
      <c r="U1644" s="66">
        <v>268.88888888888891</v>
      </c>
      <c r="V1644" s="66">
        <v>142.35294117647061</v>
      </c>
      <c r="W1644" s="24">
        <v>0</v>
      </c>
      <c r="X1644" s="24">
        <v>4</v>
      </c>
      <c r="Y1644" s="24">
        <v>3</v>
      </c>
      <c r="Z1644" s="24">
        <v>7</v>
      </c>
      <c r="AA1644" s="28">
        <v>3.5</v>
      </c>
      <c r="AB1644" s="28">
        <v>0.5</v>
      </c>
      <c r="AC1644" s="28">
        <v>1.75</v>
      </c>
      <c r="AD1644" s="28">
        <v>27.5</v>
      </c>
      <c r="AE1644" s="28">
        <v>27.500983560000002</v>
      </c>
      <c r="AF1644" t="s">
        <v>2194</v>
      </c>
    </row>
    <row r="1645" spans="1:32" ht="18" customHeight="1">
      <c r="A1645" s="22">
        <v>46183</v>
      </c>
      <c r="B1645" s="23" t="s">
        <v>14</v>
      </c>
      <c r="C1645" s="24">
        <v>503</v>
      </c>
      <c r="D1645" s="25">
        <v>5656</v>
      </c>
      <c r="E1645" s="26">
        <v>-877</v>
      </c>
      <c r="F1645" s="24">
        <v>18</v>
      </c>
      <c r="G1645" s="24">
        <v>21</v>
      </c>
      <c r="H1645" s="23" t="s">
        <v>1952</v>
      </c>
      <c r="I1645" s="23" t="s">
        <v>2538</v>
      </c>
      <c r="J1645" s="23" t="s">
        <v>1682</v>
      </c>
      <c r="K1645" s="23" t="s">
        <v>154</v>
      </c>
      <c r="L1645" s="27">
        <v>0.94830000000000003</v>
      </c>
      <c r="M1645" s="25">
        <v>416</v>
      </c>
      <c r="N1645" s="25">
        <v>301</v>
      </c>
      <c r="O1645" s="24">
        <v>0</v>
      </c>
      <c r="P1645" s="24">
        <v>3</v>
      </c>
      <c r="Q1645" s="24">
        <v>1</v>
      </c>
      <c r="R1645" s="66">
        <v>885.97856994603569</v>
      </c>
      <c r="S1645" s="66">
        <v>6.3839015884374071</v>
      </c>
      <c r="T1645" s="66">
        <v>314.22222222222217</v>
      </c>
      <c r="U1645" s="66">
        <v>269.33333333333331</v>
      </c>
      <c r="V1645" s="66">
        <v>145.02564102564099</v>
      </c>
      <c r="W1645" s="24">
        <v>0</v>
      </c>
      <c r="X1645" s="24">
        <v>4</v>
      </c>
      <c r="Y1645" s="24">
        <v>2</v>
      </c>
      <c r="Z1645" s="24">
        <v>0</v>
      </c>
      <c r="AA1645" s="28">
        <v>1.5</v>
      </c>
      <c r="AB1645" s="28">
        <v>0.8</v>
      </c>
      <c r="AC1645" s="28">
        <v>1.2</v>
      </c>
      <c r="AD1645" s="28">
        <v>22</v>
      </c>
      <c r="AE1645" s="28">
        <v>22.000983550000001</v>
      </c>
      <c r="AF1645" t="s">
        <v>592</v>
      </c>
    </row>
    <row r="1646" spans="1:32" ht="18" customHeight="1">
      <c r="A1646" s="22">
        <v>46183</v>
      </c>
      <c r="B1646" s="23" t="s">
        <v>14</v>
      </c>
      <c r="C1646" s="24">
        <v>505</v>
      </c>
      <c r="D1646" s="25">
        <v>1783</v>
      </c>
      <c r="E1646" s="26">
        <v>-381</v>
      </c>
      <c r="F1646" s="24">
        <v>6</v>
      </c>
      <c r="G1646" s="24">
        <v>4</v>
      </c>
      <c r="H1646" s="23" t="s">
        <v>310</v>
      </c>
      <c r="I1646" s="23" t="s">
        <v>2116</v>
      </c>
      <c r="J1646" s="23" t="s">
        <v>2752</v>
      </c>
      <c r="K1646" s="23" t="s">
        <v>154</v>
      </c>
      <c r="L1646" s="27">
        <v>0.92879999999999996</v>
      </c>
      <c r="M1646" s="25">
        <v>-642</v>
      </c>
      <c r="N1646" s="25">
        <v>254</v>
      </c>
      <c r="O1646" s="24">
        <v>0</v>
      </c>
      <c r="P1646" s="24">
        <v>5</v>
      </c>
      <c r="Q1646" s="24">
        <v>1</v>
      </c>
      <c r="R1646" s="66">
        <v>287.89995848899957</v>
      </c>
      <c r="S1646" s="66">
        <v>6.1931235049765627</v>
      </c>
      <c r="T1646" s="66">
        <v>297.16666666666669</v>
      </c>
      <c r="U1646" s="66">
        <v>445.75</v>
      </c>
      <c r="V1646" s="66">
        <v>178.3</v>
      </c>
      <c r="W1646" s="24">
        <v>0</v>
      </c>
      <c r="X1646" s="24">
        <v>0</v>
      </c>
      <c r="Y1646" s="24">
        <v>0</v>
      </c>
      <c r="Z1646" s="24">
        <v>2</v>
      </c>
      <c r="AA1646" s="28">
        <v>0.5</v>
      </c>
      <c r="AB1646" s="28">
        <v>0.5</v>
      </c>
      <c r="AC1646" s="28">
        <v>0.25</v>
      </c>
      <c r="AD1646" s="28">
        <v>22.5</v>
      </c>
      <c r="AE1646" s="28">
        <v>22.50098354</v>
      </c>
      <c r="AF1646" t="s">
        <v>915</v>
      </c>
    </row>
    <row r="1647" spans="1:32" ht="18" customHeight="1">
      <c r="A1647" s="22">
        <v>46183</v>
      </c>
      <c r="B1647" s="23" t="s">
        <v>14</v>
      </c>
      <c r="C1647" s="24">
        <v>506</v>
      </c>
      <c r="D1647" s="25">
        <v>4293</v>
      </c>
      <c r="E1647" s="26">
        <v>-1294</v>
      </c>
      <c r="F1647" s="24">
        <v>12</v>
      </c>
      <c r="G1647" s="24">
        <v>12</v>
      </c>
      <c r="H1647" s="23" t="s">
        <v>3189</v>
      </c>
      <c r="I1647" s="23" t="s">
        <v>1131</v>
      </c>
      <c r="J1647" s="23" t="s">
        <v>1131</v>
      </c>
      <c r="K1647" s="23" t="s">
        <v>154</v>
      </c>
      <c r="L1647" s="27">
        <v>0.89949999999999997</v>
      </c>
      <c r="M1647" s="25">
        <v>627</v>
      </c>
      <c r="N1647" s="25">
        <v>76</v>
      </c>
      <c r="O1647" s="24">
        <v>0</v>
      </c>
      <c r="P1647" s="24">
        <v>6</v>
      </c>
      <c r="Q1647" s="24">
        <v>1</v>
      </c>
      <c r="R1647" s="66">
        <v>691.07145080946452</v>
      </c>
      <c r="S1647" s="66">
        <v>6.2120928233564436</v>
      </c>
      <c r="T1647" s="66">
        <v>357.75</v>
      </c>
      <c r="U1647" s="66">
        <v>357.75</v>
      </c>
      <c r="V1647" s="66">
        <v>178.875</v>
      </c>
      <c r="W1647" s="24">
        <v>0</v>
      </c>
      <c r="X1647" s="24">
        <v>1</v>
      </c>
      <c r="Y1647" s="24">
        <v>0</v>
      </c>
      <c r="Z1647" s="24">
        <v>1</v>
      </c>
      <c r="AA1647" s="28">
        <v>0.5</v>
      </c>
      <c r="AB1647" s="28">
        <v>0.6</v>
      </c>
      <c r="AC1647" s="28">
        <v>0.3</v>
      </c>
      <c r="AD1647" s="28">
        <v>23</v>
      </c>
      <c r="AE1647" s="28">
        <v>23.000983529999999</v>
      </c>
      <c r="AF1647" t="s">
        <v>2379</v>
      </c>
    </row>
    <row r="1648" spans="1:32" ht="18" customHeight="1">
      <c r="A1648" s="22">
        <v>46183</v>
      </c>
      <c r="B1648" s="23" t="s">
        <v>14</v>
      </c>
      <c r="C1648" s="24">
        <v>507</v>
      </c>
      <c r="D1648" s="25">
        <v>2436</v>
      </c>
      <c r="E1648" s="26">
        <v>-794</v>
      </c>
      <c r="F1648" s="24">
        <v>8</v>
      </c>
      <c r="G1648" s="24">
        <v>4</v>
      </c>
      <c r="H1648" s="23" t="s">
        <v>1194</v>
      </c>
      <c r="I1648" s="23" t="s">
        <v>3190</v>
      </c>
      <c r="J1648" s="23" t="s">
        <v>3191</v>
      </c>
      <c r="K1648" s="23" t="s">
        <v>154</v>
      </c>
      <c r="L1648" s="27">
        <v>0.89139999999999997</v>
      </c>
      <c r="M1648" s="25">
        <v>682</v>
      </c>
      <c r="N1648" s="25">
        <v>-37</v>
      </c>
      <c r="O1648" s="24">
        <v>0</v>
      </c>
      <c r="P1648" s="24">
        <v>7</v>
      </c>
      <c r="Q1648" s="24">
        <v>1</v>
      </c>
      <c r="R1648" s="66">
        <v>382.6584682440847</v>
      </c>
      <c r="S1648" s="66">
        <v>6.3659900463672976</v>
      </c>
      <c r="T1648" s="66">
        <v>304.5</v>
      </c>
      <c r="U1648" s="66">
        <v>609</v>
      </c>
      <c r="V1648" s="66">
        <v>203</v>
      </c>
      <c r="W1648" s="24">
        <v>0</v>
      </c>
      <c r="X1648" s="24">
        <v>0</v>
      </c>
      <c r="Y1648" s="24">
        <v>0</v>
      </c>
      <c r="Z1648" s="24">
        <v>0</v>
      </c>
      <c r="AA1648" s="28">
        <v>0</v>
      </c>
      <c r="AB1648" s="28">
        <v>0.5</v>
      </c>
      <c r="AC1648" s="28">
        <v>0</v>
      </c>
      <c r="AD1648" s="28">
        <v>10</v>
      </c>
      <c r="AE1648" s="28">
        <v>10.00098352</v>
      </c>
      <c r="AF1648" t="s">
        <v>584</v>
      </c>
    </row>
    <row r="1649" spans="1:32" ht="18" customHeight="1">
      <c r="A1649" s="22">
        <v>46183</v>
      </c>
      <c r="B1649" s="23" t="s">
        <v>22</v>
      </c>
      <c r="C1649" s="24">
        <v>671</v>
      </c>
      <c r="D1649" s="25">
        <v>5988</v>
      </c>
      <c r="E1649" s="26">
        <v>-1791</v>
      </c>
      <c r="F1649" s="24">
        <v>54</v>
      </c>
      <c r="G1649" s="24">
        <v>17</v>
      </c>
      <c r="H1649" s="23" t="s">
        <v>1445</v>
      </c>
      <c r="I1649" s="23" t="s">
        <v>3192</v>
      </c>
      <c r="J1649" s="23" t="s">
        <v>3193</v>
      </c>
      <c r="K1649" s="23" t="s">
        <v>154</v>
      </c>
      <c r="L1649" s="27">
        <v>0.90029999999999999</v>
      </c>
      <c r="M1649" s="25">
        <v>3221</v>
      </c>
      <c r="N1649" s="25">
        <v>-1221</v>
      </c>
      <c r="O1649" s="24">
        <v>0</v>
      </c>
      <c r="P1649" s="24">
        <v>1</v>
      </c>
      <c r="Q1649" s="24">
        <v>0</v>
      </c>
      <c r="R1649" s="66"/>
      <c r="S1649" s="66"/>
      <c r="T1649" s="66"/>
      <c r="U1649" s="66"/>
      <c r="V1649" s="66"/>
      <c r="W1649" s="24"/>
      <c r="X1649" s="24"/>
      <c r="Y1649" s="24"/>
      <c r="Z1649" s="24"/>
      <c r="AA1649" s="28"/>
      <c r="AB1649" s="28">
        <v>0.8</v>
      </c>
      <c r="AC1649" s="28"/>
      <c r="AD1649" s="28">
        <v>40</v>
      </c>
      <c r="AE1649" s="28">
        <v>40.000983509999998</v>
      </c>
      <c r="AF1649" t="s">
        <v>664</v>
      </c>
    </row>
    <row r="1650" spans="1:32" ht="18" customHeight="1">
      <c r="A1650" s="22">
        <v>46183</v>
      </c>
      <c r="B1650" s="23" t="s">
        <v>22</v>
      </c>
      <c r="C1650" s="24">
        <v>672</v>
      </c>
      <c r="D1650" s="25">
        <v>5308</v>
      </c>
      <c r="E1650" s="26">
        <v>880</v>
      </c>
      <c r="F1650" s="24">
        <v>46</v>
      </c>
      <c r="G1650" s="24">
        <v>24</v>
      </c>
      <c r="H1650" s="23" t="s">
        <v>3194</v>
      </c>
      <c r="I1650" s="23" t="s">
        <v>2138</v>
      </c>
      <c r="J1650" s="23" t="s">
        <v>1787</v>
      </c>
      <c r="K1650" s="23" t="s">
        <v>154</v>
      </c>
      <c r="L1650" s="27">
        <v>1.0552999999999999</v>
      </c>
      <c r="M1650" s="25">
        <v>-1585</v>
      </c>
      <c r="N1650" s="25">
        <v>5691</v>
      </c>
      <c r="O1650" s="24">
        <v>0</v>
      </c>
      <c r="P1650" s="24">
        <v>2</v>
      </c>
      <c r="Q1650" s="24">
        <v>0</v>
      </c>
      <c r="R1650" s="66"/>
      <c r="S1650" s="66"/>
      <c r="T1650" s="66"/>
      <c r="U1650" s="66"/>
      <c r="V1650" s="66"/>
      <c r="W1650" s="24"/>
      <c r="X1650" s="24"/>
      <c r="Y1650" s="24"/>
      <c r="Z1650" s="24"/>
      <c r="AA1650" s="28"/>
      <c r="AB1650" s="28">
        <v>0.8</v>
      </c>
      <c r="AC1650" s="28"/>
      <c r="AD1650" s="28">
        <v>35</v>
      </c>
      <c r="AE1650" s="28">
        <v>35.000983499999997</v>
      </c>
      <c r="AF1650" t="s">
        <v>668</v>
      </c>
    </row>
    <row r="1651" spans="1:32" ht="18" customHeight="1">
      <c r="A1651" s="22">
        <v>46183</v>
      </c>
      <c r="B1651" s="23" t="s">
        <v>22</v>
      </c>
      <c r="C1651" s="24">
        <v>673</v>
      </c>
      <c r="D1651" s="25">
        <v>4764</v>
      </c>
      <c r="E1651" s="26">
        <v>4092</v>
      </c>
      <c r="F1651" s="24">
        <v>68</v>
      </c>
      <c r="G1651" s="24">
        <v>24</v>
      </c>
      <c r="H1651" s="23" t="s">
        <v>2815</v>
      </c>
      <c r="I1651" s="23" t="s">
        <v>2251</v>
      </c>
      <c r="J1651" s="23" t="s">
        <v>3000</v>
      </c>
      <c r="K1651" s="23" t="s">
        <v>154</v>
      </c>
      <c r="L1651" s="27">
        <v>1.2863</v>
      </c>
      <c r="M1651" s="25">
        <v>-1729</v>
      </c>
      <c r="N1651" s="25">
        <v>-1052</v>
      </c>
      <c r="O1651" s="24">
        <v>0</v>
      </c>
      <c r="P1651" s="24">
        <v>3</v>
      </c>
      <c r="Q1651" s="24">
        <v>0</v>
      </c>
      <c r="R1651" s="66"/>
      <c r="S1651" s="66"/>
      <c r="T1651" s="66"/>
      <c r="U1651" s="66"/>
      <c r="V1651" s="66"/>
      <c r="W1651" s="24"/>
      <c r="X1651" s="24"/>
      <c r="Y1651" s="24"/>
      <c r="Z1651" s="24"/>
      <c r="AA1651" s="28"/>
      <c r="AB1651" s="28">
        <v>0.6</v>
      </c>
      <c r="AC1651" s="28"/>
      <c r="AD1651" s="28">
        <v>80</v>
      </c>
      <c r="AE1651" s="28">
        <v>80.000983489999996</v>
      </c>
      <c r="AF1651" t="s">
        <v>155</v>
      </c>
    </row>
    <row r="1652" spans="1:32" ht="18" customHeight="1">
      <c r="A1652" s="22">
        <v>46183</v>
      </c>
      <c r="B1652" s="23" t="s">
        <v>22</v>
      </c>
      <c r="C1652" s="24">
        <v>675</v>
      </c>
      <c r="D1652" s="25">
        <v>4281</v>
      </c>
      <c r="E1652" s="26">
        <v>5923</v>
      </c>
      <c r="F1652" s="24">
        <v>84</v>
      </c>
      <c r="G1652" s="24">
        <v>28</v>
      </c>
      <c r="H1652" s="23" t="s">
        <v>3195</v>
      </c>
      <c r="I1652" s="23" t="s">
        <v>2301</v>
      </c>
      <c r="J1652" s="23" t="s">
        <v>959</v>
      </c>
      <c r="K1652" s="23" t="s">
        <v>154</v>
      </c>
      <c r="L1652" s="27">
        <v>1.4612000000000001</v>
      </c>
      <c r="M1652" s="25">
        <v>-2969</v>
      </c>
      <c r="N1652" s="25">
        <v>-99</v>
      </c>
      <c r="O1652" s="24">
        <v>0</v>
      </c>
      <c r="P1652" s="24">
        <v>5</v>
      </c>
      <c r="Q1652" s="24">
        <v>0</v>
      </c>
      <c r="R1652" s="66"/>
      <c r="S1652" s="66"/>
      <c r="T1652" s="66"/>
      <c r="U1652" s="66"/>
      <c r="V1652" s="66"/>
      <c r="W1652" s="24"/>
      <c r="X1652" s="24"/>
      <c r="Y1652" s="24"/>
      <c r="Z1652" s="24"/>
      <c r="AA1652" s="28"/>
      <c r="AB1652" s="28">
        <v>0.6</v>
      </c>
      <c r="AC1652" s="28"/>
      <c r="AD1652" s="28">
        <v>90</v>
      </c>
      <c r="AE1652" s="28">
        <v>90.000983480000002</v>
      </c>
      <c r="AF1652" t="s">
        <v>170</v>
      </c>
    </row>
    <row r="1653" spans="1:32" ht="18" customHeight="1">
      <c r="A1653" s="22">
        <v>46183</v>
      </c>
      <c r="B1653" s="23" t="s">
        <v>22</v>
      </c>
      <c r="C1653" s="24">
        <v>676</v>
      </c>
      <c r="D1653" s="25">
        <v>6096</v>
      </c>
      <c r="E1653" s="26">
        <v>-998</v>
      </c>
      <c r="F1653" s="24">
        <v>56</v>
      </c>
      <c r="G1653" s="24">
        <v>21</v>
      </c>
      <c r="H1653" s="23" t="s">
        <v>2720</v>
      </c>
      <c r="I1653" s="23" t="s">
        <v>1882</v>
      </c>
      <c r="J1653" s="23" t="s">
        <v>2306</v>
      </c>
      <c r="K1653" s="23" t="s">
        <v>154</v>
      </c>
      <c r="L1653" s="27">
        <v>0.94540000000000002</v>
      </c>
      <c r="M1653" s="25">
        <v>-4052</v>
      </c>
      <c r="N1653" s="25">
        <v>-818</v>
      </c>
      <c r="O1653" s="24">
        <v>0</v>
      </c>
      <c r="P1653" s="24">
        <v>6</v>
      </c>
      <c r="Q1653" s="24">
        <v>0</v>
      </c>
      <c r="R1653" s="66"/>
      <c r="S1653" s="66"/>
      <c r="T1653" s="66"/>
      <c r="U1653" s="66"/>
      <c r="V1653" s="66"/>
      <c r="W1653" s="24"/>
      <c r="X1653" s="24"/>
      <c r="Y1653" s="24"/>
      <c r="Z1653" s="24"/>
      <c r="AA1653" s="28"/>
      <c r="AB1653" s="28">
        <v>0.8</v>
      </c>
      <c r="AC1653" s="28"/>
      <c r="AD1653" s="28">
        <v>40</v>
      </c>
      <c r="AE1653" s="28">
        <v>40.000983470000001</v>
      </c>
      <c r="AF1653" t="s">
        <v>664</v>
      </c>
    </row>
    <row r="1654" spans="1:32" ht="18" customHeight="1">
      <c r="A1654" s="22">
        <v>46183</v>
      </c>
      <c r="B1654" s="23" t="s">
        <v>22</v>
      </c>
      <c r="C1654" s="24">
        <v>677</v>
      </c>
      <c r="D1654" s="25">
        <v>4431</v>
      </c>
      <c r="E1654" s="26">
        <v>578</v>
      </c>
      <c r="F1654" s="24">
        <v>50</v>
      </c>
      <c r="G1654" s="24">
        <v>21</v>
      </c>
      <c r="H1654" s="23" t="s">
        <v>1760</v>
      </c>
      <c r="I1654" s="23" t="s">
        <v>1322</v>
      </c>
      <c r="J1654" s="23" t="s">
        <v>1635</v>
      </c>
      <c r="K1654" s="23" t="s">
        <v>154</v>
      </c>
      <c r="L1654" s="27">
        <v>1.0435000000000001</v>
      </c>
      <c r="M1654" s="25">
        <v>-3963</v>
      </c>
      <c r="N1654" s="25">
        <v>39</v>
      </c>
      <c r="O1654" s="24">
        <v>0</v>
      </c>
      <c r="P1654" s="24">
        <v>7</v>
      </c>
      <c r="Q1654" s="24">
        <v>0</v>
      </c>
      <c r="R1654" s="66"/>
      <c r="S1654" s="66"/>
      <c r="T1654" s="66"/>
      <c r="U1654" s="66"/>
      <c r="V1654" s="66"/>
      <c r="W1654" s="24"/>
      <c r="X1654" s="24"/>
      <c r="Y1654" s="24"/>
      <c r="Z1654" s="24"/>
      <c r="AA1654" s="28"/>
      <c r="AB1654" s="28">
        <v>0.6</v>
      </c>
      <c r="AC1654" s="28"/>
      <c r="AD1654" s="28">
        <v>35</v>
      </c>
      <c r="AE1654" s="28">
        <v>35.00098346</v>
      </c>
      <c r="AF1654" t="s">
        <v>668</v>
      </c>
    </row>
    <row r="1655" spans="1:32" ht="18" customHeight="1">
      <c r="A1655" s="22">
        <v>46183</v>
      </c>
      <c r="B1655" s="23" t="s">
        <v>38</v>
      </c>
      <c r="C1655" s="24">
        <v>703</v>
      </c>
      <c r="D1655" s="25">
        <v>526</v>
      </c>
      <c r="E1655" s="26">
        <v>-629</v>
      </c>
      <c r="F1655" s="24">
        <v>1</v>
      </c>
      <c r="G1655" s="24">
        <v>3</v>
      </c>
      <c r="H1655" s="23" t="s">
        <v>2237</v>
      </c>
      <c r="I1655" s="23" t="s">
        <v>3196</v>
      </c>
      <c r="J1655" s="23" t="s">
        <v>3197</v>
      </c>
      <c r="K1655" s="23" t="s">
        <v>154</v>
      </c>
      <c r="L1655" s="27">
        <v>0.60140000000000005</v>
      </c>
      <c r="M1655" s="25">
        <v>392</v>
      </c>
      <c r="N1655" s="25">
        <v>-895</v>
      </c>
      <c r="O1655" s="24">
        <v>0</v>
      </c>
      <c r="P1655" s="24">
        <v>3</v>
      </c>
      <c r="Q1655" s="24">
        <v>0</v>
      </c>
      <c r="R1655" s="66"/>
      <c r="S1655" s="66"/>
      <c r="T1655" s="66"/>
      <c r="U1655" s="66"/>
      <c r="V1655" s="66"/>
      <c r="W1655" s="24"/>
      <c r="X1655" s="24"/>
      <c r="Y1655" s="24"/>
      <c r="Z1655" s="24"/>
      <c r="AA1655" s="28"/>
      <c r="AB1655" s="28">
        <v>0.5</v>
      </c>
      <c r="AC1655" s="28"/>
      <c r="AD1655" s="28">
        <v>10</v>
      </c>
      <c r="AE1655" s="28">
        <v>10.00098345</v>
      </c>
      <c r="AF1655" t="s">
        <v>584</v>
      </c>
    </row>
    <row r="1656" spans="1:32" ht="18" customHeight="1">
      <c r="A1656" s="22">
        <v>46183</v>
      </c>
      <c r="B1656" s="23" t="s">
        <v>38</v>
      </c>
      <c r="C1656" s="24">
        <v>705</v>
      </c>
      <c r="D1656" s="25">
        <v>1921</v>
      </c>
      <c r="E1656" s="26">
        <v>86</v>
      </c>
      <c r="F1656" s="24">
        <v>14</v>
      </c>
      <c r="G1656" s="24">
        <v>11</v>
      </c>
      <c r="H1656" s="23" t="s">
        <v>3198</v>
      </c>
      <c r="I1656" s="23" t="s">
        <v>2437</v>
      </c>
      <c r="J1656" s="23" t="s">
        <v>2268</v>
      </c>
      <c r="K1656" s="23" t="s">
        <v>154</v>
      </c>
      <c r="L1656" s="27">
        <v>1.0148999999999999</v>
      </c>
      <c r="M1656" s="25">
        <v>-728</v>
      </c>
      <c r="N1656" s="25">
        <v>-788</v>
      </c>
      <c r="O1656" s="24">
        <v>0</v>
      </c>
      <c r="P1656" s="24">
        <v>5</v>
      </c>
      <c r="Q1656" s="24">
        <v>0</v>
      </c>
      <c r="R1656" s="66"/>
      <c r="S1656" s="66"/>
      <c r="T1656" s="66"/>
      <c r="U1656" s="66"/>
      <c r="V1656" s="66"/>
      <c r="W1656" s="24"/>
      <c r="X1656" s="24"/>
      <c r="Y1656" s="24"/>
      <c r="Z1656" s="24"/>
      <c r="AA1656" s="28"/>
      <c r="AB1656" s="28">
        <v>0.5</v>
      </c>
      <c r="AC1656" s="28"/>
      <c r="AD1656" s="28">
        <v>45</v>
      </c>
      <c r="AE1656" s="28">
        <v>45.000983439999999</v>
      </c>
      <c r="AF1656" t="s">
        <v>241</v>
      </c>
    </row>
    <row r="1657" spans="1:32" ht="18" customHeight="1">
      <c r="A1657" s="22">
        <v>46183</v>
      </c>
      <c r="B1657" s="23" t="s">
        <v>38</v>
      </c>
      <c r="C1657" s="24">
        <v>706</v>
      </c>
      <c r="D1657" s="25">
        <v>599</v>
      </c>
      <c r="E1657" s="26">
        <v>-354</v>
      </c>
      <c r="F1657" s="24">
        <v>3</v>
      </c>
      <c r="G1657" s="24">
        <v>4</v>
      </c>
      <c r="H1657" s="23" t="s">
        <v>2624</v>
      </c>
      <c r="I1657" s="23" t="s">
        <v>712</v>
      </c>
      <c r="J1657" s="23" t="s">
        <v>1103</v>
      </c>
      <c r="K1657" s="23" t="s">
        <v>154</v>
      </c>
      <c r="L1657" s="27">
        <v>0.80300000000000005</v>
      </c>
      <c r="M1657" s="25">
        <v>-293</v>
      </c>
      <c r="N1657" s="25">
        <v>-552</v>
      </c>
      <c r="O1657" s="24">
        <v>0</v>
      </c>
      <c r="P1657" s="24">
        <v>6</v>
      </c>
      <c r="Q1657" s="24">
        <v>0</v>
      </c>
      <c r="R1657" s="66"/>
      <c r="S1657" s="66"/>
      <c r="T1657" s="66"/>
      <c r="U1657" s="66"/>
      <c r="V1657" s="66"/>
      <c r="W1657" s="24"/>
      <c r="X1657" s="24"/>
      <c r="Y1657" s="24"/>
      <c r="Z1657" s="24"/>
      <c r="AA1657" s="28"/>
      <c r="AB1657" s="28">
        <v>0.5</v>
      </c>
      <c r="AC1657" s="28"/>
      <c r="AD1657" s="28">
        <v>20</v>
      </c>
      <c r="AE1657" s="28">
        <v>20.000983430000002</v>
      </c>
      <c r="AF1657" t="s">
        <v>590</v>
      </c>
    </row>
    <row r="1658" spans="1:32" ht="18" customHeight="1">
      <c r="A1658" s="22">
        <v>46183</v>
      </c>
      <c r="B1658" s="23" t="s">
        <v>38</v>
      </c>
      <c r="C1658" s="24">
        <v>707</v>
      </c>
      <c r="D1658" s="25">
        <v>1037</v>
      </c>
      <c r="E1658" s="26">
        <v>-463</v>
      </c>
      <c r="F1658" s="24">
        <v>6</v>
      </c>
      <c r="G1658" s="24">
        <v>5</v>
      </c>
      <c r="H1658" s="23" t="s">
        <v>377</v>
      </c>
      <c r="I1658" s="23" t="s">
        <v>2725</v>
      </c>
      <c r="J1658" s="23" t="s">
        <v>2133</v>
      </c>
      <c r="K1658" s="23" t="s">
        <v>154</v>
      </c>
      <c r="L1658" s="27">
        <v>0.85119999999999996</v>
      </c>
      <c r="M1658" s="25">
        <v>-274</v>
      </c>
      <c r="N1658" s="25">
        <v>-2682</v>
      </c>
      <c r="O1658" s="24">
        <v>0</v>
      </c>
      <c r="P1658" s="24">
        <v>7</v>
      </c>
      <c r="Q1658" s="24">
        <v>0</v>
      </c>
      <c r="R1658" s="66"/>
      <c r="S1658" s="66"/>
      <c r="T1658" s="66"/>
      <c r="U1658" s="66"/>
      <c r="V1658" s="66"/>
      <c r="W1658" s="24"/>
      <c r="X1658" s="24"/>
      <c r="Y1658" s="24"/>
      <c r="Z1658" s="24"/>
      <c r="AA1658" s="28"/>
      <c r="AB1658" s="28">
        <v>0.5</v>
      </c>
      <c r="AC1658" s="28"/>
      <c r="AD1658" s="28">
        <v>30</v>
      </c>
      <c r="AE1658" s="28">
        <v>30.000983420000001</v>
      </c>
      <c r="AF1658" t="s">
        <v>661</v>
      </c>
    </row>
    <row r="1659" spans="1:32" ht="18" customHeight="1">
      <c r="A1659" s="22">
        <v>46183</v>
      </c>
      <c r="B1659" s="23" t="s">
        <v>38</v>
      </c>
      <c r="C1659" s="24">
        <v>708</v>
      </c>
      <c r="D1659" s="25">
        <v>222</v>
      </c>
      <c r="E1659" s="26">
        <v>-197</v>
      </c>
      <c r="F1659" s="24">
        <v>1</v>
      </c>
      <c r="G1659" s="24">
        <v>1</v>
      </c>
      <c r="H1659" s="23" t="s">
        <v>3039</v>
      </c>
      <c r="I1659" s="23" t="s">
        <v>2733</v>
      </c>
      <c r="J1659" s="23" t="s">
        <v>2733</v>
      </c>
      <c r="K1659" s="23" t="s">
        <v>154</v>
      </c>
      <c r="L1659" s="27">
        <v>0.70420000000000005</v>
      </c>
      <c r="M1659" s="25">
        <v>504</v>
      </c>
      <c r="N1659" s="25">
        <v>-172</v>
      </c>
      <c r="O1659" s="24">
        <v>0</v>
      </c>
      <c r="P1659" s="24">
        <v>8</v>
      </c>
      <c r="Q1659" s="24">
        <v>0</v>
      </c>
      <c r="R1659" s="66"/>
      <c r="S1659" s="66"/>
      <c r="T1659" s="66"/>
      <c r="U1659" s="66"/>
      <c r="V1659" s="66"/>
      <c r="W1659" s="24"/>
      <c r="X1659" s="24"/>
      <c r="Y1659" s="24"/>
      <c r="Z1659" s="24"/>
      <c r="AA1659" s="28"/>
      <c r="AB1659" s="28">
        <v>0.5</v>
      </c>
      <c r="AC1659" s="28"/>
      <c r="AD1659" s="28">
        <v>20</v>
      </c>
      <c r="AE1659" s="28">
        <v>20.00098341</v>
      </c>
      <c r="AF1659" t="s">
        <v>590</v>
      </c>
    </row>
    <row r="1660" spans="1:32" ht="18" customHeight="1">
      <c r="A1660" s="22">
        <v>46183</v>
      </c>
      <c r="B1660" s="23" t="s">
        <v>38</v>
      </c>
      <c r="C1660" s="24">
        <v>710</v>
      </c>
      <c r="D1660" s="25">
        <v>1295</v>
      </c>
      <c r="E1660" s="26">
        <v>-853</v>
      </c>
      <c r="F1660" s="24">
        <v>7</v>
      </c>
      <c r="G1660" s="24">
        <v>6</v>
      </c>
      <c r="H1660" s="23" t="s">
        <v>1062</v>
      </c>
      <c r="I1660" s="23" t="s">
        <v>2524</v>
      </c>
      <c r="J1660" s="23" t="s">
        <v>3199</v>
      </c>
      <c r="K1660" s="23" t="s">
        <v>154</v>
      </c>
      <c r="L1660" s="27">
        <v>0.78039999999999998</v>
      </c>
      <c r="M1660" s="25">
        <v>773</v>
      </c>
      <c r="N1660" s="25">
        <v>-4948</v>
      </c>
      <c r="O1660" s="24">
        <v>0</v>
      </c>
      <c r="P1660" s="24">
        <v>0</v>
      </c>
      <c r="Q1660" s="24">
        <v>0</v>
      </c>
      <c r="R1660" s="66"/>
      <c r="S1660" s="66"/>
      <c r="T1660" s="66"/>
      <c r="U1660" s="66"/>
      <c r="V1660" s="66"/>
      <c r="W1660" s="24"/>
      <c r="X1660" s="24"/>
      <c r="Y1660" s="24"/>
      <c r="Z1660" s="24"/>
      <c r="AA1660" s="28"/>
      <c r="AB1660" s="28">
        <v>0.5</v>
      </c>
      <c r="AC1660" s="28"/>
      <c r="AD1660" s="28">
        <v>30</v>
      </c>
      <c r="AE1660" s="28">
        <v>30.000983399999999</v>
      </c>
      <c r="AF1660" t="s">
        <v>661</v>
      </c>
    </row>
    <row r="1661" spans="1:32" ht="18" customHeight="1">
      <c r="A1661" s="22">
        <v>46183</v>
      </c>
      <c r="B1661" s="23" t="s">
        <v>44</v>
      </c>
      <c r="C1661" s="24">
        <v>568</v>
      </c>
      <c r="D1661" s="25">
        <v>4365</v>
      </c>
      <c r="E1661" s="26">
        <v>1485</v>
      </c>
      <c r="F1661" s="24">
        <v>24</v>
      </c>
      <c r="G1661" s="24">
        <v>11</v>
      </c>
      <c r="H1661" s="23" t="s">
        <v>670</v>
      </c>
      <c r="I1661" s="23" t="s">
        <v>1641</v>
      </c>
      <c r="J1661" s="23" t="s">
        <v>3200</v>
      </c>
      <c r="K1661" s="23" t="s">
        <v>154</v>
      </c>
      <c r="L1661" s="27">
        <v>1.1133999999999999</v>
      </c>
      <c r="M1661" s="25">
        <v>455</v>
      </c>
      <c r="N1661" s="25">
        <v>76</v>
      </c>
      <c r="O1661" s="24">
        <v>0</v>
      </c>
      <c r="P1661" s="24">
        <v>8</v>
      </c>
      <c r="Q1661" s="24">
        <v>1</v>
      </c>
      <c r="R1661" s="66">
        <v>713.20236612702354</v>
      </c>
      <c r="S1661" s="66">
        <v>6.1202825555721443</v>
      </c>
      <c r="T1661" s="66">
        <v>181.875</v>
      </c>
      <c r="U1661" s="66">
        <v>396.81818181818181</v>
      </c>
      <c r="V1661" s="66">
        <v>124.71428571428569</v>
      </c>
      <c r="W1661" s="24">
        <v>7</v>
      </c>
      <c r="X1661" s="24">
        <v>2</v>
      </c>
      <c r="Y1661" s="24">
        <v>6</v>
      </c>
      <c r="Z1661" s="24">
        <v>0</v>
      </c>
      <c r="AA1661" s="28">
        <v>3.75</v>
      </c>
      <c r="AB1661" s="28">
        <v>0.6</v>
      </c>
      <c r="AC1661" s="28">
        <v>2.25</v>
      </c>
      <c r="AD1661" s="28">
        <v>32.5</v>
      </c>
      <c r="AE1661" s="28">
        <v>32.500983390000002</v>
      </c>
      <c r="AF1661" t="s">
        <v>314</v>
      </c>
    </row>
    <row r="1662" spans="1:32" ht="18" customHeight="1">
      <c r="A1662" s="22">
        <v>46183</v>
      </c>
      <c r="B1662" s="23" t="s">
        <v>44</v>
      </c>
      <c r="C1662" s="24">
        <v>570</v>
      </c>
      <c r="D1662" s="25">
        <v>3766</v>
      </c>
      <c r="E1662" s="26">
        <v>-185</v>
      </c>
      <c r="F1662" s="24">
        <v>14</v>
      </c>
      <c r="G1662" s="24">
        <v>8</v>
      </c>
      <c r="H1662" s="23" t="s">
        <v>2862</v>
      </c>
      <c r="I1662" s="23" t="s">
        <v>469</v>
      </c>
      <c r="J1662" s="23" t="s">
        <v>3201</v>
      </c>
      <c r="K1662" s="23" t="s">
        <v>154</v>
      </c>
      <c r="L1662" s="27">
        <v>0.98360000000000003</v>
      </c>
      <c r="M1662" s="25">
        <v>-445</v>
      </c>
      <c r="N1662" s="25">
        <v>491</v>
      </c>
      <c r="O1662" s="24">
        <v>0</v>
      </c>
      <c r="P1662" s="24">
        <v>0</v>
      </c>
      <c r="Q1662" s="24">
        <v>1</v>
      </c>
      <c r="R1662" s="66">
        <v>651.13579286010793</v>
      </c>
      <c r="S1662" s="66">
        <v>5.7837397994324347</v>
      </c>
      <c r="T1662" s="66">
        <v>269</v>
      </c>
      <c r="U1662" s="66">
        <v>470.75</v>
      </c>
      <c r="V1662" s="66">
        <v>171.18181818181819</v>
      </c>
      <c r="W1662" s="24">
        <v>1</v>
      </c>
      <c r="X1662" s="24">
        <v>0</v>
      </c>
      <c r="Y1662" s="24">
        <v>0</v>
      </c>
      <c r="Z1662" s="24">
        <v>5</v>
      </c>
      <c r="AA1662" s="28">
        <v>1.5</v>
      </c>
      <c r="AB1662" s="28">
        <v>0.6</v>
      </c>
      <c r="AC1662" s="28">
        <v>0.89999999999999991</v>
      </c>
      <c r="AD1662" s="28">
        <v>19</v>
      </c>
      <c r="AE1662" s="28">
        <v>19.000983380000001</v>
      </c>
      <c r="AF1662" t="s">
        <v>597</v>
      </c>
    </row>
    <row r="1663" spans="1:32" ht="18" customHeight="1">
      <c r="A1663" s="22">
        <v>46183</v>
      </c>
      <c r="B1663" s="23" t="s">
        <v>44</v>
      </c>
      <c r="C1663" s="24">
        <v>571</v>
      </c>
      <c r="D1663" s="25">
        <v>1174</v>
      </c>
      <c r="E1663" s="26">
        <v>-88</v>
      </c>
      <c r="F1663" s="24">
        <v>4</v>
      </c>
      <c r="G1663" s="24">
        <v>2</v>
      </c>
      <c r="H1663" s="23" t="s">
        <v>385</v>
      </c>
      <c r="I1663" s="23" t="s">
        <v>386</v>
      </c>
      <c r="J1663" s="23" t="s">
        <v>3202</v>
      </c>
      <c r="K1663" s="23" t="s">
        <v>154</v>
      </c>
      <c r="L1663" s="27">
        <v>0.97499999999999998</v>
      </c>
      <c r="M1663" s="25">
        <v>-1726</v>
      </c>
      <c r="N1663" s="25">
        <v>-1002</v>
      </c>
      <c r="O1663" s="24">
        <v>0</v>
      </c>
      <c r="P1663" s="24">
        <v>1</v>
      </c>
      <c r="Q1663" s="24">
        <v>1</v>
      </c>
      <c r="R1663" s="66">
        <v>216.0478414279784</v>
      </c>
      <c r="S1663" s="66">
        <v>5.4339816229608759</v>
      </c>
      <c r="T1663" s="66">
        <v>293.5</v>
      </c>
      <c r="U1663" s="66">
        <v>587</v>
      </c>
      <c r="V1663" s="66">
        <v>195.66666666666671</v>
      </c>
      <c r="W1663" s="24">
        <v>0</v>
      </c>
      <c r="X1663" s="24">
        <v>0</v>
      </c>
      <c r="Y1663" s="24">
        <v>0</v>
      </c>
      <c r="Z1663" s="24">
        <v>7</v>
      </c>
      <c r="AA1663" s="28">
        <v>1.75</v>
      </c>
      <c r="AB1663" s="28">
        <v>0.5</v>
      </c>
      <c r="AC1663" s="28">
        <v>0.875</v>
      </c>
      <c r="AD1663" s="28">
        <v>28.8</v>
      </c>
      <c r="AE1663" s="28">
        <v>28.800983370000001</v>
      </c>
      <c r="AF1663" t="s">
        <v>1124</v>
      </c>
    </row>
    <row r="1664" spans="1:32" ht="18" customHeight="1">
      <c r="A1664" s="22">
        <v>46183</v>
      </c>
      <c r="B1664" s="23" t="s">
        <v>44</v>
      </c>
      <c r="C1664" s="24">
        <v>572</v>
      </c>
      <c r="D1664" s="25">
        <v>1901</v>
      </c>
      <c r="E1664" s="26">
        <v>-833</v>
      </c>
      <c r="F1664" s="24">
        <v>5</v>
      </c>
      <c r="G1664" s="24">
        <v>3</v>
      </c>
      <c r="H1664" s="23" t="s">
        <v>3203</v>
      </c>
      <c r="I1664" s="23" t="s">
        <v>1406</v>
      </c>
      <c r="J1664" s="23" t="s">
        <v>3204</v>
      </c>
      <c r="K1664" s="23" t="s">
        <v>154</v>
      </c>
      <c r="L1664" s="27">
        <v>0.85389999999999999</v>
      </c>
      <c r="M1664" s="25">
        <v>-1103</v>
      </c>
      <c r="N1664" s="25">
        <v>-932</v>
      </c>
      <c r="O1664" s="24">
        <v>0</v>
      </c>
      <c r="P1664" s="24">
        <v>2</v>
      </c>
      <c r="Q1664" s="24">
        <v>1</v>
      </c>
      <c r="R1664" s="66">
        <v>310.69437525944369</v>
      </c>
      <c r="S1664" s="66">
        <v>6.1185529941202823</v>
      </c>
      <c r="T1664" s="66">
        <v>380.2</v>
      </c>
      <c r="U1664" s="66">
        <v>633.66666666666663</v>
      </c>
      <c r="V1664" s="66">
        <v>237.625</v>
      </c>
      <c r="W1664" s="24">
        <v>0</v>
      </c>
      <c r="X1664" s="24">
        <v>0</v>
      </c>
      <c r="Y1664" s="24">
        <v>0</v>
      </c>
      <c r="Z1664" s="24">
        <v>0</v>
      </c>
      <c r="AA1664" s="28">
        <v>0</v>
      </c>
      <c r="AB1664" s="28">
        <v>0.5</v>
      </c>
      <c r="AC1664" s="28">
        <v>0</v>
      </c>
      <c r="AD1664" s="28">
        <v>10</v>
      </c>
      <c r="AE1664" s="28">
        <v>10.000983359999999</v>
      </c>
      <c r="AF1664" t="s">
        <v>584</v>
      </c>
    </row>
    <row r="1665" spans="1:32" ht="18" customHeight="1">
      <c r="A1665" s="22">
        <v>46183</v>
      </c>
      <c r="B1665" s="23" t="s">
        <v>44</v>
      </c>
      <c r="C1665" s="24">
        <v>573</v>
      </c>
      <c r="D1665" s="25">
        <v>4279</v>
      </c>
      <c r="E1665" s="26">
        <v>-1399</v>
      </c>
      <c r="F1665" s="24">
        <v>12</v>
      </c>
      <c r="G1665" s="24">
        <v>9</v>
      </c>
      <c r="H1665" s="23" t="s">
        <v>875</v>
      </c>
      <c r="I1665" s="23" t="s">
        <v>3205</v>
      </c>
      <c r="J1665" s="23" t="s">
        <v>3206</v>
      </c>
      <c r="K1665" s="23" t="s">
        <v>154</v>
      </c>
      <c r="L1665" s="27">
        <v>0.89100000000000001</v>
      </c>
      <c r="M1665" s="25">
        <v>-1987</v>
      </c>
      <c r="N1665" s="25">
        <v>243</v>
      </c>
      <c r="O1665" s="24">
        <v>0</v>
      </c>
      <c r="P1665" s="24">
        <v>3</v>
      </c>
      <c r="Q1665" s="24">
        <v>1</v>
      </c>
      <c r="R1665" s="66">
        <v>709.52168949771692</v>
      </c>
      <c r="S1665" s="66">
        <v>6.0308233889638814</v>
      </c>
      <c r="T1665" s="66">
        <v>356.58333333333331</v>
      </c>
      <c r="U1665" s="66">
        <v>475.44444444444451</v>
      </c>
      <c r="V1665" s="66">
        <v>203.76190476190479</v>
      </c>
      <c r="W1665" s="24">
        <v>0</v>
      </c>
      <c r="X1665" s="24">
        <v>0</v>
      </c>
      <c r="Y1665" s="24">
        <v>0</v>
      </c>
      <c r="Z1665" s="24">
        <v>0</v>
      </c>
      <c r="AA1665" s="28">
        <v>0</v>
      </c>
      <c r="AB1665" s="28">
        <v>0.6</v>
      </c>
      <c r="AC1665" s="28">
        <v>0</v>
      </c>
      <c r="AD1665" s="28">
        <v>10</v>
      </c>
      <c r="AE1665" s="28">
        <v>10.00098335</v>
      </c>
      <c r="AF1665" t="s">
        <v>584</v>
      </c>
    </row>
    <row r="1666" spans="1:32" ht="18" customHeight="1">
      <c r="A1666" s="22">
        <v>46183</v>
      </c>
      <c r="B1666" s="23" t="s">
        <v>30</v>
      </c>
      <c r="C1666" s="24">
        <v>563</v>
      </c>
      <c r="D1666" s="25">
        <v>6819</v>
      </c>
      <c r="E1666" s="26">
        <v>-303</v>
      </c>
      <c r="F1666" s="24">
        <v>25</v>
      </c>
      <c r="G1666" s="24">
        <v>21</v>
      </c>
      <c r="H1666" s="23" t="s">
        <v>2651</v>
      </c>
      <c r="I1666" s="23" t="s">
        <v>3207</v>
      </c>
      <c r="J1666" s="23" t="s">
        <v>412</v>
      </c>
      <c r="K1666" s="23" t="s">
        <v>154</v>
      </c>
      <c r="L1666" s="27">
        <v>0.98519999999999996</v>
      </c>
      <c r="M1666" s="25">
        <v>2966</v>
      </c>
      <c r="N1666" s="25">
        <v>-184</v>
      </c>
      <c r="O1666" s="24">
        <v>0</v>
      </c>
      <c r="P1666" s="24">
        <v>3</v>
      </c>
      <c r="Q1666" s="24">
        <v>1</v>
      </c>
      <c r="R1666" s="66">
        <v>1115.299813200498</v>
      </c>
      <c r="S1666" s="66">
        <v>6.1140510554126166</v>
      </c>
      <c r="T1666" s="66">
        <v>272.76</v>
      </c>
      <c r="U1666" s="66">
        <v>324.71428571428572</v>
      </c>
      <c r="V1666" s="66">
        <v>148.2391304347826</v>
      </c>
      <c r="W1666" s="24">
        <v>1</v>
      </c>
      <c r="X1666" s="24">
        <v>3</v>
      </c>
      <c r="Y1666" s="24">
        <v>2</v>
      </c>
      <c r="Z1666" s="24">
        <v>0</v>
      </c>
      <c r="AA1666" s="28">
        <v>1.5</v>
      </c>
      <c r="AB1666" s="28">
        <v>0.8</v>
      </c>
      <c r="AC1666" s="28">
        <v>1.2</v>
      </c>
      <c r="AD1666" s="28">
        <v>22</v>
      </c>
      <c r="AE1666" s="28">
        <v>22.000983340000001</v>
      </c>
      <c r="AF1666" t="s">
        <v>592</v>
      </c>
    </row>
    <row r="1667" spans="1:32" ht="18" customHeight="1">
      <c r="A1667" s="22">
        <v>46183</v>
      </c>
      <c r="B1667" s="23" t="s">
        <v>30</v>
      </c>
      <c r="C1667" s="24">
        <v>565</v>
      </c>
      <c r="D1667" s="25">
        <v>5231</v>
      </c>
      <c r="E1667" s="26">
        <v>667</v>
      </c>
      <c r="F1667" s="24">
        <v>24</v>
      </c>
      <c r="G1667" s="24">
        <v>12</v>
      </c>
      <c r="H1667" s="23" t="s">
        <v>3208</v>
      </c>
      <c r="I1667" s="23" t="s">
        <v>3209</v>
      </c>
      <c r="J1667" s="23" t="s">
        <v>3210</v>
      </c>
      <c r="K1667" s="23" t="s">
        <v>154</v>
      </c>
      <c r="L1667" s="27">
        <v>1.0425</v>
      </c>
      <c r="M1667" s="25">
        <v>-735</v>
      </c>
      <c r="N1667" s="25">
        <v>-622</v>
      </c>
      <c r="O1667" s="24">
        <v>0</v>
      </c>
      <c r="P1667" s="24">
        <v>5</v>
      </c>
      <c r="Q1667" s="24">
        <v>1</v>
      </c>
      <c r="R1667" s="66">
        <v>872.65545869655455</v>
      </c>
      <c r="S1667" s="66">
        <v>5.9943474229947578</v>
      </c>
      <c r="T1667" s="66">
        <v>217.95833333333329</v>
      </c>
      <c r="U1667" s="66">
        <v>435.91666666666669</v>
      </c>
      <c r="V1667" s="66">
        <v>145.30555555555549</v>
      </c>
      <c r="W1667" s="24">
        <v>6</v>
      </c>
      <c r="X1667" s="24">
        <v>0</v>
      </c>
      <c r="Y1667" s="24">
        <v>3</v>
      </c>
      <c r="Z1667" s="24">
        <v>0</v>
      </c>
      <c r="AA1667" s="28">
        <v>2.25</v>
      </c>
      <c r="AB1667" s="28">
        <v>0.8</v>
      </c>
      <c r="AC1667" s="28">
        <v>1.8</v>
      </c>
      <c r="AD1667" s="28">
        <v>28</v>
      </c>
      <c r="AE1667" s="28">
        <v>28.00098333</v>
      </c>
      <c r="AF1667" t="s">
        <v>271</v>
      </c>
    </row>
    <row r="1668" spans="1:32" ht="18" customHeight="1">
      <c r="A1668" s="22">
        <v>46183</v>
      </c>
      <c r="B1668" s="23" t="s">
        <v>30</v>
      </c>
      <c r="C1668" s="24">
        <v>566</v>
      </c>
      <c r="D1668" s="25">
        <v>4147</v>
      </c>
      <c r="E1668" s="26">
        <v>-303</v>
      </c>
      <c r="F1668" s="24">
        <v>16</v>
      </c>
      <c r="G1668" s="24">
        <v>8</v>
      </c>
      <c r="H1668" s="23" t="s">
        <v>2725</v>
      </c>
      <c r="I1668" s="23" t="s">
        <v>3211</v>
      </c>
      <c r="J1668" s="23" t="s">
        <v>3212</v>
      </c>
      <c r="K1668" s="23" t="s">
        <v>154</v>
      </c>
      <c r="L1668" s="27">
        <v>0.97560000000000002</v>
      </c>
      <c r="M1668" s="25">
        <v>-92</v>
      </c>
      <c r="N1668" s="25">
        <v>420</v>
      </c>
      <c r="O1668" s="24">
        <v>0</v>
      </c>
      <c r="P1668" s="24">
        <v>6</v>
      </c>
      <c r="Q1668" s="24">
        <v>1</v>
      </c>
      <c r="R1668" s="66">
        <v>696.80251141552515</v>
      </c>
      <c r="S1668" s="66">
        <v>5.9514710869447676</v>
      </c>
      <c r="T1668" s="66">
        <v>259.1875</v>
      </c>
      <c r="U1668" s="66">
        <v>518.375</v>
      </c>
      <c r="V1668" s="66">
        <v>172.79166666666671</v>
      </c>
      <c r="W1668" s="24">
        <v>3</v>
      </c>
      <c r="X1668" s="24">
        <v>0</v>
      </c>
      <c r="Y1668" s="24">
        <v>0</v>
      </c>
      <c r="Z1668" s="24">
        <v>4</v>
      </c>
      <c r="AA1668" s="28">
        <v>1.75</v>
      </c>
      <c r="AB1668" s="28">
        <v>0.6</v>
      </c>
      <c r="AC1668" s="28">
        <v>1.05</v>
      </c>
      <c r="AD1668" s="28">
        <v>30.5</v>
      </c>
      <c r="AE1668" s="28">
        <v>30.50098332</v>
      </c>
      <c r="AF1668" t="s">
        <v>1464</v>
      </c>
    </row>
    <row r="1669" spans="1:32" ht="18" customHeight="1">
      <c r="A1669" s="22">
        <v>46183</v>
      </c>
      <c r="B1669" s="23" t="s">
        <v>30</v>
      </c>
      <c r="C1669" s="24">
        <v>567</v>
      </c>
      <c r="D1669" s="25">
        <v>1540</v>
      </c>
      <c r="E1669" s="26">
        <v>-356</v>
      </c>
      <c r="F1669" s="24">
        <v>5</v>
      </c>
      <c r="G1669" s="24">
        <v>3</v>
      </c>
      <c r="H1669" s="23" t="s">
        <v>1792</v>
      </c>
      <c r="I1669" s="23" t="s">
        <v>1697</v>
      </c>
      <c r="J1669" s="23" t="s">
        <v>1699</v>
      </c>
      <c r="K1669" s="23" t="s">
        <v>154</v>
      </c>
      <c r="L1669" s="27">
        <v>0.92290000000000005</v>
      </c>
      <c r="M1669" s="25">
        <v>-1305</v>
      </c>
      <c r="N1669" s="25">
        <v>748</v>
      </c>
      <c r="O1669" s="24">
        <v>0</v>
      </c>
      <c r="P1669" s="24">
        <v>7</v>
      </c>
      <c r="Q1669" s="24">
        <v>1</v>
      </c>
      <c r="R1669" s="66">
        <v>256.22374429223743</v>
      </c>
      <c r="S1669" s="66">
        <v>6.0103719280737087</v>
      </c>
      <c r="T1669" s="66">
        <v>308</v>
      </c>
      <c r="U1669" s="66">
        <v>513.33333333333337</v>
      </c>
      <c r="V1669" s="66">
        <v>192.5</v>
      </c>
      <c r="W1669" s="24">
        <v>0</v>
      </c>
      <c r="X1669" s="24">
        <v>0</v>
      </c>
      <c r="Y1669" s="24">
        <v>0</v>
      </c>
      <c r="Z1669" s="24">
        <v>0</v>
      </c>
      <c r="AA1669" s="28">
        <v>0</v>
      </c>
      <c r="AB1669" s="28">
        <v>0.5</v>
      </c>
      <c r="AC1669" s="28">
        <v>0</v>
      </c>
      <c r="AD1669" s="28">
        <v>10</v>
      </c>
      <c r="AE1669" s="28">
        <v>10.000983310000001</v>
      </c>
      <c r="AF1669" t="s">
        <v>584</v>
      </c>
    </row>
    <row r="1670" spans="1:32" ht="18" customHeight="1">
      <c r="A1670" s="22">
        <v>46183</v>
      </c>
      <c r="B1670" s="23" t="s">
        <v>166</v>
      </c>
      <c r="C1670" s="24">
        <v>651</v>
      </c>
      <c r="D1670" s="25">
        <v>1577</v>
      </c>
      <c r="E1670" s="26">
        <v>-1534</v>
      </c>
      <c r="F1670" s="24">
        <v>7</v>
      </c>
      <c r="G1670" s="24">
        <v>2</v>
      </c>
      <c r="H1670" s="23" t="s">
        <v>243</v>
      </c>
      <c r="I1670" s="23" t="s">
        <v>3213</v>
      </c>
      <c r="J1670" s="23" t="s">
        <v>3214</v>
      </c>
      <c r="K1670" s="23" t="s">
        <v>154</v>
      </c>
      <c r="L1670" s="27">
        <v>0.67579999999999996</v>
      </c>
      <c r="M1670" s="25">
        <v>3890</v>
      </c>
      <c r="N1670" s="25">
        <v>-1430</v>
      </c>
      <c r="O1670" s="24">
        <v>0</v>
      </c>
      <c r="P1670" s="24">
        <v>1</v>
      </c>
      <c r="Q1670" s="24">
        <v>0</v>
      </c>
      <c r="R1670" s="66"/>
      <c r="S1670" s="66"/>
      <c r="T1670" s="66"/>
      <c r="U1670" s="66"/>
      <c r="V1670" s="66"/>
      <c r="W1670" s="24"/>
      <c r="X1670" s="24"/>
      <c r="Y1670" s="24"/>
      <c r="Z1670" s="24"/>
      <c r="AA1670" s="28"/>
      <c r="AB1670" s="28">
        <v>0.5</v>
      </c>
      <c r="AC1670" s="28"/>
      <c r="AD1670" s="28">
        <v>40</v>
      </c>
      <c r="AE1670" s="28">
        <v>40.000983300000001</v>
      </c>
      <c r="AF1670" t="s">
        <v>664</v>
      </c>
    </row>
    <row r="1671" spans="1:32" ht="18" customHeight="1">
      <c r="A1671" s="22">
        <v>46183</v>
      </c>
      <c r="B1671" s="23" t="s">
        <v>166</v>
      </c>
      <c r="C1671" s="24">
        <v>652</v>
      </c>
      <c r="D1671" s="25">
        <v>719</v>
      </c>
      <c r="E1671" s="26">
        <v>6066</v>
      </c>
      <c r="F1671" s="24">
        <v>53</v>
      </c>
      <c r="G1671" s="24">
        <v>3</v>
      </c>
      <c r="H1671" s="23" t="s">
        <v>3215</v>
      </c>
      <c r="I1671" s="23" t="s">
        <v>3216</v>
      </c>
      <c r="J1671" s="23" t="s">
        <v>980</v>
      </c>
      <c r="K1671" s="23" t="s">
        <v>154</v>
      </c>
      <c r="L1671" s="27">
        <v>3.8121999999999998</v>
      </c>
      <c r="M1671" s="25">
        <v>-80</v>
      </c>
      <c r="N1671" s="25">
        <v>-1490</v>
      </c>
      <c r="O1671" s="24">
        <v>0</v>
      </c>
      <c r="P1671" s="24">
        <v>2</v>
      </c>
      <c r="Q1671" s="24">
        <v>0</v>
      </c>
      <c r="R1671" s="66"/>
      <c r="S1671" s="66"/>
      <c r="T1671" s="66"/>
      <c r="U1671" s="66"/>
      <c r="V1671" s="66"/>
      <c r="W1671" s="24"/>
      <c r="X1671" s="24"/>
      <c r="Y1671" s="24"/>
      <c r="Z1671" s="24"/>
      <c r="AA1671" s="28"/>
      <c r="AB1671" s="28">
        <v>0.5</v>
      </c>
      <c r="AC1671" s="28"/>
      <c r="AD1671" s="28">
        <v>0</v>
      </c>
      <c r="AE1671" s="28">
        <v>0</v>
      </c>
    </row>
    <row r="1672" spans="1:32" ht="18" customHeight="1">
      <c r="A1672" s="22">
        <v>46183</v>
      </c>
      <c r="B1672" s="23" t="s">
        <v>166</v>
      </c>
      <c r="C1672" s="24">
        <v>653</v>
      </c>
      <c r="D1672" s="25">
        <v>2375</v>
      </c>
      <c r="E1672" s="26">
        <v>6403</v>
      </c>
      <c r="F1672" s="24">
        <v>55</v>
      </c>
      <c r="G1672" s="24">
        <v>11</v>
      </c>
      <c r="H1672" s="23" t="s">
        <v>254</v>
      </c>
      <c r="I1672" s="23" t="s">
        <v>3217</v>
      </c>
      <c r="J1672" s="23" t="s">
        <v>216</v>
      </c>
      <c r="K1672" s="23" t="s">
        <v>154</v>
      </c>
      <c r="L1672" s="27">
        <v>1.8987000000000001</v>
      </c>
      <c r="M1672" s="25">
        <v>-1436</v>
      </c>
      <c r="N1672" s="25">
        <v>-1110</v>
      </c>
      <c r="O1672" s="24">
        <v>0</v>
      </c>
      <c r="P1672" s="24">
        <v>3</v>
      </c>
      <c r="Q1672" s="24">
        <v>0</v>
      </c>
      <c r="R1672" s="66"/>
      <c r="S1672" s="66"/>
      <c r="T1672" s="66"/>
      <c r="U1672" s="66"/>
      <c r="V1672" s="66"/>
      <c r="W1672" s="24"/>
      <c r="X1672" s="24"/>
      <c r="Y1672" s="24"/>
      <c r="Z1672" s="24"/>
      <c r="AA1672" s="28"/>
      <c r="AB1672" s="28">
        <v>0.5</v>
      </c>
      <c r="AC1672" s="28"/>
      <c r="AD1672" s="28">
        <v>80</v>
      </c>
      <c r="AE1672" s="28">
        <v>80.00098328</v>
      </c>
      <c r="AF1672" t="s">
        <v>155</v>
      </c>
    </row>
    <row r="1673" spans="1:32" ht="18" customHeight="1">
      <c r="A1673" s="22">
        <v>46183</v>
      </c>
      <c r="B1673" s="23" t="s">
        <v>166</v>
      </c>
      <c r="C1673" s="24">
        <v>655</v>
      </c>
      <c r="D1673" s="25">
        <v>1411</v>
      </c>
      <c r="E1673" s="26">
        <v>739</v>
      </c>
      <c r="F1673" s="24">
        <v>22</v>
      </c>
      <c r="G1673" s="24">
        <v>4</v>
      </c>
      <c r="H1673" s="23" t="s">
        <v>231</v>
      </c>
      <c r="I1673" s="23" t="s">
        <v>2498</v>
      </c>
      <c r="J1673" s="23" t="s">
        <v>783</v>
      </c>
      <c r="K1673" s="23" t="s">
        <v>154</v>
      </c>
      <c r="L1673" s="27">
        <v>1.1746000000000001</v>
      </c>
      <c r="M1673" s="25">
        <v>-746</v>
      </c>
      <c r="N1673" s="25">
        <v>-1835</v>
      </c>
      <c r="O1673" s="24">
        <v>0</v>
      </c>
      <c r="P1673" s="24">
        <v>5</v>
      </c>
      <c r="Q1673" s="24">
        <v>0</v>
      </c>
      <c r="R1673" s="66"/>
      <c r="S1673" s="66"/>
      <c r="T1673" s="66"/>
      <c r="U1673" s="66"/>
      <c r="V1673" s="66"/>
      <c r="W1673" s="24"/>
      <c r="X1673" s="24"/>
      <c r="Y1673" s="24"/>
      <c r="Z1673" s="24"/>
      <c r="AA1673" s="28"/>
      <c r="AB1673" s="28">
        <v>0.5</v>
      </c>
      <c r="AC1673" s="28"/>
      <c r="AD1673" s="28">
        <v>45</v>
      </c>
      <c r="AE1673" s="28">
        <v>45.000983269999999</v>
      </c>
      <c r="AF1673" t="s">
        <v>241</v>
      </c>
    </row>
    <row r="1674" spans="1:32" ht="18" customHeight="1">
      <c r="A1674" s="22">
        <v>46183</v>
      </c>
      <c r="B1674" s="23" t="s">
        <v>171</v>
      </c>
      <c r="C1674" s="24">
        <v>663</v>
      </c>
      <c r="D1674" s="25">
        <v>399</v>
      </c>
      <c r="E1674" s="26">
        <v>-90</v>
      </c>
      <c r="F1674" s="24">
        <v>3</v>
      </c>
      <c r="G1674" s="24">
        <v>1</v>
      </c>
      <c r="H1674" s="23" t="s">
        <v>1833</v>
      </c>
      <c r="I1674" s="23" t="s">
        <v>374</v>
      </c>
      <c r="J1674" s="23" t="s">
        <v>1018</v>
      </c>
      <c r="K1674" s="23" t="s">
        <v>154</v>
      </c>
      <c r="L1674" s="27">
        <v>0.92479999999999996</v>
      </c>
      <c r="M1674" s="25">
        <v>-1949</v>
      </c>
      <c r="N1674" s="25">
        <v>-3649</v>
      </c>
      <c r="O1674" s="24">
        <v>0</v>
      </c>
      <c r="P1674" s="24">
        <v>3</v>
      </c>
      <c r="Q1674" s="24">
        <v>0</v>
      </c>
      <c r="R1674" s="66"/>
      <c r="S1674" s="66"/>
      <c r="T1674" s="66"/>
      <c r="U1674" s="66"/>
      <c r="V1674" s="66"/>
      <c r="W1674" s="24"/>
      <c r="X1674" s="24"/>
      <c r="Y1674" s="24"/>
      <c r="Z1674" s="24"/>
      <c r="AA1674" s="28"/>
      <c r="AB1674" s="28">
        <v>0.5</v>
      </c>
      <c r="AC1674" s="28"/>
      <c r="AD1674" s="28">
        <v>10</v>
      </c>
      <c r="AE1674" s="28">
        <v>10.00098326</v>
      </c>
      <c r="AF1674" t="s">
        <v>584</v>
      </c>
    </row>
    <row r="1675" spans="1:32" ht="18" customHeight="1">
      <c r="A1675" s="22">
        <v>46183</v>
      </c>
      <c r="B1675" s="23" t="s">
        <v>171</v>
      </c>
      <c r="C1675" s="24">
        <v>665</v>
      </c>
      <c r="D1675" s="25">
        <v>1112</v>
      </c>
      <c r="E1675" s="26">
        <v>-666</v>
      </c>
      <c r="F1675" s="24">
        <v>4</v>
      </c>
      <c r="G1675" s="24">
        <v>3</v>
      </c>
      <c r="H1675" s="23" t="s">
        <v>3218</v>
      </c>
      <c r="I1675" s="23" t="s">
        <v>3219</v>
      </c>
      <c r="J1675" s="23" t="s">
        <v>3220</v>
      </c>
      <c r="K1675" s="23" t="s">
        <v>154</v>
      </c>
      <c r="L1675" s="27">
        <v>0.8004</v>
      </c>
      <c r="M1675" s="25">
        <v>-4063</v>
      </c>
      <c r="N1675" s="25">
        <v>-1209</v>
      </c>
      <c r="O1675" s="24">
        <v>0</v>
      </c>
      <c r="P1675" s="24">
        <v>5</v>
      </c>
      <c r="Q1675" s="24">
        <v>0</v>
      </c>
      <c r="R1675" s="66"/>
      <c r="S1675" s="66"/>
      <c r="T1675" s="66"/>
      <c r="U1675" s="66"/>
      <c r="V1675" s="66"/>
      <c r="W1675" s="24"/>
      <c r="X1675" s="24"/>
      <c r="Y1675" s="24"/>
      <c r="Z1675" s="24"/>
      <c r="AA1675" s="28"/>
      <c r="AB1675" s="28">
        <v>0.5</v>
      </c>
      <c r="AC1675" s="28"/>
      <c r="AD1675" s="28">
        <v>40</v>
      </c>
      <c r="AE1675" s="28">
        <v>40.000983249999997</v>
      </c>
      <c r="AF1675" t="s">
        <v>664</v>
      </c>
    </row>
    <row r="1676" spans="1:32" ht="18" customHeight="1">
      <c r="A1676" s="22">
        <v>46183</v>
      </c>
      <c r="B1676" s="23" t="s">
        <v>171</v>
      </c>
      <c r="C1676" s="24">
        <v>666</v>
      </c>
      <c r="D1676" s="25">
        <v>1430</v>
      </c>
      <c r="E1676" s="26">
        <v>-223</v>
      </c>
      <c r="F1676" s="24">
        <v>9</v>
      </c>
      <c r="G1676" s="24">
        <v>5</v>
      </c>
      <c r="H1676" s="23" t="s">
        <v>3221</v>
      </c>
      <c r="I1676" s="23" t="s">
        <v>3218</v>
      </c>
      <c r="J1676" s="23" t="s">
        <v>3222</v>
      </c>
      <c r="K1676" s="23" t="s">
        <v>154</v>
      </c>
      <c r="L1676" s="27">
        <v>0.94799999999999995</v>
      </c>
      <c r="M1676" s="25">
        <v>-1238</v>
      </c>
      <c r="N1676" s="25">
        <v>-1769</v>
      </c>
      <c r="O1676" s="24">
        <v>0</v>
      </c>
      <c r="P1676" s="24">
        <v>6</v>
      </c>
      <c r="Q1676" s="24">
        <v>0</v>
      </c>
      <c r="R1676" s="66"/>
      <c r="S1676" s="66"/>
      <c r="T1676" s="66"/>
      <c r="U1676" s="66"/>
      <c r="V1676" s="66"/>
      <c r="W1676" s="24"/>
      <c r="X1676" s="24"/>
      <c r="Y1676" s="24"/>
      <c r="Z1676" s="24"/>
      <c r="AA1676" s="28"/>
      <c r="AB1676" s="28">
        <v>0.5</v>
      </c>
      <c r="AC1676" s="28"/>
      <c r="AD1676" s="28">
        <v>40</v>
      </c>
      <c r="AE1676" s="28">
        <v>40.000983239999996</v>
      </c>
      <c r="AF1676" t="s">
        <v>664</v>
      </c>
    </row>
    <row r="1677" spans="1:32" ht="18" customHeight="1">
      <c r="A1677" s="22">
        <v>46183</v>
      </c>
      <c r="B1677" s="23" t="s">
        <v>330</v>
      </c>
      <c r="C1677" s="24">
        <v>656</v>
      </c>
      <c r="D1677" s="25">
        <v>1288</v>
      </c>
      <c r="E1677" s="26">
        <v>-475</v>
      </c>
      <c r="F1677" s="24">
        <v>6</v>
      </c>
      <c r="G1677" s="24">
        <v>6</v>
      </c>
      <c r="H1677" s="23" t="s">
        <v>1595</v>
      </c>
      <c r="I1677" s="23" t="s">
        <v>2164</v>
      </c>
      <c r="J1677" s="23" t="s">
        <v>2164</v>
      </c>
      <c r="K1677" s="23" t="s">
        <v>154</v>
      </c>
      <c r="L1677" s="27">
        <v>0.87709999999999999</v>
      </c>
      <c r="M1677" s="25">
        <v>-871</v>
      </c>
      <c r="N1677" s="25">
        <v>-2064</v>
      </c>
      <c r="O1677" s="24">
        <v>0</v>
      </c>
      <c r="P1677" s="24">
        <v>6</v>
      </c>
      <c r="Q1677" s="24">
        <v>0</v>
      </c>
      <c r="R1677" s="66"/>
      <c r="S1677" s="66"/>
      <c r="T1677" s="66"/>
      <c r="U1677" s="66"/>
      <c r="V1677" s="66"/>
      <c r="W1677" s="24"/>
      <c r="X1677" s="24"/>
      <c r="Y1677" s="24"/>
      <c r="Z1677" s="24"/>
      <c r="AA1677" s="28"/>
      <c r="AB1677" s="28">
        <v>0.5</v>
      </c>
      <c r="AC1677" s="28"/>
      <c r="AD1677" s="28">
        <v>40</v>
      </c>
      <c r="AE1677" s="28">
        <v>40.000983230000003</v>
      </c>
      <c r="AF1677" t="s">
        <v>664</v>
      </c>
    </row>
    <row r="1678" spans="1:32" ht="18" customHeight="1">
      <c r="A1678" s="22">
        <v>46183</v>
      </c>
      <c r="B1678" s="23" t="s">
        <v>330</v>
      </c>
      <c r="C1678" s="24">
        <v>657</v>
      </c>
      <c r="D1678" s="25">
        <v>481</v>
      </c>
      <c r="E1678" s="26">
        <v>-787</v>
      </c>
      <c r="F1678" s="24">
        <v>0</v>
      </c>
      <c r="G1678" s="24">
        <v>1</v>
      </c>
      <c r="H1678" s="23" t="s">
        <v>3223</v>
      </c>
      <c r="I1678" s="23" t="s">
        <v>214</v>
      </c>
      <c r="J1678" s="23" t="s">
        <v>3223</v>
      </c>
      <c r="K1678" s="23" t="s">
        <v>154</v>
      </c>
      <c r="L1678" s="27">
        <v>0.4546</v>
      </c>
      <c r="M1678" s="25">
        <v>-632</v>
      </c>
      <c r="N1678" s="25">
        <v>-876</v>
      </c>
      <c r="O1678" s="24">
        <v>0</v>
      </c>
      <c r="P1678" s="24">
        <v>7</v>
      </c>
      <c r="Q1678" s="24">
        <v>0</v>
      </c>
      <c r="R1678" s="66"/>
      <c r="S1678" s="66"/>
      <c r="T1678" s="66"/>
      <c r="U1678" s="66"/>
      <c r="V1678" s="66"/>
      <c r="W1678" s="24"/>
      <c r="X1678" s="24"/>
      <c r="Y1678" s="24"/>
      <c r="Z1678" s="24"/>
      <c r="AA1678" s="28"/>
      <c r="AB1678" s="28">
        <v>0.5</v>
      </c>
      <c r="AC1678" s="28"/>
      <c r="AD1678" s="28">
        <v>10</v>
      </c>
      <c r="AE1678" s="28">
        <v>10.00098322</v>
      </c>
      <c r="AF1678" t="s">
        <v>584</v>
      </c>
    </row>
    <row r="1679" spans="1:32" ht="18" customHeight="1">
      <c r="A1679" s="22">
        <v>46183</v>
      </c>
      <c r="B1679" s="23" t="s">
        <v>330</v>
      </c>
      <c r="C1679" s="24">
        <v>658</v>
      </c>
      <c r="D1679" s="25">
        <v>2925</v>
      </c>
      <c r="E1679" s="26">
        <v>1912</v>
      </c>
      <c r="F1679" s="24">
        <v>23</v>
      </c>
      <c r="G1679" s="24">
        <v>15</v>
      </c>
      <c r="H1679" s="23" t="s">
        <v>1366</v>
      </c>
      <c r="I1679" s="23" t="s">
        <v>2980</v>
      </c>
      <c r="J1679" s="23" t="s">
        <v>456</v>
      </c>
      <c r="K1679" s="23" t="s">
        <v>154</v>
      </c>
      <c r="L1679" s="27">
        <v>1.2179</v>
      </c>
      <c r="M1679" s="25">
        <v>-2852</v>
      </c>
      <c r="N1679" s="25">
        <v>-2625</v>
      </c>
      <c r="O1679" s="24">
        <v>0</v>
      </c>
      <c r="P1679" s="24">
        <v>8</v>
      </c>
      <c r="Q1679" s="24">
        <v>0</v>
      </c>
      <c r="R1679" s="66"/>
      <c r="S1679" s="66"/>
      <c r="T1679" s="66"/>
      <c r="U1679" s="66"/>
      <c r="V1679" s="66"/>
      <c r="W1679" s="24"/>
      <c r="X1679" s="24"/>
      <c r="Y1679" s="24"/>
      <c r="Z1679" s="24"/>
      <c r="AA1679" s="28"/>
      <c r="AB1679" s="28">
        <v>0.5</v>
      </c>
      <c r="AC1679" s="28"/>
      <c r="AD1679" s="28">
        <v>70</v>
      </c>
      <c r="AE1679" s="28">
        <v>70.000983210000001</v>
      </c>
      <c r="AF1679" t="s">
        <v>204</v>
      </c>
    </row>
    <row r="1680" spans="1:32" ht="18" customHeight="1">
      <c r="A1680" s="22">
        <v>46183</v>
      </c>
      <c r="B1680" s="23" t="s">
        <v>470</v>
      </c>
      <c r="C1680" s="24">
        <v>660</v>
      </c>
      <c r="D1680" s="25">
        <v>0</v>
      </c>
      <c r="E1680" s="26">
        <v>0</v>
      </c>
      <c r="F1680" s="24">
        <v>0</v>
      </c>
      <c r="G1680" s="24">
        <v>0</v>
      </c>
      <c r="H1680" s="23" t="s">
        <v>214</v>
      </c>
      <c r="I1680" s="23" t="s">
        <v>214</v>
      </c>
      <c r="J1680" s="23" t="s">
        <v>214</v>
      </c>
      <c r="K1680" s="23" t="s">
        <v>154</v>
      </c>
      <c r="L1680" s="27">
        <v>0</v>
      </c>
      <c r="M1680" s="25">
        <v>-587</v>
      </c>
      <c r="N1680" s="25">
        <v>-771</v>
      </c>
      <c r="O1680" s="24">
        <v>0</v>
      </c>
      <c r="P1680" s="24">
        <v>0</v>
      </c>
      <c r="Q1680" s="24">
        <v>0</v>
      </c>
      <c r="R1680" s="66"/>
      <c r="S1680" s="66"/>
      <c r="T1680" s="66"/>
      <c r="U1680" s="66"/>
      <c r="V1680" s="66"/>
      <c r="W1680" s="24"/>
      <c r="X1680" s="24"/>
      <c r="Y1680" s="24"/>
      <c r="Z1680" s="24"/>
      <c r="AA1680" s="28"/>
      <c r="AB1680" s="28"/>
      <c r="AC1680" s="28"/>
      <c r="AD1680" s="28">
        <v>0</v>
      </c>
      <c r="AE1680" s="28">
        <v>0</v>
      </c>
    </row>
    <row r="1681" spans="1:32" ht="18" customHeight="1">
      <c r="A1681" s="22">
        <v>46183</v>
      </c>
      <c r="B1681" s="23" t="s">
        <v>470</v>
      </c>
      <c r="C1681" s="24">
        <v>661</v>
      </c>
      <c r="D1681" s="25">
        <v>625</v>
      </c>
      <c r="E1681" s="26">
        <v>-476</v>
      </c>
      <c r="F1681" s="24">
        <v>4</v>
      </c>
      <c r="G1681" s="24">
        <v>7</v>
      </c>
      <c r="H1681" s="23" t="s">
        <v>238</v>
      </c>
      <c r="I1681" s="23" t="s">
        <v>1614</v>
      </c>
      <c r="J1681" s="23" t="s">
        <v>3224</v>
      </c>
      <c r="K1681" s="23" t="s">
        <v>154</v>
      </c>
      <c r="L1681" s="27">
        <v>0.74609999999999999</v>
      </c>
      <c r="M1681" s="25">
        <v>-739</v>
      </c>
      <c r="N1681" s="25">
        <v>952</v>
      </c>
      <c r="O1681" s="24">
        <v>0</v>
      </c>
      <c r="P1681" s="24">
        <v>1</v>
      </c>
      <c r="Q1681" s="24">
        <v>0</v>
      </c>
      <c r="R1681" s="66"/>
      <c r="S1681" s="66"/>
      <c r="T1681" s="66"/>
      <c r="U1681" s="66"/>
      <c r="V1681" s="66"/>
      <c r="W1681" s="24"/>
      <c r="X1681" s="24"/>
      <c r="Y1681" s="24"/>
      <c r="Z1681" s="24"/>
      <c r="AA1681" s="28"/>
      <c r="AB1681" s="28">
        <v>0.5</v>
      </c>
      <c r="AC1681" s="28"/>
      <c r="AD1681" s="28">
        <v>10</v>
      </c>
      <c r="AE1681" s="28">
        <v>10.000983189999999</v>
      </c>
      <c r="AF1681" t="s">
        <v>584</v>
      </c>
    </row>
    <row r="1682" spans="1:32" ht="18" customHeight="1">
      <c r="A1682" s="22">
        <v>46183</v>
      </c>
      <c r="B1682" s="23" t="s">
        <v>470</v>
      </c>
      <c r="C1682" s="24">
        <v>662</v>
      </c>
      <c r="D1682" s="25">
        <v>1620</v>
      </c>
      <c r="E1682" s="26">
        <v>2835</v>
      </c>
      <c r="F1682" s="24">
        <v>34</v>
      </c>
      <c r="G1682" s="24">
        <v>32</v>
      </c>
      <c r="H1682" s="23" t="s">
        <v>1807</v>
      </c>
      <c r="I1682" s="23" t="s">
        <v>3225</v>
      </c>
      <c r="J1682" s="23" t="s">
        <v>3070</v>
      </c>
      <c r="K1682" s="23" t="s">
        <v>154</v>
      </c>
      <c r="L1682" s="27">
        <v>1.5832999999999999</v>
      </c>
      <c r="M1682" s="25">
        <v>-767</v>
      </c>
      <c r="N1682" s="25">
        <v>-66</v>
      </c>
      <c r="O1682" s="24">
        <v>0</v>
      </c>
      <c r="P1682" s="24">
        <v>2</v>
      </c>
      <c r="Q1682" s="24">
        <v>0</v>
      </c>
      <c r="R1682" s="66"/>
      <c r="S1682" s="66"/>
      <c r="T1682" s="66"/>
      <c r="U1682" s="66"/>
      <c r="V1682" s="66"/>
      <c r="W1682" s="24"/>
      <c r="X1682" s="24"/>
      <c r="Y1682" s="24"/>
      <c r="Z1682" s="24"/>
      <c r="AA1682" s="28"/>
      <c r="AB1682" s="28">
        <v>0.5</v>
      </c>
      <c r="AC1682" s="28"/>
      <c r="AD1682" s="28">
        <v>70</v>
      </c>
      <c r="AE1682" s="28">
        <v>70.000983180000006</v>
      </c>
      <c r="AF1682" t="s">
        <v>178</v>
      </c>
    </row>
    <row r="1683" spans="1:32" ht="18" customHeight="1">
      <c r="A1683" s="22">
        <v>46183</v>
      </c>
      <c r="B1683" s="23" t="s">
        <v>307</v>
      </c>
      <c r="C1683" s="24">
        <v>635</v>
      </c>
      <c r="D1683" s="25">
        <v>201</v>
      </c>
      <c r="E1683" s="26">
        <v>-317</v>
      </c>
      <c r="F1683" s="24">
        <v>0</v>
      </c>
      <c r="G1683" s="24">
        <v>1</v>
      </c>
      <c r="H1683" s="23" t="s">
        <v>435</v>
      </c>
      <c r="I1683" s="23" t="s">
        <v>214</v>
      </c>
      <c r="J1683" s="23" t="s">
        <v>435</v>
      </c>
      <c r="K1683" s="23" t="s">
        <v>154</v>
      </c>
      <c r="L1683" s="27">
        <v>0.4743</v>
      </c>
      <c r="M1683" s="25">
        <v>3570</v>
      </c>
      <c r="N1683" s="25">
        <v>0</v>
      </c>
      <c r="O1683" s="24">
        <v>0</v>
      </c>
      <c r="P1683" s="24">
        <v>5</v>
      </c>
      <c r="Q1683" s="24">
        <v>0</v>
      </c>
      <c r="R1683" s="66"/>
      <c r="S1683" s="66"/>
      <c r="T1683" s="66"/>
      <c r="U1683" s="66"/>
      <c r="V1683" s="66"/>
      <c r="W1683" s="24"/>
      <c r="X1683" s="24"/>
      <c r="Y1683" s="24"/>
      <c r="Z1683" s="24"/>
      <c r="AA1683" s="28"/>
      <c r="AB1683" s="28">
        <v>0.5</v>
      </c>
      <c r="AC1683" s="28"/>
      <c r="AD1683" s="28">
        <v>20</v>
      </c>
      <c r="AE1683" s="28">
        <v>20.000983170000001</v>
      </c>
      <c r="AF1683" t="s">
        <v>590</v>
      </c>
    </row>
    <row r="1684" spans="1:32" ht="18" customHeight="1">
      <c r="A1684" s="22">
        <v>46183</v>
      </c>
      <c r="B1684" s="23" t="s">
        <v>307</v>
      </c>
      <c r="C1684" s="24">
        <v>636</v>
      </c>
      <c r="D1684" s="25">
        <v>1005</v>
      </c>
      <c r="E1684" s="26">
        <v>-966</v>
      </c>
      <c r="F1684" s="24">
        <v>6</v>
      </c>
      <c r="G1684" s="24">
        <v>1</v>
      </c>
      <c r="H1684" s="23" t="s">
        <v>2936</v>
      </c>
      <c r="I1684" s="23" t="s">
        <v>1063</v>
      </c>
      <c r="J1684" s="23" t="s">
        <v>3226</v>
      </c>
      <c r="K1684" s="23" t="s">
        <v>154</v>
      </c>
      <c r="L1684" s="27">
        <v>0.67959999999999998</v>
      </c>
      <c r="M1684" s="25">
        <v>339</v>
      </c>
      <c r="N1684" s="25">
        <v>2598</v>
      </c>
      <c r="O1684" s="24">
        <v>0</v>
      </c>
      <c r="P1684" s="24">
        <v>6</v>
      </c>
      <c r="Q1684" s="24">
        <v>0</v>
      </c>
      <c r="R1684" s="66"/>
      <c r="S1684" s="66"/>
      <c r="T1684" s="66"/>
      <c r="U1684" s="66"/>
      <c r="V1684" s="66"/>
      <c r="W1684" s="24"/>
      <c r="X1684" s="24"/>
      <c r="Y1684" s="24"/>
      <c r="Z1684" s="24"/>
      <c r="AA1684" s="28"/>
      <c r="AB1684" s="28">
        <v>0.5</v>
      </c>
      <c r="AC1684" s="28"/>
      <c r="AD1684" s="28">
        <v>40</v>
      </c>
      <c r="AE1684" s="28">
        <v>40.000983159999997</v>
      </c>
      <c r="AF1684" t="s">
        <v>664</v>
      </c>
    </row>
    <row r="1685" spans="1:32" ht="18" customHeight="1">
      <c r="A1685" s="22">
        <v>46183</v>
      </c>
      <c r="B1685" s="23" t="s">
        <v>307</v>
      </c>
      <c r="C1685" s="24">
        <v>637</v>
      </c>
      <c r="D1685" s="25">
        <v>0</v>
      </c>
      <c r="E1685" s="26">
        <v>0</v>
      </c>
      <c r="F1685" s="24">
        <v>0</v>
      </c>
      <c r="G1685" s="24">
        <v>0</v>
      </c>
      <c r="H1685" s="23" t="s">
        <v>214</v>
      </c>
      <c r="I1685" s="23" t="s">
        <v>214</v>
      </c>
      <c r="J1685" s="23" t="s">
        <v>214</v>
      </c>
      <c r="K1685" s="23" t="s">
        <v>154</v>
      </c>
      <c r="L1685" s="27">
        <v>0</v>
      </c>
      <c r="M1685" s="25">
        <v>5332</v>
      </c>
      <c r="N1685" s="25">
        <v>0</v>
      </c>
      <c r="O1685" s="24">
        <v>0</v>
      </c>
      <c r="P1685" s="24">
        <v>7</v>
      </c>
      <c r="Q1685" s="24">
        <v>0</v>
      </c>
      <c r="R1685" s="66"/>
      <c r="S1685" s="66"/>
      <c r="T1685" s="66"/>
      <c r="U1685" s="66"/>
      <c r="V1685" s="66"/>
      <c r="W1685" s="24"/>
      <c r="X1685" s="24"/>
      <c r="Y1685" s="24"/>
      <c r="Z1685" s="24"/>
      <c r="AA1685" s="28"/>
      <c r="AB1685" s="28"/>
      <c r="AC1685" s="28"/>
      <c r="AD1685" s="28">
        <v>0</v>
      </c>
      <c r="AE1685" s="28">
        <v>0</v>
      </c>
    </row>
    <row r="1686" spans="1:32" ht="18" customHeight="1">
      <c r="A1686" s="22">
        <v>46183</v>
      </c>
      <c r="B1686" s="23" t="s">
        <v>55</v>
      </c>
      <c r="C1686" s="24">
        <v>537</v>
      </c>
      <c r="D1686" s="25">
        <v>6145</v>
      </c>
      <c r="E1686" s="26">
        <v>2773</v>
      </c>
      <c r="F1686" s="24">
        <v>33</v>
      </c>
      <c r="G1686" s="24">
        <v>22</v>
      </c>
      <c r="H1686" s="23" t="s">
        <v>3227</v>
      </c>
      <c r="I1686" s="23" t="s">
        <v>1834</v>
      </c>
      <c r="J1686" s="23" t="s">
        <v>1232</v>
      </c>
      <c r="K1686" s="23" t="s">
        <v>154</v>
      </c>
      <c r="L1686" s="27">
        <v>1.1504000000000001</v>
      </c>
      <c r="M1686" s="25">
        <v>-222</v>
      </c>
      <c r="N1686" s="25">
        <v>-537</v>
      </c>
      <c r="O1686" s="24">
        <v>0</v>
      </c>
      <c r="P1686" s="24">
        <v>7</v>
      </c>
      <c r="Q1686" s="24">
        <v>1</v>
      </c>
      <c r="R1686" s="66">
        <v>1034.7791614777921</v>
      </c>
      <c r="S1686" s="66">
        <v>5.9384651612274313</v>
      </c>
      <c r="T1686" s="66">
        <v>186.21212121212119</v>
      </c>
      <c r="U1686" s="66">
        <v>279.31818181818181</v>
      </c>
      <c r="V1686" s="66">
        <v>111.72727272727271</v>
      </c>
      <c r="W1686" s="24">
        <v>7</v>
      </c>
      <c r="X1686" s="24">
        <v>4</v>
      </c>
      <c r="Y1686" s="24">
        <v>7</v>
      </c>
      <c r="Z1686" s="24">
        <v>6</v>
      </c>
      <c r="AA1686" s="28">
        <v>6</v>
      </c>
      <c r="AB1686" s="28">
        <v>0.8</v>
      </c>
      <c r="AC1686" s="28">
        <v>4.8000000000000007</v>
      </c>
      <c r="AD1686" s="28">
        <v>63</v>
      </c>
      <c r="AE1686" s="28">
        <v>63.000983140000002</v>
      </c>
      <c r="AF1686" t="s">
        <v>3228</v>
      </c>
    </row>
    <row r="1687" spans="1:32" ht="18" customHeight="1">
      <c r="A1687" s="22">
        <v>46183</v>
      </c>
      <c r="B1687" s="23" t="s">
        <v>55</v>
      </c>
      <c r="C1687" s="24">
        <v>538</v>
      </c>
      <c r="D1687" s="25">
        <v>1606</v>
      </c>
      <c r="E1687" s="26">
        <v>-261</v>
      </c>
      <c r="F1687" s="24">
        <v>7</v>
      </c>
      <c r="G1687" s="24">
        <v>1</v>
      </c>
      <c r="H1687" s="23" t="s">
        <v>3229</v>
      </c>
      <c r="I1687" s="23" t="s">
        <v>1679</v>
      </c>
      <c r="J1687" s="23" t="s">
        <v>3230</v>
      </c>
      <c r="K1687" s="23" t="s">
        <v>154</v>
      </c>
      <c r="L1687" s="27">
        <v>0.94579999999999997</v>
      </c>
      <c r="M1687" s="25">
        <v>-460</v>
      </c>
      <c r="N1687" s="25">
        <v>730</v>
      </c>
      <c r="O1687" s="24">
        <v>0</v>
      </c>
      <c r="P1687" s="24">
        <v>8</v>
      </c>
      <c r="Q1687" s="24">
        <v>1</v>
      </c>
      <c r="R1687" s="66">
        <v>252.95833333333329</v>
      </c>
      <c r="S1687" s="66">
        <v>6.3488716850601206</v>
      </c>
      <c r="T1687" s="66">
        <v>229.42857142857139</v>
      </c>
      <c r="U1687" s="66">
        <v>1606</v>
      </c>
      <c r="V1687" s="66">
        <v>200.75</v>
      </c>
      <c r="W1687" s="24">
        <v>7</v>
      </c>
      <c r="X1687" s="24">
        <v>0</v>
      </c>
      <c r="Y1687" s="24">
        <v>0</v>
      </c>
      <c r="Z1687" s="24">
        <v>0</v>
      </c>
      <c r="AA1687" s="28">
        <v>1.75</v>
      </c>
      <c r="AB1687" s="28">
        <v>0.5</v>
      </c>
      <c r="AC1687" s="28">
        <v>0.875</v>
      </c>
      <c r="AD1687" s="28">
        <v>28.8</v>
      </c>
      <c r="AE1687" s="28">
        <v>28.800983129999999</v>
      </c>
      <c r="AF1687" t="s">
        <v>1124</v>
      </c>
    </row>
    <row r="1688" spans="1:32" ht="18" customHeight="1">
      <c r="A1688" s="22">
        <v>46183</v>
      </c>
      <c r="B1688" s="23" t="s">
        <v>55</v>
      </c>
      <c r="C1688" s="24">
        <v>550</v>
      </c>
      <c r="D1688" s="25">
        <v>3271</v>
      </c>
      <c r="E1688" s="26">
        <v>-1794</v>
      </c>
      <c r="F1688" s="24">
        <v>6</v>
      </c>
      <c r="G1688" s="24">
        <v>8</v>
      </c>
      <c r="H1688" s="23" t="s">
        <v>459</v>
      </c>
      <c r="I1688" s="23" t="s">
        <v>3231</v>
      </c>
      <c r="J1688" s="23" t="s">
        <v>3232</v>
      </c>
      <c r="K1688" s="23" t="s">
        <v>154</v>
      </c>
      <c r="L1688" s="27">
        <v>0.81720000000000004</v>
      </c>
      <c r="M1688" s="25">
        <v>1087</v>
      </c>
      <c r="N1688" s="25">
        <v>-60</v>
      </c>
      <c r="O1688" s="24">
        <v>0</v>
      </c>
      <c r="P1688" s="24">
        <v>0</v>
      </c>
      <c r="Q1688" s="24">
        <v>1</v>
      </c>
      <c r="R1688" s="66">
        <v>533.56387505188877</v>
      </c>
      <c r="S1688" s="66">
        <v>6.130475005793631</v>
      </c>
      <c r="T1688" s="66">
        <v>545.16666666666663</v>
      </c>
      <c r="U1688" s="66">
        <v>408.875</v>
      </c>
      <c r="V1688" s="66">
        <v>233.64285714285711</v>
      </c>
      <c r="W1688" s="24">
        <v>0</v>
      </c>
      <c r="X1688" s="24">
        <v>0</v>
      </c>
      <c r="Y1688" s="24">
        <v>0</v>
      </c>
      <c r="Z1688" s="24">
        <v>3</v>
      </c>
      <c r="AA1688" s="28">
        <v>0.75</v>
      </c>
      <c r="AB1688" s="28">
        <v>0.6</v>
      </c>
      <c r="AC1688" s="28">
        <v>0.45</v>
      </c>
      <c r="AD1688" s="28">
        <v>14.5</v>
      </c>
      <c r="AE1688" s="28">
        <v>14.500983120000001</v>
      </c>
      <c r="AF1688" t="s">
        <v>785</v>
      </c>
    </row>
    <row r="1689" spans="1:32" ht="18" customHeight="1">
      <c r="A1689" s="22">
        <v>46183</v>
      </c>
      <c r="B1689" s="23" t="s">
        <v>24</v>
      </c>
      <c r="C1689" s="24">
        <v>631</v>
      </c>
      <c r="D1689" s="25">
        <v>5191</v>
      </c>
      <c r="E1689" s="26">
        <v>4475</v>
      </c>
      <c r="F1689" s="24">
        <v>3</v>
      </c>
      <c r="G1689" s="24">
        <v>37</v>
      </c>
      <c r="H1689" s="23" t="s">
        <v>2233</v>
      </c>
      <c r="I1689" s="23" t="s">
        <v>3233</v>
      </c>
      <c r="J1689" s="23" t="s">
        <v>3234</v>
      </c>
      <c r="K1689" s="23" t="s">
        <v>154</v>
      </c>
      <c r="L1689" s="27">
        <v>1.2874000000000001</v>
      </c>
      <c r="M1689" s="25">
        <v>1131</v>
      </c>
      <c r="N1689" s="25">
        <v>6775</v>
      </c>
      <c r="O1689" s="24">
        <v>0</v>
      </c>
      <c r="P1689" s="24">
        <v>1</v>
      </c>
      <c r="Q1689" s="24">
        <v>0</v>
      </c>
      <c r="R1689" s="66"/>
      <c r="S1689" s="66"/>
      <c r="T1689" s="66"/>
      <c r="U1689" s="66"/>
      <c r="V1689" s="66"/>
      <c r="W1689" s="24"/>
      <c r="X1689" s="24"/>
      <c r="Y1689" s="24"/>
      <c r="Z1689" s="24"/>
      <c r="AA1689" s="28"/>
      <c r="AB1689" s="28">
        <v>0.8</v>
      </c>
      <c r="AC1689" s="28"/>
      <c r="AD1689" s="28">
        <v>80</v>
      </c>
      <c r="AE1689" s="28">
        <v>80.000983110000007</v>
      </c>
      <c r="AF1689" t="s">
        <v>155</v>
      </c>
    </row>
    <row r="1690" spans="1:32" ht="18" customHeight="1">
      <c r="A1690" s="22">
        <v>46183</v>
      </c>
      <c r="B1690" s="23" t="s">
        <v>24</v>
      </c>
      <c r="C1690" s="24">
        <v>632</v>
      </c>
      <c r="D1690" s="25">
        <v>3821</v>
      </c>
      <c r="E1690" s="26">
        <v>-3048</v>
      </c>
      <c r="F1690" s="24">
        <v>0</v>
      </c>
      <c r="G1690" s="24">
        <v>8</v>
      </c>
      <c r="H1690" s="23" t="s">
        <v>2737</v>
      </c>
      <c r="I1690" s="23" t="s">
        <v>214</v>
      </c>
      <c r="J1690" s="23" t="s">
        <v>2737</v>
      </c>
      <c r="K1690" s="23" t="s">
        <v>154</v>
      </c>
      <c r="L1690" s="27">
        <v>0.73409999999999997</v>
      </c>
      <c r="M1690" s="25">
        <v>-4106</v>
      </c>
      <c r="N1690" s="25">
        <v>-3620</v>
      </c>
      <c r="O1690" s="24">
        <v>0</v>
      </c>
      <c r="P1690" s="24">
        <v>2</v>
      </c>
      <c r="Q1690" s="24">
        <v>0</v>
      </c>
      <c r="R1690" s="66"/>
      <c r="S1690" s="66"/>
      <c r="T1690" s="66"/>
      <c r="U1690" s="66"/>
      <c r="V1690" s="66"/>
      <c r="W1690" s="24"/>
      <c r="X1690" s="24"/>
      <c r="Y1690" s="24"/>
      <c r="Z1690" s="24"/>
      <c r="AA1690" s="28"/>
      <c r="AB1690" s="28">
        <v>0.6</v>
      </c>
      <c r="AC1690" s="28"/>
      <c r="AD1690" s="28">
        <v>30</v>
      </c>
      <c r="AE1690" s="28">
        <v>30.000983099999999</v>
      </c>
      <c r="AF1690" t="s">
        <v>661</v>
      </c>
    </row>
    <row r="1691" spans="1:32" ht="18" customHeight="1">
      <c r="A1691" s="22">
        <v>46183</v>
      </c>
      <c r="B1691" s="23" t="s">
        <v>24</v>
      </c>
      <c r="C1691" s="24">
        <v>633</v>
      </c>
      <c r="D1691" s="25">
        <v>4164</v>
      </c>
      <c r="E1691" s="26">
        <v>-853</v>
      </c>
      <c r="F1691" s="24">
        <v>6</v>
      </c>
      <c r="G1691" s="24">
        <v>21</v>
      </c>
      <c r="H1691" s="23" t="s">
        <v>624</v>
      </c>
      <c r="I1691" s="23" t="s">
        <v>3235</v>
      </c>
      <c r="J1691" s="23" t="s">
        <v>2129</v>
      </c>
      <c r="K1691" s="23" t="s">
        <v>154</v>
      </c>
      <c r="L1691" s="27">
        <v>0.93169999999999997</v>
      </c>
      <c r="M1691" s="25">
        <v>-1078</v>
      </c>
      <c r="N1691" s="25">
        <v>-3219</v>
      </c>
      <c r="O1691" s="24">
        <v>0</v>
      </c>
      <c r="P1691" s="24">
        <v>3</v>
      </c>
      <c r="Q1691" s="24">
        <v>0</v>
      </c>
      <c r="R1691" s="66"/>
      <c r="S1691" s="66"/>
      <c r="T1691" s="66"/>
      <c r="U1691" s="66"/>
      <c r="V1691" s="66"/>
      <c r="W1691" s="24"/>
      <c r="X1691" s="24"/>
      <c r="Y1691" s="24"/>
      <c r="Z1691" s="24"/>
      <c r="AA1691" s="28"/>
      <c r="AB1691" s="28">
        <v>0.6</v>
      </c>
      <c r="AC1691" s="28"/>
      <c r="AD1691" s="28">
        <v>30</v>
      </c>
      <c r="AE1691" s="28">
        <v>30.000983089999998</v>
      </c>
      <c r="AF1691" t="s">
        <v>661</v>
      </c>
    </row>
    <row r="1692" spans="1:32" ht="18" customHeight="1">
      <c r="A1692" s="22">
        <v>46183</v>
      </c>
      <c r="B1692" s="23" t="s">
        <v>179</v>
      </c>
      <c r="C1692" s="24">
        <v>667</v>
      </c>
      <c r="D1692" s="25">
        <v>1522</v>
      </c>
      <c r="E1692" s="26">
        <v>3630</v>
      </c>
      <c r="F1692" s="24">
        <v>34</v>
      </c>
      <c r="G1692" s="24">
        <v>1</v>
      </c>
      <c r="H1692" s="23" t="s">
        <v>2049</v>
      </c>
      <c r="I1692" s="23" t="s">
        <v>3236</v>
      </c>
      <c r="J1692" s="23" t="s">
        <v>3237</v>
      </c>
      <c r="K1692" s="23" t="s">
        <v>154</v>
      </c>
      <c r="L1692" s="27">
        <v>1.7949999999999999</v>
      </c>
      <c r="M1692" s="25">
        <v>-574</v>
      </c>
      <c r="N1692" s="25">
        <v>271</v>
      </c>
      <c r="O1692" s="24">
        <v>0</v>
      </c>
      <c r="P1692" s="24">
        <v>7</v>
      </c>
      <c r="Q1692" s="24">
        <v>0</v>
      </c>
      <c r="R1692" s="66"/>
      <c r="S1692" s="66"/>
      <c r="T1692" s="66"/>
      <c r="U1692" s="66"/>
      <c r="V1692" s="66"/>
      <c r="W1692" s="24"/>
      <c r="X1692" s="24"/>
      <c r="Y1692" s="24"/>
      <c r="Z1692" s="24"/>
      <c r="AA1692" s="28"/>
      <c r="AB1692" s="28">
        <v>0.5</v>
      </c>
      <c r="AC1692" s="28"/>
      <c r="AD1692" s="28">
        <v>80</v>
      </c>
      <c r="AE1692" s="28">
        <v>80.000983079999997</v>
      </c>
      <c r="AF1692" t="s">
        <v>155</v>
      </c>
    </row>
    <row r="1693" spans="1:32" ht="18" customHeight="1">
      <c r="A1693" s="22">
        <v>46183</v>
      </c>
      <c r="B1693" s="23" t="s">
        <v>179</v>
      </c>
      <c r="C1693" s="24">
        <v>668</v>
      </c>
      <c r="D1693" s="25">
        <v>4221</v>
      </c>
      <c r="E1693" s="26">
        <v>-2574</v>
      </c>
      <c r="F1693" s="24">
        <v>22</v>
      </c>
      <c r="G1693" s="24">
        <v>2</v>
      </c>
      <c r="H1693" s="23" t="s">
        <v>1556</v>
      </c>
      <c r="I1693" s="23" t="s">
        <v>2698</v>
      </c>
      <c r="J1693" s="23" t="s">
        <v>3238</v>
      </c>
      <c r="K1693" s="23" t="s">
        <v>154</v>
      </c>
      <c r="L1693" s="27">
        <v>0.79669999999999996</v>
      </c>
      <c r="M1693" s="25">
        <v>-116</v>
      </c>
      <c r="N1693" s="25">
        <v>-1719</v>
      </c>
      <c r="O1693" s="24">
        <v>0</v>
      </c>
      <c r="P1693" s="24">
        <v>8</v>
      </c>
      <c r="Q1693" s="24">
        <v>0</v>
      </c>
      <c r="R1693" s="66"/>
      <c r="S1693" s="66"/>
      <c r="T1693" s="66"/>
      <c r="U1693" s="66"/>
      <c r="V1693" s="66"/>
      <c r="W1693" s="24"/>
      <c r="X1693" s="24"/>
      <c r="Y1693" s="24"/>
      <c r="Z1693" s="24"/>
      <c r="AA1693" s="28"/>
      <c r="AB1693" s="28">
        <v>0.6</v>
      </c>
      <c r="AC1693" s="28"/>
      <c r="AD1693" s="28">
        <v>40</v>
      </c>
      <c r="AE1693" s="28">
        <v>40.000983069999997</v>
      </c>
      <c r="AF1693" t="s">
        <v>664</v>
      </c>
    </row>
    <row r="1694" spans="1:32" ht="18" customHeight="1">
      <c r="A1694" s="22">
        <v>46183</v>
      </c>
      <c r="B1694" s="23" t="s">
        <v>179</v>
      </c>
      <c r="C1694" s="24">
        <v>670</v>
      </c>
      <c r="D1694" s="25">
        <v>1877</v>
      </c>
      <c r="E1694" s="26">
        <v>2547</v>
      </c>
      <c r="F1694" s="24">
        <v>38</v>
      </c>
      <c r="G1694" s="24">
        <v>6</v>
      </c>
      <c r="H1694" s="23" t="s">
        <v>3239</v>
      </c>
      <c r="I1694" s="23" t="s">
        <v>3240</v>
      </c>
      <c r="J1694" s="23" t="s">
        <v>3241</v>
      </c>
      <c r="K1694" s="23" t="s">
        <v>154</v>
      </c>
      <c r="L1694" s="27">
        <v>1.4522999999999999</v>
      </c>
      <c r="M1694" s="25">
        <v>-122</v>
      </c>
      <c r="N1694" s="25">
        <v>-1663</v>
      </c>
      <c r="O1694" s="24">
        <v>0</v>
      </c>
      <c r="P1694" s="24">
        <v>0</v>
      </c>
      <c r="Q1694" s="24">
        <v>0</v>
      </c>
      <c r="R1694" s="66"/>
      <c r="S1694" s="66"/>
      <c r="T1694" s="66"/>
      <c r="U1694" s="66"/>
      <c r="V1694" s="66"/>
      <c r="W1694" s="24"/>
      <c r="X1694" s="24"/>
      <c r="Y1694" s="24"/>
      <c r="Z1694" s="24"/>
      <c r="AA1694" s="28"/>
      <c r="AB1694" s="28">
        <v>0.5</v>
      </c>
      <c r="AC1694" s="28"/>
      <c r="AD1694" s="28">
        <v>70</v>
      </c>
      <c r="AE1694" s="28">
        <v>70.000983059999996</v>
      </c>
      <c r="AF1694" t="s">
        <v>178</v>
      </c>
    </row>
    <row r="1695" spans="1:32" ht="18" customHeight="1">
      <c r="A1695" s="22">
        <v>46183</v>
      </c>
      <c r="B1695" s="23" t="s">
        <v>289</v>
      </c>
      <c r="C1695" s="24">
        <v>721</v>
      </c>
      <c r="D1695" s="25">
        <v>486</v>
      </c>
      <c r="E1695" s="26">
        <v>3337</v>
      </c>
      <c r="F1695" s="24">
        <v>11</v>
      </c>
      <c r="G1695" s="24">
        <v>3</v>
      </c>
      <c r="H1695" s="23" t="s">
        <v>3242</v>
      </c>
      <c r="I1695" s="23" t="s">
        <v>1598</v>
      </c>
      <c r="J1695" s="23" t="s">
        <v>1197</v>
      </c>
      <c r="K1695" s="23" t="s">
        <v>154</v>
      </c>
      <c r="L1695" s="27">
        <v>3.2888000000000002</v>
      </c>
      <c r="M1695" s="25">
        <v>-3812</v>
      </c>
      <c r="N1695" s="25">
        <v>-1962</v>
      </c>
      <c r="O1695" s="24">
        <v>0</v>
      </c>
      <c r="P1695" s="24">
        <v>1</v>
      </c>
      <c r="Q1695" s="24">
        <v>0</v>
      </c>
      <c r="R1695" s="66"/>
      <c r="S1695" s="66"/>
      <c r="T1695" s="66"/>
      <c r="U1695" s="66"/>
      <c r="V1695" s="66"/>
      <c r="W1695" s="24"/>
      <c r="X1695" s="24"/>
      <c r="Y1695" s="24"/>
      <c r="Z1695" s="24"/>
      <c r="AA1695" s="28"/>
      <c r="AB1695" s="28">
        <v>0.5</v>
      </c>
      <c r="AC1695" s="28"/>
      <c r="AD1695" s="28">
        <v>10</v>
      </c>
      <c r="AE1695" s="28">
        <v>10.00098305</v>
      </c>
      <c r="AF1695" t="s">
        <v>195</v>
      </c>
    </row>
    <row r="1696" spans="1:32" ht="18" customHeight="1">
      <c r="A1696" s="22">
        <v>46183</v>
      </c>
      <c r="B1696" s="23" t="s">
        <v>289</v>
      </c>
      <c r="C1696" s="24">
        <v>722</v>
      </c>
      <c r="D1696" s="25">
        <v>945</v>
      </c>
      <c r="E1696" s="26">
        <v>-889</v>
      </c>
      <c r="F1696" s="24">
        <v>3</v>
      </c>
      <c r="G1696" s="24">
        <v>2</v>
      </c>
      <c r="H1696" s="23" t="s">
        <v>1277</v>
      </c>
      <c r="I1696" s="23" t="s">
        <v>2755</v>
      </c>
      <c r="J1696" s="23" t="s">
        <v>3243</v>
      </c>
      <c r="K1696" s="23" t="s">
        <v>154</v>
      </c>
      <c r="L1696" s="27">
        <v>0.68640000000000001</v>
      </c>
      <c r="M1696" s="25">
        <v>-1016</v>
      </c>
      <c r="N1696" s="25">
        <v>-908</v>
      </c>
      <c r="O1696" s="24">
        <v>0</v>
      </c>
      <c r="P1696" s="24">
        <v>2</v>
      </c>
      <c r="Q1696" s="24">
        <v>0</v>
      </c>
      <c r="R1696" s="66"/>
      <c r="S1696" s="66"/>
      <c r="T1696" s="66"/>
      <c r="U1696" s="66"/>
      <c r="V1696" s="66"/>
      <c r="W1696" s="24"/>
      <c r="X1696" s="24"/>
      <c r="Y1696" s="24"/>
      <c r="Z1696" s="24"/>
      <c r="AA1696" s="28"/>
      <c r="AB1696" s="28">
        <v>0.5</v>
      </c>
      <c r="AC1696" s="28"/>
      <c r="AD1696" s="28">
        <v>10</v>
      </c>
      <c r="AE1696" s="28">
        <v>10.000983039999999</v>
      </c>
      <c r="AF1696" t="s">
        <v>584</v>
      </c>
    </row>
    <row r="1697" spans="1:32" ht="18" customHeight="1">
      <c r="A1697" s="22">
        <v>46183</v>
      </c>
      <c r="B1697" s="23" t="s">
        <v>387</v>
      </c>
      <c r="C1697" s="24">
        <v>683</v>
      </c>
      <c r="D1697" s="25">
        <v>519</v>
      </c>
      <c r="E1697" s="26">
        <v>5719</v>
      </c>
      <c r="F1697" s="24">
        <v>44</v>
      </c>
      <c r="G1697" s="24">
        <v>7</v>
      </c>
      <c r="H1697" s="23" t="s">
        <v>3244</v>
      </c>
      <c r="I1697" s="23" t="s">
        <v>3245</v>
      </c>
      <c r="J1697" s="23" t="s">
        <v>2615</v>
      </c>
      <c r="K1697" s="23" t="s">
        <v>154</v>
      </c>
      <c r="L1697" s="27">
        <v>4.6730999999999998</v>
      </c>
      <c r="M1697" s="25">
        <v>-638</v>
      </c>
      <c r="N1697" s="25">
        <v>303</v>
      </c>
      <c r="O1697" s="24">
        <v>0</v>
      </c>
      <c r="P1697" s="24">
        <v>3</v>
      </c>
      <c r="Q1697" s="24">
        <v>0</v>
      </c>
      <c r="R1697" s="66"/>
      <c r="S1697" s="66"/>
      <c r="T1697" s="66"/>
      <c r="U1697" s="66"/>
      <c r="V1697" s="66"/>
      <c r="W1697" s="24"/>
      <c r="X1697" s="24"/>
      <c r="Y1697" s="24"/>
      <c r="Z1697" s="24"/>
      <c r="AA1697" s="28"/>
      <c r="AB1697" s="28">
        <v>0.5</v>
      </c>
      <c r="AC1697" s="28"/>
      <c r="AD1697" s="28">
        <v>0</v>
      </c>
      <c r="AE1697" s="28">
        <v>0</v>
      </c>
    </row>
    <row r="1698" spans="1:32" ht="18" customHeight="1">
      <c r="A1698" s="22">
        <v>46183</v>
      </c>
      <c r="B1698" s="23" t="s">
        <v>387</v>
      </c>
      <c r="C1698" s="24">
        <v>685</v>
      </c>
      <c r="D1698" s="25">
        <v>1608</v>
      </c>
      <c r="E1698" s="26">
        <v>-890</v>
      </c>
      <c r="F1698" s="24">
        <v>16</v>
      </c>
      <c r="G1698" s="24">
        <v>8</v>
      </c>
      <c r="H1698" s="23" t="s">
        <v>3246</v>
      </c>
      <c r="I1698" s="23" t="s">
        <v>726</v>
      </c>
      <c r="J1698" s="23" t="s">
        <v>435</v>
      </c>
      <c r="K1698" s="23" t="s">
        <v>154</v>
      </c>
      <c r="L1698" s="27">
        <v>0.8155</v>
      </c>
      <c r="M1698" s="25">
        <v>-1460</v>
      </c>
      <c r="N1698" s="25">
        <v>-1502</v>
      </c>
      <c r="O1698" s="24">
        <v>0</v>
      </c>
      <c r="P1698" s="24">
        <v>5</v>
      </c>
      <c r="Q1698" s="24">
        <v>0</v>
      </c>
      <c r="R1698" s="66"/>
      <c r="S1698" s="66"/>
      <c r="T1698" s="66"/>
      <c r="U1698" s="66"/>
      <c r="V1698" s="66"/>
      <c r="W1698" s="24"/>
      <c r="X1698" s="24"/>
      <c r="Y1698" s="24"/>
      <c r="Z1698" s="24"/>
      <c r="AA1698" s="28"/>
      <c r="AB1698" s="28">
        <v>0.5</v>
      </c>
      <c r="AC1698" s="28"/>
      <c r="AD1698" s="28">
        <v>40</v>
      </c>
      <c r="AE1698" s="28">
        <v>40.00098302</v>
      </c>
      <c r="AF1698" t="s">
        <v>664</v>
      </c>
    </row>
    <row r="1699" spans="1:32" ht="18" customHeight="1">
      <c r="A1699" s="22">
        <v>46183</v>
      </c>
      <c r="B1699" s="23" t="s">
        <v>278</v>
      </c>
      <c r="C1699" s="24">
        <v>561</v>
      </c>
      <c r="D1699" s="25">
        <v>1918</v>
      </c>
      <c r="E1699" s="26">
        <v>-261</v>
      </c>
      <c r="F1699" s="24">
        <v>7</v>
      </c>
      <c r="G1699" s="24">
        <v>4</v>
      </c>
      <c r="H1699" s="23" t="s">
        <v>1901</v>
      </c>
      <c r="I1699" s="23" t="s">
        <v>3247</v>
      </c>
      <c r="J1699" s="23" t="s">
        <v>3248</v>
      </c>
      <c r="K1699" s="23" t="s">
        <v>154</v>
      </c>
      <c r="L1699" s="27">
        <v>0.9546</v>
      </c>
      <c r="M1699" s="25">
        <v>-935</v>
      </c>
      <c r="N1699" s="25">
        <v>736</v>
      </c>
      <c r="O1699" s="24">
        <v>0</v>
      </c>
      <c r="P1699" s="24">
        <v>1</v>
      </c>
      <c r="Q1699" s="24">
        <v>1</v>
      </c>
      <c r="R1699" s="66">
        <v>315.56729970942303</v>
      </c>
      <c r="S1699" s="66">
        <v>6.0779428089225673</v>
      </c>
      <c r="T1699" s="66">
        <v>274</v>
      </c>
      <c r="U1699" s="66">
        <v>479.5</v>
      </c>
      <c r="V1699" s="66">
        <v>174.3636363636364</v>
      </c>
      <c r="W1699" s="24">
        <v>0</v>
      </c>
      <c r="X1699" s="24">
        <v>0</v>
      </c>
      <c r="Y1699" s="24">
        <v>0</v>
      </c>
      <c r="Z1699" s="24">
        <v>0</v>
      </c>
      <c r="AA1699" s="28">
        <v>0</v>
      </c>
      <c r="AB1699" s="28">
        <v>0.5</v>
      </c>
      <c r="AC1699" s="28">
        <v>0</v>
      </c>
      <c r="AD1699" s="28">
        <v>20</v>
      </c>
      <c r="AE1699" s="28">
        <v>20.000983009999999</v>
      </c>
      <c r="AF1699" t="s">
        <v>590</v>
      </c>
    </row>
    <row r="1700" spans="1:32" ht="18" customHeight="1">
      <c r="A1700" s="22">
        <v>46183</v>
      </c>
      <c r="B1700" s="23" t="s">
        <v>278</v>
      </c>
      <c r="C1700" s="24">
        <v>562</v>
      </c>
      <c r="D1700" s="25">
        <v>6971</v>
      </c>
      <c r="E1700" s="26">
        <v>2437</v>
      </c>
      <c r="F1700" s="24">
        <v>34</v>
      </c>
      <c r="G1700" s="24">
        <v>23</v>
      </c>
      <c r="H1700" s="23" t="s">
        <v>2123</v>
      </c>
      <c r="I1700" s="23" t="s">
        <v>837</v>
      </c>
      <c r="J1700" s="23" t="s">
        <v>3249</v>
      </c>
      <c r="K1700" s="23" t="s">
        <v>154</v>
      </c>
      <c r="L1700" s="27">
        <v>1.1165</v>
      </c>
      <c r="M1700" s="25">
        <v>-273</v>
      </c>
      <c r="N1700" s="25">
        <v>-72</v>
      </c>
      <c r="O1700" s="24">
        <v>0</v>
      </c>
      <c r="P1700" s="24">
        <v>2</v>
      </c>
      <c r="Q1700" s="24">
        <v>1</v>
      </c>
      <c r="R1700" s="66">
        <v>1211.8400788709009</v>
      </c>
      <c r="S1700" s="66">
        <v>5.7524091846302357</v>
      </c>
      <c r="T1700" s="66">
        <v>205.02941176470591</v>
      </c>
      <c r="U1700" s="66">
        <v>303.08695652173913</v>
      </c>
      <c r="V1700" s="66">
        <v>122.2982456140351</v>
      </c>
      <c r="W1700" s="24">
        <v>7</v>
      </c>
      <c r="X1700" s="24">
        <v>5</v>
      </c>
      <c r="Y1700" s="24">
        <v>6</v>
      </c>
      <c r="Z1700" s="24">
        <v>7</v>
      </c>
      <c r="AA1700" s="28">
        <v>6.25</v>
      </c>
      <c r="AB1700" s="28">
        <v>0.8</v>
      </c>
      <c r="AC1700" s="28">
        <v>5</v>
      </c>
      <c r="AD1700" s="28">
        <v>65</v>
      </c>
      <c r="AE1700" s="28">
        <v>65.000983000000005</v>
      </c>
      <c r="AF1700" t="s">
        <v>767</v>
      </c>
    </row>
    <row r="1701" spans="1:32" ht="18" customHeight="1">
      <c r="A1701" s="22">
        <v>46183</v>
      </c>
      <c r="B1701" s="23" t="s">
        <v>510</v>
      </c>
      <c r="C1701" s="24">
        <v>718</v>
      </c>
      <c r="D1701" s="25">
        <v>851</v>
      </c>
      <c r="E1701" s="26">
        <v>-464</v>
      </c>
      <c r="F1701" s="24">
        <v>3</v>
      </c>
      <c r="G1701" s="24">
        <v>2</v>
      </c>
      <c r="H1701" s="23" t="s">
        <v>3250</v>
      </c>
      <c r="I1701" s="23" t="s">
        <v>542</v>
      </c>
      <c r="J1701" s="23" t="s">
        <v>2244</v>
      </c>
      <c r="K1701" s="23" t="s">
        <v>154</v>
      </c>
      <c r="L1701" s="27">
        <v>0.81830000000000003</v>
      </c>
      <c r="M1701" s="25">
        <v>-1596</v>
      </c>
      <c r="N1701" s="25">
        <v>8110</v>
      </c>
      <c r="O1701" s="24">
        <v>0</v>
      </c>
      <c r="P1701" s="24">
        <v>8</v>
      </c>
      <c r="Q1701" s="24">
        <v>0</v>
      </c>
      <c r="R1701" s="66"/>
      <c r="S1701" s="66"/>
      <c r="T1701" s="66"/>
      <c r="U1701" s="66"/>
      <c r="V1701" s="66"/>
      <c r="W1701" s="24"/>
      <c r="X1701" s="24"/>
      <c r="Y1701" s="24"/>
      <c r="Z1701" s="24"/>
      <c r="AA1701" s="28"/>
      <c r="AB1701" s="28">
        <v>0.5</v>
      </c>
      <c r="AC1701" s="28"/>
      <c r="AD1701" s="28">
        <v>20</v>
      </c>
      <c r="AE1701" s="28">
        <v>20.000982990000001</v>
      </c>
      <c r="AF1701" t="s">
        <v>590</v>
      </c>
    </row>
    <row r="1702" spans="1:32" ht="18" customHeight="1">
      <c r="A1702" s="22">
        <v>46183</v>
      </c>
      <c r="B1702" s="23" t="s">
        <v>510</v>
      </c>
      <c r="C1702" s="24">
        <v>720</v>
      </c>
      <c r="D1702" s="25">
        <v>1096</v>
      </c>
      <c r="E1702" s="26">
        <v>675</v>
      </c>
      <c r="F1702" s="24">
        <v>8</v>
      </c>
      <c r="G1702" s="24">
        <v>0</v>
      </c>
      <c r="H1702" s="23" t="s">
        <v>3251</v>
      </c>
      <c r="I1702" s="23" t="s">
        <v>3251</v>
      </c>
      <c r="J1702" s="23" t="s">
        <v>214</v>
      </c>
      <c r="K1702" s="23" t="s">
        <v>154</v>
      </c>
      <c r="L1702" s="27">
        <v>1.2053</v>
      </c>
      <c r="M1702" s="25">
        <v>300</v>
      </c>
      <c r="N1702" s="25">
        <v>404</v>
      </c>
      <c r="O1702" s="24">
        <v>0</v>
      </c>
      <c r="P1702" s="24">
        <v>0</v>
      </c>
      <c r="Q1702" s="24">
        <v>0</v>
      </c>
      <c r="R1702" s="66"/>
      <c r="S1702" s="66"/>
      <c r="T1702" s="66"/>
      <c r="U1702" s="66"/>
      <c r="V1702" s="66"/>
      <c r="W1702" s="24"/>
      <c r="X1702" s="24"/>
      <c r="Y1702" s="24"/>
      <c r="Z1702" s="24"/>
      <c r="AA1702" s="28"/>
      <c r="AB1702" s="28">
        <v>0.5</v>
      </c>
      <c r="AC1702" s="28"/>
      <c r="AD1702" s="28">
        <v>35</v>
      </c>
      <c r="AE1702" s="28">
        <v>35.000982980000003</v>
      </c>
      <c r="AF1702" t="s">
        <v>668</v>
      </c>
    </row>
    <row r="1703" spans="1:32" ht="18" customHeight="1">
      <c r="A1703" s="22">
        <v>46183</v>
      </c>
      <c r="B1703" s="23" t="s">
        <v>372</v>
      </c>
      <c r="C1703" s="24">
        <v>711</v>
      </c>
      <c r="D1703" s="25">
        <v>1233</v>
      </c>
      <c r="E1703" s="26">
        <v>-1296</v>
      </c>
      <c r="F1703" s="24">
        <v>7</v>
      </c>
      <c r="G1703" s="24">
        <v>3</v>
      </c>
      <c r="H1703" s="23" t="s">
        <v>3252</v>
      </c>
      <c r="I1703" s="23" t="s">
        <v>2762</v>
      </c>
      <c r="J1703" s="23" t="s">
        <v>3253</v>
      </c>
      <c r="K1703" s="23" t="s">
        <v>154</v>
      </c>
      <c r="L1703" s="27">
        <v>0.64959999999999996</v>
      </c>
      <c r="M1703" s="25">
        <v>-327</v>
      </c>
      <c r="N1703" s="25">
        <v>4925</v>
      </c>
      <c r="O1703" s="24">
        <v>0</v>
      </c>
      <c r="P1703" s="24">
        <v>1</v>
      </c>
      <c r="Q1703" s="24">
        <v>0</v>
      </c>
      <c r="R1703" s="66"/>
      <c r="S1703" s="66"/>
      <c r="T1703" s="66"/>
      <c r="U1703" s="66"/>
      <c r="V1703" s="66"/>
      <c r="W1703" s="24"/>
      <c r="X1703" s="24"/>
      <c r="Y1703" s="24"/>
      <c r="Z1703" s="24"/>
      <c r="AA1703" s="28"/>
      <c r="AB1703" s="28">
        <v>0.5</v>
      </c>
      <c r="AC1703" s="28"/>
      <c r="AD1703" s="28">
        <v>40</v>
      </c>
      <c r="AE1703" s="28">
        <v>40.000982970000003</v>
      </c>
      <c r="AF1703" t="s">
        <v>664</v>
      </c>
    </row>
    <row r="1704" spans="1:32" ht="18" customHeight="1">
      <c r="A1704" s="22">
        <v>46183</v>
      </c>
      <c r="B1704" s="23" t="s">
        <v>372</v>
      </c>
      <c r="C1704" s="24">
        <v>712</v>
      </c>
      <c r="D1704" s="25">
        <v>1101</v>
      </c>
      <c r="E1704" s="26">
        <v>898</v>
      </c>
      <c r="F1704" s="24">
        <v>22</v>
      </c>
      <c r="G1704" s="24">
        <v>2</v>
      </c>
      <c r="H1704" s="23" t="s">
        <v>1265</v>
      </c>
      <c r="I1704" s="23" t="s">
        <v>1777</v>
      </c>
      <c r="J1704" s="23" t="s">
        <v>3254</v>
      </c>
      <c r="K1704" s="23" t="s">
        <v>154</v>
      </c>
      <c r="L1704" s="27">
        <v>1.2719</v>
      </c>
      <c r="M1704" s="25">
        <v>-1028</v>
      </c>
      <c r="N1704" s="25">
        <v>-546</v>
      </c>
      <c r="O1704" s="24">
        <v>0</v>
      </c>
      <c r="P1704" s="24">
        <v>2</v>
      </c>
      <c r="Q1704" s="24">
        <v>0</v>
      </c>
      <c r="R1704" s="66"/>
      <c r="S1704" s="66"/>
      <c r="T1704" s="66"/>
      <c r="U1704" s="66"/>
      <c r="V1704" s="66"/>
      <c r="W1704" s="24"/>
      <c r="X1704" s="24"/>
      <c r="Y1704" s="24"/>
      <c r="Z1704" s="24"/>
      <c r="AA1704" s="28"/>
      <c r="AB1704" s="28">
        <v>0.5</v>
      </c>
      <c r="AC1704" s="28"/>
      <c r="AD1704" s="28">
        <v>35</v>
      </c>
      <c r="AE1704" s="28">
        <v>35.000982960000002</v>
      </c>
      <c r="AF1704" t="s">
        <v>668</v>
      </c>
    </row>
    <row r="1705" spans="1:32" ht="18" customHeight="1">
      <c r="A1705" s="22">
        <v>46183</v>
      </c>
      <c r="B1705" s="23" t="s">
        <v>416</v>
      </c>
      <c r="C1705" s="24">
        <v>638</v>
      </c>
      <c r="D1705" s="25">
        <v>6022</v>
      </c>
      <c r="E1705" s="26">
        <v>-1772</v>
      </c>
      <c r="F1705" s="24">
        <v>50</v>
      </c>
      <c r="G1705" s="24">
        <v>13</v>
      </c>
      <c r="H1705" s="23" t="s">
        <v>3255</v>
      </c>
      <c r="I1705" s="23" t="s">
        <v>2161</v>
      </c>
      <c r="J1705" s="23" t="s">
        <v>3256</v>
      </c>
      <c r="K1705" s="23" t="s">
        <v>154</v>
      </c>
      <c r="L1705" s="27">
        <v>0.90190000000000003</v>
      </c>
      <c r="M1705" s="25">
        <v>-387</v>
      </c>
      <c r="N1705" s="25">
        <v>246</v>
      </c>
      <c r="O1705" s="24">
        <v>0</v>
      </c>
      <c r="P1705" s="24">
        <v>8</v>
      </c>
      <c r="Q1705" s="24">
        <v>0</v>
      </c>
      <c r="R1705" s="66"/>
      <c r="S1705" s="66"/>
      <c r="T1705" s="66"/>
      <c r="U1705" s="66"/>
      <c r="V1705" s="66"/>
      <c r="W1705" s="24"/>
      <c r="X1705" s="24"/>
      <c r="Y1705" s="24"/>
      <c r="Z1705" s="24"/>
      <c r="AA1705" s="28"/>
      <c r="AB1705" s="28">
        <v>0.8</v>
      </c>
      <c r="AC1705" s="28"/>
      <c r="AD1705" s="28">
        <v>40</v>
      </c>
      <c r="AE1705" s="28">
        <v>40.000982950000001</v>
      </c>
      <c r="AF1705" t="s">
        <v>664</v>
      </c>
    </row>
    <row r="1706" spans="1:32" ht="18" customHeight="1">
      <c r="A1706" s="22">
        <v>46183</v>
      </c>
      <c r="B1706" s="23" t="s">
        <v>416</v>
      </c>
      <c r="C1706" s="24">
        <v>650</v>
      </c>
      <c r="D1706" s="25">
        <v>2462</v>
      </c>
      <c r="E1706" s="26">
        <v>89</v>
      </c>
      <c r="F1706" s="24">
        <v>26</v>
      </c>
      <c r="G1706" s="24">
        <v>8</v>
      </c>
      <c r="H1706" s="23" t="s">
        <v>3257</v>
      </c>
      <c r="I1706" s="23" t="s">
        <v>3258</v>
      </c>
      <c r="J1706" s="23" t="s">
        <v>3259</v>
      </c>
      <c r="K1706" s="23" t="s">
        <v>154</v>
      </c>
      <c r="L1706" s="27">
        <v>1.012</v>
      </c>
      <c r="M1706" s="25">
        <v>-103</v>
      </c>
      <c r="N1706" s="25">
        <v>-245</v>
      </c>
      <c r="O1706" s="24">
        <v>0</v>
      </c>
      <c r="P1706" s="24">
        <v>0</v>
      </c>
      <c r="Q1706" s="24">
        <v>0</v>
      </c>
      <c r="R1706" s="66"/>
      <c r="S1706" s="66"/>
      <c r="T1706" s="66"/>
      <c r="U1706" s="66"/>
      <c r="V1706" s="66"/>
      <c r="W1706" s="24"/>
      <c r="X1706" s="24"/>
      <c r="Y1706" s="24"/>
      <c r="Z1706" s="24"/>
      <c r="AA1706" s="28"/>
      <c r="AB1706" s="28">
        <v>0.5</v>
      </c>
      <c r="AC1706" s="28"/>
      <c r="AD1706" s="28">
        <v>35</v>
      </c>
      <c r="AE1706" s="28">
        <v>35.00098294</v>
      </c>
      <c r="AF1706" t="s">
        <v>668</v>
      </c>
    </row>
    <row r="1707" spans="1:32" ht="18" customHeight="1">
      <c r="A1707" s="22">
        <v>46183</v>
      </c>
      <c r="B1707" s="23" t="s">
        <v>156</v>
      </c>
      <c r="C1707" s="24">
        <v>716</v>
      </c>
      <c r="D1707" s="25">
        <v>860</v>
      </c>
      <c r="E1707" s="26">
        <v>-662</v>
      </c>
      <c r="F1707" s="24">
        <v>4</v>
      </c>
      <c r="G1707" s="24">
        <v>1</v>
      </c>
      <c r="H1707" s="23" t="s">
        <v>2317</v>
      </c>
      <c r="I1707" s="23" t="s">
        <v>2176</v>
      </c>
      <c r="J1707" s="23" t="s">
        <v>3260</v>
      </c>
      <c r="K1707" s="23" t="s">
        <v>154</v>
      </c>
      <c r="L1707" s="27">
        <v>0.74339999999999995</v>
      </c>
      <c r="M1707" s="25">
        <v>0</v>
      </c>
      <c r="N1707" s="25">
        <v>2556</v>
      </c>
      <c r="O1707" s="24">
        <v>0</v>
      </c>
      <c r="P1707" s="24">
        <v>6</v>
      </c>
      <c r="Q1707" s="24">
        <v>0</v>
      </c>
      <c r="R1707" s="66"/>
      <c r="S1707" s="66"/>
      <c r="T1707" s="66"/>
      <c r="U1707" s="66"/>
      <c r="V1707" s="66"/>
      <c r="W1707" s="24"/>
      <c r="X1707" s="24"/>
      <c r="Y1707" s="24"/>
      <c r="Z1707" s="24"/>
      <c r="AA1707" s="28"/>
      <c r="AB1707" s="28">
        <v>0.5</v>
      </c>
      <c r="AC1707" s="28"/>
      <c r="AD1707" s="28">
        <v>20</v>
      </c>
      <c r="AE1707" s="28">
        <v>20.000982929999999</v>
      </c>
      <c r="AF1707" t="s">
        <v>590</v>
      </c>
    </row>
    <row r="1708" spans="1:32" ht="18" customHeight="1">
      <c r="A1708" s="22">
        <v>46183</v>
      </c>
      <c r="B1708" s="23" t="s">
        <v>156</v>
      </c>
      <c r="C1708" s="24">
        <v>717</v>
      </c>
      <c r="D1708" s="25">
        <v>1128</v>
      </c>
      <c r="E1708" s="26">
        <v>-703</v>
      </c>
      <c r="F1708" s="24">
        <v>4</v>
      </c>
      <c r="G1708" s="24">
        <v>2</v>
      </c>
      <c r="H1708" s="23" t="s">
        <v>1084</v>
      </c>
      <c r="I1708" s="23" t="s">
        <v>2097</v>
      </c>
      <c r="J1708" s="23" t="s">
        <v>3261</v>
      </c>
      <c r="K1708" s="23" t="s">
        <v>154</v>
      </c>
      <c r="L1708" s="27">
        <v>0.7923</v>
      </c>
      <c r="M1708" s="25">
        <v>1202</v>
      </c>
      <c r="N1708" s="25">
        <v>-363</v>
      </c>
      <c r="O1708" s="24">
        <v>0</v>
      </c>
      <c r="P1708" s="24">
        <v>7</v>
      </c>
      <c r="Q1708" s="24">
        <v>0</v>
      </c>
      <c r="R1708" s="66"/>
      <c r="S1708" s="66"/>
      <c r="T1708" s="66"/>
      <c r="U1708" s="66"/>
      <c r="V1708" s="66"/>
      <c r="W1708" s="24"/>
      <c r="X1708" s="24"/>
      <c r="Y1708" s="24"/>
      <c r="Z1708" s="24"/>
      <c r="AA1708" s="28"/>
      <c r="AB1708" s="28">
        <v>0.5</v>
      </c>
      <c r="AC1708" s="28"/>
      <c r="AD1708" s="28">
        <v>30</v>
      </c>
      <c r="AE1708" s="28">
        <v>30.000982919999998</v>
      </c>
      <c r="AF1708" t="s">
        <v>661</v>
      </c>
    </row>
    <row r="1709" spans="1:32" ht="18" customHeight="1">
      <c r="A1709" s="22">
        <v>46183</v>
      </c>
      <c r="B1709" s="23" t="s">
        <v>485</v>
      </c>
      <c r="C1709" s="24">
        <v>713</v>
      </c>
      <c r="D1709" s="25">
        <v>1820</v>
      </c>
      <c r="E1709" s="26">
        <v>-187</v>
      </c>
      <c r="F1709" s="24">
        <v>20</v>
      </c>
      <c r="G1709" s="24">
        <v>6</v>
      </c>
      <c r="H1709" s="23" t="s">
        <v>2473</v>
      </c>
      <c r="I1709" s="23" t="s">
        <v>2950</v>
      </c>
      <c r="J1709" s="23" t="s">
        <v>3262</v>
      </c>
      <c r="K1709" s="23" t="s">
        <v>154</v>
      </c>
      <c r="L1709" s="27">
        <v>0.96579999999999999</v>
      </c>
      <c r="M1709" s="25">
        <v>-720</v>
      </c>
      <c r="N1709" s="25">
        <v>-533</v>
      </c>
      <c r="O1709" s="24">
        <v>0</v>
      </c>
      <c r="P1709" s="24">
        <v>3</v>
      </c>
      <c r="Q1709" s="24">
        <v>0</v>
      </c>
      <c r="R1709" s="66"/>
      <c r="S1709" s="66"/>
      <c r="T1709" s="66"/>
      <c r="U1709" s="66"/>
      <c r="V1709" s="66"/>
      <c r="W1709" s="24"/>
      <c r="X1709" s="24"/>
      <c r="Y1709" s="24"/>
      <c r="Z1709" s="24"/>
      <c r="AA1709" s="28"/>
      <c r="AB1709" s="28">
        <v>0.5</v>
      </c>
      <c r="AC1709" s="28"/>
      <c r="AD1709" s="28">
        <v>30</v>
      </c>
      <c r="AE1709" s="28">
        <v>30.000982910000001</v>
      </c>
      <c r="AF1709" t="s">
        <v>661</v>
      </c>
    </row>
    <row r="1710" spans="1:32" ht="18" customHeight="1">
      <c r="A1710" s="22">
        <v>46183</v>
      </c>
      <c r="B1710" s="23" t="s">
        <v>485</v>
      </c>
      <c r="C1710" s="24">
        <v>715</v>
      </c>
      <c r="D1710" s="25">
        <v>3584</v>
      </c>
      <c r="E1710" s="26">
        <v>-3348</v>
      </c>
      <c r="F1710" s="24">
        <v>20</v>
      </c>
      <c r="G1710" s="24">
        <v>10</v>
      </c>
      <c r="H1710" s="23" t="s">
        <v>728</v>
      </c>
      <c r="I1710" s="23" t="s">
        <v>2662</v>
      </c>
      <c r="J1710" s="23" t="s">
        <v>3263</v>
      </c>
      <c r="K1710" s="23" t="s">
        <v>154</v>
      </c>
      <c r="L1710" s="27">
        <v>0.68859999999999999</v>
      </c>
      <c r="M1710" s="25">
        <v>2555</v>
      </c>
      <c r="N1710" s="25">
        <v>-995</v>
      </c>
      <c r="O1710" s="24">
        <v>0</v>
      </c>
      <c r="P1710" s="24">
        <v>5</v>
      </c>
      <c r="Q1710" s="24">
        <v>0</v>
      </c>
      <c r="R1710" s="66"/>
      <c r="S1710" s="66"/>
      <c r="T1710" s="66"/>
      <c r="U1710" s="66"/>
      <c r="V1710" s="66"/>
      <c r="W1710" s="24"/>
      <c r="X1710" s="24"/>
      <c r="Y1710" s="24"/>
      <c r="Z1710" s="24"/>
      <c r="AA1710" s="28"/>
      <c r="AB1710" s="28">
        <v>0.6</v>
      </c>
      <c r="AC1710" s="28"/>
      <c r="AD1710" s="28">
        <v>40</v>
      </c>
      <c r="AE1710" s="28">
        <v>40.000982899999997</v>
      </c>
      <c r="AF1710" t="s">
        <v>664</v>
      </c>
    </row>
    <row r="1711" spans="1:32" ht="18" customHeight="1">
      <c r="A1711" s="22">
        <v>46183</v>
      </c>
      <c r="B1711" s="23" t="s">
        <v>49</v>
      </c>
      <c r="C1711" s="24">
        <v>686</v>
      </c>
      <c r="D1711" s="25">
        <v>1631</v>
      </c>
      <c r="E1711" s="26">
        <v>1039</v>
      </c>
      <c r="F1711" s="24">
        <v>23</v>
      </c>
      <c r="G1711" s="24">
        <v>5</v>
      </c>
      <c r="H1711" s="23" t="s">
        <v>3264</v>
      </c>
      <c r="I1711" s="23" t="s">
        <v>3265</v>
      </c>
      <c r="J1711" s="23" t="s">
        <v>2868</v>
      </c>
      <c r="K1711" s="23" t="s">
        <v>154</v>
      </c>
      <c r="L1711" s="27">
        <v>1.2122999999999999</v>
      </c>
      <c r="M1711" s="25">
        <v>-784</v>
      </c>
      <c r="N1711" s="25">
        <v>-494</v>
      </c>
      <c r="O1711" s="24">
        <v>0</v>
      </c>
      <c r="P1711" s="24">
        <v>6</v>
      </c>
      <c r="Q1711" s="24">
        <v>0</v>
      </c>
      <c r="R1711" s="66"/>
      <c r="S1711" s="66"/>
      <c r="T1711" s="66"/>
      <c r="U1711" s="66"/>
      <c r="V1711" s="66"/>
      <c r="W1711" s="24"/>
      <c r="X1711" s="24"/>
      <c r="Y1711" s="24"/>
      <c r="Z1711" s="24"/>
      <c r="AA1711" s="28"/>
      <c r="AB1711" s="28">
        <v>0.5</v>
      </c>
      <c r="AC1711" s="28"/>
      <c r="AD1711" s="28">
        <v>70</v>
      </c>
      <c r="AE1711" s="28">
        <v>70.000982890000003</v>
      </c>
      <c r="AF1711" t="s">
        <v>204</v>
      </c>
    </row>
    <row r="1712" spans="1:32" ht="18" customHeight="1">
      <c r="A1712" s="22">
        <v>46183</v>
      </c>
      <c r="B1712" s="23" t="s">
        <v>49</v>
      </c>
      <c r="C1712" s="24">
        <v>687</v>
      </c>
      <c r="D1712" s="25">
        <v>1239</v>
      </c>
      <c r="E1712" s="26">
        <v>-468</v>
      </c>
      <c r="F1712" s="24">
        <v>9</v>
      </c>
      <c r="G1712" s="24">
        <v>4</v>
      </c>
      <c r="H1712" s="23" t="s">
        <v>3266</v>
      </c>
      <c r="I1712" s="23" t="s">
        <v>900</v>
      </c>
      <c r="J1712" s="23" t="s">
        <v>1913</v>
      </c>
      <c r="K1712" s="23" t="s">
        <v>154</v>
      </c>
      <c r="L1712" s="27">
        <v>0.87409999999999999</v>
      </c>
      <c r="M1712" s="25">
        <v>-47</v>
      </c>
      <c r="N1712" s="25">
        <v>-1127</v>
      </c>
      <c r="O1712" s="24">
        <v>0</v>
      </c>
      <c r="P1712" s="24">
        <v>7</v>
      </c>
      <c r="Q1712" s="24">
        <v>0</v>
      </c>
      <c r="R1712" s="66"/>
      <c r="S1712" s="66"/>
      <c r="T1712" s="66"/>
      <c r="U1712" s="66"/>
      <c r="V1712" s="66"/>
      <c r="W1712" s="24"/>
      <c r="X1712" s="24"/>
      <c r="Y1712" s="24"/>
      <c r="Z1712" s="24"/>
      <c r="AA1712" s="28"/>
      <c r="AB1712" s="28">
        <v>0.5</v>
      </c>
      <c r="AC1712" s="28"/>
      <c r="AD1712" s="28">
        <v>30</v>
      </c>
      <c r="AE1712" s="28">
        <v>30.000982879999999</v>
      </c>
      <c r="AF1712" t="s">
        <v>661</v>
      </c>
    </row>
    <row r="1713" spans="1:32" ht="18" customHeight="1">
      <c r="A1713" s="22">
        <v>46183</v>
      </c>
      <c r="B1713" s="23" t="s">
        <v>380</v>
      </c>
      <c r="C1713" s="24">
        <v>723</v>
      </c>
      <c r="D1713" s="25">
        <v>1871</v>
      </c>
      <c r="E1713" s="26">
        <v>-1751</v>
      </c>
      <c r="F1713" s="24">
        <v>7</v>
      </c>
      <c r="G1713" s="24">
        <v>6</v>
      </c>
      <c r="H1713" s="23" t="s">
        <v>1210</v>
      </c>
      <c r="I1713" s="23" t="s">
        <v>2152</v>
      </c>
      <c r="J1713" s="23" t="s">
        <v>3013</v>
      </c>
      <c r="K1713" s="23" t="s">
        <v>154</v>
      </c>
      <c r="L1713" s="27">
        <v>0.68799999999999994</v>
      </c>
      <c r="M1713" s="25">
        <v>1679</v>
      </c>
      <c r="N1713" s="25">
        <v>386</v>
      </c>
      <c r="O1713" s="24">
        <v>0</v>
      </c>
      <c r="P1713" s="24">
        <v>3</v>
      </c>
      <c r="Q1713" s="24">
        <v>0</v>
      </c>
      <c r="R1713" s="66"/>
      <c r="S1713" s="66"/>
      <c r="T1713" s="66"/>
      <c r="U1713" s="66"/>
      <c r="V1713" s="66"/>
      <c r="W1713" s="24"/>
      <c r="X1713" s="24"/>
      <c r="Y1713" s="24"/>
      <c r="Z1713" s="24"/>
      <c r="AA1713" s="28"/>
      <c r="AB1713" s="28">
        <v>0.5</v>
      </c>
      <c r="AC1713" s="28"/>
      <c r="AD1713" s="28">
        <v>30</v>
      </c>
      <c r="AE1713" s="28">
        <v>30.000982870000001</v>
      </c>
      <c r="AF1713" t="s">
        <v>661</v>
      </c>
    </row>
    <row r="1714" spans="1:32" ht="18" customHeight="1">
      <c r="A1714" s="22">
        <v>46183</v>
      </c>
      <c r="B1714" s="23" t="s">
        <v>26</v>
      </c>
      <c r="C1714" s="24">
        <v>725</v>
      </c>
      <c r="D1714" s="25">
        <v>4748</v>
      </c>
      <c r="E1714" s="26">
        <v>-1631</v>
      </c>
      <c r="F1714" s="24">
        <v>26</v>
      </c>
      <c r="G1714" s="24">
        <v>13</v>
      </c>
      <c r="H1714" s="23" t="s">
        <v>3181</v>
      </c>
      <c r="I1714" s="23" t="s">
        <v>187</v>
      </c>
      <c r="J1714" s="23" t="s">
        <v>3267</v>
      </c>
      <c r="K1714" s="23" t="s">
        <v>154</v>
      </c>
      <c r="L1714" s="27">
        <v>0.88549999999999995</v>
      </c>
      <c r="M1714" s="25">
        <v>-206</v>
      </c>
      <c r="N1714" s="25">
        <v>-996</v>
      </c>
      <c r="O1714" s="24">
        <v>0</v>
      </c>
      <c r="P1714" s="24">
        <v>5</v>
      </c>
      <c r="Q1714" s="24">
        <v>0</v>
      </c>
      <c r="R1714" s="66"/>
      <c r="S1714" s="66"/>
      <c r="T1714" s="66"/>
      <c r="U1714" s="66"/>
      <c r="V1714" s="66"/>
      <c r="W1714" s="24"/>
      <c r="X1714" s="24"/>
      <c r="Y1714" s="24"/>
      <c r="Z1714" s="24"/>
      <c r="AA1714" s="28"/>
      <c r="AB1714" s="28">
        <v>0.6</v>
      </c>
      <c r="AC1714" s="28"/>
      <c r="AD1714" s="28">
        <v>40</v>
      </c>
      <c r="AE1714" s="28">
        <v>40.000982860000001</v>
      </c>
      <c r="AF1714" t="s">
        <v>664</v>
      </c>
    </row>
    <row r="1715" spans="1:32" ht="18" customHeight="1">
      <c r="A1715" s="22">
        <v>46183</v>
      </c>
      <c r="B1715" s="23" t="s">
        <v>52</v>
      </c>
      <c r="C1715" s="24">
        <v>726</v>
      </c>
      <c r="D1715" s="25">
        <v>2711</v>
      </c>
      <c r="E1715" s="26">
        <v>1180</v>
      </c>
      <c r="F1715" s="24">
        <v>14</v>
      </c>
      <c r="G1715" s="24">
        <v>6</v>
      </c>
      <c r="H1715" s="23" t="s">
        <v>856</v>
      </c>
      <c r="I1715" s="23" t="s">
        <v>868</v>
      </c>
      <c r="J1715" s="23" t="s">
        <v>3268</v>
      </c>
      <c r="K1715" s="23" t="s">
        <v>154</v>
      </c>
      <c r="L1715" s="27">
        <v>1.1451</v>
      </c>
      <c r="M1715" s="25">
        <v>1791</v>
      </c>
      <c r="N1715" s="25">
        <v>-791</v>
      </c>
      <c r="O1715" s="24">
        <v>0</v>
      </c>
      <c r="P1715" s="24">
        <v>6</v>
      </c>
      <c r="Q1715" s="24">
        <v>0</v>
      </c>
      <c r="R1715" s="66"/>
      <c r="S1715" s="66"/>
      <c r="T1715" s="66"/>
      <c r="U1715" s="66"/>
      <c r="V1715" s="66"/>
      <c r="W1715" s="24"/>
      <c r="X1715" s="24"/>
      <c r="Y1715" s="24"/>
      <c r="Z1715" s="24"/>
      <c r="AA1715" s="28"/>
      <c r="AB1715" s="28">
        <v>0.5</v>
      </c>
      <c r="AC1715" s="28"/>
      <c r="AD1715" s="28">
        <v>70</v>
      </c>
      <c r="AE1715" s="28">
        <v>70.00098285</v>
      </c>
      <c r="AF1715" t="s">
        <v>204</v>
      </c>
    </row>
    <row r="1716" spans="1:32" ht="18" customHeight="1">
      <c r="A1716" s="22">
        <v>46183</v>
      </c>
      <c r="B1716" s="23" t="s">
        <v>546</v>
      </c>
      <c r="C1716" s="24">
        <v>727</v>
      </c>
      <c r="D1716" s="25">
        <v>798</v>
      </c>
      <c r="E1716" s="26">
        <v>-610</v>
      </c>
      <c r="F1716" s="24">
        <v>2</v>
      </c>
      <c r="G1716" s="24">
        <v>0</v>
      </c>
      <c r="H1716" s="23" t="s">
        <v>1018</v>
      </c>
      <c r="I1716" s="23" t="s">
        <v>1018</v>
      </c>
      <c r="J1716" s="23" t="s">
        <v>214</v>
      </c>
      <c r="K1716" s="23" t="s">
        <v>154</v>
      </c>
      <c r="L1716" s="27">
        <v>0.74519999999999997</v>
      </c>
      <c r="M1716" s="25">
        <v>43</v>
      </c>
      <c r="N1716" s="25">
        <v>3525</v>
      </c>
      <c r="O1716" s="24">
        <v>0</v>
      </c>
      <c r="P1716" s="24">
        <v>7</v>
      </c>
      <c r="Q1716" s="24">
        <v>0</v>
      </c>
      <c r="R1716" s="66"/>
      <c r="S1716" s="66"/>
      <c r="T1716" s="66"/>
      <c r="U1716" s="66"/>
      <c r="V1716" s="66"/>
      <c r="W1716" s="24"/>
      <c r="X1716" s="24"/>
      <c r="Y1716" s="24"/>
      <c r="Z1716" s="24"/>
      <c r="AA1716" s="28"/>
      <c r="AB1716" s="28">
        <v>0.5</v>
      </c>
      <c r="AC1716" s="28"/>
      <c r="AD1716" s="28">
        <v>10</v>
      </c>
      <c r="AE1716" s="28">
        <v>10.000982840000001</v>
      </c>
      <c r="AF1716" t="s">
        <v>584</v>
      </c>
    </row>
    <row r="1717" spans="1:32" ht="18" customHeight="1">
      <c r="A1717" s="22">
        <v>46183</v>
      </c>
      <c r="B1717" s="23" t="s">
        <v>514</v>
      </c>
      <c r="C1717" s="24">
        <v>728</v>
      </c>
      <c r="D1717" s="25">
        <v>3084</v>
      </c>
      <c r="E1717" s="26">
        <v>594</v>
      </c>
      <c r="F1717" s="24">
        <v>13</v>
      </c>
      <c r="G1717" s="24">
        <v>10</v>
      </c>
      <c r="H1717" s="23" t="s">
        <v>654</v>
      </c>
      <c r="I1717" s="23" t="s">
        <v>336</v>
      </c>
      <c r="J1717" s="23" t="s">
        <v>3269</v>
      </c>
      <c r="K1717" s="23" t="s">
        <v>154</v>
      </c>
      <c r="L1717" s="27">
        <v>1.0642</v>
      </c>
      <c r="M1717" s="25">
        <v>1028</v>
      </c>
      <c r="N1717" s="25">
        <v>660</v>
      </c>
      <c r="O1717" s="24">
        <v>0</v>
      </c>
      <c r="P1717" s="24">
        <v>8</v>
      </c>
      <c r="Q1717" s="24">
        <v>0</v>
      </c>
      <c r="R1717" s="66"/>
      <c r="S1717" s="66"/>
      <c r="T1717" s="66"/>
      <c r="U1717" s="66"/>
      <c r="V1717" s="66"/>
      <c r="W1717" s="24"/>
      <c r="X1717" s="24"/>
      <c r="Y1717" s="24"/>
      <c r="Z1717" s="24"/>
      <c r="AA1717" s="28"/>
      <c r="AB1717" s="28">
        <v>0.6</v>
      </c>
      <c r="AC1717" s="28"/>
      <c r="AD1717" s="28">
        <v>45</v>
      </c>
      <c r="AE1717" s="28">
        <v>45.000982829999998</v>
      </c>
      <c r="AF1717" t="s">
        <v>241</v>
      </c>
    </row>
    <row r="1718" spans="1:32" ht="18" customHeight="1">
      <c r="A1718" s="22">
        <v>46183</v>
      </c>
      <c r="B1718" s="23" t="s">
        <v>246</v>
      </c>
      <c r="C1718" s="24">
        <v>730</v>
      </c>
      <c r="D1718" s="25">
        <v>912</v>
      </c>
      <c r="E1718" s="26">
        <v>-155</v>
      </c>
      <c r="F1718" s="24">
        <v>7</v>
      </c>
      <c r="G1718" s="24">
        <v>3</v>
      </c>
      <c r="H1718" s="23" t="s">
        <v>692</v>
      </c>
      <c r="I1718" s="23" t="s">
        <v>3270</v>
      </c>
      <c r="J1718" s="23" t="s">
        <v>488</v>
      </c>
      <c r="K1718" s="23" t="s">
        <v>154</v>
      </c>
      <c r="L1718" s="27">
        <v>0.94330000000000003</v>
      </c>
      <c r="M1718" s="25">
        <v>-248</v>
      </c>
      <c r="N1718" s="25">
        <v>167</v>
      </c>
      <c r="O1718" s="24">
        <v>0</v>
      </c>
      <c r="P1718" s="24">
        <v>0</v>
      </c>
      <c r="Q1718" s="24">
        <v>0</v>
      </c>
      <c r="R1718" s="66"/>
      <c r="S1718" s="66"/>
      <c r="T1718" s="66"/>
      <c r="U1718" s="66"/>
      <c r="V1718" s="66"/>
      <c r="W1718" s="24"/>
      <c r="X1718" s="24"/>
      <c r="Y1718" s="24"/>
      <c r="Z1718" s="24"/>
      <c r="AA1718" s="28"/>
      <c r="AB1718" s="28">
        <v>0.5</v>
      </c>
      <c r="AC1718" s="28"/>
      <c r="AD1718" s="28">
        <v>10</v>
      </c>
      <c r="AE1718" s="28">
        <v>10.000982820000001</v>
      </c>
      <c r="AF1718" t="s">
        <v>584</v>
      </c>
    </row>
    <row r="1719" spans="1:32" ht="18" customHeight="1">
      <c r="A1719" s="22">
        <v>46183</v>
      </c>
      <c r="B1719" s="23" t="s">
        <v>404</v>
      </c>
      <c r="C1719" s="24">
        <v>731</v>
      </c>
      <c r="D1719" s="25">
        <v>88</v>
      </c>
      <c r="E1719" s="26">
        <v>-134</v>
      </c>
      <c r="F1719" s="24">
        <v>0</v>
      </c>
      <c r="G1719" s="24">
        <v>0</v>
      </c>
      <c r="H1719" s="23" t="s">
        <v>214</v>
      </c>
      <c r="I1719" s="23" t="s">
        <v>214</v>
      </c>
      <c r="J1719" s="23" t="s">
        <v>214</v>
      </c>
      <c r="K1719" s="23" t="s">
        <v>154</v>
      </c>
      <c r="L1719" s="27">
        <v>0.4924</v>
      </c>
      <c r="M1719" s="25">
        <v>-1476</v>
      </c>
      <c r="N1719" s="25">
        <v>746</v>
      </c>
      <c r="O1719" s="24">
        <v>0</v>
      </c>
      <c r="P1719" s="24">
        <v>1</v>
      </c>
      <c r="Q1719" s="24">
        <v>0</v>
      </c>
      <c r="R1719" s="66"/>
      <c r="S1719" s="66"/>
      <c r="T1719" s="66"/>
      <c r="U1719" s="66"/>
      <c r="V1719" s="66"/>
      <c r="W1719" s="24"/>
      <c r="X1719" s="24"/>
      <c r="Y1719" s="24"/>
      <c r="Z1719" s="24"/>
      <c r="AA1719" s="28"/>
      <c r="AB1719" s="28">
        <v>0.5</v>
      </c>
      <c r="AC1719" s="28"/>
      <c r="AD1719" s="28">
        <v>20</v>
      </c>
      <c r="AE1719" s="28">
        <v>20.00098281</v>
      </c>
      <c r="AF1719" t="s">
        <v>590</v>
      </c>
    </row>
    <row r="1720" spans="1:32" ht="18" customHeight="1">
      <c r="A1720" s="22">
        <v>46183</v>
      </c>
      <c r="B1720" s="23" t="s">
        <v>323</v>
      </c>
      <c r="C1720" s="24">
        <v>732</v>
      </c>
      <c r="D1720" s="25">
        <v>1663</v>
      </c>
      <c r="E1720" s="26">
        <v>-987</v>
      </c>
      <c r="F1720" s="24">
        <v>13</v>
      </c>
      <c r="G1720" s="24">
        <v>6</v>
      </c>
      <c r="H1720" s="23" t="s">
        <v>472</v>
      </c>
      <c r="I1720" s="23" t="s">
        <v>2965</v>
      </c>
      <c r="J1720" s="23" t="s">
        <v>1180</v>
      </c>
      <c r="K1720" s="23" t="s">
        <v>154</v>
      </c>
      <c r="L1720" s="27">
        <v>0.80220000000000002</v>
      </c>
      <c r="M1720" s="25">
        <v>-918</v>
      </c>
      <c r="N1720" s="25">
        <v>-1296</v>
      </c>
      <c r="O1720" s="24">
        <v>0</v>
      </c>
      <c r="P1720" s="24">
        <v>2</v>
      </c>
      <c r="Q1720" s="24">
        <v>0</v>
      </c>
      <c r="R1720" s="66"/>
      <c r="S1720" s="66"/>
      <c r="T1720" s="66"/>
      <c r="U1720" s="66"/>
      <c r="V1720" s="66"/>
      <c r="W1720" s="24"/>
      <c r="X1720" s="24"/>
      <c r="Y1720" s="24"/>
      <c r="Z1720" s="24"/>
      <c r="AA1720" s="28"/>
      <c r="AB1720" s="28">
        <v>0.5</v>
      </c>
      <c r="AC1720" s="28"/>
      <c r="AD1720" s="28">
        <v>30</v>
      </c>
      <c r="AE1720" s="28">
        <v>30.000982799999999</v>
      </c>
      <c r="AF1720" t="s">
        <v>661</v>
      </c>
    </row>
    <row r="1721" spans="1:32" ht="18" customHeight="1">
      <c r="A1721" s="22">
        <v>46183</v>
      </c>
      <c r="B1721" s="23" t="s">
        <v>293</v>
      </c>
      <c r="C1721" s="24">
        <v>733</v>
      </c>
      <c r="D1721" s="25">
        <v>269</v>
      </c>
      <c r="E1721" s="26">
        <v>104</v>
      </c>
      <c r="F1721" s="24">
        <v>5</v>
      </c>
      <c r="G1721" s="24">
        <v>3</v>
      </c>
      <c r="H1721" s="23" t="s">
        <v>3271</v>
      </c>
      <c r="I1721" s="23" t="s">
        <v>3272</v>
      </c>
      <c r="J1721" s="23" t="s">
        <v>3273</v>
      </c>
      <c r="K1721" s="23" t="s">
        <v>154</v>
      </c>
      <c r="L1721" s="27">
        <v>1.1289</v>
      </c>
      <c r="M1721" s="25">
        <v>-467</v>
      </c>
      <c r="N1721" s="25">
        <v>1344</v>
      </c>
      <c r="O1721" s="24">
        <v>0</v>
      </c>
      <c r="P1721" s="24">
        <v>3</v>
      </c>
      <c r="Q1721" s="24">
        <v>0</v>
      </c>
      <c r="R1721" s="66"/>
      <c r="S1721" s="66"/>
      <c r="T1721" s="66"/>
      <c r="U1721" s="66"/>
      <c r="V1721" s="66"/>
      <c r="W1721" s="24"/>
      <c r="X1721" s="24"/>
      <c r="Y1721" s="24"/>
      <c r="Z1721" s="24"/>
      <c r="AA1721" s="28"/>
      <c r="AB1721" s="28">
        <v>0.5</v>
      </c>
      <c r="AC1721" s="28"/>
      <c r="AD1721" s="28">
        <v>0</v>
      </c>
      <c r="AE1721" s="28">
        <v>0</v>
      </c>
    </row>
    <row r="1722" spans="1:32" ht="18" customHeight="1">
      <c r="A1722" s="22">
        <v>46183</v>
      </c>
      <c r="B1722" s="23" t="s">
        <v>324</v>
      </c>
      <c r="C1722" s="24">
        <v>735</v>
      </c>
      <c r="D1722" s="25">
        <v>638</v>
      </c>
      <c r="E1722" s="26">
        <v>-637</v>
      </c>
      <c r="F1722" s="24">
        <v>4</v>
      </c>
      <c r="G1722" s="24">
        <v>0</v>
      </c>
      <c r="H1722" s="23" t="s">
        <v>3274</v>
      </c>
      <c r="I1722" s="23" t="s">
        <v>3274</v>
      </c>
      <c r="J1722" s="23" t="s">
        <v>214</v>
      </c>
      <c r="K1722" s="23" t="s">
        <v>154</v>
      </c>
      <c r="L1722" s="27">
        <v>0.66720000000000002</v>
      </c>
      <c r="M1722" s="25">
        <v>0</v>
      </c>
      <c r="N1722" s="25">
        <v>-694</v>
      </c>
      <c r="O1722" s="24">
        <v>0</v>
      </c>
      <c r="P1722" s="24">
        <v>5</v>
      </c>
      <c r="Q1722" s="24">
        <v>0</v>
      </c>
      <c r="R1722" s="66"/>
      <c r="S1722" s="66"/>
      <c r="T1722" s="66"/>
      <c r="U1722" s="66"/>
      <c r="V1722" s="66"/>
      <c r="W1722" s="24"/>
      <c r="X1722" s="24"/>
      <c r="Y1722" s="24"/>
      <c r="Z1722" s="24"/>
      <c r="AA1722" s="28"/>
      <c r="AB1722" s="28">
        <v>0.5</v>
      </c>
      <c r="AC1722" s="28"/>
      <c r="AD1722" s="28">
        <v>20</v>
      </c>
      <c r="AE1722" s="28">
        <v>20.000982780000001</v>
      </c>
      <c r="AF1722" t="s">
        <v>590</v>
      </c>
    </row>
    <row r="1723" spans="1:32" ht="18" customHeight="1">
      <c r="A1723" s="22">
        <v>46183</v>
      </c>
      <c r="B1723" s="23" t="s">
        <v>297</v>
      </c>
      <c r="C1723" s="24">
        <v>736</v>
      </c>
      <c r="D1723" s="25">
        <v>197</v>
      </c>
      <c r="E1723" s="26">
        <v>-319</v>
      </c>
      <c r="F1723" s="24">
        <v>0</v>
      </c>
      <c r="G1723" s="24">
        <v>0</v>
      </c>
      <c r="H1723" s="23" t="s">
        <v>214</v>
      </c>
      <c r="I1723" s="23" t="s">
        <v>214</v>
      </c>
      <c r="J1723" s="23" t="s">
        <v>214</v>
      </c>
      <c r="K1723" s="23" t="s">
        <v>154</v>
      </c>
      <c r="L1723" s="27">
        <v>0.4602</v>
      </c>
      <c r="M1723" s="25">
        <v>-1229</v>
      </c>
      <c r="N1723" s="25">
        <v>-850</v>
      </c>
      <c r="O1723" s="24">
        <v>0</v>
      </c>
      <c r="P1723" s="24">
        <v>6</v>
      </c>
      <c r="Q1723" s="24">
        <v>0</v>
      </c>
      <c r="R1723" s="66"/>
      <c r="S1723" s="66"/>
      <c r="T1723" s="66"/>
      <c r="U1723" s="66"/>
      <c r="V1723" s="66"/>
      <c r="W1723" s="24"/>
      <c r="X1723" s="24"/>
      <c r="Y1723" s="24"/>
      <c r="Z1723" s="24"/>
      <c r="AA1723" s="28"/>
      <c r="AB1723" s="28">
        <v>0.5</v>
      </c>
      <c r="AC1723" s="28"/>
      <c r="AD1723" s="28">
        <v>20</v>
      </c>
      <c r="AE1723" s="28">
        <v>20.00098277</v>
      </c>
      <c r="AF1723" t="s">
        <v>590</v>
      </c>
    </row>
    <row r="1724" spans="1:32" ht="18" customHeight="1">
      <c r="A1724" s="22">
        <v>46183</v>
      </c>
      <c r="B1724" s="23" t="s">
        <v>400</v>
      </c>
      <c r="C1724" s="24">
        <v>737</v>
      </c>
      <c r="D1724" s="25">
        <v>3509</v>
      </c>
      <c r="E1724" s="26">
        <v>4226</v>
      </c>
      <c r="F1724" s="24">
        <v>36</v>
      </c>
      <c r="G1724" s="24">
        <v>15</v>
      </c>
      <c r="H1724" s="23" t="s">
        <v>1325</v>
      </c>
      <c r="I1724" s="23" t="s">
        <v>1053</v>
      </c>
      <c r="J1724" s="23" t="s">
        <v>3275</v>
      </c>
      <c r="K1724" s="23" t="s">
        <v>154</v>
      </c>
      <c r="L1724" s="27">
        <v>1.4014</v>
      </c>
      <c r="M1724" s="25">
        <v>-1964</v>
      </c>
      <c r="N1724" s="25">
        <v>-1456</v>
      </c>
      <c r="O1724" s="24">
        <v>0</v>
      </c>
      <c r="P1724" s="24">
        <v>7</v>
      </c>
      <c r="Q1724" s="24">
        <v>0</v>
      </c>
      <c r="R1724" s="66"/>
      <c r="S1724" s="66"/>
      <c r="T1724" s="66"/>
      <c r="U1724" s="66"/>
      <c r="V1724" s="66"/>
      <c r="W1724" s="24"/>
      <c r="X1724" s="24"/>
      <c r="Y1724" s="24"/>
      <c r="Z1724" s="24"/>
      <c r="AA1724" s="28"/>
      <c r="AB1724" s="28">
        <v>0.6</v>
      </c>
      <c r="AC1724" s="28"/>
      <c r="AD1724" s="28">
        <v>80</v>
      </c>
      <c r="AE1724" s="28">
        <v>80.000982759999999</v>
      </c>
      <c r="AF1724" t="s">
        <v>155</v>
      </c>
    </row>
    <row r="1725" spans="1:32" ht="18" customHeight="1">
      <c r="A1725" s="22">
        <v>46183</v>
      </c>
      <c r="B1725" s="23" t="s">
        <v>461</v>
      </c>
      <c r="C1725" s="24">
        <v>738</v>
      </c>
      <c r="D1725" s="25">
        <v>60</v>
      </c>
      <c r="E1725" s="26">
        <v>-90</v>
      </c>
      <c r="F1725" s="24">
        <v>0</v>
      </c>
      <c r="G1725" s="24">
        <v>0</v>
      </c>
      <c r="H1725" s="23" t="s">
        <v>214</v>
      </c>
      <c r="I1725" s="23" t="s">
        <v>214</v>
      </c>
      <c r="J1725" s="23" t="s">
        <v>214</v>
      </c>
      <c r="K1725" s="23" t="s">
        <v>154</v>
      </c>
      <c r="L1725" s="27">
        <v>0.5</v>
      </c>
      <c r="M1725" s="25">
        <v>177</v>
      </c>
      <c r="N1725" s="25">
        <v>580</v>
      </c>
      <c r="O1725" s="24">
        <v>0</v>
      </c>
      <c r="P1725" s="24">
        <v>8</v>
      </c>
      <c r="Q1725" s="24">
        <v>0</v>
      </c>
      <c r="R1725" s="66"/>
      <c r="S1725" s="66"/>
      <c r="T1725" s="66"/>
      <c r="U1725" s="66"/>
      <c r="V1725" s="66"/>
      <c r="W1725" s="24"/>
      <c r="X1725" s="24"/>
      <c r="Y1725" s="24"/>
      <c r="Z1725" s="24"/>
      <c r="AA1725" s="28"/>
      <c r="AB1725" s="28">
        <v>0.5</v>
      </c>
      <c r="AC1725" s="28"/>
      <c r="AD1725" s="28">
        <v>20</v>
      </c>
      <c r="AE1725" s="28">
        <v>20.000982749999999</v>
      </c>
      <c r="AF1725" t="s">
        <v>590</v>
      </c>
    </row>
    <row r="1726" spans="1:32" ht="18" customHeight="1">
      <c r="A1726" s="22">
        <v>46183</v>
      </c>
      <c r="B1726" s="23" t="s">
        <v>351</v>
      </c>
      <c r="C1726" s="24">
        <v>750</v>
      </c>
      <c r="D1726" s="25">
        <v>1658</v>
      </c>
      <c r="E1726" s="26">
        <v>-1324</v>
      </c>
      <c r="F1726" s="24">
        <v>9</v>
      </c>
      <c r="G1726" s="24">
        <v>1</v>
      </c>
      <c r="H1726" s="23" t="s">
        <v>2858</v>
      </c>
      <c r="I1726" s="23" t="s">
        <v>3276</v>
      </c>
      <c r="J1726" s="23" t="s">
        <v>3277</v>
      </c>
      <c r="K1726" s="23" t="s">
        <v>154</v>
      </c>
      <c r="L1726" s="27">
        <v>0.73380000000000001</v>
      </c>
      <c r="M1726" s="25">
        <v>836</v>
      </c>
      <c r="N1726" s="25">
        <v>-963</v>
      </c>
      <c r="O1726" s="24">
        <v>0</v>
      </c>
      <c r="P1726" s="24">
        <v>0</v>
      </c>
      <c r="Q1726" s="24">
        <v>0</v>
      </c>
      <c r="R1726" s="66"/>
      <c r="S1726" s="66"/>
      <c r="T1726" s="66"/>
      <c r="U1726" s="66"/>
      <c r="V1726" s="66"/>
      <c r="W1726" s="24"/>
      <c r="X1726" s="24"/>
      <c r="Y1726" s="24"/>
      <c r="Z1726" s="24"/>
      <c r="AA1726" s="28"/>
      <c r="AB1726" s="28">
        <v>0.5</v>
      </c>
      <c r="AC1726" s="28"/>
      <c r="AD1726" s="28">
        <v>30</v>
      </c>
      <c r="AE1726" s="28">
        <v>30.000982740000001</v>
      </c>
      <c r="AF1726" t="s">
        <v>661</v>
      </c>
    </row>
    <row r="1727" spans="1:32" ht="18" customHeight="1">
      <c r="A1727" s="22">
        <v>46183</v>
      </c>
      <c r="B1727" s="23" t="s">
        <v>46</v>
      </c>
      <c r="C1727" s="24">
        <v>751</v>
      </c>
      <c r="D1727" s="25">
        <v>8655</v>
      </c>
      <c r="E1727" s="26">
        <v>-2603</v>
      </c>
      <c r="F1727" s="24">
        <v>88</v>
      </c>
      <c r="G1727" s="24">
        <v>0</v>
      </c>
      <c r="H1727" s="23" t="s">
        <v>1811</v>
      </c>
      <c r="I1727" s="23" t="s">
        <v>1811</v>
      </c>
      <c r="J1727" s="23" t="s">
        <v>214</v>
      </c>
      <c r="K1727" s="23" t="s">
        <v>154</v>
      </c>
      <c r="L1727" s="27">
        <v>0.89970000000000006</v>
      </c>
      <c r="M1727" s="25">
        <v>148</v>
      </c>
      <c r="N1727" s="25">
        <v>4702</v>
      </c>
      <c r="O1727" s="24">
        <v>0</v>
      </c>
      <c r="P1727" s="24">
        <v>1</v>
      </c>
      <c r="Q1727" s="24">
        <v>0</v>
      </c>
      <c r="R1727" s="66"/>
      <c r="S1727" s="66"/>
      <c r="T1727" s="66"/>
      <c r="U1727" s="66"/>
      <c r="V1727" s="66"/>
      <c r="W1727" s="24"/>
      <c r="X1727" s="24"/>
      <c r="Y1727" s="24"/>
      <c r="Z1727" s="24"/>
      <c r="AA1727" s="28"/>
      <c r="AB1727" s="28">
        <v>1</v>
      </c>
      <c r="AC1727" s="28"/>
      <c r="AD1727" s="28">
        <v>40</v>
      </c>
      <c r="AE1727" s="28">
        <v>40.000982729999997</v>
      </c>
      <c r="AF1727" t="s">
        <v>664</v>
      </c>
    </row>
    <row r="1728" spans="1:32" ht="18" customHeight="1">
      <c r="A1728" s="22">
        <v>46183</v>
      </c>
      <c r="B1728" s="23" t="s">
        <v>256</v>
      </c>
      <c r="C1728" s="24">
        <v>761</v>
      </c>
      <c r="D1728" s="25">
        <v>613</v>
      </c>
      <c r="E1728" s="26">
        <v>6263</v>
      </c>
      <c r="F1728" s="24">
        <v>16</v>
      </c>
      <c r="G1728" s="24">
        <v>12</v>
      </c>
      <c r="H1728" s="23" t="s">
        <v>3278</v>
      </c>
      <c r="I1728" s="23" t="s">
        <v>3279</v>
      </c>
      <c r="J1728" s="23" t="s">
        <v>3280</v>
      </c>
      <c r="K1728" s="23" t="s">
        <v>154</v>
      </c>
      <c r="L1728" s="27">
        <v>4.4057000000000004</v>
      </c>
      <c r="M1728" s="25">
        <v>1596</v>
      </c>
      <c r="N1728" s="25">
        <v>-185</v>
      </c>
      <c r="O1728" s="24">
        <v>0</v>
      </c>
      <c r="P1728" s="24">
        <v>1</v>
      </c>
      <c r="Q1728" s="24">
        <v>0</v>
      </c>
      <c r="R1728" s="66"/>
      <c r="S1728" s="66"/>
      <c r="T1728" s="66"/>
      <c r="U1728" s="66"/>
      <c r="V1728" s="66"/>
      <c r="W1728" s="24"/>
      <c r="X1728" s="24"/>
      <c r="Y1728" s="24"/>
      <c r="Z1728" s="24"/>
      <c r="AA1728" s="28"/>
      <c r="AB1728" s="28">
        <v>0.5</v>
      </c>
      <c r="AC1728" s="28"/>
      <c r="AD1728" s="28">
        <v>10</v>
      </c>
      <c r="AE1728" s="28">
        <v>10.00098272</v>
      </c>
      <c r="AF1728" t="s">
        <v>195</v>
      </c>
    </row>
    <row r="1729" spans="1:32" ht="18" customHeight="1">
      <c r="A1729" s="22">
        <v>46183</v>
      </c>
      <c r="B1729" s="23" t="s">
        <v>184</v>
      </c>
      <c r="C1729" s="24">
        <v>762</v>
      </c>
      <c r="D1729" s="25">
        <v>423</v>
      </c>
      <c r="E1729" s="26">
        <v>13965</v>
      </c>
      <c r="F1729" s="24">
        <v>82</v>
      </c>
      <c r="G1729" s="24">
        <v>2</v>
      </c>
      <c r="H1729" s="23" t="s">
        <v>3281</v>
      </c>
      <c r="I1729" s="23" t="s">
        <v>3282</v>
      </c>
      <c r="J1729" s="23" t="s">
        <v>1306</v>
      </c>
      <c r="K1729" s="23" t="s">
        <v>154</v>
      </c>
      <c r="L1729" s="27">
        <v>12.0047</v>
      </c>
      <c r="M1729" s="25">
        <v>-2912</v>
      </c>
      <c r="N1729" s="25">
        <v>2787</v>
      </c>
      <c r="O1729" s="24">
        <v>0</v>
      </c>
      <c r="P1729" s="24">
        <v>2</v>
      </c>
      <c r="Q1729" s="24">
        <v>0</v>
      </c>
      <c r="R1729" s="66"/>
      <c r="S1729" s="66"/>
      <c r="T1729" s="66"/>
      <c r="U1729" s="66"/>
      <c r="V1729" s="66"/>
      <c r="W1729" s="24"/>
      <c r="X1729" s="24"/>
      <c r="Y1729" s="24"/>
      <c r="Z1729" s="24"/>
      <c r="AA1729" s="28"/>
      <c r="AB1729" s="28">
        <v>0.5</v>
      </c>
      <c r="AC1729" s="28"/>
      <c r="AD1729" s="28">
        <v>0</v>
      </c>
      <c r="AE1729" s="28">
        <v>0</v>
      </c>
    </row>
    <row r="1730" spans="1:32" ht="18" customHeight="1">
      <c r="A1730" s="22">
        <v>46184</v>
      </c>
      <c r="B1730" s="23" t="s">
        <v>9</v>
      </c>
      <c r="C1730" s="24">
        <v>508</v>
      </c>
      <c r="D1730" s="25">
        <v>5652</v>
      </c>
      <c r="E1730" s="26">
        <v>-191</v>
      </c>
      <c r="F1730" s="24">
        <v>25</v>
      </c>
      <c r="G1730" s="24">
        <v>8</v>
      </c>
      <c r="H1730" s="23" t="s">
        <v>3283</v>
      </c>
      <c r="I1730" s="23" t="s">
        <v>1016</v>
      </c>
      <c r="J1730" s="23" t="s">
        <v>3284</v>
      </c>
      <c r="K1730" s="23" t="s">
        <v>203</v>
      </c>
      <c r="L1730" s="27">
        <v>0.98870000000000002</v>
      </c>
      <c r="M1730" s="25">
        <v>-347</v>
      </c>
      <c r="N1730" s="25">
        <v>-1384</v>
      </c>
      <c r="O1730" s="24">
        <v>0</v>
      </c>
      <c r="P1730" s="24">
        <v>8</v>
      </c>
      <c r="Q1730" s="24">
        <v>1</v>
      </c>
      <c r="R1730" s="66">
        <v>916.46435242839345</v>
      </c>
      <c r="S1730" s="66">
        <v>6.1671793180211134</v>
      </c>
      <c r="T1730" s="66">
        <v>226.08</v>
      </c>
      <c r="U1730" s="66">
        <v>706.5</v>
      </c>
      <c r="V1730" s="66">
        <v>171.27272727272731</v>
      </c>
      <c r="W1730" s="24">
        <v>6</v>
      </c>
      <c r="X1730" s="24">
        <v>0</v>
      </c>
      <c r="Y1730" s="24">
        <v>0</v>
      </c>
      <c r="Z1730" s="24">
        <v>0</v>
      </c>
      <c r="AA1730" s="28">
        <v>1.5</v>
      </c>
      <c r="AB1730" s="28">
        <v>0.8</v>
      </c>
      <c r="AC1730" s="28">
        <v>1.2</v>
      </c>
      <c r="AD1730" s="28">
        <v>32</v>
      </c>
      <c r="AE1730" s="28">
        <v>32.000982700000002</v>
      </c>
      <c r="AF1730" t="s">
        <v>1186</v>
      </c>
    </row>
    <row r="1731" spans="1:32" ht="18" customHeight="1">
      <c r="A1731" s="22">
        <v>46184</v>
      </c>
      <c r="B1731" s="23" t="s">
        <v>9</v>
      </c>
      <c r="C1731" s="24">
        <v>510</v>
      </c>
      <c r="D1731" s="25">
        <v>1357</v>
      </c>
      <c r="E1731" s="26">
        <v>-194</v>
      </c>
      <c r="F1731" s="24">
        <v>5</v>
      </c>
      <c r="G1731" s="24">
        <v>2</v>
      </c>
      <c r="H1731" s="23" t="s">
        <v>3285</v>
      </c>
      <c r="I1731" s="23" t="s">
        <v>3286</v>
      </c>
      <c r="J1731" s="23" t="s">
        <v>3287</v>
      </c>
      <c r="K1731" s="23" t="s">
        <v>370</v>
      </c>
      <c r="L1731" s="27">
        <v>0.95230000000000004</v>
      </c>
      <c r="M1731" s="25">
        <v>-658</v>
      </c>
      <c r="N1731" s="25">
        <v>603</v>
      </c>
      <c r="O1731" s="24">
        <v>0</v>
      </c>
      <c r="P1731" s="24">
        <v>0</v>
      </c>
      <c r="Q1731" s="24">
        <v>1</v>
      </c>
      <c r="R1731" s="66">
        <v>230.6357928601079</v>
      </c>
      <c r="S1731" s="66">
        <v>5.8837354912343898</v>
      </c>
      <c r="T1731" s="66">
        <v>271.39999999999998</v>
      </c>
      <c r="U1731" s="66">
        <v>678.5</v>
      </c>
      <c r="V1731" s="66">
        <v>193.85714285714289</v>
      </c>
      <c r="W1731" s="24">
        <v>2</v>
      </c>
      <c r="X1731" s="24">
        <v>0</v>
      </c>
      <c r="Y1731" s="24">
        <v>0</v>
      </c>
      <c r="Z1731" s="24">
        <v>2</v>
      </c>
      <c r="AA1731" s="28">
        <v>1</v>
      </c>
      <c r="AB1731" s="28">
        <v>0.5</v>
      </c>
      <c r="AC1731" s="28">
        <v>0.5</v>
      </c>
      <c r="AD1731" s="28">
        <v>15</v>
      </c>
      <c r="AE1731" s="28">
        <v>15.000982690000001</v>
      </c>
      <c r="AF1731" t="s">
        <v>743</v>
      </c>
    </row>
    <row r="1732" spans="1:32" ht="18" customHeight="1">
      <c r="A1732" s="22">
        <v>46184</v>
      </c>
      <c r="B1732" s="23" t="s">
        <v>9</v>
      </c>
      <c r="C1732" s="24">
        <v>511</v>
      </c>
      <c r="D1732" s="25">
        <v>2932</v>
      </c>
      <c r="E1732" s="26">
        <v>112</v>
      </c>
      <c r="F1732" s="24">
        <v>12</v>
      </c>
      <c r="G1732" s="24">
        <v>5</v>
      </c>
      <c r="H1732" s="23" t="s">
        <v>3288</v>
      </c>
      <c r="I1732" s="23" t="s">
        <v>2639</v>
      </c>
      <c r="J1732" s="23" t="s">
        <v>3289</v>
      </c>
      <c r="K1732" s="23" t="s">
        <v>154</v>
      </c>
      <c r="L1732" s="27">
        <v>1.0126999999999999</v>
      </c>
      <c r="M1732" s="25">
        <v>-714</v>
      </c>
      <c r="N1732" s="25">
        <v>-146</v>
      </c>
      <c r="O1732" s="24">
        <v>0</v>
      </c>
      <c r="P1732" s="24">
        <v>1</v>
      </c>
      <c r="Q1732" s="24">
        <v>1</v>
      </c>
      <c r="R1732" s="66">
        <v>520.67144043171436</v>
      </c>
      <c r="S1732" s="66">
        <v>5.6311903675164787</v>
      </c>
      <c r="T1732" s="66">
        <v>244.33333333333329</v>
      </c>
      <c r="U1732" s="66">
        <v>586.4</v>
      </c>
      <c r="V1732" s="66">
        <v>172.47058823529409</v>
      </c>
      <c r="W1732" s="24">
        <v>5</v>
      </c>
      <c r="X1732" s="24">
        <v>0</v>
      </c>
      <c r="Y1732" s="24">
        <v>0</v>
      </c>
      <c r="Z1732" s="24">
        <v>6</v>
      </c>
      <c r="AA1732" s="28">
        <v>2.75</v>
      </c>
      <c r="AB1732" s="28">
        <v>0.5</v>
      </c>
      <c r="AC1732" s="28">
        <v>1.375</v>
      </c>
      <c r="AD1732" s="28">
        <v>23.8</v>
      </c>
      <c r="AE1732" s="28">
        <v>23.800982680000001</v>
      </c>
      <c r="AF1732" t="s">
        <v>636</v>
      </c>
    </row>
    <row r="1733" spans="1:32" ht="18" customHeight="1">
      <c r="A1733" s="22">
        <v>46184</v>
      </c>
      <c r="B1733" s="23" t="s">
        <v>9</v>
      </c>
      <c r="C1733" s="24">
        <v>512</v>
      </c>
      <c r="D1733" s="25">
        <v>2029</v>
      </c>
      <c r="E1733" s="26">
        <v>-246</v>
      </c>
      <c r="F1733" s="24">
        <v>7</v>
      </c>
      <c r="G1733" s="24">
        <v>5</v>
      </c>
      <c r="H1733" s="23" t="s">
        <v>2186</v>
      </c>
      <c r="I1733" s="23" t="s">
        <v>3290</v>
      </c>
      <c r="J1733" s="23" t="s">
        <v>1216</v>
      </c>
      <c r="K1733" s="23" t="s">
        <v>154</v>
      </c>
      <c r="L1733" s="27">
        <v>0.95960000000000001</v>
      </c>
      <c r="M1733" s="25">
        <v>-43</v>
      </c>
      <c r="N1733" s="25">
        <v>1380</v>
      </c>
      <c r="O1733" s="24">
        <v>0</v>
      </c>
      <c r="P1733" s="24">
        <v>2</v>
      </c>
      <c r="Q1733" s="24">
        <v>1</v>
      </c>
      <c r="R1733" s="66">
        <v>340.52433582399328</v>
      </c>
      <c r="S1733" s="66">
        <v>5.958458138066022</v>
      </c>
      <c r="T1733" s="66">
        <v>289.85714285714278</v>
      </c>
      <c r="U1733" s="66">
        <v>405.8</v>
      </c>
      <c r="V1733" s="66">
        <v>169.08333333333329</v>
      </c>
      <c r="W1733" s="24">
        <v>0</v>
      </c>
      <c r="X1733" s="24">
        <v>1</v>
      </c>
      <c r="Y1733" s="24">
        <v>0</v>
      </c>
      <c r="Z1733" s="24">
        <v>1</v>
      </c>
      <c r="AA1733" s="28">
        <v>0.5</v>
      </c>
      <c r="AB1733" s="28">
        <v>0.5</v>
      </c>
      <c r="AC1733" s="28">
        <v>0.25</v>
      </c>
      <c r="AD1733" s="28">
        <v>22.5</v>
      </c>
      <c r="AE1733" s="28">
        <v>22.500982669999999</v>
      </c>
      <c r="AF1733" t="s">
        <v>915</v>
      </c>
    </row>
    <row r="1734" spans="1:32" ht="18" customHeight="1">
      <c r="A1734" s="22">
        <v>46184</v>
      </c>
      <c r="B1734" s="23" t="s">
        <v>9</v>
      </c>
      <c r="C1734" s="24">
        <v>513</v>
      </c>
      <c r="D1734" s="25">
        <v>606</v>
      </c>
      <c r="E1734" s="26">
        <v>-409</v>
      </c>
      <c r="F1734" s="24">
        <v>1</v>
      </c>
      <c r="G1734" s="24">
        <v>0</v>
      </c>
      <c r="H1734" s="23" t="s">
        <v>2681</v>
      </c>
      <c r="I1734" s="23" t="s">
        <v>2681</v>
      </c>
      <c r="J1734" s="23" t="s">
        <v>214</v>
      </c>
      <c r="K1734" s="23" t="s">
        <v>154</v>
      </c>
      <c r="L1734" s="27">
        <v>0.77500000000000002</v>
      </c>
      <c r="M1734" s="25">
        <v>-217</v>
      </c>
      <c r="N1734" s="25">
        <v>-706</v>
      </c>
      <c r="O1734" s="24">
        <v>0</v>
      </c>
      <c r="P1734" s="24">
        <v>3</v>
      </c>
      <c r="Q1734" s="24">
        <v>1</v>
      </c>
      <c r="R1734" s="66">
        <v>110.4039539227895</v>
      </c>
      <c r="S1734" s="66">
        <v>5.4889338512622752</v>
      </c>
      <c r="T1734" s="66">
        <v>606</v>
      </c>
      <c r="U1734" s="66"/>
      <c r="V1734" s="66">
        <v>606</v>
      </c>
      <c r="W1734" s="24">
        <v>0</v>
      </c>
      <c r="X1734" s="24"/>
      <c r="Y1734" s="24">
        <v>0</v>
      </c>
      <c r="Z1734" s="24">
        <v>7</v>
      </c>
      <c r="AA1734" s="28">
        <v>2.333333333333333</v>
      </c>
      <c r="AB1734" s="28">
        <v>0.5</v>
      </c>
      <c r="AC1734" s="28">
        <v>1.166666666666667</v>
      </c>
      <c r="AD1734" s="28">
        <v>21.7</v>
      </c>
      <c r="AE1734" s="28">
        <v>21.700982660000001</v>
      </c>
      <c r="AF1734" t="s">
        <v>653</v>
      </c>
    </row>
    <row r="1735" spans="1:32" ht="18" customHeight="1">
      <c r="A1735" s="22">
        <v>46184</v>
      </c>
      <c r="B1735" s="23" t="s">
        <v>9</v>
      </c>
      <c r="C1735" s="24">
        <v>515</v>
      </c>
      <c r="D1735" s="25">
        <v>5097</v>
      </c>
      <c r="E1735" s="26">
        <v>1133</v>
      </c>
      <c r="F1735" s="24">
        <v>25</v>
      </c>
      <c r="G1735" s="24">
        <v>12</v>
      </c>
      <c r="H1735" s="23" t="s">
        <v>2344</v>
      </c>
      <c r="I1735" s="23" t="s">
        <v>3291</v>
      </c>
      <c r="J1735" s="23" t="s">
        <v>3292</v>
      </c>
      <c r="K1735" s="23" t="s">
        <v>154</v>
      </c>
      <c r="L1735" s="27">
        <v>1.0741000000000001</v>
      </c>
      <c r="M1735" s="25">
        <v>-322</v>
      </c>
      <c r="N1735" s="25">
        <v>-808</v>
      </c>
      <c r="O1735" s="24">
        <v>0</v>
      </c>
      <c r="P1735" s="24">
        <v>5</v>
      </c>
      <c r="Q1735" s="24">
        <v>1</v>
      </c>
      <c r="R1735" s="66">
        <v>858.55417185554177</v>
      </c>
      <c r="S1735" s="66">
        <v>5.9367249814699043</v>
      </c>
      <c r="T1735" s="66">
        <v>203.88</v>
      </c>
      <c r="U1735" s="66">
        <v>424.75</v>
      </c>
      <c r="V1735" s="66">
        <v>137.75675675675669</v>
      </c>
      <c r="W1735" s="24">
        <v>7</v>
      </c>
      <c r="X1735" s="24">
        <v>0</v>
      </c>
      <c r="Y1735" s="24">
        <v>4</v>
      </c>
      <c r="Z1735" s="24">
        <v>1</v>
      </c>
      <c r="AA1735" s="28">
        <v>3</v>
      </c>
      <c r="AB1735" s="28">
        <v>0.8</v>
      </c>
      <c r="AC1735" s="28">
        <v>2.4</v>
      </c>
      <c r="AD1735" s="28">
        <v>34</v>
      </c>
      <c r="AE1735" s="28">
        <v>34.000982649999997</v>
      </c>
      <c r="AF1735" t="s">
        <v>1082</v>
      </c>
    </row>
    <row r="1736" spans="1:32" ht="18" customHeight="1">
      <c r="A1736" s="22">
        <v>46184</v>
      </c>
      <c r="B1736" s="23" t="s">
        <v>9</v>
      </c>
      <c r="C1736" s="24">
        <v>516</v>
      </c>
      <c r="D1736" s="25">
        <v>320</v>
      </c>
      <c r="E1736" s="26">
        <v>-413</v>
      </c>
      <c r="F1736" s="24">
        <v>0</v>
      </c>
      <c r="G1736" s="24">
        <v>0</v>
      </c>
      <c r="H1736" s="23" t="s">
        <v>214</v>
      </c>
      <c r="I1736" s="23" t="s">
        <v>214</v>
      </c>
      <c r="J1736" s="23" t="s">
        <v>214</v>
      </c>
      <c r="K1736" s="23" t="s">
        <v>154</v>
      </c>
      <c r="L1736" s="27">
        <v>0.56979999999999997</v>
      </c>
      <c r="M1736" s="25">
        <v>-852</v>
      </c>
      <c r="N1736" s="25">
        <v>907</v>
      </c>
      <c r="O1736" s="24">
        <v>0</v>
      </c>
      <c r="P1736" s="24">
        <v>6</v>
      </c>
      <c r="Q1736" s="24">
        <v>1</v>
      </c>
      <c r="R1736" s="66">
        <v>49.512401411374007</v>
      </c>
      <c r="S1736" s="66">
        <v>6.4630272593986824</v>
      </c>
      <c r="T1736" s="66"/>
      <c r="U1736" s="66"/>
      <c r="V1736" s="66"/>
      <c r="W1736" s="24"/>
      <c r="X1736" s="24"/>
      <c r="Y1736" s="24"/>
      <c r="Z1736" s="24">
        <v>0</v>
      </c>
      <c r="AA1736" s="28">
        <v>0</v>
      </c>
      <c r="AB1736" s="28">
        <v>0.5</v>
      </c>
      <c r="AC1736" s="28">
        <v>0</v>
      </c>
      <c r="AD1736" s="28">
        <v>20</v>
      </c>
      <c r="AE1736" s="28">
        <v>20.00098264</v>
      </c>
      <c r="AF1736" t="s">
        <v>590</v>
      </c>
    </row>
    <row r="1737" spans="1:32" ht="18" customHeight="1">
      <c r="A1737" s="22">
        <v>46184</v>
      </c>
      <c r="B1737" s="23" t="s">
        <v>9</v>
      </c>
      <c r="C1737" s="24">
        <v>517</v>
      </c>
      <c r="D1737" s="25">
        <v>1500</v>
      </c>
      <c r="E1737" s="26">
        <v>-210</v>
      </c>
      <c r="F1737" s="24">
        <v>5</v>
      </c>
      <c r="G1737" s="24">
        <v>6</v>
      </c>
      <c r="H1737" s="23" t="s">
        <v>1002</v>
      </c>
      <c r="I1737" s="23" t="s">
        <v>2715</v>
      </c>
      <c r="J1737" s="23" t="s">
        <v>3293</v>
      </c>
      <c r="K1737" s="23" t="s">
        <v>154</v>
      </c>
      <c r="L1737" s="27">
        <v>0.95330000000000004</v>
      </c>
      <c r="M1737" s="25">
        <v>318</v>
      </c>
      <c r="N1737" s="25">
        <v>-989</v>
      </c>
      <c r="O1737" s="24">
        <v>0</v>
      </c>
      <c r="P1737" s="24">
        <v>7</v>
      </c>
      <c r="Q1737" s="24">
        <v>1</v>
      </c>
      <c r="R1737" s="66">
        <v>225.83156911581571</v>
      </c>
      <c r="S1737" s="66">
        <v>6.6421183091135436</v>
      </c>
      <c r="T1737" s="66">
        <v>300</v>
      </c>
      <c r="U1737" s="66">
        <v>250</v>
      </c>
      <c r="V1737" s="66">
        <v>136.3636363636364</v>
      </c>
      <c r="W1737" s="24">
        <v>0</v>
      </c>
      <c r="X1737" s="24">
        <v>5</v>
      </c>
      <c r="Y1737" s="24">
        <v>4</v>
      </c>
      <c r="Z1737" s="24">
        <v>0</v>
      </c>
      <c r="AA1737" s="28">
        <v>2.25</v>
      </c>
      <c r="AB1737" s="28">
        <v>0.5</v>
      </c>
      <c r="AC1737" s="28">
        <v>1.125</v>
      </c>
      <c r="AD1737" s="28">
        <v>21.2</v>
      </c>
      <c r="AE1737" s="28">
        <v>21.200982629999999</v>
      </c>
      <c r="AF1737" t="s">
        <v>618</v>
      </c>
    </row>
    <row r="1738" spans="1:32" ht="18" customHeight="1">
      <c r="A1738" s="22">
        <v>46184</v>
      </c>
      <c r="B1738" s="23" t="s">
        <v>9</v>
      </c>
      <c r="C1738" s="24">
        <v>518</v>
      </c>
      <c r="D1738" s="25">
        <v>5419</v>
      </c>
      <c r="E1738" s="26">
        <v>1073</v>
      </c>
      <c r="F1738" s="24">
        <v>26</v>
      </c>
      <c r="G1738" s="24">
        <v>14</v>
      </c>
      <c r="H1738" s="23" t="s">
        <v>3294</v>
      </c>
      <c r="I1738" s="23" t="s">
        <v>2564</v>
      </c>
      <c r="J1738" s="23" t="s">
        <v>3295</v>
      </c>
      <c r="K1738" s="23" t="s">
        <v>154</v>
      </c>
      <c r="L1738" s="27">
        <v>1.0660000000000001</v>
      </c>
      <c r="M1738" s="25">
        <v>-531</v>
      </c>
      <c r="N1738" s="25">
        <v>-331</v>
      </c>
      <c r="O1738" s="24">
        <v>0</v>
      </c>
      <c r="P1738" s="24">
        <v>8</v>
      </c>
      <c r="Q1738" s="24">
        <v>1</v>
      </c>
      <c r="R1738" s="66">
        <v>898.82368202573684</v>
      </c>
      <c r="S1738" s="66">
        <v>6.0289911229161772</v>
      </c>
      <c r="T1738" s="66">
        <v>208.42307692307691</v>
      </c>
      <c r="U1738" s="66">
        <v>387.07142857142861</v>
      </c>
      <c r="V1738" s="66">
        <v>135.47499999999999</v>
      </c>
      <c r="W1738" s="24">
        <v>7</v>
      </c>
      <c r="X1738" s="24">
        <v>2</v>
      </c>
      <c r="Y1738" s="24">
        <v>4</v>
      </c>
      <c r="Z1738" s="24">
        <v>1</v>
      </c>
      <c r="AA1738" s="28">
        <v>3.5</v>
      </c>
      <c r="AB1738" s="28">
        <v>0.8</v>
      </c>
      <c r="AC1738" s="28">
        <v>2.8</v>
      </c>
      <c r="AD1738" s="28">
        <v>38</v>
      </c>
      <c r="AE1738" s="28">
        <v>38.000982620000002</v>
      </c>
      <c r="AF1738" t="s">
        <v>191</v>
      </c>
    </row>
    <row r="1739" spans="1:32" ht="18" customHeight="1">
      <c r="A1739" s="22">
        <v>46184</v>
      </c>
      <c r="B1739" s="23" t="s">
        <v>9</v>
      </c>
      <c r="C1739" s="24">
        <v>520</v>
      </c>
      <c r="D1739" s="25">
        <v>1920</v>
      </c>
      <c r="E1739" s="26">
        <v>-322</v>
      </c>
      <c r="F1739" s="24">
        <v>7</v>
      </c>
      <c r="G1739" s="24">
        <v>4</v>
      </c>
      <c r="H1739" s="23" t="s">
        <v>3296</v>
      </c>
      <c r="I1739" s="23" t="s">
        <v>988</v>
      </c>
      <c r="J1739" s="23" t="s">
        <v>3297</v>
      </c>
      <c r="K1739" s="23" t="s">
        <v>154</v>
      </c>
      <c r="L1739" s="27">
        <v>0.94410000000000005</v>
      </c>
      <c r="M1739" s="25">
        <v>762</v>
      </c>
      <c r="N1739" s="25">
        <v>-837</v>
      </c>
      <c r="O1739" s="24">
        <v>0</v>
      </c>
      <c r="P1739" s="24">
        <v>0</v>
      </c>
      <c r="Q1739" s="24">
        <v>1</v>
      </c>
      <c r="R1739" s="66">
        <v>308.57440846824397</v>
      </c>
      <c r="S1739" s="66">
        <v>6.2221621343481921</v>
      </c>
      <c r="T1739" s="66">
        <v>274.28571428571428</v>
      </c>
      <c r="U1739" s="66">
        <v>480</v>
      </c>
      <c r="V1739" s="66">
        <v>174.5454545454545</v>
      </c>
      <c r="W1739" s="24">
        <v>0</v>
      </c>
      <c r="X1739" s="24">
        <v>0</v>
      </c>
      <c r="Y1739" s="24">
        <v>0</v>
      </c>
      <c r="Z1739" s="24">
        <v>0</v>
      </c>
      <c r="AA1739" s="28">
        <v>0</v>
      </c>
      <c r="AB1739" s="28">
        <v>0.5</v>
      </c>
      <c r="AC1739" s="28">
        <v>0</v>
      </c>
      <c r="AD1739" s="28">
        <v>10</v>
      </c>
      <c r="AE1739" s="28">
        <v>10.000982609999999</v>
      </c>
      <c r="AF1739" t="s">
        <v>584</v>
      </c>
    </row>
    <row r="1740" spans="1:32" ht="18" customHeight="1">
      <c r="A1740" s="22">
        <v>46184</v>
      </c>
      <c r="B1740" s="23" t="s">
        <v>9</v>
      </c>
      <c r="C1740" s="24">
        <v>521</v>
      </c>
      <c r="D1740" s="25">
        <v>3420</v>
      </c>
      <c r="E1740" s="26">
        <v>-745</v>
      </c>
      <c r="F1740" s="24">
        <v>11</v>
      </c>
      <c r="G1740" s="24">
        <v>8</v>
      </c>
      <c r="H1740" s="23" t="s">
        <v>3298</v>
      </c>
      <c r="I1740" s="23" t="s">
        <v>842</v>
      </c>
      <c r="J1740" s="23" t="s">
        <v>3299</v>
      </c>
      <c r="K1740" s="23" t="s">
        <v>370</v>
      </c>
      <c r="L1740" s="27">
        <v>0.9274</v>
      </c>
      <c r="M1740" s="25">
        <v>140</v>
      </c>
      <c r="N1740" s="25">
        <v>-249</v>
      </c>
      <c r="O1740" s="24">
        <v>0</v>
      </c>
      <c r="P1740" s="24">
        <v>1</v>
      </c>
      <c r="Q1740" s="24">
        <v>1</v>
      </c>
      <c r="R1740" s="66">
        <v>561.78097758405977</v>
      </c>
      <c r="S1740" s="66">
        <v>6.0877817805574637</v>
      </c>
      <c r="T1740" s="66">
        <v>310.90909090909088</v>
      </c>
      <c r="U1740" s="66">
        <v>427.5</v>
      </c>
      <c r="V1740" s="66">
        <v>180</v>
      </c>
      <c r="W1740" s="24">
        <v>0</v>
      </c>
      <c r="X1740" s="24">
        <v>0</v>
      </c>
      <c r="Y1740" s="24">
        <v>0</v>
      </c>
      <c r="Z1740" s="24">
        <v>0</v>
      </c>
      <c r="AA1740" s="28">
        <v>0</v>
      </c>
      <c r="AB1740" s="28">
        <v>0.6</v>
      </c>
      <c r="AC1740" s="28">
        <v>0</v>
      </c>
      <c r="AD1740" s="28">
        <v>20</v>
      </c>
      <c r="AE1740" s="28">
        <v>20.0009826</v>
      </c>
      <c r="AF1740" t="s">
        <v>590</v>
      </c>
    </row>
    <row r="1741" spans="1:32" ht="18" customHeight="1">
      <c r="A1741" s="22">
        <v>46184</v>
      </c>
      <c r="B1741" s="23" t="s">
        <v>9</v>
      </c>
      <c r="C1741" s="24">
        <v>522</v>
      </c>
      <c r="D1741" s="25">
        <v>4534</v>
      </c>
      <c r="E1741" s="26">
        <v>155</v>
      </c>
      <c r="F1741" s="24">
        <v>21</v>
      </c>
      <c r="G1741" s="24">
        <v>8</v>
      </c>
      <c r="H1741" s="23" t="s">
        <v>3300</v>
      </c>
      <c r="I1741" s="23" t="s">
        <v>216</v>
      </c>
      <c r="J1741" s="23" t="s">
        <v>3301</v>
      </c>
      <c r="K1741" s="23" t="s">
        <v>203</v>
      </c>
      <c r="L1741" s="27">
        <v>1.0114000000000001</v>
      </c>
      <c r="M1741" s="25">
        <v>-138</v>
      </c>
      <c r="N1741" s="25">
        <v>-545</v>
      </c>
      <c r="O1741" s="24">
        <v>0</v>
      </c>
      <c r="P1741" s="24">
        <v>2</v>
      </c>
      <c r="Q1741" s="24">
        <v>1</v>
      </c>
      <c r="R1741" s="66">
        <v>726.36555624740561</v>
      </c>
      <c r="S1741" s="66">
        <v>6.2420360671062509</v>
      </c>
      <c r="T1741" s="66">
        <v>215.9047619047619</v>
      </c>
      <c r="U1741" s="66">
        <v>566.75</v>
      </c>
      <c r="V1741" s="66">
        <v>156.34482758620689</v>
      </c>
      <c r="W1741" s="24">
        <v>7</v>
      </c>
      <c r="X1741" s="24">
        <v>0</v>
      </c>
      <c r="Y1741" s="24">
        <v>2</v>
      </c>
      <c r="Z1741" s="24">
        <v>0</v>
      </c>
      <c r="AA1741" s="28">
        <v>2.25</v>
      </c>
      <c r="AB1741" s="28">
        <v>0.6</v>
      </c>
      <c r="AC1741" s="28">
        <v>1.35</v>
      </c>
      <c r="AD1741" s="28">
        <v>23.5</v>
      </c>
      <c r="AE1741" s="28">
        <v>23.50098259</v>
      </c>
      <c r="AF1741" t="s">
        <v>365</v>
      </c>
    </row>
    <row r="1742" spans="1:32" ht="18" customHeight="1">
      <c r="A1742" s="22">
        <v>46184</v>
      </c>
      <c r="B1742" s="23" t="s">
        <v>9</v>
      </c>
      <c r="C1742" s="24">
        <v>523</v>
      </c>
      <c r="D1742" s="25">
        <v>4634</v>
      </c>
      <c r="E1742" s="26">
        <v>-511</v>
      </c>
      <c r="F1742" s="24">
        <v>17</v>
      </c>
      <c r="G1742" s="24">
        <v>9</v>
      </c>
      <c r="H1742" s="23" t="s">
        <v>1871</v>
      </c>
      <c r="I1742" s="23" t="s">
        <v>949</v>
      </c>
      <c r="J1742" s="23" t="s">
        <v>3302</v>
      </c>
      <c r="K1742" s="23" t="s">
        <v>203</v>
      </c>
      <c r="L1742" s="27">
        <v>0.96319999999999995</v>
      </c>
      <c r="M1742" s="25">
        <v>-551</v>
      </c>
      <c r="N1742" s="25">
        <v>-84</v>
      </c>
      <c r="O1742" s="24">
        <v>0</v>
      </c>
      <c r="P1742" s="24">
        <v>3</v>
      </c>
      <c r="Q1742" s="24">
        <v>1</v>
      </c>
      <c r="R1742" s="66">
        <v>782.72099418845994</v>
      </c>
      <c r="S1742" s="66">
        <v>5.9203726927046576</v>
      </c>
      <c r="T1742" s="66">
        <v>272.58823529411762</v>
      </c>
      <c r="U1742" s="66">
        <v>514.88888888888891</v>
      </c>
      <c r="V1742" s="66">
        <v>178.2307692307692</v>
      </c>
      <c r="W1742" s="24">
        <v>1</v>
      </c>
      <c r="X1742" s="24">
        <v>0</v>
      </c>
      <c r="Y1742" s="24">
        <v>0</v>
      </c>
      <c r="Z1742" s="24">
        <v>2</v>
      </c>
      <c r="AA1742" s="28">
        <v>0.75</v>
      </c>
      <c r="AB1742" s="28">
        <v>0.6</v>
      </c>
      <c r="AC1742" s="28">
        <v>0.45</v>
      </c>
      <c r="AD1742" s="28">
        <v>14.5</v>
      </c>
      <c r="AE1742" s="28">
        <v>14.500982580000001</v>
      </c>
      <c r="AF1742" t="s">
        <v>785</v>
      </c>
    </row>
    <row r="1743" spans="1:32" ht="18" customHeight="1">
      <c r="A1743" s="22">
        <v>46184</v>
      </c>
      <c r="B1743" s="23" t="s">
        <v>9</v>
      </c>
      <c r="C1743" s="24">
        <v>525</v>
      </c>
      <c r="D1743" s="25">
        <v>3177</v>
      </c>
      <c r="E1743" s="26">
        <v>611</v>
      </c>
      <c r="F1743" s="24">
        <v>14</v>
      </c>
      <c r="G1743" s="24">
        <v>10</v>
      </c>
      <c r="H1743" s="23" t="s">
        <v>3303</v>
      </c>
      <c r="I1743" s="23" t="s">
        <v>1113</v>
      </c>
      <c r="J1743" s="23" t="s">
        <v>3304</v>
      </c>
      <c r="K1743" s="23" t="s">
        <v>154</v>
      </c>
      <c r="L1743" s="27">
        <v>1.0641</v>
      </c>
      <c r="M1743" s="25">
        <v>-475</v>
      </c>
      <c r="N1743" s="25">
        <v>-237</v>
      </c>
      <c r="O1743" s="24">
        <v>0</v>
      </c>
      <c r="P1743" s="24">
        <v>5</v>
      </c>
      <c r="Q1743" s="24">
        <v>1</v>
      </c>
      <c r="R1743" s="66">
        <v>540.47976338729757</v>
      </c>
      <c r="S1743" s="66">
        <v>5.8781109214692684</v>
      </c>
      <c r="T1743" s="66">
        <v>226.92857142857139</v>
      </c>
      <c r="U1743" s="66">
        <v>317.7</v>
      </c>
      <c r="V1743" s="66">
        <v>132.375</v>
      </c>
      <c r="W1743" s="24">
        <v>6</v>
      </c>
      <c r="X1743" s="24">
        <v>3</v>
      </c>
      <c r="Y1743" s="24">
        <v>4</v>
      </c>
      <c r="Z1743" s="24">
        <v>2</v>
      </c>
      <c r="AA1743" s="28">
        <v>3.75</v>
      </c>
      <c r="AB1743" s="28">
        <v>0.6</v>
      </c>
      <c r="AC1743" s="28">
        <v>2.25</v>
      </c>
      <c r="AD1743" s="28">
        <v>32.5</v>
      </c>
      <c r="AE1743" s="28">
        <v>32.500982569999998</v>
      </c>
      <c r="AF1743" t="s">
        <v>314</v>
      </c>
    </row>
    <row r="1744" spans="1:32" ht="18" customHeight="1">
      <c r="A1744" s="22">
        <v>46184</v>
      </c>
      <c r="B1744" s="23" t="s">
        <v>9</v>
      </c>
      <c r="C1744" s="24">
        <v>526</v>
      </c>
      <c r="D1744" s="25">
        <v>2450</v>
      </c>
      <c r="E1744" s="26">
        <v>-767</v>
      </c>
      <c r="F1744" s="24">
        <v>7</v>
      </c>
      <c r="G1744" s="24">
        <v>6</v>
      </c>
      <c r="H1744" s="23" t="s">
        <v>3305</v>
      </c>
      <c r="I1744" s="23" t="s">
        <v>2964</v>
      </c>
      <c r="J1744" s="23" t="s">
        <v>1152</v>
      </c>
      <c r="K1744" s="23" t="s">
        <v>154</v>
      </c>
      <c r="L1744" s="27">
        <v>0.89559999999999995</v>
      </c>
      <c r="M1744" s="25">
        <v>-1198</v>
      </c>
      <c r="N1744" s="25">
        <v>839</v>
      </c>
      <c r="O1744" s="24">
        <v>0</v>
      </c>
      <c r="P1744" s="24">
        <v>6</v>
      </c>
      <c r="Q1744" s="24">
        <v>1</v>
      </c>
      <c r="R1744" s="66">
        <v>396.4582295558323</v>
      </c>
      <c r="S1744" s="66">
        <v>6.1797178551315</v>
      </c>
      <c r="T1744" s="66">
        <v>350</v>
      </c>
      <c r="U1744" s="66">
        <v>408.33333333333331</v>
      </c>
      <c r="V1744" s="66">
        <v>188.46153846153851</v>
      </c>
      <c r="W1744" s="24">
        <v>0</v>
      </c>
      <c r="X1744" s="24">
        <v>1</v>
      </c>
      <c r="Y1744" s="24">
        <v>0</v>
      </c>
      <c r="Z1744" s="24">
        <v>0</v>
      </c>
      <c r="AA1744" s="28">
        <v>0.25</v>
      </c>
      <c r="AB1744" s="28">
        <v>0.5</v>
      </c>
      <c r="AC1744" s="28">
        <v>0.125</v>
      </c>
      <c r="AD1744" s="28">
        <v>21.2</v>
      </c>
      <c r="AE1744" s="28">
        <v>21.20098256</v>
      </c>
      <c r="AF1744" t="s">
        <v>1098</v>
      </c>
    </row>
    <row r="1745" spans="1:32" ht="18" customHeight="1">
      <c r="A1745" s="22">
        <v>46184</v>
      </c>
      <c r="B1745" s="23" t="s">
        <v>9</v>
      </c>
      <c r="C1745" s="24">
        <v>527</v>
      </c>
      <c r="D1745" s="25">
        <v>3471</v>
      </c>
      <c r="E1745" s="26">
        <v>208</v>
      </c>
      <c r="F1745" s="24">
        <v>16</v>
      </c>
      <c r="G1745" s="24">
        <v>4</v>
      </c>
      <c r="H1745" s="23" t="s">
        <v>2779</v>
      </c>
      <c r="I1745" s="23" t="s">
        <v>3306</v>
      </c>
      <c r="J1745" s="23" t="s">
        <v>3307</v>
      </c>
      <c r="K1745" s="23" t="s">
        <v>154</v>
      </c>
      <c r="L1745" s="27">
        <v>1.02</v>
      </c>
      <c r="M1745" s="25">
        <v>339</v>
      </c>
      <c r="N1745" s="25">
        <v>1271</v>
      </c>
      <c r="O1745" s="24">
        <v>0</v>
      </c>
      <c r="P1745" s="24">
        <v>7</v>
      </c>
      <c r="Q1745" s="24">
        <v>1</v>
      </c>
      <c r="R1745" s="66">
        <v>595.02475093399755</v>
      </c>
      <c r="S1745" s="66">
        <v>5.8333707876044576</v>
      </c>
      <c r="T1745" s="66">
        <v>216.9375</v>
      </c>
      <c r="U1745" s="66">
        <v>867.75</v>
      </c>
      <c r="V1745" s="66">
        <v>173.55</v>
      </c>
      <c r="W1745" s="24">
        <v>7</v>
      </c>
      <c r="X1745" s="24">
        <v>0</v>
      </c>
      <c r="Y1745" s="24">
        <v>0</v>
      </c>
      <c r="Z1745" s="24">
        <v>3</v>
      </c>
      <c r="AA1745" s="28">
        <v>2.5</v>
      </c>
      <c r="AB1745" s="28">
        <v>0.6</v>
      </c>
      <c r="AC1745" s="28">
        <v>1.5</v>
      </c>
      <c r="AD1745" s="28">
        <v>15</v>
      </c>
      <c r="AE1745" s="28">
        <v>15.00098255</v>
      </c>
      <c r="AF1745" t="s">
        <v>859</v>
      </c>
    </row>
    <row r="1746" spans="1:32" ht="18" customHeight="1">
      <c r="A1746" s="22">
        <v>46184</v>
      </c>
      <c r="B1746" s="23" t="s">
        <v>9</v>
      </c>
      <c r="C1746" s="24">
        <v>528</v>
      </c>
      <c r="D1746" s="25">
        <v>839</v>
      </c>
      <c r="E1746" s="26">
        <v>-512</v>
      </c>
      <c r="F1746" s="24">
        <v>2</v>
      </c>
      <c r="G1746" s="24">
        <v>1</v>
      </c>
      <c r="H1746" s="23" t="s">
        <v>979</v>
      </c>
      <c r="I1746" s="23" t="s">
        <v>3308</v>
      </c>
      <c r="J1746" s="23" t="s">
        <v>3309</v>
      </c>
      <c r="K1746" s="23" t="s">
        <v>154</v>
      </c>
      <c r="L1746" s="27">
        <v>0.79659999999999997</v>
      </c>
      <c r="M1746" s="25">
        <v>-219</v>
      </c>
      <c r="N1746" s="25">
        <v>660</v>
      </c>
      <c r="O1746" s="24">
        <v>0</v>
      </c>
      <c r="P1746" s="24">
        <v>8</v>
      </c>
      <c r="Q1746" s="24">
        <v>1</v>
      </c>
      <c r="R1746" s="66">
        <v>129.16962432544631</v>
      </c>
      <c r="S1746" s="66">
        <v>6.4953351407612487</v>
      </c>
      <c r="T1746" s="66">
        <v>419.5</v>
      </c>
      <c r="U1746" s="66">
        <v>839</v>
      </c>
      <c r="V1746" s="66">
        <v>279.66666666666669</v>
      </c>
      <c r="W1746" s="24">
        <v>0</v>
      </c>
      <c r="X1746" s="24">
        <v>0</v>
      </c>
      <c r="Y1746" s="24">
        <v>0</v>
      </c>
      <c r="Z1746" s="24">
        <v>0</v>
      </c>
      <c r="AA1746" s="28">
        <v>0</v>
      </c>
      <c r="AB1746" s="28">
        <v>0.5</v>
      </c>
      <c r="AC1746" s="28">
        <v>0</v>
      </c>
      <c r="AD1746" s="28">
        <v>20</v>
      </c>
      <c r="AE1746" s="28">
        <v>20.000982539999999</v>
      </c>
      <c r="AF1746" t="s">
        <v>590</v>
      </c>
    </row>
    <row r="1747" spans="1:32" ht="18" customHeight="1">
      <c r="A1747" s="22">
        <v>46184</v>
      </c>
      <c r="B1747" s="23" t="s">
        <v>9</v>
      </c>
      <c r="C1747" s="24">
        <v>530</v>
      </c>
      <c r="D1747" s="25">
        <v>3119</v>
      </c>
      <c r="E1747" s="26">
        <v>-859</v>
      </c>
      <c r="F1747" s="24">
        <v>10</v>
      </c>
      <c r="G1747" s="24">
        <v>8</v>
      </c>
      <c r="H1747" s="23" t="s">
        <v>3310</v>
      </c>
      <c r="I1747" s="23" t="s">
        <v>3311</v>
      </c>
      <c r="J1747" s="23" t="s">
        <v>3312</v>
      </c>
      <c r="K1747" s="23" t="s">
        <v>154</v>
      </c>
      <c r="L1747" s="27">
        <v>0.90820000000000001</v>
      </c>
      <c r="M1747" s="25">
        <v>-1111</v>
      </c>
      <c r="N1747" s="25">
        <v>-455</v>
      </c>
      <c r="O1747" s="24">
        <v>0</v>
      </c>
      <c r="P1747" s="24">
        <v>0</v>
      </c>
      <c r="Q1747" s="24">
        <v>1</v>
      </c>
      <c r="R1747" s="66">
        <v>482.3986093814861</v>
      </c>
      <c r="S1747" s="66">
        <v>6.4656073615118173</v>
      </c>
      <c r="T1747" s="66">
        <v>311.89999999999998</v>
      </c>
      <c r="U1747" s="66">
        <v>389.875</v>
      </c>
      <c r="V1747" s="66">
        <v>173.2777777777778</v>
      </c>
      <c r="W1747" s="24">
        <v>0</v>
      </c>
      <c r="X1747" s="24">
        <v>2</v>
      </c>
      <c r="Y1747" s="24">
        <v>0</v>
      </c>
      <c r="Z1747" s="24">
        <v>0</v>
      </c>
      <c r="AA1747" s="28">
        <v>0.5</v>
      </c>
      <c r="AB1747" s="28">
        <v>0.6</v>
      </c>
      <c r="AC1747" s="28">
        <v>0.3</v>
      </c>
      <c r="AD1747" s="28">
        <v>13</v>
      </c>
      <c r="AE1747" s="28">
        <v>13.00098253</v>
      </c>
      <c r="AF1747" t="s">
        <v>1225</v>
      </c>
    </row>
    <row r="1748" spans="1:32" ht="18" customHeight="1">
      <c r="A1748" s="22">
        <v>46184</v>
      </c>
      <c r="B1748" s="23" t="s">
        <v>9</v>
      </c>
      <c r="C1748" s="24">
        <v>531</v>
      </c>
      <c r="D1748" s="25">
        <v>788</v>
      </c>
      <c r="E1748" s="26">
        <v>-520</v>
      </c>
      <c r="F1748" s="24">
        <v>1</v>
      </c>
      <c r="G1748" s="24">
        <v>1</v>
      </c>
      <c r="H1748" s="23" t="s">
        <v>1409</v>
      </c>
      <c r="I1748" s="23" t="s">
        <v>2299</v>
      </c>
      <c r="J1748" s="23" t="s">
        <v>2299</v>
      </c>
      <c r="K1748" s="23" t="s">
        <v>154</v>
      </c>
      <c r="L1748" s="27">
        <v>0.78</v>
      </c>
      <c r="M1748" s="25">
        <v>298</v>
      </c>
      <c r="N1748" s="25">
        <v>-304</v>
      </c>
      <c r="O1748" s="24">
        <v>0</v>
      </c>
      <c r="P1748" s="24">
        <v>1</v>
      </c>
      <c r="Q1748" s="24">
        <v>1</v>
      </c>
      <c r="R1748" s="66">
        <v>142.0508509755085</v>
      </c>
      <c r="S1748" s="66">
        <v>5.5473092529087484</v>
      </c>
      <c r="T1748" s="66">
        <v>788</v>
      </c>
      <c r="U1748" s="66">
        <v>788</v>
      </c>
      <c r="V1748" s="66">
        <v>394</v>
      </c>
      <c r="W1748" s="24">
        <v>0</v>
      </c>
      <c r="X1748" s="24">
        <v>0</v>
      </c>
      <c r="Y1748" s="24">
        <v>0</v>
      </c>
      <c r="Z1748" s="24">
        <v>7</v>
      </c>
      <c r="AA1748" s="28">
        <v>1.75</v>
      </c>
      <c r="AB1748" s="28">
        <v>0.5</v>
      </c>
      <c r="AC1748" s="28">
        <v>0.875</v>
      </c>
      <c r="AD1748" s="28">
        <v>28.8</v>
      </c>
      <c r="AE1748" s="28">
        <v>28.800982520000002</v>
      </c>
      <c r="AF1748" t="s">
        <v>1124</v>
      </c>
    </row>
    <row r="1749" spans="1:32" ht="18" customHeight="1">
      <c r="A1749" s="22">
        <v>46184</v>
      </c>
      <c r="B1749" s="23" t="s">
        <v>9</v>
      </c>
      <c r="C1749" s="24">
        <v>532</v>
      </c>
      <c r="D1749" s="25">
        <v>4512</v>
      </c>
      <c r="E1749" s="26">
        <v>-409</v>
      </c>
      <c r="F1749" s="24">
        <v>16</v>
      </c>
      <c r="G1749" s="24">
        <v>16</v>
      </c>
      <c r="H1749" s="23" t="s">
        <v>3313</v>
      </c>
      <c r="I1749" s="23" t="s">
        <v>2097</v>
      </c>
      <c r="J1749" s="23" t="s">
        <v>2097</v>
      </c>
      <c r="K1749" s="23" t="s">
        <v>154</v>
      </c>
      <c r="L1749" s="27">
        <v>0.9698</v>
      </c>
      <c r="M1749" s="25">
        <v>149</v>
      </c>
      <c r="N1749" s="25">
        <v>-1464</v>
      </c>
      <c r="O1749" s="24">
        <v>0</v>
      </c>
      <c r="P1749" s="24">
        <v>2</v>
      </c>
      <c r="Q1749" s="24">
        <v>1</v>
      </c>
      <c r="R1749" s="66">
        <v>702.91235990037364</v>
      </c>
      <c r="S1749" s="66">
        <v>6.4190079125077588</v>
      </c>
      <c r="T1749" s="66">
        <v>282</v>
      </c>
      <c r="U1749" s="66">
        <v>282</v>
      </c>
      <c r="V1749" s="66">
        <v>141</v>
      </c>
      <c r="W1749" s="24">
        <v>0</v>
      </c>
      <c r="X1749" s="24">
        <v>4</v>
      </c>
      <c r="Y1749" s="24">
        <v>4</v>
      </c>
      <c r="Z1749" s="24">
        <v>0</v>
      </c>
      <c r="AA1749" s="28">
        <v>2</v>
      </c>
      <c r="AB1749" s="28">
        <v>0.6</v>
      </c>
      <c r="AC1749" s="28">
        <v>1.2</v>
      </c>
      <c r="AD1749" s="28">
        <v>32</v>
      </c>
      <c r="AE1749" s="28">
        <v>32.00098251</v>
      </c>
      <c r="AF1749" t="s">
        <v>1186</v>
      </c>
    </row>
    <row r="1750" spans="1:32" ht="18" customHeight="1">
      <c r="A1750" s="22">
        <v>46184</v>
      </c>
      <c r="B1750" s="23" t="s">
        <v>9</v>
      </c>
      <c r="C1750" s="24">
        <v>533</v>
      </c>
      <c r="D1750" s="25">
        <v>1818</v>
      </c>
      <c r="E1750" s="26">
        <v>-594</v>
      </c>
      <c r="F1750" s="24">
        <v>5</v>
      </c>
      <c r="G1750" s="24">
        <v>5</v>
      </c>
      <c r="H1750" s="23" t="s">
        <v>2981</v>
      </c>
      <c r="I1750" s="23" t="s">
        <v>2680</v>
      </c>
      <c r="J1750" s="23" t="s">
        <v>2680</v>
      </c>
      <c r="K1750" s="23" t="s">
        <v>154</v>
      </c>
      <c r="L1750" s="27">
        <v>0.8911</v>
      </c>
      <c r="M1750" s="25">
        <v>-371</v>
      </c>
      <c r="N1750" s="25">
        <v>-658</v>
      </c>
      <c r="O1750" s="24">
        <v>0</v>
      </c>
      <c r="P1750" s="24">
        <v>3</v>
      </c>
      <c r="Q1750" s="24">
        <v>1</v>
      </c>
      <c r="R1750" s="66">
        <v>290.33686176836858</v>
      </c>
      <c r="S1750" s="66">
        <v>6.2616919840182206</v>
      </c>
      <c r="T1750" s="66">
        <v>363.6</v>
      </c>
      <c r="U1750" s="66">
        <v>363.6</v>
      </c>
      <c r="V1750" s="66">
        <v>181.8</v>
      </c>
      <c r="W1750" s="24">
        <v>0</v>
      </c>
      <c r="X1750" s="24">
        <v>2</v>
      </c>
      <c r="Y1750" s="24">
        <v>0</v>
      </c>
      <c r="Z1750" s="24">
        <v>0</v>
      </c>
      <c r="AA1750" s="28">
        <v>0.5</v>
      </c>
      <c r="AB1750" s="28">
        <v>0.5</v>
      </c>
      <c r="AC1750" s="28">
        <v>0.25</v>
      </c>
      <c r="AD1750" s="28">
        <v>12.5</v>
      </c>
      <c r="AE1750" s="28">
        <v>12.500982499999999</v>
      </c>
      <c r="AF1750" t="s">
        <v>795</v>
      </c>
    </row>
    <row r="1751" spans="1:32" ht="18" customHeight="1">
      <c r="A1751" s="22">
        <v>46184</v>
      </c>
      <c r="B1751" s="23" t="s">
        <v>9</v>
      </c>
      <c r="C1751" s="24">
        <v>535</v>
      </c>
      <c r="D1751" s="25">
        <v>3333</v>
      </c>
      <c r="E1751" s="26">
        <v>232</v>
      </c>
      <c r="F1751" s="24">
        <v>16</v>
      </c>
      <c r="G1751" s="24">
        <v>6</v>
      </c>
      <c r="H1751" s="23" t="s">
        <v>2869</v>
      </c>
      <c r="I1751" s="23" t="s">
        <v>1528</v>
      </c>
      <c r="J1751" s="23" t="s">
        <v>3314</v>
      </c>
      <c r="K1751" s="23" t="s">
        <v>370</v>
      </c>
      <c r="L1751" s="27">
        <v>1.0232000000000001</v>
      </c>
      <c r="M1751" s="25">
        <v>283</v>
      </c>
      <c r="N1751" s="25">
        <v>-244</v>
      </c>
      <c r="O1751" s="24">
        <v>0</v>
      </c>
      <c r="P1751" s="24">
        <v>5</v>
      </c>
      <c r="Q1751" s="24">
        <v>1</v>
      </c>
      <c r="R1751" s="66">
        <v>530.40924657534242</v>
      </c>
      <c r="S1751" s="66">
        <v>6.2838271042972123</v>
      </c>
      <c r="T1751" s="66">
        <v>208.3125</v>
      </c>
      <c r="U1751" s="66">
        <v>555.5</v>
      </c>
      <c r="V1751" s="66">
        <v>151.5</v>
      </c>
      <c r="W1751" s="24">
        <v>7</v>
      </c>
      <c r="X1751" s="24">
        <v>0</v>
      </c>
      <c r="Y1751" s="24">
        <v>3</v>
      </c>
      <c r="Z1751" s="24">
        <v>0</v>
      </c>
      <c r="AA1751" s="28">
        <v>2.5</v>
      </c>
      <c r="AB1751" s="28">
        <v>0.6</v>
      </c>
      <c r="AC1751" s="28">
        <v>1.5</v>
      </c>
      <c r="AD1751" s="28">
        <v>25</v>
      </c>
      <c r="AE1751" s="28">
        <v>25.000982489999998</v>
      </c>
      <c r="AF1751" t="s">
        <v>267</v>
      </c>
    </row>
    <row r="1752" spans="1:32" ht="18" customHeight="1">
      <c r="A1752" s="22">
        <v>46184</v>
      </c>
      <c r="B1752" s="23" t="s">
        <v>9</v>
      </c>
      <c r="C1752" s="24">
        <v>536</v>
      </c>
      <c r="D1752" s="25">
        <v>2983</v>
      </c>
      <c r="E1752" s="26">
        <v>-715</v>
      </c>
      <c r="F1752" s="24">
        <v>10</v>
      </c>
      <c r="G1752" s="24">
        <v>6</v>
      </c>
      <c r="H1752" s="23" t="s">
        <v>2867</v>
      </c>
      <c r="I1752" s="23" t="s">
        <v>3315</v>
      </c>
      <c r="J1752" s="23" t="s">
        <v>3316</v>
      </c>
      <c r="K1752" s="23" t="s">
        <v>203</v>
      </c>
      <c r="L1752" s="27">
        <v>0.92010000000000003</v>
      </c>
      <c r="M1752" s="25">
        <v>1092</v>
      </c>
      <c r="N1752" s="25">
        <v>1328</v>
      </c>
      <c r="O1752" s="24">
        <v>0</v>
      </c>
      <c r="P1752" s="24">
        <v>6</v>
      </c>
      <c r="Q1752" s="24">
        <v>1</v>
      </c>
      <c r="R1752" s="66">
        <v>481.41521378165208</v>
      </c>
      <c r="S1752" s="66">
        <v>6.1963143552686972</v>
      </c>
      <c r="T1752" s="66">
        <v>298.3</v>
      </c>
      <c r="U1752" s="66">
        <v>497.16666666666669</v>
      </c>
      <c r="V1752" s="66">
        <v>186.4375</v>
      </c>
      <c r="W1752" s="24">
        <v>0</v>
      </c>
      <c r="X1752" s="24">
        <v>0</v>
      </c>
      <c r="Y1752" s="24">
        <v>0</v>
      </c>
      <c r="Z1752" s="24">
        <v>0</v>
      </c>
      <c r="AA1752" s="28">
        <v>0</v>
      </c>
      <c r="AB1752" s="28">
        <v>0.5</v>
      </c>
      <c r="AC1752" s="28">
        <v>0</v>
      </c>
      <c r="AD1752" s="28">
        <v>20</v>
      </c>
      <c r="AE1752" s="28">
        <v>20.000982480000001</v>
      </c>
      <c r="AF1752" t="s">
        <v>590</v>
      </c>
    </row>
    <row r="1753" spans="1:32" ht="18" customHeight="1">
      <c r="A1753" s="22">
        <v>46184</v>
      </c>
      <c r="B1753" s="23" t="s">
        <v>16</v>
      </c>
      <c r="C1753" s="24">
        <v>551</v>
      </c>
      <c r="D1753" s="25">
        <v>2522</v>
      </c>
      <c r="E1753" s="26">
        <v>118</v>
      </c>
      <c r="F1753" s="24">
        <v>11</v>
      </c>
      <c r="G1753" s="24">
        <v>5</v>
      </c>
      <c r="H1753" s="23" t="s">
        <v>847</v>
      </c>
      <c r="I1753" s="23" t="s">
        <v>165</v>
      </c>
      <c r="J1753" s="23" t="s">
        <v>3317</v>
      </c>
      <c r="K1753" s="23" t="s">
        <v>154</v>
      </c>
      <c r="L1753" s="27">
        <v>1.0156000000000001</v>
      </c>
      <c r="M1753" s="25">
        <v>-283</v>
      </c>
      <c r="N1753" s="25">
        <v>-489</v>
      </c>
      <c r="O1753" s="24">
        <v>0</v>
      </c>
      <c r="P1753" s="24">
        <v>1</v>
      </c>
      <c r="Q1753" s="24">
        <v>1</v>
      </c>
      <c r="R1753" s="66">
        <v>405.33914487339138</v>
      </c>
      <c r="S1753" s="66">
        <v>6.2219502653457077</v>
      </c>
      <c r="T1753" s="66">
        <v>229.27272727272731</v>
      </c>
      <c r="U1753" s="66">
        <v>504.4</v>
      </c>
      <c r="V1753" s="66">
        <v>157.625</v>
      </c>
      <c r="W1753" s="24">
        <v>7</v>
      </c>
      <c r="X1753" s="24">
        <v>0</v>
      </c>
      <c r="Y1753" s="24">
        <v>2</v>
      </c>
      <c r="Z1753" s="24">
        <v>0</v>
      </c>
      <c r="AA1753" s="28">
        <v>2.25</v>
      </c>
      <c r="AB1753" s="28">
        <v>0.5</v>
      </c>
      <c r="AC1753" s="28">
        <v>1.125</v>
      </c>
      <c r="AD1753" s="28">
        <v>21.2</v>
      </c>
      <c r="AE1753" s="28">
        <v>21.20098247</v>
      </c>
      <c r="AF1753" t="s">
        <v>1138</v>
      </c>
    </row>
    <row r="1754" spans="1:32" ht="18" customHeight="1">
      <c r="A1754" s="22">
        <v>46184</v>
      </c>
      <c r="B1754" s="23" t="s">
        <v>16</v>
      </c>
      <c r="C1754" s="24">
        <v>552</v>
      </c>
      <c r="D1754" s="25">
        <v>4126</v>
      </c>
      <c r="E1754" s="26">
        <v>933</v>
      </c>
      <c r="F1754" s="24">
        <v>19</v>
      </c>
      <c r="G1754" s="24">
        <v>15</v>
      </c>
      <c r="H1754" s="23" t="s">
        <v>3318</v>
      </c>
      <c r="I1754" s="23" t="s">
        <v>2918</v>
      </c>
      <c r="J1754" s="23" t="s">
        <v>3319</v>
      </c>
      <c r="K1754" s="23" t="s">
        <v>154</v>
      </c>
      <c r="L1754" s="27">
        <v>1.0753999999999999</v>
      </c>
      <c r="M1754" s="25">
        <v>-431</v>
      </c>
      <c r="N1754" s="25">
        <v>-1130</v>
      </c>
      <c r="O1754" s="24">
        <v>0</v>
      </c>
      <c r="P1754" s="24">
        <v>2</v>
      </c>
      <c r="Q1754" s="24">
        <v>1</v>
      </c>
      <c r="R1754" s="66">
        <v>642.16536944790369</v>
      </c>
      <c r="S1754" s="66">
        <v>6.4251362597570374</v>
      </c>
      <c r="T1754" s="66">
        <v>217.15789473684211</v>
      </c>
      <c r="U1754" s="66">
        <v>275.06666666666672</v>
      </c>
      <c r="V1754" s="66">
        <v>121.35294117647059</v>
      </c>
      <c r="W1754" s="24">
        <v>7</v>
      </c>
      <c r="X1754" s="24">
        <v>5</v>
      </c>
      <c r="Y1754" s="24">
        <v>7</v>
      </c>
      <c r="Z1754" s="24">
        <v>0</v>
      </c>
      <c r="AA1754" s="28">
        <v>4.75</v>
      </c>
      <c r="AB1754" s="28">
        <v>0.6</v>
      </c>
      <c r="AC1754" s="28">
        <v>2.85</v>
      </c>
      <c r="AD1754" s="28">
        <v>38.5</v>
      </c>
      <c r="AE1754" s="28">
        <v>38.500982460000003</v>
      </c>
      <c r="AF1754" t="s">
        <v>650</v>
      </c>
    </row>
    <row r="1755" spans="1:32" ht="18" customHeight="1">
      <c r="A1755" s="22">
        <v>46184</v>
      </c>
      <c r="B1755" s="23" t="s">
        <v>16</v>
      </c>
      <c r="C1755" s="24">
        <v>553</v>
      </c>
      <c r="D1755" s="25">
        <v>1702</v>
      </c>
      <c r="E1755" s="26">
        <v>293</v>
      </c>
      <c r="F1755" s="24">
        <v>9</v>
      </c>
      <c r="G1755" s="24">
        <v>1</v>
      </c>
      <c r="H1755" s="23" t="s">
        <v>3250</v>
      </c>
      <c r="I1755" s="23" t="s">
        <v>541</v>
      </c>
      <c r="J1755" s="23" t="s">
        <v>3320</v>
      </c>
      <c r="K1755" s="23" t="s">
        <v>154</v>
      </c>
      <c r="L1755" s="27">
        <v>1.0573999999999999</v>
      </c>
      <c r="M1755" s="25">
        <v>-750</v>
      </c>
      <c r="N1755" s="25">
        <v>1604</v>
      </c>
      <c r="O1755" s="24">
        <v>0</v>
      </c>
      <c r="P1755" s="24">
        <v>3</v>
      </c>
      <c r="Q1755" s="24">
        <v>1</v>
      </c>
      <c r="R1755" s="66">
        <v>279.04955375674558</v>
      </c>
      <c r="S1755" s="66">
        <v>6.0992751182955676</v>
      </c>
      <c r="T1755" s="66">
        <v>189.11111111111109</v>
      </c>
      <c r="U1755" s="66">
        <v>1702</v>
      </c>
      <c r="V1755" s="66">
        <v>170.2</v>
      </c>
      <c r="W1755" s="24">
        <v>7</v>
      </c>
      <c r="X1755" s="24">
        <v>0</v>
      </c>
      <c r="Y1755" s="24">
        <v>1</v>
      </c>
      <c r="Z1755" s="24">
        <v>1</v>
      </c>
      <c r="AA1755" s="28">
        <v>2.25</v>
      </c>
      <c r="AB1755" s="28">
        <v>0.5</v>
      </c>
      <c r="AC1755" s="28">
        <v>1.125</v>
      </c>
      <c r="AD1755" s="28">
        <v>11.2</v>
      </c>
      <c r="AE1755" s="28">
        <v>11.20098245</v>
      </c>
      <c r="AF1755" t="s">
        <v>1460</v>
      </c>
    </row>
    <row r="1756" spans="1:32" ht="18" customHeight="1">
      <c r="A1756" s="22">
        <v>46184</v>
      </c>
      <c r="B1756" s="23" t="s">
        <v>16</v>
      </c>
      <c r="C1756" s="24">
        <v>555</v>
      </c>
      <c r="D1756" s="25">
        <v>1774</v>
      </c>
      <c r="E1756" s="26">
        <v>-911</v>
      </c>
      <c r="F1756" s="24">
        <v>4</v>
      </c>
      <c r="G1756" s="24">
        <v>4</v>
      </c>
      <c r="H1756" s="23" t="s">
        <v>3321</v>
      </c>
      <c r="I1756" s="23" t="s">
        <v>3322</v>
      </c>
      <c r="J1756" s="23" t="s">
        <v>3322</v>
      </c>
      <c r="K1756" s="23" t="s">
        <v>154</v>
      </c>
      <c r="L1756" s="27">
        <v>0.82879999999999998</v>
      </c>
      <c r="M1756" s="25">
        <v>-175</v>
      </c>
      <c r="N1756" s="25">
        <v>-202</v>
      </c>
      <c r="O1756" s="24">
        <v>0</v>
      </c>
      <c r="P1756" s="24">
        <v>5</v>
      </c>
      <c r="Q1756" s="24">
        <v>1</v>
      </c>
      <c r="R1756" s="66">
        <v>272.80546907430471</v>
      </c>
      <c r="S1756" s="66">
        <v>6.5028021836204877</v>
      </c>
      <c r="T1756" s="66">
        <v>443.5</v>
      </c>
      <c r="U1756" s="66">
        <v>443.5</v>
      </c>
      <c r="V1756" s="66">
        <v>221.75</v>
      </c>
      <c r="W1756" s="24">
        <v>0</v>
      </c>
      <c r="X1756" s="24">
        <v>1</v>
      </c>
      <c r="Y1756" s="24">
        <v>0</v>
      </c>
      <c r="Z1756" s="24">
        <v>0</v>
      </c>
      <c r="AA1756" s="28">
        <v>0.25</v>
      </c>
      <c r="AB1756" s="28">
        <v>0.5</v>
      </c>
      <c r="AC1756" s="28">
        <v>0.125</v>
      </c>
      <c r="AD1756" s="28">
        <v>21.2</v>
      </c>
      <c r="AE1756" s="28">
        <v>21.200982440000001</v>
      </c>
      <c r="AF1756" t="s">
        <v>1098</v>
      </c>
    </row>
    <row r="1757" spans="1:32" ht="18" customHeight="1">
      <c r="A1757" s="22">
        <v>46184</v>
      </c>
      <c r="B1757" s="23" t="s">
        <v>16</v>
      </c>
      <c r="C1757" s="24">
        <v>556</v>
      </c>
      <c r="D1757" s="25">
        <v>1709</v>
      </c>
      <c r="E1757" s="26">
        <v>-255</v>
      </c>
      <c r="F1757" s="24">
        <v>6</v>
      </c>
      <c r="G1757" s="24">
        <v>3</v>
      </c>
      <c r="H1757" s="23" t="s">
        <v>1005</v>
      </c>
      <c r="I1757" s="23" t="s">
        <v>3323</v>
      </c>
      <c r="J1757" s="23" t="s">
        <v>3324</v>
      </c>
      <c r="K1757" s="23" t="s">
        <v>154</v>
      </c>
      <c r="L1757" s="27">
        <v>0.95030000000000003</v>
      </c>
      <c r="M1757" s="25">
        <v>-2</v>
      </c>
      <c r="N1757" s="25">
        <v>820</v>
      </c>
      <c r="O1757" s="24">
        <v>0</v>
      </c>
      <c r="P1757" s="24">
        <v>6</v>
      </c>
      <c r="Q1757" s="24">
        <v>1</v>
      </c>
      <c r="R1757" s="66">
        <v>283.26193441261938</v>
      </c>
      <c r="S1757" s="66">
        <v>6.0332850707379189</v>
      </c>
      <c r="T1757" s="66">
        <v>284.83333333333331</v>
      </c>
      <c r="U1757" s="66">
        <v>569.66666666666663</v>
      </c>
      <c r="V1757" s="66">
        <v>189.88888888888891</v>
      </c>
      <c r="W1757" s="24">
        <v>0</v>
      </c>
      <c r="X1757" s="24">
        <v>0</v>
      </c>
      <c r="Y1757" s="24">
        <v>0</v>
      </c>
      <c r="Z1757" s="24">
        <v>4</v>
      </c>
      <c r="AA1757" s="28">
        <v>1</v>
      </c>
      <c r="AB1757" s="28">
        <v>0.5</v>
      </c>
      <c r="AC1757" s="28">
        <v>0.5</v>
      </c>
      <c r="AD1757" s="28">
        <v>25</v>
      </c>
      <c r="AE1757" s="28">
        <v>25.000982430000001</v>
      </c>
      <c r="AF1757" t="s">
        <v>634</v>
      </c>
    </row>
    <row r="1758" spans="1:32" ht="18" customHeight="1">
      <c r="A1758" s="22">
        <v>46184</v>
      </c>
      <c r="B1758" s="23" t="s">
        <v>16</v>
      </c>
      <c r="C1758" s="24">
        <v>557</v>
      </c>
      <c r="D1758" s="25">
        <v>3031</v>
      </c>
      <c r="E1758" s="26">
        <v>-309</v>
      </c>
      <c r="F1758" s="24">
        <v>11</v>
      </c>
      <c r="G1758" s="24">
        <v>6</v>
      </c>
      <c r="H1758" s="23" t="s">
        <v>310</v>
      </c>
      <c r="I1758" s="23" t="s">
        <v>2264</v>
      </c>
      <c r="J1758" s="23" t="s">
        <v>3325</v>
      </c>
      <c r="K1758" s="23" t="s">
        <v>154</v>
      </c>
      <c r="L1758" s="27">
        <v>0.96599999999999997</v>
      </c>
      <c r="M1758" s="25">
        <v>-26</v>
      </c>
      <c r="N1758" s="25">
        <v>-188</v>
      </c>
      <c r="O1758" s="24">
        <v>0</v>
      </c>
      <c r="P1758" s="24">
        <v>7</v>
      </c>
      <c r="Q1758" s="24">
        <v>1</v>
      </c>
      <c r="R1758" s="66">
        <v>500.83582399335819</v>
      </c>
      <c r="S1758" s="66">
        <v>6.0518833813297572</v>
      </c>
      <c r="T1758" s="66">
        <v>275.54545454545462</v>
      </c>
      <c r="U1758" s="66">
        <v>505.16666666666669</v>
      </c>
      <c r="V1758" s="66">
        <v>178.29411764705881</v>
      </c>
      <c r="W1758" s="24">
        <v>0</v>
      </c>
      <c r="X1758" s="24">
        <v>0</v>
      </c>
      <c r="Y1758" s="24">
        <v>0</v>
      </c>
      <c r="Z1758" s="24">
        <v>3</v>
      </c>
      <c r="AA1758" s="28">
        <v>0.75</v>
      </c>
      <c r="AB1758" s="28">
        <v>0.6</v>
      </c>
      <c r="AC1758" s="28">
        <v>0.45</v>
      </c>
      <c r="AD1758" s="28">
        <v>14.5</v>
      </c>
      <c r="AE1758" s="28">
        <v>14.50098242</v>
      </c>
      <c r="AF1758" t="s">
        <v>785</v>
      </c>
    </row>
    <row r="1759" spans="1:32" ht="18" customHeight="1">
      <c r="A1759" s="22">
        <v>46184</v>
      </c>
      <c r="B1759" s="23" t="s">
        <v>16</v>
      </c>
      <c r="C1759" s="24">
        <v>558</v>
      </c>
      <c r="D1759" s="25">
        <v>1009</v>
      </c>
      <c r="E1759" s="26">
        <v>-195</v>
      </c>
      <c r="F1759" s="24">
        <v>4</v>
      </c>
      <c r="G1759" s="24">
        <v>1</v>
      </c>
      <c r="H1759" s="23" t="s">
        <v>468</v>
      </c>
      <c r="I1759" s="23" t="s">
        <v>3326</v>
      </c>
      <c r="J1759" s="23" t="s">
        <v>3327</v>
      </c>
      <c r="K1759" s="23" t="s">
        <v>154</v>
      </c>
      <c r="L1759" s="27">
        <v>0.93559999999999999</v>
      </c>
      <c r="M1759" s="25">
        <v>488</v>
      </c>
      <c r="N1759" s="25">
        <v>-1951</v>
      </c>
      <c r="O1759" s="24">
        <v>0</v>
      </c>
      <c r="P1759" s="24">
        <v>8</v>
      </c>
      <c r="Q1759" s="24">
        <v>1</v>
      </c>
      <c r="R1759" s="66">
        <v>156.52386882523871</v>
      </c>
      <c r="S1759" s="66">
        <v>6.4463011780431012</v>
      </c>
      <c r="T1759" s="66">
        <v>252.25</v>
      </c>
      <c r="U1759" s="66">
        <v>1009</v>
      </c>
      <c r="V1759" s="66">
        <v>201.8</v>
      </c>
      <c r="W1759" s="24">
        <v>7</v>
      </c>
      <c r="X1759" s="24">
        <v>0</v>
      </c>
      <c r="Y1759" s="24">
        <v>0</v>
      </c>
      <c r="Z1759" s="24">
        <v>0</v>
      </c>
      <c r="AA1759" s="28">
        <v>1.75</v>
      </c>
      <c r="AB1759" s="28">
        <v>0.5</v>
      </c>
      <c r="AC1759" s="28">
        <v>0.875</v>
      </c>
      <c r="AD1759" s="28">
        <v>28.8</v>
      </c>
      <c r="AE1759" s="28">
        <v>28.80098241</v>
      </c>
      <c r="AF1759" t="s">
        <v>1124</v>
      </c>
    </row>
    <row r="1760" spans="1:32" ht="18" customHeight="1">
      <c r="A1760" s="22">
        <v>46184</v>
      </c>
      <c r="B1760" s="23" t="s">
        <v>16</v>
      </c>
      <c r="C1760" s="24">
        <v>560</v>
      </c>
      <c r="D1760" s="25">
        <v>3691</v>
      </c>
      <c r="E1760" s="26">
        <v>-1405</v>
      </c>
      <c r="F1760" s="24">
        <v>7</v>
      </c>
      <c r="G1760" s="24">
        <v>13</v>
      </c>
      <c r="H1760" s="23" t="s">
        <v>3328</v>
      </c>
      <c r="I1760" s="23" t="s">
        <v>1448</v>
      </c>
      <c r="J1760" s="23" t="s">
        <v>3329</v>
      </c>
      <c r="K1760" s="23" t="s">
        <v>154</v>
      </c>
      <c r="L1760" s="27">
        <v>0.87309999999999999</v>
      </c>
      <c r="M1760" s="25">
        <v>653</v>
      </c>
      <c r="N1760" s="25">
        <v>-1089</v>
      </c>
      <c r="O1760" s="24">
        <v>0</v>
      </c>
      <c r="P1760" s="24">
        <v>0</v>
      </c>
      <c r="Q1760" s="24">
        <v>1</v>
      </c>
      <c r="R1760" s="66">
        <v>614.43171440431706</v>
      </c>
      <c r="S1760" s="66">
        <v>6.0071768977263371</v>
      </c>
      <c r="T1760" s="66">
        <v>527.28571428571433</v>
      </c>
      <c r="U1760" s="66">
        <v>283.92307692307691</v>
      </c>
      <c r="V1760" s="66">
        <v>184.55</v>
      </c>
      <c r="W1760" s="24">
        <v>0</v>
      </c>
      <c r="X1760" s="24">
        <v>5</v>
      </c>
      <c r="Y1760" s="24">
        <v>0</v>
      </c>
      <c r="Z1760" s="24">
        <v>5</v>
      </c>
      <c r="AA1760" s="28">
        <v>2.5</v>
      </c>
      <c r="AB1760" s="28">
        <v>0.6</v>
      </c>
      <c r="AC1760" s="28">
        <v>1.5</v>
      </c>
      <c r="AD1760" s="28">
        <v>25</v>
      </c>
      <c r="AE1760" s="28">
        <v>25.000982400000002</v>
      </c>
      <c r="AF1760" t="s">
        <v>812</v>
      </c>
    </row>
    <row r="1761" spans="1:32" ht="18" customHeight="1">
      <c r="A1761" s="22">
        <v>46184</v>
      </c>
      <c r="B1761" s="23" t="s">
        <v>20</v>
      </c>
      <c r="C1761" s="24">
        <v>678</v>
      </c>
      <c r="D1761" s="25">
        <v>431</v>
      </c>
      <c r="E1761" s="26">
        <v>-594</v>
      </c>
      <c r="F1761" s="24">
        <v>1</v>
      </c>
      <c r="G1761" s="24">
        <v>1</v>
      </c>
      <c r="H1761" s="23" t="s">
        <v>3330</v>
      </c>
      <c r="I1761" s="23" t="s">
        <v>2865</v>
      </c>
      <c r="J1761" s="23" t="s">
        <v>2865</v>
      </c>
      <c r="K1761" s="23" t="s">
        <v>154</v>
      </c>
      <c r="L1761" s="27">
        <v>0.54059999999999997</v>
      </c>
      <c r="M1761" s="25">
        <v>-786</v>
      </c>
      <c r="N1761" s="25">
        <v>-372</v>
      </c>
      <c r="O1761" s="24">
        <v>0</v>
      </c>
      <c r="P1761" s="24">
        <v>8</v>
      </c>
      <c r="Q1761" s="24">
        <v>0</v>
      </c>
      <c r="R1761" s="66"/>
      <c r="S1761" s="66"/>
      <c r="T1761" s="66"/>
      <c r="U1761" s="66"/>
      <c r="V1761" s="66"/>
      <c r="W1761" s="24"/>
      <c r="X1761" s="24"/>
      <c r="Y1761" s="24"/>
      <c r="Z1761" s="24"/>
      <c r="AA1761" s="28"/>
      <c r="AB1761" s="28">
        <v>0.5</v>
      </c>
      <c r="AC1761" s="28"/>
      <c r="AD1761" s="28">
        <v>20</v>
      </c>
      <c r="AE1761" s="28">
        <v>20.000982390000001</v>
      </c>
      <c r="AF1761" t="s">
        <v>590</v>
      </c>
    </row>
    <row r="1762" spans="1:32" ht="18" customHeight="1">
      <c r="A1762" s="22">
        <v>46184</v>
      </c>
      <c r="B1762" s="23" t="s">
        <v>20</v>
      </c>
      <c r="C1762" s="24">
        <v>680</v>
      </c>
      <c r="D1762" s="25">
        <v>1503</v>
      </c>
      <c r="E1762" s="26">
        <v>-339</v>
      </c>
      <c r="F1762" s="24">
        <v>18</v>
      </c>
      <c r="G1762" s="24">
        <v>5</v>
      </c>
      <c r="H1762" s="23" t="s">
        <v>1293</v>
      </c>
      <c r="I1762" s="23" t="s">
        <v>2532</v>
      </c>
      <c r="J1762" s="23" t="s">
        <v>1175</v>
      </c>
      <c r="K1762" s="23" t="s">
        <v>154</v>
      </c>
      <c r="L1762" s="27">
        <v>0.92479999999999996</v>
      </c>
      <c r="M1762" s="25">
        <v>-493</v>
      </c>
      <c r="N1762" s="25">
        <v>-3145</v>
      </c>
      <c r="O1762" s="24">
        <v>0</v>
      </c>
      <c r="P1762" s="24">
        <v>0</v>
      </c>
      <c r="Q1762" s="24">
        <v>0</v>
      </c>
      <c r="R1762" s="66"/>
      <c r="S1762" s="66"/>
      <c r="T1762" s="66"/>
      <c r="U1762" s="66"/>
      <c r="V1762" s="66"/>
      <c r="W1762" s="24"/>
      <c r="X1762" s="24"/>
      <c r="Y1762" s="24"/>
      <c r="Z1762" s="24"/>
      <c r="AA1762" s="28"/>
      <c r="AB1762" s="28">
        <v>0.5</v>
      </c>
      <c r="AC1762" s="28"/>
      <c r="AD1762" s="28">
        <v>30</v>
      </c>
      <c r="AE1762" s="28">
        <v>30.00098238</v>
      </c>
      <c r="AF1762" t="s">
        <v>661</v>
      </c>
    </row>
    <row r="1763" spans="1:32" ht="18" customHeight="1">
      <c r="A1763" s="22">
        <v>46184</v>
      </c>
      <c r="B1763" s="23" t="s">
        <v>20</v>
      </c>
      <c r="C1763" s="24">
        <v>681</v>
      </c>
      <c r="D1763" s="25">
        <v>1401</v>
      </c>
      <c r="E1763" s="26">
        <v>310</v>
      </c>
      <c r="F1763" s="24">
        <v>14</v>
      </c>
      <c r="G1763" s="24">
        <v>7</v>
      </c>
      <c r="H1763" s="23" t="s">
        <v>3083</v>
      </c>
      <c r="I1763" s="23" t="s">
        <v>420</v>
      </c>
      <c r="J1763" s="23" t="s">
        <v>2659</v>
      </c>
      <c r="K1763" s="23" t="s">
        <v>154</v>
      </c>
      <c r="L1763" s="27">
        <v>1.0738000000000001</v>
      </c>
      <c r="M1763" s="25">
        <v>-1284</v>
      </c>
      <c r="N1763" s="25">
        <v>-929</v>
      </c>
      <c r="O1763" s="24">
        <v>0</v>
      </c>
      <c r="P1763" s="24">
        <v>1</v>
      </c>
      <c r="Q1763" s="24">
        <v>0</v>
      </c>
      <c r="R1763" s="66"/>
      <c r="S1763" s="66"/>
      <c r="T1763" s="66"/>
      <c r="U1763" s="66"/>
      <c r="V1763" s="66"/>
      <c r="W1763" s="24"/>
      <c r="X1763" s="24"/>
      <c r="Y1763" s="24"/>
      <c r="Z1763" s="24"/>
      <c r="AA1763" s="28"/>
      <c r="AB1763" s="28">
        <v>0.5</v>
      </c>
      <c r="AC1763" s="28"/>
      <c r="AD1763" s="28">
        <v>45</v>
      </c>
      <c r="AE1763" s="28">
        <v>45.000982370000003</v>
      </c>
      <c r="AF1763" t="s">
        <v>241</v>
      </c>
    </row>
    <row r="1764" spans="1:32" ht="18" customHeight="1">
      <c r="A1764" s="22">
        <v>46184</v>
      </c>
      <c r="B1764" s="23" t="s">
        <v>20</v>
      </c>
      <c r="C1764" s="24">
        <v>682</v>
      </c>
      <c r="D1764" s="25">
        <v>1122</v>
      </c>
      <c r="E1764" s="26">
        <v>-35</v>
      </c>
      <c r="F1764" s="24">
        <v>15</v>
      </c>
      <c r="G1764" s="24">
        <v>6</v>
      </c>
      <c r="H1764" s="23" t="s">
        <v>888</v>
      </c>
      <c r="I1764" s="23" t="s">
        <v>3331</v>
      </c>
      <c r="J1764" s="23" t="s">
        <v>3332</v>
      </c>
      <c r="K1764" s="23" t="s">
        <v>154</v>
      </c>
      <c r="L1764" s="27">
        <v>0.98960000000000004</v>
      </c>
      <c r="M1764" s="25">
        <v>-270</v>
      </c>
      <c r="N1764" s="25">
        <v>-1592</v>
      </c>
      <c r="O1764" s="24">
        <v>0</v>
      </c>
      <c r="P1764" s="24">
        <v>2</v>
      </c>
      <c r="Q1764" s="24">
        <v>0</v>
      </c>
      <c r="R1764" s="66"/>
      <c r="S1764" s="66"/>
      <c r="T1764" s="66"/>
      <c r="U1764" s="66"/>
      <c r="V1764" s="66"/>
      <c r="W1764" s="24"/>
      <c r="X1764" s="24"/>
      <c r="Y1764" s="24"/>
      <c r="Z1764" s="24"/>
      <c r="AA1764" s="28"/>
      <c r="AB1764" s="28">
        <v>0.5</v>
      </c>
      <c r="AC1764" s="28"/>
      <c r="AD1764" s="28">
        <v>40</v>
      </c>
      <c r="AE1764" s="28">
        <v>40.000982360000002</v>
      </c>
      <c r="AF1764" t="s">
        <v>664</v>
      </c>
    </row>
    <row r="1765" spans="1:32" ht="18" customHeight="1">
      <c r="A1765" s="22">
        <v>46184</v>
      </c>
      <c r="B1765" s="23" t="s">
        <v>20</v>
      </c>
      <c r="C1765" s="24">
        <v>688</v>
      </c>
      <c r="D1765" s="25">
        <v>1829</v>
      </c>
      <c r="E1765" s="26">
        <v>1125</v>
      </c>
      <c r="F1765" s="24">
        <v>29</v>
      </c>
      <c r="G1765" s="24">
        <v>10</v>
      </c>
      <c r="H1765" s="23" t="s">
        <v>1836</v>
      </c>
      <c r="I1765" s="23" t="s">
        <v>2503</v>
      </c>
      <c r="J1765" s="23" t="s">
        <v>511</v>
      </c>
      <c r="K1765" s="23" t="s">
        <v>154</v>
      </c>
      <c r="L1765" s="27">
        <v>1.2050000000000001</v>
      </c>
      <c r="M1765" s="25">
        <v>-186</v>
      </c>
      <c r="N1765" s="25">
        <v>3103</v>
      </c>
      <c r="O1765" s="24">
        <v>0</v>
      </c>
      <c r="P1765" s="24">
        <v>8</v>
      </c>
      <c r="Q1765" s="24">
        <v>0</v>
      </c>
      <c r="R1765" s="66"/>
      <c r="S1765" s="66"/>
      <c r="T1765" s="66"/>
      <c r="U1765" s="66"/>
      <c r="V1765" s="66"/>
      <c r="W1765" s="24"/>
      <c r="X1765" s="24"/>
      <c r="Y1765" s="24"/>
      <c r="Z1765" s="24"/>
      <c r="AA1765" s="28"/>
      <c r="AB1765" s="28">
        <v>0.5</v>
      </c>
      <c r="AC1765" s="28"/>
      <c r="AD1765" s="28">
        <v>70</v>
      </c>
      <c r="AE1765" s="28">
        <v>70.000982350000001</v>
      </c>
      <c r="AF1765" t="s">
        <v>204</v>
      </c>
    </row>
    <row r="1766" spans="1:32" ht="18" customHeight="1">
      <c r="A1766" s="22">
        <v>46184</v>
      </c>
      <c r="B1766" s="23" t="s">
        <v>20</v>
      </c>
      <c r="C1766" s="24">
        <v>700</v>
      </c>
      <c r="D1766" s="25">
        <v>500</v>
      </c>
      <c r="E1766" s="26">
        <v>-670</v>
      </c>
      <c r="F1766" s="24">
        <v>1</v>
      </c>
      <c r="G1766" s="24">
        <v>1</v>
      </c>
      <c r="H1766" s="23" t="s">
        <v>3293</v>
      </c>
      <c r="I1766" s="23" t="s">
        <v>3333</v>
      </c>
      <c r="J1766" s="23" t="s">
        <v>3333</v>
      </c>
      <c r="K1766" s="23" t="s">
        <v>154</v>
      </c>
      <c r="L1766" s="27">
        <v>0.55330000000000001</v>
      </c>
      <c r="M1766" s="25">
        <v>-846</v>
      </c>
      <c r="N1766" s="25">
        <v>-543</v>
      </c>
      <c r="O1766" s="24">
        <v>0</v>
      </c>
      <c r="P1766" s="24">
        <v>0</v>
      </c>
      <c r="Q1766" s="24">
        <v>0</v>
      </c>
      <c r="R1766" s="66"/>
      <c r="S1766" s="66"/>
      <c r="T1766" s="66"/>
      <c r="U1766" s="66"/>
      <c r="V1766" s="66"/>
      <c r="W1766" s="24"/>
      <c r="X1766" s="24"/>
      <c r="Y1766" s="24"/>
      <c r="Z1766" s="24"/>
      <c r="AA1766" s="28"/>
      <c r="AB1766" s="28">
        <v>0.5</v>
      </c>
      <c r="AC1766" s="28"/>
      <c r="AD1766" s="28">
        <v>10</v>
      </c>
      <c r="AE1766" s="28">
        <v>10.00098234</v>
      </c>
      <c r="AF1766" t="s">
        <v>584</v>
      </c>
    </row>
    <row r="1767" spans="1:32" ht="18" customHeight="1">
      <c r="A1767" s="22">
        <v>46184</v>
      </c>
      <c r="B1767" s="23" t="s">
        <v>20</v>
      </c>
      <c r="C1767" s="24">
        <v>701</v>
      </c>
      <c r="D1767" s="25">
        <v>273</v>
      </c>
      <c r="E1767" s="26">
        <v>-1</v>
      </c>
      <c r="F1767" s="24">
        <v>4</v>
      </c>
      <c r="G1767" s="24">
        <v>1</v>
      </c>
      <c r="H1767" s="23" t="s">
        <v>2108</v>
      </c>
      <c r="I1767" s="23" t="s">
        <v>2279</v>
      </c>
      <c r="J1767" s="23" t="s">
        <v>2945</v>
      </c>
      <c r="K1767" s="23" t="s">
        <v>154</v>
      </c>
      <c r="L1767" s="27">
        <v>0.99880000000000002</v>
      </c>
      <c r="M1767" s="25">
        <v>-720</v>
      </c>
      <c r="N1767" s="25">
        <v>-2598</v>
      </c>
      <c r="O1767" s="24">
        <v>0</v>
      </c>
      <c r="P1767" s="24">
        <v>1</v>
      </c>
      <c r="Q1767" s="24">
        <v>0</v>
      </c>
      <c r="R1767" s="66"/>
      <c r="S1767" s="66"/>
      <c r="T1767" s="66"/>
      <c r="U1767" s="66"/>
      <c r="V1767" s="66"/>
      <c r="W1767" s="24"/>
      <c r="X1767" s="24"/>
      <c r="Y1767" s="24"/>
      <c r="Z1767" s="24"/>
      <c r="AA1767" s="28"/>
      <c r="AB1767" s="28">
        <v>0.5</v>
      </c>
      <c r="AC1767" s="28"/>
      <c r="AD1767" s="28">
        <v>20</v>
      </c>
      <c r="AE1767" s="28">
        <v>20.000982329999999</v>
      </c>
      <c r="AF1767" t="s">
        <v>590</v>
      </c>
    </row>
    <row r="1768" spans="1:32" ht="18" customHeight="1">
      <c r="A1768" s="22">
        <v>46184</v>
      </c>
      <c r="B1768" s="23" t="s">
        <v>20</v>
      </c>
      <c r="C1768" s="24">
        <v>702</v>
      </c>
      <c r="D1768" s="25">
        <v>677</v>
      </c>
      <c r="E1768" s="26">
        <v>2240</v>
      </c>
      <c r="F1768" s="24">
        <v>17</v>
      </c>
      <c r="G1768" s="24">
        <v>3</v>
      </c>
      <c r="H1768" s="23" t="s">
        <v>3334</v>
      </c>
      <c r="I1768" s="23" t="s">
        <v>3335</v>
      </c>
      <c r="J1768" s="23" t="s">
        <v>3336</v>
      </c>
      <c r="K1768" s="23" t="s">
        <v>154</v>
      </c>
      <c r="L1768" s="27">
        <v>2.1029</v>
      </c>
      <c r="M1768" s="25">
        <v>-1645</v>
      </c>
      <c r="N1768" s="25">
        <v>1942</v>
      </c>
      <c r="O1768" s="24">
        <v>0</v>
      </c>
      <c r="P1768" s="24">
        <v>2</v>
      </c>
      <c r="Q1768" s="24">
        <v>0</v>
      </c>
      <c r="R1768" s="66"/>
      <c r="S1768" s="66"/>
      <c r="T1768" s="66"/>
      <c r="U1768" s="66"/>
      <c r="V1768" s="66"/>
      <c r="W1768" s="24"/>
      <c r="X1768" s="24"/>
      <c r="Y1768" s="24"/>
      <c r="Z1768" s="24"/>
      <c r="AA1768" s="28"/>
      <c r="AB1768" s="28">
        <v>0.5</v>
      </c>
      <c r="AC1768" s="28"/>
      <c r="AD1768" s="28">
        <v>10</v>
      </c>
      <c r="AE1768" s="28">
        <v>10.00098232</v>
      </c>
      <c r="AF1768" t="s">
        <v>195</v>
      </c>
    </row>
    <row r="1769" spans="1:32" ht="18" customHeight="1">
      <c r="A1769" s="22">
        <v>46184</v>
      </c>
      <c r="B1769" s="23" t="s">
        <v>685</v>
      </c>
      <c r="C1769" s="24">
        <v>752</v>
      </c>
      <c r="D1769" s="25">
        <v>2487</v>
      </c>
      <c r="E1769" s="26">
        <v>-1414</v>
      </c>
      <c r="F1769" s="24">
        <v>18</v>
      </c>
      <c r="G1769" s="24">
        <v>11</v>
      </c>
      <c r="H1769" s="23" t="s">
        <v>2690</v>
      </c>
      <c r="I1769" s="23" t="s">
        <v>215</v>
      </c>
      <c r="J1769" s="23" t="s">
        <v>1016</v>
      </c>
      <c r="K1769" s="23" t="s">
        <v>154</v>
      </c>
      <c r="L1769" s="27">
        <v>0.8105</v>
      </c>
      <c r="M1769" s="25">
        <v>-895</v>
      </c>
      <c r="N1769" s="25">
        <v>6372</v>
      </c>
      <c r="O1769" s="24">
        <v>0</v>
      </c>
      <c r="P1769" s="24">
        <v>2</v>
      </c>
      <c r="Q1769" s="24">
        <v>0</v>
      </c>
      <c r="R1769" s="66"/>
      <c r="S1769" s="66"/>
      <c r="T1769" s="66"/>
      <c r="U1769" s="66"/>
      <c r="V1769" s="66"/>
      <c r="W1769" s="24"/>
      <c r="X1769" s="24"/>
      <c r="Y1769" s="24"/>
      <c r="Z1769" s="24"/>
      <c r="AA1769" s="28"/>
      <c r="AB1769" s="28">
        <v>0.5</v>
      </c>
      <c r="AC1769" s="28"/>
      <c r="AD1769" s="28">
        <v>40</v>
      </c>
      <c r="AE1769" s="28">
        <v>40.000982309999998</v>
      </c>
      <c r="AF1769" t="s">
        <v>664</v>
      </c>
    </row>
    <row r="1770" spans="1:32" ht="18" customHeight="1">
      <c r="A1770" s="22">
        <v>46184</v>
      </c>
      <c r="B1770" s="23" t="s">
        <v>685</v>
      </c>
      <c r="C1770" s="24">
        <v>753</v>
      </c>
      <c r="D1770" s="25">
        <v>3017</v>
      </c>
      <c r="E1770" s="26">
        <v>-754</v>
      </c>
      <c r="F1770" s="24">
        <v>29</v>
      </c>
      <c r="G1770" s="24">
        <v>8</v>
      </c>
      <c r="H1770" s="23" t="s">
        <v>1875</v>
      </c>
      <c r="I1770" s="23" t="s">
        <v>1044</v>
      </c>
      <c r="J1770" s="23" t="s">
        <v>1383</v>
      </c>
      <c r="K1770" s="23" t="s">
        <v>154</v>
      </c>
      <c r="L1770" s="27">
        <v>0.91669999999999996</v>
      </c>
      <c r="M1770" s="25">
        <v>-925</v>
      </c>
      <c r="N1770" s="25">
        <v>-962</v>
      </c>
      <c r="O1770" s="24">
        <v>0</v>
      </c>
      <c r="P1770" s="24">
        <v>3</v>
      </c>
      <c r="Q1770" s="24">
        <v>0</v>
      </c>
      <c r="R1770" s="66"/>
      <c r="S1770" s="66"/>
      <c r="T1770" s="66"/>
      <c r="U1770" s="66"/>
      <c r="V1770" s="66"/>
      <c r="W1770" s="24"/>
      <c r="X1770" s="24"/>
      <c r="Y1770" s="24"/>
      <c r="Z1770" s="24"/>
      <c r="AA1770" s="28"/>
      <c r="AB1770" s="28">
        <v>0.6</v>
      </c>
      <c r="AC1770" s="28"/>
      <c r="AD1770" s="28">
        <v>30</v>
      </c>
      <c r="AE1770" s="28">
        <v>30.0009823</v>
      </c>
      <c r="AF1770" t="s">
        <v>661</v>
      </c>
    </row>
    <row r="1771" spans="1:32" ht="18" customHeight="1">
      <c r="A1771" s="22">
        <v>46184</v>
      </c>
      <c r="B1771" s="23" t="s">
        <v>685</v>
      </c>
      <c r="C1771" s="24">
        <v>755</v>
      </c>
      <c r="D1771" s="25">
        <v>3267</v>
      </c>
      <c r="E1771" s="26">
        <v>-1468</v>
      </c>
      <c r="F1771" s="24">
        <v>27</v>
      </c>
      <c r="G1771" s="24">
        <v>16</v>
      </c>
      <c r="H1771" s="23" t="s">
        <v>3337</v>
      </c>
      <c r="I1771" s="23" t="s">
        <v>3177</v>
      </c>
      <c r="J1771" s="23" t="s">
        <v>1042</v>
      </c>
      <c r="K1771" s="23" t="s">
        <v>154</v>
      </c>
      <c r="L1771" s="27">
        <v>0.85019999999999996</v>
      </c>
      <c r="M1771" s="25">
        <v>-946</v>
      </c>
      <c r="N1771" s="25">
        <v>1728</v>
      </c>
      <c r="O1771" s="24">
        <v>0</v>
      </c>
      <c r="P1771" s="24">
        <v>5</v>
      </c>
      <c r="Q1771" s="24">
        <v>0</v>
      </c>
      <c r="R1771" s="66"/>
      <c r="S1771" s="66"/>
      <c r="T1771" s="66"/>
      <c r="U1771" s="66"/>
      <c r="V1771" s="66"/>
      <c r="W1771" s="24"/>
      <c r="X1771" s="24"/>
      <c r="Y1771" s="24"/>
      <c r="Z1771" s="24"/>
      <c r="AA1771" s="28"/>
      <c r="AB1771" s="28">
        <v>0.6</v>
      </c>
      <c r="AC1771" s="28"/>
      <c r="AD1771" s="28">
        <v>40</v>
      </c>
      <c r="AE1771" s="28">
        <v>40.000982290000003</v>
      </c>
      <c r="AF1771" t="s">
        <v>664</v>
      </c>
    </row>
    <row r="1772" spans="1:32" ht="18" customHeight="1">
      <c r="A1772" s="22">
        <v>46184</v>
      </c>
      <c r="B1772" s="23" t="s">
        <v>685</v>
      </c>
      <c r="C1772" s="24">
        <v>756</v>
      </c>
      <c r="D1772" s="25">
        <v>2123</v>
      </c>
      <c r="E1772" s="26">
        <v>-1015</v>
      </c>
      <c r="F1772" s="24">
        <v>16</v>
      </c>
      <c r="G1772" s="24">
        <v>10</v>
      </c>
      <c r="H1772" s="23" t="s">
        <v>2559</v>
      </c>
      <c r="I1772" s="23" t="s">
        <v>2766</v>
      </c>
      <c r="J1772" s="23" t="s">
        <v>2039</v>
      </c>
      <c r="K1772" s="23" t="s">
        <v>154</v>
      </c>
      <c r="L1772" s="27">
        <v>0.84060000000000001</v>
      </c>
      <c r="M1772" s="25">
        <v>-1721</v>
      </c>
      <c r="N1772" s="25">
        <v>-377</v>
      </c>
      <c r="O1772" s="24">
        <v>0</v>
      </c>
      <c r="P1772" s="24">
        <v>6</v>
      </c>
      <c r="Q1772" s="24">
        <v>0</v>
      </c>
      <c r="R1772" s="66"/>
      <c r="S1772" s="66"/>
      <c r="T1772" s="66"/>
      <c r="U1772" s="66"/>
      <c r="V1772" s="66"/>
      <c r="W1772" s="24"/>
      <c r="X1772" s="24"/>
      <c r="Y1772" s="24"/>
      <c r="Z1772" s="24"/>
      <c r="AA1772" s="28"/>
      <c r="AB1772" s="28">
        <v>0.5</v>
      </c>
      <c r="AC1772" s="28"/>
      <c r="AD1772" s="28">
        <v>40</v>
      </c>
      <c r="AE1772" s="28">
        <v>40.000982280000002</v>
      </c>
      <c r="AF1772" t="s">
        <v>664</v>
      </c>
    </row>
    <row r="1773" spans="1:32" ht="18" customHeight="1">
      <c r="A1773" s="22">
        <v>46184</v>
      </c>
      <c r="B1773" s="23" t="s">
        <v>685</v>
      </c>
      <c r="C1773" s="24">
        <v>757</v>
      </c>
      <c r="D1773" s="25">
        <v>1998</v>
      </c>
      <c r="E1773" s="26">
        <v>-1643</v>
      </c>
      <c r="F1773" s="24">
        <v>15</v>
      </c>
      <c r="G1773" s="24">
        <v>7</v>
      </c>
      <c r="H1773" s="23" t="s">
        <v>1844</v>
      </c>
      <c r="I1773" s="23" t="s">
        <v>1474</v>
      </c>
      <c r="J1773" s="23" t="s">
        <v>1677</v>
      </c>
      <c r="K1773" s="23" t="s">
        <v>154</v>
      </c>
      <c r="L1773" s="27">
        <v>0.72589999999999999</v>
      </c>
      <c r="M1773" s="25">
        <v>-867</v>
      </c>
      <c r="N1773" s="25">
        <v>2791</v>
      </c>
      <c r="O1773" s="24">
        <v>0</v>
      </c>
      <c r="P1773" s="24">
        <v>7</v>
      </c>
      <c r="Q1773" s="24">
        <v>0</v>
      </c>
      <c r="R1773" s="66"/>
      <c r="S1773" s="66"/>
      <c r="T1773" s="66"/>
      <c r="U1773" s="66"/>
      <c r="V1773" s="66"/>
      <c r="W1773" s="24"/>
      <c r="X1773" s="24"/>
      <c r="Y1773" s="24"/>
      <c r="Z1773" s="24"/>
      <c r="AA1773" s="28"/>
      <c r="AB1773" s="28">
        <v>0.5</v>
      </c>
      <c r="AC1773" s="28"/>
      <c r="AD1773" s="28">
        <v>30</v>
      </c>
      <c r="AE1773" s="28">
        <v>30.000982270000002</v>
      </c>
      <c r="AF1773" t="s">
        <v>661</v>
      </c>
    </row>
    <row r="1774" spans="1:32" ht="18" customHeight="1">
      <c r="A1774" s="22">
        <v>46184</v>
      </c>
      <c r="B1774" s="23" t="s">
        <v>685</v>
      </c>
      <c r="C1774" s="24">
        <v>758</v>
      </c>
      <c r="D1774" s="25">
        <v>1004</v>
      </c>
      <c r="E1774" s="26">
        <v>-4</v>
      </c>
      <c r="F1774" s="24">
        <v>12</v>
      </c>
      <c r="G1774" s="24">
        <v>6</v>
      </c>
      <c r="H1774" s="23" t="s">
        <v>3338</v>
      </c>
      <c r="I1774" s="23" t="s">
        <v>2477</v>
      </c>
      <c r="J1774" s="23" t="s">
        <v>3339</v>
      </c>
      <c r="K1774" s="23" t="s">
        <v>154</v>
      </c>
      <c r="L1774" s="27">
        <v>0.99870000000000003</v>
      </c>
      <c r="M1774" s="25">
        <v>4143</v>
      </c>
      <c r="N1774" s="25">
        <v>-1511</v>
      </c>
      <c r="O1774" s="24">
        <v>0</v>
      </c>
      <c r="P1774" s="24">
        <v>8</v>
      </c>
      <c r="Q1774" s="24">
        <v>0</v>
      </c>
      <c r="R1774" s="66"/>
      <c r="S1774" s="66"/>
      <c r="T1774" s="66"/>
      <c r="U1774" s="66"/>
      <c r="V1774" s="66"/>
      <c r="W1774" s="24"/>
      <c r="X1774" s="24"/>
      <c r="Y1774" s="24"/>
      <c r="Z1774" s="24"/>
      <c r="AA1774" s="28"/>
      <c r="AB1774" s="28">
        <v>0.5</v>
      </c>
      <c r="AC1774" s="28"/>
      <c r="AD1774" s="28">
        <v>40</v>
      </c>
      <c r="AE1774" s="28">
        <v>40.000982260000001</v>
      </c>
      <c r="AF1774" t="s">
        <v>664</v>
      </c>
    </row>
    <row r="1775" spans="1:32" ht="18" customHeight="1">
      <c r="A1775" s="22">
        <v>46184</v>
      </c>
      <c r="B1775" s="23" t="s">
        <v>685</v>
      </c>
      <c r="C1775" s="24">
        <v>760</v>
      </c>
      <c r="D1775" s="25">
        <v>2939</v>
      </c>
      <c r="E1775" s="26">
        <v>251</v>
      </c>
      <c r="F1775" s="24">
        <v>33</v>
      </c>
      <c r="G1775" s="24">
        <v>10</v>
      </c>
      <c r="H1775" s="23" t="s">
        <v>1012</v>
      </c>
      <c r="I1775" s="23" t="s">
        <v>1870</v>
      </c>
      <c r="J1775" s="23" t="s">
        <v>3340</v>
      </c>
      <c r="K1775" s="23" t="s">
        <v>154</v>
      </c>
      <c r="L1775" s="27">
        <v>1.0285</v>
      </c>
      <c r="M1775" s="25">
        <v>-851</v>
      </c>
      <c r="N1775" s="25">
        <v>-557</v>
      </c>
      <c r="O1775" s="24">
        <v>0</v>
      </c>
      <c r="P1775" s="24">
        <v>0</v>
      </c>
      <c r="Q1775" s="24">
        <v>0</v>
      </c>
      <c r="R1775" s="66"/>
      <c r="S1775" s="66"/>
      <c r="T1775" s="66"/>
      <c r="U1775" s="66"/>
      <c r="V1775" s="66"/>
      <c r="W1775" s="24"/>
      <c r="X1775" s="24"/>
      <c r="Y1775" s="24"/>
      <c r="Z1775" s="24"/>
      <c r="AA1775" s="28"/>
      <c r="AB1775" s="28">
        <v>0.5</v>
      </c>
      <c r="AC1775" s="28"/>
      <c r="AD1775" s="28">
        <v>35</v>
      </c>
      <c r="AE1775" s="28">
        <v>35.00098225</v>
      </c>
      <c r="AF1775" t="s">
        <v>668</v>
      </c>
    </row>
    <row r="1776" spans="1:32" ht="18" customHeight="1">
      <c r="A1776" s="22">
        <v>46184</v>
      </c>
      <c r="B1776" s="23" t="s">
        <v>14</v>
      </c>
      <c r="C1776" s="24">
        <v>501</v>
      </c>
      <c r="D1776" s="25">
        <v>4293</v>
      </c>
      <c r="E1776" s="26">
        <v>-131</v>
      </c>
      <c r="F1776" s="24">
        <v>17</v>
      </c>
      <c r="G1776" s="24">
        <v>14</v>
      </c>
      <c r="H1776" s="23" t="s">
        <v>443</v>
      </c>
      <c r="I1776" s="23" t="s">
        <v>3341</v>
      </c>
      <c r="J1776" s="23" t="s">
        <v>3342</v>
      </c>
      <c r="K1776" s="23" t="s">
        <v>154</v>
      </c>
      <c r="L1776" s="27">
        <v>0.98980000000000001</v>
      </c>
      <c r="M1776" s="25">
        <v>-568</v>
      </c>
      <c r="N1776" s="25">
        <v>-223</v>
      </c>
      <c r="O1776" s="24">
        <v>0</v>
      </c>
      <c r="P1776" s="24">
        <v>1</v>
      </c>
      <c r="Q1776" s="24">
        <v>1</v>
      </c>
      <c r="R1776" s="66">
        <v>662.44645080946452</v>
      </c>
      <c r="S1776" s="66">
        <v>6.4805238140445098</v>
      </c>
      <c r="T1776" s="66">
        <v>252.52941176470591</v>
      </c>
      <c r="U1776" s="66">
        <v>306.64285714285722</v>
      </c>
      <c r="V1776" s="66">
        <v>138.48387096774189</v>
      </c>
      <c r="W1776" s="24">
        <v>4</v>
      </c>
      <c r="X1776" s="24">
        <v>3</v>
      </c>
      <c r="Y1776" s="24">
        <v>3</v>
      </c>
      <c r="Z1776" s="24">
        <v>0</v>
      </c>
      <c r="AA1776" s="28">
        <v>2.5</v>
      </c>
      <c r="AB1776" s="28">
        <v>0.6</v>
      </c>
      <c r="AC1776" s="28">
        <v>1.5</v>
      </c>
      <c r="AD1776" s="28">
        <v>35</v>
      </c>
      <c r="AE1776" s="28">
        <v>35.000982239999999</v>
      </c>
      <c r="AF1776" t="s">
        <v>903</v>
      </c>
    </row>
    <row r="1777" spans="1:32" ht="18" customHeight="1">
      <c r="A1777" s="22">
        <v>46184</v>
      </c>
      <c r="B1777" s="23" t="s">
        <v>14</v>
      </c>
      <c r="C1777" s="24">
        <v>502</v>
      </c>
      <c r="D1777" s="25">
        <v>1513</v>
      </c>
      <c r="E1777" s="26">
        <v>-1114</v>
      </c>
      <c r="F1777" s="24">
        <v>3</v>
      </c>
      <c r="G1777" s="24">
        <v>1</v>
      </c>
      <c r="H1777" s="23" t="s">
        <v>346</v>
      </c>
      <c r="I1777" s="23" t="s">
        <v>3343</v>
      </c>
      <c r="J1777" s="23" t="s">
        <v>3344</v>
      </c>
      <c r="K1777" s="23" t="s">
        <v>154</v>
      </c>
      <c r="L1777" s="27">
        <v>0.75460000000000005</v>
      </c>
      <c r="M1777" s="25">
        <v>-58</v>
      </c>
      <c r="N1777" s="25">
        <v>-1587</v>
      </c>
      <c r="O1777" s="24">
        <v>0</v>
      </c>
      <c r="P1777" s="24">
        <v>2</v>
      </c>
      <c r="Q1777" s="24">
        <v>1</v>
      </c>
      <c r="R1777" s="66">
        <v>236.94027604815281</v>
      </c>
      <c r="S1777" s="66">
        <v>6.3855754084312659</v>
      </c>
      <c r="T1777" s="66">
        <v>504.33333333333331</v>
      </c>
      <c r="U1777" s="66">
        <v>1513</v>
      </c>
      <c r="V1777" s="66">
        <v>378.25</v>
      </c>
      <c r="W1777" s="24">
        <v>0</v>
      </c>
      <c r="X1777" s="24">
        <v>0</v>
      </c>
      <c r="Y1777" s="24">
        <v>0</v>
      </c>
      <c r="Z1777" s="24">
        <v>0</v>
      </c>
      <c r="AA1777" s="28">
        <v>0</v>
      </c>
      <c r="AB1777" s="28">
        <v>0.5</v>
      </c>
      <c r="AC1777" s="28">
        <v>0</v>
      </c>
      <c r="AD1777" s="28">
        <v>20</v>
      </c>
      <c r="AE1777" s="28">
        <v>20.000982230000002</v>
      </c>
      <c r="AF1777" t="s">
        <v>590</v>
      </c>
    </row>
    <row r="1778" spans="1:32" ht="18" customHeight="1">
      <c r="A1778" s="22">
        <v>46184</v>
      </c>
      <c r="B1778" s="23" t="s">
        <v>14</v>
      </c>
      <c r="C1778" s="24">
        <v>503</v>
      </c>
      <c r="D1778" s="25">
        <v>6455</v>
      </c>
      <c r="E1778" s="26">
        <v>-1161</v>
      </c>
      <c r="F1778" s="24">
        <v>19</v>
      </c>
      <c r="G1778" s="24">
        <v>22</v>
      </c>
      <c r="H1778" s="23" t="s">
        <v>956</v>
      </c>
      <c r="I1778" s="23" t="s">
        <v>3345</v>
      </c>
      <c r="J1778" s="23" t="s">
        <v>3346</v>
      </c>
      <c r="K1778" s="23" t="s">
        <v>154</v>
      </c>
      <c r="L1778" s="27">
        <v>0.94</v>
      </c>
      <c r="M1778" s="25">
        <v>-877</v>
      </c>
      <c r="N1778" s="25">
        <v>416</v>
      </c>
      <c r="O1778" s="24">
        <v>0</v>
      </c>
      <c r="P1778" s="24">
        <v>3</v>
      </c>
      <c r="Q1778" s="24">
        <v>1</v>
      </c>
      <c r="R1778" s="66">
        <v>1061.0060190950601</v>
      </c>
      <c r="S1778" s="66">
        <v>6.0838486152090976</v>
      </c>
      <c r="T1778" s="66">
        <v>339.73684210526318</v>
      </c>
      <c r="U1778" s="66">
        <v>293.40909090909088</v>
      </c>
      <c r="V1778" s="66">
        <v>157.4390243902439</v>
      </c>
      <c r="W1778" s="24">
        <v>0</v>
      </c>
      <c r="X1778" s="24">
        <v>3</v>
      </c>
      <c r="Y1778" s="24">
        <v>0</v>
      </c>
      <c r="Z1778" s="24">
        <v>4</v>
      </c>
      <c r="AA1778" s="28">
        <v>1.75</v>
      </c>
      <c r="AB1778" s="28">
        <v>0.8</v>
      </c>
      <c r="AC1778" s="28">
        <v>1.4</v>
      </c>
      <c r="AD1778" s="28">
        <v>24</v>
      </c>
      <c r="AE1778" s="28">
        <v>24.000982220000001</v>
      </c>
      <c r="AF1778" t="s">
        <v>909</v>
      </c>
    </row>
    <row r="1779" spans="1:32" ht="18" customHeight="1">
      <c r="A1779" s="22">
        <v>46184</v>
      </c>
      <c r="B1779" s="23" t="s">
        <v>14</v>
      </c>
      <c r="C1779" s="24">
        <v>505</v>
      </c>
      <c r="D1779" s="25">
        <v>732</v>
      </c>
      <c r="E1779" s="26">
        <v>-383</v>
      </c>
      <c r="F1779" s="24">
        <v>2</v>
      </c>
      <c r="G1779" s="24">
        <v>1</v>
      </c>
      <c r="H1779" s="23" t="s">
        <v>3347</v>
      </c>
      <c r="I1779" s="23" t="s">
        <v>3348</v>
      </c>
      <c r="J1779" s="23" t="s">
        <v>3349</v>
      </c>
      <c r="K1779" s="23" t="s">
        <v>154</v>
      </c>
      <c r="L1779" s="27">
        <v>0.8256</v>
      </c>
      <c r="M1779" s="25">
        <v>-381</v>
      </c>
      <c r="N1779" s="25">
        <v>-642</v>
      </c>
      <c r="O1779" s="24">
        <v>0</v>
      </c>
      <c r="P1779" s="24">
        <v>5</v>
      </c>
      <c r="Q1779" s="24">
        <v>1</v>
      </c>
      <c r="R1779" s="66">
        <v>111.476805728518</v>
      </c>
      <c r="S1779" s="66">
        <v>6.5663883640750882</v>
      </c>
      <c r="T1779" s="66">
        <v>366</v>
      </c>
      <c r="U1779" s="66">
        <v>732</v>
      </c>
      <c r="V1779" s="66">
        <v>244</v>
      </c>
      <c r="W1779" s="24">
        <v>0</v>
      </c>
      <c r="X1779" s="24">
        <v>0</v>
      </c>
      <c r="Y1779" s="24">
        <v>0</v>
      </c>
      <c r="Z1779" s="24">
        <v>0</v>
      </c>
      <c r="AA1779" s="28">
        <v>0</v>
      </c>
      <c r="AB1779" s="28">
        <v>0.5</v>
      </c>
      <c r="AC1779" s="28">
        <v>0</v>
      </c>
      <c r="AD1779" s="28">
        <v>20</v>
      </c>
      <c r="AE1779" s="28">
        <v>20.00098221</v>
      </c>
      <c r="AF1779" t="s">
        <v>590</v>
      </c>
    </row>
    <row r="1780" spans="1:32" ht="18" customHeight="1">
      <c r="A1780" s="22">
        <v>46184</v>
      </c>
      <c r="B1780" s="23" t="s">
        <v>14</v>
      </c>
      <c r="C1780" s="24">
        <v>506</v>
      </c>
      <c r="D1780" s="25">
        <v>2899</v>
      </c>
      <c r="E1780" s="26">
        <v>-714</v>
      </c>
      <c r="F1780" s="24">
        <v>9</v>
      </c>
      <c r="G1780" s="24">
        <v>10</v>
      </c>
      <c r="H1780" s="23" t="s">
        <v>2518</v>
      </c>
      <c r="I1780" s="23" t="s">
        <v>1829</v>
      </c>
      <c r="J1780" s="23" t="s">
        <v>3290</v>
      </c>
      <c r="K1780" s="23" t="s">
        <v>154</v>
      </c>
      <c r="L1780" s="27">
        <v>0.91790000000000005</v>
      </c>
      <c r="M1780" s="25">
        <v>-1294</v>
      </c>
      <c r="N1780" s="25">
        <v>627</v>
      </c>
      <c r="O1780" s="24">
        <v>0</v>
      </c>
      <c r="P1780" s="24">
        <v>6</v>
      </c>
      <c r="Q1780" s="24">
        <v>1</v>
      </c>
      <c r="R1780" s="66">
        <v>436.99164591116647</v>
      </c>
      <c r="S1780" s="66">
        <v>6.6339940983432921</v>
      </c>
      <c r="T1780" s="66">
        <v>322.11111111111109</v>
      </c>
      <c r="U1780" s="66">
        <v>289.89999999999998</v>
      </c>
      <c r="V1780" s="66">
        <v>152.57894736842101</v>
      </c>
      <c r="W1780" s="24">
        <v>0</v>
      </c>
      <c r="X1780" s="24">
        <v>3</v>
      </c>
      <c r="Y1780" s="24">
        <v>0</v>
      </c>
      <c r="Z1780" s="24">
        <v>0</v>
      </c>
      <c r="AA1780" s="28">
        <v>0.75</v>
      </c>
      <c r="AB1780" s="28">
        <v>0.5</v>
      </c>
      <c r="AC1780" s="28">
        <v>0.375</v>
      </c>
      <c r="AD1780" s="28">
        <v>23.8</v>
      </c>
      <c r="AE1780" s="28">
        <v>23.8009822</v>
      </c>
      <c r="AF1780" t="s">
        <v>1132</v>
      </c>
    </row>
    <row r="1781" spans="1:32" ht="18" customHeight="1">
      <c r="A1781" s="22">
        <v>46184</v>
      </c>
      <c r="B1781" s="23" t="s">
        <v>14</v>
      </c>
      <c r="C1781" s="24">
        <v>507</v>
      </c>
      <c r="D1781" s="25">
        <v>2742</v>
      </c>
      <c r="E1781" s="26">
        <v>-364</v>
      </c>
      <c r="F1781" s="24">
        <v>8</v>
      </c>
      <c r="G1781" s="24">
        <v>13</v>
      </c>
      <c r="H1781" s="23" t="s">
        <v>2380</v>
      </c>
      <c r="I1781" s="23" t="s">
        <v>3350</v>
      </c>
      <c r="J1781" s="23" t="s">
        <v>3351</v>
      </c>
      <c r="K1781" s="23" t="s">
        <v>154</v>
      </c>
      <c r="L1781" s="27">
        <v>0.95579999999999998</v>
      </c>
      <c r="M1781" s="25">
        <v>-794</v>
      </c>
      <c r="N1781" s="25">
        <v>682</v>
      </c>
      <c r="O1781" s="24">
        <v>0</v>
      </c>
      <c r="P1781" s="24">
        <v>7</v>
      </c>
      <c r="Q1781" s="24">
        <v>1</v>
      </c>
      <c r="R1781" s="66">
        <v>425.12110834371111</v>
      </c>
      <c r="S1781" s="66">
        <v>6.4499267295452389</v>
      </c>
      <c r="T1781" s="66">
        <v>342.75</v>
      </c>
      <c r="U1781" s="66">
        <v>210.92307692307691</v>
      </c>
      <c r="V1781" s="66">
        <v>130.57142857142861</v>
      </c>
      <c r="W1781" s="24">
        <v>0</v>
      </c>
      <c r="X1781" s="24">
        <v>7</v>
      </c>
      <c r="Y1781" s="24">
        <v>4</v>
      </c>
      <c r="Z1781" s="24">
        <v>0</v>
      </c>
      <c r="AA1781" s="28">
        <v>2.75</v>
      </c>
      <c r="AB1781" s="28">
        <v>0.5</v>
      </c>
      <c r="AC1781" s="28">
        <v>1.375</v>
      </c>
      <c r="AD1781" s="28">
        <v>23.8</v>
      </c>
      <c r="AE1781" s="28">
        <v>23.800982189999999</v>
      </c>
      <c r="AF1781" t="s">
        <v>2009</v>
      </c>
    </row>
    <row r="1782" spans="1:32" ht="18" customHeight="1">
      <c r="A1782" s="22">
        <v>46184</v>
      </c>
      <c r="B1782" s="23" t="s">
        <v>22</v>
      </c>
      <c r="C1782" s="24">
        <v>671</v>
      </c>
      <c r="D1782" s="25">
        <v>6029</v>
      </c>
      <c r="E1782" s="26">
        <v>-786</v>
      </c>
      <c r="F1782" s="24">
        <v>61</v>
      </c>
      <c r="G1782" s="24">
        <v>25</v>
      </c>
      <c r="H1782" s="23" t="s">
        <v>2251</v>
      </c>
      <c r="I1782" s="23" t="s">
        <v>3015</v>
      </c>
      <c r="J1782" s="23" t="s">
        <v>2207</v>
      </c>
      <c r="K1782" s="23" t="s">
        <v>154</v>
      </c>
      <c r="L1782" s="27">
        <v>0.95650000000000002</v>
      </c>
      <c r="M1782" s="25">
        <v>-1791</v>
      </c>
      <c r="N1782" s="25">
        <v>3221</v>
      </c>
      <c r="O1782" s="24">
        <v>0</v>
      </c>
      <c r="P1782" s="24">
        <v>1</v>
      </c>
      <c r="Q1782" s="24">
        <v>0</v>
      </c>
      <c r="R1782" s="66"/>
      <c r="S1782" s="66"/>
      <c r="T1782" s="66"/>
      <c r="U1782" s="66"/>
      <c r="V1782" s="66"/>
      <c r="W1782" s="24"/>
      <c r="X1782" s="24"/>
      <c r="Y1782" s="24"/>
      <c r="Z1782" s="24"/>
      <c r="AA1782" s="28"/>
      <c r="AB1782" s="28">
        <v>0.8</v>
      </c>
      <c r="AC1782" s="28"/>
      <c r="AD1782" s="28">
        <v>40</v>
      </c>
      <c r="AE1782" s="28">
        <v>40.000982180000001</v>
      </c>
      <c r="AF1782" t="s">
        <v>664</v>
      </c>
    </row>
    <row r="1783" spans="1:32" ht="18" customHeight="1">
      <c r="A1783" s="22">
        <v>46184</v>
      </c>
      <c r="B1783" s="23" t="s">
        <v>22</v>
      </c>
      <c r="C1783" s="24">
        <v>672</v>
      </c>
      <c r="D1783" s="25">
        <v>4299</v>
      </c>
      <c r="E1783" s="26">
        <v>6850</v>
      </c>
      <c r="F1783" s="24">
        <v>63</v>
      </c>
      <c r="G1783" s="24">
        <v>24</v>
      </c>
      <c r="H1783" s="23" t="s">
        <v>3240</v>
      </c>
      <c r="I1783" s="23" t="s">
        <v>2279</v>
      </c>
      <c r="J1783" s="23" t="s">
        <v>1268</v>
      </c>
      <c r="K1783" s="23" t="s">
        <v>154</v>
      </c>
      <c r="L1783" s="27">
        <v>1.5310999999999999</v>
      </c>
      <c r="M1783" s="25">
        <v>880</v>
      </c>
      <c r="N1783" s="25">
        <v>-1585</v>
      </c>
      <c r="O1783" s="24">
        <v>0</v>
      </c>
      <c r="P1783" s="24">
        <v>2</v>
      </c>
      <c r="Q1783" s="24">
        <v>0</v>
      </c>
      <c r="R1783" s="66"/>
      <c r="S1783" s="66"/>
      <c r="T1783" s="66"/>
      <c r="U1783" s="66"/>
      <c r="V1783" s="66"/>
      <c r="W1783" s="24"/>
      <c r="X1783" s="24"/>
      <c r="Y1783" s="24"/>
      <c r="Z1783" s="24"/>
      <c r="AA1783" s="28"/>
      <c r="AB1783" s="28">
        <v>0.6</v>
      </c>
      <c r="AC1783" s="28"/>
      <c r="AD1783" s="28">
        <v>90</v>
      </c>
      <c r="AE1783" s="28">
        <v>90.00098217</v>
      </c>
      <c r="AF1783" t="s">
        <v>170</v>
      </c>
    </row>
    <row r="1784" spans="1:32" ht="18" customHeight="1">
      <c r="A1784" s="22">
        <v>46184</v>
      </c>
      <c r="B1784" s="23" t="s">
        <v>22</v>
      </c>
      <c r="C1784" s="24">
        <v>673</v>
      </c>
      <c r="D1784" s="25">
        <v>5899</v>
      </c>
      <c r="E1784" s="26">
        <v>227</v>
      </c>
      <c r="F1784" s="24">
        <v>50</v>
      </c>
      <c r="G1784" s="24">
        <v>17</v>
      </c>
      <c r="H1784" s="23" t="s">
        <v>718</v>
      </c>
      <c r="I1784" s="23" t="s">
        <v>869</v>
      </c>
      <c r="J1784" s="23" t="s">
        <v>3352</v>
      </c>
      <c r="K1784" s="23" t="s">
        <v>154</v>
      </c>
      <c r="L1784" s="27">
        <v>1.0127999999999999</v>
      </c>
      <c r="M1784" s="25">
        <v>4092</v>
      </c>
      <c r="N1784" s="25">
        <v>-1729</v>
      </c>
      <c r="O1784" s="24">
        <v>0</v>
      </c>
      <c r="P1784" s="24">
        <v>3</v>
      </c>
      <c r="Q1784" s="24">
        <v>0</v>
      </c>
      <c r="R1784" s="66"/>
      <c r="S1784" s="66"/>
      <c r="T1784" s="66"/>
      <c r="U1784" s="66"/>
      <c r="V1784" s="66"/>
      <c r="W1784" s="24"/>
      <c r="X1784" s="24"/>
      <c r="Y1784" s="24"/>
      <c r="Z1784" s="24"/>
      <c r="AA1784" s="28"/>
      <c r="AB1784" s="28">
        <v>0.8</v>
      </c>
      <c r="AC1784" s="28"/>
      <c r="AD1784" s="28">
        <v>35</v>
      </c>
      <c r="AE1784" s="28">
        <v>35.00098216</v>
      </c>
      <c r="AF1784" t="s">
        <v>668</v>
      </c>
    </row>
    <row r="1785" spans="1:32" ht="18" customHeight="1">
      <c r="A1785" s="22">
        <v>46184</v>
      </c>
      <c r="B1785" s="23" t="s">
        <v>22</v>
      </c>
      <c r="C1785" s="24">
        <v>675</v>
      </c>
      <c r="D1785" s="25">
        <v>5519</v>
      </c>
      <c r="E1785" s="26">
        <v>-1675</v>
      </c>
      <c r="F1785" s="24">
        <v>41</v>
      </c>
      <c r="G1785" s="24">
        <v>18</v>
      </c>
      <c r="H1785" s="23" t="s">
        <v>1168</v>
      </c>
      <c r="I1785" s="23" t="s">
        <v>1472</v>
      </c>
      <c r="J1785" s="23" t="s">
        <v>3342</v>
      </c>
      <c r="K1785" s="23" t="s">
        <v>154</v>
      </c>
      <c r="L1785" s="27">
        <v>0.89880000000000004</v>
      </c>
      <c r="M1785" s="25">
        <v>5923</v>
      </c>
      <c r="N1785" s="25">
        <v>-2969</v>
      </c>
      <c r="O1785" s="24">
        <v>0</v>
      </c>
      <c r="P1785" s="24">
        <v>5</v>
      </c>
      <c r="Q1785" s="24">
        <v>0</v>
      </c>
      <c r="R1785" s="66"/>
      <c r="S1785" s="66"/>
      <c r="T1785" s="66"/>
      <c r="U1785" s="66"/>
      <c r="V1785" s="66"/>
      <c r="W1785" s="24"/>
      <c r="X1785" s="24"/>
      <c r="Y1785" s="24"/>
      <c r="Z1785" s="24"/>
      <c r="AA1785" s="28"/>
      <c r="AB1785" s="28">
        <v>0.8</v>
      </c>
      <c r="AC1785" s="28"/>
      <c r="AD1785" s="28">
        <v>40</v>
      </c>
      <c r="AE1785" s="28">
        <v>40.000982149999999</v>
      </c>
      <c r="AF1785" t="s">
        <v>664</v>
      </c>
    </row>
    <row r="1786" spans="1:32" ht="18" customHeight="1">
      <c r="A1786" s="22">
        <v>46184</v>
      </c>
      <c r="B1786" s="23" t="s">
        <v>22</v>
      </c>
      <c r="C1786" s="24">
        <v>676</v>
      </c>
      <c r="D1786" s="25">
        <v>6593</v>
      </c>
      <c r="E1786" s="26">
        <v>35</v>
      </c>
      <c r="F1786" s="24">
        <v>65</v>
      </c>
      <c r="G1786" s="24">
        <v>19</v>
      </c>
      <c r="H1786" s="23" t="s">
        <v>331</v>
      </c>
      <c r="I1786" s="23" t="s">
        <v>1621</v>
      </c>
      <c r="J1786" s="23" t="s">
        <v>3352</v>
      </c>
      <c r="K1786" s="23" t="s">
        <v>154</v>
      </c>
      <c r="L1786" s="27">
        <v>1.0018</v>
      </c>
      <c r="M1786" s="25">
        <v>-998</v>
      </c>
      <c r="N1786" s="25">
        <v>-4052</v>
      </c>
      <c r="O1786" s="24">
        <v>0</v>
      </c>
      <c r="P1786" s="24">
        <v>6</v>
      </c>
      <c r="Q1786" s="24">
        <v>0</v>
      </c>
      <c r="R1786" s="66"/>
      <c r="S1786" s="66"/>
      <c r="T1786" s="66"/>
      <c r="U1786" s="66"/>
      <c r="V1786" s="66"/>
      <c r="W1786" s="24"/>
      <c r="X1786" s="24"/>
      <c r="Y1786" s="24"/>
      <c r="Z1786" s="24"/>
      <c r="AA1786" s="28"/>
      <c r="AB1786" s="28">
        <v>0.8</v>
      </c>
      <c r="AC1786" s="28"/>
      <c r="AD1786" s="28">
        <v>45</v>
      </c>
      <c r="AE1786" s="28">
        <v>45.000982139999998</v>
      </c>
      <c r="AF1786" t="s">
        <v>241</v>
      </c>
    </row>
    <row r="1787" spans="1:32" ht="18" customHeight="1">
      <c r="A1787" s="22">
        <v>46184</v>
      </c>
      <c r="B1787" s="23" t="s">
        <v>22</v>
      </c>
      <c r="C1787" s="24">
        <v>677</v>
      </c>
      <c r="D1787" s="25">
        <v>6272</v>
      </c>
      <c r="E1787" s="26">
        <v>-5164</v>
      </c>
      <c r="F1787" s="24">
        <v>41</v>
      </c>
      <c r="G1787" s="24">
        <v>8</v>
      </c>
      <c r="H1787" s="23" t="s">
        <v>1477</v>
      </c>
      <c r="I1787" s="23" t="s">
        <v>757</v>
      </c>
      <c r="J1787" s="23" t="s">
        <v>2883</v>
      </c>
      <c r="K1787" s="23" t="s">
        <v>154</v>
      </c>
      <c r="L1787" s="27">
        <v>0.72560000000000002</v>
      </c>
      <c r="M1787" s="25">
        <v>578</v>
      </c>
      <c r="N1787" s="25">
        <v>-3963</v>
      </c>
      <c r="O1787" s="24">
        <v>0</v>
      </c>
      <c r="P1787" s="24">
        <v>7</v>
      </c>
      <c r="Q1787" s="24">
        <v>0</v>
      </c>
      <c r="R1787" s="66"/>
      <c r="S1787" s="66"/>
      <c r="T1787" s="66"/>
      <c r="U1787" s="66"/>
      <c r="V1787" s="66"/>
      <c r="W1787" s="24"/>
      <c r="X1787" s="24"/>
      <c r="Y1787" s="24"/>
      <c r="Z1787" s="24"/>
      <c r="AA1787" s="28"/>
      <c r="AB1787" s="28">
        <v>0.8</v>
      </c>
      <c r="AC1787" s="28"/>
      <c r="AD1787" s="28">
        <v>30</v>
      </c>
      <c r="AE1787" s="28">
        <v>30.000982130000001</v>
      </c>
      <c r="AF1787" t="s">
        <v>661</v>
      </c>
    </row>
    <row r="1788" spans="1:32" ht="18" customHeight="1">
      <c r="A1788" s="22">
        <v>46184</v>
      </c>
      <c r="B1788" s="23" t="s">
        <v>38</v>
      </c>
      <c r="C1788" s="24">
        <v>703</v>
      </c>
      <c r="D1788" s="25">
        <v>1420</v>
      </c>
      <c r="E1788" s="26">
        <v>-1869</v>
      </c>
      <c r="F1788" s="24">
        <v>2</v>
      </c>
      <c r="G1788" s="24">
        <v>5</v>
      </c>
      <c r="H1788" s="23" t="s">
        <v>3353</v>
      </c>
      <c r="I1788" s="23" t="s">
        <v>3354</v>
      </c>
      <c r="J1788" s="23" t="s">
        <v>1867</v>
      </c>
      <c r="K1788" s="23" t="s">
        <v>154</v>
      </c>
      <c r="L1788" s="27">
        <v>0.56130000000000002</v>
      </c>
      <c r="M1788" s="25">
        <v>-629</v>
      </c>
      <c r="N1788" s="25">
        <v>392</v>
      </c>
      <c r="O1788" s="24">
        <v>0</v>
      </c>
      <c r="P1788" s="24">
        <v>3</v>
      </c>
      <c r="Q1788" s="24">
        <v>0</v>
      </c>
      <c r="R1788" s="66"/>
      <c r="S1788" s="66"/>
      <c r="T1788" s="66"/>
      <c r="U1788" s="66"/>
      <c r="V1788" s="66"/>
      <c r="W1788" s="24"/>
      <c r="X1788" s="24"/>
      <c r="Y1788" s="24"/>
      <c r="Z1788" s="24"/>
      <c r="AA1788" s="28"/>
      <c r="AB1788" s="28">
        <v>0.5</v>
      </c>
      <c r="AC1788" s="28"/>
      <c r="AD1788" s="28">
        <v>30</v>
      </c>
      <c r="AE1788" s="28">
        <v>30.00098212</v>
      </c>
      <c r="AF1788" t="s">
        <v>661</v>
      </c>
    </row>
    <row r="1789" spans="1:32" ht="18" customHeight="1">
      <c r="A1789" s="22">
        <v>46184</v>
      </c>
      <c r="B1789" s="23" t="s">
        <v>38</v>
      </c>
      <c r="C1789" s="24">
        <v>705</v>
      </c>
      <c r="D1789" s="25">
        <v>792</v>
      </c>
      <c r="E1789" s="26">
        <v>-376</v>
      </c>
      <c r="F1789" s="24">
        <v>3</v>
      </c>
      <c r="G1789" s="24">
        <v>4</v>
      </c>
      <c r="H1789" s="23" t="s">
        <v>3355</v>
      </c>
      <c r="I1789" s="23" t="s">
        <v>1072</v>
      </c>
      <c r="J1789" s="23" t="s">
        <v>3076</v>
      </c>
      <c r="K1789" s="23" t="s">
        <v>154</v>
      </c>
      <c r="L1789" s="27">
        <v>0.84179999999999999</v>
      </c>
      <c r="M1789" s="25">
        <v>86</v>
      </c>
      <c r="N1789" s="25">
        <v>-728</v>
      </c>
      <c r="O1789" s="24">
        <v>0</v>
      </c>
      <c r="P1789" s="24">
        <v>5</v>
      </c>
      <c r="Q1789" s="24">
        <v>0</v>
      </c>
      <c r="R1789" s="66"/>
      <c r="S1789" s="66"/>
      <c r="T1789" s="66"/>
      <c r="U1789" s="66"/>
      <c r="V1789" s="66"/>
      <c r="W1789" s="24"/>
      <c r="X1789" s="24"/>
      <c r="Y1789" s="24"/>
      <c r="Z1789" s="24"/>
      <c r="AA1789" s="28"/>
      <c r="AB1789" s="28">
        <v>0.5</v>
      </c>
      <c r="AC1789" s="28"/>
      <c r="AD1789" s="28">
        <v>20</v>
      </c>
      <c r="AE1789" s="28">
        <v>20.000982109999999</v>
      </c>
      <c r="AF1789" t="s">
        <v>590</v>
      </c>
    </row>
    <row r="1790" spans="1:32" ht="18" customHeight="1">
      <c r="A1790" s="22">
        <v>46184</v>
      </c>
      <c r="B1790" s="23" t="s">
        <v>38</v>
      </c>
      <c r="C1790" s="24">
        <v>706</v>
      </c>
      <c r="D1790" s="25">
        <v>1353</v>
      </c>
      <c r="E1790" s="26">
        <v>280</v>
      </c>
      <c r="F1790" s="24">
        <v>14</v>
      </c>
      <c r="G1790" s="24">
        <v>4</v>
      </c>
      <c r="H1790" s="23" t="s">
        <v>239</v>
      </c>
      <c r="I1790" s="23" t="s">
        <v>2241</v>
      </c>
      <c r="J1790" s="23" t="s">
        <v>2187</v>
      </c>
      <c r="K1790" s="23" t="s">
        <v>154</v>
      </c>
      <c r="L1790" s="27">
        <v>1.069</v>
      </c>
      <c r="M1790" s="25">
        <v>-354</v>
      </c>
      <c r="N1790" s="25">
        <v>-293</v>
      </c>
      <c r="O1790" s="24">
        <v>0</v>
      </c>
      <c r="P1790" s="24">
        <v>6</v>
      </c>
      <c r="Q1790" s="24">
        <v>0</v>
      </c>
      <c r="R1790" s="66"/>
      <c r="S1790" s="66"/>
      <c r="T1790" s="66"/>
      <c r="U1790" s="66"/>
      <c r="V1790" s="66"/>
      <c r="W1790" s="24"/>
      <c r="X1790" s="24"/>
      <c r="Y1790" s="24"/>
      <c r="Z1790" s="24"/>
      <c r="AA1790" s="28"/>
      <c r="AB1790" s="28">
        <v>0.5</v>
      </c>
      <c r="AC1790" s="28"/>
      <c r="AD1790" s="28">
        <v>45</v>
      </c>
      <c r="AE1790" s="28">
        <v>45.000982100000002</v>
      </c>
      <c r="AF1790" t="s">
        <v>241</v>
      </c>
    </row>
    <row r="1791" spans="1:32" ht="18" customHeight="1">
      <c r="A1791" s="22">
        <v>46184</v>
      </c>
      <c r="B1791" s="23" t="s">
        <v>38</v>
      </c>
      <c r="C1791" s="24">
        <v>707</v>
      </c>
      <c r="D1791" s="25">
        <v>1044</v>
      </c>
      <c r="E1791" s="26">
        <v>-1181</v>
      </c>
      <c r="F1791" s="24">
        <v>3</v>
      </c>
      <c r="G1791" s="24">
        <v>4</v>
      </c>
      <c r="H1791" s="23" t="s">
        <v>2480</v>
      </c>
      <c r="I1791" s="23" t="s">
        <v>2947</v>
      </c>
      <c r="J1791" s="23" t="s">
        <v>3356</v>
      </c>
      <c r="K1791" s="23" t="s">
        <v>154</v>
      </c>
      <c r="L1791" s="27">
        <v>0.62290000000000001</v>
      </c>
      <c r="M1791" s="25">
        <v>-463</v>
      </c>
      <c r="N1791" s="25">
        <v>-274</v>
      </c>
      <c r="O1791" s="24">
        <v>0</v>
      </c>
      <c r="P1791" s="24">
        <v>7</v>
      </c>
      <c r="Q1791" s="24">
        <v>0</v>
      </c>
      <c r="R1791" s="66"/>
      <c r="S1791" s="66"/>
      <c r="T1791" s="66"/>
      <c r="U1791" s="66"/>
      <c r="V1791" s="66"/>
      <c r="W1791" s="24"/>
      <c r="X1791" s="24"/>
      <c r="Y1791" s="24"/>
      <c r="Z1791" s="24"/>
      <c r="AA1791" s="28"/>
      <c r="AB1791" s="28">
        <v>0.5</v>
      </c>
      <c r="AC1791" s="28"/>
      <c r="AD1791" s="28">
        <v>30</v>
      </c>
      <c r="AE1791" s="28">
        <v>30.000982090000001</v>
      </c>
      <c r="AF1791" t="s">
        <v>661</v>
      </c>
    </row>
    <row r="1792" spans="1:32" ht="18" customHeight="1">
      <c r="A1792" s="22">
        <v>46184</v>
      </c>
      <c r="B1792" s="23" t="s">
        <v>38</v>
      </c>
      <c r="C1792" s="24">
        <v>708</v>
      </c>
      <c r="D1792" s="25">
        <v>79</v>
      </c>
      <c r="E1792" s="26">
        <v>115</v>
      </c>
      <c r="F1792" s="24">
        <v>1</v>
      </c>
      <c r="G1792" s="24">
        <v>1</v>
      </c>
      <c r="H1792" s="23" t="s">
        <v>3357</v>
      </c>
      <c r="I1792" s="23" t="s">
        <v>291</v>
      </c>
      <c r="J1792" s="23" t="s">
        <v>291</v>
      </c>
      <c r="K1792" s="23" t="s">
        <v>154</v>
      </c>
      <c r="L1792" s="27">
        <v>1.4852000000000001</v>
      </c>
      <c r="M1792" s="25">
        <v>-197</v>
      </c>
      <c r="N1792" s="25">
        <v>504</v>
      </c>
      <c r="O1792" s="24">
        <v>0</v>
      </c>
      <c r="P1792" s="24">
        <v>8</v>
      </c>
      <c r="Q1792" s="24">
        <v>0</v>
      </c>
      <c r="R1792" s="66"/>
      <c r="S1792" s="66"/>
      <c r="T1792" s="66"/>
      <c r="U1792" s="66"/>
      <c r="V1792" s="66"/>
      <c r="W1792" s="24"/>
      <c r="X1792" s="24"/>
      <c r="Y1792" s="24"/>
      <c r="Z1792" s="24"/>
      <c r="AA1792" s="28"/>
      <c r="AB1792" s="28">
        <v>0.5</v>
      </c>
      <c r="AC1792" s="28"/>
      <c r="AD1792" s="28">
        <v>10</v>
      </c>
      <c r="AE1792" s="28">
        <v>10.00098208</v>
      </c>
      <c r="AF1792" t="s">
        <v>195</v>
      </c>
    </row>
    <row r="1793" spans="1:32" ht="18" customHeight="1">
      <c r="A1793" s="22">
        <v>46184</v>
      </c>
      <c r="B1793" s="23" t="s">
        <v>38</v>
      </c>
      <c r="C1793" s="24">
        <v>710</v>
      </c>
      <c r="D1793" s="25">
        <v>2060</v>
      </c>
      <c r="E1793" s="26">
        <v>-1422</v>
      </c>
      <c r="F1793" s="24">
        <v>10</v>
      </c>
      <c r="G1793" s="24">
        <v>11</v>
      </c>
      <c r="H1793" s="23" t="s">
        <v>2248</v>
      </c>
      <c r="I1793" s="23" t="s">
        <v>1692</v>
      </c>
      <c r="J1793" s="23" t="s">
        <v>1489</v>
      </c>
      <c r="K1793" s="23" t="s">
        <v>154</v>
      </c>
      <c r="L1793" s="27">
        <v>0.76990000000000003</v>
      </c>
      <c r="M1793" s="25">
        <v>-853</v>
      </c>
      <c r="N1793" s="25">
        <v>773</v>
      </c>
      <c r="O1793" s="24">
        <v>0</v>
      </c>
      <c r="P1793" s="24">
        <v>0</v>
      </c>
      <c r="Q1793" s="24">
        <v>0</v>
      </c>
      <c r="R1793" s="66"/>
      <c r="S1793" s="66"/>
      <c r="T1793" s="66"/>
      <c r="U1793" s="66"/>
      <c r="V1793" s="66"/>
      <c r="W1793" s="24"/>
      <c r="X1793" s="24"/>
      <c r="Y1793" s="24"/>
      <c r="Z1793" s="24"/>
      <c r="AA1793" s="28"/>
      <c r="AB1793" s="28">
        <v>0.5</v>
      </c>
      <c r="AC1793" s="28"/>
      <c r="AD1793" s="28">
        <v>30</v>
      </c>
      <c r="AE1793" s="28">
        <v>30.000982069999999</v>
      </c>
      <c r="AF1793" t="s">
        <v>661</v>
      </c>
    </row>
    <row r="1794" spans="1:32" ht="18" customHeight="1">
      <c r="A1794" s="22">
        <v>46184</v>
      </c>
      <c r="B1794" s="23" t="s">
        <v>44</v>
      </c>
      <c r="C1794" s="24">
        <v>568</v>
      </c>
      <c r="D1794" s="25">
        <v>6747</v>
      </c>
      <c r="E1794" s="26">
        <v>-414</v>
      </c>
      <c r="F1794" s="24">
        <v>29</v>
      </c>
      <c r="G1794" s="24">
        <v>10</v>
      </c>
      <c r="H1794" s="23" t="s">
        <v>733</v>
      </c>
      <c r="I1794" s="23" t="s">
        <v>787</v>
      </c>
      <c r="J1794" s="23" t="s">
        <v>3358</v>
      </c>
      <c r="K1794" s="23" t="s">
        <v>154</v>
      </c>
      <c r="L1794" s="27">
        <v>0.97950000000000004</v>
      </c>
      <c r="M1794" s="25">
        <v>1485</v>
      </c>
      <c r="N1794" s="25">
        <v>455</v>
      </c>
      <c r="O1794" s="24">
        <v>0</v>
      </c>
      <c r="P1794" s="24">
        <v>8</v>
      </c>
      <c r="Q1794" s="24">
        <v>1</v>
      </c>
      <c r="R1794" s="66">
        <v>1090.6688978829391</v>
      </c>
      <c r="S1794" s="66">
        <v>6.1861120392232474</v>
      </c>
      <c r="T1794" s="66">
        <v>232.65517241379311</v>
      </c>
      <c r="U1794" s="66">
        <v>674.7</v>
      </c>
      <c r="V1794" s="66">
        <v>173</v>
      </c>
      <c r="W1794" s="24">
        <v>5</v>
      </c>
      <c r="X1794" s="24">
        <v>0</v>
      </c>
      <c r="Y1794" s="24">
        <v>0</v>
      </c>
      <c r="Z1794" s="24">
        <v>0</v>
      </c>
      <c r="AA1794" s="28">
        <v>1.25</v>
      </c>
      <c r="AB1794" s="28">
        <v>0.8</v>
      </c>
      <c r="AC1794" s="28">
        <v>1</v>
      </c>
      <c r="AD1794" s="28">
        <v>30</v>
      </c>
      <c r="AE1794" s="28">
        <v>30.000982059999998</v>
      </c>
      <c r="AF1794" t="s">
        <v>2386</v>
      </c>
    </row>
    <row r="1795" spans="1:32" ht="18" customHeight="1">
      <c r="A1795" s="22">
        <v>46184</v>
      </c>
      <c r="B1795" s="23" t="s">
        <v>44</v>
      </c>
      <c r="C1795" s="24">
        <v>570</v>
      </c>
      <c r="D1795" s="25">
        <v>630</v>
      </c>
      <c r="E1795" s="26">
        <v>-796</v>
      </c>
      <c r="F1795" s="24">
        <v>0</v>
      </c>
      <c r="G1795" s="24">
        <v>1</v>
      </c>
      <c r="H1795" s="23" t="s">
        <v>3359</v>
      </c>
      <c r="I1795" s="23" t="s">
        <v>214</v>
      </c>
      <c r="J1795" s="23" t="s">
        <v>3359</v>
      </c>
      <c r="K1795" s="23" t="s">
        <v>154</v>
      </c>
      <c r="L1795" s="27">
        <v>0.57879999999999998</v>
      </c>
      <c r="M1795" s="25">
        <v>-185</v>
      </c>
      <c r="N1795" s="25">
        <v>-445</v>
      </c>
      <c r="O1795" s="24">
        <v>0</v>
      </c>
      <c r="P1795" s="24">
        <v>0</v>
      </c>
      <c r="Q1795" s="24">
        <v>1</v>
      </c>
      <c r="R1795" s="66">
        <v>87.614259028642593</v>
      </c>
      <c r="S1795" s="66">
        <v>7.1906103753504587</v>
      </c>
      <c r="T1795" s="66"/>
      <c r="U1795" s="66">
        <v>630</v>
      </c>
      <c r="V1795" s="66">
        <v>630</v>
      </c>
      <c r="W1795" s="24"/>
      <c r="X1795" s="24">
        <v>0</v>
      </c>
      <c r="Y1795" s="24">
        <v>0</v>
      </c>
      <c r="Z1795" s="24">
        <v>0</v>
      </c>
      <c r="AA1795" s="28">
        <v>0</v>
      </c>
      <c r="AB1795" s="28">
        <v>0.5</v>
      </c>
      <c r="AC1795" s="28">
        <v>0</v>
      </c>
      <c r="AD1795" s="28">
        <v>10</v>
      </c>
      <c r="AE1795" s="28">
        <v>10.000982049999999</v>
      </c>
      <c r="AF1795" t="s">
        <v>584</v>
      </c>
    </row>
    <row r="1796" spans="1:32" ht="18" customHeight="1">
      <c r="A1796" s="22">
        <v>46184</v>
      </c>
      <c r="B1796" s="23" t="s">
        <v>44</v>
      </c>
      <c r="C1796" s="24">
        <v>571</v>
      </c>
      <c r="D1796" s="25">
        <v>4170</v>
      </c>
      <c r="E1796" s="26">
        <v>-263</v>
      </c>
      <c r="F1796" s="24">
        <v>19</v>
      </c>
      <c r="G1796" s="24">
        <v>5</v>
      </c>
      <c r="H1796" s="23" t="s">
        <v>622</v>
      </c>
      <c r="I1796" s="23" t="s">
        <v>1876</v>
      </c>
      <c r="J1796" s="23" t="s">
        <v>2273</v>
      </c>
      <c r="K1796" s="23" t="s">
        <v>154</v>
      </c>
      <c r="L1796" s="27">
        <v>0.97899999999999998</v>
      </c>
      <c r="M1796" s="25">
        <v>-88</v>
      </c>
      <c r="N1796" s="25">
        <v>-1726</v>
      </c>
      <c r="O1796" s="24">
        <v>0</v>
      </c>
      <c r="P1796" s="24">
        <v>1</v>
      </c>
      <c r="Q1796" s="24">
        <v>1</v>
      </c>
      <c r="R1796" s="66">
        <v>655.07176214196761</v>
      </c>
      <c r="S1796" s="66">
        <v>6.3657147827054006</v>
      </c>
      <c r="T1796" s="66">
        <v>219.4736842105263</v>
      </c>
      <c r="U1796" s="66">
        <v>834</v>
      </c>
      <c r="V1796" s="66">
        <v>173.75</v>
      </c>
      <c r="W1796" s="24">
        <v>6</v>
      </c>
      <c r="X1796" s="24">
        <v>0</v>
      </c>
      <c r="Y1796" s="24">
        <v>0</v>
      </c>
      <c r="Z1796" s="24">
        <v>0</v>
      </c>
      <c r="AA1796" s="28">
        <v>1.5</v>
      </c>
      <c r="AB1796" s="28">
        <v>0.6</v>
      </c>
      <c r="AC1796" s="28">
        <v>0.89999999999999991</v>
      </c>
      <c r="AD1796" s="28">
        <v>29</v>
      </c>
      <c r="AE1796" s="28">
        <v>29.00098204</v>
      </c>
      <c r="AF1796" t="s">
        <v>580</v>
      </c>
    </row>
    <row r="1797" spans="1:32" ht="18" customHeight="1">
      <c r="A1797" s="22">
        <v>46184</v>
      </c>
      <c r="B1797" s="23" t="s">
        <v>44</v>
      </c>
      <c r="C1797" s="24">
        <v>572</v>
      </c>
      <c r="D1797" s="25">
        <v>1685</v>
      </c>
      <c r="E1797" s="26">
        <v>-138</v>
      </c>
      <c r="F1797" s="24">
        <v>7</v>
      </c>
      <c r="G1797" s="24">
        <v>2</v>
      </c>
      <c r="H1797" s="23" t="s">
        <v>744</v>
      </c>
      <c r="I1797" s="23" t="s">
        <v>1050</v>
      </c>
      <c r="J1797" s="23" t="s">
        <v>3360</v>
      </c>
      <c r="K1797" s="23" t="s">
        <v>154</v>
      </c>
      <c r="L1797" s="27">
        <v>0.97270000000000001</v>
      </c>
      <c r="M1797" s="25">
        <v>-833</v>
      </c>
      <c r="N1797" s="25">
        <v>-1103</v>
      </c>
      <c r="O1797" s="24">
        <v>0</v>
      </c>
      <c r="P1797" s="24">
        <v>2</v>
      </c>
      <c r="Q1797" s="24">
        <v>1</v>
      </c>
      <c r="R1797" s="66">
        <v>281.3016293067663</v>
      </c>
      <c r="S1797" s="66">
        <v>5.9900115194941383</v>
      </c>
      <c r="T1797" s="66">
        <v>240.71428571428569</v>
      </c>
      <c r="U1797" s="66">
        <v>842.5</v>
      </c>
      <c r="V1797" s="66">
        <v>187.2222222222222</v>
      </c>
      <c r="W1797" s="24">
        <v>5</v>
      </c>
      <c r="X1797" s="24">
        <v>0</v>
      </c>
      <c r="Y1797" s="24">
        <v>0</v>
      </c>
      <c r="Z1797" s="24">
        <v>0</v>
      </c>
      <c r="AA1797" s="28">
        <v>1.25</v>
      </c>
      <c r="AB1797" s="28">
        <v>0.5</v>
      </c>
      <c r="AC1797" s="28">
        <v>0.625</v>
      </c>
      <c r="AD1797" s="28">
        <v>26.2</v>
      </c>
      <c r="AE1797" s="28">
        <v>26.200982029999999</v>
      </c>
      <c r="AF1797" t="s">
        <v>2889</v>
      </c>
    </row>
    <row r="1798" spans="1:32" ht="18" customHeight="1">
      <c r="A1798" s="22">
        <v>46184</v>
      </c>
      <c r="B1798" s="23" t="s">
        <v>44</v>
      </c>
      <c r="C1798" s="24">
        <v>573</v>
      </c>
      <c r="D1798" s="25">
        <v>4960</v>
      </c>
      <c r="E1798" s="26">
        <v>239</v>
      </c>
      <c r="F1798" s="24">
        <v>21</v>
      </c>
      <c r="G1798" s="24">
        <v>15</v>
      </c>
      <c r="H1798" s="23" t="s">
        <v>2344</v>
      </c>
      <c r="I1798" s="23" t="s">
        <v>2548</v>
      </c>
      <c r="J1798" s="23" t="s">
        <v>3361</v>
      </c>
      <c r="K1798" s="23" t="s">
        <v>154</v>
      </c>
      <c r="L1798" s="27">
        <v>1.0161</v>
      </c>
      <c r="M1798" s="25">
        <v>-1399</v>
      </c>
      <c r="N1798" s="25">
        <v>-1987</v>
      </c>
      <c r="O1798" s="24">
        <v>0</v>
      </c>
      <c r="P1798" s="24">
        <v>3</v>
      </c>
      <c r="Q1798" s="24">
        <v>1</v>
      </c>
      <c r="R1798" s="66">
        <v>787.50472187629714</v>
      </c>
      <c r="S1798" s="66">
        <v>6.2983749331462766</v>
      </c>
      <c r="T1798" s="66">
        <v>236.1904761904762</v>
      </c>
      <c r="U1798" s="66">
        <v>330.66666666666669</v>
      </c>
      <c r="V1798" s="66">
        <v>137.7777777777778</v>
      </c>
      <c r="W1798" s="24">
        <v>5</v>
      </c>
      <c r="X1798" s="24">
        <v>4</v>
      </c>
      <c r="Y1798" s="24">
        <v>4</v>
      </c>
      <c r="Z1798" s="24">
        <v>0</v>
      </c>
      <c r="AA1798" s="28">
        <v>3.25</v>
      </c>
      <c r="AB1798" s="28">
        <v>0.6</v>
      </c>
      <c r="AC1798" s="28">
        <v>1.95</v>
      </c>
      <c r="AD1798" s="28">
        <v>19.5</v>
      </c>
      <c r="AE1798" s="28">
        <v>19.500982019999999</v>
      </c>
      <c r="AF1798" t="s">
        <v>921</v>
      </c>
    </row>
    <row r="1799" spans="1:32" ht="18" customHeight="1">
      <c r="A1799" s="22">
        <v>46184</v>
      </c>
      <c r="B1799" s="23" t="s">
        <v>30</v>
      </c>
      <c r="C1799" s="24">
        <v>563</v>
      </c>
      <c r="D1799" s="25">
        <v>1330</v>
      </c>
      <c r="E1799" s="26">
        <v>-521</v>
      </c>
      <c r="F1799" s="24">
        <v>3</v>
      </c>
      <c r="G1799" s="24">
        <v>4</v>
      </c>
      <c r="H1799" s="23" t="s">
        <v>3362</v>
      </c>
      <c r="I1799" s="23" t="s">
        <v>3363</v>
      </c>
      <c r="J1799" s="23" t="s">
        <v>3364</v>
      </c>
      <c r="K1799" s="23" t="s">
        <v>154</v>
      </c>
      <c r="L1799" s="27">
        <v>0.86939999999999995</v>
      </c>
      <c r="M1799" s="25">
        <v>-303</v>
      </c>
      <c r="N1799" s="25">
        <v>2966</v>
      </c>
      <c r="O1799" s="24">
        <v>0</v>
      </c>
      <c r="P1799" s="24">
        <v>3</v>
      </c>
      <c r="Q1799" s="24">
        <v>1</v>
      </c>
      <c r="R1799" s="66">
        <v>217.22732461602331</v>
      </c>
      <c r="S1799" s="66">
        <v>6.1226183324355858</v>
      </c>
      <c r="T1799" s="66">
        <v>443.33333333333331</v>
      </c>
      <c r="U1799" s="66">
        <v>332.5</v>
      </c>
      <c r="V1799" s="66">
        <v>190</v>
      </c>
      <c r="W1799" s="24">
        <v>0</v>
      </c>
      <c r="X1799" s="24">
        <v>3</v>
      </c>
      <c r="Y1799" s="24">
        <v>0</v>
      </c>
      <c r="Z1799" s="24">
        <v>0</v>
      </c>
      <c r="AA1799" s="28">
        <v>0.75</v>
      </c>
      <c r="AB1799" s="28">
        <v>0.5</v>
      </c>
      <c r="AC1799" s="28">
        <v>0.375</v>
      </c>
      <c r="AD1799" s="28">
        <v>13.8</v>
      </c>
      <c r="AE1799" s="28">
        <v>13.80098201</v>
      </c>
      <c r="AF1799" t="s">
        <v>620</v>
      </c>
    </row>
    <row r="1800" spans="1:32" ht="18" customHeight="1">
      <c r="A1800" s="22">
        <v>46184</v>
      </c>
      <c r="B1800" s="23" t="s">
        <v>30</v>
      </c>
      <c r="C1800" s="24">
        <v>565</v>
      </c>
      <c r="D1800" s="25">
        <v>660</v>
      </c>
      <c r="E1800" s="26">
        <v>-465</v>
      </c>
      <c r="F1800" s="24">
        <v>1</v>
      </c>
      <c r="G1800" s="24">
        <v>1</v>
      </c>
      <c r="H1800" s="23" t="s">
        <v>3365</v>
      </c>
      <c r="I1800" s="23" t="s">
        <v>3366</v>
      </c>
      <c r="J1800" s="23" t="s">
        <v>3366</v>
      </c>
      <c r="K1800" s="23" t="s">
        <v>154</v>
      </c>
      <c r="L1800" s="27">
        <v>0.76519999999999999</v>
      </c>
      <c r="M1800" s="25">
        <v>667</v>
      </c>
      <c r="N1800" s="25">
        <v>-735</v>
      </c>
      <c r="O1800" s="24">
        <v>0</v>
      </c>
      <c r="P1800" s="24">
        <v>5</v>
      </c>
      <c r="Q1800" s="24">
        <v>1</v>
      </c>
      <c r="R1800" s="66">
        <v>108.4708904109589</v>
      </c>
      <c r="S1800" s="66">
        <v>6.084581748149084</v>
      </c>
      <c r="T1800" s="66">
        <v>660</v>
      </c>
      <c r="U1800" s="66">
        <v>660</v>
      </c>
      <c r="V1800" s="66">
        <v>330</v>
      </c>
      <c r="W1800" s="24">
        <v>0</v>
      </c>
      <c r="X1800" s="24">
        <v>0</v>
      </c>
      <c r="Y1800" s="24">
        <v>0</v>
      </c>
      <c r="Z1800" s="24">
        <v>0</v>
      </c>
      <c r="AA1800" s="28">
        <v>0</v>
      </c>
      <c r="AB1800" s="28">
        <v>0.5</v>
      </c>
      <c r="AC1800" s="28">
        <v>0</v>
      </c>
      <c r="AD1800" s="28">
        <v>20</v>
      </c>
      <c r="AE1800" s="28">
        <v>20.000982</v>
      </c>
      <c r="AF1800" t="s">
        <v>590</v>
      </c>
    </row>
    <row r="1801" spans="1:32" ht="18" customHeight="1">
      <c r="A1801" s="22">
        <v>46184</v>
      </c>
      <c r="B1801" s="23" t="s">
        <v>30</v>
      </c>
      <c r="C1801" s="24">
        <v>566</v>
      </c>
      <c r="D1801" s="25">
        <v>1621</v>
      </c>
      <c r="E1801" s="26">
        <v>-352</v>
      </c>
      <c r="F1801" s="24">
        <v>6</v>
      </c>
      <c r="G1801" s="24">
        <v>3</v>
      </c>
      <c r="H1801" s="23" t="s">
        <v>3367</v>
      </c>
      <c r="I1801" s="23" t="s">
        <v>3368</v>
      </c>
      <c r="J1801" s="23" t="s">
        <v>3369</v>
      </c>
      <c r="K1801" s="23" t="s">
        <v>154</v>
      </c>
      <c r="L1801" s="27">
        <v>0.92759999999999998</v>
      </c>
      <c r="M1801" s="25">
        <v>-303</v>
      </c>
      <c r="N1801" s="25">
        <v>-92</v>
      </c>
      <c r="O1801" s="24">
        <v>0</v>
      </c>
      <c r="P1801" s="24">
        <v>6</v>
      </c>
      <c r="Q1801" s="24">
        <v>1</v>
      </c>
      <c r="R1801" s="66">
        <v>252.3241490244915</v>
      </c>
      <c r="S1801" s="66">
        <v>6.4242760998776216</v>
      </c>
      <c r="T1801" s="66">
        <v>270.16666666666669</v>
      </c>
      <c r="U1801" s="66">
        <v>540.33333333333337</v>
      </c>
      <c r="V1801" s="66">
        <v>180.11111111111109</v>
      </c>
      <c r="W1801" s="24">
        <v>2</v>
      </c>
      <c r="X1801" s="24">
        <v>0</v>
      </c>
      <c r="Y1801" s="24">
        <v>0</v>
      </c>
      <c r="Z1801" s="24">
        <v>0</v>
      </c>
      <c r="AA1801" s="28">
        <v>0.5</v>
      </c>
      <c r="AB1801" s="28">
        <v>0.5</v>
      </c>
      <c r="AC1801" s="28">
        <v>0.25</v>
      </c>
      <c r="AD1801" s="28">
        <v>22.5</v>
      </c>
      <c r="AE1801" s="28">
        <v>22.50098199</v>
      </c>
      <c r="AF1801" t="s">
        <v>915</v>
      </c>
    </row>
    <row r="1802" spans="1:32" ht="18" customHeight="1">
      <c r="A1802" s="22">
        <v>46184</v>
      </c>
      <c r="B1802" s="23" t="s">
        <v>30</v>
      </c>
      <c r="C1802" s="24">
        <v>567</v>
      </c>
      <c r="D1802" s="25">
        <v>769</v>
      </c>
      <c r="E1802" s="26">
        <v>-628</v>
      </c>
      <c r="F1802" s="24">
        <v>1</v>
      </c>
      <c r="G1802" s="24">
        <v>1</v>
      </c>
      <c r="H1802" s="23" t="s">
        <v>3370</v>
      </c>
      <c r="I1802" s="23" t="s">
        <v>3371</v>
      </c>
      <c r="J1802" s="23" t="s">
        <v>3371</v>
      </c>
      <c r="K1802" s="23" t="s">
        <v>154</v>
      </c>
      <c r="L1802" s="27">
        <v>0.7278</v>
      </c>
      <c r="M1802" s="25">
        <v>-356</v>
      </c>
      <c r="N1802" s="25">
        <v>-1305</v>
      </c>
      <c r="O1802" s="24">
        <v>0</v>
      </c>
      <c r="P1802" s="24">
        <v>7</v>
      </c>
      <c r="Q1802" s="24">
        <v>1</v>
      </c>
      <c r="R1802" s="66">
        <v>122.5458177667082</v>
      </c>
      <c r="S1802" s="66">
        <v>6.2752039524021441</v>
      </c>
      <c r="T1802" s="66">
        <v>769</v>
      </c>
      <c r="U1802" s="66">
        <v>769</v>
      </c>
      <c r="V1802" s="66">
        <v>384.5</v>
      </c>
      <c r="W1802" s="24">
        <v>0</v>
      </c>
      <c r="X1802" s="24">
        <v>0</v>
      </c>
      <c r="Y1802" s="24">
        <v>0</v>
      </c>
      <c r="Z1802" s="24">
        <v>0</v>
      </c>
      <c r="AA1802" s="28">
        <v>0</v>
      </c>
      <c r="AB1802" s="28">
        <v>0.5</v>
      </c>
      <c r="AC1802" s="28">
        <v>0</v>
      </c>
      <c r="AD1802" s="28">
        <v>10</v>
      </c>
      <c r="AE1802" s="28">
        <v>10.000981980000001</v>
      </c>
      <c r="AF1802" t="s">
        <v>584</v>
      </c>
    </row>
    <row r="1803" spans="1:32" ht="18" customHeight="1">
      <c r="A1803" s="22">
        <v>46184</v>
      </c>
      <c r="B1803" s="23" t="s">
        <v>166</v>
      </c>
      <c r="C1803" s="24">
        <v>651</v>
      </c>
      <c r="D1803" s="25">
        <v>267</v>
      </c>
      <c r="E1803" s="26">
        <v>-428</v>
      </c>
      <c r="F1803" s="24">
        <v>0</v>
      </c>
      <c r="G1803" s="24">
        <v>0</v>
      </c>
      <c r="H1803" s="23" t="s">
        <v>214</v>
      </c>
      <c r="I1803" s="23" t="s">
        <v>214</v>
      </c>
      <c r="J1803" s="23" t="s">
        <v>214</v>
      </c>
      <c r="K1803" s="23" t="s">
        <v>154</v>
      </c>
      <c r="L1803" s="27">
        <v>0.4657</v>
      </c>
      <c r="M1803" s="25">
        <v>-1534</v>
      </c>
      <c r="N1803" s="25">
        <v>3890</v>
      </c>
      <c r="O1803" s="24">
        <v>0</v>
      </c>
      <c r="P1803" s="24">
        <v>1</v>
      </c>
      <c r="Q1803" s="24">
        <v>0</v>
      </c>
      <c r="R1803" s="66"/>
      <c r="S1803" s="66"/>
      <c r="T1803" s="66"/>
      <c r="U1803" s="66"/>
      <c r="V1803" s="66"/>
      <c r="W1803" s="24"/>
      <c r="X1803" s="24"/>
      <c r="Y1803" s="24"/>
      <c r="Z1803" s="24"/>
      <c r="AA1803" s="28"/>
      <c r="AB1803" s="28">
        <v>0.5</v>
      </c>
      <c r="AC1803" s="28"/>
      <c r="AD1803" s="28">
        <v>20</v>
      </c>
      <c r="AE1803" s="28">
        <v>20.000981970000002</v>
      </c>
      <c r="AF1803" t="s">
        <v>590</v>
      </c>
    </row>
    <row r="1804" spans="1:32" ht="18" customHeight="1">
      <c r="A1804" s="22">
        <v>46184</v>
      </c>
      <c r="B1804" s="23" t="s">
        <v>166</v>
      </c>
      <c r="C1804" s="24">
        <v>652</v>
      </c>
      <c r="D1804" s="25">
        <v>1921</v>
      </c>
      <c r="E1804" s="26">
        <v>-1598</v>
      </c>
      <c r="F1804" s="24">
        <v>10</v>
      </c>
      <c r="G1804" s="24">
        <v>5</v>
      </c>
      <c r="H1804" s="23" t="s">
        <v>1086</v>
      </c>
      <c r="I1804" s="23" t="s">
        <v>3372</v>
      </c>
      <c r="J1804" s="23" t="s">
        <v>3373</v>
      </c>
      <c r="K1804" s="23" t="s">
        <v>154</v>
      </c>
      <c r="L1804" s="27">
        <v>0.72270000000000001</v>
      </c>
      <c r="M1804" s="25">
        <v>6066</v>
      </c>
      <c r="N1804" s="25">
        <v>-80</v>
      </c>
      <c r="O1804" s="24">
        <v>0</v>
      </c>
      <c r="P1804" s="24">
        <v>2</v>
      </c>
      <c r="Q1804" s="24">
        <v>0</v>
      </c>
      <c r="R1804" s="66"/>
      <c r="S1804" s="66"/>
      <c r="T1804" s="66"/>
      <c r="U1804" s="66"/>
      <c r="V1804" s="66"/>
      <c r="W1804" s="24"/>
      <c r="X1804" s="24"/>
      <c r="Y1804" s="24"/>
      <c r="Z1804" s="24"/>
      <c r="AA1804" s="28"/>
      <c r="AB1804" s="28">
        <v>0.5</v>
      </c>
      <c r="AC1804" s="28"/>
      <c r="AD1804" s="28">
        <v>40</v>
      </c>
      <c r="AE1804" s="28">
        <v>40.000981959999997</v>
      </c>
      <c r="AF1804" t="s">
        <v>664</v>
      </c>
    </row>
    <row r="1805" spans="1:32" ht="18" customHeight="1">
      <c r="A1805" s="22">
        <v>46184</v>
      </c>
      <c r="B1805" s="23" t="s">
        <v>166</v>
      </c>
      <c r="C1805" s="24">
        <v>653</v>
      </c>
      <c r="D1805" s="25">
        <v>984</v>
      </c>
      <c r="E1805" s="26">
        <v>-1009</v>
      </c>
      <c r="F1805" s="24">
        <v>4</v>
      </c>
      <c r="G1805" s="24">
        <v>2</v>
      </c>
      <c r="H1805" s="23" t="s">
        <v>318</v>
      </c>
      <c r="I1805" s="23" t="s">
        <v>376</v>
      </c>
      <c r="J1805" s="23" t="s">
        <v>1509</v>
      </c>
      <c r="K1805" s="23" t="s">
        <v>154</v>
      </c>
      <c r="L1805" s="27">
        <v>0.65820000000000001</v>
      </c>
      <c r="M1805" s="25">
        <v>6403</v>
      </c>
      <c r="N1805" s="25">
        <v>-1436</v>
      </c>
      <c r="O1805" s="24">
        <v>0</v>
      </c>
      <c r="P1805" s="24">
        <v>3</v>
      </c>
      <c r="Q1805" s="24">
        <v>0</v>
      </c>
      <c r="R1805" s="66"/>
      <c r="S1805" s="66"/>
      <c r="T1805" s="66"/>
      <c r="U1805" s="66"/>
      <c r="V1805" s="66"/>
      <c r="W1805" s="24"/>
      <c r="X1805" s="24"/>
      <c r="Y1805" s="24"/>
      <c r="Z1805" s="24"/>
      <c r="AA1805" s="28"/>
      <c r="AB1805" s="28">
        <v>0.5</v>
      </c>
      <c r="AC1805" s="28"/>
      <c r="AD1805" s="28">
        <v>10</v>
      </c>
      <c r="AE1805" s="28">
        <v>10.00098195</v>
      </c>
      <c r="AF1805" t="s">
        <v>584</v>
      </c>
    </row>
    <row r="1806" spans="1:32" ht="18" customHeight="1">
      <c r="A1806" s="22">
        <v>46184</v>
      </c>
      <c r="B1806" s="23" t="s">
        <v>166</v>
      </c>
      <c r="C1806" s="24">
        <v>655</v>
      </c>
      <c r="D1806" s="25">
        <v>660</v>
      </c>
      <c r="E1806" s="26">
        <v>-582</v>
      </c>
      <c r="F1806" s="24">
        <v>3</v>
      </c>
      <c r="G1806" s="24">
        <v>1</v>
      </c>
      <c r="H1806" s="23" t="s">
        <v>3374</v>
      </c>
      <c r="I1806" s="23" t="s">
        <v>2833</v>
      </c>
      <c r="J1806" s="23" t="s">
        <v>3366</v>
      </c>
      <c r="K1806" s="23" t="s">
        <v>154</v>
      </c>
      <c r="L1806" s="27">
        <v>0.70609999999999995</v>
      </c>
      <c r="M1806" s="25">
        <v>739</v>
      </c>
      <c r="N1806" s="25">
        <v>-746</v>
      </c>
      <c r="O1806" s="24">
        <v>0</v>
      </c>
      <c r="P1806" s="24">
        <v>5</v>
      </c>
      <c r="Q1806" s="24">
        <v>0</v>
      </c>
      <c r="R1806" s="66"/>
      <c r="S1806" s="66"/>
      <c r="T1806" s="66"/>
      <c r="U1806" s="66"/>
      <c r="V1806" s="66"/>
      <c r="W1806" s="24"/>
      <c r="X1806" s="24"/>
      <c r="Y1806" s="24"/>
      <c r="Z1806" s="24"/>
      <c r="AA1806" s="28"/>
      <c r="AB1806" s="28">
        <v>0.5</v>
      </c>
      <c r="AC1806" s="28"/>
      <c r="AD1806" s="28">
        <v>20</v>
      </c>
      <c r="AE1806" s="28">
        <v>20.000981939999999</v>
      </c>
      <c r="AF1806" t="s">
        <v>590</v>
      </c>
    </row>
    <row r="1807" spans="1:32" ht="18" customHeight="1">
      <c r="A1807" s="22">
        <v>46184</v>
      </c>
      <c r="B1807" s="23" t="s">
        <v>171</v>
      </c>
      <c r="C1807" s="24">
        <v>663</v>
      </c>
      <c r="D1807" s="25">
        <v>1212</v>
      </c>
      <c r="E1807" s="26">
        <v>715</v>
      </c>
      <c r="F1807" s="24">
        <v>11</v>
      </c>
      <c r="G1807" s="24">
        <v>2</v>
      </c>
      <c r="H1807" s="23" t="s">
        <v>451</v>
      </c>
      <c r="I1807" s="23" t="s">
        <v>1754</v>
      </c>
      <c r="J1807" s="23" t="s">
        <v>2681</v>
      </c>
      <c r="K1807" s="23" t="s">
        <v>154</v>
      </c>
      <c r="L1807" s="27">
        <v>1.1966000000000001</v>
      </c>
      <c r="M1807" s="25">
        <v>-90</v>
      </c>
      <c r="N1807" s="25">
        <v>-1949</v>
      </c>
      <c r="O1807" s="24">
        <v>0</v>
      </c>
      <c r="P1807" s="24">
        <v>3</v>
      </c>
      <c r="Q1807" s="24">
        <v>0</v>
      </c>
      <c r="R1807" s="66"/>
      <c r="S1807" s="66"/>
      <c r="T1807" s="66"/>
      <c r="U1807" s="66"/>
      <c r="V1807" s="66"/>
      <c r="W1807" s="24"/>
      <c r="X1807" s="24"/>
      <c r="Y1807" s="24"/>
      <c r="Z1807" s="24"/>
      <c r="AA1807" s="28"/>
      <c r="AB1807" s="28">
        <v>0.5</v>
      </c>
      <c r="AC1807" s="28"/>
      <c r="AD1807" s="28">
        <v>35</v>
      </c>
      <c r="AE1807" s="28">
        <v>35.000981930000002</v>
      </c>
      <c r="AF1807" t="s">
        <v>668</v>
      </c>
    </row>
    <row r="1808" spans="1:32" ht="18" customHeight="1">
      <c r="A1808" s="22">
        <v>46184</v>
      </c>
      <c r="B1808" s="23" t="s">
        <v>171</v>
      </c>
      <c r="C1808" s="24">
        <v>665</v>
      </c>
      <c r="D1808" s="25">
        <v>1256</v>
      </c>
      <c r="E1808" s="26">
        <v>56</v>
      </c>
      <c r="F1808" s="24">
        <v>8</v>
      </c>
      <c r="G1808" s="24">
        <v>4</v>
      </c>
      <c r="H1808" s="23" t="s">
        <v>3375</v>
      </c>
      <c r="I1808" s="23" t="s">
        <v>1985</v>
      </c>
      <c r="J1808" s="23" t="s">
        <v>738</v>
      </c>
      <c r="K1808" s="23" t="s">
        <v>154</v>
      </c>
      <c r="L1808" s="27">
        <v>1.0148999999999999</v>
      </c>
      <c r="M1808" s="25">
        <v>-666</v>
      </c>
      <c r="N1808" s="25">
        <v>-4063</v>
      </c>
      <c r="O1808" s="24">
        <v>0</v>
      </c>
      <c r="P1808" s="24">
        <v>5</v>
      </c>
      <c r="Q1808" s="24">
        <v>0</v>
      </c>
      <c r="R1808" s="66"/>
      <c r="S1808" s="66"/>
      <c r="T1808" s="66"/>
      <c r="U1808" s="66"/>
      <c r="V1808" s="66"/>
      <c r="W1808" s="24"/>
      <c r="X1808" s="24"/>
      <c r="Y1808" s="24"/>
      <c r="Z1808" s="24"/>
      <c r="AA1808" s="28"/>
      <c r="AB1808" s="28">
        <v>0.5</v>
      </c>
      <c r="AC1808" s="28"/>
      <c r="AD1808" s="28">
        <v>45</v>
      </c>
      <c r="AE1808" s="28">
        <v>45.000981920000001</v>
      </c>
      <c r="AF1808" t="s">
        <v>241</v>
      </c>
    </row>
    <row r="1809" spans="1:32" ht="18" customHeight="1">
      <c r="A1809" s="22">
        <v>46184</v>
      </c>
      <c r="B1809" s="23" t="s">
        <v>171</v>
      </c>
      <c r="C1809" s="24">
        <v>666</v>
      </c>
      <c r="D1809" s="25">
        <v>2112</v>
      </c>
      <c r="E1809" s="26">
        <v>2287</v>
      </c>
      <c r="F1809" s="24">
        <v>26</v>
      </c>
      <c r="G1809" s="24">
        <v>6</v>
      </c>
      <c r="H1809" s="23" t="s">
        <v>1198</v>
      </c>
      <c r="I1809" s="23" t="s">
        <v>1752</v>
      </c>
      <c r="J1809" s="23" t="s">
        <v>3167</v>
      </c>
      <c r="K1809" s="23" t="s">
        <v>154</v>
      </c>
      <c r="L1809" s="27">
        <v>1.361</v>
      </c>
      <c r="M1809" s="25">
        <v>-223</v>
      </c>
      <c r="N1809" s="25">
        <v>-1238</v>
      </c>
      <c r="O1809" s="24">
        <v>0</v>
      </c>
      <c r="P1809" s="24">
        <v>6</v>
      </c>
      <c r="Q1809" s="24">
        <v>0</v>
      </c>
      <c r="R1809" s="66"/>
      <c r="S1809" s="66"/>
      <c r="T1809" s="66"/>
      <c r="U1809" s="66"/>
      <c r="V1809" s="66"/>
      <c r="W1809" s="24"/>
      <c r="X1809" s="24"/>
      <c r="Y1809" s="24"/>
      <c r="Z1809" s="24"/>
      <c r="AA1809" s="28"/>
      <c r="AB1809" s="28">
        <v>0.5</v>
      </c>
      <c r="AC1809" s="28"/>
      <c r="AD1809" s="28">
        <v>80</v>
      </c>
      <c r="AE1809" s="28">
        <v>80.000981909999993</v>
      </c>
      <c r="AF1809" t="s">
        <v>183</v>
      </c>
    </row>
    <row r="1810" spans="1:32" ht="18" customHeight="1">
      <c r="A1810" s="22">
        <v>46184</v>
      </c>
      <c r="B1810" s="23" t="s">
        <v>330</v>
      </c>
      <c r="C1810" s="24">
        <v>656</v>
      </c>
      <c r="D1810" s="25">
        <v>1425</v>
      </c>
      <c r="E1810" s="26">
        <v>-1100</v>
      </c>
      <c r="F1810" s="24">
        <v>6</v>
      </c>
      <c r="G1810" s="24">
        <v>2</v>
      </c>
      <c r="H1810" s="23" t="s">
        <v>1045</v>
      </c>
      <c r="I1810" s="23" t="s">
        <v>3376</v>
      </c>
      <c r="J1810" s="23" t="s">
        <v>3377</v>
      </c>
      <c r="K1810" s="23" t="s">
        <v>154</v>
      </c>
      <c r="L1810" s="27">
        <v>0.74270000000000003</v>
      </c>
      <c r="M1810" s="25">
        <v>-475</v>
      </c>
      <c r="N1810" s="25">
        <v>-871</v>
      </c>
      <c r="O1810" s="24">
        <v>0</v>
      </c>
      <c r="P1810" s="24">
        <v>6</v>
      </c>
      <c r="Q1810" s="24">
        <v>0</v>
      </c>
      <c r="R1810" s="66"/>
      <c r="S1810" s="66"/>
      <c r="T1810" s="66"/>
      <c r="U1810" s="66"/>
      <c r="V1810" s="66"/>
      <c r="W1810" s="24"/>
      <c r="X1810" s="24"/>
      <c r="Y1810" s="24"/>
      <c r="Z1810" s="24"/>
      <c r="AA1810" s="28"/>
      <c r="AB1810" s="28">
        <v>0.5</v>
      </c>
      <c r="AC1810" s="28"/>
      <c r="AD1810" s="28">
        <v>40</v>
      </c>
      <c r="AE1810" s="28">
        <v>40.000981899999999</v>
      </c>
      <c r="AF1810" t="s">
        <v>664</v>
      </c>
    </row>
    <row r="1811" spans="1:32" ht="18" customHeight="1">
      <c r="A1811" s="22">
        <v>46184</v>
      </c>
      <c r="B1811" s="23" t="s">
        <v>330</v>
      </c>
      <c r="C1811" s="24">
        <v>657</v>
      </c>
      <c r="D1811" s="25">
        <v>551</v>
      </c>
      <c r="E1811" s="26">
        <v>-408</v>
      </c>
      <c r="F1811" s="24">
        <v>3</v>
      </c>
      <c r="G1811" s="24">
        <v>0</v>
      </c>
      <c r="H1811" s="23" t="s">
        <v>2873</v>
      </c>
      <c r="I1811" s="23" t="s">
        <v>2873</v>
      </c>
      <c r="J1811" s="23" t="s">
        <v>214</v>
      </c>
      <c r="K1811" s="23" t="s">
        <v>154</v>
      </c>
      <c r="L1811" s="27">
        <v>0.75319999999999998</v>
      </c>
      <c r="M1811" s="25">
        <v>-787</v>
      </c>
      <c r="N1811" s="25">
        <v>-632</v>
      </c>
      <c r="O1811" s="24">
        <v>0</v>
      </c>
      <c r="P1811" s="24">
        <v>7</v>
      </c>
      <c r="Q1811" s="24">
        <v>0</v>
      </c>
      <c r="R1811" s="66"/>
      <c r="S1811" s="66"/>
      <c r="T1811" s="66"/>
      <c r="U1811" s="66"/>
      <c r="V1811" s="66"/>
      <c r="W1811" s="24"/>
      <c r="X1811" s="24"/>
      <c r="Y1811" s="24"/>
      <c r="Z1811" s="24"/>
      <c r="AA1811" s="28"/>
      <c r="AB1811" s="28">
        <v>0.5</v>
      </c>
      <c r="AC1811" s="28"/>
      <c r="AD1811" s="28">
        <v>10</v>
      </c>
      <c r="AE1811" s="28">
        <v>10.00098189</v>
      </c>
      <c r="AF1811" t="s">
        <v>584</v>
      </c>
    </row>
    <row r="1812" spans="1:32" ht="18" customHeight="1">
      <c r="A1812" s="22">
        <v>46184</v>
      </c>
      <c r="B1812" s="23" t="s">
        <v>330</v>
      </c>
      <c r="C1812" s="24">
        <v>658</v>
      </c>
      <c r="D1812" s="25">
        <v>924</v>
      </c>
      <c r="E1812" s="26">
        <v>452</v>
      </c>
      <c r="F1812" s="24">
        <v>7</v>
      </c>
      <c r="G1812" s="24">
        <v>4</v>
      </c>
      <c r="H1812" s="23" t="s">
        <v>3378</v>
      </c>
      <c r="I1812" s="23" t="s">
        <v>1860</v>
      </c>
      <c r="J1812" s="23" t="s">
        <v>1533</v>
      </c>
      <c r="K1812" s="23" t="s">
        <v>154</v>
      </c>
      <c r="L1812" s="27">
        <v>1.1631</v>
      </c>
      <c r="M1812" s="25">
        <v>1912</v>
      </c>
      <c r="N1812" s="25">
        <v>-2852</v>
      </c>
      <c r="O1812" s="24">
        <v>0</v>
      </c>
      <c r="P1812" s="24">
        <v>8</v>
      </c>
      <c r="Q1812" s="24">
        <v>0</v>
      </c>
      <c r="R1812" s="66"/>
      <c r="S1812" s="66"/>
      <c r="T1812" s="66"/>
      <c r="U1812" s="66"/>
      <c r="V1812" s="66"/>
      <c r="W1812" s="24"/>
      <c r="X1812" s="24"/>
      <c r="Y1812" s="24"/>
      <c r="Z1812" s="24"/>
      <c r="AA1812" s="28"/>
      <c r="AB1812" s="28">
        <v>0.5</v>
      </c>
      <c r="AC1812" s="28"/>
      <c r="AD1812" s="28">
        <v>10</v>
      </c>
      <c r="AE1812" s="28">
        <v>10.000981879999999</v>
      </c>
      <c r="AF1812" t="s">
        <v>195</v>
      </c>
    </row>
    <row r="1813" spans="1:32" ht="18" customHeight="1">
      <c r="A1813" s="22">
        <v>46184</v>
      </c>
      <c r="B1813" s="23" t="s">
        <v>470</v>
      </c>
      <c r="C1813" s="24">
        <v>660</v>
      </c>
      <c r="D1813" s="25">
        <v>2436</v>
      </c>
      <c r="E1813" s="26">
        <v>-3033</v>
      </c>
      <c r="F1813" s="24">
        <v>9</v>
      </c>
      <c r="G1813" s="24">
        <v>25</v>
      </c>
      <c r="H1813" s="23" t="s">
        <v>3379</v>
      </c>
      <c r="I1813" s="23" t="s">
        <v>3380</v>
      </c>
      <c r="J1813" s="23" t="s">
        <v>2924</v>
      </c>
      <c r="K1813" s="23" t="s">
        <v>154</v>
      </c>
      <c r="L1813" s="27">
        <v>0.58499999999999996</v>
      </c>
      <c r="M1813" s="25">
        <v>0</v>
      </c>
      <c r="N1813" s="25">
        <v>-587</v>
      </c>
      <c r="O1813" s="24">
        <v>0</v>
      </c>
      <c r="P1813" s="24">
        <v>0</v>
      </c>
      <c r="Q1813" s="24">
        <v>0</v>
      </c>
      <c r="R1813" s="66"/>
      <c r="S1813" s="66"/>
      <c r="T1813" s="66"/>
      <c r="U1813" s="66"/>
      <c r="V1813" s="66"/>
      <c r="W1813" s="24"/>
      <c r="X1813" s="24"/>
      <c r="Y1813" s="24"/>
      <c r="Z1813" s="24"/>
      <c r="AA1813" s="28"/>
      <c r="AB1813" s="28">
        <v>0.5</v>
      </c>
      <c r="AC1813" s="28"/>
      <c r="AD1813" s="28">
        <v>30</v>
      </c>
      <c r="AE1813" s="28">
        <v>30.00098187</v>
      </c>
      <c r="AF1813" t="s">
        <v>661</v>
      </c>
    </row>
    <row r="1814" spans="1:32" ht="18" customHeight="1">
      <c r="A1814" s="22">
        <v>46184</v>
      </c>
      <c r="B1814" s="23" t="s">
        <v>470</v>
      </c>
      <c r="C1814" s="24">
        <v>661</v>
      </c>
      <c r="D1814" s="25">
        <v>2315</v>
      </c>
      <c r="E1814" s="26">
        <v>-2884</v>
      </c>
      <c r="F1814" s="24">
        <v>8</v>
      </c>
      <c r="G1814" s="24">
        <v>24</v>
      </c>
      <c r="H1814" s="23" t="s">
        <v>710</v>
      </c>
      <c r="I1814" s="23" t="s">
        <v>424</v>
      </c>
      <c r="J1814" s="23" t="s">
        <v>720</v>
      </c>
      <c r="K1814" s="23" t="s">
        <v>154</v>
      </c>
      <c r="L1814" s="27">
        <v>0.5847</v>
      </c>
      <c r="M1814" s="25">
        <v>-476</v>
      </c>
      <c r="N1814" s="25">
        <v>-739</v>
      </c>
      <c r="O1814" s="24">
        <v>0</v>
      </c>
      <c r="P1814" s="24">
        <v>1</v>
      </c>
      <c r="Q1814" s="24">
        <v>0</v>
      </c>
      <c r="R1814" s="66"/>
      <c r="S1814" s="66"/>
      <c r="T1814" s="66"/>
      <c r="U1814" s="66"/>
      <c r="V1814" s="66"/>
      <c r="W1814" s="24"/>
      <c r="X1814" s="24"/>
      <c r="Y1814" s="24"/>
      <c r="Z1814" s="24"/>
      <c r="AA1814" s="28"/>
      <c r="AB1814" s="28">
        <v>0.5</v>
      </c>
      <c r="AC1814" s="28"/>
      <c r="AD1814" s="28">
        <v>40</v>
      </c>
      <c r="AE1814" s="28">
        <v>40.000981860000003</v>
      </c>
      <c r="AF1814" t="s">
        <v>664</v>
      </c>
    </row>
    <row r="1815" spans="1:32" ht="18" customHeight="1">
      <c r="A1815" s="22">
        <v>46184</v>
      </c>
      <c r="B1815" s="23" t="s">
        <v>470</v>
      </c>
      <c r="C1815" s="24">
        <v>662</v>
      </c>
      <c r="D1815" s="25">
        <v>3572</v>
      </c>
      <c r="E1815" s="26">
        <v>266</v>
      </c>
      <c r="F1815" s="24">
        <v>46</v>
      </c>
      <c r="G1815" s="24">
        <v>67</v>
      </c>
      <c r="H1815" s="23" t="s">
        <v>1597</v>
      </c>
      <c r="I1815" s="23" t="s">
        <v>2758</v>
      </c>
      <c r="J1815" s="23" t="s">
        <v>1804</v>
      </c>
      <c r="K1815" s="23" t="s">
        <v>154</v>
      </c>
      <c r="L1815" s="27">
        <v>1.0247999999999999</v>
      </c>
      <c r="M1815" s="25">
        <v>2835</v>
      </c>
      <c r="N1815" s="25">
        <v>-767</v>
      </c>
      <c r="O1815" s="24">
        <v>0</v>
      </c>
      <c r="P1815" s="24">
        <v>2</v>
      </c>
      <c r="Q1815" s="24">
        <v>0</v>
      </c>
      <c r="R1815" s="66"/>
      <c r="S1815" s="66"/>
      <c r="T1815" s="66"/>
      <c r="U1815" s="66"/>
      <c r="V1815" s="66"/>
      <c r="W1815" s="24"/>
      <c r="X1815" s="24"/>
      <c r="Y1815" s="24"/>
      <c r="Z1815" s="24"/>
      <c r="AA1815" s="28"/>
      <c r="AB1815" s="28">
        <v>0.6</v>
      </c>
      <c r="AC1815" s="28"/>
      <c r="AD1815" s="28">
        <v>45</v>
      </c>
      <c r="AE1815" s="28">
        <v>45.000981850000002</v>
      </c>
      <c r="AF1815" t="s">
        <v>241</v>
      </c>
    </row>
    <row r="1816" spans="1:32" ht="18" customHeight="1">
      <c r="A1816" s="22">
        <v>46184</v>
      </c>
      <c r="B1816" s="23" t="s">
        <v>307</v>
      </c>
      <c r="C1816" s="24">
        <v>635</v>
      </c>
      <c r="D1816" s="25">
        <v>0</v>
      </c>
      <c r="E1816" s="26">
        <v>0</v>
      </c>
      <c r="F1816" s="24">
        <v>0</v>
      </c>
      <c r="G1816" s="24">
        <v>0</v>
      </c>
      <c r="H1816" s="23" t="s">
        <v>214</v>
      </c>
      <c r="I1816" s="23" t="s">
        <v>214</v>
      </c>
      <c r="J1816" s="23" t="s">
        <v>214</v>
      </c>
      <c r="K1816" s="23" t="s">
        <v>154</v>
      </c>
      <c r="L1816" s="27">
        <v>0</v>
      </c>
      <c r="M1816" s="25">
        <v>-317</v>
      </c>
      <c r="N1816" s="25">
        <v>3570</v>
      </c>
      <c r="O1816" s="24">
        <v>0</v>
      </c>
      <c r="P1816" s="24">
        <v>5</v>
      </c>
      <c r="Q1816" s="24">
        <v>0</v>
      </c>
      <c r="R1816" s="66"/>
      <c r="S1816" s="66"/>
      <c r="T1816" s="66"/>
      <c r="U1816" s="66"/>
      <c r="V1816" s="66"/>
      <c r="W1816" s="24"/>
      <c r="X1816" s="24"/>
      <c r="Y1816" s="24"/>
      <c r="Z1816" s="24"/>
      <c r="AA1816" s="28"/>
      <c r="AB1816" s="28"/>
      <c r="AC1816" s="28"/>
      <c r="AD1816" s="28">
        <v>0</v>
      </c>
      <c r="AE1816" s="28">
        <v>0</v>
      </c>
    </row>
    <row r="1817" spans="1:32" ht="18" customHeight="1">
      <c r="A1817" s="22">
        <v>46184</v>
      </c>
      <c r="B1817" s="23" t="s">
        <v>307</v>
      </c>
      <c r="C1817" s="24">
        <v>636</v>
      </c>
      <c r="D1817" s="25">
        <v>0</v>
      </c>
      <c r="E1817" s="26">
        <v>0</v>
      </c>
      <c r="F1817" s="24">
        <v>0</v>
      </c>
      <c r="G1817" s="24">
        <v>0</v>
      </c>
      <c r="H1817" s="23" t="s">
        <v>214</v>
      </c>
      <c r="I1817" s="23" t="s">
        <v>214</v>
      </c>
      <c r="J1817" s="23" t="s">
        <v>214</v>
      </c>
      <c r="K1817" s="23" t="s">
        <v>154</v>
      </c>
      <c r="L1817" s="27">
        <v>0</v>
      </c>
      <c r="M1817" s="25">
        <v>-966</v>
      </c>
      <c r="N1817" s="25">
        <v>339</v>
      </c>
      <c r="O1817" s="24">
        <v>0</v>
      </c>
      <c r="P1817" s="24">
        <v>6</v>
      </c>
      <c r="Q1817" s="24">
        <v>0</v>
      </c>
      <c r="R1817" s="66"/>
      <c r="S1817" s="66"/>
      <c r="T1817" s="66"/>
      <c r="U1817" s="66"/>
      <c r="V1817" s="66"/>
      <c r="W1817" s="24"/>
      <c r="X1817" s="24"/>
      <c r="Y1817" s="24"/>
      <c r="Z1817" s="24"/>
      <c r="AA1817" s="28"/>
      <c r="AB1817" s="28"/>
      <c r="AC1817" s="28"/>
      <c r="AD1817" s="28">
        <v>0</v>
      </c>
      <c r="AE1817" s="28">
        <v>0</v>
      </c>
    </row>
    <row r="1818" spans="1:32" ht="18" customHeight="1">
      <c r="A1818" s="22">
        <v>46184</v>
      </c>
      <c r="B1818" s="23" t="s">
        <v>307</v>
      </c>
      <c r="C1818" s="24">
        <v>637</v>
      </c>
      <c r="D1818" s="25">
        <v>819</v>
      </c>
      <c r="E1818" s="26">
        <v>-582</v>
      </c>
      <c r="F1818" s="24">
        <v>7</v>
      </c>
      <c r="G1818" s="24">
        <v>2</v>
      </c>
      <c r="H1818" s="23" t="s">
        <v>2950</v>
      </c>
      <c r="I1818" s="23" t="s">
        <v>3035</v>
      </c>
      <c r="J1818" s="23" t="s">
        <v>3381</v>
      </c>
      <c r="K1818" s="23" t="s">
        <v>154</v>
      </c>
      <c r="L1818" s="27">
        <v>0.7631</v>
      </c>
      <c r="M1818" s="25">
        <v>0</v>
      </c>
      <c r="N1818" s="25">
        <v>5332</v>
      </c>
      <c r="O1818" s="24">
        <v>0</v>
      </c>
      <c r="P1818" s="24">
        <v>7</v>
      </c>
      <c r="Q1818" s="24">
        <v>0</v>
      </c>
      <c r="R1818" s="66"/>
      <c r="S1818" s="66"/>
      <c r="T1818" s="66"/>
      <c r="U1818" s="66"/>
      <c r="V1818" s="66"/>
      <c r="W1818" s="24"/>
      <c r="X1818" s="24"/>
      <c r="Y1818" s="24"/>
      <c r="Z1818" s="24"/>
      <c r="AA1818" s="28"/>
      <c r="AB1818" s="28">
        <v>0.5</v>
      </c>
      <c r="AC1818" s="28"/>
      <c r="AD1818" s="28">
        <v>10</v>
      </c>
      <c r="AE1818" s="28">
        <v>10.00098182</v>
      </c>
      <c r="AF1818" t="s">
        <v>584</v>
      </c>
    </row>
    <row r="1819" spans="1:32" ht="18" customHeight="1">
      <c r="A1819" s="22">
        <v>46184</v>
      </c>
      <c r="B1819" s="23" t="s">
        <v>55</v>
      </c>
      <c r="C1819" s="24">
        <v>537</v>
      </c>
      <c r="D1819" s="25">
        <v>3710</v>
      </c>
      <c r="E1819" s="26">
        <v>-1519</v>
      </c>
      <c r="F1819" s="24">
        <v>8</v>
      </c>
      <c r="G1819" s="24">
        <v>13</v>
      </c>
      <c r="H1819" s="23" t="s">
        <v>2349</v>
      </c>
      <c r="I1819" s="23" t="s">
        <v>3382</v>
      </c>
      <c r="J1819" s="23" t="s">
        <v>1677</v>
      </c>
      <c r="K1819" s="23" t="s">
        <v>154</v>
      </c>
      <c r="L1819" s="27">
        <v>0.86350000000000005</v>
      </c>
      <c r="M1819" s="25">
        <v>2773</v>
      </c>
      <c r="N1819" s="25">
        <v>-222</v>
      </c>
      <c r="O1819" s="24">
        <v>0</v>
      </c>
      <c r="P1819" s="24">
        <v>7</v>
      </c>
      <c r="Q1819" s="24">
        <v>1</v>
      </c>
      <c r="R1819" s="66">
        <v>586.68674761311752</v>
      </c>
      <c r="S1819" s="66">
        <v>6.3236471849650648</v>
      </c>
      <c r="T1819" s="66">
        <v>463.75</v>
      </c>
      <c r="U1819" s="66">
        <v>285.38461538461542</v>
      </c>
      <c r="V1819" s="66">
        <v>176.66666666666671</v>
      </c>
      <c r="W1819" s="24">
        <v>0</v>
      </c>
      <c r="X1819" s="24">
        <v>4</v>
      </c>
      <c r="Y1819" s="24">
        <v>0</v>
      </c>
      <c r="Z1819" s="24">
        <v>1</v>
      </c>
      <c r="AA1819" s="28">
        <v>1.25</v>
      </c>
      <c r="AB1819" s="28">
        <v>0.6</v>
      </c>
      <c r="AC1819" s="28">
        <v>0.75</v>
      </c>
      <c r="AD1819" s="28">
        <v>17.5</v>
      </c>
      <c r="AE1819" s="28">
        <v>17.500981809999999</v>
      </c>
      <c r="AF1819" t="s">
        <v>641</v>
      </c>
    </row>
    <row r="1820" spans="1:32" ht="18" customHeight="1">
      <c r="A1820" s="22">
        <v>46184</v>
      </c>
      <c r="B1820" s="23" t="s">
        <v>55</v>
      </c>
      <c r="C1820" s="24">
        <v>538</v>
      </c>
      <c r="D1820" s="25">
        <v>3331</v>
      </c>
      <c r="E1820" s="26">
        <v>187</v>
      </c>
      <c r="F1820" s="24">
        <v>12</v>
      </c>
      <c r="G1820" s="24">
        <v>15</v>
      </c>
      <c r="H1820" s="23" t="s">
        <v>2911</v>
      </c>
      <c r="I1820" s="23" t="s">
        <v>3383</v>
      </c>
      <c r="J1820" s="23" t="s">
        <v>2507</v>
      </c>
      <c r="K1820" s="23" t="s">
        <v>154</v>
      </c>
      <c r="L1820" s="27">
        <v>1.0186999999999999</v>
      </c>
      <c r="M1820" s="25">
        <v>-261</v>
      </c>
      <c r="N1820" s="25">
        <v>-460</v>
      </c>
      <c r="O1820" s="24">
        <v>0</v>
      </c>
      <c r="P1820" s="24">
        <v>8</v>
      </c>
      <c r="Q1820" s="24">
        <v>1</v>
      </c>
      <c r="R1820" s="66">
        <v>536.15213781652142</v>
      </c>
      <c r="S1820" s="66">
        <v>6.2127888057398986</v>
      </c>
      <c r="T1820" s="66">
        <v>277.58333333333331</v>
      </c>
      <c r="U1820" s="66">
        <v>222.06666666666669</v>
      </c>
      <c r="V1820" s="66">
        <v>123.3703703703704</v>
      </c>
      <c r="W1820" s="24">
        <v>0</v>
      </c>
      <c r="X1820" s="24">
        <v>7</v>
      </c>
      <c r="Y1820" s="24">
        <v>5</v>
      </c>
      <c r="Z1820" s="24">
        <v>2</v>
      </c>
      <c r="AA1820" s="28">
        <v>3.5</v>
      </c>
      <c r="AB1820" s="28">
        <v>0.6</v>
      </c>
      <c r="AC1820" s="28">
        <v>2.1</v>
      </c>
      <c r="AD1820" s="28">
        <v>31</v>
      </c>
      <c r="AE1820" s="28">
        <v>31.000981800000002</v>
      </c>
      <c r="AF1820" t="s">
        <v>1707</v>
      </c>
    </row>
    <row r="1821" spans="1:32" ht="18" customHeight="1">
      <c r="A1821" s="22">
        <v>46184</v>
      </c>
      <c r="B1821" s="23" t="s">
        <v>55</v>
      </c>
      <c r="C1821" s="24">
        <v>550</v>
      </c>
      <c r="D1821" s="25">
        <v>3070</v>
      </c>
      <c r="E1821" s="26">
        <v>-8</v>
      </c>
      <c r="F1821" s="24">
        <v>12</v>
      </c>
      <c r="G1821" s="24">
        <v>7</v>
      </c>
      <c r="H1821" s="23" t="s">
        <v>1605</v>
      </c>
      <c r="I1821" s="23" t="s">
        <v>3384</v>
      </c>
      <c r="J1821" s="23" t="s">
        <v>3385</v>
      </c>
      <c r="K1821" s="23" t="s">
        <v>154</v>
      </c>
      <c r="L1821" s="27">
        <v>0.99909999999999999</v>
      </c>
      <c r="M1821" s="25">
        <v>-1794</v>
      </c>
      <c r="N1821" s="25">
        <v>1087</v>
      </c>
      <c r="O1821" s="24">
        <v>0</v>
      </c>
      <c r="P1821" s="24">
        <v>0</v>
      </c>
      <c r="Q1821" s="24">
        <v>1</v>
      </c>
      <c r="R1821" s="66">
        <v>525.28694479036949</v>
      </c>
      <c r="S1821" s="66">
        <v>5.8444247100509417</v>
      </c>
      <c r="T1821" s="66">
        <v>255.83333333333329</v>
      </c>
      <c r="U1821" s="66">
        <v>438.57142857142861</v>
      </c>
      <c r="V1821" s="66">
        <v>161.57894736842101</v>
      </c>
      <c r="W1821" s="24">
        <v>3</v>
      </c>
      <c r="X1821" s="24">
        <v>0</v>
      </c>
      <c r="Y1821" s="24">
        <v>0</v>
      </c>
      <c r="Z1821" s="24">
        <v>7</v>
      </c>
      <c r="AA1821" s="28">
        <v>2.5</v>
      </c>
      <c r="AB1821" s="28">
        <v>0.6</v>
      </c>
      <c r="AC1821" s="28">
        <v>1.5</v>
      </c>
      <c r="AD1821" s="28">
        <v>25</v>
      </c>
      <c r="AE1821" s="28">
        <v>25.000981790000001</v>
      </c>
      <c r="AF1821" t="s">
        <v>812</v>
      </c>
    </row>
    <row r="1822" spans="1:32" ht="18" customHeight="1">
      <c r="A1822" s="22">
        <v>46184</v>
      </c>
      <c r="B1822" s="23" t="s">
        <v>24</v>
      </c>
      <c r="C1822" s="24">
        <v>631</v>
      </c>
      <c r="D1822" s="25">
        <v>2823</v>
      </c>
      <c r="E1822" s="26">
        <v>-1946</v>
      </c>
      <c r="F1822" s="24">
        <v>0</v>
      </c>
      <c r="G1822" s="24">
        <v>7</v>
      </c>
      <c r="H1822" s="23" t="s">
        <v>2740</v>
      </c>
      <c r="I1822" s="23" t="s">
        <v>214</v>
      </c>
      <c r="J1822" s="23" t="s">
        <v>2740</v>
      </c>
      <c r="K1822" s="23" t="s">
        <v>154</v>
      </c>
      <c r="L1822" s="27">
        <v>0.7702</v>
      </c>
      <c r="M1822" s="25">
        <v>4475</v>
      </c>
      <c r="N1822" s="25">
        <v>1131</v>
      </c>
      <c r="O1822" s="24">
        <v>0</v>
      </c>
      <c r="P1822" s="24">
        <v>1</v>
      </c>
      <c r="Q1822" s="24">
        <v>0</v>
      </c>
      <c r="R1822" s="66"/>
      <c r="S1822" s="66"/>
      <c r="T1822" s="66"/>
      <c r="U1822" s="66"/>
      <c r="V1822" s="66"/>
      <c r="W1822" s="24"/>
      <c r="X1822" s="24"/>
      <c r="Y1822" s="24"/>
      <c r="Z1822" s="24"/>
      <c r="AA1822" s="28"/>
      <c r="AB1822" s="28">
        <v>0.5</v>
      </c>
      <c r="AC1822" s="28"/>
      <c r="AD1822" s="28">
        <v>40</v>
      </c>
      <c r="AE1822" s="28">
        <v>40.000981779999996</v>
      </c>
      <c r="AF1822" t="s">
        <v>664</v>
      </c>
    </row>
    <row r="1823" spans="1:32" ht="18" customHeight="1">
      <c r="A1823" s="22">
        <v>46184</v>
      </c>
      <c r="B1823" s="23" t="s">
        <v>24</v>
      </c>
      <c r="C1823" s="24">
        <v>632</v>
      </c>
      <c r="D1823" s="25">
        <v>6103</v>
      </c>
      <c r="E1823" s="26">
        <v>526</v>
      </c>
      <c r="F1823" s="24">
        <v>0</v>
      </c>
      <c r="G1823" s="24">
        <v>31</v>
      </c>
      <c r="H1823" s="23" t="s">
        <v>3386</v>
      </c>
      <c r="I1823" s="23" t="s">
        <v>214</v>
      </c>
      <c r="J1823" s="23" t="s">
        <v>3386</v>
      </c>
      <c r="K1823" s="23" t="s">
        <v>154</v>
      </c>
      <c r="L1823" s="27">
        <v>1.0286999999999999</v>
      </c>
      <c r="M1823" s="25">
        <v>-3048</v>
      </c>
      <c r="N1823" s="25">
        <v>-4106</v>
      </c>
      <c r="O1823" s="24">
        <v>0</v>
      </c>
      <c r="P1823" s="24">
        <v>2</v>
      </c>
      <c r="Q1823" s="24">
        <v>0</v>
      </c>
      <c r="R1823" s="66"/>
      <c r="S1823" s="66"/>
      <c r="T1823" s="66"/>
      <c r="U1823" s="66"/>
      <c r="V1823" s="66"/>
      <c r="W1823" s="24"/>
      <c r="X1823" s="24"/>
      <c r="Y1823" s="24"/>
      <c r="Z1823" s="24"/>
      <c r="AA1823" s="28"/>
      <c r="AB1823" s="28">
        <v>0.8</v>
      </c>
      <c r="AC1823" s="28"/>
      <c r="AD1823" s="28">
        <v>45</v>
      </c>
      <c r="AE1823" s="28">
        <v>45.000981770000003</v>
      </c>
      <c r="AF1823" t="s">
        <v>241</v>
      </c>
    </row>
    <row r="1824" spans="1:32" ht="18" customHeight="1">
      <c r="A1824" s="22">
        <v>46184</v>
      </c>
      <c r="B1824" s="23" t="s">
        <v>24</v>
      </c>
      <c r="C1824" s="24">
        <v>633</v>
      </c>
      <c r="D1824" s="25">
        <v>3744</v>
      </c>
      <c r="E1824" s="26">
        <v>-2827</v>
      </c>
      <c r="F1824" s="24">
        <v>0</v>
      </c>
      <c r="G1824" s="24">
        <v>9</v>
      </c>
      <c r="H1824" s="23" t="s">
        <v>3387</v>
      </c>
      <c r="I1824" s="23" t="s">
        <v>214</v>
      </c>
      <c r="J1824" s="23" t="s">
        <v>3387</v>
      </c>
      <c r="K1824" s="23" t="s">
        <v>154</v>
      </c>
      <c r="L1824" s="27">
        <v>0.74829999999999997</v>
      </c>
      <c r="M1824" s="25">
        <v>-853</v>
      </c>
      <c r="N1824" s="25">
        <v>-1078</v>
      </c>
      <c r="O1824" s="24">
        <v>0</v>
      </c>
      <c r="P1824" s="24">
        <v>3</v>
      </c>
      <c r="Q1824" s="24">
        <v>0</v>
      </c>
      <c r="R1824" s="66"/>
      <c r="S1824" s="66"/>
      <c r="T1824" s="66"/>
      <c r="U1824" s="66"/>
      <c r="V1824" s="66"/>
      <c r="W1824" s="24"/>
      <c r="X1824" s="24"/>
      <c r="Y1824" s="24"/>
      <c r="Z1824" s="24"/>
      <c r="AA1824" s="28"/>
      <c r="AB1824" s="28">
        <v>0.6</v>
      </c>
      <c r="AC1824" s="28"/>
      <c r="AD1824" s="28">
        <v>30</v>
      </c>
      <c r="AE1824" s="28">
        <v>30.000981759999998</v>
      </c>
      <c r="AF1824" t="s">
        <v>661</v>
      </c>
    </row>
    <row r="1825" spans="1:32" ht="18" customHeight="1">
      <c r="A1825" s="22">
        <v>46184</v>
      </c>
      <c r="B1825" s="23" t="s">
        <v>179</v>
      </c>
      <c r="C1825" s="24">
        <v>667</v>
      </c>
      <c r="D1825" s="25">
        <v>358</v>
      </c>
      <c r="E1825" s="26">
        <v>316</v>
      </c>
      <c r="F1825" s="24">
        <v>4</v>
      </c>
      <c r="G1825" s="24">
        <v>0</v>
      </c>
      <c r="H1825" s="23" t="s">
        <v>1832</v>
      </c>
      <c r="I1825" s="23" t="s">
        <v>1832</v>
      </c>
      <c r="J1825" s="23" t="s">
        <v>214</v>
      </c>
      <c r="K1825" s="23" t="s">
        <v>154</v>
      </c>
      <c r="L1825" s="27">
        <v>1.2942</v>
      </c>
      <c r="M1825" s="25">
        <v>3630</v>
      </c>
      <c r="N1825" s="25">
        <v>-574</v>
      </c>
      <c r="O1825" s="24">
        <v>0</v>
      </c>
      <c r="P1825" s="24">
        <v>7</v>
      </c>
      <c r="Q1825" s="24">
        <v>0</v>
      </c>
      <c r="R1825" s="66"/>
      <c r="S1825" s="66"/>
      <c r="T1825" s="66"/>
      <c r="U1825" s="66"/>
      <c r="V1825" s="66"/>
      <c r="W1825" s="24"/>
      <c r="X1825" s="24"/>
      <c r="Y1825" s="24"/>
      <c r="Z1825" s="24"/>
      <c r="AA1825" s="28"/>
      <c r="AB1825" s="28">
        <v>0.5</v>
      </c>
      <c r="AC1825" s="28"/>
      <c r="AD1825" s="28">
        <v>0</v>
      </c>
      <c r="AE1825" s="28">
        <v>0</v>
      </c>
    </row>
    <row r="1826" spans="1:32" ht="18" customHeight="1">
      <c r="A1826" s="22">
        <v>46184</v>
      </c>
      <c r="B1826" s="23" t="s">
        <v>179</v>
      </c>
      <c r="C1826" s="24">
        <v>668</v>
      </c>
      <c r="D1826" s="25">
        <v>367</v>
      </c>
      <c r="E1826" s="26">
        <v>-541</v>
      </c>
      <c r="F1826" s="24">
        <v>0</v>
      </c>
      <c r="G1826" s="24">
        <v>0</v>
      </c>
      <c r="H1826" s="23" t="s">
        <v>214</v>
      </c>
      <c r="I1826" s="23" t="s">
        <v>214</v>
      </c>
      <c r="J1826" s="23" t="s">
        <v>214</v>
      </c>
      <c r="K1826" s="23" t="s">
        <v>154</v>
      </c>
      <c r="L1826" s="27">
        <v>0.50860000000000005</v>
      </c>
      <c r="M1826" s="25">
        <v>-2574</v>
      </c>
      <c r="N1826" s="25">
        <v>-116</v>
      </c>
      <c r="O1826" s="24">
        <v>0</v>
      </c>
      <c r="P1826" s="24">
        <v>8</v>
      </c>
      <c r="Q1826" s="24">
        <v>0</v>
      </c>
      <c r="R1826" s="66"/>
      <c r="S1826" s="66"/>
      <c r="T1826" s="66"/>
      <c r="U1826" s="66"/>
      <c r="V1826" s="66"/>
      <c r="W1826" s="24"/>
      <c r="X1826" s="24"/>
      <c r="Y1826" s="24"/>
      <c r="Z1826" s="24"/>
      <c r="AA1826" s="28"/>
      <c r="AB1826" s="28">
        <v>0.5</v>
      </c>
      <c r="AC1826" s="28"/>
      <c r="AD1826" s="28">
        <v>20</v>
      </c>
      <c r="AE1826" s="28">
        <v>20.00098174</v>
      </c>
      <c r="AF1826" t="s">
        <v>590</v>
      </c>
    </row>
    <row r="1827" spans="1:32" ht="18" customHeight="1">
      <c r="A1827" s="22">
        <v>46184</v>
      </c>
      <c r="B1827" s="23" t="s">
        <v>179</v>
      </c>
      <c r="C1827" s="24">
        <v>670</v>
      </c>
      <c r="D1827" s="25">
        <v>2228</v>
      </c>
      <c r="E1827" s="26">
        <v>-2187</v>
      </c>
      <c r="F1827" s="24">
        <v>4</v>
      </c>
      <c r="G1827" s="24">
        <v>0</v>
      </c>
      <c r="H1827" s="23" t="s">
        <v>2822</v>
      </c>
      <c r="I1827" s="23" t="s">
        <v>2822</v>
      </c>
      <c r="J1827" s="23" t="s">
        <v>214</v>
      </c>
      <c r="K1827" s="23" t="s">
        <v>154</v>
      </c>
      <c r="L1827" s="27">
        <v>0.67279999999999995</v>
      </c>
      <c r="M1827" s="25">
        <v>2547</v>
      </c>
      <c r="N1827" s="25">
        <v>-122</v>
      </c>
      <c r="O1827" s="24">
        <v>0</v>
      </c>
      <c r="P1827" s="24">
        <v>0</v>
      </c>
      <c r="Q1827" s="24">
        <v>0</v>
      </c>
      <c r="R1827" s="66"/>
      <c r="S1827" s="66"/>
      <c r="T1827" s="66"/>
      <c r="U1827" s="66"/>
      <c r="V1827" s="66"/>
      <c r="W1827" s="24"/>
      <c r="X1827" s="24"/>
      <c r="Y1827" s="24"/>
      <c r="Z1827" s="24"/>
      <c r="AA1827" s="28"/>
      <c r="AB1827" s="28">
        <v>0.5</v>
      </c>
      <c r="AC1827" s="28"/>
      <c r="AD1827" s="28">
        <v>30</v>
      </c>
      <c r="AE1827" s="28">
        <v>30.000981729999999</v>
      </c>
      <c r="AF1827" t="s">
        <v>661</v>
      </c>
    </row>
    <row r="1828" spans="1:32" ht="18" customHeight="1">
      <c r="A1828" s="22">
        <v>46184</v>
      </c>
      <c r="B1828" s="23" t="s">
        <v>289</v>
      </c>
      <c r="C1828" s="24">
        <v>721</v>
      </c>
      <c r="D1828" s="25">
        <v>1282</v>
      </c>
      <c r="E1828" s="26">
        <v>-887</v>
      </c>
      <c r="F1828" s="24">
        <v>8</v>
      </c>
      <c r="G1828" s="24">
        <v>5</v>
      </c>
      <c r="H1828" s="23" t="s">
        <v>2467</v>
      </c>
      <c r="I1828" s="23" t="s">
        <v>971</v>
      </c>
      <c r="J1828" s="23" t="s">
        <v>3388</v>
      </c>
      <c r="K1828" s="23" t="s">
        <v>154</v>
      </c>
      <c r="L1828" s="27">
        <v>0.76939999999999997</v>
      </c>
      <c r="M1828" s="25">
        <v>3337</v>
      </c>
      <c r="N1828" s="25">
        <v>-3812</v>
      </c>
      <c r="O1828" s="24">
        <v>0</v>
      </c>
      <c r="P1828" s="24">
        <v>1</v>
      </c>
      <c r="Q1828" s="24">
        <v>0</v>
      </c>
      <c r="R1828" s="66"/>
      <c r="S1828" s="66"/>
      <c r="T1828" s="66"/>
      <c r="U1828" s="66"/>
      <c r="V1828" s="66"/>
      <c r="W1828" s="24"/>
      <c r="X1828" s="24"/>
      <c r="Y1828" s="24"/>
      <c r="Z1828" s="24"/>
      <c r="AA1828" s="28"/>
      <c r="AB1828" s="28">
        <v>0.5</v>
      </c>
      <c r="AC1828" s="28"/>
      <c r="AD1828" s="28">
        <v>40</v>
      </c>
      <c r="AE1828" s="28">
        <v>40.000981719999999</v>
      </c>
      <c r="AF1828" t="s">
        <v>664</v>
      </c>
    </row>
    <row r="1829" spans="1:32" ht="18" customHeight="1">
      <c r="A1829" s="22">
        <v>46184</v>
      </c>
      <c r="B1829" s="23" t="s">
        <v>289</v>
      </c>
      <c r="C1829" s="24">
        <v>722</v>
      </c>
      <c r="D1829" s="25">
        <v>4762</v>
      </c>
      <c r="E1829" s="26">
        <v>-3164</v>
      </c>
      <c r="F1829" s="24">
        <v>25</v>
      </c>
      <c r="G1829" s="24">
        <v>12</v>
      </c>
      <c r="H1829" s="23" t="s">
        <v>3389</v>
      </c>
      <c r="I1829" s="23" t="s">
        <v>3390</v>
      </c>
      <c r="J1829" s="23" t="s">
        <v>3200</v>
      </c>
      <c r="K1829" s="23" t="s">
        <v>154</v>
      </c>
      <c r="L1829" s="27">
        <v>0.77849999999999997</v>
      </c>
      <c r="M1829" s="25">
        <v>-889</v>
      </c>
      <c r="N1829" s="25">
        <v>-1016</v>
      </c>
      <c r="O1829" s="24">
        <v>0</v>
      </c>
      <c r="P1829" s="24">
        <v>2</v>
      </c>
      <c r="Q1829" s="24">
        <v>0</v>
      </c>
      <c r="R1829" s="66"/>
      <c r="S1829" s="66"/>
      <c r="T1829" s="66"/>
      <c r="U1829" s="66"/>
      <c r="V1829" s="66"/>
      <c r="W1829" s="24"/>
      <c r="X1829" s="24"/>
      <c r="Y1829" s="24"/>
      <c r="Z1829" s="24"/>
      <c r="AA1829" s="28"/>
      <c r="AB1829" s="28">
        <v>0.6</v>
      </c>
      <c r="AC1829" s="28"/>
      <c r="AD1829" s="28">
        <v>40</v>
      </c>
      <c r="AE1829" s="28">
        <v>40.000981709999998</v>
      </c>
      <c r="AF1829" t="s">
        <v>664</v>
      </c>
    </row>
    <row r="1830" spans="1:32" ht="18" customHeight="1">
      <c r="A1830" s="22">
        <v>46184</v>
      </c>
      <c r="B1830" s="23" t="s">
        <v>387</v>
      </c>
      <c r="C1830" s="24">
        <v>683</v>
      </c>
      <c r="D1830" s="25">
        <v>955</v>
      </c>
      <c r="E1830" s="26">
        <v>94</v>
      </c>
      <c r="F1830" s="24">
        <v>12</v>
      </c>
      <c r="G1830" s="24">
        <v>3</v>
      </c>
      <c r="H1830" s="23" t="s">
        <v>2293</v>
      </c>
      <c r="I1830" s="23" t="s">
        <v>1013</v>
      </c>
      <c r="J1830" s="23" t="s">
        <v>741</v>
      </c>
      <c r="K1830" s="23" t="s">
        <v>154</v>
      </c>
      <c r="L1830" s="27">
        <v>1.0327999999999999</v>
      </c>
      <c r="M1830" s="25">
        <v>5719</v>
      </c>
      <c r="N1830" s="25">
        <v>-638</v>
      </c>
      <c r="O1830" s="24">
        <v>0</v>
      </c>
      <c r="P1830" s="24">
        <v>3</v>
      </c>
      <c r="Q1830" s="24">
        <v>0</v>
      </c>
      <c r="R1830" s="66"/>
      <c r="S1830" s="66"/>
      <c r="T1830" s="66"/>
      <c r="U1830" s="66"/>
      <c r="V1830" s="66"/>
      <c r="W1830" s="24"/>
      <c r="X1830" s="24"/>
      <c r="Y1830" s="24"/>
      <c r="Z1830" s="24"/>
      <c r="AA1830" s="28"/>
      <c r="AB1830" s="28">
        <v>0.5</v>
      </c>
      <c r="AC1830" s="28"/>
      <c r="AD1830" s="28">
        <v>0</v>
      </c>
      <c r="AE1830" s="28">
        <v>0</v>
      </c>
    </row>
    <row r="1831" spans="1:32" ht="18" customHeight="1">
      <c r="A1831" s="22">
        <v>46184</v>
      </c>
      <c r="B1831" s="23" t="s">
        <v>387</v>
      </c>
      <c r="C1831" s="24">
        <v>685</v>
      </c>
      <c r="D1831" s="25">
        <v>895</v>
      </c>
      <c r="E1831" s="26">
        <v>275</v>
      </c>
      <c r="F1831" s="24">
        <v>7</v>
      </c>
      <c r="G1831" s="24">
        <v>4</v>
      </c>
      <c r="H1831" s="23" t="s">
        <v>3391</v>
      </c>
      <c r="I1831" s="23" t="s">
        <v>2965</v>
      </c>
      <c r="J1831" s="23" t="s">
        <v>3392</v>
      </c>
      <c r="K1831" s="23" t="s">
        <v>154</v>
      </c>
      <c r="L1831" s="27">
        <v>1.1024</v>
      </c>
      <c r="M1831" s="25">
        <v>-890</v>
      </c>
      <c r="N1831" s="25">
        <v>-1460</v>
      </c>
      <c r="O1831" s="24">
        <v>0</v>
      </c>
      <c r="P1831" s="24">
        <v>5</v>
      </c>
      <c r="Q1831" s="24">
        <v>0</v>
      </c>
      <c r="R1831" s="66"/>
      <c r="S1831" s="66"/>
      <c r="T1831" s="66"/>
      <c r="U1831" s="66"/>
      <c r="V1831" s="66"/>
      <c r="W1831" s="24"/>
      <c r="X1831" s="24"/>
      <c r="Y1831" s="24"/>
      <c r="Z1831" s="24"/>
      <c r="AA1831" s="28"/>
      <c r="AB1831" s="28">
        <v>0.5</v>
      </c>
      <c r="AC1831" s="28"/>
      <c r="AD1831" s="28">
        <v>10</v>
      </c>
      <c r="AE1831" s="28">
        <v>10.00098169</v>
      </c>
      <c r="AF1831" t="s">
        <v>195</v>
      </c>
    </row>
    <row r="1832" spans="1:32" ht="18" customHeight="1">
      <c r="A1832" s="22">
        <v>46184</v>
      </c>
      <c r="B1832" s="23" t="s">
        <v>278</v>
      </c>
      <c r="C1832" s="24">
        <v>561</v>
      </c>
      <c r="D1832" s="25">
        <v>2717</v>
      </c>
      <c r="E1832" s="26">
        <v>-278</v>
      </c>
      <c r="F1832" s="24">
        <v>11</v>
      </c>
      <c r="G1832" s="24">
        <v>5</v>
      </c>
      <c r="H1832" s="23" t="s">
        <v>1495</v>
      </c>
      <c r="I1832" s="23" t="s">
        <v>1615</v>
      </c>
      <c r="J1832" s="23" t="s">
        <v>3393</v>
      </c>
      <c r="K1832" s="23" t="s">
        <v>154</v>
      </c>
      <c r="L1832" s="27">
        <v>0.96589999999999998</v>
      </c>
      <c r="M1832" s="25">
        <v>-261</v>
      </c>
      <c r="N1832" s="25">
        <v>-935</v>
      </c>
      <c r="O1832" s="24">
        <v>0</v>
      </c>
      <c r="P1832" s="24">
        <v>1</v>
      </c>
      <c r="Q1832" s="24">
        <v>1</v>
      </c>
      <c r="R1832" s="66">
        <v>433.96974885844747</v>
      </c>
      <c r="S1832" s="66">
        <v>6.2608050610602177</v>
      </c>
      <c r="T1832" s="66">
        <v>247</v>
      </c>
      <c r="U1832" s="66">
        <v>543.4</v>
      </c>
      <c r="V1832" s="66">
        <v>169.8125</v>
      </c>
      <c r="W1832" s="24">
        <v>4</v>
      </c>
      <c r="X1832" s="24">
        <v>0</v>
      </c>
      <c r="Y1832" s="24">
        <v>0</v>
      </c>
      <c r="Z1832" s="24">
        <v>0</v>
      </c>
      <c r="AA1832" s="28">
        <v>1</v>
      </c>
      <c r="AB1832" s="28">
        <v>0.5</v>
      </c>
      <c r="AC1832" s="28">
        <v>0.5</v>
      </c>
      <c r="AD1832" s="28">
        <v>25</v>
      </c>
      <c r="AE1832" s="28">
        <v>25.000981679999999</v>
      </c>
      <c r="AF1832" t="s">
        <v>634</v>
      </c>
    </row>
    <row r="1833" spans="1:32" ht="18" customHeight="1">
      <c r="A1833" s="22">
        <v>46184</v>
      </c>
      <c r="B1833" s="23" t="s">
        <v>278</v>
      </c>
      <c r="C1833" s="24">
        <v>562</v>
      </c>
      <c r="D1833" s="25">
        <v>3519</v>
      </c>
      <c r="E1833" s="26">
        <v>-810</v>
      </c>
      <c r="F1833" s="24">
        <v>13</v>
      </c>
      <c r="G1833" s="24">
        <v>7</v>
      </c>
      <c r="H1833" s="23" t="s">
        <v>1556</v>
      </c>
      <c r="I1833" s="23" t="s">
        <v>3380</v>
      </c>
      <c r="J1833" s="23" t="s">
        <v>1890</v>
      </c>
      <c r="K1833" s="23" t="s">
        <v>154</v>
      </c>
      <c r="L1833" s="27">
        <v>0.92330000000000001</v>
      </c>
      <c r="M1833" s="25">
        <v>2437</v>
      </c>
      <c r="N1833" s="25">
        <v>-273</v>
      </c>
      <c r="O1833" s="24">
        <v>0</v>
      </c>
      <c r="P1833" s="24">
        <v>2</v>
      </c>
      <c r="Q1833" s="24">
        <v>1</v>
      </c>
      <c r="R1833" s="66">
        <v>536.94536114570371</v>
      </c>
      <c r="S1833" s="66">
        <v>6.553739457756663</v>
      </c>
      <c r="T1833" s="66">
        <v>270.69230769230768</v>
      </c>
      <c r="U1833" s="66">
        <v>502.71428571428572</v>
      </c>
      <c r="V1833" s="66">
        <v>175.95</v>
      </c>
      <c r="W1833" s="24">
        <v>1</v>
      </c>
      <c r="X1833" s="24">
        <v>0</v>
      </c>
      <c r="Y1833" s="24">
        <v>0</v>
      </c>
      <c r="Z1833" s="24">
        <v>0</v>
      </c>
      <c r="AA1833" s="28">
        <v>0.25</v>
      </c>
      <c r="AB1833" s="28">
        <v>0.6</v>
      </c>
      <c r="AC1833" s="28">
        <v>0.15</v>
      </c>
      <c r="AD1833" s="28">
        <v>21.5</v>
      </c>
      <c r="AE1833" s="28">
        <v>21.500981670000002</v>
      </c>
      <c r="AF1833" t="s">
        <v>588</v>
      </c>
    </row>
    <row r="1834" spans="1:32" ht="18" customHeight="1">
      <c r="A1834" s="22">
        <v>46184</v>
      </c>
      <c r="B1834" s="23" t="s">
        <v>510</v>
      </c>
      <c r="C1834" s="24">
        <v>718</v>
      </c>
      <c r="D1834" s="25">
        <v>2595</v>
      </c>
      <c r="E1834" s="26">
        <v>2635</v>
      </c>
      <c r="F1834" s="24">
        <v>21</v>
      </c>
      <c r="G1834" s="24">
        <v>6</v>
      </c>
      <c r="H1834" s="23" t="s">
        <v>3394</v>
      </c>
      <c r="I1834" s="23" t="s">
        <v>2119</v>
      </c>
      <c r="J1834" s="23" t="s">
        <v>3395</v>
      </c>
      <c r="K1834" s="23" t="s">
        <v>154</v>
      </c>
      <c r="L1834" s="27">
        <v>1.3385</v>
      </c>
      <c r="M1834" s="25">
        <v>-464</v>
      </c>
      <c r="N1834" s="25">
        <v>-1596</v>
      </c>
      <c r="O1834" s="24">
        <v>0</v>
      </c>
      <c r="P1834" s="24">
        <v>8</v>
      </c>
      <c r="Q1834" s="24">
        <v>0</v>
      </c>
      <c r="R1834" s="66"/>
      <c r="S1834" s="66"/>
      <c r="T1834" s="66"/>
      <c r="U1834" s="66"/>
      <c r="V1834" s="66"/>
      <c r="W1834" s="24"/>
      <c r="X1834" s="24"/>
      <c r="Y1834" s="24"/>
      <c r="Z1834" s="24"/>
      <c r="AA1834" s="28"/>
      <c r="AB1834" s="28">
        <v>0.5</v>
      </c>
      <c r="AC1834" s="28"/>
      <c r="AD1834" s="28">
        <v>80</v>
      </c>
      <c r="AE1834" s="28">
        <v>80.000981659999994</v>
      </c>
      <c r="AF1834" t="s">
        <v>183</v>
      </c>
    </row>
    <row r="1835" spans="1:32" ht="18" customHeight="1">
      <c r="A1835" s="22">
        <v>46184</v>
      </c>
      <c r="B1835" s="23" t="s">
        <v>510</v>
      </c>
      <c r="C1835" s="24">
        <v>720</v>
      </c>
      <c r="D1835" s="25">
        <v>748</v>
      </c>
      <c r="E1835" s="26">
        <v>690</v>
      </c>
      <c r="F1835" s="24">
        <v>6</v>
      </c>
      <c r="G1835" s="24">
        <v>1</v>
      </c>
      <c r="H1835" s="23" t="s">
        <v>3396</v>
      </c>
      <c r="I1835" s="23" t="s">
        <v>670</v>
      </c>
      <c r="J1835" s="23" t="s">
        <v>3397</v>
      </c>
      <c r="K1835" s="23" t="s">
        <v>154</v>
      </c>
      <c r="L1835" s="27">
        <v>1.3075000000000001</v>
      </c>
      <c r="M1835" s="25">
        <v>675</v>
      </c>
      <c r="N1835" s="25">
        <v>300</v>
      </c>
      <c r="O1835" s="24">
        <v>0</v>
      </c>
      <c r="P1835" s="24">
        <v>0</v>
      </c>
      <c r="Q1835" s="24">
        <v>0</v>
      </c>
      <c r="R1835" s="66"/>
      <c r="S1835" s="66"/>
      <c r="T1835" s="66"/>
      <c r="U1835" s="66"/>
      <c r="V1835" s="66"/>
      <c r="W1835" s="24"/>
      <c r="X1835" s="24"/>
      <c r="Y1835" s="24"/>
      <c r="Z1835" s="24"/>
      <c r="AA1835" s="28"/>
      <c r="AB1835" s="28">
        <v>0.5</v>
      </c>
      <c r="AC1835" s="28"/>
      <c r="AD1835" s="28">
        <v>0</v>
      </c>
      <c r="AE1835" s="28">
        <v>0</v>
      </c>
    </row>
    <row r="1836" spans="1:32" ht="18" customHeight="1">
      <c r="A1836" s="22">
        <v>46184</v>
      </c>
      <c r="B1836" s="23" t="s">
        <v>372</v>
      </c>
      <c r="C1836" s="24">
        <v>711</v>
      </c>
      <c r="D1836" s="25">
        <v>1137</v>
      </c>
      <c r="E1836" s="26">
        <v>-735</v>
      </c>
      <c r="F1836" s="24">
        <v>10</v>
      </c>
      <c r="G1836" s="24">
        <v>4</v>
      </c>
      <c r="H1836" s="23" t="s">
        <v>1752</v>
      </c>
      <c r="I1836" s="23" t="s">
        <v>930</v>
      </c>
      <c r="J1836" s="23" t="s">
        <v>1004</v>
      </c>
      <c r="K1836" s="23" t="s">
        <v>154</v>
      </c>
      <c r="L1836" s="27">
        <v>0.78449999999999998</v>
      </c>
      <c r="M1836" s="25">
        <v>-1296</v>
      </c>
      <c r="N1836" s="25">
        <v>-327</v>
      </c>
      <c r="O1836" s="24">
        <v>0</v>
      </c>
      <c r="P1836" s="24">
        <v>1</v>
      </c>
      <c r="Q1836" s="24">
        <v>0</v>
      </c>
      <c r="R1836" s="66"/>
      <c r="S1836" s="66"/>
      <c r="T1836" s="66"/>
      <c r="U1836" s="66"/>
      <c r="V1836" s="66"/>
      <c r="W1836" s="24"/>
      <c r="X1836" s="24"/>
      <c r="Y1836" s="24"/>
      <c r="Z1836" s="24"/>
      <c r="AA1836" s="28"/>
      <c r="AB1836" s="28">
        <v>0.5</v>
      </c>
      <c r="AC1836" s="28"/>
      <c r="AD1836" s="28">
        <v>40</v>
      </c>
      <c r="AE1836" s="28">
        <v>40.000981639999999</v>
      </c>
      <c r="AF1836" t="s">
        <v>664</v>
      </c>
    </row>
    <row r="1837" spans="1:32" ht="18" customHeight="1">
      <c r="A1837" s="22">
        <v>46184</v>
      </c>
      <c r="B1837" s="23" t="s">
        <v>372</v>
      </c>
      <c r="C1837" s="24">
        <v>712</v>
      </c>
      <c r="D1837" s="25">
        <v>1225</v>
      </c>
      <c r="E1837" s="26">
        <v>-939</v>
      </c>
      <c r="F1837" s="24">
        <v>9</v>
      </c>
      <c r="G1837" s="24">
        <v>3</v>
      </c>
      <c r="H1837" s="23" t="s">
        <v>3221</v>
      </c>
      <c r="I1837" s="23" t="s">
        <v>2574</v>
      </c>
      <c r="J1837" s="23" t="s">
        <v>1152</v>
      </c>
      <c r="K1837" s="23" t="s">
        <v>154</v>
      </c>
      <c r="L1837" s="27">
        <v>0.74450000000000005</v>
      </c>
      <c r="M1837" s="25">
        <v>898</v>
      </c>
      <c r="N1837" s="25">
        <v>-1028</v>
      </c>
      <c r="O1837" s="24">
        <v>0</v>
      </c>
      <c r="P1837" s="24">
        <v>2</v>
      </c>
      <c r="Q1837" s="24">
        <v>0</v>
      </c>
      <c r="R1837" s="66"/>
      <c r="S1837" s="66"/>
      <c r="T1837" s="66"/>
      <c r="U1837" s="66"/>
      <c r="V1837" s="66"/>
      <c r="W1837" s="24"/>
      <c r="X1837" s="24"/>
      <c r="Y1837" s="24"/>
      <c r="Z1837" s="24"/>
      <c r="AA1837" s="28"/>
      <c r="AB1837" s="28">
        <v>0.5</v>
      </c>
      <c r="AC1837" s="28"/>
      <c r="AD1837" s="28">
        <v>40</v>
      </c>
      <c r="AE1837" s="28">
        <v>40.000981629999998</v>
      </c>
      <c r="AF1837" t="s">
        <v>664</v>
      </c>
    </row>
    <row r="1838" spans="1:32" ht="18" customHeight="1">
      <c r="A1838" s="22">
        <v>46184</v>
      </c>
      <c r="B1838" s="23" t="s">
        <v>416</v>
      </c>
      <c r="C1838" s="24">
        <v>638</v>
      </c>
      <c r="D1838" s="25">
        <v>604</v>
      </c>
      <c r="E1838" s="26">
        <v>-725</v>
      </c>
      <c r="F1838" s="24">
        <v>1</v>
      </c>
      <c r="G1838" s="24">
        <v>1</v>
      </c>
      <c r="H1838" s="23" t="s">
        <v>849</v>
      </c>
      <c r="I1838" s="23" t="s">
        <v>3398</v>
      </c>
      <c r="J1838" s="23" t="s">
        <v>3398</v>
      </c>
      <c r="K1838" s="23" t="s">
        <v>154</v>
      </c>
      <c r="L1838" s="27">
        <v>0.59989999999999999</v>
      </c>
      <c r="M1838" s="25">
        <v>-1772</v>
      </c>
      <c r="N1838" s="25">
        <v>-387</v>
      </c>
      <c r="O1838" s="24">
        <v>0</v>
      </c>
      <c r="P1838" s="24">
        <v>8</v>
      </c>
      <c r="Q1838" s="24">
        <v>0</v>
      </c>
      <c r="R1838" s="66"/>
      <c r="S1838" s="66"/>
      <c r="T1838" s="66"/>
      <c r="U1838" s="66"/>
      <c r="V1838" s="66"/>
      <c r="W1838" s="24"/>
      <c r="X1838" s="24"/>
      <c r="Y1838" s="24"/>
      <c r="Z1838" s="24"/>
      <c r="AA1838" s="28"/>
      <c r="AB1838" s="28">
        <v>0.5</v>
      </c>
      <c r="AC1838" s="28"/>
      <c r="AD1838" s="28">
        <v>20</v>
      </c>
      <c r="AE1838" s="28">
        <v>20.000981620000001</v>
      </c>
      <c r="AF1838" t="s">
        <v>590</v>
      </c>
    </row>
    <row r="1839" spans="1:32" ht="18" customHeight="1">
      <c r="A1839" s="22">
        <v>46184</v>
      </c>
      <c r="B1839" s="23" t="s">
        <v>416</v>
      </c>
      <c r="C1839" s="24">
        <v>650</v>
      </c>
      <c r="D1839" s="25">
        <v>949</v>
      </c>
      <c r="E1839" s="26">
        <v>1222</v>
      </c>
      <c r="F1839" s="24">
        <v>24</v>
      </c>
      <c r="G1839" s="24">
        <v>2</v>
      </c>
      <c r="H1839" s="23" t="s">
        <v>999</v>
      </c>
      <c r="I1839" s="23" t="s">
        <v>3357</v>
      </c>
      <c r="J1839" s="23" t="s">
        <v>2717</v>
      </c>
      <c r="K1839" s="23" t="s">
        <v>154</v>
      </c>
      <c r="L1839" s="27">
        <v>1.4292</v>
      </c>
      <c r="M1839" s="25">
        <v>89</v>
      </c>
      <c r="N1839" s="25">
        <v>-103</v>
      </c>
      <c r="O1839" s="24">
        <v>0</v>
      </c>
      <c r="P1839" s="24">
        <v>0</v>
      </c>
      <c r="Q1839" s="24">
        <v>0</v>
      </c>
      <c r="R1839" s="66"/>
      <c r="S1839" s="66"/>
      <c r="T1839" s="66"/>
      <c r="U1839" s="66"/>
      <c r="V1839" s="66"/>
      <c r="W1839" s="24"/>
      <c r="X1839" s="24"/>
      <c r="Y1839" s="24"/>
      <c r="Z1839" s="24"/>
      <c r="AA1839" s="28"/>
      <c r="AB1839" s="28">
        <v>0.5</v>
      </c>
      <c r="AC1839" s="28"/>
      <c r="AD1839" s="28">
        <v>0</v>
      </c>
      <c r="AE1839" s="28">
        <v>0</v>
      </c>
    </row>
    <row r="1840" spans="1:32" ht="18" customHeight="1">
      <c r="A1840" s="22">
        <v>46184</v>
      </c>
      <c r="B1840" s="23" t="s">
        <v>156</v>
      </c>
      <c r="C1840" s="24">
        <v>716</v>
      </c>
      <c r="D1840" s="25">
        <v>1579</v>
      </c>
      <c r="E1840" s="26">
        <v>-1309</v>
      </c>
      <c r="F1840" s="24">
        <v>9</v>
      </c>
      <c r="G1840" s="24">
        <v>3</v>
      </c>
      <c r="H1840" s="23" t="s">
        <v>571</v>
      </c>
      <c r="I1840" s="23" t="s">
        <v>551</v>
      </c>
      <c r="J1840" s="23" t="s">
        <v>3399</v>
      </c>
      <c r="K1840" s="23" t="s">
        <v>154</v>
      </c>
      <c r="L1840" s="27">
        <v>0.72370000000000001</v>
      </c>
      <c r="M1840" s="25">
        <v>-662</v>
      </c>
      <c r="N1840" s="25">
        <v>0</v>
      </c>
      <c r="O1840" s="24">
        <v>0</v>
      </c>
      <c r="P1840" s="24">
        <v>6</v>
      </c>
      <c r="Q1840" s="24">
        <v>0</v>
      </c>
      <c r="R1840" s="66"/>
      <c r="S1840" s="66"/>
      <c r="T1840" s="66"/>
      <c r="U1840" s="66"/>
      <c r="V1840" s="66"/>
      <c r="W1840" s="24"/>
      <c r="X1840" s="24"/>
      <c r="Y1840" s="24"/>
      <c r="Z1840" s="24"/>
      <c r="AA1840" s="28"/>
      <c r="AB1840" s="28">
        <v>0.5</v>
      </c>
      <c r="AC1840" s="28"/>
      <c r="AD1840" s="28">
        <v>40</v>
      </c>
      <c r="AE1840" s="28">
        <v>40.000981600000003</v>
      </c>
      <c r="AF1840" t="s">
        <v>664</v>
      </c>
    </row>
    <row r="1841" spans="1:32" ht="18" customHeight="1">
      <c r="A1841" s="22">
        <v>46184</v>
      </c>
      <c r="B1841" s="23" t="s">
        <v>156</v>
      </c>
      <c r="C1841" s="24">
        <v>717</v>
      </c>
      <c r="D1841" s="25">
        <v>632</v>
      </c>
      <c r="E1841" s="26">
        <v>-184</v>
      </c>
      <c r="F1841" s="24">
        <v>4</v>
      </c>
      <c r="G1841" s="24">
        <v>2</v>
      </c>
      <c r="H1841" s="23" t="s">
        <v>1590</v>
      </c>
      <c r="I1841" s="23" t="s">
        <v>292</v>
      </c>
      <c r="J1841" s="23" t="s">
        <v>2939</v>
      </c>
      <c r="K1841" s="23" t="s">
        <v>154</v>
      </c>
      <c r="L1841" s="27">
        <v>0.90300000000000002</v>
      </c>
      <c r="M1841" s="25">
        <v>-703</v>
      </c>
      <c r="N1841" s="25">
        <v>1202</v>
      </c>
      <c r="O1841" s="24">
        <v>0</v>
      </c>
      <c r="P1841" s="24">
        <v>7</v>
      </c>
      <c r="Q1841" s="24">
        <v>0</v>
      </c>
      <c r="R1841" s="66"/>
      <c r="S1841" s="66"/>
      <c r="T1841" s="66"/>
      <c r="U1841" s="66"/>
      <c r="V1841" s="66"/>
      <c r="W1841" s="24"/>
      <c r="X1841" s="24"/>
      <c r="Y1841" s="24"/>
      <c r="Z1841" s="24"/>
      <c r="AA1841" s="28"/>
      <c r="AB1841" s="28">
        <v>0.5</v>
      </c>
      <c r="AC1841" s="28"/>
      <c r="AD1841" s="28">
        <v>10</v>
      </c>
      <c r="AE1841" s="28">
        <v>10.00098159</v>
      </c>
      <c r="AF1841" t="s">
        <v>584</v>
      </c>
    </row>
    <row r="1842" spans="1:32" ht="18" customHeight="1">
      <c r="A1842" s="22">
        <v>46184</v>
      </c>
      <c r="B1842" s="23" t="s">
        <v>485</v>
      </c>
      <c r="C1842" s="24">
        <v>713</v>
      </c>
      <c r="D1842" s="25">
        <v>1026</v>
      </c>
      <c r="E1842" s="26">
        <v>2809</v>
      </c>
      <c r="F1842" s="24">
        <v>31</v>
      </c>
      <c r="G1842" s="24">
        <v>5</v>
      </c>
      <c r="H1842" s="23" t="s">
        <v>3400</v>
      </c>
      <c r="I1842" s="23" t="s">
        <v>3401</v>
      </c>
      <c r="J1842" s="23" t="s">
        <v>2796</v>
      </c>
      <c r="K1842" s="23" t="s">
        <v>154</v>
      </c>
      <c r="L1842" s="27">
        <v>1.9126000000000001</v>
      </c>
      <c r="M1842" s="25">
        <v>-187</v>
      </c>
      <c r="N1842" s="25">
        <v>-720</v>
      </c>
      <c r="O1842" s="24">
        <v>0</v>
      </c>
      <c r="P1842" s="24">
        <v>3</v>
      </c>
      <c r="Q1842" s="24">
        <v>0</v>
      </c>
      <c r="R1842" s="66"/>
      <c r="S1842" s="66"/>
      <c r="T1842" s="66"/>
      <c r="U1842" s="66"/>
      <c r="V1842" s="66"/>
      <c r="W1842" s="24"/>
      <c r="X1842" s="24"/>
      <c r="Y1842" s="24"/>
      <c r="Z1842" s="24"/>
      <c r="AA1842" s="28"/>
      <c r="AB1842" s="28">
        <v>0.5</v>
      </c>
      <c r="AC1842" s="28"/>
      <c r="AD1842" s="28">
        <v>70</v>
      </c>
      <c r="AE1842" s="28">
        <v>70.000981580000001</v>
      </c>
      <c r="AF1842" t="s">
        <v>178</v>
      </c>
    </row>
    <row r="1843" spans="1:32" ht="18" customHeight="1">
      <c r="A1843" s="22">
        <v>46184</v>
      </c>
      <c r="B1843" s="23" t="s">
        <v>485</v>
      </c>
      <c r="C1843" s="24">
        <v>715</v>
      </c>
      <c r="D1843" s="25">
        <v>1994</v>
      </c>
      <c r="E1843" s="26">
        <v>736</v>
      </c>
      <c r="F1843" s="24">
        <v>32</v>
      </c>
      <c r="G1843" s="24">
        <v>7</v>
      </c>
      <c r="H1843" s="23" t="s">
        <v>3280</v>
      </c>
      <c r="I1843" s="23" t="s">
        <v>1543</v>
      </c>
      <c r="J1843" s="23" t="s">
        <v>3402</v>
      </c>
      <c r="K1843" s="23" t="s">
        <v>154</v>
      </c>
      <c r="L1843" s="27">
        <v>1.123</v>
      </c>
      <c r="M1843" s="25">
        <v>-3348</v>
      </c>
      <c r="N1843" s="25">
        <v>2555</v>
      </c>
      <c r="O1843" s="24">
        <v>0</v>
      </c>
      <c r="P1843" s="24">
        <v>5</v>
      </c>
      <c r="Q1843" s="24">
        <v>0</v>
      </c>
      <c r="R1843" s="66"/>
      <c r="S1843" s="66"/>
      <c r="T1843" s="66"/>
      <c r="U1843" s="66"/>
      <c r="V1843" s="66"/>
      <c r="W1843" s="24"/>
      <c r="X1843" s="24"/>
      <c r="Y1843" s="24"/>
      <c r="Z1843" s="24"/>
      <c r="AA1843" s="28"/>
      <c r="AB1843" s="28">
        <v>0.5</v>
      </c>
      <c r="AC1843" s="28"/>
      <c r="AD1843" s="28">
        <v>45</v>
      </c>
      <c r="AE1843" s="28">
        <v>45.00098157</v>
      </c>
      <c r="AF1843" t="s">
        <v>241</v>
      </c>
    </row>
    <row r="1844" spans="1:32" ht="18" customHeight="1">
      <c r="A1844" s="22">
        <v>46184</v>
      </c>
      <c r="B1844" s="23" t="s">
        <v>49</v>
      </c>
      <c r="C1844" s="24">
        <v>686</v>
      </c>
      <c r="D1844" s="25">
        <v>1469</v>
      </c>
      <c r="E1844" s="26">
        <v>-1055</v>
      </c>
      <c r="F1844" s="24">
        <v>10</v>
      </c>
      <c r="G1844" s="24">
        <v>7</v>
      </c>
      <c r="H1844" s="23" t="s">
        <v>2235</v>
      </c>
      <c r="I1844" s="23" t="s">
        <v>3403</v>
      </c>
      <c r="J1844" s="23" t="s">
        <v>2200</v>
      </c>
      <c r="K1844" s="23" t="s">
        <v>154</v>
      </c>
      <c r="L1844" s="27">
        <v>0.76060000000000005</v>
      </c>
      <c r="M1844" s="25">
        <v>1039</v>
      </c>
      <c r="N1844" s="25">
        <v>-784</v>
      </c>
      <c r="O1844" s="24">
        <v>0</v>
      </c>
      <c r="P1844" s="24">
        <v>6</v>
      </c>
      <c r="Q1844" s="24">
        <v>0</v>
      </c>
      <c r="R1844" s="66"/>
      <c r="S1844" s="66"/>
      <c r="T1844" s="66"/>
      <c r="U1844" s="66"/>
      <c r="V1844" s="66"/>
      <c r="W1844" s="24"/>
      <c r="X1844" s="24"/>
      <c r="Y1844" s="24"/>
      <c r="Z1844" s="24"/>
      <c r="AA1844" s="28"/>
      <c r="AB1844" s="28">
        <v>0.5</v>
      </c>
      <c r="AC1844" s="28"/>
      <c r="AD1844" s="28">
        <v>40</v>
      </c>
      <c r="AE1844" s="28">
        <v>40.00098156</v>
      </c>
      <c r="AF1844" t="s">
        <v>664</v>
      </c>
    </row>
    <row r="1845" spans="1:32" ht="18" customHeight="1">
      <c r="A1845" s="22">
        <v>46184</v>
      </c>
      <c r="B1845" s="23" t="s">
        <v>49</v>
      </c>
      <c r="C1845" s="24">
        <v>687</v>
      </c>
      <c r="D1845" s="25">
        <v>952</v>
      </c>
      <c r="E1845" s="26">
        <v>4618</v>
      </c>
      <c r="F1845" s="24">
        <v>35</v>
      </c>
      <c r="G1845" s="24">
        <v>8</v>
      </c>
      <c r="H1845" s="23" t="s">
        <v>3404</v>
      </c>
      <c r="I1845" s="23" t="s">
        <v>1778</v>
      </c>
      <c r="J1845" s="23" t="s">
        <v>1781</v>
      </c>
      <c r="K1845" s="23" t="s">
        <v>154</v>
      </c>
      <c r="L1845" s="27">
        <v>2.6168999999999998</v>
      </c>
      <c r="M1845" s="25">
        <v>-468</v>
      </c>
      <c r="N1845" s="25">
        <v>-47</v>
      </c>
      <c r="O1845" s="24">
        <v>0</v>
      </c>
      <c r="P1845" s="24">
        <v>7</v>
      </c>
      <c r="Q1845" s="24">
        <v>0</v>
      </c>
      <c r="R1845" s="66"/>
      <c r="S1845" s="66"/>
      <c r="T1845" s="66"/>
      <c r="U1845" s="66"/>
      <c r="V1845" s="66"/>
      <c r="W1845" s="24"/>
      <c r="X1845" s="24"/>
      <c r="Y1845" s="24"/>
      <c r="Z1845" s="24"/>
      <c r="AA1845" s="28"/>
      <c r="AB1845" s="28">
        <v>0.5</v>
      </c>
      <c r="AC1845" s="28"/>
      <c r="AD1845" s="28">
        <v>0</v>
      </c>
      <c r="AE1845" s="28">
        <v>0</v>
      </c>
    </row>
    <row r="1846" spans="1:32" ht="18" customHeight="1">
      <c r="A1846" s="22">
        <v>46184</v>
      </c>
      <c r="B1846" s="23" t="s">
        <v>380</v>
      </c>
      <c r="C1846" s="24">
        <v>723</v>
      </c>
      <c r="D1846" s="25">
        <v>692</v>
      </c>
      <c r="E1846" s="26">
        <v>-721</v>
      </c>
      <c r="F1846" s="24">
        <v>2</v>
      </c>
      <c r="G1846" s="24">
        <v>3</v>
      </c>
      <c r="H1846" s="23" t="s">
        <v>2543</v>
      </c>
      <c r="I1846" s="23" t="s">
        <v>3405</v>
      </c>
      <c r="J1846" s="23" t="s">
        <v>1356</v>
      </c>
      <c r="K1846" s="23" t="s">
        <v>154</v>
      </c>
      <c r="L1846" s="27">
        <v>0.65269999999999995</v>
      </c>
      <c r="M1846" s="25">
        <v>-1751</v>
      </c>
      <c r="N1846" s="25">
        <v>1679</v>
      </c>
      <c r="O1846" s="24">
        <v>0</v>
      </c>
      <c r="P1846" s="24">
        <v>3</v>
      </c>
      <c r="Q1846" s="24">
        <v>0</v>
      </c>
      <c r="R1846" s="66"/>
      <c r="S1846" s="66"/>
      <c r="T1846" s="66"/>
      <c r="U1846" s="66"/>
      <c r="V1846" s="66"/>
      <c r="W1846" s="24"/>
      <c r="X1846" s="24"/>
      <c r="Y1846" s="24"/>
      <c r="Z1846" s="24"/>
      <c r="AA1846" s="28"/>
      <c r="AB1846" s="28">
        <v>0.5</v>
      </c>
      <c r="AC1846" s="28"/>
      <c r="AD1846" s="28">
        <v>10</v>
      </c>
      <c r="AE1846" s="28">
        <v>10.00098154</v>
      </c>
      <c r="AF1846" t="s">
        <v>584</v>
      </c>
    </row>
    <row r="1847" spans="1:32" ht="18" customHeight="1">
      <c r="A1847" s="22">
        <v>46184</v>
      </c>
      <c r="B1847" s="23" t="s">
        <v>26</v>
      </c>
      <c r="C1847" s="24">
        <v>725</v>
      </c>
      <c r="D1847" s="25">
        <v>6136</v>
      </c>
      <c r="E1847" s="26">
        <v>-320</v>
      </c>
      <c r="F1847" s="24">
        <v>44</v>
      </c>
      <c r="G1847" s="24">
        <v>27</v>
      </c>
      <c r="H1847" s="23" t="s">
        <v>2235</v>
      </c>
      <c r="I1847" s="23" t="s">
        <v>1637</v>
      </c>
      <c r="J1847" s="23" t="s">
        <v>3406</v>
      </c>
      <c r="K1847" s="23" t="s">
        <v>154</v>
      </c>
      <c r="L1847" s="27">
        <v>0.98260000000000003</v>
      </c>
      <c r="M1847" s="25">
        <v>-1631</v>
      </c>
      <c r="N1847" s="25">
        <v>-206</v>
      </c>
      <c r="O1847" s="24">
        <v>0</v>
      </c>
      <c r="P1847" s="24">
        <v>5</v>
      </c>
      <c r="Q1847" s="24">
        <v>0</v>
      </c>
      <c r="R1847" s="66"/>
      <c r="S1847" s="66"/>
      <c r="T1847" s="66"/>
      <c r="U1847" s="66"/>
      <c r="V1847" s="66"/>
      <c r="W1847" s="24"/>
      <c r="X1847" s="24"/>
      <c r="Y1847" s="24"/>
      <c r="Z1847" s="24"/>
      <c r="AA1847" s="28"/>
      <c r="AB1847" s="28">
        <v>0.8</v>
      </c>
      <c r="AC1847" s="28"/>
      <c r="AD1847" s="28">
        <v>40</v>
      </c>
      <c r="AE1847" s="28">
        <v>40.000981529999997</v>
      </c>
      <c r="AF1847" t="s">
        <v>664</v>
      </c>
    </row>
    <row r="1848" spans="1:32" ht="18" customHeight="1">
      <c r="A1848" s="22">
        <v>46184</v>
      </c>
      <c r="B1848" s="23" t="s">
        <v>52</v>
      </c>
      <c r="C1848" s="24">
        <v>726</v>
      </c>
      <c r="D1848" s="25">
        <v>6201</v>
      </c>
      <c r="E1848" s="26">
        <v>449</v>
      </c>
      <c r="F1848" s="24">
        <v>23</v>
      </c>
      <c r="G1848" s="24">
        <v>20</v>
      </c>
      <c r="H1848" s="23" t="s">
        <v>3106</v>
      </c>
      <c r="I1848" s="23" t="s">
        <v>919</v>
      </c>
      <c r="J1848" s="23" t="s">
        <v>1054</v>
      </c>
      <c r="K1848" s="23" t="s">
        <v>154</v>
      </c>
      <c r="L1848" s="27">
        <v>1.0241</v>
      </c>
      <c r="M1848" s="25">
        <v>1180</v>
      </c>
      <c r="N1848" s="25">
        <v>1791</v>
      </c>
      <c r="O1848" s="24">
        <v>0</v>
      </c>
      <c r="P1848" s="24">
        <v>6</v>
      </c>
      <c r="Q1848" s="24">
        <v>0</v>
      </c>
      <c r="R1848" s="66"/>
      <c r="S1848" s="66"/>
      <c r="T1848" s="66"/>
      <c r="U1848" s="66"/>
      <c r="V1848" s="66"/>
      <c r="W1848" s="24"/>
      <c r="X1848" s="24"/>
      <c r="Y1848" s="24"/>
      <c r="Z1848" s="24"/>
      <c r="AA1848" s="28"/>
      <c r="AB1848" s="28">
        <v>0.8</v>
      </c>
      <c r="AC1848" s="28"/>
      <c r="AD1848" s="28">
        <v>45</v>
      </c>
      <c r="AE1848" s="28">
        <v>45.000981520000003</v>
      </c>
      <c r="AF1848" t="s">
        <v>241</v>
      </c>
    </row>
    <row r="1849" spans="1:32" ht="18" customHeight="1">
      <c r="A1849" s="22">
        <v>46184</v>
      </c>
      <c r="B1849" s="23" t="s">
        <v>546</v>
      </c>
      <c r="C1849" s="24">
        <v>727</v>
      </c>
      <c r="D1849" s="25">
        <v>2652</v>
      </c>
      <c r="E1849" s="26">
        <v>429</v>
      </c>
      <c r="F1849" s="24">
        <v>11</v>
      </c>
      <c r="G1849" s="24">
        <v>5</v>
      </c>
      <c r="H1849" s="23" t="s">
        <v>2858</v>
      </c>
      <c r="I1849" s="23" t="s">
        <v>754</v>
      </c>
      <c r="J1849" s="23" t="s">
        <v>3407</v>
      </c>
      <c r="K1849" s="23" t="s">
        <v>154</v>
      </c>
      <c r="L1849" s="27">
        <v>1.0539000000000001</v>
      </c>
      <c r="M1849" s="25">
        <v>-610</v>
      </c>
      <c r="N1849" s="25">
        <v>43</v>
      </c>
      <c r="O1849" s="24">
        <v>0</v>
      </c>
      <c r="P1849" s="24">
        <v>7</v>
      </c>
      <c r="Q1849" s="24">
        <v>0</v>
      </c>
      <c r="R1849" s="66"/>
      <c r="S1849" s="66"/>
      <c r="T1849" s="66"/>
      <c r="U1849" s="66"/>
      <c r="V1849" s="66"/>
      <c r="W1849" s="24"/>
      <c r="X1849" s="24"/>
      <c r="Y1849" s="24"/>
      <c r="Z1849" s="24"/>
      <c r="AA1849" s="28"/>
      <c r="AB1849" s="28">
        <v>0.5</v>
      </c>
      <c r="AC1849" s="28"/>
      <c r="AD1849" s="28">
        <v>35</v>
      </c>
      <c r="AE1849" s="28">
        <v>35.000981510000003</v>
      </c>
      <c r="AF1849" t="s">
        <v>668</v>
      </c>
    </row>
    <row r="1850" spans="1:32" ht="18" customHeight="1">
      <c r="A1850" s="22">
        <v>46184</v>
      </c>
      <c r="B1850" s="23" t="s">
        <v>514</v>
      </c>
      <c r="C1850" s="24">
        <v>728</v>
      </c>
      <c r="D1850" s="25">
        <v>2505</v>
      </c>
      <c r="E1850" s="26">
        <v>573</v>
      </c>
      <c r="F1850" s="24">
        <v>10</v>
      </c>
      <c r="G1850" s="24">
        <v>5</v>
      </c>
      <c r="H1850" s="23" t="s">
        <v>3408</v>
      </c>
      <c r="I1850" s="23" t="s">
        <v>3409</v>
      </c>
      <c r="J1850" s="23" t="s">
        <v>3410</v>
      </c>
      <c r="K1850" s="23" t="s">
        <v>154</v>
      </c>
      <c r="L1850" s="27">
        <v>1.0762</v>
      </c>
      <c r="M1850" s="25">
        <v>594</v>
      </c>
      <c r="N1850" s="25">
        <v>1028</v>
      </c>
      <c r="O1850" s="24">
        <v>0</v>
      </c>
      <c r="P1850" s="24">
        <v>8</v>
      </c>
      <c r="Q1850" s="24">
        <v>0</v>
      </c>
      <c r="R1850" s="66"/>
      <c r="S1850" s="66"/>
      <c r="T1850" s="66"/>
      <c r="U1850" s="66"/>
      <c r="V1850" s="66"/>
      <c r="W1850" s="24"/>
      <c r="X1850" s="24"/>
      <c r="Y1850" s="24"/>
      <c r="Z1850" s="24"/>
      <c r="AA1850" s="28"/>
      <c r="AB1850" s="28">
        <v>0.5</v>
      </c>
      <c r="AC1850" s="28"/>
      <c r="AD1850" s="28">
        <v>45</v>
      </c>
      <c r="AE1850" s="28">
        <v>45.000981500000002</v>
      </c>
      <c r="AF1850" t="s">
        <v>241</v>
      </c>
    </row>
    <row r="1851" spans="1:32" ht="18" customHeight="1">
      <c r="A1851" s="22">
        <v>46184</v>
      </c>
      <c r="B1851" s="23" t="s">
        <v>246</v>
      </c>
      <c r="C1851" s="24">
        <v>730</v>
      </c>
      <c r="D1851" s="25">
        <v>3222</v>
      </c>
      <c r="E1851" s="26">
        <v>-3193</v>
      </c>
      <c r="F1851" s="24">
        <v>10</v>
      </c>
      <c r="G1851" s="24">
        <v>13</v>
      </c>
      <c r="H1851" s="23" t="s">
        <v>1353</v>
      </c>
      <c r="I1851" s="23" t="s">
        <v>3411</v>
      </c>
      <c r="J1851" s="23" t="s">
        <v>1912</v>
      </c>
      <c r="K1851" s="23" t="s">
        <v>154</v>
      </c>
      <c r="L1851" s="27">
        <v>0.66969999999999996</v>
      </c>
      <c r="M1851" s="25">
        <v>-155</v>
      </c>
      <c r="N1851" s="25">
        <v>-248</v>
      </c>
      <c r="O1851" s="24">
        <v>0</v>
      </c>
      <c r="P1851" s="24">
        <v>0</v>
      </c>
      <c r="Q1851" s="24">
        <v>0</v>
      </c>
      <c r="R1851" s="66"/>
      <c r="S1851" s="66"/>
      <c r="T1851" s="66"/>
      <c r="U1851" s="66"/>
      <c r="V1851" s="66"/>
      <c r="W1851" s="24"/>
      <c r="X1851" s="24"/>
      <c r="Y1851" s="24"/>
      <c r="Z1851" s="24"/>
      <c r="AA1851" s="28"/>
      <c r="AB1851" s="28">
        <v>0.6</v>
      </c>
      <c r="AC1851" s="28"/>
      <c r="AD1851" s="28">
        <v>30</v>
      </c>
      <c r="AE1851" s="28">
        <v>30.000981490000001</v>
      </c>
      <c r="AF1851" t="s">
        <v>661</v>
      </c>
    </row>
    <row r="1852" spans="1:32" ht="18" customHeight="1">
      <c r="A1852" s="22">
        <v>46184</v>
      </c>
      <c r="B1852" s="23" t="s">
        <v>404</v>
      </c>
      <c r="C1852" s="24">
        <v>731</v>
      </c>
      <c r="D1852" s="25">
        <v>481</v>
      </c>
      <c r="E1852" s="26">
        <v>-234</v>
      </c>
      <c r="F1852" s="24">
        <v>2</v>
      </c>
      <c r="G1852" s="24">
        <v>0</v>
      </c>
      <c r="H1852" s="23" t="s">
        <v>3412</v>
      </c>
      <c r="I1852" s="23" t="s">
        <v>3412</v>
      </c>
      <c r="J1852" s="23" t="s">
        <v>214</v>
      </c>
      <c r="K1852" s="23" t="s">
        <v>154</v>
      </c>
      <c r="L1852" s="27">
        <v>0.83779999999999999</v>
      </c>
      <c r="M1852" s="25">
        <v>-134</v>
      </c>
      <c r="N1852" s="25">
        <v>-1476</v>
      </c>
      <c r="O1852" s="24">
        <v>0</v>
      </c>
      <c r="P1852" s="24">
        <v>1</v>
      </c>
      <c r="Q1852" s="24">
        <v>0</v>
      </c>
      <c r="R1852" s="66"/>
      <c r="S1852" s="66"/>
      <c r="T1852" s="66"/>
      <c r="U1852" s="66"/>
      <c r="V1852" s="66"/>
      <c r="W1852" s="24"/>
      <c r="X1852" s="24"/>
      <c r="Y1852" s="24"/>
      <c r="Z1852" s="24"/>
      <c r="AA1852" s="28"/>
      <c r="AB1852" s="28">
        <v>0.5</v>
      </c>
      <c r="AC1852" s="28"/>
      <c r="AD1852" s="28">
        <v>10</v>
      </c>
      <c r="AE1852" s="28">
        <v>10.00098148</v>
      </c>
      <c r="AF1852" t="s">
        <v>584</v>
      </c>
    </row>
    <row r="1853" spans="1:32" ht="18" customHeight="1">
      <c r="A1853" s="22">
        <v>46184</v>
      </c>
      <c r="B1853" s="23" t="s">
        <v>323</v>
      </c>
      <c r="C1853" s="24">
        <v>732</v>
      </c>
      <c r="D1853" s="25">
        <v>699</v>
      </c>
      <c r="E1853" s="26">
        <v>-2</v>
      </c>
      <c r="F1853" s="24">
        <v>6</v>
      </c>
      <c r="G1853" s="24">
        <v>2</v>
      </c>
      <c r="H1853" s="23" t="s">
        <v>3413</v>
      </c>
      <c r="I1853" s="23" t="s">
        <v>2068</v>
      </c>
      <c r="J1853" s="23" t="s">
        <v>3414</v>
      </c>
      <c r="K1853" s="23" t="s">
        <v>154</v>
      </c>
      <c r="L1853" s="27">
        <v>0.999</v>
      </c>
      <c r="M1853" s="25">
        <v>-987</v>
      </c>
      <c r="N1853" s="25">
        <v>-918</v>
      </c>
      <c r="O1853" s="24">
        <v>0</v>
      </c>
      <c r="P1853" s="24">
        <v>2</v>
      </c>
      <c r="Q1853" s="24">
        <v>0</v>
      </c>
      <c r="R1853" s="66"/>
      <c r="S1853" s="66"/>
      <c r="T1853" s="66"/>
      <c r="U1853" s="66"/>
      <c r="V1853" s="66"/>
      <c r="W1853" s="24"/>
      <c r="X1853" s="24"/>
      <c r="Y1853" s="24"/>
      <c r="Z1853" s="24"/>
      <c r="AA1853" s="28"/>
      <c r="AB1853" s="28">
        <v>0.5</v>
      </c>
      <c r="AC1853" s="28"/>
      <c r="AD1853" s="28">
        <v>20</v>
      </c>
      <c r="AE1853" s="28">
        <v>20.000981469999999</v>
      </c>
      <c r="AF1853" t="s">
        <v>590</v>
      </c>
    </row>
    <row r="1854" spans="1:32" ht="18" customHeight="1">
      <c r="A1854" s="22">
        <v>46184</v>
      </c>
      <c r="B1854" s="23" t="s">
        <v>293</v>
      </c>
      <c r="C1854" s="24">
        <v>733</v>
      </c>
      <c r="D1854" s="25">
        <v>1610</v>
      </c>
      <c r="E1854" s="26">
        <v>97</v>
      </c>
      <c r="F1854" s="24">
        <v>20</v>
      </c>
      <c r="G1854" s="24">
        <v>3</v>
      </c>
      <c r="H1854" s="23" t="s">
        <v>2473</v>
      </c>
      <c r="I1854" s="23" t="s">
        <v>1816</v>
      </c>
      <c r="J1854" s="23" t="s">
        <v>2044</v>
      </c>
      <c r="K1854" s="23" t="s">
        <v>154</v>
      </c>
      <c r="L1854" s="27">
        <v>1.0201</v>
      </c>
      <c r="M1854" s="25">
        <v>104</v>
      </c>
      <c r="N1854" s="25">
        <v>-467</v>
      </c>
      <c r="O1854" s="24">
        <v>0</v>
      </c>
      <c r="P1854" s="24">
        <v>3</v>
      </c>
      <c r="Q1854" s="24">
        <v>0</v>
      </c>
      <c r="R1854" s="66"/>
      <c r="S1854" s="66"/>
      <c r="T1854" s="66"/>
      <c r="U1854" s="66"/>
      <c r="V1854" s="66"/>
      <c r="W1854" s="24"/>
      <c r="X1854" s="24"/>
      <c r="Y1854" s="24"/>
      <c r="Z1854" s="24"/>
      <c r="AA1854" s="28"/>
      <c r="AB1854" s="28">
        <v>0.5</v>
      </c>
      <c r="AC1854" s="28"/>
      <c r="AD1854" s="28">
        <v>35</v>
      </c>
      <c r="AE1854" s="28">
        <v>35.000981459999998</v>
      </c>
      <c r="AF1854" t="s">
        <v>668</v>
      </c>
    </row>
    <row r="1855" spans="1:32" ht="18" customHeight="1">
      <c r="A1855" s="22">
        <v>46184</v>
      </c>
      <c r="B1855" s="23" t="s">
        <v>324</v>
      </c>
      <c r="C1855" s="24">
        <v>735</v>
      </c>
      <c r="D1855" s="25">
        <v>1305</v>
      </c>
      <c r="E1855" s="26">
        <v>-592</v>
      </c>
      <c r="F1855" s="24">
        <v>15</v>
      </c>
      <c r="G1855" s="24">
        <v>2</v>
      </c>
      <c r="H1855" s="23" t="s">
        <v>3198</v>
      </c>
      <c r="I1855" s="23" t="s">
        <v>1998</v>
      </c>
      <c r="J1855" s="23" t="s">
        <v>3415</v>
      </c>
      <c r="K1855" s="23" t="s">
        <v>154</v>
      </c>
      <c r="L1855" s="27">
        <v>0.8488</v>
      </c>
      <c r="M1855" s="25">
        <v>-637</v>
      </c>
      <c r="N1855" s="25">
        <v>0</v>
      </c>
      <c r="O1855" s="24">
        <v>0</v>
      </c>
      <c r="P1855" s="24">
        <v>5</v>
      </c>
      <c r="Q1855" s="24">
        <v>0</v>
      </c>
      <c r="R1855" s="66"/>
      <c r="S1855" s="66"/>
      <c r="T1855" s="66"/>
      <c r="U1855" s="66"/>
      <c r="V1855" s="66"/>
      <c r="W1855" s="24"/>
      <c r="X1855" s="24"/>
      <c r="Y1855" s="24"/>
      <c r="Z1855" s="24"/>
      <c r="AA1855" s="28"/>
      <c r="AB1855" s="28">
        <v>0.5</v>
      </c>
      <c r="AC1855" s="28"/>
      <c r="AD1855" s="28">
        <v>40</v>
      </c>
      <c r="AE1855" s="28">
        <v>40.000981449999998</v>
      </c>
      <c r="AF1855" t="s">
        <v>664</v>
      </c>
    </row>
    <row r="1856" spans="1:32" ht="18" customHeight="1">
      <c r="A1856" s="22">
        <v>46184</v>
      </c>
      <c r="B1856" s="23" t="s">
        <v>297</v>
      </c>
      <c r="C1856" s="24">
        <v>736</v>
      </c>
      <c r="D1856" s="25">
        <v>239</v>
      </c>
      <c r="E1856" s="26">
        <v>-249</v>
      </c>
      <c r="F1856" s="24">
        <v>2</v>
      </c>
      <c r="G1856" s="24">
        <v>0</v>
      </c>
      <c r="H1856" s="23" t="s">
        <v>728</v>
      </c>
      <c r="I1856" s="23" t="s">
        <v>728</v>
      </c>
      <c r="J1856" s="23" t="s">
        <v>214</v>
      </c>
      <c r="K1856" s="23" t="s">
        <v>154</v>
      </c>
      <c r="L1856" s="27">
        <v>0.65269999999999995</v>
      </c>
      <c r="M1856" s="25">
        <v>-319</v>
      </c>
      <c r="N1856" s="25">
        <v>-1229</v>
      </c>
      <c r="O1856" s="24">
        <v>0</v>
      </c>
      <c r="P1856" s="24">
        <v>6</v>
      </c>
      <c r="Q1856" s="24">
        <v>0</v>
      </c>
      <c r="R1856" s="66"/>
      <c r="S1856" s="66"/>
      <c r="T1856" s="66"/>
      <c r="U1856" s="66"/>
      <c r="V1856" s="66"/>
      <c r="W1856" s="24"/>
      <c r="X1856" s="24"/>
      <c r="Y1856" s="24"/>
      <c r="Z1856" s="24"/>
      <c r="AA1856" s="28"/>
      <c r="AB1856" s="28">
        <v>0.5</v>
      </c>
      <c r="AC1856" s="28"/>
      <c r="AD1856" s="28">
        <v>20</v>
      </c>
      <c r="AE1856" s="28">
        <v>20.00098144</v>
      </c>
      <c r="AF1856" t="s">
        <v>590</v>
      </c>
    </row>
    <row r="1857" spans="1:32" ht="18" customHeight="1">
      <c r="A1857" s="22">
        <v>46184</v>
      </c>
      <c r="B1857" s="23" t="s">
        <v>400</v>
      </c>
      <c r="C1857" s="24">
        <v>737</v>
      </c>
      <c r="D1857" s="25">
        <v>2964</v>
      </c>
      <c r="E1857" s="26">
        <v>159</v>
      </c>
      <c r="F1857" s="24">
        <v>18</v>
      </c>
      <c r="G1857" s="24">
        <v>9</v>
      </c>
      <c r="H1857" s="23" t="s">
        <v>1842</v>
      </c>
      <c r="I1857" s="23" t="s">
        <v>955</v>
      </c>
      <c r="J1857" s="23" t="s">
        <v>3416</v>
      </c>
      <c r="K1857" s="23" t="s">
        <v>154</v>
      </c>
      <c r="L1857" s="27">
        <v>1.0179</v>
      </c>
      <c r="M1857" s="25">
        <v>4226</v>
      </c>
      <c r="N1857" s="25">
        <v>-1964</v>
      </c>
      <c r="O1857" s="24">
        <v>0</v>
      </c>
      <c r="P1857" s="24">
        <v>7</v>
      </c>
      <c r="Q1857" s="24">
        <v>0</v>
      </c>
      <c r="R1857" s="66"/>
      <c r="S1857" s="66"/>
      <c r="T1857" s="66"/>
      <c r="U1857" s="66"/>
      <c r="V1857" s="66"/>
      <c r="W1857" s="24"/>
      <c r="X1857" s="24"/>
      <c r="Y1857" s="24"/>
      <c r="Z1857" s="24"/>
      <c r="AA1857" s="28"/>
      <c r="AB1857" s="28">
        <v>0.5</v>
      </c>
      <c r="AC1857" s="28"/>
      <c r="AD1857" s="28">
        <v>35</v>
      </c>
      <c r="AE1857" s="28">
        <v>35.000981430000003</v>
      </c>
      <c r="AF1857" t="s">
        <v>668</v>
      </c>
    </row>
    <row r="1858" spans="1:32" ht="18" customHeight="1">
      <c r="A1858" s="22">
        <v>46184</v>
      </c>
      <c r="B1858" s="23" t="s">
        <v>461</v>
      </c>
      <c r="C1858" s="24">
        <v>738</v>
      </c>
      <c r="D1858" s="25">
        <v>1336</v>
      </c>
      <c r="E1858" s="26">
        <v>381</v>
      </c>
      <c r="F1858" s="24">
        <v>30</v>
      </c>
      <c r="G1858" s="24">
        <v>5</v>
      </c>
      <c r="H1858" s="23" t="s">
        <v>3195</v>
      </c>
      <c r="I1858" s="23" t="s">
        <v>3417</v>
      </c>
      <c r="J1858" s="23" t="s">
        <v>3418</v>
      </c>
      <c r="K1858" s="23" t="s">
        <v>154</v>
      </c>
      <c r="L1858" s="27">
        <v>1.0951</v>
      </c>
      <c r="M1858" s="25">
        <v>-90</v>
      </c>
      <c r="N1858" s="25">
        <v>177</v>
      </c>
      <c r="O1858" s="24">
        <v>0</v>
      </c>
      <c r="P1858" s="24">
        <v>8</v>
      </c>
      <c r="Q1858" s="24">
        <v>0</v>
      </c>
      <c r="R1858" s="66"/>
      <c r="S1858" s="66"/>
      <c r="T1858" s="66"/>
      <c r="U1858" s="66"/>
      <c r="V1858" s="66"/>
      <c r="W1858" s="24"/>
      <c r="X1858" s="24"/>
      <c r="Y1858" s="24"/>
      <c r="Z1858" s="24"/>
      <c r="AA1858" s="28"/>
      <c r="AB1858" s="28">
        <v>0.5</v>
      </c>
      <c r="AC1858" s="28"/>
      <c r="AD1858" s="28">
        <v>45</v>
      </c>
      <c r="AE1858" s="28">
        <v>45.000981420000002</v>
      </c>
      <c r="AF1858" t="s">
        <v>241</v>
      </c>
    </row>
    <row r="1859" spans="1:32" ht="18" customHeight="1">
      <c r="A1859" s="22">
        <v>46184</v>
      </c>
      <c r="B1859" s="23" t="s">
        <v>351</v>
      </c>
      <c r="C1859" s="24">
        <v>750</v>
      </c>
      <c r="D1859" s="25">
        <v>5471</v>
      </c>
      <c r="E1859" s="26">
        <v>-1622</v>
      </c>
      <c r="F1859" s="24">
        <v>51</v>
      </c>
      <c r="G1859" s="24">
        <v>10</v>
      </c>
      <c r="H1859" s="23" t="s">
        <v>3273</v>
      </c>
      <c r="I1859" s="23" t="s">
        <v>1595</v>
      </c>
      <c r="J1859" s="23" t="s">
        <v>3419</v>
      </c>
      <c r="K1859" s="23" t="s">
        <v>154</v>
      </c>
      <c r="L1859" s="27">
        <v>0.9012</v>
      </c>
      <c r="M1859" s="25">
        <v>-1324</v>
      </c>
      <c r="N1859" s="25">
        <v>836</v>
      </c>
      <c r="O1859" s="24">
        <v>0</v>
      </c>
      <c r="P1859" s="24">
        <v>0</v>
      </c>
      <c r="Q1859" s="24">
        <v>0</v>
      </c>
      <c r="R1859" s="66"/>
      <c r="S1859" s="66"/>
      <c r="T1859" s="66"/>
      <c r="U1859" s="66"/>
      <c r="V1859" s="66"/>
      <c r="W1859" s="24"/>
      <c r="X1859" s="24"/>
      <c r="Y1859" s="24"/>
      <c r="Z1859" s="24"/>
      <c r="AA1859" s="28"/>
      <c r="AB1859" s="28">
        <v>0.8</v>
      </c>
      <c r="AC1859" s="28"/>
      <c r="AD1859" s="28">
        <v>30</v>
      </c>
      <c r="AE1859" s="28">
        <v>30.000981410000001</v>
      </c>
      <c r="AF1859" t="s">
        <v>661</v>
      </c>
    </row>
    <row r="1860" spans="1:32" ht="18" customHeight="1">
      <c r="A1860" s="22">
        <v>46184</v>
      </c>
      <c r="B1860" s="23" t="s">
        <v>46</v>
      </c>
      <c r="C1860" s="24">
        <v>751</v>
      </c>
      <c r="D1860" s="25">
        <v>10128</v>
      </c>
      <c r="E1860" s="26">
        <v>3214</v>
      </c>
      <c r="F1860" s="24">
        <v>103</v>
      </c>
      <c r="G1860" s="24">
        <v>0</v>
      </c>
      <c r="H1860" s="23" t="s">
        <v>2046</v>
      </c>
      <c r="I1860" s="23" t="s">
        <v>2046</v>
      </c>
      <c r="J1860" s="23" t="s">
        <v>214</v>
      </c>
      <c r="K1860" s="23" t="s">
        <v>154</v>
      </c>
      <c r="L1860" s="27">
        <v>1.1057999999999999</v>
      </c>
      <c r="M1860" s="25">
        <v>-2603</v>
      </c>
      <c r="N1860" s="25">
        <v>148</v>
      </c>
      <c r="O1860" s="24">
        <v>0</v>
      </c>
      <c r="P1860" s="24">
        <v>1</v>
      </c>
      <c r="Q1860" s="24">
        <v>0</v>
      </c>
      <c r="R1860" s="66"/>
      <c r="S1860" s="66"/>
      <c r="T1860" s="66"/>
      <c r="U1860" s="66"/>
      <c r="V1860" s="66"/>
      <c r="W1860" s="24"/>
      <c r="X1860" s="24"/>
      <c r="Y1860" s="24"/>
      <c r="Z1860" s="24"/>
      <c r="AA1860" s="28"/>
      <c r="AB1860" s="28">
        <v>1</v>
      </c>
      <c r="AC1860" s="28"/>
      <c r="AD1860" s="28">
        <v>80</v>
      </c>
      <c r="AE1860" s="28">
        <v>80.000981400000001</v>
      </c>
      <c r="AF1860" t="s">
        <v>155</v>
      </c>
    </row>
    <row r="1861" spans="1:32" ht="18" customHeight="1">
      <c r="A1861" s="22">
        <v>46184</v>
      </c>
      <c r="B1861" s="23" t="s">
        <v>256</v>
      </c>
      <c r="C1861" s="24">
        <v>761</v>
      </c>
      <c r="D1861" s="25">
        <v>1750</v>
      </c>
      <c r="E1861" s="26">
        <v>3402</v>
      </c>
      <c r="F1861" s="24">
        <v>12</v>
      </c>
      <c r="G1861" s="24">
        <v>9</v>
      </c>
      <c r="H1861" s="23" t="s">
        <v>3094</v>
      </c>
      <c r="I1861" s="23" t="s">
        <v>1717</v>
      </c>
      <c r="J1861" s="23" t="s">
        <v>2067</v>
      </c>
      <c r="K1861" s="23" t="s">
        <v>154</v>
      </c>
      <c r="L1861" s="27">
        <v>1.6479999999999999</v>
      </c>
      <c r="M1861" s="25">
        <v>6263</v>
      </c>
      <c r="N1861" s="25">
        <v>1596</v>
      </c>
      <c r="O1861" s="24">
        <v>0</v>
      </c>
      <c r="P1861" s="24">
        <v>1</v>
      </c>
      <c r="Q1861" s="24">
        <v>0</v>
      </c>
      <c r="R1861" s="66"/>
      <c r="S1861" s="66"/>
      <c r="T1861" s="66"/>
      <c r="U1861" s="66"/>
      <c r="V1861" s="66"/>
      <c r="W1861" s="24"/>
      <c r="X1861" s="24"/>
      <c r="Y1861" s="24"/>
      <c r="Z1861" s="24"/>
      <c r="AA1861" s="28"/>
      <c r="AB1861" s="28">
        <v>0.5</v>
      </c>
      <c r="AC1861" s="28"/>
      <c r="AD1861" s="28">
        <v>90</v>
      </c>
      <c r="AE1861" s="28">
        <v>90.000981390000007</v>
      </c>
      <c r="AF1861" t="s">
        <v>170</v>
      </c>
    </row>
    <row r="1862" spans="1:32" ht="18" customHeight="1">
      <c r="A1862" s="22">
        <v>46184</v>
      </c>
      <c r="B1862" s="23" t="s">
        <v>184</v>
      </c>
      <c r="C1862" s="24">
        <v>762</v>
      </c>
      <c r="D1862" s="25">
        <v>911</v>
      </c>
      <c r="E1862" s="26">
        <v>-667</v>
      </c>
      <c r="F1862" s="24">
        <v>4</v>
      </c>
      <c r="G1862" s="24">
        <v>3</v>
      </c>
      <c r="H1862" s="23" t="s">
        <v>2332</v>
      </c>
      <c r="I1862" s="23" t="s">
        <v>3420</v>
      </c>
      <c r="J1862" s="23" t="s">
        <v>3421</v>
      </c>
      <c r="K1862" s="23" t="s">
        <v>154</v>
      </c>
      <c r="L1862" s="27">
        <v>0.75590000000000002</v>
      </c>
      <c r="M1862" s="25">
        <v>13965</v>
      </c>
      <c r="N1862" s="25">
        <v>-2912</v>
      </c>
      <c r="O1862" s="24">
        <v>0</v>
      </c>
      <c r="P1862" s="24">
        <v>2</v>
      </c>
      <c r="Q1862" s="24">
        <v>0</v>
      </c>
      <c r="R1862" s="66"/>
      <c r="S1862" s="66"/>
      <c r="T1862" s="66"/>
      <c r="U1862" s="66"/>
      <c r="V1862" s="66"/>
      <c r="W1862" s="24"/>
      <c r="X1862" s="24"/>
      <c r="Y1862" s="24"/>
      <c r="Z1862" s="24"/>
      <c r="AA1862" s="28"/>
      <c r="AB1862" s="28">
        <v>0.5</v>
      </c>
      <c r="AC1862" s="28"/>
      <c r="AD1862" s="28">
        <v>20</v>
      </c>
      <c r="AE1862" s="28">
        <v>20.000981379999999</v>
      </c>
      <c r="AF1862" t="s">
        <v>590</v>
      </c>
    </row>
    <row r="1863" spans="1:32" ht="18" customHeight="1">
      <c r="A1863" s="22">
        <v>46185</v>
      </c>
      <c r="B1863" s="23" t="s">
        <v>9</v>
      </c>
      <c r="C1863" s="24">
        <v>530</v>
      </c>
      <c r="D1863" s="25">
        <v>8411</v>
      </c>
      <c r="E1863" s="26">
        <v>1720</v>
      </c>
      <c r="F1863" s="24">
        <v>40</v>
      </c>
      <c r="G1863" s="24">
        <v>24</v>
      </c>
      <c r="H1863" s="23" t="s">
        <v>705</v>
      </c>
      <c r="I1863" s="23" t="s">
        <v>2687</v>
      </c>
      <c r="J1863" s="23" t="s">
        <v>3422</v>
      </c>
      <c r="K1863" s="23" t="s">
        <v>154</v>
      </c>
      <c r="L1863" s="27">
        <v>1.0682</v>
      </c>
      <c r="M1863" s="25">
        <v>-859</v>
      </c>
      <c r="N1863" s="25">
        <v>-1111</v>
      </c>
      <c r="O1863" s="24">
        <v>0</v>
      </c>
      <c r="P1863" s="24">
        <v>0</v>
      </c>
      <c r="Q1863" s="24">
        <v>1</v>
      </c>
      <c r="R1863" s="66">
        <v>1385.333385222084</v>
      </c>
      <c r="S1863" s="66">
        <v>6.0714627177281413</v>
      </c>
      <c r="T1863" s="66">
        <v>210.27500000000001</v>
      </c>
      <c r="U1863" s="66">
        <v>350.45833333333331</v>
      </c>
      <c r="V1863" s="66">
        <v>131.421875</v>
      </c>
      <c r="W1863" s="24">
        <v>7</v>
      </c>
      <c r="X1863" s="24">
        <v>3</v>
      </c>
      <c r="Y1863" s="24">
        <v>4</v>
      </c>
      <c r="Z1863" s="24">
        <v>0</v>
      </c>
      <c r="AA1863" s="28">
        <v>3.5</v>
      </c>
      <c r="AB1863" s="28">
        <v>1</v>
      </c>
      <c r="AC1863" s="28">
        <v>3.5</v>
      </c>
      <c r="AD1863" s="28">
        <v>35</v>
      </c>
      <c r="AE1863" s="28">
        <v>35.000981369999998</v>
      </c>
      <c r="AF1863" t="s">
        <v>668</v>
      </c>
    </row>
    <row r="1864" spans="1:32" ht="18" customHeight="1">
      <c r="A1864" s="22">
        <v>46185</v>
      </c>
      <c r="B1864" s="23" t="s">
        <v>9</v>
      </c>
      <c r="C1864" s="24">
        <v>515</v>
      </c>
      <c r="D1864" s="25">
        <v>6378</v>
      </c>
      <c r="E1864" s="26">
        <v>-360</v>
      </c>
      <c r="F1864" s="24">
        <v>23</v>
      </c>
      <c r="G1864" s="24">
        <v>20</v>
      </c>
      <c r="H1864" s="23" t="s">
        <v>1355</v>
      </c>
      <c r="I1864" s="23" t="s">
        <v>1453</v>
      </c>
      <c r="J1864" s="23" t="s">
        <v>3423</v>
      </c>
      <c r="K1864" s="23" t="s">
        <v>154</v>
      </c>
      <c r="L1864" s="27">
        <v>0.98119999999999996</v>
      </c>
      <c r="M1864" s="25">
        <v>1133</v>
      </c>
      <c r="N1864" s="25">
        <v>-322</v>
      </c>
      <c r="O1864" s="24">
        <v>0</v>
      </c>
      <c r="P1864" s="24">
        <v>5</v>
      </c>
      <c r="Q1864" s="24">
        <v>1</v>
      </c>
      <c r="R1864" s="66">
        <v>1040.7948318804481</v>
      </c>
      <c r="S1864" s="66">
        <v>6.1280089068818642</v>
      </c>
      <c r="T1864" s="66">
        <v>277.30434782608688</v>
      </c>
      <c r="U1864" s="66">
        <v>318.89999999999998</v>
      </c>
      <c r="V1864" s="66">
        <v>148.32558139534879</v>
      </c>
      <c r="W1864" s="24">
        <v>0</v>
      </c>
      <c r="X1864" s="24">
        <v>3</v>
      </c>
      <c r="Y1864" s="24">
        <v>3</v>
      </c>
      <c r="Z1864" s="24">
        <v>0</v>
      </c>
      <c r="AA1864" s="28">
        <v>1.5</v>
      </c>
      <c r="AB1864" s="28">
        <v>0.8</v>
      </c>
      <c r="AC1864" s="28">
        <v>1.2</v>
      </c>
      <c r="AD1864" s="28">
        <v>32</v>
      </c>
      <c r="AE1864" s="28">
        <v>32.000981359999997</v>
      </c>
      <c r="AF1864" t="s">
        <v>1186</v>
      </c>
    </row>
    <row r="1865" spans="1:32" ht="18" customHeight="1">
      <c r="A1865" s="22">
        <v>46185</v>
      </c>
      <c r="B1865" s="23" t="s">
        <v>9</v>
      </c>
      <c r="C1865" s="24">
        <v>522</v>
      </c>
      <c r="D1865" s="25">
        <v>6437</v>
      </c>
      <c r="E1865" s="26">
        <v>-792</v>
      </c>
      <c r="F1865" s="24">
        <v>22</v>
      </c>
      <c r="G1865" s="24">
        <v>18</v>
      </c>
      <c r="H1865" s="23" t="s">
        <v>3424</v>
      </c>
      <c r="I1865" s="23" t="s">
        <v>2641</v>
      </c>
      <c r="J1865" s="23" t="s">
        <v>896</v>
      </c>
      <c r="K1865" s="23" t="s">
        <v>203</v>
      </c>
      <c r="L1865" s="27">
        <v>0.95899999999999996</v>
      </c>
      <c r="M1865" s="25">
        <v>155</v>
      </c>
      <c r="N1865" s="25">
        <v>-138</v>
      </c>
      <c r="O1865" s="24">
        <v>0</v>
      </c>
      <c r="P1865" s="24">
        <v>2</v>
      </c>
      <c r="Q1865" s="24">
        <v>1</v>
      </c>
      <c r="R1865" s="66">
        <v>1059.4420402656699</v>
      </c>
      <c r="S1865" s="66">
        <v>6.0758396923590361</v>
      </c>
      <c r="T1865" s="66">
        <v>292.59090909090912</v>
      </c>
      <c r="U1865" s="66">
        <v>357.61111111111109</v>
      </c>
      <c r="V1865" s="66">
        <v>160.92500000000001</v>
      </c>
      <c r="W1865" s="24">
        <v>0</v>
      </c>
      <c r="X1865" s="24">
        <v>3</v>
      </c>
      <c r="Y1865" s="24">
        <v>2</v>
      </c>
      <c r="Z1865" s="24">
        <v>0</v>
      </c>
      <c r="AA1865" s="28">
        <v>1.25</v>
      </c>
      <c r="AB1865" s="28">
        <v>0.8</v>
      </c>
      <c r="AC1865" s="28">
        <v>1</v>
      </c>
      <c r="AD1865" s="28">
        <v>30</v>
      </c>
      <c r="AE1865" s="28">
        <v>30.00098135</v>
      </c>
      <c r="AF1865" t="s">
        <v>2386</v>
      </c>
    </row>
    <row r="1866" spans="1:32" ht="18" customHeight="1">
      <c r="A1866" s="22">
        <v>46185</v>
      </c>
      <c r="B1866" s="23" t="s">
        <v>9</v>
      </c>
      <c r="C1866" s="24">
        <v>523</v>
      </c>
      <c r="D1866" s="25">
        <v>5496</v>
      </c>
      <c r="E1866" s="26">
        <v>-338</v>
      </c>
      <c r="F1866" s="24">
        <v>20</v>
      </c>
      <c r="G1866" s="24">
        <v>15</v>
      </c>
      <c r="H1866" s="23" t="s">
        <v>1985</v>
      </c>
      <c r="I1866" s="23" t="s">
        <v>2171</v>
      </c>
      <c r="J1866" s="23" t="s">
        <v>3425</v>
      </c>
      <c r="K1866" s="23" t="s">
        <v>203</v>
      </c>
      <c r="L1866" s="27">
        <v>0.97950000000000004</v>
      </c>
      <c r="M1866" s="25">
        <v>-511</v>
      </c>
      <c r="N1866" s="25">
        <v>-551</v>
      </c>
      <c r="O1866" s="24">
        <v>0</v>
      </c>
      <c r="P1866" s="24">
        <v>3</v>
      </c>
      <c r="Q1866" s="24">
        <v>1</v>
      </c>
      <c r="R1866" s="66">
        <v>914.78486924034871</v>
      </c>
      <c r="S1866" s="66">
        <v>6.0079699444132277</v>
      </c>
      <c r="T1866" s="66">
        <v>274.8</v>
      </c>
      <c r="U1866" s="66">
        <v>366.4</v>
      </c>
      <c r="V1866" s="66">
        <v>157.02857142857141</v>
      </c>
      <c r="W1866" s="24">
        <v>0</v>
      </c>
      <c r="X1866" s="24">
        <v>2</v>
      </c>
      <c r="Y1866" s="24">
        <v>2</v>
      </c>
      <c r="Z1866" s="24">
        <v>1</v>
      </c>
      <c r="AA1866" s="28">
        <v>1.25</v>
      </c>
      <c r="AB1866" s="28">
        <v>0.8</v>
      </c>
      <c r="AC1866" s="28">
        <v>1</v>
      </c>
      <c r="AD1866" s="28">
        <v>20</v>
      </c>
      <c r="AE1866" s="28">
        <v>20.000981339999999</v>
      </c>
      <c r="AF1866" t="s">
        <v>594</v>
      </c>
    </row>
    <row r="1867" spans="1:32" ht="18" customHeight="1">
      <c r="A1867" s="22">
        <v>46185</v>
      </c>
      <c r="B1867" s="23" t="s">
        <v>9</v>
      </c>
      <c r="C1867" s="24">
        <v>510</v>
      </c>
      <c r="D1867" s="25">
        <v>5033</v>
      </c>
      <c r="E1867" s="26">
        <v>668</v>
      </c>
      <c r="F1867" s="24">
        <v>21</v>
      </c>
      <c r="G1867" s="24">
        <v>17</v>
      </c>
      <c r="H1867" s="23" t="s">
        <v>3303</v>
      </c>
      <c r="I1867" s="23" t="s">
        <v>980</v>
      </c>
      <c r="J1867" s="23" t="s">
        <v>3426</v>
      </c>
      <c r="K1867" s="23" t="s">
        <v>370</v>
      </c>
      <c r="L1867" s="27">
        <v>1.0442</v>
      </c>
      <c r="M1867" s="25">
        <v>-194</v>
      </c>
      <c r="N1867" s="25">
        <v>-658</v>
      </c>
      <c r="O1867" s="24">
        <v>0</v>
      </c>
      <c r="P1867" s="24">
        <v>0</v>
      </c>
      <c r="Q1867" s="24">
        <v>1</v>
      </c>
      <c r="R1867" s="66">
        <v>840.20169157326688</v>
      </c>
      <c r="S1867" s="66">
        <v>5.9902283588310468</v>
      </c>
      <c r="T1867" s="66">
        <v>239.66666666666671</v>
      </c>
      <c r="U1867" s="66">
        <v>296.05882352941182</v>
      </c>
      <c r="V1867" s="66">
        <v>132.4473684210526</v>
      </c>
      <c r="W1867" s="24">
        <v>5</v>
      </c>
      <c r="X1867" s="24">
        <v>4</v>
      </c>
      <c r="Y1867" s="24">
        <v>4</v>
      </c>
      <c r="Z1867" s="24">
        <v>1</v>
      </c>
      <c r="AA1867" s="28">
        <v>3.5</v>
      </c>
      <c r="AB1867" s="28">
        <v>0.8</v>
      </c>
      <c r="AC1867" s="28">
        <v>2.8</v>
      </c>
      <c r="AD1867" s="28">
        <v>28</v>
      </c>
      <c r="AE1867" s="28">
        <v>28.000981329999998</v>
      </c>
      <c r="AF1867" t="s">
        <v>1640</v>
      </c>
    </row>
    <row r="1868" spans="1:32" ht="18" customHeight="1">
      <c r="A1868" s="22">
        <v>46185</v>
      </c>
      <c r="B1868" s="23" t="s">
        <v>9</v>
      </c>
      <c r="C1868" s="24">
        <v>512</v>
      </c>
      <c r="D1868" s="25">
        <v>4942</v>
      </c>
      <c r="E1868" s="26">
        <v>566</v>
      </c>
      <c r="F1868" s="24">
        <v>23</v>
      </c>
      <c r="G1868" s="24">
        <v>10</v>
      </c>
      <c r="H1868" s="23" t="s">
        <v>1103</v>
      </c>
      <c r="I1868" s="23" t="s">
        <v>1558</v>
      </c>
      <c r="J1868" s="23" t="s">
        <v>3427</v>
      </c>
      <c r="K1868" s="23" t="s">
        <v>154</v>
      </c>
      <c r="L1868" s="27">
        <v>1.0382</v>
      </c>
      <c r="M1868" s="25">
        <v>-246</v>
      </c>
      <c r="N1868" s="25">
        <v>-43</v>
      </c>
      <c r="O1868" s="24">
        <v>0</v>
      </c>
      <c r="P1868" s="24">
        <v>2</v>
      </c>
      <c r="Q1868" s="24">
        <v>1</v>
      </c>
      <c r="R1868" s="66">
        <v>822.69074304690753</v>
      </c>
      <c r="S1868" s="66">
        <v>6.0071175490523547</v>
      </c>
      <c r="T1868" s="66">
        <v>214.86956521739131</v>
      </c>
      <c r="U1868" s="66">
        <v>494.2</v>
      </c>
      <c r="V1868" s="66">
        <v>149.75757575757581</v>
      </c>
      <c r="W1868" s="24">
        <v>7</v>
      </c>
      <c r="X1868" s="24">
        <v>0</v>
      </c>
      <c r="Y1868" s="24">
        <v>3</v>
      </c>
      <c r="Z1868" s="24">
        <v>1</v>
      </c>
      <c r="AA1868" s="28">
        <v>2.75</v>
      </c>
      <c r="AB1868" s="28">
        <v>0.6</v>
      </c>
      <c r="AC1868" s="28">
        <v>1.65</v>
      </c>
      <c r="AD1868" s="28">
        <v>26.5</v>
      </c>
      <c r="AE1868" s="28">
        <v>26.500981320000001</v>
      </c>
      <c r="AF1868" t="s">
        <v>1505</v>
      </c>
    </row>
    <row r="1869" spans="1:32" ht="18" customHeight="1">
      <c r="A1869" s="22">
        <v>46185</v>
      </c>
      <c r="B1869" s="23" t="s">
        <v>9</v>
      </c>
      <c r="C1869" s="24">
        <v>536</v>
      </c>
      <c r="D1869" s="25">
        <v>4065</v>
      </c>
      <c r="E1869" s="26">
        <v>1229</v>
      </c>
      <c r="F1869" s="24">
        <v>22</v>
      </c>
      <c r="G1869" s="24">
        <v>8</v>
      </c>
      <c r="H1869" s="23" t="s">
        <v>3294</v>
      </c>
      <c r="I1869" s="23" t="s">
        <v>362</v>
      </c>
      <c r="J1869" s="23" t="s">
        <v>3428</v>
      </c>
      <c r="K1869" s="23" t="s">
        <v>203</v>
      </c>
      <c r="L1869" s="27">
        <v>1.1008</v>
      </c>
      <c r="M1869" s="25">
        <v>-715</v>
      </c>
      <c r="N1869" s="25">
        <v>1092</v>
      </c>
      <c r="O1869" s="24">
        <v>0</v>
      </c>
      <c r="P1869" s="24">
        <v>6</v>
      </c>
      <c r="Q1869" s="24">
        <v>1</v>
      </c>
      <c r="R1869" s="66">
        <v>682.38605230386054</v>
      </c>
      <c r="S1869" s="66">
        <v>5.9570385213411292</v>
      </c>
      <c r="T1869" s="66">
        <v>184.77272727272731</v>
      </c>
      <c r="U1869" s="66">
        <v>508.125</v>
      </c>
      <c r="V1869" s="66">
        <v>135.5</v>
      </c>
      <c r="W1869" s="24">
        <v>7</v>
      </c>
      <c r="X1869" s="24">
        <v>0</v>
      </c>
      <c r="Y1869" s="24">
        <v>4</v>
      </c>
      <c r="Z1869" s="24">
        <v>1</v>
      </c>
      <c r="AA1869" s="28">
        <v>3</v>
      </c>
      <c r="AB1869" s="28">
        <v>0.6</v>
      </c>
      <c r="AC1869" s="28">
        <v>1.8</v>
      </c>
      <c r="AD1869" s="28">
        <v>28</v>
      </c>
      <c r="AE1869" s="28">
        <v>28.00098131</v>
      </c>
      <c r="AF1869" t="s">
        <v>271</v>
      </c>
    </row>
    <row r="1870" spans="1:32" ht="18" customHeight="1">
      <c r="A1870" s="22">
        <v>46185</v>
      </c>
      <c r="B1870" s="23" t="s">
        <v>9</v>
      </c>
      <c r="C1870" s="24">
        <v>533</v>
      </c>
      <c r="D1870" s="25">
        <v>3671</v>
      </c>
      <c r="E1870" s="26">
        <v>1292</v>
      </c>
      <c r="F1870" s="24">
        <v>22</v>
      </c>
      <c r="G1870" s="24">
        <v>6</v>
      </c>
      <c r="H1870" s="23" t="s">
        <v>3429</v>
      </c>
      <c r="I1870" s="23" t="s">
        <v>2608</v>
      </c>
      <c r="J1870" s="23" t="s">
        <v>3430</v>
      </c>
      <c r="K1870" s="23" t="s">
        <v>154</v>
      </c>
      <c r="L1870" s="27">
        <v>1.1173</v>
      </c>
      <c r="M1870" s="25">
        <v>-594</v>
      </c>
      <c r="N1870" s="25">
        <v>-371</v>
      </c>
      <c r="O1870" s="24">
        <v>0</v>
      </c>
      <c r="P1870" s="24">
        <v>3</v>
      </c>
      <c r="Q1870" s="24">
        <v>1</v>
      </c>
      <c r="R1870" s="66">
        <v>589.73562681610633</v>
      </c>
      <c r="S1870" s="66">
        <v>6.2248231802090288</v>
      </c>
      <c r="T1870" s="66">
        <v>166.8636363636364</v>
      </c>
      <c r="U1870" s="66">
        <v>611.83333333333337</v>
      </c>
      <c r="V1870" s="66">
        <v>131.10714285714289</v>
      </c>
      <c r="W1870" s="24">
        <v>7</v>
      </c>
      <c r="X1870" s="24">
        <v>0</v>
      </c>
      <c r="Y1870" s="24">
        <v>4</v>
      </c>
      <c r="Z1870" s="24">
        <v>0</v>
      </c>
      <c r="AA1870" s="28">
        <v>2.75</v>
      </c>
      <c r="AB1870" s="28">
        <v>0.6</v>
      </c>
      <c r="AC1870" s="28">
        <v>1.65</v>
      </c>
      <c r="AD1870" s="28">
        <v>16.5</v>
      </c>
      <c r="AE1870" s="28">
        <v>16.500981299999999</v>
      </c>
      <c r="AF1870" t="s">
        <v>1213</v>
      </c>
    </row>
    <row r="1871" spans="1:32" ht="18" customHeight="1">
      <c r="A1871" s="22">
        <v>46185</v>
      </c>
      <c r="B1871" s="23" t="s">
        <v>9</v>
      </c>
      <c r="C1871" s="24">
        <v>525</v>
      </c>
      <c r="D1871" s="25">
        <v>2914</v>
      </c>
      <c r="E1871" s="26">
        <v>-855</v>
      </c>
      <c r="F1871" s="24">
        <v>7</v>
      </c>
      <c r="G1871" s="24">
        <v>11</v>
      </c>
      <c r="H1871" s="23" t="s">
        <v>3431</v>
      </c>
      <c r="I1871" s="23" t="s">
        <v>3432</v>
      </c>
      <c r="J1871" s="23" t="s">
        <v>1920</v>
      </c>
      <c r="K1871" s="23" t="s">
        <v>154</v>
      </c>
      <c r="L1871" s="27">
        <v>0.9022</v>
      </c>
      <c r="M1871" s="25">
        <v>611</v>
      </c>
      <c r="N1871" s="25">
        <v>-475</v>
      </c>
      <c r="O1871" s="24">
        <v>0</v>
      </c>
      <c r="P1871" s="24">
        <v>5</v>
      </c>
      <c r="Q1871" s="24">
        <v>1</v>
      </c>
      <c r="R1871" s="66">
        <v>472.10746160232458</v>
      </c>
      <c r="S1871" s="66">
        <v>6.1723235428432623</v>
      </c>
      <c r="T1871" s="66">
        <v>416.28571428571428</v>
      </c>
      <c r="U1871" s="66">
        <v>264.90909090909088</v>
      </c>
      <c r="V1871" s="66">
        <v>161.88888888888891</v>
      </c>
      <c r="W1871" s="24">
        <v>0</v>
      </c>
      <c r="X1871" s="24">
        <v>5</v>
      </c>
      <c r="Y1871" s="24">
        <v>1</v>
      </c>
      <c r="Z1871" s="24">
        <v>0</v>
      </c>
      <c r="AA1871" s="28">
        <v>1.5</v>
      </c>
      <c r="AB1871" s="28">
        <v>0.5</v>
      </c>
      <c r="AC1871" s="28">
        <v>0.75</v>
      </c>
      <c r="AD1871" s="28">
        <v>27.5</v>
      </c>
      <c r="AE1871" s="28">
        <v>27.500981289999999</v>
      </c>
      <c r="AF1871" t="s">
        <v>763</v>
      </c>
    </row>
    <row r="1872" spans="1:32" ht="18" customHeight="1">
      <c r="A1872" s="22">
        <v>46185</v>
      </c>
      <c r="B1872" s="23" t="s">
        <v>9</v>
      </c>
      <c r="C1872" s="24">
        <v>518</v>
      </c>
      <c r="D1872" s="25">
        <v>2785</v>
      </c>
      <c r="E1872" s="26">
        <v>187</v>
      </c>
      <c r="F1872" s="24">
        <v>12</v>
      </c>
      <c r="G1872" s="24">
        <v>7</v>
      </c>
      <c r="H1872" s="23" t="s">
        <v>2795</v>
      </c>
      <c r="I1872" s="23" t="s">
        <v>3433</v>
      </c>
      <c r="J1872" s="23" t="s">
        <v>3434</v>
      </c>
      <c r="K1872" s="23" t="s">
        <v>154</v>
      </c>
      <c r="L1872" s="27">
        <v>1.0224</v>
      </c>
      <c r="M1872" s="25">
        <v>1073</v>
      </c>
      <c r="N1872" s="25">
        <v>-531</v>
      </c>
      <c r="O1872" s="24">
        <v>0</v>
      </c>
      <c r="P1872" s="24">
        <v>8</v>
      </c>
      <c r="Q1872" s="24">
        <v>1</v>
      </c>
      <c r="R1872" s="66">
        <v>459.58644665836442</v>
      </c>
      <c r="S1872" s="66">
        <v>6.0597957582292281</v>
      </c>
      <c r="T1872" s="66">
        <v>232.08333333333329</v>
      </c>
      <c r="U1872" s="66">
        <v>397.85714285714278</v>
      </c>
      <c r="V1872" s="66">
        <v>146.57894736842101</v>
      </c>
      <c r="W1872" s="24">
        <v>6</v>
      </c>
      <c r="X1872" s="24">
        <v>1</v>
      </c>
      <c r="Y1872" s="24">
        <v>3</v>
      </c>
      <c r="Z1872" s="24">
        <v>0</v>
      </c>
      <c r="AA1872" s="28">
        <v>2.5</v>
      </c>
      <c r="AB1872" s="28">
        <v>0.5</v>
      </c>
      <c r="AC1872" s="28">
        <v>1.25</v>
      </c>
      <c r="AD1872" s="28">
        <v>22.5</v>
      </c>
      <c r="AE1872" s="28">
        <v>22.500981280000001</v>
      </c>
      <c r="AF1872" t="s">
        <v>399</v>
      </c>
    </row>
    <row r="1873" spans="1:32" ht="18" customHeight="1">
      <c r="A1873" s="22">
        <v>46185</v>
      </c>
      <c r="B1873" s="23" t="s">
        <v>9</v>
      </c>
      <c r="C1873" s="24">
        <v>535</v>
      </c>
      <c r="D1873" s="25">
        <v>2657</v>
      </c>
      <c r="E1873" s="26">
        <v>1096</v>
      </c>
      <c r="F1873" s="24">
        <v>16</v>
      </c>
      <c r="G1873" s="24">
        <v>3</v>
      </c>
      <c r="H1873" s="23" t="s">
        <v>3435</v>
      </c>
      <c r="I1873" s="23" t="s">
        <v>3436</v>
      </c>
      <c r="J1873" s="23" t="s">
        <v>3437</v>
      </c>
      <c r="K1873" s="23" t="s">
        <v>370</v>
      </c>
      <c r="L1873" s="27">
        <v>1.1375</v>
      </c>
      <c r="M1873" s="25">
        <v>232</v>
      </c>
      <c r="N1873" s="25">
        <v>283</v>
      </c>
      <c r="O1873" s="24">
        <v>0</v>
      </c>
      <c r="P1873" s="24">
        <v>5</v>
      </c>
      <c r="Q1873" s="24">
        <v>1</v>
      </c>
      <c r="R1873" s="66">
        <v>460.75648609381477</v>
      </c>
      <c r="S1873" s="66">
        <v>5.7666035751887543</v>
      </c>
      <c r="T1873" s="66">
        <v>166.0625</v>
      </c>
      <c r="U1873" s="66">
        <v>885.66666666666663</v>
      </c>
      <c r="V1873" s="66">
        <v>139.84210526315789</v>
      </c>
      <c r="W1873" s="24">
        <v>7</v>
      </c>
      <c r="X1873" s="24">
        <v>0</v>
      </c>
      <c r="Y1873" s="24">
        <v>4</v>
      </c>
      <c r="Z1873" s="24">
        <v>5</v>
      </c>
      <c r="AA1873" s="28">
        <v>4</v>
      </c>
      <c r="AB1873" s="28">
        <v>0.5</v>
      </c>
      <c r="AC1873" s="28">
        <v>2</v>
      </c>
      <c r="AD1873" s="28">
        <v>30</v>
      </c>
      <c r="AE1873" s="28">
        <v>30.00098127</v>
      </c>
      <c r="AF1873" t="s">
        <v>334</v>
      </c>
    </row>
    <row r="1874" spans="1:32" ht="18" customHeight="1">
      <c r="A1874" s="22">
        <v>46185</v>
      </c>
      <c r="B1874" s="23" t="s">
        <v>9</v>
      </c>
      <c r="C1874" s="24">
        <v>532</v>
      </c>
      <c r="D1874" s="25">
        <v>2441</v>
      </c>
      <c r="E1874" s="26">
        <v>-519</v>
      </c>
      <c r="F1874" s="24">
        <v>6</v>
      </c>
      <c r="G1874" s="24">
        <v>10</v>
      </c>
      <c r="H1874" s="23" t="s">
        <v>2518</v>
      </c>
      <c r="I1874" s="23" t="s">
        <v>1493</v>
      </c>
      <c r="J1874" s="23" t="s">
        <v>3438</v>
      </c>
      <c r="K1874" s="23" t="s">
        <v>154</v>
      </c>
      <c r="L1874" s="27">
        <v>0.92910000000000004</v>
      </c>
      <c r="M1874" s="25">
        <v>-409</v>
      </c>
      <c r="N1874" s="25">
        <v>149</v>
      </c>
      <c r="O1874" s="24">
        <v>0</v>
      </c>
      <c r="P1874" s="24">
        <v>2</v>
      </c>
      <c r="Q1874" s="24">
        <v>1</v>
      </c>
      <c r="R1874" s="66">
        <v>406.61374014113738</v>
      </c>
      <c r="S1874" s="66">
        <v>6.0032403212757108</v>
      </c>
      <c r="T1874" s="66">
        <v>406.83333333333331</v>
      </c>
      <c r="U1874" s="66">
        <v>244.1</v>
      </c>
      <c r="V1874" s="66">
        <v>152.5625</v>
      </c>
      <c r="W1874" s="24">
        <v>0</v>
      </c>
      <c r="X1874" s="24">
        <v>6</v>
      </c>
      <c r="Y1874" s="24">
        <v>3</v>
      </c>
      <c r="Z1874" s="24">
        <v>1</v>
      </c>
      <c r="AA1874" s="28">
        <v>2.5</v>
      </c>
      <c r="AB1874" s="28">
        <v>0.5</v>
      </c>
      <c r="AC1874" s="28">
        <v>1.25</v>
      </c>
      <c r="AD1874" s="28">
        <v>32.5</v>
      </c>
      <c r="AE1874" s="28">
        <v>32.500981260000003</v>
      </c>
      <c r="AF1874" t="s">
        <v>1515</v>
      </c>
    </row>
    <row r="1875" spans="1:32" ht="18" customHeight="1">
      <c r="A1875" s="22">
        <v>46185</v>
      </c>
      <c r="B1875" s="23" t="s">
        <v>9</v>
      </c>
      <c r="C1875" s="24">
        <v>521</v>
      </c>
      <c r="D1875" s="25">
        <v>2370</v>
      </c>
      <c r="E1875" s="26">
        <v>-602</v>
      </c>
      <c r="F1875" s="24">
        <v>5</v>
      </c>
      <c r="G1875" s="24">
        <v>9</v>
      </c>
      <c r="H1875" s="23" t="s">
        <v>1037</v>
      </c>
      <c r="I1875" s="23" t="s">
        <v>1674</v>
      </c>
      <c r="J1875" s="23" t="s">
        <v>2774</v>
      </c>
      <c r="K1875" s="23" t="s">
        <v>370</v>
      </c>
      <c r="L1875" s="27">
        <v>0.9153</v>
      </c>
      <c r="M1875" s="25">
        <v>-745</v>
      </c>
      <c r="N1875" s="25">
        <v>140</v>
      </c>
      <c r="O1875" s="24">
        <v>0</v>
      </c>
      <c r="P1875" s="24">
        <v>1</v>
      </c>
      <c r="Q1875" s="24">
        <v>1</v>
      </c>
      <c r="R1875" s="66">
        <v>415.79887920298881</v>
      </c>
      <c r="S1875" s="66">
        <v>5.6998710639693426</v>
      </c>
      <c r="T1875" s="66">
        <v>474</v>
      </c>
      <c r="U1875" s="66">
        <v>263.33333333333331</v>
      </c>
      <c r="V1875" s="66">
        <v>169.28571428571431</v>
      </c>
      <c r="W1875" s="24">
        <v>0</v>
      </c>
      <c r="X1875" s="24">
        <v>5</v>
      </c>
      <c r="Y1875" s="24">
        <v>0</v>
      </c>
      <c r="Z1875" s="24">
        <v>6</v>
      </c>
      <c r="AA1875" s="28">
        <v>2.75</v>
      </c>
      <c r="AB1875" s="28">
        <v>0.5</v>
      </c>
      <c r="AC1875" s="28">
        <v>1.375</v>
      </c>
      <c r="AD1875" s="28">
        <v>33.799999999999997</v>
      </c>
      <c r="AE1875" s="28">
        <v>33.80098125</v>
      </c>
      <c r="AF1875" t="s">
        <v>3439</v>
      </c>
    </row>
    <row r="1876" spans="1:32" ht="18" customHeight="1">
      <c r="A1876" s="22">
        <v>46185</v>
      </c>
      <c r="B1876" s="23" t="s">
        <v>9</v>
      </c>
      <c r="C1876" s="24">
        <v>508</v>
      </c>
      <c r="D1876" s="25">
        <v>2239</v>
      </c>
      <c r="E1876" s="26">
        <v>-165</v>
      </c>
      <c r="F1876" s="24">
        <v>7</v>
      </c>
      <c r="G1876" s="24">
        <v>8</v>
      </c>
      <c r="H1876" s="23" t="s">
        <v>3019</v>
      </c>
      <c r="I1876" s="23" t="s">
        <v>3440</v>
      </c>
      <c r="J1876" s="23" t="s">
        <v>1427</v>
      </c>
      <c r="K1876" s="23" t="s">
        <v>203</v>
      </c>
      <c r="L1876" s="27">
        <v>0.97540000000000004</v>
      </c>
      <c r="M1876" s="25">
        <v>-191</v>
      </c>
      <c r="N1876" s="25">
        <v>-347</v>
      </c>
      <c r="O1876" s="24">
        <v>0</v>
      </c>
      <c r="P1876" s="24">
        <v>8</v>
      </c>
      <c r="Q1876" s="24">
        <v>1</v>
      </c>
      <c r="R1876" s="66">
        <v>381.0207555002076</v>
      </c>
      <c r="S1876" s="66">
        <v>5.8763202992987082</v>
      </c>
      <c r="T1876" s="66">
        <v>319.85714285714278</v>
      </c>
      <c r="U1876" s="66">
        <v>279.875</v>
      </c>
      <c r="V1876" s="66">
        <v>149.26666666666671</v>
      </c>
      <c r="W1876" s="24">
        <v>0</v>
      </c>
      <c r="X1876" s="24">
        <v>4</v>
      </c>
      <c r="Y1876" s="24">
        <v>3</v>
      </c>
      <c r="Z1876" s="24">
        <v>2</v>
      </c>
      <c r="AA1876" s="28">
        <v>2.25</v>
      </c>
      <c r="AB1876" s="28">
        <v>0.5</v>
      </c>
      <c r="AC1876" s="28">
        <v>1.125</v>
      </c>
      <c r="AD1876" s="28">
        <v>31.2</v>
      </c>
      <c r="AE1876" s="28">
        <v>31.200981240000001</v>
      </c>
      <c r="AF1876" t="s">
        <v>984</v>
      </c>
    </row>
    <row r="1877" spans="1:32" ht="18" customHeight="1">
      <c r="A1877" s="22">
        <v>46185</v>
      </c>
      <c r="B1877" s="23" t="s">
        <v>9</v>
      </c>
      <c r="C1877" s="24">
        <v>527</v>
      </c>
      <c r="D1877" s="25">
        <v>2260</v>
      </c>
      <c r="E1877" s="26">
        <v>489</v>
      </c>
      <c r="F1877" s="24">
        <v>12</v>
      </c>
      <c r="G1877" s="24">
        <v>4</v>
      </c>
      <c r="H1877" s="23" t="s">
        <v>3441</v>
      </c>
      <c r="I1877" s="23" t="s">
        <v>3053</v>
      </c>
      <c r="J1877" s="23" t="s">
        <v>3442</v>
      </c>
      <c r="K1877" s="23" t="s">
        <v>154</v>
      </c>
      <c r="L1877" s="27">
        <v>1.0721000000000001</v>
      </c>
      <c r="M1877" s="25">
        <v>208</v>
      </c>
      <c r="N1877" s="25">
        <v>339</v>
      </c>
      <c r="O1877" s="24">
        <v>0</v>
      </c>
      <c r="P1877" s="24">
        <v>7</v>
      </c>
      <c r="Q1877" s="24">
        <v>1</v>
      </c>
      <c r="R1877" s="66">
        <v>367.407897467829</v>
      </c>
      <c r="S1877" s="66">
        <v>6.1512014727388662</v>
      </c>
      <c r="T1877" s="66">
        <v>188.33333333333329</v>
      </c>
      <c r="U1877" s="66">
        <v>565</v>
      </c>
      <c r="V1877" s="66">
        <v>141.25</v>
      </c>
      <c r="W1877" s="24">
        <v>7</v>
      </c>
      <c r="X1877" s="24">
        <v>0</v>
      </c>
      <c r="Y1877" s="24">
        <v>4</v>
      </c>
      <c r="Z1877" s="24">
        <v>0</v>
      </c>
      <c r="AA1877" s="28">
        <v>2.75</v>
      </c>
      <c r="AB1877" s="28">
        <v>0.5</v>
      </c>
      <c r="AC1877" s="28">
        <v>1.375</v>
      </c>
      <c r="AD1877" s="28">
        <v>13.8</v>
      </c>
      <c r="AE1877" s="28">
        <v>13.80098123</v>
      </c>
      <c r="AF1877" t="s">
        <v>1471</v>
      </c>
    </row>
    <row r="1878" spans="1:32" ht="18" customHeight="1">
      <c r="A1878" s="22">
        <v>46185</v>
      </c>
      <c r="B1878" s="23" t="s">
        <v>9</v>
      </c>
      <c r="C1878" s="24">
        <v>528</v>
      </c>
      <c r="D1878" s="25">
        <v>2164</v>
      </c>
      <c r="E1878" s="26">
        <v>1321</v>
      </c>
      <c r="F1878" s="24">
        <v>15</v>
      </c>
      <c r="G1878" s="24">
        <v>5</v>
      </c>
      <c r="H1878" s="23" t="s">
        <v>1244</v>
      </c>
      <c r="I1878" s="23" t="s">
        <v>1454</v>
      </c>
      <c r="J1878" s="23" t="s">
        <v>1713</v>
      </c>
      <c r="K1878" s="23" t="s">
        <v>154</v>
      </c>
      <c r="L1878" s="27">
        <v>1.2035</v>
      </c>
      <c r="M1878" s="25">
        <v>-512</v>
      </c>
      <c r="N1878" s="25">
        <v>-219</v>
      </c>
      <c r="O1878" s="24">
        <v>0</v>
      </c>
      <c r="P1878" s="24">
        <v>8</v>
      </c>
      <c r="Q1878" s="24">
        <v>1</v>
      </c>
      <c r="R1878" s="66">
        <v>339.06667704441679</v>
      </c>
      <c r="S1878" s="66">
        <v>6.3822255223167268</v>
      </c>
      <c r="T1878" s="66">
        <v>144.26666666666671</v>
      </c>
      <c r="U1878" s="66">
        <v>432.8</v>
      </c>
      <c r="V1878" s="66">
        <v>108.2</v>
      </c>
      <c r="W1878" s="24">
        <v>7</v>
      </c>
      <c r="X1878" s="24">
        <v>0</v>
      </c>
      <c r="Y1878" s="24">
        <v>7</v>
      </c>
      <c r="Z1878" s="24">
        <v>0</v>
      </c>
      <c r="AA1878" s="28">
        <v>3.5</v>
      </c>
      <c r="AB1878" s="28">
        <v>0.5</v>
      </c>
      <c r="AC1878" s="28">
        <v>1.75</v>
      </c>
      <c r="AD1878" s="28">
        <v>27.5</v>
      </c>
      <c r="AE1878" s="28">
        <v>27.50098122</v>
      </c>
      <c r="AF1878" t="s">
        <v>263</v>
      </c>
    </row>
    <row r="1879" spans="1:32" ht="18" customHeight="1">
      <c r="A1879" s="22">
        <v>46185</v>
      </c>
      <c r="B1879" s="23" t="s">
        <v>9</v>
      </c>
      <c r="C1879" s="24">
        <v>520</v>
      </c>
      <c r="D1879" s="25">
        <v>1933</v>
      </c>
      <c r="E1879" s="26">
        <v>-574</v>
      </c>
      <c r="F1879" s="24">
        <v>4</v>
      </c>
      <c r="G1879" s="24">
        <v>6</v>
      </c>
      <c r="H1879" s="23" t="s">
        <v>3443</v>
      </c>
      <c r="I1879" s="23" t="s">
        <v>3444</v>
      </c>
      <c r="J1879" s="23" t="s">
        <v>3411</v>
      </c>
      <c r="K1879" s="23" t="s">
        <v>154</v>
      </c>
      <c r="L1879" s="27">
        <v>0.90100000000000002</v>
      </c>
      <c r="M1879" s="25">
        <v>-322</v>
      </c>
      <c r="N1879" s="25">
        <v>762</v>
      </c>
      <c r="O1879" s="24">
        <v>0</v>
      </c>
      <c r="P1879" s="24">
        <v>0</v>
      </c>
      <c r="Q1879" s="24">
        <v>1</v>
      </c>
      <c r="R1879" s="66">
        <v>347.18311540058119</v>
      </c>
      <c r="S1879" s="66">
        <v>5.5676670732379856</v>
      </c>
      <c r="T1879" s="66">
        <v>483.25</v>
      </c>
      <c r="U1879" s="66">
        <v>322.16666666666669</v>
      </c>
      <c r="V1879" s="66">
        <v>193.3</v>
      </c>
      <c r="W1879" s="24">
        <v>0</v>
      </c>
      <c r="X1879" s="24">
        <v>3</v>
      </c>
      <c r="Y1879" s="24">
        <v>0</v>
      </c>
      <c r="Z1879" s="24">
        <v>7</v>
      </c>
      <c r="AA1879" s="28">
        <v>2.5</v>
      </c>
      <c r="AB1879" s="28">
        <v>0.5</v>
      </c>
      <c r="AC1879" s="28">
        <v>1.25</v>
      </c>
      <c r="AD1879" s="28">
        <v>22.5</v>
      </c>
      <c r="AE1879" s="28">
        <v>22.500981209999999</v>
      </c>
      <c r="AF1879" t="s">
        <v>629</v>
      </c>
    </row>
    <row r="1880" spans="1:32" ht="18" customHeight="1">
      <c r="A1880" s="22">
        <v>46185</v>
      </c>
      <c r="B1880" s="23" t="s">
        <v>9</v>
      </c>
      <c r="C1880" s="24">
        <v>517</v>
      </c>
      <c r="D1880" s="25">
        <v>1911</v>
      </c>
      <c r="E1880" s="26">
        <v>-135</v>
      </c>
      <c r="F1880" s="24">
        <v>8</v>
      </c>
      <c r="G1880" s="24">
        <v>4</v>
      </c>
      <c r="H1880" s="23" t="s">
        <v>3445</v>
      </c>
      <c r="I1880" s="23" t="s">
        <v>3446</v>
      </c>
      <c r="J1880" s="23" t="s">
        <v>1014</v>
      </c>
      <c r="K1880" s="23" t="s">
        <v>154</v>
      </c>
      <c r="L1880" s="27">
        <v>0.97650000000000003</v>
      </c>
      <c r="M1880" s="25">
        <v>-210</v>
      </c>
      <c r="N1880" s="25">
        <v>318</v>
      </c>
      <c r="O1880" s="24">
        <v>0</v>
      </c>
      <c r="P1880" s="24">
        <v>7</v>
      </c>
      <c r="Q1880" s="24">
        <v>1</v>
      </c>
      <c r="R1880" s="66">
        <v>299.10491905354922</v>
      </c>
      <c r="S1880" s="66">
        <v>6.3890624268130836</v>
      </c>
      <c r="T1880" s="66">
        <v>238.875</v>
      </c>
      <c r="U1880" s="66">
        <v>477.75</v>
      </c>
      <c r="V1880" s="66">
        <v>159.25</v>
      </c>
      <c r="W1880" s="24">
        <v>5</v>
      </c>
      <c r="X1880" s="24">
        <v>0</v>
      </c>
      <c r="Y1880" s="24">
        <v>2</v>
      </c>
      <c r="Z1880" s="24">
        <v>0</v>
      </c>
      <c r="AA1880" s="28">
        <v>1.75</v>
      </c>
      <c r="AB1880" s="28">
        <v>0.5</v>
      </c>
      <c r="AC1880" s="28">
        <v>0.875</v>
      </c>
      <c r="AD1880" s="28">
        <v>18.8</v>
      </c>
      <c r="AE1880" s="28">
        <v>18.800981199999999</v>
      </c>
      <c r="AF1880" t="s">
        <v>612</v>
      </c>
    </row>
    <row r="1881" spans="1:32" ht="18" customHeight="1">
      <c r="A1881" s="22">
        <v>46185</v>
      </c>
      <c r="B1881" s="23" t="s">
        <v>9</v>
      </c>
      <c r="C1881" s="24">
        <v>516</v>
      </c>
      <c r="D1881" s="25">
        <v>1673</v>
      </c>
      <c r="E1881" s="26">
        <v>-526</v>
      </c>
      <c r="F1881" s="24">
        <v>5</v>
      </c>
      <c r="G1881" s="24">
        <v>3</v>
      </c>
      <c r="H1881" s="23" t="s">
        <v>2457</v>
      </c>
      <c r="I1881" s="23" t="s">
        <v>3447</v>
      </c>
      <c r="J1881" s="23" t="s">
        <v>3448</v>
      </c>
      <c r="K1881" s="23" t="s">
        <v>154</v>
      </c>
      <c r="L1881" s="27">
        <v>0.8952</v>
      </c>
      <c r="M1881" s="25">
        <v>-413</v>
      </c>
      <c r="N1881" s="25">
        <v>-852</v>
      </c>
      <c r="O1881" s="24">
        <v>0</v>
      </c>
      <c r="P1881" s="24">
        <v>6</v>
      </c>
      <c r="Q1881" s="24">
        <v>1</v>
      </c>
      <c r="R1881" s="66">
        <v>277.00897675383982</v>
      </c>
      <c r="S1881" s="66">
        <v>6.0395154684343986</v>
      </c>
      <c r="T1881" s="66">
        <v>334.6</v>
      </c>
      <c r="U1881" s="66">
        <v>557.66666666666663</v>
      </c>
      <c r="V1881" s="66">
        <v>209.125</v>
      </c>
      <c r="W1881" s="24">
        <v>0</v>
      </c>
      <c r="X1881" s="24">
        <v>0</v>
      </c>
      <c r="Y1881" s="24">
        <v>0</v>
      </c>
      <c r="Z1881" s="24">
        <v>0</v>
      </c>
      <c r="AA1881" s="28">
        <v>0</v>
      </c>
      <c r="AB1881" s="28">
        <v>0.5</v>
      </c>
      <c r="AC1881" s="28">
        <v>0</v>
      </c>
      <c r="AD1881" s="28">
        <v>20</v>
      </c>
      <c r="AE1881" s="28">
        <v>20.000981190000001</v>
      </c>
      <c r="AF1881" t="s">
        <v>590</v>
      </c>
    </row>
    <row r="1882" spans="1:32" ht="18" customHeight="1">
      <c r="A1882" s="22">
        <v>46185</v>
      </c>
      <c r="B1882" s="23" t="s">
        <v>9</v>
      </c>
      <c r="C1882" s="24">
        <v>526</v>
      </c>
      <c r="D1882" s="25">
        <v>1529</v>
      </c>
      <c r="E1882" s="26">
        <v>-166</v>
      </c>
      <c r="F1882" s="24">
        <v>6</v>
      </c>
      <c r="G1882" s="24">
        <v>2</v>
      </c>
      <c r="H1882" s="23" t="s">
        <v>3449</v>
      </c>
      <c r="I1882" s="23" t="s">
        <v>3450</v>
      </c>
      <c r="J1882" s="23" t="s">
        <v>3451</v>
      </c>
      <c r="K1882" s="23" t="s">
        <v>154</v>
      </c>
      <c r="L1882" s="27">
        <v>0.96379999999999999</v>
      </c>
      <c r="M1882" s="25">
        <v>-767</v>
      </c>
      <c r="N1882" s="25">
        <v>-1198</v>
      </c>
      <c r="O1882" s="24">
        <v>0</v>
      </c>
      <c r="P1882" s="24">
        <v>6</v>
      </c>
      <c r="Q1882" s="24">
        <v>1</v>
      </c>
      <c r="R1882" s="66">
        <v>258.49714611872139</v>
      </c>
      <c r="S1882" s="66">
        <v>5.9149589191122738</v>
      </c>
      <c r="T1882" s="66">
        <v>254.83333333333329</v>
      </c>
      <c r="U1882" s="66">
        <v>764.5</v>
      </c>
      <c r="V1882" s="66">
        <v>191.125</v>
      </c>
      <c r="W1882" s="24">
        <v>4</v>
      </c>
      <c r="X1882" s="24">
        <v>0</v>
      </c>
      <c r="Y1882" s="24">
        <v>0</v>
      </c>
      <c r="Z1882" s="24">
        <v>2</v>
      </c>
      <c r="AA1882" s="28">
        <v>1.5</v>
      </c>
      <c r="AB1882" s="28">
        <v>0.5</v>
      </c>
      <c r="AC1882" s="28">
        <v>0.75</v>
      </c>
      <c r="AD1882" s="28">
        <v>27.5</v>
      </c>
      <c r="AE1882" s="28">
        <v>27.50098118</v>
      </c>
      <c r="AF1882" t="s">
        <v>763</v>
      </c>
    </row>
    <row r="1883" spans="1:32" ht="18" customHeight="1">
      <c r="A1883" s="22">
        <v>46185</v>
      </c>
      <c r="B1883" s="23" t="s">
        <v>9</v>
      </c>
      <c r="C1883" s="24">
        <v>511</v>
      </c>
      <c r="D1883" s="25">
        <v>900</v>
      </c>
      <c r="E1883" s="26">
        <v>-357</v>
      </c>
      <c r="F1883" s="24">
        <v>2</v>
      </c>
      <c r="G1883" s="24">
        <v>2</v>
      </c>
      <c r="H1883" s="23" t="s">
        <v>1986</v>
      </c>
      <c r="I1883" s="23" t="s">
        <v>3452</v>
      </c>
      <c r="J1883" s="23" t="s">
        <v>3452</v>
      </c>
      <c r="K1883" s="23" t="s">
        <v>154</v>
      </c>
      <c r="L1883" s="27">
        <v>0.86780000000000002</v>
      </c>
      <c r="M1883" s="25">
        <v>112</v>
      </c>
      <c r="N1883" s="25">
        <v>-714</v>
      </c>
      <c r="O1883" s="24">
        <v>0</v>
      </c>
      <c r="P1883" s="24">
        <v>1</v>
      </c>
      <c r="Q1883" s="24">
        <v>1</v>
      </c>
      <c r="R1883" s="66">
        <v>155.8239414694894</v>
      </c>
      <c r="S1883" s="66">
        <v>5.7757491660947453</v>
      </c>
      <c r="T1883" s="66">
        <v>450</v>
      </c>
      <c r="U1883" s="66">
        <v>450</v>
      </c>
      <c r="V1883" s="66">
        <v>225</v>
      </c>
      <c r="W1883" s="24">
        <v>0</v>
      </c>
      <c r="X1883" s="24">
        <v>0</v>
      </c>
      <c r="Y1883" s="24">
        <v>0</v>
      </c>
      <c r="Z1883" s="24">
        <v>5</v>
      </c>
      <c r="AA1883" s="28">
        <v>1.25</v>
      </c>
      <c r="AB1883" s="28">
        <v>0.5</v>
      </c>
      <c r="AC1883" s="28">
        <v>0.625</v>
      </c>
      <c r="AD1883" s="28">
        <v>26.2</v>
      </c>
      <c r="AE1883" s="28">
        <v>26.200981169999999</v>
      </c>
      <c r="AF1883" t="s">
        <v>2889</v>
      </c>
    </row>
    <row r="1884" spans="1:32" ht="18" customHeight="1">
      <c r="A1884" s="22">
        <v>46185</v>
      </c>
      <c r="B1884" s="23" t="s">
        <v>9</v>
      </c>
      <c r="C1884" s="24">
        <v>513</v>
      </c>
      <c r="D1884" s="25">
        <v>506</v>
      </c>
      <c r="E1884" s="26">
        <v>-385</v>
      </c>
      <c r="F1884" s="24">
        <v>1</v>
      </c>
      <c r="G1884" s="24">
        <v>0</v>
      </c>
      <c r="H1884" s="23" t="s">
        <v>3453</v>
      </c>
      <c r="I1884" s="23" t="s">
        <v>3453</v>
      </c>
      <c r="J1884" s="23" t="s">
        <v>214</v>
      </c>
      <c r="K1884" s="23" t="s">
        <v>154</v>
      </c>
      <c r="L1884" s="27">
        <v>0.74639999999999995</v>
      </c>
      <c r="M1884" s="25">
        <v>-409</v>
      </c>
      <c r="N1884" s="25">
        <v>-217</v>
      </c>
      <c r="O1884" s="24">
        <v>0</v>
      </c>
      <c r="P1884" s="24">
        <v>3</v>
      </c>
      <c r="Q1884" s="24">
        <v>1</v>
      </c>
      <c r="R1884" s="66">
        <v>81.798515981735164</v>
      </c>
      <c r="S1884" s="66">
        <v>6.1859312962717441</v>
      </c>
      <c r="T1884" s="66">
        <v>506</v>
      </c>
      <c r="U1884" s="66"/>
      <c r="V1884" s="66">
        <v>506</v>
      </c>
      <c r="W1884" s="24">
        <v>0</v>
      </c>
      <c r="X1884" s="24"/>
      <c r="Y1884" s="24">
        <v>0</v>
      </c>
      <c r="Z1884" s="24">
        <v>0</v>
      </c>
      <c r="AA1884" s="28">
        <v>0</v>
      </c>
      <c r="AB1884" s="28">
        <v>0.5</v>
      </c>
      <c r="AC1884" s="28">
        <v>0</v>
      </c>
      <c r="AD1884" s="28">
        <v>10</v>
      </c>
      <c r="AE1884" s="28">
        <v>10.00098116</v>
      </c>
      <c r="AF1884" t="s">
        <v>584</v>
      </c>
    </row>
    <row r="1885" spans="1:32" ht="18" customHeight="1">
      <c r="A1885" s="22">
        <v>46185</v>
      </c>
      <c r="B1885" s="23" t="s">
        <v>9</v>
      </c>
      <c r="C1885" s="24">
        <v>531</v>
      </c>
      <c r="D1885" s="25">
        <v>454</v>
      </c>
      <c r="E1885" s="26">
        <v>-337</v>
      </c>
      <c r="F1885" s="24">
        <v>1</v>
      </c>
      <c r="G1885" s="24">
        <v>0</v>
      </c>
      <c r="H1885" s="23" t="s">
        <v>3138</v>
      </c>
      <c r="I1885" s="23" t="s">
        <v>3138</v>
      </c>
      <c r="J1885" s="23" t="s">
        <v>214</v>
      </c>
      <c r="K1885" s="23" t="s">
        <v>154</v>
      </c>
      <c r="L1885" s="27">
        <v>0.75260000000000005</v>
      </c>
      <c r="M1885" s="25">
        <v>-520</v>
      </c>
      <c r="N1885" s="25">
        <v>298</v>
      </c>
      <c r="O1885" s="24">
        <v>0</v>
      </c>
      <c r="P1885" s="24">
        <v>1</v>
      </c>
      <c r="Q1885" s="24">
        <v>1</v>
      </c>
      <c r="R1885" s="66">
        <v>71.363688252386879</v>
      </c>
      <c r="S1885" s="66">
        <v>6.3617788138187379</v>
      </c>
      <c r="T1885" s="66">
        <v>454</v>
      </c>
      <c r="U1885" s="66"/>
      <c r="V1885" s="66">
        <v>454</v>
      </c>
      <c r="W1885" s="24">
        <v>0</v>
      </c>
      <c r="X1885" s="24"/>
      <c r="Y1885" s="24">
        <v>0</v>
      </c>
      <c r="Z1885" s="24">
        <v>0</v>
      </c>
      <c r="AA1885" s="28">
        <v>0</v>
      </c>
      <c r="AB1885" s="28">
        <v>0.5</v>
      </c>
      <c r="AC1885" s="28">
        <v>0</v>
      </c>
      <c r="AD1885" s="28">
        <v>20</v>
      </c>
      <c r="AE1885" s="28">
        <v>20.000981150000001</v>
      </c>
      <c r="AF1885" t="s">
        <v>590</v>
      </c>
    </row>
    <row r="1886" spans="1:32" ht="18" customHeight="1">
      <c r="A1886" s="22">
        <v>46185</v>
      </c>
      <c r="B1886" s="23" t="s">
        <v>16</v>
      </c>
      <c r="C1886" s="24">
        <v>553</v>
      </c>
      <c r="D1886" s="25">
        <v>6195</v>
      </c>
      <c r="E1886" s="26">
        <v>950</v>
      </c>
      <c r="F1886" s="24">
        <v>26</v>
      </c>
      <c r="G1886" s="24">
        <v>17</v>
      </c>
      <c r="H1886" s="23" t="s">
        <v>2397</v>
      </c>
      <c r="I1886" s="23" t="s">
        <v>2338</v>
      </c>
      <c r="J1886" s="23" t="s">
        <v>2014</v>
      </c>
      <c r="K1886" s="23" t="s">
        <v>154</v>
      </c>
      <c r="L1886" s="27">
        <v>1.0510999999999999</v>
      </c>
      <c r="M1886" s="25">
        <v>293</v>
      </c>
      <c r="N1886" s="25">
        <v>-750</v>
      </c>
      <c r="O1886" s="24">
        <v>0</v>
      </c>
      <c r="P1886" s="24">
        <v>3</v>
      </c>
      <c r="Q1886" s="24">
        <v>1</v>
      </c>
      <c r="R1886" s="66">
        <v>1053.706880448319</v>
      </c>
      <c r="S1886" s="66">
        <v>5.8792441379563023</v>
      </c>
      <c r="T1886" s="66">
        <v>238.2692307692308</v>
      </c>
      <c r="U1886" s="66">
        <v>364.41176470588238</v>
      </c>
      <c r="V1886" s="66">
        <v>144.06976744186051</v>
      </c>
      <c r="W1886" s="24">
        <v>7</v>
      </c>
      <c r="X1886" s="24">
        <v>3</v>
      </c>
      <c r="Y1886" s="24">
        <v>4</v>
      </c>
      <c r="Z1886" s="24">
        <v>6</v>
      </c>
      <c r="AA1886" s="28">
        <v>5</v>
      </c>
      <c r="AB1886" s="28">
        <v>0.8</v>
      </c>
      <c r="AC1886" s="28">
        <v>4</v>
      </c>
      <c r="AD1886" s="28">
        <v>40</v>
      </c>
      <c r="AE1886" s="28">
        <v>40.00098114</v>
      </c>
      <c r="AF1886" t="s">
        <v>208</v>
      </c>
    </row>
    <row r="1887" spans="1:32" ht="18" customHeight="1">
      <c r="A1887" s="22">
        <v>46185</v>
      </c>
      <c r="B1887" s="23" t="s">
        <v>16</v>
      </c>
      <c r="C1887" s="24">
        <v>557</v>
      </c>
      <c r="D1887" s="25">
        <v>4739</v>
      </c>
      <c r="E1887" s="26">
        <v>128</v>
      </c>
      <c r="F1887" s="24">
        <v>18</v>
      </c>
      <c r="G1887" s="24">
        <v>15</v>
      </c>
      <c r="H1887" s="23" t="s">
        <v>2936</v>
      </c>
      <c r="I1887" s="23" t="s">
        <v>2774</v>
      </c>
      <c r="J1887" s="23" t="s">
        <v>788</v>
      </c>
      <c r="K1887" s="23" t="s">
        <v>154</v>
      </c>
      <c r="L1887" s="27">
        <v>1.0089999999999999</v>
      </c>
      <c r="M1887" s="25">
        <v>-309</v>
      </c>
      <c r="N1887" s="25">
        <v>-26</v>
      </c>
      <c r="O1887" s="24">
        <v>0</v>
      </c>
      <c r="P1887" s="24">
        <v>7</v>
      </c>
      <c r="Q1887" s="24">
        <v>1</v>
      </c>
      <c r="R1887" s="66">
        <v>766.78170402656713</v>
      </c>
      <c r="S1887" s="66">
        <v>6.1803769901059153</v>
      </c>
      <c r="T1887" s="66">
        <v>263.27777777777783</v>
      </c>
      <c r="U1887" s="66">
        <v>315.93333333333328</v>
      </c>
      <c r="V1887" s="66">
        <v>143.60606060606059</v>
      </c>
      <c r="W1887" s="24">
        <v>4</v>
      </c>
      <c r="X1887" s="24">
        <v>4</v>
      </c>
      <c r="Y1887" s="24">
        <v>4</v>
      </c>
      <c r="Z1887" s="24">
        <v>0</v>
      </c>
      <c r="AA1887" s="28">
        <v>3</v>
      </c>
      <c r="AB1887" s="28">
        <v>0.6</v>
      </c>
      <c r="AC1887" s="28">
        <v>1.8</v>
      </c>
      <c r="AD1887" s="28">
        <v>18</v>
      </c>
      <c r="AE1887" s="28">
        <v>18.00098113</v>
      </c>
      <c r="AF1887" t="s">
        <v>778</v>
      </c>
    </row>
    <row r="1888" spans="1:32" ht="18" customHeight="1">
      <c r="A1888" s="22">
        <v>46185</v>
      </c>
      <c r="B1888" s="23" t="s">
        <v>16</v>
      </c>
      <c r="C1888" s="24">
        <v>560</v>
      </c>
      <c r="D1888" s="25">
        <v>3179</v>
      </c>
      <c r="E1888" s="26">
        <v>-573</v>
      </c>
      <c r="F1888" s="24">
        <v>8</v>
      </c>
      <c r="G1888" s="24">
        <v>9</v>
      </c>
      <c r="H1888" s="23" t="s">
        <v>3332</v>
      </c>
      <c r="I1888" s="23" t="s">
        <v>3066</v>
      </c>
      <c r="J1888" s="23" t="s">
        <v>3454</v>
      </c>
      <c r="K1888" s="23" t="s">
        <v>154</v>
      </c>
      <c r="L1888" s="27">
        <v>0.93989999999999996</v>
      </c>
      <c r="M1888" s="25">
        <v>-1405</v>
      </c>
      <c r="N1888" s="25">
        <v>653</v>
      </c>
      <c r="O1888" s="24">
        <v>0</v>
      </c>
      <c r="P1888" s="24">
        <v>0</v>
      </c>
      <c r="Q1888" s="24">
        <v>1</v>
      </c>
      <c r="R1888" s="66">
        <v>573.11187214611869</v>
      </c>
      <c r="S1888" s="66">
        <v>5.5469100440995449</v>
      </c>
      <c r="T1888" s="66">
        <v>397.375</v>
      </c>
      <c r="U1888" s="66">
        <v>353.22222222222217</v>
      </c>
      <c r="V1888" s="66">
        <v>187</v>
      </c>
      <c r="W1888" s="24">
        <v>0</v>
      </c>
      <c r="X1888" s="24">
        <v>3</v>
      </c>
      <c r="Y1888" s="24">
        <v>0</v>
      </c>
      <c r="Z1888" s="24">
        <v>7</v>
      </c>
      <c r="AA1888" s="28">
        <v>2.5</v>
      </c>
      <c r="AB1888" s="28">
        <v>0.6</v>
      </c>
      <c r="AC1888" s="28">
        <v>1.5</v>
      </c>
      <c r="AD1888" s="28">
        <v>25</v>
      </c>
      <c r="AE1888" s="28">
        <v>25.000981119999999</v>
      </c>
      <c r="AF1888" t="s">
        <v>812</v>
      </c>
    </row>
    <row r="1889" spans="1:32" ht="18" customHeight="1">
      <c r="A1889" s="22">
        <v>46185</v>
      </c>
      <c r="B1889" s="23" t="s">
        <v>16</v>
      </c>
      <c r="C1889" s="24">
        <v>552</v>
      </c>
      <c r="D1889" s="25">
        <v>2590</v>
      </c>
      <c r="E1889" s="26">
        <v>120</v>
      </c>
      <c r="F1889" s="24">
        <v>12</v>
      </c>
      <c r="G1889" s="24">
        <v>1</v>
      </c>
      <c r="H1889" s="23" t="s">
        <v>508</v>
      </c>
      <c r="I1889" s="23" t="s">
        <v>3199</v>
      </c>
      <c r="J1889" s="23" t="s">
        <v>3455</v>
      </c>
      <c r="K1889" s="23" t="s">
        <v>154</v>
      </c>
      <c r="L1889" s="27">
        <v>1.0154000000000001</v>
      </c>
      <c r="M1889" s="25">
        <v>933</v>
      </c>
      <c r="N1889" s="25">
        <v>-431</v>
      </c>
      <c r="O1889" s="24">
        <v>0</v>
      </c>
      <c r="P1889" s="24">
        <v>2</v>
      </c>
      <c r="Q1889" s="24">
        <v>1</v>
      </c>
      <c r="R1889" s="66">
        <v>443.58084267330838</v>
      </c>
      <c r="S1889" s="66">
        <v>5.8388454839279467</v>
      </c>
      <c r="T1889" s="66">
        <v>215.83333333333329</v>
      </c>
      <c r="U1889" s="66">
        <v>2590</v>
      </c>
      <c r="V1889" s="66">
        <v>199.2307692307692</v>
      </c>
      <c r="W1889" s="24">
        <v>7</v>
      </c>
      <c r="X1889" s="24">
        <v>0</v>
      </c>
      <c r="Y1889" s="24">
        <v>0</v>
      </c>
      <c r="Z1889" s="24">
        <v>6</v>
      </c>
      <c r="AA1889" s="28">
        <v>3.25</v>
      </c>
      <c r="AB1889" s="28">
        <v>0.5</v>
      </c>
      <c r="AC1889" s="28">
        <v>1.625</v>
      </c>
      <c r="AD1889" s="28">
        <v>26.2</v>
      </c>
      <c r="AE1889" s="28">
        <v>26.200981110000001</v>
      </c>
      <c r="AF1889" t="s">
        <v>245</v>
      </c>
    </row>
    <row r="1890" spans="1:32" ht="18" customHeight="1">
      <c r="A1890" s="22">
        <v>46185</v>
      </c>
      <c r="B1890" s="23" t="s">
        <v>16</v>
      </c>
      <c r="C1890" s="24">
        <v>558</v>
      </c>
      <c r="D1890" s="25">
        <v>2455</v>
      </c>
      <c r="E1890" s="26">
        <v>-65</v>
      </c>
      <c r="F1890" s="24">
        <v>9</v>
      </c>
      <c r="G1890" s="24">
        <v>5</v>
      </c>
      <c r="H1890" s="23" t="s">
        <v>551</v>
      </c>
      <c r="I1890" s="23" t="s">
        <v>3207</v>
      </c>
      <c r="J1890" s="23" t="s">
        <v>3456</v>
      </c>
      <c r="K1890" s="23" t="s">
        <v>154</v>
      </c>
      <c r="L1890" s="27">
        <v>0.99119999999999997</v>
      </c>
      <c r="M1890" s="25">
        <v>-195</v>
      </c>
      <c r="N1890" s="25">
        <v>488</v>
      </c>
      <c r="O1890" s="24">
        <v>0</v>
      </c>
      <c r="P1890" s="24">
        <v>8</v>
      </c>
      <c r="Q1890" s="24">
        <v>1</v>
      </c>
      <c r="R1890" s="66">
        <v>424.28850145288499</v>
      </c>
      <c r="S1890" s="66">
        <v>5.7861572764601892</v>
      </c>
      <c r="T1890" s="66">
        <v>272.77777777777783</v>
      </c>
      <c r="U1890" s="66">
        <v>491</v>
      </c>
      <c r="V1890" s="66">
        <v>175.35714285714289</v>
      </c>
      <c r="W1890" s="24">
        <v>1</v>
      </c>
      <c r="X1890" s="24">
        <v>0</v>
      </c>
      <c r="Y1890" s="24">
        <v>0</v>
      </c>
      <c r="Z1890" s="24">
        <v>6</v>
      </c>
      <c r="AA1890" s="28">
        <v>1.75</v>
      </c>
      <c r="AB1890" s="28">
        <v>0.5</v>
      </c>
      <c r="AC1890" s="28">
        <v>0.875</v>
      </c>
      <c r="AD1890" s="28">
        <v>28.8</v>
      </c>
      <c r="AE1890" s="28">
        <v>28.800981100000001</v>
      </c>
      <c r="AF1890" t="s">
        <v>1124</v>
      </c>
    </row>
    <row r="1891" spans="1:32" ht="18" customHeight="1">
      <c r="A1891" s="22">
        <v>46185</v>
      </c>
      <c r="B1891" s="23" t="s">
        <v>16</v>
      </c>
      <c r="C1891" s="24">
        <v>551</v>
      </c>
      <c r="D1891" s="25">
        <v>1431</v>
      </c>
      <c r="E1891" s="26">
        <v>-692</v>
      </c>
      <c r="F1891" s="24">
        <v>3</v>
      </c>
      <c r="G1891" s="24">
        <v>4</v>
      </c>
      <c r="H1891" s="23" t="s">
        <v>1130</v>
      </c>
      <c r="I1891" s="23" t="s">
        <v>950</v>
      </c>
      <c r="J1891" s="23" t="s">
        <v>1131</v>
      </c>
      <c r="K1891" s="23" t="s">
        <v>154</v>
      </c>
      <c r="L1891" s="27">
        <v>0.83879999999999999</v>
      </c>
      <c r="M1891" s="25">
        <v>118</v>
      </c>
      <c r="N1891" s="25">
        <v>-283</v>
      </c>
      <c r="O1891" s="24">
        <v>0</v>
      </c>
      <c r="P1891" s="24">
        <v>1</v>
      </c>
      <c r="Q1891" s="24">
        <v>1</v>
      </c>
      <c r="R1891" s="66">
        <v>223.2738169364882</v>
      </c>
      <c r="S1891" s="66">
        <v>6.4091706749791362</v>
      </c>
      <c r="T1891" s="66">
        <v>477</v>
      </c>
      <c r="U1891" s="66">
        <v>357.75</v>
      </c>
      <c r="V1891" s="66">
        <v>204.42857142857139</v>
      </c>
      <c r="W1891" s="24">
        <v>0</v>
      </c>
      <c r="X1891" s="24">
        <v>3</v>
      </c>
      <c r="Y1891" s="24">
        <v>0</v>
      </c>
      <c r="Z1891" s="24">
        <v>0</v>
      </c>
      <c r="AA1891" s="28">
        <v>0.75</v>
      </c>
      <c r="AB1891" s="28">
        <v>0.5</v>
      </c>
      <c r="AC1891" s="28">
        <v>0.375</v>
      </c>
      <c r="AD1891" s="28">
        <v>23.8</v>
      </c>
      <c r="AE1891" s="28">
        <v>23.800981090000001</v>
      </c>
      <c r="AF1891" t="s">
        <v>1132</v>
      </c>
    </row>
    <row r="1892" spans="1:32" ht="18" customHeight="1">
      <c r="A1892" s="22">
        <v>46185</v>
      </c>
      <c r="B1892" s="23" t="s">
        <v>16</v>
      </c>
      <c r="C1892" s="24">
        <v>555</v>
      </c>
      <c r="D1892" s="25">
        <v>870</v>
      </c>
      <c r="E1892" s="26">
        <v>-1122</v>
      </c>
      <c r="F1892" s="24">
        <v>0</v>
      </c>
      <c r="G1892" s="24">
        <v>1</v>
      </c>
      <c r="H1892" s="23" t="s">
        <v>3457</v>
      </c>
      <c r="I1892" s="23" t="s">
        <v>214</v>
      </c>
      <c r="J1892" s="23" t="s">
        <v>3457</v>
      </c>
      <c r="K1892" s="23" t="s">
        <v>154</v>
      </c>
      <c r="L1892" s="27">
        <v>0.57010000000000005</v>
      </c>
      <c r="M1892" s="25">
        <v>-911</v>
      </c>
      <c r="N1892" s="25">
        <v>-175</v>
      </c>
      <c r="O1892" s="24">
        <v>0</v>
      </c>
      <c r="P1892" s="24">
        <v>5</v>
      </c>
      <c r="Q1892" s="24">
        <v>1</v>
      </c>
      <c r="R1892" s="66">
        <v>122.7173100871731</v>
      </c>
      <c r="S1892" s="66">
        <v>7.0894643908181294</v>
      </c>
      <c r="T1892" s="66"/>
      <c r="U1892" s="66">
        <v>870</v>
      </c>
      <c r="V1892" s="66">
        <v>870</v>
      </c>
      <c r="W1892" s="24"/>
      <c r="X1892" s="24">
        <v>0</v>
      </c>
      <c r="Y1892" s="24">
        <v>0</v>
      </c>
      <c r="Z1892" s="24">
        <v>0</v>
      </c>
      <c r="AA1892" s="28">
        <v>0</v>
      </c>
      <c r="AB1892" s="28">
        <v>0.5</v>
      </c>
      <c r="AC1892" s="28">
        <v>0</v>
      </c>
      <c r="AD1892" s="28">
        <v>20</v>
      </c>
      <c r="AE1892" s="28">
        <v>20.000981079999999</v>
      </c>
      <c r="AF1892" t="s">
        <v>590</v>
      </c>
    </row>
    <row r="1893" spans="1:32" ht="18" customHeight="1">
      <c r="A1893" s="22">
        <v>46185</v>
      </c>
      <c r="B1893" s="23" t="s">
        <v>16</v>
      </c>
      <c r="C1893" s="24">
        <v>556</v>
      </c>
      <c r="D1893" s="25">
        <v>677</v>
      </c>
      <c r="E1893" s="26">
        <v>-570</v>
      </c>
      <c r="F1893" s="24">
        <v>1</v>
      </c>
      <c r="G1893" s="24">
        <v>0</v>
      </c>
      <c r="H1893" s="23" t="s">
        <v>3458</v>
      </c>
      <c r="I1893" s="23" t="s">
        <v>3458</v>
      </c>
      <c r="J1893" s="23" t="s">
        <v>214</v>
      </c>
      <c r="K1893" s="23" t="s">
        <v>154</v>
      </c>
      <c r="L1893" s="27">
        <v>0.71940000000000004</v>
      </c>
      <c r="M1893" s="25">
        <v>-255</v>
      </c>
      <c r="N1893" s="25">
        <v>-2</v>
      </c>
      <c r="O1893" s="24">
        <v>0</v>
      </c>
      <c r="P1893" s="24">
        <v>6</v>
      </c>
      <c r="Q1893" s="24">
        <v>1</v>
      </c>
      <c r="R1893" s="66">
        <v>111.2188148609382</v>
      </c>
      <c r="S1893" s="66">
        <v>6.0870995689576741</v>
      </c>
      <c r="T1893" s="66">
        <v>677</v>
      </c>
      <c r="U1893" s="66"/>
      <c r="V1893" s="66">
        <v>677</v>
      </c>
      <c r="W1893" s="24">
        <v>0</v>
      </c>
      <c r="X1893" s="24"/>
      <c r="Y1893" s="24">
        <v>0</v>
      </c>
      <c r="Z1893" s="24">
        <v>1</v>
      </c>
      <c r="AA1893" s="28">
        <v>0.33333333333333331</v>
      </c>
      <c r="AB1893" s="28">
        <v>0.5</v>
      </c>
      <c r="AC1893" s="28">
        <v>0.16666666666666671</v>
      </c>
      <c r="AD1893" s="28">
        <v>21.7</v>
      </c>
      <c r="AE1893" s="28">
        <v>21.700981070000001</v>
      </c>
      <c r="AF1893" t="s">
        <v>3459</v>
      </c>
    </row>
    <row r="1894" spans="1:32" ht="18" customHeight="1">
      <c r="A1894" s="22">
        <v>46185</v>
      </c>
      <c r="B1894" s="23" t="s">
        <v>14</v>
      </c>
      <c r="C1894" s="24">
        <v>502</v>
      </c>
      <c r="D1894" s="25">
        <v>3703</v>
      </c>
      <c r="E1894" s="26">
        <v>531</v>
      </c>
      <c r="F1894" s="24">
        <v>18</v>
      </c>
      <c r="G1894" s="24">
        <v>9</v>
      </c>
      <c r="H1894" s="23" t="s">
        <v>2586</v>
      </c>
      <c r="I1894" s="23" t="s">
        <v>3460</v>
      </c>
      <c r="J1894" s="23" t="s">
        <v>3461</v>
      </c>
      <c r="K1894" s="23" t="s">
        <v>154</v>
      </c>
      <c r="L1894" s="27">
        <v>1.0478000000000001</v>
      </c>
      <c r="M1894" s="25">
        <v>-1114</v>
      </c>
      <c r="N1894" s="25">
        <v>-58</v>
      </c>
      <c r="O1894" s="24">
        <v>0</v>
      </c>
      <c r="P1894" s="24">
        <v>2</v>
      </c>
      <c r="Q1894" s="24">
        <v>1</v>
      </c>
      <c r="R1894" s="66">
        <v>588.72436695724377</v>
      </c>
      <c r="S1894" s="66">
        <v>6.2898704518356228</v>
      </c>
      <c r="T1894" s="66">
        <v>205.7222222222222</v>
      </c>
      <c r="U1894" s="66">
        <v>411.44444444444451</v>
      </c>
      <c r="V1894" s="66">
        <v>137.14814814814821</v>
      </c>
      <c r="W1894" s="24">
        <v>7</v>
      </c>
      <c r="X1894" s="24">
        <v>0</v>
      </c>
      <c r="Y1894" s="24">
        <v>3</v>
      </c>
      <c r="Z1894" s="24">
        <v>0</v>
      </c>
      <c r="AA1894" s="28">
        <v>2.5</v>
      </c>
      <c r="AB1894" s="28">
        <v>0.6</v>
      </c>
      <c r="AC1894" s="28">
        <v>1.5</v>
      </c>
      <c r="AD1894" s="28">
        <v>25</v>
      </c>
      <c r="AE1894" s="28">
        <v>25.000981060000001</v>
      </c>
      <c r="AF1894" t="s">
        <v>267</v>
      </c>
    </row>
    <row r="1895" spans="1:32" ht="18" customHeight="1">
      <c r="A1895" s="22">
        <v>46185</v>
      </c>
      <c r="B1895" s="23" t="s">
        <v>14</v>
      </c>
      <c r="C1895" s="24">
        <v>505</v>
      </c>
      <c r="D1895" s="25">
        <v>3555</v>
      </c>
      <c r="E1895" s="26">
        <v>-312</v>
      </c>
      <c r="F1895" s="24">
        <v>16</v>
      </c>
      <c r="G1895" s="24">
        <v>4</v>
      </c>
      <c r="H1895" s="23" t="s">
        <v>1672</v>
      </c>
      <c r="I1895" s="23" t="s">
        <v>2628</v>
      </c>
      <c r="J1895" s="23" t="s">
        <v>3462</v>
      </c>
      <c r="K1895" s="23" t="s">
        <v>154</v>
      </c>
      <c r="L1895" s="27">
        <v>0.97070000000000001</v>
      </c>
      <c r="M1895" s="25">
        <v>-383</v>
      </c>
      <c r="N1895" s="25">
        <v>-381</v>
      </c>
      <c r="O1895" s="24">
        <v>0</v>
      </c>
      <c r="P1895" s="24">
        <v>5</v>
      </c>
      <c r="Q1895" s="24">
        <v>1</v>
      </c>
      <c r="R1895" s="66">
        <v>556.57331880448316</v>
      </c>
      <c r="S1895" s="66">
        <v>6.3872986359391479</v>
      </c>
      <c r="T1895" s="66">
        <v>222.1875</v>
      </c>
      <c r="U1895" s="66">
        <v>888.75</v>
      </c>
      <c r="V1895" s="66">
        <v>177.75</v>
      </c>
      <c r="W1895" s="24">
        <v>7</v>
      </c>
      <c r="X1895" s="24">
        <v>0</v>
      </c>
      <c r="Y1895" s="24">
        <v>0</v>
      </c>
      <c r="Z1895" s="24">
        <v>0</v>
      </c>
      <c r="AA1895" s="28">
        <v>1.75</v>
      </c>
      <c r="AB1895" s="28">
        <v>0.6</v>
      </c>
      <c r="AC1895" s="28">
        <v>1.05</v>
      </c>
      <c r="AD1895" s="28">
        <v>30.5</v>
      </c>
      <c r="AE1895" s="28">
        <v>30.50098105</v>
      </c>
      <c r="AF1895" t="s">
        <v>1464</v>
      </c>
    </row>
    <row r="1896" spans="1:32" ht="18" customHeight="1">
      <c r="A1896" s="22">
        <v>46185</v>
      </c>
      <c r="B1896" s="23" t="s">
        <v>14</v>
      </c>
      <c r="C1896" s="24">
        <v>501</v>
      </c>
      <c r="D1896" s="25">
        <v>3511</v>
      </c>
      <c r="E1896" s="26">
        <v>2507</v>
      </c>
      <c r="F1896" s="24">
        <v>24</v>
      </c>
      <c r="G1896" s="24">
        <v>12</v>
      </c>
      <c r="H1896" s="23" t="s">
        <v>1053</v>
      </c>
      <c r="I1896" s="23" t="s">
        <v>3463</v>
      </c>
      <c r="J1896" s="23" t="s">
        <v>2641</v>
      </c>
      <c r="K1896" s="23" t="s">
        <v>154</v>
      </c>
      <c r="L1896" s="27">
        <v>1.238</v>
      </c>
      <c r="M1896" s="25">
        <v>-131</v>
      </c>
      <c r="N1896" s="25">
        <v>-568</v>
      </c>
      <c r="O1896" s="24">
        <v>0</v>
      </c>
      <c r="P1896" s="24">
        <v>1</v>
      </c>
      <c r="Q1896" s="24">
        <v>1</v>
      </c>
      <c r="R1896" s="66">
        <v>559.04192611041924</v>
      </c>
      <c r="S1896" s="66">
        <v>6.2803876346593093</v>
      </c>
      <c r="T1896" s="66">
        <v>146.29166666666671</v>
      </c>
      <c r="U1896" s="66">
        <v>292.58333333333331</v>
      </c>
      <c r="V1896" s="66">
        <v>97.527777777777771</v>
      </c>
      <c r="W1896" s="24">
        <v>7</v>
      </c>
      <c r="X1896" s="24">
        <v>3</v>
      </c>
      <c r="Y1896" s="24">
        <v>7</v>
      </c>
      <c r="Z1896" s="24">
        <v>0</v>
      </c>
      <c r="AA1896" s="28">
        <v>4.25</v>
      </c>
      <c r="AB1896" s="28">
        <v>0.6</v>
      </c>
      <c r="AC1896" s="28">
        <v>2.5499999999999998</v>
      </c>
      <c r="AD1896" s="28">
        <v>35.5</v>
      </c>
      <c r="AE1896" s="28">
        <v>35.500981039999999</v>
      </c>
      <c r="AF1896" t="s">
        <v>2209</v>
      </c>
    </row>
    <row r="1897" spans="1:32" ht="18" customHeight="1">
      <c r="A1897" s="22">
        <v>46185</v>
      </c>
      <c r="B1897" s="23" t="s">
        <v>14</v>
      </c>
      <c r="C1897" s="24">
        <v>507</v>
      </c>
      <c r="D1897" s="25">
        <v>2898</v>
      </c>
      <c r="E1897" s="26">
        <v>162</v>
      </c>
      <c r="F1897" s="24">
        <v>13</v>
      </c>
      <c r="G1897" s="24">
        <v>5</v>
      </c>
      <c r="H1897" s="23" t="s">
        <v>3464</v>
      </c>
      <c r="I1897" s="23" t="s">
        <v>2753</v>
      </c>
      <c r="J1897" s="23" t="s">
        <v>3465</v>
      </c>
      <c r="K1897" s="23" t="s">
        <v>154</v>
      </c>
      <c r="L1897" s="27">
        <v>1.0185999999999999</v>
      </c>
      <c r="M1897" s="25">
        <v>-364</v>
      </c>
      <c r="N1897" s="25">
        <v>-794</v>
      </c>
      <c r="O1897" s="24">
        <v>0</v>
      </c>
      <c r="P1897" s="24">
        <v>7</v>
      </c>
      <c r="Q1897" s="24">
        <v>1</v>
      </c>
      <c r="R1897" s="66">
        <v>486.17559153175591</v>
      </c>
      <c r="S1897" s="66">
        <v>5.9608093258435604</v>
      </c>
      <c r="T1897" s="66">
        <v>222.92307692307691</v>
      </c>
      <c r="U1897" s="66">
        <v>579.6</v>
      </c>
      <c r="V1897" s="66">
        <v>161</v>
      </c>
      <c r="W1897" s="24">
        <v>7</v>
      </c>
      <c r="X1897" s="24">
        <v>0</v>
      </c>
      <c r="Y1897" s="24">
        <v>0</v>
      </c>
      <c r="Z1897" s="24">
        <v>6</v>
      </c>
      <c r="AA1897" s="28">
        <v>3.25</v>
      </c>
      <c r="AB1897" s="28">
        <v>0.5</v>
      </c>
      <c r="AC1897" s="28">
        <v>1.625</v>
      </c>
      <c r="AD1897" s="28">
        <v>16.2</v>
      </c>
      <c r="AE1897" s="28">
        <v>16.200981030000001</v>
      </c>
      <c r="AF1897" t="s">
        <v>1389</v>
      </c>
    </row>
    <row r="1898" spans="1:32" ht="18" customHeight="1">
      <c r="A1898" s="22">
        <v>46185</v>
      </c>
      <c r="B1898" s="23" t="s">
        <v>14</v>
      </c>
      <c r="C1898" s="24">
        <v>506</v>
      </c>
      <c r="D1898" s="25">
        <v>2335</v>
      </c>
      <c r="E1898" s="26">
        <v>974</v>
      </c>
      <c r="F1898" s="24">
        <v>13</v>
      </c>
      <c r="G1898" s="24">
        <v>6</v>
      </c>
      <c r="H1898" s="23" t="s">
        <v>3466</v>
      </c>
      <c r="I1898" s="23" t="s">
        <v>886</v>
      </c>
      <c r="J1898" s="23" t="s">
        <v>3467</v>
      </c>
      <c r="K1898" s="23" t="s">
        <v>154</v>
      </c>
      <c r="L1898" s="27">
        <v>1.139</v>
      </c>
      <c r="M1898" s="25">
        <v>-714</v>
      </c>
      <c r="N1898" s="25">
        <v>-1294</v>
      </c>
      <c r="O1898" s="24">
        <v>0</v>
      </c>
      <c r="P1898" s="24">
        <v>6</v>
      </c>
      <c r="Q1898" s="24">
        <v>1</v>
      </c>
      <c r="R1898" s="66">
        <v>397.73697592361981</v>
      </c>
      <c r="S1898" s="66">
        <v>5.8707139173512664</v>
      </c>
      <c r="T1898" s="66">
        <v>179.61538461538461</v>
      </c>
      <c r="U1898" s="66">
        <v>389.16666666666669</v>
      </c>
      <c r="V1898" s="66">
        <v>122.8947368421053</v>
      </c>
      <c r="W1898" s="24">
        <v>7</v>
      </c>
      <c r="X1898" s="24">
        <v>0</v>
      </c>
      <c r="Y1898" s="24">
        <v>5</v>
      </c>
      <c r="Z1898" s="24">
        <v>7</v>
      </c>
      <c r="AA1898" s="28">
        <v>4.75</v>
      </c>
      <c r="AB1898" s="28">
        <v>0.5</v>
      </c>
      <c r="AC1898" s="28">
        <v>2.375</v>
      </c>
      <c r="AD1898" s="28">
        <v>33.799999999999997</v>
      </c>
      <c r="AE1898" s="28">
        <v>33.800981019999988</v>
      </c>
      <c r="AF1898" t="s">
        <v>3468</v>
      </c>
    </row>
    <row r="1899" spans="1:32" ht="18" customHeight="1">
      <c r="A1899" s="22">
        <v>46185</v>
      </c>
      <c r="B1899" s="23" t="s">
        <v>14</v>
      </c>
      <c r="C1899" s="24">
        <v>503</v>
      </c>
      <c r="D1899" s="25">
        <v>1552</v>
      </c>
      <c r="E1899" s="26">
        <v>1022</v>
      </c>
      <c r="F1899" s="24">
        <v>10</v>
      </c>
      <c r="G1899" s="24">
        <v>5</v>
      </c>
      <c r="H1899" s="23" t="s">
        <v>3469</v>
      </c>
      <c r="I1899" s="23" t="s">
        <v>2440</v>
      </c>
      <c r="J1899" s="23" t="s">
        <v>3470</v>
      </c>
      <c r="K1899" s="23" t="s">
        <v>154</v>
      </c>
      <c r="L1899" s="27">
        <v>1.2195</v>
      </c>
      <c r="M1899" s="25">
        <v>-1161</v>
      </c>
      <c r="N1899" s="25">
        <v>-877</v>
      </c>
      <c r="O1899" s="24">
        <v>0</v>
      </c>
      <c r="P1899" s="24">
        <v>3</v>
      </c>
      <c r="Q1899" s="24">
        <v>1</v>
      </c>
      <c r="R1899" s="66">
        <v>258.26639684516402</v>
      </c>
      <c r="S1899" s="66">
        <v>6.0092989988568126</v>
      </c>
      <c r="T1899" s="66">
        <v>155.19999999999999</v>
      </c>
      <c r="U1899" s="66">
        <v>310.39999999999998</v>
      </c>
      <c r="V1899" s="66">
        <v>103.4666666666667</v>
      </c>
      <c r="W1899" s="24">
        <v>7</v>
      </c>
      <c r="X1899" s="24">
        <v>3</v>
      </c>
      <c r="Y1899" s="24">
        <v>7</v>
      </c>
      <c r="Z1899" s="24">
        <v>5</v>
      </c>
      <c r="AA1899" s="28">
        <v>5.5</v>
      </c>
      <c r="AB1899" s="28">
        <v>0.5</v>
      </c>
      <c r="AC1899" s="28">
        <v>2.75</v>
      </c>
      <c r="AD1899" s="28">
        <v>27.5</v>
      </c>
      <c r="AE1899" s="28">
        <v>27.50098101</v>
      </c>
      <c r="AF1899" t="s">
        <v>3471</v>
      </c>
    </row>
    <row r="1900" spans="1:32" ht="18" customHeight="1">
      <c r="A1900" s="22">
        <v>46185</v>
      </c>
      <c r="B1900" s="23" t="s">
        <v>44</v>
      </c>
      <c r="C1900" s="24">
        <v>570</v>
      </c>
      <c r="D1900" s="25">
        <v>5002</v>
      </c>
      <c r="E1900" s="26">
        <v>-950</v>
      </c>
      <c r="F1900" s="24">
        <v>14</v>
      </c>
      <c r="G1900" s="24">
        <v>16</v>
      </c>
      <c r="H1900" s="23" t="s">
        <v>1069</v>
      </c>
      <c r="I1900" s="23" t="s">
        <v>1255</v>
      </c>
      <c r="J1900" s="23" t="s">
        <v>1147</v>
      </c>
      <c r="K1900" s="23" t="s">
        <v>154</v>
      </c>
      <c r="L1900" s="27">
        <v>0.93669999999999998</v>
      </c>
      <c r="M1900" s="25">
        <v>-796</v>
      </c>
      <c r="N1900" s="25">
        <v>-185</v>
      </c>
      <c r="O1900" s="24">
        <v>0</v>
      </c>
      <c r="P1900" s="24">
        <v>0</v>
      </c>
      <c r="Q1900" s="24">
        <v>1</v>
      </c>
      <c r="R1900" s="66">
        <v>850.15400581154006</v>
      </c>
      <c r="S1900" s="66">
        <v>5.883639865020915</v>
      </c>
      <c r="T1900" s="66">
        <v>357.28571428571428</v>
      </c>
      <c r="U1900" s="66">
        <v>312.625</v>
      </c>
      <c r="V1900" s="66">
        <v>166.73333333333329</v>
      </c>
      <c r="W1900" s="24">
        <v>0</v>
      </c>
      <c r="X1900" s="24">
        <v>4</v>
      </c>
      <c r="Y1900" s="24">
        <v>1</v>
      </c>
      <c r="Z1900" s="24">
        <v>3</v>
      </c>
      <c r="AA1900" s="28">
        <v>2</v>
      </c>
      <c r="AB1900" s="28">
        <v>0.8</v>
      </c>
      <c r="AC1900" s="28">
        <v>1.6</v>
      </c>
      <c r="AD1900" s="28">
        <v>26</v>
      </c>
      <c r="AE1900" s="28">
        <v>26.000980999999999</v>
      </c>
      <c r="AF1900" t="s">
        <v>1958</v>
      </c>
    </row>
    <row r="1901" spans="1:32" ht="18" customHeight="1">
      <c r="A1901" s="22">
        <v>46185</v>
      </c>
      <c r="B1901" s="23" t="s">
        <v>44</v>
      </c>
      <c r="C1901" s="24">
        <v>573</v>
      </c>
      <c r="D1901" s="25">
        <v>3540</v>
      </c>
      <c r="E1901" s="26">
        <v>18</v>
      </c>
      <c r="F1901" s="24">
        <v>14</v>
      </c>
      <c r="G1901" s="24">
        <v>12</v>
      </c>
      <c r="H1901" s="23" t="s">
        <v>228</v>
      </c>
      <c r="I1901" s="23" t="s">
        <v>3472</v>
      </c>
      <c r="J1901" s="23" t="s">
        <v>871</v>
      </c>
      <c r="K1901" s="23" t="s">
        <v>154</v>
      </c>
      <c r="L1901" s="27">
        <v>1.0017</v>
      </c>
      <c r="M1901" s="25">
        <v>239</v>
      </c>
      <c r="N1901" s="25">
        <v>-1399</v>
      </c>
      <c r="O1901" s="24">
        <v>0</v>
      </c>
      <c r="P1901" s="24">
        <v>3</v>
      </c>
      <c r="Q1901" s="24">
        <v>1</v>
      </c>
      <c r="R1901" s="66">
        <v>557.08250311332495</v>
      </c>
      <c r="S1901" s="66">
        <v>6.3545345262439028</v>
      </c>
      <c r="T1901" s="66">
        <v>252.85714285714289</v>
      </c>
      <c r="U1901" s="66">
        <v>295</v>
      </c>
      <c r="V1901" s="66">
        <v>136.15384615384619</v>
      </c>
      <c r="W1901" s="24">
        <v>3</v>
      </c>
      <c r="X1901" s="24">
        <v>5</v>
      </c>
      <c r="Y1901" s="24">
        <v>5</v>
      </c>
      <c r="Z1901" s="24">
        <v>0</v>
      </c>
      <c r="AA1901" s="28">
        <v>3.25</v>
      </c>
      <c r="AB1901" s="28">
        <v>0.6</v>
      </c>
      <c r="AC1901" s="28">
        <v>1.95</v>
      </c>
      <c r="AD1901" s="28">
        <v>19.5</v>
      </c>
      <c r="AE1901" s="28">
        <v>19.500980989999999</v>
      </c>
      <c r="AF1901" t="s">
        <v>921</v>
      </c>
    </row>
    <row r="1902" spans="1:32" ht="18" customHeight="1">
      <c r="A1902" s="22">
        <v>46185</v>
      </c>
      <c r="B1902" s="23" t="s">
        <v>44</v>
      </c>
      <c r="C1902" s="24">
        <v>572</v>
      </c>
      <c r="D1902" s="25">
        <v>2317</v>
      </c>
      <c r="E1902" s="26">
        <v>52</v>
      </c>
      <c r="F1902" s="24">
        <v>10</v>
      </c>
      <c r="G1902" s="24">
        <v>3</v>
      </c>
      <c r="H1902" s="23" t="s">
        <v>1871</v>
      </c>
      <c r="I1902" s="23" t="s">
        <v>862</v>
      </c>
      <c r="J1902" s="23" t="s">
        <v>3473</v>
      </c>
      <c r="K1902" s="23" t="s">
        <v>154</v>
      </c>
      <c r="L1902" s="27">
        <v>1.0075000000000001</v>
      </c>
      <c r="M1902" s="25">
        <v>-138</v>
      </c>
      <c r="N1902" s="25">
        <v>-833</v>
      </c>
      <c r="O1902" s="24">
        <v>0</v>
      </c>
      <c r="P1902" s="24">
        <v>2</v>
      </c>
      <c r="Q1902" s="24">
        <v>1</v>
      </c>
      <c r="R1902" s="66">
        <v>402.79799709423003</v>
      </c>
      <c r="S1902" s="66">
        <v>5.7522629623651396</v>
      </c>
      <c r="T1902" s="66">
        <v>231.7</v>
      </c>
      <c r="U1902" s="66">
        <v>772.33333333333337</v>
      </c>
      <c r="V1902" s="66">
        <v>178.2307692307692</v>
      </c>
      <c r="W1902" s="24">
        <v>5</v>
      </c>
      <c r="X1902" s="24">
        <v>0</v>
      </c>
      <c r="Y1902" s="24">
        <v>0</v>
      </c>
      <c r="Z1902" s="24">
        <v>6</v>
      </c>
      <c r="AA1902" s="28">
        <v>2.75</v>
      </c>
      <c r="AB1902" s="28">
        <v>0.5</v>
      </c>
      <c r="AC1902" s="28">
        <v>1.375</v>
      </c>
      <c r="AD1902" s="28">
        <v>23.8</v>
      </c>
      <c r="AE1902" s="28">
        <v>23.800980979999999</v>
      </c>
      <c r="AF1902" t="s">
        <v>636</v>
      </c>
    </row>
    <row r="1903" spans="1:32" ht="18" customHeight="1">
      <c r="A1903" s="22">
        <v>46185</v>
      </c>
      <c r="B1903" s="23" t="s">
        <v>44</v>
      </c>
      <c r="C1903" s="24">
        <v>571</v>
      </c>
      <c r="D1903" s="25">
        <v>2143</v>
      </c>
      <c r="E1903" s="26">
        <v>-506</v>
      </c>
      <c r="F1903" s="24">
        <v>6</v>
      </c>
      <c r="G1903" s="24">
        <v>5</v>
      </c>
      <c r="H1903" s="23" t="s">
        <v>1222</v>
      </c>
      <c r="I1903" s="23" t="s">
        <v>3474</v>
      </c>
      <c r="J1903" s="23" t="s">
        <v>3475</v>
      </c>
      <c r="K1903" s="23" t="s">
        <v>154</v>
      </c>
      <c r="L1903" s="27">
        <v>0.92130000000000001</v>
      </c>
      <c r="M1903" s="25">
        <v>-263</v>
      </c>
      <c r="N1903" s="25">
        <v>-88</v>
      </c>
      <c r="O1903" s="24">
        <v>0</v>
      </c>
      <c r="P1903" s="24">
        <v>1</v>
      </c>
      <c r="Q1903" s="24">
        <v>1</v>
      </c>
      <c r="R1903" s="66">
        <v>374.05453507679528</v>
      </c>
      <c r="S1903" s="66">
        <v>5.7291111296379036</v>
      </c>
      <c r="T1903" s="66">
        <v>357.16666666666669</v>
      </c>
      <c r="U1903" s="66">
        <v>428.6</v>
      </c>
      <c r="V1903" s="66">
        <v>194.81818181818181</v>
      </c>
      <c r="W1903" s="24">
        <v>0</v>
      </c>
      <c r="X1903" s="24">
        <v>1</v>
      </c>
      <c r="Y1903" s="24">
        <v>0</v>
      </c>
      <c r="Z1903" s="24">
        <v>6</v>
      </c>
      <c r="AA1903" s="28">
        <v>1.75</v>
      </c>
      <c r="AB1903" s="28">
        <v>0.5</v>
      </c>
      <c r="AC1903" s="28">
        <v>0.875</v>
      </c>
      <c r="AD1903" s="28">
        <v>28.8</v>
      </c>
      <c r="AE1903" s="28">
        <v>28.800980970000001</v>
      </c>
      <c r="AF1903" t="s">
        <v>1124</v>
      </c>
    </row>
    <row r="1904" spans="1:32" ht="18" customHeight="1">
      <c r="A1904" s="22">
        <v>46185</v>
      </c>
      <c r="B1904" s="23" t="s">
        <v>44</v>
      </c>
      <c r="C1904" s="24">
        <v>568</v>
      </c>
      <c r="D1904" s="25">
        <v>1912</v>
      </c>
      <c r="E1904" s="26">
        <v>-459</v>
      </c>
      <c r="F1904" s="24">
        <v>6</v>
      </c>
      <c r="G1904" s="24">
        <v>3</v>
      </c>
      <c r="H1904" s="23" t="s">
        <v>1461</v>
      </c>
      <c r="I1904" s="23" t="s">
        <v>3476</v>
      </c>
      <c r="J1904" s="23" t="s">
        <v>3477</v>
      </c>
      <c r="K1904" s="23" t="s">
        <v>154</v>
      </c>
      <c r="L1904" s="27">
        <v>0.92</v>
      </c>
      <c r="M1904" s="25">
        <v>-414</v>
      </c>
      <c r="N1904" s="25">
        <v>1485</v>
      </c>
      <c r="O1904" s="24">
        <v>0</v>
      </c>
      <c r="P1904" s="24">
        <v>8</v>
      </c>
      <c r="Q1904" s="24">
        <v>1</v>
      </c>
      <c r="R1904" s="66">
        <v>330.92097343295973</v>
      </c>
      <c r="S1904" s="66">
        <v>5.7778145040642048</v>
      </c>
      <c r="T1904" s="66">
        <v>318.66666666666669</v>
      </c>
      <c r="U1904" s="66">
        <v>637.33333333333337</v>
      </c>
      <c r="V1904" s="66">
        <v>212.44444444444451</v>
      </c>
      <c r="W1904" s="24">
        <v>0</v>
      </c>
      <c r="X1904" s="24">
        <v>0</v>
      </c>
      <c r="Y1904" s="24">
        <v>0</v>
      </c>
      <c r="Z1904" s="24">
        <v>5</v>
      </c>
      <c r="AA1904" s="28">
        <v>1.25</v>
      </c>
      <c r="AB1904" s="28">
        <v>0.5</v>
      </c>
      <c r="AC1904" s="28">
        <v>0.625</v>
      </c>
      <c r="AD1904" s="28">
        <v>26.2</v>
      </c>
      <c r="AE1904" s="28">
        <v>26.200980959999999</v>
      </c>
      <c r="AF1904" t="s">
        <v>2889</v>
      </c>
    </row>
    <row r="1905" spans="1:32" ht="18" customHeight="1">
      <c r="A1905" s="22">
        <v>46185</v>
      </c>
      <c r="B1905" s="23" t="s">
        <v>278</v>
      </c>
      <c r="C1905" s="24">
        <v>561</v>
      </c>
      <c r="D1905" s="25">
        <v>4297</v>
      </c>
      <c r="E1905" s="26">
        <v>77</v>
      </c>
      <c r="F1905" s="24">
        <v>15</v>
      </c>
      <c r="G1905" s="24">
        <v>15</v>
      </c>
      <c r="H1905" s="23" t="s">
        <v>311</v>
      </c>
      <c r="I1905" s="23" t="s">
        <v>3478</v>
      </c>
      <c r="J1905" s="23" t="s">
        <v>3478</v>
      </c>
      <c r="K1905" s="23" t="s">
        <v>154</v>
      </c>
      <c r="L1905" s="27">
        <v>1.006</v>
      </c>
      <c r="M1905" s="25">
        <v>-278</v>
      </c>
      <c r="N1905" s="25">
        <v>-261</v>
      </c>
      <c r="O1905" s="24">
        <v>0</v>
      </c>
      <c r="P1905" s="24">
        <v>1</v>
      </c>
      <c r="Q1905" s="24">
        <v>1</v>
      </c>
      <c r="R1905" s="66">
        <v>737.71066832710676</v>
      </c>
      <c r="S1905" s="66">
        <v>5.8247768189990117</v>
      </c>
      <c r="T1905" s="66">
        <v>286.46666666666658</v>
      </c>
      <c r="U1905" s="66">
        <v>286.46666666666658</v>
      </c>
      <c r="V1905" s="66">
        <v>143.23333333333329</v>
      </c>
      <c r="W1905" s="24">
        <v>0</v>
      </c>
      <c r="X1905" s="24">
        <v>6</v>
      </c>
      <c r="Y1905" s="24">
        <v>4</v>
      </c>
      <c r="Z1905" s="24">
        <v>6</v>
      </c>
      <c r="AA1905" s="28">
        <v>4</v>
      </c>
      <c r="AB1905" s="28">
        <v>0.6</v>
      </c>
      <c r="AC1905" s="28">
        <v>2.4</v>
      </c>
      <c r="AD1905" s="28">
        <v>34</v>
      </c>
      <c r="AE1905" s="28">
        <v>34.000980949999999</v>
      </c>
      <c r="AF1905" t="s">
        <v>1082</v>
      </c>
    </row>
    <row r="1906" spans="1:32" ht="18" customHeight="1">
      <c r="A1906" s="22">
        <v>46185</v>
      </c>
      <c r="B1906" s="23" t="s">
        <v>278</v>
      </c>
      <c r="C1906" s="24">
        <v>562</v>
      </c>
      <c r="D1906" s="25">
        <v>2800</v>
      </c>
      <c r="E1906" s="26">
        <v>760</v>
      </c>
      <c r="F1906" s="24">
        <v>14</v>
      </c>
      <c r="G1906" s="24">
        <v>6</v>
      </c>
      <c r="H1906" s="23" t="s">
        <v>1465</v>
      </c>
      <c r="I1906" s="23" t="s">
        <v>660</v>
      </c>
      <c r="J1906" s="23" t="s">
        <v>2326</v>
      </c>
      <c r="K1906" s="23" t="s">
        <v>154</v>
      </c>
      <c r="L1906" s="27">
        <v>1.0905</v>
      </c>
      <c r="M1906" s="25">
        <v>-810</v>
      </c>
      <c r="N1906" s="25">
        <v>2437</v>
      </c>
      <c r="O1906" s="24">
        <v>0</v>
      </c>
      <c r="P1906" s="24">
        <v>2</v>
      </c>
      <c r="Q1906" s="24">
        <v>1</v>
      </c>
      <c r="R1906" s="66">
        <v>487.95226234952258</v>
      </c>
      <c r="S1906" s="66">
        <v>5.7382662527637711</v>
      </c>
      <c r="T1906" s="66">
        <v>200</v>
      </c>
      <c r="U1906" s="66">
        <v>466.66666666666669</v>
      </c>
      <c r="V1906" s="66">
        <v>140</v>
      </c>
      <c r="W1906" s="24">
        <v>7</v>
      </c>
      <c r="X1906" s="24">
        <v>0</v>
      </c>
      <c r="Y1906" s="24">
        <v>4</v>
      </c>
      <c r="Z1906" s="24">
        <v>7</v>
      </c>
      <c r="AA1906" s="28">
        <v>4.5</v>
      </c>
      <c r="AB1906" s="28">
        <v>0.5</v>
      </c>
      <c r="AC1906" s="28">
        <v>2.25</v>
      </c>
      <c r="AD1906" s="28">
        <v>32.5</v>
      </c>
      <c r="AE1906" s="28">
        <v>32.500980939999998</v>
      </c>
      <c r="AF1906" t="s">
        <v>314</v>
      </c>
    </row>
    <row r="1907" spans="1:32" ht="18" customHeight="1">
      <c r="A1907" s="22">
        <v>46185</v>
      </c>
      <c r="B1907" s="23" t="s">
        <v>55</v>
      </c>
      <c r="C1907" s="24">
        <v>538</v>
      </c>
      <c r="D1907" s="25">
        <v>4958</v>
      </c>
      <c r="E1907" s="26">
        <v>-116</v>
      </c>
      <c r="F1907" s="24">
        <v>18</v>
      </c>
      <c r="G1907" s="24">
        <v>16</v>
      </c>
      <c r="H1907" s="23" t="s">
        <v>1717</v>
      </c>
      <c r="I1907" s="23" t="s">
        <v>3479</v>
      </c>
      <c r="J1907" s="23" t="s">
        <v>3480</v>
      </c>
      <c r="K1907" s="23" t="s">
        <v>154</v>
      </c>
      <c r="L1907" s="27">
        <v>0.99219999999999997</v>
      </c>
      <c r="M1907" s="25">
        <v>187</v>
      </c>
      <c r="N1907" s="25">
        <v>-261</v>
      </c>
      <c r="O1907" s="24">
        <v>0</v>
      </c>
      <c r="P1907" s="24">
        <v>8</v>
      </c>
      <c r="Q1907" s="24">
        <v>1</v>
      </c>
      <c r="R1907" s="66">
        <v>820.49761311747625</v>
      </c>
      <c r="S1907" s="66">
        <v>6.0426744950081037</v>
      </c>
      <c r="T1907" s="66">
        <v>275.44444444444451</v>
      </c>
      <c r="U1907" s="66">
        <v>309.875</v>
      </c>
      <c r="V1907" s="66">
        <v>145.8235294117647</v>
      </c>
      <c r="W1907" s="24">
        <v>0</v>
      </c>
      <c r="X1907" s="24">
        <v>4</v>
      </c>
      <c r="Y1907" s="24">
        <v>3</v>
      </c>
      <c r="Z1907" s="24">
        <v>5</v>
      </c>
      <c r="AA1907" s="28">
        <v>3</v>
      </c>
      <c r="AB1907" s="28">
        <v>0.6</v>
      </c>
      <c r="AC1907" s="28">
        <v>1.8</v>
      </c>
      <c r="AD1907" s="28">
        <v>38</v>
      </c>
      <c r="AE1907" s="28">
        <v>38.000980929999997</v>
      </c>
      <c r="AF1907" t="s">
        <v>586</v>
      </c>
    </row>
    <row r="1908" spans="1:32" ht="18" customHeight="1">
      <c r="A1908" s="22">
        <v>46185</v>
      </c>
      <c r="B1908" s="23" t="s">
        <v>55</v>
      </c>
      <c r="C1908" s="24">
        <v>550</v>
      </c>
      <c r="D1908" s="25">
        <v>2816</v>
      </c>
      <c r="E1908" s="26">
        <v>-449</v>
      </c>
      <c r="F1908" s="24">
        <v>11</v>
      </c>
      <c r="G1908" s="24">
        <v>3</v>
      </c>
      <c r="H1908" s="23" t="s">
        <v>2693</v>
      </c>
      <c r="I1908" s="23" t="s">
        <v>512</v>
      </c>
      <c r="J1908" s="23" t="s">
        <v>3481</v>
      </c>
      <c r="K1908" s="23" t="s">
        <v>154</v>
      </c>
      <c r="L1908" s="27">
        <v>0.94689999999999996</v>
      </c>
      <c r="M1908" s="25">
        <v>-8</v>
      </c>
      <c r="N1908" s="25">
        <v>-1794</v>
      </c>
      <c r="O1908" s="24">
        <v>0</v>
      </c>
      <c r="P1908" s="24">
        <v>0</v>
      </c>
      <c r="Q1908" s="24">
        <v>1</v>
      </c>
      <c r="R1908" s="66">
        <v>467.88413242009142</v>
      </c>
      <c r="S1908" s="66">
        <v>6.0185840999447384</v>
      </c>
      <c r="T1908" s="66">
        <v>256</v>
      </c>
      <c r="U1908" s="66">
        <v>938.66666666666663</v>
      </c>
      <c r="V1908" s="66">
        <v>201.14285714285711</v>
      </c>
      <c r="W1908" s="24">
        <v>3</v>
      </c>
      <c r="X1908" s="24">
        <v>0</v>
      </c>
      <c r="Y1908" s="24">
        <v>0</v>
      </c>
      <c r="Z1908" s="24">
        <v>5</v>
      </c>
      <c r="AA1908" s="28">
        <v>2</v>
      </c>
      <c r="AB1908" s="28">
        <v>0.5</v>
      </c>
      <c r="AC1908" s="28">
        <v>1</v>
      </c>
      <c r="AD1908" s="28">
        <v>20</v>
      </c>
      <c r="AE1908" s="28">
        <v>20.00098092</v>
      </c>
      <c r="AF1908" t="s">
        <v>594</v>
      </c>
    </row>
    <row r="1909" spans="1:32" ht="18" customHeight="1">
      <c r="A1909" s="22">
        <v>46185</v>
      </c>
      <c r="B1909" s="23" t="s">
        <v>55</v>
      </c>
      <c r="C1909" s="24">
        <v>537</v>
      </c>
      <c r="D1909" s="25">
        <v>1372</v>
      </c>
      <c r="E1909" s="26">
        <v>-921</v>
      </c>
      <c r="F1909" s="24">
        <v>3</v>
      </c>
      <c r="G1909" s="24">
        <v>1</v>
      </c>
      <c r="H1909" s="23" t="s">
        <v>3482</v>
      </c>
      <c r="I1909" s="23" t="s">
        <v>3483</v>
      </c>
      <c r="J1909" s="23" t="s">
        <v>3484</v>
      </c>
      <c r="K1909" s="23" t="s">
        <v>154</v>
      </c>
      <c r="L1909" s="27">
        <v>0.7762</v>
      </c>
      <c r="M1909" s="25">
        <v>-1519</v>
      </c>
      <c r="N1909" s="25">
        <v>2773</v>
      </c>
      <c r="O1909" s="24">
        <v>0</v>
      </c>
      <c r="P1909" s="24">
        <v>7</v>
      </c>
      <c r="Q1909" s="24">
        <v>1</v>
      </c>
      <c r="R1909" s="66">
        <v>216.50160855126609</v>
      </c>
      <c r="S1909" s="66">
        <v>6.3371353644013233</v>
      </c>
      <c r="T1909" s="66">
        <v>457.33333333333331</v>
      </c>
      <c r="U1909" s="66">
        <v>1372</v>
      </c>
      <c r="V1909" s="66">
        <v>343</v>
      </c>
      <c r="W1909" s="24">
        <v>0</v>
      </c>
      <c r="X1909" s="24">
        <v>0</v>
      </c>
      <c r="Y1909" s="24">
        <v>0</v>
      </c>
      <c r="Z1909" s="24">
        <v>0</v>
      </c>
      <c r="AA1909" s="28">
        <v>0</v>
      </c>
      <c r="AB1909" s="28">
        <v>0.5</v>
      </c>
      <c r="AC1909" s="28">
        <v>0</v>
      </c>
      <c r="AD1909" s="28">
        <v>10</v>
      </c>
      <c r="AE1909" s="28">
        <v>10.000980909999999</v>
      </c>
      <c r="AF1909" t="s">
        <v>584</v>
      </c>
    </row>
    <row r="1910" spans="1:32" ht="18" customHeight="1">
      <c r="A1910" s="22">
        <v>46185</v>
      </c>
      <c r="B1910" s="23" t="s">
        <v>30</v>
      </c>
      <c r="C1910" s="24">
        <v>567</v>
      </c>
      <c r="D1910" s="25">
        <v>2381</v>
      </c>
      <c r="E1910" s="26">
        <v>-1063</v>
      </c>
      <c r="F1910" s="24">
        <v>5</v>
      </c>
      <c r="G1910" s="24">
        <v>6</v>
      </c>
      <c r="H1910" s="23" t="s">
        <v>2140</v>
      </c>
      <c r="I1910" s="23" t="s">
        <v>2089</v>
      </c>
      <c r="J1910" s="23" t="s">
        <v>3200</v>
      </c>
      <c r="K1910" s="23" t="s">
        <v>154</v>
      </c>
      <c r="L1910" s="27">
        <v>0.85119999999999996</v>
      </c>
      <c r="M1910" s="25">
        <v>-628</v>
      </c>
      <c r="N1910" s="25">
        <v>-356</v>
      </c>
      <c r="O1910" s="24">
        <v>0</v>
      </c>
      <c r="P1910" s="24">
        <v>7</v>
      </c>
      <c r="Q1910" s="24">
        <v>1</v>
      </c>
      <c r="R1910" s="66">
        <v>397.65047737650468</v>
      </c>
      <c r="S1910" s="66">
        <v>5.9876704177714686</v>
      </c>
      <c r="T1910" s="66">
        <v>476.2</v>
      </c>
      <c r="U1910" s="66">
        <v>396.83333333333331</v>
      </c>
      <c r="V1910" s="66">
        <v>216.4545454545455</v>
      </c>
      <c r="W1910" s="24">
        <v>0</v>
      </c>
      <c r="X1910" s="24">
        <v>0</v>
      </c>
      <c r="Y1910" s="24">
        <v>0</v>
      </c>
      <c r="Z1910" s="24">
        <v>0</v>
      </c>
      <c r="AA1910" s="28">
        <v>0</v>
      </c>
      <c r="AB1910" s="28">
        <v>0.5</v>
      </c>
      <c r="AC1910" s="28">
        <v>0</v>
      </c>
      <c r="AD1910" s="28">
        <v>10</v>
      </c>
      <c r="AE1910" s="28">
        <v>10.0009809</v>
      </c>
      <c r="AF1910" t="s">
        <v>584</v>
      </c>
    </row>
    <row r="1911" spans="1:32" ht="18" customHeight="1">
      <c r="A1911" s="22">
        <v>46185</v>
      </c>
      <c r="B1911" s="23" t="s">
        <v>30</v>
      </c>
      <c r="C1911" s="24">
        <v>565</v>
      </c>
      <c r="D1911" s="25">
        <v>1146</v>
      </c>
      <c r="E1911" s="26">
        <v>-902</v>
      </c>
      <c r="F1911" s="24">
        <v>1</v>
      </c>
      <c r="G1911" s="24">
        <v>2</v>
      </c>
      <c r="H1911" s="23" t="s">
        <v>3485</v>
      </c>
      <c r="I1911" s="23" t="s">
        <v>3486</v>
      </c>
      <c r="J1911" s="23" t="s">
        <v>1666</v>
      </c>
      <c r="K1911" s="23" t="s">
        <v>154</v>
      </c>
      <c r="L1911" s="27">
        <v>0.73760000000000003</v>
      </c>
      <c r="M1911" s="25">
        <v>-465</v>
      </c>
      <c r="N1911" s="25">
        <v>667</v>
      </c>
      <c r="O1911" s="24">
        <v>0</v>
      </c>
      <c r="P1911" s="24">
        <v>5</v>
      </c>
      <c r="Q1911" s="24">
        <v>1</v>
      </c>
      <c r="R1911" s="66">
        <v>195.44831880448319</v>
      </c>
      <c r="S1911" s="66">
        <v>5.8634426072828072</v>
      </c>
      <c r="T1911" s="66">
        <v>1146</v>
      </c>
      <c r="U1911" s="66">
        <v>573</v>
      </c>
      <c r="V1911" s="66">
        <v>382</v>
      </c>
      <c r="W1911" s="24">
        <v>0</v>
      </c>
      <c r="X1911" s="24">
        <v>0</v>
      </c>
      <c r="Y1911" s="24">
        <v>0</v>
      </c>
      <c r="Z1911" s="24">
        <v>5</v>
      </c>
      <c r="AA1911" s="28">
        <v>1.25</v>
      </c>
      <c r="AB1911" s="28">
        <v>0.5</v>
      </c>
      <c r="AC1911" s="28">
        <v>0.625</v>
      </c>
      <c r="AD1911" s="28">
        <v>26.2</v>
      </c>
      <c r="AE1911" s="28">
        <v>26.20098089</v>
      </c>
      <c r="AF1911" t="s">
        <v>2889</v>
      </c>
    </row>
    <row r="1912" spans="1:32" ht="18" customHeight="1">
      <c r="A1912" s="22">
        <v>46185</v>
      </c>
      <c r="B1912" s="23" t="s">
        <v>30</v>
      </c>
      <c r="C1912" s="24">
        <v>563</v>
      </c>
      <c r="D1912" s="25">
        <v>731</v>
      </c>
      <c r="E1912" s="26">
        <v>-803</v>
      </c>
      <c r="F1912" s="24">
        <v>0</v>
      </c>
      <c r="G1912" s="24">
        <v>1</v>
      </c>
      <c r="H1912" s="23" t="s">
        <v>3487</v>
      </c>
      <c r="I1912" s="23" t="s">
        <v>214</v>
      </c>
      <c r="J1912" s="23" t="s">
        <v>3487</v>
      </c>
      <c r="K1912" s="23" t="s">
        <v>154</v>
      </c>
      <c r="L1912" s="27">
        <v>0.63380000000000003</v>
      </c>
      <c r="M1912" s="25">
        <v>-521</v>
      </c>
      <c r="N1912" s="25">
        <v>-303</v>
      </c>
      <c r="O1912" s="24">
        <v>0</v>
      </c>
      <c r="P1912" s="24">
        <v>3</v>
      </c>
      <c r="Q1912" s="24">
        <v>1</v>
      </c>
      <c r="R1912" s="66">
        <v>118.6607513491075</v>
      </c>
      <c r="S1912" s="66">
        <v>6.1604194452582828</v>
      </c>
      <c r="T1912" s="66"/>
      <c r="U1912" s="66">
        <v>731</v>
      </c>
      <c r="V1912" s="66">
        <v>731</v>
      </c>
      <c r="W1912" s="24"/>
      <c r="X1912" s="24">
        <v>0</v>
      </c>
      <c r="Y1912" s="24">
        <v>0</v>
      </c>
      <c r="Z1912" s="24">
        <v>0</v>
      </c>
      <c r="AA1912" s="28">
        <v>0</v>
      </c>
      <c r="AB1912" s="28">
        <v>0.5</v>
      </c>
      <c r="AC1912" s="28">
        <v>0</v>
      </c>
      <c r="AD1912" s="28">
        <v>10</v>
      </c>
      <c r="AE1912" s="28">
        <v>10.00098088</v>
      </c>
      <c r="AF1912" t="s">
        <v>584</v>
      </c>
    </row>
    <row r="1913" spans="1:32" ht="18" customHeight="1">
      <c r="A1913" s="22">
        <v>46185</v>
      </c>
      <c r="B1913" s="23" t="s">
        <v>30</v>
      </c>
      <c r="C1913" s="24">
        <v>566</v>
      </c>
      <c r="D1913" s="25">
        <v>701</v>
      </c>
      <c r="E1913" s="26">
        <v>-553</v>
      </c>
      <c r="F1913" s="24">
        <v>1</v>
      </c>
      <c r="G1913" s="24">
        <v>1</v>
      </c>
      <c r="H1913" s="23" t="s">
        <v>3422</v>
      </c>
      <c r="I1913" s="23" t="s">
        <v>3488</v>
      </c>
      <c r="J1913" s="23" t="s">
        <v>3488</v>
      </c>
      <c r="K1913" s="23" t="s">
        <v>154</v>
      </c>
      <c r="L1913" s="27">
        <v>0.73699999999999999</v>
      </c>
      <c r="M1913" s="25">
        <v>-352</v>
      </c>
      <c r="N1913" s="25">
        <v>-303</v>
      </c>
      <c r="O1913" s="24">
        <v>0</v>
      </c>
      <c r="P1913" s="24">
        <v>6</v>
      </c>
      <c r="Q1913" s="24">
        <v>1</v>
      </c>
      <c r="R1913" s="66">
        <v>110.42911996679121</v>
      </c>
      <c r="S1913" s="66">
        <v>6.3479632927511167</v>
      </c>
      <c r="T1913" s="66">
        <v>701</v>
      </c>
      <c r="U1913" s="66">
        <v>701</v>
      </c>
      <c r="V1913" s="66">
        <v>350.5</v>
      </c>
      <c r="W1913" s="24">
        <v>0</v>
      </c>
      <c r="X1913" s="24">
        <v>0</v>
      </c>
      <c r="Y1913" s="24">
        <v>0</v>
      </c>
      <c r="Z1913" s="24">
        <v>0</v>
      </c>
      <c r="AA1913" s="28">
        <v>0</v>
      </c>
      <c r="AB1913" s="28">
        <v>0.5</v>
      </c>
      <c r="AC1913" s="28">
        <v>0</v>
      </c>
      <c r="AD1913" s="28">
        <v>20</v>
      </c>
      <c r="AE1913" s="28">
        <v>20.000980869999999</v>
      </c>
      <c r="AF1913" t="s">
        <v>590</v>
      </c>
    </row>
    <row r="1914" spans="1:32" ht="18" customHeight="1">
      <c r="A1914" s="22">
        <v>46185</v>
      </c>
      <c r="B1914" s="23" t="s">
        <v>20</v>
      </c>
      <c r="C1914" s="24">
        <v>701</v>
      </c>
      <c r="D1914" s="25">
        <v>2895</v>
      </c>
      <c r="E1914" s="26">
        <v>-674</v>
      </c>
      <c r="F1914" s="24">
        <v>23</v>
      </c>
      <c r="G1914" s="24">
        <v>11</v>
      </c>
      <c r="H1914" s="23" t="s">
        <v>3031</v>
      </c>
      <c r="I1914" s="23" t="s">
        <v>3489</v>
      </c>
      <c r="J1914" s="23" t="s">
        <v>2362</v>
      </c>
      <c r="K1914" s="23" t="s">
        <v>154</v>
      </c>
      <c r="L1914" s="27">
        <v>0.9224</v>
      </c>
      <c r="M1914" s="25">
        <v>-1</v>
      </c>
      <c r="N1914" s="25">
        <v>-720</v>
      </c>
      <c r="O1914" s="24">
        <v>0</v>
      </c>
      <c r="P1914" s="24">
        <v>1</v>
      </c>
      <c r="Q1914" s="24">
        <v>0</v>
      </c>
      <c r="R1914" s="66"/>
      <c r="S1914" s="66"/>
      <c r="T1914" s="66"/>
      <c r="U1914" s="66"/>
      <c r="V1914" s="66"/>
      <c r="W1914" s="24"/>
      <c r="X1914" s="24"/>
      <c r="Y1914" s="24"/>
      <c r="Z1914" s="24"/>
      <c r="AA1914" s="28"/>
      <c r="AB1914" s="28">
        <v>0.5</v>
      </c>
      <c r="AC1914" s="28"/>
      <c r="AD1914" s="28">
        <v>40</v>
      </c>
      <c r="AE1914" s="28">
        <v>40.000980859999999</v>
      </c>
      <c r="AF1914" t="s">
        <v>664</v>
      </c>
    </row>
    <row r="1915" spans="1:32" ht="18" customHeight="1">
      <c r="A1915" s="22">
        <v>46185</v>
      </c>
      <c r="B1915" s="23" t="s">
        <v>20</v>
      </c>
      <c r="C1915" s="24">
        <v>681</v>
      </c>
      <c r="D1915" s="25">
        <v>2104</v>
      </c>
      <c r="E1915" s="26">
        <v>-1314</v>
      </c>
      <c r="F1915" s="24">
        <v>11</v>
      </c>
      <c r="G1915" s="24">
        <v>5</v>
      </c>
      <c r="H1915" s="23" t="s">
        <v>2237</v>
      </c>
      <c r="I1915" s="23" t="s">
        <v>3490</v>
      </c>
      <c r="J1915" s="23" t="s">
        <v>3491</v>
      </c>
      <c r="K1915" s="23" t="s">
        <v>154</v>
      </c>
      <c r="L1915" s="27">
        <v>0.79179999999999995</v>
      </c>
      <c r="M1915" s="25">
        <v>310</v>
      </c>
      <c r="N1915" s="25">
        <v>-1284</v>
      </c>
      <c r="O1915" s="24">
        <v>0</v>
      </c>
      <c r="P1915" s="24">
        <v>1</v>
      </c>
      <c r="Q1915" s="24">
        <v>0</v>
      </c>
      <c r="R1915" s="66"/>
      <c r="S1915" s="66"/>
      <c r="T1915" s="66"/>
      <c r="U1915" s="66"/>
      <c r="V1915" s="66"/>
      <c r="W1915" s="24"/>
      <c r="X1915" s="24"/>
      <c r="Y1915" s="24"/>
      <c r="Z1915" s="24"/>
      <c r="AA1915" s="28"/>
      <c r="AB1915" s="28">
        <v>0.5</v>
      </c>
      <c r="AC1915" s="28"/>
      <c r="AD1915" s="28">
        <v>40</v>
      </c>
      <c r="AE1915" s="28">
        <v>40.000980849999998</v>
      </c>
      <c r="AF1915" t="s">
        <v>664</v>
      </c>
    </row>
    <row r="1916" spans="1:32" ht="18" customHeight="1">
      <c r="A1916" s="22">
        <v>46185</v>
      </c>
      <c r="B1916" s="23" t="s">
        <v>20</v>
      </c>
      <c r="C1916" s="24">
        <v>682</v>
      </c>
      <c r="D1916" s="25">
        <v>1904</v>
      </c>
      <c r="E1916" s="26">
        <v>2338</v>
      </c>
      <c r="F1916" s="24">
        <v>23</v>
      </c>
      <c r="G1916" s="24">
        <v>5</v>
      </c>
      <c r="H1916" s="23" t="s">
        <v>1886</v>
      </c>
      <c r="I1916" s="23" t="s">
        <v>3492</v>
      </c>
      <c r="J1916" s="23" t="s">
        <v>3493</v>
      </c>
      <c r="K1916" s="23" t="s">
        <v>154</v>
      </c>
      <c r="L1916" s="27">
        <v>1.4093</v>
      </c>
      <c r="M1916" s="25">
        <v>-35</v>
      </c>
      <c r="N1916" s="25">
        <v>-270</v>
      </c>
      <c r="O1916" s="24">
        <v>0</v>
      </c>
      <c r="P1916" s="24">
        <v>2</v>
      </c>
      <c r="Q1916" s="24">
        <v>0</v>
      </c>
      <c r="R1916" s="66"/>
      <c r="S1916" s="66"/>
      <c r="T1916" s="66"/>
      <c r="U1916" s="66"/>
      <c r="V1916" s="66"/>
      <c r="W1916" s="24"/>
      <c r="X1916" s="24"/>
      <c r="Y1916" s="24"/>
      <c r="Z1916" s="24"/>
      <c r="AA1916" s="28"/>
      <c r="AB1916" s="28">
        <v>0.5</v>
      </c>
      <c r="AC1916" s="28"/>
      <c r="AD1916" s="28">
        <v>80</v>
      </c>
      <c r="AE1916" s="28">
        <v>80.000980839999997</v>
      </c>
      <c r="AF1916" t="s">
        <v>183</v>
      </c>
    </row>
    <row r="1917" spans="1:32" ht="18" customHeight="1">
      <c r="A1917" s="22">
        <v>46185</v>
      </c>
      <c r="B1917" s="23" t="s">
        <v>20</v>
      </c>
      <c r="C1917" s="24">
        <v>680</v>
      </c>
      <c r="D1917" s="25">
        <v>1034</v>
      </c>
      <c r="E1917" s="26">
        <v>-237</v>
      </c>
      <c r="F1917" s="24">
        <v>9</v>
      </c>
      <c r="G1917" s="24">
        <v>5</v>
      </c>
      <c r="H1917" s="23" t="s">
        <v>2232</v>
      </c>
      <c r="I1917" s="23" t="s">
        <v>2529</v>
      </c>
      <c r="J1917" s="23" t="s">
        <v>2330</v>
      </c>
      <c r="K1917" s="23" t="s">
        <v>154</v>
      </c>
      <c r="L1917" s="27">
        <v>0.92359999999999998</v>
      </c>
      <c r="M1917" s="25">
        <v>-339</v>
      </c>
      <c r="N1917" s="25">
        <v>-493</v>
      </c>
      <c r="O1917" s="24">
        <v>0</v>
      </c>
      <c r="P1917" s="24">
        <v>0</v>
      </c>
      <c r="Q1917" s="24">
        <v>0</v>
      </c>
      <c r="R1917" s="66"/>
      <c r="S1917" s="66"/>
      <c r="T1917" s="66"/>
      <c r="U1917" s="66"/>
      <c r="V1917" s="66"/>
      <c r="W1917" s="24"/>
      <c r="X1917" s="24"/>
      <c r="Y1917" s="24"/>
      <c r="Z1917" s="24"/>
      <c r="AA1917" s="28"/>
      <c r="AB1917" s="28">
        <v>0.5</v>
      </c>
      <c r="AC1917" s="28"/>
      <c r="AD1917" s="28">
        <v>30</v>
      </c>
      <c r="AE1917" s="28">
        <v>30.00098083</v>
      </c>
      <c r="AF1917" t="s">
        <v>661</v>
      </c>
    </row>
    <row r="1918" spans="1:32" ht="18" customHeight="1">
      <c r="A1918" s="22">
        <v>46185</v>
      </c>
      <c r="B1918" s="23" t="s">
        <v>20</v>
      </c>
      <c r="C1918" s="24">
        <v>678</v>
      </c>
      <c r="D1918" s="25">
        <v>1012</v>
      </c>
      <c r="E1918" s="26">
        <v>616</v>
      </c>
      <c r="F1918" s="24">
        <v>11</v>
      </c>
      <c r="G1918" s="24">
        <v>3</v>
      </c>
      <c r="H1918" s="23" t="s">
        <v>710</v>
      </c>
      <c r="I1918" s="23" t="s">
        <v>2024</v>
      </c>
      <c r="J1918" s="23" t="s">
        <v>3494</v>
      </c>
      <c r="K1918" s="23" t="s">
        <v>154</v>
      </c>
      <c r="L1918" s="27">
        <v>1.2029000000000001</v>
      </c>
      <c r="M1918" s="25">
        <v>-594</v>
      </c>
      <c r="N1918" s="25">
        <v>-786</v>
      </c>
      <c r="O1918" s="24">
        <v>0</v>
      </c>
      <c r="P1918" s="24">
        <v>8</v>
      </c>
      <c r="Q1918" s="24">
        <v>0</v>
      </c>
      <c r="R1918" s="66"/>
      <c r="S1918" s="66"/>
      <c r="T1918" s="66"/>
      <c r="U1918" s="66"/>
      <c r="V1918" s="66"/>
      <c r="W1918" s="24"/>
      <c r="X1918" s="24"/>
      <c r="Y1918" s="24"/>
      <c r="Z1918" s="24"/>
      <c r="AA1918" s="28"/>
      <c r="AB1918" s="28">
        <v>0.5</v>
      </c>
      <c r="AC1918" s="28"/>
      <c r="AD1918" s="28">
        <v>45</v>
      </c>
      <c r="AE1918" s="28">
        <v>45.000980820000002</v>
      </c>
      <c r="AF1918" t="s">
        <v>241</v>
      </c>
    </row>
    <row r="1919" spans="1:32" ht="18" customHeight="1">
      <c r="A1919" s="22">
        <v>46185</v>
      </c>
      <c r="B1919" s="23" t="s">
        <v>20</v>
      </c>
      <c r="C1919" s="24">
        <v>700</v>
      </c>
      <c r="D1919" s="25">
        <v>1001</v>
      </c>
      <c r="E1919" s="26">
        <v>-1110</v>
      </c>
      <c r="F1919" s="24">
        <v>3</v>
      </c>
      <c r="G1919" s="24">
        <v>2</v>
      </c>
      <c r="H1919" s="23" t="s">
        <v>3495</v>
      </c>
      <c r="I1919" s="23" t="s">
        <v>3496</v>
      </c>
      <c r="J1919" s="23" t="s">
        <v>3497</v>
      </c>
      <c r="K1919" s="23" t="s">
        <v>154</v>
      </c>
      <c r="L1919" s="27">
        <v>0.63039999999999996</v>
      </c>
      <c r="M1919" s="25">
        <v>-670</v>
      </c>
      <c r="N1919" s="25">
        <v>-846</v>
      </c>
      <c r="O1919" s="24">
        <v>0</v>
      </c>
      <c r="P1919" s="24">
        <v>0</v>
      </c>
      <c r="Q1919" s="24">
        <v>0</v>
      </c>
      <c r="R1919" s="66"/>
      <c r="S1919" s="66"/>
      <c r="T1919" s="66"/>
      <c r="U1919" s="66"/>
      <c r="V1919" s="66"/>
      <c r="W1919" s="24"/>
      <c r="X1919" s="24"/>
      <c r="Y1919" s="24"/>
      <c r="Z1919" s="24"/>
      <c r="AA1919" s="28"/>
      <c r="AB1919" s="28">
        <v>0.5</v>
      </c>
      <c r="AC1919" s="28"/>
      <c r="AD1919" s="28">
        <v>30</v>
      </c>
      <c r="AE1919" s="28">
        <v>30.000980810000001</v>
      </c>
      <c r="AF1919" t="s">
        <v>661</v>
      </c>
    </row>
    <row r="1920" spans="1:32" ht="18" customHeight="1">
      <c r="A1920" s="22">
        <v>46185</v>
      </c>
      <c r="B1920" s="23" t="s">
        <v>20</v>
      </c>
      <c r="C1920" s="24">
        <v>688</v>
      </c>
      <c r="D1920" s="25">
        <v>762</v>
      </c>
      <c r="E1920" s="26">
        <v>-375</v>
      </c>
      <c r="F1920" s="24">
        <v>8</v>
      </c>
      <c r="G1920" s="24">
        <v>2</v>
      </c>
      <c r="H1920" s="23" t="s">
        <v>445</v>
      </c>
      <c r="I1920" s="23" t="s">
        <v>2464</v>
      </c>
      <c r="J1920" s="23" t="s">
        <v>1855</v>
      </c>
      <c r="K1920" s="23" t="s">
        <v>154</v>
      </c>
      <c r="L1920" s="27">
        <v>0.83599999999999997</v>
      </c>
      <c r="M1920" s="25">
        <v>1125</v>
      </c>
      <c r="N1920" s="25">
        <v>-186</v>
      </c>
      <c r="O1920" s="24">
        <v>0</v>
      </c>
      <c r="P1920" s="24">
        <v>8</v>
      </c>
      <c r="Q1920" s="24">
        <v>0</v>
      </c>
      <c r="R1920" s="66"/>
      <c r="S1920" s="66"/>
      <c r="T1920" s="66"/>
      <c r="U1920" s="66"/>
      <c r="V1920" s="66"/>
      <c r="W1920" s="24"/>
      <c r="X1920" s="24"/>
      <c r="Y1920" s="24"/>
      <c r="Z1920" s="24"/>
      <c r="AA1920" s="28"/>
      <c r="AB1920" s="28">
        <v>0.5</v>
      </c>
      <c r="AC1920" s="28"/>
      <c r="AD1920" s="28">
        <v>20</v>
      </c>
      <c r="AE1920" s="28">
        <v>20.000980800000001</v>
      </c>
      <c r="AF1920" t="s">
        <v>590</v>
      </c>
    </row>
    <row r="1921" spans="1:32" ht="18" customHeight="1">
      <c r="A1921" s="22">
        <v>46185</v>
      </c>
      <c r="B1921" s="23" t="s">
        <v>20</v>
      </c>
      <c r="C1921" s="24">
        <v>702</v>
      </c>
      <c r="D1921" s="25">
        <v>353</v>
      </c>
      <c r="E1921" s="26">
        <v>-414</v>
      </c>
      <c r="F1921" s="24">
        <v>1</v>
      </c>
      <c r="G1921" s="24">
        <v>1</v>
      </c>
      <c r="H1921" s="23" t="s">
        <v>3498</v>
      </c>
      <c r="I1921" s="23" t="s">
        <v>516</v>
      </c>
      <c r="J1921" s="23" t="s">
        <v>516</v>
      </c>
      <c r="K1921" s="23" t="s">
        <v>154</v>
      </c>
      <c r="L1921" s="27">
        <v>0.60909999999999997</v>
      </c>
      <c r="M1921" s="25">
        <v>2240</v>
      </c>
      <c r="N1921" s="25">
        <v>-1645</v>
      </c>
      <c r="O1921" s="24">
        <v>0</v>
      </c>
      <c r="P1921" s="24">
        <v>2</v>
      </c>
      <c r="Q1921" s="24">
        <v>0</v>
      </c>
      <c r="R1921" s="66"/>
      <c r="S1921" s="66"/>
      <c r="T1921" s="66"/>
      <c r="U1921" s="66"/>
      <c r="V1921" s="66"/>
      <c r="W1921" s="24"/>
      <c r="X1921" s="24"/>
      <c r="Y1921" s="24"/>
      <c r="Z1921" s="24"/>
      <c r="AA1921" s="28"/>
      <c r="AB1921" s="28">
        <v>0.5</v>
      </c>
      <c r="AC1921" s="28"/>
      <c r="AD1921" s="28">
        <v>20</v>
      </c>
      <c r="AE1921" s="28">
        <v>20.00098079</v>
      </c>
      <c r="AF1921" t="s">
        <v>590</v>
      </c>
    </row>
    <row r="1922" spans="1:32" ht="18" customHeight="1">
      <c r="A1922" s="22">
        <v>46185</v>
      </c>
      <c r="B1922" s="23" t="s">
        <v>685</v>
      </c>
      <c r="C1922" s="24">
        <v>756</v>
      </c>
      <c r="D1922" s="25">
        <v>3578</v>
      </c>
      <c r="E1922" s="26">
        <v>-678</v>
      </c>
      <c r="F1922" s="24">
        <v>34</v>
      </c>
      <c r="G1922" s="24">
        <v>13</v>
      </c>
      <c r="H1922" s="23" t="s">
        <v>2072</v>
      </c>
      <c r="I1922" s="23" t="s">
        <v>704</v>
      </c>
      <c r="J1922" s="23" t="s">
        <v>1922</v>
      </c>
      <c r="K1922" s="23" t="s">
        <v>154</v>
      </c>
      <c r="L1922" s="27">
        <v>0.93679999999999997</v>
      </c>
      <c r="M1922" s="25">
        <v>-1015</v>
      </c>
      <c r="N1922" s="25">
        <v>-1721</v>
      </c>
      <c r="O1922" s="24">
        <v>0</v>
      </c>
      <c r="P1922" s="24">
        <v>6</v>
      </c>
      <c r="Q1922" s="24">
        <v>0</v>
      </c>
      <c r="R1922" s="66"/>
      <c r="S1922" s="66"/>
      <c r="T1922" s="66"/>
      <c r="U1922" s="66"/>
      <c r="V1922" s="66"/>
      <c r="W1922" s="24"/>
      <c r="X1922" s="24"/>
      <c r="Y1922" s="24"/>
      <c r="Z1922" s="24"/>
      <c r="AA1922" s="28"/>
      <c r="AB1922" s="28">
        <v>0.6</v>
      </c>
      <c r="AC1922" s="28"/>
      <c r="AD1922" s="28">
        <v>40</v>
      </c>
      <c r="AE1922" s="28">
        <v>40.000980779999999</v>
      </c>
      <c r="AF1922" t="s">
        <v>664</v>
      </c>
    </row>
    <row r="1923" spans="1:32" ht="18" customHeight="1">
      <c r="A1923" s="22">
        <v>46185</v>
      </c>
      <c r="B1923" s="23" t="s">
        <v>685</v>
      </c>
      <c r="C1923" s="24">
        <v>753</v>
      </c>
      <c r="D1923" s="25">
        <v>2467</v>
      </c>
      <c r="E1923" s="26">
        <v>1761</v>
      </c>
      <c r="F1923" s="24">
        <v>42</v>
      </c>
      <c r="G1923" s="24">
        <v>11</v>
      </c>
      <c r="H1923" s="23" t="s">
        <v>301</v>
      </c>
      <c r="I1923" s="23" t="s">
        <v>1187</v>
      </c>
      <c r="J1923" s="23" t="s">
        <v>2817</v>
      </c>
      <c r="K1923" s="23" t="s">
        <v>154</v>
      </c>
      <c r="L1923" s="27">
        <v>1.2379</v>
      </c>
      <c r="M1923" s="25">
        <v>-754</v>
      </c>
      <c r="N1923" s="25">
        <v>-925</v>
      </c>
      <c r="O1923" s="24">
        <v>0</v>
      </c>
      <c r="P1923" s="24">
        <v>3</v>
      </c>
      <c r="Q1923" s="24">
        <v>0</v>
      </c>
      <c r="R1923" s="66"/>
      <c r="S1923" s="66"/>
      <c r="T1923" s="66"/>
      <c r="U1923" s="66"/>
      <c r="V1923" s="66"/>
      <c r="W1923" s="24"/>
      <c r="X1923" s="24"/>
      <c r="Y1923" s="24"/>
      <c r="Z1923" s="24"/>
      <c r="AA1923" s="28"/>
      <c r="AB1923" s="28">
        <v>0.5</v>
      </c>
      <c r="AC1923" s="28"/>
      <c r="AD1923" s="28">
        <v>60</v>
      </c>
      <c r="AE1923" s="28">
        <v>60.000980769999998</v>
      </c>
      <c r="AF1923" t="s">
        <v>578</v>
      </c>
    </row>
    <row r="1924" spans="1:32" ht="18" customHeight="1">
      <c r="A1924" s="22">
        <v>46185</v>
      </c>
      <c r="B1924" s="23" t="s">
        <v>685</v>
      </c>
      <c r="C1924" s="24">
        <v>752</v>
      </c>
      <c r="D1924" s="25">
        <v>2092</v>
      </c>
      <c r="E1924" s="26">
        <v>-588</v>
      </c>
      <c r="F1924" s="24">
        <v>20</v>
      </c>
      <c r="G1924" s="24">
        <v>6</v>
      </c>
      <c r="H1924" s="23" t="s">
        <v>1816</v>
      </c>
      <c r="I1924" s="23" t="s">
        <v>2769</v>
      </c>
      <c r="J1924" s="23" t="s">
        <v>3499</v>
      </c>
      <c r="K1924" s="23" t="s">
        <v>154</v>
      </c>
      <c r="L1924" s="27">
        <v>0.90629999999999999</v>
      </c>
      <c r="M1924" s="25">
        <v>-1414</v>
      </c>
      <c r="N1924" s="25">
        <v>-895</v>
      </c>
      <c r="O1924" s="24">
        <v>0</v>
      </c>
      <c r="P1924" s="24">
        <v>2</v>
      </c>
      <c r="Q1924" s="24">
        <v>0</v>
      </c>
      <c r="R1924" s="66"/>
      <c r="S1924" s="66"/>
      <c r="T1924" s="66"/>
      <c r="U1924" s="66"/>
      <c r="V1924" s="66"/>
      <c r="W1924" s="24"/>
      <c r="X1924" s="24"/>
      <c r="Y1924" s="24"/>
      <c r="Z1924" s="24"/>
      <c r="AA1924" s="28"/>
      <c r="AB1924" s="28">
        <v>0.5</v>
      </c>
      <c r="AC1924" s="28"/>
      <c r="AD1924" s="28">
        <v>40</v>
      </c>
      <c r="AE1924" s="28">
        <v>40.000980759999997</v>
      </c>
      <c r="AF1924" t="s">
        <v>664</v>
      </c>
    </row>
    <row r="1925" spans="1:32" ht="18" customHeight="1">
      <c r="A1925" s="22">
        <v>46185</v>
      </c>
      <c r="B1925" s="23" t="s">
        <v>685</v>
      </c>
      <c r="C1925" s="24">
        <v>760</v>
      </c>
      <c r="D1925" s="25">
        <v>1834</v>
      </c>
      <c r="E1925" s="26">
        <v>-1415</v>
      </c>
      <c r="F1925" s="24">
        <v>14</v>
      </c>
      <c r="G1925" s="24">
        <v>6</v>
      </c>
      <c r="H1925" s="23" t="s">
        <v>927</v>
      </c>
      <c r="I1925" s="23" t="s">
        <v>1950</v>
      </c>
      <c r="J1925" s="23" t="s">
        <v>2214</v>
      </c>
      <c r="K1925" s="23" t="s">
        <v>154</v>
      </c>
      <c r="L1925" s="27">
        <v>0.74280000000000002</v>
      </c>
      <c r="M1925" s="25">
        <v>251</v>
      </c>
      <c r="N1925" s="25">
        <v>-851</v>
      </c>
      <c r="O1925" s="24">
        <v>0</v>
      </c>
      <c r="P1925" s="24">
        <v>0</v>
      </c>
      <c r="Q1925" s="24">
        <v>0</v>
      </c>
      <c r="R1925" s="66"/>
      <c r="S1925" s="66"/>
      <c r="T1925" s="66"/>
      <c r="U1925" s="66"/>
      <c r="V1925" s="66"/>
      <c r="W1925" s="24"/>
      <c r="X1925" s="24"/>
      <c r="Y1925" s="24"/>
      <c r="Z1925" s="24"/>
      <c r="AA1925" s="28"/>
      <c r="AB1925" s="28">
        <v>0.5</v>
      </c>
      <c r="AC1925" s="28"/>
      <c r="AD1925" s="28">
        <v>30</v>
      </c>
      <c r="AE1925" s="28">
        <v>30.00098075</v>
      </c>
      <c r="AF1925" t="s">
        <v>661</v>
      </c>
    </row>
    <row r="1926" spans="1:32" ht="18" customHeight="1">
      <c r="A1926" s="22">
        <v>46185</v>
      </c>
      <c r="B1926" s="23" t="s">
        <v>685</v>
      </c>
      <c r="C1926" s="24">
        <v>755</v>
      </c>
      <c r="D1926" s="25">
        <v>1519</v>
      </c>
      <c r="E1926" s="26">
        <v>4072</v>
      </c>
      <c r="F1926" s="24">
        <v>42</v>
      </c>
      <c r="G1926" s="24">
        <v>6</v>
      </c>
      <c r="H1926" s="23" t="s">
        <v>1597</v>
      </c>
      <c r="I1926" s="23" t="s">
        <v>2763</v>
      </c>
      <c r="J1926" s="23" t="s">
        <v>423</v>
      </c>
      <c r="K1926" s="23" t="s">
        <v>154</v>
      </c>
      <c r="L1926" s="27">
        <v>1.8935999999999999</v>
      </c>
      <c r="M1926" s="25">
        <v>-1468</v>
      </c>
      <c r="N1926" s="25">
        <v>-946</v>
      </c>
      <c r="O1926" s="24">
        <v>0</v>
      </c>
      <c r="P1926" s="24">
        <v>5</v>
      </c>
      <c r="Q1926" s="24">
        <v>0</v>
      </c>
      <c r="R1926" s="66"/>
      <c r="S1926" s="66"/>
      <c r="T1926" s="66"/>
      <c r="U1926" s="66"/>
      <c r="V1926" s="66"/>
      <c r="W1926" s="24"/>
      <c r="X1926" s="24"/>
      <c r="Y1926" s="24"/>
      <c r="Z1926" s="24"/>
      <c r="AA1926" s="28"/>
      <c r="AB1926" s="28">
        <v>0.5</v>
      </c>
      <c r="AC1926" s="28"/>
      <c r="AD1926" s="28">
        <v>90</v>
      </c>
      <c r="AE1926" s="28">
        <v>90.000980740000003</v>
      </c>
      <c r="AF1926" t="s">
        <v>170</v>
      </c>
    </row>
    <row r="1927" spans="1:32" ht="18" customHeight="1">
      <c r="A1927" s="22">
        <v>46185</v>
      </c>
      <c r="B1927" s="23" t="s">
        <v>685</v>
      </c>
      <c r="C1927" s="24">
        <v>758</v>
      </c>
      <c r="D1927" s="25">
        <v>1278</v>
      </c>
      <c r="E1927" s="26">
        <v>-730</v>
      </c>
      <c r="F1927" s="24">
        <v>9</v>
      </c>
      <c r="G1927" s="24">
        <v>6</v>
      </c>
      <c r="H1927" s="23" t="s">
        <v>2625</v>
      </c>
      <c r="I1927" s="23" t="s">
        <v>1387</v>
      </c>
      <c r="J1927" s="23" t="s">
        <v>197</v>
      </c>
      <c r="K1927" s="23" t="s">
        <v>154</v>
      </c>
      <c r="L1927" s="27">
        <v>0.80959999999999999</v>
      </c>
      <c r="M1927" s="25">
        <v>-4</v>
      </c>
      <c r="N1927" s="25">
        <v>4143</v>
      </c>
      <c r="O1927" s="24">
        <v>0</v>
      </c>
      <c r="P1927" s="24">
        <v>8</v>
      </c>
      <c r="Q1927" s="24">
        <v>0</v>
      </c>
      <c r="R1927" s="66"/>
      <c r="S1927" s="66"/>
      <c r="T1927" s="66"/>
      <c r="U1927" s="66"/>
      <c r="V1927" s="66"/>
      <c r="W1927" s="24"/>
      <c r="X1927" s="24"/>
      <c r="Y1927" s="24"/>
      <c r="Z1927" s="24"/>
      <c r="AA1927" s="28"/>
      <c r="AB1927" s="28">
        <v>0.5</v>
      </c>
      <c r="AC1927" s="28"/>
      <c r="AD1927" s="28">
        <v>40</v>
      </c>
      <c r="AE1927" s="28">
        <v>40.000980730000002</v>
      </c>
      <c r="AF1927" t="s">
        <v>664</v>
      </c>
    </row>
    <row r="1928" spans="1:32" ht="18" customHeight="1">
      <c r="A1928" s="22">
        <v>46185</v>
      </c>
      <c r="B1928" s="23" t="s">
        <v>685</v>
      </c>
      <c r="C1928" s="24">
        <v>757</v>
      </c>
      <c r="D1928" s="25">
        <v>978</v>
      </c>
      <c r="E1928" s="26">
        <v>-855</v>
      </c>
      <c r="F1928" s="24">
        <v>6</v>
      </c>
      <c r="G1928" s="24">
        <v>3</v>
      </c>
      <c r="H1928" s="23" t="s">
        <v>3032</v>
      </c>
      <c r="I1928" s="23" t="s">
        <v>952</v>
      </c>
      <c r="J1928" s="23" t="s">
        <v>953</v>
      </c>
      <c r="K1928" s="23" t="s">
        <v>154</v>
      </c>
      <c r="L1928" s="27">
        <v>0.70860000000000001</v>
      </c>
      <c r="M1928" s="25">
        <v>-1643</v>
      </c>
      <c r="N1928" s="25">
        <v>-867</v>
      </c>
      <c r="O1928" s="24">
        <v>0</v>
      </c>
      <c r="P1928" s="24">
        <v>7</v>
      </c>
      <c r="Q1928" s="24">
        <v>0</v>
      </c>
      <c r="R1928" s="66"/>
      <c r="S1928" s="66"/>
      <c r="T1928" s="66"/>
      <c r="U1928" s="66"/>
      <c r="V1928" s="66"/>
      <c r="W1928" s="24"/>
      <c r="X1928" s="24"/>
      <c r="Y1928" s="24"/>
      <c r="Z1928" s="24"/>
      <c r="AA1928" s="28"/>
      <c r="AB1928" s="28">
        <v>0.5</v>
      </c>
      <c r="AC1928" s="28"/>
      <c r="AD1928" s="28">
        <v>10</v>
      </c>
      <c r="AE1928" s="28">
        <v>10.000980719999999</v>
      </c>
      <c r="AF1928" t="s">
        <v>584</v>
      </c>
    </row>
    <row r="1929" spans="1:32" ht="18" customHeight="1">
      <c r="A1929" s="22">
        <v>46185</v>
      </c>
      <c r="B1929" s="23" t="s">
        <v>22</v>
      </c>
      <c r="C1929" s="24">
        <v>671</v>
      </c>
      <c r="D1929" s="25">
        <v>7435</v>
      </c>
      <c r="E1929" s="26">
        <v>-5500</v>
      </c>
      <c r="F1929" s="24">
        <v>46</v>
      </c>
      <c r="G1929" s="24">
        <v>12</v>
      </c>
      <c r="H1929" s="23" t="s">
        <v>3161</v>
      </c>
      <c r="I1929" s="23" t="s">
        <v>1605</v>
      </c>
      <c r="J1929" s="23" t="s">
        <v>3500</v>
      </c>
      <c r="K1929" s="23" t="s">
        <v>154</v>
      </c>
      <c r="L1929" s="27">
        <v>0.75339999999999996</v>
      </c>
      <c r="M1929" s="25">
        <v>-786</v>
      </c>
      <c r="N1929" s="25">
        <v>-1791</v>
      </c>
      <c r="O1929" s="24">
        <v>0</v>
      </c>
      <c r="P1929" s="24">
        <v>1</v>
      </c>
      <c r="Q1929" s="24">
        <v>0</v>
      </c>
      <c r="R1929" s="66"/>
      <c r="S1929" s="66"/>
      <c r="T1929" s="66"/>
      <c r="U1929" s="66"/>
      <c r="V1929" s="66"/>
      <c r="W1929" s="24"/>
      <c r="X1929" s="24"/>
      <c r="Y1929" s="24"/>
      <c r="Z1929" s="24"/>
      <c r="AA1929" s="28"/>
      <c r="AB1929" s="28">
        <v>1</v>
      </c>
      <c r="AC1929" s="28"/>
      <c r="AD1929" s="28">
        <v>40</v>
      </c>
      <c r="AE1929" s="28">
        <v>40.00098071</v>
      </c>
      <c r="AF1929" t="s">
        <v>664</v>
      </c>
    </row>
    <row r="1930" spans="1:32" ht="18" customHeight="1">
      <c r="A1930" s="22">
        <v>46185</v>
      </c>
      <c r="B1930" s="23" t="s">
        <v>22</v>
      </c>
      <c r="C1930" s="24">
        <v>677</v>
      </c>
      <c r="D1930" s="25">
        <v>5810</v>
      </c>
      <c r="E1930" s="26">
        <v>-471</v>
      </c>
      <c r="F1930" s="24">
        <v>61</v>
      </c>
      <c r="G1930" s="24">
        <v>22</v>
      </c>
      <c r="H1930" s="23" t="s">
        <v>2473</v>
      </c>
      <c r="I1930" s="23" t="s">
        <v>2464</v>
      </c>
      <c r="J1930" s="23" t="s">
        <v>3136</v>
      </c>
      <c r="K1930" s="23" t="s">
        <v>154</v>
      </c>
      <c r="L1930" s="27">
        <v>0.97299999999999998</v>
      </c>
      <c r="M1930" s="25">
        <v>-5164</v>
      </c>
      <c r="N1930" s="25">
        <v>578</v>
      </c>
      <c r="O1930" s="24">
        <v>0</v>
      </c>
      <c r="P1930" s="24">
        <v>7</v>
      </c>
      <c r="Q1930" s="24">
        <v>0</v>
      </c>
      <c r="R1930" s="66"/>
      <c r="S1930" s="66"/>
      <c r="T1930" s="66"/>
      <c r="U1930" s="66"/>
      <c r="V1930" s="66"/>
      <c r="W1930" s="24"/>
      <c r="X1930" s="24"/>
      <c r="Y1930" s="24"/>
      <c r="Z1930" s="24"/>
      <c r="AA1930" s="28"/>
      <c r="AB1930" s="28">
        <v>0.8</v>
      </c>
      <c r="AC1930" s="28"/>
      <c r="AD1930" s="28">
        <v>30</v>
      </c>
      <c r="AE1930" s="28">
        <v>30.0009807</v>
      </c>
      <c r="AF1930" t="s">
        <v>661</v>
      </c>
    </row>
    <row r="1931" spans="1:32" ht="18" customHeight="1">
      <c r="A1931" s="22">
        <v>46185</v>
      </c>
      <c r="B1931" s="23" t="s">
        <v>22</v>
      </c>
      <c r="C1931" s="24">
        <v>675</v>
      </c>
      <c r="D1931" s="25">
        <v>5190</v>
      </c>
      <c r="E1931" s="26">
        <v>2042</v>
      </c>
      <c r="F1931" s="24">
        <v>57</v>
      </c>
      <c r="G1931" s="24">
        <v>18</v>
      </c>
      <c r="H1931" s="23" t="s">
        <v>3501</v>
      </c>
      <c r="I1931" s="23" t="s">
        <v>3502</v>
      </c>
      <c r="J1931" s="23" t="s">
        <v>3503</v>
      </c>
      <c r="K1931" s="23" t="s">
        <v>154</v>
      </c>
      <c r="L1931" s="27">
        <v>1.1311</v>
      </c>
      <c r="M1931" s="25">
        <v>-1675</v>
      </c>
      <c r="N1931" s="25">
        <v>5923</v>
      </c>
      <c r="O1931" s="24">
        <v>0</v>
      </c>
      <c r="P1931" s="24">
        <v>5</v>
      </c>
      <c r="Q1931" s="24">
        <v>0</v>
      </c>
      <c r="R1931" s="66"/>
      <c r="S1931" s="66"/>
      <c r="T1931" s="66"/>
      <c r="U1931" s="66"/>
      <c r="V1931" s="66"/>
      <c r="W1931" s="24"/>
      <c r="X1931" s="24"/>
      <c r="Y1931" s="24"/>
      <c r="Z1931" s="24"/>
      <c r="AA1931" s="28"/>
      <c r="AB1931" s="28">
        <v>0.8</v>
      </c>
      <c r="AC1931" s="28"/>
      <c r="AD1931" s="28">
        <v>80</v>
      </c>
      <c r="AE1931" s="28">
        <v>80.000980690000006</v>
      </c>
      <c r="AF1931" t="s">
        <v>183</v>
      </c>
    </row>
    <row r="1932" spans="1:32" ht="18" customHeight="1">
      <c r="A1932" s="22">
        <v>46185</v>
      </c>
      <c r="B1932" s="23" t="s">
        <v>22</v>
      </c>
      <c r="C1932" s="24">
        <v>676</v>
      </c>
      <c r="D1932" s="25">
        <v>4836</v>
      </c>
      <c r="E1932" s="26">
        <v>-418</v>
      </c>
      <c r="F1932" s="24">
        <v>64</v>
      </c>
      <c r="G1932" s="24">
        <v>18</v>
      </c>
      <c r="H1932" s="23" t="s">
        <v>1444</v>
      </c>
      <c r="I1932" s="23" t="s">
        <v>1452</v>
      </c>
      <c r="J1932" s="23" t="s">
        <v>3504</v>
      </c>
      <c r="K1932" s="23" t="s">
        <v>154</v>
      </c>
      <c r="L1932" s="27">
        <v>0.97119999999999995</v>
      </c>
      <c r="M1932" s="25">
        <v>35</v>
      </c>
      <c r="N1932" s="25">
        <v>-998</v>
      </c>
      <c r="O1932" s="24">
        <v>0</v>
      </c>
      <c r="P1932" s="24">
        <v>6</v>
      </c>
      <c r="Q1932" s="24">
        <v>0</v>
      </c>
      <c r="R1932" s="66"/>
      <c r="S1932" s="66"/>
      <c r="T1932" s="66"/>
      <c r="U1932" s="66"/>
      <c r="V1932" s="66"/>
      <c r="W1932" s="24"/>
      <c r="X1932" s="24"/>
      <c r="Y1932" s="24"/>
      <c r="Z1932" s="24"/>
      <c r="AA1932" s="28"/>
      <c r="AB1932" s="28">
        <v>0.6</v>
      </c>
      <c r="AC1932" s="28"/>
      <c r="AD1932" s="28">
        <v>40</v>
      </c>
      <c r="AE1932" s="28">
        <v>40.000980679999998</v>
      </c>
      <c r="AF1932" t="s">
        <v>664</v>
      </c>
    </row>
    <row r="1933" spans="1:32" ht="18" customHeight="1">
      <c r="A1933" s="22">
        <v>46185</v>
      </c>
      <c r="B1933" s="23" t="s">
        <v>22</v>
      </c>
      <c r="C1933" s="24">
        <v>673</v>
      </c>
      <c r="D1933" s="25">
        <v>4927</v>
      </c>
      <c r="E1933" s="26">
        <v>2076</v>
      </c>
      <c r="F1933" s="24">
        <v>58</v>
      </c>
      <c r="G1933" s="24">
        <v>24</v>
      </c>
      <c r="H1933" s="23" t="s">
        <v>3505</v>
      </c>
      <c r="I1933" s="23" t="s">
        <v>2444</v>
      </c>
      <c r="J1933" s="23" t="s">
        <v>3506</v>
      </c>
      <c r="K1933" s="23" t="s">
        <v>154</v>
      </c>
      <c r="L1933" s="27">
        <v>1.1405000000000001</v>
      </c>
      <c r="M1933" s="25">
        <v>227</v>
      </c>
      <c r="N1933" s="25">
        <v>4092</v>
      </c>
      <c r="O1933" s="24">
        <v>0</v>
      </c>
      <c r="P1933" s="24">
        <v>3</v>
      </c>
      <c r="Q1933" s="24">
        <v>0</v>
      </c>
      <c r="R1933" s="66"/>
      <c r="S1933" s="66"/>
      <c r="T1933" s="66"/>
      <c r="U1933" s="66"/>
      <c r="V1933" s="66"/>
      <c r="W1933" s="24"/>
      <c r="X1933" s="24"/>
      <c r="Y1933" s="24"/>
      <c r="Z1933" s="24"/>
      <c r="AA1933" s="28"/>
      <c r="AB1933" s="28">
        <v>0.6</v>
      </c>
      <c r="AC1933" s="28"/>
      <c r="AD1933" s="28">
        <v>70</v>
      </c>
      <c r="AE1933" s="28">
        <v>70.000980670000004</v>
      </c>
      <c r="AF1933" t="s">
        <v>178</v>
      </c>
    </row>
    <row r="1934" spans="1:32" ht="18" customHeight="1">
      <c r="A1934" s="22">
        <v>46185</v>
      </c>
      <c r="B1934" s="23" t="s">
        <v>22</v>
      </c>
      <c r="C1934" s="24">
        <v>672</v>
      </c>
      <c r="D1934" s="25">
        <v>4808</v>
      </c>
      <c r="E1934" s="26">
        <v>2929</v>
      </c>
      <c r="F1934" s="24">
        <v>63</v>
      </c>
      <c r="G1934" s="24">
        <v>22</v>
      </c>
      <c r="H1934" s="23" t="s">
        <v>3507</v>
      </c>
      <c r="I1934" s="23" t="s">
        <v>552</v>
      </c>
      <c r="J1934" s="23" t="s">
        <v>202</v>
      </c>
      <c r="K1934" s="23" t="s">
        <v>154</v>
      </c>
      <c r="L1934" s="27">
        <v>1.2031000000000001</v>
      </c>
      <c r="M1934" s="25">
        <v>6850</v>
      </c>
      <c r="N1934" s="25">
        <v>880</v>
      </c>
      <c r="O1934" s="24">
        <v>0</v>
      </c>
      <c r="P1934" s="24">
        <v>2</v>
      </c>
      <c r="Q1934" s="24">
        <v>0</v>
      </c>
      <c r="R1934" s="66"/>
      <c r="S1934" s="66"/>
      <c r="T1934" s="66"/>
      <c r="U1934" s="66"/>
      <c r="V1934" s="66"/>
      <c r="W1934" s="24"/>
      <c r="X1934" s="24"/>
      <c r="Y1934" s="24"/>
      <c r="Z1934" s="24"/>
      <c r="AA1934" s="28"/>
      <c r="AB1934" s="28">
        <v>0.6</v>
      </c>
      <c r="AC1934" s="28"/>
      <c r="AD1934" s="28">
        <v>80</v>
      </c>
      <c r="AE1934" s="28">
        <v>80.000980659999996</v>
      </c>
      <c r="AF1934" t="s">
        <v>183</v>
      </c>
    </row>
    <row r="1935" spans="1:32" ht="18" customHeight="1">
      <c r="A1935" s="22">
        <v>46185</v>
      </c>
      <c r="B1935" s="23" t="s">
        <v>38</v>
      </c>
      <c r="C1935" s="24">
        <v>703</v>
      </c>
      <c r="D1935" s="25">
        <v>1786</v>
      </c>
      <c r="E1935" s="26">
        <v>-1723</v>
      </c>
      <c r="F1935" s="24">
        <v>6</v>
      </c>
      <c r="G1935" s="24">
        <v>5</v>
      </c>
      <c r="H1935" s="23" t="s">
        <v>3508</v>
      </c>
      <c r="I1935" s="23" t="s">
        <v>3509</v>
      </c>
      <c r="J1935" s="23" t="s">
        <v>3474</v>
      </c>
      <c r="K1935" s="23" t="s">
        <v>154</v>
      </c>
      <c r="L1935" s="27">
        <v>0.6784</v>
      </c>
      <c r="M1935" s="25">
        <v>-1869</v>
      </c>
      <c r="N1935" s="25">
        <v>-629</v>
      </c>
      <c r="O1935" s="24">
        <v>0</v>
      </c>
      <c r="P1935" s="24">
        <v>3</v>
      </c>
      <c r="Q1935" s="24">
        <v>0</v>
      </c>
      <c r="R1935" s="66"/>
      <c r="S1935" s="66"/>
      <c r="T1935" s="66"/>
      <c r="U1935" s="66"/>
      <c r="V1935" s="66"/>
      <c r="W1935" s="24"/>
      <c r="X1935" s="24"/>
      <c r="Y1935" s="24"/>
      <c r="Z1935" s="24"/>
      <c r="AA1935" s="28"/>
      <c r="AB1935" s="28">
        <v>0.5</v>
      </c>
      <c r="AC1935" s="28"/>
      <c r="AD1935" s="28">
        <v>30</v>
      </c>
      <c r="AE1935" s="28">
        <v>30.000980649999999</v>
      </c>
      <c r="AF1935" t="s">
        <v>661</v>
      </c>
    </row>
    <row r="1936" spans="1:32" ht="18" customHeight="1">
      <c r="A1936" s="22">
        <v>46185</v>
      </c>
      <c r="B1936" s="23" t="s">
        <v>38</v>
      </c>
      <c r="C1936" s="24">
        <v>710</v>
      </c>
      <c r="D1936" s="25">
        <v>1525</v>
      </c>
      <c r="E1936" s="26">
        <v>2876</v>
      </c>
      <c r="F1936" s="24">
        <v>24</v>
      </c>
      <c r="G1936" s="24">
        <v>7</v>
      </c>
      <c r="H1936" s="23" t="s">
        <v>185</v>
      </c>
      <c r="I1936" s="23" t="s">
        <v>1203</v>
      </c>
      <c r="J1936" s="23" t="s">
        <v>1041</v>
      </c>
      <c r="K1936" s="23" t="s">
        <v>154</v>
      </c>
      <c r="L1936" s="27">
        <v>1.6286</v>
      </c>
      <c r="M1936" s="25">
        <v>-1422</v>
      </c>
      <c r="N1936" s="25">
        <v>-853</v>
      </c>
      <c r="O1936" s="24">
        <v>0</v>
      </c>
      <c r="P1936" s="24">
        <v>0</v>
      </c>
      <c r="Q1936" s="24">
        <v>0</v>
      </c>
      <c r="R1936" s="66"/>
      <c r="S1936" s="66"/>
      <c r="T1936" s="66"/>
      <c r="U1936" s="66"/>
      <c r="V1936" s="66"/>
      <c r="W1936" s="24"/>
      <c r="X1936" s="24"/>
      <c r="Y1936" s="24"/>
      <c r="Z1936" s="24"/>
      <c r="AA1936" s="28"/>
      <c r="AB1936" s="28">
        <v>0.5</v>
      </c>
      <c r="AC1936" s="28"/>
      <c r="AD1936" s="28">
        <v>70</v>
      </c>
      <c r="AE1936" s="28">
        <v>70.000980639999995</v>
      </c>
      <c r="AF1936" t="s">
        <v>178</v>
      </c>
    </row>
    <row r="1937" spans="1:32" ht="18" customHeight="1">
      <c r="A1937" s="22">
        <v>46185</v>
      </c>
      <c r="B1937" s="23" t="s">
        <v>38</v>
      </c>
      <c r="C1937" s="24">
        <v>705</v>
      </c>
      <c r="D1937" s="25">
        <v>1300</v>
      </c>
      <c r="E1937" s="26">
        <v>-1612</v>
      </c>
      <c r="F1937" s="24">
        <v>2</v>
      </c>
      <c r="G1937" s="24">
        <v>5</v>
      </c>
      <c r="H1937" s="23" t="s">
        <v>3510</v>
      </c>
      <c r="I1937" s="23" t="s">
        <v>3511</v>
      </c>
      <c r="J1937" s="23" t="s">
        <v>2226</v>
      </c>
      <c r="K1937" s="23" t="s">
        <v>154</v>
      </c>
      <c r="L1937" s="27">
        <v>0.5867</v>
      </c>
      <c r="M1937" s="25">
        <v>-376</v>
      </c>
      <c r="N1937" s="25">
        <v>86</v>
      </c>
      <c r="O1937" s="24">
        <v>0</v>
      </c>
      <c r="P1937" s="24">
        <v>5</v>
      </c>
      <c r="Q1937" s="24">
        <v>0</v>
      </c>
      <c r="R1937" s="66"/>
      <c r="S1937" s="66"/>
      <c r="T1937" s="66"/>
      <c r="U1937" s="66"/>
      <c r="V1937" s="66"/>
      <c r="W1937" s="24"/>
      <c r="X1937" s="24"/>
      <c r="Y1937" s="24"/>
      <c r="Z1937" s="24"/>
      <c r="AA1937" s="28"/>
      <c r="AB1937" s="28">
        <v>0.5</v>
      </c>
      <c r="AC1937" s="28"/>
      <c r="AD1937" s="28">
        <v>40</v>
      </c>
      <c r="AE1937" s="28">
        <v>40.000980630000001</v>
      </c>
      <c r="AF1937" t="s">
        <v>664</v>
      </c>
    </row>
    <row r="1938" spans="1:32" ht="18" customHeight="1">
      <c r="A1938" s="22">
        <v>46185</v>
      </c>
      <c r="B1938" s="23" t="s">
        <v>38</v>
      </c>
      <c r="C1938" s="24">
        <v>707</v>
      </c>
      <c r="D1938" s="25">
        <v>892</v>
      </c>
      <c r="E1938" s="26">
        <v>-682</v>
      </c>
      <c r="F1938" s="24">
        <v>5</v>
      </c>
      <c r="G1938" s="24">
        <v>3</v>
      </c>
      <c r="H1938" s="23" t="s">
        <v>1800</v>
      </c>
      <c r="I1938" s="23" t="s">
        <v>3512</v>
      </c>
      <c r="J1938" s="23" t="s">
        <v>3513</v>
      </c>
      <c r="K1938" s="23" t="s">
        <v>154</v>
      </c>
      <c r="L1938" s="27">
        <v>0.74509999999999998</v>
      </c>
      <c r="M1938" s="25">
        <v>-1181</v>
      </c>
      <c r="N1938" s="25">
        <v>-463</v>
      </c>
      <c r="O1938" s="24">
        <v>0</v>
      </c>
      <c r="P1938" s="24">
        <v>7</v>
      </c>
      <c r="Q1938" s="24">
        <v>0</v>
      </c>
      <c r="R1938" s="66"/>
      <c r="S1938" s="66"/>
      <c r="T1938" s="66"/>
      <c r="U1938" s="66"/>
      <c r="V1938" s="66"/>
      <c r="W1938" s="24"/>
      <c r="X1938" s="24"/>
      <c r="Y1938" s="24"/>
      <c r="Z1938" s="24"/>
      <c r="AA1938" s="28"/>
      <c r="AB1938" s="28">
        <v>0.5</v>
      </c>
      <c r="AC1938" s="28"/>
      <c r="AD1938" s="28">
        <v>10</v>
      </c>
      <c r="AE1938" s="28">
        <v>10.00098062</v>
      </c>
      <c r="AF1938" t="s">
        <v>584</v>
      </c>
    </row>
    <row r="1939" spans="1:32" ht="18" customHeight="1">
      <c r="A1939" s="22">
        <v>46185</v>
      </c>
      <c r="B1939" s="23" t="s">
        <v>38</v>
      </c>
      <c r="C1939" s="24">
        <v>706</v>
      </c>
      <c r="D1939" s="25">
        <v>858</v>
      </c>
      <c r="E1939" s="26">
        <v>-694</v>
      </c>
      <c r="F1939" s="24">
        <v>6</v>
      </c>
      <c r="G1939" s="24">
        <v>3</v>
      </c>
      <c r="H1939" s="23" t="s">
        <v>3266</v>
      </c>
      <c r="I1939" s="23" t="s">
        <v>768</v>
      </c>
      <c r="J1939" s="23" t="s">
        <v>3222</v>
      </c>
      <c r="K1939" s="23" t="s">
        <v>154</v>
      </c>
      <c r="L1939" s="27">
        <v>0.73040000000000005</v>
      </c>
      <c r="M1939" s="25">
        <v>280</v>
      </c>
      <c r="N1939" s="25">
        <v>-354</v>
      </c>
      <c r="O1939" s="24">
        <v>0</v>
      </c>
      <c r="P1939" s="24">
        <v>6</v>
      </c>
      <c r="Q1939" s="24">
        <v>0</v>
      </c>
      <c r="R1939" s="66"/>
      <c r="S1939" s="66"/>
      <c r="T1939" s="66"/>
      <c r="U1939" s="66"/>
      <c r="V1939" s="66"/>
      <c r="W1939" s="24"/>
      <c r="X1939" s="24"/>
      <c r="Y1939" s="24"/>
      <c r="Z1939" s="24"/>
      <c r="AA1939" s="28"/>
      <c r="AB1939" s="28">
        <v>0.5</v>
      </c>
      <c r="AC1939" s="28"/>
      <c r="AD1939" s="28">
        <v>20</v>
      </c>
      <c r="AE1939" s="28">
        <v>20.000980609999999</v>
      </c>
      <c r="AF1939" t="s">
        <v>590</v>
      </c>
    </row>
    <row r="1940" spans="1:32" ht="18" customHeight="1">
      <c r="A1940" s="22">
        <v>46185</v>
      </c>
      <c r="B1940" s="23" t="s">
        <v>38</v>
      </c>
      <c r="C1940" s="24">
        <v>708</v>
      </c>
      <c r="D1940" s="25">
        <v>242</v>
      </c>
      <c r="E1940" s="26">
        <v>-192</v>
      </c>
      <c r="F1940" s="24">
        <v>1</v>
      </c>
      <c r="G1940" s="24">
        <v>1</v>
      </c>
      <c r="H1940" s="23" t="s">
        <v>3177</v>
      </c>
      <c r="I1940" s="23" t="s">
        <v>3178</v>
      </c>
      <c r="J1940" s="23" t="s">
        <v>3178</v>
      </c>
      <c r="K1940" s="23" t="s">
        <v>154</v>
      </c>
      <c r="L1940" s="27">
        <v>0.73550000000000004</v>
      </c>
      <c r="M1940" s="25">
        <v>115</v>
      </c>
      <c r="N1940" s="25">
        <v>-197</v>
      </c>
      <c r="O1940" s="24">
        <v>0</v>
      </c>
      <c r="P1940" s="24">
        <v>8</v>
      </c>
      <c r="Q1940" s="24">
        <v>0</v>
      </c>
      <c r="R1940" s="66"/>
      <c r="S1940" s="66"/>
      <c r="T1940" s="66"/>
      <c r="U1940" s="66"/>
      <c r="V1940" s="66"/>
      <c r="W1940" s="24"/>
      <c r="X1940" s="24"/>
      <c r="Y1940" s="24"/>
      <c r="Z1940" s="24"/>
      <c r="AA1940" s="28"/>
      <c r="AB1940" s="28">
        <v>0.5</v>
      </c>
      <c r="AC1940" s="28"/>
      <c r="AD1940" s="28">
        <v>20</v>
      </c>
      <c r="AE1940" s="28">
        <v>20.000980599999998</v>
      </c>
      <c r="AF1940" t="s">
        <v>590</v>
      </c>
    </row>
    <row r="1941" spans="1:32" ht="18" customHeight="1">
      <c r="A1941" s="22">
        <v>46185</v>
      </c>
      <c r="B1941" s="23" t="s">
        <v>166</v>
      </c>
      <c r="C1941" s="24">
        <v>653</v>
      </c>
      <c r="D1941" s="25">
        <v>3779</v>
      </c>
      <c r="E1941" s="26">
        <v>-2</v>
      </c>
      <c r="F1941" s="24">
        <v>46</v>
      </c>
      <c r="G1941" s="24">
        <v>10</v>
      </c>
      <c r="H1941" s="23" t="s">
        <v>1966</v>
      </c>
      <c r="I1941" s="23" t="s">
        <v>2460</v>
      </c>
      <c r="J1941" s="23" t="s">
        <v>2874</v>
      </c>
      <c r="K1941" s="23" t="s">
        <v>154</v>
      </c>
      <c r="L1941" s="27">
        <v>0.99980000000000002</v>
      </c>
      <c r="M1941" s="25">
        <v>-1009</v>
      </c>
      <c r="N1941" s="25">
        <v>6403</v>
      </c>
      <c r="O1941" s="24">
        <v>0</v>
      </c>
      <c r="P1941" s="24">
        <v>3</v>
      </c>
      <c r="Q1941" s="24">
        <v>0</v>
      </c>
      <c r="R1941" s="66"/>
      <c r="S1941" s="66"/>
      <c r="T1941" s="66"/>
      <c r="U1941" s="66"/>
      <c r="V1941" s="66"/>
      <c r="W1941" s="24"/>
      <c r="X1941" s="24"/>
      <c r="Y1941" s="24"/>
      <c r="Z1941" s="24"/>
      <c r="AA1941" s="28"/>
      <c r="AB1941" s="28">
        <v>0.6</v>
      </c>
      <c r="AC1941" s="28"/>
      <c r="AD1941" s="28">
        <v>30</v>
      </c>
      <c r="AE1941" s="28">
        <v>30.000980590000001</v>
      </c>
      <c r="AF1941" t="s">
        <v>661</v>
      </c>
    </row>
    <row r="1942" spans="1:32" ht="18" customHeight="1">
      <c r="A1942" s="22">
        <v>46185</v>
      </c>
      <c r="B1942" s="23" t="s">
        <v>166</v>
      </c>
      <c r="C1942" s="24">
        <v>651</v>
      </c>
      <c r="D1942" s="25">
        <v>3632</v>
      </c>
      <c r="E1942" s="26">
        <v>843</v>
      </c>
      <c r="F1942" s="24">
        <v>59</v>
      </c>
      <c r="G1942" s="24">
        <v>9</v>
      </c>
      <c r="H1942" s="23" t="s">
        <v>888</v>
      </c>
      <c r="I1942" s="23" t="s">
        <v>1262</v>
      </c>
      <c r="J1942" s="23" t="s">
        <v>3514</v>
      </c>
      <c r="K1942" s="23" t="s">
        <v>154</v>
      </c>
      <c r="L1942" s="27">
        <v>1.0773999999999999</v>
      </c>
      <c r="M1942" s="25">
        <v>-428</v>
      </c>
      <c r="N1942" s="25">
        <v>-1534</v>
      </c>
      <c r="O1942" s="24">
        <v>0</v>
      </c>
      <c r="P1942" s="24">
        <v>1</v>
      </c>
      <c r="Q1942" s="24">
        <v>0</v>
      </c>
      <c r="R1942" s="66"/>
      <c r="S1942" s="66"/>
      <c r="T1942" s="66"/>
      <c r="U1942" s="66"/>
      <c r="V1942" s="66"/>
      <c r="W1942" s="24"/>
      <c r="X1942" s="24"/>
      <c r="Y1942" s="24"/>
      <c r="Z1942" s="24"/>
      <c r="AA1942" s="28"/>
      <c r="AB1942" s="28">
        <v>0.6</v>
      </c>
      <c r="AC1942" s="28"/>
      <c r="AD1942" s="28">
        <v>35</v>
      </c>
      <c r="AE1942" s="28">
        <v>35.000980579999997</v>
      </c>
      <c r="AF1942" t="s">
        <v>668</v>
      </c>
    </row>
    <row r="1943" spans="1:32" ht="18" customHeight="1">
      <c r="A1943" s="22">
        <v>46185</v>
      </c>
      <c r="B1943" s="23" t="s">
        <v>166</v>
      </c>
      <c r="C1943" s="24">
        <v>652</v>
      </c>
      <c r="D1943" s="25">
        <v>2336</v>
      </c>
      <c r="E1943" s="26">
        <v>-2242</v>
      </c>
      <c r="F1943" s="24">
        <v>10</v>
      </c>
      <c r="G1943" s="24">
        <v>5</v>
      </c>
      <c r="H1943" s="23" t="s">
        <v>3515</v>
      </c>
      <c r="I1943" s="23" t="s">
        <v>459</v>
      </c>
      <c r="J1943" s="23" t="s">
        <v>2051</v>
      </c>
      <c r="K1943" s="23" t="s">
        <v>154</v>
      </c>
      <c r="L1943" s="27">
        <v>0.68010000000000004</v>
      </c>
      <c r="M1943" s="25">
        <v>-1598</v>
      </c>
      <c r="N1943" s="25">
        <v>6066</v>
      </c>
      <c r="O1943" s="24">
        <v>0</v>
      </c>
      <c r="P1943" s="24">
        <v>2</v>
      </c>
      <c r="Q1943" s="24">
        <v>0</v>
      </c>
      <c r="R1943" s="66"/>
      <c r="S1943" s="66"/>
      <c r="T1943" s="66"/>
      <c r="U1943" s="66"/>
      <c r="V1943" s="66"/>
      <c r="W1943" s="24"/>
      <c r="X1943" s="24"/>
      <c r="Y1943" s="24"/>
      <c r="Z1943" s="24"/>
      <c r="AA1943" s="28"/>
      <c r="AB1943" s="28">
        <v>0.5</v>
      </c>
      <c r="AC1943" s="28"/>
      <c r="AD1943" s="28">
        <v>40</v>
      </c>
      <c r="AE1943" s="28">
        <v>40.000980570000003</v>
      </c>
      <c r="AF1943" t="s">
        <v>664</v>
      </c>
    </row>
    <row r="1944" spans="1:32" ht="18" customHeight="1">
      <c r="A1944" s="22">
        <v>46185</v>
      </c>
      <c r="B1944" s="23" t="s">
        <v>166</v>
      </c>
      <c r="C1944" s="24">
        <v>655</v>
      </c>
      <c r="D1944" s="25">
        <v>754</v>
      </c>
      <c r="E1944" s="26">
        <v>-1070</v>
      </c>
      <c r="F1944" s="24">
        <v>1</v>
      </c>
      <c r="G1944" s="24">
        <v>1</v>
      </c>
      <c r="H1944" s="23" t="s">
        <v>2364</v>
      </c>
      <c r="I1944" s="23" t="s">
        <v>3516</v>
      </c>
      <c r="J1944" s="23" t="s">
        <v>3516</v>
      </c>
      <c r="K1944" s="23" t="s">
        <v>154</v>
      </c>
      <c r="L1944" s="27">
        <v>0.52700000000000002</v>
      </c>
      <c r="M1944" s="25">
        <v>-582</v>
      </c>
      <c r="N1944" s="25">
        <v>739</v>
      </c>
      <c r="O1944" s="24">
        <v>0</v>
      </c>
      <c r="P1944" s="24">
        <v>5</v>
      </c>
      <c r="Q1944" s="24">
        <v>0</v>
      </c>
      <c r="R1944" s="66"/>
      <c r="S1944" s="66"/>
      <c r="T1944" s="66"/>
      <c r="U1944" s="66"/>
      <c r="V1944" s="66"/>
      <c r="W1944" s="24"/>
      <c r="X1944" s="24"/>
      <c r="Y1944" s="24"/>
      <c r="Z1944" s="24"/>
      <c r="AA1944" s="28"/>
      <c r="AB1944" s="28">
        <v>0.5</v>
      </c>
      <c r="AC1944" s="28"/>
      <c r="AD1944" s="28">
        <v>20</v>
      </c>
      <c r="AE1944" s="28">
        <v>20.000980559999999</v>
      </c>
      <c r="AF1944" t="s">
        <v>590</v>
      </c>
    </row>
    <row r="1945" spans="1:32" ht="18" customHeight="1">
      <c r="A1945" s="22">
        <v>46185</v>
      </c>
      <c r="B1945" s="23" t="s">
        <v>171</v>
      </c>
      <c r="C1945" s="24">
        <v>665</v>
      </c>
      <c r="D1945" s="25">
        <v>3427</v>
      </c>
      <c r="E1945" s="26">
        <v>-1220</v>
      </c>
      <c r="F1945" s="24">
        <v>17</v>
      </c>
      <c r="G1945" s="24">
        <v>5</v>
      </c>
      <c r="H1945" s="23" t="s">
        <v>3517</v>
      </c>
      <c r="I1945" s="23" t="s">
        <v>3518</v>
      </c>
      <c r="J1945" s="23" t="s">
        <v>3519</v>
      </c>
      <c r="K1945" s="23" t="s">
        <v>154</v>
      </c>
      <c r="L1945" s="27">
        <v>0.88129999999999997</v>
      </c>
      <c r="M1945" s="25">
        <v>56</v>
      </c>
      <c r="N1945" s="25">
        <v>-666</v>
      </c>
      <c r="O1945" s="24">
        <v>0</v>
      </c>
      <c r="P1945" s="24">
        <v>5</v>
      </c>
      <c r="Q1945" s="24">
        <v>0</v>
      </c>
      <c r="R1945" s="66"/>
      <c r="S1945" s="66"/>
      <c r="T1945" s="66"/>
      <c r="U1945" s="66"/>
      <c r="V1945" s="66"/>
      <c r="W1945" s="24"/>
      <c r="X1945" s="24"/>
      <c r="Y1945" s="24"/>
      <c r="Z1945" s="24"/>
      <c r="AA1945" s="28"/>
      <c r="AB1945" s="28">
        <v>0.6</v>
      </c>
      <c r="AC1945" s="28"/>
      <c r="AD1945" s="28">
        <v>40</v>
      </c>
      <c r="AE1945" s="28">
        <v>40.000980550000001</v>
      </c>
      <c r="AF1945" t="s">
        <v>664</v>
      </c>
    </row>
    <row r="1946" spans="1:32" ht="18" customHeight="1">
      <c r="A1946" s="22">
        <v>46185</v>
      </c>
      <c r="B1946" s="23" t="s">
        <v>171</v>
      </c>
      <c r="C1946" s="24">
        <v>666</v>
      </c>
      <c r="D1946" s="25">
        <v>949</v>
      </c>
      <c r="E1946" s="26">
        <v>-315</v>
      </c>
      <c r="F1946" s="24">
        <v>5</v>
      </c>
      <c r="G1946" s="24">
        <v>3</v>
      </c>
      <c r="H1946" s="23" t="s">
        <v>452</v>
      </c>
      <c r="I1946" s="23" t="s">
        <v>1052</v>
      </c>
      <c r="J1946" s="23" t="s">
        <v>3520</v>
      </c>
      <c r="K1946" s="23" t="s">
        <v>154</v>
      </c>
      <c r="L1946" s="27">
        <v>0.88939999999999997</v>
      </c>
      <c r="M1946" s="25">
        <v>2287</v>
      </c>
      <c r="N1946" s="25">
        <v>-223</v>
      </c>
      <c r="O1946" s="24">
        <v>0</v>
      </c>
      <c r="P1946" s="24">
        <v>6</v>
      </c>
      <c r="Q1946" s="24">
        <v>0</v>
      </c>
      <c r="R1946" s="66"/>
      <c r="S1946" s="66"/>
      <c r="T1946" s="66"/>
      <c r="U1946" s="66"/>
      <c r="V1946" s="66"/>
      <c r="W1946" s="24"/>
      <c r="X1946" s="24"/>
      <c r="Y1946" s="24"/>
      <c r="Z1946" s="24"/>
      <c r="AA1946" s="28"/>
      <c r="AB1946" s="28">
        <v>0.5</v>
      </c>
      <c r="AC1946" s="28"/>
      <c r="AD1946" s="28">
        <v>20</v>
      </c>
      <c r="AE1946" s="28">
        <v>20.00098054</v>
      </c>
      <c r="AF1946" t="s">
        <v>590</v>
      </c>
    </row>
    <row r="1947" spans="1:32" ht="18" customHeight="1">
      <c r="A1947" s="22">
        <v>46185</v>
      </c>
      <c r="B1947" s="23" t="s">
        <v>171</v>
      </c>
      <c r="C1947" s="24">
        <v>663</v>
      </c>
      <c r="D1947" s="25">
        <v>644</v>
      </c>
      <c r="E1947" s="26">
        <v>2968</v>
      </c>
      <c r="F1947" s="24">
        <v>15</v>
      </c>
      <c r="G1947" s="24">
        <v>3</v>
      </c>
      <c r="H1947" s="23" t="s">
        <v>3521</v>
      </c>
      <c r="I1947" s="23" t="s">
        <v>3522</v>
      </c>
      <c r="J1947" s="23" t="s">
        <v>2164</v>
      </c>
      <c r="K1947" s="23" t="s">
        <v>154</v>
      </c>
      <c r="L1947" s="27">
        <v>2.5362</v>
      </c>
      <c r="M1947" s="25">
        <v>715</v>
      </c>
      <c r="N1947" s="25">
        <v>-90</v>
      </c>
      <c r="O1947" s="24">
        <v>0</v>
      </c>
      <c r="P1947" s="24">
        <v>3</v>
      </c>
      <c r="Q1947" s="24">
        <v>0</v>
      </c>
      <c r="R1947" s="66"/>
      <c r="S1947" s="66"/>
      <c r="T1947" s="66"/>
      <c r="U1947" s="66"/>
      <c r="V1947" s="66"/>
      <c r="W1947" s="24"/>
      <c r="X1947" s="24"/>
      <c r="Y1947" s="24"/>
      <c r="Z1947" s="24"/>
      <c r="AA1947" s="28"/>
      <c r="AB1947" s="28">
        <v>0.5</v>
      </c>
      <c r="AC1947" s="28"/>
      <c r="AD1947" s="28">
        <v>0</v>
      </c>
      <c r="AE1947" s="28">
        <v>0</v>
      </c>
    </row>
    <row r="1948" spans="1:32" ht="18" customHeight="1">
      <c r="A1948" s="22">
        <v>46185</v>
      </c>
      <c r="B1948" s="23" t="s">
        <v>330</v>
      </c>
      <c r="C1948" s="24">
        <v>656</v>
      </c>
      <c r="D1948" s="25">
        <v>1352</v>
      </c>
      <c r="E1948" s="26">
        <v>-512</v>
      </c>
      <c r="F1948" s="24">
        <v>6</v>
      </c>
      <c r="G1948" s="24">
        <v>5</v>
      </c>
      <c r="H1948" s="23" t="s">
        <v>3466</v>
      </c>
      <c r="I1948" s="23" t="s">
        <v>3213</v>
      </c>
      <c r="J1948" s="23" t="s">
        <v>2511</v>
      </c>
      <c r="K1948" s="23" t="s">
        <v>154</v>
      </c>
      <c r="L1948" s="27">
        <v>0.87380000000000002</v>
      </c>
      <c r="M1948" s="25">
        <v>-1100</v>
      </c>
      <c r="N1948" s="25">
        <v>-475</v>
      </c>
      <c r="O1948" s="24">
        <v>0</v>
      </c>
      <c r="P1948" s="24">
        <v>6</v>
      </c>
      <c r="Q1948" s="24">
        <v>0</v>
      </c>
      <c r="R1948" s="66"/>
      <c r="S1948" s="66"/>
      <c r="T1948" s="66"/>
      <c r="U1948" s="66"/>
      <c r="V1948" s="66"/>
      <c r="W1948" s="24"/>
      <c r="X1948" s="24"/>
      <c r="Y1948" s="24"/>
      <c r="Z1948" s="24"/>
      <c r="AA1948" s="28"/>
      <c r="AB1948" s="28">
        <v>0.5</v>
      </c>
      <c r="AC1948" s="28"/>
      <c r="AD1948" s="28">
        <v>40</v>
      </c>
      <c r="AE1948" s="28">
        <v>40.000980519999999</v>
      </c>
      <c r="AF1948" t="s">
        <v>664</v>
      </c>
    </row>
    <row r="1949" spans="1:32" ht="18" customHeight="1">
      <c r="A1949" s="22">
        <v>46185</v>
      </c>
      <c r="B1949" s="23" t="s">
        <v>330</v>
      </c>
      <c r="C1949" s="24">
        <v>658</v>
      </c>
      <c r="D1949" s="25">
        <v>858</v>
      </c>
      <c r="E1949" s="26">
        <v>834</v>
      </c>
      <c r="F1949" s="24">
        <v>8</v>
      </c>
      <c r="G1949" s="24">
        <v>4</v>
      </c>
      <c r="H1949" s="23" t="s">
        <v>192</v>
      </c>
      <c r="I1949" s="23" t="s">
        <v>3523</v>
      </c>
      <c r="J1949" s="23" t="s">
        <v>236</v>
      </c>
      <c r="K1949" s="23" t="s">
        <v>154</v>
      </c>
      <c r="L1949" s="27">
        <v>1.3240000000000001</v>
      </c>
      <c r="M1949" s="25">
        <v>452</v>
      </c>
      <c r="N1949" s="25">
        <v>1912</v>
      </c>
      <c r="O1949" s="24">
        <v>0</v>
      </c>
      <c r="P1949" s="24">
        <v>8</v>
      </c>
      <c r="Q1949" s="24">
        <v>0</v>
      </c>
      <c r="R1949" s="66"/>
      <c r="S1949" s="66"/>
      <c r="T1949" s="66"/>
      <c r="U1949" s="66"/>
      <c r="V1949" s="66"/>
      <c r="W1949" s="24"/>
      <c r="X1949" s="24"/>
      <c r="Y1949" s="24"/>
      <c r="Z1949" s="24"/>
      <c r="AA1949" s="28"/>
      <c r="AB1949" s="28">
        <v>0.5</v>
      </c>
      <c r="AC1949" s="28"/>
      <c r="AD1949" s="28">
        <v>10</v>
      </c>
      <c r="AE1949" s="28">
        <v>10.00098051</v>
      </c>
      <c r="AF1949" t="s">
        <v>195</v>
      </c>
    </row>
    <row r="1950" spans="1:32" ht="18" customHeight="1">
      <c r="A1950" s="22">
        <v>46185</v>
      </c>
      <c r="B1950" s="23" t="s">
        <v>330</v>
      </c>
      <c r="C1950" s="24">
        <v>657</v>
      </c>
      <c r="D1950" s="25">
        <v>755</v>
      </c>
      <c r="E1950" s="26">
        <v>-976</v>
      </c>
      <c r="F1950" s="24">
        <v>2</v>
      </c>
      <c r="G1950" s="24">
        <v>0</v>
      </c>
      <c r="H1950" s="23" t="s">
        <v>3524</v>
      </c>
      <c r="I1950" s="23" t="s">
        <v>3524</v>
      </c>
      <c r="J1950" s="23" t="s">
        <v>214</v>
      </c>
      <c r="K1950" s="23" t="s">
        <v>154</v>
      </c>
      <c r="L1950" s="27">
        <v>0.56910000000000005</v>
      </c>
      <c r="M1950" s="25">
        <v>-408</v>
      </c>
      <c r="N1950" s="25">
        <v>-787</v>
      </c>
      <c r="O1950" s="24">
        <v>0</v>
      </c>
      <c r="P1950" s="24">
        <v>7</v>
      </c>
      <c r="Q1950" s="24">
        <v>0</v>
      </c>
      <c r="R1950" s="66"/>
      <c r="S1950" s="66"/>
      <c r="T1950" s="66"/>
      <c r="U1950" s="66"/>
      <c r="V1950" s="66"/>
      <c r="W1950" s="24"/>
      <c r="X1950" s="24"/>
      <c r="Y1950" s="24"/>
      <c r="Z1950" s="24"/>
      <c r="AA1950" s="28"/>
      <c r="AB1950" s="28">
        <v>0.5</v>
      </c>
      <c r="AC1950" s="28"/>
      <c r="AD1950" s="28">
        <v>10</v>
      </c>
      <c r="AE1950" s="28">
        <v>10.000980500000001</v>
      </c>
      <c r="AF1950" t="s">
        <v>584</v>
      </c>
    </row>
    <row r="1951" spans="1:32" ht="18" customHeight="1">
      <c r="A1951" s="22">
        <v>46185</v>
      </c>
      <c r="B1951" s="23" t="s">
        <v>470</v>
      </c>
      <c r="C1951" s="24">
        <v>662</v>
      </c>
      <c r="D1951" s="25">
        <v>3130</v>
      </c>
      <c r="E1951" s="26">
        <v>3629</v>
      </c>
      <c r="F1951" s="24">
        <v>43</v>
      </c>
      <c r="G1951" s="24">
        <v>59</v>
      </c>
      <c r="H1951" s="23" t="s">
        <v>3525</v>
      </c>
      <c r="I1951" s="23" t="s">
        <v>2307</v>
      </c>
      <c r="J1951" s="23" t="s">
        <v>1521</v>
      </c>
      <c r="K1951" s="23" t="s">
        <v>154</v>
      </c>
      <c r="L1951" s="27">
        <v>1.3865000000000001</v>
      </c>
      <c r="M1951" s="25">
        <v>266</v>
      </c>
      <c r="N1951" s="25">
        <v>2835</v>
      </c>
      <c r="O1951" s="24">
        <v>0</v>
      </c>
      <c r="P1951" s="24">
        <v>2</v>
      </c>
      <c r="Q1951" s="24">
        <v>0</v>
      </c>
      <c r="R1951" s="66"/>
      <c r="S1951" s="66"/>
      <c r="T1951" s="66"/>
      <c r="U1951" s="66"/>
      <c r="V1951" s="66"/>
      <c r="W1951" s="24"/>
      <c r="X1951" s="24"/>
      <c r="Y1951" s="24"/>
      <c r="Z1951" s="24"/>
      <c r="AA1951" s="28"/>
      <c r="AB1951" s="28">
        <v>0.6</v>
      </c>
      <c r="AC1951" s="28"/>
      <c r="AD1951" s="28">
        <v>90</v>
      </c>
      <c r="AE1951" s="28">
        <v>90.000980490000003</v>
      </c>
      <c r="AF1951" t="s">
        <v>170</v>
      </c>
    </row>
    <row r="1952" spans="1:32" ht="18" customHeight="1">
      <c r="A1952" s="22">
        <v>46185</v>
      </c>
      <c r="B1952" s="23" t="s">
        <v>470</v>
      </c>
      <c r="C1952" s="24">
        <v>660</v>
      </c>
      <c r="D1952" s="25">
        <v>611</v>
      </c>
      <c r="E1952" s="26">
        <v>-781</v>
      </c>
      <c r="F1952" s="24">
        <v>2</v>
      </c>
      <c r="G1952" s="24">
        <v>6</v>
      </c>
      <c r="H1952" s="23" t="s">
        <v>727</v>
      </c>
      <c r="I1952" s="23" t="s">
        <v>2328</v>
      </c>
      <c r="J1952" s="23" t="s">
        <v>2327</v>
      </c>
      <c r="K1952" s="23" t="s">
        <v>154</v>
      </c>
      <c r="L1952" s="27">
        <v>0.57389999999999997</v>
      </c>
      <c r="M1952" s="25">
        <v>-3033</v>
      </c>
      <c r="N1952" s="25">
        <v>0</v>
      </c>
      <c r="O1952" s="24">
        <v>0</v>
      </c>
      <c r="P1952" s="24">
        <v>0</v>
      </c>
      <c r="Q1952" s="24">
        <v>0</v>
      </c>
      <c r="R1952" s="66"/>
      <c r="S1952" s="66"/>
      <c r="T1952" s="66"/>
      <c r="U1952" s="66"/>
      <c r="V1952" s="66"/>
      <c r="W1952" s="24"/>
      <c r="X1952" s="24"/>
      <c r="Y1952" s="24"/>
      <c r="Z1952" s="24"/>
      <c r="AA1952" s="28"/>
      <c r="AB1952" s="28">
        <v>0.5</v>
      </c>
      <c r="AC1952" s="28"/>
      <c r="AD1952" s="28">
        <v>10</v>
      </c>
      <c r="AE1952" s="28">
        <v>10.000980480000001</v>
      </c>
      <c r="AF1952" t="s">
        <v>584</v>
      </c>
    </row>
    <row r="1953" spans="1:32" ht="18" customHeight="1">
      <c r="A1953" s="22">
        <v>46185</v>
      </c>
      <c r="B1953" s="23" t="s">
        <v>470</v>
      </c>
      <c r="C1953" s="24">
        <v>661</v>
      </c>
      <c r="D1953" s="25">
        <v>359</v>
      </c>
      <c r="E1953" s="26">
        <v>-323</v>
      </c>
      <c r="F1953" s="24">
        <v>2</v>
      </c>
      <c r="G1953" s="24">
        <v>3</v>
      </c>
      <c r="H1953" s="23" t="s">
        <v>2667</v>
      </c>
      <c r="I1953" s="23" t="s">
        <v>3526</v>
      </c>
      <c r="J1953" s="23" t="s">
        <v>2570</v>
      </c>
      <c r="K1953" s="23" t="s">
        <v>154</v>
      </c>
      <c r="L1953" s="27">
        <v>0.70009999999999994</v>
      </c>
      <c r="M1953" s="25">
        <v>-2884</v>
      </c>
      <c r="N1953" s="25">
        <v>-476</v>
      </c>
      <c r="O1953" s="24">
        <v>0</v>
      </c>
      <c r="P1953" s="24">
        <v>1</v>
      </c>
      <c r="Q1953" s="24">
        <v>0</v>
      </c>
      <c r="R1953" s="66"/>
      <c r="S1953" s="66"/>
      <c r="T1953" s="66"/>
      <c r="U1953" s="66"/>
      <c r="V1953" s="66"/>
      <c r="W1953" s="24"/>
      <c r="X1953" s="24"/>
      <c r="Y1953" s="24"/>
      <c r="Z1953" s="24"/>
      <c r="AA1953" s="28"/>
      <c r="AB1953" s="28">
        <v>0.5</v>
      </c>
      <c r="AC1953" s="28"/>
      <c r="AD1953" s="28">
        <v>10</v>
      </c>
      <c r="AE1953" s="28">
        <v>10.00098047</v>
      </c>
      <c r="AF1953" t="s">
        <v>584</v>
      </c>
    </row>
    <row r="1954" spans="1:32" ht="18" customHeight="1">
      <c r="A1954" s="22">
        <v>46185</v>
      </c>
      <c r="B1954" s="23" t="s">
        <v>24</v>
      </c>
      <c r="C1954" s="24">
        <v>631</v>
      </c>
      <c r="D1954" s="25">
        <v>3158</v>
      </c>
      <c r="E1954" s="26">
        <v>-1453</v>
      </c>
      <c r="F1954" s="24">
        <v>0</v>
      </c>
      <c r="G1954" s="24">
        <v>11</v>
      </c>
      <c r="H1954" s="23" t="s">
        <v>1936</v>
      </c>
      <c r="I1954" s="23" t="s">
        <v>214</v>
      </c>
      <c r="J1954" s="23" t="s">
        <v>1936</v>
      </c>
      <c r="K1954" s="23" t="s">
        <v>154</v>
      </c>
      <c r="L1954" s="27">
        <v>0.84660000000000002</v>
      </c>
      <c r="M1954" s="25">
        <v>-1946</v>
      </c>
      <c r="N1954" s="25">
        <v>4475</v>
      </c>
      <c r="O1954" s="24">
        <v>0</v>
      </c>
      <c r="P1954" s="24">
        <v>1</v>
      </c>
      <c r="Q1954" s="24">
        <v>0</v>
      </c>
      <c r="R1954" s="66"/>
      <c r="S1954" s="66"/>
      <c r="T1954" s="66"/>
      <c r="U1954" s="66"/>
      <c r="V1954" s="66"/>
      <c r="W1954" s="24"/>
      <c r="X1954" s="24"/>
      <c r="Y1954" s="24"/>
      <c r="Z1954" s="24"/>
      <c r="AA1954" s="28"/>
      <c r="AB1954" s="28">
        <v>0.6</v>
      </c>
      <c r="AC1954" s="28"/>
      <c r="AD1954" s="28">
        <v>30</v>
      </c>
      <c r="AE1954" s="28">
        <v>30.000980460000001</v>
      </c>
      <c r="AF1954" t="s">
        <v>661</v>
      </c>
    </row>
    <row r="1955" spans="1:32" ht="18" customHeight="1">
      <c r="A1955" s="22">
        <v>46185</v>
      </c>
      <c r="B1955" s="23" t="s">
        <v>24</v>
      </c>
      <c r="C1955" s="24">
        <v>632</v>
      </c>
      <c r="D1955" s="25">
        <v>2179</v>
      </c>
      <c r="E1955" s="26">
        <v>-1986</v>
      </c>
      <c r="F1955" s="24">
        <v>0</v>
      </c>
      <c r="G1955" s="24">
        <v>4</v>
      </c>
      <c r="H1955" s="23" t="s">
        <v>1061</v>
      </c>
      <c r="I1955" s="23" t="s">
        <v>214</v>
      </c>
      <c r="J1955" s="23" t="s">
        <v>1061</v>
      </c>
      <c r="K1955" s="23" t="s">
        <v>154</v>
      </c>
      <c r="L1955" s="27">
        <v>0.69620000000000004</v>
      </c>
      <c r="M1955" s="25">
        <v>526</v>
      </c>
      <c r="N1955" s="25">
        <v>-3048</v>
      </c>
      <c r="O1955" s="24">
        <v>0</v>
      </c>
      <c r="P1955" s="24">
        <v>2</v>
      </c>
      <c r="Q1955" s="24">
        <v>0</v>
      </c>
      <c r="R1955" s="66"/>
      <c r="S1955" s="66"/>
      <c r="T1955" s="66"/>
      <c r="U1955" s="66"/>
      <c r="V1955" s="66"/>
      <c r="W1955" s="24"/>
      <c r="X1955" s="24"/>
      <c r="Y1955" s="24"/>
      <c r="Z1955" s="24"/>
      <c r="AA1955" s="28"/>
      <c r="AB1955" s="28">
        <v>0.5</v>
      </c>
      <c r="AC1955" s="28"/>
      <c r="AD1955" s="28">
        <v>40</v>
      </c>
      <c r="AE1955" s="28">
        <v>40.00098045</v>
      </c>
      <c r="AF1955" t="s">
        <v>664</v>
      </c>
    </row>
    <row r="1956" spans="1:32" ht="18" customHeight="1">
      <c r="A1956" s="22">
        <v>46185</v>
      </c>
      <c r="B1956" s="23" t="s">
        <v>24</v>
      </c>
      <c r="C1956" s="24">
        <v>633</v>
      </c>
      <c r="D1956" s="25">
        <v>1473</v>
      </c>
      <c r="E1956" s="26">
        <v>-997</v>
      </c>
      <c r="F1956" s="24">
        <v>0</v>
      </c>
      <c r="G1956" s="24">
        <v>3</v>
      </c>
      <c r="H1956" s="23" t="s">
        <v>3456</v>
      </c>
      <c r="I1956" s="23" t="s">
        <v>214</v>
      </c>
      <c r="J1956" s="23" t="s">
        <v>3456</v>
      </c>
      <c r="K1956" s="23" t="s">
        <v>154</v>
      </c>
      <c r="L1956" s="27">
        <v>0.77439999999999998</v>
      </c>
      <c r="M1956" s="25">
        <v>-2827</v>
      </c>
      <c r="N1956" s="25">
        <v>-853</v>
      </c>
      <c r="O1956" s="24">
        <v>0</v>
      </c>
      <c r="P1956" s="24">
        <v>3</v>
      </c>
      <c r="Q1956" s="24">
        <v>0</v>
      </c>
      <c r="R1956" s="66"/>
      <c r="S1956" s="66"/>
      <c r="T1956" s="66"/>
      <c r="U1956" s="66"/>
      <c r="V1956" s="66"/>
      <c r="W1956" s="24"/>
      <c r="X1956" s="24"/>
      <c r="Y1956" s="24"/>
      <c r="Z1956" s="24"/>
      <c r="AA1956" s="28"/>
      <c r="AB1956" s="28">
        <v>0.5</v>
      </c>
      <c r="AC1956" s="28"/>
      <c r="AD1956" s="28">
        <v>30</v>
      </c>
      <c r="AE1956" s="28">
        <v>30.000980439999999</v>
      </c>
      <c r="AF1956" t="s">
        <v>661</v>
      </c>
    </row>
    <row r="1957" spans="1:32" ht="18" customHeight="1">
      <c r="A1957" s="22">
        <v>46185</v>
      </c>
      <c r="B1957" s="23" t="s">
        <v>179</v>
      </c>
      <c r="C1957" s="24">
        <v>668</v>
      </c>
      <c r="D1957" s="25">
        <v>2085</v>
      </c>
      <c r="E1957" s="26">
        <v>-2335</v>
      </c>
      <c r="F1957" s="24">
        <v>6</v>
      </c>
      <c r="G1957" s="24">
        <v>4</v>
      </c>
      <c r="H1957" s="23" t="s">
        <v>3527</v>
      </c>
      <c r="I1957" s="23" t="s">
        <v>3528</v>
      </c>
      <c r="J1957" s="23" t="s">
        <v>3529</v>
      </c>
      <c r="K1957" s="23" t="s">
        <v>154</v>
      </c>
      <c r="L1957" s="27">
        <v>0.62670000000000003</v>
      </c>
      <c r="M1957" s="25">
        <v>-541</v>
      </c>
      <c r="N1957" s="25">
        <v>-2574</v>
      </c>
      <c r="O1957" s="24">
        <v>0</v>
      </c>
      <c r="P1957" s="24">
        <v>8</v>
      </c>
      <c r="Q1957" s="24">
        <v>0</v>
      </c>
      <c r="R1957" s="66"/>
      <c r="S1957" s="66"/>
      <c r="T1957" s="66"/>
      <c r="U1957" s="66"/>
      <c r="V1957" s="66"/>
      <c r="W1957" s="24"/>
      <c r="X1957" s="24"/>
      <c r="Y1957" s="24"/>
      <c r="Z1957" s="24"/>
      <c r="AA1957" s="28"/>
      <c r="AB1957" s="28">
        <v>0.5</v>
      </c>
      <c r="AC1957" s="28"/>
      <c r="AD1957" s="28">
        <v>40</v>
      </c>
      <c r="AE1957" s="28">
        <v>40.000980429999998</v>
      </c>
      <c r="AF1957" t="s">
        <v>664</v>
      </c>
    </row>
    <row r="1958" spans="1:32" ht="18" customHeight="1">
      <c r="A1958" s="22">
        <v>46185</v>
      </c>
      <c r="B1958" s="23" t="s">
        <v>179</v>
      </c>
      <c r="C1958" s="24">
        <v>667</v>
      </c>
      <c r="D1958" s="25">
        <v>934</v>
      </c>
      <c r="E1958" s="26">
        <v>-712</v>
      </c>
      <c r="F1958" s="24">
        <v>7</v>
      </c>
      <c r="G1958" s="24">
        <v>1</v>
      </c>
      <c r="H1958" s="23" t="s">
        <v>676</v>
      </c>
      <c r="I1958" s="23" t="s">
        <v>282</v>
      </c>
      <c r="J1958" s="23" t="s">
        <v>3530</v>
      </c>
      <c r="K1958" s="23" t="s">
        <v>154</v>
      </c>
      <c r="L1958" s="27">
        <v>0.74590000000000001</v>
      </c>
      <c r="M1958" s="25">
        <v>316</v>
      </c>
      <c r="N1958" s="25">
        <v>3630</v>
      </c>
      <c r="O1958" s="24">
        <v>0</v>
      </c>
      <c r="P1958" s="24">
        <v>7</v>
      </c>
      <c r="Q1958" s="24">
        <v>0</v>
      </c>
      <c r="R1958" s="66"/>
      <c r="S1958" s="66"/>
      <c r="T1958" s="66"/>
      <c r="U1958" s="66"/>
      <c r="V1958" s="66"/>
      <c r="W1958" s="24"/>
      <c r="X1958" s="24"/>
      <c r="Y1958" s="24"/>
      <c r="Z1958" s="24"/>
      <c r="AA1958" s="28"/>
      <c r="AB1958" s="28">
        <v>0.5</v>
      </c>
      <c r="AC1958" s="28"/>
      <c r="AD1958" s="28">
        <v>10</v>
      </c>
      <c r="AE1958" s="28">
        <v>10.000980419999999</v>
      </c>
      <c r="AF1958" t="s">
        <v>584</v>
      </c>
    </row>
    <row r="1959" spans="1:32" ht="18" customHeight="1">
      <c r="A1959" s="22">
        <v>46185</v>
      </c>
      <c r="B1959" s="23" t="s">
        <v>179</v>
      </c>
      <c r="C1959" s="24">
        <v>670</v>
      </c>
      <c r="D1959" s="25">
        <v>532</v>
      </c>
      <c r="E1959" s="26">
        <v>-817</v>
      </c>
      <c r="F1959" s="24">
        <v>1</v>
      </c>
      <c r="G1959" s="24">
        <v>0</v>
      </c>
      <c r="H1959" s="23" t="s">
        <v>3531</v>
      </c>
      <c r="I1959" s="23" t="s">
        <v>3531</v>
      </c>
      <c r="J1959" s="23" t="s">
        <v>214</v>
      </c>
      <c r="K1959" s="23" t="s">
        <v>154</v>
      </c>
      <c r="L1959" s="27">
        <v>0.48809999999999998</v>
      </c>
      <c r="M1959" s="25">
        <v>-2187</v>
      </c>
      <c r="N1959" s="25">
        <v>2547</v>
      </c>
      <c r="O1959" s="24">
        <v>0</v>
      </c>
      <c r="P1959" s="24">
        <v>0</v>
      </c>
      <c r="Q1959" s="24">
        <v>0</v>
      </c>
      <c r="R1959" s="66"/>
      <c r="S1959" s="66"/>
      <c r="T1959" s="66"/>
      <c r="U1959" s="66"/>
      <c r="V1959" s="66"/>
      <c r="W1959" s="24"/>
      <c r="X1959" s="24"/>
      <c r="Y1959" s="24"/>
      <c r="Z1959" s="24"/>
      <c r="AA1959" s="28"/>
      <c r="AB1959" s="28">
        <v>0.5</v>
      </c>
      <c r="AC1959" s="28"/>
      <c r="AD1959" s="28">
        <v>10</v>
      </c>
      <c r="AE1959" s="28">
        <v>10.00098041</v>
      </c>
      <c r="AF1959" t="s">
        <v>584</v>
      </c>
    </row>
    <row r="1960" spans="1:32" ht="18" customHeight="1">
      <c r="A1960" s="22">
        <v>46185</v>
      </c>
      <c r="B1960" s="23" t="s">
        <v>289</v>
      </c>
      <c r="C1960" s="24">
        <v>721</v>
      </c>
      <c r="D1960" s="25">
        <v>988</v>
      </c>
      <c r="E1960" s="26">
        <v>-36</v>
      </c>
      <c r="F1960" s="24">
        <v>8</v>
      </c>
      <c r="G1960" s="24">
        <v>4</v>
      </c>
      <c r="H1960" s="23" t="s">
        <v>1256</v>
      </c>
      <c r="I1960" s="23" t="s">
        <v>315</v>
      </c>
      <c r="J1960" s="23" t="s">
        <v>1615</v>
      </c>
      <c r="K1960" s="23" t="s">
        <v>154</v>
      </c>
      <c r="L1960" s="27">
        <v>0.9879</v>
      </c>
      <c r="M1960" s="25">
        <v>-887</v>
      </c>
      <c r="N1960" s="25">
        <v>3337</v>
      </c>
      <c r="O1960" s="24">
        <v>0</v>
      </c>
      <c r="P1960" s="24">
        <v>1</v>
      </c>
      <c r="Q1960" s="24">
        <v>0</v>
      </c>
      <c r="R1960" s="66"/>
      <c r="S1960" s="66"/>
      <c r="T1960" s="66"/>
      <c r="U1960" s="66"/>
      <c r="V1960" s="66"/>
      <c r="W1960" s="24"/>
      <c r="X1960" s="24"/>
      <c r="Y1960" s="24"/>
      <c r="Z1960" s="24"/>
      <c r="AA1960" s="28"/>
      <c r="AB1960" s="28">
        <v>0.5</v>
      </c>
      <c r="AC1960" s="28"/>
      <c r="AD1960" s="28">
        <v>10</v>
      </c>
      <c r="AE1960" s="28">
        <v>10.0009804</v>
      </c>
      <c r="AF1960" t="s">
        <v>584</v>
      </c>
    </row>
    <row r="1961" spans="1:32" ht="18" customHeight="1">
      <c r="A1961" s="22">
        <v>46185</v>
      </c>
      <c r="B1961" s="23" t="s">
        <v>289</v>
      </c>
      <c r="C1961" s="24">
        <v>722</v>
      </c>
      <c r="D1961" s="25">
        <v>792</v>
      </c>
      <c r="E1961" s="26">
        <v>482</v>
      </c>
      <c r="F1961" s="24">
        <v>11</v>
      </c>
      <c r="G1961" s="24">
        <v>4</v>
      </c>
      <c r="H1961" s="23" t="s">
        <v>1783</v>
      </c>
      <c r="I1961" s="23" t="s">
        <v>3532</v>
      </c>
      <c r="J1961" s="23" t="s">
        <v>3076</v>
      </c>
      <c r="K1961" s="23" t="s">
        <v>154</v>
      </c>
      <c r="L1961" s="27">
        <v>1.2029000000000001</v>
      </c>
      <c r="M1961" s="25">
        <v>-3164</v>
      </c>
      <c r="N1961" s="25">
        <v>-889</v>
      </c>
      <c r="O1961" s="24">
        <v>0</v>
      </c>
      <c r="P1961" s="24">
        <v>2</v>
      </c>
      <c r="Q1961" s="24">
        <v>0</v>
      </c>
      <c r="R1961" s="66"/>
      <c r="S1961" s="66"/>
      <c r="T1961" s="66"/>
      <c r="U1961" s="66"/>
      <c r="V1961" s="66"/>
      <c r="W1961" s="24"/>
      <c r="X1961" s="24"/>
      <c r="Y1961" s="24"/>
      <c r="Z1961" s="24"/>
      <c r="AA1961" s="28"/>
      <c r="AB1961" s="28">
        <v>0.5</v>
      </c>
      <c r="AC1961" s="28"/>
      <c r="AD1961" s="28">
        <v>10</v>
      </c>
      <c r="AE1961" s="28">
        <v>10.00098039</v>
      </c>
      <c r="AF1961" t="s">
        <v>195</v>
      </c>
    </row>
    <row r="1962" spans="1:32" ht="18" customHeight="1">
      <c r="A1962" s="22">
        <v>46185</v>
      </c>
      <c r="B1962" s="23" t="s">
        <v>387</v>
      </c>
      <c r="C1962" s="24">
        <v>685</v>
      </c>
      <c r="D1962" s="25">
        <v>410</v>
      </c>
      <c r="E1962" s="26">
        <v>-706</v>
      </c>
      <c r="F1962" s="24">
        <v>0</v>
      </c>
      <c r="G1962" s="24">
        <v>1</v>
      </c>
      <c r="H1962" s="23" t="s">
        <v>838</v>
      </c>
      <c r="I1962" s="23" t="s">
        <v>214</v>
      </c>
      <c r="J1962" s="23" t="s">
        <v>838</v>
      </c>
      <c r="K1962" s="23" t="s">
        <v>154</v>
      </c>
      <c r="L1962" s="27">
        <v>0.42599999999999999</v>
      </c>
      <c r="M1962" s="25">
        <v>275</v>
      </c>
      <c r="N1962" s="25">
        <v>-890</v>
      </c>
      <c r="O1962" s="24">
        <v>0</v>
      </c>
      <c r="P1962" s="24">
        <v>5</v>
      </c>
      <c r="Q1962" s="24">
        <v>0</v>
      </c>
      <c r="R1962" s="66"/>
      <c r="S1962" s="66"/>
      <c r="T1962" s="66"/>
      <c r="U1962" s="66"/>
      <c r="V1962" s="66"/>
      <c r="W1962" s="24"/>
      <c r="X1962" s="24"/>
      <c r="Y1962" s="24"/>
      <c r="Z1962" s="24"/>
      <c r="AA1962" s="28"/>
      <c r="AB1962" s="28">
        <v>0.5</v>
      </c>
      <c r="AC1962" s="28"/>
      <c r="AD1962" s="28">
        <v>20</v>
      </c>
      <c r="AE1962" s="28">
        <v>20.000980380000001</v>
      </c>
      <c r="AF1962" t="s">
        <v>590</v>
      </c>
    </row>
    <row r="1963" spans="1:32" ht="18" customHeight="1">
      <c r="A1963" s="22">
        <v>46185</v>
      </c>
      <c r="B1963" s="23" t="s">
        <v>387</v>
      </c>
      <c r="C1963" s="24">
        <v>683</v>
      </c>
      <c r="D1963" s="25">
        <v>124</v>
      </c>
      <c r="E1963" s="26">
        <v>-118</v>
      </c>
      <c r="F1963" s="24">
        <v>0</v>
      </c>
      <c r="G1963" s="24">
        <v>1</v>
      </c>
      <c r="H1963" s="23" t="s">
        <v>3533</v>
      </c>
      <c r="I1963" s="23" t="s">
        <v>214</v>
      </c>
      <c r="J1963" s="23" t="s">
        <v>3533</v>
      </c>
      <c r="K1963" s="23" t="s">
        <v>154</v>
      </c>
      <c r="L1963" s="27">
        <v>0.68279999999999996</v>
      </c>
      <c r="M1963" s="25">
        <v>94</v>
      </c>
      <c r="N1963" s="25">
        <v>5719</v>
      </c>
      <c r="O1963" s="24">
        <v>0</v>
      </c>
      <c r="P1963" s="24">
        <v>3</v>
      </c>
      <c r="Q1963" s="24">
        <v>0</v>
      </c>
      <c r="R1963" s="66"/>
      <c r="S1963" s="66"/>
      <c r="T1963" s="66"/>
      <c r="U1963" s="66"/>
      <c r="V1963" s="66"/>
      <c r="W1963" s="24"/>
      <c r="X1963" s="24"/>
      <c r="Y1963" s="24"/>
      <c r="Z1963" s="24"/>
      <c r="AA1963" s="28"/>
      <c r="AB1963" s="28">
        <v>0.5</v>
      </c>
      <c r="AC1963" s="28"/>
      <c r="AD1963" s="28">
        <v>10</v>
      </c>
      <c r="AE1963" s="28">
        <v>10.000980370000001</v>
      </c>
      <c r="AF1963" t="s">
        <v>584</v>
      </c>
    </row>
    <row r="1964" spans="1:32" ht="18" customHeight="1">
      <c r="A1964" s="22">
        <v>46185</v>
      </c>
      <c r="B1964" s="23" t="s">
        <v>510</v>
      </c>
      <c r="C1964" s="24">
        <v>720</v>
      </c>
      <c r="D1964" s="25">
        <v>1847</v>
      </c>
      <c r="E1964" s="26">
        <v>-604</v>
      </c>
      <c r="F1964" s="24">
        <v>8</v>
      </c>
      <c r="G1964" s="24">
        <v>1</v>
      </c>
      <c r="H1964" s="23" t="s">
        <v>2796</v>
      </c>
      <c r="I1964" s="23" t="s">
        <v>1367</v>
      </c>
      <c r="J1964" s="23" t="s">
        <v>3534</v>
      </c>
      <c r="K1964" s="23" t="s">
        <v>154</v>
      </c>
      <c r="L1964" s="27">
        <v>0.89100000000000001</v>
      </c>
      <c r="M1964" s="25">
        <v>690</v>
      </c>
      <c r="N1964" s="25">
        <v>675</v>
      </c>
      <c r="O1964" s="24">
        <v>0</v>
      </c>
      <c r="P1964" s="24">
        <v>0</v>
      </c>
      <c r="Q1964" s="24">
        <v>0</v>
      </c>
      <c r="R1964" s="66"/>
      <c r="S1964" s="66"/>
      <c r="T1964" s="66"/>
      <c r="U1964" s="66"/>
      <c r="V1964" s="66"/>
      <c r="W1964" s="24"/>
      <c r="X1964" s="24"/>
      <c r="Y1964" s="24"/>
      <c r="Z1964" s="24"/>
      <c r="AA1964" s="28"/>
      <c r="AB1964" s="28">
        <v>0.5</v>
      </c>
      <c r="AC1964" s="28"/>
      <c r="AD1964" s="28">
        <v>30</v>
      </c>
      <c r="AE1964" s="28">
        <v>30.00098036</v>
      </c>
      <c r="AF1964" t="s">
        <v>661</v>
      </c>
    </row>
    <row r="1965" spans="1:32" ht="18" customHeight="1">
      <c r="A1965" s="22">
        <v>46185</v>
      </c>
      <c r="B1965" s="23" t="s">
        <v>510</v>
      </c>
      <c r="C1965" s="24">
        <v>718</v>
      </c>
      <c r="D1965" s="25">
        <v>417</v>
      </c>
      <c r="E1965" s="26">
        <v>-152</v>
      </c>
      <c r="F1965" s="24">
        <v>2</v>
      </c>
      <c r="G1965" s="24">
        <v>0</v>
      </c>
      <c r="H1965" s="23" t="s">
        <v>3527</v>
      </c>
      <c r="I1965" s="23" t="s">
        <v>3527</v>
      </c>
      <c r="J1965" s="23" t="s">
        <v>214</v>
      </c>
      <c r="K1965" s="23" t="s">
        <v>154</v>
      </c>
      <c r="L1965" s="27">
        <v>0.87849999999999995</v>
      </c>
      <c r="M1965" s="25">
        <v>2635</v>
      </c>
      <c r="N1965" s="25">
        <v>-464</v>
      </c>
      <c r="O1965" s="24">
        <v>0</v>
      </c>
      <c r="P1965" s="24">
        <v>8</v>
      </c>
      <c r="Q1965" s="24">
        <v>0</v>
      </c>
      <c r="R1965" s="66"/>
      <c r="S1965" s="66"/>
      <c r="T1965" s="66"/>
      <c r="U1965" s="66"/>
      <c r="V1965" s="66"/>
      <c r="W1965" s="24"/>
      <c r="X1965" s="24"/>
      <c r="Y1965" s="24"/>
      <c r="Z1965" s="24"/>
      <c r="AA1965" s="28"/>
      <c r="AB1965" s="28">
        <v>0.5</v>
      </c>
      <c r="AC1965" s="28"/>
      <c r="AD1965" s="28">
        <v>20</v>
      </c>
      <c r="AE1965" s="28">
        <v>20.000980349999999</v>
      </c>
      <c r="AF1965" t="s">
        <v>590</v>
      </c>
    </row>
    <row r="1966" spans="1:32" ht="18" customHeight="1">
      <c r="A1966" s="22">
        <v>46185</v>
      </c>
      <c r="B1966" s="23" t="s">
        <v>372</v>
      </c>
      <c r="C1966" s="24">
        <v>712</v>
      </c>
      <c r="D1966" s="25">
        <v>610</v>
      </c>
      <c r="E1966" s="26">
        <v>-522</v>
      </c>
      <c r="F1966" s="24">
        <v>2</v>
      </c>
      <c r="G1966" s="24">
        <v>1</v>
      </c>
      <c r="H1966" s="23" t="s">
        <v>526</v>
      </c>
      <c r="I1966" s="23" t="s">
        <v>1827</v>
      </c>
      <c r="J1966" s="23" t="s">
        <v>2322</v>
      </c>
      <c r="K1966" s="23" t="s">
        <v>154</v>
      </c>
      <c r="L1966" s="27">
        <v>0.71479999999999999</v>
      </c>
      <c r="M1966" s="25">
        <v>-939</v>
      </c>
      <c r="N1966" s="25">
        <v>898</v>
      </c>
      <c r="O1966" s="24">
        <v>0</v>
      </c>
      <c r="P1966" s="24">
        <v>2</v>
      </c>
      <c r="Q1966" s="24">
        <v>0</v>
      </c>
      <c r="R1966" s="66"/>
      <c r="S1966" s="66"/>
      <c r="T1966" s="66"/>
      <c r="U1966" s="66"/>
      <c r="V1966" s="66"/>
      <c r="W1966" s="24"/>
      <c r="X1966" s="24"/>
      <c r="Y1966" s="24"/>
      <c r="Z1966" s="24"/>
      <c r="AA1966" s="28"/>
      <c r="AB1966" s="28">
        <v>0.5</v>
      </c>
      <c r="AC1966" s="28"/>
      <c r="AD1966" s="28">
        <v>20</v>
      </c>
      <c r="AE1966" s="28">
        <v>20.000980340000002</v>
      </c>
      <c r="AF1966" t="s">
        <v>590</v>
      </c>
    </row>
    <row r="1967" spans="1:32" ht="18" customHeight="1">
      <c r="A1967" s="22">
        <v>46185</v>
      </c>
      <c r="B1967" s="23" t="s">
        <v>372</v>
      </c>
      <c r="C1967" s="24">
        <v>711</v>
      </c>
      <c r="D1967" s="25">
        <v>327</v>
      </c>
      <c r="E1967" s="26">
        <v>-129</v>
      </c>
      <c r="F1967" s="24">
        <v>3</v>
      </c>
      <c r="G1967" s="24">
        <v>1</v>
      </c>
      <c r="H1967" s="23" t="s">
        <v>3535</v>
      </c>
      <c r="I1967" s="23" t="s">
        <v>3536</v>
      </c>
      <c r="J1967" s="23" t="s">
        <v>1526</v>
      </c>
      <c r="K1967" s="23" t="s">
        <v>154</v>
      </c>
      <c r="L1967" s="27">
        <v>0.86850000000000005</v>
      </c>
      <c r="M1967" s="25">
        <v>-735</v>
      </c>
      <c r="N1967" s="25">
        <v>-1296</v>
      </c>
      <c r="O1967" s="24">
        <v>0</v>
      </c>
      <c r="P1967" s="24">
        <v>1</v>
      </c>
      <c r="Q1967" s="24">
        <v>0</v>
      </c>
      <c r="R1967" s="66"/>
      <c r="S1967" s="66"/>
      <c r="T1967" s="66"/>
      <c r="U1967" s="66"/>
      <c r="V1967" s="66"/>
      <c r="W1967" s="24"/>
      <c r="X1967" s="24"/>
      <c r="Y1967" s="24"/>
      <c r="Z1967" s="24"/>
      <c r="AA1967" s="28"/>
      <c r="AB1967" s="28">
        <v>0.5</v>
      </c>
      <c r="AC1967" s="28"/>
      <c r="AD1967" s="28">
        <v>10</v>
      </c>
      <c r="AE1967" s="28">
        <v>10.000980330000001</v>
      </c>
      <c r="AF1967" t="s">
        <v>584</v>
      </c>
    </row>
    <row r="1968" spans="1:32" ht="18" customHeight="1">
      <c r="A1968" s="22">
        <v>46185</v>
      </c>
      <c r="B1968" s="23" t="s">
        <v>416</v>
      </c>
      <c r="C1968" s="24">
        <v>638</v>
      </c>
      <c r="D1968" s="25">
        <v>871</v>
      </c>
      <c r="E1968" s="26">
        <v>-646</v>
      </c>
      <c r="F1968" s="24">
        <v>4</v>
      </c>
      <c r="G1968" s="24">
        <v>2</v>
      </c>
      <c r="H1968" s="23" t="s">
        <v>1601</v>
      </c>
      <c r="I1968" s="23" t="s">
        <v>1485</v>
      </c>
      <c r="J1968" s="23" t="s">
        <v>3537</v>
      </c>
      <c r="K1968" s="23" t="s">
        <v>154</v>
      </c>
      <c r="L1968" s="27">
        <v>0.75280000000000002</v>
      </c>
      <c r="M1968" s="25">
        <v>-725</v>
      </c>
      <c r="N1968" s="25">
        <v>-1772</v>
      </c>
      <c r="O1968" s="24">
        <v>0</v>
      </c>
      <c r="P1968" s="24">
        <v>8</v>
      </c>
      <c r="Q1968" s="24">
        <v>0</v>
      </c>
      <c r="R1968" s="66"/>
      <c r="S1968" s="66"/>
      <c r="T1968" s="66"/>
      <c r="U1968" s="66"/>
      <c r="V1968" s="66"/>
      <c r="W1968" s="24"/>
      <c r="X1968" s="24"/>
      <c r="Y1968" s="24"/>
      <c r="Z1968" s="24"/>
      <c r="AA1968" s="28"/>
      <c r="AB1968" s="28">
        <v>0.5</v>
      </c>
      <c r="AC1968" s="28"/>
      <c r="AD1968" s="28">
        <v>20</v>
      </c>
      <c r="AE1968" s="28">
        <v>20.00098032</v>
      </c>
      <c r="AF1968" t="s">
        <v>590</v>
      </c>
    </row>
    <row r="1969" spans="1:32" ht="18" customHeight="1">
      <c r="A1969" s="22">
        <v>46185</v>
      </c>
      <c r="B1969" s="23" t="s">
        <v>416</v>
      </c>
      <c r="C1969" s="24">
        <v>650</v>
      </c>
      <c r="D1969" s="25">
        <v>428</v>
      </c>
      <c r="E1969" s="26">
        <v>-129</v>
      </c>
      <c r="F1969" s="24">
        <v>4</v>
      </c>
      <c r="G1969" s="24">
        <v>2</v>
      </c>
      <c r="H1969" s="23" t="s">
        <v>1321</v>
      </c>
      <c r="I1969" s="23" t="s">
        <v>2145</v>
      </c>
      <c r="J1969" s="23" t="s">
        <v>2146</v>
      </c>
      <c r="K1969" s="23" t="s">
        <v>154</v>
      </c>
      <c r="L1969" s="27">
        <v>0.89949999999999997</v>
      </c>
      <c r="M1969" s="25">
        <v>1222</v>
      </c>
      <c r="N1969" s="25">
        <v>89</v>
      </c>
      <c r="O1969" s="24">
        <v>0</v>
      </c>
      <c r="P1969" s="24">
        <v>0</v>
      </c>
      <c r="Q1969" s="24">
        <v>0</v>
      </c>
      <c r="R1969" s="66"/>
      <c r="S1969" s="66"/>
      <c r="T1969" s="66"/>
      <c r="U1969" s="66"/>
      <c r="V1969" s="66"/>
      <c r="W1969" s="24"/>
      <c r="X1969" s="24"/>
      <c r="Y1969" s="24"/>
      <c r="Z1969" s="24"/>
      <c r="AA1969" s="28"/>
      <c r="AB1969" s="28">
        <v>0.5</v>
      </c>
      <c r="AC1969" s="28"/>
      <c r="AD1969" s="28">
        <v>10</v>
      </c>
      <c r="AE1969" s="28">
        <v>10.000980309999999</v>
      </c>
      <c r="AF1969" t="s">
        <v>584</v>
      </c>
    </row>
    <row r="1970" spans="1:32" ht="18" customHeight="1">
      <c r="A1970" s="22">
        <v>46185</v>
      </c>
      <c r="B1970" s="23" t="s">
        <v>156</v>
      </c>
      <c r="C1970" s="24">
        <v>717</v>
      </c>
      <c r="D1970" s="25">
        <v>1828</v>
      </c>
      <c r="E1970" s="26">
        <v>-1714</v>
      </c>
      <c r="F1970" s="24">
        <v>5</v>
      </c>
      <c r="G1970" s="24">
        <v>3</v>
      </c>
      <c r="H1970" s="23" t="s">
        <v>2568</v>
      </c>
      <c r="I1970" s="23" t="s">
        <v>3538</v>
      </c>
      <c r="J1970" s="23" t="s">
        <v>2872</v>
      </c>
      <c r="K1970" s="23" t="s">
        <v>154</v>
      </c>
      <c r="L1970" s="27">
        <v>0.6875</v>
      </c>
      <c r="M1970" s="25">
        <v>-184</v>
      </c>
      <c r="N1970" s="25">
        <v>-703</v>
      </c>
      <c r="O1970" s="24">
        <v>0</v>
      </c>
      <c r="P1970" s="24">
        <v>7</v>
      </c>
      <c r="Q1970" s="24">
        <v>0</v>
      </c>
      <c r="R1970" s="66"/>
      <c r="S1970" s="66"/>
      <c r="T1970" s="66"/>
      <c r="U1970" s="66"/>
      <c r="V1970" s="66"/>
      <c r="W1970" s="24"/>
      <c r="X1970" s="24"/>
      <c r="Y1970" s="24"/>
      <c r="Z1970" s="24"/>
      <c r="AA1970" s="28"/>
      <c r="AB1970" s="28">
        <v>0.5</v>
      </c>
      <c r="AC1970" s="28"/>
      <c r="AD1970" s="28">
        <v>30</v>
      </c>
      <c r="AE1970" s="28">
        <v>30.000980299999998</v>
      </c>
      <c r="AF1970" t="s">
        <v>661</v>
      </c>
    </row>
    <row r="1971" spans="1:32" ht="18" customHeight="1">
      <c r="A1971" s="22">
        <v>46185</v>
      </c>
      <c r="B1971" s="23" t="s">
        <v>156</v>
      </c>
      <c r="C1971" s="24">
        <v>716</v>
      </c>
      <c r="D1971" s="25">
        <v>1328</v>
      </c>
      <c r="E1971" s="26">
        <v>-759</v>
      </c>
      <c r="F1971" s="24">
        <v>5</v>
      </c>
      <c r="G1971" s="24">
        <v>3</v>
      </c>
      <c r="H1971" s="23" t="s">
        <v>492</v>
      </c>
      <c r="I1971" s="23" t="s">
        <v>3539</v>
      </c>
      <c r="J1971" s="23" t="s">
        <v>3540</v>
      </c>
      <c r="K1971" s="23" t="s">
        <v>154</v>
      </c>
      <c r="L1971" s="27">
        <v>0.8095</v>
      </c>
      <c r="M1971" s="25">
        <v>-1309</v>
      </c>
      <c r="N1971" s="25">
        <v>-662</v>
      </c>
      <c r="O1971" s="24">
        <v>0</v>
      </c>
      <c r="P1971" s="24">
        <v>6</v>
      </c>
      <c r="Q1971" s="24">
        <v>0</v>
      </c>
      <c r="R1971" s="66"/>
      <c r="S1971" s="66"/>
      <c r="T1971" s="66"/>
      <c r="U1971" s="66"/>
      <c r="V1971" s="66"/>
      <c r="W1971" s="24"/>
      <c r="X1971" s="24"/>
      <c r="Y1971" s="24"/>
      <c r="Z1971" s="24"/>
      <c r="AA1971" s="28"/>
      <c r="AB1971" s="28">
        <v>0.5</v>
      </c>
      <c r="AC1971" s="28"/>
      <c r="AD1971" s="28">
        <v>40</v>
      </c>
      <c r="AE1971" s="28">
        <v>40.000980290000001</v>
      </c>
      <c r="AF1971" t="s">
        <v>664</v>
      </c>
    </row>
    <row r="1972" spans="1:32" ht="18" customHeight="1">
      <c r="A1972" s="22">
        <v>46185</v>
      </c>
      <c r="B1972" s="23" t="s">
        <v>485</v>
      </c>
      <c r="C1972" s="24">
        <v>713</v>
      </c>
      <c r="D1972" s="25">
        <v>1656</v>
      </c>
      <c r="E1972" s="26">
        <v>1405</v>
      </c>
      <c r="F1972" s="24">
        <v>24</v>
      </c>
      <c r="G1972" s="24">
        <v>5</v>
      </c>
      <c r="H1972" s="23" t="s">
        <v>697</v>
      </c>
      <c r="I1972" s="23" t="s">
        <v>1888</v>
      </c>
      <c r="J1972" s="23" t="s">
        <v>3187</v>
      </c>
      <c r="K1972" s="23" t="s">
        <v>154</v>
      </c>
      <c r="L1972" s="27">
        <v>1.2827999999999999</v>
      </c>
      <c r="M1972" s="25">
        <v>2809</v>
      </c>
      <c r="N1972" s="25">
        <v>-187</v>
      </c>
      <c r="O1972" s="24">
        <v>0</v>
      </c>
      <c r="P1972" s="24">
        <v>3</v>
      </c>
      <c r="Q1972" s="24">
        <v>0</v>
      </c>
      <c r="R1972" s="66"/>
      <c r="S1972" s="66"/>
      <c r="T1972" s="66"/>
      <c r="U1972" s="66"/>
      <c r="V1972" s="66"/>
      <c r="W1972" s="24"/>
      <c r="X1972" s="24"/>
      <c r="Y1972" s="24"/>
      <c r="Z1972" s="24"/>
      <c r="AA1972" s="28"/>
      <c r="AB1972" s="28">
        <v>0.5</v>
      </c>
      <c r="AC1972" s="28"/>
      <c r="AD1972" s="28">
        <v>60</v>
      </c>
      <c r="AE1972" s="28">
        <v>60.00098028</v>
      </c>
      <c r="AF1972" t="s">
        <v>578</v>
      </c>
    </row>
    <row r="1973" spans="1:32" ht="18" customHeight="1">
      <c r="A1973" s="22">
        <v>46185</v>
      </c>
      <c r="B1973" s="23" t="s">
        <v>485</v>
      </c>
      <c r="C1973" s="24">
        <v>715</v>
      </c>
      <c r="D1973" s="25">
        <v>1384</v>
      </c>
      <c r="E1973" s="26">
        <v>62</v>
      </c>
      <c r="F1973" s="24">
        <v>20</v>
      </c>
      <c r="G1973" s="24">
        <v>5</v>
      </c>
      <c r="H1973" s="23" t="s">
        <v>2631</v>
      </c>
      <c r="I1973" s="23" t="s">
        <v>3501</v>
      </c>
      <c r="J1973" s="23" t="s">
        <v>3541</v>
      </c>
      <c r="K1973" s="23" t="s">
        <v>154</v>
      </c>
      <c r="L1973" s="27">
        <v>1.0148999999999999</v>
      </c>
      <c r="M1973" s="25">
        <v>736</v>
      </c>
      <c r="N1973" s="25">
        <v>-3348</v>
      </c>
      <c r="O1973" s="24">
        <v>0</v>
      </c>
      <c r="P1973" s="24">
        <v>5</v>
      </c>
      <c r="Q1973" s="24">
        <v>0</v>
      </c>
      <c r="R1973" s="66"/>
      <c r="S1973" s="66"/>
      <c r="T1973" s="66"/>
      <c r="U1973" s="66"/>
      <c r="V1973" s="66"/>
      <c r="W1973" s="24"/>
      <c r="X1973" s="24"/>
      <c r="Y1973" s="24"/>
      <c r="Z1973" s="24"/>
      <c r="AA1973" s="28"/>
      <c r="AB1973" s="28">
        <v>0.5</v>
      </c>
      <c r="AC1973" s="28"/>
      <c r="AD1973" s="28">
        <v>45</v>
      </c>
      <c r="AE1973" s="28">
        <v>45.000980269999999</v>
      </c>
      <c r="AF1973" t="s">
        <v>241</v>
      </c>
    </row>
    <row r="1974" spans="1:32" ht="18" customHeight="1">
      <c r="A1974" s="22">
        <v>46185</v>
      </c>
      <c r="B1974" s="23" t="s">
        <v>49</v>
      </c>
      <c r="C1974" s="24">
        <v>686</v>
      </c>
      <c r="D1974" s="25">
        <v>3247</v>
      </c>
      <c r="E1974" s="26">
        <v>-1114</v>
      </c>
      <c r="F1974" s="24">
        <v>24</v>
      </c>
      <c r="G1974" s="24">
        <v>10</v>
      </c>
      <c r="H1974" s="23" t="s">
        <v>3542</v>
      </c>
      <c r="I1974" s="23" t="s">
        <v>2451</v>
      </c>
      <c r="J1974" s="23" t="s">
        <v>412</v>
      </c>
      <c r="K1974" s="23" t="s">
        <v>154</v>
      </c>
      <c r="L1974" s="27">
        <v>0.88560000000000005</v>
      </c>
      <c r="M1974" s="25">
        <v>-1055</v>
      </c>
      <c r="N1974" s="25">
        <v>1039</v>
      </c>
      <c r="O1974" s="24">
        <v>0</v>
      </c>
      <c r="P1974" s="24">
        <v>6</v>
      </c>
      <c r="Q1974" s="24">
        <v>0</v>
      </c>
      <c r="R1974" s="66"/>
      <c r="S1974" s="66"/>
      <c r="T1974" s="66"/>
      <c r="U1974" s="66"/>
      <c r="V1974" s="66"/>
      <c r="W1974" s="24"/>
      <c r="X1974" s="24"/>
      <c r="Y1974" s="24"/>
      <c r="Z1974" s="24"/>
      <c r="AA1974" s="28"/>
      <c r="AB1974" s="28">
        <v>0.6</v>
      </c>
      <c r="AC1974" s="28"/>
      <c r="AD1974" s="28">
        <v>40</v>
      </c>
      <c r="AE1974" s="28">
        <v>40.000980259999999</v>
      </c>
      <c r="AF1974" t="s">
        <v>664</v>
      </c>
    </row>
    <row r="1975" spans="1:32" ht="18" customHeight="1">
      <c r="A1975" s="22">
        <v>46185</v>
      </c>
      <c r="B1975" s="23" t="s">
        <v>49</v>
      </c>
      <c r="C1975" s="24">
        <v>687</v>
      </c>
      <c r="D1975" s="25">
        <v>618</v>
      </c>
      <c r="E1975" s="26">
        <v>-805</v>
      </c>
      <c r="F1975" s="24">
        <v>2</v>
      </c>
      <c r="G1975" s="24">
        <v>1</v>
      </c>
      <c r="H1975" s="23" t="s">
        <v>1692</v>
      </c>
      <c r="I1975" s="23" t="s">
        <v>3543</v>
      </c>
      <c r="J1975" s="23" t="s">
        <v>3544</v>
      </c>
      <c r="K1975" s="23" t="s">
        <v>154</v>
      </c>
      <c r="L1975" s="27">
        <v>0.56579999999999997</v>
      </c>
      <c r="M1975" s="25">
        <v>4618</v>
      </c>
      <c r="N1975" s="25">
        <v>-468</v>
      </c>
      <c r="O1975" s="24">
        <v>0</v>
      </c>
      <c r="P1975" s="24">
        <v>7</v>
      </c>
      <c r="Q1975" s="24">
        <v>0</v>
      </c>
      <c r="R1975" s="66"/>
      <c r="S1975" s="66"/>
      <c r="T1975" s="66"/>
      <c r="U1975" s="66"/>
      <c r="V1975" s="66"/>
      <c r="W1975" s="24"/>
      <c r="X1975" s="24"/>
      <c r="Y1975" s="24"/>
      <c r="Z1975" s="24"/>
      <c r="AA1975" s="28"/>
      <c r="AB1975" s="28">
        <v>0.5</v>
      </c>
      <c r="AC1975" s="28"/>
      <c r="AD1975" s="28">
        <v>10</v>
      </c>
      <c r="AE1975" s="28">
        <v>10.00098025</v>
      </c>
      <c r="AF1975" t="s">
        <v>584</v>
      </c>
    </row>
    <row r="1976" spans="1:32" ht="18" customHeight="1">
      <c r="A1976" s="22">
        <v>46185</v>
      </c>
      <c r="B1976" s="23" t="s">
        <v>46</v>
      </c>
      <c r="C1976" s="24">
        <v>751</v>
      </c>
      <c r="D1976" s="25">
        <v>9680</v>
      </c>
      <c r="E1976" s="26">
        <v>-4948</v>
      </c>
      <c r="F1976" s="24">
        <v>85</v>
      </c>
      <c r="G1976" s="24">
        <v>0</v>
      </c>
      <c r="H1976" s="23" t="s">
        <v>2368</v>
      </c>
      <c r="I1976" s="23" t="s">
        <v>2368</v>
      </c>
      <c r="J1976" s="23" t="s">
        <v>214</v>
      </c>
      <c r="K1976" s="23" t="s">
        <v>154</v>
      </c>
      <c r="L1976" s="27">
        <v>0.8296</v>
      </c>
      <c r="M1976" s="25">
        <v>3214</v>
      </c>
      <c r="N1976" s="25">
        <v>-2603</v>
      </c>
      <c r="O1976" s="24">
        <v>0</v>
      </c>
      <c r="P1976" s="24">
        <v>1</v>
      </c>
      <c r="Q1976" s="24">
        <v>0</v>
      </c>
      <c r="R1976" s="66"/>
      <c r="S1976" s="66"/>
      <c r="T1976" s="66"/>
      <c r="U1976" s="66"/>
      <c r="V1976" s="66"/>
      <c r="W1976" s="24"/>
      <c r="X1976" s="24"/>
      <c r="Y1976" s="24"/>
      <c r="Z1976" s="24"/>
      <c r="AA1976" s="28"/>
      <c r="AB1976" s="28">
        <v>1</v>
      </c>
      <c r="AC1976" s="28"/>
      <c r="AD1976" s="28">
        <v>30</v>
      </c>
      <c r="AE1976" s="28">
        <v>30.000980240000001</v>
      </c>
      <c r="AF1976" t="s">
        <v>661</v>
      </c>
    </row>
    <row r="1977" spans="1:32" ht="18" customHeight="1">
      <c r="A1977" s="22">
        <v>46185</v>
      </c>
      <c r="B1977" s="23" t="s">
        <v>52</v>
      </c>
      <c r="C1977" s="24">
        <v>726</v>
      </c>
      <c r="D1977" s="25">
        <v>6749</v>
      </c>
      <c r="E1977" s="26">
        <v>1561</v>
      </c>
      <c r="F1977" s="24">
        <v>31</v>
      </c>
      <c r="G1977" s="24">
        <v>13</v>
      </c>
      <c r="H1977" s="23" t="s">
        <v>1248</v>
      </c>
      <c r="I1977" s="23" t="s">
        <v>1046</v>
      </c>
      <c r="J1977" s="23" t="s">
        <v>3545</v>
      </c>
      <c r="K1977" s="23" t="s">
        <v>154</v>
      </c>
      <c r="L1977" s="27">
        <v>1.0770999999999999</v>
      </c>
      <c r="M1977" s="25">
        <v>449</v>
      </c>
      <c r="N1977" s="25">
        <v>1180</v>
      </c>
      <c r="O1977" s="24">
        <v>0</v>
      </c>
      <c r="P1977" s="24">
        <v>6</v>
      </c>
      <c r="Q1977" s="24">
        <v>0</v>
      </c>
      <c r="R1977" s="66"/>
      <c r="S1977" s="66"/>
      <c r="T1977" s="66"/>
      <c r="U1977" s="66"/>
      <c r="V1977" s="66"/>
      <c r="W1977" s="24"/>
      <c r="X1977" s="24"/>
      <c r="Y1977" s="24"/>
      <c r="Z1977" s="24"/>
      <c r="AA1977" s="28"/>
      <c r="AB1977" s="28">
        <v>0.8</v>
      </c>
      <c r="AC1977" s="28"/>
      <c r="AD1977" s="28">
        <v>70</v>
      </c>
      <c r="AE1977" s="28">
        <v>70.000980229999996</v>
      </c>
      <c r="AF1977" t="s">
        <v>204</v>
      </c>
    </row>
    <row r="1978" spans="1:32" ht="18" customHeight="1">
      <c r="A1978" s="22">
        <v>46185</v>
      </c>
      <c r="B1978" s="23" t="s">
        <v>546</v>
      </c>
      <c r="C1978" s="24">
        <v>727</v>
      </c>
      <c r="D1978" s="25">
        <v>4487</v>
      </c>
      <c r="E1978" s="26">
        <v>202</v>
      </c>
      <c r="F1978" s="24">
        <v>13</v>
      </c>
      <c r="G1978" s="24">
        <v>9</v>
      </c>
      <c r="H1978" s="23" t="s">
        <v>1297</v>
      </c>
      <c r="I1978" s="23" t="s">
        <v>3546</v>
      </c>
      <c r="J1978" s="23" t="s">
        <v>3547</v>
      </c>
      <c r="K1978" s="23" t="s">
        <v>154</v>
      </c>
      <c r="L1978" s="27">
        <v>1.0149999999999999</v>
      </c>
      <c r="M1978" s="25">
        <v>429</v>
      </c>
      <c r="N1978" s="25">
        <v>-610</v>
      </c>
      <c r="O1978" s="24">
        <v>0</v>
      </c>
      <c r="P1978" s="24">
        <v>7</v>
      </c>
      <c r="Q1978" s="24">
        <v>0</v>
      </c>
      <c r="R1978" s="66"/>
      <c r="S1978" s="66"/>
      <c r="T1978" s="66"/>
      <c r="U1978" s="66"/>
      <c r="V1978" s="66"/>
      <c r="W1978" s="24"/>
      <c r="X1978" s="24"/>
      <c r="Y1978" s="24"/>
      <c r="Z1978" s="24"/>
      <c r="AA1978" s="28"/>
      <c r="AB1978" s="28">
        <v>0.6</v>
      </c>
      <c r="AC1978" s="28"/>
      <c r="AD1978" s="28">
        <v>35</v>
      </c>
      <c r="AE1978" s="28">
        <v>35.000980220000002</v>
      </c>
      <c r="AF1978" t="s">
        <v>668</v>
      </c>
    </row>
    <row r="1979" spans="1:32" ht="18" customHeight="1">
      <c r="A1979" s="22">
        <v>46185</v>
      </c>
      <c r="B1979" s="23" t="s">
        <v>26</v>
      </c>
      <c r="C1979" s="24">
        <v>725</v>
      </c>
      <c r="D1979" s="25">
        <v>3225</v>
      </c>
      <c r="E1979" s="26">
        <v>-975</v>
      </c>
      <c r="F1979" s="24">
        <v>19</v>
      </c>
      <c r="G1979" s="24">
        <v>11</v>
      </c>
      <c r="H1979" s="23" t="s">
        <v>3548</v>
      </c>
      <c r="I1979" s="23" t="s">
        <v>2319</v>
      </c>
      <c r="J1979" s="23" t="s">
        <v>3549</v>
      </c>
      <c r="K1979" s="23" t="s">
        <v>154</v>
      </c>
      <c r="L1979" s="27">
        <v>0.8992</v>
      </c>
      <c r="M1979" s="25">
        <v>-320</v>
      </c>
      <c r="N1979" s="25">
        <v>-1631</v>
      </c>
      <c r="O1979" s="24">
        <v>0</v>
      </c>
      <c r="P1979" s="24">
        <v>5</v>
      </c>
      <c r="Q1979" s="24">
        <v>0</v>
      </c>
      <c r="R1979" s="66"/>
      <c r="S1979" s="66"/>
      <c r="T1979" s="66"/>
      <c r="U1979" s="66"/>
      <c r="V1979" s="66"/>
      <c r="W1979" s="24"/>
      <c r="X1979" s="24"/>
      <c r="Y1979" s="24"/>
      <c r="Z1979" s="24"/>
      <c r="AA1979" s="28"/>
      <c r="AB1979" s="28">
        <v>0.6</v>
      </c>
      <c r="AC1979" s="28"/>
      <c r="AD1979" s="28">
        <v>40</v>
      </c>
      <c r="AE1979" s="28">
        <v>40.000980210000002</v>
      </c>
      <c r="AF1979" t="s">
        <v>664</v>
      </c>
    </row>
    <row r="1980" spans="1:32" ht="18" customHeight="1">
      <c r="A1980" s="22">
        <v>46185</v>
      </c>
      <c r="B1980" s="23" t="s">
        <v>323</v>
      </c>
      <c r="C1980" s="24">
        <v>732</v>
      </c>
      <c r="D1980" s="25">
        <v>2820</v>
      </c>
      <c r="E1980" s="26">
        <v>-782</v>
      </c>
      <c r="F1980" s="24">
        <v>18</v>
      </c>
      <c r="G1980" s="24">
        <v>5</v>
      </c>
      <c r="H1980" s="23" t="s">
        <v>1627</v>
      </c>
      <c r="I1980" s="23" t="s">
        <v>3550</v>
      </c>
      <c r="J1980" s="23" t="s">
        <v>3261</v>
      </c>
      <c r="K1980" s="23" t="s">
        <v>154</v>
      </c>
      <c r="L1980" s="27">
        <v>0.90759999999999996</v>
      </c>
      <c r="M1980" s="25">
        <v>-2</v>
      </c>
      <c r="N1980" s="25">
        <v>-987</v>
      </c>
      <c r="O1980" s="24">
        <v>0</v>
      </c>
      <c r="P1980" s="24">
        <v>2</v>
      </c>
      <c r="Q1980" s="24">
        <v>0</v>
      </c>
      <c r="R1980" s="66"/>
      <c r="S1980" s="66"/>
      <c r="T1980" s="66"/>
      <c r="U1980" s="66"/>
      <c r="V1980" s="66"/>
      <c r="W1980" s="24"/>
      <c r="X1980" s="24"/>
      <c r="Y1980" s="24"/>
      <c r="Z1980" s="24"/>
      <c r="AA1980" s="28"/>
      <c r="AB1980" s="28">
        <v>0.5</v>
      </c>
      <c r="AC1980" s="28"/>
      <c r="AD1980" s="28">
        <v>40</v>
      </c>
      <c r="AE1980" s="28">
        <v>40.000980200000001</v>
      </c>
      <c r="AF1980" t="s">
        <v>664</v>
      </c>
    </row>
    <row r="1981" spans="1:32" ht="18" customHeight="1">
      <c r="A1981" s="22">
        <v>46185</v>
      </c>
      <c r="B1981" s="23" t="s">
        <v>297</v>
      </c>
      <c r="C1981" s="24">
        <v>736</v>
      </c>
      <c r="D1981" s="25">
        <v>2715</v>
      </c>
      <c r="E1981" s="26">
        <v>390</v>
      </c>
      <c r="F1981" s="24">
        <v>10</v>
      </c>
      <c r="G1981" s="24">
        <v>8</v>
      </c>
      <c r="H1981" s="23" t="s">
        <v>2371</v>
      </c>
      <c r="I1981" s="23" t="s">
        <v>3551</v>
      </c>
      <c r="J1981" s="23" t="s">
        <v>3552</v>
      </c>
      <c r="K1981" s="23" t="s">
        <v>154</v>
      </c>
      <c r="L1981" s="27">
        <v>1.0479000000000001</v>
      </c>
      <c r="M1981" s="25">
        <v>-249</v>
      </c>
      <c r="N1981" s="25">
        <v>-319</v>
      </c>
      <c r="O1981" s="24">
        <v>0</v>
      </c>
      <c r="P1981" s="24">
        <v>6</v>
      </c>
      <c r="Q1981" s="24">
        <v>0</v>
      </c>
      <c r="R1981" s="66"/>
      <c r="S1981" s="66"/>
      <c r="T1981" s="66"/>
      <c r="U1981" s="66"/>
      <c r="V1981" s="66"/>
      <c r="W1981" s="24"/>
      <c r="X1981" s="24"/>
      <c r="Y1981" s="24"/>
      <c r="Z1981" s="24"/>
      <c r="AA1981" s="28"/>
      <c r="AB1981" s="28">
        <v>0.5</v>
      </c>
      <c r="AC1981" s="28"/>
      <c r="AD1981" s="28">
        <v>45</v>
      </c>
      <c r="AE1981" s="28">
        <v>45.00098019</v>
      </c>
      <c r="AF1981" t="s">
        <v>241</v>
      </c>
    </row>
    <row r="1982" spans="1:32" ht="18" customHeight="1">
      <c r="A1982" s="22">
        <v>46185</v>
      </c>
      <c r="B1982" s="23" t="s">
        <v>324</v>
      </c>
      <c r="C1982" s="24">
        <v>735</v>
      </c>
      <c r="D1982" s="25">
        <v>2518</v>
      </c>
      <c r="E1982" s="26">
        <v>-1319</v>
      </c>
      <c r="F1982" s="24">
        <v>19</v>
      </c>
      <c r="G1982" s="24">
        <v>4</v>
      </c>
      <c r="H1982" s="23" t="s">
        <v>663</v>
      </c>
      <c r="I1982" s="23" t="s">
        <v>3553</v>
      </c>
      <c r="J1982" s="23" t="s">
        <v>3554</v>
      </c>
      <c r="K1982" s="23" t="s">
        <v>154</v>
      </c>
      <c r="L1982" s="27">
        <v>0.82540000000000002</v>
      </c>
      <c r="M1982" s="25">
        <v>-592</v>
      </c>
      <c r="N1982" s="25">
        <v>-637</v>
      </c>
      <c r="O1982" s="24">
        <v>0</v>
      </c>
      <c r="P1982" s="24">
        <v>5</v>
      </c>
      <c r="Q1982" s="24">
        <v>0</v>
      </c>
      <c r="R1982" s="66"/>
      <c r="S1982" s="66"/>
      <c r="T1982" s="66"/>
      <c r="U1982" s="66"/>
      <c r="V1982" s="66"/>
      <c r="W1982" s="24"/>
      <c r="X1982" s="24"/>
      <c r="Y1982" s="24"/>
      <c r="Z1982" s="24"/>
      <c r="AA1982" s="28"/>
      <c r="AB1982" s="28">
        <v>0.5</v>
      </c>
      <c r="AC1982" s="28"/>
      <c r="AD1982" s="28">
        <v>40</v>
      </c>
      <c r="AE1982" s="28">
        <v>40.000980179999999</v>
      </c>
      <c r="AF1982" t="s">
        <v>664</v>
      </c>
    </row>
    <row r="1983" spans="1:32" ht="18" customHeight="1">
      <c r="A1983" s="22">
        <v>46185</v>
      </c>
      <c r="B1983" s="23" t="s">
        <v>400</v>
      </c>
      <c r="C1983" s="24">
        <v>737</v>
      </c>
      <c r="D1983" s="25">
        <v>2510</v>
      </c>
      <c r="E1983" s="26">
        <v>-2533</v>
      </c>
      <c r="F1983" s="24">
        <v>8</v>
      </c>
      <c r="G1983" s="24">
        <v>7</v>
      </c>
      <c r="H1983" s="23" t="s">
        <v>3339</v>
      </c>
      <c r="I1983" s="23" t="s">
        <v>3555</v>
      </c>
      <c r="J1983" s="23" t="s">
        <v>3556</v>
      </c>
      <c r="K1983" s="23" t="s">
        <v>154</v>
      </c>
      <c r="L1983" s="27">
        <v>0.66359999999999997</v>
      </c>
      <c r="M1983" s="25">
        <v>159</v>
      </c>
      <c r="N1983" s="25">
        <v>4226</v>
      </c>
      <c r="O1983" s="24">
        <v>0</v>
      </c>
      <c r="P1983" s="24">
        <v>7</v>
      </c>
      <c r="Q1983" s="24">
        <v>0</v>
      </c>
      <c r="R1983" s="66"/>
      <c r="S1983" s="66"/>
      <c r="T1983" s="66"/>
      <c r="U1983" s="66"/>
      <c r="V1983" s="66"/>
      <c r="W1983" s="24"/>
      <c r="X1983" s="24"/>
      <c r="Y1983" s="24"/>
      <c r="Z1983" s="24"/>
      <c r="AA1983" s="28"/>
      <c r="AB1983" s="28">
        <v>0.5</v>
      </c>
      <c r="AC1983" s="28"/>
      <c r="AD1983" s="28">
        <v>30</v>
      </c>
      <c r="AE1983" s="28">
        <v>30.000980169999998</v>
      </c>
      <c r="AF1983" t="s">
        <v>661</v>
      </c>
    </row>
    <row r="1984" spans="1:32" ht="18" customHeight="1">
      <c r="A1984" s="22">
        <v>46185</v>
      </c>
      <c r="B1984" s="23" t="s">
        <v>514</v>
      </c>
      <c r="C1984" s="24">
        <v>728</v>
      </c>
      <c r="D1984" s="25">
        <v>2378</v>
      </c>
      <c r="E1984" s="26">
        <v>-1323</v>
      </c>
      <c r="F1984" s="24">
        <v>3</v>
      </c>
      <c r="G1984" s="24">
        <v>9</v>
      </c>
      <c r="H1984" s="23" t="s">
        <v>3557</v>
      </c>
      <c r="I1984" s="23" t="s">
        <v>3558</v>
      </c>
      <c r="J1984" s="23" t="s">
        <v>769</v>
      </c>
      <c r="K1984" s="23" t="s">
        <v>154</v>
      </c>
      <c r="L1984" s="27">
        <v>0.81459999999999999</v>
      </c>
      <c r="M1984" s="25">
        <v>573</v>
      </c>
      <c r="N1984" s="25">
        <v>594</v>
      </c>
      <c r="O1984" s="24">
        <v>0</v>
      </c>
      <c r="P1984" s="24">
        <v>8</v>
      </c>
      <c r="Q1984" s="24">
        <v>0</v>
      </c>
      <c r="R1984" s="66"/>
      <c r="S1984" s="66"/>
      <c r="T1984" s="66"/>
      <c r="U1984" s="66"/>
      <c r="V1984" s="66"/>
      <c r="W1984" s="24"/>
      <c r="X1984" s="24"/>
      <c r="Y1984" s="24"/>
      <c r="Z1984" s="24"/>
      <c r="AA1984" s="28"/>
      <c r="AB1984" s="28">
        <v>0.5</v>
      </c>
      <c r="AC1984" s="28"/>
      <c r="AD1984" s="28">
        <v>40</v>
      </c>
      <c r="AE1984" s="28">
        <v>40.000980159999997</v>
      </c>
      <c r="AF1984" t="s">
        <v>664</v>
      </c>
    </row>
    <row r="1985" spans="1:32" ht="18" customHeight="1">
      <c r="A1985" s="22">
        <v>46185</v>
      </c>
      <c r="B1985" s="23" t="s">
        <v>307</v>
      </c>
      <c r="C1985" s="24">
        <v>636</v>
      </c>
      <c r="D1985" s="25">
        <v>2247</v>
      </c>
      <c r="E1985" s="26">
        <v>-3048</v>
      </c>
      <c r="F1985" s="24">
        <v>6</v>
      </c>
      <c r="G1985" s="24">
        <v>5</v>
      </c>
      <c r="H1985" s="23" t="s">
        <v>3559</v>
      </c>
      <c r="I1985" s="23" t="s">
        <v>3560</v>
      </c>
      <c r="J1985" s="23" t="s">
        <v>3561</v>
      </c>
      <c r="K1985" s="23" t="s">
        <v>154</v>
      </c>
      <c r="L1985" s="27">
        <v>0.54779999999999995</v>
      </c>
      <c r="M1985" s="25">
        <v>0</v>
      </c>
      <c r="N1985" s="25">
        <v>-966</v>
      </c>
      <c r="O1985" s="24">
        <v>0</v>
      </c>
      <c r="P1985" s="24">
        <v>6</v>
      </c>
      <c r="Q1985" s="24">
        <v>0</v>
      </c>
      <c r="R1985" s="66"/>
      <c r="S1985" s="66"/>
      <c r="T1985" s="66"/>
      <c r="U1985" s="66"/>
      <c r="V1985" s="66"/>
      <c r="W1985" s="24"/>
      <c r="X1985" s="24"/>
      <c r="Y1985" s="24"/>
      <c r="Z1985" s="24"/>
      <c r="AA1985" s="28"/>
      <c r="AB1985" s="28">
        <v>0.5</v>
      </c>
      <c r="AC1985" s="28"/>
      <c r="AD1985" s="28">
        <v>40</v>
      </c>
      <c r="AE1985" s="28">
        <v>40.000980149999997</v>
      </c>
      <c r="AF1985" t="s">
        <v>664</v>
      </c>
    </row>
    <row r="1986" spans="1:32" ht="18" customHeight="1">
      <c r="A1986" s="22">
        <v>46185</v>
      </c>
      <c r="B1986" s="23" t="s">
        <v>380</v>
      </c>
      <c r="C1986" s="24">
        <v>723</v>
      </c>
      <c r="D1986" s="25">
        <v>2113</v>
      </c>
      <c r="E1986" s="26">
        <v>20</v>
      </c>
      <c r="F1986" s="24">
        <v>16</v>
      </c>
      <c r="G1986" s="24">
        <v>10</v>
      </c>
      <c r="H1986" s="23" t="s">
        <v>3184</v>
      </c>
      <c r="I1986" s="23" t="s">
        <v>1721</v>
      </c>
      <c r="J1986" s="23" t="s">
        <v>2902</v>
      </c>
      <c r="K1986" s="23" t="s">
        <v>154</v>
      </c>
      <c r="L1986" s="27">
        <v>1.0032000000000001</v>
      </c>
      <c r="M1986" s="25">
        <v>-721</v>
      </c>
      <c r="N1986" s="25">
        <v>-1751</v>
      </c>
      <c r="O1986" s="24">
        <v>0</v>
      </c>
      <c r="P1986" s="24">
        <v>3</v>
      </c>
      <c r="Q1986" s="24">
        <v>0</v>
      </c>
      <c r="R1986" s="66"/>
      <c r="S1986" s="66"/>
      <c r="T1986" s="66"/>
      <c r="U1986" s="66"/>
      <c r="V1986" s="66"/>
      <c r="W1986" s="24"/>
      <c r="X1986" s="24"/>
      <c r="Y1986" s="24"/>
      <c r="Z1986" s="24"/>
      <c r="AA1986" s="28"/>
      <c r="AB1986" s="28">
        <v>0.5</v>
      </c>
      <c r="AC1986" s="28"/>
      <c r="AD1986" s="28">
        <v>35</v>
      </c>
      <c r="AE1986" s="28">
        <v>35.000980140000003</v>
      </c>
      <c r="AF1986" t="s">
        <v>668</v>
      </c>
    </row>
    <row r="1987" spans="1:32" ht="18" customHeight="1">
      <c r="A1987" s="22">
        <v>46185</v>
      </c>
      <c r="B1987" s="23" t="s">
        <v>184</v>
      </c>
      <c r="C1987" s="24">
        <v>762</v>
      </c>
      <c r="D1987" s="25">
        <v>1706</v>
      </c>
      <c r="E1987" s="26">
        <v>943</v>
      </c>
      <c r="F1987" s="24">
        <v>33</v>
      </c>
      <c r="G1987" s="24">
        <v>6</v>
      </c>
      <c r="H1987" s="23" t="s">
        <v>1478</v>
      </c>
      <c r="I1987" s="23" t="s">
        <v>1631</v>
      </c>
      <c r="J1987" s="23" t="s">
        <v>780</v>
      </c>
      <c r="K1987" s="23" t="s">
        <v>154</v>
      </c>
      <c r="L1987" s="27">
        <v>1.1842999999999999</v>
      </c>
      <c r="M1987" s="25">
        <v>-667</v>
      </c>
      <c r="N1987" s="25">
        <v>13965</v>
      </c>
      <c r="O1987" s="24">
        <v>0</v>
      </c>
      <c r="P1987" s="24">
        <v>2</v>
      </c>
      <c r="Q1987" s="24">
        <v>0</v>
      </c>
      <c r="R1987" s="66"/>
      <c r="S1987" s="66"/>
      <c r="T1987" s="66"/>
      <c r="U1987" s="66"/>
      <c r="V1987" s="66"/>
      <c r="W1987" s="24"/>
      <c r="X1987" s="24"/>
      <c r="Y1987" s="24"/>
      <c r="Z1987" s="24"/>
      <c r="AA1987" s="28"/>
      <c r="AB1987" s="28">
        <v>0.5</v>
      </c>
      <c r="AC1987" s="28"/>
      <c r="AD1987" s="28">
        <v>45</v>
      </c>
      <c r="AE1987" s="28">
        <v>45.000980130000002</v>
      </c>
      <c r="AF1987" t="s">
        <v>241</v>
      </c>
    </row>
    <row r="1988" spans="1:32" ht="18" customHeight="1">
      <c r="A1988" s="22">
        <v>46185</v>
      </c>
      <c r="B1988" s="23" t="s">
        <v>351</v>
      </c>
      <c r="C1988" s="24">
        <v>750</v>
      </c>
      <c r="D1988" s="25">
        <v>1523</v>
      </c>
      <c r="E1988" s="26">
        <v>1840</v>
      </c>
      <c r="F1988" s="24">
        <v>32</v>
      </c>
      <c r="G1988" s="24">
        <v>5</v>
      </c>
      <c r="H1988" s="23" t="s">
        <v>1331</v>
      </c>
      <c r="I1988" s="23" t="s">
        <v>3225</v>
      </c>
      <c r="J1988" s="23" t="s">
        <v>1095</v>
      </c>
      <c r="K1988" s="23" t="s">
        <v>154</v>
      </c>
      <c r="L1988" s="27">
        <v>1.4027000000000001</v>
      </c>
      <c r="M1988" s="25">
        <v>-1622</v>
      </c>
      <c r="N1988" s="25">
        <v>-1324</v>
      </c>
      <c r="O1988" s="24">
        <v>0</v>
      </c>
      <c r="P1988" s="24">
        <v>0</v>
      </c>
      <c r="Q1988" s="24">
        <v>0</v>
      </c>
      <c r="R1988" s="66"/>
      <c r="S1988" s="66"/>
      <c r="T1988" s="66"/>
      <c r="U1988" s="66"/>
      <c r="V1988" s="66"/>
      <c r="W1988" s="24"/>
      <c r="X1988" s="24"/>
      <c r="Y1988" s="24"/>
      <c r="Z1988" s="24"/>
      <c r="AA1988" s="28"/>
      <c r="AB1988" s="28">
        <v>0.5</v>
      </c>
      <c r="AC1988" s="28"/>
      <c r="AD1988" s="28">
        <v>60</v>
      </c>
      <c r="AE1988" s="28">
        <v>60.000980120000001</v>
      </c>
      <c r="AF1988" t="s">
        <v>578</v>
      </c>
    </row>
    <row r="1989" spans="1:32" ht="18" customHeight="1">
      <c r="A1989" s="22">
        <v>46185</v>
      </c>
      <c r="B1989" s="23" t="s">
        <v>461</v>
      </c>
      <c r="C1989" s="24">
        <v>738</v>
      </c>
      <c r="D1989" s="25">
        <v>1016</v>
      </c>
      <c r="E1989" s="26">
        <v>-646</v>
      </c>
      <c r="F1989" s="24">
        <v>8</v>
      </c>
      <c r="G1989" s="24">
        <v>2</v>
      </c>
      <c r="H1989" s="23" t="s">
        <v>3562</v>
      </c>
      <c r="I1989" s="23" t="s">
        <v>382</v>
      </c>
      <c r="J1989" s="23" t="s">
        <v>3563</v>
      </c>
      <c r="K1989" s="23" t="s">
        <v>154</v>
      </c>
      <c r="L1989" s="27">
        <v>0.78810000000000002</v>
      </c>
      <c r="M1989" s="25">
        <v>381</v>
      </c>
      <c r="N1989" s="25">
        <v>-90</v>
      </c>
      <c r="O1989" s="24">
        <v>0</v>
      </c>
      <c r="P1989" s="24">
        <v>8</v>
      </c>
      <c r="Q1989" s="24">
        <v>0</v>
      </c>
      <c r="R1989" s="66"/>
      <c r="S1989" s="66"/>
      <c r="T1989" s="66"/>
      <c r="U1989" s="66"/>
      <c r="V1989" s="66"/>
      <c r="W1989" s="24"/>
      <c r="X1989" s="24"/>
      <c r="Y1989" s="24"/>
      <c r="Z1989" s="24"/>
      <c r="AA1989" s="28"/>
      <c r="AB1989" s="28">
        <v>0.5</v>
      </c>
      <c r="AC1989" s="28"/>
      <c r="AD1989" s="28">
        <v>40</v>
      </c>
      <c r="AE1989" s="28">
        <v>40.00098011</v>
      </c>
      <c r="AF1989" t="s">
        <v>664</v>
      </c>
    </row>
    <row r="1990" spans="1:32" ht="18" customHeight="1">
      <c r="A1990" s="22">
        <v>46185</v>
      </c>
      <c r="B1990" s="23" t="s">
        <v>404</v>
      </c>
      <c r="C1990" s="24">
        <v>731</v>
      </c>
      <c r="D1990" s="25">
        <v>928</v>
      </c>
      <c r="E1990" s="26">
        <v>-750</v>
      </c>
      <c r="F1990" s="24">
        <v>1</v>
      </c>
      <c r="G1990" s="24">
        <v>4</v>
      </c>
      <c r="H1990" s="23" t="s">
        <v>3564</v>
      </c>
      <c r="I1990" s="23" t="s">
        <v>3565</v>
      </c>
      <c r="J1990" s="23" t="s">
        <v>3566</v>
      </c>
      <c r="K1990" s="23" t="s">
        <v>154</v>
      </c>
      <c r="L1990" s="27">
        <v>0.73060000000000003</v>
      </c>
      <c r="M1990" s="25">
        <v>-234</v>
      </c>
      <c r="N1990" s="25">
        <v>-134</v>
      </c>
      <c r="O1990" s="24">
        <v>0</v>
      </c>
      <c r="P1990" s="24">
        <v>1</v>
      </c>
      <c r="Q1990" s="24">
        <v>0</v>
      </c>
      <c r="R1990" s="66"/>
      <c r="S1990" s="66"/>
      <c r="T1990" s="66"/>
      <c r="U1990" s="66"/>
      <c r="V1990" s="66"/>
      <c r="W1990" s="24"/>
      <c r="X1990" s="24"/>
      <c r="Y1990" s="24"/>
      <c r="Z1990" s="24"/>
      <c r="AA1990" s="28"/>
      <c r="AB1990" s="28">
        <v>0.5</v>
      </c>
      <c r="AC1990" s="28"/>
      <c r="AD1990" s="28">
        <v>10</v>
      </c>
      <c r="AE1990" s="28">
        <v>10.0009801</v>
      </c>
      <c r="AF1990" t="s">
        <v>584</v>
      </c>
    </row>
    <row r="1991" spans="1:32" ht="18" customHeight="1">
      <c r="A1991" s="22">
        <v>46185</v>
      </c>
      <c r="B1991" s="23" t="s">
        <v>293</v>
      </c>
      <c r="C1991" s="24">
        <v>733</v>
      </c>
      <c r="D1991" s="25">
        <v>748</v>
      </c>
      <c r="E1991" s="26">
        <v>-320</v>
      </c>
      <c r="F1991" s="24">
        <v>4</v>
      </c>
      <c r="G1991" s="24">
        <v>1</v>
      </c>
      <c r="H1991" s="23" t="s">
        <v>3134</v>
      </c>
      <c r="I1991" s="23" t="s">
        <v>3332</v>
      </c>
      <c r="J1991" s="23" t="s">
        <v>3397</v>
      </c>
      <c r="K1991" s="23" t="s">
        <v>154</v>
      </c>
      <c r="L1991" s="27">
        <v>0.85740000000000005</v>
      </c>
      <c r="M1991" s="25">
        <v>97</v>
      </c>
      <c r="N1991" s="25">
        <v>104</v>
      </c>
      <c r="O1991" s="24">
        <v>0</v>
      </c>
      <c r="P1991" s="24">
        <v>3</v>
      </c>
      <c r="Q1991" s="24">
        <v>0</v>
      </c>
      <c r="R1991" s="66"/>
      <c r="S1991" s="66"/>
      <c r="T1991" s="66"/>
      <c r="U1991" s="66"/>
      <c r="V1991" s="66"/>
      <c r="W1991" s="24"/>
      <c r="X1991" s="24"/>
      <c r="Y1991" s="24"/>
      <c r="Z1991" s="24"/>
      <c r="AA1991" s="28"/>
      <c r="AB1991" s="28">
        <v>0.5</v>
      </c>
      <c r="AC1991" s="28"/>
      <c r="AD1991" s="28">
        <v>10</v>
      </c>
      <c r="AE1991" s="28">
        <v>10.000980090000001</v>
      </c>
      <c r="AF1991" t="s">
        <v>584</v>
      </c>
    </row>
    <row r="1992" spans="1:32" ht="18" customHeight="1">
      <c r="A1992" s="22">
        <v>46185</v>
      </c>
      <c r="B1992" s="23" t="s">
        <v>246</v>
      </c>
      <c r="C1992" s="24">
        <v>730</v>
      </c>
      <c r="D1992" s="25">
        <v>718</v>
      </c>
      <c r="E1992" s="26">
        <v>-127</v>
      </c>
      <c r="F1992" s="24">
        <v>5</v>
      </c>
      <c r="G1992" s="24">
        <v>4</v>
      </c>
      <c r="H1992" s="23" t="s">
        <v>1486</v>
      </c>
      <c r="I1992" s="23" t="s">
        <v>2936</v>
      </c>
      <c r="J1992" s="23" t="s">
        <v>3526</v>
      </c>
      <c r="K1992" s="23" t="s">
        <v>154</v>
      </c>
      <c r="L1992" s="27">
        <v>0.94099999999999995</v>
      </c>
      <c r="M1992" s="25">
        <v>-3193</v>
      </c>
      <c r="N1992" s="25">
        <v>-155</v>
      </c>
      <c r="O1992" s="24">
        <v>0</v>
      </c>
      <c r="P1992" s="24">
        <v>0</v>
      </c>
      <c r="Q1992" s="24">
        <v>0</v>
      </c>
      <c r="R1992" s="66"/>
      <c r="S1992" s="66"/>
      <c r="T1992" s="66"/>
      <c r="U1992" s="66"/>
      <c r="V1992" s="66"/>
      <c r="W1992" s="24"/>
      <c r="X1992" s="24"/>
      <c r="Y1992" s="24"/>
      <c r="Z1992" s="24"/>
      <c r="AA1992" s="28"/>
      <c r="AB1992" s="28">
        <v>0.5</v>
      </c>
      <c r="AC1992" s="28"/>
      <c r="AD1992" s="28">
        <v>10</v>
      </c>
      <c r="AE1992" s="28">
        <v>10.00098008</v>
      </c>
      <c r="AF1992" t="s">
        <v>584</v>
      </c>
    </row>
    <row r="1993" spans="1:32" ht="18" customHeight="1">
      <c r="A1993" s="22">
        <v>46185</v>
      </c>
      <c r="B1993" s="23" t="s">
        <v>256</v>
      </c>
      <c r="C1993" s="24">
        <v>761</v>
      </c>
      <c r="D1993" s="25">
        <v>671</v>
      </c>
      <c r="E1993" s="26">
        <v>-871</v>
      </c>
      <c r="F1993" s="24">
        <v>1</v>
      </c>
      <c r="G1993" s="24">
        <v>0</v>
      </c>
      <c r="H1993" s="23" t="s">
        <v>2261</v>
      </c>
      <c r="I1993" s="23" t="s">
        <v>2261</v>
      </c>
      <c r="J1993" s="23" t="s">
        <v>214</v>
      </c>
      <c r="K1993" s="23" t="s">
        <v>154</v>
      </c>
      <c r="L1993" s="27">
        <v>0.56730000000000003</v>
      </c>
      <c r="M1993" s="25">
        <v>3402</v>
      </c>
      <c r="N1993" s="25">
        <v>6263</v>
      </c>
      <c r="O1993" s="24">
        <v>0</v>
      </c>
      <c r="P1993" s="24">
        <v>1</v>
      </c>
      <c r="Q1993" s="24">
        <v>0</v>
      </c>
      <c r="R1993" s="66"/>
      <c r="S1993" s="66"/>
      <c r="T1993" s="66"/>
      <c r="U1993" s="66"/>
      <c r="V1993" s="66"/>
      <c r="W1993" s="24"/>
      <c r="X1993" s="24"/>
      <c r="Y1993" s="24"/>
      <c r="Z1993" s="24"/>
      <c r="AA1993" s="28"/>
      <c r="AB1993" s="28">
        <v>0.5</v>
      </c>
      <c r="AC1993" s="28"/>
      <c r="AD1993" s="28">
        <v>10</v>
      </c>
      <c r="AE1993" s="28">
        <v>10.000980070000001</v>
      </c>
      <c r="AF1993" t="s">
        <v>584</v>
      </c>
    </row>
    <row r="1994" spans="1:32" ht="18" customHeight="1">
      <c r="A1994" s="22">
        <v>46185</v>
      </c>
      <c r="B1994" s="23" t="s">
        <v>307</v>
      </c>
      <c r="C1994" s="24">
        <v>635</v>
      </c>
      <c r="D1994" s="25">
        <v>0</v>
      </c>
      <c r="E1994" s="26">
        <v>0</v>
      </c>
      <c r="F1994" s="24">
        <v>0</v>
      </c>
      <c r="G1994" s="24">
        <v>0</v>
      </c>
      <c r="H1994" s="23" t="s">
        <v>214</v>
      </c>
      <c r="I1994" s="23" t="s">
        <v>214</v>
      </c>
      <c r="J1994" s="23" t="s">
        <v>214</v>
      </c>
      <c r="K1994" s="23" t="s">
        <v>154</v>
      </c>
      <c r="L1994" s="27">
        <v>0</v>
      </c>
      <c r="M1994" s="25">
        <v>0</v>
      </c>
      <c r="N1994" s="25">
        <v>-317</v>
      </c>
      <c r="O1994" s="24">
        <v>0</v>
      </c>
      <c r="P1994" s="24">
        <v>5</v>
      </c>
      <c r="Q1994" s="24">
        <v>0</v>
      </c>
      <c r="R1994" s="66"/>
      <c r="S1994" s="66"/>
      <c r="T1994" s="66"/>
      <c r="U1994" s="66"/>
      <c r="V1994" s="66"/>
      <c r="W1994" s="24"/>
      <c r="X1994" s="24"/>
      <c r="Y1994" s="24"/>
      <c r="Z1994" s="24"/>
      <c r="AA1994" s="28"/>
      <c r="AB1994" s="28"/>
      <c r="AC1994" s="28"/>
      <c r="AD1994" s="28">
        <v>0</v>
      </c>
      <c r="AE1994" s="28">
        <v>0</v>
      </c>
    </row>
    <row r="1995" spans="1:32" ht="18" customHeight="1">
      <c r="A1995" s="22">
        <v>46185</v>
      </c>
      <c r="B1995" s="23" t="s">
        <v>307</v>
      </c>
      <c r="C1995" s="24">
        <v>637</v>
      </c>
      <c r="D1995" s="25">
        <v>0</v>
      </c>
      <c r="E1995" s="26">
        <v>0</v>
      </c>
      <c r="F1995" s="24">
        <v>0</v>
      </c>
      <c r="G1995" s="24">
        <v>0</v>
      </c>
      <c r="H1995" s="23" t="s">
        <v>214</v>
      </c>
      <c r="I1995" s="23" t="s">
        <v>214</v>
      </c>
      <c r="J1995" s="23" t="s">
        <v>214</v>
      </c>
      <c r="K1995" s="23" t="s">
        <v>154</v>
      </c>
      <c r="L1995" s="27">
        <v>0</v>
      </c>
      <c r="M1995" s="25">
        <v>-582</v>
      </c>
      <c r="N1995" s="25">
        <v>0</v>
      </c>
      <c r="O1995" s="24">
        <v>0</v>
      </c>
      <c r="P1995" s="24">
        <v>7</v>
      </c>
      <c r="Q1995" s="24">
        <v>0</v>
      </c>
      <c r="R1995" s="66"/>
      <c r="S1995" s="66"/>
      <c r="T1995" s="66"/>
      <c r="U1995" s="66"/>
      <c r="V1995" s="66"/>
      <c r="W1995" s="24"/>
      <c r="X1995" s="24"/>
      <c r="Y1995" s="24"/>
      <c r="Z1995" s="24"/>
      <c r="AA1995" s="28"/>
      <c r="AB1995" s="28"/>
      <c r="AC1995" s="28"/>
      <c r="AD1995" s="28">
        <v>0</v>
      </c>
      <c r="AE1995" s="28">
        <v>0</v>
      </c>
    </row>
    <row r="1996" spans="1:32" ht="18" customHeight="1">
      <c r="A1996" s="22">
        <v>46186</v>
      </c>
      <c r="B1996" s="23" t="s">
        <v>46</v>
      </c>
      <c r="C1996" s="24">
        <v>751</v>
      </c>
      <c r="D1996" s="25">
        <v>8218</v>
      </c>
      <c r="E1996" s="26">
        <v>2569</v>
      </c>
      <c r="F1996" s="24">
        <v>75</v>
      </c>
      <c r="G1996" s="24">
        <v>0</v>
      </c>
      <c r="H1996" s="23" t="s">
        <v>1840</v>
      </c>
      <c r="I1996" s="23" t="s">
        <v>1840</v>
      </c>
      <c r="J1996" s="23" t="s">
        <v>214</v>
      </c>
      <c r="K1996" s="23" t="s">
        <v>154</v>
      </c>
      <c r="L1996" s="27">
        <v>1.1042000000000001</v>
      </c>
      <c r="M1996" s="25">
        <v>-4948</v>
      </c>
      <c r="N1996" s="25">
        <v>3214</v>
      </c>
      <c r="O1996" s="24">
        <v>0</v>
      </c>
      <c r="P1996" s="24">
        <v>1</v>
      </c>
      <c r="Q1996" s="24">
        <v>0</v>
      </c>
      <c r="R1996" s="66"/>
      <c r="S1996" s="66"/>
      <c r="T1996" s="66"/>
      <c r="U1996" s="66"/>
      <c r="V1996" s="66"/>
      <c r="W1996" s="24"/>
      <c r="X1996" s="24"/>
      <c r="Y1996" s="24"/>
      <c r="Z1996" s="24"/>
      <c r="AA1996" s="28"/>
      <c r="AB1996" s="28">
        <v>1</v>
      </c>
      <c r="AC1996" s="28"/>
      <c r="AD1996" s="28">
        <v>70</v>
      </c>
      <c r="AE1996" s="28">
        <v>70.000980040000002</v>
      </c>
      <c r="AF1996" t="s">
        <v>178</v>
      </c>
    </row>
    <row r="1997" spans="1:32" ht="18" customHeight="1">
      <c r="A1997" s="22">
        <v>46186</v>
      </c>
      <c r="B1997" s="23" t="s">
        <v>14</v>
      </c>
      <c r="C1997" s="24">
        <v>506</v>
      </c>
      <c r="D1997" s="25">
        <v>7495</v>
      </c>
      <c r="E1997" s="26">
        <v>1759</v>
      </c>
      <c r="F1997" s="24">
        <v>36</v>
      </c>
      <c r="G1997" s="24">
        <v>26</v>
      </c>
      <c r="H1997" s="23" t="s">
        <v>3567</v>
      </c>
      <c r="I1997" s="23" t="s">
        <v>3568</v>
      </c>
      <c r="J1997" s="23" t="s">
        <v>3503</v>
      </c>
      <c r="K1997" s="23" t="s">
        <v>154</v>
      </c>
      <c r="L1997" s="27">
        <v>1.0782</v>
      </c>
      <c r="M1997" s="25">
        <v>974</v>
      </c>
      <c r="N1997" s="25">
        <v>-714</v>
      </c>
      <c r="O1997" s="24">
        <v>0</v>
      </c>
      <c r="P1997" s="24">
        <v>6</v>
      </c>
      <c r="Q1997" s="24">
        <v>1</v>
      </c>
      <c r="R1997" s="66">
        <v>1196.702573682026</v>
      </c>
      <c r="S1997" s="66">
        <v>6.2630432697569232</v>
      </c>
      <c r="T1997" s="66">
        <v>208.19444444444451</v>
      </c>
      <c r="U1997" s="66">
        <v>288.26923076923077</v>
      </c>
      <c r="V1997" s="66">
        <v>120.88709677419359</v>
      </c>
      <c r="W1997" s="24">
        <v>7</v>
      </c>
      <c r="X1997" s="24">
        <v>3</v>
      </c>
      <c r="Y1997" s="24">
        <v>5</v>
      </c>
      <c r="Z1997" s="24">
        <v>0</v>
      </c>
      <c r="AA1997" s="28">
        <v>3.75</v>
      </c>
      <c r="AB1997" s="28">
        <v>1</v>
      </c>
      <c r="AC1997" s="28">
        <v>3.75</v>
      </c>
      <c r="AD1997" s="28">
        <v>47.5</v>
      </c>
      <c r="AE1997" s="28">
        <v>47.500980030000001</v>
      </c>
      <c r="AF1997" t="s">
        <v>2418</v>
      </c>
    </row>
    <row r="1998" spans="1:32" ht="18" customHeight="1">
      <c r="A1998" s="22">
        <v>46186</v>
      </c>
      <c r="B1998" s="23" t="s">
        <v>9</v>
      </c>
      <c r="C1998" s="24">
        <v>520</v>
      </c>
      <c r="D1998" s="25">
        <v>6807</v>
      </c>
      <c r="E1998" s="26">
        <v>2116</v>
      </c>
      <c r="F1998" s="24">
        <v>35</v>
      </c>
      <c r="G1998" s="24">
        <v>19</v>
      </c>
      <c r="H1998" s="23" t="s">
        <v>2407</v>
      </c>
      <c r="I1998" s="23" t="s">
        <v>2341</v>
      </c>
      <c r="J1998" s="23" t="s">
        <v>2320</v>
      </c>
      <c r="K1998" s="23" t="s">
        <v>154</v>
      </c>
      <c r="L1998" s="27">
        <v>1.1035999999999999</v>
      </c>
      <c r="M1998" s="25">
        <v>-574</v>
      </c>
      <c r="N1998" s="25">
        <v>-322</v>
      </c>
      <c r="O1998" s="24">
        <v>0</v>
      </c>
      <c r="P1998" s="24">
        <v>0</v>
      </c>
      <c r="Q1998" s="24">
        <v>1</v>
      </c>
      <c r="R1998" s="66">
        <v>1137.8821606475719</v>
      </c>
      <c r="S1998" s="66">
        <v>5.9821660233482516</v>
      </c>
      <c r="T1998" s="66">
        <v>194.48571428571429</v>
      </c>
      <c r="U1998" s="66">
        <v>358.26315789473682</v>
      </c>
      <c r="V1998" s="66">
        <v>126.0555555555556</v>
      </c>
      <c r="W1998" s="24">
        <v>7</v>
      </c>
      <c r="X1998" s="24">
        <v>3</v>
      </c>
      <c r="Y1998" s="24">
        <v>5</v>
      </c>
      <c r="Z1998" s="24">
        <v>1</v>
      </c>
      <c r="AA1998" s="28">
        <v>4</v>
      </c>
      <c r="AB1998" s="28">
        <v>0.8</v>
      </c>
      <c r="AC1998" s="28">
        <v>3.2</v>
      </c>
      <c r="AD1998" s="28">
        <v>32</v>
      </c>
      <c r="AE1998" s="28">
        <v>32.00098002</v>
      </c>
      <c r="AF1998" t="s">
        <v>614</v>
      </c>
    </row>
    <row r="1999" spans="1:32" ht="18" customHeight="1">
      <c r="A1999" s="22">
        <v>46186</v>
      </c>
      <c r="B1999" s="23" t="s">
        <v>26</v>
      </c>
      <c r="C1999" s="24">
        <v>725</v>
      </c>
      <c r="D1999" s="25">
        <v>6782</v>
      </c>
      <c r="E1999" s="26">
        <v>-4285</v>
      </c>
      <c r="F1999" s="24">
        <v>30</v>
      </c>
      <c r="G1999" s="24">
        <v>17</v>
      </c>
      <c r="H1999" s="23" t="s">
        <v>1454</v>
      </c>
      <c r="I1999" s="23" t="s">
        <v>1016</v>
      </c>
      <c r="J1999" s="23" t="s">
        <v>3569</v>
      </c>
      <c r="K1999" s="23" t="s">
        <v>154</v>
      </c>
      <c r="L1999" s="27">
        <v>0.78939999999999999</v>
      </c>
      <c r="M1999" s="25">
        <v>-975</v>
      </c>
      <c r="N1999" s="25">
        <v>-320</v>
      </c>
      <c r="O1999" s="24">
        <v>0</v>
      </c>
      <c r="P1999" s="24">
        <v>5</v>
      </c>
      <c r="Q1999" s="24">
        <v>0</v>
      </c>
      <c r="R1999" s="66"/>
      <c r="S1999" s="66"/>
      <c r="T1999" s="66"/>
      <c r="U1999" s="66"/>
      <c r="V1999" s="66"/>
      <c r="W1999" s="24"/>
      <c r="X1999" s="24"/>
      <c r="Y1999" s="24"/>
      <c r="Z1999" s="24"/>
      <c r="AA1999" s="28"/>
      <c r="AB1999" s="28">
        <v>0.8</v>
      </c>
      <c r="AC1999" s="28"/>
      <c r="AD1999" s="28">
        <v>40</v>
      </c>
      <c r="AE1999" s="28">
        <v>40.000980009999999</v>
      </c>
      <c r="AF1999" t="s">
        <v>664</v>
      </c>
    </row>
    <row r="2000" spans="1:32" ht="18" customHeight="1">
      <c r="A2000" s="22">
        <v>46186</v>
      </c>
      <c r="B2000" s="23" t="s">
        <v>22</v>
      </c>
      <c r="C2000" s="24">
        <v>675</v>
      </c>
      <c r="D2000" s="25">
        <v>6001</v>
      </c>
      <c r="E2000" s="26">
        <v>-5000</v>
      </c>
      <c r="F2000" s="24">
        <v>28</v>
      </c>
      <c r="G2000" s="24">
        <v>5</v>
      </c>
      <c r="H2000" s="23" t="s">
        <v>2981</v>
      </c>
      <c r="I2000" s="23" t="s">
        <v>3570</v>
      </c>
      <c r="J2000" s="23" t="s">
        <v>3571</v>
      </c>
      <c r="K2000" s="23" t="s">
        <v>154</v>
      </c>
      <c r="L2000" s="27">
        <v>0.72230000000000005</v>
      </c>
      <c r="M2000" s="25">
        <v>2042</v>
      </c>
      <c r="N2000" s="25">
        <v>-1675</v>
      </c>
      <c r="O2000" s="24">
        <v>0</v>
      </c>
      <c r="P2000" s="24">
        <v>5</v>
      </c>
      <c r="Q2000" s="24">
        <v>0</v>
      </c>
      <c r="R2000" s="66"/>
      <c r="S2000" s="66"/>
      <c r="T2000" s="66"/>
      <c r="U2000" s="66"/>
      <c r="V2000" s="66"/>
      <c r="W2000" s="24"/>
      <c r="X2000" s="24"/>
      <c r="Y2000" s="24"/>
      <c r="Z2000" s="24"/>
      <c r="AA2000" s="28"/>
      <c r="AB2000" s="28">
        <v>0.8</v>
      </c>
      <c r="AC2000" s="28"/>
      <c r="AD2000" s="28">
        <v>40</v>
      </c>
      <c r="AE2000" s="28">
        <v>40.000979999999998</v>
      </c>
      <c r="AF2000" t="s">
        <v>664</v>
      </c>
    </row>
    <row r="2001" spans="1:32" ht="18" customHeight="1">
      <c r="A2001" s="22">
        <v>46186</v>
      </c>
      <c r="B2001" s="23" t="s">
        <v>289</v>
      </c>
      <c r="C2001" s="24">
        <v>722</v>
      </c>
      <c r="D2001" s="25">
        <v>5996</v>
      </c>
      <c r="E2001" s="26">
        <v>-1351</v>
      </c>
      <c r="F2001" s="24">
        <v>45</v>
      </c>
      <c r="G2001" s="24">
        <v>18</v>
      </c>
      <c r="H2001" s="23" t="s">
        <v>2464</v>
      </c>
      <c r="I2001" s="23" t="s">
        <v>1474</v>
      </c>
      <c r="J2001" s="23" t="s">
        <v>3572</v>
      </c>
      <c r="K2001" s="23" t="s">
        <v>154</v>
      </c>
      <c r="L2001" s="27">
        <v>0.92490000000000006</v>
      </c>
      <c r="M2001" s="25">
        <v>482</v>
      </c>
      <c r="N2001" s="25">
        <v>-3164</v>
      </c>
      <c r="O2001" s="24">
        <v>0</v>
      </c>
      <c r="P2001" s="24">
        <v>2</v>
      </c>
      <c r="Q2001" s="24">
        <v>0</v>
      </c>
      <c r="R2001" s="66"/>
      <c r="S2001" s="66"/>
      <c r="T2001" s="66"/>
      <c r="U2001" s="66"/>
      <c r="V2001" s="66"/>
      <c r="W2001" s="24"/>
      <c r="X2001" s="24"/>
      <c r="Y2001" s="24"/>
      <c r="Z2001" s="24"/>
      <c r="AA2001" s="28"/>
      <c r="AB2001" s="28">
        <v>0.8</v>
      </c>
      <c r="AC2001" s="28"/>
      <c r="AD2001" s="28">
        <v>40</v>
      </c>
      <c r="AE2001" s="28">
        <v>40.000979989999998</v>
      </c>
      <c r="AF2001" t="s">
        <v>664</v>
      </c>
    </row>
    <row r="2002" spans="1:32" ht="18" customHeight="1">
      <c r="A2002" s="22">
        <v>46186</v>
      </c>
      <c r="B2002" s="23" t="s">
        <v>9</v>
      </c>
      <c r="C2002" s="24">
        <v>526</v>
      </c>
      <c r="D2002" s="25">
        <v>5871</v>
      </c>
      <c r="E2002" s="26">
        <v>778</v>
      </c>
      <c r="F2002" s="24">
        <v>26</v>
      </c>
      <c r="G2002" s="24">
        <v>14</v>
      </c>
      <c r="H2002" s="23" t="s">
        <v>2808</v>
      </c>
      <c r="I2002" s="23" t="s">
        <v>3573</v>
      </c>
      <c r="J2002" s="23" t="s">
        <v>3574</v>
      </c>
      <c r="K2002" s="23" t="s">
        <v>154</v>
      </c>
      <c r="L2002" s="27">
        <v>1.0442</v>
      </c>
      <c r="M2002" s="25">
        <v>-166</v>
      </c>
      <c r="N2002" s="25">
        <v>-767</v>
      </c>
      <c r="O2002" s="24">
        <v>0</v>
      </c>
      <c r="P2002" s="24">
        <v>6</v>
      </c>
      <c r="Q2002" s="24">
        <v>1</v>
      </c>
      <c r="R2002" s="66">
        <v>1004.805261519303</v>
      </c>
      <c r="S2002" s="66">
        <v>5.8429232258625232</v>
      </c>
      <c r="T2002" s="66">
        <v>225.80769230769229</v>
      </c>
      <c r="U2002" s="66">
        <v>419.35714285714278</v>
      </c>
      <c r="V2002" s="66">
        <v>146.77500000000001</v>
      </c>
      <c r="W2002" s="24">
        <v>6</v>
      </c>
      <c r="X2002" s="24">
        <v>1</v>
      </c>
      <c r="Y2002" s="24">
        <v>3</v>
      </c>
      <c r="Z2002" s="24">
        <v>3</v>
      </c>
      <c r="AA2002" s="28">
        <v>3.25</v>
      </c>
      <c r="AB2002" s="28">
        <v>0.8</v>
      </c>
      <c r="AC2002" s="28">
        <v>2.6</v>
      </c>
      <c r="AD2002" s="28">
        <v>36</v>
      </c>
      <c r="AE2002" s="28">
        <v>36.000979979999997</v>
      </c>
      <c r="AF2002" t="s">
        <v>609</v>
      </c>
    </row>
    <row r="2003" spans="1:32" ht="18" customHeight="1">
      <c r="A2003" s="22">
        <v>46186</v>
      </c>
      <c r="B2003" s="23" t="s">
        <v>9</v>
      </c>
      <c r="C2003" s="24">
        <v>512</v>
      </c>
      <c r="D2003" s="25">
        <v>5849</v>
      </c>
      <c r="E2003" s="26">
        <v>2188</v>
      </c>
      <c r="F2003" s="24">
        <v>30</v>
      </c>
      <c r="G2003" s="24">
        <v>19</v>
      </c>
      <c r="H2003" s="23" t="s">
        <v>2112</v>
      </c>
      <c r="I2003" s="23" t="s">
        <v>456</v>
      </c>
      <c r="J2003" s="23" t="s">
        <v>3259</v>
      </c>
      <c r="K2003" s="23" t="s">
        <v>154</v>
      </c>
      <c r="L2003" s="27">
        <v>1.1247</v>
      </c>
      <c r="M2003" s="25">
        <v>566</v>
      </c>
      <c r="N2003" s="25">
        <v>-246</v>
      </c>
      <c r="O2003" s="24">
        <v>0</v>
      </c>
      <c r="P2003" s="24">
        <v>2</v>
      </c>
      <c r="Q2003" s="24">
        <v>1</v>
      </c>
      <c r="R2003" s="66">
        <v>994.10206517227061</v>
      </c>
      <c r="S2003" s="66">
        <v>5.883701689108161</v>
      </c>
      <c r="T2003" s="66">
        <v>194.9666666666667</v>
      </c>
      <c r="U2003" s="66">
        <v>307.84210526315792</v>
      </c>
      <c r="V2003" s="66">
        <v>119.3673469387755</v>
      </c>
      <c r="W2003" s="24">
        <v>7</v>
      </c>
      <c r="X2003" s="24">
        <v>4</v>
      </c>
      <c r="Y2003" s="24">
        <v>6</v>
      </c>
      <c r="Z2003" s="24">
        <v>2</v>
      </c>
      <c r="AA2003" s="28">
        <v>4.75</v>
      </c>
      <c r="AB2003" s="28">
        <v>0.8</v>
      </c>
      <c r="AC2003" s="28">
        <v>3.8</v>
      </c>
      <c r="AD2003" s="28">
        <v>48</v>
      </c>
      <c r="AE2003" s="28">
        <v>48.000979970000003</v>
      </c>
      <c r="AF2003" t="s">
        <v>212</v>
      </c>
    </row>
    <row r="2004" spans="1:32" ht="18" customHeight="1">
      <c r="A2004" s="22">
        <v>46186</v>
      </c>
      <c r="B2004" s="23" t="s">
        <v>16</v>
      </c>
      <c r="C2004" s="24">
        <v>555</v>
      </c>
      <c r="D2004" s="25">
        <v>5719</v>
      </c>
      <c r="E2004" s="26">
        <v>1813</v>
      </c>
      <c r="F2004" s="24">
        <v>28</v>
      </c>
      <c r="G2004" s="24">
        <v>14</v>
      </c>
      <c r="H2004" s="23" t="s">
        <v>228</v>
      </c>
      <c r="I2004" s="23" t="s">
        <v>1042</v>
      </c>
      <c r="J2004" s="23" t="s">
        <v>3575</v>
      </c>
      <c r="K2004" s="23" t="s">
        <v>154</v>
      </c>
      <c r="L2004" s="27">
        <v>1.1056999999999999</v>
      </c>
      <c r="M2004" s="25">
        <v>-1122</v>
      </c>
      <c r="N2004" s="25">
        <v>-911</v>
      </c>
      <c r="O2004" s="24">
        <v>0</v>
      </c>
      <c r="P2004" s="24">
        <v>5</v>
      </c>
      <c r="Q2004" s="24">
        <v>1</v>
      </c>
      <c r="R2004" s="66">
        <v>984.13999584889996</v>
      </c>
      <c r="S2004" s="66">
        <v>5.8111651026507687</v>
      </c>
      <c r="T2004" s="66">
        <v>204.25</v>
      </c>
      <c r="U2004" s="66">
        <v>408.5</v>
      </c>
      <c r="V2004" s="66">
        <v>136.16666666666671</v>
      </c>
      <c r="W2004" s="24">
        <v>7</v>
      </c>
      <c r="X2004" s="24">
        <v>2</v>
      </c>
      <c r="Y2004" s="24">
        <v>4</v>
      </c>
      <c r="Z2004" s="24">
        <v>6</v>
      </c>
      <c r="AA2004" s="28">
        <v>4.75</v>
      </c>
      <c r="AB2004" s="28">
        <v>0.8</v>
      </c>
      <c r="AC2004" s="28">
        <v>3.8</v>
      </c>
      <c r="AD2004" s="28">
        <v>48</v>
      </c>
      <c r="AE2004" s="28">
        <v>48.000979960000002</v>
      </c>
      <c r="AF2004" t="s">
        <v>212</v>
      </c>
    </row>
    <row r="2005" spans="1:32" ht="18" customHeight="1">
      <c r="A2005" s="22">
        <v>46186</v>
      </c>
      <c r="B2005" s="23" t="s">
        <v>22</v>
      </c>
      <c r="C2005" s="24">
        <v>671</v>
      </c>
      <c r="D2005" s="25">
        <v>5709</v>
      </c>
      <c r="E2005" s="26">
        <v>408</v>
      </c>
      <c r="F2005" s="24">
        <v>55</v>
      </c>
      <c r="G2005" s="24">
        <v>21</v>
      </c>
      <c r="H2005" s="23" t="s">
        <v>3576</v>
      </c>
      <c r="I2005" s="23" t="s">
        <v>3577</v>
      </c>
      <c r="J2005" s="23" t="s">
        <v>3578</v>
      </c>
      <c r="K2005" s="23" t="s">
        <v>154</v>
      </c>
      <c r="L2005" s="27">
        <v>1.0238</v>
      </c>
      <c r="M2005" s="25">
        <v>-5500</v>
      </c>
      <c r="N2005" s="25">
        <v>-786</v>
      </c>
      <c r="O2005" s="24">
        <v>0</v>
      </c>
      <c r="P2005" s="24">
        <v>1</v>
      </c>
      <c r="Q2005" s="24">
        <v>0</v>
      </c>
      <c r="R2005" s="66"/>
      <c r="S2005" s="66"/>
      <c r="T2005" s="66"/>
      <c r="U2005" s="66"/>
      <c r="V2005" s="66"/>
      <c r="W2005" s="24"/>
      <c r="X2005" s="24"/>
      <c r="Y2005" s="24"/>
      <c r="Z2005" s="24"/>
      <c r="AA2005" s="28"/>
      <c r="AB2005" s="28">
        <v>0.8</v>
      </c>
      <c r="AC2005" s="28"/>
      <c r="AD2005" s="28">
        <v>35</v>
      </c>
      <c r="AE2005" s="28">
        <v>35.000979950000001</v>
      </c>
      <c r="AF2005" t="s">
        <v>668</v>
      </c>
    </row>
    <row r="2006" spans="1:32" ht="18" customHeight="1">
      <c r="A2006" s="22">
        <v>46186</v>
      </c>
      <c r="B2006" s="23" t="s">
        <v>22</v>
      </c>
      <c r="C2006" s="24">
        <v>677</v>
      </c>
      <c r="D2006" s="25">
        <v>5635</v>
      </c>
      <c r="E2006" s="26">
        <v>-3639</v>
      </c>
      <c r="F2006" s="24">
        <v>33</v>
      </c>
      <c r="G2006" s="24">
        <v>8</v>
      </c>
      <c r="H2006" s="23" t="s">
        <v>621</v>
      </c>
      <c r="I2006" s="23" t="s">
        <v>1155</v>
      </c>
      <c r="J2006" s="23" t="s">
        <v>3579</v>
      </c>
      <c r="K2006" s="23" t="s">
        <v>154</v>
      </c>
      <c r="L2006" s="27">
        <v>0.78469999999999995</v>
      </c>
      <c r="M2006" s="25">
        <v>-471</v>
      </c>
      <c r="N2006" s="25">
        <v>-5164</v>
      </c>
      <c r="O2006" s="24">
        <v>0</v>
      </c>
      <c r="P2006" s="24">
        <v>7</v>
      </c>
      <c r="Q2006" s="24">
        <v>0</v>
      </c>
      <c r="R2006" s="66"/>
      <c r="S2006" s="66"/>
      <c r="T2006" s="66"/>
      <c r="U2006" s="66"/>
      <c r="V2006" s="66"/>
      <c r="W2006" s="24"/>
      <c r="X2006" s="24"/>
      <c r="Y2006" s="24"/>
      <c r="Z2006" s="24"/>
      <c r="AA2006" s="28"/>
      <c r="AB2006" s="28">
        <v>0.8</v>
      </c>
      <c r="AC2006" s="28"/>
      <c r="AD2006" s="28">
        <v>30</v>
      </c>
      <c r="AE2006" s="28">
        <v>30.000979940000001</v>
      </c>
      <c r="AF2006" t="s">
        <v>661</v>
      </c>
    </row>
    <row r="2007" spans="1:32" ht="18" customHeight="1">
      <c r="A2007" s="22">
        <v>46186</v>
      </c>
      <c r="B2007" s="23" t="s">
        <v>22</v>
      </c>
      <c r="C2007" s="24">
        <v>673</v>
      </c>
      <c r="D2007" s="25">
        <v>5483</v>
      </c>
      <c r="E2007" s="26">
        <v>-4261</v>
      </c>
      <c r="F2007" s="24">
        <v>26</v>
      </c>
      <c r="G2007" s="24">
        <v>8</v>
      </c>
      <c r="H2007" s="23" t="s">
        <v>335</v>
      </c>
      <c r="I2007" s="23" t="s">
        <v>3351</v>
      </c>
      <c r="J2007" s="23" t="s">
        <v>3519</v>
      </c>
      <c r="K2007" s="23" t="s">
        <v>154</v>
      </c>
      <c r="L2007" s="27">
        <v>0.74099999999999999</v>
      </c>
      <c r="M2007" s="25">
        <v>2076</v>
      </c>
      <c r="N2007" s="25">
        <v>227</v>
      </c>
      <c r="O2007" s="24">
        <v>0</v>
      </c>
      <c r="P2007" s="24">
        <v>3</v>
      </c>
      <c r="Q2007" s="24">
        <v>0</v>
      </c>
      <c r="R2007" s="66"/>
      <c r="S2007" s="66"/>
      <c r="T2007" s="66"/>
      <c r="U2007" s="66"/>
      <c r="V2007" s="66"/>
      <c r="W2007" s="24"/>
      <c r="X2007" s="24"/>
      <c r="Y2007" s="24"/>
      <c r="Z2007" s="24"/>
      <c r="AA2007" s="28"/>
      <c r="AB2007" s="28">
        <v>0.8</v>
      </c>
      <c r="AC2007" s="28"/>
      <c r="AD2007" s="28">
        <v>30</v>
      </c>
      <c r="AE2007" s="28">
        <v>30.00097993</v>
      </c>
      <c r="AF2007" t="s">
        <v>661</v>
      </c>
    </row>
    <row r="2008" spans="1:32" ht="18" customHeight="1">
      <c r="A2008" s="22">
        <v>46186</v>
      </c>
      <c r="B2008" s="23" t="s">
        <v>22</v>
      </c>
      <c r="C2008" s="24">
        <v>672</v>
      </c>
      <c r="D2008" s="25">
        <v>5463</v>
      </c>
      <c r="E2008" s="26">
        <v>4135</v>
      </c>
      <c r="F2008" s="24">
        <v>55</v>
      </c>
      <c r="G2008" s="24">
        <v>24</v>
      </c>
      <c r="H2008" s="23" t="s">
        <v>3501</v>
      </c>
      <c r="I2008" s="23" t="s">
        <v>3580</v>
      </c>
      <c r="J2008" s="23" t="s">
        <v>3581</v>
      </c>
      <c r="K2008" s="23" t="s">
        <v>154</v>
      </c>
      <c r="L2008" s="27">
        <v>1.2523</v>
      </c>
      <c r="M2008" s="25">
        <v>2929</v>
      </c>
      <c r="N2008" s="25">
        <v>6850</v>
      </c>
      <c r="O2008" s="24">
        <v>0</v>
      </c>
      <c r="P2008" s="24">
        <v>2</v>
      </c>
      <c r="Q2008" s="24">
        <v>0</v>
      </c>
      <c r="R2008" s="66"/>
      <c r="S2008" s="66"/>
      <c r="T2008" s="66"/>
      <c r="U2008" s="66"/>
      <c r="V2008" s="66"/>
      <c r="W2008" s="24"/>
      <c r="X2008" s="24"/>
      <c r="Y2008" s="24"/>
      <c r="Z2008" s="24"/>
      <c r="AA2008" s="28"/>
      <c r="AB2008" s="28">
        <v>0.8</v>
      </c>
      <c r="AC2008" s="28"/>
      <c r="AD2008" s="28">
        <v>90</v>
      </c>
      <c r="AE2008" s="28">
        <v>90.000979920000006</v>
      </c>
      <c r="AF2008" t="s">
        <v>170</v>
      </c>
    </row>
    <row r="2009" spans="1:32" ht="18" customHeight="1">
      <c r="A2009" s="22">
        <v>46186</v>
      </c>
      <c r="B2009" s="23" t="s">
        <v>49</v>
      </c>
      <c r="C2009" s="24">
        <v>686</v>
      </c>
      <c r="D2009" s="25">
        <v>5458</v>
      </c>
      <c r="E2009" s="26">
        <v>-1099</v>
      </c>
      <c r="F2009" s="24">
        <v>51</v>
      </c>
      <c r="G2009" s="24">
        <v>20</v>
      </c>
      <c r="H2009" s="23" t="s">
        <v>2514</v>
      </c>
      <c r="I2009" s="23" t="s">
        <v>2145</v>
      </c>
      <c r="J2009" s="23" t="s">
        <v>1642</v>
      </c>
      <c r="K2009" s="23" t="s">
        <v>154</v>
      </c>
      <c r="L2009" s="27">
        <v>0.93289999999999995</v>
      </c>
      <c r="M2009" s="25">
        <v>-1114</v>
      </c>
      <c r="N2009" s="25">
        <v>-1055</v>
      </c>
      <c r="O2009" s="24">
        <v>0</v>
      </c>
      <c r="P2009" s="24">
        <v>6</v>
      </c>
      <c r="Q2009" s="24">
        <v>0</v>
      </c>
      <c r="R2009" s="66"/>
      <c r="S2009" s="66"/>
      <c r="T2009" s="66"/>
      <c r="U2009" s="66"/>
      <c r="V2009" s="66"/>
      <c r="W2009" s="24"/>
      <c r="X2009" s="24"/>
      <c r="Y2009" s="24"/>
      <c r="Z2009" s="24"/>
      <c r="AA2009" s="28"/>
      <c r="AB2009" s="28">
        <v>0.8</v>
      </c>
      <c r="AC2009" s="28"/>
      <c r="AD2009" s="28">
        <v>40</v>
      </c>
      <c r="AE2009" s="28">
        <v>40.000979909999998</v>
      </c>
      <c r="AF2009" t="s">
        <v>664</v>
      </c>
    </row>
    <row r="2010" spans="1:32" ht="18" customHeight="1">
      <c r="A2010" s="22">
        <v>46186</v>
      </c>
      <c r="B2010" s="23" t="s">
        <v>9</v>
      </c>
      <c r="C2010" s="24">
        <v>508</v>
      </c>
      <c r="D2010" s="25">
        <v>5244</v>
      </c>
      <c r="E2010" s="26">
        <v>116</v>
      </c>
      <c r="F2010" s="24">
        <v>21</v>
      </c>
      <c r="G2010" s="24">
        <v>11</v>
      </c>
      <c r="H2010" s="23" t="s">
        <v>819</v>
      </c>
      <c r="I2010" s="23" t="s">
        <v>3582</v>
      </c>
      <c r="J2010" s="23" t="s">
        <v>3583</v>
      </c>
      <c r="K2010" s="23" t="s">
        <v>203</v>
      </c>
      <c r="L2010" s="27">
        <v>1.0074000000000001</v>
      </c>
      <c r="M2010" s="25">
        <v>-165</v>
      </c>
      <c r="N2010" s="25">
        <v>-191</v>
      </c>
      <c r="O2010" s="24">
        <v>0</v>
      </c>
      <c r="P2010" s="24">
        <v>8</v>
      </c>
      <c r="Q2010" s="24">
        <v>1</v>
      </c>
      <c r="R2010" s="66">
        <v>909.88916562889165</v>
      </c>
      <c r="S2010" s="66">
        <v>5.7633393143828506</v>
      </c>
      <c r="T2010" s="66">
        <v>249.71428571428569</v>
      </c>
      <c r="U2010" s="66">
        <v>476.72727272727269</v>
      </c>
      <c r="V2010" s="66">
        <v>163.875</v>
      </c>
      <c r="W2010" s="24">
        <v>4</v>
      </c>
      <c r="X2010" s="24">
        <v>0</v>
      </c>
      <c r="Y2010" s="24">
        <v>1</v>
      </c>
      <c r="Z2010" s="24">
        <v>5</v>
      </c>
      <c r="AA2010" s="28">
        <v>2.5</v>
      </c>
      <c r="AB2010" s="28">
        <v>0.8</v>
      </c>
      <c r="AC2010" s="28">
        <v>2</v>
      </c>
      <c r="AD2010" s="28">
        <v>30</v>
      </c>
      <c r="AE2010" s="28">
        <v>30.000979900000001</v>
      </c>
      <c r="AF2010" t="s">
        <v>334</v>
      </c>
    </row>
    <row r="2011" spans="1:32" ht="18" customHeight="1">
      <c r="A2011" s="22">
        <v>46186</v>
      </c>
      <c r="B2011" s="23" t="s">
        <v>685</v>
      </c>
      <c r="C2011" s="24">
        <v>752</v>
      </c>
      <c r="D2011" s="25">
        <v>5186</v>
      </c>
      <c r="E2011" s="26">
        <v>-3620</v>
      </c>
      <c r="F2011" s="24">
        <v>29</v>
      </c>
      <c r="G2011" s="24">
        <v>17</v>
      </c>
      <c r="H2011" s="23" t="s">
        <v>3584</v>
      </c>
      <c r="I2011" s="23" t="s">
        <v>2633</v>
      </c>
      <c r="J2011" s="23" t="s">
        <v>3585</v>
      </c>
      <c r="K2011" s="23" t="s">
        <v>154</v>
      </c>
      <c r="L2011" s="27">
        <v>0.76729999999999998</v>
      </c>
      <c r="M2011" s="25">
        <v>-588</v>
      </c>
      <c r="N2011" s="25">
        <v>-1414</v>
      </c>
      <c r="O2011" s="24">
        <v>0</v>
      </c>
      <c r="P2011" s="24">
        <v>2</v>
      </c>
      <c r="Q2011" s="24">
        <v>0</v>
      </c>
      <c r="R2011" s="66"/>
      <c r="S2011" s="66"/>
      <c r="T2011" s="66"/>
      <c r="U2011" s="66"/>
      <c r="V2011" s="66"/>
      <c r="W2011" s="24"/>
      <c r="X2011" s="24"/>
      <c r="Y2011" s="24"/>
      <c r="Z2011" s="24"/>
      <c r="AA2011" s="28"/>
      <c r="AB2011" s="28">
        <v>0.8</v>
      </c>
      <c r="AC2011" s="28"/>
      <c r="AD2011" s="28">
        <v>40</v>
      </c>
      <c r="AE2011" s="28">
        <v>40.000979890000004</v>
      </c>
      <c r="AF2011" t="s">
        <v>664</v>
      </c>
    </row>
    <row r="2012" spans="1:32" ht="18" customHeight="1">
      <c r="A2012" s="22">
        <v>46186</v>
      </c>
      <c r="B2012" s="23" t="s">
        <v>685</v>
      </c>
      <c r="C2012" s="24">
        <v>760</v>
      </c>
      <c r="D2012" s="25">
        <v>5167</v>
      </c>
      <c r="E2012" s="26">
        <v>1354</v>
      </c>
      <c r="F2012" s="24">
        <v>68</v>
      </c>
      <c r="G2012" s="24">
        <v>18</v>
      </c>
      <c r="H2012" s="23" t="s">
        <v>3505</v>
      </c>
      <c r="I2012" s="23" t="s">
        <v>3337</v>
      </c>
      <c r="J2012" s="23" t="s">
        <v>1936</v>
      </c>
      <c r="K2012" s="23" t="s">
        <v>154</v>
      </c>
      <c r="L2012" s="27">
        <v>1.0872999999999999</v>
      </c>
      <c r="M2012" s="25">
        <v>-1415</v>
      </c>
      <c r="N2012" s="25">
        <v>251</v>
      </c>
      <c r="O2012" s="24">
        <v>0</v>
      </c>
      <c r="P2012" s="24">
        <v>0</v>
      </c>
      <c r="Q2012" s="24">
        <v>0</v>
      </c>
      <c r="R2012" s="66"/>
      <c r="S2012" s="66"/>
      <c r="T2012" s="66"/>
      <c r="U2012" s="66"/>
      <c r="V2012" s="66"/>
      <c r="W2012" s="24"/>
      <c r="X2012" s="24"/>
      <c r="Y2012" s="24"/>
      <c r="Z2012" s="24"/>
      <c r="AA2012" s="28"/>
      <c r="AB2012" s="28">
        <v>0.8</v>
      </c>
      <c r="AC2012" s="28"/>
      <c r="AD2012" s="28">
        <v>60</v>
      </c>
      <c r="AE2012" s="28">
        <v>60.000979880000003</v>
      </c>
      <c r="AF2012" t="s">
        <v>578</v>
      </c>
    </row>
    <row r="2013" spans="1:32" ht="18" customHeight="1">
      <c r="A2013" s="22">
        <v>46186</v>
      </c>
      <c r="B2013" s="23" t="s">
        <v>9</v>
      </c>
      <c r="C2013" s="24">
        <v>516</v>
      </c>
      <c r="D2013" s="25">
        <v>5150</v>
      </c>
      <c r="E2013" s="26">
        <v>1228</v>
      </c>
      <c r="F2013" s="24">
        <v>23</v>
      </c>
      <c r="G2013" s="24">
        <v>14</v>
      </c>
      <c r="H2013" s="23" t="s">
        <v>1196</v>
      </c>
      <c r="I2013" s="23" t="s">
        <v>1612</v>
      </c>
      <c r="J2013" s="23" t="s">
        <v>3586</v>
      </c>
      <c r="K2013" s="23" t="s">
        <v>154</v>
      </c>
      <c r="L2013" s="27">
        <v>1.0794999999999999</v>
      </c>
      <c r="M2013" s="25">
        <v>-526</v>
      </c>
      <c r="N2013" s="25">
        <v>-413</v>
      </c>
      <c r="O2013" s="24">
        <v>0</v>
      </c>
      <c r="P2013" s="24">
        <v>6</v>
      </c>
      <c r="Q2013" s="24">
        <v>1</v>
      </c>
      <c r="R2013" s="66">
        <v>923.18005396430055</v>
      </c>
      <c r="S2013" s="66">
        <v>5.5785434031909347</v>
      </c>
      <c r="T2013" s="66">
        <v>223.9130434782609</v>
      </c>
      <c r="U2013" s="66">
        <v>367.85714285714278</v>
      </c>
      <c r="V2013" s="66">
        <v>139.18918918918919</v>
      </c>
      <c r="W2013" s="24">
        <v>6</v>
      </c>
      <c r="X2013" s="24">
        <v>2</v>
      </c>
      <c r="Y2013" s="24">
        <v>4</v>
      </c>
      <c r="Z2013" s="24">
        <v>7</v>
      </c>
      <c r="AA2013" s="28">
        <v>4.75</v>
      </c>
      <c r="AB2013" s="28">
        <v>0.8</v>
      </c>
      <c r="AC2013" s="28">
        <v>3.8</v>
      </c>
      <c r="AD2013" s="28">
        <v>48</v>
      </c>
      <c r="AE2013" s="28">
        <v>48.000979870000002</v>
      </c>
      <c r="AF2013" t="s">
        <v>212</v>
      </c>
    </row>
    <row r="2014" spans="1:32" ht="18" customHeight="1">
      <c r="A2014" s="22">
        <v>46186</v>
      </c>
      <c r="B2014" s="23" t="s">
        <v>55</v>
      </c>
      <c r="C2014" s="24">
        <v>538</v>
      </c>
      <c r="D2014" s="25">
        <v>4938</v>
      </c>
      <c r="E2014" s="26">
        <v>608</v>
      </c>
      <c r="F2014" s="24">
        <v>23</v>
      </c>
      <c r="G2014" s="24">
        <v>13</v>
      </c>
      <c r="H2014" s="23" t="s">
        <v>2437</v>
      </c>
      <c r="I2014" s="23" t="s">
        <v>2164</v>
      </c>
      <c r="J2014" s="23" t="s">
        <v>3587</v>
      </c>
      <c r="K2014" s="23" t="s">
        <v>154</v>
      </c>
      <c r="L2014" s="27">
        <v>1.0409999999999999</v>
      </c>
      <c r="M2014" s="25">
        <v>-116</v>
      </c>
      <c r="N2014" s="25">
        <v>187</v>
      </c>
      <c r="O2014" s="24">
        <v>0</v>
      </c>
      <c r="P2014" s="24">
        <v>8</v>
      </c>
      <c r="Q2014" s="24">
        <v>1</v>
      </c>
      <c r="R2014" s="66">
        <v>790.67652552926529</v>
      </c>
      <c r="S2014" s="66">
        <v>6.2452846904675559</v>
      </c>
      <c r="T2014" s="66">
        <v>214.695652173913</v>
      </c>
      <c r="U2014" s="66">
        <v>379.84615384615392</v>
      </c>
      <c r="V2014" s="66">
        <v>137.16666666666671</v>
      </c>
      <c r="W2014" s="24">
        <v>7</v>
      </c>
      <c r="X2014" s="24">
        <v>1</v>
      </c>
      <c r="Y2014" s="24">
        <v>4</v>
      </c>
      <c r="Z2014" s="24">
        <v>2</v>
      </c>
      <c r="AA2014" s="28">
        <v>3.5</v>
      </c>
      <c r="AB2014" s="28">
        <v>0.6</v>
      </c>
      <c r="AC2014" s="28">
        <v>2.1</v>
      </c>
      <c r="AD2014" s="28">
        <v>31</v>
      </c>
      <c r="AE2014" s="28">
        <v>31.000979860000001</v>
      </c>
      <c r="AF2014" t="s">
        <v>1707</v>
      </c>
    </row>
    <row r="2015" spans="1:32" ht="18" customHeight="1">
      <c r="A2015" s="22">
        <v>46186</v>
      </c>
      <c r="B2015" s="23" t="s">
        <v>16</v>
      </c>
      <c r="C2015" s="24">
        <v>556</v>
      </c>
      <c r="D2015" s="25">
        <v>4793</v>
      </c>
      <c r="E2015" s="26">
        <v>-483</v>
      </c>
      <c r="F2015" s="24">
        <v>18</v>
      </c>
      <c r="G2015" s="24">
        <v>12</v>
      </c>
      <c r="H2015" s="23" t="s">
        <v>3588</v>
      </c>
      <c r="I2015" s="23" t="s">
        <v>3589</v>
      </c>
      <c r="J2015" s="23" t="s">
        <v>2104</v>
      </c>
      <c r="K2015" s="23" t="s">
        <v>154</v>
      </c>
      <c r="L2015" s="27">
        <v>0.96640000000000004</v>
      </c>
      <c r="M2015" s="25">
        <v>-570</v>
      </c>
      <c r="N2015" s="25">
        <v>-255</v>
      </c>
      <c r="O2015" s="24">
        <v>0</v>
      </c>
      <c r="P2015" s="24">
        <v>6</v>
      </c>
      <c r="Q2015" s="24">
        <v>1</v>
      </c>
      <c r="R2015" s="66">
        <v>743.47364051473642</v>
      </c>
      <c r="S2015" s="66">
        <v>6.4467652097007973</v>
      </c>
      <c r="T2015" s="66">
        <v>266.27777777777783</v>
      </c>
      <c r="U2015" s="66">
        <v>399.41666666666669</v>
      </c>
      <c r="V2015" s="66">
        <v>159.76666666666671</v>
      </c>
      <c r="W2015" s="24">
        <v>3</v>
      </c>
      <c r="X2015" s="24">
        <v>2</v>
      </c>
      <c r="Y2015" s="24">
        <v>2</v>
      </c>
      <c r="Z2015" s="24">
        <v>0</v>
      </c>
      <c r="AA2015" s="28">
        <v>1.75</v>
      </c>
      <c r="AB2015" s="28">
        <v>0.6</v>
      </c>
      <c r="AC2015" s="28">
        <v>1.05</v>
      </c>
      <c r="AD2015" s="28">
        <v>30.5</v>
      </c>
      <c r="AE2015" s="28">
        <v>30.50097985</v>
      </c>
      <c r="AF2015" t="s">
        <v>1464</v>
      </c>
    </row>
    <row r="2016" spans="1:32" ht="18" customHeight="1">
      <c r="A2016" s="22">
        <v>46186</v>
      </c>
      <c r="B2016" s="23" t="s">
        <v>16</v>
      </c>
      <c r="C2016" s="24">
        <v>557</v>
      </c>
      <c r="D2016" s="25">
        <v>4651</v>
      </c>
      <c r="E2016" s="26">
        <v>787</v>
      </c>
      <c r="F2016" s="24">
        <v>21</v>
      </c>
      <c r="G2016" s="24">
        <v>7</v>
      </c>
      <c r="H2016" s="23" t="s">
        <v>3436</v>
      </c>
      <c r="I2016" s="23" t="s">
        <v>2804</v>
      </c>
      <c r="J2016" s="23" t="s">
        <v>3590</v>
      </c>
      <c r="K2016" s="23" t="s">
        <v>154</v>
      </c>
      <c r="L2016" s="27">
        <v>1.0564</v>
      </c>
      <c r="M2016" s="25">
        <v>128</v>
      </c>
      <c r="N2016" s="25">
        <v>-309</v>
      </c>
      <c r="O2016" s="24">
        <v>0</v>
      </c>
      <c r="P2016" s="24">
        <v>7</v>
      </c>
      <c r="Q2016" s="24">
        <v>1</v>
      </c>
      <c r="R2016" s="66">
        <v>822.84391863843916</v>
      </c>
      <c r="S2016" s="66">
        <v>5.6523477838859346</v>
      </c>
      <c r="T2016" s="66">
        <v>221.47619047619051</v>
      </c>
      <c r="U2016" s="66">
        <v>664.42857142857144</v>
      </c>
      <c r="V2016" s="66">
        <v>166.10714285714289</v>
      </c>
      <c r="W2016" s="24">
        <v>7</v>
      </c>
      <c r="X2016" s="24">
        <v>0</v>
      </c>
      <c r="Y2016" s="24">
        <v>1</v>
      </c>
      <c r="Z2016" s="24">
        <v>7</v>
      </c>
      <c r="AA2016" s="28">
        <v>3.75</v>
      </c>
      <c r="AB2016" s="28">
        <v>0.6</v>
      </c>
      <c r="AC2016" s="28">
        <v>2.25</v>
      </c>
      <c r="AD2016" s="28">
        <v>22.5</v>
      </c>
      <c r="AE2016" s="28">
        <v>22.500979839999999</v>
      </c>
      <c r="AF2016" t="s">
        <v>655</v>
      </c>
    </row>
    <row r="2017" spans="1:32" ht="18" customHeight="1">
      <c r="A2017" s="22">
        <v>46186</v>
      </c>
      <c r="B2017" s="23" t="s">
        <v>22</v>
      </c>
      <c r="C2017" s="24">
        <v>676</v>
      </c>
      <c r="D2017" s="25">
        <v>4614</v>
      </c>
      <c r="E2017" s="26">
        <v>-2842</v>
      </c>
      <c r="F2017" s="24">
        <v>28</v>
      </c>
      <c r="G2017" s="24">
        <v>8</v>
      </c>
      <c r="H2017" s="23" t="s">
        <v>3161</v>
      </c>
      <c r="I2017" s="23" t="s">
        <v>390</v>
      </c>
      <c r="J2017" s="23" t="s">
        <v>3591</v>
      </c>
      <c r="K2017" s="23" t="s">
        <v>154</v>
      </c>
      <c r="L2017" s="27">
        <v>0.79469999999999996</v>
      </c>
      <c r="M2017" s="25">
        <v>-418</v>
      </c>
      <c r="N2017" s="25">
        <v>35</v>
      </c>
      <c r="O2017" s="24">
        <v>0</v>
      </c>
      <c r="P2017" s="24">
        <v>6</v>
      </c>
      <c r="Q2017" s="24">
        <v>0</v>
      </c>
      <c r="R2017" s="66"/>
      <c r="S2017" s="66"/>
      <c r="T2017" s="66"/>
      <c r="U2017" s="66"/>
      <c r="V2017" s="66"/>
      <c r="W2017" s="24"/>
      <c r="X2017" s="24"/>
      <c r="Y2017" s="24"/>
      <c r="Z2017" s="24"/>
      <c r="AA2017" s="28"/>
      <c r="AB2017" s="28">
        <v>0.6</v>
      </c>
      <c r="AC2017" s="28"/>
      <c r="AD2017" s="28">
        <v>40</v>
      </c>
      <c r="AE2017" s="28">
        <v>40.000979829999999</v>
      </c>
      <c r="AF2017" t="s">
        <v>664</v>
      </c>
    </row>
    <row r="2018" spans="1:32" ht="18" customHeight="1">
      <c r="A2018" s="22">
        <v>46186</v>
      </c>
      <c r="B2018" s="23" t="s">
        <v>9</v>
      </c>
      <c r="C2018" s="24">
        <v>530</v>
      </c>
      <c r="D2018" s="25">
        <v>4549</v>
      </c>
      <c r="E2018" s="26">
        <v>-1467</v>
      </c>
      <c r="F2018" s="24">
        <v>11</v>
      </c>
      <c r="G2018" s="24">
        <v>14</v>
      </c>
      <c r="H2018" s="23" t="s">
        <v>2055</v>
      </c>
      <c r="I2018" s="23" t="s">
        <v>3592</v>
      </c>
      <c r="J2018" s="23" t="s">
        <v>3593</v>
      </c>
      <c r="K2018" s="23" t="s">
        <v>154</v>
      </c>
      <c r="L2018" s="27">
        <v>0.89249999999999996</v>
      </c>
      <c r="M2018" s="25">
        <v>1720</v>
      </c>
      <c r="N2018" s="25">
        <v>-859</v>
      </c>
      <c r="O2018" s="24">
        <v>0</v>
      </c>
      <c r="P2018" s="24">
        <v>0</v>
      </c>
      <c r="Q2018" s="24">
        <v>1</v>
      </c>
      <c r="R2018" s="66">
        <v>756.35637193856371</v>
      </c>
      <c r="S2018" s="66">
        <v>6.014360648989812</v>
      </c>
      <c r="T2018" s="66">
        <v>413.54545454545462</v>
      </c>
      <c r="U2018" s="66">
        <v>324.92857142857139</v>
      </c>
      <c r="V2018" s="66">
        <v>181.96</v>
      </c>
      <c r="W2018" s="24">
        <v>0</v>
      </c>
      <c r="X2018" s="24">
        <v>3</v>
      </c>
      <c r="Y2018" s="24">
        <v>0</v>
      </c>
      <c r="Z2018" s="24">
        <v>1</v>
      </c>
      <c r="AA2018" s="28">
        <v>1</v>
      </c>
      <c r="AB2018" s="28">
        <v>0.6</v>
      </c>
      <c r="AC2018" s="28">
        <v>0.6</v>
      </c>
      <c r="AD2018" s="28">
        <v>16</v>
      </c>
      <c r="AE2018" s="28">
        <v>16.000979820000001</v>
      </c>
      <c r="AF2018" t="s">
        <v>2062</v>
      </c>
    </row>
    <row r="2019" spans="1:32" ht="18" customHeight="1">
      <c r="A2019" s="22">
        <v>46186</v>
      </c>
      <c r="B2019" s="23" t="s">
        <v>9</v>
      </c>
      <c r="C2019" s="24">
        <v>533</v>
      </c>
      <c r="D2019" s="25">
        <v>4325</v>
      </c>
      <c r="E2019" s="26">
        <v>454</v>
      </c>
      <c r="F2019" s="24">
        <v>17</v>
      </c>
      <c r="G2019" s="24">
        <v>13</v>
      </c>
      <c r="H2019" s="23" t="s">
        <v>3106</v>
      </c>
      <c r="I2019" s="23" t="s">
        <v>2092</v>
      </c>
      <c r="J2019" s="23" t="s">
        <v>3594</v>
      </c>
      <c r="K2019" s="23" t="s">
        <v>154</v>
      </c>
      <c r="L2019" s="27">
        <v>1.0349999999999999</v>
      </c>
      <c r="M2019" s="25">
        <v>1292</v>
      </c>
      <c r="N2019" s="25">
        <v>-594</v>
      </c>
      <c r="O2019" s="24">
        <v>0</v>
      </c>
      <c r="P2019" s="24">
        <v>3</v>
      </c>
      <c r="Q2019" s="24">
        <v>1</v>
      </c>
      <c r="R2019" s="66">
        <v>757.68519095060196</v>
      </c>
      <c r="S2019" s="66">
        <v>5.708175442328228</v>
      </c>
      <c r="T2019" s="66">
        <v>254.41176470588229</v>
      </c>
      <c r="U2019" s="66">
        <v>332.69230769230768</v>
      </c>
      <c r="V2019" s="66">
        <v>144.16666666666671</v>
      </c>
      <c r="W2019" s="24">
        <v>4</v>
      </c>
      <c r="X2019" s="24">
        <v>3</v>
      </c>
      <c r="Y2019" s="24">
        <v>3</v>
      </c>
      <c r="Z2019" s="24">
        <v>5</v>
      </c>
      <c r="AA2019" s="28">
        <v>3.75</v>
      </c>
      <c r="AB2019" s="28">
        <v>0.6</v>
      </c>
      <c r="AC2019" s="28">
        <v>2.25</v>
      </c>
      <c r="AD2019" s="28">
        <v>22.5</v>
      </c>
      <c r="AE2019" s="28">
        <v>22.50097981</v>
      </c>
      <c r="AF2019" t="s">
        <v>655</v>
      </c>
    </row>
    <row r="2020" spans="1:32" ht="18" customHeight="1">
      <c r="A2020" s="22">
        <v>46186</v>
      </c>
      <c r="B2020" s="23" t="s">
        <v>9</v>
      </c>
      <c r="C2020" s="24">
        <v>510</v>
      </c>
      <c r="D2020" s="25">
        <v>4310</v>
      </c>
      <c r="E2020" s="26">
        <v>35</v>
      </c>
      <c r="F2020" s="24">
        <v>18</v>
      </c>
      <c r="G2020" s="24">
        <v>9</v>
      </c>
      <c r="H2020" s="23" t="s">
        <v>2606</v>
      </c>
      <c r="I2020" s="23" t="s">
        <v>1881</v>
      </c>
      <c r="J2020" s="23" t="s">
        <v>3595</v>
      </c>
      <c r="K2020" s="23" t="s">
        <v>370</v>
      </c>
      <c r="L2020" s="27">
        <v>1.0026999999999999</v>
      </c>
      <c r="M2020" s="25">
        <v>668</v>
      </c>
      <c r="N2020" s="25">
        <v>-194</v>
      </c>
      <c r="O2020" s="24">
        <v>0</v>
      </c>
      <c r="P2020" s="24">
        <v>0</v>
      </c>
      <c r="Q2020" s="24">
        <v>1</v>
      </c>
      <c r="R2020" s="66">
        <v>718.56937525944375</v>
      </c>
      <c r="S2020" s="66">
        <v>5.9980290677484671</v>
      </c>
      <c r="T2020" s="66">
        <v>239.44444444444451</v>
      </c>
      <c r="U2020" s="66">
        <v>478.88888888888891</v>
      </c>
      <c r="V2020" s="66">
        <v>159.62962962962959</v>
      </c>
      <c r="W2020" s="24">
        <v>5</v>
      </c>
      <c r="X2020" s="24">
        <v>0</v>
      </c>
      <c r="Y2020" s="24">
        <v>2</v>
      </c>
      <c r="Z2020" s="24">
        <v>1</v>
      </c>
      <c r="AA2020" s="28">
        <v>2</v>
      </c>
      <c r="AB2020" s="28">
        <v>0.6</v>
      </c>
      <c r="AC2020" s="28">
        <v>1.2</v>
      </c>
      <c r="AD2020" s="28">
        <v>12</v>
      </c>
      <c r="AE2020" s="28">
        <v>12.0009798</v>
      </c>
      <c r="AF2020" t="s">
        <v>3596</v>
      </c>
    </row>
    <row r="2021" spans="1:32" ht="18" customHeight="1">
      <c r="A2021" s="22">
        <v>46186</v>
      </c>
      <c r="B2021" s="23" t="s">
        <v>14</v>
      </c>
      <c r="C2021" s="24">
        <v>501</v>
      </c>
      <c r="D2021" s="25">
        <v>4246</v>
      </c>
      <c r="E2021" s="26">
        <v>-493</v>
      </c>
      <c r="F2021" s="24">
        <v>14</v>
      </c>
      <c r="G2021" s="24">
        <v>16</v>
      </c>
      <c r="H2021" s="23" t="s">
        <v>378</v>
      </c>
      <c r="I2021" s="23" t="s">
        <v>3262</v>
      </c>
      <c r="J2021" s="23" t="s">
        <v>2708</v>
      </c>
      <c r="K2021" s="23" t="s">
        <v>154</v>
      </c>
      <c r="L2021" s="27">
        <v>0.96130000000000004</v>
      </c>
      <c r="M2021" s="25">
        <v>2507</v>
      </c>
      <c r="N2021" s="25">
        <v>-131</v>
      </c>
      <c r="O2021" s="24">
        <v>0</v>
      </c>
      <c r="P2021" s="24">
        <v>1</v>
      </c>
      <c r="Q2021" s="24">
        <v>1</v>
      </c>
      <c r="R2021" s="66">
        <v>668.34189497716898</v>
      </c>
      <c r="S2021" s="66">
        <v>6.3530358218005274</v>
      </c>
      <c r="T2021" s="66">
        <v>303.28571428571428</v>
      </c>
      <c r="U2021" s="66">
        <v>265.375</v>
      </c>
      <c r="V2021" s="66">
        <v>141.5333333333333</v>
      </c>
      <c r="W2021" s="24">
        <v>0</v>
      </c>
      <c r="X2021" s="24">
        <v>4</v>
      </c>
      <c r="Y2021" s="24">
        <v>3</v>
      </c>
      <c r="Z2021" s="24">
        <v>0</v>
      </c>
      <c r="AA2021" s="28">
        <v>1.75</v>
      </c>
      <c r="AB2021" s="28">
        <v>0.6</v>
      </c>
      <c r="AC2021" s="28">
        <v>1.05</v>
      </c>
      <c r="AD2021" s="28">
        <v>20.5</v>
      </c>
      <c r="AE2021" s="28">
        <v>20.500979789999999</v>
      </c>
      <c r="AF2021" t="s">
        <v>631</v>
      </c>
    </row>
    <row r="2022" spans="1:32" ht="18" customHeight="1">
      <c r="A2022" s="22">
        <v>46186</v>
      </c>
      <c r="B2022" s="23" t="s">
        <v>16</v>
      </c>
      <c r="C2022" s="24">
        <v>552</v>
      </c>
      <c r="D2022" s="25">
        <v>4043</v>
      </c>
      <c r="E2022" s="26">
        <v>-659</v>
      </c>
      <c r="F2022" s="24">
        <v>11</v>
      </c>
      <c r="G2022" s="24">
        <v>15</v>
      </c>
      <c r="H2022" s="23" t="s">
        <v>3597</v>
      </c>
      <c r="I2022" s="23" t="s">
        <v>2923</v>
      </c>
      <c r="J2022" s="23" t="s">
        <v>3598</v>
      </c>
      <c r="K2022" s="23" t="s">
        <v>154</v>
      </c>
      <c r="L2022" s="27">
        <v>0.94569999999999999</v>
      </c>
      <c r="M2022" s="25">
        <v>120</v>
      </c>
      <c r="N2022" s="25">
        <v>933</v>
      </c>
      <c r="O2022" s="24">
        <v>0</v>
      </c>
      <c r="P2022" s="24">
        <v>2</v>
      </c>
      <c r="Q2022" s="24">
        <v>1</v>
      </c>
      <c r="R2022" s="66">
        <v>668.93285595682858</v>
      </c>
      <c r="S2022" s="66">
        <v>6.0439548812667772</v>
      </c>
      <c r="T2022" s="66">
        <v>367.54545454545462</v>
      </c>
      <c r="U2022" s="66">
        <v>269.53333333333342</v>
      </c>
      <c r="V2022" s="66">
        <v>155.5</v>
      </c>
      <c r="W2022" s="24">
        <v>0</v>
      </c>
      <c r="X2022" s="24">
        <v>5</v>
      </c>
      <c r="Y2022" s="24">
        <v>2</v>
      </c>
      <c r="Z2022" s="24">
        <v>3</v>
      </c>
      <c r="AA2022" s="28">
        <v>2.5</v>
      </c>
      <c r="AB2022" s="28">
        <v>0.6</v>
      </c>
      <c r="AC2022" s="28">
        <v>1.5</v>
      </c>
      <c r="AD2022" s="28">
        <v>35</v>
      </c>
      <c r="AE2022" s="28">
        <v>35.000979780000002</v>
      </c>
      <c r="AF2022" t="s">
        <v>903</v>
      </c>
    </row>
    <row r="2023" spans="1:32" ht="18" customHeight="1">
      <c r="A2023" s="22">
        <v>46186</v>
      </c>
      <c r="B2023" s="23" t="s">
        <v>30</v>
      </c>
      <c r="C2023" s="24">
        <v>563</v>
      </c>
      <c r="D2023" s="25">
        <v>3901</v>
      </c>
      <c r="E2023" s="26">
        <v>-695</v>
      </c>
      <c r="F2023" s="24">
        <v>12</v>
      </c>
      <c r="G2023" s="24">
        <v>12</v>
      </c>
      <c r="H2023" s="23" t="s">
        <v>1753</v>
      </c>
      <c r="I2023" s="23" t="s">
        <v>3599</v>
      </c>
      <c r="J2023" s="23" t="s">
        <v>3599</v>
      </c>
      <c r="K2023" s="23" t="s">
        <v>154</v>
      </c>
      <c r="L2023" s="27">
        <v>0.94059999999999999</v>
      </c>
      <c r="M2023" s="25">
        <v>-803</v>
      </c>
      <c r="N2023" s="25">
        <v>-521</v>
      </c>
      <c r="O2023" s="24">
        <v>0</v>
      </c>
      <c r="P2023" s="24">
        <v>3</v>
      </c>
      <c r="Q2023" s="24">
        <v>1</v>
      </c>
      <c r="R2023" s="66">
        <v>642.05313408053144</v>
      </c>
      <c r="S2023" s="66">
        <v>6.0758211321350011</v>
      </c>
      <c r="T2023" s="66">
        <v>325.08333333333331</v>
      </c>
      <c r="U2023" s="66">
        <v>325.08333333333331</v>
      </c>
      <c r="V2023" s="66">
        <v>162.54166666666671</v>
      </c>
      <c r="W2023" s="24">
        <v>0</v>
      </c>
      <c r="X2023" s="24">
        <v>3</v>
      </c>
      <c r="Y2023" s="24">
        <v>0</v>
      </c>
      <c r="Z2023" s="24">
        <v>0</v>
      </c>
      <c r="AA2023" s="28">
        <v>0.75</v>
      </c>
      <c r="AB2023" s="28">
        <v>0.6</v>
      </c>
      <c r="AC2023" s="28">
        <v>0.45</v>
      </c>
      <c r="AD2023" s="28">
        <v>14.5</v>
      </c>
      <c r="AE2023" s="28">
        <v>14.500979770000001</v>
      </c>
      <c r="AF2023" t="s">
        <v>785</v>
      </c>
    </row>
    <row r="2024" spans="1:32" ht="18" customHeight="1">
      <c r="A2024" s="22">
        <v>46186</v>
      </c>
      <c r="B2024" s="23" t="s">
        <v>184</v>
      </c>
      <c r="C2024" s="24">
        <v>762</v>
      </c>
      <c r="D2024" s="25">
        <v>3852</v>
      </c>
      <c r="E2024" s="26">
        <v>-1598</v>
      </c>
      <c r="F2024" s="24">
        <v>30</v>
      </c>
      <c r="G2024" s="24">
        <v>22</v>
      </c>
      <c r="H2024" s="23" t="s">
        <v>2615</v>
      </c>
      <c r="I2024" s="23" t="s">
        <v>997</v>
      </c>
      <c r="J2024" s="23" t="s">
        <v>2884</v>
      </c>
      <c r="K2024" s="23" t="s">
        <v>154</v>
      </c>
      <c r="L2024" s="27">
        <v>0.86170000000000002</v>
      </c>
      <c r="M2024" s="25">
        <v>943</v>
      </c>
      <c r="N2024" s="25">
        <v>-667</v>
      </c>
      <c r="O2024" s="24">
        <v>0</v>
      </c>
      <c r="P2024" s="24">
        <v>2</v>
      </c>
      <c r="Q2024" s="24">
        <v>0</v>
      </c>
      <c r="R2024" s="66"/>
      <c r="S2024" s="66"/>
      <c r="T2024" s="66"/>
      <c r="U2024" s="66"/>
      <c r="V2024" s="66"/>
      <c r="W2024" s="24"/>
      <c r="X2024" s="24"/>
      <c r="Y2024" s="24"/>
      <c r="Z2024" s="24"/>
      <c r="AA2024" s="28"/>
      <c r="AB2024" s="28">
        <v>0.6</v>
      </c>
      <c r="AC2024" s="28"/>
      <c r="AD2024" s="28">
        <v>40</v>
      </c>
      <c r="AE2024" s="28">
        <v>40.00097976</v>
      </c>
      <c r="AF2024" t="s">
        <v>664</v>
      </c>
    </row>
    <row r="2025" spans="1:32" ht="18" customHeight="1">
      <c r="A2025" s="22">
        <v>46186</v>
      </c>
      <c r="B2025" s="23" t="s">
        <v>16</v>
      </c>
      <c r="C2025" s="24">
        <v>560</v>
      </c>
      <c r="D2025" s="25">
        <v>3812</v>
      </c>
      <c r="E2025" s="26">
        <v>294</v>
      </c>
      <c r="F2025" s="24">
        <v>15</v>
      </c>
      <c r="G2025" s="24">
        <v>8</v>
      </c>
      <c r="H2025" s="23" t="s">
        <v>3600</v>
      </c>
      <c r="I2025" s="23" t="s">
        <v>1242</v>
      </c>
      <c r="J2025" s="23" t="s">
        <v>3601</v>
      </c>
      <c r="K2025" s="23" t="s">
        <v>154</v>
      </c>
      <c r="L2025" s="27">
        <v>1.0257000000000001</v>
      </c>
      <c r="M2025" s="25">
        <v>-573</v>
      </c>
      <c r="N2025" s="25">
        <v>-1405</v>
      </c>
      <c r="O2025" s="24">
        <v>0</v>
      </c>
      <c r="P2025" s="24">
        <v>0</v>
      </c>
      <c r="Q2025" s="24">
        <v>1</v>
      </c>
      <c r="R2025" s="66">
        <v>673.04929431299286</v>
      </c>
      <c r="S2025" s="66">
        <v>5.6637753463378253</v>
      </c>
      <c r="T2025" s="66">
        <v>254.1333333333333</v>
      </c>
      <c r="U2025" s="66">
        <v>476.5</v>
      </c>
      <c r="V2025" s="66">
        <v>165.7391304347826</v>
      </c>
      <c r="W2025" s="24">
        <v>6</v>
      </c>
      <c r="X2025" s="24">
        <v>0</v>
      </c>
      <c r="Y2025" s="24">
        <v>1</v>
      </c>
      <c r="Z2025" s="24">
        <v>7</v>
      </c>
      <c r="AA2025" s="28">
        <v>3.5</v>
      </c>
      <c r="AB2025" s="28">
        <v>0.6</v>
      </c>
      <c r="AC2025" s="28">
        <v>2.1</v>
      </c>
      <c r="AD2025" s="28">
        <v>21</v>
      </c>
      <c r="AE2025" s="28">
        <v>21.000979749999999</v>
      </c>
      <c r="AF2025" t="s">
        <v>1379</v>
      </c>
    </row>
    <row r="2026" spans="1:32" ht="18" customHeight="1">
      <c r="A2026" s="22">
        <v>46186</v>
      </c>
      <c r="B2026" s="23" t="s">
        <v>470</v>
      </c>
      <c r="C2026" s="24">
        <v>660</v>
      </c>
      <c r="D2026" s="25">
        <v>3768</v>
      </c>
      <c r="E2026" s="26">
        <v>-4186</v>
      </c>
      <c r="F2026" s="24">
        <v>16</v>
      </c>
      <c r="G2026" s="24">
        <v>33</v>
      </c>
      <c r="H2026" s="23" t="s">
        <v>2514</v>
      </c>
      <c r="I2026" s="23" t="s">
        <v>276</v>
      </c>
      <c r="J2026" s="23" t="s">
        <v>833</v>
      </c>
      <c r="K2026" s="23" t="s">
        <v>154</v>
      </c>
      <c r="L2026" s="27">
        <v>0.62970000000000004</v>
      </c>
      <c r="M2026" s="25">
        <v>-781</v>
      </c>
      <c r="N2026" s="25">
        <v>-3033</v>
      </c>
      <c r="O2026" s="24">
        <v>0</v>
      </c>
      <c r="P2026" s="24">
        <v>0</v>
      </c>
      <c r="Q2026" s="24">
        <v>0</v>
      </c>
      <c r="R2026" s="66"/>
      <c r="S2026" s="66"/>
      <c r="T2026" s="66"/>
      <c r="U2026" s="66"/>
      <c r="V2026" s="66"/>
      <c r="W2026" s="24"/>
      <c r="X2026" s="24"/>
      <c r="Y2026" s="24"/>
      <c r="Z2026" s="24"/>
      <c r="AA2026" s="28"/>
      <c r="AB2026" s="28">
        <v>0.6</v>
      </c>
      <c r="AC2026" s="28"/>
      <c r="AD2026" s="28">
        <v>30</v>
      </c>
      <c r="AE2026" s="28">
        <v>30.000979739999998</v>
      </c>
      <c r="AF2026" t="s">
        <v>661</v>
      </c>
    </row>
    <row r="2027" spans="1:32" ht="18" customHeight="1">
      <c r="A2027" s="22">
        <v>46186</v>
      </c>
      <c r="B2027" s="23" t="s">
        <v>9</v>
      </c>
      <c r="C2027" s="24">
        <v>527</v>
      </c>
      <c r="D2027" s="25">
        <v>3747</v>
      </c>
      <c r="E2027" s="26">
        <v>1960</v>
      </c>
      <c r="F2027" s="24">
        <v>22</v>
      </c>
      <c r="G2027" s="24">
        <v>13</v>
      </c>
      <c r="H2027" s="23" t="s">
        <v>332</v>
      </c>
      <c r="I2027" s="23" t="s">
        <v>1518</v>
      </c>
      <c r="J2027" s="23" t="s">
        <v>986</v>
      </c>
      <c r="K2027" s="23" t="s">
        <v>154</v>
      </c>
      <c r="L2027" s="27">
        <v>1.1744000000000001</v>
      </c>
      <c r="M2027" s="25">
        <v>489</v>
      </c>
      <c r="N2027" s="25">
        <v>208</v>
      </c>
      <c r="O2027" s="24">
        <v>0</v>
      </c>
      <c r="P2027" s="24">
        <v>7</v>
      </c>
      <c r="Q2027" s="24">
        <v>1</v>
      </c>
      <c r="R2027" s="66">
        <v>613.25575965130759</v>
      </c>
      <c r="S2027" s="66">
        <v>6.1100119175896772</v>
      </c>
      <c r="T2027" s="66">
        <v>170.31818181818181</v>
      </c>
      <c r="U2027" s="66">
        <v>288.23076923076923</v>
      </c>
      <c r="V2027" s="66">
        <v>107.05714285714291</v>
      </c>
      <c r="W2027" s="24">
        <v>7</v>
      </c>
      <c r="X2027" s="24">
        <v>4</v>
      </c>
      <c r="Y2027" s="24">
        <v>7</v>
      </c>
      <c r="Z2027" s="24">
        <v>0</v>
      </c>
      <c r="AA2027" s="28">
        <v>4.5</v>
      </c>
      <c r="AB2027" s="28">
        <v>0.6</v>
      </c>
      <c r="AC2027" s="28">
        <v>2.7</v>
      </c>
      <c r="AD2027" s="28">
        <v>27</v>
      </c>
      <c r="AE2027" s="28">
        <v>27.000979730000001</v>
      </c>
      <c r="AF2027" t="s">
        <v>789</v>
      </c>
    </row>
    <row r="2028" spans="1:32" ht="18" customHeight="1">
      <c r="A2028" s="22">
        <v>46186</v>
      </c>
      <c r="B2028" s="23" t="s">
        <v>44</v>
      </c>
      <c r="C2028" s="24">
        <v>573</v>
      </c>
      <c r="D2028" s="25">
        <v>3654</v>
      </c>
      <c r="E2028" s="26">
        <v>-805</v>
      </c>
      <c r="F2028" s="24">
        <v>12</v>
      </c>
      <c r="G2028" s="24">
        <v>7</v>
      </c>
      <c r="H2028" s="23" t="s">
        <v>3602</v>
      </c>
      <c r="I2028" s="23" t="s">
        <v>3190</v>
      </c>
      <c r="J2028" s="23" t="s">
        <v>2447</v>
      </c>
      <c r="K2028" s="23" t="s">
        <v>154</v>
      </c>
      <c r="L2028" s="27">
        <v>0.92659999999999998</v>
      </c>
      <c r="M2028" s="25">
        <v>18</v>
      </c>
      <c r="N2028" s="25">
        <v>239</v>
      </c>
      <c r="O2028" s="24">
        <v>0</v>
      </c>
      <c r="P2028" s="24">
        <v>3</v>
      </c>
      <c r="Q2028" s="24">
        <v>1</v>
      </c>
      <c r="R2028" s="66">
        <v>610.23770236612711</v>
      </c>
      <c r="S2028" s="66">
        <v>5.9878306204812182</v>
      </c>
      <c r="T2028" s="66">
        <v>304.5</v>
      </c>
      <c r="U2028" s="66">
        <v>522</v>
      </c>
      <c r="V2028" s="66">
        <v>192.31578947368419</v>
      </c>
      <c r="W2028" s="24">
        <v>0</v>
      </c>
      <c r="X2028" s="24">
        <v>0</v>
      </c>
      <c r="Y2028" s="24">
        <v>0</v>
      </c>
      <c r="Z2028" s="24">
        <v>0</v>
      </c>
      <c r="AA2028" s="28">
        <v>0</v>
      </c>
      <c r="AB2028" s="28">
        <v>0.6</v>
      </c>
      <c r="AC2028" s="28">
        <v>0</v>
      </c>
      <c r="AD2028" s="28">
        <v>10</v>
      </c>
      <c r="AE2028" s="28">
        <v>10.00097972</v>
      </c>
      <c r="AF2028" t="s">
        <v>584</v>
      </c>
    </row>
    <row r="2029" spans="1:32" ht="18" customHeight="1">
      <c r="A2029" s="22">
        <v>46186</v>
      </c>
      <c r="B2029" s="23" t="s">
        <v>9</v>
      </c>
      <c r="C2029" s="24">
        <v>517</v>
      </c>
      <c r="D2029" s="25">
        <v>3575</v>
      </c>
      <c r="E2029" s="26">
        <v>261</v>
      </c>
      <c r="F2029" s="24">
        <v>16</v>
      </c>
      <c r="G2029" s="24">
        <v>8</v>
      </c>
      <c r="H2029" s="23" t="s">
        <v>2388</v>
      </c>
      <c r="I2029" s="23" t="s">
        <v>3603</v>
      </c>
      <c r="J2029" s="23" t="s">
        <v>3604</v>
      </c>
      <c r="K2029" s="23" t="s">
        <v>154</v>
      </c>
      <c r="L2029" s="27">
        <v>1.0243</v>
      </c>
      <c r="M2029" s="25">
        <v>-135</v>
      </c>
      <c r="N2029" s="25">
        <v>-210</v>
      </c>
      <c r="O2029" s="24">
        <v>0</v>
      </c>
      <c r="P2029" s="24">
        <v>7</v>
      </c>
      <c r="Q2029" s="24">
        <v>1</v>
      </c>
      <c r="R2029" s="66">
        <v>586.51940639269401</v>
      </c>
      <c r="S2029" s="66">
        <v>6.095279987387868</v>
      </c>
      <c r="T2029" s="66">
        <v>223.4375</v>
      </c>
      <c r="U2029" s="66">
        <v>446.875</v>
      </c>
      <c r="V2029" s="66">
        <v>148.95833333333329</v>
      </c>
      <c r="W2029" s="24">
        <v>7</v>
      </c>
      <c r="X2029" s="24">
        <v>0</v>
      </c>
      <c r="Y2029" s="24">
        <v>3</v>
      </c>
      <c r="Z2029" s="24">
        <v>0</v>
      </c>
      <c r="AA2029" s="28">
        <v>2.5</v>
      </c>
      <c r="AB2029" s="28">
        <v>0.6</v>
      </c>
      <c r="AC2029" s="28">
        <v>1.5</v>
      </c>
      <c r="AD2029" s="28">
        <v>15</v>
      </c>
      <c r="AE2029" s="28">
        <v>15.000979709999999</v>
      </c>
      <c r="AF2029" t="s">
        <v>859</v>
      </c>
    </row>
    <row r="2030" spans="1:32" ht="18" customHeight="1">
      <c r="A2030" s="22">
        <v>46186</v>
      </c>
      <c r="B2030" s="23" t="s">
        <v>685</v>
      </c>
      <c r="C2030" s="24">
        <v>755</v>
      </c>
      <c r="D2030" s="25">
        <v>3482</v>
      </c>
      <c r="E2030" s="26">
        <v>-2267</v>
      </c>
      <c r="F2030" s="24">
        <v>22</v>
      </c>
      <c r="G2030" s="24">
        <v>16</v>
      </c>
      <c r="H2030" s="23" t="s">
        <v>1593</v>
      </c>
      <c r="I2030" s="23" t="s">
        <v>775</v>
      </c>
      <c r="J2030" s="23" t="s">
        <v>1512</v>
      </c>
      <c r="K2030" s="23" t="s">
        <v>154</v>
      </c>
      <c r="L2030" s="27">
        <v>0.78300000000000003</v>
      </c>
      <c r="M2030" s="25">
        <v>4072</v>
      </c>
      <c r="N2030" s="25">
        <v>-1468</v>
      </c>
      <c r="O2030" s="24">
        <v>0</v>
      </c>
      <c r="P2030" s="24">
        <v>5</v>
      </c>
      <c r="Q2030" s="24">
        <v>0</v>
      </c>
      <c r="R2030" s="66"/>
      <c r="S2030" s="66"/>
      <c r="T2030" s="66"/>
      <c r="U2030" s="66"/>
      <c r="V2030" s="66"/>
      <c r="W2030" s="24"/>
      <c r="X2030" s="24"/>
      <c r="Y2030" s="24"/>
      <c r="Z2030" s="24"/>
      <c r="AA2030" s="28"/>
      <c r="AB2030" s="28">
        <v>0.6</v>
      </c>
      <c r="AC2030" s="28"/>
      <c r="AD2030" s="28">
        <v>40</v>
      </c>
      <c r="AE2030" s="28">
        <v>40.000979700000002</v>
      </c>
      <c r="AF2030" t="s">
        <v>664</v>
      </c>
    </row>
    <row r="2031" spans="1:32" ht="18" customHeight="1">
      <c r="A2031" s="22">
        <v>46186</v>
      </c>
      <c r="B2031" s="23" t="s">
        <v>30</v>
      </c>
      <c r="C2031" s="24">
        <v>566</v>
      </c>
      <c r="D2031" s="25">
        <v>3463</v>
      </c>
      <c r="E2031" s="26">
        <v>-90</v>
      </c>
      <c r="F2031" s="24">
        <v>12</v>
      </c>
      <c r="G2031" s="24">
        <v>11</v>
      </c>
      <c r="H2031" s="23" t="s">
        <v>2803</v>
      </c>
      <c r="I2031" s="23" t="s">
        <v>3605</v>
      </c>
      <c r="J2031" s="23" t="s">
        <v>3606</v>
      </c>
      <c r="K2031" s="23" t="s">
        <v>154</v>
      </c>
      <c r="L2031" s="27">
        <v>0.99129999999999996</v>
      </c>
      <c r="M2031" s="25">
        <v>-553</v>
      </c>
      <c r="N2031" s="25">
        <v>-352</v>
      </c>
      <c r="O2031" s="24">
        <v>0</v>
      </c>
      <c r="P2031" s="24">
        <v>6</v>
      </c>
      <c r="Q2031" s="24">
        <v>1</v>
      </c>
      <c r="R2031" s="66">
        <v>591.24631589871319</v>
      </c>
      <c r="S2031" s="66">
        <v>5.8571189483627144</v>
      </c>
      <c r="T2031" s="66">
        <v>288.58333333333331</v>
      </c>
      <c r="U2031" s="66">
        <v>314.81818181818181</v>
      </c>
      <c r="V2031" s="66">
        <v>150.56521739130429</v>
      </c>
      <c r="W2031" s="24">
        <v>0</v>
      </c>
      <c r="X2031" s="24">
        <v>3</v>
      </c>
      <c r="Y2031" s="24">
        <v>2</v>
      </c>
      <c r="Z2031" s="24">
        <v>5</v>
      </c>
      <c r="AA2031" s="28">
        <v>2.5</v>
      </c>
      <c r="AB2031" s="28">
        <v>0.6</v>
      </c>
      <c r="AC2031" s="28">
        <v>1.5</v>
      </c>
      <c r="AD2031" s="28">
        <v>35</v>
      </c>
      <c r="AE2031" s="28">
        <v>35.000979690000001</v>
      </c>
      <c r="AF2031" t="s">
        <v>903</v>
      </c>
    </row>
    <row r="2032" spans="1:32" ht="18" customHeight="1">
      <c r="A2032" s="22">
        <v>46186</v>
      </c>
      <c r="B2032" s="23" t="s">
        <v>685</v>
      </c>
      <c r="C2032" s="24">
        <v>753</v>
      </c>
      <c r="D2032" s="25">
        <v>3391</v>
      </c>
      <c r="E2032" s="26">
        <v>1026</v>
      </c>
      <c r="F2032" s="24">
        <v>43</v>
      </c>
      <c r="G2032" s="24">
        <v>14</v>
      </c>
      <c r="H2032" s="23" t="s">
        <v>3072</v>
      </c>
      <c r="I2032" s="23" t="s">
        <v>1238</v>
      </c>
      <c r="J2032" s="23" t="s">
        <v>2294</v>
      </c>
      <c r="K2032" s="23" t="s">
        <v>154</v>
      </c>
      <c r="L2032" s="27">
        <v>1.1009</v>
      </c>
      <c r="M2032" s="25">
        <v>1761</v>
      </c>
      <c r="N2032" s="25">
        <v>-754</v>
      </c>
      <c r="O2032" s="24">
        <v>0</v>
      </c>
      <c r="P2032" s="24">
        <v>3</v>
      </c>
      <c r="Q2032" s="24">
        <v>0</v>
      </c>
      <c r="R2032" s="66"/>
      <c r="S2032" s="66"/>
      <c r="T2032" s="66"/>
      <c r="U2032" s="66"/>
      <c r="V2032" s="66"/>
      <c r="W2032" s="24"/>
      <c r="X2032" s="24"/>
      <c r="Y2032" s="24"/>
      <c r="Z2032" s="24"/>
      <c r="AA2032" s="28"/>
      <c r="AB2032" s="28">
        <v>0.6</v>
      </c>
      <c r="AC2032" s="28"/>
      <c r="AD2032" s="28">
        <v>60</v>
      </c>
      <c r="AE2032" s="28">
        <v>60.00097968</v>
      </c>
      <c r="AF2032" t="s">
        <v>578</v>
      </c>
    </row>
    <row r="2033" spans="1:32" ht="18" customHeight="1">
      <c r="A2033" s="22">
        <v>46186</v>
      </c>
      <c r="B2033" s="23" t="s">
        <v>9</v>
      </c>
      <c r="C2033" s="24">
        <v>522</v>
      </c>
      <c r="D2033" s="25">
        <v>3353</v>
      </c>
      <c r="E2033" s="26">
        <v>-1410</v>
      </c>
      <c r="F2033" s="24">
        <v>7</v>
      </c>
      <c r="G2033" s="24">
        <v>9</v>
      </c>
      <c r="H2033" s="23" t="s">
        <v>985</v>
      </c>
      <c r="I2033" s="23" t="s">
        <v>3607</v>
      </c>
      <c r="J2033" s="23" t="s">
        <v>2992</v>
      </c>
      <c r="K2033" s="23" t="s">
        <v>203</v>
      </c>
      <c r="L2033" s="27">
        <v>0.85980000000000001</v>
      </c>
      <c r="M2033" s="25">
        <v>-792</v>
      </c>
      <c r="N2033" s="25">
        <v>155</v>
      </c>
      <c r="O2033" s="24">
        <v>0</v>
      </c>
      <c r="P2033" s="24">
        <v>2</v>
      </c>
      <c r="Q2033" s="24">
        <v>1</v>
      </c>
      <c r="R2033" s="66">
        <v>565.48033416355338</v>
      </c>
      <c r="S2033" s="66">
        <v>5.9294723395813351</v>
      </c>
      <c r="T2033" s="66">
        <v>479</v>
      </c>
      <c r="U2033" s="66">
        <v>372.55555555555549</v>
      </c>
      <c r="V2033" s="66">
        <v>209.5625</v>
      </c>
      <c r="W2033" s="24">
        <v>0</v>
      </c>
      <c r="X2033" s="24">
        <v>2</v>
      </c>
      <c r="Y2033" s="24">
        <v>0</v>
      </c>
      <c r="Z2033" s="24">
        <v>2</v>
      </c>
      <c r="AA2033" s="28">
        <v>1</v>
      </c>
      <c r="AB2033" s="28">
        <v>0.6</v>
      </c>
      <c r="AC2033" s="28">
        <v>0.6</v>
      </c>
      <c r="AD2033" s="28">
        <v>26</v>
      </c>
      <c r="AE2033" s="28">
        <v>26.00097967</v>
      </c>
      <c r="AF2033" t="s">
        <v>1715</v>
      </c>
    </row>
    <row r="2034" spans="1:32" ht="18" customHeight="1">
      <c r="A2034" s="22">
        <v>46186</v>
      </c>
      <c r="B2034" s="23" t="s">
        <v>323</v>
      </c>
      <c r="C2034" s="24">
        <v>732</v>
      </c>
      <c r="D2034" s="25">
        <v>3353</v>
      </c>
      <c r="E2034" s="26">
        <v>-1884</v>
      </c>
      <c r="F2034" s="24">
        <v>18</v>
      </c>
      <c r="G2034" s="24">
        <v>7</v>
      </c>
      <c r="H2034" s="23" t="s">
        <v>654</v>
      </c>
      <c r="I2034" s="23" t="s">
        <v>3608</v>
      </c>
      <c r="J2034" s="23" t="s">
        <v>3607</v>
      </c>
      <c r="K2034" s="23" t="s">
        <v>154</v>
      </c>
      <c r="L2034" s="27">
        <v>0.81269999999999998</v>
      </c>
      <c r="M2034" s="25">
        <v>-782</v>
      </c>
      <c r="N2034" s="25">
        <v>-2</v>
      </c>
      <c r="O2034" s="24">
        <v>0</v>
      </c>
      <c r="P2034" s="24">
        <v>2</v>
      </c>
      <c r="Q2034" s="24">
        <v>0</v>
      </c>
      <c r="R2034" s="66"/>
      <c r="S2034" s="66"/>
      <c r="T2034" s="66"/>
      <c r="U2034" s="66"/>
      <c r="V2034" s="66"/>
      <c r="W2034" s="24"/>
      <c r="X2034" s="24"/>
      <c r="Y2034" s="24"/>
      <c r="Z2034" s="24"/>
      <c r="AA2034" s="28"/>
      <c r="AB2034" s="28">
        <v>0.6</v>
      </c>
      <c r="AC2034" s="28"/>
      <c r="AD2034" s="28">
        <v>40</v>
      </c>
      <c r="AE2034" s="28">
        <v>40.000979659999999</v>
      </c>
      <c r="AF2034" t="s">
        <v>664</v>
      </c>
    </row>
    <row r="2035" spans="1:32" ht="18" customHeight="1">
      <c r="A2035" s="22">
        <v>46186</v>
      </c>
      <c r="B2035" s="23" t="s">
        <v>9</v>
      </c>
      <c r="C2035" s="24">
        <v>535</v>
      </c>
      <c r="D2035" s="25">
        <v>3291</v>
      </c>
      <c r="E2035" s="26">
        <v>109</v>
      </c>
      <c r="F2035" s="24">
        <v>12</v>
      </c>
      <c r="G2035" s="24">
        <v>12</v>
      </c>
      <c r="H2035" s="23" t="s">
        <v>2586</v>
      </c>
      <c r="I2035" s="23" t="s">
        <v>3609</v>
      </c>
      <c r="J2035" s="23" t="s">
        <v>3609</v>
      </c>
      <c r="K2035" s="23" t="s">
        <v>370</v>
      </c>
      <c r="L2035" s="27">
        <v>1.0109999999999999</v>
      </c>
      <c r="M2035" s="25">
        <v>1096</v>
      </c>
      <c r="N2035" s="25">
        <v>232</v>
      </c>
      <c r="O2035" s="24">
        <v>0</v>
      </c>
      <c r="P2035" s="24">
        <v>5</v>
      </c>
      <c r="Q2035" s="24">
        <v>1</v>
      </c>
      <c r="R2035" s="66">
        <v>549.75996264009962</v>
      </c>
      <c r="S2035" s="66">
        <v>5.9862489516255541</v>
      </c>
      <c r="T2035" s="66">
        <v>274.25</v>
      </c>
      <c r="U2035" s="66">
        <v>274.25</v>
      </c>
      <c r="V2035" s="66">
        <v>137.125</v>
      </c>
      <c r="W2035" s="24">
        <v>1</v>
      </c>
      <c r="X2035" s="24">
        <v>5</v>
      </c>
      <c r="Y2035" s="24">
        <v>4</v>
      </c>
      <c r="Z2035" s="24">
        <v>1</v>
      </c>
      <c r="AA2035" s="28">
        <v>2.75</v>
      </c>
      <c r="AB2035" s="28">
        <v>0.6</v>
      </c>
      <c r="AC2035" s="28">
        <v>1.65</v>
      </c>
      <c r="AD2035" s="28">
        <v>26.5</v>
      </c>
      <c r="AE2035" s="28">
        <v>26.500979650000001</v>
      </c>
      <c r="AF2035" t="s">
        <v>1505</v>
      </c>
    </row>
    <row r="2036" spans="1:32" ht="18" customHeight="1">
      <c r="A2036" s="22">
        <v>46186</v>
      </c>
      <c r="B2036" s="23" t="s">
        <v>685</v>
      </c>
      <c r="C2036" s="24">
        <v>757</v>
      </c>
      <c r="D2036" s="25">
        <v>3286</v>
      </c>
      <c r="E2036" s="26">
        <v>-2511</v>
      </c>
      <c r="F2036" s="24">
        <v>19</v>
      </c>
      <c r="G2036" s="24">
        <v>10</v>
      </c>
      <c r="H2036" s="23" t="s">
        <v>3610</v>
      </c>
      <c r="I2036" s="23" t="s">
        <v>747</v>
      </c>
      <c r="J2036" s="23" t="s">
        <v>3611</v>
      </c>
      <c r="K2036" s="23" t="s">
        <v>154</v>
      </c>
      <c r="L2036" s="27">
        <v>0.74529999999999996</v>
      </c>
      <c r="M2036" s="25">
        <v>-855</v>
      </c>
      <c r="N2036" s="25">
        <v>-1643</v>
      </c>
      <c r="O2036" s="24">
        <v>0</v>
      </c>
      <c r="P2036" s="24">
        <v>7</v>
      </c>
      <c r="Q2036" s="24">
        <v>0</v>
      </c>
      <c r="R2036" s="66"/>
      <c r="S2036" s="66"/>
      <c r="T2036" s="66"/>
      <c r="U2036" s="66"/>
      <c r="V2036" s="66"/>
      <c r="W2036" s="24"/>
      <c r="X2036" s="24"/>
      <c r="Y2036" s="24"/>
      <c r="Z2036" s="24"/>
      <c r="AA2036" s="28"/>
      <c r="AB2036" s="28">
        <v>0.6</v>
      </c>
      <c r="AC2036" s="28"/>
      <c r="AD2036" s="28">
        <v>30</v>
      </c>
      <c r="AE2036" s="28">
        <v>30.000979640000001</v>
      </c>
      <c r="AF2036" t="s">
        <v>661</v>
      </c>
    </row>
    <row r="2037" spans="1:32" ht="18" customHeight="1">
      <c r="A2037" s="22">
        <v>46186</v>
      </c>
      <c r="B2037" s="23" t="s">
        <v>685</v>
      </c>
      <c r="C2037" s="24">
        <v>758</v>
      </c>
      <c r="D2037" s="25">
        <v>3115</v>
      </c>
      <c r="E2037" s="26">
        <v>-1086</v>
      </c>
      <c r="F2037" s="24">
        <v>33</v>
      </c>
      <c r="G2037" s="24">
        <v>8</v>
      </c>
      <c r="H2037" s="23" t="s">
        <v>3337</v>
      </c>
      <c r="I2037" s="23" t="s">
        <v>295</v>
      </c>
      <c r="J2037" s="23" t="s">
        <v>3612</v>
      </c>
      <c r="K2037" s="23" t="s">
        <v>154</v>
      </c>
      <c r="L2037" s="27">
        <v>0.88380000000000003</v>
      </c>
      <c r="M2037" s="25">
        <v>-730</v>
      </c>
      <c r="N2037" s="25">
        <v>-4</v>
      </c>
      <c r="O2037" s="24">
        <v>0</v>
      </c>
      <c r="P2037" s="24">
        <v>8</v>
      </c>
      <c r="Q2037" s="24">
        <v>0</v>
      </c>
      <c r="R2037" s="66"/>
      <c r="S2037" s="66"/>
      <c r="T2037" s="66"/>
      <c r="U2037" s="66"/>
      <c r="V2037" s="66"/>
      <c r="W2037" s="24"/>
      <c r="X2037" s="24"/>
      <c r="Y2037" s="24"/>
      <c r="Z2037" s="24"/>
      <c r="AA2037" s="28"/>
      <c r="AB2037" s="28">
        <v>0.6</v>
      </c>
      <c r="AC2037" s="28"/>
      <c r="AD2037" s="28">
        <v>40</v>
      </c>
      <c r="AE2037" s="28">
        <v>40.000979630000003</v>
      </c>
      <c r="AF2037" t="s">
        <v>664</v>
      </c>
    </row>
    <row r="2038" spans="1:32" ht="18" customHeight="1">
      <c r="A2038" s="22">
        <v>46186</v>
      </c>
      <c r="B2038" s="23" t="s">
        <v>9</v>
      </c>
      <c r="C2038" s="24">
        <v>523</v>
      </c>
      <c r="D2038" s="25">
        <v>3110</v>
      </c>
      <c r="E2038" s="26">
        <v>796</v>
      </c>
      <c r="F2038" s="24">
        <v>14</v>
      </c>
      <c r="G2038" s="24">
        <v>9</v>
      </c>
      <c r="H2038" s="23" t="s">
        <v>695</v>
      </c>
      <c r="I2038" s="23" t="s">
        <v>2507</v>
      </c>
      <c r="J2038" s="23" t="s">
        <v>2373</v>
      </c>
      <c r="K2038" s="23" t="s">
        <v>203</v>
      </c>
      <c r="L2038" s="27">
        <v>1.0852999999999999</v>
      </c>
      <c r="M2038" s="25">
        <v>-338</v>
      </c>
      <c r="N2038" s="25">
        <v>-511</v>
      </c>
      <c r="O2038" s="24">
        <v>0</v>
      </c>
      <c r="P2038" s="24">
        <v>3</v>
      </c>
      <c r="Q2038" s="24">
        <v>1</v>
      </c>
      <c r="R2038" s="66">
        <v>554.42911996679118</v>
      </c>
      <c r="S2038" s="66">
        <v>5.6093734762457652</v>
      </c>
      <c r="T2038" s="66">
        <v>222.14285714285711</v>
      </c>
      <c r="U2038" s="66">
        <v>345.55555555555549</v>
      </c>
      <c r="V2038" s="66">
        <v>135.21739130434781</v>
      </c>
      <c r="W2038" s="24">
        <v>7</v>
      </c>
      <c r="X2038" s="24">
        <v>3</v>
      </c>
      <c r="Y2038" s="24">
        <v>4</v>
      </c>
      <c r="Z2038" s="24">
        <v>6</v>
      </c>
      <c r="AA2038" s="28">
        <v>5</v>
      </c>
      <c r="AB2038" s="28">
        <v>0.6</v>
      </c>
      <c r="AC2038" s="28">
        <v>3</v>
      </c>
      <c r="AD2038" s="28">
        <v>30</v>
      </c>
      <c r="AE2038" s="28">
        <v>30.000979619999999</v>
      </c>
      <c r="AF2038" t="s">
        <v>1684</v>
      </c>
    </row>
    <row r="2039" spans="1:32" ht="18" customHeight="1">
      <c r="A2039" s="22">
        <v>46186</v>
      </c>
      <c r="B2039" s="23" t="s">
        <v>166</v>
      </c>
      <c r="C2039" s="24">
        <v>653</v>
      </c>
      <c r="D2039" s="25">
        <v>3037</v>
      </c>
      <c r="E2039" s="26">
        <v>348</v>
      </c>
      <c r="F2039" s="24">
        <v>38</v>
      </c>
      <c r="G2039" s="24">
        <v>8</v>
      </c>
      <c r="H2039" s="23" t="s">
        <v>1198</v>
      </c>
      <c r="I2039" s="23" t="s">
        <v>3613</v>
      </c>
      <c r="J2039" s="23" t="s">
        <v>3614</v>
      </c>
      <c r="K2039" s="23" t="s">
        <v>154</v>
      </c>
      <c r="L2039" s="27">
        <v>1.0382</v>
      </c>
      <c r="M2039" s="25">
        <v>-2</v>
      </c>
      <c r="N2039" s="25">
        <v>-1009</v>
      </c>
      <c r="O2039" s="24">
        <v>0</v>
      </c>
      <c r="P2039" s="24">
        <v>3</v>
      </c>
      <c r="Q2039" s="24">
        <v>0</v>
      </c>
      <c r="R2039" s="66"/>
      <c r="S2039" s="66"/>
      <c r="T2039" s="66"/>
      <c r="U2039" s="66"/>
      <c r="V2039" s="66"/>
      <c r="W2039" s="24"/>
      <c r="X2039" s="24"/>
      <c r="Y2039" s="24"/>
      <c r="Z2039" s="24"/>
      <c r="AA2039" s="28"/>
      <c r="AB2039" s="28">
        <v>0.6</v>
      </c>
      <c r="AC2039" s="28"/>
      <c r="AD2039" s="28">
        <v>35</v>
      </c>
      <c r="AE2039" s="28">
        <v>35.000979610000002</v>
      </c>
      <c r="AF2039" t="s">
        <v>668</v>
      </c>
    </row>
    <row r="2040" spans="1:32" ht="18" customHeight="1">
      <c r="A2040" s="22">
        <v>46186</v>
      </c>
      <c r="B2040" s="23" t="s">
        <v>307</v>
      </c>
      <c r="C2040" s="24">
        <v>637</v>
      </c>
      <c r="D2040" s="25">
        <v>3010</v>
      </c>
      <c r="E2040" s="26">
        <v>3870</v>
      </c>
      <c r="F2040" s="24">
        <v>69</v>
      </c>
      <c r="G2040" s="24">
        <v>9</v>
      </c>
      <c r="H2040" s="23" t="s">
        <v>1877</v>
      </c>
      <c r="I2040" s="23" t="s">
        <v>1270</v>
      </c>
      <c r="J2040" s="23" t="s">
        <v>3615</v>
      </c>
      <c r="K2040" s="23" t="s">
        <v>154</v>
      </c>
      <c r="L2040" s="27">
        <v>1.4286000000000001</v>
      </c>
      <c r="M2040" s="25">
        <v>0</v>
      </c>
      <c r="N2040" s="25">
        <v>-582</v>
      </c>
      <c r="O2040" s="24">
        <v>0</v>
      </c>
      <c r="P2040" s="24">
        <v>7</v>
      </c>
      <c r="Q2040" s="24">
        <v>0</v>
      </c>
      <c r="R2040" s="66"/>
      <c r="S2040" s="66"/>
      <c r="T2040" s="66"/>
      <c r="U2040" s="66"/>
      <c r="V2040" s="66"/>
      <c r="W2040" s="24"/>
      <c r="X2040" s="24"/>
      <c r="Y2040" s="24"/>
      <c r="Z2040" s="24"/>
      <c r="AA2040" s="28"/>
      <c r="AB2040" s="28">
        <v>0.6</v>
      </c>
      <c r="AC2040" s="28"/>
      <c r="AD2040" s="28">
        <v>80</v>
      </c>
      <c r="AE2040" s="28">
        <v>80.000979599999994</v>
      </c>
      <c r="AF2040" t="s">
        <v>155</v>
      </c>
    </row>
    <row r="2041" spans="1:32" ht="18" customHeight="1">
      <c r="A2041" s="22">
        <v>46186</v>
      </c>
      <c r="B2041" s="23" t="s">
        <v>546</v>
      </c>
      <c r="C2041" s="24">
        <v>727</v>
      </c>
      <c r="D2041" s="25">
        <v>3008</v>
      </c>
      <c r="E2041" s="26">
        <v>-181</v>
      </c>
      <c r="F2041" s="24">
        <v>8</v>
      </c>
      <c r="G2041" s="24">
        <v>11</v>
      </c>
      <c r="H2041" s="23" t="s">
        <v>775</v>
      </c>
      <c r="I2041" s="23" t="s">
        <v>3616</v>
      </c>
      <c r="J2041" s="23" t="s">
        <v>3617</v>
      </c>
      <c r="K2041" s="23" t="s">
        <v>154</v>
      </c>
      <c r="L2041" s="27">
        <v>0.97989999999999999</v>
      </c>
      <c r="M2041" s="25">
        <v>202</v>
      </c>
      <c r="N2041" s="25">
        <v>429</v>
      </c>
      <c r="O2041" s="24">
        <v>0</v>
      </c>
      <c r="P2041" s="24">
        <v>7</v>
      </c>
      <c r="Q2041" s="24">
        <v>0</v>
      </c>
      <c r="R2041" s="66"/>
      <c r="S2041" s="66"/>
      <c r="T2041" s="66"/>
      <c r="U2041" s="66"/>
      <c r="V2041" s="66"/>
      <c r="W2041" s="24"/>
      <c r="X2041" s="24"/>
      <c r="Y2041" s="24"/>
      <c r="Z2041" s="24"/>
      <c r="AA2041" s="28"/>
      <c r="AB2041" s="28">
        <v>0.6</v>
      </c>
      <c r="AC2041" s="28"/>
      <c r="AD2041" s="28">
        <v>30</v>
      </c>
      <c r="AE2041" s="28">
        <v>30.00097959</v>
      </c>
      <c r="AF2041" t="s">
        <v>661</v>
      </c>
    </row>
    <row r="2042" spans="1:32" ht="18" customHeight="1">
      <c r="A2042" s="22">
        <v>46186</v>
      </c>
      <c r="B2042" s="23" t="s">
        <v>24</v>
      </c>
      <c r="C2042" s="24">
        <v>632</v>
      </c>
      <c r="D2042" s="25">
        <v>2895</v>
      </c>
      <c r="E2042" s="26">
        <v>474</v>
      </c>
      <c r="F2042" s="24">
        <v>0</v>
      </c>
      <c r="G2042" s="24">
        <v>14</v>
      </c>
      <c r="H2042" s="23" t="s">
        <v>2330</v>
      </c>
      <c r="I2042" s="23" t="s">
        <v>214</v>
      </c>
      <c r="J2042" s="23" t="s">
        <v>2330</v>
      </c>
      <c r="K2042" s="23" t="s">
        <v>154</v>
      </c>
      <c r="L2042" s="27">
        <v>1.0546</v>
      </c>
      <c r="M2042" s="25">
        <v>-1986</v>
      </c>
      <c r="N2042" s="25">
        <v>526</v>
      </c>
      <c r="O2042" s="24">
        <v>0</v>
      </c>
      <c r="P2042" s="24">
        <v>2</v>
      </c>
      <c r="Q2042" s="24">
        <v>0</v>
      </c>
      <c r="R2042" s="66"/>
      <c r="S2042" s="66"/>
      <c r="T2042" s="66"/>
      <c r="U2042" s="66"/>
      <c r="V2042" s="66"/>
      <c r="W2042" s="24"/>
      <c r="X2042" s="24"/>
      <c r="Y2042" s="24"/>
      <c r="Z2042" s="24"/>
      <c r="AA2042" s="28"/>
      <c r="AB2042" s="28">
        <v>0.5</v>
      </c>
      <c r="AC2042" s="28"/>
      <c r="AD2042" s="28">
        <v>45</v>
      </c>
      <c r="AE2042" s="28">
        <v>45.000979579999999</v>
      </c>
      <c r="AF2042" t="s">
        <v>241</v>
      </c>
    </row>
    <row r="2043" spans="1:32" ht="18" customHeight="1">
      <c r="A2043" s="22">
        <v>46186</v>
      </c>
      <c r="B2043" s="23" t="s">
        <v>14</v>
      </c>
      <c r="C2043" s="24">
        <v>503</v>
      </c>
      <c r="D2043" s="25">
        <v>2857</v>
      </c>
      <c r="E2043" s="26">
        <v>-191</v>
      </c>
      <c r="F2043" s="24">
        <v>11</v>
      </c>
      <c r="G2043" s="24">
        <v>8</v>
      </c>
      <c r="H2043" s="23" t="s">
        <v>1351</v>
      </c>
      <c r="I2043" s="23" t="s">
        <v>839</v>
      </c>
      <c r="J2043" s="23" t="s">
        <v>3618</v>
      </c>
      <c r="K2043" s="23" t="s">
        <v>154</v>
      </c>
      <c r="L2043" s="27">
        <v>0.97770000000000001</v>
      </c>
      <c r="M2043" s="25">
        <v>1022</v>
      </c>
      <c r="N2043" s="25">
        <v>-1161</v>
      </c>
      <c r="O2043" s="24">
        <v>0</v>
      </c>
      <c r="P2043" s="24">
        <v>3</v>
      </c>
      <c r="Q2043" s="24">
        <v>1</v>
      </c>
      <c r="R2043" s="66">
        <v>453.09236197592361</v>
      </c>
      <c r="S2043" s="66">
        <v>6.3055576296645119</v>
      </c>
      <c r="T2043" s="66">
        <v>259.72727272727269</v>
      </c>
      <c r="U2043" s="66">
        <v>357.125</v>
      </c>
      <c r="V2043" s="66">
        <v>150.36842105263159</v>
      </c>
      <c r="W2043" s="24">
        <v>0</v>
      </c>
      <c r="X2043" s="24">
        <v>1</v>
      </c>
      <c r="Y2043" s="24">
        <v>1</v>
      </c>
      <c r="Z2043" s="24">
        <v>0</v>
      </c>
      <c r="AA2043" s="28">
        <v>0.5</v>
      </c>
      <c r="AB2043" s="28">
        <v>0.5</v>
      </c>
      <c r="AC2043" s="28">
        <v>0.25</v>
      </c>
      <c r="AD2043" s="28">
        <v>12.5</v>
      </c>
      <c r="AE2043" s="28">
        <v>12.50097957</v>
      </c>
      <c r="AF2043" t="s">
        <v>795</v>
      </c>
    </row>
    <row r="2044" spans="1:32" ht="18" customHeight="1">
      <c r="A2044" s="22">
        <v>46186</v>
      </c>
      <c r="B2044" s="23" t="s">
        <v>171</v>
      </c>
      <c r="C2044" s="24">
        <v>665</v>
      </c>
      <c r="D2044" s="25">
        <v>2819</v>
      </c>
      <c r="E2044" s="26">
        <v>493</v>
      </c>
      <c r="F2044" s="24">
        <v>19</v>
      </c>
      <c r="G2044" s="24">
        <v>8</v>
      </c>
      <c r="H2044" s="23" t="s">
        <v>3619</v>
      </c>
      <c r="I2044" s="23" t="s">
        <v>3620</v>
      </c>
      <c r="J2044" s="23" t="s">
        <v>3621</v>
      </c>
      <c r="K2044" s="23" t="s">
        <v>154</v>
      </c>
      <c r="L2044" s="27">
        <v>1.0583</v>
      </c>
      <c r="M2044" s="25">
        <v>-1220</v>
      </c>
      <c r="N2044" s="25">
        <v>56</v>
      </c>
      <c r="O2044" s="24">
        <v>0</v>
      </c>
      <c r="P2044" s="24">
        <v>5</v>
      </c>
      <c r="Q2044" s="24">
        <v>0</v>
      </c>
      <c r="R2044" s="66"/>
      <c r="S2044" s="66"/>
      <c r="T2044" s="66"/>
      <c r="U2044" s="66"/>
      <c r="V2044" s="66"/>
      <c r="W2044" s="24"/>
      <c r="X2044" s="24"/>
      <c r="Y2044" s="24"/>
      <c r="Z2044" s="24"/>
      <c r="AA2044" s="28"/>
      <c r="AB2044" s="28">
        <v>0.5</v>
      </c>
      <c r="AC2044" s="28"/>
      <c r="AD2044" s="28">
        <v>45</v>
      </c>
      <c r="AE2044" s="28">
        <v>45.000979559999998</v>
      </c>
      <c r="AF2044" t="s">
        <v>241</v>
      </c>
    </row>
    <row r="2045" spans="1:32" ht="18" customHeight="1">
      <c r="A2045" s="22">
        <v>46186</v>
      </c>
      <c r="B2045" s="23" t="s">
        <v>156</v>
      </c>
      <c r="C2045" s="24">
        <v>717</v>
      </c>
      <c r="D2045" s="25">
        <v>2817</v>
      </c>
      <c r="E2045" s="26">
        <v>-97</v>
      </c>
      <c r="F2045" s="24">
        <v>8</v>
      </c>
      <c r="G2045" s="24">
        <v>8</v>
      </c>
      <c r="H2045" s="23" t="s">
        <v>2762</v>
      </c>
      <c r="I2045" s="23" t="s">
        <v>3622</v>
      </c>
      <c r="J2045" s="23" t="s">
        <v>3622</v>
      </c>
      <c r="K2045" s="23" t="s">
        <v>154</v>
      </c>
      <c r="L2045" s="27">
        <v>0.98850000000000005</v>
      </c>
      <c r="M2045" s="25">
        <v>-1714</v>
      </c>
      <c r="N2045" s="25">
        <v>-184</v>
      </c>
      <c r="O2045" s="24">
        <v>0</v>
      </c>
      <c r="P2045" s="24">
        <v>7</v>
      </c>
      <c r="Q2045" s="24">
        <v>0</v>
      </c>
      <c r="R2045" s="66"/>
      <c r="S2045" s="66"/>
      <c r="T2045" s="66"/>
      <c r="U2045" s="66"/>
      <c r="V2045" s="66"/>
      <c r="W2045" s="24"/>
      <c r="X2045" s="24"/>
      <c r="Y2045" s="24"/>
      <c r="Z2045" s="24"/>
      <c r="AA2045" s="28"/>
      <c r="AB2045" s="28">
        <v>0.5</v>
      </c>
      <c r="AC2045" s="28"/>
      <c r="AD2045" s="28">
        <v>30</v>
      </c>
      <c r="AE2045" s="28">
        <v>30.00097955</v>
      </c>
      <c r="AF2045" t="s">
        <v>661</v>
      </c>
    </row>
    <row r="2046" spans="1:32" ht="18" customHeight="1">
      <c r="A2046" s="22">
        <v>46186</v>
      </c>
      <c r="B2046" s="23" t="s">
        <v>278</v>
      </c>
      <c r="C2046" s="24">
        <v>562</v>
      </c>
      <c r="D2046" s="25">
        <v>2729</v>
      </c>
      <c r="E2046" s="26">
        <v>-1107</v>
      </c>
      <c r="F2046" s="24">
        <v>8</v>
      </c>
      <c r="G2046" s="24">
        <v>5</v>
      </c>
      <c r="H2046" s="23" t="s">
        <v>2200</v>
      </c>
      <c r="I2046" s="23" t="s">
        <v>3623</v>
      </c>
      <c r="J2046" s="23" t="s">
        <v>1643</v>
      </c>
      <c r="K2046" s="23" t="s">
        <v>154</v>
      </c>
      <c r="L2046" s="27">
        <v>0.86480000000000001</v>
      </c>
      <c r="M2046" s="25">
        <v>760</v>
      </c>
      <c r="N2046" s="25">
        <v>-810</v>
      </c>
      <c r="O2046" s="24">
        <v>0</v>
      </c>
      <c r="P2046" s="24">
        <v>2</v>
      </c>
      <c r="Q2046" s="24">
        <v>1</v>
      </c>
      <c r="R2046" s="66">
        <v>424.13740141137401</v>
      </c>
      <c r="S2046" s="66">
        <v>6.4342356767379796</v>
      </c>
      <c r="T2046" s="66">
        <v>341.125</v>
      </c>
      <c r="U2046" s="66">
        <v>545.79999999999995</v>
      </c>
      <c r="V2046" s="66">
        <v>209.92307692307691</v>
      </c>
      <c r="W2046" s="24">
        <v>0</v>
      </c>
      <c r="X2046" s="24">
        <v>0</v>
      </c>
      <c r="Y2046" s="24">
        <v>0</v>
      </c>
      <c r="Z2046" s="24">
        <v>0</v>
      </c>
      <c r="AA2046" s="28">
        <v>0</v>
      </c>
      <c r="AB2046" s="28">
        <v>0.5</v>
      </c>
      <c r="AC2046" s="28">
        <v>0</v>
      </c>
      <c r="AD2046" s="28">
        <v>20</v>
      </c>
      <c r="AE2046" s="28">
        <v>20.000979539999999</v>
      </c>
      <c r="AF2046" t="s">
        <v>590</v>
      </c>
    </row>
    <row r="2047" spans="1:32" ht="18" customHeight="1">
      <c r="A2047" s="22">
        <v>46186</v>
      </c>
      <c r="B2047" s="23" t="s">
        <v>49</v>
      </c>
      <c r="C2047" s="24">
        <v>687</v>
      </c>
      <c r="D2047" s="25">
        <v>2728</v>
      </c>
      <c r="E2047" s="26">
        <v>-656</v>
      </c>
      <c r="F2047" s="24">
        <v>23</v>
      </c>
      <c r="G2047" s="24">
        <v>9</v>
      </c>
      <c r="H2047" s="23" t="s">
        <v>2625</v>
      </c>
      <c r="I2047" s="23" t="s">
        <v>452</v>
      </c>
      <c r="J2047" s="23" t="s">
        <v>3249</v>
      </c>
      <c r="K2047" s="23" t="s">
        <v>154</v>
      </c>
      <c r="L2047" s="27">
        <v>0.91979999999999995</v>
      </c>
      <c r="M2047" s="25">
        <v>-805</v>
      </c>
      <c r="N2047" s="25">
        <v>4618</v>
      </c>
      <c r="O2047" s="24">
        <v>0</v>
      </c>
      <c r="P2047" s="24">
        <v>7</v>
      </c>
      <c r="Q2047" s="24">
        <v>0</v>
      </c>
      <c r="R2047" s="66"/>
      <c r="S2047" s="66"/>
      <c r="T2047" s="66"/>
      <c r="U2047" s="66"/>
      <c r="V2047" s="66"/>
      <c r="W2047" s="24"/>
      <c r="X2047" s="24"/>
      <c r="Y2047" s="24"/>
      <c r="Z2047" s="24"/>
      <c r="AA2047" s="28"/>
      <c r="AB2047" s="28">
        <v>0.5</v>
      </c>
      <c r="AC2047" s="28"/>
      <c r="AD2047" s="28">
        <v>30</v>
      </c>
      <c r="AE2047" s="28">
        <v>30.000979529999999</v>
      </c>
      <c r="AF2047" t="s">
        <v>661</v>
      </c>
    </row>
    <row r="2048" spans="1:32" ht="18" customHeight="1">
      <c r="A2048" s="22">
        <v>46186</v>
      </c>
      <c r="B2048" s="23" t="s">
        <v>351</v>
      </c>
      <c r="C2048" s="24">
        <v>750</v>
      </c>
      <c r="D2048" s="25">
        <v>2678</v>
      </c>
      <c r="E2048" s="26">
        <v>-842</v>
      </c>
      <c r="F2048" s="24">
        <v>23</v>
      </c>
      <c r="G2048" s="24">
        <v>4</v>
      </c>
      <c r="H2048" s="23" t="s">
        <v>349</v>
      </c>
      <c r="I2048" s="23" t="s">
        <v>3624</v>
      </c>
      <c r="J2048" s="23" t="s">
        <v>3625</v>
      </c>
      <c r="K2048" s="23" t="s">
        <v>154</v>
      </c>
      <c r="L2048" s="27">
        <v>0.8952</v>
      </c>
      <c r="M2048" s="25">
        <v>1840</v>
      </c>
      <c r="N2048" s="25">
        <v>-1622</v>
      </c>
      <c r="O2048" s="24">
        <v>0</v>
      </c>
      <c r="P2048" s="24">
        <v>0</v>
      </c>
      <c r="Q2048" s="24">
        <v>0</v>
      </c>
      <c r="R2048" s="66"/>
      <c r="S2048" s="66"/>
      <c r="T2048" s="66"/>
      <c r="U2048" s="66"/>
      <c r="V2048" s="66"/>
      <c r="W2048" s="24"/>
      <c r="X2048" s="24"/>
      <c r="Y2048" s="24"/>
      <c r="Z2048" s="24"/>
      <c r="AA2048" s="28"/>
      <c r="AB2048" s="28">
        <v>0.5</v>
      </c>
      <c r="AC2048" s="28"/>
      <c r="AD2048" s="28">
        <v>30</v>
      </c>
      <c r="AE2048" s="28">
        <v>30.000979520000001</v>
      </c>
      <c r="AF2048" t="s">
        <v>661</v>
      </c>
    </row>
    <row r="2049" spans="1:32" ht="18" customHeight="1">
      <c r="A2049" s="22">
        <v>46186</v>
      </c>
      <c r="B2049" s="23" t="s">
        <v>44</v>
      </c>
      <c r="C2049" s="24">
        <v>571</v>
      </c>
      <c r="D2049" s="25">
        <v>2669</v>
      </c>
      <c r="E2049" s="26">
        <v>-1314</v>
      </c>
      <c r="F2049" s="24">
        <v>7</v>
      </c>
      <c r="G2049" s="24">
        <v>4</v>
      </c>
      <c r="H2049" s="23" t="s">
        <v>1496</v>
      </c>
      <c r="I2049" s="23" t="s">
        <v>1401</v>
      </c>
      <c r="J2049" s="23" t="s">
        <v>3626</v>
      </c>
      <c r="K2049" s="23" t="s">
        <v>154</v>
      </c>
      <c r="L2049" s="27">
        <v>0.83589999999999998</v>
      </c>
      <c r="M2049" s="25">
        <v>-506</v>
      </c>
      <c r="N2049" s="25">
        <v>-263</v>
      </c>
      <c r="O2049" s="24">
        <v>0</v>
      </c>
      <c r="P2049" s="24">
        <v>1</v>
      </c>
      <c r="Q2049" s="24">
        <v>1</v>
      </c>
      <c r="R2049" s="66">
        <v>421.29913864674143</v>
      </c>
      <c r="S2049" s="66">
        <v>6.3351660498835054</v>
      </c>
      <c r="T2049" s="66">
        <v>381.28571428571428</v>
      </c>
      <c r="U2049" s="66">
        <v>667.25</v>
      </c>
      <c r="V2049" s="66">
        <v>242.6363636363636</v>
      </c>
      <c r="W2049" s="24">
        <v>0</v>
      </c>
      <c r="X2049" s="24">
        <v>0</v>
      </c>
      <c r="Y2049" s="24">
        <v>0</v>
      </c>
      <c r="Z2049" s="24">
        <v>0</v>
      </c>
      <c r="AA2049" s="28">
        <v>0</v>
      </c>
      <c r="AB2049" s="28">
        <v>0.5</v>
      </c>
      <c r="AC2049" s="28">
        <v>0</v>
      </c>
      <c r="AD2049" s="28">
        <v>10</v>
      </c>
      <c r="AE2049" s="28">
        <v>10.000979510000001</v>
      </c>
      <c r="AF2049" t="s">
        <v>584</v>
      </c>
    </row>
    <row r="2050" spans="1:32" ht="18" customHeight="1">
      <c r="A2050" s="22">
        <v>46186</v>
      </c>
      <c r="B2050" s="23" t="s">
        <v>20</v>
      </c>
      <c r="C2050" s="24">
        <v>701</v>
      </c>
      <c r="D2050" s="25">
        <v>2655</v>
      </c>
      <c r="E2050" s="26">
        <v>68</v>
      </c>
      <c r="F2050" s="24">
        <v>29</v>
      </c>
      <c r="G2050" s="24">
        <v>5</v>
      </c>
      <c r="H2050" s="23" t="s">
        <v>381</v>
      </c>
      <c r="I2050" s="23" t="s">
        <v>1593</v>
      </c>
      <c r="J2050" s="23" t="s">
        <v>3627</v>
      </c>
      <c r="K2050" s="23" t="s">
        <v>154</v>
      </c>
      <c r="L2050" s="27">
        <v>1.0085</v>
      </c>
      <c r="M2050" s="25">
        <v>-674</v>
      </c>
      <c r="N2050" s="25">
        <v>-1</v>
      </c>
      <c r="O2050" s="24">
        <v>0</v>
      </c>
      <c r="P2050" s="24">
        <v>1</v>
      </c>
      <c r="Q2050" s="24">
        <v>0</v>
      </c>
      <c r="R2050" s="66"/>
      <c r="S2050" s="66"/>
      <c r="T2050" s="66"/>
      <c r="U2050" s="66"/>
      <c r="V2050" s="66"/>
      <c r="W2050" s="24"/>
      <c r="X2050" s="24"/>
      <c r="Y2050" s="24"/>
      <c r="Z2050" s="24"/>
      <c r="AA2050" s="28"/>
      <c r="AB2050" s="28">
        <v>0.5</v>
      </c>
      <c r="AC2050" s="28"/>
      <c r="AD2050" s="28">
        <v>35</v>
      </c>
      <c r="AE2050" s="28">
        <v>35.0009795</v>
      </c>
      <c r="AF2050" t="s">
        <v>668</v>
      </c>
    </row>
    <row r="2051" spans="1:32" ht="18" customHeight="1">
      <c r="A2051" s="22">
        <v>46186</v>
      </c>
      <c r="B2051" s="23" t="s">
        <v>16</v>
      </c>
      <c r="C2051" s="24">
        <v>551</v>
      </c>
      <c r="D2051" s="25">
        <v>2627</v>
      </c>
      <c r="E2051" s="26">
        <v>-396</v>
      </c>
      <c r="F2051" s="24">
        <v>7</v>
      </c>
      <c r="G2051" s="24">
        <v>9</v>
      </c>
      <c r="H2051" s="23" t="s">
        <v>2017</v>
      </c>
      <c r="I2051" s="23" t="s">
        <v>3628</v>
      </c>
      <c r="J2051" s="23" t="s">
        <v>3629</v>
      </c>
      <c r="K2051" s="23" t="s">
        <v>154</v>
      </c>
      <c r="L2051" s="27">
        <v>0.94979999999999998</v>
      </c>
      <c r="M2051" s="25">
        <v>-692</v>
      </c>
      <c r="N2051" s="25">
        <v>118</v>
      </c>
      <c r="O2051" s="24">
        <v>0</v>
      </c>
      <c r="P2051" s="24">
        <v>1</v>
      </c>
      <c r="Q2051" s="24">
        <v>1</v>
      </c>
      <c r="R2051" s="66">
        <v>452.27485471149862</v>
      </c>
      <c r="S2051" s="66">
        <v>5.8084148889412299</v>
      </c>
      <c r="T2051" s="66">
        <v>375.28571428571428</v>
      </c>
      <c r="U2051" s="66">
        <v>291.88888888888891</v>
      </c>
      <c r="V2051" s="66">
        <v>164.1875</v>
      </c>
      <c r="W2051" s="24">
        <v>0</v>
      </c>
      <c r="X2051" s="24">
        <v>4</v>
      </c>
      <c r="Y2051" s="24">
        <v>2</v>
      </c>
      <c r="Z2051" s="24">
        <v>6</v>
      </c>
      <c r="AA2051" s="28">
        <v>3</v>
      </c>
      <c r="AB2051" s="28">
        <v>0.5</v>
      </c>
      <c r="AC2051" s="28">
        <v>1.5</v>
      </c>
      <c r="AD2051" s="28">
        <v>25</v>
      </c>
      <c r="AE2051" s="28">
        <v>25.000979489999999</v>
      </c>
      <c r="AF2051" t="s">
        <v>812</v>
      </c>
    </row>
    <row r="2052" spans="1:32" ht="18" customHeight="1">
      <c r="A2052" s="22">
        <v>46186</v>
      </c>
      <c r="B2052" s="23" t="s">
        <v>20</v>
      </c>
      <c r="C2052" s="24">
        <v>681</v>
      </c>
      <c r="D2052" s="25">
        <v>2579</v>
      </c>
      <c r="E2052" s="26">
        <v>644</v>
      </c>
      <c r="F2052" s="24">
        <v>37</v>
      </c>
      <c r="G2052" s="24">
        <v>10</v>
      </c>
      <c r="H2052" s="23" t="s">
        <v>3630</v>
      </c>
      <c r="I2052" s="23" t="s">
        <v>3631</v>
      </c>
      <c r="J2052" s="23" t="s">
        <v>3632</v>
      </c>
      <c r="K2052" s="23" t="s">
        <v>154</v>
      </c>
      <c r="L2052" s="27">
        <v>1.0831999999999999</v>
      </c>
      <c r="M2052" s="25">
        <v>-1314</v>
      </c>
      <c r="N2052" s="25">
        <v>310</v>
      </c>
      <c r="O2052" s="24">
        <v>0</v>
      </c>
      <c r="P2052" s="24">
        <v>1</v>
      </c>
      <c r="Q2052" s="24">
        <v>0</v>
      </c>
      <c r="R2052" s="66"/>
      <c r="S2052" s="66"/>
      <c r="T2052" s="66"/>
      <c r="U2052" s="66"/>
      <c r="V2052" s="66"/>
      <c r="W2052" s="24"/>
      <c r="X2052" s="24"/>
      <c r="Y2052" s="24"/>
      <c r="Z2052" s="24"/>
      <c r="AA2052" s="28"/>
      <c r="AB2052" s="28">
        <v>0.5</v>
      </c>
      <c r="AC2052" s="28"/>
      <c r="AD2052" s="28">
        <v>35</v>
      </c>
      <c r="AE2052" s="28">
        <v>35.000979479999998</v>
      </c>
      <c r="AF2052" t="s">
        <v>668</v>
      </c>
    </row>
    <row r="2053" spans="1:32" ht="18" customHeight="1">
      <c r="A2053" s="22">
        <v>46186</v>
      </c>
      <c r="B2053" s="23" t="s">
        <v>20</v>
      </c>
      <c r="C2053" s="24">
        <v>678</v>
      </c>
      <c r="D2053" s="25">
        <v>2552</v>
      </c>
      <c r="E2053" s="26">
        <v>1042</v>
      </c>
      <c r="F2053" s="24">
        <v>29</v>
      </c>
      <c r="G2053" s="24">
        <v>14</v>
      </c>
      <c r="H2053" s="23" t="s">
        <v>2276</v>
      </c>
      <c r="I2053" s="23" t="s">
        <v>718</v>
      </c>
      <c r="J2053" s="23" t="s">
        <v>3633</v>
      </c>
      <c r="K2053" s="23" t="s">
        <v>154</v>
      </c>
      <c r="L2053" s="27">
        <v>1.1361000000000001</v>
      </c>
      <c r="M2053" s="25">
        <v>616</v>
      </c>
      <c r="N2053" s="25">
        <v>-594</v>
      </c>
      <c r="O2053" s="24">
        <v>0</v>
      </c>
      <c r="P2053" s="24">
        <v>8</v>
      </c>
      <c r="Q2053" s="24">
        <v>0</v>
      </c>
      <c r="R2053" s="66"/>
      <c r="S2053" s="66"/>
      <c r="T2053" s="66"/>
      <c r="U2053" s="66"/>
      <c r="V2053" s="66"/>
      <c r="W2053" s="24"/>
      <c r="X2053" s="24"/>
      <c r="Y2053" s="24"/>
      <c r="Z2053" s="24"/>
      <c r="AA2053" s="28"/>
      <c r="AB2053" s="28">
        <v>0.5</v>
      </c>
      <c r="AC2053" s="28"/>
      <c r="AD2053" s="28">
        <v>70</v>
      </c>
      <c r="AE2053" s="28">
        <v>70.000979470000004</v>
      </c>
      <c r="AF2053" t="s">
        <v>204</v>
      </c>
    </row>
    <row r="2054" spans="1:32" ht="18" customHeight="1">
      <c r="A2054" s="22">
        <v>46186</v>
      </c>
      <c r="B2054" s="23" t="s">
        <v>330</v>
      </c>
      <c r="C2054" s="24">
        <v>658</v>
      </c>
      <c r="D2054" s="25">
        <v>2483</v>
      </c>
      <c r="E2054" s="26">
        <v>-2333</v>
      </c>
      <c r="F2054" s="24">
        <v>8</v>
      </c>
      <c r="G2054" s="24">
        <v>4</v>
      </c>
      <c r="H2054" s="23" t="s">
        <v>3634</v>
      </c>
      <c r="I2054" s="23" t="s">
        <v>3470</v>
      </c>
      <c r="J2054" s="23" t="s">
        <v>3635</v>
      </c>
      <c r="K2054" s="23" t="s">
        <v>154</v>
      </c>
      <c r="L2054" s="27">
        <v>0.68679999999999997</v>
      </c>
      <c r="M2054" s="25">
        <v>834</v>
      </c>
      <c r="N2054" s="25">
        <v>452</v>
      </c>
      <c r="O2054" s="24">
        <v>0</v>
      </c>
      <c r="P2054" s="24">
        <v>8</v>
      </c>
      <c r="Q2054" s="24">
        <v>0</v>
      </c>
      <c r="R2054" s="66"/>
      <c r="S2054" s="66"/>
      <c r="T2054" s="66"/>
      <c r="U2054" s="66"/>
      <c r="V2054" s="66"/>
      <c r="W2054" s="24"/>
      <c r="X2054" s="24"/>
      <c r="Y2054" s="24"/>
      <c r="Z2054" s="24"/>
      <c r="AA2054" s="28"/>
      <c r="AB2054" s="28">
        <v>0.5</v>
      </c>
      <c r="AC2054" s="28"/>
      <c r="AD2054" s="28">
        <v>40</v>
      </c>
      <c r="AE2054" s="28">
        <v>40.000979460000003</v>
      </c>
      <c r="AF2054" t="s">
        <v>664</v>
      </c>
    </row>
    <row r="2055" spans="1:32" ht="18" customHeight="1">
      <c r="A2055" s="22">
        <v>46186</v>
      </c>
      <c r="B2055" s="23" t="s">
        <v>9</v>
      </c>
      <c r="C2055" s="24">
        <v>531</v>
      </c>
      <c r="D2055" s="25">
        <v>2357</v>
      </c>
      <c r="E2055" s="26">
        <v>-21</v>
      </c>
      <c r="F2055" s="24">
        <v>8</v>
      </c>
      <c r="G2055" s="24">
        <v>8</v>
      </c>
      <c r="H2055" s="23" t="s">
        <v>3636</v>
      </c>
      <c r="I2055" s="23" t="s">
        <v>3637</v>
      </c>
      <c r="J2055" s="23" t="s">
        <v>3637</v>
      </c>
      <c r="K2055" s="23" t="s">
        <v>154</v>
      </c>
      <c r="L2055" s="27">
        <v>0.997</v>
      </c>
      <c r="M2055" s="25">
        <v>-337</v>
      </c>
      <c r="N2055" s="25">
        <v>-520</v>
      </c>
      <c r="O2055" s="24">
        <v>0</v>
      </c>
      <c r="P2055" s="24">
        <v>1</v>
      </c>
      <c r="Q2055" s="24">
        <v>1</v>
      </c>
      <c r="R2055" s="66">
        <v>406.31517227065171</v>
      </c>
      <c r="S2055" s="66">
        <v>5.8009155474754763</v>
      </c>
      <c r="T2055" s="66">
        <v>294.625</v>
      </c>
      <c r="U2055" s="66">
        <v>294.625</v>
      </c>
      <c r="V2055" s="66">
        <v>147.3125</v>
      </c>
      <c r="W2055" s="24">
        <v>0</v>
      </c>
      <c r="X2055" s="24">
        <v>4</v>
      </c>
      <c r="Y2055" s="24">
        <v>3</v>
      </c>
      <c r="Z2055" s="24">
        <v>4</v>
      </c>
      <c r="AA2055" s="28">
        <v>2.75</v>
      </c>
      <c r="AB2055" s="28">
        <v>0.5</v>
      </c>
      <c r="AC2055" s="28">
        <v>1.375</v>
      </c>
      <c r="AD2055" s="28">
        <v>23.8</v>
      </c>
      <c r="AE2055" s="28">
        <v>23.80097945</v>
      </c>
      <c r="AF2055" t="s">
        <v>2009</v>
      </c>
    </row>
    <row r="2056" spans="1:32" ht="18" customHeight="1">
      <c r="A2056" s="22">
        <v>46186</v>
      </c>
      <c r="B2056" s="23" t="s">
        <v>278</v>
      </c>
      <c r="C2056" s="24">
        <v>561</v>
      </c>
      <c r="D2056" s="25">
        <v>2294</v>
      </c>
      <c r="E2056" s="26">
        <v>-90</v>
      </c>
      <c r="F2056" s="24">
        <v>7</v>
      </c>
      <c r="G2056" s="24">
        <v>6</v>
      </c>
      <c r="H2056" s="23" t="s">
        <v>3498</v>
      </c>
      <c r="I2056" s="23" t="s">
        <v>1978</v>
      </c>
      <c r="J2056" s="23" t="s">
        <v>1462</v>
      </c>
      <c r="K2056" s="23" t="s">
        <v>154</v>
      </c>
      <c r="L2056" s="27">
        <v>0.9869</v>
      </c>
      <c r="M2056" s="25">
        <v>77</v>
      </c>
      <c r="N2056" s="25">
        <v>-278</v>
      </c>
      <c r="O2056" s="24">
        <v>0</v>
      </c>
      <c r="P2056" s="24">
        <v>1</v>
      </c>
      <c r="Q2056" s="24">
        <v>1</v>
      </c>
      <c r="R2056" s="66">
        <v>431.77874636778739</v>
      </c>
      <c r="S2056" s="66">
        <v>5.3129062495493464</v>
      </c>
      <c r="T2056" s="66">
        <v>327.71428571428572</v>
      </c>
      <c r="U2056" s="66">
        <v>382.33333333333331</v>
      </c>
      <c r="V2056" s="66">
        <v>176.46153846153851</v>
      </c>
      <c r="W2056" s="24">
        <v>0</v>
      </c>
      <c r="X2056" s="24">
        <v>2</v>
      </c>
      <c r="Y2056" s="24">
        <v>0</v>
      </c>
      <c r="Z2056" s="24">
        <v>7</v>
      </c>
      <c r="AA2056" s="28">
        <v>2.25</v>
      </c>
      <c r="AB2056" s="28">
        <v>0.5</v>
      </c>
      <c r="AC2056" s="28">
        <v>1.125</v>
      </c>
      <c r="AD2056" s="28">
        <v>21.2</v>
      </c>
      <c r="AE2056" s="28">
        <v>21.200979440000001</v>
      </c>
      <c r="AF2056" t="s">
        <v>618</v>
      </c>
    </row>
    <row r="2057" spans="1:32" ht="18" customHeight="1">
      <c r="A2057" s="22">
        <v>46186</v>
      </c>
      <c r="B2057" s="23" t="s">
        <v>307</v>
      </c>
      <c r="C2057" s="24">
        <v>635</v>
      </c>
      <c r="D2057" s="25">
        <v>2286</v>
      </c>
      <c r="E2057" s="26">
        <v>-2852</v>
      </c>
      <c r="F2057" s="24">
        <v>7</v>
      </c>
      <c r="G2057" s="24">
        <v>4</v>
      </c>
      <c r="H2057" s="23" t="s">
        <v>2592</v>
      </c>
      <c r="I2057" s="23" t="s">
        <v>3638</v>
      </c>
      <c r="J2057" s="23" t="s">
        <v>3639</v>
      </c>
      <c r="K2057" s="23" t="s">
        <v>154</v>
      </c>
      <c r="L2057" s="27">
        <v>0.58409999999999995</v>
      </c>
      <c r="M2057" s="25">
        <v>0</v>
      </c>
      <c r="N2057" s="25">
        <v>0</v>
      </c>
      <c r="O2057" s="24">
        <v>0</v>
      </c>
      <c r="P2057" s="24">
        <v>5</v>
      </c>
      <c r="Q2057" s="24">
        <v>0</v>
      </c>
      <c r="R2057" s="66"/>
      <c r="S2057" s="66"/>
      <c r="T2057" s="66"/>
      <c r="U2057" s="66"/>
      <c r="V2057" s="66"/>
      <c r="W2057" s="24"/>
      <c r="X2057" s="24"/>
      <c r="Y2057" s="24"/>
      <c r="Z2057" s="24"/>
      <c r="AA2057" s="28"/>
      <c r="AB2057" s="28">
        <v>0.5</v>
      </c>
      <c r="AC2057" s="28"/>
      <c r="AD2057" s="28">
        <v>40</v>
      </c>
      <c r="AE2057" s="28">
        <v>40.000979430000001</v>
      </c>
      <c r="AF2057" t="s">
        <v>664</v>
      </c>
    </row>
    <row r="2058" spans="1:32" ht="18" customHeight="1">
      <c r="A2058" s="22">
        <v>46186</v>
      </c>
      <c r="B2058" s="23" t="s">
        <v>9</v>
      </c>
      <c r="C2058" s="24">
        <v>521</v>
      </c>
      <c r="D2058" s="25">
        <v>2256</v>
      </c>
      <c r="E2058" s="26">
        <v>-46</v>
      </c>
      <c r="F2058" s="24">
        <v>9</v>
      </c>
      <c r="G2058" s="24">
        <v>4</v>
      </c>
      <c r="H2058" s="23" t="s">
        <v>1956</v>
      </c>
      <c r="I2058" s="23" t="s">
        <v>1214</v>
      </c>
      <c r="J2058" s="23" t="s">
        <v>3261</v>
      </c>
      <c r="K2058" s="23" t="s">
        <v>370</v>
      </c>
      <c r="L2058" s="27">
        <v>0.99319999999999997</v>
      </c>
      <c r="M2058" s="25">
        <v>-602</v>
      </c>
      <c r="N2058" s="25">
        <v>-745</v>
      </c>
      <c r="O2058" s="24">
        <v>0</v>
      </c>
      <c r="P2058" s="24">
        <v>1</v>
      </c>
      <c r="Q2058" s="24">
        <v>1</v>
      </c>
      <c r="R2058" s="66">
        <v>389.26867995018682</v>
      </c>
      <c r="S2058" s="66">
        <v>5.7954829561132213</v>
      </c>
      <c r="T2058" s="66">
        <v>250.66666666666671</v>
      </c>
      <c r="U2058" s="66">
        <v>564</v>
      </c>
      <c r="V2058" s="66">
        <v>173.53846153846149</v>
      </c>
      <c r="W2058" s="24">
        <v>4</v>
      </c>
      <c r="X2058" s="24">
        <v>0</v>
      </c>
      <c r="Y2058" s="24">
        <v>0</v>
      </c>
      <c r="Z2058" s="24">
        <v>4</v>
      </c>
      <c r="AA2058" s="28">
        <v>2</v>
      </c>
      <c r="AB2058" s="28">
        <v>0.5</v>
      </c>
      <c r="AC2058" s="28">
        <v>1</v>
      </c>
      <c r="AD2058" s="28">
        <v>20</v>
      </c>
      <c r="AE2058" s="28">
        <v>20.00097942</v>
      </c>
      <c r="AF2058" t="s">
        <v>594</v>
      </c>
    </row>
    <row r="2059" spans="1:32" ht="18" customHeight="1">
      <c r="A2059" s="22">
        <v>46186</v>
      </c>
      <c r="B2059" s="23" t="s">
        <v>52</v>
      </c>
      <c r="C2059" s="24">
        <v>726</v>
      </c>
      <c r="D2059" s="25">
        <v>2162</v>
      </c>
      <c r="E2059" s="26">
        <v>-962</v>
      </c>
      <c r="F2059" s="24">
        <v>6</v>
      </c>
      <c r="G2059" s="24">
        <v>1</v>
      </c>
      <c r="H2059" s="23" t="s">
        <v>3640</v>
      </c>
      <c r="I2059" s="23" t="s">
        <v>3641</v>
      </c>
      <c r="J2059" s="23" t="s">
        <v>3642</v>
      </c>
      <c r="K2059" s="23" t="s">
        <v>154</v>
      </c>
      <c r="L2059" s="27">
        <v>0.85170000000000001</v>
      </c>
      <c r="M2059" s="25">
        <v>1561</v>
      </c>
      <c r="N2059" s="25">
        <v>449</v>
      </c>
      <c r="O2059" s="24">
        <v>0</v>
      </c>
      <c r="P2059" s="24">
        <v>6</v>
      </c>
      <c r="Q2059" s="24">
        <v>0</v>
      </c>
      <c r="R2059" s="66"/>
      <c r="S2059" s="66"/>
      <c r="T2059" s="66"/>
      <c r="U2059" s="66"/>
      <c r="V2059" s="66"/>
      <c r="W2059" s="24"/>
      <c r="X2059" s="24"/>
      <c r="Y2059" s="24"/>
      <c r="Z2059" s="24"/>
      <c r="AA2059" s="28"/>
      <c r="AB2059" s="28">
        <v>0.5</v>
      </c>
      <c r="AC2059" s="28"/>
      <c r="AD2059" s="28">
        <v>40</v>
      </c>
      <c r="AE2059" s="28">
        <v>40.000979409999999</v>
      </c>
      <c r="AF2059" t="s">
        <v>664</v>
      </c>
    </row>
    <row r="2060" spans="1:32" ht="18" customHeight="1">
      <c r="A2060" s="22">
        <v>46186</v>
      </c>
      <c r="B2060" s="23" t="s">
        <v>470</v>
      </c>
      <c r="C2060" s="24">
        <v>662</v>
      </c>
      <c r="D2060" s="25">
        <v>2153</v>
      </c>
      <c r="E2060" s="26">
        <v>-1997</v>
      </c>
      <c r="F2060" s="24">
        <v>12</v>
      </c>
      <c r="G2060" s="24">
        <v>29</v>
      </c>
      <c r="H2060" s="23" t="s">
        <v>219</v>
      </c>
      <c r="I2060" s="23" t="s">
        <v>1846</v>
      </c>
      <c r="J2060" s="23" t="s">
        <v>328</v>
      </c>
      <c r="K2060" s="23" t="s">
        <v>154</v>
      </c>
      <c r="L2060" s="27">
        <v>0.69079999999999997</v>
      </c>
      <c r="M2060" s="25">
        <v>3629</v>
      </c>
      <c r="N2060" s="25">
        <v>266</v>
      </c>
      <c r="O2060" s="24">
        <v>0</v>
      </c>
      <c r="P2060" s="24">
        <v>2</v>
      </c>
      <c r="Q2060" s="24">
        <v>0</v>
      </c>
      <c r="R2060" s="66"/>
      <c r="S2060" s="66"/>
      <c r="T2060" s="66"/>
      <c r="U2060" s="66"/>
      <c r="V2060" s="66"/>
      <c r="W2060" s="24"/>
      <c r="X2060" s="24"/>
      <c r="Y2060" s="24"/>
      <c r="Z2060" s="24"/>
      <c r="AA2060" s="28"/>
      <c r="AB2060" s="28">
        <v>0.5</v>
      </c>
      <c r="AC2060" s="28"/>
      <c r="AD2060" s="28">
        <v>40</v>
      </c>
      <c r="AE2060" s="28">
        <v>40.000979399999999</v>
      </c>
      <c r="AF2060" t="s">
        <v>664</v>
      </c>
    </row>
    <row r="2061" spans="1:32" ht="18" customHeight="1">
      <c r="A2061" s="22">
        <v>46186</v>
      </c>
      <c r="B2061" s="23" t="s">
        <v>685</v>
      </c>
      <c r="C2061" s="24">
        <v>756</v>
      </c>
      <c r="D2061" s="25">
        <v>2015</v>
      </c>
      <c r="E2061" s="26">
        <v>-873</v>
      </c>
      <c r="F2061" s="24">
        <v>17</v>
      </c>
      <c r="G2061" s="24">
        <v>8</v>
      </c>
      <c r="H2061" s="23" t="s">
        <v>3643</v>
      </c>
      <c r="I2061" s="23" t="s">
        <v>1000</v>
      </c>
      <c r="J2061" s="23" t="s">
        <v>1110</v>
      </c>
      <c r="K2061" s="23" t="s">
        <v>154</v>
      </c>
      <c r="L2061" s="27">
        <v>0.85560000000000003</v>
      </c>
      <c r="M2061" s="25">
        <v>-678</v>
      </c>
      <c r="N2061" s="25">
        <v>-1015</v>
      </c>
      <c r="O2061" s="24">
        <v>0</v>
      </c>
      <c r="P2061" s="24">
        <v>6</v>
      </c>
      <c r="Q2061" s="24">
        <v>0</v>
      </c>
      <c r="R2061" s="66"/>
      <c r="S2061" s="66"/>
      <c r="T2061" s="66"/>
      <c r="U2061" s="66"/>
      <c r="V2061" s="66"/>
      <c r="W2061" s="24"/>
      <c r="X2061" s="24"/>
      <c r="Y2061" s="24"/>
      <c r="Z2061" s="24"/>
      <c r="AA2061" s="28"/>
      <c r="AB2061" s="28">
        <v>0.5</v>
      </c>
      <c r="AC2061" s="28"/>
      <c r="AD2061" s="28">
        <v>40</v>
      </c>
      <c r="AE2061" s="28">
        <v>40.000979389999998</v>
      </c>
      <c r="AF2061" t="s">
        <v>664</v>
      </c>
    </row>
    <row r="2062" spans="1:32" ht="18" customHeight="1">
      <c r="A2062" s="22">
        <v>46186</v>
      </c>
      <c r="B2062" s="23" t="s">
        <v>24</v>
      </c>
      <c r="C2062" s="24">
        <v>631</v>
      </c>
      <c r="D2062" s="25">
        <v>1995</v>
      </c>
      <c r="E2062" s="26">
        <v>-1842</v>
      </c>
      <c r="F2062" s="24">
        <v>0</v>
      </c>
      <c r="G2062" s="24">
        <v>4</v>
      </c>
      <c r="H2062" s="23" t="s">
        <v>3644</v>
      </c>
      <c r="I2062" s="23" t="s">
        <v>214</v>
      </c>
      <c r="J2062" s="23" t="s">
        <v>3644</v>
      </c>
      <c r="K2062" s="23" t="s">
        <v>154</v>
      </c>
      <c r="L2062" s="27">
        <v>0.69220000000000004</v>
      </c>
      <c r="M2062" s="25">
        <v>-1453</v>
      </c>
      <c r="N2062" s="25">
        <v>-1946</v>
      </c>
      <c r="O2062" s="24">
        <v>0</v>
      </c>
      <c r="P2062" s="24">
        <v>1</v>
      </c>
      <c r="Q2062" s="24">
        <v>0</v>
      </c>
      <c r="R2062" s="66"/>
      <c r="S2062" s="66"/>
      <c r="T2062" s="66"/>
      <c r="U2062" s="66"/>
      <c r="V2062" s="66"/>
      <c r="W2062" s="24"/>
      <c r="X2062" s="24"/>
      <c r="Y2062" s="24"/>
      <c r="Z2062" s="24"/>
      <c r="AA2062" s="28"/>
      <c r="AB2062" s="28">
        <v>0.5</v>
      </c>
      <c r="AC2062" s="28"/>
      <c r="AD2062" s="28">
        <v>30</v>
      </c>
      <c r="AE2062" s="28">
        <v>30.00097938</v>
      </c>
      <c r="AF2062" t="s">
        <v>661</v>
      </c>
    </row>
    <row r="2063" spans="1:32" ht="18" customHeight="1">
      <c r="A2063" s="22">
        <v>46186</v>
      </c>
      <c r="B2063" s="23" t="s">
        <v>400</v>
      </c>
      <c r="C2063" s="24">
        <v>737</v>
      </c>
      <c r="D2063" s="25">
        <v>1860</v>
      </c>
      <c r="E2063" s="26">
        <v>543</v>
      </c>
      <c r="F2063" s="24">
        <v>13</v>
      </c>
      <c r="G2063" s="24">
        <v>9</v>
      </c>
      <c r="H2063" s="23" t="s">
        <v>2572</v>
      </c>
      <c r="I2063" s="23" t="s">
        <v>2354</v>
      </c>
      <c r="J2063" s="23" t="s">
        <v>2238</v>
      </c>
      <c r="K2063" s="23" t="s">
        <v>154</v>
      </c>
      <c r="L2063" s="27">
        <v>1.0972999999999999</v>
      </c>
      <c r="M2063" s="25">
        <v>-2533</v>
      </c>
      <c r="N2063" s="25">
        <v>159</v>
      </c>
      <c r="O2063" s="24">
        <v>0</v>
      </c>
      <c r="P2063" s="24">
        <v>7</v>
      </c>
      <c r="Q2063" s="24">
        <v>0</v>
      </c>
      <c r="R2063" s="66"/>
      <c r="S2063" s="66"/>
      <c r="T2063" s="66"/>
      <c r="U2063" s="66"/>
      <c r="V2063" s="66"/>
      <c r="W2063" s="24"/>
      <c r="X2063" s="24"/>
      <c r="Y2063" s="24"/>
      <c r="Z2063" s="24"/>
      <c r="AA2063" s="28"/>
      <c r="AB2063" s="28">
        <v>0.5</v>
      </c>
      <c r="AC2063" s="28"/>
      <c r="AD2063" s="28">
        <v>35</v>
      </c>
      <c r="AE2063" s="28">
        <v>35.000979370000003</v>
      </c>
      <c r="AF2063" t="s">
        <v>668</v>
      </c>
    </row>
    <row r="2064" spans="1:32" ht="18" customHeight="1">
      <c r="A2064" s="22">
        <v>46186</v>
      </c>
      <c r="B2064" s="23" t="s">
        <v>9</v>
      </c>
      <c r="C2064" s="24">
        <v>525</v>
      </c>
      <c r="D2064" s="25">
        <v>1843</v>
      </c>
      <c r="E2064" s="26">
        <v>-313</v>
      </c>
      <c r="F2064" s="24">
        <v>5</v>
      </c>
      <c r="G2064" s="24">
        <v>6</v>
      </c>
      <c r="H2064" s="23" t="s">
        <v>1063</v>
      </c>
      <c r="I2064" s="23" t="s">
        <v>3645</v>
      </c>
      <c r="J2064" s="23" t="s">
        <v>3646</v>
      </c>
      <c r="K2064" s="23" t="s">
        <v>154</v>
      </c>
      <c r="L2064" s="27">
        <v>0.94340000000000002</v>
      </c>
      <c r="M2064" s="25">
        <v>-855</v>
      </c>
      <c r="N2064" s="25">
        <v>611</v>
      </c>
      <c r="O2064" s="24">
        <v>0</v>
      </c>
      <c r="P2064" s="24">
        <v>5</v>
      </c>
      <c r="Q2064" s="24">
        <v>1</v>
      </c>
      <c r="R2064" s="66">
        <v>321.36322125363222</v>
      </c>
      <c r="S2064" s="66">
        <v>5.7349437586867902</v>
      </c>
      <c r="T2064" s="66">
        <v>368.6</v>
      </c>
      <c r="U2064" s="66">
        <v>307.16666666666669</v>
      </c>
      <c r="V2064" s="66">
        <v>167.5454545454545</v>
      </c>
      <c r="W2064" s="24">
        <v>0</v>
      </c>
      <c r="X2064" s="24">
        <v>4</v>
      </c>
      <c r="Y2064" s="24">
        <v>0</v>
      </c>
      <c r="Z2064" s="24">
        <v>5</v>
      </c>
      <c r="AA2064" s="28">
        <v>2.25</v>
      </c>
      <c r="AB2064" s="28">
        <v>0.5</v>
      </c>
      <c r="AC2064" s="28">
        <v>1.125</v>
      </c>
      <c r="AD2064" s="28">
        <v>31.2</v>
      </c>
      <c r="AE2064" s="28">
        <v>31.200979360000002</v>
      </c>
      <c r="AF2064" t="s">
        <v>984</v>
      </c>
    </row>
    <row r="2065" spans="1:32" ht="18" customHeight="1">
      <c r="A2065" s="22">
        <v>46186</v>
      </c>
      <c r="B2065" s="23" t="s">
        <v>44</v>
      </c>
      <c r="C2065" s="24">
        <v>572</v>
      </c>
      <c r="D2065" s="25">
        <v>1753</v>
      </c>
      <c r="E2065" s="26">
        <v>-399</v>
      </c>
      <c r="F2065" s="24">
        <v>5</v>
      </c>
      <c r="G2065" s="24">
        <v>4</v>
      </c>
      <c r="H2065" s="23" t="s">
        <v>1222</v>
      </c>
      <c r="I2065" s="23" t="s">
        <v>3647</v>
      </c>
      <c r="J2065" s="23" t="s">
        <v>3648</v>
      </c>
      <c r="K2065" s="23" t="s">
        <v>154</v>
      </c>
      <c r="L2065" s="27">
        <v>0.92410000000000003</v>
      </c>
      <c r="M2065" s="25">
        <v>52</v>
      </c>
      <c r="N2065" s="25">
        <v>-138</v>
      </c>
      <c r="O2065" s="24">
        <v>0</v>
      </c>
      <c r="P2065" s="24">
        <v>2</v>
      </c>
      <c r="Q2065" s="24">
        <v>1</v>
      </c>
      <c r="R2065" s="66">
        <v>306.16832710668331</v>
      </c>
      <c r="S2065" s="66">
        <v>5.7256085780198074</v>
      </c>
      <c r="T2065" s="66">
        <v>350.6</v>
      </c>
      <c r="U2065" s="66">
        <v>438.25</v>
      </c>
      <c r="V2065" s="66">
        <v>194.7777777777778</v>
      </c>
      <c r="W2065" s="24">
        <v>0</v>
      </c>
      <c r="X2065" s="24">
        <v>1</v>
      </c>
      <c r="Y2065" s="24">
        <v>0</v>
      </c>
      <c r="Z2065" s="24">
        <v>6</v>
      </c>
      <c r="AA2065" s="28">
        <v>1.75</v>
      </c>
      <c r="AB2065" s="28">
        <v>0.5</v>
      </c>
      <c r="AC2065" s="28">
        <v>0.875</v>
      </c>
      <c r="AD2065" s="28">
        <v>28.8</v>
      </c>
      <c r="AE2065" s="28">
        <v>28.800979349999999</v>
      </c>
      <c r="AF2065" t="s">
        <v>1124</v>
      </c>
    </row>
    <row r="2066" spans="1:32" ht="18" customHeight="1">
      <c r="A2066" s="22">
        <v>46186</v>
      </c>
      <c r="B2066" s="23" t="s">
        <v>38</v>
      </c>
      <c r="C2066" s="24">
        <v>705</v>
      </c>
      <c r="D2066" s="25">
        <v>1751</v>
      </c>
      <c r="E2066" s="26">
        <v>-683</v>
      </c>
      <c r="F2066" s="24">
        <v>10</v>
      </c>
      <c r="G2066" s="24">
        <v>7</v>
      </c>
      <c r="H2066" s="23" t="s">
        <v>682</v>
      </c>
      <c r="I2066" s="23" t="s">
        <v>2884</v>
      </c>
      <c r="J2066" s="23" t="s">
        <v>3649</v>
      </c>
      <c r="K2066" s="23" t="s">
        <v>154</v>
      </c>
      <c r="L2066" s="27">
        <v>0.87</v>
      </c>
      <c r="M2066" s="25">
        <v>-1612</v>
      </c>
      <c r="N2066" s="25">
        <v>-376</v>
      </c>
      <c r="O2066" s="24">
        <v>0</v>
      </c>
      <c r="P2066" s="24">
        <v>5</v>
      </c>
      <c r="Q2066" s="24">
        <v>0</v>
      </c>
      <c r="R2066" s="66"/>
      <c r="S2066" s="66"/>
      <c r="T2066" s="66"/>
      <c r="U2066" s="66"/>
      <c r="V2066" s="66"/>
      <c r="W2066" s="24"/>
      <c r="X2066" s="24"/>
      <c r="Y2066" s="24"/>
      <c r="Z2066" s="24"/>
      <c r="AA2066" s="28"/>
      <c r="AB2066" s="28">
        <v>0.5</v>
      </c>
      <c r="AC2066" s="28"/>
      <c r="AD2066" s="28">
        <v>40</v>
      </c>
      <c r="AE2066" s="28">
        <v>40.000979340000001</v>
      </c>
      <c r="AF2066" t="s">
        <v>664</v>
      </c>
    </row>
    <row r="2067" spans="1:32" ht="18" customHeight="1">
      <c r="A2067" s="22">
        <v>46186</v>
      </c>
      <c r="B2067" s="23" t="s">
        <v>9</v>
      </c>
      <c r="C2067" s="24">
        <v>536</v>
      </c>
      <c r="D2067" s="25">
        <v>1724</v>
      </c>
      <c r="E2067" s="26">
        <v>-539</v>
      </c>
      <c r="F2067" s="24">
        <v>4</v>
      </c>
      <c r="G2067" s="24">
        <v>5</v>
      </c>
      <c r="H2067" s="23" t="s">
        <v>3650</v>
      </c>
      <c r="I2067" s="23" t="s">
        <v>2865</v>
      </c>
      <c r="J2067" s="23" t="s">
        <v>1706</v>
      </c>
      <c r="K2067" s="23" t="s">
        <v>203</v>
      </c>
      <c r="L2067" s="27">
        <v>0.89580000000000004</v>
      </c>
      <c r="M2067" s="25">
        <v>1229</v>
      </c>
      <c r="N2067" s="25">
        <v>-715</v>
      </c>
      <c r="O2067" s="24">
        <v>0</v>
      </c>
      <c r="P2067" s="24">
        <v>6</v>
      </c>
      <c r="Q2067" s="24">
        <v>1</v>
      </c>
      <c r="R2067" s="66">
        <v>297.50275010377749</v>
      </c>
      <c r="S2067" s="66">
        <v>5.7949044148284994</v>
      </c>
      <c r="T2067" s="66">
        <v>431</v>
      </c>
      <c r="U2067" s="66">
        <v>344.8</v>
      </c>
      <c r="V2067" s="66">
        <v>191.55555555555549</v>
      </c>
      <c r="W2067" s="24">
        <v>0</v>
      </c>
      <c r="X2067" s="24">
        <v>3</v>
      </c>
      <c r="Y2067" s="24">
        <v>0</v>
      </c>
      <c r="Z2067" s="24">
        <v>4</v>
      </c>
      <c r="AA2067" s="28">
        <v>1.75</v>
      </c>
      <c r="AB2067" s="28">
        <v>0.5</v>
      </c>
      <c r="AC2067" s="28">
        <v>0.875</v>
      </c>
      <c r="AD2067" s="28">
        <v>28.8</v>
      </c>
      <c r="AE2067" s="28">
        <v>28.800979330000001</v>
      </c>
      <c r="AF2067" t="s">
        <v>1124</v>
      </c>
    </row>
    <row r="2068" spans="1:32" ht="18" customHeight="1">
      <c r="A2068" s="22">
        <v>46186</v>
      </c>
      <c r="B2068" s="23" t="s">
        <v>9</v>
      </c>
      <c r="C2068" s="24">
        <v>511</v>
      </c>
      <c r="D2068" s="25">
        <v>1683</v>
      </c>
      <c r="E2068" s="26">
        <v>-505</v>
      </c>
      <c r="F2068" s="24">
        <v>3</v>
      </c>
      <c r="G2068" s="24">
        <v>7</v>
      </c>
      <c r="H2068" s="23" t="s">
        <v>3165</v>
      </c>
      <c r="I2068" s="23" t="s">
        <v>3651</v>
      </c>
      <c r="J2068" s="23" t="s">
        <v>223</v>
      </c>
      <c r="K2068" s="23" t="s">
        <v>154</v>
      </c>
      <c r="L2068" s="27">
        <v>0.9</v>
      </c>
      <c r="M2068" s="25">
        <v>-357</v>
      </c>
      <c r="N2068" s="25">
        <v>112</v>
      </c>
      <c r="O2068" s="24">
        <v>0</v>
      </c>
      <c r="P2068" s="24">
        <v>1</v>
      </c>
      <c r="Q2068" s="24">
        <v>1</v>
      </c>
      <c r="R2068" s="66">
        <v>294.79452054794518</v>
      </c>
      <c r="S2068" s="66">
        <v>5.7090613382899633</v>
      </c>
      <c r="T2068" s="66">
        <v>561</v>
      </c>
      <c r="U2068" s="66">
        <v>240.42857142857139</v>
      </c>
      <c r="V2068" s="66">
        <v>168.3</v>
      </c>
      <c r="W2068" s="24">
        <v>0</v>
      </c>
      <c r="X2068" s="24">
        <v>6</v>
      </c>
      <c r="Y2068" s="24">
        <v>0</v>
      </c>
      <c r="Z2068" s="24">
        <v>5</v>
      </c>
      <c r="AA2068" s="28">
        <v>2.75</v>
      </c>
      <c r="AB2068" s="28">
        <v>0.5</v>
      </c>
      <c r="AC2068" s="28">
        <v>1.375</v>
      </c>
      <c r="AD2068" s="28">
        <v>23.8</v>
      </c>
      <c r="AE2068" s="28">
        <v>23.80097932</v>
      </c>
      <c r="AF2068" t="s">
        <v>2009</v>
      </c>
    </row>
    <row r="2069" spans="1:32" ht="18" customHeight="1">
      <c r="A2069" s="22">
        <v>46186</v>
      </c>
      <c r="B2069" s="23" t="s">
        <v>30</v>
      </c>
      <c r="C2069" s="24">
        <v>567</v>
      </c>
      <c r="D2069" s="25">
        <v>1656</v>
      </c>
      <c r="E2069" s="26">
        <v>-298</v>
      </c>
      <c r="F2069" s="24">
        <v>5</v>
      </c>
      <c r="G2069" s="24">
        <v>4</v>
      </c>
      <c r="H2069" s="23" t="s">
        <v>1239</v>
      </c>
      <c r="I2069" s="23" t="s">
        <v>3187</v>
      </c>
      <c r="J2069" s="23" t="s">
        <v>1498</v>
      </c>
      <c r="K2069" s="23" t="s">
        <v>154</v>
      </c>
      <c r="L2069" s="27">
        <v>0.94</v>
      </c>
      <c r="M2069" s="25">
        <v>-1063</v>
      </c>
      <c r="N2069" s="25">
        <v>-628</v>
      </c>
      <c r="O2069" s="24">
        <v>0</v>
      </c>
      <c r="P2069" s="24">
        <v>7</v>
      </c>
      <c r="Q2069" s="24">
        <v>1</v>
      </c>
      <c r="R2069" s="66">
        <v>288.13605230386048</v>
      </c>
      <c r="S2069" s="66">
        <v>5.7472849605561587</v>
      </c>
      <c r="T2069" s="66">
        <v>331.2</v>
      </c>
      <c r="U2069" s="66">
        <v>414</v>
      </c>
      <c r="V2069" s="66">
        <v>184</v>
      </c>
      <c r="W2069" s="24">
        <v>0</v>
      </c>
      <c r="X2069" s="24">
        <v>0</v>
      </c>
      <c r="Y2069" s="24">
        <v>0</v>
      </c>
      <c r="Z2069" s="24">
        <v>7</v>
      </c>
      <c r="AA2069" s="28">
        <v>1.75</v>
      </c>
      <c r="AB2069" s="28">
        <v>0.5</v>
      </c>
      <c r="AC2069" s="28">
        <v>0.875</v>
      </c>
      <c r="AD2069" s="28">
        <v>18.8</v>
      </c>
      <c r="AE2069" s="28">
        <v>18.800979309999999</v>
      </c>
      <c r="AF2069" t="s">
        <v>612</v>
      </c>
    </row>
    <row r="2070" spans="1:32" ht="18" customHeight="1">
      <c r="A2070" s="22">
        <v>46186</v>
      </c>
      <c r="B2070" s="23" t="s">
        <v>289</v>
      </c>
      <c r="C2070" s="24">
        <v>721</v>
      </c>
      <c r="D2070" s="25">
        <v>1624</v>
      </c>
      <c r="E2070" s="26">
        <v>-1753</v>
      </c>
      <c r="F2070" s="24">
        <v>7</v>
      </c>
      <c r="G2070" s="24">
        <v>4</v>
      </c>
      <c r="H2070" s="23" t="s">
        <v>1176</v>
      </c>
      <c r="I2070" s="23" t="s">
        <v>3566</v>
      </c>
      <c r="J2070" s="23" t="s">
        <v>2878</v>
      </c>
      <c r="K2070" s="23" t="s">
        <v>154</v>
      </c>
      <c r="L2070" s="27">
        <v>0.64019999999999999</v>
      </c>
      <c r="M2070" s="25">
        <v>-36</v>
      </c>
      <c r="N2070" s="25">
        <v>-887</v>
      </c>
      <c r="O2070" s="24">
        <v>0</v>
      </c>
      <c r="P2070" s="24">
        <v>1</v>
      </c>
      <c r="Q2070" s="24">
        <v>0</v>
      </c>
      <c r="R2070" s="66"/>
      <c r="S2070" s="66"/>
      <c r="T2070" s="66"/>
      <c r="U2070" s="66"/>
      <c r="V2070" s="66"/>
      <c r="W2070" s="24"/>
      <c r="X2070" s="24"/>
      <c r="Y2070" s="24"/>
      <c r="Z2070" s="24"/>
      <c r="AA2070" s="28"/>
      <c r="AB2070" s="28">
        <v>0.5</v>
      </c>
      <c r="AC2070" s="28"/>
      <c r="AD2070" s="28">
        <v>30</v>
      </c>
      <c r="AE2070" s="28">
        <v>30.000979300000001</v>
      </c>
      <c r="AF2070" t="s">
        <v>661</v>
      </c>
    </row>
    <row r="2071" spans="1:32" ht="18" customHeight="1">
      <c r="A2071" s="22">
        <v>46186</v>
      </c>
      <c r="B2071" s="23" t="s">
        <v>9</v>
      </c>
      <c r="C2071" s="24">
        <v>528</v>
      </c>
      <c r="D2071" s="25">
        <v>1604</v>
      </c>
      <c r="E2071" s="26">
        <v>-468</v>
      </c>
      <c r="F2071" s="24">
        <v>4</v>
      </c>
      <c r="G2071" s="24">
        <v>5</v>
      </c>
      <c r="H2071" s="23" t="s">
        <v>1871</v>
      </c>
      <c r="I2071" s="23" t="s">
        <v>2829</v>
      </c>
      <c r="J2071" s="23" t="s">
        <v>929</v>
      </c>
      <c r="K2071" s="23" t="s">
        <v>154</v>
      </c>
      <c r="L2071" s="27">
        <v>0.90269999999999995</v>
      </c>
      <c r="M2071" s="25">
        <v>1321</v>
      </c>
      <c r="N2071" s="25">
        <v>-512</v>
      </c>
      <c r="O2071" s="24">
        <v>0</v>
      </c>
      <c r="P2071" s="24">
        <v>8</v>
      </c>
      <c r="Q2071" s="24">
        <v>1</v>
      </c>
      <c r="R2071" s="66">
        <v>268.45122457451231</v>
      </c>
      <c r="S2071" s="66">
        <v>5.975014651329289</v>
      </c>
      <c r="T2071" s="66">
        <v>401</v>
      </c>
      <c r="U2071" s="66">
        <v>320.8</v>
      </c>
      <c r="V2071" s="66">
        <v>178.2222222222222</v>
      </c>
      <c r="W2071" s="24">
        <v>0</v>
      </c>
      <c r="X2071" s="24">
        <v>3</v>
      </c>
      <c r="Y2071" s="24">
        <v>0</v>
      </c>
      <c r="Z2071" s="24">
        <v>1</v>
      </c>
      <c r="AA2071" s="28">
        <v>1</v>
      </c>
      <c r="AB2071" s="28">
        <v>0.5</v>
      </c>
      <c r="AC2071" s="28">
        <v>0.5</v>
      </c>
      <c r="AD2071" s="28">
        <v>25</v>
      </c>
      <c r="AE2071" s="28">
        <v>25.00097929</v>
      </c>
      <c r="AF2071" t="s">
        <v>634</v>
      </c>
    </row>
    <row r="2072" spans="1:32" ht="18" customHeight="1">
      <c r="A2072" s="22">
        <v>46186</v>
      </c>
      <c r="B2072" s="23" t="s">
        <v>297</v>
      </c>
      <c r="C2072" s="24">
        <v>736</v>
      </c>
      <c r="D2072" s="25">
        <v>1553</v>
      </c>
      <c r="E2072" s="26">
        <v>609</v>
      </c>
      <c r="F2072" s="24">
        <v>7</v>
      </c>
      <c r="G2072" s="24">
        <v>7</v>
      </c>
      <c r="H2072" s="23" t="s">
        <v>3192</v>
      </c>
      <c r="I2072" s="23" t="s">
        <v>2771</v>
      </c>
      <c r="J2072" s="23" t="s">
        <v>2771</v>
      </c>
      <c r="K2072" s="23" t="s">
        <v>154</v>
      </c>
      <c r="L2072" s="27">
        <v>1.1307</v>
      </c>
      <c r="M2072" s="25">
        <v>390</v>
      </c>
      <c r="N2072" s="25">
        <v>-249</v>
      </c>
      <c r="O2072" s="24">
        <v>0</v>
      </c>
      <c r="P2072" s="24">
        <v>6</v>
      </c>
      <c r="Q2072" s="24">
        <v>0</v>
      </c>
      <c r="R2072" s="66"/>
      <c r="S2072" s="66"/>
      <c r="T2072" s="66"/>
      <c r="U2072" s="66"/>
      <c r="V2072" s="66"/>
      <c r="W2072" s="24"/>
      <c r="X2072" s="24"/>
      <c r="Y2072" s="24"/>
      <c r="Z2072" s="24"/>
      <c r="AA2072" s="28"/>
      <c r="AB2072" s="28">
        <v>0.5</v>
      </c>
      <c r="AC2072" s="28"/>
      <c r="AD2072" s="28">
        <v>45</v>
      </c>
      <c r="AE2072" s="28">
        <v>45.000979280000003</v>
      </c>
      <c r="AF2072" t="s">
        <v>241</v>
      </c>
    </row>
    <row r="2073" spans="1:32" ht="18" customHeight="1">
      <c r="A2073" s="22">
        <v>46186</v>
      </c>
      <c r="B2073" s="23" t="s">
        <v>16</v>
      </c>
      <c r="C2073" s="24">
        <v>558</v>
      </c>
      <c r="D2073" s="25">
        <v>1547</v>
      </c>
      <c r="E2073" s="26">
        <v>-118</v>
      </c>
      <c r="F2073" s="24">
        <v>6</v>
      </c>
      <c r="G2073" s="24">
        <v>2</v>
      </c>
      <c r="H2073" s="23" t="s">
        <v>2581</v>
      </c>
      <c r="I2073" s="23" t="s">
        <v>2280</v>
      </c>
      <c r="J2073" s="23" t="s">
        <v>3652</v>
      </c>
      <c r="K2073" s="23" t="s">
        <v>154</v>
      </c>
      <c r="L2073" s="27">
        <v>0.97460000000000002</v>
      </c>
      <c r="M2073" s="25">
        <v>-65</v>
      </c>
      <c r="N2073" s="25">
        <v>-195</v>
      </c>
      <c r="O2073" s="24">
        <v>0</v>
      </c>
      <c r="P2073" s="24">
        <v>8</v>
      </c>
      <c r="Q2073" s="24">
        <v>1</v>
      </c>
      <c r="R2073" s="66">
        <v>261.18612494811123</v>
      </c>
      <c r="S2073" s="66">
        <v>5.9229792559131393</v>
      </c>
      <c r="T2073" s="66">
        <v>257.83333333333331</v>
      </c>
      <c r="U2073" s="66">
        <v>773.5</v>
      </c>
      <c r="V2073" s="66">
        <v>193.375</v>
      </c>
      <c r="W2073" s="24">
        <v>5</v>
      </c>
      <c r="X2073" s="24">
        <v>0</v>
      </c>
      <c r="Y2073" s="24">
        <v>0</v>
      </c>
      <c r="Z2073" s="24">
        <v>6</v>
      </c>
      <c r="AA2073" s="28">
        <v>2.75</v>
      </c>
      <c r="AB2073" s="28">
        <v>0.5</v>
      </c>
      <c r="AC2073" s="28">
        <v>1.375</v>
      </c>
      <c r="AD2073" s="28">
        <v>33.799999999999997</v>
      </c>
      <c r="AE2073" s="28">
        <v>33.800979269999999</v>
      </c>
      <c r="AF2073" t="s">
        <v>3439</v>
      </c>
    </row>
    <row r="2074" spans="1:32" ht="18" customHeight="1">
      <c r="A2074" s="22">
        <v>46186</v>
      </c>
      <c r="B2074" s="23" t="s">
        <v>510</v>
      </c>
      <c r="C2074" s="24">
        <v>720</v>
      </c>
      <c r="D2074" s="25">
        <v>1546</v>
      </c>
      <c r="E2074" s="26">
        <v>7427</v>
      </c>
      <c r="F2074" s="24">
        <v>27</v>
      </c>
      <c r="G2074" s="24">
        <v>3</v>
      </c>
      <c r="H2074" s="23" t="s">
        <v>1309</v>
      </c>
      <c r="I2074" s="23" t="s">
        <v>1200</v>
      </c>
      <c r="J2074" s="23" t="s">
        <v>3653</v>
      </c>
      <c r="K2074" s="23" t="s">
        <v>154</v>
      </c>
      <c r="L2074" s="27">
        <v>2.6013000000000002</v>
      </c>
      <c r="M2074" s="25">
        <v>-604</v>
      </c>
      <c r="N2074" s="25">
        <v>690</v>
      </c>
      <c r="O2074" s="24">
        <v>0</v>
      </c>
      <c r="P2074" s="24">
        <v>0</v>
      </c>
      <c r="Q2074" s="24">
        <v>0</v>
      </c>
      <c r="R2074" s="66"/>
      <c r="S2074" s="66"/>
      <c r="T2074" s="66"/>
      <c r="U2074" s="66"/>
      <c r="V2074" s="66"/>
      <c r="W2074" s="24"/>
      <c r="X2074" s="24"/>
      <c r="Y2074" s="24"/>
      <c r="Z2074" s="24"/>
      <c r="AA2074" s="28"/>
      <c r="AB2074" s="28">
        <v>0.5</v>
      </c>
      <c r="AC2074" s="28"/>
      <c r="AD2074" s="28">
        <v>80</v>
      </c>
      <c r="AE2074" s="28">
        <v>80.000979259999994</v>
      </c>
      <c r="AF2074" t="s">
        <v>155</v>
      </c>
    </row>
    <row r="2075" spans="1:32" ht="18" customHeight="1">
      <c r="A2075" s="22">
        <v>46186</v>
      </c>
      <c r="B2075" s="23" t="s">
        <v>416</v>
      </c>
      <c r="C2075" s="24">
        <v>650</v>
      </c>
      <c r="D2075" s="25">
        <v>1478</v>
      </c>
      <c r="E2075" s="26">
        <v>1464</v>
      </c>
      <c r="F2075" s="24">
        <v>30</v>
      </c>
      <c r="G2075" s="24">
        <v>2</v>
      </c>
      <c r="H2075" s="23" t="s">
        <v>3654</v>
      </c>
      <c r="I2075" s="23" t="s">
        <v>1618</v>
      </c>
      <c r="J2075" s="23" t="s">
        <v>3655</v>
      </c>
      <c r="K2075" s="23" t="s">
        <v>154</v>
      </c>
      <c r="L2075" s="27">
        <v>1.3302</v>
      </c>
      <c r="M2075" s="25">
        <v>-129</v>
      </c>
      <c r="N2075" s="25">
        <v>1222</v>
      </c>
      <c r="O2075" s="24">
        <v>0</v>
      </c>
      <c r="P2075" s="24">
        <v>0</v>
      </c>
      <c r="Q2075" s="24">
        <v>0</v>
      </c>
      <c r="R2075" s="66"/>
      <c r="S2075" s="66"/>
      <c r="T2075" s="66"/>
      <c r="U2075" s="66"/>
      <c r="V2075" s="66"/>
      <c r="W2075" s="24"/>
      <c r="X2075" s="24"/>
      <c r="Y2075" s="24"/>
      <c r="Z2075" s="24"/>
      <c r="AA2075" s="28"/>
      <c r="AB2075" s="28">
        <v>0.5</v>
      </c>
      <c r="AC2075" s="28"/>
      <c r="AD2075" s="28">
        <v>60</v>
      </c>
      <c r="AE2075" s="28">
        <v>60.00097925</v>
      </c>
      <c r="AF2075" t="s">
        <v>578</v>
      </c>
    </row>
    <row r="2076" spans="1:32" ht="18" customHeight="1">
      <c r="A2076" s="22">
        <v>46186</v>
      </c>
      <c r="B2076" s="23" t="s">
        <v>20</v>
      </c>
      <c r="C2076" s="24">
        <v>700</v>
      </c>
      <c r="D2076" s="25">
        <v>1463</v>
      </c>
      <c r="E2076" s="26">
        <v>2331</v>
      </c>
      <c r="F2076" s="24">
        <v>23</v>
      </c>
      <c r="G2076" s="24">
        <v>8</v>
      </c>
      <c r="H2076" s="23" t="s">
        <v>1853</v>
      </c>
      <c r="I2076" s="23" t="s">
        <v>2537</v>
      </c>
      <c r="J2076" s="23" t="s">
        <v>511</v>
      </c>
      <c r="K2076" s="23" t="s">
        <v>154</v>
      </c>
      <c r="L2076" s="27">
        <v>1.5310999999999999</v>
      </c>
      <c r="M2076" s="25">
        <v>-1110</v>
      </c>
      <c r="N2076" s="25">
        <v>-670</v>
      </c>
      <c r="O2076" s="24">
        <v>0</v>
      </c>
      <c r="P2076" s="24">
        <v>0</v>
      </c>
      <c r="Q2076" s="24">
        <v>0</v>
      </c>
      <c r="R2076" s="66"/>
      <c r="S2076" s="66"/>
      <c r="T2076" s="66"/>
      <c r="U2076" s="66"/>
      <c r="V2076" s="66"/>
      <c r="W2076" s="24"/>
      <c r="X2076" s="24"/>
      <c r="Y2076" s="24"/>
      <c r="Z2076" s="24"/>
      <c r="AA2076" s="28"/>
      <c r="AB2076" s="28">
        <v>0.5</v>
      </c>
      <c r="AC2076" s="28"/>
      <c r="AD2076" s="28">
        <v>70</v>
      </c>
      <c r="AE2076" s="28">
        <v>70.000979240000007</v>
      </c>
      <c r="AF2076" t="s">
        <v>178</v>
      </c>
    </row>
    <row r="2077" spans="1:32" ht="18" customHeight="1">
      <c r="A2077" s="22">
        <v>46186</v>
      </c>
      <c r="B2077" s="23" t="s">
        <v>38</v>
      </c>
      <c r="C2077" s="24">
        <v>707</v>
      </c>
      <c r="D2077" s="25">
        <v>1419</v>
      </c>
      <c r="E2077" s="26">
        <v>-73</v>
      </c>
      <c r="F2077" s="24">
        <v>10</v>
      </c>
      <c r="G2077" s="24">
        <v>4</v>
      </c>
      <c r="H2077" s="23" t="s">
        <v>1621</v>
      </c>
      <c r="I2077" s="23" t="s">
        <v>3157</v>
      </c>
      <c r="J2077" s="23" t="s">
        <v>3656</v>
      </c>
      <c r="K2077" s="23" t="s">
        <v>154</v>
      </c>
      <c r="L2077" s="27">
        <v>0.9829</v>
      </c>
      <c r="M2077" s="25">
        <v>-682</v>
      </c>
      <c r="N2077" s="25">
        <v>-1181</v>
      </c>
      <c r="O2077" s="24">
        <v>0</v>
      </c>
      <c r="P2077" s="24">
        <v>7</v>
      </c>
      <c r="Q2077" s="24">
        <v>0</v>
      </c>
      <c r="R2077" s="66"/>
      <c r="S2077" s="66"/>
      <c r="T2077" s="66"/>
      <c r="U2077" s="66"/>
      <c r="V2077" s="66"/>
      <c r="W2077" s="24"/>
      <c r="X2077" s="24"/>
      <c r="Y2077" s="24"/>
      <c r="Z2077" s="24"/>
      <c r="AA2077" s="28"/>
      <c r="AB2077" s="28">
        <v>0.5</v>
      </c>
      <c r="AC2077" s="28"/>
      <c r="AD2077" s="28">
        <v>30</v>
      </c>
      <c r="AE2077" s="28">
        <v>30.000979229999999</v>
      </c>
      <c r="AF2077" t="s">
        <v>661</v>
      </c>
    </row>
    <row r="2078" spans="1:32" ht="18" customHeight="1">
      <c r="A2078" s="22">
        <v>46186</v>
      </c>
      <c r="B2078" s="23" t="s">
        <v>380</v>
      </c>
      <c r="C2078" s="24">
        <v>723</v>
      </c>
      <c r="D2078" s="25">
        <v>1417</v>
      </c>
      <c r="E2078" s="26">
        <v>-1369</v>
      </c>
      <c r="F2078" s="24">
        <v>3</v>
      </c>
      <c r="G2078" s="24">
        <v>6</v>
      </c>
      <c r="H2078" s="23" t="s">
        <v>956</v>
      </c>
      <c r="I2078" s="23" t="s">
        <v>2027</v>
      </c>
      <c r="J2078" s="23" t="s">
        <v>2548</v>
      </c>
      <c r="K2078" s="23" t="s">
        <v>154</v>
      </c>
      <c r="L2078" s="27">
        <v>0.67800000000000005</v>
      </c>
      <c r="M2078" s="25">
        <v>20</v>
      </c>
      <c r="N2078" s="25">
        <v>-721</v>
      </c>
      <c r="O2078" s="24">
        <v>0</v>
      </c>
      <c r="P2078" s="24">
        <v>3</v>
      </c>
      <c r="Q2078" s="24">
        <v>0</v>
      </c>
      <c r="R2078" s="66"/>
      <c r="S2078" s="66"/>
      <c r="T2078" s="66"/>
      <c r="U2078" s="66"/>
      <c r="V2078" s="66"/>
      <c r="W2078" s="24"/>
      <c r="X2078" s="24"/>
      <c r="Y2078" s="24"/>
      <c r="Z2078" s="24"/>
      <c r="AA2078" s="28"/>
      <c r="AB2078" s="28">
        <v>0.5</v>
      </c>
      <c r="AC2078" s="28"/>
      <c r="AD2078" s="28">
        <v>30</v>
      </c>
      <c r="AE2078" s="28">
        <v>30.000979220000001</v>
      </c>
      <c r="AF2078" t="s">
        <v>661</v>
      </c>
    </row>
    <row r="2079" spans="1:32" ht="18" customHeight="1">
      <c r="A2079" s="22">
        <v>46186</v>
      </c>
      <c r="B2079" s="23" t="s">
        <v>38</v>
      </c>
      <c r="C2079" s="24">
        <v>703</v>
      </c>
      <c r="D2079" s="25">
        <v>1401</v>
      </c>
      <c r="E2079" s="26">
        <v>3513</v>
      </c>
      <c r="F2079" s="24">
        <v>24</v>
      </c>
      <c r="G2079" s="24">
        <v>5</v>
      </c>
      <c r="H2079" s="23" t="s">
        <v>1271</v>
      </c>
      <c r="I2079" s="23" t="s">
        <v>3186</v>
      </c>
      <c r="J2079" s="23" t="s">
        <v>911</v>
      </c>
      <c r="K2079" s="23" t="s">
        <v>154</v>
      </c>
      <c r="L2079" s="27">
        <v>1.8358000000000001</v>
      </c>
      <c r="M2079" s="25">
        <v>-1723</v>
      </c>
      <c r="N2079" s="25">
        <v>-1869</v>
      </c>
      <c r="O2079" s="24">
        <v>0</v>
      </c>
      <c r="P2079" s="24">
        <v>3</v>
      </c>
      <c r="Q2079" s="24">
        <v>0</v>
      </c>
      <c r="R2079" s="66"/>
      <c r="S2079" s="66"/>
      <c r="T2079" s="66"/>
      <c r="U2079" s="66"/>
      <c r="V2079" s="66"/>
      <c r="W2079" s="24"/>
      <c r="X2079" s="24"/>
      <c r="Y2079" s="24"/>
      <c r="Z2079" s="24"/>
      <c r="AA2079" s="28"/>
      <c r="AB2079" s="28">
        <v>0.5</v>
      </c>
      <c r="AC2079" s="28"/>
      <c r="AD2079" s="28">
        <v>80</v>
      </c>
      <c r="AE2079" s="28">
        <v>80.000979209999997</v>
      </c>
      <c r="AF2079" t="s">
        <v>155</v>
      </c>
    </row>
    <row r="2080" spans="1:32" ht="18" customHeight="1">
      <c r="A2080" s="22">
        <v>46186</v>
      </c>
      <c r="B2080" s="23" t="s">
        <v>485</v>
      </c>
      <c r="C2080" s="24">
        <v>713</v>
      </c>
      <c r="D2080" s="25">
        <v>1352</v>
      </c>
      <c r="E2080" s="26">
        <v>566</v>
      </c>
      <c r="F2080" s="24">
        <v>18</v>
      </c>
      <c r="G2080" s="24">
        <v>6</v>
      </c>
      <c r="H2080" s="23" t="s">
        <v>1324</v>
      </c>
      <c r="I2080" s="23" t="s">
        <v>3576</v>
      </c>
      <c r="J2080" s="23" t="s">
        <v>3213</v>
      </c>
      <c r="K2080" s="23" t="s">
        <v>154</v>
      </c>
      <c r="L2080" s="27">
        <v>1.1395</v>
      </c>
      <c r="M2080" s="25">
        <v>1405</v>
      </c>
      <c r="N2080" s="25">
        <v>2809</v>
      </c>
      <c r="O2080" s="24">
        <v>0</v>
      </c>
      <c r="P2080" s="24">
        <v>3</v>
      </c>
      <c r="Q2080" s="24">
        <v>0</v>
      </c>
      <c r="R2080" s="66"/>
      <c r="S2080" s="66"/>
      <c r="T2080" s="66"/>
      <c r="U2080" s="66"/>
      <c r="V2080" s="66"/>
      <c r="W2080" s="24"/>
      <c r="X2080" s="24"/>
      <c r="Y2080" s="24"/>
      <c r="Z2080" s="24"/>
      <c r="AA2080" s="28"/>
      <c r="AB2080" s="28">
        <v>0.5</v>
      </c>
      <c r="AC2080" s="28"/>
      <c r="AD2080" s="28">
        <v>35</v>
      </c>
      <c r="AE2080" s="28">
        <v>35.000979200000003</v>
      </c>
      <c r="AF2080" t="s">
        <v>668</v>
      </c>
    </row>
    <row r="2081" spans="1:32" ht="18" customHeight="1">
      <c r="A2081" s="22">
        <v>46186</v>
      </c>
      <c r="B2081" s="23" t="s">
        <v>9</v>
      </c>
      <c r="C2081" s="24">
        <v>513</v>
      </c>
      <c r="D2081" s="25">
        <v>1349</v>
      </c>
      <c r="E2081" s="26">
        <v>181</v>
      </c>
      <c r="F2081" s="24">
        <v>7</v>
      </c>
      <c r="G2081" s="24">
        <v>2</v>
      </c>
      <c r="H2081" s="23" t="s">
        <v>2374</v>
      </c>
      <c r="I2081" s="23" t="s">
        <v>3657</v>
      </c>
      <c r="J2081" s="23" t="s">
        <v>3658</v>
      </c>
      <c r="K2081" s="23" t="s">
        <v>154</v>
      </c>
      <c r="L2081" s="27">
        <v>1.0447</v>
      </c>
      <c r="M2081" s="25">
        <v>-385</v>
      </c>
      <c r="N2081" s="25">
        <v>-409</v>
      </c>
      <c r="O2081" s="24">
        <v>0</v>
      </c>
      <c r="P2081" s="24">
        <v>3</v>
      </c>
      <c r="Q2081" s="24">
        <v>1</v>
      </c>
      <c r="R2081" s="66">
        <v>214.98235782482359</v>
      </c>
      <c r="S2081" s="66">
        <v>6.2749335045400354</v>
      </c>
      <c r="T2081" s="66">
        <v>192.71428571428569</v>
      </c>
      <c r="U2081" s="66">
        <v>674.5</v>
      </c>
      <c r="V2081" s="66">
        <v>149.88888888888891</v>
      </c>
      <c r="W2081" s="24">
        <v>7</v>
      </c>
      <c r="X2081" s="24">
        <v>0</v>
      </c>
      <c r="Y2081" s="24">
        <v>3</v>
      </c>
      <c r="Z2081" s="24">
        <v>0</v>
      </c>
      <c r="AA2081" s="28">
        <v>2.5</v>
      </c>
      <c r="AB2081" s="28">
        <v>0.5</v>
      </c>
      <c r="AC2081" s="28">
        <v>1.25</v>
      </c>
      <c r="AD2081" s="28">
        <v>12.5</v>
      </c>
      <c r="AE2081" s="28">
        <v>12.500979190000001</v>
      </c>
      <c r="AF2081" t="s">
        <v>481</v>
      </c>
    </row>
    <row r="2082" spans="1:32" ht="18" customHeight="1">
      <c r="A2082" s="22">
        <v>46186</v>
      </c>
      <c r="B2082" s="23" t="s">
        <v>171</v>
      </c>
      <c r="C2082" s="24">
        <v>666</v>
      </c>
      <c r="D2082" s="25">
        <v>1339</v>
      </c>
      <c r="E2082" s="26">
        <v>-708</v>
      </c>
      <c r="F2082" s="24">
        <v>6</v>
      </c>
      <c r="G2082" s="24">
        <v>5</v>
      </c>
      <c r="H2082" s="23" t="s">
        <v>3181</v>
      </c>
      <c r="I2082" s="23" t="s">
        <v>265</v>
      </c>
      <c r="J2082" s="23" t="s">
        <v>1396</v>
      </c>
      <c r="K2082" s="23" t="s">
        <v>154</v>
      </c>
      <c r="L2082" s="27">
        <v>0.82369999999999999</v>
      </c>
      <c r="M2082" s="25">
        <v>-315</v>
      </c>
      <c r="N2082" s="25">
        <v>2287</v>
      </c>
      <c r="O2082" s="24">
        <v>0</v>
      </c>
      <c r="P2082" s="24">
        <v>6</v>
      </c>
      <c r="Q2082" s="24">
        <v>0</v>
      </c>
      <c r="R2082" s="66"/>
      <c r="S2082" s="66"/>
      <c r="T2082" s="66"/>
      <c r="U2082" s="66"/>
      <c r="V2082" s="66"/>
      <c r="W2082" s="24"/>
      <c r="X2082" s="24"/>
      <c r="Y2082" s="24"/>
      <c r="Z2082" s="24"/>
      <c r="AA2082" s="28"/>
      <c r="AB2082" s="28">
        <v>0.5</v>
      </c>
      <c r="AC2082" s="28"/>
      <c r="AD2082" s="28">
        <v>40</v>
      </c>
      <c r="AE2082" s="28">
        <v>40.000979180000002</v>
      </c>
      <c r="AF2082" t="s">
        <v>664</v>
      </c>
    </row>
    <row r="2083" spans="1:32" ht="18" customHeight="1">
      <c r="A2083" s="22">
        <v>46186</v>
      </c>
      <c r="B2083" s="23" t="s">
        <v>166</v>
      </c>
      <c r="C2083" s="24">
        <v>652</v>
      </c>
      <c r="D2083" s="25">
        <v>1294</v>
      </c>
      <c r="E2083" s="26">
        <v>-1706</v>
      </c>
      <c r="F2083" s="24">
        <v>3</v>
      </c>
      <c r="G2083" s="24">
        <v>2</v>
      </c>
      <c r="H2083" s="23" t="s">
        <v>2813</v>
      </c>
      <c r="I2083" s="23" t="s">
        <v>3659</v>
      </c>
      <c r="J2083" s="23" t="s">
        <v>3660</v>
      </c>
      <c r="K2083" s="23" t="s">
        <v>154</v>
      </c>
      <c r="L2083" s="27">
        <v>0.5605</v>
      </c>
      <c r="M2083" s="25">
        <v>-2242</v>
      </c>
      <c r="N2083" s="25">
        <v>-1598</v>
      </c>
      <c r="O2083" s="24">
        <v>0</v>
      </c>
      <c r="P2083" s="24">
        <v>2</v>
      </c>
      <c r="Q2083" s="24">
        <v>0</v>
      </c>
      <c r="R2083" s="66"/>
      <c r="S2083" s="66"/>
      <c r="T2083" s="66"/>
      <c r="U2083" s="66"/>
      <c r="V2083" s="66"/>
      <c r="W2083" s="24"/>
      <c r="X2083" s="24"/>
      <c r="Y2083" s="24"/>
      <c r="Z2083" s="24"/>
      <c r="AA2083" s="28"/>
      <c r="AB2083" s="28">
        <v>0.5</v>
      </c>
      <c r="AC2083" s="28"/>
      <c r="AD2083" s="28">
        <v>40</v>
      </c>
      <c r="AE2083" s="28">
        <v>40.000979170000001</v>
      </c>
      <c r="AF2083" t="s">
        <v>664</v>
      </c>
    </row>
    <row r="2084" spans="1:32" ht="18" customHeight="1">
      <c r="A2084" s="22">
        <v>46186</v>
      </c>
      <c r="B2084" s="23" t="s">
        <v>9</v>
      </c>
      <c r="C2084" s="24">
        <v>515</v>
      </c>
      <c r="D2084" s="25">
        <v>1293</v>
      </c>
      <c r="E2084" s="26">
        <v>-909</v>
      </c>
      <c r="F2084" s="24">
        <v>2</v>
      </c>
      <c r="G2084" s="24">
        <v>2</v>
      </c>
      <c r="H2084" s="23" t="s">
        <v>3661</v>
      </c>
      <c r="I2084" s="23" t="s">
        <v>3662</v>
      </c>
      <c r="J2084" s="23" t="s">
        <v>3662</v>
      </c>
      <c r="K2084" s="23" t="s">
        <v>154</v>
      </c>
      <c r="L2084" s="27">
        <v>0.76570000000000005</v>
      </c>
      <c r="M2084" s="25">
        <v>-360</v>
      </c>
      <c r="N2084" s="25">
        <v>1133</v>
      </c>
      <c r="O2084" s="24">
        <v>0</v>
      </c>
      <c r="P2084" s="24">
        <v>5</v>
      </c>
      <c r="Q2084" s="24">
        <v>1</v>
      </c>
      <c r="R2084" s="66">
        <v>211.0333125778331</v>
      </c>
      <c r="S2084" s="66">
        <v>6.1269947583423203</v>
      </c>
      <c r="T2084" s="66">
        <v>646.5</v>
      </c>
      <c r="U2084" s="66">
        <v>646.5</v>
      </c>
      <c r="V2084" s="66">
        <v>323.25</v>
      </c>
      <c r="W2084" s="24">
        <v>0</v>
      </c>
      <c r="X2084" s="24">
        <v>0</v>
      </c>
      <c r="Y2084" s="24">
        <v>0</v>
      </c>
      <c r="Z2084" s="24">
        <v>0</v>
      </c>
      <c r="AA2084" s="28">
        <v>0</v>
      </c>
      <c r="AB2084" s="28">
        <v>0.5</v>
      </c>
      <c r="AC2084" s="28">
        <v>0</v>
      </c>
      <c r="AD2084" s="28">
        <v>20</v>
      </c>
      <c r="AE2084" s="28">
        <v>20.00097916</v>
      </c>
      <c r="AF2084" t="s">
        <v>590</v>
      </c>
    </row>
    <row r="2085" spans="1:32" ht="18" customHeight="1">
      <c r="A2085" s="22">
        <v>46186</v>
      </c>
      <c r="B2085" s="23" t="s">
        <v>387</v>
      </c>
      <c r="C2085" s="24">
        <v>685</v>
      </c>
      <c r="D2085" s="25">
        <v>1237</v>
      </c>
      <c r="E2085" s="26">
        <v>837</v>
      </c>
      <c r="F2085" s="24">
        <v>21</v>
      </c>
      <c r="G2085" s="24">
        <v>7</v>
      </c>
      <c r="H2085" s="23" t="s">
        <v>1598</v>
      </c>
      <c r="I2085" s="23" t="s">
        <v>1310</v>
      </c>
      <c r="J2085" s="23" t="s">
        <v>2349</v>
      </c>
      <c r="K2085" s="23" t="s">
        <v>154</v>
      </c>
      <c r="L2085" s="27">
        <v>1.2255</v>
      </c>
      <c r="M2085" s="25">
        <v>-706</v>
      </c>
      <c r="N2085" s="25">
        <v>275</v>
      </c>
      <c r="O2085" s="24">
        <v>0</v>
      </c>
      <c r="P2085" s="24">
        <v>5</v>
      </c>
      <c r="Q2085" s="24">
        <v>0</v>
      </c>
      <c r="R2085" s="66"/>
      <c r="S2085" s="66"/>
      <c r="T2085" s="66"/>
      <c r="U2085" s="66"/>
      <c r="V2085" s="66"/>
      <c r="W2085" s="24"/>
      <c r="X2085" s="24"/>
      <c r="Y2085" s="24"/>
      <c r="Z2085" s="24"/>
      <c r="AA2085" s="28"/>
      <c r="AB2085" s="28">
        <v>0.5</v>
      </c>
      <c r="AC2085" s="28"/>
      <c r="AD2085" s="28">
        <v>35</v>
      </c>
      <c r="AE2085" s="28">
        <v>35.000979149999999</v>
      </c>
      <c r="AF2085" t="s">
        <v>668</v>
      </c>
    </row>
    <row r="2086" spans="1:32" ht="18" customHeight="1">
      <c r="A2086" s="22">
        <v>46186</v>
      </c>
      <c r="B2086" s="23" t="s">
        <v>16</v>
      </c>
      <c r="C2086" s="24">
        <v>553</v>
      </c>
      <c r="D2086" s="25">
        <v>1226</v>
      </c>
      <c r="E2086" s="26">
        <v>-117</v>
      </c>
      <c r="F2086" s="24">
        <v>5</v>
      </c>
      <c r="G2086" s="24">
        <v>0</v>
      </c>
      <c r="H2086" s="23" t="s">
        <v>3020</v>
      </c>
      <c r="I2086" s="23" t="s">
        <v>3020</v>
      </c>
      <c r="J2086" s="23" t="s">
        <v>214</v>
      </c>
      <c r="K2086" s="23" t="s">
        <v>154</v>
      </c>
      <c r="L2086" s="27">
        <v>0.96819999999999995</v>
      </c>
      <c r="M2086" s="25">
        <v>950</v>
      </c>
      <c r="N2086" s="25">
        <v>293</v>
      </c>
      <c r="O2086" s="24">
        <v>0</v>
      </c>
      <c r="P2086" s="24">
        <v>3</v>
      </c>
      <c r="Q2086" s="24">
        <v>1</v>
      </c>
      <c r="R2086" s="66">
        <v>215.35766915732671</v>
      </c>
      <c r="S2086" s="66">
        <v>5.6928550759172731</v>
      </c>
      <c r="T2086" s="66">
        <v>245.2</v>
      </c>
      <c r="U2086" s="66"/>
      <c r="V2086" s="66">
        <v>245.2</v>
      </c>
      <c r="W2086" s="24">
        <v>7</v>
      </c>
      <c r="X2086" s="24"/>
      <c r="Y2086" s="24">
        <v>0</v>
      </c>
      <c r="Z2086" s="24">
        <v>6</v>
      </c>
      <c r="AA2086" s="28">
        <v>4.333333333333333</v>
      </c>
      <c r="AB2086" s="28">
        <v>0.5</v>
      </c>
      <c r="AC2086" s="28">
        <v>2.166666666666667</v>
      </c>
      <c r="AD2086" s="28">
        <v>31.7</v>
      </c>
      <c r="AE2086" s="28">
        <v>31.700979140000001</v>
      </c>
      <c r="AF2086" t="s">
        <v>3663</v>
      </c>
    </row>
    <row r="2087" spans="1:32" ht="18" customHeight="1">
      <c r="A2087" s="22">
        <v>46186</v>
      </c>
      <c r="B2087" s="23" t="s">
        <v>14</v>
      </c>
      <c r="C2087" s="24">
        <v>502</v>
      </c>
      <c r="D2087" s="25">
        <v>1222</v>
      </c>
      <c r="E2087" s="26">
        <v>-643</v>
      </c>
      <c r="F2087" s="24">
        <v>2</v>
      </c>
      <c r="G2087" s="24">
        <v>4</v>
      </c>
      <c r="H2087" s="23" t="s">
        <v>359</v>
      </c>
      <c r="I2087" s="23" t="s">
        <v>360</v>
      </c>
      <c r="J2087" s="23" t="s">
        <v>2328</v>
      </c>
      <c r="K2087" s="23" t="s">
        <v>154</v>
      </c>
      <c r="L2087" s="27">
        <v>0.8246</v>
      </c>
      <c r="M2087" s="25">
        <v>531</v>
      </c>
      <c r="N2087" s="25">
        <v>-1114</v>
      </c>
      <c r="O2087" s="24">
        <v>0</v>
      </c>
      <c r="P2087" s="24">
        <v>2</v>
      </c>
      <c r="Q2087" s="24">
        <v>1</v>
      </c>
      <c r="R2087" s="66">
        <v>197.8434516396845</v>
      </c>
      <c r="S2087" s="66">
        <v>6.1766006904566382</v>
      </c>
      <c r="T2087" s="66">
        <v>611</v>
      </c>
      <c r="U2087" s="66">
        <v>305.5</v>
      </c>
      <c r="V2087" s="66">
        <v>203.66666666666671</v>
      </c>
      <c r="W2087" s="24">
        <v>0</v>
      </c>
      <c r="X2087" s="24">
        <v>3</v>
      </c>
      <c r="Y2087" s="24">
        <v>0</v>
      </c>
      <c r="Z2087" s="24">
        <v>2</v>
      </c>
      <c r="AA2087" s="28">
        <v>1.25</v>
      </c>
      <c r="AB2087" s="28">
        <v>0.5</v>
      </c>
      <c r="AC2087" s="28">
        <v>0.625</v>
      </c>
      <c r="AD2087" s="28">
        <v>26.2</v>
      </c>
      <c r="AE2087" s="28">
        <v>26.20097913</v>
      </c>
      <c r="AF2087" t="s">
        <v>2889</v>
      </c>
    </row>
    <row r="2088" spans="1:32" ht="18" customHeight="1">
      <c r="A2088" s="22">
        <v>46186</v>
      </c>
      <c r="B2088" s="23" t="s">
        <v>156</v>
      </c>
      <c r="C2088" s="24">
        <v>716</v>
      </c>
      <c r="D2088" s="25">
        <v>1163</v>
      </c>
      <c r="E2088" s="26">
        <v>9360</v>
      </c>
      <c r="F2088" s="24">
        <v>4</v>
      </c>
      <c r="G2088" s="24">
        <v>22</v>
      </c>
      <c r="H2088" s="23" t="s">
        <v>2630</v>
      </c>
      <c r="I2088" s="23" t="s">
        <v>3664</v>
      </c>
      <c r="J2088" s="23" t="s">
        <v>958</v>
      </c>
      <c r="K2088" s="23" t="s">
        <v>154</v>
      </c>
      <c r="L2088" s="27">
        <v>3.6827000000000001</v>
      </c>
      <c r="M2088" s="25">
        <v>-759</v>
      </c>
      <c r="N2088" s="25">
        <v>-1309</v>
      </c>
      <c r="O2088" s="24">
        <v>0</v>
      </c>
      <c r="P2088" s="24">
        <v>6</v>
      </c>
      <c r="Q2088" s="24">
        <v>0</v>
      </c>
      <c r="R2088" s="66"/>
      <c r="S2088" s="66"/>
      <c r="T2088" s="66"/>
      <c r="U2088" s="66"/>
      <c r="V2088" s="66"/>
      <c r="W2088" s="24"/>
      <c r="X2088" s="24"/>
      <c r="Y2088" s="24"/>
      <c r="Z2088" s="24"/>
      <c r="AA2088" s="28"/>
      <c r="AB2088" s="28">
        <v>0.5</v>
      </c>
      <c r="AC2088" s="28"/>
      <c r="AD2088" s="28">
        <v>90</v>
      </c>
      <c r="AE2088" s="28">
        <v>90.000979119999997</v>
      </c>
      <c r="AF2088" t="s">
        <v>170</v>
      </c>
    </row>
    <row r="2089" spans="1:32" ht="18" customHeight="1">
      <c r="A2089" s="22">
        <v>46186</v>
      </c>
      <c r="B2089" s="23" t="s">
        <v>470</v>
      </c>
      <c r="C2089" s="24">
        <v>661</v>
      </c>
      <c r="D2089" s="25">
        <v>1126</v>
      </c>
      <c r="E2089" s="26">
        <v>1154</v>
      </c>
      <c r="F2089" s="24">
        <v>23</v>
      </c>
      <c r="G2089" s="24">
        <v>25</v>
      </c>
      <c r="H2089" s="23" t="s">
        <v>2305</v>
      </c>
      <c r="I2089" s="23" t="s">
        <v>1327</v>
      </c>
      <c r="J2089" s="23" t="s">
        <v>3665</v>
      </c>
      <c r="K2089" s="23" t="s">
        <v>154</v>
      </c>
      <c r="L2089" s="27">
        <v>1.3415999999999999</v>
      </c>
      <c r="M2089" s="25">
        <v>-323</v>
      </c>
      <c r="N2089" s="25">
        <v>-2884</v>
      </c>
      <c r="O2089" s="24">
        <v>0</v>
      </c>
      <c r="P2089" s="24">
        <v>1</v>
      </c>
      <c r="Q2089" s="24">
        <v>0</v>
      </c>
      <c r="R2089" s="66"/>
      <c r="S2089" s="66"/>
      <c r="T2089" s="66"/>
      <c r="U2089" s="66"/>
      <c r="V2089" s="66"/>
      <c r="W2089" s="24"/>
      <c r="X2089" s="24"/>
      <c r="Y2089" s="24"/>
      <c r="Z2089" s="24"/>
      <c r="AA2089" s="28"/>
      <c r="AB2089" s="28">
        <v>0.5</v>
      </c>
      <c r="AC2089" s="28"/>
      <c r="AD2089" s="28">
        <v>60</v>
      </c>
      <c r="AE2089" s="28">
        <v>60.000979110000003</v>
      </c>
      <c r="AF2089" t="s">
        <v>578</v>
      </c>
    </row>
    <row r="2090" spans="1:32" ht="18" customHeight="1">
      <c r="A2090" s="22">
        <v>46186</v>
      </c>
      <c r="B2090" s="23" t="s">
        <v>20</v>
      </c>
      <c r="C2090" s="24">
        <v>682</v>
      </c>
      <c r="D2090" s="25">
        <v>1114</v>
      </c>
      <c r="E2090" s="26">
        <v>-256</v>
      </c>
      <c r="F2090" s="24">
        <v>10</v>
      </c>
      <c r="G2090" s="24">
        <v>3</v>
      </c>
      <c r="H2090" s="23" t="s">
        <v>1188</v>
      </c>
      <c r="I2090" s="23" t="s">
        <v>2151</v>
      </c>
      <c r="J2090" s="23" t="s">
        <v>3666</v>
      </c>
      <c r="K2090" s="23" t="s">
        <v>154</v>
      </c>
      <c r="L2090" s="27">
        <v>0.9234</v>
      </c>
      <c r="M2090" s="25">
        <v>2338</v>
      </c>
      <c r="N2090" s="25">
        <v>-35</v>
      </c>
      <c r="O2090" s="24">
        <v>0</v>
      </c>
      <c r="P2090" s="24">
        <v>2</v>
      </c>
      <c r="Q2090" s="24">
        <v>0</v>
      </c>
      <c r="R2090" s="66"/>
      <c r="S2090" s="66"/>
      <c r="T2090" s="66"/>
      <c r="U2090" s="66"/>
      <c r="V2090" s="66"/>
      <c r="W2090" s="24"/>
      <c r="X2090" s="24"/>
      <c r="Y2090" s="24"/>
      <c r="Z2090" s="24"/>
      <c r="AA2090" s="28"/>
      <c r="AB2090" s="28">
        <v>0.5</v>
      </c>
      <c r="AC2090" s="28"/>
      <c r="AD2090" s="28">
        <v>40</v>
      </c>
      <c r="AE2090" s="28">
        <v>40.000979100000002</v>
      </c>
      <c r="AF2090" t="s">
        <v>664</v>
      </c>
    </row>
    <row r="2091" spans="1:32" ht="18" customHeight="1">
      <c r="A2091" s="22">
        <v>46186</v>
      </c>
      <c r="B2091" s="23" t="s">
        <v>55</v>
      </c>
      <c r="C2091" s="24">
        <v>537</v>
      </c>
      <c r="D2091" s="25">
        <v>1105</v>
      </c>
      <c r="E2091" s="26">
        <v>-854</v>
      </c>
      <c r="F2091" s="24">
        <v>2</v>
      </c>
      <c r="G2091" s="24">
        <v>2</v>
      </c>
      <c r="H2091" s="23" t="s">
        <v>1686</v>
      </c>
      <c r="I2091" s="23" t="s">
        <v>3667</v>
      </c>
      <c r="J2091" s="23" t="s">
        <v>3667</v>
      </c>
      <c r="K2091" s="23" t="s">
        <v>154</v>
      </c>
      <c r="L2091" s="27">
        <v>0.74239999999999995</v>
      </c>
      <c r="M2091" s="25">
        <v>-921</v>
      </c>
      <c r="N2091" s="25">
        <v>-1519</v>
      </c>
      <c r="O2091" s="24">
        <v>0</v>
      </c>
      <c r="P2091" s="24">
        <v>7</v>
      </c>
      <c r="Q2091" s="24">
        <v>1</v>
      </c>
      <c r="R2091" s="66">
        <v>158.49008924865089</v>
      </c>
      <c r="S2091" s="66">
        <v>6.9720447836103796</v>
      </c>
      <c r="T2091" s="66">
        <v>552.5</v>
      </c>
      <c r="U2091" s="66">
        <v>552.5</v>
      </c>
      <c r="V2091" s="66">
        <v>276.25</v>
      </c>
      <c r="W2091" s="24">
        <v>0</v>
      </c>
      <c r="X2091" s="24">
        <v>0</v>
      </c>
      <c r="Y2091" s="24">
        <v>0</v>
      </c>
      <c r="Z2091" s="24">
        <v>0</v>
      </c>
      <c r="AA2091" s="28">
        <v>0</v>
      </c>
      <c r="AB2091" s="28">
        <v>0.5</v>
      </c>
      <c r="AC2091" s="28">
        <v>0</v>
      </c>
      <c r="AD2091" s="28">
        <v>10</v>
      </c>
      <c r="AE2091" s="28">
        <v>10.00097909</v>
      </c>
      <c r="AF2091" t="s">
        <v>584</v>
      </c>
    </row>
    <row r="2092" spans="1:32" ht="18" customHeight="1">
      <c r="A2092" s="22">
        <v>46186</v>
      </c>
      <c r="B2092" s="23" t="s">
        <v>324</v>
      </c>
      <c r="C2092" s="24">
        <v>735</v>
      </c>
      <c r="D2092" s="25">
        <v>1100</v>
      </c>
      <c r="E2092" s="26">
        <v>1182</v>
      </c>
      <c r="F2092" s="24">
        <v>17</v>
      </c>
      <c r="G2092" s="24">
        <v>8</v>
      </c>
      <c r="H2092" s="23" t="s">
        <v>2453</v>
      </c>
      <c r="I2092" s="23" t="s">
        <v>2449</v>
      </c>
      <c r="J2092" s="23" t="s">
        <v>1111</v>
      </c>
      <c r="K2092" s="23" t="s">
        <v>154</v>
      </c>
      <c r="L2092" s="27">
        <v>1.3582000000000001</v>
      </c>
      <c r="M2092" s="25">
        <v>-1319</v>
      </c>
      <c r="N2092" s="25">
        <v>-592</v>
      </c>
      <c r="O2092" s="24">
        <v>0</v>
      </c>
      <c r="P2092" s="24">
        <v>5</v>
      </c>
      <c r="Q2092" s="24">
        <v>0</v>
      </c>
      <c r="R2092" s="66"/>
      <c r="S2092" s="66"/>
      <c r="T2092" s="66"/>
      <c r="U2092" s="66"/>
      <c r="V2092" s="66"/>
      <c r="W2092" s="24"/>
      <c r="X2092" s="24"/>
      <c r="Y2092" s="24"/>
      <c r="Z2092" s="24"/>
      <c r="AA2092" s="28"/>
      <c r="AB2092" s="28">
        <v>0.5</v>
      </c>
      <c r="AC2092" s="28"/>
      <c r="AD2092" s="28">
        <v>70</v>
      </c>
      <c r="AE2092" s="28">
        <v>70.000979079999993</v>
      </c>
      <c r="AF2092" t="s">
        <v>204</v>
      </c>
    </row>
    <row r="2093" spans="1:32" ht="18" customHeight="1">
      <c r="A2093" s="22">
        <v>46186</v>
      </c>
      <c r="B2093" s="23" t="s">
        <v>44</v>
      </c>
      <c r="C2093" s="24">
        <v>570</v>
      </c>
      <c r="D2093" s="25">
        <v>1098</v>
      </c>
      <c r="E2093" s="26">
        <v>-302</v>
      </c>
      <c r="F2093" s="24">
        <v>4</v>
      </c>
      <c r="G2093" s="24">
        <v>0</v>
      </c>
      <c r="H2093" s="23" t="s">
        <v>3668</v>
      </c>
      <c r="I2093" s="23" t="s">
        <v>3668</v>
      </c>
      <c r="J2093" s="23" t="s">
        <v>214</v>
      </c>
      <c r="K2093" s="23" t="s">
        <v>154</v>
      </c>
      <c r="L2093" s="27">
        <v>0.9083</v>
      </c>
      <c r="M2093" s="25">
        <v>-950</v>
      </c>
      <c r="N2093" s="25">
        <v>-796</v>
      </c>
      <c r="O2093" s="24">
        <v>0</v>
      </c>
      <c r="P2093" s="24">
        <v>0</v>
      </c>
      <c r="Q2093" s="24">
        <v>1</v>
      </c>
      <c r="R2093" s="66">
        <v>189.27770859277709</v>
      </c>
      <c r="S2093" s="66">
        <v>5.8010000657938026</v>
      </c>
      <c r="T2093" s="66">
        <v>274.5</v>
      </c>
      <c r="U2093" s="66"/>
      <c r="V2093" s="66">
        <v>274.5</v>
      </c>
      <c r="W2093" s="24">
        <v>0</v>
      </c>
      <c r="X2093" s="24"/>
      <c r="Y2093" s="24">
        <v>0</v>
      </c>
      <c r="Z2093" s="24">
        <v>5</v>
      </c>
      <c r="AA2093" s="28">
        <v>1.666666666666667</v>
      </c>
      <c r="AB2093" s="28">
        <v>0.5</v>
      </c>
      <c r="AC2093" s="28">
        <v>0.83333333333333337</v>
      </c>
      <c r="AD2093" s="28">
        <v>18.3</v>
      </c>
      <c r="AE2093" s="28">
        <v>18.30097907</v>
      </c>
      <c r="AF2093" t="s">
        <v>3669</v>
      </c>
    </row>
    <row r="2094" spans="1:32" ht="18" customHeight="1">
      <c r="A2094" s="22">
        <v>46186</v>
      </c>
      <c r="B2094" s="23" t="s">
        <v>404</v>
      </c>
      <c r="C2094" s="24">
        <v>731</v>
      </c>
      <c r="D2094" s="25">
        <v>1033</v>
      </c>
      <c r="E2094" s="26">
        <v>-114</v>
      </c>
      <c r="F2094" s="24">
        <v>4</v>
      </c>
      <c r="G2094" s="24">
        <v>4</v>
      </c>
      <c r="H2094" s="23" t="s">
        <v>978</v>
      </c>
      <c r="I2094" s="23" t="s">
        <v>3670</v>
      </c>
      <c r="J2094" s="23" t="s">
        <v>3670</v>
      </c>
      <c r="K2094" s="23" t="s">
        <v>154</v>
      </c>
      <c r="L2094" s="27">
        <v>0.96319999999999995</v>
      </c>
      <c r="M2094" s="25">
        <v>-750</v>
      </c>
      <c r="N2094" s="25">
        <v>-234</v>
      </c>
      <c r="O2094" s="24">
        <v>0</v>
      </c>
      <c r="P2094" s="24">
        <v>1</v>
      </c>
      <c r="Q2094" s="24">
        <v>0</v>
      </c>
      <c r="R2094" s="66"/>
      <c r="S2094" s="66"/>
      <c r="T2094" s="66"/>
      <c r="U2094" s="66"/>
      <c r="V2094" s="66"/>
      <c r="W2094" s="24"/>
      <c r="X2094" s="24"/>
      <c r="Y2094" s="24"/>
      <c r="Z2094" s="24"/>
      <c r="AA2094" s="28"/>
      <c r="AB2094" s="28">
        <v>0.5</v>
      </c>
      <c r="AC2094" s="28"/>
      <c r="AD2094" s="28">
        <v>30</v>
      </c>
      <c r="AE2094" s="28">
        <v>30.000979059999999</v>
      </c>
      <c r="AF2094" t="s">
        <v>661</v>
      </c>
    </row>
    <row r="2095" spans="1:32" ht="18" customHeight="1">
      <c r="A2095" s="22">
        <v>46186</v>
      </c>
      <c r="B2095" s="23" t="s">
        <v>179</v>
      </c>
      <c r="C2095" s="24">
        <v>670</v>
      </c>
      <c r="D2095" s="25">
        <v>984</v>
      </c>
      <c r="E2095" s="26">
        <v>1152</v>
      </c>
      <c r="F2095" s="24">
        <v>21</v>
      </c>
      <c r="G2095" s="24">
        <v>1</v>
      </c>
      <c r="H2095" s="23" t="s">
        <v>2630</v>
      </c>
      <c r="I2095" s="23" t="s">
        <v>1836</v>
      </c>
      <c r="J2095" s="23" t="s">
        <v>3671</v>
      </c>
      <c r="K2095" s="23" t="s">
        <v>154</v>
      </c>
      <c r="L2095" s="27">
        <v>1.3902000000000001</v>
      </c>
      <c r="M2095" s="25">
        <v>-817</v>
      </c>
      <c r="N2095" s="25">
        <v>-2187</v>
      </c>
      <c r="O2095" s="24">
        <v>0</v>
      </c>
      <c r="P2095" s="24">
        <v>0</v>
      </c>
      <c r="Q2095" s="24">
        <v>0</v>
      </c>
      <c r="R2095" s="66"/>
      <c r="S2095" s="66"/>
      <c r="T2095" s="66"/>
      <c r="U2095" s="66"/>
      <c r="V2095" s="66"/>
      <c r="W2095" s="24"/>
      <c r="X2095" s="24"/>
      <c r="Y2095" s="24"/>
      <c r="Z2095" s="24"/>
      <c r="AA2095" s="28"/>
      <c r="AB2095" s="28">
        <v>0.5</v>
      </c>
      <c r="AC2095" s="28"/>
      <c r="AD2095" s="28">
        <v>0</v>
      </c>
      <c r="AE2095" s="28">
        <v>0</v>
      </c>
    </row>
    <row r="2096" spans="1:32" ht="18" customHeight="1">
      <c r="A2096" s="22">
        <v>46186</v>
      </c>
      <c r="B2096" s="23" t="s">
        <v>14</v>
      </c>
      <c r="C2096" s="24">
        <v>507</v>
      </c>
      <c r="D2096" s="25">
        <v>952</v>
      </c>
      <c r="E2096" s="26">
        <v>-393</v>
      </c>
      <c r="F2096" s="24">
        <v>3</v>
      </c>
      <c r="G2096" s="24">
        <v>2</v>
      </c>
      <c r="H2096" s="23" t="s">
        <v>3672</v>
      </c>
      <c r="I2096" s="23" t="s">
        <v>1658</v>
      </c>
      <c r="J2096" s="23" t="s">
        <v>3673</v>
      </c>
      <c r="K2096" s="23" t="s">
        <v>154</v>
      </c>
      <c r="L2096" s="27">
        <v>0.86240000000000006</v>
      </c>
      <c r="M2096" s="25">
        <v>162</v>
      </c>
      <c r="N2096" s="25">
        <v>-364</v>
      </c>
      <c r="O2096" s="24">
        <v>0</v>
      </c>
      <c r="P2096" s="24">
        <v>7</v>
      </c>
      <c r="Q2096" s="24">
        <v>1</v>
      </c>
      <c r="R2096" s="66">
        <v>137.75876919883771</v>
      </c>
      <c r="S2096" s="66">
        <v>6.9106308479419276</v>
      </c>
      <c r="T2096" s="66">
        <v>317.33333333333331</v>
      </c>
      <c r="U2096" s="66">
        <v>476</v>
      </c>
      <c r="V2096" s="66">
        <v>190.4</v>
      </c>
      <c r="W2096" s="24">
        <v>0</v>
      </c>
      <c r="X2096" s="24">
        <v>0</v>
      </c>
      <c r="Y2096" s="24">
        <v>0</v>
      </c>
      <c r="Z2096" s="24">
        <v>0</v>
      </c>
      <c r="AA2096" s="28">
        <v>0</v>
      </c>
      <c r="AB2096" s="28">
        <v>0.5</v>
      </c>
      <c r="AC2096" s="28">
        <v>0</v>
      </c>
      <c r="AD2096" s="28">
        <v>10</v>
      </c>
      <c r="AE2096" s="28">
        <v>10.000979040000001</v>
      </c>
      <c r="AF2096" t="s">
        <v>584</v>
      </c>
    </row>
    <row r="2097" spans="1:32" ht="18" customHeight="1">
      <c r="A2097" s="22">
        <v>46186</v>
      </c>
      <c r="B2097" s="23" t="s">
        <v>171</v>
      </c>
      <c r="C2097" s="24">
        <v>663</v>
      </c>
      <c r="D2097" s="25">
        <v>945</v>
      </c>
      <c r="E2097" s="26">
        <v>-849</v>
      </c>
      <c r="F2097" s="24">
        <v>3</v>
      </c>
      <c r="G2097" s="24">
        <v>2</v>
      </c>
      <c r="H2097" s="23" t="s">
        <v>1277</v>
      </c>
      <c r="I2097" s="23" t="s">
        <v>2755</v>
      </c>
      <c r="J2097" s="23" t="s">
        <v>3243</v>
      </c>
      <c r="K2097" s="23" t="s">
        <v>154</v>
      </c>
      <c r="L2097" s="27">
        <v>0.70050000000000001</v>
      </c>
      <c r="M2097" s="25">
        <v>2968</v>
      </c>
      <c r="N2097" s="25">
        <v>715</v>
      </c>
      <c r="O2097" s="24">
        <v>0</v>
      </c>
      <c r="P2097" s="24">
        <v>3</v>
      </c>
      <c r="Q2097" s="24">
        <v>0</v>
      </c>
      <c r="R2097" s="66"/>
      <c r="S2097" s="66"/>
      <c r="T2097" s="66"/>
      <c r="U2097" s="66"/>
      <c r="V2097" s="66"/>
      <c r="W2097" s="24"/>
      <c r="X2097" s="24"/>
      <c r="Y2097" s="24"/>
      <c r="Z2097" s="24"/>
      <c r="AA2097" s="28"/>
      <c r="AB2097" s="28">
        <v>0.5</v>
      </c>
      <c r="AC2097" s="28"/>
      <c r="AD2097" s="28">
        <v>10</v>
      </c>
      <c r="AE2097" s="28">
        <v>10.00097903</v>
      </c>
      <c r="AF2097" t="s">
        <v>584</v>
      </c>
    </row>
    <row r="2098" spans="1:32" ht="18" customHeight="1">
      <c r="A2098" s="22">
        <v>46186</v>
      </c>
      <c r="B2098" s="23" t="s">
        <v>461</v>
      </c>
      <c r="C2098" s="24">
        <v>738</v>
      </c>
      <c r="D2098" s="25">
        <v>944</v>
      </c>
      <c r="E2098" s="26">
        <v>1933</v>
      </c>
      <c r="F2098" s="24">
        <v>26</v>
      </c>
      <c r="G2098" s="24">
        <v>4</v>
      </c>
      <c r="H2098" s="23" t="s">
        <v>151</v>
      </c>
      <c r="I2098" s="23" t="s">
        <v>3674</v>
      </c>
      <c r="J2098" s="23" t="s">
        <v>2256</v>
      </c>
      <c r="K2098" s="23" t="s">
        <v>154</v>
      </c>
      <c r="L2098" s="27">
        <v>1.6826000000000001</v>
      </c>
      <c r="M2098" s="25">
        <v>-646</v>
      </c>
      <c r="N2098" s="25">
        <v>381</v>
      </c>
      <c r="O2098" s="24">
        <v>0</v>
      </c>
      <c r="P2098" s="24">
        <v>8</v>
      </c>
      <c r="Q2098" s="24">
        <v>0</v>
      </c>
      <c r="R2098" s="66"/>
      <c r="S2098" s="66"/>
      <c r="T2098" s="66"/>
      <c r="U2098" s="66"/>
      <c r="V2098" s="66"/>
      <c r="W2098" s="24"/>
      <c r="X2098" s="24"/>
      <c r="Y2098" s="24"/>
      <c r="Z2098" s="24"/>
      <c r="AA2098" s="28"/>
      <c r="AB2098" s="28">
        <v>0.5</v>
      </c>
      <c r="AC2098" s="28"/>
      <c r="AD2098" s="28">
        <v>10</v>
      </c>
      <c r="AE2098" s="28">
        <v>10.000979020000001</v>
      </c>
      <c r="AF2098" t="s">
        <v>195</v>
      </c>
    </row>
    <row r="2099" spans="1:32" ht="18" customHeight="1">
      <c r="A2099" s="22">
        <v>46186</v>
      </c>
      <c r="B2099" s="23" t="s">
        <v>9</v>
      </c>
      <c r="C2099" s="24">
        <v>518</v>
      </c>
      <c r="D2099" s="25">
        <v>941</v>
      </c>
      <c r="E2099" s="26">
        <v>-142</v>
      </c>
      <c r="F2099" s="24">
        <v>3</v>
      </c>
      <c r="G2099" s="24">
        <v>2</v>
      </c>
      <c r="H2099" s="23" t="s">
        <v>1435</v>
      </c>
      <c r="I2099" s="23" t="s">
        <v>2919</v>
      </c>
      <c r="J2099" s="23" t="s">
        <v>3675</v>
      </c>
      <c r="K2099" s="23" t="s">
        <v>154</v>
      </c>
      <c r="L2099" s="27">
        <v>0.94969999999999999</v>
      </c>
      <c r="M2099" s="25">
        <v>187</v>
      </c>
      <c r="N2099" s="25">
        <v>1073</v>
      </c>
      <c r="O2099" s="24">
        <v>0</v>
      </c>
      <c r="P2099" s="24">
        <v>8</v>
      </c>
      <c r="Q2099" s="24">
        <v>1</v>
      </c>
      <c r="R2099" s="66">
        <v>165.6571710253217</v>
      </c>
      <c r="S2099" s="66">
        <v>5.6804060710185764</v>
      </c>
      <c r="T2099" s="66">
        <v>313.66666666666669</v>
      </c>
      <c r="U2099" s="66">
        <v>470.5</v>
      </c>
      <c r="V2099" s="66">
        <v>188.2</v>
      </c>
      <c r="W2099" s="24">
        <v>0</v>
      </c>
      <c r="X2099" s="24">
        <v>0</v>
      </c>
      <c r="Y2099" s="24">
        <v>0</v>
      </c>
      <c r="Z2099" s="24">
        <v>6</v>
      </c>
      <c r="AA2099" s="28">
        <v>1.5</v>
      </c>
      <c r="AB2099" s="28">
        <v>0.5</v>
      </c>
      <c r="AC2099" s="28">
        <v>0.75</v>
      </c>
      <c r="AD2099" s="28">
        <v>27.5</v>
      </c>
      <c r="AE2099" s="28">
        <v>27.500979009999998</v>
      </c>
      <c r="AF2099" t="s">
        <v>763</v>
      </c>
    </row>
    <row r="2100" spans="1:32" ht="18" customHeight="1">
      <c r="A2100" s="22">
        <v>46186</v>
      </c>
      <c r="B2100" s="23" t="s">
        <v>514</v>
      </c>
      <c r="C2100" s="24">
        <v>728</v>
      </c>
      <c r="D2100" s="25">
        <v>913</v>
      </c>
      <c r="E2100" s="26">
        <v>340</v>
      </c>
      <c r="F2100" s="24">
        <v>5</v>
      </c>
      <c r="G2100" s="24">
        <v>1</v>
      </c>
      <c r="H2100" s="23" t="s">
        <v>396</v>
      </c>
      <c r="I2100" s="23" t="s">
        <v>187</v>
      </c>
      <c r="J2100" s="23" t="s">
        <v>3676</v>
      </c>
      <c r="K2100" s="23" t="s">
        <v>154</v>
      </c>
      <c r="L2100" s="27">
        <v>1.1241000000000001</v>
      </c>
      <c r="M2100" s="25">
        <v>-1323</v>
      </c>
      <c r="N2100" s="25">
        <v>573</v>
      </c>
      <c r="O2100" s="24">
        <v>0</v>
      </c>
      <c r="P2100" s="24">
        <v>8</v>
      </c>
      <c r="Q2100" s="24">
        <v>0</v>
      </c>
      <c r="R2100" s="66"/>
      <c r="S2100" s="66"/>
      <c r="T2100" s="66"/>
      <c r="U2100" s="66"/>
      <c r="V2100" s="66"/>
      <c r="W2100" s="24"/>
      <c r="X2100" s="24"/>
      <c r="Y2100" s="24"/>
      <c r="Z2100" s="24"/>
      <c r="AA2100" s="28"/>
      <c r="AB2100" s="28">
        <v>0.5</v>
      </c>
      <c r="AC2100" s="28"/>
      <c r="AD2100" s="28">
        <v>10</v>
      </c>
      <c r="AE2100" s="28">
        <v>10.000978999999999</v>
      </c>
      <c r="AF2100" t="s">
        <v>195</v>
      </c>
    </row>
    <row r="2101" spans="1:32" ht="18" customHeight="1">
      <c r="A2101" s="22">
        <v>46186</v>
      </c>
      <c r="B2101" s="23" t="s">
        <v>372</v>
      </c>
      <c r="C2101" s="24">
        <v>712</v>
      </c>
      <c r="D2101" s="25">
        <v>903</v>
      </c>
      <c r="E2101" s="26">
        <v>-826</v>
      </c>
      <c r="F2101" s="24">
        <v>6</v>
      </c>
      <c r="G2101" s="24">
        <v>2</v>
      </c>
      <c r="H2101" s="23" t="s">
        <v>522</v>
      </c>
      <c r="I2101" s="23" t="s">
        <v>1904</v>
      </c>
      <c r="J2101" s="23" t="s">
        <v>3677</v>
      </c>
      <c r="K2101" s="23" t="s">
        <v>154</v>
      </c>
      <c r="L2101" s="27">
        <v>0.69510000000000005</v>
      </c>
      <c r="M2101" s="25">
        <v>-522</v>
      </c>
      <c r="N2101" s="25">
        <v>-939</v>
      </c>
      <c r="O2101" s="24">
        <v>0</v>
      </c>
      <c r="P2101" s="24">
        <v>2</v>
      </c>
      <c r="Q2101" s="24">
        <v>0</v>
      </c>
      <c r="R2101" s="66"/>
      <c r="S2101" s="66"/>
      <c r="T2101" s="66"/>
      <c r="U2101" s="66"/>
      <c r="V2101" s="66"/>
      <c r="W2101" s="24"/>
      <c r="X2101" s="24"/>
      <c r="Y2101" s="24"/>
      <c r="Z2101" s="24"/>
      <c r="AA2101" s="28"/>
      <c r="AB2101" s="28">
        <v>0.5</v>
      </c>
      <c r="AC2101" s="28"/>
      <c r="AD2101" s="28">
        <v>20</v>
      </c>
      <c r="AE2101" s="28">
        <v>20.00097899</v>
      </c>
      <c r="AF2101" t="s">
        <v>590</v>
      </c>
    </row>
    <row r="2102" spans="1:32" ht="18" customHeight="1">
      <c r="A2102" s="22">
        <v>46186</v>
      </c>
      <c r="B2102" s="23" t="s">
        <v>44</v>
      </c>
      <c r="C2102" s="24">
        <v>568</v>
      </c>
      <c r="D2102" s="25">
        <v>890</v>
      </c>
      <c r="E2102" s="26">
        <v>-442</v>
      </c>
      <c r="F2102" s="24">
        <v>2</v>
      </c>
      <c r="G2102" s="24">
        <v>1</v>
      </c>
      <c r="H2102" s="23" t="s">
        <v>3678</v>
      </c>
      <c r="I2102" s="23" t="s">
        <v>3679</v>
      </c>
      <c r="J2102" s="23" t="s">
        <v>3680</v>
      </c>
      <c r="K2102" s="23" t="s">
        <v>154</v>
      </c>
      <c r="L2102" s="27">
        <v>0.83450000000000002</v>
      </c>
      <c r="M2102" s="25">
        <v>-459</v>
      </c>
      <c r="N2102" s="25">
        <v>-414</v>
      </c>
      <c r="O2102" s="24">
        <v>0</v>
      </c>
      <c r="P2102" s="24">
        <v>8</v>
      </c>
      <c r="Q2102" s="24">
        <v>1</v>
      </c>
      <c r="R2102" s="66">
        <v>154.038397675384</v>
      </c>
      <c r="S2102" s="66">
        <v>5.7777801731978542</v>
      </c>
      <c r="T2102" s="66">
        <v>445</v>
      </c>
      <c r="U2102" s="66">
        <v>890</v>
      </c>
      <c r="V2102" s="66">
        <v>296.66666666666669</v>
      </c>
      <c r="W2102" s="24">
        <v>0</v>
      </c>
      <c r="X2102" s="24">
        <v>0</v>
      </c>
      <c r="Y2102" s="24">
        <v>0</v>
      </c>
      <c r="Z2102" s="24">
        <v>5</v>
      </c>
      <c r="AA2102" s="28">
        <v>1.25</v>
      </c>
      <c r="AB2102" s="28">
        <v>0.5</v>
      </c>
      <c r="AC2102" s="28">
        <v>0.625</v>
      </c>
      <c r="AD2102" s="28">
        <v>26.2</v>
      </c>
      <c r="AE2102" s="28">
        <v>26.200978979999999</v>
      </c>
      <c r="AF2102" t="s">
        <v>2889</v>
      </c>
    </row>
    <row r="2103" spans="1:32" ht="18" customHeight="1">
      <c r="A2103" s="22">
        <v>46186</v>
      </c>
      <c r="B2103" s="23" t="s">
        <v>246</v>
      </c>
      <c r="C2103" s="24">
        <v>730</v>
      </c>
      <c r="D2103" s="25">
        <v>832</v>
      </c>
      <c r="E2103" s="26">
        <v>-471</v>
      </c>
      <c r="F2103" s="24">
        <v>5</v>
      </c>
      <c r="G2103" s="24">
        <v>1</v>
      </c>
      <c r="H2103" s="23" t="s">
        <v>2735</v>
      </c>
      <c r="I2103" s="23" t="s">
        <v>3681</v>
      </c>
      <c r="J2103" s="23" t="s">
        <v>3682</v>
      </c>
      <c r="K2103" s="23" t="s">
        <v>154</v>
      </c>
      <c r="L2103" s="27">
        <v>0.81130000000000002</v>
      </c>
      <c r="M2103" s="25">
        <v>-127</v>
      </c>
      <c r="N2103" s="25">
        <v>-3193</v>
      </c>
      <c r="O2103" s="24">
        <v>0</v>
      </c>
      <c r="P2103" s="24">
        <v>0</v>
      </c>
      <c r="Q2103" s="24">
        <v>0</v>
      </c>
      <c r="R2103" s="66"/>
      <c r="S2103" s="66"/>
      <c r="T2103" s="66"/>
      <c r="U2103" s="66"/>
      <c r="V2103" s="66"/>
      <c r="W2103" s="24"/>
      <c r="X2103" s="24"/>
      <c r="Y2103" s="24"/>
      <c r="Z2103" s="24"/>
      <c r="AA2103" s="28"/>
      <c r="AB2103" s="28">
        <v>0.5</v>
      </c>
      <c r="AC2103" s="28"/>
      <c r="AD2103" s="28">
        <v>10</v>
      </c>
      <c r="AE2103" s="28">
        <v>10.00097897</v>
      </c>
      <c r="AF2103" t="s">
        <v>584</v>
      </c>
    </row>
    <row r="2104" spans="1:32" ht="18" customHeight="1">
      <c r="A2104" s="22">
        <v>46186</v>
      </c>
      <c r="B2104" s="23" t="s">
        <v>179</v>
      </c>
      <c r="C2104" s="24">
        <v>667</v>
      </c>
      <c r="D2104" s="25">
        <v>815</v>
      </c>
      <c r="E2104" s="26">
        <v>-1089</v>
      </c>
      <c r="F2104" s="24">
        <v>0</v>
      </c>
      <c r="G2104" s="24">
        <v>1</v>
      </c>
      <c r="H2104" s="23" t="s">
        <v>2441</v>
      </c>
      <c r="I2104" s="23" t="s">
        <v>214</v>
      </c>
      <c r="J2104" s="23" t="s">
        <v>2441</v>
      </c>
      <c r="K2104" s="23" t="s">
        <v>154</v>
      </c>
      <c r="L2104" s="27">
        <v>0.55459999999999998</v>
      </c>
      <c r="M2104" s="25">
        <v>-712</v>
      </c>
      <c r="N2104" s="25">
        <v>316</v>
      </c>
      <c r="O2104" s="24">
        <v>0</v>
      </c>
      <c r="P2104" s="24">
        <v>7</v>
      </c>
      <c r="Q2104" s="24">
        <v>0</v>
      </c>
      <c r="R2104" s="66"/>
      <c r="S2104" s="66"/>
      <c r="T2104" s="66"/>
      <c r="U2104" s="66"/>
      <c r="V2104" s="66"/>
      <c r="W2104" s="24"/>
      <c r="X2104" s="24"/>
      <c r="Y2104" s="24"/>
      <c r="Z2104" s="24"/>
      <c r="AA2104" s="28"/>
      <c r="AB2104" s="28">
        <v>0.5</v>
      </c>
      <c r="AC2104" s="28"/>
      <c r="AD2104" s="28">
        <v>10</v>
      </c>
      <c r="AE2104" s="28">
        <v>10.000978959999999</v>
      </c>
      <c r="AF2104" t="s">
        <v>584</v>
      </c>
    </row>
    <row r="2105" spans="1:32" ht="18" customHeight="1">
      <c r="A2105" s="22">
        <v>46186</v>
      </c>
      <c r="B2105" s="23" t="s">
        <v>24</v>
      </c>
      <c r="C2105" s="24">
        <v>633</v>
      </c>
      <c r="D2105" s="25">
        <v>769</v>
      </c>
      <c r="E2105" s="26">
        <v>-944</v>
      </c>
      <c r="F2105" s="24">
        <v>0</v>
      </c>
      <c r="G2105" s="24">
        <v>1</v>
      </c>
      <c r="H2105" s="23" t="s">
        <v>3371</v>
      </c>
      <c r="I2105" s="23" t="s">
        <v>214</v>
      </c>
      <c r="J2105" s="23" t="s">
        <v>3371</v>
      </c>
      <c r="K2105" s="23" t="s">
        <v>154</v>
      </c>
      <c r="L2105" s="27">
        <v>0.59079999999999999</v>
      </c>
      <c r="M2105" s="25">
        <v>-997</v>
      </c>
      <c r="N2105" s="25">
        <v>-2827</v>
      </c>
      <c r="O2105" s="24">
        <v>0</v>
      </c>
      <c r="P2105" s="24">
        <v>3</v>
      </c>
      <c r="Q2105" s="24">
        <v>0</v>
      </c>
      <c r="R2105" s="66"/>
      <c r="S2105" s="66"/>
      <c r="T2105" s="66"/>
      <c r="U2105" s="66"/>
      <c r="V2105" s="66"/>
      <c r="W2105" s="24"/>
      <c r="X2105" s="24"/>
      <c r="Y2105" s="24"/>
      <c r="Z2105" s="24"/>
      <c r="AA2105" s="28"/>
      <c r="AB2105" s="28">
        <v>0.5</v>
      </c>
      <c r="AC2105" s="28"/>
      <c r="AD2105" s="28">
        <v>10</v>
      </c>
      <c r="AE2105" s="28">
        <v>10.00097895</v>
      </c>
      <c r="AF2105" t="s">
        <v>584</v>
      </c>
    </row>
    <row r="2106" spans="1:32" ht="18" customHeight="1">
      <c r="A2106" s="22">
        <v>46186</v>
      </c>
      <c r="B2106" s="23" t="s">
        <v>55</v>
      </c>
      <c r="C2106" s="24">
        <v>550</v>
      </c>
      <c r="D2106" s="25">
        <v>751</v>
      </c>
      <c r="E2106" s="26">
        <v>-568</v>
      </c>
      <c r="F2106" s="24">
        <v>0</v>
      </c>
      <c r="G2106" s="24">
        <v>3</v>
      </c>
      <c r="H2106" s="23" t="s">
        <v>3683</v>
      </c>
      <c r="I2106" s="23" t="s">
        <v>214</v>
      </c>
      <c r="J2106" s="23" t="s">
        <v>3683</v>
      </c>
      <c r="K2106" s="23" t="s">
        <v>154</v>
      </c>
      <c r="L2106" s="27">
        <v>0.74790000000000001</v>
      </c>
      <c r="M2106" s="25">
        <v>-449</v>
      </c>
      <c r="N2106" s="25">
        <v>-8</v>
      </c>
      <c r="O2106" s="24">
        <v>0</v>
      </c>
      <c r="P2106" s="24">
        <v>0</v>
      </c>
      <c r="Q2106" s="24">
        <v>1</v>
      </c>
      <c r="R2106" s="66">
        <v>130.3568389373184</v>
      </c>
      <c r="S2106" s="66">
        <v>5.7611093220902321</v>
      </c>
      <c r="T2106" s="66"/>
      <c r="U2106" s="66">
        <v>250.33333333333329</v>
      </c>
      <c r="V2106" s="66">
        <v>250.33333333333329</v>
      </c>
      <c r="W2106" s="24"/>
      <c r="X2106" s="24">
        <v>5</v>
      </c>
      <c r="Y2106" s="24">
        <v>0</v>
      </c>
      <c r="Z2106" s="24">
        <v>7</v>
      </c>
      <c r="AA2106" s="28">
        <v>4</v>
      </c>
      <c r="AB2106" s="28">
        <v>0.5</v>
      </c>
      <c r="AC2106" s="28">
        <v>2</v>
      </c>
      <c r="AD2106" s="28">
        <v>30</v>
      </c>
      <c r="AE2106" s="28">
        <v>30.00097894</v>
      </c>
      <c r="AF2106" t="s">
        <v>661</v>
      </c>
    </row>
    <row r="2107" spans="1:32" ht="18" customHeight="1">
      <c r="A2107" s="22">
        <v>46186</v>
      </c>
      <c r="B2107" s="23" t="s">
        <v>510</v>
      </c>
      <c r="C2107" s="24">
        <v>718</v>
      </c>
      <c r="D2107" s="25">
        <v>711</v>
      </c>
      <c r="E2107" s="26">
        <v>-798</v>
      </c>
      <c r="F2107" s="24">
        <v>1</v>
      </c>
      <c r="G2107" s="24">
        <v>1</v>
      </c>
      <c r="H2107" s="23" t="s">
        <v>447</v>
      </c>
      <c r="I2107" s="23" t="s">
        <v>3684</v>
      </c>
      <c r="J2107" s="23" t="s">
        <v>3684</v>
      </c>
      <c r="K2107" s="23" t="s">
        <v>154</v>
      </c>
      <c r="L2107" s="27">
        <v>0.62590000000000001</v>
      </c>
      <c r="M2107" s="25">
        <v>-152</v>
      </c>
      <c r="N2107" s="25">
        <v>2635</v>
      </c>
      <c r="O2107" s="24">
        <v>0</v>
      </c>
      <c r="P2107" s="24">
        <v>8</v>
      </c>
      <c r="Q2107" s="24">
        <v>0</v>
      </c>
      <c r="R2107" s="66"/>
      <c r="S2107" s="66"/>
      <c r="T2107" s="66"/>
      <c r="U2107" s="66"/>
      <c r="V2107" s="66"/>
      <c r="W2107" s="24"/>
      <c r="X2107" s="24"/>
      <c r="Y2107" s="24"/>
      <c r="Z2107" s="24"/>
      <c r="AA2107" s="28"/>
      <c r="AB2107" s="28">
        <v>0.5</v>
      </c>
      <c r="AC2107" s="28"/>
      <c r="AD2107" s="28">
        <v>20</v>
      </c>
      <c r="AE2107" s="28">
        <v>20.000978929999999</v>
      </c>
      <c r="AF2107" t="s">
        <v>590</v>
      </c>
    </row>
    <row r="2108" spans="1:32" ht="18" customHeight="1">
      <c r="A2108" s="22">
        <v>46186</v>
      </c>
      <c r="B2108" s="23" t="s">
        <v>9</v>
      </c>
      <c r="C2108" s="24">
        <v>532</v>
      </c>
      <c r="D2108" s="25">
        <v>658</v>
      </c>
      <c r="E2108" s="26">
        <v>-552</v>
      </c>
      <c r="F2108" s="24">
        <v>1</v>
      </c>
      <c r="G2108" s="24">
        <v>0</v>
      </c>
      <c r="H2108" s="23" t="s">
        <v>3685</v>
      </c>
      <c r="I2108" s="23" t="s">
        <v>3685</v>
      </c>
      <c r="J2108" s="23" t="s">
        <v>214</v>
      </c>
      <c r="K2108" s="23" t="s">
        <v>154</v>
      </c>
      <c r="L2108" s="27">
        <v>0.72040000000000004</v>
      </c>
      <c r="M2108" s="25">
        <v>-519</v>
      </c>
      <c r="N2108" s="25">
        <v>-409</v>
      </c>
      <c r="O2108" s="24">
        <v>0</v>
      </c>
      <c r="P2108" s="24">
        <v>2</v>
      </c>
      <c r="Q2108" s="24">
        <v>1</v>
      </c>
      <c r="R2108" s="66">
        <v>108.9637816521378</v>
      </c>
      <c r="S2108" s="66">
        <v>6.0387037786613966</v>
      </c>
      <c r="T2108" s="66">
        <v>658</v>
      </c>
      <c r="U2108" s="66"/>
      <c r="V2108" s="66">
        <v>658</v>
      </c>
      <c r="W2108" s="24">
        <v>0</v>
      </c>
      <c r="X2108" s="24"/>
      <c r="Y2108" s="24">
        <v>0</v>
      </c>
      <c r="Z2108" s="24">
        <v>0</v>
      </c>
      <c r="AA2108" s="28">
        <v>0</v>
      </c>
      <c r="AB2108" s="28">
        <v>0.5</v>
      </c>
      <c r="AC2108" s="28">
        <v>0</v>
      </c>
      <c r="AD2108" s="28">
        <v>20</v>
      </c>
      <c r="AE2108" s="28">
        <v>20.000978920000001</v>
      </c>
      <c r="AF2108" t="s">
        <v>590</v>
      </c>
    </row>
    <row r="2109" spans="1:32" ht="18" customHeight="1">
      <c r="A2109" s="22">
        <v>46186</v>
      </c>
      <c r="B2109" s="23" t="s">
        <v>166</v>
      </c>
      <c r="C2109" s="24">
        <v>655</v>
      </c>
      <c r="D2109" s="25">
        <v>600</v>
      </c>
      <c r="E2109" s="26">
        <v>685</v>
      </c>
      <c r="F2109" s="24">
        <v>10</v>
      </c>
      <c r="G2109" s="24">
        <v>3</v>
      </c>
      <c r="H2109" s="23" t="s">
        <v>3654</v>
      </c>
      <c r="I2109" s="23" t="s">
        <v>2443</v>
      </c>
      <c r="J2109" s="23" t="s">
        <v>660</v>
      </c>
      <c r="K2109" s="23" t="s">
        <v>154</v>
      </c>
      <c r="L2109" s="27">
        <v>1.3806</v>
      </c>
      <c r="M2109" s="25">
        <v>-1070</v>
      </c>
      <c r="N2109" s="25">
        <v>-582</v>
      </c>
      <c r="O2109" s="24">
        <v>0</v>
      </c>
      <c r="P2109" s="24">
        <v>5</v>
      </c>
      <c r="Q2109" s="24">
        <v>0</v>
      </c>
      <c r="R2109" s="66"/>
      <c r="S2109" s="66"/>
      <c r="T2109" s="66"/>
      <c r="U2109" s="66"/>
      <c r="V2109" s="66"/>
      <c r="W2109" s="24"/>
      <c r="X2109" s="24"/>
      <c r="Y2109" s="24"/>
      <c r="Z2109" s="24"/>
      <c r="AA2109" s="28"/>
      <c r="AB2109" s="28">
        <v>0.5</v>
      </c>
      <c r="AC2109" s="28"/>
      <c r="AD2109" s="28">
        <v>10</v>
      </c>
      <c r="AE2109" s="28">
        <v>10.000978910000001</v>
      </c>
      <c r="AF2109" t="s">
        <v>195</v>
      </c>
    </row>
    <row r="2110" spans="1:32" ht="18" customHeight="1">
      <c r="A2110" s="22">
        <v>46186</v>
      </c>
      <c r="B2110" s="23" t="s">
        <v>330</v>
      </c>
      <c r="C2110" s="24">
        <v>656</v>
      </c>
      <c r="D2110" s="25">
        <v>596</v>
      </c>
      <c r="E2110" s="26">
        <v>-670</v>
      </c>
      <c r="F2110" s="24">
        <v>1</v>
      </c>
      <c r="G2110" s="24">
        <v>1</v>
      </c>
      <c r="H2110" s="23" t="s">
        <v>1843</v>
      </c>
      <c r="I2110" s="23" t="s">
        <v>1212</v>
      </c>
      <c r="J2110" s="23" t="s">
        <v>1212</v>
      </c>
      <c r="K2110" s="23" t="s">
        <v>154</v>
      </c>
      <c r="L2110" s="27">
        <v>0.62529999999999997</v>
      </c>
      <c r="M2110" s="25">
        <v>-512</v>
      </c>
      <c r="N2110" s="25">
        <v>-1100</v>
      </c>
      <c r="O2110" s="24">
        <v>0</v>
      </c>
      <c r="P2110" s="24">
        <v>6</v>
      </c>
      <c r="Q2110" s="24">
        <v>0</v>
      </c>
      <c r="R2110" s="66"/>
      <c r="S2110" s="66"/>
      <c r="T2110" s="66"/>
      <c r="U2110" s="66"/>
      <c r="V2110" s="66"/>
      <c r="W2110" s="24"/>
      <c r="X2110" s="24"/>
      <c r="Y2110" s="24"/>
      <c r="Z2110" s="24"/>
      <c r="AA2110" s="28"/>
      <c r="AB2110" s="28">
        <v>0.5</v>
      </c>
      <c r="AC2110" s="28"/>
      <c r="AD2110" s="28">
        <v>20</v>
      </c>
      <c r="AE2110" s="28">
        <v>20.0009789</v>
      </c>
      <c r="AF2110" t="s">
        <v>590</v>
      </c>
    </row>
    <row r="2111" spans="1:32" ht="18" customHeight="1">
      <c r="A2111" s="22">
        <v>46186</v>
      </c>
      <c r="B2111" s="23" t="s">
        <v>38</v>
      </c>
      <c r="C2111" s="24">
        <v>708</v>
      </c>
      <c r="D2111" s="25">
        <v>540</v>
      </c>
      <c r="E2111" s="26">
        <v>-454</v>
      </c>
      <c r="F2111" s="24">
        <v>2</v>
      </c>
      <c r="G2111" s="24">
        <v>4</v>
      </c>
      <c r="H2111" s="23" t="s">
        <v>3686</v>
      </c>
      <c r="I2111" s="23" t="s">
        <v>1148</v>
      </c>
      <c r="J2111" s="23" t="s">
        <v>647</v>
      </c>
      <c r="K2111" s="23" t="s">
        <v>154</v>
      </c>
      <c r="L2111" s="27">
        <v>0.7198</v>
      </c>
      <c r="M2111" s="25">
        <v>-192</v>
      </c>
      <c r="N2111" s="25">
        <v>115</v>
      </c>
      <c r="O2111" s="24">
        <v>0</v>
      </c>
      <c r="P2111" s="24">
        <v>8</v>
      </c>
      <c r="Q2111" s="24">
        <v>0</v>
      </c>
      <c r="R2111" s="66"/>
      <c r="S2111" s="66"/>
      <c r="T2111" s="66"/>
      <c r="U2111" s="66"/>
      <c r="V2111" s="66"/>
      <c r="W2111" s="24"/>
      <c r="X2111" s="24"/>
      <c r="Y2111" s="24"/>
      <c r="Z2111" s="24"/>
      <c r="AA2111" s="28"/>
      <c r="AB2111" s="28">
        <v>0.5</v>
      </c>
      <c r="AC2111" s="28"/>
      <c r="AD2111" s="28">
        <v>20</v>
      </c>
      <c r="AE2111" s="28">
        <v>20.000978889999999</v>
      </c>
      <c r="AF2111" t="s">
        <v>590</v>
      </c>
    </row>
    <row r="2112" spans="1:32" ht="18" customHeight="1">
      <c r="A2112" s="22">
        <v>46186</v>
      </c>
      <c r="B2112" s="23" t="s">
        <v>330</v>
      </c>
      <c r="C2112" s="24">
        <v>657</v>
      </c>
      <c r="D2112" s="25">
        <v>502</v>
      </c>
      <c r="E2112" s="26">
        <v>-83</v>
      </c>
      <c r="F2112" s="24">
        <v>4</v>
      </c>
      <c r="G2112" s="24">
        <v>1</v>
      </c>
      <c r="H2112" s="23" t="s">
        <v>3687</v>
      </c>
      <c r="I2112" s="23" t="s">
        <v>2302</v>
      </c>
      <c r="J2112" s="23" t="s">
        <v>3688</v>
      </c>
      <c r="K2112" s="23" t="s">
        <v>154</v>
      </c>
      <c r="L2112" s="27">
        <v>0.94489999999999996</v>
      </c>
      <c r="M2112" s="25">
        <v>-976</v>
      </c>
      <c r="N2112" s="25">
        <v>-408</v>
      </c>
      <c r="O2112" s="24">
        <v>0</v>
      </c>
      <c r="P2112" s="24">
        <v>7</v>
      </c>
      <c r="Q2112" s="24">
        <v>0</v>
      </c>
      <c r="R2112" s="66"/>
      <c r="S2112" s="66"/>
      <c r="T2112" s="66"/>
      <c r="U2112" s="66"/>
      <c r="V2112" s="66"/>
      <c r="W2112" s="24"/>
      <c r="X2112" s="24"/>
      <c r="Y2112" s="24"/>
      <c r="Z2112" s="24"/>
      <c r="AA2112" s="28"/>
      <c r="AB2112" s="28">
        <v>0.5</v>
      </c>
      <c r="AC2112" s="28"/>
      <c r="AD2112" s="28">
        <v>10</v>
      </c>
      <c r="AE2112" s="28">
        <v>10.00097888</v>
      </c>
      <c r="AF2112" t="s">
        <v>584</v>
      </c>
    </row>
    <row r="2113" spans="1:32" ht="18" customHeight="1">
      <c r="A2113" s="22">
        <v>46186</v>
      </c>
      <c r="B2113" s="23" t="s">
        <v>38</v>
      </c>
      <c r="C2113" s="24">
        <v>706</v>
      </c>
      <c r="D2113" s="25">
        <v>501</v>
      </c>
      <c r="E2113" s="26">
        <v>-460</v>
      </c>
      <c r="F2113" s="24">
        <v>2</v>
      </c>
      <c r="G2113" s="24">
        <v>4</v>
      </c>
      <c r="H2113" s="23" t="s">
        <v>2532</v>
      </c>
      <c r="I2113" s="23" t="s">
        <v>3409</v>
      </c>
      <c r="J2113" s="23" t="s">
        <v>1079</v>
      </c>
      <c r="K2113" s="23" t="s">
        <v>154</v>
      </c>
      <c r="L2113" s="27">
        <v>0.69389999999999996</v>
      </c>
      <c r="M2113" s="25">
        <v>-694</v>
      </c>
      <c r="N2113" s="25">
        <v>280</v>
      </c>
      <c r="O2113" s="24">
        <v>0</v>
      </c>
      <c r="P2113" s="24">
        <v>6</v>
      </c>
      <c r="Q2113" s="24">
        <v>0</v>
      </c>
      <c r="R2113" s="66"/>
      <c r="S2113" s="66"/>
      <c r="T2113" s="66"/>
      <c r="U2113" s="66"/>
      <c r="V2113" s="66"/>
      <c r="W2113" s="24"/>
      <c r="X2113" s="24"/>
      <c r="Y2113" s="24"/>
      <c r="Z2113" s="24"/>
      <c r="AA2113" s="28"/>
      <c r="AB2113" s="28">
        <v>0.5</v>
      </c>
      <c r="AC2113" s="28"/>
      <c r="AD2113" s="28">
        <v>20</v>
      </c>
      <c r="AE2113" s="28">
        <v>20.000978870000001</v>
      </c>
      <c r="AF2113" t="s">
        <v>590</v>
      </c>
    </row>
    <row r="2114" spans="1:32" ht="18" customHeight="1">
      <c r="A2114" s="22">
        <v>46186</v>
      </c>
      <c r="B2114" s="23" t="s">
        <v>485</v>
      </c>
      <c r="C2114" s="24">
        <v>715</v>
      </c>
      <c r="D2114" s="25">
        <v>498</v>
      </c>
      <c r="E2114" s="26">
        <v>176</v>
      </c>
      <c r="F2114" s="24">
        <v>7</v>
      </c>
      <c r="G2114" s="24">
        <v>1</v>
      </c>
      <c r="H2114" s="23" t="s">
        <v>1993</v>
      </c>
      <c r="I2114" s="23" t="s">
        <v>3689</v>
      </c>
      <c r="J2114" s="23" t="s">
        <v>3690</v>
      </c>
      <c r="K2114" s="23" t="s">
        <v>154</v>
      </c>
      <c r="L2114" s="27">
        <v>1.1177999999999999</v>
      </c>
      <c r="M2114" s="25">
        <v>62</v>
      </c>
      <c r="N2114" s="25">
        <v>736</v>
      </c>
      <c r="O2114" s="24">
        <v>0</v>
      </c>
      <c r="P2114" s="24">
        <v>5</v>
      </c>
      <c r="Q2114" s="24">
        <v>0</v>
      </c>
      <c r="R2114" s="66"/>
      <c r="S2114" s="66"/>
      <c r="T2114" s="66"/>
      <c r="U2114" s="66"/>
      <c r="V2114" s="66"/>
      <c r="W2114" s="24"/>
      <c r="X2114" s="24"/>
      <c r="Y2114" s="24"/>
      <c r="Z2114" s="24"/>
      <c r="AA2114" s="28"/>
      <c r="AB2114" s="28">
        <v>0.5</v>
      </c>
      <c r="AC2114" s="28"/>
      <c r="AD2114" s="28">
        <v>10</v>
      </c>
      <c r="AE2114" s="28">
        <v>10.00097886</v>
      </c>
      <c r="AF2114" t="s">
        <v>195</v>
      </c>
    </row>
    <row r="2115" spans="1:32" ht="18" customHeight="1">
      <c r="A2115" s="22">
        <v>46186</v>
      </c>
      <c r="B2115" s="23" t="s">
        <v>20</v>
      </c>
      <c r="C2115" s="24">
        <v>702</v>
      </c>
      <c r="D2115" s="25">
        <v>492</v>
      </c>
      <c r="E2115" s="26">
        <v>-548</v>
      </c>
      <c r="F2115" s="24">
        <v>2</v>
      </c>
      <c r="G2115" s="24">
        <v>1</v>
      </c>
      <c r="H2115" s="23" t="s">
        <v>318</v>
      </c>
      <c r="I2115" s="23" t="s">
        <v>376</v>
      </c>
      <c r="J2115" s="23" t="s">
        <v>1509</v>
      </c>
      <c r="K2115" s="23" t="s">
        <v>154</v>
      </c>
      <c r="L2115" s="27">
        <v>0.62870000000000004</v>
      </c>
      <c r="M2115" s="25">
        <v>-414</v>
      </c>
      <c r="N2115" s="25">
        <v>2240</v>
      </c>
      <c r="O2115" s="24">
        <v>0</v>
      </c>
      <c r="P2115" s="24">
        <v>2</v>
      </c>
      <c r="Q2115" s="24">
        <v>0</v>
      </c>
      <c r="R2115" s="66"/>
      <c r="S2115" s="66"/>
      <c r="T2115" s="66"/>
      <c r="U2115" s="66"/>
      <c r="V2115" s="66"/>
      <c r="W2115" s="24"/>
      <c r="X2115" s="24"/>
      <c r="Y2115" s="24"/>
      <c r="Z2115" s="24"/>
      <c r="AA2115" s="28"/>
      <c r="AB2115" s="28">
        <v>0.5</v>
      </c>
      <c r="AC2115" s="28"/>
      <c r="AD2115" s="28">
        <v>20</v>
      </c>
      <c r="AE2115" s="28">
        <v>20.000978849999999</v>
      </c>
      <c r="AF2115" t="s">
        <v>590</v>
      </c>
    </row>
    <row r="2116" spans="1:32" ht="18" customHeight="1">
      <c r="A2116" s="22">
        <v>46186</v>
      </c>
      <c r="B2116" s="23" t="s">
        <v>30</v>
      </c>
      <c r="C2116" s="24">
        <v>565</v>
      </c>
      <c r="D2116" s="25">
        <v>471</v>
      </c>
      <c r="E2116" s="26">
        <v>-498</v>
      </c>
      <c r="F2116" s="24">
        <v>0</v>
      </c>
      <c r="G2116" s="24">
        <v>1</v>
      </c>
      <c r="H2116" s="23" t="s">
        <v>739</v>
      </c>
      <c r="I2116" s="23" t="s">
        <v>214</v>
      </c>
      <c r="J2116" s="23" t="s">
        <v>739</v>
      </c>
      <c r="K2116" s="23" t="s">
        <v>154</v>
      </c>
      <c r="L2116" s="27">
        <v>0.64759999999999995</v>
      </c>
      <c r="M2116" s="25">
        <v>-902</v>
      </c>
      <c r="N2116" s="25">
        <v>-465</v>
      </c>
      <c r="O2116" s="24">
        <v>0</v>
      </c>
      <c r="P2116" s="24">
        <v>5</v>
      </c>
      <c r="Q2116" s="24">
        <v>1</v>
      </c>
      <c r="R2116" s="66">
        <v>74.611612702366131</v>
      </c>
      <c r="S2116" s="66">
        <v>6.3126902494236443</v>
      </c>
      <c r="T2116" s="66"/>
      <c r="U2116" s="66">
        <v>471</v>
      </c>
      <c r="V2116" s="66">
        <v>471</v>
      </c>
      <c r="W2116" s="24"/>
      <c r="X2116" s="24">
        <v>0</v>
      </c>
      <c r="Y2116" s="24">
        <v>0</v>
      </c>
      <c r="Z2116" s="24">
        <v>0</v>
      </c>
      <c r="AA2116" s="28">
        <v>0</v>
      </c>
      <c r="AB2116" s="28">
        <v>0.5</v>
      </c>
      <c r="AC2116" s="28">
        <v>0</v>
      </c>
      <c r="AD2116" s="28">
        <v>20</v>
      </c>
      <c r="AE2116" s="28">
        <v>20.000978839999998</v>
      </c>
      <c r="AF2116" t="s">
        <v>590</v>
      </c>
    </row>
    <row r="2117" spans="1:32" ht="18" customHeight="1">
      <c r="A2117" s="22">
        <v>46186</v>
      </c>
      <c r="B2117" s="23" t="s">
        <v>179</v>
      </c>
      <c r="C2117" s="24">
        <v>668</v>
      </c>
      <c r="D2117" s="25">
        <v>436</v>
      </c>
      <c r="E2117" s="26">
        <v>-582</v>
      </c>
      <c r="F2117" s="24">
        <v>0</v>
      </c>
      <c r="G2117" s="24">
        <v>1</v>
      </c>
      <c r="H2117" s="23" t="s">
        <v>3142</v>
      </c>
      <c r="I2117" s="23" t="s">
        <v>214</v>
      </c>
      <c r="J2117" s="23" t="s">
        <v>3142</v>
      </c>
      <c r="K2117" s="23" t="s">
        <v>154</v>
      </c>
      <c r="L2117" s="27">
        <v>0.55500000000000005</v>
      </c>
      <c r="M2117" s="25">
        <v>-2335</v>
      </c>
      <c r="N2117" s="25">
        <v>-541</v>
      </c>
      <c r="O2117" s="24">
        <v>0</v>
      </c>
      <c r="P2117" s="24">
        <v>8</v>
      </c>
      <c r="Q2117" s="24">
        <v>0</v>
      </c>
      <c r="R2117" s="66"/>
      <c r="S2117" s="66"/>
      <c r="T2117" s="66"/>
      <c r="U2117" s="66"/>
      <c r="V2117" s="66"/>
      <c r="W2117" s="24"/>
      <c r="X2117" s="24"/>
      <c r="Y2117" s="24"/>
      <c r="Z2117" s="24"/>
      <c r="AA2117" s="28"/>
      <c r="AB2117" s="28">
        <v>0.5</v>
      </c>
      <c r="AC2117" s="28"/>
      <c r="AD2117" s="28">
        <v>20</v>
      </c>
      <c r="AE2117" s="28">
        <v>20.000978830000001</v>
      </c>
      <c r="AF2117" t="s">
        <v>590</v>
      </c>
    </row>
    <row r="2118" spans="1:32" ht="18" customHeight="1">
      <c r="A2118" s="22">
        <v>46186</v>
      </c>
      <c r="B2118" s="23" t="s">
        <v>372</v>
      </c>
      <c r="C2118" s="24">
        <v>711</v>
      </c>
      <c r="D2118" s="25">
        <v>415</v>
      </c>
      <c r="E2118" s="26">
        <v>-476</v>
      </c>
      <c r="F2118" s="24">
        <v>4</v>
      </c>
      <c r="G2118" s="24">
        <v>2</v>
      </c>
      <c r="H2118" s="23" t="s">
        <v>3501</v>
      </c>
      <c r="I2118" s="23" t="s">
        <v>3577</v>
      </c>
      <c r="J2118" s="23" t="s">
        <v>518</v>
      </c>
      <c r="K2118" s="23" t="s">
        <v>154</v>
      </c>
      <c r="L2118" s="27">
        <v>0.61770000000000003</v>
      </c>
      <c r="M2118" s="25">
        <v>-129</v>
      </c>
      <c r="N2118" s="25">
        <v>-735</v>
      </c>
      <c r="O2118" s="24">
        <v>0</v>
      </c>
      <c r="P2118" s="24">
        <v>1</v>
      </c>
      <c r="Q2118" s="24">
        <v>0</v>
      </c>
      <c r="R2118" s="66"/>
      <c r="S2118" s="66"/>
      <c r="T2118" s="66"/>
      <c r="U2118" s="66"/>
      <c r="V2118" s="66"/>
      <c r="W2118" s="24"/>
      <c r="X2118" s="24"/>
      <c r="Y2118" s="24"/>
      <c r="Z2118" s="24"/>
      <c r="AA2118" s="28"/>
      <c r="AB2118" s="28">
        <v>0.5</v>
      </c>
      <c r="AC2118" s="28"/>
      <c r="AD2118" s="28">
        <v>10</v>
      </c>
      <c r="AE2118" s="28">
        <v>10.00097882</v>
      </c>
      <c r="AF2118" t="s">
        <v>584</v>
      </c>
    </row>
    <row r="2119" spans="1:32" ht="18" customHeight="1">
      <c r="A2119" s="22">
        <v>46186</v>
      </c>
      <c r="B2119" s="23" t="s">
        <v>256</v>
      </c>
      <c r="C2119" s="24">
        <v>761</v>
      </c>
      <c r="D2119" s="25">
        <v>331</v>
      </c>
      <c r="E2119" s="26">
        <v>-403</v>
      </c>
      <c r="F2119" s="24">
        <v>1</v>
      </c>
      <c r="G2119" s="24">
        <v>0</v>
      </c>
      <c r="H2119" s="23" t="s">
        <v>924</v>
      </c>
      <c r="I2119" s="23" t="s">
        <v>924</v>
      </c>
      <c r="J2119" s="23" t="s">
        <v>214</v>
      </c>
      <c r="K2119" s="23" t="s">
        <v>154</v>
      </c>
      <c r="L2119" s="27">
        <v>0.59419999999999995</v>
      </c>
      <c r="M2119" s="25">
        <v>-871</v>
      </c>
      <c r="N2119" s="25">
        <v>3402</v>
      </c>
      <c r="O2119" s="24">
        <v>0</v>
      </c>
      <c r="P2119" s="24">
        <v>1</v>
      </c>
      <c r="Q2119" s="24">
        <v>0</v>
      </c>
      <c r="R2119" s="66"/>
      <c r="S2119" s="66"/>
      <c r="T2119" s="66"/>
      <c r="U2119" s="66"/>
      <c r="V2119" s="66"/>
      <c r="W2119" s="24"/>
      <c r="X2119" s="24"/>
      <c r="Y2119" s="24"/>
      <c r="Z2119" s="24"/>
      <c r="AA2119" s="28"/>
      <c r="AB2119" s="28">
        <v>0.5</v>
      </c>
      <c r="AC2119" s="28"/>
      <c r="AD2119" s="28">
        <v>10</v>
      </c>
      <c r="AE2119" s="28">
        <v>10.000978809999999</v>
      </c>
      <c r="AF2119" t="s">
        <v>584</v>
      </c>
    </row>
    <row r="2120" spans="1:32" ht="18" customHeight="1">
      <c r="A2120" s="22">
        <v>46186</v>
      </c>
      <c r="B2120" s="23" t="s">
        <v>293</v>
      </c>
      <c r="C2120" s="24">
        <v>733</v>
      </c>
      <c r="D2120" s="25">
        <v>293</v>
      </c>
      <c r="E2120" s="26">
        <v>-260</v>
      </c>
      <c r="F2120" s="24">
        <v>2</v>
      </c>
      <c r="G2120" s="24">
        <v>0</v>
      </c>
      <c r="H2120" s="23" t="s">
        <v>2174</v>
      </c>
      <c r="I2120" s="23" t="s">
        <v>2174</v>
      </c>
      <c r="J2120" s="23" t="s">
        <v>214</v>
      </c>
      <c r="K2120" s="23" t="s">
        <v>154</v>
      </c>
      <c r="L2120" s="27">
        <v>0.70420000000000005</v>
      </c>
      <c r="M2120" s="25">
        <v>-320</v>
      </c>
      <c r="N2120" s="25">
        <v>97</v>
      </c>
      <c r="O2120" s="24">
        <v>0</v>
      </c>
      <c r="P2120" s="24">
        <v>3</v>
      </c>
      <c r="Q2120" s="24">
        <v>0</v>
      </c>
      <c r="R2120" s="66"/>
      <c r="S2120" s="66"/>
      <c r="T2120" s="66"/>
      <c r="U2120" s="66"/>
      <c r="V2120" s="66"/>
      <c r="W2120" s="24"/>
      <c r="X2120" s="24"/>
      <c r="Y2120" s="24"/>
      <c r="Z2120" s="24"/>
      <c r="AA2120" s="28"/>
      <c r="AB2120" s="28">
        <v>0.5</v>
      </c>
      <c r="AC2120" s="28"/>
      <c r="AD2120" s="28">
        <v>10</v>
      </c>
      <c r="AE2120" s="28">
        <v>10.0009788</v>
      </c>
      <c r="AF2120" t="s">
        <v>584</v>
      </c>
    </row>
    <row r="2121" spans="1:32" ht="18" customHeight="1">
      <c r="A2121" s="22">
        <v>46186</v>
      </c>
      <c r="B2121" s="23" t="s">
        <v>387</v>
      </c>
      <c r="C2121" s="24">
        <v>683</v>
      </c>
      <c r="D2121" s="25">
        <v>268</v>
      </c>
      <c r="E2121" s="26">
        <v>-147</v>
      </c>
      <c r="F2121" s="24">
        <v>2</v>
      </c>
      <c r="G2121" s="24">
        <v>2</v>
      </c>
      <c r="H2121" s="23" t="s">
        <v>3246</v>
      </c>
      <c r="I2121" s="23" t="s">
        <v>786</v>
      </c>
      <c r="J2121" s="23" t="s">
        <v>786</v>
      </c>
      <c r="K2121" s="23" t="s">
        <v>154</v>
      </c>
      <c r="L2121" s="27">
        <v>0.81720000000000004</v>
      </c>
      <c r="M2121" s="25">
        <v>-118</v>
      </c>
      <c r="N2121" s="25">
        <v>94</v>
      </c>
      <c r="O2121" s="24">
        <v>0</v>
      </c>
      <c r="P2121" s="24">
        <v>3</v>
      </c>
      <c r="Q2121" s="24">
        <v>0</v>
      </c>
      <c r="R2121" s="66"/>
      <c r="S2121" s="66"/>
      <c r="T2121" s="66"/>
      <c r="U2121" s="66"/>
      <c r="V2121" s="66"/>
      <c r="W2121" s="24"/>
      <c r="X2121" s="24"/>
      <c r="Y2121" s="24"/>
      <c r="Z2121" s="24"/>
      <c r="AA2121" s="28"/>
      <c r="AB2121" s="28">
        <v>0.5</v>
      </c>
      <c r="AC2121" s="28"/>
      <c r="AD2121" s="28">
        <v>10</v>
      </c>
      <c r="AE2121" s="28">
        <v>10.00097879</v>
      </c>
      <c r="AF2121" t="s">
        <v>584</v>
      </c>
    </row>
    <row r="2122" spans="1:32" ht="18" customHeight="1">
      <c r="A2122" s="22">
        <v>46186</v>
      </c>
      <c r="B2122" s="23" t="s">
        <v>14</v>
      </c>
      <c r="C2122" s="24">
        <v>505</v>
      </c>
      <c r="D2122" s="25">
        <v>253</v>
      </c>
      <c r="E2122" s="26">
        <v>-259</v>
      </c>
      <c r="F2122" s="24">
        <v>0</v>
      </c>
      <c r="G2122" s="24">
        <v>1</v>
      </c>
      <c r="H2122" s="23" t="s">
        <v>229</v>
      </c>
      <c r="I2122" s="23" t="s">
        <v>214</v>
      </c>
      <c r="J2122" s="23" t="s">
        <v>229</v>
      </c>
      <c r="K2122" s="23" t="s">
        <v>154</v>
      </c>
      <c r="L2122" s="27">
        <v>0.65880000000000005</v>
      </c>
      <c r="M2122" s="25">
        <v>-312</v>
      </c>
      <c r="N2122" s="25">
        <v>-383</v>
      </c>
      <c r="O2122" s="24">
        <v>0</v>
      </c>
      <c r="P2122" s="24">
        <v>5</v>
      </c>
      <c r="Q2122" s="24">
        <v>1</v>
      </c>
      <c r="R2122" s="66">
        <v>35.586757990867582</v>
      </c>
      <c r="S2122" s="66">
        <v>7.1093860268172193</v>
      </c>
      <c r="T2122" s="66"/>
      <c r="U2122" s="66">
        <v>253</v>
      </c>
      <c r="V2122" s="66">
        <v>253</v>
      </c>
      <c r="W2122" s="24"/>
      <c r="X2122" s="24">
        <v>5</v>
      </c>
      <c r="Y2122" s="24">
        <v>0</v>
      </c>
      <c r="Z2122" s="24">
        <v>0</v>
      </c>
      <c r="AA2122" s="28">
        <v>1.666666666666667</v>
      </c>
      <c r="AB2122" s="28">
        <v>0.5</v>
      </c>
      <c r="AC2122" s="28">
        <v>0.83333333333333337</v>
      </c>
      <c r="AD2122" s="28">
        <v>28.3</v>
      </c>
      <c r="AE2122" s="28">
        <v>28.300978780000001</v>
      </c>
      <c r="AF2122" t="s">
        <v>2648</v>
      </c>
    </row>
    <row r="2123" spans="1:32" ht="18" customHeight="1">
      <c r="A2123" s="22">
        <v>46186</v>
      </c>
      <c r="B2123" s="23" t="s">
        <v>20</v>
      </c>
      <c r="C2123" s="24">
        <v>688</v>
      </c>
      <c r="D2123" s="25">
        <v>245</v>
      </c>
      <c r="E2123" s="26">
        <v>99</v>
      </c>
      <c r="F2123" s="24">
        <v>3</v>
      </c>
      <c r="G2123" s="24">
        <v>2</v>
      </c>
      <c r="H2123" s="23" t="s">
        <v>1327</v>
      </c>
      <c r="I2123" s="23" t="s">
        <v>2559</v>
      </c>
      <c r="J2123" s="23" t="s">
        <v>2475</v>
      </c>
      <c r="K2123" s="23" t="s">
        <v>154</v>
      </c>
      <c r="L2123" s="27">
        <v>1.1347</v>
      </c>
      <c r="M2123" s="25">
        <v>-375</v>
      </c>
      <c r="N2123" s="25">
        <v>1125</v>
      </c>
      <c r="O2123" s="24">
        <v>0</v>
      </c>
      <c r="P2123" s="24">
        <v>8</v>
      </c>
      <c r="Q2123" s="24">
        <v>0</v>
      </c>
      <c r="R2123" s="66"/>
      <c r="S2123" s="66"/>
      <c r="T2123" s="66"/>
      <c r="U2123" s="66"/>
      <c r="V2123" s="66"/>
      <c r="W2123" s="24"/>
      <c r="X2123" s="24"/>
      <c r="Y2123" s="24"/>
      <c r="Z2123" s="24"/>
      <c r="AA2123" s="28"/>
      <c r="AB2123" s="28">
        <v>0.5</v>
      </c>
      <c r="AC2123" s="28"/>
      <c r="AD2123" s="28">
        <v>10</v>
      </c>
      <c r="AE2123" s="28">
        <v>10.00097877</v>
      </c>
      <c r="AF2123" t="s">
        <v>195</v>
      </c>
    </row>
    <row r="2124" spans="1:32" ht="18" customHeight="1">
      <c r="A2124" s="22">
        <v>46186</v>
      </c>
      <c r="B2124" s="23" t="s">
        <v>20</v>
      </c>
      <c r="C2124" s="24">
        <v>680</v>
      </c>
      <c r="D2124" s="25">
        <v>235</v>
      </c>
      <c r="E2124" s="26">
        <v>772</v>
      </c>
      <c r="F2124" s="24">
        <v>7</v>
      </c>
      <c r="G2124" s="24">
        <v>2</v>
      </c>
      <c r="H2124" s="23" t="s">
        <v>1234</v>
      </c>
      <c r="I2124" s="23" t="s">
        <v>3271</v>
      </c>
      <c r="J2124" s="23" t="s">
        <v>205</v>
      </c>
      <c r="K2124" s="23" t="s">
        <v>154</v>
      </c>
      <c r="L2124" s="27">
        <v>2.0950000000000002</v>
      </c>
      <c r="M2124" s="25">
        <v>-237</v>
      </c>
      <c r="N2124" s="25">
        <v>-339</v>
      </c>
      <c r="O2124" s="24">
        <v>0</v>
      </c>
      <c r="P2124" s="24">
        <v>0</v>
      </c>
      <c r="Q2124" s="24">
        <v>0</v>
      </c>
      <c r="R2124" s="66"/>
      <c r="S2124" s="66"/>
      <c r="T2124" s="66"/>
      <c r="U2124" s="66"/>
      <c r="V2124" s="66"/>
      <c r="W2124" s="24"/>
      <c r="X2124" s="24"/>
      <c r="Y2124" s="24"/>
      <c r="Z2124" s="24"/>
      <c r="AA2124" s="28"/>
      <c r="AB2124" s="28">
        <v>0.5</v>
      </c>
      <c r="AC2124" s="28"/>
      <c r="AD2124" s="28">
        <v>0</v>
      </c>
      <c r="AE2124" s="28">
        <v>0</v>
      </c>
    </row>
    <row r="2125" spans="1:32" ht="18" customHeight="1">
      <c r="A2125" s="22">
        <v>46186</v>
      </c>
      <c r="B2125" s="23" t="s">
        <v>307</v>
      </c>
      <c r="C2125" s="24">
        <v>636</v>
      </c>
      <c r="D2125" s="25">
        <v>233</v>
      </c>
      <c r="E2125" s="26">
        <v>-95</v>
      </c>
      <c r="F2125" s="24">
        <v>3</v>
      </c>
      <c r="G2125" s="24">
        <v>1</v>
      </c>
      <c r="H2125" s="23" t="s">
        <v>3264</v>
      </c>
      <c r="I2125" s="23" t="s">
        <v>2758</v>
      </c>
      <c r="J2125" s="23" t="s">
        <v>717</v>
      </c>
      <c r="K2125" s="23" t="s">
        <v>154</v>
      </c>
      <c r="L2125" s="27">
        <v>0.86409999999999998</v>
      </c>
      <c r="M2125" s="25">
        <v>-3048</v>
      </c>
      <c r="N2125" s="25">
        <v>0</v>
      </c>
      <c r="O2125" s="24">
        <v>0</v>
      </c>
      <c r="P2125" s="24">
        <v>6</v>
      </c>
      <c r="Q2125" s="24">
        <v>0</v>
      </c>
      <c r="R2125" s="66"/>
      <c r="S2125" s="66"/>
      <c r="T2125" s="66"/>
      <c r="U2125" s="66"/>
      <c r="V2125" s="66"/>
      <c r="W2125" s="24"/>
      <c r="X2125" s="24"/>
      <c r="Y2125" s="24"/>
      <c r="Z2125" s="24"/>
      <c r="AA2125" s="28"/>
      <c r="AB2125" s="28">
        <v>0.5</v>
      </c>
      <c r="AC2125" s="28"/>
      <c r="AD2125" s="28">
        <v>20</v>
      </c>
      <c r="AE2125" s="28">
        <v>20.000978750000002</v>
      </c>
      <c r="AF2125" t="s">
        <v>590</v>
      </c>
    </row>
    <row r="2126" spans="1:32" ht="18" customHeight="1">
      <c r="A2126" s="22">
        <v>46186</v>
      </c>
      <c r="B2126" s="23" t="s">
        <v>416</v>
      </c>
      <c r="C2126" s="24">
        <v>638</v>
      </c>
      <c r="D2126" s="25">
        <v>224</v>
      </c>
      <c r="E2126" s="26">
        <v>712</v>
      </c>
      <c r="F2126" s="24">
        <v>8</v>
      </c>
      <c r="G2126" s="24">
        <v>1</v>
      </c>
      <c r="H2126" s="23" t="s">
        <v>3691</v>
      </c>
      <c r="I2126" s="23" t="s">
        <v>3692</v>
      </c>
      <c r="J2126" s="23" t="s">
        <v>2141</v>
      </c>
      <c r="K2126" s="23" t="s">
        <v>154</v>
      </c>
      <c r="L2126" s="27">
        <v>2.0594999999999999</v>
      </c>
      <c r="M2126" s="25">
        <v>-646</v>
      </c>
      <c r="N2126" s="25">
        <v>-725</v>
      </c>
      <c r="O2126" s="24">
        <v>0</v>
      </c>
      <c r="P2126" s="24">
        <v>8</v>
      </c>
      <c r="Q2126" s="24">
        <v>0</v>
      </c>
      <c r="R2126" s="66"/>
      <c r="S2126" s="66"/>
      <c r="T2126" s="66"/>
      <c r="U2126" s="66"/>
      <c r="V2126" s="66"/>
      <c r="W2126" s="24"/>
      <c r="X2126" s="24"/>
      <c r="Y2126" s="24"/>
      <c r="Z2126" s="24"/>
      <c r="AA2126" s="28"/>
      <c r="AB2126" s="28">
        <v>0.5</v>
      </c>
      <c r="AC2126" s="28"/>
      <c r="AD2126" s="28">
        <v>10</v>
      </c>
      <c r="AE2126" s="28">
        <v>10.000978740000001</v>
      </c>
      <c r="AF2126" t="s">
        <v>195</v>
      </c>
    </row>
    <row r="2127" spans="1:32" ht="18" customHeight="1">
      <c r="A2127" s="22">
        <v>46186</v>
      </c>
      <c r="B2127" s="23" t="s">
        <v>166</v>
      </c>
      <c r="C2127" s="24">
        <v>651</v>
      </c>
      <c r="D2127" s="25">
        <v>214</v>
      </c>
      <c r="E2127" s="26">
        <v>-175</v>
      </c>
      <c r="F2127" s="24">
        <v>1</v>
      </c>
      <c r="G2127" s="24">
        <v>1</v>
      </c>
      <c r="H2127" s="23" t="s">
        <v>2145</v>
      </c>
      <c r="I2127" s="23" t="s">
        <v>2146</v>
      </c>
      <c r="J2127" s="23" t="s">
        <v>2146</v>
      </c>
      <c r="K2127" s="23" t="s">
        <v>154</v>
      </c>
      <c r="L2127" s="27">
        <v>0.72740000000000005</v>
      </c>
      <c r="M2127" s="25">
        <v>843</v>
      </c>
      <c r="N2127" s="25">
        <v>-428</v>
      </c>
      <c r="O2127" s="24">
        <v>0</v>
      </c>
      <c r="P2127" s="24">
        <v>1</v>
      </c>
      <c r="Q2127" s="24">
        <v>0</v>
      </c>
      <c r="R2127" s="66"/>
      <c r="S2127" s="66"/>
      <c r="T2127" s="66"/>
      <c r="U2127" s="66"/>
      <c r="V2127" s="66"/>
      <c r="W2127" s="24"/>
      <c r="X2127" s="24"/>
      <c r="Y2127" s="24"/>
      <c r="Z2127" s="24"/>
      <c r="AA2127" s="28"/>
      <c r="AB2127" s="28">
        <v>0.5</v>
      </c>
      <c r="AC2127" s="28"/>
      <c r="AD2127" s="28">
        <v>10</v>
      </c>
      <c r="AE2127" s="28">
        <v>10.00097873</v>
      </c>
      <c r="AF2127" t="s">
        <v>584</v>
      </c>
    </row>
    <row r="2128" spans="1:32" ht="18" customHeight="1">
      <c r="A2128" s="22">
        <v>46186</v>
      </c>
      <c r="B2128" s="23" t="s">
        <v>38</v>
      </c>
      <c r="C2128" s="24">
        <v>710</v>
      </c>
      <c r="D2128" s="25">
        <v>167</v>
      </c>
      <c r="E2128" s="26">
        <v>120</v>
      </c>
      <c r="F2128" s="24">
        <v>3</v>
      </c>
      <c r="G2128" s="24">
        <v>2</v>
      </c>
      <c r="H2128" s="23" t="s">
        <v>3693</v>
      </c>
      <c r="I2128" s="23" t="s">
        <v>3694</v>
      </c>
      <c r="J2128" s="23" t="s">
        <v>2532</v>
      </c>
      <c r="K2128" s="23" t="s">
        <v>154</v>
      </c>
      <c r="L2128" s="27">
        <v>1.2395</v>
      </c>
      <c r="M2128" s="25">
        <v>2876</v>
      </c>
      <c r="N2128" s="25">
        <v>-1422</v>
      </c>
      <c r="O2128" s="24">
        <v>0</v>
      </c>
      <c r="P2128" s="24">
        <v>0</v>
      </c>
      <c r="Q2128" s="24">
        <v>0</v>
      </c>
      <c r="R2128" s="66"/>
      <c r="S2128" s="66"/>
      <c r="T2128" s="66"/>
      <c r="U2128" s="66"/>
      <c r="V2128" s="66"/>
      <c r="W2128" s="24"/>
      <c r="X2128" s="24"/>
      <c r="Y2128" s="24"/>
      <c r="Z2128" s="24"/>
      <c r="AA2128" s="28"/>
      <c r="AB2128" s="28">
        <v>0.5</v>
      </c>
      <c r="AC2128" s="28"/>
      <c r="AD2128" s="28">
        <v>0</v>
      </c>
      <c r="AE2128" s="28">
        <v>0</v>
      </c>
    </row>
    <row r="2129" spans="1:32" ht="18" customHeight="1">
      <c r="A2129" s="22">
        <v>46187</v>
      </c>
      <c r="B2129" s="23" t="s">
        <v>46</v>
      </c>
      <c r="C2129" s="24">
        <v>751</v>
      </c>
      <c r="D2129" s="25">
        <v>8534</v>
      </c>
      <c r="E2129" s="26">
        <v>5039</v>
      </c>
      <c r="F2129" s="24">
        <v>79</v>
      </c>
      <c r="G2129" s="24">
        <v>0</v>
      </c>
      <c r="H2129" s="23" t="s">
        <v>255</v>
      </c>
      <c r="I2129" s="23" t="s">
        <v>255</v>
      </c>
      <c r="J2129" s="23" t="s">
        <v>214</v>
      </c>
      <c r="K2129" s="23" t="s">
        <v>154</v>
      </c>
      <c r="L2129" s="27">
        <v>1.1968000000000001</v>
      </c>
      <c r="M2129" s="25">
        <v>2569</v>
      </c>
      <c r="N2129" s="25">
        <v>-4948</v>
      </c>
      <c r="O2129" s="24">
        <v>0</v>
      </c>
      <c r="P2129" s="24">
        <v>1</v>
      </c>
      <c r="Q2129" s="24">
        <v>0</v>
      </c>
      <c r="R2129" s="66"/>
      <c r="S2129" s="66"/>
      <c r="T2129" s="66"/>
      <c r="U2129" s="66"/>
      <c r="V2129" s="66"/>
      <c r="W2129" s="24"/>
      <c r="X2129" s="24"/>
      <c r="Y2129" s="24"/>
      <c r="Z2129" s="24"/>
      <c r="AA2129" s="28"/>
      <c r="AB2129" s="28">
        <v>1</v>
      </c>
      <c r="AC2129" s="28"/>
      <c r="AD2129" s="28">
        <v>80</v>
      </c>
      <c r="AE2129" s="28">
        <v>80.000978709999998</v>
      </c>
      <c r="AF2129" t="s">
        <v>155</v>
      </c>
    </row>
    <row r="2130" spans="1:32" ht="18" customHeight="1">
      <c r="A2130" s="22">
        <v>46187</v>
      </c>
      <c r="B2130" s="23" t="s">
        <v>16</v>
      </c>
      <c r="C2130" s="24">
        <v>557</v>
      </c>
      <c r="D2130" s="25">
        <v>7187</v>
      </c>
      <c r="E2130" s="26">
        <v>686</v>
      </c>
      <c r="F2130" s="24">
        <v>30</v>
      </c>
      <c r="G2130" s="24">
        <v>18</v>
      </c>
      <c r="H2130" s="23" t="s">
        <v>1499</v>
      </c>
      <c r="I2130" s="23" t="s">
        <v>1620</v>
      </c>
      <c r="J2130" s="23" t="s">
        <v>369</v>
      </c>
      <c r="K2130" s="23" t="s">
        <v>154</v>
      </c>
      <c r="L2130" s="27">
        <v>1.0318000000000001</v>
      </c>
      <c r="M2130" s="25">
        <v>787</v>
      </c>
      <c r="N2130" s="25">
        <v>128</v>
      </c>
      <c r="O2130" s="24">
        <v>0</v>
      </c>
      <c r="P2130" s="24">
        <v>7</v>
      </c>
      <c r="Q2130" s="24">
        <v>1</v>
      </c>
      <c r="R2130" s="66">
        <v>1196.2328248235781</v>
      </c>
      <c r="S2130" s="66">
        <v>6.0080277441475047</v>
      </c>
      <c r="T2130" s="66">
        <v>239.56666666666669</v>
      </c>
      <c r="U2130" s="66">
        <v>399.27777777777783</v>
      </c>
      <c r="V2130" s="66">
        <v>149.72916666666671</v>
      </c>
      <c r="W2130" s="24">
        <v>7</v>
      </c>
      <c r="X2130" s="24">
        <v>2</v>
      </c>
      <c r="Y2130" s="24">
        <v>3</v>
      </c>
      <c r="Z2130" s="24">
        <v>5</v>
      </c>
      <c r="AA2130" s="28">
        <v>4.25</v>
      </c>
      <c r="AB2130" s="28">
        <v>1</v>
      </c>
      <c r="AC2130" s="28">
        <v>4.25</v>
      </c>
      <c r="AD2130" s="28">
        <v>42.5</v>
      </c>
      <c r="AE2130" s="28">
        <v>42.500978699999997</v>
      </c>
      <c r="AF2130" t="s">
        <v>3695</v>
      </c>
    </row>
    <row r="2131" spans="1:32" ht="18" customHeight="1">
      <c r="A2131" s="22">
        <v>46187</v>
      </c>
      <c r="B2131" s="23" t="s">
        <v>44</v>
      </c>
      <c r="C2131" s="24">
        <v>573</v>
      </c>
      <c r="D2131" s="25">
        <v>7005</v>
      </c>
      <c r="E2131" s="26">
        <v>-55</v>
      </c>
      <c r="F2131" s="24">
        <v>29</v>
      </c>
      <c r="G2131" s="24">
        <v>15</v>
      </c>
      <c r="H2131" s="23" t="s">
        <v>3445</v>
      </c>
      <c r="I2131" s="23" t="s">
        <v>1817</v>
      </c>
      <c r="J2131" s="23" t="s">
        <v>2661</v>
      </c>
      <c r="K2131" s="23" t="s">
        <v>154</v>
      </c>
      <c r="L2131" s="27">
        <v>0.99739999999999995</v>
      </c>
      <c r="M2131" s="25">
        <v>-805</v>
      </c>
      <c r="N2131" s="25">
        <v>18</v>
      </c>
      <c r="O2131" s="24">
        <v>0</v>
      </c>
      <c r="P2131" s="24">
        <v>3</v>
      </c>
      <c r="Q2131" s="24">
        <v>1</v>
      </c>
      <c r="R2131" s="66">
        <v>1157.0859277708589</v>
      </c>
      <c r="S2131" s="66">
        <v>6.0540015498202644</v>
      </c>
      <c r="T2131" s="66">
        <v>241.55172413793099</v>
      </c>
      <c r="U2131" s="66">
        <v>467</v>
      </c>
      <c r="V2131" s="66">
        <v>159.2045454545455</v>
      </c>
      <c r="W2131" s="24">
        <v>5</v>
      </c>
      <c r="X2131" s="24">
        <v>0</v>
      </c>
      <c r="Y2131" s="24">
        <v>2</v>
      </c>
      <c r="Z2131" s="24">
        <v>0</v>
      </c>
      <c r="AA2131" s="28">
        <v>1.75</v>
      </c>
      <c r="AB2131" s="28">
        <v>1</v>
      </c>
      <c r="AC2131" s="28">
        <v>1.75</v>
      </c>
      <c r="AD2131" s="28">
        <v>27.5</v>
      </c>
      <c r="AE2131" s="28">
        <v>27.50097869</v>
      </c>
      <c r="AF2131" t="s">
        <v>2194</v>
      </c>
    </row>
    <row r="2132" spans="1:32" ht="18" customHeight="1">
      <c r="A2132" s="22">
        <v>46187</v>
      </c>
      <c r="B2132" s="23" t="s">
        <v>278</v>
      </c>
      <c r="C2132" s="24">
        <v>561</v>
      </c>
      <c r="D2132" s="25">
        <v>6628</v>
      </c>
      <c r="E2132" s="26">
        <v>223</v>
      </c>
      <c r="F2132" s="24">
        <v>26</v>
      </c>
      <c r="G2132" s="24">
        <v>21</v>
      </c>
      <c r="H2132" s="23" t="s">
        <v>3313</v>
      </c>
      <c r="I2132" s="23" t="s">
        <v>3696</v>
      </c>
      <c r="J2132" s="23" t="s">
        <v>2849</v>
      </c>
      <c r="K2132" s="23" t="s">
        <v>154</v>
      </c>
      <c r="L2132" s="27">
        <v>1.0112000000000001</v>
      </c>
      <c r="M2132" s="25">
        <v>-90</v>
      </c>
      <c r="N2132" s="25">
        <v>77</v>
      </c>
      <c r="O2132" s="24">
        <v>0</v>
      </c>
      <c r="P2132" s="24">
        <v>1</v>
      </c>
      <c r="Q2132" s="24">
        <v>1</v>
      </c>
      <c r="R2132" s="66">
        <v>1090.6834267330839</v>
      </c>
      <c r="S2132" s="66">
        <v>6.0769237319877476</v>
      </c>
      <c r="T2132" s="66">
        <v>254.92307692307691</v>
      </c>
      <c r="U2132" s="66">
        <v>315.61904761904759</v>
      </c>
      <c r="V2132" s="66">
        <v>141.02127659574469</v>
      </c>
      <c r="W2132" s="24">
        <v>3</v>
      </c>
      <c r="X2132" s="24">
        <v>4</v>
      </c>
      <c r="Y2132" s="24">
        <v>4</v>
      </c>
      <c r="Z2132" s="24">
        <v>0</v>
      </c>
      <c r="AA2132" s="28">
        <v>2.75</v>
      </c>
      <c r="AB2132" s="28">
        <v>0.8</v>
      </c>
      <c r="AC2132" s="28">
        <v>2.2000000000000002</v>
      </c>
      <c r="AD2132" s="28">
        <v>22</v>
      </c>
      <c r="AE2132" s="28">
        <v>22.000978679999999</v>
      </c>
      <c r="AF2132" t="s">
        <v>1078</v>
      </c>
    </row>
    <row r="2133" spans="1:32" ht="18" customHeight="1">
      <c r="A2133" s="22">
        <v>46187</v>
      </c>
      <c r="B2133" s="23" t="s">
        <v>14</v>
      </c>
      <c r="C2133" s="24">
        <v>506</v>
      </c>
      <c r="D2133" s="25">
        <v>6354</v>
      </c>
      <c r="E2133" s="26">
        <v>-376</v>
      </c>
      <c r="F2133" s="24">
        <v>22</v>
      </c>
      <c r="G2133" s="24">
        <v>22</v>
      </c>
      <c r="H2133" s="23" t="s">
        <v>2891</v>
      </c>
      <c r="I2133" s="23" t="s">
        <v>270</v>
      </c>
      <c r="J2133" s="23" t="s">
        <v>270</v>
      </c>
      <c r="K2133" s="23" t="s">
        <v>154</v>
      </c>
      <c r="L2133" s="27">
        <v>0.98029999999999995</v>
      </c>
      <c r="M2133" s="25">
        <v>1759</v>
      </c>
      <c r="N2133" s="25">
        <v>974</v>
      </c>
      <c r="O2133" s="24">
        <v>0</v>
      </c>
      <c r="P2133" s="24">
        <v>6</v>
      </c>
      <c r="Q2133" s="24">
        <v>1</v>
      </c>
      <c r="R2133" s="66">
        <v>1037.2095267745949</v>
      </c>
      <c r="S2133" s="66">
        <v>6.1260524859996224</v>
      </c>
      <c r="T2133" s="66">
        <v>288.81818181818181</v>
      </c>
      <c r="U2133" s="66">
        <v>288.81818181818181</v>
      </c>
      <c r="V2133" s="66">
        <v>144.40909090909091</v>
      </c>
      <c r="W2133" s="24">
        <v>0</v>
      </c>
      <c r="X2133" s="24">
        <v>3</v>
      </c>
      <c r="Y2133" s="24">
        <v>2</v>
      </c>
      <c r="Z2133" s="24">
        <v>3</v>
      </c>
      <c r="AA2133" s="28">
        <v>2</v>
      </c>
      <c r="AB2133" s="28">
        <v>0.8</v>
      </c>
      <c r="AC2133" s="28">
        <v>1.6</v>
      </c>
      <c r="AD2133" s="28">
        <v>36</v>
      </c>
      <c r="AE2133" s="28">
        <v>36.000978670000002</v>
      </c>
      <c r="AF2133" t="s">
        <v>1177</v>
      </c>
    </row>
    <row r="2134" spans="1:32" ht="18" customHeight="1">
      <c r="A2134" s="22">
        <v>46187</v>
      </c>
      <c r="B2134" s="23" t="s">
        <v>22</v>
      </c>
      <c r="C2134" s="24">
        <v>672</v>
      </c>
      <c r="D2134" s="25">
        <v>6299</v>
      </c>
      <c r="E2134" s="26">
        <v>-5438</v>
      </c>
      <c r="F2134" s="24">
        <v>36</v>
      </c>
      <c r="G2134" s="24">
        <v>7</v>
      </c>
      <c r="H2134" s="23" t="s">
        <v>2174</v>
      </c>
      <c r="I2134" s="23" t="s">
        <v>2270</v>
      </c>
      <c r="J2134" s="23" t="s">
        <v>3697</v>
      </c>
      <c r="K2134" s="23" t="s">
        <v>154</v>
      </c>
      <c r="L2134" s="27">
        <v>0.71220000000000006</v>
      </c>
      <c r="M2134" s="25">
        <v>4135</v>
      </c>
      <c r="N2134" s="25">
        <v>2929</v>
      </c>
      <c r="O2134" s="24">
        <v>0</v>
      </c>
      <c r="P2134" s="24">
        <v>2</v>
      </c>
      <c r="Q2134" s="24">
        <v>0</v>
      </c>
      <c r="R2134" s="66"/>
      <c r="S2134" s="66"/>
      <c r="T2134" s="66"/>
      <c r="U2134" s="66"/>
      <c r="V2134" s="66"/>
      <c r="W2134" s="24"/>
      <c r="X2134" s="24"/>
      <c r="Y2134" s="24"/>
      <c r="Z2134" s="24"/>
      <c r="AA2134" s="28"/>
      <c r="AB2134" s="28">
        <v>0.8</v>
      </c>
      <c r="AC2134" s="28"/>
      <c r="AD2134" s="28">
        <v>40</v>
      </c>
      <c r="AE2134" s="28">
        <v>40.000978660000001</v>
      </c>
      <c r="AF2134" t="s">
        <v>664</v>
      </c>
    </row>
    <row r="2135" spans="1:32" ht="18" customHeight="1">
      <c r="A2135" s="22">
        <v>46187</v>
      </c>
      <c r="B2135" s="23" t="s">
        <v>9</v>
      </c>
      <c r="C2135" s="24">
        <v>515</v>
      </c>
      <c r="D2135" s="25">
        <v>6117</v>
      </c>
      <c r="E2135" s="26">
        <v>2143</v>
      </c>
      <c r="F2135" s="24">
        <v>34</v>
      </c>
      <c r="G2135" s="24">
        <v>14</v>
      </c>
      <c r="H2135" s="23" t="s">
        <v>2960</v>
      </c>
      <c r="I2135" s="23" t="s">
        <v>657</v>
      </c>
      <c r="J2135" s="23" t="s">
        <v>3698</v>
      </c>
      <c r="K2135" s="23" t="s">
        <v>154</v>
      </c>
      <c r="L2135" s="27">
        <v>1.1168</v>
      </c>
      <c r="M2135" s="25">
        <v>-909</v>
      </c>
      <c r="N2135" s="25">
        <v>-360</v>
      </c>
      <c r="O2135" s="24">
        <v>0</v>
      </c>
      <c r="P2135" s="24">
        <v>5</v>
      </c>
      <c r="Q2135" s="24">
        <v>1</v>
      </c>
      <c r="R2135" s="66">
        <v>1013.1796388542959</v>
      </c>
      <c r="S2135" s="66">
        <v>6.0374288679124124</v>
      </c>
      <c r="T2135" s="66">
        <v>179.91176470588229</v>
      </c>
      <c r="U2135" s="66">
        <v>436.92857142857139</v>
      </c>
      <c r="V2135" s="66">
        <v>127.4375</v>
      </c>
      <c r="W2135" s="24">
        <v>7</v>
      </c>
      <c r="X2135" s="24">
        <v>0</v>
      </c>
      <c r="Y2135" s="24">
        <v>5</v>
      </c>
      <c r="Z2135" s="24">
        <v>0</v>
      </c>
      <c r="AA2135" s="28">
        <v>3</v>
      </c>
      <c r="AB2135" s="28">
        <v>0.8</v>
      </c>
      <c r="AC2135" s="28">
        <v>2.4</v>
      </c>
      <c r="AD2135" s="28">
        <v>34</v>
      </c>
      <c r="AE2135" s="28">
        <v>34.00097865</v>
      </c>
      <c r="AF2135" t="s">
        <v>1082</v>
      </c>
    </row>
    <row r="2136" spans="1:32" ht="18" customHeight="1">
      <c r="A2136" s="22">
        <v>46187</v>
      </c>
      <c r="B2136" s="23" t="s">
        <v>22</v>
      </c>
      <c r="C2136" s="24">
        <v>677</v>
      </c>
      <c r="D2136" s="25">
        <v>6097</v>
      </c>
      <c r="E2136" s="26">
        <v>-5505</v>
      </c>
      <c r="F2136" s="24">
        <v>40</v>
      </c>
      <c r="G2136" s="24">
        <v>10</v>
      </c>
      <c r="H2136" s="23" t="s">
        <v>454</v>
      </c>
      <c r="I2136" s="23" t="s">
        <v>816</v>
      </c>
      <c r="J2136" s="23" t="s">
        <v>3699</v>
      </c>
      <c r="K2136" s="23" t="s">
        <v>154</v>
      </c>
      <c r="L2136" s="27">
        <v>0.69899999999999995</v>
      </c>
      <c r="M2136" s="25">
        <v>-3639</v>
      </c>
      <c r="N2136" s="25">
        <v>-471</v>
      </c>
      <c r="O2136" s="24">
        <v>0</v>
      </c>
      <c r="P2136" s="24">
        <v>7</v>
      </c>
      <c r="Q2136" s="24">
        <v>0</v>
      </c>
      <c r="R2136" s="66"/>
      <c r="S2136" s="66"/>
      <c r="T2136" s="66"/>
      <c r="U2136" s="66"/>
      <c r="V2136" s="66"/>
      <c r="W2136" s="24"/>
      <c r="X2136" s="24"/>
      <c r="Y2136" s="24"/>
      <c r="Z2136" s="24"/>
      <c r="AA2136" s="28"/>
      <c r="AB2136" s="28">
        <v>0.8</v>
      </c>
      <c r="AC2136" s="28"/>
      <c r="AD2136" s="28">
        <v>30</v>
      </c>
      <c r="AE2136" s="28">
        <v>30.00097864</v>
      </c>
      <c r="AF2136" t="s">
        <v>661</v>
      </c>
    </row>
    <row r="2137" spans="1:32" ht="18" customHeight="1">
      <c r="A2137" s="22">
        <v>46187</v>
      </c>
      <c r="B2137" s="23" t="s">
        <v>14</v>
      </c>
      <c r="C2137" s="24">
        <v>503</v>
      </c>
      <c r="D2137" s="25">
        <v>6082</v>
      </c>
      <c r="E2137" s="26">
        <v>1038</v>
      </c>
      <c r="F2137" s="24">
        <v>26</v>
      </c>
      <c r="G2137" s="24">
        <v>21</v>
      </c>
      <c r="H2137" s="23" t="s">
        <v>1497</v>
      </c>
      <c r="I2137" s="23" t="s">
        <v>3275</v>
      </c>
      <c r="J2137" s="23" t="s">
        <v>326</v>
      </c>
      <c r="K2137" s="23" t="s">
        <v>154</v>
      </c>
      <c r="L2137" s="27">
        <v>1.0569</v>
      </c>
      <c r="M2137" s="25">
        <v>-191</v>
      </c>
      <c r="N2137" s="25">
        <v>1022</v>
      </c>
      <c r="O2137" s="24">
        <v>0</v>
      </c>
      <c r="P2137" s="24">
        <v>3</v>
      </c>
      <c r="Q2137" s="24">
        <v>1</v>
      </c>
      <c r="R2137" s="66">
        <v>1019.992735574927</v>
      </c>
      <c r="S2137" s="66">
        <v>5.9627875649249908</v>
      </c>
      <c r="T2137" s="66">
        <v>233.92307692307691</v>
      </c>
      <c r="U2137" s="66">
        <v>289.61904761904759</v>
      </c>
      <c r="V2137" s="66">
        <v>129.40425531914889</v>
      </c>
      <c r="W2137" s="24">
        <v>6</v>
      </c>
      <c r="X2137" s="24">
        <v>3</v>
      </c>
      <c r="Y2137" s="24">
        <v>4</v>
      </c>
      <c r="Z2137" s="24">
        <v>6</v>
      </c>
      <c r="AA2137" s="28">
        <v>4.75</v>
      </c>
      <c r="AB2137" s="28">
        <v>0.8</v>
      </c>
      <c r="AC2137" s="28">
        <v>3.8</v>
      </c>
      <c r="AD2137" s="28">
        <v>38</v>
      </c>
      <c r="AE2137" s="28">
        <v>38.000978629999999</v>
      </c>
      <c r="AF2137" t="s">
        <v>639</v>
      </c>
    </row>
    <row r="2138" spans="1:32" ht="18" customHeight="1">
      <c r="A2138" s="22">
        <v>46187</v>
      </c>
      <c r="B2138" s="23" t="s">
        <v>9</v>
      </c>
      <c r="C2138" s="24">
        <v>516</v>
      </c>
      <c r="D2138" s="25">
        <v>6055</v>
      </c>
      <c r="E2138" s="26">
        <v>1047</v>
      </c>
      <c r="F2138" s="24">
        <v>29</v>
      </c>
      <c r="G2138" s="24">
        <v>13</v>
      </c>
      <c r="H2138" s="23" t="s">
        <v>3106</v>
      </c>
      <c r="I2138" s="23" t="s">
        <v>2342</v>
      </c>
      <c r="J2138" s="23" t="s">
        <v>3700</v>
      </c>
      <c r="K2138" s="23" t="s">
        <v>154</v>
      </c>
      <c r="L2138" s="27">
        <v>1.0576000000000001</v>
      </c>
      <c r="M2138" s="25">
        <v>1228</v>
      </c>
      <c r="N2138" s="25">
        <v>-526</v>
      </c>
      <c r="O2138" s="24">
        <v>0</v>
      </c>
      <c r="P2138" s="24">
        <v>6</v>
      </c>
      <c r="Q2138" s="24">
        <v>1</v>
      </c>
      <c r="R2138" s="66">
        <v>1018.584267330843</v>
      </c>
      <c r="S2138" s="66">
        <v>5.9445253517088714</v>
      </c>
      <c r="T2138" s="66">
        <v>208.7931034482759</v>
      </c>
      <c r="U2138" s="66">
        <v>465.76923076923077</v>
      </c>
      <c r="V2138" s="66">
        <v>144.16666666666671</v>
      </c>
      <c r="W2138" s="24">
        <v>7</v>
      </c>
      <c r="X2138" s="24">
        <v>0</v>
      </c>
      <c r="Y2138" s="24">
        <v>3</v>
      </c>
      <c r="Z2138" s="24">
        <v>1</v>
      </c>
      <c r="AA2138" s="28">
        <v>2.75</v>
      </c>
      <c r="AB2138" s="28">
        <v>0.8</v>
      </c>
      <c r="AC2138" s="28">
        <v>2.2000000000000002</v>
      </c>
      <c r="AD2138" s="28">
        <v>32</v>
      </c>
      <c r="AE2138" s="28">
        <v>32.000978619999998</v>
      </c>
      <c r="AF2138" t="s">
        <v>2787</v>
      </c>
    </row>
    <row r="2139" spans="1:32" ht="18" customHeight="1">
      <c r="A2139" s="22">
        <v>46187</v>
      </c>
      <c r="B2139" s="23" t="s">
        <v>22</v>
      </c>
      <c r="C2139" s="24">
        <v>676</v>
      </c>
      <c r="D2139" s="25">
        <v>5822</v>
      </c>
      <c r="E2139" s="26">
        <v>-2495</v>
      </c>
      <c r="F2139" s="24">
        <v>46</v>
      </c>
      <c r="G2139" s="24">
        <v>11</v>
      </c>
      <c r="H2139" s="23" t="s">
        <v>3221</v>
      </c>
      <c r="I2139" s="23" t="s">
        <v>3701</v>
      </c>
      <c r="J2139" s="23" t="s">
        <v>3702</v>
      </c>
      <c r="K2139" s="23" t="s">
        <v>154</v>
      </c>
      <c r="L2139" s="27">
        <v>0.85719999999999996</v>
      </c>
      <c r="M2139" s="25">
        <v>-2842</v>
      </c>
      <c r="N2139" s="25">
        <v>-418</v>
      </c>
      <c r="O2139" s="24">
        <v>0</v>
      </c>
      <c r="P2139" s="24">
        <v>6</v>
      </c>
      <c r="Q2139" s="24">
        <v>0</v>
      </c>
      <c r="R2139" s="66"/>
      <c r="S2139" s="66"/>
      <c r="T2139" s="66"/>
      <c r="U2139" s="66"/>
      <c r="V2139" s="66"/>
      <c r="W2139" s="24"/>
      <c r="X2139" s="24"/>
      <c r="Y2139" s="24"/>
      <c r="Z2139" s="24"/>
      <c r="AA2139" s="28"/>
      <c r="AB2139" s="28">
        <v>0.8</v>
      </c>
      <c r="AC2139" s="28"/>
      <c r="AD2139" s="28">
        <v>40</v>
      </c>
      <c r="AE2139" s="28">
        <v>40.000978609999997</v>
      </c>
      <c r="AF2139" t="s">
        <v>664</v>
      </c>
    </row>
    <row r="2140" spans="1:32" ht="18" customHeight="1">
      <c r="A2140" s="22">
        <v>46187</v>
      </c>
      <c r="B2140" s="23" t="s">
        <v>9</v>
      </c>
      <c r="C2140" s="24">
        <v>522</v>
      </c>
      <c r="D2140" s="25">
        <v>5729</v>
      </c>
      <c r="E2140" s="26">
        <v>103</v>
      </c>
      <c r="F2140" s="24">
        <v>22</v>
      </c>
      <c r="G2140" s="24">
        <v>19</v>
      </c>
      <c r="H2140" s="23" t="s">
        <v>1066</v>
      </c>
      <c r="I2140" s="23" t="s">
        <v>2478</v>
      </c>
      <c r="J2140" s="23" t="s">
        <v>437</v>
      </c>
      <c r="K2140" s="23" t="s">
        <v>203</v>
      </c>
      <c r="L2140" s="27">
        <v>1.006</v>
      </c>
      <c r="M2140" s="25">
        <v>-1410</v>
      </c>
      <c r="N2140" s="25">
        <v>-792</v>
      </c>
      <c r="O2140" s="24">
        <v>0</v>
      </c>
      <c r="P2140" s="24">
        <v>2</v>
      </c>
      <c r="Q2140" s="24">
        <v>1</v>
      </c>
      <c r="R2140" s="66">
        <v>935.55053964300544</v>
      </c>
      <c r="S2140" s="66">
        <v>6.123667035867582</v>
      </c>
      <c r="T2140" s="66">
        <v>260.40909090909088</v>
      </c>
      <c r="U2140" s="66">
        <v>301.5263157894737</v>
      </c>
      <c r="V2140" s="66">
        <v>139.73170731707319</v>
      </c>
      <c r="W2140" s="24">
        <v>3</v>
      </c>
      <c r="X2140" s="24">
        <v>4</v>
      </c>
      <c r="Y2140" s="24">
        <v>4</v>
      </c>
      <c r="Z2140" s="24">
        <v>0</v>
      </c>
      <c r="AA2140" s="28">
        <v>2.75</v>
      </c>
      <c r="AB2140" s="28">
        <v>0.8</v>
      </c>
      <c r="AC2140" s="28">
        <v>2.2000000000000002</v>
      </c>
      <c r="AD2140" s="28">
        <v>22</v>
      </c>
      <c r="AE2140" s="28">
        <v>22.0009786</v>
      </c>
      <c r="AF2140" t="s">
        <v>1078</v>
      </c>
    </row>
    <row r="2141" spans="1:32" ht="18" customHeight="1">
      <c r="A2141" s="22">
        <v>46187</v>
      </c>
      <c r="B2141" s="23" t="s">
        <v>9</v>
      </c>
      <c r="C2141" s="24">
        <v>527</v>
      </c>
      <c r="D2141" s="25">
        <v>5681</v>
      </c>
      <c r="E2141" s="26">
        <v>505</v>
      </c>
      <c r="F2141" s="24">
        <v>24</v>
      </c>
      <c r="G2141" s="24">
        <v>13</v>
      </c>
      <c r="H2141" s="23" t="s">
        <v>286</v>
      </c>
      <c r="I2141" s="23" t="s">
        <v>3703</v>
      </c>
      <c r="J2141" s="23" t="s">
        <v>1457</v>
      </c>
      <c r="K2141" s="23" t="s">
        <v>154</v>
      </c>
      <c r="L2141" s="27">
        <v>1.0296000000000001</v>
      </c>
      <c r="M2141" s="25">
        <v>1960</v>
      </c>
      <c r="N2141" s="25">
        <v>489</v>
      </c>
      <c r="O2141" s="24">
        <v>0</v>
      </c>
      <c r="P2141" s="24">
        <v>7</v>
      </c>
      <c r="Q2141" s="24">
        <v>1</v>
      </c>
      <c r="R2141" s="66">
        <v>982.62992943129939</v>
      </c>
      <c r="S2141" s="66">
        <v>5.7814237383222178</v>
      </c>
      <c r="T2141" s="66">
        <v>236.70833333333329</v>
      </c>
      <c r="U2141" s="66">
        <v>437</v>
      </c>
      <c r="V2141" s="66">
        <v>153.54054054054049</v>
      </c>
      <c r="W2141" s="24">
        <v>5</v>
      </c>
      <c r="X2141" s="24">
        <v>0</v>
      </c>
      <c r="Y2141" s="24">
        <v>3</v>
      </c>
      <c r="Z2141" s="24">
        <v>5</v>
      </c>
      <c r="AA2141" s="28">
        <v>3.25</v>
      </c>
      <c r="AB2141" s="28">
        <v>0.8</v>
      </c>
      <c r="AC2141" s="28">
        <v>2.6</v>
      </c>
      <c r="AD2141" s="28">
        <v>26</v>
      </c>
      <c r="AE2141" s="28">
        <v>26.000978589999999</v>
      </c>
      <c r="AF2141" t="s">
        <v>616</v>
      </c>
    </row>
    <row r="2142" spans="1:32" ht="18" customHeight="1">
      <c r="A2142" s="22">
        <v>46187</v>
      </c>
      <c r="B2142" s="23" t="s">
        <v>16</v>
      </c>
      <c r="C2142" s="24">
        <v>553</v>
      </c>
      <c r="D2142" s="25">
        <v>5644</v>
      </c>
      <c r="E2142" s="26">
        <v>806</v>
      </c>
      <c r="F2142" s="24">
        <v>21</v>
      </c>
      <c r="G2142" s="24">
        <v>23</v>
      </c>
      <c r="H2142" s="23" t="s">
        <v>928</v>
      </c>
      <c r="I2142" s="23" t="s">
        <v>3704</v>
      </c>
      <c r="J2142" s="23" t="s">
        <v>3705</v>
      </c>
      <c r="K2142" s="23" t="s">
        <v>154</v>
      </c>
      <c r="L2142" s="27">
        <v>1.0476000000000001</v>
      </c>
      <c r="M2142" s="25">
        <v>-117</v>
      </c>
      <c r="N2142" s="25">
        <v>950</v>
      </c>
      <c r="O2142" s="24">
        <v>0</v>
      </c>
      <c r="P2142" s="24">
        <v>3</v>
      </c>
      <c r="Q2142" s="24">
        <v>1</v>
      </c>
      <c r="R2142" s="66">
        <v>947.06091739310921</v>
      </c>
      <c r="S2142" s="66">
        <v>5.9594899296823902</v>
      </c>
      <c r="T2142" s="66">
        <v>268.76190476190482</v>
      </c>
      <c r="U2142" s="66">
        <v>245.39130434782609</v>
      </c>
      <c r="V2142" s="66">
        <v>128.27272727272731</v>
      </c>
      <c r="W2142" s="24">
        <v>3</v>
      </c>
      <c r="X2142" s="24">
        <v>6</v>
      </c>
      <c r="Y2142" s="24">
        <v>5</v>
      </c>
      <c r="Z2142" s="24">
        <v>5</v>
      </c>
      <c r="AA2142" s="28">
        <v>4.75</v>
      </c>
      <c r="AB2142" s="28">
        <v>0.8</v>
      </c>
      <c r="AC2142" s="28">
        <v>3.8</v>
      </c>
      <c r="AD2142" s="28">
        <v>38</v>
      </c>
      <c r="AE2142" s="28">
        <v>38.000978580000002</v>
      </c>
      <c r="AF2142" t="s">
        <v>639</v>
      </c>
    </row>
    <row r="2143" spans="1:32" ht="18" customHeight="1">
      <c r="A2143" s="22">
        <v>46187</v>
      </c>
      <c r="B2143" s="23" t="s">
        <v>22</v>
      </c>
      <c r="C2143" s="24">
        <v>671</v>
      </c>
      <c r="D2143" s="25">
        <v>5617</v>
      </c>
      <c r="E2143" s="26">
        <v>-2456</v>
      </c>
      <c r="F2143" s="24">
        <v>57</v>
      </c>
      <c r="G2143" s="24">
        <v>16</v>
      </c>
      <c r="H2143" s="23" t="s">
        <v>2514</v>
      </c>
      <c r="I2143" s="23" t="s">
        <v>3706</v>
      </c>
      <c r="J2143" s="23" t="s">
        <v>533</v>
      </c>
      <c r="K2143" s="23" t="s">
        <v>154</v>
      </c>
      <c r="L2143" s="27">
        <v>0.85429999999999995</v>
      </c>
      <c r="M2143" s="25">
        <v>408</v>
      </c>
      <c r="N2143" s="25">
        <v>-5500</v>
      </c>
      <c r="O2143" s="24">
        <v>0</v>
      </c>
      <c r="P2143" s="24">
        <v>1</v>
      </c>
      <c r="Q2143" s="24">
        <v>0</v>
      </c>
      <c r="R2143" s="66"/>
      <c r="S2143" s="66"/>
      <c r="T2143" s="66"/>
      <c r="U2143" s="66"/>
      <c r="V2143" s="66"/>
      <c r="W2143" s="24"/>
      <c r="X2143" s="24"/>
      <c r="Y2143" s="24"/>
      <c r="Z2143" s="24"/>
      <c r="AA2143" s="28"/>
      <c r="AB2143" s="28">
        <v>0.8</v>
      </c>
      <c r="AC2143" s="28"/>
      <c r="AD2143" s="28">
        <v>30</v>
      </c>
      <c r="AE2143" s="28">
        <v>30.000978570000001</v>
      </c>
      <c r="AF2143" t="s">
        <v>661</v>
      </c>
    </row>
    <row r="2144" spans="1:32" ht="18" customHeight="1">
      <c r="A2144" s="22">
        <v>46187</v>
      </c>
      <c r="B2144" s="23" t="s">
        <v>22</v>
      </c>
      <c r="C2144" s="24">
        <v>673</v>
      </c>
      <c r="D2144" s="25">
        <v>5576</v>
      </c>
      <c r="E2144" s="26">
        <v>-2821</v>
      </c>
      <c r="F2144" s="24">
        <v>43</v>
      </c>
      <c r="G2144" s="24">
        <v>15</v>
      </c>
      <c r="H2144" s="23" t="s">
        <v>3394</v>
      </c>
      <c r="I2144" s="23" t="s">
        <v>1690</v>
      </c>
      <c r="J2144" s="23" t="s">
        <v>2417</v>
      </c>
      <c r="K2144" s="23" t="s">
        <v>154</v>
      </c>
      <c r="L2144" s="27">
        <v>0.83140000000000003</v>
      </c>
      <c r="M2144" s="25">
        <v>-4261</v>
      </c>
      <c r="N2144" s="25">
        <v>2076</v>
      </c>
      <c r="O2144" s="24">
        <v>0</v>
      </c>
      <c r="P2144" s="24">
        <v>3</v>
      </c>
      <c r="Q2144" s="24">
        <v>0</v>
      </c>
      <c r="R2144" s="66"/>
      <c r="S2144" s="66"/>
      <c r="T2144" s="66"/>
      <c r="U2144" s="66"/>
      <c r="V2144" s="66"/>
      <c r="W2144" s="24"/>
      <c r="X2144" s="24"/>
      <c r="Y2144" s="24"/>
      <c r="Z2144" s="24"/>
      <c r="AA2144" s="28"/>
      <c r="AB2144" s="28">
        <v>0.8</v>
      </c>
      <c r="AC2144" s="28"/>
      <c r="AD2144" s="28">
        <v>30</v>
      </c>
      <c r="AE2144" s="28">
        <v>30.00097856</v>
      </c>
      <c r="AF2144" t="s">
        <v>661</v>
      </c>
    </row>
    <row r="2145" spans="1:32" ht="18" customHeight="1">
      <c r="A2145" s="22">
        <v>46187</v>
      </c>
      <c r="B2145" s="23" t="s">
        <v>22</v>
      </c>
      <c r="C2145" s="24">
        <v>675</v>
      </c>
      <c r="D2145" s="25">
        <v>5459</v>
      </c>
      <c r="E2145" s="26">
        <v>952</v>
      </c>
      <c r="F2145" s="24">
        <v>66</v>
      </c>
      <c r="G2145" s="24">
        <v>22</v>
      </c>
      <c r="H2145" s="23" t="s">
        <v>302</v>
      </c>
      <c r="I2145" s="23" t="s">
        <v>172</v>
      </c>
      <c r="J2145" s="23" t="s">
        <v>3707</v>
      </c>
      <c r="K2145" s="23" t="s">
        <v>154</v>
      </c>
      <c r="L2145" s="27">
        <v>1.0581</v>
      </c>
      <c r="M2145" s="25">
        <v>-5000</v>
      </c>
      <c r="N2145" s="25">
        <v>2042</v>
      </c>
      <c r="O2145" s="24">
        <v>0</v>
      </c>
      <c r="P2145" s="24">
        <v>5</v>
      </c>
      <c r="Q2145" s="24">
        <v>0</v>
      </c>
      <c r="R2145" s="66"/>
      <c r="S2145" s="66"/>
      <c r="T2145" s="66"/>
      <c r="U2145" s="66"/>
      <c r="V2145" s="66"/>
      <c r="W2145" s="24"/>
      <c r="X2145" s="24"/>
      <c r="Y2145" s="24"/>
      <c r="Z2145" s="24"/>
      <c r="AA2145" s="28"/>
      <c r="AB2145" s="28">
        <v>0.8</v>
      </c>
      <c r="AC2145" s="28"/>
      <c r="AD2145" s="28">
        <v>45</v>
      </c>
      <c r="AE2145" s="28">
        <v>45.000978549999999</v>
      </c>
      <c r="AF2145" t="s">
        <v>241</v>
      </c>
    </row>
    <row r="2146" spans="1:32" ht="18" customHeight="1">
      <c r="A2146" s="22">
        <v>46187</v>
      </c>
      <c r="B2146" s="23" t="s">
        <v>9</v>
      </c>
      <c r="C2146" s="24">
        <v>536</v>
      </c>
      <c r="D2146" s="25">
        <v>4890</v>
      </c>
      <c r="E2146" s="26">
        <v>-1691</v>
      </c>
      <c r="F2146" s="24">
        <v>13</v>
      </c>
      <c r="G2146" s="24">
        <v>11</v>
      </c>
      <c r="H2146" s="23" t="s">
        <v>875</v>
      </c>
      <c r="I2146" s="23" t="s">
        <v>1873</v>
      </c>
      <c r="J2146" s="23" t="s">
        <v>3708</v>
      </c>
      <c r="K2146" s="23" t="s">
        <v>203</v>
      </c>
      <c r="L2146" s="27">
        <v>0.88470000000000004</v>
      </c>
      <c r="M2146" s="25">
        <v>-539</v>
      </c>
      <c r="N2146" s="25">
        <v>1229</v>
      </c>
      <c r="O2146" s="24">
        <v>0</v>
      </c>
      <c r="P2146" s="24">
        <v>6</v>
      </c>
      <c r="Q2146" s="24">
        <v>1</v>
      </c>
      <c r="R2146" s="66">
        <v>812.13091531755913</v>
      </c>
      <c r="S2146" s="66">
        <v>6.02119671566488</v>
      </c>
      <c r="T2146" s="66">
        <v>376.15384615384608</v>
      </c>
      <c r="U2146" s="66">
        <v>444.54545454545462</v>
      </c>
      <c r="V2146" s="66">
        <v>203.75</v>
      </c>
      <c r="W2146" s="24">
        <v>0</v>
      </c>
      <c r="X2146" s="24">
        <v>0</v>
      </c>
      <c r="Y2146" s="24">
        <v>0</v>
      </c>
      <c r="Z2146" s="24">
        <v>1</v>
      </c>
      <c r="AA2146" s="28">
        <v>0.25</v>
      </c>
      <c r="AB2146" s="28">
        <v>0.6</v>
      </c>
      <c r="AC2146" s="28">
        <v>0.15</v>
      </c>
      <c r="AD2146" s="28">
        <v>21.5</v>
      </c>
      <c r="AE2146" s="28">
        <v>21.500978539999998</v>
      </c>
      <c r="AF2146" t="s">
        <v>588</v>
      </c>
    </row>
    <row r="2147" spans="1:32" ht="18" customHeight="1">
      <c r="A2147" s="22">
        <v>46187</v>
      </c>
      <c r="B2147" s="23" t="s">
        <v>55</v>
      </c>
      <c r="C2147" s="24">
        <v>538</v>
      </c>
      <c r="D2147" s="25">
        <v>4793</v>
      </c>
      <c r="E2147" s="26">
        <v>754</v>
      </c>
      <c r="F2147" s="24">
        <v>22</v>
      </c>
      <c r="G2147" s="24">
        <v>13</v>
      </c>
      <c r="H2147" s="23" t="s">
        <v>2052</v>
      </c>
      <c r="I2147" s="23" t="s">
        <v>1041</v>
      </c>
      <c r="J2147" s="23" t="s">
        <v>169</v>
      </c>
      <c r="K2147" s="23" t="s">
        <v>154</v>
      </c>
      <c r="L2147" s="27">
        <v>1.0524</v>
      </c>
      <c r="M2147" s="25">
        <v>608</v>
      </c>
      <c r="N2147" s="25">
        <v>-116</v>
      </c>
      <c r="O2147" s="24">
        <v>0</v>
      </c>
      <c r="P2147" s="24">
        <v>8</v>
      </c>
      <c r="Q2147" s="24">
        <v>1</v>
      </c>
      <c r="R2147" s="66">
        <v>793.09864051473642</v>
      </c>
      <c r="S2147" s="66">
        <v>6.0433844608398903</v>
      </c>
      <c r="T2147" s="66">
        <v>217.8636363636364</v>
      </c>
      <c r="U2147" s="66">
        <v>368.69230769230768</v>
      </c>
      <c r="V2147" s="66">
        <v>136.94285714285721</v>
      </c>
      <c r="W2147" s="24">
        <v>7</v>
      </c>
      <c r="X2147" s="24">
        <v>1</v>
      </c>
      <c r="Y2147" s="24">
        <v>4</v>
      </c>
      <c r="Z2147" s="24">
        <v>5</v>
      </c>
      <c r="AA2147" s="28">
        <v>4.25</v>
      </c>
      <c r="AB2147" s="28">
        <v>0.6</v>
      </c>
      <c r="AC2147" s="28">
        <v>2.5499999999999998</v>
      </c>
      <c r="AD2147" s="28">
        <v>35.5</v>
      </c>
      <c r="AE2147" s="28">
        <v>35.500978529999998</v>
      </c>
      <c r="AF2147" t="s">
        <v>2209</v>
      </c>
    </row>
    <row r="2148" spans="1:32" ht="18" customHeight="1">
      <c r="A2148" s="22">
        <v>46187</v>
      </c>
      <c r="B2148" s="23" t="s">
        <v>24</v>
      </c>
      <c r="C2148" s="24">
        <v>633</v>
      </c>
      <c r="D2148" s="25">
        <v>4708</v>
      </c>
      <c r="E2148" s="26">
        <v>-2559</v>
      </c>
      <c r="F2148" s="24">
        <v>0</v>
      </c>
      <c r="G2148" s="24">
        <v>13</v>
      </c>
      <c r="H2148" s="23" t="s">
        <v>3709</v>
      </c>
      <c r="I2148" s="23" t="s">
        <v>214</v>
      </c>
      <c r="J2148" s="23" t="s">
        <v>3709</v>
      </c>
      <c r="K2148" s="23" t="s">
        <v>154</v>
      </c>
      <c r="L2148" s="27">
        <v>0.81879999999999997</v>
      </c>
      <c r="M2148" s="25">
        <v>-944</v>
      </c>
      <c r="N2148" s="25">
        <v>-997</v>
      </c>
      <c r="O2148" s="24">
        <v>0</v>
      </c>
      <c r="P2148" s="24">
        <v>3</v>
      </c>
      <c r="Q2148" s="24">
        <v>0</v>
      </c>
      <c r="R2148" s="66"/>
      <c r="S2148" s="66"/>
      <c r="T2148" s="66"/>
      <c r="U2148" s="66"/>
      <c r="V2148" s="66"/>
      <c r="W2148" s="24"/>
      <c r="X2148" s="24"/>
      <c r="Y2148" s="24"/>
      <c r="Z2148" s="24"/>
      <c r="AA2148" s="28"/>
      <c r="AB2148" s="28">
        <v>0.6</v>
      </c>
      <c r="AC2148" s="28"/>
      <c r="AD2148" s="28">
        <v>30</v>
      </c>
      <c r="AE2148" s="28">
        <v>30.00097852</v>
      </c>
      <c r="AF2148" t="s">
        <v>661</v>
      </c>
    </row>
    <row r="2149" spans="1:32" ht="18" customHeight="1">
      <c r="A2149" s="22">
        <v>46187</v>
      </c>
      <c r="B2149" s="23" t="s">
        <v>171</v>
      </c>
      <c r="C2149" s="24">
        <v>665</v>
      </c>
      <c r="D2149" s="25">
        <v>4663</v>
      </c>
      <c r="E2149" s="26">
        <v>-574</v>
      </c>
      <c r="F2149" s="24">
        <v>25</v>
      </c>
      <c r="G2149" s="24">
        <v>13</v>
      </c>
      <c r="H2149" s="23" t="s">
        <v>3710</v>
      </c>
      <c r="I2149" s="23" t="s">
        <v>2620</v>
      </c>
      <c r="J2149" s="23" t="s">
        <v>3711</v>
      </c>
      <c r="K2149" s="23" t="s">
        <v>154</v>
      </c>
      <c r="L2149" s="27">
        <v>0.95899999999999996</v>
      </c>
      <c r="M2149" s="25">
        <v>493</v>
      </c>
      <c r="N2149" s="25">
        <v>-1220</v>
      </c>
      <c r="O2149" s="24">
        <v>0</v>
      </c>
      <c r="P2149" s="24">
        <v>5</v>
      </c>
      <c r="Q2149" s="24">
        <v>0</v>
      </c>
      <c r="R2149" s="66"/>
      <c r="S2149" s="66"/>
      <c r="T2149" s="66"/>
      <c r="U2149" s="66"/>
      <c r="V2149" s="66"/>
      <c r="W2149" s="24"/>
      <c r="X2149" s="24"/>
      <c r="Y2149" s="24"/>
      <c r="Z2149" s="24"/>
      <c r="AA2149" s="28"/>
      <c r="AB2149" s="28">
        <v>0.6</v>
      </c>
      <c r="AC2149" s="28"/>
      <c r="AD2149" s="28">
        <v>40</v>
      </c>
      <c r="AE2149" s="28">
        <v>40.000978510000003</v>
      </c>
      <c r="AF2149" t="s">
        <v>664</v>
      </c>
    </row>
    <row r="2150" spans="1:32" ht="18" customHeight="1">
      <c r="A2150" s="22">
        <v>46187</v>
      </c>
      <c r="B2150" s="23" t="s">
        <v>18</v>
      </c>
      <c r="C2150" s="24">
        <v>756</v>
      </c>
      <c r="D2150" s="25">
        <v>4499</v>
      </c>
      <c r="E2150" s="26">
        <v>-1151</v>
      </c>
      <c r="F2150" s="24">
        <v>38</v>
      </c>
      <c r="G2150" s="24">
        <v>23</v>
      </c>
      <c r="H2150" s="23" t="s">
        <v>2045</v>
      </c>
      <c r="I2150" s="23" t="s">
        <v>1902</v>
      </c>
      <c r="J2150" s="23" t="s">
        <v>2250</v>
      </c>
      <c r="K2150" s="23" t="s">
        <v>154</v>
      </c>
      <c r="L2150" s="27">
        <v>0.91469999999999996</v>
      </c>
      <c r="M2150" s="25">
        <v>-873</v>
      </c>
      <c r="N2150" s="25">
        <v>-678</v>
      </c>
      <c r="O2150" s="24">
        <v>0</v>
      </c>
      <c r="P2150" s="24">
        <v>6</v>
      </c>
      <c r="Q2150" s="24">
        <v>0</v>
      </c>
      <c r="R2150" s="66"/>
      <c r="S2150" s="66"/>
      <c r="T2150" s="66"/>
      <c r="U2150" s="66"/>
      <c r="V2150" s="66"/>
      <c r="W2150" s="24"/>
      <c r="X2150" s="24"/>
      <c r="Y2150" s="24"/>
      <c r="Z2150" s="24"/>
      <c r="AA2150" s="28"/>
      <c r="AB2150" s="28">
        <v>0.6</v>
      </c>
      <c r="AC2150" s="28"/>
      <c r="AD2150" s="28">
        <v>40</v>
      </c>
      <c r="AE2150" s="28">
        <v>40.000978500000002</v>
      </c>
      <c r="AF2150" t="s">
        <v>664</v>
      </c>
    </row>
    <row r="2151" spans="1:32" ht="18" customHeight="1">
      <c r="A2151" s="22">
        <v>46187</v>
      </c>
      <c r="B2151" s="23" t="s">
        <v>510</v>
      </c>
      <c r="C2151" s="24">
        <v>718</v>
      </c>
      <c r="D2151" s="25">
        <v>4398</v>
      </c>
      <c r="E2151" s="26">
        <v>-2698</v>
      </c>
      <c r="F2151" s="24">
        <v>13</v>
      </c>
      <c r="G2151" s="24">
        <v>6</v>
      </c>
      <c r="H2151" s="23" t="s">
        <v>3712</v>
      </c>
      <c r="I2151" s="23" t="s">
        <v>3713</v>
      </c>
      <c r="J2151" s="23" t="s">
        <v>3714</v>
      </c>
      <c r="K2151" s="23" t="s">
        <v>154</v>
      </c>
      <c r="L2151" s="27">
        <v>0.79549999999999998</v>
      </c>
      <c r="M2151" s="25">
        <v>-798</v>
      </c>
      <c r="N2151" s="25">
        <v>-152</v>
      </c>
      <c r="O2151" s="24">
        <v>0</v>
      </c>
      <c r="P2151" s="24">
        <v>8</v>
      </c>
      <c r="Q2151" s="24">
        <v>0</v>
      </c>
      <c r="R2151" s="66"/>
      <c r="S2151" s="66"/>
      <c r="T2151" s="66"/>
      <c r="U2151" s="66"/>
      <c r="V2151" s="66"/>
      <c r="W2151" s="24"/>
      <c r="X2151" s="24"/>
      <c r="Y2151" s="24"/>
      <c r="Z2151" s="24"/>
      <c r="AA2151" s="28"/>
      <c r="AB2151" s="28">
        <v>0.6</v>
      </c>
      <c r="AC2151" s="28"/>
      <c r="AD2151" s="28">
        <v>40</v>
      </c>
      <c r="AE2151" s="28">
        <v>40.000978490000001</v>
      </c>
      <c r="AF2151" t="s">
        <v>664</v>
      </c>
    </row>
    <row r="2152" spans="1:32" ht="18" customHeight="1">
      <c r="A2152" s="22">
        <v>46187</v>
      </c>
      <c r="B2152" s="23" t="s">
        <v>18</v>
      </c>
      <c r="C2152" s="24">
        <v>752</v>
      </c>
      <c r="D2152" s="25">
        <v>4311</v>
      </c>
      <c r="E2152" s="26">
        <v>-2236</v>
      </c>
      <c r="F2152" s="24">
        <v>28</v>
      </c>
      <c r="G2152" s="24">
        <v>14</v>
      </c>
      <c r="H2152" s="23" t="s">
        <v>2922</v>
      </c>
      <c r="I2152" s="23" t="s">
        <v>3715</v>
      </c>
      <c r="J2152" s="23" t="s">
        <v>2864</v>
      </c>
      <c r="K2152" s="23" t="s">
        <v>154</v>
      </c>
      <c r="L2152" s="27">
        <v>0.82709999999999995</v>
      </c>
      <c r="M2152" s="25">
        <v>-3620</v>
      </c>
      <c r="N2152" s="25">
        <v>-588</v>
      </c>
      <c r="O2152" s="24">
        <v>0</v>
      </c>
      <c r="P2152" s="24">
        <v>2</v>
      </c>
      <c r="Q2152" s="24">
        <v>0</v>
      </c>
      <c r="R2152" s="66"/>
      <c r="S2152" s="66"/>
      <c r="T2152" s="66"/>
      <c r="U2152" s="66"/>
      <c r="V2152" s="66"/>
      <c r="W2152" s="24"/>
      <c r="X2152" s="24"/>
      <c r="Y2152" s="24"/>
      <c r="Z2152" s="24"/>
      <c r="AA2152" s="28"/>
      <c r="AB2152" s="28">
        <v>0.6</v>
      </c>
      <c r="AC2152" s="28"/>
      <c r="AD2152" s="28">
        <v>30</v>
      </c>
      <c r="AE2152" s="28">
        <v>30.000978480000001</v>
      </c>
      <c r="AF2152" t="s">
        <v>661</v>
      </c>
    </row>
    <row r="2153" spans="1:32" ht="18" customHeight="1">
      <c r="A2153" s="22">
        <v>46187</v>
      </c>
      <c r="B2153" s="23" t="s">
        <v>9</v>
      </c>
      <c r="C2153" s="24">
        <v>510</v>
      </c>
      <c r="D2153" s="25">
        <v>4307</v>
      </c>
      <c r="E2153" s="26">
        <v>547</v>
      </c>
      <c r="F2153" s="24">
        <v>20</v>
      </c>
      <c r="G2153" s="24">
        <v>11</v>
      </c>
      <c r="H2153" s="23" t="s">
        <v>3716</v>
      </c>
      <c r="I2153" s="23" t="s">
        <v>418</v>
      </c>
      <c r="J2153" s="23" t="s">
        <v>3033</v>
      </c>
      <c r="K2153" s="23" t="s">
        <v>370</v>
      </c>
      <c r="L2153" s="27">
        <v>1.0423</v>
      </c>
      <c r="M2153" s="25">
        <v>35</v>
      </c>
      <c r="N2153" s="25">
        <v>668</v>
      </c>
      <c r="O2153" s="24">
        <v>0</v>
      </c>
      <c r="P2153" s="24">
        <v>0</v>
      </c>
      <c r="Q2153" s="24">
        <v>1</v>
      </c>
      <c r="R2153" s="66">
        <v>697.62121212121212</v>
      </c>
      <c r="S2153" s="66">
        <v>6.1738374997285144</v>
      </c>
      <c r="T2153" s="66">
        <v>215.35</v>
      </c>
      <c r="U2153" s="66">
        <v>391.54545454545462</v>
      </c>
      <c r="V2153" s="66">
        <v>138.93548387096769</v>
      </c>
      <c r="W2153" s="24">
        <v>7</v>
      </c>
      <c r="X2153" s="24">
        <v>2</v>
      </c>
      <c r="Y2153" s="24">
        <v>4</v>
      </c>
      <c r="Z2153" s="24">
        <v>0</v>
      </c>
      <c r="AA2153" s="28">
        <v>3.25</v>
      </c>
      <c r="AB2153" s="28">
        <v>0.6</v>
      </c>
      <c r="AC2153" s="28">
        <v>1.95</v>
      </c>
      <c r="AD2153" s="28">
        <v>19.5</v>
      </c>
      <c r="AE2153" s="28">
        <v>19.50097847</v>
      </c>
      <c r="AF2153" t="s">
        <v>921</v>
      </c>
    </row>
    <row r="2154" spans="1:32" ht="18" customHeight="1">
      <c r="A2154" s="22">
        <v>46187</v>
      </c>
      <c r="B2154" s="23" t="s">
        <v>289</v>
      </c>
      <c r="C2154" s="24">
        <v>721</v>
      </c>
      <c r="D2154" s="25">
        <v>4182</v>
      </c>
      <c r="E2154" s="26">
        <v>-4763</v>
      </c>
      <c r="F2154" s="24">
        <v>12</v>
      </c>
      <c r="G2154" s="24">
        <v>9</v>
      </c>
      <c r="H2154" s="23" t="s">
        <v>2767</v>
      </c>
      <c r="I2154" s="23" t="s">
        <v>1011</v>
      </c>
      <c r="J2154" s="23" t="s">
        <v>1525</v>
      </c>
      <c r="K2154" s="23" t="s">
        <v>154</v>
      </c>
      <c r="L2154" s="27">
        <v>0.62039999999999995</v>
      </c>
      <c r="M2154" s="25">
        <v>-1753</v>
      </c>
      <c r="N2154" s="25">
        <v>-36</v>
      </c>
      <c r="O2154" s="24">
        <v>0</v>
      </c>
      <c r="P2154" s="24">
        <v>1</v>
      </c>
      <c r="Q2154" s="24">
        <v>0</v>
      </c>
      <c r="R2154" s="66"/>
      <c r="S2154" s="66"/>
      <c r="T2154" s="66"/>
      <c r="U2154" s="66"/>
      <c r="V2154" s="66"/>
      <c r="W2154" s="24"/>
      <c r="X2154" s="24"/>
      <c r="Y2154" s="24"/>
      <c r="Z2154" s="24"/>
      <c r="AA2154" s="28"/>
      <c r="AB2154" s="28">
        <v>0.6</v>
      </c>
      <c r="AC2154" s="28"/>
      <c r="AD2154" s="28">
        <v>30</v>
      </c>
      <c r="AE2154" s="28">
        <v>30.000978459999999</v>
      </c>
      <c r="AF2154" t="s">
        <v>661</v>
      </c>
    </row>
    <row r="2155" spans="1:32" ht="18" customHeight="1">
      <c r="A2155" s="22">
        <v>46187</v>
      </c>
      <c r="B2155" s="23" t="s">
        <v>278</v>
      </c>
      <c r="C2155" s="24">
        <v>562</v>
      </c>
      <c r="D2155" s="25">
        <v>4138</v>
      </c>
      <c r="E2155" s="26">
        <v>538</v>
      </c>
      <c r="F2155" s="24">
        <v>19</v>
      </c>
      <c r="G2155" s="24">
        <v>8</v>
      </c>
      <c r="H2155" s="23" t="s">
        <v>615</v>
      </c>
      <c r="I2155" s="23" t="s">
        <v>1485</v>
      </c>
      <c r="J2155" s="23" t="s">
        <v>3717</v>
      </c>
      <c r="K2155" s="23" t="s">
        <v>154</v>
      </c>
      <c r="L2155" s="27">
        <v>1.0432999999999999</v>
      </c>
      <c r="M2155" s="25">
        <v>-1107</v>
      </c>
      <c r="N2155" s="25">
        <v>760</v>
      </c>
      <c r="O2155" s="24">
        <v>0</v>
      </c>
      <c r="P2155" s="24">
        <v>2</v>
      </c>
      <c r="Q2155" s="24">
        <v>1</v>
      </c>
      <c r="R2155" s="66">
        <v>709.08302200083017</v>
      </c>
      <c r="S2155" s="66">
        <v>5.835705935143876</v>
      </c>
      <c r="T2155" s="66">
        <v>217.78947368421049</v>
      </c>
      <c r="U2155" s="66">
        <v>517.25</v>
      </c>
      <c r="V2155" s="66">
        <v>153.2592592592593</v>
      </c>
      <c r="W2155" s="24">
        <v>6</v>
      </c>
      <c r="X2155" s="24">
        <v>0</v>
      </c>
      <c r="Y2155" s="24">
        <v>2</v>
      </c>
      <c r="Z2155" s="24">
        <v>6</v>
      </c>
      <c r="AA2155" s="28">
        <v>3.5</v>
      </c>
      <c r="AB2155" s="28">
        <v>0.6</v>
      </c>
      <c r="AC2155" s="28">
        <v>2.1</v>
      </c>
      <c r="AD2155" s="28">
        <v>21</v>
      </c>
      <c r="AE2155" s="28">
        <v>21.000978450000002</v>
      </c>
      <c r="AF2155" t="s">
        <v>1379</v>
      </c>
    </row>
    <row r="2156" spans="1:32" ht="18" customHeight="1">
      <c r="A2156" s="22">
        <v>46187</v>
      </c>
      <c r="B2156" s="23" t="s">
        <v>9</v>
      </c>
      <c r="C2156" s="24">
        <v>525</v>
      </c>
      <c r="D2156" s="25">
        <v>4131</v>
      </c>
      <c r="E2156" s="26">
        <v>457</v>
      </c>
      <c r="F2156" s="24">
        <v>18</v>
      </c>
      <c r="G2156" s="24">
        <v>13</v>
      </c>
      <c r="H2156" s="23" t="s">
        <v>268</v>
      </c>
      <c r="I2156" s="23" t="s">
        <v>3718</v>
      </c>
      <c r="J2156" s="23" t="s">
        <v>567</v>
      </c>
      <c r="K2156" s="23" t="s">
        <v>154</v>
      </c>
      <c r="L2156" s="27">
        <v>1.0368999999999999</v>
      </c>
      <c r="M2156" s="25">
        <v>-313</v>
      </c>
      <c r="N2156" s="25">
        <v>-855</v>
      </c>
      <c r="O2156" s="24">
        <v>0</v>
      </c>
      <c r="P2156" s="24">
        <v>5</v>
      </c>
      <c r="Q2156" s="24">
        <v>1</v>
      </c>
      <c r="R2156" s="66">
        <v>666.74564134495643</v>
      </c>
      <c r="S2156" s="66">
        <v>6.1957660370556971</v>
      </c>
      <c r="T2156" s="66">
        <v>229.5</v>
      </c>
      <c r="U2156" s="66">
        <v>317.76923076923077</v>
      </c>
      <c r="V2156" s="66">
        <v>133.258064516129</v>
      </c>
      <c r="W2156" s="24">
        <v>6</v>
      </c>
      <c r="X2156" s="24">
        <v>3</v>
      </c>
      <c r="Y2156" s="24">
        <v>4</v>
      </c>
      <c r="Z2156" s="24">
        <v>0</v>
      </c>
      <c r="AA2156" s="28">
        <v>3.25</v>
      </c>
      <c r="AB2156" s="28">
        <v>0.6</v>
      </c>
      <c r="AC2156" s="28">
        <v>1.95</v>
      </c>
      <c r="AD2156" s="28">
        <v>29.5</v>
      </c>
      <c r="AE2156" s="28">
        <v>29.500978440000001</v>
      </c>
      <c r="AF2156" t="s">
        <v>1076</v>
      </c>
    </row>
    <row r="2157" spans="1:32" ht="18" customHeight="1">
      <c r="A2157" s="22">
        <v>46187</v>
      </c>
      <c r="B2157" s="23" t="s">
        <v>38</v>
      </c>
      <c r="C2157" s="24">
        <v>708</v>
      </c>
      <c r="D2157" s="25">
        <v>3905</v>
      </c>
      <c r="E2157" s="26">
        <v>-207</v>
      </c>
      <c r="F2157" s="24">
        <v>28</v>
      </c>
      <c r="G2157" s="24">
        <v>17</v>
      </c>
      <c r="H2157" s="23" t="s">
        <v>1021</v>
      </c>
      <c r="I2157" s="23" t="s">
        <v>1637</v>
      </c>
      <c r="J2157" s="23" t="s">
        <v>259</v>
      </c>
      <c r="K2157" s="23" t="s">
        <v>154</v>
      </c>
      <c r="L2157" s="27">
        <v>0.98229999999999995</v>
      </c>
      <c r="M2157" s="25">
        <v>-454</v>
      </c>
      <c r="N2157" s="25">
        <v>-192</v>
      </c>
      <c r="O2157" s="24">
        <v>0</v>
      </c>
      <c r="P2157" s="24">
        <v>8</v>
      </c>
      <c r="Q2157" s="24">
        <v>0</v>
      </c>
      <c r="R2157" s="66"/>
      <c r="S2157" s="66"/>
      <c r="T2157" s="66"/>
      <c r="U2157" s="66"/>
      <c r="V2157" s="66"/>
      <c r="W2157" s="24"/>
      <c r="X2157" s="24"/>
      <c r="Y2157" s="24"/>
      <c r="Z2157" s="24"/>
      <c r="AA2157" s="28"/>
      <c r="AB2157" s="28">
        <v>0.6</v>
      </c>
      <c r="AC2157" s="28"/>
      <c r="AD2157" s="28">
        <v>30</v>
      </c>
      <c r="AE2157" s="28">
        <v>30.00097843</v>
      </c>
      <c r="AF2157" t="s">
        <v>661</v>
      </c>
    </row>
    <row r="2158" spans="1:32" ht="18" customHeight="1">
      <c r="A2158" s="22">
        <v>46187</v>
      </c>
      <c r="B2158" s="23" t="s">
        <v>9</v>
      </c>
      <c r="C2158" s="24">
        <v>523</v>
      </c>
      <c r="D2158" s="25">
        <v>3912</v>
      </c>
      <c r="E2158" s="26">
        <v>-636</v>
      </c>
      <c r="F2158" s="24">
        <v>14</v>
      </c>
      <c r="G2158" s="24">
        <v>8</v>
      </c>
      <c r="H2158" s="23" t="s">
        <v>1672</v>
      </c>
      <c r="I2158" s="23" t="s">
        <v>1230</v>
      </c>
      <c r="J2158" s="23" t="s">
        <v>1314</v>
      </c>
      <c r="K2158" s="23" t="s">
        <v>203</v>
      </c>
      <c r="L2158" s="27">
        <v>0.94579999999999997</v>
      </c>
      <c r="M2158" s="25">
        <v>796</v>
      </c>
      <c r="N2158" s="25">
        <v>-338</v>
      </c>
      <c r="O2158" s="24">
        <v>0</v>
      </c>
      <c r="P2158" s="24">
        <v>3</v>
      </c>
      <c r="Q2158" s="24">
        <v>1</v>
      </c>
      <c r="R2158" s="66">
        <v>640.9047322540473</v>
      </c>
      <c r="S2158" s="66">
        <v>6.1038712980657586</v>
      </c>
      <c r="T2158" s="66">
        <v>279.42857142857139</v>
      </c>
      <c r="U2158" s="66">
        <v>489</v>
      </c>
      <c r="V2158" s="66">
        <v>177.81818181818181</v>
      </c>
      <c r="W2158" s="24">
        <v>0</v>
      </c>
      <c r="X2158" s="24">
        <v>0</v>
      </c>
      <c r="Y2158" s="24">
        <v>0</v>
      </c>
      <c r="Z2158" s="24">
        <v>0</v>
      </c>
      <c r="AA2158" s="28">
        <v>0</v>
      </c>
      <c r="AB2158" s="28">
        <v>0.6</v>
      </c>
      <c r="AC2158" s="28">
        <v>0</v>
      </c>
      <c r="AD2158" s="28">
        <v>10</v>
      </c>
      <c r="AE2158" s="28">
        <v>10.000978419999999</v>
      </c>
      <c r="AF2158" t="s">
        <v>584</v>
      </c>
    </row>
    <row r="2159" spans="1:32" ht="18" customHeight="1">
      <c r="A2159" s="22">
        <v>46187</v>
      </c>
      <c r="B2159" s="23" t="s">
        <v>18</v>
      </c>
      <c r="C2159" s="24">
        <v>753</v>
      </c>
      <c r="D2159" s="25">
        <v>3854</v>
      </c>
      <c r="E2159" s="26">
        <v>2247</v>
      </c>
      <c r="F2159" s="24">
        <v>59</v>
      </c>
      <c r="G2159" s="24">
        <v>20</v>
      </c>
      <c r="H2159" s="23" t="s">
        <v>3719</v>
      </c>
      <c r="I2159" s="23" t="s">
        <v>1293</v>
      </c>
      <c r="J2159" s="23" t="s">
        <v>3657</v>
      </c>
      <c r="K2159" s="23" t="s">
        <v>154</v>
      </c>
      <c r="L2159" s="27">
        <v>1.1942999999999999</v>
      </c>
      <c r="M2159" s="25">
        <v>1026</v>
      </c>
      <c r="N2159" s="25">
        <v>1761</v>
      </c>
      <c r="O2159" s="24">
        <v>0</v>
      </c>
      <c r="P2159" s="24">
        <v>3</v>
      </c>
      <c r="Q2159" s="24">
        <v>0</v>
      </c>
      <c r="R2159" s="66"/>
      <c r="S2159" s="66"/>
      <c r="T2159" s="66"/>
      <c r="U2159" s="66"/>
      <c r="V2159" s="66"/>
      <c r="W2159" s="24"/>
      <c r="X2159" s="24"/>
      <c r="Y2159" s="24"/>
      <c r="Z2159" s="24"/>
      <c r="AA2159" s="28"/>
      <c r="AB2159" s="28">
        <v>0.6</v>
      </c>
      <c r="AC2159" s="28"/>
      <c r="AD2159" s="28">
        <v>70</v>
      </c>
      <c r="AE2159" s="28">
        <v>70.000978410000002</v>
      </c>
      <c r="AF2159" t="s">
        <v>178</v>
      </c>
    </row>
    <row r="2160" spans="1:32" ht="18" customHeight="1">
      <c r="A2160" s="22">
        <v>46187</v>
      </c>
      <c r="B2160" s="23" t="s">
        <v>351</v>
      </c>
      <c r="C2160" s="24">
        <v>750</v>
      </c>
      <c r="D2160" s="25">
        <v>3829</v>
      </c>
      <c r="E2160" s="26">
        <v>-1011</v>
      </c>
      <c r="F2160" s="24">
        <v>38</v>
      </c>
      <c r="G2160" s="24">
        <v>8</v>
      </c>
      <c r="H2160" s="23" t="s">
        <v>2545</v>
      </c>
      <c r="I2160" s="23" t="s">
        <v>3720</v>
      </c>
      <c r="J2160" s="23" t="s">
        <v>3721</v>
      </c>
      <c r="K2160" s="23" t="s">
        <v>154</v>
      </c>
      <c r="L2160" s="27">
        <v>0.91200000000000003</v>
      </c>
      <c r="M2160" s="25">
        <v>-842</v>
      </c>
      <c r="N2160" s="25">
        <v>1840</v>
      </c>
      <c r="O2160" s="24">
        <v>0</v>
      </c>
      <c r="P2160" s="24">
        <v>0</v>
      </c>
      <c r="Q2160" s="24">
        <v>0</v>
      </c>
      <c r="R2160" s="66"/>
      <c r="S2160" s="66"/>
      <c r="T2160" s="66"/>
      <c r="U2160" s="66"/>
      <c r="V2160" s="66"/>
      <c r="W2160" s="24"/>
      <c r="X2160" s="24"/>
      <c r="Y2160" s="24"/>
      <c r="Z2160" s="24"/>
      <c r="AA2160" s="28"/>
      <c r="AB2160" s="28">
        <v>0.6</v>
      </c>
      <c r="AC2160" s="28"/>
      <c r="AD2160" s="28">
        <v>30</v>
      </c>
      <c r="AE2160" s="28">
        <v>30.000978400000001</v>
      </c>
      <c r="AF2160" t="s">
        <v>661</v>
      </c>
    </row>
    <row r="2161" spans="1:32" ht="18" customHeight="1">
      <c r="A2161" s="22">
        <v>46187</v>
      </c>
      <c r="B2161" s="23" t="s">
        <v>9</v>
      </c>
      <c r="C2161" s="24">
        <v>518</v>
      </c>
      <c r="D2161" s="25">
        <v>3778</v>
      </c>
      <c r="E2161" s="26">
        <v>-17</v>
      </c>
      <c r="F2161" s="24">
        <v>16</v>
      </c>
      <c r="G2161" s="24">
        <v>8</v>
      </c>
      <c r="H2161" s="23" t="s">
        <v>956</v>
      </c>
      <c r="I2161" s="23" t="s">
        <v>2180</v>
      </c>
      <c r="J2161" s="23" t="s">
        <v>3722</v>
      </c>
      <c r="K2161" s="23" t="s">
        <v>154</v>
      </c>
      <c r="L2161" s="27">
        <v>0.99850000000000005</v>
      </c>
      <c r="M2161" s="25">
        <v>-142</v>
      </c>
      <c r="N2161" s="25">
        <v>187</v>
      </c>
      <c r="O2161" s="24">
        <v>0</v>
      </c>
      <c r="P2161" s="24">
        <v>8</v>
      </c>
      <c r="Q2161" s="24">
        <v>1</v>
      </c>
      <c r="R2161" s="66">
        <v>615.92844541303441</v>
      </c>
      <c r="S2161" s="66">
        <v>6.1338293890072206</v>
      </c>
      <c r="T2161" s="66">
        <v>236.125</v>
      </c>
      <c r="U2161" s="66">
        <v>472.25</v>
      </c>
      <c r="V2161" s="66">
        <v>157.41666666666671</v>
      </c>
      <c r="W2161" s="24">
        <v>5</v>
      </c>
      <c r="X2161" s="24">
        <v>0</v>
      </c>
      <c r="Y2161" s="24">
        <v>2</v>
      </c>
      <c r="Z2161" s="24">
        <v>0</v>
      </c>
      <c r="AA2161" s="28">
        <v>1.75</v>
      </c>
      <c r="AB2161" s="28">
        <v>0.6</v>
      </c>
      <c r="AC2161" s="28">
        <v>1.05</v>
      </c>
      <c r="AD2161" s="28">
        <v>20.5</v>
      </c>
      <c r="AE2161" s="28">
        <v>20.50097839</v>
      </c>
      <c r="AF2161" t="s">
        <v>631</v>
      </c>
    </row>
    <row r="2162" spans="1:32" ht="18" customHeight="1">
      <c r="A2162" s="22">
        <v>46187</v>
      </c>
      <c r="B2162" s="23" t="s">
        <v>44</v>
      </c>
      <c r="C2162" s="24">
        <v>568</v>
      </c>
      <c r="D2162" s="25">
        <v>3757</v>
      </c>
      <c r="E2162" s="26">
        <v>402</v>
      </c>
      <c r="F2162" s="24">
        <v>18</v>
      </c>
      <c r="G2162" s="24">
        <v>5</v>
      </c>
      <c r="H2162" s="23" t="s">
        <v>2836</v>
      </c>
      <c r="I2162" s="23" t="s">
        <v>3723</v>
      </c>
      <c r="J2162" s="23" t="s">
        <v>3724</v>
      </c>
      <c r="K2162" s="23" t="s">
        <v>154</v>
      </c>
      <c r="L2162" s="27">
        <v>1.0357000000000001</v>
      </c>
      <c r="M2162" s="25">
        <v>-442</v>
      </c>
      <c r="N2162" s="25">
        <v>-459</v>
      </c>
      <c r="O2162" s="24">
        <v>0</v>
      </c>
      <c r="P2162" s="24">
        <v>8</v>
      </c>
      <c r="Q2162" s="24">
        <v>1</v>
      </c>
      <c r="R2162" s="66">
        <v>637.66630344541295</v>
      </c>
      <c r="S2162" s="66">
        <v>5.8917963513209477</v>
      </c>
      <c r="T2162" s="66">
        <v>208.7222222222222</v>
      </c>
      <c r="U2162" s="66">
        <v>751.4</v>
      </c>
      <c r="V2162" s="66">
        <v>163.3478260869565</v>
      </c>
      <c r="W2162" s="24">
        <v>7</v>
      </c>
      <c r="X2162" s="24">
        <v>0</v>
      </c>
      <c r="Y2162" s="24">
        <v>1</v>
      </c>
      <c r="Z2162" s="24">
        <v>3</v>
      </c>
      <c r="AA2162" s="28">
        <v>2.75</v>
      </c>
      <c r="AB2162" s="28">
        <v>0.6</v>
      </c>
      <c r="AC2162" s="28">
        <v>1.65</v>
      </c>
      <c r="AD2162" s="28">
        <v>16.5</v>
      </c>
      <c r="AE2162" s="28">
        <v>16.500978379999999</v>
      </c>
      <c r="AF2162" t="s">
        <v>1213</v>
      </c>
    </row>
    <row r="2163" spans="1:32" ht="18" customHeight="1">
      <c r="A2163" s="22">
        <v>46187</v>
      </c>
      <c r="B2163" s="23" t="s">
        <v>9</v>
      </c>
      <c r="C2163" s="24">
        <v>533</v>
      </c>
      <c r="D2163" s="25">
        <v>3748</v>
      </c>
      <c r="E2163" s="26">
        <v>-1566</v>
      </c>
      <c r="F2163" s="24">
        <v>10</v>
      </c>
      <c r="G2163" s="24">
        <v>4</v>
      </c>
      <c r="H2163" s="23" t="s">
        <v>3725</v>
      </c>
      <c r="I2163" s="23" t="s">
        <v>3726</v>
      </c>
      <c r="J2163" s="23" t="s">
        <v>3727</v>
      </c>
      <c r="K2163" s="23" t="s">
        <v>154</v>
      </c>
      <c r="L2163" s="27">
        <v>0.86070000000000002</v>
      </c>
      <c r="M2163" s="25">
        <v>454</v>
      </c>
      <c r="N2163" s="25">
        <v>1292</v>
      </c>
      <c r="O2163" s="24">
        <v>0</v>
      </c>
      <c r="P2163" s="24">
        <v>3</v>
      </c>
      <c r="Q2163" s="24">
        <v>1</v>
      </c>
      <c r="R2163" s="66">
        <v>640.8218140307182</v>
      </c>
      <c r="S2163" s="66">
        <v>5.8487397244257</v>
      </c>
      <c r="T2163" s="66">
        <v>374.8</v>
      </c>
      <c r="U2163" s="66">
        <v>937</v>
      </c>
      <c r="V2163" s="66">
        <v>267.71428571428572</v>
      </c>
      <c r="W2163" s="24">
        <v>0</v>
      </c>
      <c r="X2163" s="24">
        <v>0</v>
      </c>
      <c r="Y2163" s="24">
        <v>0</v>
      </c>
      <c r="Z2163" s="24">
        <v>3</v>
      </c>
      <c r="AA2163" s="28">
        <v>0.75</v>
      </c>
      <c r="AB2163" s="28">
        <v>0.6</v>
      </c>
      <c r="AC2163" s="28">
        <v>0.45</v>
      </c>
      <c r="AD2163" s="28">
        <v>14.5</v>
      </c>
      <c r="AE2163" s="28">
        <v>14.50097837</v>
      </c>
      <c r="AF2163" t="s">
        <v>785</v>
      </c>
    </row>
    <row r="2164" spans="1:32" ht="18" customHeight="1">
      <c r="A2164" s="22">
        <v>46187</v>
      </c>
      <c r="B2164" s="23" t="s">
        <v>24</v>
      </c>
      <c r="C2164" s="24">
        <v>631</v>
      </c>
      <c r="D2164" s="25">
        <v>3693</v>
      </c>
      <c r="E2164" s="26">
        <v>-1211</v>
      </c>
      <c r="F2164" s="24">
        <v>0</v>
      </c>
      <c r="G2164" s="24">
        <v>12</v>
      </c>
      <c r="H2164" s="23" t="s">
        <v>3259</v>
      </c>
      <c r="I2164" s="23" t="s">
        <v>214</v>
      </c>
      <c r="J2164" s="23" t="s">
        <v>3259</v>
      </c>
      <c r="K2164" s="23" t="s">
        <v>154</v>
      </c>
      <c r="L2164" s="27">
        <v>0.89070000000000005</v>
      </c>
      <c r="M2164" s="25">
        <v>-1842</v>
      </c>
      <c r="N2164" s="25">
        <v>-1453</v>
      </c>
      <c r="O2164" s="24">
        <v>0</v>
      </c>
      <c r="P2164" s="24">
        <v>1</v>
      </c>
      <c r="Q2164" s="24">
        <v>0</v>
      </c>
      <c r="R2164" s="66"/>
      <c r="S2164" s="66"/>
      <c r="T2164" s="66"/>
      <c r="U2164" s="66"/>
      <c r="V2164" s="66"/>
      <c r="W2164" s="24"/>
      <c r="X2164" s="24"/>
      <c r="Y2164" s="24"/>
      <c r="Z2164" s="24"/>
      <c r="AA2164" s="28"/>
      <c r="AB2164" s="28">
        <v>0.6</v>
      </c>
      <c r="AC2164" s="28"/>
      <c r="AD2164" s="28">
        <v>30</v>
      </c>
      <c r="AE2164" s="28">
        <v>30.000978360000001</v>
      </c>
      <c r="AF2164" t="s">
        <v>661</v>
      </c>
    </row>
    <row r="2165" spans="1:32" ht="18" customHeight="1">
      <c r="A2165" s="22">
        <v>46187</v>
      </c>
      <c r="B2165" s="23" t="s">
        <v>400</v>
      </c>
      <c r="C2165" s="24">
        <v>737</v>
      </c>
      <c r="D2165" s="25">
        <v>3655</v>
      </c>
      <c r="E2165" s="26">
        <v>-833</v>
      </c>
      <c r="F2165" s="24">
        <v>16</v>
      </c>
      <c r="G2165" s="24">
        <v>14</v>
      </c>
      <c r="H2165" s="23" t="s">
        <v>2148</v>
      </c>
      <c r="I2165" s="23" t="s">
        <v>2461</v>
      </c>
      <c r="J2165" s="23" t="s">
        <v>1382</v>
      </c>
      <c r="K2165" s="23" t="s">
        <v>154</v>
      </c>
      <c r="L2165" s="27">
        <v>0.92400000000000004</v>
      </c>
      <c r="M2165" s="25">
        <v>543</v>
      </c>
      <c r="N2165" s="25">
        <v>-2533</v>
      </c>
      <c r="O2165" s="24">
        <v>0</v>
      </c>
      <c r="P2165" s="24">
        <v>7</v>
      </c>
      <c r="Q2165" s="24">
        <v>0</v>
      </c>
      <c r="R2165" s="66"/>
      <c r="S2165" s="66"/>
      <c r="T2165" s="66"/>
      <c r="U2165" s="66"/>
      <c r="V2165" s="66"/>
      <c r="W2165" s="24"/>
      <c r="X2165" s="24"/>
      <c r="Y2165" s="24"/>
      <c r="Z2165" s="24"/>
      <c r="AA2165" s="28"/>
      <c r="AB2165" s="28">
        <v>0.6</v>
      </c>
      <c r="AC2165" s="28"/>
      <c r="AD2165" s="28">
        <v>30</v>
      </c>
      <c r="AE2165" s="28">
        <v>30.00097835</v>
      </c>
      <c r="AF2165" t="s">
        <v>661</v>
      </c>
    </row>
    <row r="2166" spans="1:32" ht="18" customHeight="1">
      <c r="A2166" s="22">
        <v>46187</v>
      </c>
      <c r="B2166" s="23" t="s">
        <v>30</v>
      </c>
      <c r="C2166" s="24">
        <v>565</v>
      </c>
      <c r="D2166" s="25">
        <v>3506</v>
      </c>
      <c r="E2166" s="26">
        <v>-422</v>
      </c>
      <c r="F2166" s="24">
        <v>14</v>
      </c>
      <c r="G2166" s="24">
        <v>7</v>
      </c>
      <c r="H2166" s="23" t="s">
        <v>3408</v>
      </c>
      <c r="I2166" s="23" t="s">
        <v>2266</v>
      </c>
      <c r="J2166" s="23" t="s">
        <v>3728</v>
      </c>
      <c r="K2166" s="23" t="s">
        <v>154</v>
      </c>
      <c r="L2166" s="27">
        <v>0.95989999999999998</v>
      </c>
      <c r="M2166" s="25">
        <v>-498</v>
      </c>
      <c r="N2166" s="25">
        <v>-902</v>
      </c>
      <c r="O2166" s="24">
        <v>0</v>
      </c>
      <c r="P2166" s="24">
        <v>5</v>
      </c>
      <c r="Q2166" s="24">
        <v>1</v>
      </c>
      <c r="R2166" s="66">
        <v>551.3366542133665</v>
      </c>
      <c r="S2166" s="66">
        <v>6.3590910802081062</v>
      </c>
      <c r="T2166" s="66">
        <v>250.42857142857139</v>
      </c>
      <c r="U2166" s="66">
        <v>500.85714285714278</v>
      </c>
      <c r="V2166" s="66">
        <v>166.95238095238099</v>
      </c>
      <c r="W2166" s="24">
        <v>4</v>
      </c>
      <c r="X2166" s="24">
        <v>0</v>
      </c>
      <c r="Y2166" s="24">
        <v>0</v>
      </c>
      <c r="Z2166" s="24">
        <v>0</v>
      </c>
      <c r="AA2166" s="28">
        <v>1</v>
      </c>
      <c r="AB2166" s="28">
        <v>0.6</v>
      </c>
      <c r="AC2166" s="28">
        <v>0.6</v>
      </c>
      <c r="AD2166" s="28">
        <v>26</v>
      </c>
      <c r="AE2166" s="28">
        <v>26.00097834</v>
      </c>
      <c r="AF2166" t="s">
        <v>1715</v>
      </c>
    </row>
    <row r="2167" spans="1:32" ht="18" customHeight="1">
      <c r="A2167" s="22">
        <v>46187</v>
      </c>
      <c r="B2167" s="23" t="s">
        <v>16</v>
      </c>
      <c r="C2167" s="24">
        <v>560</v>
      </c>
      <c r="D2167" s="25">
        <v>3482</v>
      </c>
      <c r="E2167" s="26">
        <v>897</v>
      </c>
      <c r="F2167" s="24">
        <v>17</v>
      </c>
      <c r="G2167" s="24">
        <v>7</v>
      </c>
      <c r="H2167" s="23" t="s">
        <v>2015</v>
      </c>
      <c r="I2167" s="23" t="s">
        <v>1959</v>
      </c>
      <c r="J2167" s="23" t="s">
        <v>3729</v>
      </c>
      <c r="K2167" s="23" t="s">
        <v>154</v>
      </c>
      <c r="L2167" s="27">
        <v>1.0859000000000001</v>
      </c>
      <c r="M2167" s="25">
        <v>294</v>
      </c>
      <c r="N2167" s="25">
        <v>-573</v>
      </c>
      <c r="O2167" s="24">
        <v>0</v>
      </c>
      <c r="P2167" s="24">
        <v>0</v>
      </c>
      <c r="Q2167" s="24">
        <v>1</v>
      </c>
      <c r="R2167" s="66">
        <v>593.12634910751342</v>
      </c>
      <c r="S2167" s="66">
        <v>5.8705872791512643</v>
      </c>
      <c r="T2167" s="66">
        <v>204.8235294117647</v>
      </c>
      <c r="U2167" s="66">
        <v>497.42857142857139</v>
      </c>
      <c r="V2167" s="66">
        <v>145.08333333333329</v>
      </c>
      <c r="W2167" s="24">
        <v>7</v>
      </c>
      <c r="X2167" s="24">
        <v>0</v>
      </c>
      <c r="Y2167" s="24">
        <v>4</v>
      </c>
      <c r="Z2167" s="24">
        <v>6</v>
      </c>
      <c r="AA2167" s="28">
        <v>4.25</v>
      </c>
      <c r="AB2167" s="28">
        <v>0.6</v>
      </c>
      <c r="AC2167" s="28">
        <v>2.5499999999999998</v>
      </c>
      <c r="AD2167" s="28">
        <v>25.5</v>
      </c>
      <c r="AE2167" s="28">
        <v>25.500978329999999</v>
      </c>
      <c r="AF2167" t="s">
        <v>582</v>
      </c>
    </row>
    <row r="2168" spans="1:32" ht="18" customHeight="1">
      <c r="A2168" s="22">
        <v>46187</v>
      </c>
      <c r="B2168" s="23" t="s">
        <v>9</v>
      </c>
      <c r="C2168" s="24">
        <v>513</v>
      </c>
      <c r="D2168" s="25">
        <v>3345</v>
      </c>
      <c r="E2168" s="26">
        <v>-28</v>
      </c>
      <c r="F2168" s="24">
        <v>14</v>
      </c>
      <c r="G2168" s="24">
        <v>4</v>
      </c>
      <c r="H2168" s="23" t="s">
        <v>448</v>
      </c>
      <c r="I2168" s="23" t="s">
        <v>3446</v>
      </c>
      <c r="J2168" s="23" t="s">
        <v>3730</v>
      </c>
      <c r="K2168" s="23" t="s">
        <v>154</v>
      </c>
      <c r="L2168" s="27">
        <v>0.99719999999999998</v>
      </c>
      <c r="M2168" s="25">
        <v>181</v>
      </c>
      <c r="N2168" s="25">
        <v>-385</v>
      </c>
      <c r="O2168" s="24">
        <v>0</v>
      </c>
      <c r="P2168" s="24">
        <v>3</v>
      </c>
      <c r="Q2168" s="24">
        <v>1</v>
      </c>
      <c r="R2168" s="66">
        <v>585.70189912826902</v>
      </c>
      <c r="S2168" s="66">
        <v>5.7110963870503744</v>
      </c>
      <c r="T2168" s="66">
        <v>238.92857142857139</v>
      </c>
      <c r="U2168" s="66">
        <v>836.25</v>
      </c>
      <c r="V2168" s="66">
        <v>185.83333333333329</v>
      </c>
      <c r="W2168" s="24">
        <v>5</v>
      </c>
      <c r="X2168" s="24">
        <v>0</v>
      </c>
      <c r="Y2168" s="24">
        <v>0</v>
      </c>
      <c r="Z2168" s="24">
        <v>5</v>
      </c>
      <c r="AA2168" s="28">
        <v>2.5</v>
      </c>
      <c r="AB2168" s="28">
        <v>0.6</v>
      </c>
      <c r="AC2168" s="28">
        <v>1.5</v>
      </c>
      <c r="AD2168" s="28">
        <v>25</v>
      </c>
      <c r="AE2168" s="28">
        <v>25.000978320000002</v>
      </c>
      <c r="AF2168" t="s">
        <v>812</v>
      </c>
    </row>
    <row r="2169" spans="1:32" ht="18" customHeight="1">
      <c r="A2169" s="22">
        <v>46187</v>
      </c>
      <c r="B2169" s="23" t="s">
        <v>9</v>
      </c>
      <c r="C2169" s="24">
        <v>531</v>
      </c>
      <c r="D2169" s="25">
        <v>3278</v>
      </c>
      <c r="E2169" s="26">
        <v>-627</v>
      </c>
      <c r="F2169" s="24">
        <v>11</v>
      </c>
      <c r="G2169" s="24">
        <v>7</v>
      </c>
      <c r="H2169" s="23" t="s">
        <v>589</v>
      </c>
      <c r="I2169" s="23" t="s">
        <v>1843</v>
      </c>
      <c r="J2169" s="23" t="s">
        <v>3731</v>
      </c>
      <c r="K2169" s="23" t="s">
        <v>154</v>
      </c>
      <c r="L2169" s="27">
        <v>0.93620000000000003</v>
      </c>
      <c r="M2169" s="25">
        <v>-21</v>
      </c>
      <c r="N2169" s="25">
        <v>-337</v>
      </c>
      <c r="O2169" s="24">
        <v>0</v>
      </c>
      <c r="P2169" s="24">
        <v>1</v>
      </c>
      <c r="Q2169" s="24">
        <v>1</v>
      </c>
      <c r="R2169" s="66">
        <v>543.65125570776252</v>
      </c>
      <c r="S2169" s="66">
        <v>6.0296007147679163</v>
      </c>
      <c r="T2169" s="66">
        <v>298</v>
      </c>
      <c r="U2169" s="66">
        <v>468.28571428571428</v>
      </c>
      <c r="V2169" s="66">
        <v>182.11111111111109</v>
      </c>
      <c r="W2169" s="24">
        <v>0</v>
      </c>
      <c r="X2169" s="24">
        <v>0</v>
      </c>
      <c r="Y2169" s="24">
        <v>0</v>
      </c>
      <c r="Z2169" s="24">
        <v>1</v>
      </c>
      <c r="AA2169" s="28">
        <v>0.25</v>
      </c>
      <c r="AB2169" s="28">
        <v>0.6</v>
      </c>
      <c r="AC2169" s="28">
        <v>0.15</v>
      </c>
      <c r="AD2169" s="28">
        <v>11.5</v>
      </c>
      <c r="AE2169" s="28">
        <v>11.500978310000001</v>
      </c>
      <c r="AF2169" t="s">
        <v>736</v>
      </c>
    </row>
    <row r="2170" spans="1:32" ht="18" customHeight="1">
      <c r="A2170" s="22">
        <v>46187</v>
      </c>
      <c r="B2170" s="23" t="s">
        <v>330</v>
      </c>
      <c r="C2170" s="24">
        <v>658</v>
      </c>
      <c r="D2170" s="25">
        <v>3241</v>
      </c>
      <c r="E2170" s="26">
        <v>-3900</v>
      </c>
      <c r="F2170" s="24">
        <v>6</v>
      </c>
      <c r="G2170" s="24">
        <v>8</v>
      </c>
      <c r="H2170" s="23" t="s">
        <v>3712</v>
      </c>
      <c r="I2170" s="23" t="s">
        <v>3732</v>
      </c>
      <c r="J2170" s="23" t="s">
        <v>3733</v>
      </c>
      <c r="K2170" s="23" t="s">
        <v>154</v>
      </c>
      <c r="L2170" s="27">
        <v>0.59889999999999999</v>
      </c>
      <c r="M2170" s="25">
        <v>-2333</v>
      </c>
      <c r="N2170" s="25">
        <v>834</v>
      </c>
      <c r="O2170" s="24">
        <v>0</v>
      </c>
      <c r="P2170" s="24">
        <v>8</v>
      </c>
      <c r="Q2170" s="24">
        <v>0</v>
      </c>
      <c r="R2170" s="66"/>
      <c r="S2170" s="66"/>
      <c r="T2170" s="66"/>
      <c r="U2170" s="66"/>
      <c r="V2170" s="66"/>
      <c r="W2170" s="24"/>
      <c r="X2170" s="24"/>
      <c r="Y2170" s="24"/>
      <c r="Z2170" s="24"/>
      <c r="AA2170" s="28"/>
      <c r="AB2170" s="28">
        <v>0.6</v>
      </c>
      <c r="AC2170" s="28"/>
      <c r="AD2170" s="28">
        <v>30</v>
      </c>
      <c r="AE2170" s="28">
        <v>30.0009783</v>
      </c>
      <c r="AF2170" t="s">
        <v>661</v>
      </c>
    </row>
    <row r="2171" spans="1:32" ht="18" customHeight="1">
      <c r="A2171" s="22">
        <v>46187</v>
      </c>
      <c r="B2171" s="23" t="s">
        <v>9</v>
      </c>
      <c r="C2171" s="24">
        <v>521</v>
      </c>
      <c r="D2171" s="25">
        <v>3127</v>
      </c>
      <c r="E2171" s="26">
        <v>1076</v>
      </c>
      <c r="F2171" s="24">
        <v>19</v>
      </c>
      <c r="G2171" s="24">
        <v>6</v>
      </c>
      <c r="H2171" s="23" t="s">
        <v>3734</v>
      </c>
      <c r="I2171" s="23" t="s">
        <v>2827</v>
      </c>
      <c r="J2171" s="23" t="s">
        <v>3529</v>
      </c>
      <c r="K2171" s="23" t="s">
        <v>370</v>
      </c>
      <c r="L2171" s="27">
        <v>1.1147</v>
      </c>
      <c r="M2171" s="25">
        <v>-46</v>
      </c>
      <c r="N2171" s="25">
        <v>-602</v>
      </c>
      <c r="O2171" s="24">
        <v>0</v>
      </c>
      <c r="P2171" s="24">
        <v>1</v>
      </c>
      <c r="Q2171" s="24">
        <v>1</v>
      </c>
      <c r="R2171" s="66">
        <v>480.80204441677051</v>
      </c>
      <c r="S2171" s="66">
        <v>6.5037161058521704</v>
      </c>
      <c r="T2171" s="66">
        <v>164.57894736842101</v>
      </c>
      <c r="U2171" s="66">
        <v>521.16666666666663</v>
      </c>
      <c r="V2171" s="66">
        <v>125.08</v>
      </c>
      <c r="W2171" s="24">
        <v>7</v>
      </c>
      <c r="X2171" s="24">
        <v>0</v>
      </c>
      <c r="Y2171" s="24">
        <v>5</v>
      </c>
      <c r="Z2171" s="24">
        <v>0</v>
      </c>
      <c r="AA2171" s="28">
        <v>3</v>
      </c>
      <c r="AB2171" s="28">
        <v>0.6</v>
      </c>
      <c r="AC2171" s="28">
        <v>1.8</v>
      </c>
      <c r="AD2171" s="28">
        <v>18</v>
      </c>
      <c r="AE2171" s="28">
        <v>18.000978289999999</v>
      </c>
      <c r="AF2171" t="s">
        <v>778</v>
      </c>
    </row>
    <row r="2172" spans="1:32" ht="18" customHeight="1">
      <c r="A2172" s="22">
        <v>46187</v>
      </c>
      <c r="B2172" s="23" t="s">
        <v>16</v>
      </c>
      <c r="C2172" s="24">
        <v>551</v>
      </c>
      <c r="D2172" s="25">
        <v>3046</v>
      </c>
      <c r="E2172" s="26">
        <v>-268</v>
      </c>
      <c r="F2172" s="24">
        <v>10</v>
      </c>
      <c r="G2172" s="24">
        <v>9</v>
      </c>
      <c r="H2172" s="23" t="s">
        <v>703</v>
      </c>
      <c r="I2172" s="23" t="s">
        <v>1095</v>
      </c>
      <c r="J2172" s="23" t="s">
        <v>1433</v>
      </c>
      <c r="K2172" s="23" t="s">
        <v>154</v>
      </c>
      <c r="L2172" s="27">
        <v>0.97070000000000001</v>
      </c>
      <c r="M2172" s="25">
        <v>-396</v>
      </c>
      <c r="N2172" s="25">
        <v>-692</v>
      </c>
      <c r="O2172" s="24">
        <v>0</v>
      </c>
      <c r="P2172" s="24">
        <v>1</v>
      </c>
      <c r="Q2172" s="24">
        <v>1</v>
      </c>
      <c r="R2172" s="66">
        <v>506.20163968451652</v>
      </c>
      <c r="S2172" s="66">
        <v>6.0173649415643524</v>
      </c>
      <c r="T2172" s="66">
        <v>304.60000000000002</v>
      </c>
      <c r="U2172" s="66">
        <v>338.44444444444451</v>
      </c>
      <c r="V2172" s="66">
        <v>160.31578947368419</v>
      </c>
      <c r="W2172" s="24">
        <v>0</v>
      </c>
      <c r="X2172" s="24">
        <v>3</v>
      </c>
      <c r="Y2172" s="24">
        <v>2</v>
      </c>
      <c r="Z2172" s="24">
        <v>5</v>
      </c>
      <c r="AA2172" s="28">
        <v>2.5</v>
      </c>
      <c r="AB2172" s="28">
        <v>0.6</v>
      </c>
      <c r="AC2172" s="28">
        <v>1.5</v>
      </c>
      <c r="AD2172" s="28">
        <v>25</v>
      </c>
      <c r="AE2172" s="28">
        <v>25.000978280000002</v>
      </c>
      <c r="AF2172" t="s">
        <v>812</v>
      </c>
    </row>
    <row r="2173" spans="1:32" ht="18" customHeight="1">
      <c r="A2173" s="22">
        <v>46187</v>
      </c>
      <c r="B2173" s="23" t="s">
        <v>9</v>
      </c>
      <c r="C2173" s="24">
        <v>526</v>
      </c>
      <c r="D2173" s="25">
        <v>3043</v>
      </c>
      <c r="E2173" s="26">
        <v>-97</v>
      </c>
      <c r="F2173" s="24">
        <v>13</v>
      </c>
      <c r="G2173" s="24">
        <v>5</v>
      </c>
      <c r="H2173" s="23" t="s">
        <v>2186</v>
      </c>
      <c r="I2173" s="23" t="s">
        <v>3735</v>
      </c>
      <c r="J2173" s="23" t="s">
        <v>3736</v>
      </c>
      <c r="K2173" s="23" t="s">
        <v>154</v>
      </c>
      <c r="L2173" s="27">
        <v>0.98939999999999995</v>
      </c>
      <c r="M2173" s="25">
        <v>778</v>
      </c>
      <c r="N2173" s="25">
        <v>-166</v>
      </c>
      <c r="O2173" s="24">
        <v>0</v>
      </c>
      <c r="P2173" s="24">
        <v>6</v>
      </c>
      <c r="Q2173" s="24">
        <v>1</v>
      </c>
      <c r="R2173" s="66">
        <v>499.62847654628467</v>
      </c>
      <c r="S2173" s="66">
        <v>6.0905255461717092</v>
      </c>
      <c r="T2173" s="66">
        <v>234.07692307692309</v>
      </c>
      <c r="U2173" s="66">
        <v>608.6</v>
      </c>
      <c r="V2173" s="66">
        <v>169.05555555555549</v>
      </c>
      <c r="W2173" s="24">
        <v>6</v>
      </c>
      <c r="X2173" s="24">
        <v>0</v>
      </c>
      <c r="Y2173" s="24">
        <v>0</v>
      </c>
      <c r="Z2173" s="24">
        <v>0</v>
      </c>
      <c r="AA2173" s="28">
        <v>1.5</v>
      </c>
      <c r="AB2173" s="28">
        <v>0.6</v>
      </c>
      <c r="AC2173" s="28">
        <v>0.89999999999999991</v>
      </c>
      <c r="AD2173" s="28">
        <v>29</v>
      </c>
      <c r="AE2173" s="28">
        <v>29.000978270000001</v>
      </c>
      <c r="AF2173" t="s">
        <v>580</v>
      </c>
    </row>
    <row r="2174" spans="1:32" ht="18" customHeight="1">
      <c r="A2174" s="22">
        <v>46187</v>
      </c>
      <c r="B2174" s="23" t="s">
        <v>246</v>
      </c>
      <c r="C2174" s="24">
        <v>730</v>
      </c>
      <c r="D2174" s="25">
        <v>3038</v>
      </c>
      <c r="E2174" s="26">
        <v>-2726</v>
      </c>
      <c r="F2174" s="24">
        <v>14</v>
      </c>
      <c r="G2174" s="24">
        <v>6</v>
      </c>
      <c r="H2174" s="23" t="s">
        <v>1338</v>
      </c>
      <c r="I2174" s="23" t="s">
        <v>3737</v>
      </c>
      <c r="J2174" s="23" t="s">
        <v>3738</v>
      </c>
      <c r="K2174" s="23" t="s">
        <v>154</v>
      </c>
      <c r="L2174" s="27">
        <v>0.70089999999999997</v>
      </c>
      <c r="M2174" s="25">
        <v>-471</v>
      </c>
      <c r="N2174" s="25">
        <v>-127</v>
      </c>
      <c r="O2174" s="24">
        <v>0</v>
      </c>
      <c r="P2174" s="24">
        <v>0</v>
      </c>
      <c r="Q2174" s="24">
        <v>0</v>
      </c>
      <c r="R2174" s="66"/>
      <c r="S2174" s="66"/>
      <c r="T2174" s="66"/>
      <c r="U2174" s="66"/>
      <c r="V2174" s="66"/>
      <c r="W2174" s="24"/>
      <c r="X2174" s="24"/>
      <c r="Y2174" s="24"/>
      <c r="Z2174" s="24"/>
      <c r="AA2174" s="28"/>
      <c r="AB2174" s="28">
        <v>0.6</v>
      </c>
      <c r="AC2174" s="28"/>
      <c r="AD2174" s="28">
        <v>30</v>
      </c>
      <c r="AE2174" s="28">
        <v>30.00097826</v>
      </c>
      <c r="AF2174" t="s">
        <v>661</v>
      </c>
    </row>
    <row r="2175" spans="1:32" ht="18" customHeight="1">
      <c r="A2175" s="22">
        <v>46187</v>
      </c>
      <c r="B2175" s="23" t="s">
        <v>52</v>
      </c>
      <c r="C2175" s="24">
        <v>726</v>
      </c>
      <c r="D2175" s="25">
        <v>3014</v>
      </c>
      <c r="E2175" s="26">
        <v>-272</v>
      </c>
      <c r="F2175" s="24">
        <v>9</v>
      </c>
      <c r="G2175" s="24">
        <v>11</v>
      </c>
      <c r="H2175" s="23" t="s">
        <v>3739</v>
      </c>
      <c r="I2175" s="23" t="s">
        <v>3740</v>
      </c>
      <c r="J2175" s="23" t="s">
        <v>3247</v>
      </c>
      <c r="K2175" s="23" t="s">
        <v>154</v>
      </c>
      <c r="L2175" s="27">
        <v>0.96989999999999998</v>
      </c>
      <c r="M2175" s="25">
        <v>-962</v>
      </c>
      <c r="N2175" s="25">
        <v>1561</v>
      </c>
      <c r="O2175" s="24">
        <v>0</v>
      </c>
      <c r="P2175" s="24">
        <v>6</v>
      </c>
      <c r="Q2175" s="24">
        <v>0</v>
      </c>
      <c r="R2175" s="66"/>
      <c r="S2175" s="66"/>
      <c r="T2175" s="66"/>
      <c r="U2175" s="66"/>
      <c r="V2175" s="66"/>
      <c r="W2175" s="24"/>
      <c r="X2175" s="24"/>
      <c r="Y2175" s="24"/>
      <c r="Z2175" s="24"/>
      <c r="AA2175" s="28"/>
      <c r="AB2175" s="28">
        <v>0.6</v>
      </c>
      <c r="AC2175" s="28"/>
      <c r="AD2175" s="28">
        <v>40</v>
      </c>
      <c r="AE2175" s="28">
        <v>40.000978250000003</v>
      </c>
      <c r="AF2175" t="s">
        <v>664</v>
      </c>
    </row>
    <row r="2176" spans="1:32" ht="18" customHeight="1">
      <c r="A2176" s="22">
        <v>46187</v>
      </c>
      <c r="B2176" s="23" t="s">
        <v>14</v>
      </c>
      <c r="C2176" s="24">
        <v>501</v>
      </c>
      <c r="D2176" s="25">
        <v>2978</v>
      </c>
      <c r="E2176" s="26">
        <v>-227</v>
      </c>
      <c r="F2176" s="24">
        <v>11</v>
      </c>
      <c r="G2176" s="24">
        <v>10</v>
      </c>
      <c r="H2176" s="23" t="s">
        <v>3741</v>
      </c>
      <c r="I2176" s="23" t="s">
        <v>3380</v>
      </c>
      <c r="J2176" s="23" t="s">
        <v>3742</v>
      </c>
      <c r="K2176" s="23" t="s">
        <v>154</v>
      </c>
      <c r="L2176" s="27">
        <v>0.97460000000000002</v>
      </c>
      <c r="M2176" s="25">
        <v>-493</v>
      </c>
      <c r="N2176" s="25">
        <v>2507</v>
      </c>
      <c r="O2176" s="24">
        <v>0</v>
      </c>
      <c r="P2176" s="24">
        <v>1</v>
      </c>
      <c r="Q2176" s="24">
        <v>1</v>
      </c>
      <c r="R2176" s="66">
        <v>462.8349418845994</v>
      </c>
      <c r="S2176" s="66">
        <v>6.4342592369409246</v>
      </c>
      <c r="T2176" s="66">
        <v>270.72727272727269</v>
      </c>
      <c r="U2176" s="66">
        <v>297.8</v>
      </c>
      <c r="V2176" s="66">
        <v>141.8095238095238</v>
      </c>
      <c r="W2176" s="24">
        <v>0</v>
      </c>
      <c r="X2176" s="24">
        <v>3</v>
      </c>
      <c r="Y2176" s="24">
        <v>3</v>
      </c>
      <c r="Z2176" s="24">
        <v>0</v>
      </c>
      <c r="AA2176" s="28">
        <v>1.5</v>
      </c>
      <c r="AB2176" s="28">
        <v>0.5</v>
      </c>
      <c r="AC2176" s="28">
        <v>0.75</v>
      </c>
      <c r="AD2176" s="28">
        <v>17.5</v>
      </c>
      <c r="AE2176" s="28">
        <v>17.500978239999998</v>
      </c>
      <c r="AF2176" t="s">
        <v>641</v>
      </c>
    </row>
    <row r="2177" spans="1:32" ht="18" customHeight="1">
      <c r="A2177" s="22">
        <v>46187</v>
      </c>
      <c r="B2177" s="23" t="s">
        <v>55</v>
      </c>
      <c r="C2177" s="24">
        <v>537</v>
      </c>
      <c r="D2177" s="25">
        <v>2957</v>
      </c>
      <c r="E2177" s="26">
        <v>-933</v>
      </c>
      <c r="F2177" s="24">
        <v>10</v>
      </c>
      <c r="G2177" s="24">
        <v>5</v>
      </c>
      <c r="H2177" s="23" t="s">
        <v>474</v>
      </c>
      <c r="I2177" s="23" t="s">
        <v>2841</v>
      </c>
      <c r="J2177" s="23" t="s">
        <v>3743</v>
      </c>
      <c r="K2177" s="23" t="s">
        <v>154</v>
      </c>
      <c r="L2177" s="27">
        <v>0.89480000000000004</v>
      </c>
      <c r="M2177" s="25">
        <v>-854</v>
      </c>
      <c r="N2177" s="25">
        <v>-921</v>
      </c>
      <c r="O2177" s="24">
        <v>0</v>
      </c>
      <c r="P2177" s="24">
        <v>7</v>
      </c>
      <c r="Q2177" s="24">
        <v>1</v>
      </c>
      <c r="R2177" s="66">
        <v>457.947799916978</v>
      </c>
      <c r="S2177" s="66">
        <v>6.4570678154498804</v>
      </c>
      <c r="T2177" s="66">
        <v>295.7</v>
      </c>
      <c r="U2177" s="66">
        <v>591.4</v>
      </c>
      <c r="V2177" s="66">
        <v>197.1333333333333</v>
      </c>
      <c r="W2177" s="24">
        <v>0</v>
      </c>
      <c r="X2177" s="24">
        <v>0</v>
      </c>
      <c r="Y2177" s="24">
        <v>0</v>
      </c>
      <c r="Z2177" s="24">
        <v>0</v>
      </c>
      <c r="AA2177" s="28">
        <v>0</v>
      </c>
      <c r="AB2177" s="28">
        <v>0.5</v>
      </c>
      <c r="AC2177" s="28">
        <v>0</v>
      </c>
      <c r="AD2177" s="28">
        <v>10</v>
      </c>
      <c r="AE2177" s="28">
        <v>10.000978229999999</v>
      </c>
      <c r="AF2177" t="s">
        <v>584</v>
      </c>
    </row>
    <row r="2178" spans="1:32" ht="18" customHeight="1">
      <c r="A2178" s="22">
        <v>46187</v>
      </c>
      <c r="B2178" s="23" t="s">
        <v>387</v>
      </c>
      <c r="C2178" s="24">
        <v>685</v>
      </c>
      <c r="D2178" s="25">
        <v>2922</v>
      </c>
      <c r="E2178" s="26">
        <v>-544</v>
      </c>
      <c r="F2178" s="24">
        <v>38</v>
      </c>
      <c r="G2178" s="24">
        <v>14</v>
      </c>
      <c r="H2178" s="23" t="s">
        <v>1161</v>
      </c>
      <c r="I2178" s="23" t="s">
        <v>2514</v>
      </c>
      <c r="J2178" s="23" t="s">
        <v>3723</v>
      </c>
      <c r="K2178" s="23" t="s">
        <v>154</v>
      </c>
      <c r="L2178" s="27">
        <v>0.93789999999999996</v>
      </c>
      <c r="M2178" s="25">
        <v>837</v>
      </c>
      <c r="N2178" s="25">
        <v>-706</v>
      </c>
      <c r="O2178" s="24">
        <v>0</v>
      </c>
      <c r="P2178" s="24">
        <v>5</v>
      </c>
      <c r="Q2178" s="24">
        <v>0</v>
      </c>
      <c r="R2178" s="66"/>
      <c r="S2178" s="66"/>
      <c r="T2178" s="66"/>
      <c r="U2178" s="66"/>
      <c r="V2178" s="66"/>
      <c r="W2178" s="24"/>
      <c r="X2178" s="24"/>
      <c r="Y2178" s="24"/>
      <c r="Z2178" s="24"/>
      <c r="AA2178" s="28"/>
      <c r="AB2178" s="28">
        <v>0.5</v>
      </c>
      <c r="AC2178" s="28"/>
      <c r="AD2178" s="28">
        <v>40</v>
      </c>
      <c r="AE2178" s="28">
        <v>40.00097822</v>
      </c>
      <c r="AF2178" t="s">
        <v>664</v>
      </c>
    </row>
    <row r="2179" spans="1:32" ht="18" customHeight="1">
      <c r="A2179" s="22">
        <v>46187</v>
      </c>
      <c r="B2179" s="23" t="s">
        <v>18</v>
      </c>
      <c r="C2179" s="24">
        <v>760</v>
      </c>
      <c r="D2179" s="25">
        <v>2917</v>
      </c>
      <c r="E2179" s="26">
        <v>-90</v>
      </c>
      <c r="F2179" s="24">
        <v>32</v>
      </c>
      <c r="G2179" s="24">
        <v>14</v>
      </c>
      <c r="H2179" s="23" t="s">
        <v>3744</v>
      </c>
      <c r="I2179" s="23" t="s">
        <v>692</v>
      </c>
      <c r="J2179" s="23" t="s">
        <v>2564</v>
      </c>
      <c r="K2179" s="23" t="s">
        <v>154</v>
      </c>
      <c r="L2179" s="27">
        <v>0.98970000000000002</v>
      </c>
      <c r="M2179" s="25">
        <v>1354</v>
      </c>
      <c r="N2179" s="25">
        <v>-1415</v>
      </c>
      <c r="O2179" s="24">
        <v>0</v>
      </c>
      <c r="P2179" s="24">
        <v>0</v>
      </c>
      <c r="Q2179" s="24">
        <v>0</v>
      </c>
      <c r="R2179" s="66"/>
      <c r="S2179" s="66"/>
      <c r="T2179" s="66"/>
      <c r="U2179" s="66"/>
      <c r="V2179" s="66"/>
      <c r="W2179" s="24"/>
      <c r="X2179" s="24"/>
      <c r="Y2179" s="24"/>
      <c r="Z2179" s="24"/>
      <c r="AA2179" s="28"/>
      <c r="AB2179" s="28">
        <v>0.5</v>
      </c>
      <c r="AC2179" s="28"/>
      <c r="AD2179" s="28">
        <v>30</v>
      </c>
      <c r="AE2179" s="28">
        <v>30.00097821</v>
      </c>
      <c r="AF2179" t="s">
        <v>661</v>
      </c>
    </row>
    <row r="2180" spans="1:32" ht="18" customHeight="1">
      <c r="A2180" s="22">
        <v>46187</v>
      </c>
      <c r="B2180" s="23" t="s">
        <v>9</v>
      </c>
      <c r="C2180" s="24">
        <v>530</v>
      </c>
      <c r="D2180" s="25">
        <v>2883</v>
      </c>
      <c r="E2180" s="26">
        <v>-432</v>
      </c>
      <c r="F2180" s="24">
        <v>10</v>
      </c>
      <c r="G2180" s="24">
        <v>8</v>
      </c>
      <c r="H2180" s="23" t="s">
        <v>971</v>
      </c>
      <c r="I2180" s="23" t="s">
        <v>3503</v>
      </c>
      <c r="J2180" s="23" t="s">
        <v>3745</v>
      </c>
      <c r="K2180" s="23" t="s">
        <v>154</v>
      </c>
      <c r="L2180" s="27">
        <v>0.95009999999999994</v>
      </c>
      <c r="M2180" s="25">
        <v>-1467</v>
      </c>
      <c r="N2180" s="25">
        <v>1720</v>
      </c>
      <c r="O2180" s="24">
        <v>0</v>
      </c>
      <c r="P2180" s="24">
        <v>0</v>
      </c>
      <c r="Q2180" s="24">
        <v>1</v>
      </c>
      <c r="R2180" s="66">
        <v>461.18477584059781</v>
      </c>
      <c r="S2180" s="66">
        <v>6.2512904827467022</v>
      </c>
      <c r="T2180" s="66">
        <v>288.3</v>
      </c>
      <c r="U2180" s="66">
        <v>360.375</v>
      </c>
      <c r="V2180" s="66">
        <v>160.16666666666671</v>
      </c>
      <c r="W2180" s="24">
        <v>0</v>
      </c>
      <c r="X2180" s="24">
        <v>3</v>
      </c>
      <c r="Y2180" s="24">
        <v>2</v>
      </c>
      <c r="Z2180" s="24">
        <v>0</v>
      </c>
      <c r="AA2180" s="28">
        <v>1.25</v>
      </c>
      <c r="AB2180" s="28">
        <v>0.5</v>
      </c>
      <c r="AC2180" s="28">
        <v>0.625</v>
      </c>
      <c r="AD2180" s="28">
        <v>16.2</v>
      </c>
      <c r="AE2180" s="28">
        <v>16.200978200000002</v>
      </c>
      <c r="AF2180" t="s">
        <v>626</v>
      </c>
    </row>
    <row r="2181" spans="1:32" ht="18" customHeight="1">
      <c r="A2181" s="22">
        <v>46187</v>
      </c>
      <c r="B2181" s="23" t="s">
        <v>44</v>
      </c>
      <c r="C2181" s="24">
        <v>571</v>
      </c>
      <c r="D2181" s="25">
        <v>2864</v>
      </c>
      <c r="E2181" s="26">
        <v>-439</v>
      </c>
      <c r="F2181" s="24">
        <v>10</v>
      </c>
      <c r="G2181" s="24">
        <v>7</v>
      </c>
      <c r="H2181" s="23" t="s">
        <v>706</v>
      </c>
      <c r="I2181" s="23" t="s">
        <v>547</v>
      </c>
      <c r="J2181" s="23" t="s">
        <v>3746</v>
      </c>
      <c r="K2181" s="23" t="s">
        <v>154</v>
      </c>
      <c r="L2181" s="27">
        <v>0.94889999999999997</v>
      </c>
      <c r="M2181" s="25">
        <v>-1314</v>
      </c>
      <c r="N2181" s="25">
        <v>-506</v>
      </c>
      <c r="O2181" s="24">
        <v>0</v>
      </c>
      <c r="P2181" s="24">
        <v>1</v>
      </c>
      <c r="Q2181" s="24">
        <v>1</v>
      </c>
      <c r="R2181" s="66">
        <v>466.30474263179741</v>
      </c>
      <c r="S2181" s="66">
        <v>6.1419062217462068</v>
      </c>
      <c r="T2181" s="66">
        <v>286.39999999999998</v>
      </c>
      <c r="U2181" s="66">
        <v>409.14285714285722</v>
      </c>
      <c r="V2181" s="66">
        <v>168.47058823529409</v>
      </c>
      <c r="W2181" s="24">
        <v>0</v>
      </c>
      <c r="X2181" s="24">
        <v>2</v>
      </c>
      <c r="Y2181" s="24">
        <v>1</v>
      </c>
      <c r="Z2181" s="24">
        <v>0</v>
      </c>
      <c r="AA2181" s="28">
        <v>0.75</v>
      </c>
      <c r="AB2181" s="28">
        <v>0.5</v>
      </c>
      <c r="AC2181" s="28">
        <v>0.375</v>
      </c>
      <c r="AD2181" s="28">
        <v>13.8</v>
      </c>
      <c r="AE2181" s="28">
        <v>13.80097819</v>
      </c>
      <c r="AF2181" t="s">
        <v>620</v>
      </c>
    </row>
    <row r="2182" spans="1:32" ht="18" customHeight="1">
      <c r="A2182" s="22">
        <v>46187</v>
      </c>
      <c r="B2182" s="23" t="s">
        <v>38</v>
      </c>
      <c r="C2182" s="24">
        <v>706</v>
      </c>
      <c r="D2182" s="25">
        <v>2642</v>
      </c>
      <c r="E2182" s="26">
        <v>3085</v>
      </c>
      <c r="F2182" s="24">
        <v>31</v>
      </c>
      <c r="G2182" s="24">
        <v>10</v>
      </c>
      <c r="H2182" s="23" t="s">
        <v>1043</v>
      </c>
      <c r="I2182" s="23" t="s">
        <v>2625</v>
      </c>
      <c r="J2182" s="23" t="s">
        <v>769</v>
      </c>
      <c r="K2182" s="23" t="s">
        <v>154</v>
      </c>
      <c r="L2182" s="27">
        <v>1.3892</v>
      </c>
      <c r="M2182" s="25">
        <v>-460</v>
      </c>
      <c r="N2182" s="25">
        <v>-694</v>
      </c>
      <c r="O2182" s="24">
        <v>0</v>
      </c>
      <c r="P2182" s="24">
        <v>6</v>
      </c>
      <c r="Q2182" s="24">
        <v>0</v>
      </c>
      <c r="R2182" s="66"/>
      <c r="S2182" s="66"/>
      <c r="T2182" s="66"/>
      <c r="U2182" s="66"/>
      <c r="V2182" s="66"/>
      <c r="W2182" s="24"/>
      <c r="X2182" s="24"/>
      <c r="Y2182" s="24"/>
      <c r="Z2182" s="24"/>
      <c r="AA2182" s="28"/>
      <c r="AB2182" s="28">
        <v>0.5</v>
      </c>
      <c r="AC2182" s="28"/>
      <c r="AD2182" s="28">
        <v>90</v>
      </c>
      <c r="AE2182" s="28">
        <v>90.000978180000004</v>
      </c>
      <c r="AF2182" t="s">
        <v>170</v>
      </c>
    </row>
    <row r="2183" spans="1:32" ht="18" customHeight="1">
      <c r="A2183" s="22">
        <v>46187</v>
      </c>
      <c r="B2183" s="23" t="s">
        <v>510</v>
      </c>
      <c r="C2183" s="24">
        <v>720</v>
      </c>
      <c r="D2183" s="25">
        <v>2587</v>
      </c>
      <c r="E2183" s="26">
        <v>296</v>
      </c>
      <c r="F2183" s="24">
        <v>16</v>
      </c>
      <c r="G2183" s="24">
        <v>1</v>
      </c>
      <c r="H2183" s="23" t="s">
        <v>396</v>
      </c>
      <c r="I2183" s="23" t="s">
        <v>1135</v>
      </c>
      <c r="J2183" s="23" t="s">
        <v>3747</v>
      </c>
      <c r="K2183" s="23" t="s">
        <v>154</v>
      </c>
      <c r="L2183" s="27">
        <v>1.0381</v>
      </c>
      <c r="M2183" s="25">
        <v>7427</v>
      </c>
      <c r="N2183" s="25">
        <v>-604</v>
      </c>
      <c r="O2183" s="24">
        <v>0</v>
      </c>
      <c r="P2183" s="24">
        <v>0</v>
      </c>
      <c r="Q2183" s="24">
        <v>0</v>
      </c>
      <c r="R2183" s="66"/>
      <c r="S2183" s="66"/>
      <c r="T2183" s="66"/>
      <c r="U2183" s="66"/>
      <c r="V2183" s="66"/>
      <c r="W2183" s="24"/>
      <c r="X2183" s="24"/>
      <c r="Y2183" s="24"/>
      <c r="Z2183" s="24"/>
      <c r="AA2183" s="28"/>
      <c r="AB2183" s="28">
        <v>0.5</v>
      </c>
      <c r="AC2183" s="28"/>
      <c r="AD2183" s="28">
        <v>35</v>
      </c>
      <c r="AE2183" s="28">
        <v>35.000978170000003</v>
      </c>
      <c r="AF2183" t="s">
        <v>668</v>
      </c>
    </row>
    <row r="2184" spans="1:32" ht="18" customHeight="1">
      <c r="A2184" s="22">
        <v>46187</v>
      </c>
      <c r="B2184" s="23" t="s">
        <v>171</v>
      </c>
      <c r="C2184" s="24">
        <v>663</v>
      </c>
      <c r="D2184" s="25">
        <v>2554</v>
      </c>
      <c r="E2184" s="26">
        <v>-696</v>
      </c>
      <c r="F2184" s="24">
        <v>9</v>
      </c>
      <c r="G2184" s="24">
        <v>10</v>
      </c>
      <c r="H2184" s="23" t="s">
        <v>3748</v>
      </c>
      <c r="I2184" s="23" t="s">
        <v>3749</v>
      </c>
      <c r="J2184" s="23" t="s">
        <v>3750</v>
      </c>
      <c r="K2184" s="23" t="s">
        <v>154</v>
      </c>
      <c r="L2184" s="27">
        <v>0.90920000000000001</v>
      </c>
      <c r="M2184" s="25">
        <v>-849</v>
      </c>
      <c r="N2184" s="25">
        <v>2968</v>
      </c>
      <c r="O2184" s="24">
        <v>0</v>
      </c>
      <c r="P2184" s="24">
        <v>3</v>
      </c>
      <c r="Q2184" s="24">
        <v>0</v>
      </c>
      <c r="R2184" s="66"/>
      <c r="S2184" s="66"/>
      <c r="T2184" s="66"/>
      <c r="U2184" s="66"/>
      <c r="V2184" s="66"/>
      <c r="W2184" s="24"/>
      <c r="X2184" s="24"/>
      <c r="Y2184" s="24"/>
      <c r="Z2184" s="24"/>
      <c r="AA2184" s="28"/>
      <c r="AB2184" s="28">
        <v>0.5</v>
      </c>
      <c r="AC2184" s="28"/>
      <c r="AD2184" s="28">
        <v>30</v>
      </c>
      <c r="AE2184" s="28">
        <v>30.000978159999999</v>
      </c>
      <c r="AF2184" t="s">
        <v>661</v>
      </c>
    </row>
    <row r="2185" spans="1:32" ht="18" customHeight="1">
      <c r="A2185" s="22">
        <v>46187</v>
      </c>
      <c r="B2185" s="23" t="s">
        <v>18</v>
      </c>
      <c r="C2185" s="24">
        <v>755</v>
      </c>
      <c r="D2185" s="25">
        <v>2540</v>
      </c>
      <c r="E2185" s="26">
        <v>137</v>
      </c>
      <c r="F2185" s="24">
        <v>28</v>
      </c>
      <c r="G2185" s="24">
        <v>12</v>
      </c>
      <c r="H2185" s="23" t="s">
        <v>1203</v>
      </c>
      <c r="I2185" s="23" t="s">
        <v>3751</v>
      </c>
      <c r="J2185" s="23" t="s">
        <v>3752</v>
      </c>
      <c r="K2185" s="23" t="s">
        <v>154</v>
      </c>
      <c r="L2185" s="27">
        <v>1.018</v>
      </c>
      <c r="M2185" s="25">
        <v>-2267</v>
      </c>
      <c r="N2185" s="25">
        <v>4072</v>
      </c>
      <c r="O2185" s="24">
        <v>0</v>
      </c>
      <c r="P2185" s="24">
        <v>5</v>
      </c>
      <c r="Q2185" s="24">
        <v>0</v>
      </c>
      <c r="R2185" s="66"/>
      <c r="S2185" s="66"/>
      <c r="T2185" s="66"/>
      <c r="U2185" s="66"/>
      <c r="V2185" s="66"/>
      <c r="W2185" s="24"/>
      <c r="X2185" s="24"/>
      <c r="Y2185" s="24"/>
      <c r="Z2185" s="24"/>
      <c r="AA2185" s="28"/>
      <c r="AB2185" s="28">
        <v>0.5</v>
      </c>
      <c r="AC2185" s="28"/>
      <c r="AD2185" s="28">
        <v>45</v>
      </c>
      <c r="AE2185" s="28">
        <v>45.000978150000002</v>
      </c>
      <c r="AF2185" t="s">
        <v>241</v>
      </c>
    </row>
    <row r="2186" spans="1:32" ht="18" customHeight="1">
      <c r="A2186" s="22">
        <v>46187</v>
      </c>
      <c r="B2186" s="23" t="s">
        <v>26</v>
      </c>
      <c r="C2186" s="24">
        <v>725</v>
      </c>
      <c r="D2186" s="25">
        <v>2464</v>
      </c>
      <c r="E2186" s="26">
        <v>2664</v>
      </c>
      <c r="F2186" s="24">
        <v>27</v>
      </c>
      <c r="G2186" s="24">
        <v>18</v>
      </c>
      <c r="H2186" s="23" t="s">
        <v>1773</v>
      </c>
      <c r="I2186" s="23" t="s">
        <v>3753</v>
      </c>
      <c r="J2186" s="23" t="s">
        <v>2052</v>
      </c>
      <c r="K2186" s="23" t="s">
        <v>154</v>
      </c>
      <c r="L2186" s="27">
        <v>1.3604000000000001</v>
      </c>
      <c r="M2186" s="25">
        <v>-4285</v>
      </c>
      <c r="N2186" s="25">
        <v>-975</v>
      </c>
      <c r="O2186" s="24">
        <v>0</v>
      </c>
      <c r="P2186" s="24">
        <v>5</v>
      </c>
      <c r="Q2186" s="24">
        <v>0</v>
      </c>
      <c r="R2186" s="66"/>
      <c r="S2186" s="66"/>
      <c r="T2186" s="66"/>
      <c r="U2186" s="66"/>
      <c r="V2186" s="66"/>
      <c r="W2186" s="24"/>
      <c r="X2186" s="24"/>
      <c r="Y2186" s="24"/>
      <c r="Z2186" s="24"/>
      <c r="AA2186" s="28"/>
      <c r="AB2186" s="28">
        <v>0.5</v>
      </c>
      <c r="AC2186" s="28"/>
      <c r="AD2186" s="28">
        <v>80</v>
      </c>
      <c r="AE2186" s="28">
        <v>80.000978140000001</v>
      </c>
      <c r="AF2186" t="s">
        <v>183</v>
      </c>
    </row>
    <row r="2187" spans="1:32" ht="18" customHeight="1">
      <c r="A2187" s="22">
        <v>46187</v>
      </c>
      <c r="B2187" s="23" t="s">
        <v>330</v>
      </c>
      <c r="C2187" s="24">
        <v>656</v>
      </c>
      <c r="D2187" s="25">
        <v>2423</v>
      </c>
      <c r="E2187" s="26">
        <v>5331</v>
      </c>
      <c r="F2187" s="24">
        <v>32</v>
      </c>
      <c r="G2187" s="24">
        <v>16</v>
      </c>
      <c r="H2187" s="23" t="s">
        <v>163</v>
      </c>
      <c r="I2187" s="23" t="s">
        <v>2649</v>
      </c>
      <c r="J2187" s="23" t="s">
        <v>643</v>
      </c>
      <c r="K2187" s="23" t="s">
        <v>154</v>
      </c>
      <c r="L2187" s="27">
        <v>1.7334000000000001</v>
      </c>
      <c r="M2187" s="25">
        <v>-670</v>
      </c>
      <c r="N2187" s="25">
        <v>-512</v>
      </c>
      <c r="O2187" s="24">
        <v>0</v>
      </c>
      <c r="P2187" s="24">
        <v>6</v>
      </c>
      <c r="Q2187" s="24">
        <v>0</v>
      </c>
      <c r="R2187" s="66"/>
      <c r="S2187" s="66"/>
      <c r="T2187" s="66"/>
      <c r="U2187" s="66"/>
      <c r="V2187" s="66"/>
      <c r="W2187" s="24"/>
      <c r="X2187" s="24"/>
      <c r="Y2187" s="24"/>
      <c r="Z2187" s="24"/>
      <c r="AA2187" s="28"/>
      <c r="AB2187" s="28">
        <v>0.5</v>
      </c>
      <c r="AC2187" s="28"/>
      <c r="AD2187" s="28">
        <v>90</v>
      </c>
      <c r="AE2187" s="28">
        <v>90.000978129999993</v>
      </c>
      <c r="AF2187" t="s">
        <v>170</v>
      </c>
    </row>
    <row r="2188" spans="1:32" ht="18" customHeight="1">
      <c r="A2188" s="22">
        <v>46187</v>
      </c>
      <c r="B2188" s="23" t="s">
        <v>184</v>
      </c>
      <c r="C2188" s="24">
        <v>762</v>
      </c>
      <c r="D2188" s="25">
        <v>2409</v>
      </c>
      <c r="E2188" s="26">
        <v>-2605</v>
      </c>
      <c r="F2188" s="24">
        <v>6</v>
      </c>
      <c r="G2188" s="24">
        <v>7</v>
      </c>
      <c r="H2188" s="23" t="s">
        <v>3754</v>
      </c>
      <c r="I2188" s="23" t="s">
        <v>3755</v>
      </c>
      <c r="J2188" s="23" t="s">
        <v>3756</v>
      </c>
      <c r="K2188" s="23" t="s">
        <v>154</v>
      </c>
      <c r="L2188" s="27">
        <v>0.63949999999999996</v>
      </c>
      <c r="M2188" s="25">
        <v>-1598</v>
      </c>
      <c r="N2188" s="25">
        <v>943</v>
      </c>
      <c r="O2188" s="24">
        <v>0</v>
      </c>
      <c r="P2188" s="24">
        <v>2</v>
      </c>
      <c r="Q2188" s="24">
        <v>0</v>
      </c>
      <c r="R2188" s="66"/>
      <c r="S2188" s="66"/>
      <c r="T2188" s="66"/>
      <c r="U2188" s="66"/>
      <c r="V2188" s="66"/>
      <c r="W2188" s="24"/>
      <c r="X2188" s="24"/>
      <c r="Y2188" s="24"/>
      <c r="Z2188" s="24"/>
      <c r="AA2188" s="28"/>
      <c r="AB2188" s="28">
        <v>0.5</v>
      </c>
      <c r="AC2188" s="28"/>
      <c r="AD2188" s="28">
        <v>30</v>
      </c>
      <c r="AE2188" s="28">
        <v>30.000978119999999</v>
      </c>
      <c r="AF2188" t="s">
        <v>661</v>
      </c>
    </row>
    <row r="2189" spans="1:32" ht="18" customHeight="1">
      <c r="A2189" s="22">
        <v>46187</v>
      </c>
      <c r="B2189" s="23" t="s">
        <v>14</v>
      </c>
      <c r="C2189" s="24">
        <v>507</v>
      </c>
      <c r="D2189" s="25">
        <v>2399</v>
      </c>
      <c r="E2189" s="26">
        <v>144</v>
      </c>
      <c r="F2189" s="24">
        <v>11</v>
      </c>
      <c r="G2189" s="24">
        <v>6</v>
      </c>
      <c r="H2189" s="23" t="s">
        <v>1142</v>
      </c>
      <c r="I2189" s="23" t="s">
        <v>3757</v>
      </c>
      <c r="J2189" s="23" t="s">
        <v>3758</v>
      </c>
      <c r="K2189" s="23" t="s">
        <v>154</v>
      </c>
      <c r="L2189" s="27">
        <v>1.02</v>
      </c>
      <c r="M2189" s="25">
        <v>-393</v>
      </c>
      <c r="N2189" s="25">
        <v>162</v>
      </c>
      <c r="O2189" s="24">
        <v>0</v>
      </c>
      <c r="P2189" s="24">
        <v>7</v>
      </c>
      <c r="Q2189" s="24">
        <v>1</v>
      </c>
      <c r="R2189" s="66">
        <v>374.21445620589458</v>
      </c>
      <c r="S2189" s="66">
        <v>6.4107624925106013</v>
      </c>
      <c r="T2189" s="66">
        <v>218.09090909090909</v>
      </c>
      <c r="U2189" s="66">
        <v>399.83333333333331</v>
      </c>
      <c r="V2189" s="66">
        <v>141.11764705882351</v>
      </c>
      <c r="W2189" s="24">
        <v>7</v>
      </c>
      <c r="X2189" s="24">
        <v>0</v>
      </c>
      <c r="Y2189" s="24">
        <v>3</v>
      </c>
      <c r="Z2189" s="24">
        <v>0</v>
      </c>
      <c r="AA2189" s="28">
        <v>2.5</v>
      </c>
      <c r="AB2189" s="28">
        <v>0.5</v>
      </c>
      <c r="AC2189" s="28">
        <v>1.25</v>
      </c>
      <c r="AD2189" s="28">
        <v>12.5</v>
      </c>
      <c r="AE2189" s="28">
        <v>12.50097811</v>
      </c>
      <c r="AF2189" t="s">
        <v>481</v>
      </c>
    </row>
    <row r="2190" spans="1:32" ht="18" customHeight="1">
      <c r="A2190" s="22">
        <v>46187</v>
      </c>
      <c r="B2190" s="23" t="s">
        <v>18</v>
      </c>
      <c r="C2190" s="24">
        <v>757</v>
      </c>
      <c r="D2190" s="25">
        <v>2373</v>
      </c>
      <c r="E2190" s="26">
        <v>-165</v>
      </c>
      <c r="F2190" s="24">
        <v>24</v>
      </c>
      <c r="G2190" s="24">
        <v>11</v>
      </c>
      <c r="H2190" s="23" t="s">
        <v>1028</v>
      </c>
      <c r="I2190" s="23" t="s">
        <v>3759</v>
      </c>
      <c r="J2190" s="23" t="s">
        <v>3760</v>
      </c>
      <c r="K2190" s="23" t="s">
        <v>154</v>
      </c>
      <c r="L2190" s="27">
        <v>0.9768</v>
      </c>
      <c r="M2190" s="25">
        <v>-2511</v>
      </c>
      <c r="N2190" s="25">
        <v>-855</v>
      </c>
      <c r="O2190" s="24">
        <v>0</v>
      </c>
      <c r="P2190" s="24">
        <v>7</v>
      </c>
      <c r="Q2190" s="24">
        <v>0</v>
      </c>
      <c r="R2190" s="66"/>
      <c r="S2190" s="66"/>
      <c r="T2190" s="66"/>
      <c r="U2190" s="66"/>
      <c r="V2190" s="66"/>
      <c r="W2190" s="24"/>
      <c r="X2190" s="24"/>
      <c r="Y2190" s="24"/>
      <c r="Z2190" s="24"/>
      <c r="AA2190" s="28"/>
      <c r="AB2190" s="28">
        <v>0.5</v>
      </c>
      <c r="AC2190" s="28"/>
      <c r="AD2190" s="28">
        <v>30</v>
      </c>
      <c r="AE2190" s="28">
        <v>30.000978100000001</v>
      </c>
      <c r="AF2190" t="s">
        <v>661</v>
      </c>
    </row>
    <row r="2191" spans="1:32" ht="18" customHeight="1">
      <c r="A2191" s="22">
        <v>46187</v>
      </c>
      <c r="B2191" s="23" t="s">
        <v>20</v>
      </c>
      <c r="C2191" s="24">
        <v>688</v>
      </c>
      <c r="D2191" s="25">
        <v>2315</v>
      </c>
      <c r="E2191" s="26">
        <v>-471</v>
      </c>
      <c r="F2191" s="24">
        <v>21</v>
      </c>
      <c r="G2191" s="24">
        <v>9</v>
      </c>
      <c r="H2191" s="23" t="s">
        <v>965</v>
      </c>
      <c r="I2191" s="23" t="s">
        <v>1754</v>
      </c>
      <c r="J2191" s="23" t="s">
        <v>3761</v>
      </c>
      <c r="K2191" s="23" t="s">
        <v>154</v>
      </c>
      <c r="L2191" s="27">
        <v>0.93220000000000003</v>
      </c>
      <c r="M2191" s="25">
        <v>99</v>
      </c>
      <c r="N2191" s="25">
        <v>-375</v>
      </c>
      <c r="O2191" s="24">
        <v>0</v>
      </c>
      <c r="P2191" s="24">
        <v>8</v>
      </c>
      <c r="Q2191" s="24">
        <v>0</v>
      </c>
      <c r="R2191" s="66"/>
      <c r="S2191" s="66"/>
      <c r="T2191" s="66"/>
      <c r="U2191" s="66"/>
      <c r="V2191" s="66"/>
      <c r="W2191" s="24"/>
      <c r="X2191" s="24"/>
      <c r="Y2191" s="24"/>
      <c r="Z2191" s="24"/>
      <c r="AA2191" s="28"/>
      <c r="AB2191" s="28">
        <v>0.5</v>
      </c>
      <c r="AC2191" s="28"/>
      <c r="AD2191" s="28">
        <v>30</v>
      </c>
      <c r="AE2191" s="28">
        <v>30.00097809</v>
      </c>
      <c r="AF2191" t="s">
        <v>661</v>
      </c>
    </row>
    <row r="2192" spans="1:32" ht="18" customHeight="1">
      <c r="A2192" s="22">
        <v>46187</v>
      </c>
      <c r="B2192" s="23" t="s">
        <v>49</v>
      </c>
      <c r="C2192" s="24">
        <v>686</v>
      </c>
      <c r="D2192" s="25">
        <v>2216</v>
      </c>
      <c r="E2192" s="26">
        <v>-2168</v>
      </c>
      <c r="F2192" s="24">
        <v>11</v>
      </c>
      <c r="G2192" s="24">
        <v>6</v>
      </c>
      <c r="H2192" s="23" t="s">
        <v>3762</v>
      </c>
      <c r="I2192" s="23" t="s">
        <v>3763</v>
      </c>
      <c r="J2192" s="23" t="s">
        <v>3764</v>
      </c>
      <c r="K2192" s="23" t="s">
        <v>154</v>
      </c>
      <c r="L2192" s="27">
        <v>0.67390000000000005</v>
      </c>
      <c r="M2192" s="25">
        <v>-1099</v>
      </c>
      <c r="N2192" s="25">
        <v>-1114</v>
      </c>
      <c r="O2192" s="24">
        <v>0</v>
      </c>
      <c r="P2192" s="24">
        <v>6</v>
      </c>
      <c r="Q2192" s="24">
        <v>0</v>
      </c>
      <c r="R2192" s="66"/>
      <c r="S2192" s="66"/>
      <c r="T2192" s="66"/>
      <c r="U2192" s="66"/>
      <c r="V2192" s="66"/>
      <c r="W2192" s="24"/>
      <c r="X2192" s="24"/>
      <c r="Y2192" s="24"/>
      <c r="Z2192" s="24"/>
      <c r="AA2192" s="28"/>
      <c r="AB2192" s="28">
        <v>0.5</v>
      </c>
      <c r="AC2192" s="28"/>
      <c r="AD2192" s="28">
        <v>40</v>
      </c>
      <c r="AE2192" s="28">
        <v>40.000978080000003</v>
      </c>
      <c r="AF2192" t="s">
        <v>664</v>
      </c>
    </row>
    <row r="2193" spans="1:32" ht="18" customHeight="1">
      <c r="A2193" s="22">
        <v>46187</v>
      </c>
      <c r="B2193" s="23" t="s">
        <v>289</v>
      </c>
      <c r="C2193" s="24">
        <v>722</v>
      </c>
      <c r="D2193" s="25">
        <v>2200</v>
      </c>
      <c r="E2193" s="26">
        <v>-250</v>
      </c>
      <c r="F2193" s="24">
        <v>17</v>
      </c>
      <c r="G2193" s="24">
        <v>7</v>
      </c>
      <c r="H2193" s="23" t="s">
        <v>927</v>
      </c>
      <c r="I2193" s="23" t="s">
        <v>1497</v>
      </c>
      <c r="J2193" s="23" t="s">
        <v>3765</v>
      </c>
      <c r="K2193" s="23" t="s">
        <v>154</v>
      </c>
      <c r="L2193" s="27">
        <v>0.96209999999999996</v>
      </c>
      <c r="M2193" s="25">
        <v>-1351</v>
      </c>
      <c r="N2193" s="25">
        <v>482</v>
      </c>
      <c r="O2193" s="24">
        <v>0</v>
      </c>
      <c r="P2193" s="24">
        <v>2</v>
      </c>
      <c r="Q2193" s="24">
        <v>0</v>
      </c>
      <c r="R2193" s="66"/>
      <c r="S2193" s="66"/>
      <c r="T2193" s="66"/>
      <c r="U2193" s="66"/>
      <c r="V2193" s="66"/>
      <c r="W2193" s="24"/>
      <c r="X2193" s="24"/>
      <c r="Y2193" s="24"/>
      <c r="Z2193" s="24"/>
      <c r="AA2193" s="28"/>
      <c r="AB2193" s="28">
        <v>0.5</v>
      </c>
      <c r="AC2193" s="28"/>
      <c r="AD2193" s="28">
        <v>30</v>
      </c>
      <c r="AE2193" s="28">
        <v>30.000978069999999</v>
      </c>
      <c r="AF2193" t="s">
        <v>661</v>
      </c>
    </row>
    <row r="2194" spans="1:32" ht="18" customHeight="1">
      <c r="A2194" s="22">
        <v>46187</v>
      </c>
      <c r="B2194" s="23" t="s">
        <v>323</v>
      </c>
      <c r="C2194" s="24">
        <v>732</v>
      </c>
      <c r="D2194" s="25">
        <v>2146</v>
      </c>
      <c r="E2194" s="26">
        <v>-1135</v>
      </c>
      <c r="F2194" s="24">
        <v>10</v>
      </c>
      <c r="G2194" s="24">
        <v>4</v>
      </c>
      <c r="H2194" s="23" t="s">
        <v>615</v>
      </c>
      <c r="I2194" s="23" t="s">
        <v>357</v>
      </c>
      <c r="J2194" s="23" t="s">
        <v>2635</v>
      </c>
      <c r="K2194" s="23" t="s">
        <v>154</v>
      </c>
      <c r="L2194" s="27">
        <v>0.82369999999999999</v>
      </c>
      <c r="M2194" s="25">
        <v>-1884</v>
      </c>
      <c r="N2194" s="25">
        <v>-782</v>
      </c>
      <c r="O2194" s="24">
        <v>0</v>
      </c>
      <c r="P2194" s="24">
        <v>2</v>
      </c>
      <c r="Q2194" s="24">
        <v>0</v>
      </c>
      <c r="R2194" s="66"/>
      <c r="S2194" s="66"/>
      <c r="T2194" s="66"/>
      <c r="U2194" s="66"/>
      <c r="V2194" s="66"/>
      <c r="W2194" s="24"/>
      <c r="X2194" s="24"/>
      <c r="Y2194" s="24"/>
      <c r="Z2194" s="24"/>
      <c r="AA2194" s="28"/>
      <c r="AB2194" s="28">
        <v>0.5</v>
      </c>
      <c r="AC2194" s="28"/>
      <c r="AD2194" s="28">
        <v>30</v>
      </c>
      <c r="AE2194" s="28">
        <v>30.000978060000001</v>
      </c>
      <c r="AF2194" t="s">
        <v>661</v>
      </c>
    </row>
    <row r="2195" spans="1:32" ht="18" customHeight="1">
      <c r="A2195" s="22">
        <v>46187</v>
      </c>
      <c r="B2195" s="23" t="s">
        <v>380</v>
      </c>
      <c r="C2195" s="24">
        <v>723</v>
      </c>
      <c r="D2195" s="25">
        <v>2113</v>
      </c>
      <c r="E2195" s="26">
        <v>-110</v>
      </c>
      <c r="F2195" s="24">
        <v>13</v>
      </c>
      <c r="G2195" s="24">
        <v>10</v>
      </c>
      <c r="H2195" s="23" t="s">
        <v>3766</v>
      </c>
      <c r="I2195" s="23" t="s">
        <v>1753</v>
      </c>
      <c r="J2195" s="23" t="s">
        <v>2902</v>
      </c>
      <c r="K2195" s="23" t="s">
        <v>154</v>
      </c>
      <c r="L2195" s="27">
        <v>0.98260000000000003</v>
      </c>
      <c r="M2195" s="25">
        <v>-1369</v>
      </c>
      <c r="N2195" s="25">
        <v>20</v>
      </c>
      <c r="O2195" s="24">
        <v>0</v>
      </c>
      <c r="P2195" s="24">
        <v>3</v>
      </c>
      <c r="Q2195" s="24">
        <v>0</v>
      </c>
      <c r="R2195" s="66"/>
      <c r="S2195" s="66"/>
      <c r="T2195" s="66"/>
      <c r="U2195" s="66"/>
      <c r="V2195" s="66"/>
      <c r="W2195" s="24"/>
      <c r="X2195" s="24"/>
      <c r="Y2195" s="24"/>
      <c r="Z2195" s="24"/>
      <c r="AA2195" s="28"/>
      <c r="AB2195" s="28">
        <v>0.5</v>
      </c>
      <c r="AC2195" s="28"/>
      <c r="AD2195" s="28">
        <v>30</v>
      </c>
      <c r="AE2195" s="28">
        <v>30.000978050000001</v>
      </c>
      <c r="AF2195" t="s">
        <v>661</v>
      </c>
    </row>
    <row r="2196" spans="1:32" ht="18" customHeight="1">
      <c r="A2196" s="22">
        <v>46187</v>
      </c>
      <c r="B2196" s="23" t="s">
        <v>9</v>
      </c>
      <c r="C2196" s="24">
        <v>532</v>
      </c>
      <c r="D2196" s="25">
        <v>2104</v>
      </c>
      <c r="E2196" s="26">
        <v>-386</v>
      </c>
      <c r="F2196" s="24">
        <v>5</v>
      </c>
      <c r="G2196" s="24">
        <v>6</v>
      </c>
      <c r="H2196" s="23" t="s">
        <v>3490</v>
      </c>
      <c r="I2196" s="23" t="s">
        <v>3491</v>
      </c>
      <c r="J2196" s="23" t="s">
        <v>3767</v>
      </c>
      <c r="K2196" s="23" t="s">
        <v>154</v>
      </c>
      <c r="L2196" s="27">
        <v>0.93879999999999997</v>
      </c>
      <c r="M2196" s="25">
        <v>-552</v>
      </c>
      <c r="N2196" s="25">
        <v>-519</v>
      </c>
      <c r="O2196" s="24">
        <v>0</v>
      </c>
      <c r="P2196" s="24">
        <v>2</v>
      </c>
      <c r="Q2196" s="24">
        <v>1</v>
      </c>
      <c r="R2196" s="66">
        <v>394.72841427978409</v>
      </c>
      <c r="S2196" s="66">
        <v>5.3302471367279924</v>
      </c>
      <c r="T2196" s="66">
        <v>420.8</v>
      </c>
      <c r="U2196" s="66">
        <v>350.66666666666669</v>
      </c>
      <c r="V2196" s="66">
        <v>191.27272727272731</v>
      </c>
      <c r="W2196" s="24">
        <v>0</v>
      </c>
      <c r="X2196" s="24">
        <v>3</v>
      </c>
      <c r="Y2196" s="24">
        <v>0</v>
      </c>
      <c r="Z2196" s="24">
        <v>7</v>
      </c>
      <c r="AA2196" s="28">
        <v>2.5</v>
      </c>
      <c r="AB2196" s="28">
        <v>0.5</v>
      </c>
      <c r="AC2196" s="28">
        <v>1.25</v>
      </c>
      <c r="AD2196" s="28">
        <v>22.5</v>
      </c>
      <c r="AE2196" s="28">
        <v>22.50097804</v>
      </c>
      <c r="AF2196" t="s">
        <v>629</v>
      </c>
    </row>
    <row r="2197" spans="1:32" ht="18" customHeight="1">
      <c r="A2197" s="22">
        <v>46187</v>
      </c>
      <c r="B2197" s="23" t="s">
        <v>55</v>
      </c>
      <c r="C2197" s="24">
        <v>550</v>
      </c>
      <c r="D2197" s="25">
        <v>2016</v>
      </c>
      <c r="E2197" s="26">
        <v>-1438</v>
      </c>
      <c r="F2197" s="24">
        <v>2</v>
      </c>
      <c r="G2197" s="24">
        <v>5</v>
      </c>
      <c r="H2197" s="23" t="s">
        <v>3768</v>
      </c>
      <c r="I2197" s="23" t="s">
        <v>3769</v>
      </c>
      <c r="J2197" s="23" t="s">
        <v>3770</v>
      </c>
      <c r="K2197" s="23" t="s">
        <v>154</v>
      </c>
      <c r="L2197" s="27">
        <v>0.76219999999999999</v>
      </c>
      <c r="M2197" s="25">
        <v>-568</v>
      </c>
      <c r="N2197" s="25">
        <v>-449</v>
      </c>
      <c r="O2197" s="24">
        <v>0</v>
      </c>
      <c r="P2197" s="24">
        <v>0</v>
      </c>
      <c r="Q2197" s="24">
        <v>1</v>
      </c>
      <c r="R2197" s="66">
        <v>337.4156288916563</v>
      </c>
      <c r="S2197" s="66">
        <v>5.9748269711813942</v>
      </c>
      <c r="T2197" s="66">
        <v>1008</v>
      </c>
      <c r="U2197" s="66">
        <v>403.2</v>
      </c>
      <c r="V2197" s="66">
        <v>288</v>
      </c>
      <c r="W2197" s="24">
        <v>0</v>
      </c>
      <c r="X2197" s="24">
        <v>0</v>
      </c>
      <c r="Y2197" s="24">
        <v>0</v>
      </c>
      <c r="Z2197" s="24">
        <v>6</v>
      </c>
      <c r="AA2197" s="28">
        <v>1.5</v>
      </c>
      <c r="AB2197" s="28">
        <v>0.5</v>
      </c>
      <c r="AC2197" s="28">
        <v>0.75</v>
      </c>
      <c r="AD2197" s="28">
        <v>17.5</v>
      </c>
      <c r="AE2197" s="28">
        <v>17.500978029999999</v>
      </c>
      <c r="AF2197" t="s">
        <v>641</v>
      </c>
    </row>
    <row r="2198" spans="1:32" ht="18" customHeight="1">
      <c r="A2198" s="22">
        <v>46187</v>
      </c>
      <c r="B2198" s="23" t="s">
        <v>38</v>
      </c>
      <c r="C2198" s="24">
        <v>707</v>
      </c>
      <c r="D2198" s="25">
        <v>1958</v>
      </c>
      <c r="E2198" s="26">
        <v>-1974</v>
      </c>
      <c r="F2198" s="24">
        <v>5</v>
      </c>
      <c r="G2198" s="24">
        <v>6</v>
      </c>
      <c r="H2198" s="23" t="s">
        <v>2277</v>
      </c>
      <c r="I2198" s="23" t="s">
        <v>3771</v>
      </c>
      <c r="J2198" s="23" t="s">
        <v>480</v>
      </c>
      <c r="K2198" s="23" t="s">
        <v>154</v>
      </c>
      <c r="L2198" s="27">
        <v>0.66390000000000005</v>
      </c>
      <c r="M2198" s="25">
        <v>-73</v>
      </c>
      <c r="N2198" s="25">
        <v>-682</v>
      </c>
      <c r="O2198" s="24">
        <v>0</v>
      </c>
      <c r="P2198" s="24">
        <v>7</v>
      </c>
      <c r="Q2198" s="24">
        <v>0</v>
      </c>
      <c r="R2198" s="66"/>
      <c r="S2198" s="66"/>
      <c r="T2198" s="66"/>
      <c r="U2198" s="66"/>
      <c r="V2198" s="66"/>
      <c r="W2198" s="24"/>
      <c r="X2198" s="24"/>
      <c r="Y2198" s="24"/>
      <c r="Z2198" s="24"/>
      <c r="AA2198" s="28"/>
      <c r="AB2198" s="28">
        <v>0.5</v>
      </c>
      <c r="AC2198" s="28"/>
      <c r="AD2198" s="28">
        <v>30</v>
      </c>
      <c r="AE2198" s="28">
        <v>30.000978020000002</v>
      </c>
      <c r="AF2198" t="s">
        <v>661</v>
      </c>
    </row>
    <row r="2199" spans="1:32" ht="18" customHeight="1">
      <c r="A2199" s="22">
        <v>46187</v>
      </c>
      <c r="B2199" s="23" t="s">
        <v>307</v>
      </c>
      <c r="C2199" s="24">
        <v>637</v>
      </c>
      <c r="D2199" s="25">
        <v>1953</v>
      </c>
      <c r="E2199" s="26">
        <v>-2481</v>
      </c>
      <c r="F2199" s="24">
        <v>6</v>
      </c>
      <c r="G2199" s="24">
        <v>5</v>
      </c>
      <c r="H2199" s="23" t="s">
        <v>2057</v>
      </c>
      <c r="I2199" s="23" t="s">
        <v>3772</v>
      </c>
      <c r="J2199" s="23" t="s">
        <v>3773</v>
      </c>
      <c r="K2199" s="23" t="s">
        <v>154</v>
      </c>
      <c r="L2199" s="27">
        <v>0.57650000000000001</v>
      </c>
      <c r="M2199" s="25">
        <v>3870</v>
      </c>
      <c r="N2199" s="25">
        <v>0</v>
      </c>
      <c r="O2199" s="24">
        <v>0</v>
      </c>
      <c r="P2199" s="24">
        <v>7</v>
      </c>
      <c r="Q2199" s="24">
        <v>0</v>
      </c>
      <c r="R2199" s="66"/>
      <c r="S2199" s="66"/>
      <c r="T2199" s="66"/>
      <c r="U2199" s="66"/>
      <c r="V2199" s="66"/>
      <c r="W2199" s="24"/>
      <c r="X2199" s="24"/>
      <c r="Y2199" s="24"/>
      <c r="Z2199" s="24"/>
      <c r="AA2199" s="28"/>
      <c r="AB2199" s="28">
        <v>0.5</v>
      </c>
      <c r="AC2199" s="28"/>
      <c r="AD2199" s="28">
        <v>30</v>
      </c>
      <c r="AE2199" s="28">
        <v>30.000978010000001</v>
      </c>
      <c r="AF2199" t="s">
        <v>661</v>
      </c>
    </row>
    <row r="2200" spans="1:32" ht="18" customHeight="1">
      <c r="A2200" s="22">
        <v>46187</v>
      </c>
      <c r="B2200" s="23" t="s">
        <v>20</v>
      </c>
      <c r="C2200" s="24">
        <v>701</v>
      </c>
      <c r="D2200" s="25">
        <v>1930</v>
      </c>
      <c r="E2200" s="26">
        <v>2797</v>
      </c>
      <c r="F2200" s="24">
        <v>36</v>
      </c>
      <c r="G2200" s="24">
        <v>12</v>
      </c>
      <c r="H2200" s="23" t="s">
        <v>3774</v>
      </c>
      <c r="I2200" s="23" t="s">
        <v>3775</v>
      </c>
      <c r="J2200" s="23" t="s">
        <v>565</v>
      </c>
      <c r="K2200" s="23" t="s">
        <v>154</v>
      </c>
      <c r="L2200" s="27">
        <v>1.4831000000000001</v>
      </c>
      <c r="M2200" s="25">
        <v>68</v>
      </c>
      <c r="N2200" s="25">
        <v>-674</v>
      </c>
      <c r="O2200" s="24">
        <v>0</v>
      </c>
      <c r="P2200" s="24">
        <v>1</v>
      </c>
      <c r="Q2200" s="24">
        <v>0</v>
      </c>
      <c r="R2200" s="66"/>
      <c r="S2200" s="66"/>
      <c r="T2200" s="66"/>
      <c r="U2200" s="66"/>
      <c r="V2200" s="66"/>
      <c r="W2200" s="24"/>
      <c r="X2200" s="24"/>
      <c r="Y2200" s="24"/>
      <c r="Z2200" s="24"/>
      <c r="AA2200" s="28"/>
      <c r="AB2200" s="28">
        <v>0.5</v>
      </c>
      <c r="AC2200" s="28"/>
      <c r="AD2200" s="28">
        <v>70</v>
      </c>
      <c r="AE2200" s="28">
        <v>70.000978000000003</v>
      </c>
      <c r="AF2200" t="s">
        <v>178</v>
      </c>
    </row>
    <row r="2201" spans="1:32" ht="18" customHeight="1">
      <c r="A2201" s="22">
        <v>46187</v>
      </c>
      <c r="B2201" s="23" t="s">
        <v>166</v>
      </c>
      <c r="C2201" s="24">
        <v>651</v>
      </c>
      <c r="D2201" s="25">
        <v>1890</v>
      </c>
      <c r="E2201" s="26">
        <v>2954</v>
      </c>
      <c r="F2201" s="24">
        <v>39</v>
      </c>
      <c r="G2201" s="24">
        <v>5</v>
      </c>
      <c r="H2201" s="23" t="s">
        <v>3776</v>
      </c>
      <c r="I2201" s="23" t="s">
        <v>1879</v>
      </c>
      <c r="J2201" s="23" t="s">
        <v>3777</v>
      </c>
      <c r="K2201" s="23" t="s">
        <v>154</v>
      </c>
      <c r="L2201" s="27">
        <v>1.5209999999999999</v>
      </c>
      <c r="M2201" s="25">
        <v>-175</v>
      </c>
      <c r="N2201" s="25">
        <v>843</v>
      </c>
      <c r="O2201" s="24">
        <v>0</v>
      </c>
      <c r="P2201" s="24">
        <v>1</v>
      </c>
      <c r="Q2201" s="24">
        <v>0</v>
      </c>
      <c r="R2201" s="66"/>
      <c r="S2201" s="66"/>
      <c r="T2201" s="66"/>
      <c r="U2201" s="66"/>
      <c r="V2201" s="66"/>
      <c r="W2201" s="24"/>
      <c r="X2201" s="24"/>
      <c r="Y2201" s="24"/>
      <c r="Z2201" s="24"/>
      <c r="AA2201" s="28"/>
      <c r="AB2201" s="28">
        <v>0.5</v>
      </c>
      <c r="AC2201" s="28"/>
      <c r="AD2201" s="28">
        <v>70</v>
      </c>
      <c r="AE2201" s="28">
        <v>70.000977989999996</v>
      </c>
      <c r="AF2201" t="s">
        <v>178</v>
      </c>
    </row>
    <row r="2202" spans="1:32" ht="18" customHeight="1">
      <c r="A2202" s="22">
        <v>46187</v>
      </c>
      <c r="B2202" s="23" t="s">
        <v>16</v>
      </c>
      <c r="C2202" s="24">
        <v>556</v>
      </c>
      <c r="D2202" s="25">
        <v>1867</v>
      </c>
      <c r="E2202" s="26">
        <v>-382</v>
      </c>
      <c r="F2202" s="24">
        <v>6</v>
      </c>
      <c r="G2202" s="24">
        <v>3</v>
      </c>
      <c r="H2202" s="23" t="s">
        <v>2133</v>
      </c>
      <c r="I2202" s="23" t="s">
        <v>878</v>
      </c>
      <c r="J2202" s="23" t="s">
        <v>3778</v>
      </c>
      <c r="K2202" s="23" t="s">
        <v>154</v>
      </c>
      <c r="L2202" s="27">
        <v>0.93179999999999996</v>
      </c>
      <c r="M2202" s="25">
        <v>-483</v>
      </c>
      <c r="N2202" s="25">
        <v>-570</v>
      </c>
      <c r="O2202" s="24">
        <v>0</v>
      </c>
      <c r="P2202" s="24">
        <v>6</v>
      </c>
      <c r="Q2202" s="24">
        <v>1</v>
      </c>
      <c r="R2202" s="66">
        <v>317.3235263594853</v>
      </c>
      <c r="S2202" s="66">
        <v>5.8835851895990139</v>
      </c>
      <c r="T2202" s="66">
        <v>311.16666666666669</v>
      </c>
      <c r="U2202" s="66">
        <v>622.33333333333337</v>
      </c>
      <c r="V2202" s="66">
        <v>207.44444444444451</v>
      </c>
      <c r="W2202" s="24">
        <v>0</v>
      </c>
      <c r="X2202" s="24">
        <v>0</v>
      </c>
      <c r="Y2202" s="24">
        <v>0</v>
      </c>
      <c r="Z2202" s="24">
        <v>6</v>
      </c>
      <c r="AA2202" s="28">
        <v>1.5</v>
      </c>
      <c r="AB2202" s="28">
        <v>0.5</v>
      </c>
      <c r="AC2202" s="28">
        <v>0.75</v>
      </c>
      <c r="AD2202" s="28">
        <v>27.5</v>
      </c>
      <c r="AE2202" s="28">
        <v>27.500977979999998</v>
      </c>
      <c r="AF2202" t="s">
        <v>763</v>
      </c>
    </row>
    <row r="2203" spans="1:32" ht="18" customHeight="1">
      <c r="A2203" s="22">
        <v>46187</v>
      </c>
      <c r="B2203" s="23" t="s">
        <v>166</v>
      </c>
      <c r="C2203" s="24">
        <v>653</v>
      </c>
      <c r="D2203" s="25">
        <v>1850</v>
      </c>
      <c r="E2203" s="26">
        <v>-253</v>
      </c>
      <c r="F2203" s="24">
        <v>20</v>
      </c>
      <c r="G2203" s="24">
        <v>4</v>
      </c>
      <c r="H2203" s="23" t="s">
        <v>3779</v>
      </c>
      <c r="I2203" s="23" t="s">
        <v>3780</v>
      </c>
      <c r="J2203" s="23" t="s">
        <v>3781</v>
      </c>
      <c r="K2203" s="23" t="s">
        <v>154</v>
      </c>
      <c r="L2203" s="27">
        <v>0.95440000000000003</v>
      </c>
      <c r="M2203" s="25">
        <v>348</v>
      </c>
      <c r="N2203" s="25">
        <v>-2</v>
      </c>
      <c r="O2203" s="24">
        <v>0</v>
      </c>
      <c r="P2203" s="24">
        <v>3</v>
      </c>
      <c r="Q2203" s="24">
        <v>0</v>
      </c>
      <c r="R2203" s="66"/>
      <c r="S2203" s="66"/>
      <c r="T2203" s="66"/>
      <c r="U2203" s="66"/>
      <c r="V2203" s="66"/>
      <c r="W2203" s="24"/>
      <c r="X2203" s="24"/>
      <c r="Y2203" s="24"/>
      <c r="Z2203" s="24"/>
      <c r="AA2203" s="28"/>
      <c r="AB2203" s="28">
        <v>0.5</v>
      </c>
      <c r="AC2203" s="28"/>
      <c r="AD2203" s="28">
        <v>30</v>
      </c>
      <c r="AE2203" s="28">
        <v>30.000977970000001</v>
      </c>
      <c r="AF2203" t="s">
        <v>661</v>
      </c>
    </row>
    <row r="2204" spans="1:32" ht="18" customHeight="1">
      <c r="A2204" s="22">
        <v>46187</v>
      </c>
      <c r="B2204" s="23" t="s">
        <v>30</v>
      </c>
      <c r="C2204" s="24">
        <v>563</v>
      </c>
      <c r="D2204" s="25">
        <v>1837</v>
      </c>
      <c r="E2204" s="26">
        <v>16</v>
      </c>
      <c r="F2204" s="24">
        <v>7</v>
      </c>
      <c r="G2204" s="24">
        <v>5</v>
      </c>
      <c r="H2204" s="23" t="s">
        <v>275</v>
      </c>
      <c r="I2204" s="23" t="s">
        <v>1003</v>
      </c>
      <c r="J2204" s="23" t="s">
        <v>3782</v>
      </c>
      <c r="K2204" s="23" t="s">
        <v>154</v>
      </c>
      <c r="L2204" s="27">
        <v>1.0028999999999999</v>
      </c>
      <c r="M2204" s="25">
        <v>-695</v>
      </c>
      <c r="N2204" s="25">
        <v>-803</v>
      </c>
      <c r="O2204" s="24">
        <v>0</v>
      </c>
      <c r="P2204" s="24">
        <v>3</v>
      </c>
      <c r="Q2204" s="24">
        <v>1</v>
      </c>
      <c r="R2204" s="66">
        <v>312.59189497716892</v>
      </c>
      <c r="S2204" s="66">
        <v>5.8766718827888056</v>
      </c>
      <c r="T2204" s="66">
        <v>262.42857142857139</v>
      </c>
      <c r="U2204" s="66">
        <v>367.4</v>
      </c>
      <c r="V2204" s="66">
        <v>153.08333333333329</v>
      </c>
      <c r="W2204" s="24">
        <v>3</v>
      </c>
      <c r="X2204" s="24">
        <v>1</v>
      </c>
      <c r="Y2204" s="24">
        <v>2</v>
      </c>
      <c r="Z2204" s="24">
        <v>5</v>
      </c>
      <c r="AA2204" s="28">
        <v>2.75</v>
      </c>
      <c r="AB2204" s="28">
        <v>0.5</v>
      </c>
      <c r="AC2204" s="28">
        <v>1.375</v>
      </c>
      <c r="AD2204" s="28">
        <v>13.8</v>
      </c>
      <c r="AE2204" s="28">
        <v>13.800977960000001</v>
      </c>
      <c r="AF2204" t="s">
        <v>1471</v>
      </c>
    </row>
    <row r="2205" spans="1:32" ht="18" customHeight="1">
      <c r="A2205" s="22">
        <v>46187</v>
      </c>
      <c r="B2205" s="23" t="s">
        <v>16</v>
      </c>
      <c r="C2205" s="24">
        <v>555</v>
      </c>
      <c r="D2205" s="25">
        <v>1817</v>
      </c>
      <c r="E2205" s="26">
        <v>-84</v>
      </c>
      <c r="F2205" s="24">
        <v>8</v>
      </c>
      <c r="G2205" s="24">
        <v>3</v>
      </c>
      <c r="H2205" s="23" t="s">
        <v>1940</v>
      </c>
      <c r="I2205" s="23" t="s">
        <v>2398</v>
      </c>
      <c r="J2205" s="23" t="s">
        <v>3783</v>
      </c>
      <c r="K2205" s="23" t="s">
        <v>154</v>
      </c>
      <c r="L2205" s="27">
        <v>0.98460000000000003</v>
      </c>
      <c r="M2205" s="25">
        <v>1813</v>
      </c>
      <c r="N2205" s="25">
        <v>-1122</v>
      </c>
      <c r="O2205" s="24">
        <v>0</v>
      </c>
      <c r="P2205" s="24">
        <v>5</v>
      </c>
      <c r="Q2205" s="24">
        <v>1</v>
      </c>
      <c r="R2205" s="66">
        <v>275.77080738895808</v>
      </c>
      <c r="S2205" s="66">
        <v>6.5888047295638188</v>
      </c>
      <c r="T2205" s="66">
        <v>227.125</v>
      </c>
      <c r="U2205" s="66">
        <v>605.66666666666663</v>
      </c>
      <c r="V2205" s="66">
        <v>165.18181818181819</v>
      </c>
      <c r="W2205" s="24">
        <v>7</v>
      </c>
      <c r="X2205" s="24">
        <v>0</v>
      </c>
      <c r="Y2205" s="24">
        <v>1</v>
      </c>
      <c r="Z2205" s="24">
        <v>0</v>
      </c>
      <c r="AA2205" s="28">
        <v>2</v>
      </c>
      <c r="AB2205" s="28">
        <v>0.5</v>
      </c>
      <c r="AC2205" s="28">
        <v>1</v>
      </c>
      <c r="AD2205" s="28">
        <v>30</v>
      </c>
      <c r="AE2205" s="28">
        <v>30.000977949999999</v>
      </c>
      <c r="AF2205" t="s">
        <v>2386</v>
      </c>
    </row>
    <row r="2206" spans="1:32" ht="18" customHeight="1">
      <c r="A2206" s="22">
        <v>46187</v>
      </c>
      <c r="B2206" s="23" t="s">
        <v>20</v>
      </c>
      <c r="C2206" s="24">
        <v>700</v>
      </c>
      <c r="D2206" s="25">
        <v>1817</v>
      </c>
      <c r="E2206" s="26">
        <v>-206</v>
      </c>
      <c r="F2206" s="24">
        <v>18</v>
      </c>
      <c r="G2206" s="24">
        <v>6</v>
      </c>
      <c r="H2206" s="23" t="s">
        <v>2649</v>
      </c>
      <c r="I2206" s="23" t="s">
        <v>1291</v>
      </c>
      <c r="J2206" s="23" t="s">
        <v>734</v>
      </c>
      <c r="K2206" s="23" t="s">
        <v>154</v>
      </c>
      <c r="L2206" s="27">
        <v>0.96220000000000006</v>
      </c>
      <c r="M2206" s="25">
        <v>2331</v>
      </c>
      <c r="N2206" s="25">
        <v>-1110</v>
      </c>
      <c r="O2206" s="24">
        <v>0</v>
      </c>
      <c r="P2206" s="24">
        <v>0</v>
      </c>
      <c r="Q2206" s="24">
        <v>0</v>
      </c>
      <c r="R2206" s="66"/>
      <c r="S2206" s="66"/>
      <c r="T2206" s="66"/>
      <c r="U2206" s="66"/>
      <c r="V2206" s="66"/>
      <c r="W2206" s="24"/>
      <c r="X2206" s="24"/>
      <c r="Y2206" s="24"/>
      <c r="Z2206" s="24"/>
      <c r="AA2206" s="28"/>
      <c r="AB2206" s="28">
        <v>0.5</v>
      </c>
      <c r="AC2206" s="28"/>
      <c r="AD2206" s="28">
        <v>30</v>
      </c>
      <c r="AE2206" s="28">
        <v>30.000977939999999</v>
      </c>
      <c r="AF2206" t="s">
        <v>661</v>
      </c>
    </row>
    <row r="2207" spans="1:32" ht="18" customHeight="1">
      <c r="A2207" s="22">
        <v>46187</v>
      </c>
      <c r="B2207" s="23" t="s">
        <v>166</v>
      </c>
      <c r="C2207" s="24">
        <v>655</v>
      </c>
      <c r="D2207" s="25">
        <v>1816</v>
      </c>
      <c r="E2207" s="26">
        <v>-2216</v>
      </c>
      <c r="F2207" s="24">
        <v>5</v>
      </c>
      <c r="G2207" s="24">
        <v>3</v>
      </c>
      <c r="H2207" s="23" t="s">
        <v>1953</v>
      </c>
      <c r="I2207" s="23" t="s">
        <v>3784</v>
      </c>
      <c r="J2207" s="23" t="s">
        <v>3785</v>
      </c>
      <c r="K2207" s="23" t="s">
        <v>154</v>
      </c>
      <c r="L2207" s="27">
        <v>0.59319999999999995</v>
      </c>
      <c r="M2207" s="25">
        <v>685</v>
      </c>
      <c r="N2207" s="25">
        <v>-1070</v>
      </c>
      <c r="O2207" s="24">
        <v>0</v>
      </c>
      <c r="P2207" s="24">
        <v>5</v>
      </c>
      <c r="Q2207" s="24">
        <v>0</v>
      </c>
      <c r="R2207" s="66"/>
      <c r="S2207" s="66"/>
      <c r="T2207" s="66"/>
      <c r="U2207" s="66"/>
      <c r="V2207" s="66"/>
      <c r="W2207" s="24"/>
      <c r="X2207" s="24"/>
      <c r="Y2207" s="24"/>
      <c r="Z2207" s="24"/>
      <c r="AA2207" s="28"/>
      <c r="AB2207" s="28">
        <v>0.5</v>
      </c>
      <c r="AC2207" s="28"/>
      <c r="AD2207" s="28">
        <v>40</v>
      </c>
      <c r="AE2207" s="28">
        <v>40.000977929999998</v>
      </c>
      <c r="AF2207" t="s">
        <v>664</v>
      </c>
    </row>
    <row r="2208" spans="1:32" ht="18" customHeight="1">
      <c r="A2208" s="22">
        <v>46187</v>
      </c>
      <c r="B2208" s="23" t="s">
        <v>20</v>
      </c>
      <c r="C2208" s="24">
        <v>682</v>
      </c>
      <c r="D2208" s="25">
        <v>1794</v>
      </c>
      <c r="E2208" s="26">
        <v>17</v>
      </c>
      <c r="F2208" s="24">
        <v>22</v>
      </c>
      <c r="G2208" s="24">
        <v>4</v>
      </c>
      <c r="H2208" s="23" t="s">
        <v>1888</v>
      </c>
      <c r="I2208" s="23" t="s">
        <v>1875</v>
      </c>
      <c r="J2208" s="23" t="s">
        <v>3786</v>
      </c>
      <c r="K2208" s="23" t="s">
        <v>154</v>
      </c>
      <c r="L2208" s="27">
        <v>1.0032000000000001</v>
      </c>
      <c r="M2208" s="25">
        <v>-256</v>
      </c>
      <c r="N2208" s="25">
        <v>2338</v>
      </c>
      <c r="O2208" s="24">
        <v>0</v>
      </c>
      <c r="P2208" s="24">
        <v>2</v>
      </c>
      <c r="Q2208" s="24">
        <v>0</v>
      </c>
      <c r="R2208" s="66"/>
      <c r="S2208" s="66"/>
      <c r="T2208" s="66"/>
      <c r="U2208" s="66"/>
      <c r="V2208" s="66"/>
      <c r="W2208" s="24"/>
      <c r="X2208" s="24"/>
      <c r="Y2208" s="24"/>
      <c r="Z2208" s="24"/>
      <c r="AA2208" s="28"/>
      <c r="AB2208" s="28">
        <v>0.5</v>
      </c>
      <c r="AC2208" s="28"/>
      <c r="AD2208" s="28">
        <v>35</v>
      </c>
      <c r="AE2208" s="28">
        <v>35.000977919999997</v>
      </c>
      <c r="AF2208" t="s">
        <v>668</v>
      </c>
    </row>
    <row r="2209" spans="1:32" ht="18" customHeight="1">
      <c r="A2209" s="22">
        <v>46187</v>
      </c>
      <c r="B2209" s="23" t="s">
        <v>546</v>
      </c>
      <c r="C2209" s="24">
        <v>727</v>
      </c>
      <c r="D2209" s="25">
        <v>1731</v>
      </c>
      <c r="E2209" s="26">
        <v>1280</v>
      </c>
      <c r="F2209" s="24">
        <v>10</v>
      </c>
      <c r="G2209" s="24">
        <v>2</v>
      </c>
      <c r="H2209" s="23" t="s">
        <v>3106</v>
      </c>
      <c r="I2209" s="23" t="s">
        <v>153</v>
      </c>
      <c r="J2209" s="23" t="s">
        <v>3787</v>
      </c>
      <c r="K2209" s="23" t="s">
        <v>154</v>
      </c>
      <c r="L2209" s="27">
        <v>1.2464999999999999</v>
      </c>
      <c r="M2209" s="25">
        <v>-181</v>
      </c>
      <c r="N2209" s="25">
        <v>202</v>
      </c>
      <c r="O2209" s="24">
        <v>0</v>
      </c>
      <c r="P2209" s="24">
        <v>7</v>
      </c>
      <c r="Q2209" s="24">
        <v>0</v>
      </c>
      <c r="R2209" s="66"/>
      <c r="S2209" s="66"/>
      <c r="T2209" s="66"/>
      <c r="U2209" s="66"/>
      <c r="V2209" s="66"/>
      <c r="W2209" s="24"/>
      <c r="X2209" s="24"/>
      <c r="Y2209" s="24"/>
      <c r="Z2209" s="24"/>
      <c r="AA2209" s="28"/>
      <c r="AB2209" s="28">
        <v>0.5</v>
      </c>
      <c r="AC2209" s="28"/>
      <c r="AD2209" s="28">
        <v>60</v>
      </c>
      <c r="AE2209" s="28">
        <v>60.000977910000003</v>
      </c>
      <c r="AF2209" t="s">
        <v>578</v>
      </c>
    </row>
    <row r="2210" spans="1:32" ht="18" customHeight="1">
      <c r="A2210" s="22">
        <v>46187</v>
      </c>
      <c r="B2210" s="23" t="s">
        <v>16</v>
      </c>
      <c r="C2210" s="24">
        <v>552</v>
      </c>
      <c r="D2210" s="25">
        <v>1685</v>
      </c>
      <c r="E2210" s="26">
        <v>-1143</v>
      </c>
      <c r="F2210" s="24">
        <v>3</v>
      </c>
      <c r="G2210" s="24">
        <v>1</v>
      </c>
      <c r="H2210" s="23" t="s">
        <v>1930</v>
      </c>
      <c r="I2210" s="23" t="s">
        <v>3788</v>
      </c>
      <c r="J2210" s="23" t="s">
        <v>3789</v>
      </c>
      <c r="K2210" s="23" t="s">
        <v>154</v>
      </c>
      <c r="L2210" s="27">
        <v>0.77390000000000003</v>
      </c>
      <c r="M2210" s="25">
        <v>-659</v>
      </c>
      <c r="N2210" s="25">
        <v>120</v>
      </c>
      <c r="O2210" s="24">
        <v>0</v>
      </c>
      <c r="P2210" s="24">
        <v>2</v>
      </c>
      <c r="Q2210" s="24">
        <v>1</v>
      </c>
      <c r="R2210" s="66">
        <v>283.1766293067663</v>
      </c>
      <c r="S2210" s="66">
        <v>5.9503498015531262</v>
      </c>
      <c r="T2210" s="66">
        <v>561.66666666666663</v>
      </c>
      <c r="U2210" s="66">
        <v>1685</v>
      </c>
      <c r="V2210" s="66">
        <v>421.25</v>
      </c>
      <c r="W2210" s="24">
        <v>0</v>
      </c>
      <c r="X2210" s="24">
        <v>0</v>
      </c>
      <c r="Y2210" s="24">
        <v>0</v>
      </c>
      <c r="Z2210" s="24">
        <v>5</v>
      </c>
      <c r="AA2210" s="28">
        <v>1.25</v>
      </c>
      <c r="AB2210" s="28">
        <v>0.5</v>
      </c>
      <c r="AC2210" s="28">
        <v>0.625</v>
      </c>
      <c r="AD2210" s="28">
        <v>16.2</v>
      </c>
      <c r="AE2210" s="28">
        <v>16.200977900000002</v>
      </c>
      <c r="AF2210" t="s">
        <v>626</v>
      </c>
    </row>
    <row r="2211" spans="1:32" ht="18" customHeight="1">
      <c r="A2211" s="22">
        <v>46187</v>
      </c>
      <c r="B2211" s="23" t="s">
        <v>307</v>
      </c>
      <c r="C2211" s="24">
        <v>636</v>
      </c>
      <c r="D2211" s="25">
        <v>1632</v>
      </c>
      <c r="E2211" s="26">
        <v>-2387</v>
      </c>
      <c r="F2211" s="24">
        <v>3</v>
      </c>
      <c r="G2211" s="24">
        <v>5</v>
      </c>
      <c r="H2211" s="23" t="s">
        <v>1297</v>
      </c>
      <c r="I2211" s="23" t="s">
        <v>3790</v>
      </c>
      <c r="J2211" s="23" t="s">
        <v>3791</v>
      </c>
      <c r="K2211" s="23" t="s">
        <v>154</v>
      </c>
      <c r="L2211" s="27">
        <v>0.51249999999999996</v>
      </c>
      <c r="M2211" s="25">
        <v>-95</v>
      </c>
      <c r="N2211" s="25">
        <v>-3048</v>
      </c>
      <c r="O2211" s="24">
        <v>0</v>
      </c>
      <c r="P2211" s="24">
        <v>6</v>
      </c>
      <c r="Q2211" s="24">
        <v>0</v>
      </c>
      <c r="R2211" s="66"/>
      <c r="S2211" s="66"/>
      <c r="T2211" s="66"/>
      <c r="U2211" s="66"/>
      <c r="V2211" s="66"/>
      <c r="W2211" s="24"/>
      <c r="X2211" s="24"/>
      <c r="Y2211" s="24"/>
      <c r="Z2211" s="24"/>
      <c r="AA2211" s="28"/>
      <c r="AB2211" s="28">
        <v>0.5</v>
      </c>
      <c r="AC2211" s="28"/>
      <c r="AD2211" s="28">
        <v>40</v>
      </c>
      <c r="AE2211" s="28">
        <v>40.000977890000001</v>
      </c>
      <c r="AF2211" t="s">
        <v>664</v>
      </c>
    </row>
    <row r="2212" spans="1:32" ht="18" customHeight="1">
      <c r="A2212" s="22">
        <v>46187</v>
      </c>
      <c r="B2212" s="23" t="s">
        <v>18</v>
      </c>
      <c r="C2212" s="24">
        <v>758</v>
      </c>
      <c r="D2212" s="25">
        <v>1617</v>
      </c>
      <c r="E2212" s="26">
        <v>-1588</v>
      </c>
      <c r="F2212" s="24">
        <v>7</v>
      </c>
      <c r="G2212" s="24">
        <v>5</v>
      </c>
      <c r="H2212" s="23" t="s">
        <v>585</v>
      </c>
      <c r="I2212" s="23" t="s">
        <v>1533</v>
      </c>
      <c r="J2212" s="23" t="s">
        <v>1917</v>
      </c>
      <c r="K2212" s="23" t="s">
        <v>154</v>
      </c>
      <c r="L2212" s="27">
        <v>0.67259999999999998</v>
      </c>
      <c r="M2212" s="25">
        <v>-1086</v>
      </c>
      <c r="N2212" s="25">
        <v>-730</v>
      </c>
      <c r="O2212" s="24">
        <v>0</v>
      </c>
      <c r="P2212" s="24">
        <v>8</v>
      </c>
      <c r="Q2212" s="24">
        <v>0</v>
      </c>
      <c r="R2212" s="66"/>
      <c r="S2212" s="66"/>
      <c r="T2212" s="66"/>
      <c r="U2212" s="66"/>
      <c r="V2212" s="66"/>
      <c r="W2212" s="24"/>
      <c r="X2212" s="24"/>
      <c r="Y2212" s="24"/>
      <c r="Z2212" s="24"/>
      <c r="AA2212" s="28"/>
      <c r="AB2212" s="28">
        <v>0.5</v>
      </c>
      <c r="AC2212" s="28"/>
      <c r="AD2212" s="28">
        <v>30</v>
      </c>
      <c r="AE2212" s="28">
        <v>30.000977880000001</v>
      </c>
      <c r="AF2212" t="s">
        <v>661</v>
      </c>
    </row>
    <row r="2213" spans="1:32" ht="18" customHeight="1">
      <c r="A2213" s="22">
        <v>46187</v>
      </c>
      <c r="B2213" s="23" t="s">
        <v>514</v>
      </c>
      <c r="C2213" s="24">
        <v>728</v>
      </c>
      <c r="D2213" s="25">
        <v>1601</v>
      </c>
      <c r="E2213" s="26">
        <v>-777</v>
      </c>
      <c r="F2213" s="24">
        <v>4</v>
      </c>
      <c r="G2213" s="24">
        <v>4</v>
      </c>
      <c r="H2213" s="23" t="s">
        <v>2659</v>
      </c>
      <c r="I2213" s="23" t="s">
        <v>3792</v>
      </c>
      <c r="J2213" s="23" t="s">
        <v>3792</v>
      </c>
      <c r="K2213" s="23" t="s">
        <v>154</v>
      </c>
      <c r="L2213" s="27">
        <v>0.83819999999999995</v>
      </c>
      <c r="M2213" s="25">
        <v>340</v>
      </c>
      <c r="N2213" s="25">
        <v>-1323</v>
      </c>
      <c r="O2213" s="24">
        <v>0</v>
      </c>
      <c r="P2213" s="24">
        <v>8</v>
      </c>
      <c r="Q2213" s="24">
        <v>0</v>
      </c>
      <c r="R2213" s="66"/>
      <c r="S2213" s="66"/>
      <c r="T2213" s="66"/>
      <c r="U2213" s="66"/>
      <c r="V2213" s="66"/>
      <c r="W2213" s="24"/>
      <c r="X2213" s="24"/>
      <c r="Y2213" s="24"/>
      <c r="Z2213" s="24"/>
      <c r="AA2213" s="28"/>
      <c r="AB2213" s="28">
        <v>0.5</v>
      </c>
      <c r="AC2213" s="28"/>
      <c r="AD2213" s="28">
        <v>30</v>
      </c>
      <c r="AE2213" s="28">
        <v>30.00097787</v>
      </c>
      <c r="AF2213" t="s">
        <v>661</v>
      </c>
    </row>
    <row r="2214" spans="1:32" ht="18" customHeight="1">
      <c r="A2214" s="22">
        <v>46187</v>
      </c>
      <c r="B2214" s="23" t="s">
        <v>9</v>
      </c>
      <c r="C2214" s="24">
        <v>508</v>
      </c>
      <c r="D2214" s="25">
        <v>1600</v>
      </c>
      <c r="E2214" s="26">
        <v>-485</v>
      </c>
      <c r="F2214" s="24">
        <v>5</v>
      </c>
      <c r="G2214" s="24">
        <v>1</v>
      </c>
      <c r="H2214" s="23" t="s">
        <v>1204</v>
      </c>
      <c r="I2214" s="23" t="s">
        <v>2257</v>
      </c>
      <c r="J2214" s="23" t="s">
        <v>3793</v>
      </c>
      <c r="K2214" s="23" t="s">
        <v>203</v>
      </c>
      <c r="L2214" s="27">
        <v>0.89900000000000002</v>
      </c>
      <c r="M2214" s="25">
        <v>116</v>
      </c>
      <c r="N2214" s="25">
        <v>-165</v>
      </c>
      <c r="O2214" s="24">
        <v>0</v>
      </c>
      <c r="P2214" s="24">
        <v>8</v>
      </c>
      <c r="Q2214" s="24">
        <v>1</v>
      </c>
      <c r="R2214" s="66">
        <v>283.06200705687007</v>
      </c>
      <c r="S2214" s="66">
        <v>5.6524717556974844</v>
      </c>
      <c r="T2214" s="66">
        <v>320</v>
      </c>
      <c r="U2214" s="66">
        <v>1600</v>
      </c>
      <c r="V2214" s="66">
        <v>266.66666666666669</v>
      </c>
      <c r="W2214" s="24">
        <v>0</v>
      </c>
      <c r="X2214" s="24">
        <v>0</v>
      </c>
      <c r="Y2214" s="24">
        <v>0</v>
      </c>
      <c r="Z2214" s="24">
        <v>6</v>
      </c>
      <c r="AA2214" s="28">
        <v>1.5</v>
      </c>
      <c r="AB2214" s="28">
        <v>0.5</v>
      </c>
      <c r="AC2214" s="28">
        <v>0.75</v>
      </c>
      <c r="AD2214" s="28">
        <v>17.5</v>
      </c>
      <c r="AE2214" s="28">
        <v>17.500977859999999</v>
      </c>
      <c r="AF2214" t="s">
        <v>641</v>
      </c>
    </row>
    <row r="2215" spans="1:32" ht="18" customHeight="1">
      <c r="A2215" s="22">
        <v>46187</v>
      </c>
      <c r="B2215" s="23" t="s">
        <v>372</v>
      </c>
      <c r="C2215" s="24">
        <v>711</v>
      </c>
      <c r="D2215" s="25">
        <v>1570</v>
      </c>
      <c r="E2215" s="26">
        <v>-2188</v>
      </c>
      <c r="F2215" s="24">
        <v>7</v>
      </c>
      <c r="G2215" s="24">
        <v>4</v>
      </c>
      <c r="H2215" s="23" t="s">
        <v>1392</v>
      </c>
      <c r="I2215" s="23" t="s">
        <v>2817</v>
      </c>
      <c r="J2215" s="23" t="s">
        <v>1984</v>
      </c>
      <c r="K2215" s="23" t="s">
        <v>154</v>
      </c>
      <c r="L2215" s="27">
        <v>0.53549999999999998</v>
      </c>
      <c r="M2215" s="25">
        <v>-476</v>
      </c>
      <c r="N2215" s="25">
        <v>-129</v>
      </c>
      <c r="O2215" s="24">
        <v>0</v>
      </c>
      <c r="P2215" s="24">
        <v>1</v>
      </c>
      <c r="Q2215" s="24">
        <v>0</v>
      </c>
      <c r="R2215" s="66"/>
      <c r="S2215" s="66"/>
      <c r="T2215" s="66"/>
      <c r="U2215" s="66"/>
      <c r="V2215" s="66"/>
      <c r="W2215" s="24"/>
      <c r="X2215" s="24"/>
      <c r="Y2215" s="24"/>
      <c r="Z2215" s="24"/>
      <c r="AA2215" s="28"/>
      <c r="AB2215" s="28">
        <v>0.5</v>
      </c>
      <c r="AC2215" s="28"/>
      <c r="AD2215" s="28">
        <v>30</v>
      </c>
      <c r="AE2215" s="28">
        <v>30.000977850000002</v>
      </c>
      <c r="AF2215" t="s">
        <v>661</v>
      </c>
    </row>
    <row r="2216" spans="1:32" ht="18" customHeight="1">
      <c r="A2216" s="22">
        <v>46187</v>
      </c>
      <c r="B2216" s="23" t="s">
        <v>38</v>
      </c>
      <c r="C2216" s="24">
        <v>705</v>
      </c>
      <c r="D2216" s="25">
        <v>1562</v>
      </c>
      <c r="E2216" s="26">
        <v>-755</v>
      </c>
      <c r="F2216" s="24">
        <v>9</v>
      </c>
      <c r="G2216" s="24">
        <v>6</v>
      </c>
      <c r="H2216" s="23" t="s">
        <v>3794</v>
      </c>
      <c r="I2216" s="23" t="s">
        <v>2779</v>
      </c>
      <c r="J2216" s="23" t="s">
        <v>3795</v>
      </c>
      <c r="K2216" s="23" t="s">
        <v>154</v>
      </c>
      <c r="L2216" s="27">
        <v>0.83889999999999998</v>
      </c>
      <c r="M2216" s="25">
        <v>-683</v>
      </c>
      <c r="N2216" s="25">
        <v>-1612</v>
      </c>
      <c r="O2216" s="24">
        <v>0</v>
      </c>
      <c r="P2216" s="24">
        <v>5</v>
      </c>
      <c r="Q2216" s="24">
        <v>0</v>
      </c>
      <c r="R2216" s="66"/>
      <c r="S2216" s="66"/>
      <c r="T2216" s="66"/>
      <c r="U2216" s="66"/>
      <c r="V2216" s="66"/>
      <c r="W2216" s="24"/>
      <c r="X2216" s="24"/>
      <c r="Y2216" s="24"/>
      <c r="Z2216" s="24"/>
      <c r="AA2216" s="28"/>
      <c r="AB2216" s="28">
        <v>0.5</v>
      </c>
      <c r="AC2216" s="28"/>
      <c r="AD2216" s="28">
        <v>40</v>
      </c>
      <c r="AE2216" s="28">
        <v>40.000977839999997</v>
      </c>
      <c r="AF2216" t="s">
        <v>664</v>
      </c>
    </row>
    <row r="2217" spans="1:32" ht="18" customHeight="1">
      <c r="A2217" s="22">
        <v>46187</v>
      </c>
      <c r="B2217" s="23" t="s">
        <v>14</v>
      </c>
      <c r="C2217" s="24">
        <v>505</v>
      </c>
      <c r="D2217" s="25">
        <v>1561</v>
      </c>
      <c r="E2217" s="26">
        <v>-588</v>
      </c>
      <c r="F2217" s="24">
        <v>4</v>
      </c>
      <c r="G2217" s="24">
        <v>2</v>
      </c>
      <c r="H2217" s="23" t="s">
        <v>251</v>
      </c>
      <c r="I2217" s="23" t="s">
        <v>3796</v>
      </c>
      <c r="J2217" s="23" t="s">
        <v>1369</v>
      </c>
      <c r="K2217" s="23" t="s">
        <v>154</v>
      </c>
      <c r="L2217" s="27">
        <v>0.87439999999999996</v>
      </c>
      <c r="M2217" s="25">
        <v>-259</v>
      </c>
      <c r="N2217" s="25">
        <v>-312</v>
      </c>
      <c r="O2217" s="24">
        <v>0</v>
      </c>
      <c r="P2217" s="24">
        <v>5</v>
      </c>
      <c r="Q2217" s="24">
        <v>1</v>
      </c>
      <c r="R2217" s="66">
        <v>275.86088625985889</v>
      </c>
      <c r="S2217" s="66">
        <v>5.6586492603723082</v>
      </c>
      <c r="T2217" s="66">
        <v>390.25</v>
      </c>
      <c r="U2217" s="66">
        <v>780.5</v>
      </c>
      <c r="V2217" s="66">
        <v>260.16666666666669</v>
      </c>
      <c r="W2217" s="24">
        <v>0</v>
      </c>
      <c r="X2217" s="24">
        <v>0</v>
      </c>
      <c r="Y2217" s="24">
        <v>0</v>
      </c>
      <c r="Z2217" s="24">
        <v>7</v>
      </c>
      <c r="AA2217" s="28">
        <v>1.75</v>
      </c>
      <c r="AB2217" s="28">
        <v>0.5</v>
      </c>
      <c r="AC2217" s="28">
        <v>0.875</v>
      </c>
      <c r="AD2217" s="28">
        <v>28.8</v>
      </c>
      <c r="AE2217" s="28">
        <v>28.800977830000001</v>
      </c>
      <c r="AF2217" t="s">
        <v>1124</v>
      </c>
    </row>
    <row r="2218" spans="1:32" ht="18" customHeight="1">
      <c r="A2218" s="22">
        <v>46187</v>
      </c>
      <c r="B2218" s="23" t="s">
        <v>14</v>
      </c>
      <c r="C2218" s="24">
        <v>502</v>
      </c>
      <c r="D2218" s="25">
        <v>1559</v>
      </c>
      <c r="E2218" s="26">
        <v>-549</v>
      </c>
      <c r="F2218" s="24">
        <v>4</v>
      </c>
      <c r="G2218" s="24">
        <v>5</v>
      </c>
      <c r="H2218" s="23" t="s">
        <v>2088</v>
      </c>
      <c r="I2218" s="23" t="s">
        <v>1565</v>
      </c>
      <c r="J2218" s="23" t="s">
        <v>3013</v>
      </c>
      <c r="K2218" s="23" t="s">
        <v>154</v>
      </c>
      <c r="L2218" s="27">
        <v>0.88260000000000005</v>
      </c>
      <c r="M2218" s="25">
        <v>-643</v>
      </c>
      <c r="N2218" s="25">
        <v>531</v>
      </c>
      <c r="O2218" s="24">
        <v>0</v>
      </c>
      <c r="P2218" s="24">
        <v>2</v>
      </c>
      <c r="Q2218" s="24">
        <v>1</v>
      </c>
      <c r="R2218" s="66">
        <v>244.1037775010378</v>
      </c>
      <c r="S2218" s="66">
        <v>6.3866279168636471</v>
      </c>
      <c r="T2218" s="66">
        <v>389.75</v>
      </c>
      <c r="U2218" s="66">
        <v>311.8</v>
      </c>
      <c r="V2218" s="66">
        <v>173.2222222222222</v>
      </c>
      <c r="W2218" s="24">
        <v>0</v>
      </c>
      <c r="X2218" s="24">
        <v>3</v>
      </c>
      <c r="Y2218" s="24">
        <v>0</v>
      </c>
      <c r="Z2218" s="24">
        <v>0</v>
      </c>
      <c r="AA2218" s="28">
        <v>0.75</v>
      </c>
      <c r="AB2218" s="28">
        <v>0.5</v>
      </c>
      <c r="AC2218" s="28">
        <v>0.375</v>
      </c>
      <c r="AD2218" s="28">
        <v>13.8</v>
      </c>
      <c r="AE2218" s="28">
        <v>13.80097782</v>
      </c>
      <c r="AF2218" t="s">
        <v>620</v>
      </c>
    </row>
    <row r="2219" spans="1:32" ht="18" customHeight="1">
      <c r="A2219" s="22">
        <v>46187</v>
      </c>
      <c r="B2219" s="23" t="s">
        <v>30</v>
      </c>
      <c r="C2219" s="24">
        <v>566</v>
      </c>
      <c r="D2219" s="25">
        <v>1480</v>
      </c>
      <c r="E2219" s="26">
        <v>-7</v>
      </c>
      <c r="F2219" s="24">
        <v>7</v>
      </c>
      <c r="G2219" s="24">
        <v>3</v>
      </c>
      <c r="H2219" s="23" t="s">
        <v>3797</v>
      </c>
      <c r="I2219" s="23" t="s">
        <v>3798</v>
      </c>
      <c r="J2219" s="23" t="s">
        <v>3799</v>
      </c>
      <c r="K2219" s="23" t="s">
        <v>154</v>
      </c>
      <c r="L2219" s="27">
        <v>0.99839999999999995</v>
      </c>
      <c r="M2219" s="25">
        <v>-90</v>
      </c>
      <c r="N2219" s="25">
        <v>-553</v>
      </c>
      <c r="O2219" s="24">
        <v>0</v>
      </c>
      <c r="P2219" s="24">
        <v>6</v>
      </c>
      <c r="Q2219" s="24">
        <v>1</v>
      </c>
      <c r="R2219" s="66">
        <v>220.88548152760481</v>
      </c>
      <c r="S2219" s="66">
        <v>6.700304563996613</v>
      </c>
      <c r="T2219" s="66">
        <v>211.42857142857139</v>
      </c>
      <c r="U2219" s="66">
        <v>493.33333333333331</v>
      </c>
      <c r="V2219" s="66">
        <v>148</v>
      </c>
      <c r="W2219" s="24">
        <v>7</v>
      </c>
      <c r="X2219" s="24">
        <v>0</v>
      </c>
      <c r="Y2219" s="24">
        <v>2</v>
      </c>
      <c r="Z2219" s="24">
        <v>0</v>
      </c>
      <c r="AA2219" s="28">
        <v>2.25</v>
      </c>
      <c r="AB2219" s="28">
        <v>0.5</v>
      </c>
      <c r="AC2219" s="28">
        <v>1.125</v>
      </c>
      <c r="AD2219" s="28">
        <v>31.2</v>
      </c>
      <c r="AE2219" s="28">
        <v>31.200977810000001</v>
      </c>
      <c r="AF2219" t="s">
        <v>984</v>
      </c>
    </row>
    <row r="2220" spans="1:32" ht="18" customHeight="1">
      <c r="A2220" s="22">
        <v>46187</v>
      </c>
      <c r="B2220" s="23" t="s">
        <v>9</v>
      </c>
      <c r="C2220" s="24">
        <v>511</v>
      </c>
      <c r="D2220" s="25">
        <v>1411</v>
      </c>
      <c r="E2220" s="26">
        <v>-656</v>
      </c>
      <c r="F2220" s="24">
        <v>3</v>
      </c>
      <c r="G2220" s="24">
        <v>3</v>
      </c>
      <c r="H2220" s="23" t="s">
        <v>782</v>
      </c>
      <c r="I2220" s="23" t="s">
        <v>3800</v>
      </c>
      <c r="J2220" s="23" t="s">
        <v>3800</v>
      </c>
      <c r="K2220" s="23" t="s">
        <v>154</v>
      </c>
      <c r="L2220" s="27">
        <v>0.84499999999999997</v>
      </c>
      <c r="M2220" s="25">
        <v>-505</v>
      </c>
      <c r="N2220" s="25">
        <v>-357</v>
      </c>
      <c r="O2220" s="24">
        <v>0</v>
      </c>
      <c r="P2220" s="24">
        <v>1</v>
      </c>
      <c r="Q2220" s="24">
        <v>1</v>
      </c>
      <c r="R2220" s="66">
        <v>237.9527293482773</v>
      </c>
      <c r="S2220" s="66">
        <v>5.9297491727224649</v>
      </c>
      <c r="T2220" s="66">
        <v>470.33333333333331</v>
      </c>
      <c r="U2220" s="66">
        <v>470.33333333333331</v>
      </c>
      <c r="V2220" s="66">
        <v>235.16666666666671</v>
      </c>
      <c r="W2220" s="24">
        <v>0</v>
      </c>
      <c r="X2220" s="24">
        <v>0</v>
      </c>
      <c r="Y2220" s="24">
        <v>0</v>
      </c>
      <c r="Z2220" s="24">
        <v>2</v>
      </c>
      <c r="AA2220" s="28">
        <v>0.5</v>
      </c>
      <c r="AB2220" s="28">
        <v>0.5</v>
      </c>
      <c r="AC2220" s="28">
        <v>0.25</v>
      </c>
      <c r="AD2220" s="28">
        <v>12.5</v>
      </c>
      <c r="AE2220" s="28">
        <v>12.500977799999999</v>
      </c>
      <c r="AF2220" t="s">
        <v>795</v>
      </c>
    </row>
    <row r="2221" spans="1:32" ht="18" customHeight="1">
      <c r="A2221" s="22">
        <v>46187</v>
      </c>
      <c r="B2221" s="23" t="s">
        <v>30</v>
      </c>
      <c r="C2221" s="24">
        <v>567</v>
      </c>
      <c r="D2221" s="25">
        <v>1388</v>
      </c>
      <c r="E2221" s="26">
        <v>-241</v>
      </c>
      <c r="F2221" s="24">
        <v>5</v>
      </c>
      <c r="G2221" s="24">
        <v>2</v>
      </c>
      <c r="H2221" s="23" t="s">
        <v>2129</v>
      </c>
      <c r="I2221" s="23" t="s">
        <v>3383</v>
      </c>
      <c r="J2221" s="23" t="s">
        <v>3235</v>
      </c>
      <c r="K2221" s="23" t="s">
        <v>154</v>
      </c>
      <c r="L2221" s="27">
        <v>0.94210000000000005</v>
      </c>
      <c r="M2221" s="25">
        <v>-298</v>
      </c>
      <c r="N2221" s="25">
        <v>-1063</v>
      </c>
      <c r="O2221" s="24">
        <v>0</v>
      </c>
      <c r="P2221" s="24">
        <v>7</v>
      </c>
      <c r="Q2221" s="24">
        <v>1</v>
      </c>
      <c r="R2221" s="66">
        <v>234.55847862183481</v>
      </c>
      <c r="S2221" s="66">
        <v>5.91750086441255</v>
      </c>
      <c r="T2221" s="66">
        <v>277.60000000000002</v>
      </c>
      <c r="U2221" s="66">
        <v>694</v>
      </c>
      <c r="V2221" s="66">
        <v>198.28571428571431</v>
      </c>
      <c r="W2221" s="24">
        <v>0</v>
      </c>
      <c r="X2221" s="24">
        <v>0</v>
      </c>
      <c r="Y2221" s="24">
        <v>0</v>
      </c>
      <c r="Z2221" s="24">
        <v>5</v>
      </c>
      <c r="AA2221" s="28">
        <v>1.25</v>
      </c>
      <c r="AB2221" s="28">
        <v>0.5</v>
      </c>
      <c r="AC2221" s="28">
        <v>0.625</v>
      </c>
      <c r="AD2221" s="28">
        <v>16.2</v>
      </c>
      <c r="AE2221" s="28">
        <v>16.20097779</v>
      </c>
      <c r="AF2221" t="s">
        <v>626</v>
      </c>
    </row>
    <row r="2222" spans="1:32" ht="18" customHeight="1">
      <c r="A2222" s="22">
        <v>46187</v>
      </c>
      <c r="B2222" s="23" t="s">
        <v>44</v>
      </c>
      <c r="C2222" s="24">
        <v>572</v>
      </c>
      <c r="D2222" s="25">
        <v>1321</v>
      </c>
      <c r="E2222" s="26">
        <v>-217</v>
      </c>
      <c r="F2222" s="24">
        <v>5</v>
      </c>
      <c r="G2222" s="24">
        <v>3</v>
      </c>
      <c r="H2222" s="23" t="s">
        <v>3801</v>
      </c>
      <c r="I2222" s="23" t="s">
        <v>769</v>
      </c>
      <c r="J2222" s="23" t="s">
        <v>3802</v>
      </c>
      <c r="K2222" s="23" t="s">
        <v>154</v>
      </c>
      <c r="L2222" s="27">
        <v>0.94520000000000004</v>
      </c>
      <c r="M2222" s="25">
        <v>-399</v>
      </c>
      <c r="N2222" s="25">
        <v>52</v>
      </c>
      <c r="O2222" s="24">
        <v>0</v>
      </c>
      <c r="P2222" s="24">
        <v>2</v>
      </c>
      <c r="Q2222" s="24">
        <v>1</v>
      </c>
      <c r="R2222" s="66">
        <v>204.38283520132839</v>
      </c>
      <c r="S2222" s="66">
        <v>6.4633607743954729</v>
      </c>
      <c r="T2222" s="66">
        <v>264.2</v>
      </c>
      <c r="U2222" s="66">
        <v>440.33333333333331</v>
      </c>
      <c r="V2222" s="66">
        <v>165.125</v>
      </c>
      <c r="W2222" s="24">
        <v>1</v>
      </c>
      <c r="X2222" s="24">
        <v>1</v>
      </c>
      <c r="Y2222" s="24">
        <v>1</v>
      </c>
      <c r="Z2222" s="24">
        <v>0</v>
      </c>
      <c r="AA2222" s="28">
        <v>0.75</v>
      </c>
      <c r="AB2222" s="28">
        <v>0.5</v>
      </c>
      <c r="AC2222" s="28">
        <v>0.375</v>
      </c>
      <c r="AD2222" s="28">
        <v>13.8</v>
      </c>
      <c r="AE2222" s="28">
        <v>13.80097778</v>
      </c>
      <c r="AF2222" t="s">
        <v>620</v>
      </c>
    </row>
    <row r="2223" spans="1:32" ht="18" customHeight="1">
      <c r="A2223" s="22">
        <v>46187</v>
      </c>
      <c r="B2223" s="23" t="s">
        <v>485</v>
      </c>
      <c r="C2223" s="24">
        <v>715</v>
      </c>
      <c r="D2223" s="25">
        <v>1315</v>
      </c>
      <c r="E2223" s="26">
        <v>-1483</v>
      </c>
      <c r="F2223" s="24">
        <v>6</v>
      </c>
      <c r="G2223" s="24">
        <v>5</v>
      </c>
      <c r="H2223" s="23" t="s">
        <v>728</v>
      </c>
      <c r="I2223" s="23" t="s">
        <v>1236</v>
      </c>
      <c r="J2223" s="23" t="s">
        <v>3803</v>
      </c>
      <c r="K2223" s="23" t="s">
        <v>154</v>
      </c>
      <c r="L2223" s="27">
        <v>0.62409999999999999</v>
      </c>
      <c r="M2223" s="25">
        <v>176</v>
      </c>
      <c r="N2223" s="25">
        <v>62</v>
      </c>
      <c r="O2223" s="24">
        <v>0</v>
      </c>
      <c r="P2223" s="24">
        <v>5</v>
      </c>
      <c r="Q2223" s="24">
        <v>0</v>
      </c>
      <c r="R2223" s="66"/>
      <c r="S2223" s="66"/>
      <c r="T2223" s="66"/>
      <c r="U2223" s="66"/>
      <c r="V2223" s="66"/>
      <c r="W2223" s="24"/>
      <c r="X2223" s="24"/>
      <c r="Y2223" s="24"/>
      <c r="Z2223" s="24"/>
      <c r="AA2223" s="28"/>
      <c r="AB2223" s="28">
        <v>0.5</v>
      </c>
      <c r="AC2223" s="28"/>
      <c r="AD2223" s="28">
        <v>40</v>
      </c>
      <c r="AE2223" s="28">
        <v>40.000977769999999</v>
      </c>
      <c r="AF2223" t="s">
        <v>664</v>
      </c>
    </row>
    <row r="2224" spans="1:32" ht="18" customHeight="1">
      <c r="A2224" s="22">
        <v>46187</v>
      </c>
      <c r="B2224" s="23" t="s">
        <v>16</v>
      </c>
      <c r="C2224" s="24">
        <v>558</v>
      </c>
      <c r="D2224" s="25">
        <v>1306</v>
      </c>
      <c r="E2224" s="26">
        <v>-145</v>
      </c>
      <c r="F2224" s="24">
        <v>5</v>
      </c>
      <c r="G2224" s="24">
        <v>2</v>
      </c>
      <c r="H2224" s="23" t="s">
        <v>2060</v>
      </c>
      <c r="I2224" s="23" t="s">
        <v>3804</v>
      </c>
      <c r="J2224" s="23" t="s">
        <v>3805</v>
      </c>
      <c r="K2224" s="23" t="s">
        <v>154</v>
      </c>
      <c r="L2224" s="27">
        <v>0.96299999999999997</v>
      </c>
      <c r="M2224" s="25">
        <v>-118</v>
      </c>
      <c r="N2224" s="25">
        <v>-65</v>
      </c>
      <c r="O2224" s="24">
        <v>0</v>
      </c>
      <c r="P2224" s="24">
        <v>8</v>
      </c>
      <c r="Q2224" s="24">
        <v>1</v>
      </c>
      <c r="R2224" s="66">
        <v>213.1420195101702</v>
      </c>
      <c r="S2224" s="66">
        <v>6.1273699245290469</v>
      </c>
      <c r="T2224" s="66">
        <v>261.2</v>
      </c>
      <c r="U2224" s="66">
        <v>653</v>
      </c>
      <c r="V2224" s="66">
        <v>186.57142857142861</v>
      </c>
      <c r="W2224" s="24">
        <v>4</v>
      </c>
      <c r="X2224" s="24">
        <v>0</v>
      </c>
      <c r="Y2224" s="24">
        <v>0</v>
      </c>
      <c r="Z2224" s="24">
        <v>0</v>
      </c>
      <c r="AA2224" s="28">
        <v>1</v>
      </c>
      <c r="AB2224" s="28">
        <v>0.5</v>
      </c>
      <c r="AC2224" s="28">
        <v>0.5</v>
      </c>
      <c r="AD2224" s="28">
        <v>15</v>
      </c>
      <c r="AE2224" s="28">
        <v>15.00097776</v>
      </c>
      <c r="AF2224" t="s">
        <v>743</v>
      </c>
    </row>
    <row r="2225" spans="1:32" ht="18" customHeight="1">
      <c r="A2225" s="22">
        <v>46187</v>
      </c>
      <c r="B2225" s="23" t="s">
        <v>24</v>
      </c>
      <c r="C2225" s="24">
        <v>632</v>
      </c>
      <c r="D2225" s="25">
        <v>1285</v>
      </c>
      <c r="E2225" s="26">
        <v>-308</v>
      </c>
      <c r="F2225" s="24">
        <v>0</v>
      </c>
      <c r="G2225" s="24">
        <v>4</v>
      </c>
      <c r="H2225" s="23" t="s">
        <v>3806</v>
      </c>
      <c r="I2225" s="23" t="s">
        <v>214</v>
      </c>
      <c r="J2225" s="23" t="s">
        <v>3806</v>
      </c>
      <c r="K2225" s="23" t="s">
        <v>154</v>
      </c>
      <c r="L2225" s="27">
        <v>0.92010000000000003</v>
      </c>
      <c r="M2225" s="25">
        <v>474</v>
      </c>
      <c r="N2225" s="25">
        <v>-1986</v>
      </c>
      <c r="O2225" s="24">
        <v>0</v>
      </c>
      <c r="P2225" s="24">
        <v>2</v>
      </c>
      <c r="Q2225" s="24">
        <v>0</v>
      </c>
      <c r="R2225" s="66"/>
      <c r="S2225" s="66"/>
      <c r="T2225" s="66"/>
      <c r="U2225" s="66"/>
      <c r="V2225" s="66"/>
      <c r="W2225" s="24"/>
      <c r="X2225" s="24"/>
      <c r="Y2225" s="24"/>
      <c r="Z2225" s="24"/>
      <c r="AA2225" s="28"/>
      <c r="AB2225" s="28">
        <v>0.5</v>
      </c>
      <c r="AC2225" s="28"/>
      <c r="AD2225" s="28">
        <v>30</v>
      </c>
      <c r="AE2225" s="28">
        <v>30.000977750000001</v>
      </c>
      <c r="AF2225" t="s">
        <v>661</v>
      </c>
    </row>
    <row r="2226" spans="1:32" ht="18" customHeight="1">
      <c r="A2226" s="22">
        <v>46187</v>
      </c>
      <c r="B2226" s="23" t="s">
        <v>9</v>
      </c>
      <c r="C2226" s="24">
        <v>512</v>
      </c>
      <c r="D2226" s="25">
        <v>1234</v>
      </c>
      <c r="E2226" s="26">
        <v>-477</v>
      </c>
      <c r="F2226" s="24">
        <v>3</v>
      </c>
      <c r="G2226" s="24">
        <v>2</v>
      </c>
      <c r="H2226" s="23" t="s">
        <v>1813</v>
      </c>
      <c r="I2226" s="23" t="s">
        <v>3807</v>
      </c>
      <c r="J2226" s="23" t="s">
        <v>3808</v>
      </c>
      <c r="K2226" s="23" t="s">
        <v>154</v>
      </c>
      <c r="L2226" s="27">
        <v>0.87119999999999997</v>
      </c>
      <c r="M2226" s="25">
        <v>2188</v>
      </c>
      <c r="N2226" s="25">
        <v>566</v>
      </c>
      <c r="O2226" s="24">
        <v>0</v>
      </c>
      <c r="P2226" s="24">
        <v>2</v>
      </c>
      <c r="Q2226" s="24">
        <v>1</v>
      </c>
      <c r="R2226" s="66">
        <v>216.38610419261099</v>
      </c>
      <c r="S2226" s="66">
        <v>5.7027691524109319</v>
      </c>
      <c r="T2226" s="66">
        <v>411.33333333333331</v>
      </c>
      <c r="U2226" s="66">
        <v>617</v>
      </c>
      <c r="V2226" s="66">
        <v>246.8</v>
      </c>
      <c r="W2226" s="24">
        <v>0</v>
      </c>
      <c r="X2226" s="24">
        <v>0</v>
      </c>
      <c r="Y2226" s="24">
        <v>0</v>
      </c>
      <c r="Z2226" s="24">
        <v>6</v>
      </c>
      <c r="AA2226" s="28">
        <v>1.5</v>
      </c>
      <c r="AB2226" s="28">
        <v>0.5</v>
      </c>
      <c r="AC2226" s="28">
        <v>0.75</v>
      </c>
      <c r="AD2226" s="28">
        <v>17.5</v>
      </c>
      <c r="AE2226" s="28">
        <v>17.50097774</v>
      </c>
      <c r="AF2226" t="s">
        <v>641</v>
      </c>
    </row>
    <row r="2227" spans="1:32" ht="18" customHeight="1">
      <c r="A2227" s="22">
        <v>46187</v>
      </c>
      <c r="B2227" s="23" t="s">
        <v>38</v>
      </c>
      <c r="C2227" s="24">
        <v>710</v>
      </c>
      <c r="D2227" s="25">
        <v>1208</v>
      </c>
      <c r="E2227" s="26">
        <v>-877</v>
      </c>
      <c r="F2227" s="24">
        <v>6</v>
      </c>
      <c r="G2227" s="24">
        <v>4</v>
      </c>
      <c r="H2227" s="23" t="s">
        <v>1757</v>
      </c>
      <c r="I2227" s="23" t="s">
        <v>802</v>
      </c>
      <c r="J2227" s="23" t="s">
        <v>849</v>
      </c>
      <c r="K2227" s="23" t="s">
        <v>154</v>
      </c>
      <c r="L2227" s="27">
        <v>0.75800000000000001</v>
      </c>
      <c r="M2227" s="25">
        <v>120</v>
      </c>
      <c r="N2227" s="25">
        <v>2876</v>
      </c>
      <c r="O2227" s="24">
        <v>0</v>
      </c>
      <c r="P2227" s="24">
        <v>0</v>
      </c>
      <c r="Q2227" s="24">
        <v>0</v>
      </c>
      <c r="R2227" s="66"/>
      <c r="S2227" s="66"/>
      <c r="T2227" s="66"/>
      <c r="U2227" s="66"/>
      <c r="V2227" s="66"/>
      <c r="W2227" s="24"/>
      <c r="X2227" s="24"/>
      <c r="Y2227" s="24"/>
      <c r="Z2227" s="24"/>
      <c r="AA2227" s="28"/>
      <c r="AB2227" s="28">
        <v>0.5</v>
      </c>
      <c r="AC2227" s="28"/>
      <c r="AD2227" s="28">
        <v>30</v>
      </c>
      <c r="AE2227" s="28">
        <v>30.000977729999999</v>
      </c>
      <c r="AF2227" t="s">
        <v>661</v>
      </c>
    </row>
    <row r="2228" spans="1:32" ht="18" customHeight="1">
      <c r="A2228" s="22">
        <v>46187</v>
      </c>
      <c r="B2228" s="23" t="s">
        <v>20</v>
      </c>
      <c r="C2228" s="24">
        <v>678</v>
      </c>
      <c r="D2228" s="25">
        <v>1194</v>
      </c>
      <c r="E2228" s="26">
        <v>62</v>
      </c>
      <c r="F2228" s="24">
        <v>12</v>
      </c>
      <c r="G2228" s="24">
        <v>4</v>
      </c>
      <c r="H2228" s="23" t="s">
        <v>2260</v>
      </c>
      <c r="I2228" s="23" t="s">
        <v>2102</v>
      </c>
      <c r="J2228" s="23" t="s">
        <v>3809</v>
      </c>
      <c r="K2228" s="23" t="s">
        <v>154</v>
      </c>
      <c r="L2228" s="27">
        <v>1.0173000000000001</v>
      </c>
      <c r="M2228" s="25">
        <v>1042</v>
      </c>
      <c r="N2228" s="25">
        <v>616</v>
      </c>
      <c r="O2228" s="24">
        <v>0</v>
      </c>
      <c r="P2228" s="24">
        <v>8</v>
      </c>
      <c r="Q2228" s="24">
        <v>0</v>
      </c>
      <c r="R2228" s="66"/>
      <c r="S2228" s="66"/>
      <c r="T2228" s="66"/>
      <c r="U2228" s="66"/>
      <c r="V2228" s="66"/>
      <c r="W2228" s="24"/>
      <c r="X2228" s="24"/>
      <c r="Y2228" s="24"/>
      <c r="Z2228" s="24"/>
      <c r="AA2228" s="28"/>
      <c r="AB2228" s="28">
        <v>0.5</v>
      </c>
      <c r="AC2228" s="28"/>
      <c r="AD2228" s="28">
        <v>35</v>
      </c>
      <c r="AE2228" s="28">
        <v>35.000977720000002</v>
      </c>
      <c r="AF2228" t="s">
        <v>668</v>
      </c>
    </row>
    <row r="2229" spans="1:32" ht="18" customHeight="1">
      <c r="A2229" s="22">
        <v>46187</v>
      </c>
      <c r="B2229" s="23" t="s">
        <v>293</v>
      </c>
      <c r="C2229" s="24">
        <v>733</v>
      </c>
      <c r="D2229" s="25">
        <v>1183</v>
      </c>
      <c r="E2229" s="26">
        <v>-1312</v>
      </c>
      <c r="F2229" s="24">
        <v>2</v>
      </c>
      <c r="G2229" s="24">
        <v>0</v>
      </c>
      <c r="H2229" s="23" t="s">
        <v>2719</v>
      </c>
      <c r="I2229" s="23" t="s">
        <v>2719</v>
      </c>
      <c r="J2229" s="23" t="s">
        <v>214</v>
      </c>
      <c r="K2229" s="23" t="s">
        <v>154</v>
      </c>
      <c r="L2229" s="27">
        <v>0.63029999999999997</v>
      </c>
      <c r="M2229" s="25">
        <v>-260</v>
      </c>
      <c r="N2229" s="25">
        <v>-320</v>
      </c>
      <c r="O2229" s="24">
        <v>0</v>
      </c>
      <c r="P2229" s="24">
        <v>3</v>
      </c>
      <c r="Q2229" s="24">
        <v>0</v>
      </c>
      <c r="R2229" s="66"/>
      <c r="S2229" s="66"/>
      <c r="T2229" s="66"/>
      <c r="U2229" s="66"/>
      <c r="V2229" s="66"/>
      <c r="W2229" s="24"/>
      <c r="X2229" s="24"/>
      <c r="Y2229" s="24"/>
      <c r="Z2229" s="24"/>
      <c r="AA2229" s="28"/>
      <c r="AB2229" s="28">
        <v>0.5</v>
      </c>
      <c r="AC2229" s="28"/>
      <c r="AD2229" s="28">
        <v>30</v>
      </c>
      <c r="AE2229" s="28">
        <v>30.000977710000001</v>
      </c>
      <c r="AF2229" t="s">
        <v>661</v>
      </c>
    </row>
    <row r="2230" spans="1:32" ht="18" customHeight="1">
      <c r="A2230" s="22">
        <v>46187</v>
      </c>
      <c r="B2230" s="23" t="s">
        <v>485</v>
      </c>
      <c r="C2230" s="24">
        <v>713</v>
      </c>
      <c r="D2230" s="25">
        <v>1181</v>
      </c>
      <c r="E2230" s="26">
        <v>4544</v>
      </c>
      <c r="F2230" s="24">
        <v>43</v>
      </c>
      <c r="G2230" s="24">
        <v>3</v>
      </c>
      <c r="H2230" s="23" t="s">
        <v>1568</v>
      </c>
      <c r="I2230" s="23" t="s">
        <v>3810</v>
      </c>
      <c r="J2230" s="23" t="s">
        <v>2016</v>
      </c>
      <c r="K2230" s="23" t="s">
        <v>154</v>
      </c>
      <c r="L2230" s="27">
        <v>2.2825000000000002</v>
      </c>
      <c r="M2230" s="25">
        <v>566</v>
      </c>
      <c r="N2230" s="25">
        <v>1405</v>
      </c>
      <c r="O2230" s="24">
        <v>0</v>
      </c>
      <c r="P2230" s="24">
        <v>3</v>
      </c>
      <c r="Q2230" s="24">
        <v>0</v>
      </c>
      <c r="R2230" s="66"/>
      <c r="S2230" s="66"/>
      <c r="T2230" s="66"/>
      <c r="U2230" s="66"/>
      <c r="V2230" s="66"/>
      <c r="W2230" s="24"/>
      <c r="X2230" s="24"/>
      <c r="Y2230" s="24"/>
      <c r="Z2230" s="24"/>
      <c r="AA2230" s="28"/>
      <c r="AB2230" s="28">
        <v>0.5</v>
      </c>
      <c r="AC2230" s="28"/>
      <c r="AD2230" s="28">
        <v>80</v>
      </c>
      <c r="AE2230" s="28">
        <v>80.000977700000007</v>
      </c>
      <c r="AF2230" t="s">
        <v>155</v>
      </c>
    </row>
    <row r="2231" spans="1:32" ht="18" customHeight="1">
      <c r="A2231" s="22">
        <v>46187</v>
      </c>
      <c r="B2231" s="23" t="s">
        <v>416</v>
      </c>
      <c r="C2231" s="24">
        <v>638</v>
      </c>
      <c r="D2231" s="25">
        <v>1135</v>
      </c>
      <c r="E2231" s="26">
        <v>6128</v>
      </c>
      <c r="F2231" s="24">
        <v>56</v>
      </c>
      <c r="G2231" s="24">
        <v>2</v>
      </c>
      <c r="H2231" s="23" t="s">
        <v>2790</v>
      </c>
      <c r="I2231" s="23" t="s">
        <v>3811</v>
      </c>
      <c r="J2231" s="23" t="s">
        <v>1749</v>
      </c>
      <c r="K2231" s="23" t="s">
        <v>154</v>
      </c>
      <c r="L2231" s="27">
        <v>2.7997000000000001</v>
      </c>
      <c r="M2231" s="25">
        <v>712</v>
      </c>
      <c r="N2231" s="25">
        <v>-646</v>
      </c>
      <c r="O2231" s="24">
        <v>0</v>
      </c>
      <c r="P2231" s="24">
        <v>8</v>
      </c>
      <c r="Q2231" s="24">
        <v>0</v>
      </c>
      <c r="R2231" s="66"/>
      <c r="S2231" s="66"/>
      <c r="T2231" s="66"/>
      <c r="U2231" s="66"/>
      <c r="V2231" s="66"/>
      <c r="W2231" s="24"/>
      <c r="X2231" s="24"/>
      <c r="Y2231" s="24"/>
      <c r="Z2231" s="24"/>
      <c r="AA2231" s="28"/>
      <c r="AB2231" s="28">
        <v>0.5</v>
      </c>
      <c r="AC2231" s="28"/>
      <c r="AD2231" s="28">
        <v>80</v>
      </c>
      <c r="AE2231" s="28">
        <v>80.000977689999999</v>
      </c>
      <c r="AF2231" t="s">
        <v>155</v>
      </c>
    </row>
    <row r="2232" spans="1:32" ht="18" customHeight="1">
      <c r="A2232" s="22">
        <v>46187</v>
      </c>
      <c r="B2232" s="23" t="s">
        <v>297</v>
      </c>
      <c r="C2232" s="24">
        <v>736</v>
      </c>
      <c r="D2232" s="25">
        <v>1103</v>
      </c>
      <c r="E2232" s="26">
        <v>-742</v>
      </c>
      <c r="F2232" s="24">
        <v>5</v>
      </c>
      <c r="G2232" s="24">
        <v>2</v>
      </c>
      <c r="H2232" s="23" t="s">
        <v>847</v>
      </c>
      <c r="I2232" s="23" t="s">
        <v>2496</v>
      </c>
      <c r="J2232" s="23" t="s">
        <v>3812</v>
      </c>
      <c r="K2232" s="23" t="s">
        <v>154</v>
      </c>
      <c r="L2232" s="27">
        <v>0.77580000000000005</v>
      </c>
      <c r="M2232" s="25">
        <v>609</v>
      </c>
      <c r="N2232" s="25">
        <v>390</v>
      </c>
      <c r="O2232" s="24">
        <v>0</v>
      </c>
      <c r="P2232" s="24">
        <v>6</v>
      </c>
      <c r="Q2232" s="24">
        <v>0</v>
      </c>
      <c r="R2232" s="66"/>
      <c r="S2232" s="66"/>
      <c r="T2232" s="66"/>
      <c r="U2232" s="66"/>
      <c r="V2232" s="66"/>
      <c r="W2232" s="24"/>
      <c r="X2232" s="24"/>
      <c r="Y2232" s="24"/>
      <c r="Z2232" s="24"/>
      <c r="AA2232" s="28"/>
      <c r="AB2232" s="28">
        <v>0.5</v>
      </c>
      <c r="AC2232" s="28"/>
      <c r="AD2232" s="28">
        <v>40</v>
      </c>
      <c r="AE2232" s="28">
        <v>40.000977679999998</v>
      </c>
      <c r="AF2232" t="s">
        <v>664</v>
      </c>
    </row>
    <row r="2233" spans="1:32" ht="18" customHeight="1">
      <c r="A2233" s="22">
        <v>46187</v>
      </c>
      <c r="B2233" s="23" t="s">
        <v>44</v>
      </c>
      <c r="C2233" s="24">
        <v>570</v>
      </c>
      <c r="D2233" s="25">
        <v>1066</v>
      </c>
      <c r="E2233" s="26">
        <v>-576</v>
      </c>
      <c r="F2233" s="24">
        <v>2</v>
      </c>
      <c r="G2233" s="24">
        <v>2</v>
      </c>
      <c r="H2233" s="23" t="s">
        <v>3813</v>
      </c>
      <c r="I2233" s="23" t="s">
        <v>3814</v>
      </c>
      <c r="J2233" s="23" t="s">
        <v>3814</v>
      </c>
      <c r="K2233" s="23" t="s">
        <v>154</v>
      </c>
      <c r="L2233" s="27">
        <v>0.81989999999999996</v>
      </c>
      <c r="M2233" s="25">
        <v>-302</v>
      </c>
      <c r="N2233" s="25">
        <v>-950</v>
      </c>
      <c r="O2233" s="24">
        <v>0</v>
      </c>
      <c r="P2233" s="24">
        <v>0</v>
      </c>
      <c r="Q2233" s="24">
        <v>1</v>
      </c>
      <c r="R2233" s="66">
        <v>180.9139684516397</v>
      </c>
      <c r="S2233" s="66">
        <v>5.8923034474530009</v>
      </c>
      <c r="T2233" s="66">
        <v>533</v>
      </c>
      <c r="U2233" s="66">
        <v>533</v>
      </c>
      <c r="V2233" s="66">
        <v>266.5</v>
      </c>
      <c r="W2233" s="24">
        <v>0</v>
      </c>
      <c r="X2233" s="24">
        <v>0</v>
      </c>
      <c r="Y2233" s="24">
        <v>0</v>
      </c>
      <c r="Z2233" s="24">
        <v>3</v>
      </c>
      <c r="AA2233" s="28">
        <v>0.75</v>
      </c>
      <c r="AB2233" s="28">
        <v>0.5</v>
      </c>
      <c r="AC2233" s="28">
        <v>0.375</v>
      </c>
      <c r="AD2233" s="28">
        <v>13.8</v>
      </c>
      <c r="AE2233" s="28">
        <v>13.80097767</v>
      </c>
      <c r="AF2233" t="s">
        <v>620</v>
      </c>
    </row>
    <row r="2234" spans="1:32" ht="18" customHeight="1">
      <c r="A2234" s="22">
        <v>46187</v>
      </c>
      <c r="B2234" s="23" t="s">
        <v>256</v>
      </c>
      <c r="C2234" s="24">
        <v>761</v>
      </c>
      <c r="D2234" s="25">
        <v>1060</v>
      </c>
      <c r="E2234" s="26">
        <v>2</v>
      </c>
      <c r="F2234" s="24">
        <v>4</v>
      </c>
      <c r="G2234" s="24">
        <v>2</v>
      </c>
      <c r="H2234" s="23" t="s">
        <v>2349</v>
      </c>
      <c r="I2234" s="23" t="s">
        <v>2528</v>
      </c>
      <c r="J2234" s="23" t="s">
        <v>1100</v>
      </c>
      <c r="K2234" s="23" t="s">
        <v>154</v>
      </c>
      <c r="L2234" s="27">
        <v>1.0005999999999999</v>
      </c>
      <c r="M2234" s="25">
        <v>-403</v>
      </c>
      <c r="N2234" s="25">
        <v>-871</v>
      </c>
      <c r="O2234" s="24">
        <v>0</v>
      </c>
      <c r="P2234" s="24">
        <v>1</v>
      </c>
      <c r="Q2234" s="24">
        <v>0</v>
      </c>
      <c r="R2234" s="66"/>
      <c r="S2234" s="66"/>
      <c r="T2234" s="66"/>
      <c r="U2234" s="66"/>
      <c r="V2234" s="66"/>
      <c r="W2234" s="24"/>
      <c r="X2234" s="24"/>
      <c r="Y2234" s="24"/>
      <c r="Z2234" s="24"/>
      <c r="AA2234" s="28"/>
      <c r="AB2234" s="28">
        <v>0.5</v>
      </c>
      <c r="AC2234" s="28"/>
      <c r="AD2234" s="28">
        <v>35</v>
      </c>
      <c r="AE2234" s="28">
        <v>35.000977659999997</v>
      </c>
      <c r="AF2234" t="s">
        <v>668</v>
      </c>
    </row>
    <row r="2235" spans="1:32" ht="18" customHeight="1">
      <c r="A2235" s="22">
        <v>46187</v>
      </c>
      <c r="B2235" s="23" t="s">
        <v>171</v>
      </c>
      <c r="C2235" s="24">
        <v>666</v>
      </c>
      <c r="D2235" s="25">
        <v>1054</v>
      </c>
      <c r="E2235" s="26">
        <v>-160</v>
      </c>
      <c r="F2235" s="24">
        <v>6</v>
      </c>
      <c r="G2235" s="24">
        <v>5</v>
      </c>
      <c r="H2235" s="23" t="s">
        <v>161</v>
      </c>
      <c r="I2235" s="23" t="s">
        <v>1166</v>
      </c>
      <c r="J2235" s="23" t="s">
        <v>3815</v>
      </c>
      <c r="K2235" s="23" t="s">
        <v>154</v>
      </c>
      <c r="L2235" s="27">
        <v>0.94940000000000002</v>
      </c>
      <c r="M2235" s="25">
        <v>-708</v>
      </c>
      <c r="N2235" s="25">
        <v>-315</v>
      </c>
      <c r="O2235" s="24">
        <v>0</v>
      </c>
      <c r="P2235" s="24">
        <v>6</v>
      </c>
      <c r="Q2235" s="24">
        <v>0</v>
      </c>
      <c r="R2235" s="66"/>
      <c r="S2235" s="66"/>
      <c r="T2235" s="66"/>
      <c r="U2235" s="66"/>
      <c r="V2235" s="66"/>
      <c r="W2235" s="24"/>
      <c r="X2235" s="24"/>
      <c r="Y2235" s="24"/>
      <c r="Z2235" s="24"/>
      <c r="AA2235" s="28"/>
      <c r="AB2235" s="28">
        <v>0.5</v>
      </c>
      <c r="AC2235" s="28"/>
      <c r="AD2235" s="28">
        <v>40</v>
      </c>
      <c r="AE2235" s="28">
        <v>40.000977650000003</v>
      </c>
      <c r="AF2235" t="s">
        <v>664</v>
      </c>
    </row>
    <row r="2236" spans="1:32" ht="18" customHeight="1">
      <c r="A2236" s="22">
        <v>46187</v>
      </c>
      <c r="B2236" s="23" t="s">
        <v>20</v>
      </c>
      <c r="C2236" s="24">
        <v>702</v>
      </c>
      <c r="D2236" s="25">
        <v>1045</v>
      </c>
      <c r="E2236" s="26">
        <v>-1336</v>
      </c>
      <c r="F2236" s="24">
        <v>2</v>
      </c>
      <c r="G2236" s="24">
        <v>2</v>
      </c>
      <c r="H2236" s="23" t="s">
        <v>3804</v>
      </c>
      <c r="I2236" s="23" t="s">
        <v>3816</v>
      </c>
      <c r="J2236" s="23" t="s">
        <v>3816</v>
      </c>
      <c r="K2236" s="23" t="s">
        <v>154</v>
      </c>
      <c r="L2236" s="27">
        <v>0.57379999999999998</v>
      </c>
      <c r="M2236" s="25">
        <v>-548</v>
      </c>
      <c r="N2236" s="25">
        <v>-414</v>
      </c>
      <c r="O2236" s="24">
        <v>0</v>
      </c>
      <c r="P2236" s="24">
        <v>2</v>
      </c>
      <c r="Q2236" s="24">
        <v>0</v>
      </c>
      <c r="R2236" s="66"/>
      <c r="S2236" s="66"/>
      <c r="T2236" s="66"/>
      <c r="U2236" s="66"/>
      <c r="V2236" s="66"/>
      <c r="W2236" s="24"/>
      <c r="X2236" s="24"/>
      <c r="Y2236" s="24"/>
      <c r="Z2236" s="24"/>
      <c r="AA2236" s="28"/>
      <c r="AB2236" s="28">
        <v>0.5</v>
      </c>
      <c r="AC2236" s="28"/>
      <c r="AD2236" s="28">
        <v>30</v>
      </c>
      <c r="AE2236" s="28">
        <v>30.000977639999999</v>
      </c>
      <c r="AF2236" t="s">
        <v>661</v>
      </c>
    </row>
    <row r="2237" spans="1:32" ht="18" customHeight="1">
      <c r="A2237" s="22">
        <v>46187</v>
      </c>
      <c r="B2237" s="23" t="s">
        <v>470</v>
      </c>
      <c r="C2237" s="24">
        <v>661</v>
      </c>
      <c r="D2237" s="25">
        <v>1020</v>
      </c>
      <c r="E2237" s="26">
        <v>-744</v>
      </c>
      <c r="F2237" s="24">
        <v>8</v>
      </c>
      <c r="G2237" s="24">
        <v>16</v>
      </c>
      <c r="H2237" s="23" t="s">
        <v>3817</v>
      </c>
      <c r="I2237" s="23" t="s">
        <v>2427</v>
      </c>
      <c r="J2237" s="23" t="s">
        <v>348</v>
      </c>
      <c r="K2237" s="23" t="s">
        <v>154</v>
      </c>
      <c r="L2237" s="27">
        <v>0.75690000000000002</v>
      </c>
      <c r="M2237" s="25">
        <v>1154</v>
      </c>
      <c r="N2237" s="25">
        <v>-323</v>
      </c>
      <c r="O2237" s="24">
        <v>0</v>
      </c>
      <c r="P2237" s="24">
        <v>1</v>
      </c>
      <c r="Q2237" s="24">
        <v>0</v>
      </c>
      <c r="R2237" s="66"/>
      <c r="S2237" s="66"/>
      <c r="T2237" s="66"/>
      <c r="U2237" s="66"/>
      <c r="V2237" s="66"/>
      <c r="W2237" s="24"/>
      <c r="X2237" s="24"/>
      <c r="Y2237" s="24"/>
      <c r="Z2237" s="24"/>
      <c r="AA2237" s="28"/>
      <c r="AB2237" s="28">
        <v>0.5</v>
      </c>
      <c r="AC2237" s="28"/>
      <c r="AD2237" s="28">
        <v>30</v>
      </c>
      <c r="AE2237" s="28">
        <v>30.000977630000001</v>
      </c>
      <c r="AF2237" t="s">
        <v>661</v>
      </c>
    </row>
    <row r="2238" spans="1:32" ht="18" customHeight="1">
      <c r="A2238" s="22">
        <v>46187</v>
      </c>
      <c r="B2238" s="23" t="s">
        <v>20</v>
      </c>
      <c r="C2238" s="24">
        <v>681</v>
      </c>
      <c r="D2238" s="25">
        <v>1013</v>
      </c>
      <c r="E2238" s="26">
        <v>-445</v>
      </c>
      <c r="F2238" s="24">
        <v>10</v>
      </c>
      <c r="G2238" s="24">
        <v>4</v>
      </c>
      <c r="H2238" s="23" t="s">
        <v>3257</v>
      </c>
      <c r="I2238" s="23" t="s">
        <v>486</v>
      </c>
      <c r="J2238" s="23" t="s">
        <v>423</v>
      </c>
      <c r="K2238" s="23" t="s">
        <v>154</v>
      </c>
      <c r="L2238" s="27">
        <v>0.85360000000000003</v>
      </c>
      <c r="M2238" s="25">
        <v>644</v>
      </c>
      <c r="N2238" s="25">
        <v>-1314</v>
      </c>
      <c r="O2238" s="24">
        <v>0</v>
      </c>
      <c r="P2238" s="24">
        <v>1</v>
      </c>
      <c r="Q2238" s="24">
        <v>0</v>
      </c>
      <c r="R2238" s="66"/>
      <c r="S2238" s="66"/>
      <c r="T2238" s="66"/>
      <c r="U2238" s="66"/>
      <c r="V2238" s="66"/>
      <c r="W2238" s="24"/>
      <c r="X2238" s="24"/>
      <c r="Y2238" s="24"/>
      <c r="Z2238" s="24"/>
      <c r="AA2238" s="28"/>
      <c r="AB2238" s="28">
        <v>0.5</v>
      </c>
      <c r="AC2238" s="28"/>
      <c r="AD2238" s="28">
        <v>30</v>
      </c>
      <c r="AE2238" s="28">
        <v>30.00097762</v>
      </c>
      <c r="AF2238" t="s">
        <v>661</v>
      </c>
    </row>
    <row r="2239" spans="1:32" ht="18" customHeight="1">
      <c r="A2239" s="22">
        <v>46187</v>
      </c>
      <c r="B2239" s="23" t="s">
        <v>470</v>
      </c>
      <c r="C2239" s="24">
        <v>662</v>
      </c>
      <c r="D2239" s="25">
        <v>1007</v>
      </c>
      <c r="E2239" s="26">
        <v>1246</v>
      </c>
      <c r="F2239" s="24">
        <v>22</v>
      </c>
      <c r="G2239" s="24">
        <v>23</v>
      </c>
      <c r="H2239" s="23" t="s">
        <v>1809</v>
      </c>
      <c r="I2239" s="23" t="s">
        <v>1852</v>
      </c>
      <c r="J2239" s="23" t="s">
        <v>3818</v>
      </c>
      <c r="K2239" s="23" t="s">
        <v>154</v>
      </c>
      <c r="L2239" s="27">
        <v>1.4124000000000001</v>
      </c>
      <c r="M2239" s="25">
        <v>-1997</v>
      </c>
      <c r="N2239" s="25">
        <v>3629</v>
      </c>
      <c r="O2239" s="24">
        <v>0</v>
      </c>
      <c r="P2239" s="24">
        <v>2</v>
      </c>
      <c r="Q2239" s="24">
        <v>0</v>
      </c>
      <c r="R2239" s="66"/>
      <c r="S2239" s="66"/>
      <c r="T2239" s="66"/>
      <c r="U2239" s="66"/>
      <c r="V2239" s="66"/>
      <c r="W2239" s="24"/>
      <c r="X2239" s="24"/>
      <c r="Y2239" s="24"/>
      <c r="Z2239" s="24"/>
      <c r="AA2239" s="28"/>
      <c r="AB2239" s="28">
        <v>0.5</v>
      </c>
      <c r="AC2239" s="28"/>
      <c r="AD2239" s="28">
        <v>60</v>
      </c>
      <c r="AE2239" s="28">
        <v>60.00097761</v>
      </c>
      <c r="AF2239" t="s">
        <v>578</v>
      </c>
    </row>
    <row r="2240" spans="1:32" ht="18" customHeight="1">
      <c r="A2240" s="22">
        <v>46187</v>
      </c>
      <c r="B2240" s="23" t="s">
        <v>179</v>
      </c>
      <c r="C2240" s="24">
        <v>667</v>
      </c>
      <c r="D2240" s="25">
        <v>1003</v>
      </c>
      <c r="E2240" s="26">
        <v>-1094</v>
      </c>
      <c r="F2240" s="24">
        <v>1</v>
      </c>
      <c r="G2240" s="24">
        <v>0</v>
      </c>
      <c r="H2240" s="23" t="s">
        <v>3819</v>
      </c>
      <c r="I2240" s="23" t="s">
        <v>3819</v>
      </c>
      <c r="J2240" s="23" t="s">
        <v>214</v>
      </c>
      <c r="K2240" s="23" t="s">
        <v>154</v>
      </c>
      <c r="L2240" s="27">
        <v>0.63639999999999997</v>
      </c>
      <c r="M2240" s="25">
        <v>-1089</v>
      </c>
      <c r="N2240" s="25">
        <v>-712</v>
      </c>
      <c r="O2240" s="24">
        <v>0</v>
      </c>
      <c r="P2240" s="24">
        <v>7</v>
      </c>
      <c r="Q2240" s="24">
        <v>0</v>
      </c>
      <c r="R2240" s="66"/>
      <c r="S2240" s="66"/>
      <c r="T2240" s="66"/>
      <c r="U2240" s="66"/>
      <c r="V2240" s="66"/>
      <c r="W2240" s="24"/>
      <c r="X2240" s="24"/>
      <c r="Y2240" s="24"/>
      <c r="Z2240" s="24"/>
      <c r="AA2240" s="28"/>
      <c r="AB2240" s="28">
        <v>0.5</v>
      </c>
      <c r="AC2240" s="28"/>
      <c r="AD2240" s="28">
        <v>30</v>
      </c>
      <c r="AE2240" s="28">
        <v>30.000977599999999</v>
      </c>
      <c r="AF2240" t="s">
        <v>661</v>
      </c>
    </row>
    <row r="2241" spans="1:32" ht="18" customHeight="1">
      <c r="A2241" s="22">
        <v>46187</v>
      </c>
      <c r="B2241" s="23" t="s">
        <v>372</v>
      </c>
      <c r="C2241" s="24">
        <v>712</v>
      </c>
      <c r="D2241" s="25">
        <v>858</v>
      </c>
      <c r="E2241" s="26">
        <v>1206</v>
      </c>
      <c r="F2241" s="24">
        <v>20</v>
      </c>
      <c r="G2241" s="24">
        <v>5</v>
      </c>
      <c r="H2241" s="23" t="s">
        <v>3820</v>
      </c>
      <c r="I2241" s="23" t="s">
        <v>3522</v>
      </c>
      <c r="J2241" s="23" t="s">
        <v>3821</v>
      </c>
      <c r="K2241" s="23" t="s">
        <v>154</v>
      </c>
      <c r="L2241" s="27">
        <v>1.4684999999999999</v>
      </c>
      <c r="M2241" s="25">
        <v>-826</v>
      </c>
      <c r="N2241" s="25">
        <v>-522</v>
      </c>
      <c r="O2241" s="24">
        <v>0</v>
      </c>
      <c r="P2241" s="24">
        <v>2</v>
      </c>
      <c r="Q2241" s="24">
        <v>0</v>
      </c>
      <c r="R2241" s="66"/>
      <c r="S2241" s="66"/>
      <c r="T2241" s="66"/>
      <c r="U2241" s="66"/>
      <c r="V2241" s="66"/>
      <c r="W2241" s="24"/>
      <c r="X2241" s="24"/>
      <c r="Y2241" s="24"/>
      <c r="Z2241" s="24"/>
      <c r="AA2241" s="28"/>
      <c r="AB2241" s="28">
        <v>0.5</v>
      </c>
      <c r="AC2241" s="28"/>
      <c r="AD2241" s="28">
        <v>0</v>
      </c>
      <c r="AE2241" s="28">
        <v>0</v>
      </c>
    </row>
    <row r="2242" spans="1:32" ht="18" customHeight="1">
      <c r="A2242" s="22">
        <v>46187</v>
      </c>
      <c r="B2242" s="23" t="s">
        <v>324</v>
      </c>
      <c r="C2242" s="24">
        <v>735</v>
      </c>
      <c r="D2242" s="25">
        <v>825</v>
      </c>
      <c r="E2242" s="26">
        <v>-506</v>
      </c>
      <c r="F2242" s="24">
        <v>6</v>
      </c>
      <c r="G2242" s="24">
        <v>0</v>
      </c>
      <c r="H2242" s="23" t="s">
        <v>1111</v>
      </c>
      <c r="I2242" s="23" t="s">
        <v>1111</v>
      </c>
      <c r="J2242" s="23" t="s">
        <v>214</v>
      </c>
      <c r="K2242" s="23" t="s">
        <v>154</v>
      </c>
      <c r="L2242" s="27">
        <v>0.79559999999999997</v>
      </c>
      <c r="M2242" s="25">
        <v>1182</v>
      </c>
      <c r="N2242" s="25">
        <v>-1319</v>
      </c>
      <c r="O2242" s="24">
        <v>0</v>
      </c>
      <c r="P2242" s="24">
        <v>5</v>
      </c>
      <c r="Q2242" s="24">
        <v>0</v>
      </c>
      <c r="R2242" s="66"/>
      <c r="S2242" s="66"/>
      <c r="T2242" s="66"/>
      <c r="U2242" s="66"/>
      <c r="V2242" s="66"/>
      <c r="W2242" s="24"/>
      <c r="X2242" s="24"/>
      <c r="Y2242" s="24"/>
      <c r="Z2242" s="24"/>
      <c r="AA2242" s="28"/>
      <c r="AB2242" s="28">
        <v>0.5</v>
      </c>
      <c r="AC2242" s="28"/>
      <c r="AD2242" s="28">
        <v>20</v>
      </c>
      <c r="AE2242" s="28">
        <v>20.000977580000001</v>
      </c>
      <c r="AF2242" t="s">
        <v>590</v>
      </c>
    </row>
    <row r="2243" spans="1:32" ht="18" customHeight="1">
      <c r="A2243" s="22">
        <v>46187</v>
      </c>
      <c r="B2243" s="23" t="s">
        <v>9</v>
      </c>
      <c r="C2243" s="24">
        <v>528</v>
      </c>
      <c r="D2243" s="25">
        <v>818</v>
      </c>
      <c r="E2243" s="26">
        <v>-733</v>
      </c>
      <c r="F2243" s="24">
        <v>1</v>
      </c>
      <c r="G2243" s="24">
        <v>1</v>
      </c>
      <c r="H2243" s="23" t="s">
        <v>3822</v>
      </c>
      <c r="I2243" s="23" t="s">
        <v>3823</v>
      </c>
      <c r="J2243" s="23" t="s">
        <v>3823</v>
      </c>
      <c r="K2243" s="23" t="s">
        <v>154</v>
      </c>
      <c r="L2243" s="27">
        <v>0.70130000000000003</v>
      </c>
      <c r="M2243" s="25">
        <v>-468</v>
      </c>
      <c r="N2243" s="25">
        <v>1321</v>
      </c>
      <c r="O2243" s="24">
        <v>0</v>
      </c>
      <c r="P2243" s="24">
        <v>8</v>
      </c>
      <c r="Q2243" s="24">
        <v>1</v>
      </c>
      <c r="R2243" s="66">
        <v>124.9074823578248</v>
      </c>
      <c r="S2243" s="66">
        <v>6.5488470711198863</v>
      </c>
      <c r="T2243" s="66">
        <v>818</v>
      </c>
      <c r="U2243" s="66">
        <v>818</v>
      </c>
      <c r="V2243" s="66">
        <v>409</v>
      </c>
      <c r="W2243" s="24">
        <v>0</v>
      </c>
      <c r="X2243" s="24">
        <v>0</v>
      </c>
      <c r="Y2243" s="24">
        <v>0</v>
      </c>
      <c r="Z2243" s="24">
        <v>0</v>
      </c>
      <c r="AA2243" s="28">
        <v>0</v>
      </c>
      <c r="AB2243" s="28">
        <v>0.5</v>
      </c>
      <c r="AC2243" s="28">
        <v>0</v>
      </c>
      <c r="AD2243" s="28">
        <v>10</v>
      </c>
      <c r="AE2243" s="28">
        <v>10.00097757</v>
      </c>
      <c r="AF2243" t="s">
        <v>584</v>
      </c>
    </row>
    <row r="2244" spans="1:32" ht="18" customHeight="1">
      <c r="A2244" s="22">
        <v>46187</v>
      </c>
      <c r="B2244" s="23" t="s">
        <v>470</v>
      </c>
      <c r="C2244" s="24">
        <v>660</v>
      </c>
      <c r="D2244" s="25">
        <v>713</v>
      </c>
      <c r="E2244" s="26">
        <v>-365</v>
      </c>
      <c r="F2244" s="24">
        <v>6</v>
      </c>
      <c r="G2244" s="24">
        <v>6</v>
      </c>
      <c r="H2244" s="23" t="s">
        <v>327</v>
      </c>
      <c r="I2244" s="23" t="s">
        <v>1173</v>
      </c>
      <c r="J2244" s="23" t="s">
        <v>1173</v>
      </c>
      <c r="K2244" s="23" t="s">
        <v>154</v>
      </c>
      <c r="L2244" s="27">
        <v>0.82940000000000003</v>
      </c>
      <c r="M2244" s="25">
        <v>-4186</v>
      </c>
      <c r="N2244" s="25">
        <v>-781</v>
      </c>
      <c r="O2244" s="24">
        <v>0</v>
      </c>
      <c r="P2244" s="24">
        <v>0</v>
      </c>
      <c r="Q2244" s="24">
        <v>0</v>
      </c>
      <c r="R2244" s="66"/>
      <c r="S2244" s="66"/>
      <c r="T2244" s="66"/>
      <c r="U2244" s="66"/>
      <c r="V2244" s="66"/>
      <c r="W2244" s="24"/>
      <c r="X2244" s="24"/>
      <c r="Y2244" s="24"/>
      <c r="Z2244" s="24"/>
      <c r="AA2244" s="28"/>
      <c r="AB2244" s="28">
        <v>0.5</v>
      </c>
      <c r="AC2244" s="28"/>
      <c r="AD2244" s="28">
        <v>10</v>
      </c>
      <c r="AE2244" s="28">
        <v>10.000977560000001</v>
      </c>
      <c r="AF2244" t="s">
        <v>584</v>
      </c>
    </row>
    <row r="2245" spans="1:32" ht="18" customHeight="1">
      <c r="A2245" s="22">
        <v>46187</v>
      </c>
      <c r="B2245" s="23" t="s">
        <v>20</v>
      </c>
      <c r="C2245" s="24">
        <v>680</v>
      </c>
      <c r="D2245" s="25">
        <v>654</v>
      </c>
      <c r="E2245" s="26">
        <v>-159</v>
      </c>
      <c r="F2245" s="24">
        <v>4</v>
      </c>
      <c r="G2245" s="24">
        <v>1</v>
      </c>
      <c r="H2245" s="23" t="s">
        <v>863</v>
      </c>
      <c r="I2245" s="23" t="s">
        <v>2179</v>
      </c>
      <c r="J2245" s="23" t="s">
        <v>3824</v>
      </c>
      <c r="K2245" s="23" t="s">
        <v>154</v>
      </c>
      <c r="L2245" s="27">
        <v>0.91900000000000004</v>
      </c>
      <c r="M2245" s="25">
        <v>772</v>
      </c>
      <c r="N2245" s="25">
        <v>-237</v>
      </c>
      <c r="O2245" s="24">
        <v>0</v>
      </c>
      <c r="P2245" s="24">
        <v>0</v>
      </c>
      <c r="Q2245" s="24">
        <v>0</v>
      </c>
      <c r="R2245" s="66"/>
      <c r="S2245" s="66"/>
      <c r="T2245" s="66"/>
      <c r="U2245" s="66"/>
      <c r="V2245" s="66"/>
      <c r="W2245" s="24"/>
      <c r="X2245" s="24"/>
      <c r="Y2245" s="24"/>
      <c r="Z2245" s="24"/>
      <c r="AA2245" s="28"/>
      <c r="AB2245" s="28">
        <v>0.5</v>
      </c>
      <c r="AC2245" s="28"/>
      <c r="AD2245" s="28">
        <v>10</v>
      </c>
      <c r="AE2245" s="28">
        <v>10.00097755</v>
      </c>
      <c r="AF2245" t="s">
        <v>584</v>
      </c>
    </row>
    <row r="2246" spans="1:32" ht="18" customHeight="1">
      <c r="A2246" s="22">
        <v>46187</v>
      </c>
      <c r="B2246" s="23" t="s">
        <v>9</v>
      </c>
      <c r="C2246" s="24">
        <v>535</v>
      </c>
      <c r="D2246" s="25">
        <v>626</v>
      </c>
      <c r="E2246" s="26">
        <v>231</v>
      </c>
      <c r="F2246" s="24">
        <v>4</v>
      </c>
      <c r="G2246" s="24">
        <v>0</v>
      </c>
      <c r="H2246" s="23" t="s">
        <v>2607</v>
      </c>
      <c r="I2246" s="23" t="s">
        <v>2607</v>
      </c>
      <c r="J2246" s="23" t="s">
        <v>214</v>
      </c>
      <c r="K2246" s="23" t="s">
        <v>370</v>
      </c>
      <c r="L2246" s="27">
        <v>1.123</v>
      </c>
      <c r="M2246" s="25">
        <v>109</v>
      </c>
      <c r="N2246" s="25">
        <v>1096</v>
      </c>
      <c r="O2246" s="24">
        <v>0</v>
      </c>
      <c r="P2246" s="24">
        <v>5</v>
      </c>
      <c r="Q2246" s="24">
        <v>1</v>
      </c>
      <c r="R2246" s="66">
        <v>106.7250415110004</v>
      </c>
      <c r="S2246" s="66">
        <v>5.8655400001458586</v>
      </c>
      <c r="T2246" s="66">
        <v>156.5</v>
      </c>
      <c r="U2246" s="66"/>
      <c r="V2246" s="66">
        <v>156.5</v>
      </c>
      <c r="W2246" s="24">
        <v>7</v>
      </c>
      <c r="X2246" s="24"/>
      <c r="Y2246" s="24">
        <v>2</v>
      </c>
      <c r="Z2246" s="24">
        <v>2</v>
      </c>
      <c r="AA2246" s="28">
        <v>3.666666666666667</v>
      </c>
      <c r="AB2246" s="28">
        <v>0.5</v>
      </c>
      <c r="AC2246" s="28">
        <v>1.833333333333333</v>
      </c>
      <c r="AD2246" s="28">
        <v>28.3</v>
      </c>
      <c r="AE2246" s="28">
        <v>28.300977540000002</v>
      </c>
      <c r="AF2246" t="s">
        <v>3825</v>
      </c>
    </row>
    <row r="2247" spans="1:32" ht="18" customHeight="1">
      <c r="A2247" s="22">
        <v>46187</v>
      </c>
      <c r="B2247" s="23" t="s">
        <v>179</v>
      </c>
      <c r="C2247" s="24">
        <v>668</v>
      </c>
      <c r="D2247" s="25">
        <v>602</v>
      </c>
      <c r="E2247" s="26">
        <v>2487</v>
      </c>
      <c r="F2247" s="24">
        <v>23</v>
      </c>
      <c r="G2247" s="24">
        <v>1</v>
      </c>
      <c r="H2247" s="23" t="s">
        <v>3826</v>
      </c>
      <c r="I2247" s="23" t="s">
        <v>1261</v>
      </c>
      <c r="J2247" s="23" t="s">
        <v>3827</v>
      </c>
      <c r="K2247" s="23" t="s">
        <v>154</v>
      </c>
      <c r="L2247" s="27">
        <v>2.3771</v>
      </c>
      <c r="M2247" s="25">
        <v>-582</v>
      </c>
      <c r="N2247" s="25">
        <v>-2335</v>
      </c>
      <c r="O2247" s="24">
        <v>0</v>
      </c>
      <c r="P2247" s="24">
        <v>8</v>
      </c>
      <c r="Q2247" s="24">
        <v>0</v>
      </c>
      <c r="R2247" s="66"/>
      <c r="S2247" s="66"/>
      <c r="T2247" s="66"/>
      <c r="U2247" s="66"/>
      <c r="V2247" s="66"/>
      <c r="W2247" s="24"/>
      <c r="X2247" s="24"/>
      <c r="Y2247" s="24"/>
      <c r="Z2247" s="24"/>
      <c r="AA2247" s="28"/>
      <c r="AB2247" s="28">
        <v>0.5</v>
      </c>
      <c r="AC2247" s="28"/>
      <c r="AD2247" s="28">
        <v>0</v>
      </c>
      <c r="AE2247" s="28">
        <v>0</v>
      </c>
    </row>
    <row r="2248" spans="1:32" ht="18" customHeight="1">
      <c r="A2248" s="22">
        <v>46187</v>
      </c>
      <c r="B2248" s="23" t="s">
        <v>387</v>
      </c>
      <c r="C2248" s="24">
        <v>683</v>
      </c>
      <c r="D2248" s="25">
        <v>579</v>
      </c>
      <c r="E2248" s="26">
        <v>877</v>
      </c>
      <c r="F2248" s="24">
        <v>15</v>
      </c>
      <c r="G2248" s="24">
        <v>4</v>
      </c>
      <c r="H2248" s="23" t="s">
        <v>3828</v>
      </c>
      <c r="I2248" s="23" t="s">
        <v>1877</v>
      </c>
      <c r="J2248" s="23" t="s">
        <v>325</v>
      </c>
      <c r="K2248" s="23" t="s">
        <v>154</v>
      </c>
      <c r="L2248" s="27">
        <v>1.5048999999999999</v>
      </c>
      <c r="M2248" s="25">
        <v>-147</v>
      </c>
      <c r="N2248" s="25">
        <v>-118</v>
      </c>
      <c r="O2248" s="24">
        <v>0</v>
      </c>
      <c r="P2248" s="24">
        <v>3</v>
      </c>
      <c r="Q2248" s="24">
        <v>0</v>
      </c>
      <c r="R2248" s="66"/>
      <c r="S2248" s="66"/>
      <c r="T2248" s="66"/>
      <c r="U2248" s="66"/>
      <c r="V2248" s="66"/>
      <c r="W2248" s="24"/>
      <c r="X2248" s="24"/>
      <c r="Y2248" s="24"/>
      <c r="Z2248" s="24"/>
      <c r="AA2248" s="28"/>
      <c r="AB2248" s="28">
        <v>0.5</v>
      </c>
      <c r="AC2248" s="28"/>
      <c r="AD2248" s="28">
        <v>0</v>
      </c>
      <c r="AE2248" s="28">
        <v>0</v>
      </c>
    </row>
    <row r="2249" spans="1:32" ht="18" customHeight="1">
      <c r="A2249" s="22">
        <v>46187</v>
      </c>
      <c r="B2249" s="23" t="s">
        <v>38</v>
      </c>
      <c r="C2249" s="24">
        <v>703</v>
      </c>
      <c r="D2249" s="25">
        <v>567</v>
      </c>
      <c r="E2249" s="26">
        <v>-586</v>
      </c>
      <c r="F2249" s="24">
        <v>2</v>
      </c>
      <c r="G2249" s="24">
        <v>1</v>
      </c>
      <c r="H2249" s="23" t="s">
        <v>1277</v>
      </c>
      <c r="I2249" s="23" t="s">
        <v>1278</v>
      </c>
      <c r="J2249" s="23" t="s">
        <v>3829</v>
      </c>
      <c r="K2249" s="23" t="s">
        <v>154</v>
      </c>
      <c r="L2249" s="27">
        <v>0.65549999999999997</v>
      </c>
      <c r="M2249" s="25">
        <v>3513</v>
      </c>
      <c r="N2249" s="25">
        <v>-1723</v>
      </c>
      <c r="O2249" s="24">
        <v>0</v>
      </c>
      <c r="P2249" s="24">
        <v>3</v>
      </c>
      <c r="Q2249" s="24">
        <v>0</v>
      </c>
      <c r="R2249" s="66"/>
      <c r="S2249" s="66"/>
      <c r="T2249" s="66"/>
      <c r="U2249" s="66"/>
      <c r="V2249" s="66"/>
      <c r="W2249" s="24"/>
      <c r="X2249" s="24"/>
      <c r="Y2249" s="24"/>
      <c r="Z2249" s="24"/>
      <c r="AA2249" s="28"/>
      <c r="AB2249" s="28">
        <v>0.5</v>
      </c>
      <c r="AC2249" s="28"/>
      <c r="AD2249" s="28">
        <v>10</v>
      </c>
      <c r="AE2249" s="28">
        <v>10.00097751</v>
      </c>
      <c r="AF2249" t="s">
        <v>584</v>
      </c>
    </row>
    <row r="2250" spans="1:32" ht="18" customHeight="1">
      <c r="A2250" s="22">
        <v>46187</v>
      </c>
      <c r="B2250" s="23" t="s">
        <v>49</v>
      </c>
      <c r="C2250" s="24">
        <v>687</v>
      </c>
      <c r="D2250" s="25">
        <v>554</v>
      </c>
      <c r="E2250" s="26">
        <v>327</v>
      </c>
      <c r="F2250" s="24">
        <v>7</v>
      </c>
      <c r="G2250" s="24">
        <v>2</v>
      </c>
      <c r="H2250" s="23" t="s">
        <v>1262</v>
      </c>
      <c r="I2250" s="23" t="s">
        <v>1791</v>
      </c>
      <c r="J2250" s="23" t="s">
        <v>1178</v>
      </c>
      <c r="K2250" s="23" t="s">
        <v>154</v>
      </c>
      <c r="L2250" s="27">
        <v>1.1968000000000001</v>
      </c>
      <c r="M2250" s="25">
        <v>-656</v>
      </c>
      <c r="N2250" s="25">
        <v>-805</v>
      </c>
      <c r="O2250" s="24">
        <v>0</v>
      </c>
      <c r="P2250" s="24">
        <v>7</v>
      </c>
      <c r="Q2250" s="24">
        <v>0</v>
      </c>
      <c r="R2250" s="66"/>
      <c r="S2250" s="66"/>
      <c r="T2250" s="66"/>
      <c r="U2250" s="66"/>
      <c r="V2250" s="66"/>
      <c r="W2250" s="24"/>
      <c r="X2250" s="24"/>
      <c r="Y2250" s="24"/>
      <c r="Z2250" s="24"/>
      <c r="AA2250" s="28"/>
      <c r="AB2250" s="28">
        <v>0.5</v>
      </c>
      <c r="AC2250" s="28"/>
      <c r="AD2250" s="28">
        <v>0</v>
      </c>
      <c r="AE2250" s="28">
        <v>0</v>
      </c>
    </row>
    <row r="2251" spans="1:32" ht="18" customHeight="1">
      <c r="A2251" s="22">
        <v>46187</v>
      </c>
      <c r="B2251" s="23" t="s">
        <v>404</v>
      </c>
      <c r="C2251" s="24">
        <v>731</v>
      </c>
      <c r="D2251" s="25">
        <v>541</v>
      </c>
      <c r="E2251" s="26">
        <v>-517</v>
      </c>
      <c r="F2251" s="24">
        <v>1</v>
      </c>
      <c r="G2251" s="24">
        <v>0</v>
      </c>
      <c r="H2251" s="23" t="s">
        <v>3830</v>
      </c>
      <c r="I2251" s="23" t="s">
        <v>3830</v>
      </c>
      <c r="J2251" s="23" t="s">
        <v>214</v>
      </c>
      <c r="K2251" s="23" t="s">
        <v>154</v>
      </c>
      <c r="L2251" s="27">
        <v>0.68149999999999999</v>
      </c>
      <c r="M2251" s="25">
        <v>-114</v>
      </c>
      <c r="N2251" s="25">
        <v>-750</v>
      </c>
      <c r="O2251" s="24">
        <v>0</v>
      </c>
      <c r="P2251" s="24">
        <v>1</v>
      </c>
      <c r="Q2251" s="24">
        <v>0</v>
      </c>
      <c r="R2251" s="66"/>
      <c r="S2251" s="66"/>
      <c r="T2251" s="66"/>
      <c r="U2251" s="66"/>
      <c r="V2251" s="66"/>
      <c r="W2251" s="24"/>
      <c r="X2251" s="24"/>
      <c r="Y2251" s="24"/>
      <c r="Z2251" s="24"/>
      <c r="AA2251" s="28"/>
      <c r="AB2251" s="28">
        <v>0.5</v>
      </c>
      <c r="AC2251" s="28"/>
      <c r="AD2251" s="28">
        <v>10</v>
      </c>
      <c r="AE2251" s="28">
        <v>10.00097749</v>
      </c>
      <c r="AF2251" t="s">
        <v>584</v>
      </c>
    </row>
    <row r="2252" spans="1:32" ht="18" customHeight="1">
      <c r="A2252" s="22">
        <v>46187</v>
      </c>
      <c r="B2252" s="23" t="s">
        <v>9</v>
      </c>
      <c r="C2252" s="24">
        <v>520</v>
      </c>
      <c r="D2252" s="25">
        <v>505</v>
      </c>
      <c r="E2252" s="26">
        <v>-331</v>
      </c>
      <c r="F2252" s="24">
        <v>1</v>
      </c>
      <c r="G2252" s="24">
        <v>0</v>
      </c>
      <c r="H2252" s="23" t="s">
        <v>3831</v>
      </c>
      <c r="I2252" s="23" t="s">
        <v>3831</v>
      </c>
      <c r="J2252" s="23" t="s">
        <v>214</v>
      </c>
      <c r="K2252" s="23" t="s">
        <v>154</v>
      </c>
      <c r="L2252" s="27">
        <v>0.78149999999999997</v>
      </c>
      <c r="M2252" s="25">
        <v>2116</v>
      </c>
      <c r="N2252" s="25">
        <v>-574</v>
      </c>
      <c r="O2252" s="24">
        <v>0</v>
      </c>
      <c r="P2252" s="24">
        <v>0</v>
      </c>
      <c r="Q2252" s="24">
        <v>1</v>
      </c>
      <c r="R2252" s="66">
        <v>88.232461602324619</v>
      </c>
      <c r="S2252" s="66">
        <v>5.7235170687643491</v>
      </c>
      <c r="T2252" s="66">
        <v>505</v>
      </c>
      <c r="U2252" s="66"/>
      <c r="V2252" s="66">
        <v>505</v>
      </c>
      <c r="W2252" s="24">
        <v>0</v>
      </c>
      <c r="X2252" s="24"/>
      <c r="Y2252" s="24">
        <v>0</v>
      </c>
      <c r="Z2252" s="24">
        <v>5</v>
      </c>
      <c r="AA2252" s="28">
        <v>1.666666666666667</v>
      </c>
      <c r="AB2252" s="28">
        <v>0.5</v>
      </c>
      <c r="AC2252" s="28">
        <v>0.83333333333333337</v>
      </c>
      <c r="AD2252" s="28">
        <v>18.3</v>
      </c>
      <c r="AE2252" s="28">
        <v>18.30097748</v>
      </c>
      <c r="AF2252" t="s">
        <v>3669</v>
      </c>
    </row>
    <row r="2253" spans="1:32" ht="18" customHeight="1">
      <c r="A2253" s="22">
        <v>46187</v>
      </c>
      <c r="B2253" s="23" t="s">
        <v>166</v>
      </c>
      <c r="C2253" s="24">
        <v>652</v>
      </c>
      <c r="D2253" s="25">
        <v>477</v>
      </c>
      <c r="E2253" s="26">
        <v>-111</v>
      </c>
      <c r="F2253" s="24">
        <v>5</v>
      </c>
      <c r="G2253" s="24">
        <v>2</v>
      </c>
      <c r="H2253" s="23" t="s">
        <v>2773</v>
      </c>
      <c r="I2253" s="23" t="s">
        <v>2483</v>
      </c>
      <c r="J2253" s="23" t="s">
        <v>3832</v>
      </c>
      <c r="K2253" s="23" t="s">
        <v>154</v>
      </c>
      <c r="L2253" s="27">
        <v>0.9224</v>
      </c>
      <c r="M2253" s="25">
        <v>-1706</v>
      </c>
      <c r="N2253" s="25">
        <v>-2242</v>
      </c>
      <c r="O2253" s="24">
        <v>0</v>
      </c>
      <c r="P2253" s="24">
        <v>2</v>
      </c>
      <c r="Q2253" s="24">
        <v>0</v>
      </c>
      <c r="R2253" s="66"/>
      <c r="S2253" s="66"/>
      <c r="T2253" s="66"/>
      <c r="U2253" s="66"/>
      <c r="V2253" s="66"/>
      <c r="W2253" s="24"/>
      <c r="X2253" s="24"/>
      <c r="Y2253" s="24"/>
      <c r="Z2253" s="24"/>
      <c r="AA2253" s="28"/>
      <c r="AB2253" s="28">
        <v>0.5</v>
      </c>
      <c r="AC2253" s="28"/>
      <c r="AD2253" s="28">
        <v>10</v>
      </c>
      <c r="AE2253" s="28">
        <v>10.00097747</v>
      </c>
      <c r="AF2253" t="s">
        <v>584</v>
      </c>
    </row>
    <row r="2254" spans="1:32" ht="18" customHeight="1">
      <c r="A2254" s="22">
        <v>46187</v>
      </c>
      <c r="B2254" s="23" t="s">
        <v>9</v>
      </c>
      <c r="C2254" s="24">
        <v>517</v>
      </c>
      <c r="D2254" s="25">
        <v>469</v>
      </c>
      <c r="E2254" s="26">
        <v>-222</v>
      </c>
      <c r="F2254" s="24">
        <v>1</v>
      </c>
      <c r="G2254" s="24">
        <v>0</v>
      </c>
      <c r="H2254" s="23" t="s">
        <v>3084</v>
      </c>
      <c r="I2254" s="23" t="s">
        <v>3084</v>
      </c>
      <c r="J2254" s="23" t="s">
        <v>214</v>
      </c>
      <c r="K2254" s="23" t="s">
        <v>154</v>
      </c>
      <c r="L2254" s="27">
        <v>0.84219999999999995</v>
      </c>
      <c r="M2254" s="25">
        <v>261</v>
      </c>
      <c r="N2254" s="25">
        <v>-135</v>
      </c>
      <c r="O2254" s="24">
        <v>0</v>
      </c>
      <c r="P2254" s="24">
        <v>7</v>
      </c>
      <c r="Q2254" s="24">
        <v>1</v>
      </c>
      <c r="R2254" s="66">
        <v>90.479503943545041</v>
      </c>
      <c r="S2254" s="66">
        <v>5.1834943778276452</v>
      </c>
      <c r="T2254" s="66">
        <v>469</v>
      </c>
      <c r="U2254" s="66"/>
      <c r="V2254" s="66">
        <v>469</v>
      </c>
      <c r="W2254" s="24">
        <v>0</v>
      </c>
      <c r="X2254" s="24"/>
      <c r="Y2254" s="24">
        <v>0</v>
      </c>
      <c r="Z2254" s="24">
        <v>7</v>
      </c>
      <c r="AA2254" s="28">
        <v>2.333333333333333</v>
      </c>
      <c r="AB2254" s="28">
        <v>0.5</v>
      </c>
      <c r="AC2254" s="28">
        <v>1.166666666666667</v>
      </c>
      <c r="AD2254" s="28">
        <v>21.7</v>
      </c>
      <c r="AE2254" s="28">
        <v>21.700977460000001</v>
      </c>
      <c r="AF2254" t="s">
        <v>653</v>
      </c>
    </row>
    <row r="2255" spans="1:32" ht="18" customHeight="1">
      <c r="A2255" s="22">
        <v>46187</v>
      </c>
      <c r="B2255" s="23" t="s">
        <v>416</v>
      </c>
      <c r="C2255" s="24">
        <v>650</v>
      </c>
      <c r="D2255" s="25">
        <v>365</v>
      </c>
      <c r="E2255" s="26">
        <v>-214</v>
      </c>
      <c r="F2255" s="24">
        <v>3</v>
      </c>
      <c r="G2255" s="24">
        <v>1</v>
      </c>
      <c r="H2255" s="23" t="s">
        <v>692</v>
      </c>
      <c r="I2255" s="23" t="s">
        <v>3181</v>
      </c>
      <c r="J2255" s="23" t="s">
        <v>2054</v>
      </c>
      <c r="K2255" s="23" t="s">
        <v>154</v>
      </c>
      <c r="L2255" s="27">
        <v>0.80459999999999998</v>
      </c>
      <c r="M2255" s="25">
        <v>1464</v>
      </c>
      <c r="N2255" s="25">
        <v>-129</v>
      </c>
      <c r="O2255" s="24">
        <v>0</v>
      </c>
      <c r="P2255" s="24">
        <v>0</v>
      </c>
      <c r="Q2255" s="24">
        <v>0</v>
      </c>
      <c r="R2255" s="66"/>
      <c r="S2255" s="66"/>
      <c r="T2255" s="66"/>
      <c r="U2255" s="66"/>
      <c r="V2255" s="66"/>
      <c r="W2255" s="24"/>
      <c r="X2255" s="24"/>
      <c r="Y2255" s="24"/>
      <c r="Z2255" s="24"/>
      <c r="AA2255" s="28"/>
      <c r="AB2255" s="28">
        <v>0.5</v>
      </c>
      <c r="AC2255" s="28"/>
      <c r="AD2255" s="28">
        <v>10</v>
      </c>
      <c r="AE2255" s="28">
        <v>10.000977450000001</v>
      </c>
      <c r="AF2255" t="s">
        <v>584</v>
      </c>
    </row>
    <row r="2256" spans="1:32" ht="18" customHeight="1">
      <c r="A2256" s="22">
        <v>46187</v>
      </c>
      <c r="B2256" s="23" t="s">
        <v>307</v>
      </c>
      <c r="C2256" s="24">
        <v>635</v>
      </c>
      <c r="D2256" s="25">
        <v>356</v>
      </c>
      <c r="E2256" s="26">
        <v>120</v>
      </c>
      <c r="F2256" s="24">
        <v>6</v>
      </c>
      <c r="G2256" s="24">
        <v>2</v>
      </c>
      <c r="H2256" s="23" t="s">
        <v>3417</v>
      </c>
      <c r="I2256" s="23" t="s">
        <v>2276</v>
      </c>
      <c r="J2256" s="23" t="s">
        <v>2277</v>
      </c>
      <c r="K2256" s="23" t="s">
        <v>154</v>
      </c>
      <c r="L2256" s="27">
        <v>1.1124000000000001</v>
      </c>
      <c r="M2256" s="25">
        <v>-2852</v>
      </c>
      <c r="N2256" s="25">
        <v>0</v>
      </c>
      <c r="O2256" s="24">
        <v>0</v>
      </c>
      <c r="P2256" s="24">
        <v>5</v>
      </c>
      <c r="Q2256" s="24">
        <v>0</v>
      </c>
      <c r="R2256" s="66"/>
      <c r="S2256" s="66"/>
      <c r="T2256" s="66"/>
      <c r="U2256" s="66"/>
      <c r="V2256" s="66"/>
      <c r="W2256" s="24"/>
      <c r="X2256" s="24"/>
      <c r="Y2256" s="24"/>
      <c r="Z2256" s="24"/>
      <c r="AA2256" s="28"/>
      <c r="AB2256" s="28">
        <v>0.5</v>
      </c>
      <c r="AC2256" s="28"/>
      <c r="AD2256" s="28">
        <v>10</v>
      </c>
      <c r="AE2256" s="28">
        <v>10.00097744</v>
      </c>
      <c r="AF2256" t="s">
        <v>195</v>
      </c>
    </row>
    <row r="2257" spans="1:32" ht="18" customHeight="1">
      <c r="A2257" s="22">
        <v>46187</v>
      </c>
      <c r="B2257" s="23" t="s">
        <v>179</v>
      </c>
      <c r="C2257" s="24">
        <v>670</v>
      </c>
      <c r="D2257" s="25">
        <v>230</v>
      </c>
      <c r="E2257" s="26">
        <v>-150</v>
      </c>
      <c r="F2257" s="24">
        <v>1</v>
      </c>
      <c r="G2257" s="24">
        <v>1</v>
      </c>
      <c r="H2257" s="23" t="s">
        <v>3833</v>
      </c>
      <c r="I2257" s="23" t="s">
        <v>1931</v>
      </c>
      <c r="J2257" s="23" t="s">
        <v>1931</v>
      </c>
      <c r="K2257" s="23" t="s">
        <v>154</v>
      </c>
      <c r="L2257" s="27">
        <v>0.78259999999999996</v>
      </c>
      <c r="M2257" s="25">
        <v>1152</v>
      </c>
      <c r="N2257" s="25">
        <v>-817</v>
      </c>
      <c r="O2257" s="24">
        <v>0</v>
      </c>
      <c r="P2257" s="24">
        <v>0</v>
      </c>
      <c r="Q2257" s="24">
        <v>0</v>
      </c>
      <c r="R2257" s="66"/>
      <c r="S2257" s="66"/>
      <c r="T2257" s="66"/>
      <c r="U2257" s="66"/>
      <c r="V2257" s="66"/>
      <c r="W2257" s="24"/>
      <c r="X2257" s="24"/>
      <c r="Y2257" s="24"/>
      <c r="Z2257" s="24"/>
      <c r="AA2257" s="28"/>
      <c r="AB2257" s="28">
        <v>0.5</v>
      </c>
      <c r="AC2257" s="28"/>
      <c r="AD2257" s="28">
        <v>10</v>
      </c>
      <c r="AE2257" s="28">
        <v>10.000977430000001</v>
      </c>
      <c r="AF2257" t="s">
        <v>584</v>
      </c>
    </row>
    <row r="2258" spans="1:32" ht="18" customHeight="1">
      <c r="A2258" s="22">
        <v>46187</v>
      </c>
      <c r="B2258" s="23" t="s">
        <v>461</v>
      </c>
      <c r="C2258" s="24">
        <v>738</v>
      </c>
      <c r="D2258" s="25">
        <v>170</v>
      </c>
      <c r="E2258" s="26">
        <v>-290</v>
      </c>
      <c r="F2258" s="24">
        <v>0</v>
      </c>
      <c r="G2258" s="24">
        <v>1</v>
      </c>
      <c r="H2258" s="23" t="s">
        <v>2385</v>
      </c>
      <c r="I2258" s="23" t="s">
        <v>214</v>
      </c>
      <c r="J2258" s="23" t="s">
        <v>2385</v>
      </c>
      <c r="K2258" s="23" t="s">
        <v>154</v>
      </c>
      <c r="L2258" s="27">
        <v>0.43140000000000001</v>
      </c>
      <c r="M2258" s="25">
        <v>1933</v>
      </c>
      <c r="N2258" s="25">
        <v>-646</v>
      </c>
      <c r="O2258" s="24">
        <v>0</v>
      </c>
      <c r="P2258" s="24">
        <v>8</v>
      </c>
      <c r="Q2258" s="24">
        <v>0</v>
      </c>
      <c r="R2258" s="66"/>
      <c r="S2258" s="66"/>
      <c r="T2258" s="66"/>
      <c r="U2258" s="66"/>
      <c r="V2258" s="66"/>
      <c r="W2258" s="24"/>
      <c r="X2258" s="24"/>
      <c r="Y2258" s="24"/>
      <c r="Z2258" s="24"/>
      <c r="AA2258" s="28"/>
      <c r="AB2258" s="28">
        <v>0.5</v>
      </c>
      <c r="AC2258" s="28"/>
      <c r="AD2258" s="28">
        <v>20</v>
      </c>
      <c r="AE2258" s="28">
        <v>20.000977420000002</v>
      </c>
      <c r="AF2258" t="s">
        <v>590</v>
      </c>
    </row>
    <row r="2259" spans="1:32" ht="18" customHeight="1">
      <c r="A2259" s="22">
        <v>46187</v>
      </c>
      <c r="B2259" s="23" t="s">
        <v>330</v>
      </c>
      <c r="C2259" s="24">
        <v>657</v>
      </c>
      <c r="D2259" s="25">
        <v>0</v>
      </c>
      <c r="E2259" s="26">
        <v>0</v>
      </c>
      <c r="F2259" s="24">
        <v>0</v>
      </c>
      <c r="G2259" s="24">
        <v>0</v>
      </c>
      <c r="H2259" s="23" t="s">
        <v>214</v>
      </c>
      <c r="I2259" s="23" t="s">
        <v>214</v>
      </c>
      <c r="J2259" s="23" t="s">
        <v>214</v>
      </c>
      <c r="K2259" s="23" t="s">
        <v>154</v>
      </c>
      <c r="L2259" s="27">
        <v>0</v>
      </c>
      <c r="M2259" s="25">
        <v>-83</v>
      </c>
      <c r="N2259" s="25">
        <v>-976</v>
      </c>
      <c r="O2259" s="24">
        <v>0</v>
      </c>
      <c r="P2259" s="24">
        <v>7</v>
      </c>
      <c r="Q2259" s="24">
        <v>0</v>
      </c>
      <c r="R2259" s="66"/>
      <c r="S2259" s="66"/>
      <c r="T2259" s="66"/>
      <c r="U2259" s="66"/>
      <c r="V2259" s="66"/>
      <c r="W2259" s="24"/>
      <c r="X2259" s="24"/>
      <c r="Y2259" s="24"/>
      <c r="Z2259" s="24"/>
      <c r="AA2259" s="28"/>
      <c r="AB2259" s="28"/>
      <c r="AC2259" s="28"/>
      <c r="AD2259" s="28">
        <v>0</v>
      </c>
      <c r="AE2259" s="28">
        <v>0</v>
      </c>
    </row>
    <row r="2260" spans="1:32" ht="18" customHeight="1">
      <c r="A2260" s="22">
        <v>46187</v>
      </c>
      <c r="B2260" s="23" t="s">
        <v>156</v>
      </c>
      <c r="C2260" s="24">
        <v>716</v>
      </c>
      <c r="D2260" s="25">
        <v>0</v>
      </c>
      <c r="E2260" s="26">
        <v>0</v>
      </c>
      <c r="F2260" s="24">
        <v>0</v>
      </c>
      <c r="G2260" s="24">
        <v>0</v>
      </c>
      <c r="H2260" s="23" t="s">
        <v>214</v>
      </c>
      <c r="I2260" s="23" t="s">
        <v>214</v>
      </c>
      <c r="J2260" s="23" t="s">
        <v>214</v>
      </c>
      <c r="K2260" s="23" t="s">
        <v>154</v>
      </c>
      <c r="L2260" s="27">
        <v>0</v>
      </c>
      <c r="M2260" s="25">
        <v>9360</v>
      </c>
      <c r="N2260" s="25">
        <v>-759</v>
      </c>
      <c r="O2260" s="24">
        <v>0</v>
      </c>
      <c r="P2260" s="24">
        <v>6</v>
      </c>
      <c r="Q2260" s="24">
        <v>0</v>
      </c>
      <c r="R2260" s="66"/>
      <c r="S2260" s="66"/>
      <c r="T2260" s="66"/>
      <c r="U2260" s="66"/>
      <c r="V2260" s="66"/>
      <c r="W2260" s="24"/>
      <c r="X2260" s="24"/>
      <c r="Y2260" s="24"/>
      <c r="Z2260" s="24"/>
      <c r="AA2260" s="28"/>
      <c r="AB2260" s="28"/>
      <c r="AC2260" s="28"/>
      <c r="AD2260" s="28">
        <v>0</v>
      </c>
      <c r="AE2260" s="28">
        <v>0</v>
      </c>
    </row>
    <row r="2261" spans="1:32" ht="18" customHeight="1">
      <c r="A2261" s="22">
        <v>46187</v>
      </c>
      <c r="B2261" s="23" t="s">
        <v>156</v>
      </c>
      <c r="C2261" s="24">
        <v>717</v>
      </c>
      <c r="D2261" s="25">
        <v>0</v>
      </c>
      <c r="E2261" s="26">
        <v>0</v>
      </c>
      <c r="F2261" s="24">
        <v>0</v>
      </c>
      <c r="G2261" s="24">
        <v>0</v>
      </c>
      <c r="H2261" s="23" t="s">
        <v>214</v>
      </c>
      <c r="I2261" s="23" t="s">
        <v>214</v>
      </c>
      <c r="J2261" s="23" t="s">
        <v>214</v>
      </c>
      <c r="K2261" s="23" t="s">
        <v>154</v>
      </c>
      <c r="L2261" s="27">
        <v>0</v>
      </c>
      <c r="M2261" s="25">
        <v>-97</v>
      </c>
      <c r="N2261" s="25">
        <v>-1714</v>
      </c>
      <c r="O2261" s="24">
        <v>0</v>
      </c>
      <c r="P2261" s="24">
        <v>7</v>
      </c>
      <c r="Q2261" s="24">
        <v>0</v>
      </c>
      <c r="R2261" s="66"/>
      <c r="S2261" s="66"/>
      <c r="T2261" s="66"/>
      <c r="U2261" s="66"/>
      <c r="V2261" s="66"/>
      <c r="W2261" s="24"/>
      <c r="X2261" s="24"/>
      <c r="Y2261" s="24"/>
      <c r="Z2261" s="24"/>
      <c r="AA2261" s="28"/>
      <c r="AB2261" s="28"/>
      <c r="AC2261" s="28"/>
      <c r="AD2261" s="28">
        <v>0</v>
      </c>
      <c r="AE2261" s="28">
        <v>0</v>
      </c>
    </row>
    <row r="2262" spans="1:32" ht="18" customHeight="1">
      <c r="A2262" s="22">
        <v>46188</v>
      </c>
      <c r="B2262" s="23" t="s">
        <v>14</v>
      </c>
      <c r="C2262" s="24">
        <v>501</v>
      </c>
      <c r="D2262" s="25">
        <v>8914</v>
      </c>
      <c r="E2262" s="26">
        <v>583</v>
      </c>
      <c r="F2262" s="24">
        <v>33</v>
      </c>
      <c r="G2262" s="24">
        <v>36</v>
      </c>
      <c r="H2262" s="23" t="s">
        <v>632</v>
      </c>
      <c r="I2262" s="23" t="s">
        <v>3834</v>
      </c>
      <c r="J2262" s="23" t="s">
        <v>3835</v>
      </c>
      <c r="K2262" s="23" t="s">
        <v>154</v>
      </c>
      <c r="L2262" s="27">
        <v>1.0218</v>
      </c>
      <c r="M2262" s="25">
        <v>-227</v>
      </c>
      <c r="N2262" s="25">
        <v>-493</v>
      </c>
      <c r="O2262" s="24">
        <v>0</v>
      </c>
      <c r="P2262" s="24">
        <v>1</v>
      </c>
      <c r="Q2262" s="24">
        <v>1</v>
      </c>
      <c r="R2262" s="66">
        <v>1468.183738065587</v>
      </c>
      <c r="S2262" s="66">
        <v>6.0714471689658431</v>
      </c>
      <c r="T2262" s="66">
        <v>270.12121212121212</v>
      </c>
      <c r="U2262" s="66">
        <v>247.61111111111109</v>
      </c>
      <c r="V2262" s="66">
        <v>129.18840579710141</v>
      </c>
      <c r="W2262" s="24">
        <v>0</v>
      </c>
      <c r="X2262" s="24">
        <v>5</v>
      </c>
      <c r="Y2262" s="24">
        <v>4</v>
      </c>
      <c r="Z2262" s="24">
        <v>4</v>
      </c>
      <c r="AA2262" s="28">
        <v>3.25</v>
      </c>
      <c r="AB2262" s="28">
        <v>1</v>
      </c>
      <c r="AC2262" s="28">
        <v>3.25</v>
      </c>
      <c r="AD2262" s="28">
        <v>32.5</v>
      </c>
      <c r="AE2262" s="28">
        <v>32.500977380000002</v>
      </c>
      <c r="AF2262" t="s">
        <v>1231</v>
      </c>
    </row>
    <row r="2263" spans="1:32" ht="18" customHeight="1">
      <c r="A2263" s="22">
        <v>46188</v>
      </c>
      <c r="B2263" s="23" t="s">
        <v>14</v>
      </c>
      <c r="C2263" s="24">
        <v>502</v>
      </c>
      <c r="D2263" s="25">
        <v>5256</v>
      </c>
      <c r="E2263" s="26">
        <v>483</v>
      </c>
      <c r="F2263" s="24">
        <v>20</v>
      </c>
      <c r="G2263" s="24">
        <v>22</v>
      </c>
      <c r="H2263" s="23" t="s">
        <v>3734</v>
      </c>
      <c r="I2263" s="23" t="s">
        <v>3836</v>
      </c>
      <c r="J2263" s="23" t="s">
        <v>3446</v>
      </c>
      <c r="K2263" s="23" t="s">
        <v>154</v>
      </c>
      <c r="L2263" s="27">
        <v>1.0306</v>
      </c>
      <c r="M2263" s="25">
        <v>-549</v>
      </c>
      <c r="N2263" s="25">
        <v>-643</v>
      </c>
      <c r="O2263" s="24">
        <v>0</v>
      </c>
      <c r="P2263" s="24">
        <v>2</v>
      </c>
      <c r="Q2263" s="24">
        <v>1</v>
      </c>
      <c r="R2263" s="66">
        <v>857.55681818181813</v>
      </c>
      <c r="S2263" s="66">
        <v>6.1290399522957664</v>
      </c>
      <c r="T2263" s="66">
        <v>262.8</v>
      </c>
      <c r="U2263" s="66">
        <v>238.90909090909091</v>
      </c>
      <c r="V2263" s="66">
        <v>125.1428571428571</v>
      </c>
      <c r="W2263" s="24">
        <v>0</v>
      </c>
      <c r="X2263" s="24">
        <v>6</v>
      </c>
      <c r="Y2263" s="24">
        <v>5</v>
      </c>
      <c r="Z2263" s="24">
        <v>3</v>
      </c>
      <c r="AA2263" s="28">
        <v>3.5</v>
      </c>
      <c r="AB2263" s="28">
        <v>0.8</v>
      </c>
      <c r="AC2263" s="28">
        <v>2.8</v>
      </c>
      <c r="AD2263" s="28">
        <v>28</v>
      </c>
      <c r="AE2263" s="28">
        <v>28.000977370000001</v>
      </c>
      <c r="AF2263" t="s">
        <v>1640</v>
      </c>
    </row>
    <row r="2264" spans="1:32" ht="18" customHeight="1">
      <c r="A2264" s="22">
        <v>46188</v>
      </c>
      <c r="B2264" s="23" t="s">
        <v>14</v>
      </c>
      <c r="C2264" s="24">
        <v>503</v>
      </c>
      <c r="D2264" s="25">
        <v>5967</v>
      </c>
      <c r="E2264" s="26">
        <v>1500</v>
      </c>
      <c r="F2264" s="24">
        <v>26</v>
      </c>
      <c r="G2264" s="24">
        <v>29</v>
      </c>
      <c r="H2264" s="23" t="s">
        <v>2848</v>
      </c>
      <c r="I2264" s="23" t="s">
        <v>3718</v>
      </c>
      <c r="J2264" s="23" t="s">
        <v>2413</v>
      </c>
      <c r="K2264" s="23" t="s">
        <v>154</v>
      </c>
      <c r="L2264" s="27">
        <v>1.0838000000000001</v>
      </c>
      <c r="M2264" s="25">
        <v>1038</v>
      </c>
      <c r="N2264" s="25">
        <v>-191</v>
      </c>
      <c r="O2264" s="24">
        <v>0</v>
      </c>
      <c r="P2264" s="24">
        <v>3</v>
      </c>
      <c r="Q2264" s="24">
        <v>1</v>
      </c>
      <c r="R2264" s="66">
        <v>945.39648194271479</v>
      </c>
      <c r="S2264" s="66">
        <v>6.3116376186827861</v>
      </c>
      <c r="T2264" s="66">
        <v>229.5</v>
      </c>
      <c r="U2264" s="66">
        <v>205.7586206896552</v>
      </c>
      <c r="V2264" s="66">
        <v>108.4909090909091</v>
      </c>
      <c r="W2264" s="24">
        <v>6</v>
      </c>
      <c r="X2264" s="24">
        <v>7</v>
      </c>
      <c r="Y2264" s="24">
        <v>7</v>
      </c>
      <c r="Z2264" s="24">
        <v>0</v>
      </c>
      <c r="AA2264" s="28">
        <v>5</v>
      </c>
      <c r="AB2264" s="28">
        <v>0.8</v>
      </c>
      <c r="AC2264" s="28">
        <v>4</v>
      </c>
      <c r="AD2264" s="28">
        <v>40</v>
      </c>
      <c r="AE2264" s="28">
        <v>40.00097736</v>
      </c>
      <c r="AF2264" t="s">
        <v>208</v>
      </c>
    </row>
    <row r="2265" spans="1:32" ht="18" customHeight="1">
      <c r="A2265" s="22">
        <v>46188</v>
      </c>
      <c r="B2265" s="23" t="s">
        <v>14</v>
      </c>
      <c r="C2265" s="24">
        <v>505</v>
      </c>
      <c r="D2265" s="25">
        <v>1253</v>
      </c>
      <c r="E2265" s="26">
        <v>-855</v>
      </c>
      <c r="F2265" s="24">
        <v>3</v>
      </c>
      <c r="G2265" s="24">
        <v>0</v>
      </c>
      <c r="H2265" s="23" t="s">
        <v>1284</v>
      </c>
      <c r="I2265" s="23" t="s">
        <v>1284</v>
      </c>
      <c r="J2265" s="23" t="s">
        <v>214</v>
      </c>
      <c r="K2265" s="23" t="s">
        <v>154</v>
      </c>
      <c r="L2265" s="27">
        <v>0.77249999999999996</v>
      </c>
      <c r="M2265" s="25">
        <v>-588</v>
      </c>
      <c r="N2265" s="25">
        <v>-259</v>
      </c>
      <c r="O2265" s="24">
        <v>0</v>
      </c>
      <c r="P2265" s="24">
        <v>5</v>
      </c>
      <c r="Q2265" s="24">
        <v>1</v>
      </c>
      <c r="R2265" s="66">
        <v>199.14113740141141</v>
      </c>
      <c r="S2265" s="66">
        <v>6.2920199028205399</v>
      </c>
      <c r="T2265" s="66">
        <v>417.66666666666669</v>
      </c>
      <c r="U2265" s="66"/>
      <c r="V2265" s="66">
        <v>417.66666666666669</v>
      </c>
      <c r="W2265" s="24">
        <v>0</v>
      </c>
      <c r="X2265" s="24"/>
      <c r="Y2265" s="24">
        <v>0</v>
      </c>
      <c r="Z2265" s="24">
        <v>0</v>
      </c>
      <c r="AA2265" s="28">
        <v>0</v>
      </c>
      <c r="AB2265" s="28">
        <v>0.5</v>
      </c>
      <c r="AC2265" s="28">
        <v>0</v>
      </c>
      <c r="AD2265" s="28">
        <v>20</v>
      </c>
      <c r="AE2265" s="28">
        <v>20.000977349999999</v>
      </c>
      <c r="AF2265" t="s">
        <v>590</v>
      </c>
    </row>
    <row r="2266" spans="1:32" ht="18" customHeight="1">
      <c r="A2266" s="22">
        <v>46188</v>
      </c>
      <c r="B2266" s="23" t="s">
        <v>14</v>
      </c>
      <c r="C2266" s="24">
        <v>506</v>
      </c>
      <c r="D2266" s="25">
        <v>8472</v>
      </c>
      <c r="E2266" s="26">
        <v>852</v>
      </c>
      <c r="F2266" s="24">
        <v>36</v>
      </c>
      <c r="G2266" s="24">
        <v>28</v>
      </c>
      <c r="H2266" s="23" t="s">
        <v>3303</v>
      </c>
      <c r="I2266" s="23" t="s">
        <v>1455</v>
      </c>
      <c r="J2266" s="23" t="s">
        <v>3837</v>
      </c>
      <c r="K2266" s="23" t="s">
        <v>154</v>
      </c>
      <c r="L2266" s="27">
        <v>1.0335000000000001</v>
      </c>
      <c r="M2266" s="25">
        <v>-376</v>
      </c>
      <c r="N2266" s="25">
        <v>1759</v>
      </c>
      <c r="O2266" s="24">
        <v>0</v>
      </c>
      <c r="P2266" s="24">
        <v>6</v>
      </c>
      <c r="Q2266" s="24">
        <v>1</v>
      </c>
      <c r="R2266" s="66">
        <v>1368.112702366127</v>
      </c>
      <c r="S2266" s="66">
        <v>6.1924722907314758</v>
      </c>
      <c r="T2266" s="66">
        <v>235.33333333333329</v>
      </c>
      <c r="U2266" s="66">
        <v>302.57142857142861</v>
      </c>
      <c r="V2266" s="66">
        <v>132.375</v>
      </c>
      <c r="W2266" s="24">
        <v>6</v>
      </c>
      <c r="X2266" s="24">
        <v>3</v>
      </c>
      <c r="Y2266" s="24">
        <v>4</v>
      </c>
      <c r="Z2266" s="24">
        <v>2</v>
      </c>
      <c r="AA2266" s="28">
        <v>3.75</v>
      </c>
      <c r="AB2266" s="28">
        <v>1</v>
      </c>
      <c r="AC2266" s="28">
        <v>3.75</v>
      </c>
      <c r="AD2266" s="28">
        <v>47.5</v>
      </c>
      <c r="AE2266" s="28">
        <v>47.500977339999999</v>
      </c>
      <c r="AF2266" t="s">
        <v>2418</v>
      </c>
    </row>
    <row r="2267" spans="1:32" ht="18" customHeight="1">
      <c r="A2267" s="22">
        <v>46188</v>
      </c>
      <c r="B2267" s="23" t="s">
        <v>14</v>
      </c>
      <c r="C2267" s="24">
        <v>507</v>
      </c>
      <c r="D2267" s="25">
        <v>3940</v>
      </c>
      <c r="E2267" s="26">
        <v>-1541</v>
      </c>
      <c r="F2267" s="24">
        <v>10</v>
      </c>
      <c r="G2267" s="24">
        <v>10</v>
      </c>
      <c r="H2267" s="23" t="s">
        <v>3838</v>
      </c>
      <c r="I2267" s="23" t="s">
        <v>1409</v>
      </c>
      <c r="J2267" s="23" t="s">
        <v>1409</v>
      </c>
      <c r="K2267" s="23" t="s">
        <v>154</v>
      </c>
      <c r="L2267" s="27">
        <v>0.86960000000000004</v>
      </c>
      <c r="M2267" s="25">
        <v>144</v>
      </c>
      <c r="N2267" s="25">
        <v>-393</v>
      </c>
      <c r="O2267" s="24">
        <v>0</v>
      </c>
      <c r="P2267" s="24">
        <v>7</v>
      </c>
      <c r="Q2267" s="24">
        <v>1</v>
      </c>
      <c r="R2267" s="66">
        <v>632.62925487754251</v>
      </c>
      <c r="S2267" s="66">
        <v>6.2279762904146168</v>
      </c>
      <c r="T2267" s="66">
        <v>394</v>
      </c>
      <c r="U2267" s="66">
        <v>394</v>
      </c>
      <c r="V2267" s="66">
        <v>197</v>
      </c>
      <c r="W2267" s="24">
        <v>0</v>
      </c>
      <c r="X2267" s="24">
        <v>0</v>
      </c>
      <c r="Y2267" s="24">
        <v>0</v>
      </c>
      <c r="Z2267" s="24">
        <v>1</v>
      </c>
      <c r="AA2267" s="28">
        <v>0.25</v>
      </c>
      <c r="AB2267" s="28">
        <v>0.6</v>
      </c>
      <c r="AC2267" s="28">
        <v>0.15</v>
      </c>
      <c r="AD2267" s="28">
        <v>11.5</v>
      </c>
      <c r="AE2267" s="28">
        <v>11.50097733</v>
      </c>
      <c r="AF2267" t="s">
        <v>736</v>
      </c>
    </row>
    <row r="2268" spans="1:32" ht="18" customHeight="1">
      <c r="A2268" s="22">
        <v>46188</v>
      </c>
      <c r="B2268" s="23" t="s">
        <v>9</v>
      </c>
      <c r="C2268" s="24">
        <v>508</v>
      </c>
      <c r="D2268" s="25">
        <v>5857</v>
      </c>
      <c r="E2268" s="26">
        <v>2573</v>
      </c>
      <c r="F2268" s="24">
        <v>29</v>
      </c>
      <c r="G2268" s="24">
        <v>25</v>
      </c>
      <c r="H2268" s="23" t="s">
        <v>2848</v>
      </c>
      <c r="I2268" s="23" t="s">
        <v>2903</v>
      </c>
      <c r="J2268" s="23" t="s">
        <v>3839</v>
      </c>
      <c r="K2268" s="23" t="s">
        <v>203</v>
      </c>
      <c r="L2268" s="27">
        <v>1.1464000000000001</v>
      </c>
      <c r="M2268" s="25">
        <v>-485</v>
      </c>
      <c r="N2268" s="25">
        <v>116</v>
      </c>
      <c r="O2268" s="24">
        <v>0</v>
      </c>
      <c r="P2268" s="24">
        <v>8</v>
      </c>
      <c r="Q2268" s="24">
        <v>1</v>
      </c>
      <c r="R2268" s="66">
        <v>1002.755500207555</v>
      </c>
      <c r="S2268" s="66">
        <v>5.840905384002073</v>
      </c>
      <c r="T2268" s="66">
        <v>201.9655172413793</v>
      </c>
      <c r="U2268" s="66">
        <v>234.28</v>
      </c>
      <c r="V2268" s="66">
        <v>108.462962962963</v>
      </c>
      <c r="W2268" s="24">
        <v>7</v>
      </c>
      <c r="X2268" s="24">
        <v>6</v>
      </c>
      <c r="Y2268" s="24">
        <v>7</v>
      </c>
      <c r="Z2268" s="24">
        <v>3</v>
      </c>
      <c r="AA2268" s="28">
        <v>5.75</v>
      </c>
      <c r="AB2268" s="28">
        <v>0.8</v>
      </c>
      <c r="AC2268" s="28">
        <v>4.6000000000000014</v>
      </c>
      <c r="AD2268" s="28">
        <v>61</v>
      </c>
      <c r="AE2268" s="28">
        <v>61.000977319999997</v>
      </c>
      <c r="AF2268" t="s">
        <v>3840</v>
      </c>
    </row>
    <row r="2269" spans="1:32" ht="18" customHeight="1">
      <c r="A2269" s="22">
        <v>46188</v>
      </c>
      <c r="B2269" s="23" t="s">
        <v>9</v>
      </c>
      <c r="C2269" s="24">
        <v>510</v>
      </c>
      <c r="D2269" s="25">
        <v>6693</v>
      </c>
      <c r="E2269" s="26">
        <v>1713</v>
      </c>
      <c r="F2269" s="24">
        <v>32</v>
      </c>
      <c r="G2269" s="24">
        <v>18</v>
      </c>
      <c r="H2269" s="23" t="s">
        <v>242</v>
      </c>
      <c r="I2269" s="23" t="s">
        <v>3841</v>
      </c>
      <c r="J2269" s="23" t="s">
        <v>3842</v>
      </c>
      <c r="K2269" s="23" t="s">
        <v>370</v>
      </c>
      <c r="L2269" s="27">
        <v>1.0852999999999999</v>
      </c>
      <c r="M2269" s="25">
        <v>547</v>
      </c>
      <c r="N2269" s="25">
        <v>35</v>
      </c>
      <c r="O2269" s="24">
        <v>0</v>
      </c>
      <c r="P2269" s="24">
        <v>0</v>
      </c>
      <c r="Q2269" s="24">
        <v>1</v>
      </c>
      <c r="R2269" s="66">
        <v>1153.4769613947699</v>
      </c>
      <c r="S2269" s="66">
        <v>5.8024565934172712</v>
      </c>
      <c r="T2269" s="66">
        <v>209.15625</v>
      </c>
      <c r="U2269" s="66">
        <v>371.83333333333331</v>
      </c>
      <c r="V2269" s="66">
        <v>133.86000000000001</v>
      </c>
      <c r="W2269" s="24">
        <v>7</v>
      </c>
      <c r="X2269" s="24">
        <v>2</v>
      </c>
      <c r="Y2269" s="24">
        <v>4</v>
      </c>
      <c r="Z2269" s="24">
        <v>4</v>
      </c>
      <c r="AA2269" s="28">
        <v>4.25</v>
      </c>
      <c r="AB2269" s="28">
        <v>0.8</v>
      </c>
      <c r="AC2269" s="28">
        <v>3.4</v>
      </c>
      <c r="AD2269" s="28">
        <v>34</v>
      </c>
      <c r="AE2269" s="28">
        <v>34.000977310000003</v>
      </c>
      <c r="AF2269" t="s">
        <v>2576</v>
      </c>
    </row>
    <row r="2270" spans="1:32" ht="18" customHeight="1">
      <c r="A2270" s="22">
        <v>46188</v>
      </c>
      <c r="B2270" s="23" t="s">
        <v>9</v>
      </c>
      <c r="C2270" s="24">
        <v>511</v>
      </c>
      <c r="D2270" s="25">
        <v>4970</v>
      </c>
      <c r="E2270" s="26">
        <v>979</v>
      </c>
      <c r="F2270" s="24">
        <v>22</v>
      </c>
      <c r="G2270" s="24">
        <v>14</v>
      </c>
      <c r="H2270" s="23" t="s">
        <v>3843</v>
      </c>
      <c r="I2270" s="23" t="s">
        <v>2476</v>
      </c>
      <c r="J2270" s="23" t="s">
        <v>2705</v>
      </c>
      <c r="K2270" s="23" t="s">
        <v>154</v>
      </c>
      <c r="L2270" s="27">
        <v>1.0657000000000001</v>
      </c>
      <c r="M2270" s="25">
        <v>-656</v>
      </c>
      <c r="N2270" s="25">
        <v>-505</v>
      </c>
      <c r="O2270" s="24">
        <v>0</v>
      </c>
      <c r="P2270" s="24">
        <v>1</v>
      </c>
      <c r="Q2270" s="24">
        <v>1</v>
      </c>
      <c r="R2270" s="66">
        <v>865.16526567040262</v>
      </c>
      <c r="S2270" s="66">
        <v>5.7445671910427736</v>
      </c>
      <c r="T2270" s="66">
        <v>225.90909090909091</v>
      </c>
      <c r="U2270" s="66">
        <v>355</v>
      </c>
      <c r="V2270" s="66">
        <v>138.05555555555549</v>
      </c>
      <c r="W2270" s="24">
        <v>6</v>
      </c>
      <c r="X2270" s="24">
        <v>3</v>
      </c>
      <c r="Y2270" s="24">
        <v>4</v>
      </c>
      <c r="Z2270" s="24">
        <v>5</v>
      </c>
      <c r="AA2270" s="28">
        <v>4.5</v>
      </c>
      <c r="AB2270" s="28">
        <v>0.6</v>
      </c>
      <c r="AC2270" s="28">
        <v>2.7</v>
      </c>
      <c r="AD2270" s="28">
        <v>27</v>
      </c>
      <c r="AE2270" s="28">
        <v>27.000977299999999</v>
      </c>
      <c r="AF2270" t="s">
        <v>789</v>
      </c>
    </row>
    <row r="2271" spans="1:32" ht="18" customHeight="1">
      <c r="A2271" s="22">
        <v>46188</v>
      </c>
      <c r="B2271" s="23" t="s">
        <v>9</v>
      </c>
      <c r="C2271" s="24">
        <v>512</v>
      </c>
      <c r="D2271" s="25">
        <v>4700</v>
      </c>
      <c r="E2271" s="26">
        <v>-176</v>
      </c>
      <c r="F2271" s="24">
        <v>19</v>
      </c>
      <c r="G2271" s="24">
        <v>11</v>
      </c>
      <c r="H2271" s="23" t="s">
        <v>3550</v>
      </c>
      <c r="I2271" s="23" t="s">
        <v>409</v>
      </c>
      <c r="J2271" s="23" t="s">
        <v>3844</v>
      </c>
      <c r="K2271" s="23" t="s">
        <v>154</v>
      </c>
      <c r="L2271" s="27">
        <v>0.98750000000000004</v>
      </c>
      <c r="M2271" s="25">
        <v>-477</v>
      </c>
      <c r="N2271" s="25">
        <v>2188</v>
      </c>
      <c r="O2271" s="24">
        <v>0</v>
      </c>
      <c r="P2271" s="24">
        <v>2</v>
      </c>
      <c r="Q2271" s="24">
        <v>1</v>
      </c>
      <c r="R2271" s="66">
        <v>761.45558322955583</v>
      </c>
      <c r="S2271" s="66">
        <v>6.1723889134359293</v>
      </c>
      <c r="T2271" s="66">
        <v>247.36842105263159</v>
      </c>
      <c r="U2271" s="66">
        <v>427.27272727272731</v>
      </c>
      <c r="V2271" s="66">
        <v>156.66666666666671</v>
      </c>
      <c r="W2271" s="24">
        <v>4</v>
      </c>
      <c r="X2271" s="24">
        <v>0</v>
      </c>
      <c r="Y2271" s="24">
        <v>2</v>
      </c>
      <c r="Z2271" s="24">
        <v>0</v>
      </c>
      <c r="AA2271" s="28">
        <v>1.5</v>
      </c>
      <c r="AB2271" s="28">
        <v>0.6</v>
      </c>
      <c r="AC2271" s="28">
        <v>0.89999999999999991</v>
      </c>
      <c r="AD2271" s="28">
        <v>19</v>
      </c>
      <c r="AE2271" s="28">
        <v>19.000977290000002</v>
      </c>
      <c r="AF2271" t="s">
        <v>597</v>
      </c>
    </row>
    <row r="2272" spans="1:32" ht="18" customHeight="1">
      <c r="A2272" s="22">
        <v>46188</v>
      </c>
      <c r="B2272" s="23" t="s">
        <v>9</v>
      </c>
      <c r="C2272" s="24">
        <v>513</v>
      </c>
      <c r="D2272" s="25">
        <v>919</v>
      </c>
      <c r="E2272" s="26">
        <v>-411</v>
      </c>
      <c r="F2272" s="24">
        <v>3</v>
      </c>
      <c r="G2272" s="24">
        <v>0</v>
      </c>
      <c r="H2272" s="23" t="s">
        <v>3845</v>
      </c>
      <c r="I2272" s="23" t="s">
        <v>3845</v>
      </c>
      <c r="J2272" s="23" t="s">
        <v>214</v>
      </c>
      <c r="K2272" s="23" t="s">
        <v>154</v>
      </c>
      <c r="L2272" s="27">
        <v>0.85089999999999999</v>
      </c>
      <c r="M2272" s="25">
        <v>-28</v>
      </c>
      <c r="N2272" s="25">
        <v>181</v>
      </c>
      <c r="O2272" s="24">
        <v>0</v>
      </c>
      <c r="P2272" s="24">
        <v>3</v>
      </c>
      <c r="Q2272" s="24">
        <v>1</v>
      </c>
      <c r="R2272" s="66">
        <v>149.07897467828971</v>
      </c>
      <c r="S2272" s="66">
        <v>6.1645178468874544</v>
      </c>
      <c r="T2272" s="66">
        <v>306.33333333333331</v>
      </c>
      <c r="U2272" s="66"/>
      <c r="V2272" s="66">
        <v>306.33333333333331</v>
      </c>
      <c r="W2272" s="24">
        <v>0</v>
      </c>
      <c r="X2272" s="24"/>
      <c r="Y2272" s="24">
        <v>0</v>
      </c>
      <c r="Z2272" s="24">
        <v>0</v>
      </c>
      <c r="AA2272" s="28">
        <v>0</v>
      </c>
      <c r="AB2272" s="28">
        <v>0.5</v>
      </c>
      <c r="AC2272" s="28">
        <v>0</v>
      </c>
      <c r="AD2272" s="28">
        <v>10</v>
      </c>
      <c r="AE2272" s="28">
        <v>10.000977280000001</v>
      </c>
      <c r="AF2272" t="s">
        <v>584</v>
      </c>
    </row>
    <row r="2273" spans="1:32" ht="18" customHeight="1">
      <c r="A2273" s="22">
        <v>46188</v>
      </c>
      <c r="B2273" s="23" t="s">
        <v>9</v>
      </c>
      <c r="C2273" s="24">
        <v>515</v>
      </c>
      <c r="D2273" s="25">
        <v>5031</v>
      </c>
      <c r="E2273" s="26">
        <v>-191</v>
      </c>
      <c r="F2273" s="24">
        <v>21</v>
      </c>
      <c r="G2273" s="24">
        <v>9</v>
      </c>
      <c r="H2273" s="23" t="s">
        <v>1288</v>
      </c>
      <c r="I2273" s="23" t="s">
        <v>1620</v>
      </c>
      <c r="J2273" s="23" t="s">
        <v>2663</v>
      </c>
      <c r="K2273" s="23" t="s">
        <v>154</v>
      </c>
      <c r="L2273" s="27">
        <v>0.98729999999999996</v>
      </c>
      <c r="M2273" s="25">
        <v>2143</v>
      </c>
      <c r="N2273" s="25">
        <v>-909</v>
      </c>
      <c r="O2273" s="24">
        <v>0</v>
      </c>
      <c r="P2273" s="24">
        <v>5</v>
      </c>
      <c r="Q2273" s="24">
        <v>1</v>
      </c>
      <c r="R2273" s="66">
        <v>828.19458281444588</v>
      </c>
      <c r="S2273" s="66">
        <v>6.0746593909165636</v>
      </c>
      <c r="T2273" s="66">
        <v>239.57142857142861</v>
      </c>
      <c r="U2273" s="66">
        <v>559</v>
      </c>
      <c r="V2273" s="66">
        <v>167.7</v>
      </c>
      <c r="W2273" s="24">
        <v>5</v>
      </c>
      <c r="X2273" s="24">
        <v>0</v>
      </c>
      <c r="Y2273" s="24">
        <v>0</v>
      </c>
      <c r="Z2273" s="24">
        <v>0</v>
      </c>
      <c r="AA2273" s="28">
        <v>1.25</v>
      </c>
      <c r="AB2273" s="28">
        <v>0.8</v>
      </c>
      <c r="AC2273" s="28">
        <v>1</v>
      </c>
      <c r="AD2273" s="28">
        <v>30</v>
      </c>
      <c r="AE2273" s="28">
        <v>30.00097727</v>
      </c>
      <c r="AF2273" t="s">
        <v>2386</v>
      </c>
    </row>
    <row r="2274" spans="1:32" ht="18" customHeight="1">
      <c r="A2274" s="22">
        <v>46188</v>
      </c>
      <c r="B2274" s="23" t="s">
        <v>9</v>
      </c>
      <c r="C2274" s="24">
        <v>516</v>
      </c>
      <c r="D2274" s="25">
        <v>5081</v>
      </c>
      <c r="E2274" s="26">
        <v>-682</v>
      </c>
      <c r="F2274" s="24">
        <v>19</v>
      </c>
      <c r="G2274" s="24">
        <v>9</v>
      </c>
      <c r="H2274" s="23" t="s">
        <v>2929</v>
      </c>
      <c r="I2274" s="23" t="s">
        <v>823</v>
      </c>
      <c r="J2274" s="23" t="s">
        <v>3846</v>
      </c>
      <c r="K2274" s="23" t="s">
        <v>154</v>
      </c>
      <c r="L2274" s="27">
        <v>0.95530000000000004</v>
      </c>
      <c r="M2274" s="25">
        <v>1047</v>
      </c>
      <c r="N2274" s="25">
        <v>1228</v>
      </c>
      <c r="O2274" s="24">
        <v>0</v>
      </c>
      <c r="P2274" s="24">
        <v>6</v>
      </c>
      <c r="Q2274" s="24">
        <v>1</v>
      </c>
      <c r="R2274" s="66">
        <v>842.62230178497293</v>
      </c>
      <c r="S2274" s="66">
        <v>6.0299851893744556</v>
      </c>
      <c r="T2274" s="66">
        <v>267.42105263157902</v>
      </c>
      <c r="U2274" s="66">
        <v>564.55555555555554</v>
      </c>
      <c r="V2274" s="66">
        <v>181.46428571428569</v>
      </c>
      <c r="W2274" s="24">
        <v>3</v>
      </c>
      <c r="X2274" s="24">
        <v>0</v>
      </c>
      <c r="Y2274" s="24">
        <v>0</v>
      </c>
      <c r="Z2274" s="24">
        <v>1</v>
      </c>
      <c r="AA2274" s="28">
        <v>1</v>
      </c>
      <c r="AB2274" s="28">
        <v>0.8</v>
      </c>
      <c r="AC2274" s="28">
        <v>0.8</v>
      </c>
      <c r="AD2274" s="28">
        <v>28</v>
      </c>
      <c r="AE2274" s="28">
        <v>28.000977259999999</v>
      </c>
      <c r="AF2274" t="s">
        <v>623</v>
      </c>
    </row>
    <row r="2275" spans="1:32" ht="18" customHeight="1">
      <c r="A2275" s="22">
        <v>46188</v>
      </c>
      <c r="B2275" s="23" t="s">
        <v>9</v>
      </c>
      <c r="C2275" s="24">
        <v>517</v>
      </c>
      <c r="D2275" s="25">
        <v>4713</v>
      </c>
      <c r="E2275" s="26">
        <v>-371</v>
      </c>
      <c r="F2275" s="24">
        <v>14</v>
      </c>
      <c r="G2275" s="24">
        <v>17</v>
      </c>
      <c r="H2275" s="23" t="s">
        <v>487</v>
      </c>
      <c r="I2275" s="23" t="s">
        <v>3847</v>
      </c>
      <c r="J2275" s="23" t="s">
        <v>1180</v>
      </c>
      <c r="K2275" s="23" t="s">
        <v>154</v>
      </c>
      <c r="L2275" s="27">
        <v>0.9738</v>
      </c>
      <c r="M2275" s="25">
        <v>-222</v>
      </c>
      <c r="N2275" s="25">
        <v>261</v>
      </c>
      <c r="O2275" s="24">
        <v>0</v>
      </c>
      <c r="P2275" s="24">
        <v>7</v>
      </c>
      <c r="Q2275" s="24">
        <v>1</v>
      </c>
      <c r="R2275" s="66">
        <v>819.18929016189281</v>
      </c>
      <c r="S2275" s="66">
        <v>5.7532490434153383</v>
      </c>
      <c r="T2275" s="66">
        <v>336.64285714285722</v>
      </c>
      <c r="U2275" s="66">
        <v>277.23529411764707</v>
      </c>
      <c r="V2275" s="66">
        <v>152.0322580645161</v>
      </c>
      <c r="W2275" s="24">
        <v>0</v>
      </c>
      <c r="X2275" s="24">
        <v>5</v>
      </c>
      <c r="Y2275" s="24">
        <v>3</v>
      </c>
      <c r="Z2275" s="24">
        <v>5</v>
      </c>
      <c r="AA2275" s="28">
        <v>3.25</v>
      </c>
      <c r="AB2275" s="28">
        <v>0.6</v>
      </c>
      <c r="AC2275" s="28">
        <v>1.95</v>
      </c>
      <c r="AD2275" s="28">
        <v>29.5</v>
      </c>
      <c r="AE2275" s="28">
        <v>29.500977249999998</v>
      </c>
      <c r="AF2275" t="s">
        <v>3848</v>
      </c>
    </row>
    <row r="2276" spans="1:32" ht="18" customHeight="1">
      <c r="A2276" s="22">
        <v>46188</v>
      </c>
      <c r="B2276" s="23" t="s">
        <v>9</v>
      </c>
      <c r="C2276" s="24">
        <v>518</v>
      </c>
      <c r="D2276" s="25">
        <v>2940</v>
      </c>
      <c r="E2276" s="26">
        <v>-128</v>
      </c>
      <c r="F2276" s="24">
        <v>12</v>
      </c>
      <c r="G2276" s="24">
        <v>5</v>
      </c>
      <c r="H2276" s="23" t="s">
        <v>747</v>
      </c>
      <c r="I2276" s="23" t="s">
        <v>2283</v>
      </c>
      <c r="J2276" s="23" t="s">
        <v>1126</v>
      </c>
      <c r="K2276" s="23" t="s">
        <v>154</v>
      </c>
      <c r="L2276" s="27">
        <v>0.98550000000000004</v>
      </c>
      <c r="M2276" s="25">
        <v>-17</v>
      </c>
      <c r="N2276" s="25">
        <v>-142</v>
      </c>
      <c r="O2276" s="24">
        <v>0</v>
      </c>
      <c r="P2276" s="24">
        <v>8</v>
      </c>
      <c r="Q2276" s="24">
        <v>1</v>
      </c>
      <c r="R2276" s="66">
        <v>493.19987546699872</v>
      </c>
      <c r="S2276" s="66">
        <v>5.9610720647814173</v>
      </c>
      <c r="T2276" s="66">
        <v>245</v>
      </c>
      <c r="U2276" s="66">
        <v>588</v>
      </c>
      <c r="V2276" s="66">
        <v>172.9411764705882</v>
      </c>
      <c r="W2276" s="24">
        <v>5</v>
      </c>
      <c r="X2276" s="24">
        <v>0</v>
      </c>
      <c r="Y2276" s="24">
        <v>0</v>
      </c>
      <c r="Z2276" s="24">
        <v>1</v>
      </c>
      <c r="AA2276" s="28">
        <v>1.5</v>
      </c>
      <c r="AB2276" s="28">
        <v>0.5</v>
      </c>
      <c r="AC2276" s="28">
        <v>0.75</v>
      </c>
      <c r="AD2276" s="28">
        <v>27.5</v>
      </c>
      <c r="AE2276" s="28">
        <v>27.500977240000001</v>
      </c>
      <c r="AF2276" t="s">
        <v>763</v>
      </c>
    </row>
    <row r="2277" spans="1:32" ht="18" customHeight="1">
      <c r="A2277" s="22">
        <v>46188</v>
      </c>
      <c r="B2277" s="23" t="s">
        <v>9</v>
      </c>
      <c r="C2277" s="24">
        <v>520</v>
      </c>
      <c r="D2277" s="25">
        <v>3535</v>
      </c>
      <c r="E2277" s="26">
        <v>590</v>
      </c>
      <c r="F2277" s="24">
        <v>16</v>
      </c>
      <c r="G2277" s="24">
        <v>8</v>
      </c>
      <c r="H2277" s="23" t="s">
        <v>3636</v>
      </c>
      <c r="I2277" s="23" t="s">
        <v>3849</v>
      </c>
      <c r="J2277" s="23" t="s">
        <v>3850</v>
      </c>
      <c r="K2277" s="23" t="s">
        <v>154</v>
      </c>
      <c r="L2277" s="27">
        <v>1.0556000000000001</v>
      </c>
      <c r="M2277" s="25">
        <v>-331</v>
      </c>
      <c r="N2277" s="25">
        <v>2116</v>
      </c>
      <c r="O2277" s="24">
        <v>0</v>
      </c>
      <c r="P2277" s="24">
        <v>0</v>
      </c>
      <c r="Q2277" s="24">
        <v>1</v>
      </c>
      <c r="R2277" s="66">
        <v>615.00223121627232</v>
      </c>
      <c r="S2277" s="66">
        <v>5.7479466261592771</v>
      </c>
      <c r="T2277" s="66">
        <v>220.9375</v>
      </c>
      <c r="U2277" s="66">
        <v>441.875</v>
      </c>
      <c r="V2277" s="66">
        <v>147.29166666666671</v>
      </c>
      <c r="W2277" s="24">
        <v>7</v>
      </c>
      <c r="X2277" s="24">
        <v>0</v>
      </c>
      <c r="Y2277" s="24">
        <v>3</v>
      </c>
      <c r="Z2277" s="24">
        <v>5</v>
      </c>
      <c r="AA2277" s="28">
        <v>3.75</v>
      </c>
      <c r="AB2277" s="28">
        <v>0.6</v>
      </c>
      <c r="AC2277" s="28">
        <v>2.25</v>
      </c>
      <c r="AD2277" s="28">
        <v>22.5</v>
      </c>
      <c r="AE2277" s="28">
        <v>22.50097723</v>
      </c>
      <c r="AF2277" t="s">
        <v>655</v>
      </c>
    </row>
    <row r="2278" spans="1:32" ht="18" customHeight="1">
      <c r="A2278" s="22">
        <v>46188</v>
      </c>
      <c r="B2278" s="23" t="s">
        <v>9</v>
      </c>
      <c r="C2278" s="24">
        <v>521</v>
      </c>
      <c r="D2278" s="25">
        <v>3099</v>
      </c>
      <c r="E2278" s="26">
        <v>-526</v>
      </c>
      <c r="F2278" s="24">
        <v>10</v>
      </c>
      <c r="G2278" s="24">
        <v>10</v>
      </c>
      <c r="H2278" s="23" t="s">
        <v>2412</v>
      </c>
      <c r="I2278" s="23" t="s">
        <v>3480</v>
      </c>
      <c r="J2278" s="23" t="s">
        <v>3480</v>
      </c>
      <c r="K2278" s="23" t="s">
        <v>370</v>
      </c>
      <c r="L2278" s="27">
        <v>0.94340000000000002</v>
      </c>
      <c r="M2278" s="25">
        <v>1076</v>
      </c>
      <c r="N2278" s="25">
        <v>-46</v>
      </c>
      <c r="O2278" s="24">
        <v>0</v>
      </c>
      <c r="P2278" s="24">
        <v>1</v>
      </c>
      <c r="Q2278" s="24">
        <v>1</v>
      </c>
      <c r="R2278" s="66">
        <v>493.7025217932752</v>
      </c>
      <c r="S2278" s="66">
        <v>6.2770592881387461</v>
      </c>
      <c r="T2278" s="66">
        <v>309.89999999999998</v>
      </c>
      <c r="U2278" s="66">
        <v>309.89999999999998</v>
      </c>
      <c r="V2278" s="66">
        <v>154.94999999999999</v>
      </c>
      <c r="W2278" s="24">
        <v>0</v>
      </c>
      <c r="X2278" s="24">
        <v>4</v>
      </c>
      <c r="Y2278" s="24">
        <v>2</v>
      </c>
      <c r="Z2278" s="24">
        <v>0</v>
      </c>
      <c r="AA2278" s="28">
        <v>1.5</v>
      </c>
      <c r="AB2278" s="28">
        <v>0.6</v>
      </c>
      <c r="AC2278" s="28">
        <v>0.89999999999999991</v>
      </c>
      <c r="AD2278" s="28">
        <v>19</v>
      </c>
      <c r="AE2278" s="28">
        <v>19.000977219999999</v>
      </c>
      <c r="AF2278" t="s">
        <v>597</v>
      </c>
    </row>
    <row r="2279" spans="1:32" ht="18" customHeight="1">
      <c r="A2279" s="22">
        <v>46188</v>
      </c>
      <c r="B2279" s="23" t="s">
        <v>9</v>
      </c>
      <c r="C2279" s="24">
        <v>522</v>
      </c>
      <c r="D2279" s="25">
        <v>7953</v>
      </c>
      <c r="E2279" s="26">
        <v>1443</v>
      </c>
      <c r="F2279" s="24">
        <v>32</v>
      </c>
      <c r="G2279" s="24">
        <v>32</v>
      </c>
      <c r="H2279" s="23" t="s">
        <v>2619</v>
      </c>
      <c r="I2279" s="23" t="s">
        <v>1415</v>
      </c>
      <c r="J2279" s="23" t="s">
        <v>1415</v>
      </c>
      <c r="K2279" s="23" t="s">
        <v>203</v>
      </c>
      <c r="L2279" s="27">
        <v>1.0605</v>
      </c>
      <c r="M2279" s="25">
        <v>103</v>
      </c>
      <c r="N2279" s="25">
        <v>-1410</v>
      </c>
      <c r="O2279" s="24">
        <v>0</v>
      </c>
      <c r="P2279" s="24">
        <v>2</v>
      </c>
      <c r="Q2279" s="24">
        <v>1</v>
      </c>
      <c r="R2279" s="66">
        <v>1349.955479452055</v>
      </c>
      <c r="S2279" s="66">
        <v>5.8913053956624646</v>
      </c>
      <c r="T2279" s="66">
        <v>248.53125</v>
      </c>
      <c r="U2279" s="66">
        <v>248.53125</v>
      </c>
      <c r="V2279" s="66">
        <v>124.265625</v>
      </c>
      <c r="W2279" s="24">
        <v>4</v>
      </c>
      <c r="X2279" s="24">
        <v>6</v>
      </c>
      <c r="Y2279" s="24">
        <v>5</v>
      </c>
      <c r="Z2279" s="24">
        <v>2</v>
      </c>
      <c r="AA2279" s="28">
        <v>4.25</v>
      </c>
      <c r="AB2279" s="28">
        <v>1</v>
      </c>
      <c r="AC2279" s="28">
        <v>4.25</v>
      </c>
      <c r="AD2279" s="28">
        <v>42.5</v>
      </c>
      <c r="AE2279" s="28">
        <v>42.500977210000002</v>
      </c>
      <c r="AF2279" t="s">
        <v>3695</v>
      </c>
    </row>
    <row r="2280" spans="1:32" ht="18" customHeight="1">
      <c r="A2280" s="22">
        <v>46188</v>
      </c>
      <c r="B2280" s="23" t="s">
        <v>9</v>
      </c>
      <c r="C2280" s="24">
        <v>523</v>
      </c>
      <c r="D2280" s="25">
        <v>4755</v>
      </c>
      <c r="E2280" s="26">
        <v>-1450</v>
      </c>
      <c r="F2280" s="24">
        <v>13</v>
      </c>
      <c r="G2280" s="24">
        <v>10</v>
      </c>
      <c r="H2280" s="23" t="s">
        <v>2238</v>
      </c>
      <c r="I2280" s="23" t="s">
        <v>3851</v>
      </c>
      <c r="J2280" s="23" t="s">
        <v>3852</v>
      </c>
      <c r="K2280" s="23" t="s">
        <v>203</v>
      </c>
      <c r="L2280" s="27">
        <v>0.89839999999999998</v>
      </c>
      <c r="M2280" s="25">
        <v>-636</v>
      </c>
      <c r="N2280" s="25">
        <v>796</v>
      </c>
      <c r="O2280" s="24">
        <v>0</v>
      </c>
      <c r="P2280" s="24">
        <v>3</v>
      </c>
      <c r="Q2280" s="24">
        <v>1</v>
      </c>
      <c r="R2280" s="66">
        <v>811.58857409713573</v>
      </c>
      <c r="S2280" s="66">
        <v>5.8588799199024866</v>
      </c>
      <c r="T2280" s="66">
        <v>365.76923076923077</v>
      </c>
      <c r="U2280" s="66">
        <v>475.5</v>
      </c>
      <c r="V2280" s="66">
        <v>206.7391304347826</v>
      </c>
      <c r="W2280" s="24">
        <v>0</v>
      </c>
      <c r="X2280" s="24">
        <v>0</v>
      </c>
      <c r="Y2280" s="24">
        <v>0</v>
      </c>
      <c r="Z2280" s="24">
        <v>3</v>
      </c>
      <c r="AA2280" s="28">
        <v>0.75</v>
      </c>
      <c r="AB2280" s="28">
        <v>0.6</v>
      </c>
      <c r="AC2280" s="28">
        <v>0.45</v>
      </c>
      <c r="AD2280" s="28">
        <v>14.5</v>
      </c>
      <c r="AE2280" s="28">
        <v>14.500977199999999</v>
      </c>
      <c r="AF2280" t="s">
        <v>785</v>
      </c>
    </row>
    <row r="2281" spans="1:32" ht="18" customHeight="1">
      <c r="A2281" s="22">
        <v>46188</v>
      </c>
      <c r="B2281" s="23" t="s">
        <v>9</v>
      </c>
      <c r="C2281" s="24">
        <v>525</v>
      </c>
      <c r="D2281" s="25">
        <v>3402</v>
      </c>
      <c r="E2281" s="26">
        <v>-141</v>
      </c>
      <c r="F2281" s="24">
        <v>11</v>
      </c>
      <c r="G2281" s="24">
        <v>9</v>
      </c>
      <c r="H2281" s="23" t="s">
        <v>642</v>
      </c>
      <c r="I2281" s="23" t="s">
        <v>3853</v>
      </c>
      <c r="J2281" s="23" t="s">
        <v>3777</v>
      </c>
      <c r="K2281" s="23" t="s">
        <v>154</v>
      </c>
      <c r="L2281" s="27">
        <v>0.98619999999999997</v>
      </c>
      <c r="M2281" s="25">
        <v>457</v>
      </c>
      <c r="N2281" s="25">
        <v>-313</v>
      </c>
      <c r="O2281" s="24">
        <v>0</v>
      </c>
      <c r="P2281" s="24">
        <v>5</v>
      </c>
      <c r="Q2281" s="24">
        <v>1</v>
      </c>
      <c r="R2281" s="66">
        <v>619.59199875467004</v>
      </c>
      <c r="S2281" s="66">
        <v>5.4907100266590687</v>
      </c>
      <c r="T2281" s="66">
        <v>309.27272727272731</v>
      </c>
      <c r="U2281" s="66">
        <v>378</v>
      </c>
      <c r="V2281" s="66">
        <v>170.1</v>
      </c>
      <c r="W2281" s="24">
        <v>0</v>
      </c>
      <c r="X2281" s="24">
        <v>2</v>
      </c>
      <c r="Y2281" s="24">
        <v>0</v>
      </c>
      <c r="Z2281" s="24">
        <v>7</v>
      </c>
      <c r="AA2281" s="28">
        <v>2.25</v>
      </c>
      <c r="AB2281" s="28">
        <v>0.6</v>
      </c>
      <c r="AC2281" s="28">
        <v>1.35</v>
      </c>
      <c r="AD2281" s="28">
        <v>33.5</v>
      </c>
      <c r="AE2281" s="28">
        <v>33.50097719</v>
      </c>
      <c r="AF2281" t="s">
        <v>599</v>
      </c>
    </row>
    <row r="2282" spans="1:32" ht="18" customHeight="1">
      <c r="A2282" s="22">
        <v>46188</v>
      </c>
      <c r="B2282" s="23" t="s">
        <v>9</v>
      </c>
      <c r="C2282" s="24">
        <v>526</v>
      </c>
      <c r="D2282" s="25">
        <v>3164</v>
      </c>
      <c r="E2282" s="26">
        <v>-44</v>
      </c>
      <c r="F2282" s="24">
        <v>14</v>
      </c>
      <c r="G2282" s="24">
        <v>4</v>
      </c>
      <c r="H2282" s="23" t="s">
        <v>1907</v>
      </c>
      <c r="I2282" s="23" t="s">
        <v>1447</v>
      </c>
      <c r="J2282" s="23" t="s">
        <v>3854</v>
      </c>
      <c r="K2282" s="23" t="s">
        <v>154</v>
      </c>
      <c r="L2282" s="27">
        <v>0.99539999999999995</v>
      </c>
      <c r="M2282" s="25">
        <v>-97</v>
      </c>
      <c r="N2282" s="25">
        <v>778</v>
      </c>
      <c r="O2282" s="24">
        <v>0</v>
      </c>
      <c r="P2282" s="24">
        <v>6</v>
      </c>
      <c r="Q2282" s="24">
        <v>1</v>
      </c>
      <c r="R2282" s="66">
        <v>526.49605645496058</v>
      </c>
      <c r="S2282" s="66">
        <v>6.0095416883158874</v>
      </c>
      <c r="T2282" s="66">
        <v>226</v>
      </c>
      <c r="U2282" s="66">
        <v>791</v>
      </c>
      <c r="V2282" s="66">
        <v>175.7777777777778</v>
      </c>
      <c r="W2282" s="24">
        <v>6</v>
      </c>
      <c r="X2282" s="24">
        <v>0</v>
      </c>
      <c r="Y2282" s="24">
        <v>0</v>
      </c>
      <c r="Z2282" s="24">
        <v>1</v>
      </c>
      <c r="AA2282" s="28">
        <v>1.75</v>
      </c>
      <c r="AB2282" s="28">
        <v>0.6</v>
      </c>
      <c r="AC2282" s="28">
        <v>1.05</v>
      </c>
      <c r="AD2282" s="28">
        <v>30.5</v>
      </c>
      <c r="AE2282" s="28">
        <v>30.50097718</v>
      </c>
      <c r="AF2282" t="s">
        <v>1464</v>
      </c>
    </row>
    <row r="2283" spans="1:32" ht="18" customHeight="1">
      <c r="A2283" s="22">
        <v>46188</v>
      </c>
      <c r="B2283" s="23" t="s">
        <v>9</v>
      </c>
      <c r="C2283" s="24">
        <v>527</v>
      </c>
      <c r="D2283" s="25">
        <v>4578</v>
      </c>
      <c r="E2283" s="26">
        <v>809</v>
      </c>
      <c r="F2283" s="24">
        <v>22</v>
      </c>
      <c r="G2283" s="24">
        <v>10</v>
      </c>
      <c r="H2283" s="23" t="s">
        <v>2354</v>
      </c>
      <c r="I2283" s="23" t="s">
        <v>3855</v>
      </c>
      <c r="J2283" s="23" t="s">
        <v>3856</v>
      </c>
      <c r="K2283" s="23" t="s">
        <v>154</v>
      </c>
      <c r="L2283" s="27">
        <v>1.0589</v>
      </c>
      <c r="M2283" s="25">
        <v>505</v>
      </c>
      <c r="N2283" s="25">
        <v>1960</v>
      </c>
      <c r="O2283" s="24">
        <v>0</v>
      </c>
      <c r="P2283" s="24">
        <v>7</v>
      </c>
      <c r="Q2283" s="24">
        <v>1</v>
      </c>
      <c r="R2283" s="66">
        <v>768.02194894146953</v>
      </c>
      <c r="S2283" s="66">
        <v>5.9607671451442936</v>
      </c>
      <c r="T2283" s="66">
        <v>208.09090909090909</v>
      </c>
      <c r="U2283" s="66">
        <v>457.8</v>
      </c>
      <c r="V2283" s="66">
        <v>143.0625</v>
      </c>
      <c r="W2283" s="24">
        <v>7</v>
      </c>
      <c r="X2283" s="24">
        <v>0</v>
      </c>
      <c r="Y2283" s="24">
        <v>3</v>
      </c>
      <c r="Z2283" s="24">
        <v>1</v>
      </c>
      <c r="AA2283" s="28">
        <v>2.75</v>
      </c>
      <c r="AB2283" s="28">
        <v>0.6</v>
      </c>
      <c r="AC2283" s="28">
        <v>1.65</v>
      </c>
      <c r="AD2283" s="28">
        <v>16.5</v>
      </c>
      <c r="AE2283" s="28">
        <v>16.500977169999999</v>
      </c>
      <c r="AF2283" t="s">
        <v>1213</v>
      </c>
    </row>
    <row r="2284" spans="1:32" ht="18" customHeight="1">
      <c r="A2284" s="22">
        <v>46188</v>
      </c>
      <c r="B2284" s="23" t="s">
        <v>9</v>
      </c>
      <c r="C2284" s="24">
        <v>528</v>
      </c>
      <c r="D2284" s="25">
        <v>1830</v>
      </c>
      <c r="E2284" s="26">
        <v>-1138</v>
      </c>
      <c r="F2284" s="24">
        <v>4</v>
      </c>
      <c r="G2284" s="24">
        <v>2</v>
      </c>
      <c r="H2284" s="23" t="s">
        <v>1827</v>
      </c>
      <c r="I2284" s="23" t="s">
        <v>3857</v>
      </c>
      <c r="J2284" s="23" t="s">
        <v>3858</v>
      </c>
      <c r="K2284" s="23" t="s">
        <v>154</v>
      </c>
      <c r="L2284" s="27">
        <v>0.79269999999999996</v>
      </c>
      <c r="M2284" s="25">
        <v>-733</v>
      </c>
      <c r="N2284" s="25">
        <v>-468</v>
      </c>
      <c r="O2284" s="24">
        <v>0</v>
      </c>
      <c r="P2284" s="24">
        <v>8</v>
      </c>
      <c r="Q2284" s="24">
        <v>1</v>
      </c>
      <c r="R2284" s="66">
        <v>292.12951432129512</v>
      </c>
      <c r="S2284" s="66">
        <v>6.2643447864268058</v>
      </c>
      <c r="T2284" s="66">
        <v>457.5</v>
      </c>
      <c r="U2284" s="66">
        <v>915</v>
      </c>
      <c r="V2284" s="66">
        <v>305</v>
      </c>
      <c r="W2284" s="24">
        <v>0</v>
      </c>
      <c r="X2284" s="24">
        <v>0</v>
      </c>
      <c r="Y2284" s="24">
        <v>0</v>
      </c>
      <c r="Z2284" s="24">
        <v>0</v>
      </c>
      <c r="AA2284" s="28">
        <v>0</v>
      </c>
      <c r="AB2284" s="28">
        <v>0.5</v>
      </c>
      <c r="AC2284" s="28">
        <v>0</v>
      </c>
      <c r="AD2284" s="28">
        <v>20</v>
      </c>
      <c r="AE2284" s="28">
        <v>20.000977160000001</v>
      </c>
      <c r="AF2284" t="s">
        <v>590</v>
      </c>
    </row>
    <row r="2285" spans="1:32" ht="18" customHeight="1">
      <c r="A2285" s="22">
        <v>46188</v>
      </c>
      <c r="B2285" s="23" t="s">
        <v>9</v>
      </c>
      <c r="C2285" s="24">
        <v>530</v>
      </c>
      <c r="D2285" s="25">
        <v>7526</v>
      </c>
      <c r="E2285" s="26">
        <v>753</v>
      </c>
      <c r="F2285" s="24">
        <v>29</v>
      </c>
      <c r="G2285" s="24">
        <v>25</v>
      </c>
      <c r="H2285" s="23" t="s">
        <v>2456</v>
      </c>
      <c r="I2285" s="23" t="s">
        <v>2845</v>
      </c>
      <c r="J2285" s="23" t="s">
        <v>2877</v>
      </c>
      <c r="K2285" s="23" t="s">
        <v>154</v>
      </c>
      <c r="L2285" s="27">
        <v>1.0334000000000001</v>
      </c>
      <c r="M2285" s="25">
        <v>-432</v>
      </c>
      <c r="N2285" s="25">
        <v>-1467</v>
      </c>
      <c r="O2285" s="24">
        <v>0</v>
      </c>
      <c r="P2285" s="24">
        <v>0</v>
      </c>
      <c r="Q2285" s="24">
        <v>1</v>
      </c>
      <c r="R2285" s="66">
        <v>1302.7502594437531</v>
      </c>
      <c r="S2285" s="66">
        <v>5.777009020296374</v>
      </c>
      <c r="T2285" s="66">
        <v>259.51724137931029</v>
      </c>
      <c r="U2285" s="66">
        <v>301.04000000000002</v>
      </c>
      <c r="V2285" s="66">
        <v>139.37037037037041</v>
      </c>
      <c r="W2285" s="24">
        <v>4</v>
      </c>
      <c r="X2285" s="24">
        <v>4</v>
      </c>
      <c r="Y2285" s="24">
        <v>4</v>
      </c>
      <c r="Z2285" s="24">
        <v>5</v>
      </c>
      <c r="AA2285" s="28">
        <v>4.25</v>
      </c>
      <c r="AB2285" s="28">
        <v>1</v>
      </c>
      <c r="AC2285" s="28">
        <v>4.25</v>
      </c>
      <c r="AD2285" s="28">
        <v>42.5</v>
      </c>
      <c r="AE2285" s="28">
        <v>42.500977149999997</v>
      </c>
      <c r="AF2285" t="s">
        <v>3695</v>
      </c>
    </row>
    <row r="2286" spans="1:32" ht="18" customHeight="1">
      <c r="A2286" s="22">
        <v>46188</v>
      </c>
      <c r="B2286" s="23" t="s">
        <v>9</v>
      </c>
      <c r="C2286" s="24">
        <v>531</v>
      </c>
      <c r="D2286" s="25">
        <v>2543</v>
      </c>
      <c r="E2286" s="26">
        <v>-645</v>
      </c>
      <c r="F2286" s="24">
        <v>8</v>
      </c>
      <c r="G2286" s="24">
        <v>7</v>
      </c>
      <c r="H2286" s="23" t="s">
        <v>1828</v>
      </c>
      <c r="I2286" s="23" t="s">
        <v>3859</v>
      </c>
      <c r="J2286" s="23" t="s">
        <v>3860</v>
      </c>
      <c r="K2286" s="23" t="s">
        <v>154</v>
      </c>
      <c r="L2286" s="27">
        <v>0.91549999999999998</v>
      </c>
      <c r="M2286" s="25">
        <v>-627</v>
      </c>
      <c r="N2286" s="25">
        <v>-21</v>
      </c>
      <c r="O2286" s="24">
        <v>0</v>
      </c>
      <c r="P2286" s="24">
        <v>1</v>
      </c>
      <c r="Q2286" s="24">
        <v>1</v>
      </c>
      <c r="R2286" s="66">
        <v>399.10128684101289</v>
      </c>
      <c r="S2286" s="66">
        <v>6.3718160874110046</v>
      </c>
      <c r="T2286" s="66">
        <v>317.875</v>
      </c>
      <c r="U2286" s="66">
        <v>363.28571428571428</v>
      </c>
      <c r="V2286" s="66">
        <v>169.5333333333333</v>
      </c>
      <c r="W2286" s="24">
        <v>0</v>
      </c>
      <c r="X2286" s="24">
        <v>2</v>
      </c>
      <c r="Y2286" s="24">
        <v>0</v>
      </c>
      <c r="Z2286" s="24">
        <v>0</v>
      </c>
      <c r="AA2286" s="28">
        <v>0.5</v>
      </c>
      <c r="AB2286" s="28">
        <v>0.5</v>
      </c>
      <c r="AC2286" s="28">
        <v>0.25</v>
      </c>
      <c r="AD2286" s="28">
        <v>12.5</v>
      </c>
      <c r="AE2286" s="28">
        <v>12.50097714</v>
      </c>
      <c r="AF2286" t="s">
        <v>795</v>
      </c>
    </row>
    <row r="2287" spans="1:32" ht="18" customHeight="1">
      <c r="A2287" s="22">
        <v>46188</v>
      </c>
      <c r="B2287" s="23" t="s">
        <v>9</v>
      </c>
      <c r="C2287" s="24">
        <v>532</v>
      </c>
      <c r="D2287" s="25">
        <v>6287</v>
      </c>
      <c r="E2287" s="26">
        <v>656</v>
      </c>
      <c r="F2287" s="24">
        <v>26</v>
      </c>
      <c r="G2287" s="24">
        <v>22</v>
      </c>
      <c r="H2287" s="23" t="s">
        <v>1950</v>
      </c>
      <c r="I2287" s="23" t="s">
        <v>2247</v>
      </c>
      <c r="J2287" s="23" t="s">
        <v>1160</v>
      </c>
      <c r="K2287" s="23" t="s">
        <v>154</v>
      </c>
      <c r="L2287" s="27">
        <v>1.0347999999999999</v>
      </c>
      <c r="M2287" s="25">
        <v>-386</v>
      </c>
      <c r="N2287" s="25">
        <v>-552</v>
      </c>
      <c r="O2287" s="24">
        <v>0</v>
      </c>
      <c r="P2287" s="24">
        <v>2</v>
      </c>
      <c r="Q2287" s="24">
        <v>1</v>
      </c>
      <c r="R2287" s="66">
        <v>1025.0338833540891</v>
      </c>
      <c r="S2287" s="66">
        <v>6.1334557833618586</v>
      </c>
      <c r="T2287" s="66">
        <v>241.80769230769229</v>
      </c>
      <c r="U2287" s="66">
        <v>285.77272727272731</v>
      </c>
      <c r="V2287" s="66">
        <v>130.97916666666671</v>
      </c>
      <c r="W2287" s="24">
        <v>5</v>
      </c>
      <c r="X2287" s="24">
        <v>4</v>
      </c>
      <c r="Y2287" s="24">
        <v>5</v>
      </c>
      <c r="Z2287" s="24">
        <v>0</v>
      </c>
      <c r="AA2287" s="28">
        <v>3.5</v>
      </c>
      <c r="AB2287" s="28">
        <v>0.8</v>
      </c>
      <c r="AC2287" s="28">
        <v>2.8</v>
      </c>
      <c r="AD2287" s="28">
        <v>28</v>
      </c>
      <c r="AE2287" s="28">
        <v>28.000977129999999</v>
      </c>
      <c r="AF2287" t="s">
        <v>1640</v>
      </c>
    </row>
    <row r="2288" spans="1:32" ht="18" customHeight="1">
      <c r="A2288" s="22">
        <v>46188</v>
      </c>
      <c r="B2288" s="23" t="s">
        <v>9</v>
      </c>
      <c r="C2288" s="24">
        <v>533</v>
      </c>
      <c r="D2288" s="25">
        <v>1607</v>
      </c>
      <c r="E2288" s="26">
        <v>-889</v>
      </c>
      <c r="F2288" s="24">
        <v>3</v>
      </c>
      <c r="G2288" s="24">
        <v>3</v>
      </c>
      <c r="H2288" s="23" t="s">
        <v>1396</v>
      </c>
      <c r="I2288" s="23" t="s">
        <v>1397</v>
      </c>
      <c r="J2288" s="23" t="s">
        <v>1397</v>
      </c>
      <c r="K2288" s="23" t="s">
        <v>154</v>
      </c>
      <c r="L2288" s="27">
        <v>0.81559999999999999</v>
      </c>
      <c r="M2288" s="25">
        <v>-1566</v>
      </c>
      <c r="N2288" s="25">
        <v>454</v>
      </c>
      <c r="O2288" s="24">
        <v>0</v>
      </c>
      <c r="P2288" s="24">
        <v>3</v>
      </c>
      <c r="Q2288" s="24">
        <v>1</v>
      </c>
      <c r="R2288" s="66">
        <v>270.77438771274387</v>
      </c>
      <c r="S2288" s="66">
        <v>5.9348301498323996</v>
      </c>
      <c r="T2288" s="66">
        <v>535.66666666666663</v>
      </c>
      <c r="U2288" s="66">
        <v>535.66666666666663</v>
      </c>
      <c r="V2288" s="66">
        <v>267.83333333333331</v>
      </c>
      <c r="W2288" s="24">
        <v>0</v>
      </c>
      <c r="X2288" s="24">
        <v>0</v>
      </c>
      <c r="Y2288" s="24">
        <v>0</v>
      </c>
      <c r="Z2288" s="24">
        <v>1</v>
      </c>
      <c r="AA2288" s="28">
        <v>0.25</v>
      </c>
      <c r="AB2288" s="28">
        <v>0.5</v>
      </c>
      <c r="AC2288" s="28">
        <v>0.125</v>
      </c>
      <c r="AD2288" s="28">
        <v>11.2</v>
      </c>
      <c r="AE2288" s="28">
        <v>11.200977119999999</v>
      </c>
      <c r="AF2288" t="s">
        <v>646</v>
      </c>
    </row>
    <row r="2289" spans="1:32" ht="18" customHeight="1">
      <c r="A2289" s="22">
        <v>46188</v>
      </c>
      <c r="B2289" s="23" t="s">
        <v>9</v>
      </c>
      <c r="C2289" s="24">
        <v>535</v>
      </c>
      <c r="D2289" s="25">
        <v>2113</v>
      </c>
      <c r="E2289" s="26">
        <v>-613</v>
      </c>
      <c r="F2289" s="24">
        <v>7</v>
      </c>
      <c r="G2289" s="24">
        <v>5</v>
      </c>
      <c r="H2289" s="23" t="s">
        <v>2762</v>
      </c>
      <c r="I2289" s="23" t="s">
        <v>1289</v>
      </c>
      <c r="J2289" s="23" t="s">
        <v>3861</v>
      </c>
      <c r="K2289" s="23" t="s">
        <v>370</v>
      </c>
      <c r="L2289" s="27">
        <v>0.90329999999999999</v>
      </c>
      <c r="M2289" s="25">
        <v>231</v>
      </c>
      <c r="N2289" s="25">
        <v>109</v>
      </c>
      <c r="O2289" s="24">
        <v>0</v>
      </c>
      <c r="P2289" s="24">
        <v>5</v>
      </c>
      <c r="Q2289" s="24">
        <v>1</v>
      </c>
      <c r="R2289" s="66">
        <v>321.19790369447901</v>
      </c>
      <c r="S2289" s="66">
        <v>6.5784987252278873</v>
      </c>
      <c r="T2289" s="66">
        <v>301.85714285714278</v>
      </c>
      <c r="U2289" s="66">
        <v>422.6</v>
      </c>
      <c r="V2289" s="66">
        <v>176.08333333333329</v>
      </c>
      <c r="W2289" s="24">
        <v>0</v>
      </c>
      <c r="X2289" s="24">
        <v>0</v>
      </c>
      <c r="Y2289" s="24">
        <v>0</v>
      </c>
      <c r="Z2289" s="24">
        <v>0</v>
      </c>
      <c r="AA2289" s="28">
        <v>0</v>
      </c>
      <c r="AB2289" s="28">
        <v>0.5</v>
      </c>
      <c r="AC2289" s="28">
        <v>0</v>
      </c>
      <c r="AD2289" s="28">
        <v>20</v>
      </c>
      <c r="AE2289" s="28">
        <v>20.000977110000001</v>
      </c>
      <c r="AF2289" t="s">
        <v>590</v>
      </c>
    </row>
    <row r="2290" spans="1:32" ht="18" customHeight="1">
      <c r="A2290" s="22">
        <v>46188</v>
      </c>
      <c r="B2290" s="23" t="s">
        <v>9</v>
      </c>
      <c r="C2290" s="24">
        <v>536</v>
      </c>
      <c r="D2290" s="25">
        <v>7859</v>
      </c>
      <c r="E2290" s="26">
        <v>-203</v>
      </c>
      <c r="F2290" s="24">
        <v>31</v>
      </c>
      <c r="G2290" s="24">
        <v>20</v>
      </c>
      <c r="H2290" s="23" t="s">
        <v>730</v>
      </c>
      <c r="I2290" s="23" t="s">
        <v>3862</v>
      </c>
      <c r="J2290" s="23" t="s">
        <v>3863</v>
      </c>
      <c r="K2290" s="23" t="s">
        <v>203</v>
      </c>
      <c r="L2290" s="27">
        <v>0.99139999999999995</v>
      </c>
      <c r="M2290" s="25">
        <v>-1691</v>
      </c>
      <c r="N2290" s="25">
        <v>-539</v>
      </c>
      <c r="O2290" s="24">
        <v>0</v>
      </c>
      <c r="P2290" s="24">
        <v>6</v>
      </c>
      <c r="Q2290" s="24">
        <v>1</v>
      </c>
      <c r="R2290" s="66">
        <v>1288.4963677874639</v>
      </c>
      <c r="S2290" s="66">
        <v>6.0993575119618306</v>
      </c>
      <c r="T2290" s="66">
        <v>253.51612903225811</v>
      </c>
      <c r="U2290" s="66">
        <v>392.95</v>
      </c>
      <c r="V2290" s="66">
        <v>154.0980392156863</v>
      </c>
      <c r="W2290" s="24">
        <v>4</v>
      </c>
      <c r="X2290" s="24">
        <v>2</v>
      </c>
      <c r="Y2290" s="24">
        <v>2</v>
      </c>
      <c r="Z2290" s="24">
        <v>0</v>
      </c>
      <c r="AA2290" s="28">
        <v>2</v>
      </c>
      <c r="AB2290" s="28">
        <v>1</v>
      </c>
      <c r="AC2290" s="28">
        <v>2</v>
      </c>
      <c r="AD2290" s="28">
        <v>40</v>
      </c>
      <c r="AE2290" s="28">
        <v>40.0009771</v>
      </c>
      <c r="AF2290" t="s">
        <v>664</v>
      </c>
    </row>
    <row r="2291" spans="1:32" ht="18" customHeight="1">
      <c r="A2291" s="22">
        <v>46188</v>
      </c>
      <c r="B2291" s="23" t="s">
        <v>55</v>
      </c>
      <c r="C2291" s="24">
        <v>537</v>
      </c>
      <c r="D2291" s="25">
        <v>2924</v>
      </c>
      <c r="E2291" s="26">
        <v>161</v>
      </c>
      <c r="F2291" s="24">
        <v>13</v>
      </c>
      <c r="G2291" s="24">
        <v>9</v>
      </c>
      <c r="H2291" s="23" t="s">
        <v>3016</v>
      </c>
      <c r="I2291" s="23" t="s">
        <v>2288</v>
      </c>
      <c r="J2291" s="23" t="s">
        <v>3593</v>
      </c>
      <c r="K2291" s="23" t="s">
        <v>154</v>
      </c>
      <c r="L2291" s="27">
        <v>1.0184</v>
      </c>
      <c r="M2291" s="25">
        <v>-933</v>
      </c>
      <c r="N2291" s="25">
        <v>-854</v>
      </c>
      <c r="O2291" s="24">
        <v>0</v>
      </c>
      <c r="P2291" s="24">
        <v>7</v>
      </c>
      <c r="Q2291" s="24">
        <v>1</v>
      </c>
      <c r="R2291" s="66">
        <v>446.26800539643011</v>
      </c>
      <c r="S2291" s="66">
        <v>6.5521165860916772</v>
      </c>
      <c r="T2291" s="66">
        <v>224.92307692307691</v>
      </c>
      <c r="U2291" s="66">
        <v>324.88888888888891</v>
      </c>
      <c r="V2291" s="66">
        <v>132.90909090909091</v>
      </c>
      <c r="W2291" s="24">
        <v>7</v>
      </c>
      <c r="X2291" s="24">
        <v>3</v>
      </c>
      <c r="Y2291" s="24">
        <v>4</v>
      </c>
      <c r="Z2291" s="24">
        <v>0</v>
      </c>
      <c r="AA2291" s="28">
        <v>3.5</v>
      </c>
      <c r="AB2291" s="28">
        <v>0.5</v>
      </c>
      <c r="AC2291" s="28">
        <v>1.75</v>
      </c>
      <c r="AD2291" s="28">
        <v>17.5</v>
      </c>
      <c r="AE2291" s="28">
        <v>17.500977089999999</v>
      </c>
      <c r="AF2291" t="s">
        <v>822</v>
      </c>
    </row>
    <row r="2292" spans="1:32" ht="18" customHeight="1">
      <c r="A2292" s="22">
        <v>46188</v>
      </c>
      <c r="B2292" s="23" t="s">
        <v>55</v>
      </c>
      <c r="C2292" s="24">
        <v>538</v>
      </c>
      <c r="D2292" s="25">
        <v>4820</v>
      </c>
      <c r="E2292" s="26">
        <v>28</v>
      </c>
      <c r="F2292" s="24">
        <v>18</v>
      </c>
      <c r="G2292" s="24">
        <v>16</v>
      </c>
      <c r="H2292" s="23" t="s">
        <v>3741</v>
      </c>
      <c r="I2292" s="23" t="s">
        <v>1396</v>
      </c>
      <c r="J2292" s="23" t="s">
        <v>3864</v>
      </c>
      <c r="K2292" s="23" t="s">
        <v>154</v>
      </c>
      <c r="L2292" s="27">
        <v>1.0019</v>
      </c>
      <c r="M2292" s="25">
        <v>754</v>
      </c>
      <c r="N2292" s="25">
        <v>608</v>
      </c>
      <c r="O2292" s="24">
        <v>0</v>
      </c>
      <c r="P2292" s="24">
        <v>8</v>
      </c>
      <c r="Q2292" s="24">
        <v>1</v>
      </c>
      <c r="R2292" s="66">
        <v>794.88210875882112</v>
      </c>
      <c r="S2292" s="66">
        <v>6.06379228679112</v>
      </c>
      <c r="T2292" s="66">
        <v>267.77777777777783</v>
      </c>
      <c r="U2292" s="66">
        <v>301.25</v>
      </c>
      <c r="V2292" s="66">
        <v>141.7647058823529</v>
      </c>
      <c r="W2292" s="24">
        <v>2</v>
      </c>
      <c r="X2292" s="24">
        <v>4</v>
      </c>
      <c r="Y2292" s="24">
        <v>3</v>
      </c>
      <c r="Z2292" s="24">
        <v>4</v>
      </c>
      <c r="AA2292" s="28">
        <v>3.25</v>
      </c>
      <c r="AB2292" s="28">
        <v>0.6</v>
      </c>
      <c r="AC2292" s="28">
        <v>1.95</v>
      </c>
      <c r="AD2292" s="28">
        <v>29.5</v>
      </c>
      <c r="AE2292" s="28">
        <v>29.500977079999998</v>
      </c>
      <c r="AF2292" t="s">
        <v>1076</v>
      </c>
    </row>
    <row r="2293" spans="1:32" ht="18" customHeight="1">
      <c r="A2293" s="22">
        <v>46188</v>
      </c>
      <c r="B2293" s="23" t="s">
        <v>55</v>
      </c>
      <c r="C2293" s="24">
        <v>550</v>
      </c>
      <c r="D2293" s="25">
        <v>7246</v>
      </c>
      <c r="E2293" s="26">
        <v>-759</v>
      </c>
      <c r="F2293" s="24">
        <v>25</v>
      </c>
      <c r="G2293" s="24">
        <v>21</v>
      </c>
      <c r="H2293" s="23" t="s">
        <v>2347</v>
      </c>
      <c r="I2293" s="23" t="s">
        <v>2381</v>
      </c>
      <c r="J2293" s="23" t="s">
        <v>476</v>
      </c>
      <c r="K2293" s="23" t="s">
        <v>154</v>
      </c>
      <c r="L2293" s="27">
        <v>0.96509999999999996</v>
      </c>
      <c r="M2293" s="25">
        <v>-1438</v>
      </c>
      <c r="N2293" s="25">
        <v>-568</v>
      </c>
      <c r="O2293" s="24">
        <v>0</v>
      </c>
      <c r="P2293" s="24">
        <v>0</v>
      </c>
      <c r="Q2293" s="24">
        <v>1</v>
      </c>
      <c r="R2293" s="66">
        <v>1193.2550332087999</v>
      </c>
      <c r="S2293" s="66">
        <v>6.0724654816788588</v>
      </c>
      <c r="T2293" s="66">
        <v>289.83999999999997</v>
      </c>
      <c r="U2293" s="66">
        <v>345.04761904761898</v>
      </c>
      <c r="V2293" s="66">
        <v>157.52173913043481</v>
      </c>
      <c r="W2293" s="24">
        <v>0</v>
      </c>
      <c r="X2293" s="24">
        <v>2</v>
      </c>
      <c r="Y2293" s="24">
        <v>1</v>
      </c>
      <c r="Z2293" s="24">
        <v>4</v>
      </c>
      <c r="AA2293" s="28">
        <v>1.75</v>
      </c>
      <c r="AB2293" s="28">
        <v>1</v>
      </c>
      <c r="AC2293" s="28">
        <v>1.75</v>
      </c>
      <c r="AD2293" s="28">
        <v>27.5</v>
      </c>
      <c r="AE2293" s="28">
        <v>27.500977070000001</v>
      </c>
      <c r="AF2293" t="s">
        <v>2194</v>
      </c>
    </row>
    <row r="2294" spans="1:32" ht="18" customHeight="1">
      <c r="A2294" s="22">
        <v>46188</v>
      </c>
      <c r="B2294" s="23" t="s">
        <v>16</v>
      </c>
      <c r="C2294" s="24">
        <v>551</v>
      </c>
      <c r="D2294" s="25">
        <v>5026</v>
      </c>
      <c r="E2294" s="26">
        <v>161</v>
      </c>
      <c r="F2294" s="24">
        <v>18</v>
      </c>
      <c r="G2294" s="24">
        <v>17</v>
      </c>
      <c r="H2294" s="23" t="s">
        <v>2936</v>
      </c>
      <c r="I2294" s="23" t="s">
        <v>3865</v>
      </c>
      <c r="J2294" s="23" t="s">
        <v>3866</v>
      </c>
      <c r="K2294" s="23" t="s">
        <v>154</v>
      </c>
      <c r="L2294" s="27">
        <v>1.0106999999999999</v>
      </c>
      <c r="M2294" s="25">
        <v>-268</v>
      </c>
      <c r="N2294" s="25">
        <v>-396</v>
      </c>
      <c r="O2294" s="24">
        <v>0</v>
      </c>
      <c r="P2294" s="24">
        <v>1</v>
      </c>
      <c r="Q2294" s="24">
        <v>1</v>
      </c>
      <c r="R2294" s="66">
        <v>837.61431091739303</v>
      </c>
      <c r="S2294" s="66">
        <v>6.0003750347762059</v>
      </c>
      <c r="T2294" s="66">
        <v>279.22222222222217</v>
      </c>
      <c r="U2294" s="66">
        <v>295.64705882352939</v>
      </c>
      <c r="V2294" s="66">
        <v>143.6</v>
      </c>
      <c r="W2294" s="24">
        <v>0</v>
      </c>
      <c r="X2294" s="24">
        <v>4</v>
      </c>
      <c r="Y2294" s="24">
        <v>4</v>
      </c>
      <c r="Z2294" s="24">
        <v>5</v>
      </c>
      <c r="AA2294" s="28">
        <v>3.25</v>
      </c>
      <c r="AB2294" s="28">
        <v>0.8</v>
      </c>
      <c r="AC2294" s="28">
        <v>2.6</v>
      </c>
      <c r="AD2294" s="28">
        <v>26</v>
      </c>
      <c r="AE2294" s="28">
        <v>26.00097706</v>
      </c>
      <c r="AF2294" t="s">
        <v>616</v>
      </c>
    </row>
    <row r="2295" spans="1:32" ht="18" customHeight="1">
      <c r="A2295" s="22">
        <v>46188</v>
      </c>
      <c r="B2295" s="23" t="s">
        <v>16</v>
      </c>
      <c r="C2295" s="24">
        <v>552</v>
      </c>
      <c r="D2295" s="25">
        <v>1975</v>
      </c>
      <c r="E2295" s="26">
        <v>-789</v>
      </c>
      <c r="F2295" s="24">
        <v>6</v>
      </c>
      <c r="G2295" s="24">
        <v>2</v>
      </c>
      <c r="H2295" s="23" t="s">
        <v>2912</v>
      </c>
      <c r="I2295" s="23" t="s">
        <v>3867</v>
      </c>
      <c r="J2295" s="23" t="s">
        <v>3868</v>
      </c>
      <c r="K2295" s="23" t="s">
        <v>154</v>
      </c>
      <c r="L2295" s="27">
        <v>0.86680000000000001</v>
      </c>
      <c r="M2295" s="25">
        <v>-1143</v>
      </c>
      <c r="N2295" s="25">
        <v>-659</v>
      </c>
      <c r="O2295" s="24">
        <v>0</v>
      </c>
      <c r="P2295" s="24">
        <v>2</v>
      </c>
      <c r="Q2295" s="24">
        <v>1</v>
      </c>
      <c r="R2295" s="66">
        <v>312.58239933582411</v>
      </c>
      <c r="S2295" s="66">
        <v>6.3183339951209199</v>
      </c>
      <c r="T2295" s="66">
        <v>329.16666666666669</v>
      </c>
      <c r="U2295" s="66">
        <v>987.5</v>
      </c>
      <c r="V2295" s="66">
        <v>246.875</v>
      </c>
      <c r="W2295" s="24">
        <v>0</v>
      </c>
      <c r="X2295" s="24">
        <v>0</v>
      </c>
      <c r="Y2295" s="24">
        <v>0</v>
      </c>
      <c r="Z2295" s="24">
        <v>0</v>
      </c>
      <c r="AA2295" s="28">
        <v>0</v>
      </c>
      <c r="AB2295" s="28">
        <v>0.5</v>
      </c>
      <c r="AC2295" s="28">
        <v>0</v>
      </c>
      <c r="AD2295" s="28">
        <v>10</v>
      </c>
      <c r="AE2295" s="28">
        <v>10.000977049999999</v>
      </c>
      <c r="AF2295" t="s">
        <v>584</v>
      </c>
    </row>
    <row r="2296" spans="1:32" ht="18" customHeight="1">
      <c r="A2296" s="22">
        <v>46188</v>
      </c>
      <c r="B2296" s="23" t="s">
        <v>16</v>
      </c>
      <c r="C2296" s="24">
        <v>553</v>
      </c>
      <c r="D2296" s="25">
        <v>7216</v>
      </c>
      <c r="E2296" s="26">
        <v>818</v>
      </c>
      <c r="F2296" s="24">
        <v>28</v>
      </c>
      <c r="G2296" s="24">
        <v>28</v>
      </c>
      <c r="H2296" s="23" t="s">
        <v>3869</v>
      </c>
      <c r="I2296" s="23" t="s">
        <v>2081</v>
      </c>
      <c r="J2296" s="23" t="s">
        <v>2081</v>
      </c>
      <c r="K2296" s="23" t="s">
        <v>154</v>
      </c>
      <c r="L2296" s="27">
        <v>1.0378000000000001</v>
      </c>
      <c r="M2296" s="25">
        <v>806</v>
      </c>
      <c r="N2296" s="25">
        <v>-117</v>
      </c>
      <c r="O2296" s="24">
        <v>0</v>
      </c>
      <c r="P2296" s="24">
        <v>3</v>
      </c>
      <c r="Q2296" s="24">
        <v>1</v>
      </c>
      <c r="R2296" s="66">
        <v>1164.8984018264839</v>
      </c>
      <c r="S2296" s="66">
        <v>6.1945316335620237</v>
      </c>
      <c r="T2296" s="66">
        <v>257.71428571428572</v>
      </c>
      <c r="U2296" s="66">
        <v>257.71428571428572</v>
      </c>
      <c r="V2296" s="66">
        <v>128.85714285714289</v>
      </c>
      <c r="W2296" s="24">
        <v>5</v>
      </c>
      <c r="X2296" s="24">
        <v>5</v>
      </c>
      <c r="Y2296" s="24">
        <v>5</v>
      </c>
      <c r="Z2296" s="24">
        <v>0</v>
      </c>
      <c r="AA2296" s="28">
        <v>3.75</v>
      </c>
      <c r="AB2296" s="28">
        <v>1</v>
      </c>
      <c r="AC2296" s="28">
        <v>3.75</v>
      </c>
      <c r="AD2296" s="28">
        <v>37.5</v>
      </c>
      <c r="AE2296" s="28">
        <v>37.500977040000002</v>
      </c>
      <c r="AF2296" t="s">
        <v>771</v>
      </c>
    </row>
    <row r="2297" spans="1:32" ht="18" customHeight="1">
      <c r="A2297" s="22">
        <v>46188</v>
      </c>
      <c r="B2297" s="23" t="s">
        <v>16</v>
      </c>
      <c r="C2297" s="24">
        <v>555</v>
      </c>
      <c r="D2297" s="25">
        <v>2827</v>
      </c>
      <c r="E2297" s="26">
        <v>-487</v>
      </c>
      <c r="F2297" s="24">
        <v>8</v>
      </c>
      <c r="G2297" s="24">
        <v>9</v>
      </c>
      <c r="H2297" s="23" t="s">
        <v>3870</v>
      </c>
      <c r="I2297" s="23" t="s">
        <v>3871</v>
      </c>
      <c r="J2297" s="23" t="s">
        <v>3872</v>
      </c>
      <c r="K2297" s="23" t="s">
        <v>154</v>
      </c>
      <c r="L2297" s="27">
        <v>0.94259999999999999</v>
      </c>
      <c r="M2297" s="25">
        <v>-84</v>
      </c>
      <c r="N2297" s="25">
        <v>1813</v>
      </c>
      <c r="O2297" s="24">
        <v>0</v>
      </c>
      <c r="P2297" s="24">
        <v>5</v>
      </c>
      <c r="Q2297" s="24">
        <v>1</v>
      </c>
      <c r="R2297" s="66">
        <v>472.61073059360729</v>
      </c>
      <c r="S2297" s="66">
        <v>5.9816669766453234</v>
      </c>
      <c r="T2297" s="66">
        <v>353.375</v>
      </c>
      <c r="U2297" s="66">
        <v>314.11111111111109</v>
      </c>
      <c r="V2297" s="66">
        <v>166.29411764705881</v>
      </c>
      <c r="W2297" s="24">
        <v>0</v>
      </c>
      <c r="X2297" s="24">
        <v>4</v>
      </c>
      <c r="Y2297" s="24">
        <v>1</v>
      </c>
      <c r="Z2297" s="24">
        <v>5</v>
      </c>
      <c r="AA2297" s="28">
        <v>2.5</v>
      </c>
      <c r="AB2297" s="28">
        <v>0.5</v>
      </c>
      <c r="AC2297" s="28">
        <v>1.25</v>
      </c>
      <c r="AD2297" s="28">
        <v>22.5</v>
      </c>
      <c r="AE2297" s="28">
        <v>22.500977030000001</v>
      </c>
      <c r="AF2297" t="s">
        <v>629</v>
      </c>
    </row>
    <row r="2298" spans="1:32" ht="18" customHeight="1">
      <c r="A2298" s="22">
        <v>46188</v>
      </c>
      <c r="B2298" s="23" t="s">
        <v>16</v>
      </c>
      <c r="C2298" s="24">
        <v>556</v>
      </c>
      <c r="D2298" s="25">
        <v>5068</v>
      </c>
      <c r="E2298" s="26">
        <v>516</v>
      </c>
      <c r="F2298" s="24">
        <v>20</v>
      </c>
      <c r="G2298" s="24">
        <v>20</v>
      </c>
      <c r="H2298" s="23" t="s">
        <v>1523</v>
      </c>
      <c r="I2298" s="23" t="s">
        <v>3873</v>
      </c>
      <c r="J2298" s="23" t="s">
        <v>3873</v>
      </c>
      <c r="K2298" s="23" t="s">
        <v>154</v>
      </c>
      <c r="L2298" s="27">
        <v>1.0339</v>
      </c>
      <c r="M2298" s="25">
        <v>-382</v>
      </c>
      <c r="N2298" s="25">
        <v>-483</v>
      </c>
      <c r="O2298" s="24">
        <v>0</v>
      </c>
      <c r="P2298" s="24">
        <v>6</v>
      </c>
      <c r="Q2298" s="24">
        <v>1</v>
      </c>
      <c r="R2298" s="66">
        <v>796.26359485263595</v>
      </c>
      <c r="S2298" s="66">
        <v>6.3647264960517651</v>
      </c>
      <c r="T2298" s="66">
        <v>253.4</v>
      </c>
      <c r="U2298" s="66">
        <v>253.4</v>
      </c>
      <c r="V2298" s="66">
        <v>126.7</v>
      </c>
      <c r="W2298" s="24">
        <v>6</v>
      </c>
      <c r="X2298" s="24">
        <v>6</v>
      </c>
      <c r="Y2298" s="24">
        <v>7</v>
      </c>
      <c r="Z2298" s="24">
        <v>0</v>
      </c>
      <c r="AA2298" s="28">
        <v>4.75</v>
      </c>
      <c r="AB2298" s="28">
        <v>0.8</v>
      </c>
      <c r="AC2298" s="28">
        <v>3.8</v>
      </c>
      <c r="AD2298" s="28">
        <v>48</v>
      </c>
      <c r="AE2298" s="28">
        <v>48.000977020000001</v>
      </c>
      <c r="AF2298" t="s">
        <v>212</v>
      </c>
    </row>
    <row r="2299" spans="1:32" ht="18" customHeight="1">
      <c r="A2299" s="22">
        <v>46188</v>
      </c>
      <c r="B2299" s="23" t="s">
        <v>16</v>
      </c>
      <c r="C2299" s="24">
        <v>557</v>
      </c>
      <c r="D2299" s="25">
        <v>1226</v>
      </c>
      <c r="E2299" s="26">
        <v>-940</v>
      </c>
      <c r="F2299" s="24">
        <v>3</v>
      </c>
      <c r="G2299" s="24">
        <v>0</v>
      </c>
      <c r="H2299" s="23" t="s">
        <v>3874</v>
      </c>
      <c r="I2299" s="23" t="s">
        <v>3874</v>
      </c>
      <c r="J2299" s="23" t="s">
        <v>214</v>
      </c>
      <c r="K2299" s="23" t="s">
        <v>154</v>
      </c>
      <c r="L2299" s="27">
        <v>0.74439999999999995</v>
      </c>
      <c r="M2299" s="25">
        <v>686</v>
      </c>
      <c r="N2299" s="25">
        <v>787</v>
      </c>
      <c r="O2299" s="24">
        <v>0</v>
      </c>
      <c r="P2299" s="24">
        <v>7</v>
      </c>
      <c r="Q2299" s="24">
        <v>1</v>
      </c>
      <c r="R2299" s="66">
        <v>175.48266915732671</v>
      </c>
      <c r="S2299" s="66">
        <v>6.9864449058547544</v>
      </c>
      <c r="T2299" s="66">
        <v>408.66666666666669</v>
      </c>
      <c r="U2299" s="66"/>
      <c r="V2299" s="66">
        <v>408.66666666666669</v>
      </c>
      <c r="W2299" s="24">
        <v>0</v>
      </c>
      <c r="X2299" s="24"/>
      <c r="Y2299" s="24">
        <v>0</v>
      </c>
      <c r="Z2299" s="24">
        <v>0</v>
      </c>
      <c r="AA2299" s="28">
        <v>0</v>
      </c>
      <c r="AB2299" s="28">
        <v>0.5</v>
      </c>
      <c r="AC2299" s="28">
        <v>0</v>
      </c>
      <c r="AD2299" s="28">
        <v>10</v>
      </c>
      <c r="AE2299" s="28">
        <v>10.00097701</v>
      </c>
      <c r="AF2299" t="s">
        <v>584</v>
      </c>
    </row>
    <row r="2300" spans="1:32" ht="18" customHeight="1">
      <c r="A2300" s="22">
        <v>46188</v>
      </c>
      <c r="B2300" s="23" t="s">
        <v>16</v>
      </c>
      <c r="C2300" s="24">
        <v>558</v>
      </c>
      <c r="D2300" s="25">
        <v>4867</v>
      </c>
      <c r="E2300" s="26">
        <v>1484</v>
      </c>
      <c r="F2300" s="24">
        <v>22</v>
      </c>
      <c r="G2300" s="24">
        <v>14</v>
      </c>
      <c r="H2300" s="23" t="s">
        <v>695</v>
      </c>
      <c r="I2300" s="23" t="s">
        <v>1787</v>
      </c>
      <c r="J2300" s="23" t="s">
        <v>3875</v>
      </c>
      <c r="K2300" s="23" t="s">
        <v>154</v>
      </c>
      <c r="L2300" s="27">
        <v>1.1015999999999999</v>
      </c>
      <c r="M2300" s="25">
        <v>-145</v>
      </c>
      <c r="N2300" s="25">
        <v>-118</v>
      </c>
      <c r="O2300" s="24">
        <v>0</v>
      </c>
      <c r="P2300" s="24">
        <v>8</v>
      </c>
      <c r="Q2300" s="24">
        <v>1</v>
      </c>
      <c r="R2300" s="66">
        <v>862.73666459111666</v>
      </c>
      <c r="S2300" s="66">
        <v>5.6413505994979989</v>
      </c>
      <c r="T2300" s="66">
        <v>221.22727272727269</v>
      </c>
      <c r="U2300" s="66">
        <v>347.64285714285722</v>
      </c>
      <c r="V2300" s="66">
        <v>135.19444444444451</v>
      </c>
      <c r="W2300" s="24">
        <v>7</v>
      </c>
      <c r="X2300" s="24">
        <v>3</v>
      </c>
      <c r="Y2300" s="24">
        <v>5</v>
      </c>
      <c r="Z2300" s="24">
        <v>7</v>
      </c>
      <c r="AA2300" s="28">
        <v>5.5</v>
      </c>
      <c r="AB2300" s="28">
        <v>0.6</v>
      </c>
      <c r="AC2300" s="28">
        <v>3.3</v>
      </c>
      <c r="AD2300" s="28">
        <v>43</v>
      </c>
      <c r="AE2300" s="28">
        <v>43.000976999999999</v>
      </c>
      <c r="AF2300" t="s">
        <v>3876</v>
      </c>
    </row>
    <row r="2301" spans="1:32" ht="18" customHeight="1">
      <c r="A2301" s="22">
        <v>46188</v>
      </c>
      <c r="B2301" s="23" t="s">
        <v>16</v>
      </c>
      <c r="C2301" s="24">
        <v>560</v>
      </c>
      <c r="D2301" s="25">
        <v>4245</v>
      </c>
      <c r="E2301" s="26">
        <v>952</v>
      </c>
      <c r="F2301" s="24">
        <v>21</v>
      </c>
      <c r="G2301" s="24">
        <v>10</v>
      </c>
      <c r="H2301" s="23" t="s">
        <v>2052</v>
      </c>
      <c r="I2301" s="23" t="s">
        <v>1136</v>
      </c>
      <c r="J2301" s="23" t="s">
        <v>3877</v>
      </c>
      <c r="K2301" s="23" t="s">
        <v>154</v>
      </c>
      <c r="L2301" s="27">
        <v>1.0748</v>
      </c>
      <c r="M2301" s="25">
        <v>897</v>
      </c>
      <c r="N2301" s="25">
        <v>294</v>
      </c>
      <c r="O2301" s="24">
        <v>0</v>
      </c>
      <c r="P2301" s="24">
        <v>0</v>
      </c>
      <c r="Q2301" s="24">
        <v>1</v>
      </c>
      <c r="R2301" s="66">
        <v>679.15084059775847</v>
      </c>
      <c r="S2301" s="66">
        <v>6.2504523976790471</v>
      </c>
      <c r="T2301" s="66">
        <v>202.14285714285711</v>
      </c>
      <c r="U2301" s="66">
        <v>424.5</v>
      </c>
      <c r="V2301" s="66">
        <v>136.93548387096769</v>
      </c>
      <c r="W2301" s="24">
        <v>7</v>
      </c>
      <c r="X2301" s="24">
        <v>1</v>
      </c>
      <c r="Y2301" s="24">
        <v>4</v>
      </c>
      <c r="Z2301" s="24">
        <v>0</v>
      </c>
      <c r="AA2301" s="28">
        <v>3</v>
      </c>
      <c r="AB2301" s="28">
        <v>0.6</v>
      </c>
      <c r="AC2301" s="28">
        <v>1.8</v>
      </c>
      <c r="AD2301" s="28">
        <v>18</v>
      </c>
      <c r="AE2301" s="28">
        <v>18.000976990000002</v>
      </c>
      <c r="AF2301" t="s">
        <v>778</v>
      </c>
    </row>
    <row r="2302" spans="1:32" ht="18" customHeight="1">
      <c r="A2302" s="22">
        <v>46188</v>
      </c>
      <c r="B2302" s="23" t="s">
        <v>278</v>
      </c>
      <c r="C2302" s="24">
        <v>561</v>
      </c>
      <c r="D2302" s="25">
        <v>3709</v>
      </c>
      <c r="E2302" s="26">
        <v>-910</v>
      </c>
      <c r="F2302" s="24">
        <v>11</v>
      </c>
      <c r="G2302" s="24">
        <v>8</v>
      </c>
      <c r="H2302" s="23" t="s">
        <v>2323</v>
      </c>
      <c r="I2302" s="23" t="s">
        <v>3878</v>
      </c>
      <c r="J2302" s="23" t="s">
        <v>3879</v>
      </c>
      <c r="K2302" s="23" t="s">
        <v>154</v>
      </c>
      <c r="L2302" s="27">
        <v>0.91820000000000002</v>
      </c>
      <c r="M2302" s="25">
        <v>223</v>
      </c>
      <c r="N2302" s="25">
        <v>-90</v>
      </c>
      <c r="O2302" s="24">
        <v>0</v>
      </c>
      <c r="P2302" s="24">
        <v>1</v>
      </c>
      <c r="Q2302" s="24">
        <v>1</v>
      </c>
      <c r="R2302" s="66">
        <v>632.4956932337069</v>
      </c>
      <c r="S2302" s="66">
        <v>5.8640715497006974</v>
      </c>
      <c r="T2302" s="66">
        <v>337.18181818181819</v>
      </c>
      <c r="U2302" s="66">
        <v>463.625</v>
      </c>
      <c r="V2302" s="66">
        <v>195.21052631578951</v>
      </c>
      <c r="W2302" s="24">
        <v>0</v>
      </c>
      <c r="X2302" s="24">
        <v>0</v>
      </c>
      <c r="Y2302" s="24">
        <v>0</v>
      </c>
      <c r="Z2302" s="24">
        <v>5</v>
      </c>
      <c r="AA2302" s="28">
        <v>1.25</v>
      </c>
      <c r="AB2302" s="28">
        <v>0.6</v>
      </c>
      <c r="AC2302" s="28">
        <v>0.75</v>
      </c>
      <c r="AD2302" s="28">
        <v>17.5</v>
      </c>
      <c r="AE2302" s="28">
        <v>17.500976980000001</v>
      </c>
      <c r="AF2302" t="s">
        <v>641</v>
      </c>
    </row>
    <row r="2303" spans="1:32" ht="18" customHeight="1">
      <c r="A2303" s="22">
        <v>46188</v>
      </c>
      <c r="B2303" s="23" t="s">
        <v>278</v>
      </c>
      <c r="C2303" s="24">
        <v>562</v>
      </c>
      <c r="D2303" s="25">
        <v>5761</v>
      </c>
      <c r="E2303" s="26">
        <v>1659</v>
      </c>
      <c r="F2303" s="24">
        <v>30</v>
      </c>
      <c r="G2303" s="24">
        <v>14</v>
      </c>
      <c r="H2303" s="23" t="s">
        <v>3880</v>
      </c>
      <c r="I2303" s="23" t="s">
        <v>3881</v>
      </c>
      <c r="J2303" s="23" t="s">
        <v>2957</v>
      </c>
      <c r="K2303" s="23" t="s">
        <v>154</v>
      </c>
      <c r="L2303" s="27">
        <v>1.0960000000000001</v>
      </c>
      <c r="M2303" s="25">
        <v>538</v>
      </c>
      <c r="N2303" s="25">
        <v>-1107</v>
      </c>
      <c r="O2303" s="24">
        <v>0</v>
      </c>
      <c r="P2303" s="24">
        <v>2</v>
      </c>
      <c r="Q2303" s="24">
        <v>1</v>
      </c>
      <c r="R2303" s="66">
        <v>960.16427978414288</v>
      </c>
      <c r="S2303" s="66">
        <v>6.0000149154633684</v>
      </c>
      <c r="T2303" s="66">
        <v>192.0333333333333</v>
      </c>
      <c r="U2303" s="66">
        <v>411.5</v>
      </c>
      <c r="V2303" s="66">
        <v>130.93181818181819</v>
      </c>
      <c r="W2303" s="24">
        <v>7</v>
      </c>
      <c r="X2303" s="24">
        <v>2</v>
      </c>
      <c r="Y2303" s="24">
        <v>5</v>
      </c>
      <c r="Z2303" s="24">
        <v>0</v>
      </c>
      <c r="AA2303" s="28">
        <v>3.5</v>
      </c>
      <c r="AB2303" s="28">
        <v>0.8</v>
      </c>
      <c r="AC2303" s="28">
        <v>2.8</v>
      </c>
      <c r="AD2303" s="28">
        <v>28</v>
      </c>
      <c r="AE2303" s="28">
        <v>28.00097697</v>
      </c>
      <c r="AF2303" t="s">
        <v>1640</v>
      </c>
    </row>
    <row r="2304" spans="1:32" ht="18" customHeight="1">
      <c r="A2304" s="22">
        <v>46188</v>
      </c>
      <c r="B2304" s="23" t="s">
        <v>30</v>
      </c>
      <c r="C2304" s="24">
        <v>563</v>
      </c>
      <c r="D2304" s="25">
        <v>2889</v>
      </c>
      <c r="E2304" s="26">
        <v>-486</v>
      </c>
      <c r="F2304" s="24">
        <v>10</v>
      </c>
      <c r="G2304" s="24">
        <v>6</v>
      </c>
      <c r="H2304" s="23" t="s">
        <v>3882</v>
      </c>
      <c r="I2304" s="23" t="s">
        <v>3883</v>
      </c>
      <c r="J2304" s="23" t="s">
        <v>1661</v>
      </c>
      <c r="K2304" s="23" t="s">
        <v>154</v>
      </c>
      <c r="L2304" s="27">
        <v>0.94389999999999996</v>
      </c>
      <c r="M2304" s="25">
        <v>16</v>
      </c>
      <c r="N2304" s="25">
        <v>-695</v>
      </c>
      <c r="O2304" s="24">
        <v>0</v>
      </c>
      <c r="P2304" s="24">
        <v>3</v>
      </c>
      <c r="Q2304" s="24">
        <v>1</v>
      </c>
      <c r="R2304" s="66">
        <v>480.33110211706111</v>
      </c>
      <c r="S2304" s="66">
        <v>6.0146011517195577</v>
      </c>
      <c r="T2304" s="66">
        <v>288.89999999999998</v>
      </c>
      <c r="U2304" s="66">
        <v>481.5</v>
      </c>
      <c r="V2304" s="66">
        <v>180.5625</v>
      </c>
      <c r="W2304" s="24">
        <v>0</v>
      </c>
      <c r="X2304" s="24">
        <v>0</v>
      </c>
      <c r="Y2304" s="24">
        <v>0</v>
      </c>
      <c r="Z2304" s="24">
        <v>0</v>
      </c>
      <c r="AA2304" s="28">
        <v>0</v>
      </c>
      <c r="AB2304" s="28">
        <v>0.5</v>
      </c>
      <c r="AC2304" s="28">
        <v>0</v>
      </c>
      <c r="AD2304" s="28">
        <v>10</v>
      </c>
      <c r="AE2304" s="28">
        <v>10.000976959999999</v>
      </c>
      <c r="AF2304" t="s">
        <v>584</v>
      </c>
    </row>
    <row r="2305" spans="1:32" ht="18" customHeight="1">
      <c r="A2305" s="22">
        <v>46188</v>
      </c>
      <c r="B2305" s="23" t="s">
        <v>30</v>
      </c>
      <c r="C2305" s="24">
        <v>565</v>
      </c>
      <c r="D2305" s="25">
        <v>1620</v>
      </c>
      <c r="E2305" s="26">
        <v>-593</v>
      </c>
      <c r="F2305" s="24">
        <v>5</v>
      </c>
      <c r="G2305" s="24">
        <v>2</v>
      </c>
      <c r="H2305" s="23" t="s">
        <v>240</v>
      </c>
      <c r="I2305" s="23" t="s">
        <v>832</v>
      </c>
      <c r="J2305" s="23" t="s">
        <v>3884</v>
      </c>
      <c r="K2305" s="23" t="s">
        <v>154</v>
      </c>
      <c r="L2305" s="27">
        <v>0.878</v>
      </c>
      <c r="M2305" s="25">
        <v>-422</v>
      </c>
      <c r="N2305" s="25">
        <v>-498</v>
      </c>
      <c r="O2305" s="24">
        <v>0</v>
      </c>
      <c r="P2305" s="24">
        <v>5</v>
      </c>
      <c r="Q2305" s="24">
        <v>1</v>
      </c>
      <c r="R2305" s="66">
        <v>263.88309464508097</v>
      </c>
      <c r="S2305" s="66">
        <v>6.139082165073428</v>
      </c>
      <c r="T2305" s="66">
        <v>324</v>
      </c>
      <c r="U2305" s="66">
        <v>810</v>
      </c>
      <c r="V2305" s="66">
        <v>231.42857142857139</v>
      </c>
      <c r="W2305" s="24">
        <v>0</v>
      </c>
      <c r="X2305" s="24">
        <v>0</v>
      </c>
      <c r="Y2305" s="24">
        <v>0</v>
      </c>
      <c r="Z2305" s="24">
        <v>0</v>
      </c>
      <c r="AA2305" s="28">
        <v>0</v>
      </c>
      <c r="AB2305" s="28">
        <v>0.5</v>
      </c>
      <c r="AC2305" s="28">
        <v>0</v>
      </c>
      <c r="AD2305" s="28">
        <v>10</v>
      </c>
      <c r="AE2305" s="28">
        <v>10.00097695</v>
      </c>
      <c r="AF2305" t="s">
        <v>584</v>
      </c>
    </row>
    <row r="2306" spans="1:32" ht="18" customHeight="1">
      <c r="A2306" s="22">
        <v>46188</v>
      </c>
      <c r="B2306" s="23" t="s">
        <v>30</v>
      </c>
      <c r="C2306" s="24">
        <v>566</v>
      </c>
      <c r="D2306" s="25">
        <v>4425</v>
      </c>
      <c r="E2306" s="26">
        <v>569</v>
      </c>
      <c r="F2306" s="24">
        <v>18</v>
      </c>
      <c r="G2306" s="24">
        <v>14</v>
      </c>
      <c r="H2306" s="23" t="s">
        <v>764</v>
      </c>
      <c r="I2306" s="23" t="s">
        <v>3885</v>
      </c>
      <c r="J2306" s="23" t="s">
        <v>3886</v>
      </c>
      <c r="K2306" s="23" t="s">
        <v>154</v>
      </c>
      <c r="L2306" s="27">
        <v>1.0428999999999999</v>
      </c>
      <c r="M2306" s="25">
        <v>-7</v>
      </c>
      <c r="N2306" s="25">
        <v>-90</v>
      </c>
      <c r="O2306" s="24">
        <v>0</v>
      </c>
      <c r="P2306" s="24">
        <v>6</v>
      </c>
      <c r="Q2306" s="24">
        <v>1</v>
      </c>
      <c r="R2306" s="66">
        <v>761.6656288916563</v>
      </c>
      <c r="S2306" s="66">
        <v>5.8096359244135432</v>
      </c>
      <c r="T2306" s="66">
        <v>245.83333333333329</v>
      </c>
      <c r="U2306" s="66">
        <v>316.07142857142861</v>
      </c>
      <c r="V2306" s="66">
        <v>138.28125</v>
      </c>
      <c r="W2306" s="24">
        <v>5</v>
      </c>
      <c r="X2306" s="24">
        <v>3</v>
      </c>
      <c r="Y2306" s="24">
        <v>3</v>
      </c>
      <c r="Z2306" s="24">
        <v>6</v>
      </c>
      <c r="AA2306" s="28">
        <v>4.25</v>
      </c>
      <c r="AB2306" s="28">
        <v>0.6</v>
      </c>
      <c r="AC2306" s="28">
        <v>2.5499999999999998</v>
      </c>
      <c r="AD2306" s="28">
        <v>35.5</v>
      </c>
      <c r="AE2306" s="28">
        <v>35.500976940000001</v>
      </c>
      <c r="AF2306" t="s">
        <v>2209</v>
      </c>
    </row>
    <row r="2307" spans="1:32" ht="18" customHeight="1">
      <c r="A2307" s="22">
        <v>46188</v>
      </c>
      <c r="B2307" s="23" t="s">
        <v>30</v>
      </c>
      <c r="C2307" s="24">
        <v>567</v>
      </c>
      <c r="D2307" s="25">
        <v>5366</v>
      </c>
      <c r="E2307" s="26">
        <v>2776</v>
      </c>
      <c r="F2307" s="24">
        <v>30</v>
      </c>
      <c r="G2307" s="24">
        <v>23</v>
      </c>
      <c r="H2307" s="23" t="s">
        <v>564</v>
      </c>
      <c r="I2307" s="23" t="s">
        <v>3189</v>
      </c>
      <c r="J2307" s="23" t="s">
        <v>2837</v>
      </c>
      <c r="K2307" s="23" t="s">
        <v>154</v>
      </c>
      <c r="L2307" s="27">
        <v>1.1724000000000001</v>
      </c>
      <c r="M2307" s="25">
        <v>-241</v>
      </c>
      <c r="N2307" s="25">
        <v>-298</v>
      </c>
      <c r="O2307" s="24">
        <v>0</v>
      </c>
      <c r="P2307" s="24">
        <v>7</v>
      </c>
      <c r="Q2307" s="24">
        <v>1</v>
      </c>
      <c r="R2307" s="66">
        <v>866.94779991697794</v>
      </c>
      <c r="S2307" s="66">
        <v>6.1895306736044171</v>
      </c>
      <c r="T2307" s="66">
        <v>178.8666666666667</v>
      </c>
      <c r="U2307" s="66">
        <v>233.304347826087</v>
      </c>
      <c r="V2307" s="66">
        <v>101.24528301886789</v>
      </c>
      <c r="W2307" s="24">
        <v>7</v>
      </c>
      <c r="X2307" s="24">
        <v>7</v>
      </c>
      <c r="Y2307" s="24">
        <v>7</v>
      </c>
      <c r="Z2307" s="24">
        <v>0</v>
      </c>
      <c r="AA2307" s="28">
        <v>5.25</v>
      </c>
      <c r="AB2307" s="28">
        <v>0.8</v>
      </c>
      <c r="AC2307" s="28">
        <v>4.2</v>
      </c>
      <c r="AD2307" s="28">
        <v>42</v>
      </c>
      <c r="AE2307" s="28">
        <v>42.00097693</v>
      </c>
      <c r="AF2307" t="s">
        <v>1975</v>
      </c>
    </row>
    <row r="2308" spans="1:32" ht="18" customHeight="1">
      <c r="A2308" s="22">
        <v>46188</v>
      </c>
      <c r="B2308" s="23" t="s">
        <v>44</v>
      </c>
      <c r="C2308" s="24">
        <v>568</v>
      </c>
      <c r="D2308" s="25">
        <v>1522</v>
      </c>
      <c r="E2308" s="26">
        <v>-536</v>
      </c>
      <c r="F2308" s="24">
        <v>4</v>
      </c>
      <c r="G2308" s="24">
        <v>4</v>
      </c>
      <c r="H2308" s="23" t="s">
        <v>532</v>
      </c>
      <c r="I2308" s="23" t="s">
        <v>3887</v>
      </c>
      <c r="J2308" s="23" t="s">
        <v>3887</v>
      </c>
      <c r="K2308" s="23" t="s">
        <v>154</v>
      </c>
      <c r="L2308" s="27">
        <v>0.88260000000000005</v>
      </c>
      <c r="M2308" s="25">
        <v>402</v>
      </c>
      <c r="N2308" s="25">
        <v>-442</v>
      </c>
      <c r="O2308" s="24">
        <v>0</v>
      </c>
      <c r="P2308" s="24">
        <v>8</v>
      </c>
      <c r="Q2308" s="24">
        <v>1</v>
      </c>
      <c r="R2308" s="66">
        <v>246.03476546284759</v>
      </c>
      <c r="S2308" s="66">
        <v>6.1861176290951008</v>
      </c>
      <c r="T2308" s="66">
        <v>380.5</v>
      </c>
      <c r="U2308" s="66">
        <v>380.5</v>
      </c>
      <c r="V2308" s="66">
        <v>190.25</v>
      </c>
      <c r="W2308" s="24">
        <v>0</v>
      </c>
      <c r="X2308" s="24">
        <v>3</v>
      </c>
      <c r="Y2308" s="24">
        <v>0</v>
      </c>
      <c r="Z2308" s="24">
        <v>0</v>
      </c>
      <c r="AA2308" s="28">
        <v>0.75</v>
      </c>
      <c r="AB2308" s="28">
        <v>0.5</v>
      </c>
      <c r="AC2308" s="28">
        <v>0.375</v>
      </c>
      <c r="AD2308" s="28">
        <v>23.8</v>
      </c>
      <c r="AE2308" s="28">
        <v>23.80097692</v>
      </c>
      <c r="AF2308" t="s">
        <v>1132</v>
      </c>
    </row>
    <row r="2309" spans="1:32" ht="18" customHeight="1">
      <c r="A2309" s="22">
        <v>46188</v>
      </c>
      <c r="B2309" s="23" t="s">
        <v>44</v>
      </c>
      <c r="C2309" s="24">
        <v>570</v>
      </c>
      <c r="D2309" s="25">
        <v>2490</v>
      </c>
      <c r="E2309" s="26">
        <v>-595</v>
      </c>
      <c r="F2309" s="24">
        <v>7</v>
      </c>
      <c r="G2309" s="24">
        <v>5</v>
      </c>
      <c r="H2309" s="23" t="s">
        <v>518</v>
      </c>
      <c r="I2309" s="23" t="s">
        <v>3888</v>
      </c>
      <c r="J2309" s="23" t="s">
        <v>3690</v>
      </c>
      <c r="K2309" s="23" t="s">
        <v>154</v>
      </c>
      <c r="L2309" s="27">
        <v>0.92030000000000001</v>
      </c>
      <c r="M2309" s="25">
        <v>-576</v>
      </c>
      <c r="N2309" s="25">
        <v>-302</v>
      </c>
      <c r="O2309" s="24">
        <v>0</v>
      </c>
      <c r="P2309" s="24">
        <v>0</v>
      </c>
      <c r="Q2309" s="24">
        <v>1</v>
      </c>
      <c r="R2309" s="66">
        <v>442.60040473225399</v>
      </c>
      <c r="S2309" s="66">
        <v>5.6258421216453627</v>
      </c>
      <c r="T2309" s="66">
        <v>355.71428571428572</v>
      </c>
      <c r="U2309" s="66">
        <v>498</v>
      </c>
      <c r="V2309" s="66">
        <v>207.5</v>
      </c>
      <c r="W2309" s="24">
        <v>0</v>
      </c>
      <c r="X2309" s="24">
        <v>0</v>
      </c>
      <c r="Y2309" s="24">
        <v>0</v>
      </c>
      <c r="Z2309" s="24">
        <v>7</v>
      </c>
      <c r="AA2309" s="28">
        <v>1.75</v>
      </c>
      <c r="AB2309" s="28">
        <v>0.5</v>
      </c>
      <c r="AC2309" s="28">
        <v>0.875</v>
      </c>
      <c r="AD2309" s="28">
        <v>18.8</v>
      </c>
      <c r="AE2309" s="28">
        <v>18.800976909999999</v>
      </c>
      <c r="AF2309" t="s">
        <v>612</v>
      </c>
    </row>
    <row r="2310" spans="1:32" ht="18" customHeight="1">
      <c r="A2310" s="22">
        <v>46188</v>
      </c>
      <c r="B2310" s="23" t="s">
        <v>44</v>
      </c>
      <c r="C2310" s="24">
        <v>571</v>
      </c>
      <c r="D2310" s="25">
        <v>6214</v>
      </c>
      <c r="E2310" s="26">
        <v>-1270</v>
      </c>
      <c r="F2310" s="24">
        <v>21</v>
      </c>
      <c r="G2310" s="24">
        <v>12</v>
      </c>
      <c r="H2310" s="23" t="s">
        <v>3053</v>
      </c>
      <c r="I2310" s="23" t="s">
        <v>306</v>
      </c>
      <c r="J2310" s="23" t="s">
        <v>3889</v>
      </c>
      <c r="K2310" s="23" t="s">
        <v>154</v>
      </c>
      <c r="L2310" s="27">
        <v>0.93189999999999995</v>
      </c>
      <c r="M2310" s="25">
        <v>-439</v>
      </c>
      <c r="N2310" s="25">
        <v>-1314</v>
      </c>
      <c r="O2310" s="24">
        <v>0</v>
      </c>
      <c r="P2310" s="24">
        <v>1</v>
      </c>
      <c r="Q2310" s="24">
        <v>1</v>
      </c>
      <c r="R2310" s="66">
        <v>1031.2119136571191</v>
      </c>
      <c r="S2310" s="66">
        <v>6.0259195202298379</v>
      </c>
      <c r="T2310" s="66">
        <v>295.90476190476193</v>
      </c>
      <c r="U2310" s="66">
        <v>517.83333333333337</v>
      </c>
      <c r="V2310" s="66">
        <v>188.30303030303031</v>
      </c>
      <c r="W2310" s="24">
        <v>0</v>
      </c>
      <c r="X2310" s="24">
        <v>0</v>
      </c>
      <c r="Y2310" s="24">
        <v>0</v>
      </c>
      <c r="Z2310" s="24">
        <v>0</v>
      </c>
      <c r="AA2310" s="28">
        <v>0</v>
      </c>
      <c r="AB2310" s="28">
        <v>0.8</v>
      </c>
      <c r="AC2310" s="28">
        <v>0</v>
      </c>
      <c r="AD2310" s="28">
        <v>10</v>
      </c>
      <c r="AE2310" s="28">
        <v>10.0009769</v>
      </c>
      <c r="AF2310" t="s">
        <v>584</v>
      </c>
    </row>
    <row r="2311" spans="1:32" ht="18" customHeight="1">
      <c r="A2311" s="22">
        <v>46188</v>
      </c>
      <c r="B2311" s="23" t="s">
        <v>44</v>
      </c>
      <c r="C2311" s="24">
        <v>572</v>
      </c>
      <c r="D2311" s="25">
        <v>5640</v>
      </c>
      <c r="E2311" s="26">
        <v>704</v>
      </c>
      <c r="F2311" s="24">
        <v>23</v>
      </c>
      <c r="G2311" s="24">
        <v>24</v>
      </c>
      <c r="H2311" s="23" t="s">
        <v>828</v>
      </c>
      <c r="I2311" s="23" t="s">
        <v>3020</v>
      </c>
      <c r="J2311" s="23" t="s">
        <v>1374</v>
      </c>
      <c r="K2311" s="23" t="s">
        <v>154</v>
      </c>
      <c r="L2311" s="27">
        <v>1.0416000000000001</v>
      </c>
      <c r="M2311" s="25">
        <v>-217</v>
      </c>
      <c r="N2311" s="25">
        <v>-399</v>
      </c>
      <c r="O2311" s="24">
        <v>0</v>
      </c>
      <c r="P2311" s="24">
        <v>2</v>
      </c>
      <c r="Q2311" s="24">
        <v>1</v>
      </c>
      <c r="R2311" s="66">
        <v>892.54669987546697</v>
      </c>
      <c r="S2311" s="66">
        <v>6.3189970908938697</v>
      </c>
      <c r="T2311" s="66">
        <v>245.21739130434781</v>
      </c>
      <c r="U2311" s="66">
        <v>235</v>
      </c>
      <c r="V2311" s="66">
        <v>120</v>
      </c>
      <c r="W2311" s="24">
        <v>4</v>
      </c>
      <c r="X2311" s="24">
        <v>7</v>
      </c>
      <c r="Y2311" s="24">
        <v>6</v>
      </c>
      <c r="Z2311" s="24">
        <v>0</v>
      </c>
      <c r="AA2311" s="28">
        <v>4.25</v>
      </c>
      <c r="AB2311" s="28">
        <v>0.8</v>
      </c>
      <c r="AC2311" s="28">
        <v>3.4</v>
      </c>
      <c r="AD2311" s="28">
        <v>34</v>
      </c>
      <c r="AE2311" s="28">
        <v>34.000976889999997</v>
      </c>
      <c r="AF2311" t="s">
        <v>2576</v>
      </c>
    </row>
    <row r="2312" spans="1:32" ht="18" customHeight="1">
      <c r="A2312" s="22">
        <v>46188</v>
      </c>
      <c r="B2312" s="23" t="s">
        <v>44</v>
      </c>
      <c r="C2312" s="24">
        <v>573</v>
      </c>
      <c r="D2312" s="25">
        <v>3316</v>
      </c>
      <c r="E2312" s="26">
        <v>421</v>
      </c>
      <c r="F2312" s="24">
        <v>17</v>
      </c>
      <c r="G2312" s="24">
        <v>2</v>
      </c>
      <c r="H2312" s="23" t="s">
        <v>3296</v>
      </c>
      <c r="I2312" s="23" t="s">
        <v>2124</v>
      </c>
      <c r="J2312" s="23" t="s">
        <v>3277</v>
      </c>
      <c r="K2312" s="23" t="s">
        <v>154</v>
      </c>
      <c r="L2312" s="27">
        <v>1.0423</v>
      </c>
      <c r="M2312" s="25">
        <v>-55</v>
      </c>
      <c r="N2312" s="25">
        <v>-805</v>
      </c>
      <c r="O2312" s="24">
        <v>0</v>
      </c>
      <c r="P2312" s="24">
        <v>3</v>
      </c>
      <c r="Q2312" s="24">
        <v>1</v>
      </c>
      <c r="R2312" s="66">
        <v>566.6613221253632</v>
      </c>
      <c r="S2312" s="66">
        <v>5.8518198975761351</v>
      </c>
      <c r="T2312" s="66">
        <v>195.0588235294118</v>
      </c>
      <c r="U2312" s="66">
        <v>1658</v>
      </c>
      <c r="V2312" s="66">
        <v>174.5263157894737</v>
      </c>
      <c r="W2312" s="24">
        <v>7</v>
      </c>
      <c r="X2312" s="24">
        <v>0</v>
      </c>
      <c r="Y2312" s="24">
        <v>0</v>
      </c>
      <c r="Z2312" s="24">
        <v>4</v>
      </c>
      <c r="AA2312" s="28">
        <v>2.75</v>
      </c>
      <c r="AB2312" s="28">
        <v>0.6</v>
      </c>
      <c r="AC2312" s="28">
        <v>1.65</v>
      </c>
      <c r="AD2312" s="28">
        <v>16.5</v>
      </c>
      <c r="AE2312" s="28">
        <v>16.50097688</v>
      </c>
      <c r="AF2312" t="s">
        <v>1213</v>
      </c>
    </row>
    <row r="2313" spans="1:32" ht="18" customHeight="1">
      <c r="A2313" s="22">
        <v>46188</v>
      </c>
      <c r="B2313" s="23" t="s">
        <v>24</v>
      </c>
      <c r="C2313" s="24">
        <v>631</v>
      </c>
      <c r="D2313" s="25">
        <v>2914</v>
      </c>
      <c r="E2313" s="26">
        <v>-131</v>
      </c>
      <c r="F2313" s="24">
        <v>0</v>
      </c>
      <c r="G2313" s="24">
        <v>12</v>
      </c>
      <c r="H2313" s="23" t="s">
        <v>1767</v>
      </c>
      <c r="I2313" s="23" t="s">
        <v>214</v>
      </c>
      <c r="J2313" s="23" t="s">
        <v>1767</v>
      </c>
      <c r="K2313" s="23" t="s">
        <v>154</v>
      </c>
      <c r="L2313" s="27">
        <v>0.98499999999999999</v>
      </c>
      <c r="M2313" s="25">
        <v>-1211</v>
      </c>
      <c r="N2313" s="25">
        <v>-1842</v>
      </c>
      <c r="O2313" s="24">
        <v>0</v>
      </c>
      <c r="P2313" s="24">
        <v>1</v>
      </c>
      <c r="Q2313" s="24">
        <v>0</v>
      </c>
      <c r="R2313" s="66"/>
      <c r="S2313" s="66"/>
      <c r="T2313" s="66"/>
      <c r="U2313" s="66"/>
      <c r="V2313" s="66"/>
      <c r="W2313" s="24"/>
      <c r="X2313" s="24"/>
      <c r="Y2313" s="24"/>
      <c r="Z2313" s="24"/>
      <c r="AA2313" s="28"/>
      <c r="AB2313" s="28">
        <v>0.5</v>
      </c>
      <c r="AC2313" s="28"/>
      <c r="AD2313" s="28">
        <v>30</v>
      </c>
      <c r="AE2313" s="28">
        <v>30.000976869999999</v>
      </c>
      <c r="AF2313" t="s">
        <v>661</v>
      </c>
    </row>
    <row r="2314" spans="1:32" ht="18" customHeight="1">
      <c r="A2314" s="22">
        <v>46188</v>
      </c>
      <c r="B2314" s="23" t="s">
        <v>24</v>
      </c>
      <c r="C2314" s="24">
        <v>632</v>
      </c>
      <c r="D2314" s="25">
        <v>2678</v>
      </c>
      <c r="E2314" s="26">
        <v>-1673</v>
      </c>
      <c r="F2314" s="24">
        <v>0</v>
      </c>
      <c r="G2314" s="24">
        <v>7</v>
      </c>
      <c r="H2314" s="23" t="s">
        <v>3890</v>
      </c>
      <c r="I2314" s="23" t="s">
        <v>214</v>
      </c>
      <c r="J2314" s="23" t="s">
        <v>3890</v>
      </c>
      <c r="K2314" s="23" t="s">
        <v>154</v>
      </c>
      <c r="L2314" s="27">
        <v>0.79179999999999995</v>
      </c>
      <c r="M2314" s="25">
        <v>-308</v>
      </c>
      <c r="N2314" s="25">
        <v>474</v>
      </c>
      <c r="O2314" s="24">
        <v>0</v>
      </c>
      <c r="P2314" s="24">
        <v>2</v>
      </c>
      <c r="Q2314" s="24">
        <v>0</v>
      </c>
      <c r="R2314" s="66"/>
      <c r="S2314" s="66"/>
      <c r="T2314" s="66"/>
      <c r="U2314" s="66"/>
      <c r="V2314" s="66"/>
      <c r="W2314" s="24"/>
      <c r="X2314" s="24"/>
      <c r="Y2314" s="24"/>
      <c r="Z2314" s="24"/>
      <c r="AA2314" s="28"/>
      <c r="AB2314" s="28">
        <v>0.5</v>
      </c>
      <c r="AC2314" s="28"/>
      <c r="AD2314" s="28">
        <v>30</v>
      </c>
      <c r="AE2314" s="28">
        <v>30.000976860000002</v>
      </c>
      <c r="AF2314" t="s">
        <v>661</v>
      </c>
    </row>
    <row r="2315" spans="1:32" ht="18" customHeight="1">
      <c r="A2315" s="22">
        <v>46188</v>
      </c>
      <c r="B2315" s="23" t="s">
        <v>24</v>
      </c>
      <c r="C2315" s="24">
        <v>633</v>
      </c>
      <c r="D2315" s="25">
        <v>2834</v>
      </c>
      <c r="E2315" s="26">
        <v>-3591</v>
      </c>
      <c r="F2315" s="24">
        <v>0</v>
      </c>
      <c r="G2315" s="24">
        <v>4</v>
      </c>
      <c r="H2315" s="23" t="s">
        <v>3891</v>
      </c>
      <c r="I2315" s="23" t="s">
        <v>214</v>
      </c>
      <c r="J2315" s="23" t="s">
        <v>3891</v>
      </c>
      <c r="K2315" s="23" t="s">
        <v>154</v>
      </c>
      <c r="L2315" s="27">
        <v>0.5776</v>
      </c>
      <c r="M2315" s="25">
        <v>-2559</v>
      </c>
      <c r="N2315" s="25">
        <v>-944</v>
      </c>
      <c r="O2315" s="24">
        <v>0</v>
      </c>
      <c r="P2315" s="24">
        <v>3</v>
      </c>
      <c r="Q2315" s="24">
        <v>0</v>
      </c>
      <c r="R2315" s="66"/>
      <c r="S2315" s="66"/>
      <c r="T2315" s="66"/>
      <c r="U2315" s="66"/>
      <c r="V2315" s="66"/>
      <c r="W2315" s="24"/>
      <c r="X2315" s="24"/>
      <c r="Y2315" s="24"/>
      <c r="Z2315" s="24"/>
      <c r="AA2315" s="28"/>
      <c r="AB2315" s="28">
        <v>0.5</v>
      </c>
      <c r="AC2315" s="28"/>
      <c r="AD2315" s="28">
        <v>30</v>
      </c>
      <c r="AE2315" s="28">
        <v>30.000976850000001</v>
      </c>
      <c r="AF2315" t="s">
        <v>661</v>
      </c>
    </row>
    <row r="2316" spans="1:32" ht="18" customHeight="1">
      <c r="A2316" s="22">
        <v>46188</v>
      </c>
      <c r="B2316" s="23" t="s">
        <v>307</v>
      </c>
      <c r="C2316" s="24">
        <v>635</v>
      </c>
      <c r="D2316" s="25">
        <v>154</v>
      </c>
      <c r="E2316" s="26">
        <v>-257</v>
      </c>
      <c r="F2316" s="24">
        <v>0</v>
      </c>
      <c r="G2316" s="24">
        <v>0</v>
      </c>
      <c r="H2316" s="23" t="s">
        <v>214</v>
      </c>
      <c r="I2316" s="23" t="s">
        <v>214</v>
      </c>
      <c r="J2316" s="23" t="s">
        <v>214</v>
      </c>
      <c r="K2316" s="23" t="s">
        <v>154</v>
      </c>
      <c r="L2316" s="27">
        <v>0.44369999999999998</v>
      </c>
      <c r="M2316" s="25">
        <v>120</v>
      </c>
      <c r="N2316" s="25">
        <v>-2852</v>
      </c>
      <c r="O2316" s="24">
        <v>0</v>
      </c>
      <c r="P2316" s="24">
        <v>5</v>
      </c>
      <c r="Q2316" s="24">
        <v>0</v>
      </c>
      <c r="R2316" s="66"/>
      <c r="S2316" s="66"/>
      <c r="T2316" s="66"/>
      <c r="U2316" s="66"/>
      <c r="V2316" s="66"/>
      <c r="W2316" s="24"/>
      <c r="X2316" s="24"/>
      <c r="Y2316" s="24"/>
      <c r="Z2316" s="24"/>
      <c r="AA2316" s="28"/>
      <c r="AB2316" s="28">
        <v>0.5</v>
      </c>
      <c r="AC2316" s="28"/>
      <c r="AD2316" s="28">
        <v>10</v>
      </c>
      <c r="AE2316" s="28">
        <v>10.00097684</v>
      </c>
      <c r="AF2316" t="s">
        <v>584</v>
      </c>
    </row>
    <row r="2317" spans="1:32" ht="18" customHeight="1">
      <c r="A2317" s="22">
        <v>46188</v>
      </c>
      <c r="B2317" s="23" t="s">
        <v>307</v>
      </c>
      <c r="C2317" s="24">
        <v>636</v>
      </c>
      <c r="D2317" s="25">
        <v>230</v>
      </c>
      <c r="E2317" s="26">
        <v>29</v>
      </c>
      <c r="F2317" s="24">
        <v>3</v>
      </c>
      <c r="G2317" s="24">
        <v>1</v>
      </c>
      <c r="H2317" s="23" t="s">
        <v>702</v>
      </c>
      <c r="I2317" s="23" t="s">
        <v>3892</v>
      </c>
      <c r="J2317" s="23" t="s">
        <v>1931</v>
      </c>
      <c r="K2317" s="23" t="s">
        <v>154</v>
      </c>
      <c r="L2317" s="27">
        <v>1.042</v>
      </c>
      <c r="M2317" s="25">
        <v>-2387</v>
      </c>
      <c r="N2317" s="25">
        <v>-95</v>
      </c>
      <c r="O2317" s="24">
        <v>0</v>
      </c>
      <c r="P2317" s="24">
        <v>6</v>
      </c>
      <c r="Q2317" s="24">
        <v>0</v>
      </c>
      <c r="R2317" s="66"/>
      <c r="S2317" s="66"/>
      <c r="T2317" s="66"/>
      <c r="U2317" s="66"/>
      <c r="V2317" s="66"/>
      <c r="W2317" s="24"/>
      <c r="X2317" s="24"/>
      <c r="Y2317" s="24"/>
      <c r="Z2317" s="24"/>
      <c r="AA2317" s="28"/>
      <c r="AB2317" s="28">
        <v>0.5</v>
      </c>
      <c r="AC2317" s="28"/>
      <c r="AD2317" s="28">
        <v>10</v>
      </c>
      <c r="AE2317" s="28">
        <v>10.000976830000001</v>
      </c>
      <c r="AF2317" t="s">
        <v>195</v>
      </c>
    </row>
    <row r="2318" spans="1:32" ht="18" customHeight="1">
      <c r="A2318" s="22">
        <v>46188</v>
      </c>
      <c r="B2318" s="23" t="s">
        <v>307</v>
      </c>
      <c r="C2318" s="24">
        <v>637</v>
      </c>
      <c r="D2318" s="25">
        <v>1583</v>
      </c>
      <c r="E2318" s="26">
        <v>-1745</v>
      </c>
      <c r="F2318" s="24">
        <v>8</v>
      </c>
      <c r="G2318" s="24">
        <v>6</v>
      </c>
      <c r="H2318" s="23" t="s">
        <v>3355</v>
      </c>
      <c r="I2318" s="23" t="s">
        <v>3893</v>
      </c>
      <c r="J2318" s="23" t="s">
        <v>3894</v>
      </c>
      <c r="K2318" s="23" t="s">
        <v>154</v>
      </c>
      <c r="L2318" s="27">
        <v>0.63260000000000005</v>
      </c>
      <c r="M2318" s="25">
        <v>-2481</v>
      </c>
      <c r="N2318" s="25">
        <v>3870</v>
      </c>
      <c r="O2318" s="24">
        <v>0</v>
      </c>
      <c r="P2318" s="24">
        <v>7</v>
      </c>
      <c r="Q2318" s="24">
        <v>0</v>
      </c>
      <c r="R2318" s="66"/>
      <c r="S2318" s="66"/>
      <c r="T2318" s="66"/>
      <c r="U2318" s="66"/>
      <c r="V2318" s="66"/>
      <c r="W2318" s="24"/>
      <c r="X2318" s="24"/>
      <c r="Y2318" s="24"/>
      <c r="Z2318" s="24"/>
      <c r="AA2318" s="28"/>
      <c r="AB2318" s="28">
        <v>0.5</v>
      </c>
      <c r="AC2318" s="28"/>
      <c r="AD2318" s="28">
        <v>30</v>
      </c>
      <c r="AE2318" s="28">
        <v>30.000976820000002</v>
      </c>
      <c r="AF2318" t="s">
        <v>661</v>
      </c>
    </row>
    <row r="2319" spans="1:32" ht="18" customHeight="1">
      <c r="A2319" s="22">
        <v>46188</v>
      </c>
      <c r="B2319" s="23" t="s">
        <v>416</v>
      </c>
      <c r="C2319" s="24">
        <v>638</v>
      </c>
      <c r="D2319" s="25">
        <v>934</v>
      </c>
      <c r="E2319" s="26">
        <v>-690</v>
      </c>
      <c r="F2319" s="24">
        <v>4</v>
      </c>
      <c r="G2319" s="24">
        <v>2</v>
      </c>
      <c r="H2319" s="23" t="s">
        <v>3515</v>
      </c>
      <c r="I2319" s="23" t="s">
        <v>3895</v>
      </c>
      <c r="J2319" s="23" t="s">
        <v>2661</v>
      </c>
      <c r="K2319" s="23" t="s">
        <v>154</v>
      </c>
      <c r="L2319" s="27">
        <v>0.75370000000000004</v>
      </c>
      <c r="M2319" s="25">
        <v>6128</v>
      </c>
      <c r="N2319" s="25">
        <v>712</v>
      </c>
      <c r="O2319" s="24">
        <v>0</v>
      </c>
      <c r="P2319" s="24">
        <v>8</v>
      </c>
      <c r="Q2319" s="24">
        <v>0</v>
      </c>
      <c r="R2319" s="66"/>
      <c r="S2319" s="66"/>
      <c r="T2319" s="66"/>
      <c r="U2319" s="66"/>
      <c r="V2319" s="66"/>
      <c r="W2319" s="24"/>
      <c r="X2319" s="24"/>
      <c r="Y2319" s="24"/>
      <c r="Z2319" s="24"/>
      <c r="AA2319" s="28"/>
      <c r="AB2319" s="28">
        <v>0.5</v>
      </c>
      <c r="AC2319" s="28"/>
      <c r="AD2319" s="28">
        <v>20</v>
      </c>
      <c r="AE2319" s="28">
        <v>20.000976810000001</v>
      </c>
      <c r="AF2319" t="s">
        <v>590</v>
      </c>
    </row>
    <row r="2320" spans="1:32" ht="18" customHeight="1">
      <c r="A2320" s="22">
        <v>46188</v>
      </c>
      <c r="B2320" s="23" t="s">
        <v>416</v>
      </c>
      <c r="C2320" s="24">
        <v>650</v>
      </c>
      <c r="D2320" s="25">
        <v>273</v>
      </c>
      <c r="E2320" s="26">
        <v>138</v>
      </c>
      <c r="F2320" s="24">
        <v>4</v>
      </c>
      <c r="G2320" s="24">
        <v>2</v>
      </c>
      <c r="H2320" s="23" t="s">
        <v>3896</v>
      </c>
      <c r="I2320" s="23" t="s">
        <v>2279</v>
      </c>
      <c r="J2320" s="23" t="s">
        <v>402</v>
      </c>
      <c r="K2320" s="23" t="s">
        <v>154</v>
      </c>
      <c r="L2320" s="27">
        <v>1.1685000000000001</v>
      </c>
      <c r="M2320" s="25">
        <v>-214</v>
      </c>
      <c r="N2320" s="25">
        <v>1464</v>
      </c>
      <c r="O2320" s="24">
        <v>0</v>
      </c>
      <c r="P2320" s="24">
        <v>0</v>
      </c>
      <c r="Q2320" s="24">
        <v>0</v>
      </c>
      <c r="R2320" s="66"/>
      <c r="S2320" s="66"/>
      <c r="T2320" s="66"/>
      <c r="U2320" s="66"/>
      <c r="V2320" s="66"/>
      <c r="W2320" s="24"/>
      <c r="X2320" s="24"/>
      <c r="Y2320" s="24"/>
      <c r="Z2320" s="24"/>
      <c r="AA2320" s="28"/>
      <c r="AB2320" s="28">
        <v>0.5</v>
      </c>
      <c r="AC2320" s="28"/>
      <c r="AD2320" s="28">
        <v>0</v>
      </c>
      <c r="AE2320" s="28">
        <v>0</v>
      </c>
    </row>
    <row r="2321" spans="1:32" ht="18" customHeight="1">
      <c r="A2321" s="22">
        <v>46188</v>
      </c>
      <c r="B2321" s="23" t="s">
        <v>166</v>
      </c>
      <c r="C2321" s="24">
        <v>651</v>
      </c>
      <c r="D2321" s="25">
        <v>1920</v>
      </c>
      <c r="E2321" s="26">
        <v>365</v>
      </c>
      <c r="F2321" s="24">
        <v>21</v>
      </c>
      <c r="G2321" s="24">
        <v>5</v>
      </c>
      <c r="H2321" s="23" t="s">
        <v>2045</v>
      </c>
      <c r="I2321" s="23" t="s">
        <v>2824</v>
      </c>
      <c r="J2321" s="23" t="s">
        <v>3897</v>
      </c>
      <c r="K2321" s="23" t="s">
        <v>154</v>
      </c>
      <c r="L2321" s="27">
        <v>1.0633999999999999</v>
      </c>
      <c r="M2321" s="25">
        <v>2954</v>
      </c>
      <c r="N2321" s="25">
        <v>-175</v>
      </c>
      <c r="O2321" s="24">
        <v>0</v>
      </c>
      <c r="P2321" s="24">
        <v>1</v>
      </c>
      <c r="Q2321" s="24">
        <v>0</v>
      </c>
      <c r="R2321" s="66"/>
      <c r="S2321" s="66"/>
      <c r="T2321" s="66"/>
      <c r="U2321" s="66"/>
      <c r="V2321" s="66"/>
      <c r="W2321" s="24"/>
      <c r="X2321" s="24"/>
      <c r="Y2321" s="24"/>
      <c r="Z2321" s="24"/>
      <c r="AA2321" s="28"/>
      <c r="AB2321" s="28">
        <v>0.5</v>
      </c>
      <c r="AC2321" s="28"/>
      <c r="AD2321" s="28">
        <v>35</v>
      </c>
      <c r="AE2321" s="28">
        <v>35.000976790000003</v>
      </c>
      <c r="AF2321" t="s">
        <v>668</v>
      </c>
    </row>
    <row r="2322" spans="1:32" ht="18" customHeight="1">
      <c r="A2322" s="22">
        <v>46188</v>
      </c>
      <c r="B2322" s="23" t="s">
        <v>166</v>
      </c>
      <c r="C2322" s="24">
        <v>652</v>
      </c>
      <c r="D2322" s="25">
        <v>1130</v>
      </c>
      <c r="E2322" s="26">
        <v>-1210</v>
      </c>
      <c r="F2322" s="24">
        <v>4</v>
      </c>
      <c r="G2322" s="24">
        <v>2</v>
      </c>
      <c r="H2322" s="23" t="s">
        <v>3053</v>
      </c>
      <c r="I2322" s="23" t="s">
        <v>3898</v>
      </c>
      <c r="J2322" s="23" t="s">
        <v>3442</v>
      </c>
      <c r="K2322" s="23" t="s">
        <v>154</v>
      </c>
      <c r="L2322" s="27">
        <v>0.6431</v>
      </c>
      <c r="M2322" s="25">
        <v>-111</v>
      </c>
      <c r="N2322" s="25">
        <v>-1706</v>
      </c>
      <c r="O2322" s="24">
        <v>0</v>
      </c>
      <c r="P2322" s="24">
        <v>2</v>
      </c>
      <c r="Q2322" s="24">
        <v>0</v>
      </c>
      <c r="R2322" s="66"/>
      <c r="S2322" s="66"/>
      <c r="T2322" s="66"/>
      <c r="U2322" s="66"/>
      <c r="V2322" s="66"/>
      <c r="W2322" s="24"/>
      <c r="X2322" s="24"/>
      <c r="Y2322" s="24"/>
      <c r="Z2322" s="24"/>
      <c r="AA2322" s="28"/>
      <c r="AB2322" s="28">
        <v>0.5</v>
      </c>
      <c r="AC2322" s="28"/>
      <c r="AD2322" s="28">
        <v>30</v>
      </c>
      <c r="AE2322" s="28">
        <v>30.000976779999998</v>
      </c>
      <c r="AF2322" t="s">
        <v>661</v>
      </c>
    </row>
    <row r="2323" spans="1:32" ht="18" customHeight="1">
      <c r="A2323" s="22">
        <v>46188</v>
      </c>
      <c r="B2323" s="23" t="s">
        <v>166</v>
      </c>
      <c r="C2323" s="24">
        <v>653</v>
      </c>
      <c r="D2323" s="25">
        <v>1894</v>
      </c>
      <c r="E2323" s="26">
        <v>-2156</v>
      </c>
      <c r="F2323" s="24">
        <v>6</v>
      </c>
      <c r="G2323" s="24">
        <v>3</v>
      </c>
      <c r="H2323" s="23" t="s">
        <v>1995</v>
      </c>
      <c r="I2323" s="23" t="s">
        <v>3899</v>
      </c>
      <c r="J2323" s="23" t="s">
        <v>2394</v>
      </c>
      <c r="K2323" s="23" t="s">
        <v>154</v>
      </c>
      <c r="L2323" s="27">
        <v>0.62060000000000004</v>
      </c>
      <c r="M2323" s="25">
        <v>-253</v>
      </c>
      <c r="N2323" s="25">
        <v>348</v>
      </c>
      <c r="O2323" s="24">
        <v>0</v>
      </c>
      <c r="P2323" s="24">
        <v>3</v>
      </c>
      <c r="Q2323" s="24">
        <v>0</v>
      </c>
      <c r="R2323" s="66"/>
      <c r="S2323" s="66"/>
      <c r="T2323" s="66"/>
      <c r="U2323" s="66"/>
      <c r="V2323" s="66"/>
      <c r="W2323" s="24"/>
      <c r="X2323" s="24"/>
      <c r="Y2323" s="24"/>
      <c r="Z2323" s="24"/>
      <c r="AA2323" s="28"/>
      <c r="AB2323" s="28">
        <v>0.5</v>
      </c>
      <c r="AC2323" s="28"/>
      <c r="AD2323" s="28">
        <v>30</v>
      </c>
      <c r="AE2323" s="28">
        <v>30.000976770000001</v>
      </c>
      <c r="AF2323" t="s">
        <v>661</v>
      </c>
    </row>
    <row r="2324" spans="1:32" ht="18" customHeight="1">
      <c r="A2324" s="22">
        <v>46188</v>
      </c>
      <c r="B2324" s="23" t="s">
        <v>166</v>
      </c>
      <c r="C2324" s="24">
        <v>655</v>
      </c>
      <c r="D2324" s="25">
        <v>678</v>
      </c>
      <c r="E2324" s="26">
        <v>-512</v>
      </c>
      <c r="F2324" s="24">
        <v>4</v>
      </c>
      <c r="G2324" s="24">
        <v>1</v>
      </c>
      <c r="H2324" s="23" t="s">
        <v>856</v>
      </c>
      <c r="I2324" s="23" t="s">
        <v>1828</v>
      </c>
      <c r="J2324" s="23" t="s">
        <v>3900</v>
      </c>
      <c r="K2324" s="23" t="s">
        <v>154</v>
      </c>
      <c r="L2324" s="27">
        <v>0.74829999999999997</v>
      </c>
      <c r="M2324" s="25">
        <v>-2216</v>
      </c>
      <c r="N2324" s="25">
        <v>685</v>
      </c>
      <c r="O2324" s="24">
        <v>0</v>
      </c>
      <c r="P2324" s="24">
        <v>5</v>
      </c>
      <c r="Q2324" s="24">
        <v>0</v>
      </c>
      <c r="R2324" s="66"/>
      <c r="S2324" s="66"/>
      <c r="T2324" s="66"/>
      <c r="U2324" s="66"/>
      <c r="V2324" s="66"/>
      <c r="W2324" s="24"/>
      <c r="X2324" s="24"/>
      <c r="Y2324" s="24"/>
      <c r="Z2324" s="24"/>
      <c r="AA2324" s="28"/>
      <c r="AB2324" s="28">
        <v>0.5</v>
      </c>
      <c r="AC2324" s="28"/>
      <c r="AD2324" s="28">
        <v>10</v>
      </c>
      <c r="AE2324" s="28">
        <v>10.00097676</v>
      </c>
      <c r="AF2324" t="s">
        <v>584</v>
      </c>
    </row>
    <row r="2325" spans="1:32" ht="18" customHeight="1">
      <c r="A2325" s="22">
        <v>46188</v>
      </c>
      <c r="B2325" s="23" t="s">
        <v>330</v>
      </c>
      <c r="C2325" s="24">
        <v>656</v>
      </c>
      <c r="D2325" s="25">
        <v>1193</v>
      </c>
      <c r="E2325" s="26">
        <v>379</v>
      </c>
      <c r="F2325" s="24">
        <v>8</v>
      </c>
      <c r="G2325" s="24">
        <v>8</v>
      </c>
      <c r="H2325" s="23" t="s">
        <v>2260</v>
      </c>
      <c r="I2325" s="23" t="s">
        <v>2480</v>
      </c>
      <c r="J2325" s="23" t="s">
        <v>2480</v>
      </c>
      <c r="K2325" s="23" t="s">
        <v>154</v>
      </c>
      <c r="L2325" s="27">
        <v>1.1059000000000001</v>
      </c>
      <c r="M2325" s="25">
        <v>5331</v>
      </c>
      <c r="N2325" s="25">
        <v>-670</v>
      </c>
      <c r="O2325" s="24">
        <v>0</v>
      </c>
      <c r="P2325" s="24">
        <v>6</v>
      </c>
      <c r="Q2325" s="24">
        <v>0</v>
      </c>
      <c r="R2325" s="66"/>
      <c r="S2325" s="66"/>
      <c r="T2325" s="66"/>
      <c r="U2325" s="66"/>
      <c r="V2325" s="66"/>
      <c r="W2325" s="24"/>
      <c r="X2325" s="24"/>
      <c r="Y2325" s="24"/>
      <c r="Z2325" s="24"/>
      <c r="AA2325" s="28"/>
      <c r="AB2325" s="28">
        <v>0.5</v>
      </c>
      <c r="AC2325" s="28"/>
      <c r="AD2325" s="28">
        <v>45</v>
      </c>
      <c r="AE2325" s="28">
        <v>45.00097675</v>
      </c>
      <c r="AF2325" t="s">
        <v>241</v>
      </c>
    </row>
    <row r="2326" spans="1:32" ht="18" customHeight="1">
      <c r="A2326" s="22">
        <v>46188</v>
      </c>
      <c r="B2326" s="23" t="s">
        <v>330</v>
      </c>
      <c r="C2326" s="24">
        <v>657</v>
      </c>
      <c r="D2326" s="25">
        <v>990</v>
      </c>
      <c r="E2326" s="26">
        <v>-1551</v>
      </c>
      <c r="F2326" s="24">
        <v>1</v>
      </c>
      <c r="G2326" s="24">
        <v>1</v>
      </c>
      <c r="H2326" s="23" t="s">
        <v>3901</v>
      </c>
      <c r="I2326" s="23" t="s">
        <v>3902</v>
      </c>
      <c r="J2326" s="23" t="s">
        <v>3902</v>
      </c>
      <c r="K2326" s="23" t="s">
        <v>154</v>
      </c>
      <c r="L2326" s="27">
        <v>0.4778</v>
      </c>
      <c r="M2326" s="25">
        <v>0</v>
      </c>
      <c r="N2326" s="25">
        <v>-83</v>
      </c>
      <c r="O2326" s="24">
        <v>0</v>
      </c>
      <c r="P2326" s="24">
        <v>7</v>
      </c>
      <c r="Q2326" s="24">
        <v>0</v>
      </c>
      <c r="R2326" s="66"/>
      <c r="S2326" s="66"/>
      <c r="T2326" s="66"/>
      <c r="U2326" s="66"/>
      <c r="V2326" s="66"/>
      <c r="W2326" s="24"/>
      <c r="X2326" s="24"/>
      <c r="Y2326" s="24"/>
      <c r="Z2326" s="24"/>
      <c r="AA2326" s="28"/>
      <c r="AB2326" s="28">
        <v>0.5</v>
      </c>
      <c r="AC2326" s="28"/>
      <c r="AD2326" s="28">
        <v>10</v>
      </c>
      <c r="AE2326" s="28">
        <v>10.00097674</v>
      </c>
      <c r="AF2326" t="s">
        <v>584</v>
      </c>
    </row>
    <row r="2327" spans="1:32" ht="18" customHeight="1">
      <c r="A2327" s="22">
        <v>46188</v>
      </c>
      <c r="B2327" s="23" t="s">
        <v>330</v>
      </c>
      <c r="C2327" s="24">
        <v>658</v>
      </c>
      <c r="D2327" s="25">
        <v>2289</v>
      </c>
      <c r="E2327" s="26">
        <v>-2792</v>
      </c>
      <c r="F2327" s="24">
        <v>3</v>
      </c>
      <c r="G2327" s="24">
        <v>7</v>
      </c>
      <c r="H2327" s="23" t="s">
        <v>3903</v>
      </c>
      <c r="I2327" s="23" t="s">
        <v>3904</v>
      </c>
      <c r="J2327" s="23" t="s">
        <v>1526</v>
      </c>
      <c r="K2327" s="23" t="s">
        <v>154</v>
      </c>
      <c r="L2327" s="27">
        <v>0.59340000000000004</v>
      </c>
      <c r="M2327" s="25">
        <v>-3900</v>
      </c>
      <c r="N2327" s="25">
        <v>-2333</v>
      </c>
      <c r="O2327" s="24">
        <v>0</v>
      </c>
      <c r="P2327" s="24">
        <v>8</v>
      </c>
      <c r="Q2327" s="24">
        <v>0</v>
      </c>
      <c r="R2327" s="66"/>
      <c r="S2327" s="66"/>
      <c r="T2327" s="66"/>
      <c r="U2327" s="66"/>
      <c r="V2327" s="66"/>
      <c r="W2327" s="24"/>
      <c r="X2327" s="24"/>
      <c r="Y2327" s="24"/>
      <c r="Z2327" s="24"/>
      <c r="AA2327" s="28"/>
      <c r="AB2327" s="28">
        <v>0.5</v>
      </c>
      <c r="AC2327" s="28"/>
      <c r="AD2327" s="28">
        <v>40</v>
      </c>
      <c r="AE2327" s="28">
        <v>40.000976729999998</v>
      </c>
      <c r="AF2327" t="s">
        <v>664</v>
      </c>
    </row>
    <row r="2328" spans="1:32" ht="18" customHeight="1">
      <c r="A2328" s="22">
        <v>46188</v>
      </c>
      <c r="B2328" s="23" t="s">
        <v>470</v>
      </c>
      <c r="C2328" s="24">
        <v>660</v>
      </c>
      <c r="D2328" s="25">
        <v>474</v>
      </c>
      <c r="E2328" s="26">
        <v>-550</v>
      </c>
      <c r="F2328" s="24">
        <v>2</v>
      </c>
      <c r="G2328" s="24">
        <v>5</v>
      </c>
      <c r="H2328" s="23" t="s">
        <v>1193</v>
      </c>
      <c r="I2328" s="23" t="s">
        <v>3905</v>
      </c>
      <c r="J2328" s="23" t="s">
        <v>3906</v>
      </c>
      <c r="K2328" s="23" t="s">
        <v>154</v>
      </c>
      <c r="L2328" s="27">
        <v>0.61319999999999997</v>
      </c>
      <c r="M2328" s="25">
        <v>-365</v>
      </c>
      <c r="N2328" s="25">
        <v>-4186</v>
      </c>
      <c r="O2328" s="24">
        <v>0</v>
      </c>
      <c r="P2328" s="24">
        <v>0</v>
      </c>
      <c r="Q2328" s="24">
        <v>0</v>
      </c>
      <c r="R2328" s="66"/>
      <c r="S2328" s="66"/>
      <c r="T2328" s="66"/>
      <c r="U2328" s="66"/>
      <c r="V2328" s="66"/>
      <c r="W2328" s="24"/>
      <c r="X2328" s="24"/>
      <c r="Y2328" s="24"/>
      <c r="Z2328" s="24"/>
      <c r="AA2328" s="28"/>
      <c r="AB2328" s="28">
        <v>0.5</v>
      </c>
      <c r="AC2328" s="28"/>
      <c r="AD2328" s="28">
        <v>10</v>
      </c>
      <c r="AE2328" s="28">
        <v>10.000976720000001</v>
      </c>
      <c r="AF2328" t="s">
        <v>584</v>
      </c>
    </row>
    <row r="2329" spans="1:32" ht="18" customHeight="1">
      <c r="A2329" s="22">
        <v>46188</v>
      </c>
      <c r="B2329" s="23" t="s">
        <v>470</v>
      </c>
      <c r="C2329" s="24">
        <v>661</v>
      </c>
      <c r="D2329" s="25">
        <v>276</v>
      </c>
      <c r="E2329" s="26">
        <v>668</v>
      </c>
      <c r="F2329" s="24">
        <v>9</v>
      </c>
      <c r="G2329" s="24">
        <v>11</v>
      </c>
      <c r="H2329" s="23" t="s">
        <v>3907</v>
      </c>
      <c r="I2329" s="23" t="s">
        <v>3525</v>
      </c>
      <c r="J2329" s="23" t="s">
        <v>3826</v>
      </c>
      <c r="K2329" s="23" t="s">
        <v>154</v>
      </c>
      <c r="L2329" s="27">
        <v>1.8068</v>
      </c>
      <c r="M2329" s="25">
        <v>-744</v>
      </c>
      <c r="N2329" s="25">
        <v>1154</v>
      </c>
      <c r="O2329" s="24">
        <v>0</v>
      </c>
      <c r="P2329" s="24">
        <v>1</v>
      </c>
      <c r="Q2329" s="24">
        <v>0</v>
      </c>
      <c r="R2329" s="66"/>
      <c r="S2329" s="66"/>
      <c r="T2329" s="66"/>
      <c r="U2329" s="66"/>
      <c r="V2329" s="66"/>
      <c r="W2329" s="24"/>
      <c r="X2329" s="24"/>
      <c r="Y2329" s="24"/>
      <c r="Z2329" s="24"/>
      <c r="AA2329" s="28"/>
      <c r="AB2329" s="28">
        <v>0.5</v>
      </c>
      <c r="AC2329" s="28"/>
      <c r="AD2329" s="28">
        <v>0</v>
      </c>
      <c r="AE2329" s="28">
        <v>0</v>
      </c>
    </row>
    <row r="2330" spans="1:32" ht="18" customHeight="1">
      <c r="A2330" s="22">
        <v>46188</v>
      </c>
      <c r="B2330" s="23" t="s">
        <v>470</v>
      </c>
      <c r="C2330" s="24">
        <v>662</v>
      </c>
      <c r="D2330" s="25">
        <v>682</v>
      </c>
      <c r="E2330" s="26">
        <v>-90</v>
      </c>
      <c r="F2330" s="24">
        <v>9</v>
      </c>
      <c r="G2330" s="24">
        <v>14</v>
      </c>
      <c r="H2330" s="23" t="s">
        <v>3908</v>
      </c>
      <c r="I2330" s="23" t="s">
        <v>3194</v>
      </c>
      <c r="J2330" s="23" t="s">
        <v>180</v>
      </c>
      <c r="K2330" s="23" t="s">
        <v>154</v>
      </c>
      <c r="L2330" s="27">
        <v>0.95599999999999996</v>
      </c>
      <c r="M2330" s="25">
        <v>1246</v>
      </c>
      <c r="N2330" s="25">
        <v>-1997</v>
      </c>
      <c r="O2330" s="24">
        <v>0</v>
      </c>
      <c r="P2330" s="24">
        <v>2</v>
      </c>
      <c r="Q2330" s="24">
        <v>0</v>
      </c>
      <c r="R2330" s="66"/>
      <c r="S2330" s="66"/>
      <c r="T2330" s="66"/>
      <c r="U2330" s="66"/>
      <c r="V2330" s="66"/>
      <c r="W2330" s="24"/>
      <c r="X2330" s="24"/>
      <c r="Y2330" s="24"/>
      <c r="Z2330" s="24"/>
      <c r="AA2330" s="28"/>
      <c r="AB2330" s="28">
        <v>0.5</v>
      </c>
      <c r="AC2330" s="28"/>
      <c r="AD2330" s="28">
        <v>10</v>
      </c>
      <c r="AE2330" s="28">
        <v>10.000976700000001</v>
      </c>
      <c r="AF2330" t="s">
        <v>584</v>
      </c>
    </row>
    <row r="2331" spans="1:32" ht="18" customHeight="1">
      <c r="A2331" s="22">
        <v>46188</v>
      </c>
      <c r="B2331" s="23" t="s">
        <v>171</v>
      </c>
      <c r="C2331" s="24">
        <v>663</v>
      </c>
      <c r="D2331" s="25">
        <v>2349</v>
      </c>
      <c r="E2331" s="26">
        <v>763</v>
      </c>
      <c r="F2331" s="24">
        <v>16</v>
      </c>
      <c r="G2331" s="24">
        <v>3</v>
      </c>
      <c r="H2331" s="23" t="s">
        <v>2119</v>
      </c>
      <c r="I2331" s="23" t="s">
        <v>2808</v>
      </c>
      <c r="J2331" s="23" t="s">
        <v>3909</v>
      </c>
      <c r="K2331" s="23" t="s">
        <v>154</v>
      </c>
      <c r="L2331" s="27">
        <v>1.1083000000000001</v>
      </c>
      <c r="M2331" s="25">
        <v>-696</v>
      </c>
      <c r="N2331" s="25">
        <v>-849</v>
      </c>
      <c r="O2331" s="24">
        <v>0</v>
      </c>
      <c r="P2331" s="24">
        <v>3</v>
      </c>
      <c r="Q2331" s="24">
        <v>0</v>
      </c>
      <c r="R2331" s="66"/>
      <c r="S2331" s="66"/>
      <c r="T2331" s="66"/>
      <c r="U2331" s="66"/>
      <c r="V2331" s="66"/>
      <c r="W2331" s="24"/>
      <c r="X2331" s="24"/>
      <c r="Y2331" s="24"/>
      <c r="Z2331" s="24"/>
      <c r="AA2331" s="28"/>
      <c r="AB2331" s="28">
        <v>0.5</v>
      </c>
      <c r="AC2331" s="28"/>
      <c r="AD2331" s="28">
        <v>35</v>
      </c>
      <c r="AE2331" s="28">
        <v>35.000976690000002</v>
      </c>
      <c r="AF2331" t="s">
        <v>668</v>
      </c>
    </row>
    <row r="2332" spans="1:32" ht="18" customHeight="1">
      <c r="A2332" s="22">
        <v>46188</v>
      </c>
      <c r="B2332" s="23" t="s">
        <v>171</v>
      </c>
      <c r="C2332" s="24">
        <v>665</v>
      </c>
      <c r="D2332" s="25">
        <v>1653</v>
      </c>
      <c r="E2332" s="26">
        <v>-490</v>
      </c>
      <c r="F2332" s="24">
        <v>9</v>
      </c>
      <c r="G2332" s="24">
        <v>5</v>
      </c>
      <c r="H2332" s="23" t="s">
        <v>3910</v>
      </c>
      <c r="I2332" s="23" t="s">
        <v>2873</v>
      </c>
      <c r="J2332" s="23" t="s">
        <v>3147</v>
      </c>
      <c r="K2332" s="23" t="s">
        <v>154</v>
      </c>
      <c r="L2332" s="27">
        <v>0.9012</v>
      </c>
      <c r="M2332" s="25">
        <v>-574</v>
      </c>
      <c r="N2332" s="25">
        <v>493</v>
      </c>
      <c r="O2332" s="24">
        <v>0</v>
      </c>
      <c r="P2332" s="24">
        <v>5</v>
      </c>
      <c r="Q2332" s="24">
        <v>0</v>
      </c>
      <c r="R2332" s="66"/>
      <c r="S2332" s="66"/>
      <c r="T2332" s="66"/>
      <c r="U2332" s="66"/>
      <c r="V2332" s="66"/>
      <c r="W2332" s="24"/>
      <c r="X2332" s="24"/>
      <c r="Y2332" s="24"/>
      <c r="Z2332" s="24"/>
      <c r="AA2332" s="28"/>
      <c r="AB2332" s="28">
        <v>0.5</v>
      </c>
      <c r="AC2332" s="28"/>
      <c r="AD2332" s="28">
        <v>30</v>
      </c>
      <c r="AE2332" s="28">
        <v>30.000976680000001</v>
      </c>
      <c r="AF2332" t="s">
        <v>661</v>
      </c>
    </row>
    <row r="2333" spans="1:32" ht="18" customHeight="1">
      <c r="A2333" s="22">
        <v>46188</v>
      </c>
      <c r="B2333" s="23" t="s">
        <v>171</v>
      </c>
      <c r="C2333" s="24">
        <v>666</v>
      </c>
      <c r="D2333" s="25">
        <v>238</v>
      </c>
      <c r="E2333" s="26">
        <v>-247</v>
      </c>
      <c r="F2333" s="24">
        <v>0</v>
      </c>
      <c r="G2333" s="24">
        <v>1</v>
      </c>
      <c r="H2333" s="23" t="s">
        <v>813</v>
      </c>
      <c r="I2333" s="23" t="s">
        <v>214</v>
      </c>
      <c r="J2333" s="23" t="s">
        <v>813</v>
      </c>
      <c r="K2333" s="23" t="s">
        <v>154</v>
      </c>
      <c r="L2333" s="27">
        <v>0.65410000000000001</v>
      </c>
      <c r="M2333" s="25">
        <v>-160</v>
      </c>
      <c r="N2333" s="25">
        <v>-708</v>
      </c>
      <c r="O2333" s="24">
        <v>0</v>
      </c>
      <c r="P2333" s="24">
        <v>6</v>
      </c>
      <c r="Q2333" s="24">
        <v>0</v>
      </c>
      <c r="R2333" s="66"/>
      <c r="S2333" s="66"/>
      <c r="T2333" s="66"/>
      <c r="U2333" s="66"/>
      <c r="V2333" s="66"/>
      <c r="W2333" s="24"/>
      <c r="X2333" s="24"/>
      <c r="Y2333" s="24"/>
      <c r="Z2333" s="24"/>
      <c r="AA2333" s="28"/>
      <c r="AB2333" s="28">
        <v>0.5</v>
      </c>
      <c r="AC2333" s="28"/>
      <c r="AD2333" s="28">
        <v>20</v>
      </c>
      <c r="AE2333" s="28">
        <v>20.00097667</v>
      </c>
      <c r="AF2333" t="s">
        <v>590</v>
      </c>
    </row>
    <row r="2334" spans="1:32" ht="18" customHeight="1">
      <c r="A2334" s="22">
        <v>46188</v>
      </c>
      <c r="B2334" s="23" t="s">
        <v>179</v>
      </c>
      <c r="C2334" s="24">
        <v>667</v>
      </c>
      <c r="D2334" s="25">
        <v>6936</v>
      </c>
      <c r="E2334" s="26">
        <v>3598</v>
      </c>
      <c r="F2334" s="24">
        <v>101</v>
      </c>
      <c r="G2334" s="24">
        <v>4</v>
      </c>
      <c r="H2334" s="23" t="s">
        <v>3911</v>
      </c>
      <c r="I2334" s="23" t="s">
        <v>2540</v>
      </c>
      <c r="J2334" s="23" t="s">
        <v>3912</v>
      </c>
      <c r="K2334" s="23" t="s">
        <v>154</v>
      </c>
      <c r="L2334" s="27">
        <v>1.1729000000000001</v>
      </c>
      <c r="M2334" s="25">
        <v>-1094</v>
      </c>
      <c r="N2334" s="25">
        <v>-1089</v>
      </c>
      <c r="O2334" s="24">
        <v>0</v>
      </c>
      <c r="P2334" s="24">
        <v>7</v>
      </c>
      <c r="Q2334" s="24">
        <v>0</v>
      </c>
      <c r="R2334" s="66"/>
      <c r="S2334" s="66"/>
      <c r="T2334" s="66"/>
      <c r="U2334" s="66"/>
      <c r="V2334" s="66"/>
      <c r="W2334" s="24"/>
      <c r="X2334" s="24"/>
      <c r="Y2334" s="24"/>
      <c r="Z2334" s="24"/>
      <c r="AA2334" s="28"/>
      <c r="AB2334" s="28">
        <v>0.8</v>
      </c>
      <c r="AC2334" s="28"/>
      <c r="AD2334" s="28">
        <v>80</v>
      </c>
      <c r="AE2334" s="28">
        <v>80.000976660000006</v>
      </c>
      <c r="AF2334" t="s">
        <v>155</v>
      </c>
    </row>
    <row r="2335" spans="1:32" ht="18" customHeight="1">
      <c r="A2335" s="22">
        <v>46188</v>
      </c>
      <c r="B2335" s="23" t="s">
        <v>179</v>
      </c>
      <c r="C2335" s="24">
        <v>668</v>
      </c>
      <c r="D2335" s="25">
        <v>3313</v>
      </c>
      <c r="E2335" s="26">
        <v>-3220</v>
      </c>
      <c r="F2335" s="24">
        <v>10</v>
      </c>
      <c r="G2335" s="24">
        <v>4</v>
      </c>
      <c r="H2335" s="23" t="s">
        <v>3913</v>
      </c>
      <c r="I2335" s="23" t="s">
        <v>1416</v>
      </c>
      <c r="J2335" s="23" t="s">
        <v>3914</v>
      </c>
      <c r="K2335" s="23" t="s">
        <v>154</v>
      </c>
      <c r="L2335" s="27">
        <v>0.67600000000000005</v>
      </c>
      <c r="M2335" s="25">
        <v>2487</v>
      </c>
      <c r="N2335" s="25">
        <v>-582</v>
      </c>
      <c r="O2335" s="24">
        <v>0</v>
      </c>
      <c r="P2335" s="24">
        <v>8</v>
      </c>
      <c r="Q2335" s="24">
        <v>0</v>
      </c>
      <c r="R2335" s="66"/>
      <c r="S2335" s="66"/>
      <c r="T2335" s="66"/>
      <c r="U2335" s="66"/>
      <c r="V2335" s="66"/>
      <c r="W2335" s="24"/>
      <c r="X2335" s="24"/>
      <c r="Y2335" s="24"/>
      <c r="Z2335" s="24"/>
      <c r="AA2335" s="28"/>
      <c r="AB2335" s="28">
        <v>0.6</v>
      </c>
      <c r="AC2335" s="28"/>
      <c r="AD2335" s="28">
        <v>30</v>
      </c>
      <c r="AE2335" s="28">
        <v>30.000976649999998</v>
      </c>
      <c r="AF2335" t="s">
        <v>661</v>
      </c>
    </row>
    <row r="2336" spans="1:32" ht="18" customHeight="1">
      <c r="A2336" s="22">
        <v>46188</v>
      </c>
      <c r="B2336" s="23" t="s">
        <v>179</v>
      </c>
      <c r="C2336" s="24">
        <v>670</v>
      </c>
      <c r="D2336" s="25">
        <v>1521</v>
      </c>
      <c r="E2336" s="26">
        <v>-1933</v>
      </c>
      <c r="F2336" s="24">
        <v>1</v>
      </c>
      <c r="G2336" s="24">
        <v>1</v>
      </c>
      <c r="H2336" s="23" t="s">
        <v>3915</v>
      </c>
      <c r="I2336" s="23" t="s">
        <v>3916</v>
      </c>
      <c r="J2336" s="23" t="s">
        <v>3916</v>
      </c>
      <c r="K2336" s="23" t="s">
        <v>154</v>
      </c>
      <c r="L2336" s="27">
        <v>0.57640000000000002</v>
      </c>
      <c r="M2336" s="25">
        <v>-150</v>
      </c>
      <c r="N2336" s="25">
        <v>1152</v>
      </c>
      <c r="O2336" s="24">
        <v>0</v>
      </c>
      <c r="P2336" s="24">
        <v>0</v>
      </c>
      <c r="Q2336" s="24">
        <v>0</v>
      </c>
      <c r="R2336" s="66"/>
      <c r="S2336" s="66"/>
      <c r="T2336" s="66"/>
      <c r="U2336" s="66"/>
      <c r="V2336" s="66"/>
      <c r="W2336" s="24"/>
      <c r="X2336" s="24"/>
      <c r="Y2336" s="24"/>
      <c r="Z2336" s="24"/>
      <c r="AA2336" s="28"/>
      <c r="AB2336" s="28">
        <v>0.5</v>
      </c>
      <c r="AC2336" s="28"/>
      <c r="AD2336" s="28">
        <v>30</v>
      </c>
      <c r="AE2336" s="28">
        <v>30.000976640000001</v>
      </c>
      <c r="AF2336" t="s">
        <v>661</v>
      </c>
    </row>
    <row r="2337" spans="1:32" ht="18" customHeight="1">
      <c r="A2337" s="22">
        <v>46188</v>
      </c>
      <c r="B2337" s="23" t="s">
        <v>22</v>
      </c>
      <c r="C2337" s="24">
        <v>671</v>
      </c>
      <c r="D2337" s="25">
        <v>3785</v>
      </c>
      <c r="E2337" s="26">
        <v>-1214</v>
      </c>
      <c r="F2337" s="24">
        <v>19</v>
      </c>
      <c r="G2337" s="24">
        <v>8</v>
      </c>
      <c r="H2337" s="23" t="s">
        <v>3007</v>
      </c>
      <c r="I2337" s="23" t="s">
        <v>508</v>
      </c>
      <c r="J2337" s="23" t="s">
        <v>3917</v>
      </c>
      <c r="K2337" s="23" t="s">
        <v>154</v>
      </c>
      <c r="L2337" s="27">
        <v>0.8931</v>
      </c>
      <c r="M2337" s="25">
        <v>-2456</v>
      </c>
      <c r="N2337" s="25">
        <v>408</v>
      </c>
      <c r="O2337" s="24">
        <v>0</v>
      </c>
      <c r="P2337" s="24">
        <v>1</v>
      </c>
      <c r="Q2337" s="24">
        <v>0</v>
      </c>
      <c r="R2337" s="66"/>
      <c r="S2337" s="66"/>
      <c r="T2337" s="66"/>
      <c r="U2337" s="66"/>
      <c r="V2337" s="66"/>
      <c r="W2337" s="24"/>
      <c r="X2337" s="24"/>
      <c r="Y2337" s="24"/>
      <c r="Z2337" s="24"/>
      <c r="AA2337" s="28"/>
      <c r="AB2337" s="28">
        <v>0.6</v>
      </c>
      <c r="AC2337" s="28"/>
      <c r="AD2337" s="28">
        <v>30</v>
      </c>
      <c r="AE2337" s="28">
        <v>30.00097663</v>
      </c>
      <c r="AF2337" t="s">
        <v>661</v>
      </c>
    </row>
    <row r="2338" spans="1:32" ht="18" customHeight="1">
      <c r="A2338" s="22">
        <v>46188</v>
      </c>
      <c r="B2338" s="23" t="s">
        <v>22</v>
      </c>
      <c r="C2338" s="24">
        <v>672</v>
      </c>
      <c r="D2338" s="25">
        <v>3930</v>
      </c>
      <c r="E2338" s="26">
        <v>236</v>
      </c>
      <c r="F2338" s="24">
        <v>43</v>
      </c>
      <c r="G2338" s="24">
        <v>13</v>
      </c>
      <c r="H2338" s="23" t="s">
        <v>1315</v>
      </c>
      <c r="I2338" s="23" t="s">
        <v>2824</v>
      </c>
      <c r="J2338" s="23" t="s">
        <v>2114</v>
      </c>
      <c r="K2338" s="23" t="s">
        <v>154</v>
      </c>
      <c r="L2338" s="27">
        <v>1.02</v>
      </c>
      <c r="M2338" s="25">
        <v>-5438</v>
      </c>
      <c r="N2338" s="25">
        <v>4135</v>
      </c>
      <c r="O2338" s="24">
        <v>0</v>
      </c>
      <c r="P2338" s="24">
        <v>2</v>
      </c>
      <c r="Q2338" s="24">
        <v>0</v>
      </c>
      <c r="R2338" s="66"/>
      <c r="S2338" s="66"/>
      <c r="T2338" s="66"/>
      <c r="U2338" s="66"/>
      <c r="V2338" s="66"/>
      <c r="W2338" s="24"/>
      <c r="X2338" s="24"/>
      <c r="Y2338" s="24"/>
      <c r="Z2338" s="24"/>
      <c r="AA2338" s="28"/>
      <c r="AB2338" s="28">
        <v>0.6</v>
      </c>
      <c r="AC2338" s="28"/>
      <c r="AD2338" s="28">
        <v>35</v>
      </c>
      <c r="AE2338" s="28">
        <v>35.000976620000003</v>
      </c>
      <c r="AF2338" t="s">
        <v>668</v>
      </c>
    </row>
    <row r="2339" spans="1:32" ht="18" customHeight="1">
      <c r="A2339" s="22">
        <v>46188</v>
      </c>
      <c r="B2339" s="23" t="s">
        <v>22</v>
      </c>
      <c r="C2339" s="24">
        <v>673</v>
      </c>
      <c r="D2339" s="25">
        <v>3829</v>
      </c>
      <c r="E2339" s="26">
        <v>-1032</v>
      </c>
      <c r="F2339" s="24">
        <v>22</v>
      </c>
      <c r="G2339" s="24">
        <v>6</v>
      </c>
      <c r="H2339" s="23" t="s">
        <v>3918</v>
      </c>
      <c r="I2339" s="23" t="s">
        <v>489</v>
      </c>
      <c r="J2339" s="23" t="s">
        <v>3919</v>
      </c>
      <c r="K2339" s="23" t="s">
        <v>154</v>
      </c>
      <c r="L2339" s="27">
        <v>0.91020000000000001</v>
      </c>
      <c r="M2339" s="25">
        <v>-2821</v>
      </c>
      <c r="N2339" s="25">
        <v>-4261</v>
      </c>
      <c r="O2339" s="24">
        <v>0</v>
      </c>
      <c r="P2339" s="24">
        <v>3</v>
      </c>
      <c r="Q2339" s="24">
        <v>0</v>
      </c>
      <c r="R2339" s="66"/>
      <c r="S2339" s="66"/>
      <c r="T2339" s="66"/>
      <c r="U2339" s="66"/>
      <c r="V2339" s="66"/>
      <c r="W2339" s="24"/>
      <c r="X2339" s="24"/>
      <c r="Y2339" s="24"/>
      <c r="Z2339" s="24"/>
      <c r="AA2339" s="28"/>
      <c r="AB2339" s="28">
        <v>0.6</v>
      </c>
      <c r="AC2339" s="28"/>
      <c r="AD2339" s="28">
        <v>30</v>
      </c>
      <c r="AE2339" s="28">
        <v>30.000976609999999</v>
      </c>
      <c r="AF2339" t="s">
        <v>661</v>
      </c>
    </row>
    <row r="2340" spans="1:32" ht="18" customHeight="1">
      <c r="A2340" s="22">
        <v>46188</v>
      </c>
      <c r="B2340" s="23" t="s">
        <v>22</v>
      </c>
      <c r="C2340" s="24">
        <v>675</v>
      </c>
      <c r="D2340" s="25">
        <v>6296</v>
      </c>
      <c r="E2340" s="26">
        <v>-5401</v>
      </c>
      <c r="F2340" s="24">
        <v>36</v>
      </c>
      <c r="G2340" s="24">
        <v>11</v>
      </c>
      <c r="H2340" s="23" t="s">
        <v>786</v>
      </c>
      <c r="I2340" s="23" t="s">
        <v>2775</v>
      </c>
      <c r="J2340" s="23" t="s">
        <v>3920</v>
      </c>
      <c r="K2340" s="23" t="s">
        <v>154</v>
      </c>
      <c r="L2340" s="27">
        <v>0.71409999999999996</v>
      </c>
      <c r="M2340" s="25">
        <v>952</v>
      </c>
      <c r="N2340" s="25">
        <v>-5000</v>
      </c>
      <c r="O2340" s="24">
        <v>0</v>
      </c>
      <c r="P2340" s="24">
        <v>5</v>
      </c>
      <c r="Q2340" s="24">
        <v>0</v>
      </c>
      <c r="R2340" s="66"/>
      <c r="S2340" s="66"/>
      <c r="T2340" s="66"/>
      <c r="U2340" s="66"/>
      <c r="V2340" s="66"/>
      <c r="W2340" s="24"/>
      <c r="X2340" s="24"/>
      <c r="Y2340" s="24"/>
      <c r="Z2340" s="24"/>
      <c r="AA2340" s="28"/>
      <c r="AB2340" s="28">
        <v>0.8</v>
      </c>
      <c r="AC2340" s="28"/>
      <c r="AD2340" s="28">
        <v>30</v>
      </c>
      <c r="AE2340" s="28">
        <v>30.000976600000001</v>
      </c>
      <c r="AF2340" t="s">
        <v>661</v>
      </c>
    </row>
    <row r="2341" spans="1:32" ht="18" customHeight="1">
      <c r="A2341" s="22">
        <v>46188</v>
      </c>
      <c r="B2341" s="23" t="s">
        <v>22</v>
      </c>
      <c r="C2341" s="24">
        <v>676</v>
      </c>
      <c r="D2341" s="25">
        <v>5528</v>
      </c>
      <c r="E2341" s="26">
        <v>348</v>
      </c>
      <c r="F2341" s="24">
        <v>57</v>
      </c>
      <c r="G2341" s="24">
        <v>17</v>
      </c>
      <c r="H2341" s="23" t="s">
        <v>2811</v>
      </c>
      <c r="I2341" s="23" t="s">
        <v>446</v>
      </c>
      <c r="J2341" s="23" t="s">
        <v>818</v>
      </c>
      <c r="K2341" s="23" t="s">
        <v>154</v>
      </c>
      <c r="L2341" s="27">
        <v>1.0209999999999999</v>
      </c>
      <c r="M2341" s="25">
        <v>-2495</v>
      </c>
      <c r="N2341" s="25">
        <v>-2842</v>
      </c>
      <c r="O2341" s="24">
        <v>0</v>
      </c>
      <c r="P2341" s="24">
        <v>6</v>
      </c>
      <c r="Q2341" s="24">
        <v>0</v>
      </c>
      <c r="R2341" s="66"/>
      <c r="S2341" s="66"/>
      <c r="T2341" s="66"/>
      <c r="U2341" s="66"/>
      <c r="V2341" s="66"/>
      <c r="W2341" s="24"/>
      <c r="X2341" s="24"/>
      <c r="Y2341" s="24"/>
      <c r="Z2341" s="24"/>
      <c r="AA2341" s="28"/>
      <c r="AB2341" s="28">
        <v>0.8</v>
      </c>
      <c r="AC2341" s="28"/>
      <c r="AD2341" s="28">
        <v>45</v>
      </c>
      <c r="AE2341" s="28">
        <v>45.00097659</v>
      </c>
      <c r="AF2341" t="s">
        <v>241</v>
      </c>
    </row>
    <row r="2342" spans="1:32" ht="18" customHeight="1">
      <c r="A2342" s="22">
        <v>46188</v>
      </c>
      <c r="B2342" s="23" t="s">
        <v>22</v>
      </c>
      <c r="C2342" s="24">
        <v>677</v>
      </c>
      <c r="D2342" s="25">
        <v>4580</v>
      </c>
      <c r="E2342" s="26">
        <v>3833</v>
      </c>
      <c r="F2342" s="24">
        <v>64</v>
      </c>
      <c r="G2342" s="24">
        <v>20</v>
      </c>
      <c r="H2342" s="23" t="s">
        <v>1267</v>
      </c>
      <c r="I2342" s="23" t="s">
        <v>3379</v>
      </c>
      <c r="J2342" s="23" t="s">
        <v>2983</v>
      </c>
      <c r="K2342" s="23" t="s">
        <v>154</v>
      </c>
      <c r="L2342" s="27">
        <v>1.2789999999999999</v>
      </c>
      <c r="M2342" s="25">
        <v>-5505</v>
      </c>
      <c r="N2342" s="25">
        <v>-3639</v>
      </c>
      <c r="O2342" s="24">
        <v>0</v>
      </c>
      <c r="P2342" s="24">
        <v>7</v>
      </c>
      <c r="Q2342" s="24">
        <v>0</v>
      </c>
      <c r="R2342" s="66"/>
      <c r="S2342" s="66"/>
      <c r="T2342" s="66"/>
      <c r="U2342" s="66"/>
      <c r="V2342" s="66"/>
      <c r="W2342" s="24"/>
      <c r="X2342" s="24"/>
      <c r="Y2342" s="24"/>
      <c r="Z2342" s="24"/>
      <c r="AA2342" s="28"/>
      <c r="AB2342" s="28">
        <v>0.6</v>
      </c>
      <c r="AC2342" s="28"/>
      <c r="AD2342" s="28">
        <v>80</v>
      </c>
      <c r="AE2342" s="28">
        <v>80.00097658</v>
      </c>
      <c r="AF2342" t="s">
        <v>155</v>
      </c>
    </row>
    <row r="2343" spans="1:32" ht="18" customHeight="1">
      <c r="A2343" s="22">
        <v>46188</v>
      </c>
      <c r="B2343" s="23" t="s">
        <v>20</v>
      </c>
      <c r="C2343" s="24">
        <v>678</v>
      </c>
      <c r="D2343" s="25">
        <v>788</v>
      </c>
      <c r="E2343" s="26">
        <v>-200</v>
      </c>
      <c r="F2343" s="24">
        <v>4</v>
      </c>
      <c r="G2343" s="24">
        <v>3</v>
      </c>
      <c r="H2343" s="23" t="s">
        <v>3921</v>
      </c>
      <c r="I2343" s="23" t="s">
        <v>3838</v>
      </c>
      <c r="J2343" s="23" t="s">
        <v>3922</v>
      </c>
      <c r="K2343" s="23" t="s">
        <v>154</v>
      </c>
      <c r="L2343" s="27">
        <v>0.91539999999999999</v>
      </c>
      <c r="M2343" s="25">
        <v>62</v>
      </c>
      <c r="N2343" s="25">
        <v>1042</v>
      </c>
      <c r="O2343" s="24">
        <v>0</v>
      </c>
      <c r="P2343" s="24">
        <v>8</v>
      </c>
      <c r="Q2343" s="24">
        <v>0</v>
      </c>
      <c r="R2343" s="66"/>
      <c r="S2343" s="66"/>
      <c r="T2343" s="66"/>
      <c r="U2343" s="66"/>
      <c r="V2343" s="66"/>
      <c r="W2343" s="24"/>
      <c r="X2343" s="24"/>
      <c r="Y2343" s="24"/>
      <c r="Z2343" s="24"/>
      <c r="AA2343" s="28"/>
      <c r="AB2343" s="28">
        <v>0.5</v>
      </c>
      <c r="AC2343" s="28"/>
      <c r="AD2343" s="28">
        <v>10</v>
      </c>
      <c r="AE2343" s="28">
        <v>10.000976570000001</v>
      </c>
      <c r="AF2343" t="s">
        <v>584</v>
      </c>
    </row>
    <row r="2344" spans="1:32" ht="18" customHeight="1">
      <c r="A2344" s="22">
        <v>46188</v>
      </c>
      <c r="B2344" s="23" t="s">
        <v>20</v>
      </c>
      <c r="C2344" s="24">
        <v>680</v>
      </c>
      <c r="D2344" s="25">
        <v>555</v>
      </c>
      <c r="E2344" s="26">
        <v>-798</v>
      </c>
      <c r="F2344" s="24">
        <v>1</v>
      </c>
      <c r="G2344" s="24">
        <v>1</v>
      </c>
      <c r="H2344" s="23" t="s">
        <v>3923</v>
      </c>
      <c r="I2344" s="23" t="s">
        <v>3924</v>
      </c>
      <c r="J2344" s="23" t="s">
        <v>3924</v>
      </c>
      <c r="K2344" s="23" t="s">
        <v>154</v>
      </c>
      <c r="L2344" s="27">
        <v>0.52070000000000005</v>
      </c>
      <c r="M2344" s="25">
        <v>-159</v>
      </c>
      <c r="N2344" s="25">
        <v>772</v>
      </c>
      <c r="O2344" s="24">
        <v>0</v>
      </c>
      <c r="P2344" s="24">
        <v>0</v>
      </c>
      <c r="Q2344" s="24">
        <v>0</v>
      </c>
      <c r="R2344" s="66"/>
      <c r="S2344" s="66"/>
      <c r="T2344" s="66"/>
      <c r="U2344" s="66"/>
      <c r="V2344" s="66"/>
      <c r="W2344" s="24"/>
      <c r="X2344" s="24"/>
      <c r="Y2344" s="24"/>
      <c r="Z2344" s="24"/>
      <c r="AA2344" s="28"/>
      <c r="AB2344" s="28">
        <v>0.5</v>
      </c>
      <c r="AC2344" s="28"/>
      <c r="AD2344" s="28">
        <v>10</v>
      </c>
      <c r="AE2344" s="28">
        <v>10.00097656</v>
      </c>
      <c r="AF2344" t="s">
        <v>584</v>
      </c>
    </row>
    <row r="2345" spans="1:32" ht="18" customHeight="1">
      <c r="A2345" s="22">
        <v>46188</v>
      </c>
      <c r="B2345" s="23" t="s">
        <v>20</v>
      </c>
      <c r="C2345" s="24">
        <v>681</v>
      </c>
      <c r="D2345" s="25">
        <v>1376</v>
      </c>
      <c r="E2345" s="26">
        <v>-848</v>
      </c>
      <c r="F2345" s="24">
        <v>11</v>
      </c>
      <c r="G2345" s="24">
        <v>5</v>
      </c>
      <c r="H2345" s="23" t="s">
        <v>2876</v>
      </c>
      <c r="I2345" s="23" t="s">
        <v>3734</v>
      </c>
      <c r="J2345" s="23" t="s">
        <v>1922</v>
      </c>
      <c r="K2345" s="23" t="s">
        <v>154</v>
      </c>
      <c r="L2345" s="27">
        <v>0.79459999999999997</v>
      </c>
      <c r="M2345" s="25">
        <v>-445</v>
      </c>
      <c r="N2345" s="25">
        <v>644</v>
      </c>
      <c r="O2345" s="24">
        <v>0</v>
      </c>
      <c r="P2345" s="24">
        <v>1</v>
      </c>
      <c r="Q2345" s="24">
        <v>0</v>
      </c>
      <c r="R2345" s="66"/>
      <c r="S2345" s="66"/>
      <c r="T2345" s="66"/>
      <c r="U2345" s="66"/>
      <c r="V2345" s="66"/>
      <c r="W2345" s="24"/>
      <c r="X2345" s="24"/>
      <c r="Y2345" s="24"/>
      <c r="Z2345" s="24"/>
      <c r="AA2345" s="28"/>
      <c r="AB2345" s="28">
        <v>0.5</v>
      </c>
      <c r="AC2345" s="28"/>
      <c r="AD2345" s="28">
        <v>30</v>
      </c>
      <c r="AE2345" s="28">
        <v>30.000976550000001</v>
      </c>
      <c r="AF2345" t="s">
        <v>661</v>
      </c>
    </row>
    <row r="2346" spans="1:32" ht="18" customHeight="1">
      <c r="A2346" s="22">
        <v>46188</v>
      </c>
      <c r="B2346" s="23" t="s">
        <v>20</v>
      </c>
      <c r="C2346" s="24">
        <v>682</v>
      </c>
      <c r="D2346" s="25">
        <v>598</v>
      </c>
      <c r="E2346" s="26">
        <v>-703</v>
      </c>
      <c r="F2346" s="24">
        <v>2</v>
      </c>
      <c r="G2346" s="24">
        <v>2</v>
      </c>
      <c r="H2346" s="23" t="s">
        <v>1664</v>
      </c>
      <c r="I2346" s="23" t="s">
        <v>972</v>
      </c>
      <c r="J2346" s="23" t="s">
        <v>972</v>
      </c>
      <c r="K2346" s="23" t="s">
        <v>154</v>
      </c>
      <c r="L2346" s="27">
        <v>0.60809999999999997</v>
      </c>
      <c r="M2346" s="25">
        <v>17</v>
      </c>
      <c r="N2346" s="25">
        <v>-256</v>
      </c>
      <c r="O2346" s="24">
        <v>0</v>
      </c>
      <c r="P2346" s="24">
        <v>2</v>
      </c>
      <c r="Q2346" s="24">
        <v>0</v>
      </c>
      <c r="R2346" s="66"/>
      <c r="S2346" s="66"/>
      <c r="T2346" s="66"/>
      <c r="U2346" s="66"/>
      <c r="V2346" s="66"/>
      <c r="W2346" s="24"/>
      <c r="X2346" s="24"/>
      <c r="Y2346" s="24"/>
      <c r="Z2346" s="24"/>
      <c r="AA2346" s="28"/>
      <c r="AB2346" s="28">
        <v>0.5</v>
      </c>
      <c r="AC2346" s="28"/>
      <c r="AD2346" s="28">
        <v>10</v>
      </c>
      <c r="AE2346" s="28">
        <v>10.00097654</v>
      </c>
      <c r="AF2346" t="s">
        <v>584</v>
      </c>
    </row>
    <row r="2347" spans="1:32" ht="18" customHeight="1">
      <c r="A2347" s="22">
        <v>46188</v>
      </c>
      <c r="B2347" s="23" t="s">
        <v>387</v>
      </c>
      <c r="C2347" s="24">
        <v>683</v>
      </c>
      <c r="D2347" s="25">
        <v>2020</v>
      </c>
      <c r="E2347" s="26">
        <v>75</v>
      </c>
      <c r="F2347" s="24">
        <v>23</v>
      </c>
      <c r="G2347" s="24">
        <v>12</v>
      </c>
      <c r="H2347" s="23" t="s">
        <v>1365</v>
      </c>
      <c r="I2347" s="23" t="s">
        <v>353</v>
      </c>
      <c r="J2347" s="23" t="s">
        <v>3165</v>
      </c>
      <c r="K2347" s="23" t="s">
        <v>154</v>
      </c>
      <c r="L2347" s="27">
        <v>1.0124</v>
      </c>
      <c r="M2347" s="25">
        <v>877</v>
      </c>
      <c r="N2347" s="25">
        <v>-147</v>
      </c>
      <c r="O2347" s="24">
        <v>0</v>
      </c>
      <c r="P2347" s="24">
        <v>3</v>
      </c>
      <c r="Q2347" s="24">
        <v>0</v>
      </c>
      <c r="R2347" s="66"/>
      <c r="S2347" s="66"/>
      <c r="T2347" s="66"/>
      <c r="U2347" s="66"/>
      <c r="V2347" s="66"/>
      <c r="W2347" s="24"/>
      <c r="X2347" s="24"/>
      <c r="Y2347" s="24"/>
      <c r="Z2347" s="24"/>
      <c r="AA2347" s="28"/>
      <c r="AB2347" s="28">
        <v>0.5</v>
      </c>
      <c r="AC2347" s="28"/>
      <c r="AD2347" s="28">
        <v>35</v>
      </c>
      <c r="AE2347" s="28">
        <v>35.000976530000003</v>
      </c>
      <c r="AF2347" t="s">
        <v>668</v>
      </c>
    </row>
    <row r="2348" spans="1:32" ht="18" customHeight="1">
      <c r="A2348" s="22">
        <v>46188</v>
      </c>
      <c r="B2348" s="23" t="s">
        <v>387</v>
      </c>
      <c r="C2348" s="24">
        <v>685</v>
      </c>
      <c r="D2348" s="25">
        <v>522</v>
      </c>
      <c r="E2348" s="26">
        <v>-94</v>
      </c>
      <c r="F2348" s="24">
        <v>7</v>
      </c>
      <c r="G2348" s="24">
        <v>3</v>
      </c>
      <c r="H2348" s="23" t="s">
        <v>3925</v>
      </c>
      <c r="I2348" s="23" t="s">
        <v>2260</v>
      </c>
      <c r="J2348" s="23" t="s">
        <v>489</v>
      </c>
      <c r="K2348" s="23" t="s">
        <v>154</v>
      </c>
      <c r="L2348" s="27">
        <v>0.94</v>
      </c>
      <c r="M2348" s="25">
        <v>-544</v>
      </c>
      <c r="N2348" s="25">
        <v>837</v>
      </c>
      <c r="O2348" s="24">
        <v>0</v>
      </c>
      <c r="P2348" s="24">
        <v>5</v>
      </c>
      <c r="Q2348" s="24">
        <v>0</v>
      </c>
      <c r="R2348" s="66"/>
      <c r="S2348" s="66"/>
      <c r="T2348" s="66"/>
      <c r="U2348" s="66"/>
      <c r="V2348" s="66"/>
      <c r="W2348" s="24"/>
      <c r="X2348" s="24"/>
      <c r="Y2348" s="24"/>
      <c r="Z2348" s="24"/>
      <c r="AA2348" s="28"/>
      <c r="AB2348" s="28">
        <v>0.5</v>
      </c>
      <c r="AC2348" s="28"/>
      <c r="AD2348" s="28">
        <v>10</v>
      </c>
      <c r="AE2348" s="28">
        <v>10.00097652</v>
      </c>
      <c r="AF2348" t="s">
        <v>584</v>
      </c>
    </row>
    <row r="2349" spans="1:32" ht="18" customHeight="1">
      <c r="A2349" s="22">
        <v>46188</v>
      </c>
      <c r="B2349" s="23" t="s">
        <v>49</v>
      </c>
      <c r="C2349" s="24">
        <v>686</v>
      </c>
      <c r="D2349" s="25">
        <v>1952</v>
      </c>
      <c r="E2349" s="26">
        <v>-317</v>
      </c>
      <c r="F2349" s="24">
        <v>15</v>
      </c>
      <c r="G2349" s="24">
        <v>4</v>
      </c>
      <c r="H2349" s="23" t="s">
        <v>667</v>
      </c>
      <c r="I2349" s="23" t="s">
        <v>2332</v>
      </c>
      <c r="J2349" s="23" t="s">
        <v>3926</v>
      </c>
      <c r="K2349" s="23" t="s">
        <v>154</v>
      </c>
      <c r="L2349" s="27">
        <v>0.94589999999999996</v>
      </c>
      <c r="M2349" s="25">
        <v>-2168</v>
      </c>
      <c r="N2349" s="25">
        <v>-1099</v>
      </c>
      <c r="O2349" s="24">
        <v>0</v>
      </c>
      <c r="P2349" s="24">
        <v>6</v>
      </c>
      <c r="Q2349" s="24">
        <v>0</v>
      </c>
      <c r="R2349" s="66"/>
      <c r="S2349" s="66"/>
      <c r="T2349" s="66"/>
      <c r="U2349" s="66"/>
      <c r="V2349" s="66"/>
      <c r="W2349" s="24"/>
      <c r="X2349" s="24"/>
      <c r="Y2349" s="24"/>
      <c r="Z2349" s="24"/>
      <c r="AA2349" s="28"/>
      <c r="AB2349" s="28">
        <v>0.5</v>
      </c>
      <c r="AC2349" s="28"/>
      <c r="AD2349" s="28">
        <v>40</v>
      </c>
      <c r="AE2349" s="28">
        <v>40.000976510000001</v>
      </c>
      <c r="AF2349" t="s">
        <v>664</v>
      </c>
    </row>
    <row r="2350" spans="1:32" ht="18" customHeight="1">
      <c r="A2350" s="22">
        <v>46188</v>
      </c>
      <c r="B2350" s="23" t="s">
        <v>49</v>
      </c>
      <c r="C2350" s="24">
        <v>687</v>
      </c>
      <c r="D2350" s="25">
        <v>824</v>
      </c>
      <c r="E2350" s="26">
        <v>384</v>
      </c>
      <c r="F2350" s="24">
        <v>11</v>
      </c>
      <c r="G2350" s="24">
        <v>6</v>
      </c>
      <c r="H2350" s="23" t="s">
        <v>1879</v>
      </c>
      <c r="I2350" s="23" t="s">
        <v>1162</v>
      </c>
      <c r="J2350" s="23" t="s">
        <v>608</v>
      </c>
      <c r="K2350" s="23" t="s">
        <v>154</v>
      </c>
      <c r="L2350" s="27">
        <v>1.1553</v>
      </c>
      <c r="M2350" s="25">
        <v>327</v>
      </c>
      <c r="N2350" s="25">
        <v>-656</v>
      </c>
      <c r="O2350" s="24">
        <v>0</v>
      </c>
      <c r="P2350" s="24">
        <v>7</v>
      </c>
      <c r="Q2350" s="24">
        <v>0</v>
      </c>
      <c r="R2350" s="66"/>
      <c r="S2350" s="66"/>
      <c r="T2350" s="66"/>
      <c r="U2350" s="66"/>
      <c r="V2350" s="66"/>
      <c r="W2350" s="24"/>
      <c r="X2350" s="24"/>
      <c r="Y2350" s="24"/>
      <c r="Z2350" s="24"/>
      <c r="AA2350" s="28"/>
      <c r="AB2350" s="28">
        <v>0.5</v>
      </c>
      <c r="AC2350" s="28"/>
      <c r="AD2350" s="28">
        <v>0</v>
      </c>
      <c r="AE2350" s="28">
        <v>0</v>
      </c>
    </row>
    <row r="2351" spans="1:32" ht="18" customHeight="1">
      <c r="A2351" s="22">
        <v>46188</v>
      </c>
      <c r="B2351" s="23" t="s">
        <v>20</v>
      </c>
      <c r="C2351" s="24">
        <v>688</v>
      </c>
      <c r="D2351" s="25">
        <v>1620</v>
      </c>
      <c r="E2351" s="26">
        <v>-769</v>
      </c>
      <c r="F2351" s="24">
        <v>14</v>
      </c>
      <c r="G2351" s="24">
        <v>4</v>
      </c>
      <c r="H2351" s="23" t="s">
        <v>3686</v>
      </c>
      <c r="I2351" s="23" t="s">
        <v>3041</v>
      </c>
      <c r="J2351" s="23" t="s">
        <v>3927</v>
      </c>
      <c r="K2351" s="23" t="s">
        <v>154</v>
      </c>
      <c r="L2351" s="27">
        <v>0.84179999999999999</v>
      </c>
      <c r="M2351" s="25">
        <v>-471</v>
      </c>
      <c r="N2351" s="25">
        <v>99</v>
      </c>
      <c r="O2351" s="24">
        <v>0</v>
      </c>
      <c r="P2351" s="24">
        <v>8</v>
      </c>
      <c r="Q2351" s="24">
        <v>0</v>
      </c>
      <c r="R2351" s="66"/>
      <c r="S2351" s="66"/>
      <c r="T2351" s="66"/>
      <c r="U2351" s="66"/>
      <c r="V2351" s="66"/>
      <c r="W2351" s="24"/>
      <c r="X2351" s="24"/>
      <c r="Y2351" s="24"/>
      <c r="Z2351" s="24"/>
      <c r="AA2351" s="28"/>
      <c r="AB2351" s="28">
        <v>0.5</v>
      </c>
      <c r="AC2351" s="28"/>
      <c r="AD2351" s="28">
        <v>30</v>
      </c>
      <c r="AE2351" s="28">
        <v>30.000976489999999</v>
      </c>
      <c r="AF2351" t="s">
        <v>661</v>
      </c>
    </row>
    <row r="2352" spans="1:32" ht="18" customHeight="1">
      <c r="A2352" s="22">
        <v>46188</v>
      </c>
      <c r="B2352" s="23" t="s">
        <v>20</v>
      </c>
      <c r="C2352" s="24">
        <v>700</v>
      </c>
      <c r="D2352" s="25">
        <v>1011</v>
      </c>
      <c r="E2352" s="26">
        <v>2411</v>
      </c>
      <c r="F2352" s="24">
        <v>16</v>
      </c>
      <c r="G2352" s="24">
        <v>2</v>
      </c>
      <c r="H2352" s="23" t="s">
        <v>1161</v>
      </c>
      <c r="I2352" s="23" t="s">
        <v>3928</v>
      </c>
      <c r="J2352" s="23" t="s">
        <v>3929</v>
      </c>
      <c r="K2352" s="23" t="s">
        <v>154</v>
      </c>
      <c r="L2352" s="27">
        <v>1.7948999999999999</v>
      </c>
      <c r="M2352" s="25">
        <v>-206</v>
      </c>
      <c r="N2352" s="25">
        <v>2331</v>
      </c>
      <c r="O2352" s="24">
        <v>0</v>
      </c>
      <c r="P2352" s="24">
        <v>0</v>
      </c>
      <c r="Q2352" s="24">
        <v>0</v>
      </c>
      <c r="R2352" s="66"/>
      <c r="S2352" s="66"/>
      <c r="T2352" s="66"/>
      <c r="U2352" s="66"/>
      <c r="V2352" s="66"/>
      <c r="W2352" s="24"/>
      <c r="X2352" s="24"/>
      <c r="Y2352" s="24"/>
      <c r="Z2352" s="24"/>
      <c r="AA2352" s="28"/>
      <c r="AB2352" s="28">
        <v>0.5</v>
      </c>
      <c r="AC2352" s="28"/>
      <c r="AD2352" s="28">
        <v>70</v>
      </c>
      <c r="AE2352" s="28">
        <v>70.000976480000006</v>
      </c>
      <c r="AF2352" t="s">
        <v>178</v>
      </c>
    </row>
    <row r="2353" spans="1:32" ht="18" customHeight="1">
      <c r="A2353" s="22">
        <v>46188</v>
      </c>
      <c r="B2353" s="23" t="s">
        <v>20</v>
      </c>
      <c r="C2353" s="24">
        <v>701</v>
      </c>
      <c r="D2353" s="25">
        <v>436</v>
      </c>
      <c r="E2353" s="26">
        <v>-445</v>
      </c>
      <c r="F2353" s="24">
        <v>2</v>
      </c>
      <c r="G2353" s="24">
        <v>1</v>
      </c>
      <c r="H2353" s="23" t="s">
        <v>3208</v>
      </c>
      <c r="I2353" s="23" t="s">
        <v>3209</v>
      </c>
      <c r="J2353" s="23" t="s">
        <v>3142</v>
      </c>
      <c r="K2353" s="23" t="s">
        <v>154</v>
      </c>
      <c r="L2353" s="27">
        <v>0.65980000000000005</v>
      </c>
      <c r="M2353" s="25">
        <v>2797</v>
      </c>
      <c r="N2353" s="25">
        <v>68</v>
      </c>
      <c r="O2353" s="24">
        <v>0</v>
      </c>
      <c r="P2353" s="24">
        <v>1</v>
      </c>
      <c r="Q2353" s="24">
        <v>0</v>
      </c>
      <c r="R2353" s="66"/>
      <c r="S2353" s="66"/>
      <c r="T2353" s="66"/>
      <c r="U2353" s="66"/>
      <c r="V2353" s="66"/>
      <c r="W2353" s="24"/>
      <c r="X2353" s="24"/>
      <c r="Y2353" s="24"/>
      <c r="Z2353" s="24"/>
      <c r="AA2353" s="28"/>
      <c r="AB2353" s="28">
        <v>0.5</v>
      </c>
      <c r="AC2353" s="28"/>
      <c r="AD2353" s="28">
        <v>10</v>
      </c>
      <c r="AE2353" s="28">
        <v>10.000976469999999</v>
      </c>
      <c r="AF2353" t="s">
        <v>584</v>
      </c>
    </row>
    <row r="2354" spans="1:32" ht="18" customHeight="1">
      <c r="A2354" s="22">
        <v>46188</v>
      </c>
      <c r="B2354" s="23" t="s">
        <v>20</v>
      </c>
      <c r="C2354" s="24">
        <v>702</v>
      </c>
      <c r="D2354" s="25">
        <v>2209</v>
      </c>
      <c r="E2354" s="26">
        <v>-1360</v>
      </c>
      <c r="F2354" s="24">
        <v>15</v>
      </c>
      <c r="G2354" s="24">
        <v>11</v>
      </c>
      <c r="H2354" s="23" t="s">
        <v>709</v>
      </c>
      <c r="I2354" s="23" t="s">
        <v>3636</v>
      </c>
      <c r="J2354" s="23" t="s">
        <v>3229</v>
      </c>
      <c r="K2354" s="23" t="s">
        <v>154</v>
      </c>
      <c r="L2354" s="27">
        <v>0.79479999999999995</v>
      </c>
      <c r="M2354" s="25">
        <v>-1336</v>
      </c>
      <c r="N2354" s="25">
        <v>-548</v>
      </c>
      <c r="O2354" s="24">
        <v>0</v>
      </c>
      <c r="P2354" s="24">
        <v>2</v>
      </c>
      <c r="Q2354" s="24">
        <v>0</v>
      </c>
      <c r="R2354" s="66"/>
      <c r="S2354" s="66"/>
      <c r="T2354" s="66"/>
      <c r="U2354" s="66"/>
      <c r="V2354" s="66"/>
      <c r="W2354" s="24"/>
      <c r="X2354" s="24"/>
      <c r="Y2354" s="24"/>
      <c r="Z2354" s="24"/>
      <c r="AA2354" s="28"/>
      <c r="AB2354" s="28">
        <v>0.5</v>
      </c>
      <c r="AC2354" s="28"/>
      <c r="AD2354" s="28">
        <v>30</v>
      </c>
      <c r="AE2354" s="28">
        <v>30.00097646</v>
      </c>
      <c r="AF2354" t="s">
        <v>661</v>
      </c>
    </row>
    <row r="2355" spans="1:32" ht="18" customHeight="1">
      <c r="A2355" s="22">
        <v>46188</v>
      </c>
      <c r="B2355" s="23" t="s">
        <v>38</v>
      </c>
      <c r="C2355" s="24">
        <v>703</v>
      </c>
      <c r="D2355" s="25">
        <v>2005</v>
      </c>
      <c r="E2355" s="26">
        <v>-643</v>
      </c>
      <c r="F2355" s="24">
        <v>12</v>
      </c>
      <c r="G2355" s="24">
        <v>11</v>
      </c>
      <c r="H2355" s="23" t="s">
        <v>1766</v>
      </c>
      <c r="I2355" s="23" t="s">
        <v>3930</v>
      </c>
      <c r="J2355" s="23" t="s">
        <v>3633</v>
      </c>
      <c r="K2355" s="23" t="s">
        <v>154</v>
      </c>
      <c r="L2355" s="27">
        <v>0.8931</v>
      </c>
      <c r="M2355" s="25">
        <v>-586</v>
      </c>
      <c r="N2355" s="25">
        <v>3513</v>
      </c>
      <c r="O2355" s="24">
        <v>0</v>
      </c>
      <c r="P2355" s="24">
        <v>3</v>
      </c>
      <c r="Q2355" s="24">
        <v>0</v>
      </c>
      <c r="R2355" s="66"/>
      <c r="S2355" s="66"/>
      <c r="T2355" s="66"/>
      <c r="U2355" s="66"/>
      <c r="V2355" s="66"/>
      <c r="W2355" s="24"/>
      <c r="X2355" s="24"/>
      <c r="Y2355" s="24"/>
      <c r="Z2355" s="24"/>
      <c r="AA2355" s="28"/>
      <c r="AB2355" s="28">
        <v>0.5</v>
      </c>
      <c r="AC2355" s="28"/>
      <c r="AD2355" s="28">
        <v>30</v>
      </c>
      <c r="AE2355" s="28">
        <v>30.00097645</v>
      </c>
      <c r="AF2355" t="s">
        <v>661</v>
      </c>
    </row>
    <row r="2356" spans="1:32" ht="18" customHeight="1">
      <c r="A2356" s="22">
        <v>46188</v>
      </c>
      <c r="B2356" s="23" t="s">
        <v>38</v>
      </c>
      <c r="C2356" s="24">
        <v>705</v>
      </c>
      <c r="D2356" s="25">
        <v>699</v>
      </c>
      <c r="E2356" s="26">
        <v>1102</v>
      </c>
      <c r="F2356" s="24">
        <v>9</v>
      </c>
      <c r="G2356" s="24">
        <v>4</v>
      </c>
      <c r="H2356" s="23" t="s">
        <v>3272</v>
      </c>
      <c r="I2356" s="23" t="s">
        <v>2758</v>
      </c>
      <c r="J2356" s="23" t="s">
        <v>3931</v>
      </c>
      <c r="K2356" s="23" t="s">
        <v>154</v>
      </c>
      <c r="L2356" s="27">
        <v>1.5255000000000001</v>
      </c>
      <c r="M2356" s="25">
        <v>-755</v>
      </c>
      <c r="N2356" s="25">
        <v>-683</v>
      </c>
      <c r="O2356" s="24">
        <v>0</v>
      </c>
      <c r="P2356" s="24">
        <v>5</v>
      </c>
      <c r="Q2356" s="24">
        <v>0</v>
      </c>
      <c r="R2356" s="66"/>
      <c r="S2356" s="66"/>
      <c r="T2356" s="66"/>
      <c r="U2356" s="66"/>
      <c r="V2356" s="66"/>
      <c r="W2356" s="24"/>
      <c r="X2356" s="24"/>
      <c r="Y2356" s="24"/>
      <c r="Z2356" s="24"/>
      <c r="AA2356" s="28"/>
      <c r="AB2356" s="28">
        <v>0.5</v>
      </c>
      <c r="AC2356" s="28"/>
      <c r="AD2356" s="28">
        <v>0</v>
      </c>
      <c r="AE2356" s="28">
        <v>0</v>
      </c>
    </row>
    <row r="2357" spans="1:32" ht="18" customHeight="1">
      <c r="A2357" s="22">
        <v>46188</v>
      </c>
      <c r="B2357" s="23" t="s">
        <v>38</v>
      </c>
      <c r="C2357" s="24">
        <v>706</v>
      </c>
      <c r="D2357" s="25">
        <v>6095</v>
      </c>
      <c r="E2357" s="26">
        <v>40</v>
      </c>
      <c r="F2357" s="24">
        <v>44</v>
      </c>
      <c r="G2357" s="24">
        <v>29</v>
      </c>
      <c r="H2357" s="23" t="s">
        <v>2532</v>
      </c>
      <c r="I2357" s="23" t="s">
        <v>443</v>
      </c>
      <c r="J2357" s="23" t="s">
        <v>3932</v>
      </c>
      <c r="K2357" s="23" t="s">
        <v>154</v>
      </c>
      <c r="L2357" s="27">
        <v>1.0022</v>
      </c>
      <c r="M2357" s="25">
        <v>3085</v>
      </c>
      <c r="N2357" s="25">
        <v>-460</v>
      </c>
      <c r="O2357" s="24">
        <v>0</v>
      </c>
      <c r="P2357" s="24">
        <v>6</v>
      </c>
      <c r="Q2357" s="24">
        <v>0</v>
      </c>
      <c r="R2357" s="66"/>
      <c r="S2357" s="66"/>
      <c r="T2357" s="66"/>
      <c r="U2357" s="66"/>
      <c r="V2357" s="66"/>
      <c r="W2357" s="24"/>
      <c r="X2357" s="24"/>
      <c r="Y2357" s="24"/>
      <c r="Z2357" s="24"/>
      <c r="AA2357" s="28"/>
      <c r="AB2357" s="28">
        <v>0.8</v>
      </c>
      <c r="AC2357" s="28"/>
      <c r="AD2357" s="28">
        <v>45</v>
      </c>
      <c r="AE2357" s="28">
        <v>45.000976430000001</v>
      </c>
      <c r="AF2357" t="s">
        <v>241</v>
      </c>
    </row>
    <row r="2358" spans="1:32" ht="18" customHeight="1">
      <c r="A2358" s="22">
        <v>46188</v>
      </c>
      <c r="B2358" s="23" t="s">
        <v>38</v>
      </c>
      <c r="C2358" s="24">
        <v>707</v>
      </c>
      <c r="D2358" s="25">
        <v>492</v>
      </c>
      <c r="E2358" s="26">
        <v>1511</v>
      </c>
      <c r="F2358" s="24">
        <v>8</v>
      </c>
      <c r="G2358" s="24">
        <v>5</v>
      </c>
      <c r="H2358" s="23" t="s">
        <v>3933</v>
      </c>
      <c r="I2358" s="23" t="s">
        <v>3934</v>
      </c>
      <c r="J2358" s="23" t="s">
        <v>1811</v>
      </c>
      <c r="K2358" s="23" t="s">
        <v>154</v>
      </c>
      <c r="L2358" s="27">
        <v>2.0236999999999998</v>
      </c>
      <c r="M2358" s="25">
        <v>-1974</v>
      </c>
      <c r="N2358" s="25">
        <v>-73</v>
      </c>
      <c r="O2358" s="24">
        <v>0</v>
      </c>
      <c r="P2358" s="24">
        <v>7</v>
      </c>
      <c r="Q2358" s="24">
        <v>0</v>
      </c>
      <c r="R2358" s="66"/>
      <c r="S2358" s="66"/>
      <c r="T2358" s="66"/>
      <c r="U2358" s="66"/>
      <c r="V2358" s="66"/>
      <c r="W2358" s="24"/>
      <c r="X2358" s="24"/>
      <c r="Y2358" s="24"/>
      <c r="Z2358" s="24"/>
      <c r="AA2358" s="28"/>
      <c r="AB2358" s="28">
        <v>0.5</v>
      </c>
      <c r="AC2358" s="28"/>
      <c r="AD2358" s="28">
        <v>0</v>
      </c>
      <c r="AE2358" s="28">
        <v>0</v>
      </c>
    </row>
    <row r="2359" spans="1:32" ht="18" customHeight="1">
      <c r="A2359" s="22">
        <v>46188</v>
      </c>
      <c r="B2359" s="23" t="s">
        <v>38</v>
      </c>
      <c r="C2359" s="24">
        <v>708</v>
      </c>
      <c r="D2359" s="25">
        <v>1585</v>
      </c>
      <c r="E2359" s="26">
        <v>1128</v>
      </c>
      <c r="F2359" s="24">
        <v>16</v>
      </c>
      <c r="G2359" s="24">
        <v>10</v>
      </c>
      <c r="H2359" s="23" t="s">
        <v>686</v>
      </c>
      <c r="I2359" s="23" t="s">
        <v>3935</v>
      </c>
      <c r="J2359" s="23" t="s">
        <v>591</v>
      </c>
      <c r="K2359" s="23" t="s">
        <v>154</v>
      </c>
      <c r="L2359" s="27">
        <v>1.2372000000000001</v>
      </c>
      <c r="M2359" s="25">
        <v>-207</v>
      </c>
      <c r="N2359" s="25">
        <v>-454</v>
      </c>
      <c r="O2359" s="24">
        <v>0</v>
      </c>
      <c r="P2359" s="24">
        <v>8</v>
      </c>
      <c r="Q2359" s="24">
        <v>0</v>
      </c>
      <c r="R2359" s="66"/>
      <c r="S2359" s="66"/>
      <c r="T2359" s="66"/>
      <c r="U2359" s="66"/>
      <c r="V2359" s="66"/>
      <c r="W2359" s="24"/>
      <c r="X2359" s="24"/>
      <c r="Y2359" s="24"/>
      <c r="Z2359" s="24"/>
      <c r="AA2359" s="28"/>
      <c r="AB2359" s="28">
        <v>0.5</v>
      </c>
      <c r="AC2359" s="28"/>
      <c r="AD2359" s="28">
        <v>60</v>
      </c>
      <c r="AE2359" s="28">
        <v>60.00097641</v>
      </c>
      <c r="AF2359" t="s">
        <v>578</v>
      </c>
    </row>
    <row r="2360" spans="1:32" ht="18" customHeight="1">
      <c r="A2360" s="22">
        <v>46188</v>
      </c>
      <c r="B2360" s="23" t="s">
        <v>38</v>
      </c>
      <c r="C2360" s="24">
        <v>710</v>
      </c>
      <c r="D2360" s="25">
        <v>3461</v>
      </c>
      <c r="E2360" s="26">
        <v>-1375</v>
      </c>
      <c r="F2360" s="24">
        <v>22</v>
      </c>
      <c r="G2360" s="24">
        <v>12</v>
      </c>
      <c r="H2360" s="23" t="s">
        <v>2327</v>
      </c>
      <c r="I2360" s="23" t="s">
        <v>3936</v>
      </c>
      <c r="J2360" s="23" t="s">
        <v>1006</v>
      </c>
      <c r="K2360" s="23" t="s">
        <v>154</v>
      </c>
      <c r="L2360" s="27">
        <v>0.86760000000000004</v>
      </c>
      <c r="M2360" s="25">
        <v>-877</v>
      </c>
      <c r="N2360" s="25">
        <v>120</v>
      </c>
      <c r="O2360" s="24">
        <v>0</v>
      </c>
      <c r="P2360" s="24">
        <v>0</v>
      </c>
      <c r="Q2360" s="24">
        <v>0</v>
      </c>
      <c r="R2360" s="66"/>
      <c r="S2360" s="66"/>
      <c r="T2360" s="66"/>
      <c r="U2360" s="66"/>
      <c r="V2360" s="66"/>
      <c r="W2360" s="24"/>
      <c r="X2360" s="24"/>
      <c r="Y2360" s="24"/>
      <c r="Z2360" s="24"/>
      <c r="AA2360" s="28"/>
      <c r="AB2360" s="28">
        <v>0.6</v>
      </c>
      <c r="AC2360" s="28"/>
      <c r="AD2360" s="28">
        <v>30</v>
      </c>
      <c r="AE2360" s="28">
        <v>30.000976399999999</v>
      </c>
      <c r="AF2360" t="s">
        <v>661</v>
      </c>
    </row>
    <row r="2361" spans="1:32" ht="18" customHeight="1">
      <c r="A2361" s="22">
        <v>46188</v>
      </c>
      <c r="B2361" s="23" t="s">
        <v>372</v>
      </c>
      <c r="C2361" s="24">
        <v>711</v>
      </c>
      <c r="D2361" s="25">
        <v>1199</v>
      </c>
      <c r="E2361" s="26">
        <v>4262</v>
      </c>
      <c r="F2361" s="24">
        <v>25</v>
      </c>
      <c r="G2361" s="24">
        <v>3</v>
      </c>
      <c r="H2361" s="23" t="s">
        <v>3937</v>
      </c>
      <c r="I2361" s="23" t="s">
        <v>3938</v>
      </c>
      <c r="J2361" s="23" t="s">
        <v>3939</v>
      </c>
      <c r="K2361" s="23" t="s">
        <v>154</v>
      </c>
      <c r="L2361" s="27">
        <v>2.1848999999999998</v>
      </c>
      <c r="M2361" s="25">
        <v>-2188</v>
      </c>
      <c r="N2361" s="25">
        <v>-476</v>
      </c>
      <c r="O2361" s="24">
        <v>0</v>
      </c>
      <c r="P2361" s="24">
        <v>1</v>
      </c>
      <c r="Q2361" s="24">
        <v>0</v>
      </c>
      <c r="R2361" s="66"/>
      <c r="S2361" s="66"/>
      <c r="T2361" s="66"/>
      <c r="U2361" s="66"/>
      <c r="V2361" s="66"/>
      <c r="W2361" s="24"/>
      <c r="X2361" s="24"/>
      <c r="Y2361" s="24"/>
      <c r="Z2361" s="24"/>
      <c r="AA2361" s="28"/>
      <c r="AB2361" s="28">
        <v>0.5</v>
      </c>
      <c r="AC2361" s="28"/>
      <c r="AD2361" s="28">
        <v>80</v>
      </c>
      <c r="AE2361" s="28">
        <v>80.000976390000005</v>
      </c>
      <c r="AF2361" t="s">
        <v>155</v>
      </c>
    </row>
    <row r="2362" spans="1:32" ht="18" customHeight="1">
      <c r="A2362" s="22">
        <v>46188</v>
      </c>
      <c r="B2362" s="23" t="s">
        <v>372</v>
      </c>
      <c r="C2362" s="24">
        <v>712</v>
      </c>
      <c r="D2362" s="25">
        <v>1504</v>
      </c>
      <c r="E2362" s="26">
        <v>-503</v>
      </c>
      <c r="F2362" s="24">
        <v>17</v>
      </c>
      <c r="G2362" s="24">
        <v>5</v>
      </c>
      <c r="H2362" s="23" t="s">
        <v>690</v>
      </c>
      <c r="I2362" s="23" t="s">
        <v>3058</v>
      </c>
      <c r="J2362" s="23" t="s">
        <v>3940</v>
      </c>
      <c r="K2362" s="23" t="s">
        <v>154</v>
      </c>
      <c r="L2362" s="27">
        <v>0.88849999999999996</v>
      </c>
      <c r="M2362" s="25">
        <v>1206</v>
      </c>
      <c r="N2362" s="25">
        <v>-826</v>
      </c>
      <c r="O2362" s="24">
        <v>0</v>
      </c>
      <c r="P2362" s="24">
        <v>2</v>
      </c>
      <c r="Q2362" s="24">
        <v>0</v>
      </c>
      <c r="R2362" s="66"/>
      <c r="S2362" s="66"/>
      <c r="T2362" s="66"/>
      <c r="U2362" s="66"/>
      <c r="V2362" s="66"/>
      <c r="W2362" s="24"/>
      <c r="X2362" s="24"/>
      <c r="Y2362" s="24"/>
      <c r="Z2362" s="24"/>
      <c r="AA2362" s="28"/>
      <c r="AB2362" s="28">
        <v>0.5</v>
      </c>
      <c r="AC2362" s="28"/>
      <c r="AD2362" s="28">
        <v>30</v>
      </c>
      <c r="AE2362" s="28">
        <v>30.000976380000001</v>
      </c>
      <c r="AF2362" t="s">
        <v>661</v>
      </c>
    </row>
    <row r="2363" spans="1:32" ht="18" customHeight="1">
      <c r="A2363" s="22">
        <v>46188</v>
      </c>
      <c r="B2363" s="23" t="s">
        <v>485</v>
      </c>
      <c r="C2363" s="24">
        <v>713</v>
      </c>
      <c r="D2363" s="25">
        <v>1757</v>
      </c>
      <c r="E2363" s="26">
        <v>447</v>
      </c>
      <c r="F2363" s="24">
        <v>21</v>
      </c>
      <c r="G2363" s="24">
        <v>3</v>
      </c>
      <c r="H2363" s="23" t="s">
        <v>1024</v>
      </c>
      <c r="I2363" s="23" t="s">
        <v>2477</v>
      </c>
      <c r="J2363" s="23" t="s">
        <v>3941</v>
      </c>
      <c r="K2363" s="23" t="s">
        <v>154</v>
      </c>
      <c r="L2363" s="27">
        <v>1.0848</v>
      </c>
      <c r="M2363" s="25">
        <v>4544</v>
      </c>
      <c r="N2363" s="25">
        <v>566</v>
      </c>
      <c r="O2363" s="24">
        <v>0</v>
      </c>
      <c r="P2363" s="24">
        <v>3</v>
      </c>
      <c r="Q2363" s="24">
        <v>0</v>
      </c>
      <c r="R2363" s="66"/>
      <c r="S2363" s="66"/>
      <c r="T2363" s="66"/>
      <c r="U2363" s="66"/>
      <c r="V2363" s="66"/>
      <c r="W2363" s="24"/>
      <c r="X2363" s="24"/>
      <c r="Y2363" s="24"/>
      <c r="Z2363" s="24"/>
      <c r="AA2363" s="28"/>
      <c r="AB2363" s="28">
        <v>0.5</v>
      </c>
      <c r="AC2363" s="28"/>
      <c r="AD2363" s="28">
        <v>35</v>
      </c>
      <c r="AE2363" s="28">
        <v>35.000976369999997</v>
      </c>
      <c r="AF2363" t="s">
        <v>668</v>
      </c>
    </row>
    <row r="2364" spans="1:32" ht="18" customHeight="1">
      <c r="A2364" s="22">
        <v>46188</v>
      </c>
      <c r="B2364" s="23" t="s">
        <v>485</v>
      </c>
      <c r="C2364" s="24">
        <v>715</v>
      </c>
      <c r="D2364" s="25">
        <v>864</v>
      </c>
      <c r="E2364" s="26">
        <v>-227</v>
      </c>
      <c r="F2364" s="24">
        <v>7</v>
      </c>
      <c r="G2364" s="24">
        <v>3</v>
      </c>
      <c r="H2364" s="23" t="s">
        <v>2235</v>
      </c>
      <c r="I2364" s="23" t="s">
        <v>2911</v>
      </c>
      <c r="J2364" s="23" t="s">
        <v>3768</v>
      </c>
      <c r="K2364" s="23" t="s">
        <v>154</v>
      </c>
      <c r="L2364" s="27">
        <v>0.91239999999999999</v>
      </c>
      <c r="M2364" s="25">
        <v>-1483</v>
      </c>
      <c r="N2364" s="25">
        <v>176</v>
      </c>
      <c r="O2364" s="24">
        <v>0</v>
      </c>
      <c r="P2364" s="24">
        <v>5</v>
      </c>
      <c r="Q2364" s="24">
        <v>0</v>
      </c>
      <c r="R2364" s="66"/>
      <c r="S2364" s="66"/>
      <c r="T2364" s="66"/>
      <c r="U2364" s="66"/>
      <c r="V2364" s="66"/>
      <c r="W2364" s="24"/>
      <c r="X2364" s="24"/>
      <c r="Y2364" s="24"/>
      <c r="Z2364" s="24"/>
      <c r="AA2364" s="28"/>
      <c r="AB2364" s="28">
        <v>0.5</v>
      </c>
      <c r="AC2364" s="28"/>
      <c r="AD2364" s="28">
        <v>10</v>
      </c>
      <c r="AE2364" s="28">
        <v>10.000976359999999</v>
      </c>
      <c r="AF2364" t="s">
        <v>584</v>
      </c>
    </row>
    <row r="2365" spans="1:32" ht="18" customHeight="1">
      <c r="A2365" s="22">
        <v>46188</v>
      </c>
      <c r="B2365" s="23" t="s">
        <v>156</v>
      </c>
      <c r="C2365" s="24">
        <v>716</v>
      </c>
      <c r="D2365" s="25">
        <v>564</v>
      </c>
      <c r="E2365" s="26">
        <v>-36</v>
      </c>
      <c r="F2365" s="24">
        <v>2</v>
      </c>
      <c r="G2365" s="24">
        <v>5</v>
      </c>
      <c r="H2365" s="23" t="s">
        <v>3643</v>
      </c>
      <c r="I2365" s="23" t="s">
        <v>2097</v>
      </c>
      <c r="J2365" s="23" t="s">
        <v>173</v>
      </c>
      <c r="K2365" s="23" t="s">
        <v>154</v>
      </c>
      <c r="L2365" s="27">
        <v>0.97870000000000001</v>
      </c>
      <c r="M2365" s="25">
        <v>0</v>
      </c>
      <c r="N2365" s="25">
        <v>9360</v>
      </c>
      <c r="O2365" s="24">
        <v>0</v>
      </c>
      <c r="P2365" s="24">
        <v>6</v>
      </c>
      <c r="Q2365" s="24">
        <v>0</v>
      </c>
      <c r="R2365" s="66"/>
      <c r="S2365" s="66"/>
      <c r="T2365" s="66"/>
      <c r="U2365" s="66"/>
      <c r="V2365" s="66"/>
      <c r="W2365" s="24"/>
      <c r="X2365" s="24"/>
      <c r="Y2365" s="24"/>
      <c r="Z2365" s="24"/>
      <c r="AA2365" s="28"/>
      <c r="AB2365" s="28">
        <v>0.5</v>
      </c>
      <c r="AC2365" s="28"/>
      <c r="AD2365" s="28">
        <v>20</v>
      </c>
      <c r="AE2365" s="28">
        <v>20.000976349999998</v>
      </c>
      <c r="AF2365" t="s">
        <v>590</v>
      </c>
    </row>
    <row r="2366" spans="1:32" ht="18" customHeight="1">
      <c r="A2366" s="22">
        <v>46188</v>
      </c>
      <c r="B2366" s="23" t="s">
        <v>156</v>
      </c>
      <c r="C2366" s="24">
        <v>717</v>
      </c>
      <c r="D2366" s="25">
        <v>746</v>
      </c>
      <c r="E2366" s="26">
        <v>270</v>
      </c>
      <c r="F2366" s="24">
        <v>4</v>
      </c>
      <c r="G2366" s="24">
        <v>4</v>
      </c>
      <c r="H2366" s="23" t="s">
        <v>451</v>
      </c>
      <c r="I2366" s="23" t="s">
        <v>2620</v>
      </c>
      <c r="J2366" s="23" t="s">
        <v>2620</v>
      </c>
      <c r="K2366" s="23" t="s">
        <v>154</v>
      </c>
      <c r="L2366" s="27">
        <v>1.1206</v>
      </c>
      <c r="M2366" s="25">
        <v>0</v>
      </c>
      <c r="N2366" s="25">
        <v>-97</v>
      </c>
      <c r="O2366" s="24">
        <v>0</v>
      </c>
      <c r="P2366" s="24">
        <v>7</v>
      </c>
      <c r="Q2366" s="24">
        <v>0</v>
      </c>
      <c r="R2366" s="66"/>
      <c r="S2366" s="66"/>
      <c r="T2366" s="66"/>
      <c r="U2366" s="66"/>
      <c r="V2366" s="66"/>
      <c r="W2366" s="24"/>
      <c r="X2366" s="24"/>
      <c r="Y2366" s="24"/>
      <c r="Z2366" s="24"/>
      <c r="AA2366" s="28"/>
      <c r="AB2366" s="28">
        <v>0.5</v>
      </c>
      <c r="AC2366" s="28"/>
      <c r="AD2366" s="28">
        <v>0</v>
      </c>
      <c r="AE2366" s="28">
        <v>0</v>
      </c>
    </row>
    <row r="2367" spans="1:32" ht="18" customHeight="1">
      <c r="A2367" s="22">
        <v>46188</v>
      </c>
      <c r="B2367" s="23" t="s">
        <v>510</v>
      </c>
      <c r="C2367" s="24">
        <v>718</v>
      </c>
      <c r="D2367" s="25">
        <v>745</v>
      </c>
      <c r="E2367" s="26">
        <v>-616</v>
      </c>
      <c r="F2367" s="24">
        <v>1</v>
      </c>
      <c r="G2367" s="24">
        <v>3</v>
      </c>
      <c r="H2367" s="23" t="s">
        <v>1834</v>
      </c>
      <c r="I2367" s="23" t="s">
        <v>3942</v>
      </c>
      <c r="J2367" s="23" t="s">
        <v>3943</v>
      </c>
      <c r="K2367" s="23" t="s">
        <v>154</v>
      </c>
      <c r="L2367" s="27">
        <v>0.72440000000000004</v>
      </c>
      <c r="M2367" s="25">
        <v>-2698</v>
      </c>
      <c r="N2367" s="25">
        <v>-798</v>
      </c>
      <c r="O2367" s="24">
        <v>0</v>
      </c>
      <c r="P2367" s="24">
        <v>8</v>
      </c>
      <c r="Q2367" s="24">
        <v>0</v>
      </c>
      <c r="R2367" s="66"/>
      <c r="S2367" s="66"/>
      <c r="T2367" s="66"/>
      <c r="U2367" s="66"/>
      <c r="V2367" s="66"/>
      <c r="W2367" s="24"/>
      <c r="X2367" s="24"/>
      <c r="Y2367" s="24"/>
      <c r="Z2367" s="24"/>
      <c r="AA2367" s="28"/>
      <c r="AB2367" s="28">
        <v>0.5</v>
      </c>
      <c r="AC2367" s="28"/>
      <c r="AD2367" s="28">
        <v>10</v>
      </c>
      <c r="AE2367" s="28">
        <v>10.00097633</v>
      </c>
      <c r="AF2367" t="s">
        <v>584</v>
      </c>
    </row>
    <row r="2368" spans="1:32" ht="18" customHeight="1">
      <c r="A2368" s="22">
        <v>46188</v>
      </c>
      <c r="B2368" s="23" t="s">
        <v>510</v>
      </c>
      <c r="C2368" s="24">
        <v>720</v>
      </c>
      <c r="D2368" s="25">
        <v>5269</v>
      </c>
      <c r="E2368" s="26">
        <v>-604</v>
      </c>
      <c r="F2368" s="24">
        <v>25</v>
      </c>
      <c r="G2368" s="24">
        <v>4</v>
      </c>
      <c r="H2368" s="23" t="s">
        <v>3944</v>
      </c>
      <c r="I2368" s="23" t="s">
        <v>3815</v>
      </c>
      <c r="J2368" s="23" t="s">
        <v>3945</v>
      </c>
      <c r="K2368" s="23" t="s">
        <v>154</v>
      </c>
      <c r="L2368" s="27">
        <v>0.96179999999999999</v>
      </c>
      <c r="M2368" s="25">
        <v>296</v>
      </c>
      <c r="N2368" s="25">
        <v>7427</v>
      </c>
      <c r="O2368" s="24">
        <v>0</v>
      </c>
      <c r="P2368" s="24">
        <v>0</v>
      </c>
      <c r="Q2368" s="24">
        <v>0</v>
      </c>
      <c r="R2368" s="66"/>
      <c r="S2368" s="66"/>
      <c r="T2368" s="66"/>
      <c r="U2368" s="66"/>
      <c r="V2368" s="66"/>
      <c r="W2368" s="24"/>
      <c r="X2368" s="24"/>
      <c r="Y2368" s="24"/>
      <c r="Z2368" s="24"/>
      <c r="AA2368" s="28"/>
      <c r="AB2368" s="28">
        <v>0.8</v>
      </c>
      <c r="AC2368" s="28"/>
      <c r="AD2368" s="28">
        <v>30</v>
      </c>
      <c r="AE2368" s="28">
        <v>30.000976319999999</v>
      </c>
      <c r="AF2368" t="s">
        <v>661</v>
      </c>
    </row>
    <row r="2369" spans="1:32" ht="18" customHeight="1">
      <c r="A2369" s="22">
        <v>46188</v>
      </c>
      <c r="B2369" s="23" t="s">
        <v>289</v>
      </c>
      <c r="C2369" s="24">
        <v>721</v>
      </c>
      <c r="D2369" s="25">
        <v>355</v>
      </c>
      <c r="E2369" s="26">
        <v>225</v>
      </c>
      <c r="F2369" s="24">
        <v>4</v>
      </c>
      <c r="G2369" s="24">
        <v>2</v>
      </c>
      <c r="H2369" s="23" t="s">
        <v>3946</v>
      </c>
      <c r="I2369" s="23" t="s">
        <v>2890</v>
      </c>
      <c r="J2369" s="23" t="s">
        <v>2057</v>
      </c>
      <c r="K2369" s="23" t="s">
        <v>154</v>
      </c>
      <c r="L2369" s="27">
        <v>1.2113</v>
      </c>
      <c r="M2369" s="25">
        <v>-4763</v>
      </c>
      <c r="N2369" s="25">
        <v>-1753</v>
      </c>
      <c r="O2369" s="24">
        <v>0</v>
      </c>
      <c r="P2369" s="24">
        <v>1</v>
      </c>
      <c r="Q2369" s="24">
        <v>0</v>
      </c>
      <c r="R2369" s="66"/>
      <c r="S2369" s="66"/>
      <c r="T2369" s="66"/>
      <c r="U2369" s="66"/>
      <c r="V2369" s="66"/>
      <c r="W2369" s="24"/>
      <c r="X2369" s="24"/>
      <c r="Y2369" s="24"/>
      <c r="Z2369" s="24"/>
      <c r="AA2369" s="28"/>
      <c r="AB2369" s="28">
        <v>0.5</v>
      </c>
      <c r="AC2369" s="28"/>
      <c r="AD2369" s="28">
        <v>0</v>
      </c>
      <c r="AE2369" s="28">
        <v>0</v>
      </c>
    </row>
    <row r="2370" spans="1:32" ht="18" customHeight="1">
      <c r="A2370" s="22">
        <v>46188</v>
      </c>
      <c r="B2370" s="23" t="s">
        <v>289</v>
      </c>
      <c r="C2370" s="24">
        <v>722</v>
      </c>
      <c r="D2370" s="25">
        <v>830</v>
      </c>
      <c r="E2370" s="26">
        <v>-261</v>
      </c>
      <c r="F2370" s="24">
        <v>5</v>
      </c>
      <c r="G2370" s="24">
        <v>2</v>
      </c>
      <c r="H2370" s="23" t="s">
        <v>452</v>
      </c>
      <c r="I2370" s="23" t="s">
        <v>492</v>
      </c>
      <c r="J2370" s="23" t="s">
        <v>2227</v>
      </c>
      <c r="K2370" s="23" t="s">
        <v>154</v>
      </c>
      <c r="L2370" s="27">
        <v>0.8952</v>
      </c>
      <c r="M2370" s="25">
        <v>-250</v>
      </c>
      <c r="N2370" s="25">
        <v>-1351</v>
      </c>
      <c r="O2370" s="24">
        <v>0</v>
      </c>
      <c r="P2370" s="24">
        <v>2</v>
      </c>
      <c r="Q2370" s="24">
        <v>0</v>
      </c>
      <c r="R2370" s="66"/>
      <c r="S2370" s="66"/>
      <c r="T2370" s="66"/>
      <c r="U2370" s="66"/>
      <c r="V2370" s="66"/>
      <c r="W2370" s="24"/>
      <c r="X2370" s="24"/>
      <c r="Y2370" s="24"/>
      <c r="Z2370" s="24"/>
      <c r="AA2370" s="28"/>
      <c r="AB2370" s="28">
        <v>0.5</v>
      </c>
      <c r="AC2370" s="28"/>
      <c r="AD2370" s="28">
        <v>10</v>
      </c>
      <c r="AE2370" s="28">
        <v>10.0009763</v>
      </c>
      <c r="AF2370" t="s">
        <v>584</v>
      </c>
    </row>
    <row r="2371" spans="1:32" ht="18" customHeight="1">
      <c r="A2371" s="22">
        <v>46188</v>
      </c>
      <c r="B2371" s="23" t="s">
        <v>380</v>
      </c>
      <c r="C2371" s="24">
        <v>723</v>
      </c>
      <c r="D2371" s="25">
        <v>4142</v>
      </c>
      <c r="E2371" s="26">
        <v>-2693</v>
      </c>
      <c r="F2371" s="24">
        <v>20</v>
      </c>
      <c r="G2371" s="24">
        <v>19</v>
      </c>
      <c r="H2371" s="23" t="s">
        <v>3947</v>
      </c>
      <c r="I2371" s="23" t="s">
        <v>3948</v>
      </c>
      <c r="J2371" s="23" t="s">
        <v>3209</v>
      </c>
      <c r="K2371" s="23" t="s">
        <v>154</v>
      </c>
      <c r="L2371" s="27">
        <v>0.7833</v>
      </c>
      <c r="M2371" s="25">
        <v>-110</v>
      </c>
      <c r="N2371" s="25">
        <v>-1369</v>
      </c>
      <c r="O2371" s="24">
        <v>0</v>
      </c>
      <c r="P2371" s="24">
        <v>3</v>
      </c>
      <c r="Q2371" s="24">
        <v>0</v>
      </c>
      <c r="R2371" s="66"/>
      <c r="S2371" s="66"/>
      <c r="T2371" s="66"/>
      <c r="U2371" s="66"/>
      <c r="V2371" s="66"/>
      <c r="W2371" s="24"/>
      <c r="X2371" s="24"/>
      <c r="Y2371" s="24"/>
      <c r="Z2371" s="24"/>
      <c r="AA2371" s="28"/>
      <c r="AB2371" s="28">
        <v>0.6</v>
      </c>
      <c r="AC2371" s="28"/>
      <c r="AD2371" s="28">
        <v>30</v>
      </c>
      <c r="AE2371" s="28">
        <v>30.000976290000001</v>
      </c>
      <c r="AF2371" t="s">
        <v>661</v>
      </c>
    </row>
    <row r="2372" spans="1:32" ht="18" customHeight="1">
      <c r="A2372" s="22">
        <v>46188</v>
      </c>
      <c r="B2372" s="23" t="s">
        <v>26</v>
      </c>
      <c r="C2372" s="24">
        <v>725</v>
      </c>
      <c r="D2372" s="25">
        <v>1703</v>
      </c>
      <c r="E2372" s="26">
        <v>-808</v>
      </c>
      <c r="F2372" s="24">
        <v>10</v>
      </c>
      <c r="G2372" s="24">
        <v>5</v>
      </c>
      <c r="H2372" s="23" t="s">
        <v>2691</v>
      </c>
      <c r="I2372" s="23" t="s">
        <v>1518</v>
      </c>
      <c r="J2372" s="23" t="s">
        <v>1676</v>
      </c>
      <c r="K2372" s="23" t="s">
        <v>154</v>
      </c>
      <c r="L2372" s="27">
        <v>0.84179999999999999</v>
      </c>
      <c r="M2372" s="25">
        <v>2664</v>
      </c>
      <c r="N2372" s="25">
        <v>-4285</v>
      </c>
      <c r="O2372" s="24">
        <v>0</v>
      </c>
      <c r="P2372" s="24">
        <v>5</v>
      </c>
      <c r="Q2372" s="24">
        <v>0</v>
      </c>
      <c r="R2372" s="66"/>
      <c r="S2372" s="66"/>
      <c r="T2372" s="66"/>
      <c r="U2372" s="66"/>
      <c r="V2372" s="66"/>
      <c r="W2372" s="24"/>
      <c r="X2372" s="24"/>
      <c r="Y2372" s="24"/>
      <c r="Z2372" s="24"/>
      <c r="AA2372" s="28"/>
      <c r="AB2372" s="28">
        <v>0.5</v>
      </c>
      <c r="AC2372" s="28"/>
      <c r="AD2372" s="28">
        <v>30</v>
      </c>
      <c r="AE2372" s="28">
        <v>30.00097628</v>
      </c>
      <c r="AF2372" t="s">
        <v>661</v>
      </c>
    </row>
    <row r="2373" spans="1:32" ht="18" customHeight="1">
      <c r="A2373" s="22">
        <v>46188</v>
      </c>
      <c r="B2373" s="23" t="s">
        <v>52</v>
      </c>
      <c r="C2373" s="24">
        <v>726</v>
      </c>
      <c r="D2373" s="25">
        <v>2239</v>
      </c>
      <c r="E2373" s="26">
        <v>-510</v>
      </c>
      <c r="F2373" s="24">
        <v>5</v>
      </c>
      <c r="G2373" s="24">
        <v>9</v>
      </c>
      <c r="H2373" s="23" t="s">
        <v>2073</v>
      </c>
      <c r="I2373" s="23" t="s">
        <v>1428</v>
      </c>
      <c r="J2373" s="23" t="s">
        <v>1408</v>
      </c>
      <c r="K2373" s="23" t="s">
        <v>154</v>
      </c>
      <c r="L2373" s="27">
        <v>0.92410000000000003</v>
      </c>
      <c r="M2373" s="25">
        <v>-272</v>
      </c>
      <c r="N2373" s="25">
        <v>-962</v>
      </c>
      <c r="O2373" s="24">
        <v>0</v>
      </c>
      <c r="P2373" s="24">
        <v>6</v>
      </c>
      <c r="Q2373" s="24">
        <v>0</v>
      </c>
      <c r="R2373" s="66"/>
      <c r="S2373" s="66"/>
      <c r="T2373" s="66"/>
      <c r="U2373" s="66"/>
      <c r="V2373" s="66"/>
      <c r="W2373" s="24"/>
      <c r="X2373" s="24"/>
      <c r="Y2373" s="24"/>
      <c r="Z2373" s="24"/>
      <c r="AA2373" s="28"/>
      <c r="AB2373" s="28">
        <v>0.5</v>
      </c>
      <c r="AC2373" s="28"/>
      <c r="AD2373" s="28">
        <v>40</v>
      </c>
      <c r="AE2373" s="28">
        <v>40.000976270000002</v>
      </c>
      <c r="AF2373" t="s">
        <v>664</v>
      </c>
    </row>
    <row r="2374" spans="1:32" ht="18" customHeight="1">
      <c r="A2374" s="22">
        <v>46188</v>
      </c>
      <c r="B2374" s="23" t="s">
        <v>546</v>
      </c>
      <c r="C2374" s="24">
        <v>727</v>
      </c>
      <c r="D2374" s="25">
        <v>2523</v>
      </c>
      <c r="E2374" s="26">
        <v>740</v>
      </c>
      <c r="F2374" s="24">
        <v>8</v>
      </c>
      <c r="G2374" s="24">
        <v>3</v>
      </c>
      <c r="H2374" s="23" t="s">
        <v>1679</v>
      </c>
      <c r="I2374" s="23" t="s">
        <v>3949</v>
      </c>
      <c r="J2374" s="23" t="s">
        <v>3950</v>
      </c>
      <c r="K2374" s="23" t="s">
        <v>154</v>
      </c>
      <c r="L2374" s="27">
        <v>1.0978000000000001</v>
      </c>
      <c r="M2374" s="25">
        <v>1280</v>
      </c>
      <c r="N2374" s="25">
        <v>-181</v>
      </c>
      <c r="O2374" s="24">
        <v>0</v>
      </c>
      <c r="P2374" s="24">
        <v>7</v>
      </c>
      <c r="Q2374" s="24">
        <v>0</v>
      </c>
      <c r="R2374" s="66"/>
      <c r="S2374" s="66"/>
      <c r="T2374" s="66"/>
      <c r="U2374" s="66"/>
      <c r="V2374" s="66"/>
      <c r="W2374" s="24"/>
      <c r="X2374" s="24"/>
      <c r="Y2374" s="24"/>
      <c r="Z2374" s="24"/>
      <c r="AA2374" s="28"/>
      <c r="AB2374" s="28">
        <v>0.5</v>
      </c>
      <c r="AC2374" s="28"/>
      <c r="AD2374" s="28">
        <v>35</v>
      </c>
      <c r="AE2374" s="28">
        <v>35.000976260000002</v>
      </c>
      <c r="AF2374" t="s">
        <v>668</v>
      </c>
    </row>
    <row r="2375" spans="1:32" ht="18" customHeight="1">
      <c r="A2375" s="22">
        <v>46188</v>
      </c>
      <c r="B2375" s="23" t="s">
        <v>514</v>
      </c>
      <c r="C2375" s="24">
        <v>728</v>
      </c>
      <c r="D2375" s="25">
        <v>1524</v>
      </c>
      <c r="E2375" s="26">
        <v>-176</v>
      </c>
      <c r="F2375" s="24">
        <v>5</v>
      </c>
      <c r="G2375" s="24">
        <v>5</v>
      </c>
      <c r="H2375" s="23" t="s">
        <v>816</v>
      </c>
      <c r="I2375" s="23" t="s">
        <v>3951</v>
      </c>
      <c r="J2375" s="23" t="s">
        <v>3951</v>
      </c>
      <c r="K2375" s="23" t="s">
        <v>154</v>
      </c>
      <c r="L2375" s="27">
        <v>0.96150000000000002</v>
      </c>
      <c r="M2375" s="25">
        <v>-777</v>
      </c>
      <c r="N2375" s="25">
        <v>340</v>
      </c>
      <c r="O2375" s="24">
        <v>0</v>
      </c>
      <c r="P2375" s="24">
        <v>8</v>
      </c>
      <c r="Q2375" s="24">
        <v>0</v>
      </c>
      <c r="R2375" s="66"/>
      <c r="S2375" s="66"/>
      <c r="T2375" s="66"/>
      <c r="U2375" s="66"/>
      <c r="V2375" s="66"/>
      <c r="W2375" s="24"/>
      <c r="X2375" s="24"/>
      <c r="Y2375" s="24"/>
      <c r="Z2375" s="24"/>
      <c r="AA2375" s="28"/>
      <c r="AB2375" s="28">
        <v>0.5</v>
      </c>
      <c r="AC2375" s="28"/>
      <c r="AD2375" s="28">
        <v>30</v>
      </c>
      <c r="AE2375" s="28">
        <v>30.000976250000001</v>
      </c>
      <c r="AF2375" t="s">
        <v>661</v>
      </c>
    </row>
    <row r="2376" spans="1:32" ht="18" customHeight="1">
      <c r="A2376" s="22">
        <v>46188</v>
      </c>
      <c r="B2376" s="23" t="s">
        <v>246</v>
      </c>
      <c r="C2376" s="24">
        <v>730</v>
      </c>
      <c r="D2376" s="25">
        <v>1503</v>
      </c>
      <c r="E2376" s="26">
        <v>-1330</v>
      </c>
      <c r="F2376" s="24">
        <v>6</v>
      </c>
      <c r="G2376" s="24">
        <v>5</v>
      </c>
      <c r="H2376" s="23" t="s">
        <v>649</v>
      </c>
      <c r="I2376" s="23" t="s">
        <v>3409</v>
      </c>
      <c r="J2376" s="23" t="s">
        <v>1175</v>
      </c>
      <c r="K2376" s="23" t="s">
        <v>154</v>
      </c>
      <c r="L2376" s="27">
        <v>0.70499999999999996</v>
      </c>
      <c r="M2376" s="25">
        <v>-2726</v>
      </c>
      <c r="N2376" s="25">
        <v>-471</v>
      </c>
      <c r="O2376" s="24">
        <v>0</v>
      </c>
      <c r="P2376" s="24">
        <v>0</v>
      </c>
      <c r="Q2376" s="24">
        <v>0</v>
      </c>
      <c r="R2376" s="66"/>
      <c r="S2376" s="66"/>
      <c r="T2376" s="66"/>
      <c r="U2376" s="66"/>
      <c r="V2376" s="66"/>
      <c r="W2376" s="24"/>
      <c r="X2376" s="24"/>
      <c r="Y2376" s="24"/>
      <c r="Z2376" s="24"/>
      <c r="AA2376" s="28"/>
      <c r="AB2376" s="28">
        <v>0.5</v>
      </c>
      <c r="AC2376" s="28"/>
      <c r="AD2376" s="28">
        <v>30</v>
      </c>
      <c r="AE2376" s="28">
        <v>30.00097624</v>
      </c>
      <c r="AF2376" t="s">
        <v>661</v>
      </c>
    </row>
    <row r="2377" spans="1:32" ht="18" customHeight="1">
      <c r="A2377" s="22">
        <v>46188</v>
      </c>
      <c r="B2377" s="23" t="s">
        <v>404</v>
      </c>
      <c r="C2377" s="24">
        <v>731</v>
      </c>
      <c r="D2377" s="25">
        <v>1243</v>
      </c>
      <c r="E2377" s="26">
        <v>-376</v>
      </c>
      <c r="F2377" s="24">
        <v>5</v>
      </c>
      <c r="G2377" s="24">
        <v>4</v>
      </c>
      <c r="H2377" s="23" t="s">
        <v>3843</v>
      </c>
      <c r="I2377" s="23" t="s">
        <v>1259</v>
      </c>
      <c r="J2377" s="23" t="s">
        <v>1743</v>
      </c>
      <c r="K2377" s="23" t="s">
        <v>154</v>
      </c>
      <c r="L2377" s="27">
        <v>0.8992</v>
      </c>
      <c r="M2377" s="25">
        <v>-517</v>
      </c>
      <c r="N2377" s="25">
        <v>-114</v>
      </c>
      <c r="O2377" s="24">
        <v>0</v>
      </c>
      <c r="P2377" s="24">
        <v>1</v>
      </c>
      <c r="Q2377" s="24">
        <v>0</v>
      </c>
      <c r="R2377" s="66"/>
      <c r="S2377" s="66"/>
      <c r="T2377" s="66"/>
      <c r="U2377" s="66"/>
      <c r="V2377" s="66"/>
      <c r="W2377" s="24"/>
      <c r="X2377" s="24"/>
      <c r="Y2377" s="24"/>
      <c r="Z2377" s="24"/>
      <c r="AA2377" s="28"/>
      <c r="AB2377" s="28">
        <v>0.5</v>
      </c>
      <c r="AC2377" s="28"/>
      <c r="AD2377" s="28">
        <v>30</v>
      </c>
      <c r="AE2377" s="28">
        <v>30.000976229999999</v>
      </c>
      <c r="AF2377" t="s">
        <v>661</v>
      </c>
    </row>
    <row r="2378" spans="1:32" ht="18" customHeight="1">
      <c r="A2378" s="22">
        <v>46188</v>
      </c>
      <c r="B2378" s="23" t="s">
        <v>323</v>
      </c>
      <c r="C2378" s="24">
        <v>732</v>
      </c>
      <c r="D2378" s="25">
        <v>4700</v>
      </c>
      <c r="E2378" s="26">
        <v>-5057</v>
      </c>
      <c r="F2378" s="24">
        <v>13</v>
      </c>
      <c r="G2378" s="24">
        <v>7</v>
      </c>
      <c r="H2378" s="23" t="s">
        <v>1374</v>
      </c>
      <c r="I2378" s="23" t="s">
        <v>397</v>
      </c>
      <c r="J2378" s="23" t="s">
        <v>3952</v>
      </c>
      <c r="K2378" s="23" t="s">
        <v>154</v>
      </c>
      <c r="L2378" s="27">
        <v>0.64129999999999998</v>
      </c>
      <c r="M2378" s="25">
        <v>-1135</v>
      </c>
      <c r="N2378" s="25">
        <v>-1884</v>
      </c>
      <c r="O2378" s="24">
        <v>0</v>
      </c>
      <c r="P2378" s="24">
        <v>2</v>
      </c>
      <c r="Q2378" s="24">
        <v>0</v>
      </c>
      <c r="R2378" s="66"/>
      <c r="S2378" s="66"/>
      <c r="T2378" s="66"/>
      <c r="U2378" s="66"/>
      <c r="V2378" s="66"/>
      <c r="W2378" s="24"/>
      <c r="X2378" s="24"/>
      <c r="Y2378" s="24"/>
      <c r="Z2378" s="24"/>
      <c r="AA2378" s="28"/>
      <c r="AB2378" s="28">
        <v>0.6</v>
      </c>
      <c r="AC2378" s="28"/>
      <c r="AD2378" s="28">
        <v>30</v>
      </c>
      <c r="AE2378" s="28">
        <v>30.000976219999998</v>
      </c>
      <c r="AF2378" t="s">
        <v>661</v>
      </c>
    </row>
    <row r="2379" spans="1:32" ht="18" customHeight="1">
      <c r="A2379" s="22">
        <v>46188</v>
      </c>
      <c r="B2379" s="23" t="s">
        <v>293</v>
      </c>
      <c r="C2379" s="24">
        <v>733</v>
      </c>
      <c r="D2379" s="25">
        <v>11</v>
      </c>
      <c r="E2379" s="26">
        <v>-22</v>
      </c>
      <c r="F2379" s="24">
        <v>0</v>
      </c>
      <c r="G2379" s="24">
        <v>0</v>
      </c>
      <c r="H2379" s="23" t="s">
        <v>214</v>
      </c>
      <c r="I2379" s="23" t="s">
        <v>214</v>
      </c>
      <c r="J2379" s="23" t="s">
        <v>214</v>
      </c>
      <c r="K2379" s="23" t="s">
        <v>154</v>
      </c>
      <c r="L2379" s="27">
        <v>0.33329999999999999</v>
      </c>
      <c r="M2379" s="25">
        <v>-1312</v>
      </c>
      <c r="N2379" s="25">
        <v>-260</v>
      </c>
      <c r="O2379" s="24">
        <v>0</v>
      </c>
      <c r="P2379" s="24">
        <v>3</v>
      </c>
      <c r="Q2379" s="24">
        <v>0</v>
      </c>
      <c r="R2379" s="66"/>
      <c r="S2379" s="66"/>
      <c r="T2379" s="66"/>
      <c r="U2379" s="66"/>
      <c r="V2379" s="66"/>
      <c r="W2379" s="24"/>
      <c r="X2379" s="24"/>
      <c r="Y2379" s="24"/>
      <c r="Z2379" s="24"/>
      <c r="AA2379" s="28"/>
      <c r="AB2379" s="28">
        <v>0.5</v>
      </c>
      <c r="AC2379" s="28"/>
      <c r="AD2379" s="28">
        <v>10</v>
      </c>
      <c r="AE2379" s="28">
        <v>10.000976209999999</v>
      </c>
      <c r="AF2379" t="s">
        <v>584</v>
      </c>
    </row>
    <row r="2380" spans="1:32" ht="18" customHeight="1">
      <c r="A2380" s="22">
        <v>46188</v>
      </c>
      <c r="B2380" s="23" t="s">
        <v>324</v>
      </c>
      <c r="C2380" s="24">
        <v>735</v>
      </c>
      <c r="D2380" s="25">
        <v>852</v>
      </c>
      <c r="E2380" s="26">
        <v>-201</v>
      </c>
      <c r="F2380" s="24">
        <v>11</v>
      </c>
      <c r="G2380" s="24">
        <v>4</v>
      </c>
      <c r="H2380" s="23" t="s">
        <v>238</v>
      </c>
      <c r="I2380" s="23" t="s">
        <v>3953</v>
      </c>
      <c r="J2380" s="23" t="s">
        <v>197</v>
      </c>
      <c r="K2380" s="23" t="s">
        <v>154</v>
      </c>
      <c r="L2380" s="27">
        <v>0.9214</v>
      </c>
      <c r="M2380" s="25">
        <v>-506</v>
      </c>
      <c r="N2380" s="25">
        <v>1182</v>
      </c>
      <c r="O2380" s="24">
        <v>0</v>
      </c>
      <c r="P2380" s="24">
        <v>5</v>
      </c>
      <c r="Q2380" s="24">
        <v>0</v>
      </c>
      <c r="R2380" s="66"/>
      <c r="S2380" s="66"/>
      <c r="T2380" s="66"/>
      <c r="U2380" s="66"/>
      <c r="V2380" s="66"/>
      <c r="W2380" s="24"/>
      <c r="X2380" s="24"/>
      <c r="Y2380" s="24"/>
      <c r="Z2380" s="24"/>
      <c r="AA2380" s="28"/>
      <c r="AB2380" s="28">
        <v>0.5</v>
      </c>
      <c r="AC2380" s="28"/>
      <c r="AD2380" s="28">
        <v>10</v>
      </c>
      <c r="AE2380" s="28">
        <v>10.0009762</v>
      </c>
      <c r="AF2380" t="s">
        <v>584</v>
      </c>
    </row>
    <row r="2381" spans="1:32" ht="18" customHeight="1">
      <c r="A2381" s="22">
        <v>46188</v>
      </c>
      <c r="B2381" s="23" t="s">
        <v>297</v>
      </c>
      <c r="C2381" s="24">
        <v>736</v>
      </c>
      <c r="D2381" s="25">
        <v>2088</v>
      </c>
      <c r="E2381" s="26">
        <v>-1447</v>
      </c>
      <c r="F2381" s="24">
        <v>10</v>
      </c>
      <c r="G2381" s="24">
        <v>3</v>
      </c>
      <c r="H2381" s="23" t="s">
        <v>2491</v>
      </c>
      <c r="I2381" s="23" t="s">
        <v>2342</v>
      </c>
      <c r="J2381" s="23" t="s">
        <v>3954</v>
      </c>
      <c r="K2381" s="23" t="s">
        <v>154</v>
      </c>
      <c r="L2381" s="27">
        <v>0.76900000000000002</v>
      </c>
      <c r="M2381" s="25">
        <v>-742</v>
      </c>
      <c r="N2381" s="25">
        <v>609</v>
      </c>
      <c r="O2381" s="24">
        <v>0</v>
      </c>
      <c r="P2381" s="24">
        <v>6</v>
      </c>
      <c r="Q2381" s="24">
        <v>0</v>
      </c>
      <c r="R2381" s="66"/>
      <c r="S2381" s="66"/>
      <c r="T2381" s="66"/>
      <c r="U2381" s="66"/>
      <c r="V2381" s="66"/>
      <c r="W2381" s="24"/>
      <c r="X2381" s="24"/>
      <c r="Y2381" s="24"/>
      <c r="Z2381" s="24"/>
      <c r="AA2381" s="28"/>
      <c r="AB2381" s="28">
        <v>0.5</v>
      </c>
      <c r="AC2381" s="28"/>
      <c r="AD2381" s="28">
        <v>40</v>
      </c>
      <c r="AE2381" s="28">
        <v>40.000976190000003</v>
      </c>
      <c r="AF2381" t="s">
        <v>664</v>
      </c>
    </row>
    <row r="2382" spans="1:32" ht="18" customHeight="1">
      <c r="A2382" s="22">
        <v>46188</v>
      </c>
      <c r="B2382" s="23" t="s">
        <v>400</v>
      </c>
      <c r="C2382" s="24">
        <v>737</v>
      </c>
      <c r="D2382" s="25">
        <v>1306</v>
      </c>
      <c r="E2382" s="26">
        <v>-1789</v>
      </c>
      <c r="F2382" s="24">
        <v>2</v>
      </c>
      <c r="G2382" s="24">
        <v>6</v>
      </c>
      <c r="H2382" s="23" t="s">
        <v>3955</v>
      </c>
      <c r="I2382" s="23" t="s">
        <v>3805</v>
      </c>
      <c r="J2382" s="23" t="s">
        <v>1046</v>
      </c>
      <c r="K2382" s="23" t="s">
        <v>154</v>
      </c>
      <c r="L2382" s="27">
        <v>0.54339999999999999</v>
      </c>
      <c r="M2382" s="25">
        <v>-833</v>
      </c>
      <c r="N2382" s="25">
        <v>543</v>
      </c>
      <c r="O2382" s="24">
        <v>0</v>
      </c>
      <c r="P2382" s="24">
        <v>7</v>
      </c>
      <c r="Q2382" s="24">
        <v>0</v>
      </c>
      <c r="R2382" s="66"/>
      <c r="S2382" s="66"/>
      <c r="T2382" s="66"/>
      <c r="U2382" s="66"/>
      <c r="V2382" s="66"/>
      <c r="W2382" s="24"/>
      <c r="X2382" s="24"/>
      <c r="Y2382" s="24"/>
      <c r="Z2382" s="24"/>
      <c r="AA2382" s="28"/>
      <c r="AB2382" s="28">
        <v>0.5</v>
      </c>
      <c r="AC2382" s="28"/>
      <c r="AD2382" s="28">
        <v>30</v>
      </c>
      <c r="AE2382" s="28">
        <v>30.000976179999999</v>
      </c>
      <c r="AF2382" t="s">
        <v>661</v>
      </c>
    </row>
    <row r="2383" spans="1:32" ht="18" customHeight="1">
      <c r="A2383" s="22">
        <v>46188</v>
      </c>
      <c r="B2383" s="23" t="s">
        <v>461</v>
      </c>
      <c r="C2383" s="24">
        <v>738</v>
      </c>
      <c r="D2383" s="25">
        <v>2054</v>
      </c>
      <c r="E2383" s="26">
        <v>-1121</v>
      </c>
      <c r="F2383" s="24">
        <v>26</v>
      </c>
      <c r="G2383" s="24">
        <v>6</v>
      </c>
      <c r="H2383" s="23" t="s">
        <v>3956</v>
      </c>
      <c r="I2383" s="23" t="s">
        <v>291</v>
      </c>
      <c r="J2383" s="23" t="s">
        <v>3061</v>
      </c>
      <c r="K2383" s="23" t="s">
        <v>154</v>
      </c>
      <c r="L2383" s="27">
        <v>0.81810000000000005</v>
      </c>
      <c r="M2383" s="25">
        <v>-290</v>
      </c>
      <c r="N2383" s="25">
        <v>1933</v>
      </c>
      <c r="O2383" s="24">
        <v>0</v>
      </c>
      <c r="P2383" s="24">
        <v>8</v>
      </c>
      <c r="Q2383" s="24">
        <v>0</v>
      </c>
      <c r="R2383" s="66"/>
      <c r="S2383" s="66"/>
      <c r="T2383" s="66"/>
      <c r="U2383" s="66"/>
      <c r="V2383" s="66"/>
      <c r="W2383" s="24"/>
      <c r="X2383" s="24"/>
      <c r="Y2383" s="24"/>
      <c r="Z2383" s="24"/>
      <c r="AA2383" s="28"/>
      <c r="AB2383" s="28">
        <v>0.5</v>
      </c>
      <c r="AC2383" s="28"/>
      <c r="AD2383" s="28">
        <v>30</v>
      </c>
      <c r="AE2383" s="28">
        <v>30.000976170000001</v>
      </c>
      <c r="AF2383" t="s">
        <v>661</v>
      </c>
    </row>
    <row r="2384" spans="1:32" ht="18" customHeight="1">
      <c r="A2384" s="22">
        <v>46188</v>
      </c>
      <c r="B2384" s="23" t="s">
        <v>351</v>
      </c>
      <c r="C2384" s="24">
        <v>750</v>
      </c>
      <c r="D2384" s="25">
        <v>1500</v>
      </c>
      <c r="E2384" s="26">
        <v>-1122</v>
      </c>
      <c r="F2384" s="24">
        <v>11</v>
      </c>
      <c r="G2384" s="24">
        <v>7</v>
      </c>
      <c r="H2384" s="23" t="s">
        <v>3094</v>
      </c>
      <c r="I2384" s="23" t="s">
        <v>1002</v>
      </c>
      <c r="J2384" s="23" t="s">
        <v>3570</v>
      </c>
      <c r="K2384" s="23" t="s">
        <v>154</v>
      </c>
      <c r="L2384" s="27">
        <v>0.75070000000000003</v>
      </c>
      <c r="M2384" s="25">
        <v>-1011</v>
      </c>
      <c r="N2384" s="25">
        <v>-842</v>
      </c>
      <c r="O2384" s="24">
        <v>0</v>
      </c>
      <c r="P2384" s="24">
        <v>0</v>
      </c>
      <c r="Q2384" s="24">
        <v>0</v>
      </c>
      <c r="R2384" s="66"/>
      <c r="S2384" s="66"/>
      <c r="T2384" s="66"/>
      <c r="U2384" s="66"/>
      <c r="V2384" s="66"/>
      <c r="W2384" s="24"/>
      <c r="X2384" s="24"/>
      <c r="Y2384" s="24"/>
      <c r="Z2384" s="24"/>
      <c r="AA2384" s="28"/>
      <c r="AB2384" s="28">
        <v>0.5</v>
      </c>
      <c r="AC2384" s="28"/>
      <c r="AD2384" s="28">
        <v>30</v>
      </c>
      <c r="AE2384" s="28">
        <v>30.00097616</v>
      </c>
      <c r="AF2384" t="s">
        <v>661</v>
      </c>
    </row>
    <row r="2385" spans="1:32" ht="18" customHeight="1">
      <c r="A2385" s="22">
        <v>46188</v>
      </c>
      <c r="B2385" s="23" t="s">
        <v>46</v>
      </c>
      <c r="C2385" s="24">
        <v>751</v>
      </c>
      <c r="D2385" s="25">
        <v>9387</v>
      </c>
      <c r="E2385" s="26">
        <v>-836</v>
      </c>
      <c r="F2385" s="24">
        <v>63</v>
      </c>
      <c r="G2385" s="24">
        <v>0</v>
      </c>
      <c r="H2385" s="23" t="s">
        <v>2388</v>
      </c>
      <c r="I2385" s="23" t="s">
        <v>2388</v>
      </c>
      <c r="J2385" s="23" t="s">
        <v>214</v>
      </c>
      <c r="K2385" s="23" t="s">
        <v>154</v>
      </c>
      <c r="L2385" s="27">
        <v>0.97030000000000005</v>
      </c>
      <c r="M2385" s="25">
        <v>5039</v>
      </c>
      <c r="N2385" s="25">
        <v>2569</v>
      </c>
      <c r="O2385" s="24">
        <v>0</v>
      </c>
      <c r="P2385" s="24">
        <v>1</v>
      </c>
      <c r="Q2385" s="24">
        <v>0</v>
      </c>
      <c r="R2385" s="66"/>
      <c r="S2385" s="66"/>
      <c r="T2385" s="66"/>
      <c r="U2385" s="66"/>
      <c r="V2385" s="66"/>
      <c r="W2385" s="24"/>
      <c r="X2385" s="24"/>
      <c r="Y2385" s="24"/>
      <c r="Z2385" s="24"/>
      <c r="AA2385" s="28"/>
      <c r="AB2385" s="28">
        <v>1</v>
      </c>
      <c r="AC2385" s="28"/>
      <c r="AD2385" s="28">
        <v>30</v>
      </c>
      <c r="AE2385" s="28">
        <v>30.00097615</v>
      </c>
      <c r="AF2385" t="s">
        <v>661</v>
      </c>
    </row>
    <row r="2386" spans="1:32" ht="18" customHeight="1">
      <c r="A2386" s="22">
        <v>46188</v>
      </c>
      <c r="B2386" s="23" t="s">
        <v>685</v>
      </c>
      <c r="C2386" s="24">
        <v>752</v>
      </c>
      <c r="D2386" s="25">
        <v>1932</v>
      </c>
      <c r="E2386" s="26">
        <v>-60</v>
      </c>
      <c r="F2386" s="24">
        <v>20</v>
      </c>
      <c r="G2386" s="24">
        <v>5</v>
      </c>
      <c r="H2386" s="23" t="s">
        <v>1195</v>
      </c>
      <c r="I2386" s="23" t="s">
        <v>2241</v>
      </c>
      <c r="J2386" s="23" t="s">
        <v>3132</v>
      </c>
      <c r="K2386" s="23" t="s">
        <v>154</v>
      </c>
      <c r="L2386" s="27">
        <v>0.98960000000000004</v>
      </c>
      <c r="M2386" s="25">
        <v>-2236</v>
      </c>
      <c r="N2386" s="25">
        <v>-3620</v>
      </c>
      <c r="O2386" s="24">
        <v>0</v>
      </c>
      <c r="P2386" s="24">
        <v>2</v>
      </c>
      <c r="Q2386" s="24">
        <v>0</v>
      </c>
      <c r="R2386" s="66"/>
      <c r="S2386" s="66"/>
      <c r="T2386" s="66"/>
      <c r="U2386" s="66"/>
      <c r="V2386" s="66"/>
      <c r="W2386" s="24"/>
      <c r="X2386" s="24"/>
      <c r="Y2386" s="24"/>
      <c r="Z2386" s="24"/>
      <c r="AA2386" s="28"/>
      <c r="AB2386" s="28">
        <v>0.5</v>
      </c>
      <c r="AC2386" s="28"/>
      <c r="AD2386" s="28">
        <v>30</v>
      </c>
      <c r="AE2386" s="28">
        <v>30.000976139999999</v>
      </c>
      <c r="AF2386" t="s">
        <v>661</v>
      </c>
    </row>
    <row r="2387" spans="1:32" ht="18" customHeight="1">
      <c r="A2387" s="22">
        <v>46188</v>
      </c>
      <c r="B2387" s="23" t="s">
        <v>685</v>
      </c>
      <c r="C2387" s="24">
        <v>753</v>
      </c>
      <c r="D2387" s="25">
        <v>1477</v>
      </c>
      <c r="E2387" s="26">
        <v>-971</v>
      </c>
      <c r="F2387" s="24">
        <v>9</v>
      </c>
      <c r="G2387" s="24">
        <v>5</v>
      </c>
      <c r="H2387" s="23" t="s">
        <v>1634</v>
      </c>
      <c r="I2387" s="23" t="s">
        <v>1429</v>
      </c>
      <c r="J2387" s="23" t="s">
        <v>3957</v>
      </c>
      <c r="K2387" s="23" t="s">
        <v>154</v>
      </c>
      <c r="L2387" s="27">
        <v>0.78090000000000004</v>
      </c>
      <c r="M2387" s="25">
        <v>2247</v>
      </c>
      <c r="N2387" s="25">
        <v>1026</v>
      </c>
      <c r="O2387" s="24">
        <v>0</v>
      </c>
      <c r="P2387" s="24">
        <v>3</v>
      </c>
      <c r="Q2387" s="24">
        <v>0</v>
      </c>
      <c r="R2387" s="66"/>
      <c r="S2387" s="66"/>
      <c r="T2387" s="66"/>
      <c r="U2387" s="66"/>
      <c r="V2387" s="66"/>
      <c r="W2387" s="24"/>
      <c r="X2387" s="24"/>
      <c r="Y2387" s="24"/>
      <c r="Z2387" s="24"/>
      <c r="AA2387" s="28"/>
      <c r="AB2387" s="28">
        <v>0.5</v>
      </c>
      <c r="AC2387" s="28"/>
      <c r="AD2387" s="28">
        <v>30</v>
      </c>
      <c r="AE2387" s="28">
        <v>30.000976130000002</v>
      </c>
      <c r="AF2387" t="s">
        <v>661</v>
      </c>
    </row>
    <row r="2388" spans="1:32" ht="18" customHeight="1">
      <c r="A2388" s="22">
        <v>46188</v>
      </c>
      <c r="B2388" s="23" t="s">
        <v>685</v>
      </c>
      <c r="C2388" s="24">
        <v>755</v>
      </c>
      <c r="D2388" s="25">
        <v>617</v>
      </c>
      <c r="E2388" s="26">
        <v>-394</v>
      </c>
      <c r="F2388" s="24">
        <v>5</v>
      </c>
      <c r="G2388" s="24">
        <v>4</v>
      </c>
      <c r="H2388" s="23" t="s">
        <v>938</v>
      </c>
      <c r="I2388" s="23" t="s">
        <v>2911</v>
      </c>
      <c r="J2388" s="23" t="s">
        <v>624</v>
      </c>
      <c r="K2388" s="23" t="s">
        <v>154</v>
      </c>
      <c r="L2388" s="27">
        <v>0.78710000000000002</v>
      </c>
      <c r="M2388" s="25">
        <v>137</v>
      </c>
      <c r="N2388" s="25">
        <v>-2267</v>
      </c>
      <c r="O2388" s="24">
        <v>0</v>
      </c>
      <c r="P2388" s="24">
        <v>5</v>
      </c>
      <c r="Q2388" s="24">
        <v>0</v>
      </c>
      <c r="R2388" s="66"/>
      <c r="S2388" s="66"/>
      <c r="T2388" s="66"/>
      <c r="U2388" s="66"/>
      <c r="V2388" s="66"/>
      <c r="W2388" s="24"/>
      <c r="X2388" s="24"/>
      <c r="Y2388" s="24"/>
      <c r="Z2388" s="24"/>
      <c r="AA2388" s="28"/>
      <c r="AB2388" s="28">
        <v>0.5</v>
      </c>
      <c r="AC2388" s="28"/>
      <c r="AD2388" s="28">
        <v>10</v>
      </c>
      <c r="AE2388" s="28">
        <v>10.000976120000001</v>
      </c>
      <c r="AF2388" t="s">
        <v>584</v>
      </c>
    </row>
    <row r="2389" spans="1:32" ht="18" customHeight="1">
      <c r="A2389" s="22">
        <v>46188</v>
      </c>
      <c r="B2389" s="23" t="s">
        <v>685</v>
      </c>
      <c r="C2389" s="24">
        <v>756</v>
      </c>
      <c r="D2389" s="25">
        <v>3262</v>
      </c>
      <c r="E2389" s="26">
        <v>-2156</v>
      </c>
      <c r="F2389" s="24">
        <v>21</v>
      </c>
      <c r="G2389" s="24">
        <v>16</v>
      </c>
      <c r="H2389" s="23" t="s">
        <v>1994</v>
      </c>
      <c r="I2389" s="23" t="s">
        <v>1708</v>
      </c>
      <c r="J2389" s="23" t="s">
        <v>3291</v>
      </c>
      <c r="K2389" s="23" t="s">
        <v>154</v>
      </c>
      <c r="L2389" s="27">
        <v>0.77969999999999995</v>
      </c>
      <c r="M2389" s="25">
        <v>-1151</v>
      </c>
      <c r="N2389" s="25">
        <v>-873</v>
      </c>
      <c r="O2389" s="24">
        <v>0</v>
      </c>
      <c r="P2389" s="24">
        <v>6</v>
      </c>
      <c r="Q2389" s="24">
        <v>0</v>
      </c>
      <c r="R2389" s="66"/>
      <c r="S2389" s="66"/>
      <c r="T2389" s="66"/>
      <c r="U2389" s="66"/>
      <c r="V2389" s="66"/>
      <c r="W2389" s="24"/>
      <c r="X2389" s="24"/>
      <c r="Y2389" s="24"/>
      <c r="Z2389" s="24"/>
      <c r="AA2389" s="28"/>
      <c r="AB2389" s="28">
        <v>0.6</v>
      </c>
      <c r="AC2389" s="28"/>
      <c r="AD2389" s="28">
        <v>40</v>
      </c>
      <c r="AE2389" s="28">
        <v>40.000976110000003</v>
      </c>
      <c r="AF2389" t="s">
        <v>664</v>
      </c>
    </row>
    <row r="2390" spans="1:32" ht="18" customHeight="1">
      <c r="A2390" s="22">
        <v>46188</v>
      </c>
      <c r="B2390" s="23" t="s">
        <v>685</v>
      </c>
      <c r="C2390" s="24">
        <v>757</v>
      </c>
      <c r="D2390" s="25">
        <v>851</v>
      </c>
      <c r="E2390" s="26">
        <v>-447</v>
      </c>
      <c r="F2390" s="24">
        <v>8</v>
      </c>
      <c r="G2390" s="24">
        <v>4</v>
      </c>
      <c r="H2390" s="23" t="s">
        <v>3265</v>
      </c>
      <c r="I2390" s="23" t="s">
        <v>2605</v>
      </c>
      <c r="J2390" s="23" t="s">
        <v>1744</v>
      </c>
      <c r="K2390" s="23" t="s">
        <v>154</v>
      </c>
      <c r="L2390" s="27">
        <v>0.82489999999999997</v>
      </c>
      <c r="M2390" s="25">
        <v>-165</v>
      </c>
      <c r="N2390" s="25">
        <v>-2511</v>
      </c>
      <c r="O2390" s="24">
        <v>0</v>
      </c>
      <c r="P2390" s="24">
        <v>7</v>
      </c>
      <c r="Q2390" s="24">
        <v>0</v>
      </c>
      <c r="R2390" s="66"/>
      <c r="S2390" s="66"/>
      <c r="T2390" s="66"/>
      <c r="U2390" s="66"/>
      <c r="V2390" s="66"/>
      <c r="W2390" s="24"/>
      <c r="X2390" s="24"/>
      <c r="Y2390" s="24"/>
      <c r="Z2390" s="24"/>
      <c r="AA2390" s="28"/>
      <c r="AB2390" s="28">
        <v>0.5</v>
      </c>
      <c r="AC2390" s="28"/>
      <c r="AD2390" s="28">
        <v>10</v>
      </c>
      <c r="AE2390" s="28">
        <v>10.000976100000001</v>
      </c>
      <c r="AF2390" t="s">
        <v>584</v>
      </c>
    </row>
    <row r="2391" spans="1:32" ht="18" customHeight="1">
      <c r="A2391" s="22">
        <v>46188</v>
      </c>
      <c r="B2391" s="23" t="s">
        <v>685</v>
      </c>
      <c r="C2391" s="24">
        <v>758</v>
      </c>
      <c r="D2391" s="25">
        <v>1951</v>
      </c>
      <c r="E2391" s="26">
        <v>449</v>
      </c>
      <c r="F2391" s="24">
        <v>22</v>
      </c>
      <c r="G2391" s="24">
        <v>12</v>
      </c>
      <c r="H2391" s="23" t="s">
        <v>1548</v>
      </c>
      <c r="I2391" s="23" t="s">
        <v>373</v>
      </c>
      <c r="J2391" s="23" t="s">
        <v>250</v>
      </c>
      <c r="K2391" s="23" t="s">
        <v>154</v>
      </c>
      <c r="L2391" s="27">
        <v>1.0767</v>
      </c>
      <c r="M2391" s="25">
        <v>-1588</v>
      </c>
      <c r="N2391" s="25">
        <v>-1086</v>
      </c>
      <c r="O2391" s="24">
        <v>0</v>
      </c>
      <c r="P2391" s="24">
        <v>8</v>
      </c>
      <c r="Q2391" s="24">
        <v>0</v>
      </c>
      <c r="R2391" s="66"/>
      <c r="S2391" s="66"/>
      <c r="T2391" s="66"/>
      <c r="U2391" s="66"/>
      <c r="V2391" s="66"/>
      <c r="W2391" s="24"/>
      <c r="X2391" s="24"/>
      <c r="Y2391" s="24"/>
      <c r="Z2391" s="24"/>
      <c r="AA2391" s="28"/>
      <c r="AB2391" s="28">
        <v>0.5</v>
      </c>
      <c r="AC2391" s="28"/>
      <c r="AD2391" s="28">
        <v>35</v>
      </c>
      <c r="AE2391" s="28">
        <v>35.000976090000002</v>
      </c>
      <c r="AF2391" t="s">
        <v>668</v>
      </c>
    </row>
    <row r="2392" spans="1:32" ht="18" customHeight="1">
      <c r="A2392" s="22">
        <v>46188</v>
      </c>
      <c r="B2392" s="23" t="s">
        <v>685</v>
      </c>
      <c r="C2392" s="24">
        <v>760</v>
      </c>
      <c r="D2392" s="25">
        <v>4058</v>
      </c>
      <c r="E2392" s="26">
        <v>-265</v>
      </c>
      <c r="F2392" s="24">
        <v>42</v>
      </c>
      <c r="G2392" s="24">
        <v>16</v>
      </c>
      <c r="H2392" s="23" t="s">
        <v>2473</v>
      </c>
      <c r="I2392" s="23" t="s">
        <v>2241</v>
      </c>
      <c r="J2392" s="23" t="s">
        <v>2989</v>
      </c>
      <c r="K2392" s="23" t="s">
        <v>154</v>
      </c>
      <c r="L2392" s="27">
        <v>0.97819999999999996</v>
      </c>
      <c r="M2392" s="25">
        <v>-90</v>
      </c>
      <c r="N2392" s="25">
        <v>1354</v>
      </c>
      <c r="O2392" s="24">
        <v>0</v>
      </c>
      <c r="P2392" s="24">
        <v>0</v>
      </c>
      <c r="Q2392" s="24">
        <v>0</v>
      </c>
      <c r="R2392" s="66"/>
      <c r="S2392" s="66"/>
      <c r="T2392" s="66"/>
      <c r="U2392" s="66"/>
      <c r="V2392" s="66"/>
      <c r="W2392" s="24"/>
      <c r="X2392" s="24"/>
      <c r="Y2392" s="24"/>
      <c r="Z2392" s="24"/>
      <c r="AA2392" s="28"/>
      <c r="AB2392" s="28">
        <v>0.6</v>
      </c>
      <c r="AC2392" s="28"/>
      <c r="AD2392" s="28">
        <v>30</v>
      </c>
      <c r="AE2392" s="28">
        <v>30.000976080000001</v>
      </c>
      <c r="AF2392" t="s">
        <v>661</v>
      </c>
    </row>
    <row r="2393" spans="1:32" ht="18" customHeight="1">
      <c r="A2393" s="22">
        <v>46188</v>
      </c>
      <c r="B2393" s="23" t="s">
        <v>256</v>
      </c>
      <c r="C2393" s="24">
        <v>761</v>
      </c>
      <c r="D2393" s="25">
        <v>1442</v>
      </c>
      <c r="E2393" s="26">
        <v>-1567</v>
      </c>
      <c r="F2393" s="24">
        <v>4</v>
      </c>
      <c r="G2393" s="24">
        <v>1</v>
      </c>
      <c r="H2393" s="23" t="s">
        <v>1006</v>
      </c>
      <c r="I2393" s="23" t="s">
        <v>3958</v>
      </c>
      <c r="J2393" s="23" t="s">
        <v>3959</v>
      </c>
      <c r="K2393" s="23" t="s">
        <v>154</v>
      </c>
      <c r="L2393" s="27">
        <v>0.63780000000000003</v>
      </c>
      <c r="M2393" s="25">
        <v>2</v>
      </c>
      <c r="N2393" s="25">
        <v>-403</v>
      </c>
      <c r="O2393" s="24">
        <v>0</v>
      </c>
      <c r="P2393" s="24">
        <v>1</v>
      </c>
      <c r="Q2393" s="24">
        <v>0</v>
      </c>
      <c r="R2393" s="66"/>
      <c r="S2393" s="66"/>
      <c r="T2393" s="66"/>
      <c r="U2393" s="66"/>
      <c r="V2393" s="66"/>
      <c r="W2393" s="24"/>
      <c r="X2393" s="24"/>
      <c r="Y2393" s="24"/>
      <c r="Z2393" s="24"/>
      <c r="AA2393" s="28"/>
      <c r="AB2393" s="28">
        <v>0.5</v>
      </c>
      <c r="AC2393" s="28"/>
      <c r="AD2393" s="28">
        <v>30</v>
      </c>
      <c r="AE2393" s="28">
        <v>30.00097607</v>
      </c>
      <c r="AF2393" t="s">
        <v>661</v>
      </c>
    </row>
    <row r="2394" spans="1:32" ht="18" customHeight="1">
      <c r="A2394" s="22">
        <v>46188</v>
      </c>
      <c r="B2394" s="23" t="s">
        <v>184</v>
      </c>
      <c r="C2394" s="24">
        <v>762</v>
      </c>
      <c r="D2394" s="25">
        <v>4190</v>
      </c>
      <c r="E2394" s="26">
        <v>-1759</v>
      </c>
      <c r="F2394" s="24">
        <v>25</v>
      </c>
      <c r="G2394" s="24">
        <v>32</v>
      </c>
      <c r="H2394" s="23" t="s">
        <v>2111</v>
      </c>
      <c r="I2394" s="23" t="s">
        <v>1805</v>
      </c>
      <c r="J2394" s="23" t="s">
        <v>3880</v>
      </c>
      <c r="K2394" s="23" t="s">
        <v>154</v>
      </c>
      <c r="L2394" s="27">
        <v>0.86009999999999998</v>
      </c>
      <c r="M2394" s="25">
        <v>-2605</v>
      </c>
      <c r="N2394" s="25">
        <v>-1598</v>
      </c>
      <c r="O2394" s="24">
        <v>0</v>
      </c>
      <c r="P2394" s="24">
        <v>2</v>
      </c>
      <c r="Q2394" s="24">
        <v>0</v>
      </c>
      <c r="R2394" s="66"/>
      <c r="S2394" s="66"/>
      <c r="T2394" s="66"/>
      <c r="U2394" s="66"/>
      <c r="V2394" s="66"/>
      <c r="W2394" s="24"/>
      <c r="X2394" s="24"/>
      <c r="Y2394" s="24"/>
      <c r="Z2394" s="24"/>
      <c r="AA2394" s="28"/>
      <c r="AB2394" s="28">
        <v>0.6</v>
      </c>
      <c r="AC2394" s="28"/>
      <c r="AD2394" s="28">
        <v>30</v>
      </c>
      <c r="AE2394" s="28">
        <v>30.000976059999999</v>
      </c>
      <c r="AF2394" t="s">
        <v>661</v>
      </c>
    </row>
    <row r="2395" spans="1:32" ht="18" customHeight="1">
      <c r="A2395" s="22">
        <v>46189</v>
      </c>
      <c r="B2395" s="23" t="s">
        <v>9</v>
      </c>
      <c r="C2395" s="24">
        <v>508</v>
      </c>
      <c r="D2395" s="25">
        <v>7875</v>
      </c>
      <c r="E2395" s="26">
        <v>-821</v>
      </c>
      <c r="F2395" s="24">
        <v>28</v>
      </c>
      <c r="G2395" s="24">
        <v>19</v>
      </c>
      <c r="H2395" s="23" t="s">
        <v>1805</v>
      </c>
      <c r="I2395" s="23" t="s">
        <v>1094</v>
      </c>
      <c r="J2395" s="23" t="s">
        <v>2860</v>
      </c>
      <c r="K2395" s="23" t="s">
        <v>203</v>
      </c>
      <c r="L2395" s="27">
        <v>0.96519999999999995</v>
      </c>
      <c r="M2395" s="25">
        <v>2573</v>
      </c>
      <c r="N2395" s="25">
        <v>-485</v>
      </c>
      <c r="O2395" s="24">
        <v>0</v>
      </c>
      <c r="P2395" s="24">
        <v>8</v>
      </c>
      <c r="Q2395" s="24">
        <v>1</v>
      </c>
      <c r="R2395" s="66">
        <v>1318.3032378580319</v>
      </c>
      <c r="S2395" s="66">
        <v>5.9735876950398996</v>
      </c>
      <c r="T2395" s="66">
        <v>281.25</v>
      </c>
      <c r="U2395" s="66">
        <v>414.4736842105263</v>
      </c>
      <c r="V2395" s="66">
        <v>167.55319148936169</v>
      </c>
      <c r="W2395" s="24">
        <v>0</v>
      </c>
      <c r="X2395" s="24">
        <v>1</v>
      </c>
      <c r="Y2395" s="24">
        <v>0</v>
      </c>
      <c r="Z2395" s="24">
        <v>1</v>
      </c>
      <c r="AA2395" s="28">
        <v>0.5</v>
      </c>
      <c r="AB2395" s="28">
        <v>1</v>
      </c>
      <c r="AC2395" s="28">
        <v>0.5</v>
      </c>
      <c r="AD2395" s="28">
        <v>15</v>
      </c>
      <c r="AE2395" s="28">
        <v>15.00097605</v>
      </c>
      <c r="AF2395" t="s">
        <v>743</v>
      </c>
    </row>
    <row r="2396" spans="1:32" ht="18" customHeight="1">
      <c r="A2396" s="22">
        <v>46189</v>
      </c>
      <c r="B2396" s="23" t="s">
        <v>9</v>
      </c>
      <c r="C2396" s="24">
        <v>510</v>
      </c>
      <c r="D2396" s="25">
        <v>9762</v>
      </c>
      <c r="E2396" s="26">
        <v>-6</v>
      </c>
      <c r="F2396" s="24">
        <v>39</v>
      </c>
      <c r="G2396" s="24">
        <v>26</v>
      </c>
      <c r="H2396" s="23" t="s">
        <v>3960</v>
      </c>
      <c r="I2396" s="23" t="s">
        <v>3683</v>
      </c>
      <c r="J2396" s="23" t="s">
        <v>1727</v>
      </c>
      <c r="K2396" s="23" t="s">
        <v>370</v>
      </c>
      <c r="L2396" s="27">
        <v>0.99980000000000002</v>
      </c>
      <c r="M2396" s="25">
        <v>1713</v>
      </c>
      <c r="N2396" s="25">
        <v>547</v>
      </c>
      <c r="O2396" s="24">
        <v>0</v>
      </c>
      <c r="P2396" s="24">
        <v>0</v>
      </c>
      <c r="Q2396" s="24">
        <v>1</v>
      </c>
      <c r="R2396" s="66">
        <v>1602.572851805729</v>
      </c>
      <c r="S2396" s="66">
        <v>6.0914547435397317</v>
      </c>
      <c r="T2396" s="66">
        <v>250.30769230769229</v>
      </c>
      <c r="U2396" s="66">
        <v>375.46153846153851</v>
      </c>
      <c r="V2396" s="66">
        <v>150.1846153846154</v>
      </c>
      <c r="W2396" s="24">
        <v>4</v>
      </c>
      <c r="X2396" s="24">
        <v>2</v>
      </c>
      <c r="Y2396" s="24">
        <v>3</v>
      </c>
      <c r="Z2396" s="24">
        <v>0</v>
      </c>
      <c r="AA2396" s="28">
        <v>2.25</v>
      </c>
      <c r="AB2396" s="28">
        <v>1</v>
      </c>
      <c r="AC2396" s="28">
        <v>2.25</v>
      </c>
      <c r="AD2396" s="28">
        <v>32.5</v>
      </c>
      <c r="AE2396" s="28">
        <v>32.500976039999998</v>
      </c>
      <c r="AF2396" t="s">
        <v>3961</v>
      </c>
    </row>
    <row r="2397" spans="1:32" ht="18" customHeight="1">
      <c r="A2397" s="22">
        <v>46189</v>
      </c>
      <c r="B2397" s="23" t="s">
        <v>9</v>
      </c>
      <c r="C2397" s="24">
        <v>511</v>
      </c>
      <c r="D2397" s="25">
        <v>2456</v>
      </c>
      <c r="E2397" s="26">
        <v>-289</v>
      </c>
      <c r="F2397" s="24">
        <v>9</v>
      </c>
      <c r="G2397" s="24">
        <v>3</v>
      </c>
      <c r="H2397" s="23" t="s">
        <v>2942</v>
      </c>
      <c r="I2397" s="23" t="s">
        <v>1642</v>
      </c>
      <c r="J2397" s="23" t="s">
        <v>3962</v>
      </c>
      <c r="K2397" s="23" t="s">
        <v>154</v>
      </c>
      <c r="L2397" s="27">
        <v>0.96079999999999999</v>
      </c>
      <c r="M2397" s="25">
        <v>979</v>
      </c>
      <c r="N2397" s="25">
        <v>-656</v>
      </c>
      <c r="O2397" s="24">
        <v>0</v>
      </c>
      <c r="P2397" s="24">
        <v>1</v>
      </c>
      <c r="Q2397" s="24">
        <v>1</v>
      </c>
      <c r="R2397" s="66">
        <v>434.10455583229549</v>
      </c>
      <c r="S2397" s="66">
        <v>5.6576231854816301</v>
      </c>
      <c r="T2397" s="66">
        <v>272.88888888888891</v>
      </c>
      <c r="U2397" s="66">
        <v>818.66666666666663</v>
      </c>
      <c r="V2397" s="66">
        <v>204.66666666666671</v>
      </c>
      <c r="W2397" s="24">
        <v>1</v>
      </c>
      <c r="X2397" s="24">
        <v>0</v>
      </c>
      <c r="Y2397" s="24">
        <v>0</v>
      </c>
      <c r="Z2397" s="24">
        <v>6</v>
      </c>
      <c r="AA2397" s="28">
        <v>1.75</v>
      </c>
      <c r="AB2397" s="28">
        <v>0.5</v>
      </c>
      <c r="AC2397" s="28">
        <v>0.875</v>
      </c>
      <c r="AD2397" s="28">
        <v>18.8</v>
      </c>
      <c r="AE2397" s="28">
        <v>18.800976030000001</v>
      </c>
      <c r="AF2397" t="s">
        <v>612</v>
      </c>
    </row>
    <row r="2398" spans="1:32" ht="18" customHeight="1">
      <c r="A2398" s="22">
        <v>46189</v>
      </c>
      <c r="B2398" s="23" t="s">
        <v>9</v>
      </c>
      <c r="C2398" s="24">
        <v>512</v>
      </c>
      <c r="D2398" s="25">
        <v>7961</v>
      </c>
      <c r="E2398" s="26">
        <v>-320</v>
      </c>
      <c r="F2398" s="24">
        <v>31</v>
      </c>
      <c r="G2398" s="24">
        <v>20</v>
      </c>
      <c r="H2398" s="23" t="s">
        <v>1755</v>
      </c>
      <c r="I2398" s="23" t="s">
        <v>3963</v>
      </c>
      <c r="J2398" s="23" t="s">
        <v>2768</v>
      </c>
      <c r="K2398" s="23" t="s">
        <v>154</v>
      </c>
      <c r="L2398" s="27">
        <v>0.98660000000000003</v>
      </c>
      <c r="M2398" s="25">
        <v>-176</v>
      </c>
      <c r="N2398" s="25">
        <v>-477</v>
      </c>
      <c r="O2398" s="24">
        <v>0</v>
      </c>
      <c r="P2398" s="24">
        <v>2</v>
      </c>
      <c r="Q2398" s="24">
        <v>1</v>
      </c>
      <c r="R2398" s="66">
        <v>1306.108914487339</v>
      </c>
      <c r="S2398" s="66">
        <v>6.0952037856083177</v>
      </c>
      <c r="T2398" s="66">
        <v>256.80645161290317</v>
      </c>
      <c r="U2398" s="66">
        <v>398.05</v>
      </c>
      <c r="V2398" s="66">
        <v>156.0980392156863</v>
      </c>
      <c r="W2398" s="24">
        <v>4</v>
      </c>
      <c r="X2398" s="24">
        <v>1</v>
      </c>
      <c r="Y2398" s="24">
        <v>2</v>
      </c>
      <c r="Z2398" s="24">
        <v>0</v>
      </c>
      <c r="AA2398" s="28">
        <v>1.75</v>
      </c>
      <c r="AB2398" s="28">
        <v>1</v>
      </c>
      <c r="AC2398" s="28">
        <v>1.75</v>
      </c>
      <c r="AD2398" s="28">
        <v>27.5</v>
      </c>
      <c r="AE2398" s="28">
        <v>27.50097602</v>
      </c>
      <c r="AF2398" t="s">
        <v>2194</v>
      </c>
    </row>
    <row r="2399" spans="1:32" ht="18" customHeight="1">
      <c r="A2399" s="22">
        <v>46189</v>
      </c>
      <c r="B2399" s="23" t="s">
        <v>9</v>
      </c>
      <c r="C2399" s="24">
        <v>513</v>
      </c>
      <c r="D2399" s="25">
        <v>7251</v>
      </c>
      <c r="E2399" s="26">
        <v>246</v>
      </c>
      <c r="F2399" s="24">
        <v>28</v>
      </c>
      <c r="G2399" s="24">
        <v>21</v>
      </c>
      <c r="H2399" s="23" t="s">
        <v>3797</v>
      </c>
      <c r="I2399" s="23" t="s">
        <v>3964</v>
      </c>
      <c r="J2399" s="23" t="s">
        <v>3135</v>
      </c>
      <c r="K2399" s="23" t="s">
        <v>154</v>
      </c>
      <c r="L2399" s="27">
        <v>1.0113000000000001</v>
      </c>
      <c r="M2399" s="25">
        <v>-411</v>
      </c>
      <c r="N2399" s="25">
        <v>-28</v>
      </c>
      <c r="O2399" s="24">
        <v>0</v>
      </c>
      <c r="P2399" s="24">
        <v>3</v>
      </c>
      <c r="Q2399" s="24">
        <v>1</v>
      </c>
      <c r="R2399" s="66">
        <v>1230.460305105853</v>
      </c>
      <c r="S2399" s="66">
        <v>5.8929166344591808</v>
      </c>
      <c r="T2399" s="66">
        <v>258.96428571428572</v>
      </c>
      <c r="U2399" s="66">
        <v>345.28571428571428</v>
      </c>
      <c r="V2399" s="66">
        <v>147.9795918367347</v>
      </c>
      <c r="W2399" s="24">
        <v>4</v>
      </c>
      <c r="X2399" s="24">
        <v>3</v>
      </c>
      <c r="Y2399" s="24">
        <v>3</v>
      </c>
      <c r="Z2399" s="24">
        <v>2</v>
      </c>
      <c r="AA2399" s="28">
        <v>3</v>
      </c>
      <c r="AB2399" s="28">
        <v>1</v>
      </c>
      <c r="AC2399" s="28">
        <v>3</v>
      </c>
      <c r="AD2399" s="28">
        <v>30</v>
      </c>
      <c r="AE2399" s="28">
        <v>30.000976009999999</v>
      </c>
      <c r="AF2399" t="s">
        <v>1684</v>
      </c>
    </row>
    <row r="2400" spans="1:32" ht="18" customHeight="1">
      <c r="A2400" s="22">
        <v>46189</v>
      </c>
      <c r="B2400" s="23" t="s">
        <v>9</v>
      </c>
      <c r="C2400" s="24">
        <v>515</v>
      </c>
      <c r="D2400" s="25">
        <v>6022</v>
      </c>
      <c r="E2400" s="26">
        <v>453</v>
      </c>
      <c r="F2400" s="24">
        <v>24</v>
      </c>
      <c r="G2400" s="24">
        <v>19</v>
      </c>
      <c r="H2400" s="23" t="s">
        <v>1465</v>
      </c>
      <c r="I2400" s="23" t="s">
        <v>1319</v>
      </c>
      <c r="J2400" s="23" t="s">
        <v>3965</v>
      </c>
      <c r="K2400" s="23" t="s">
        <v>154</v>
      </c>
      <c r="L2400" s="27">
        <v>1.0250999999999999</v>
      </c>
      <c r="M2400" s="25">
        <v>-191</v>
      </c>
      <c r="N2400" s="25">
        <v>2143</v>
      </c>
      <c r="O2400" s="24">
        <v>0</v>
      </c>
      <c r="P2400" s="24">
        <v>5</v>
      </c>
      <c r="Q2400" s="24">
        <v>1</v>
      </c>
      <c r="R2400" s="66">
        <v>1011.904472810295</v>
      </c>
      <c r="S2400" s="66">
        <v>5.9511546413818106</v>
      </c>
      <c r="T2400" s="66">
        <v>250.91666666666671</v>
      </c>
      <c r="U2400" s="66">
        <v>316.94736842105272</v>
      </c>
      <c r="V2400" s="66">
        <v>140.04651162790699</v>
      </c>
      <c r="W2400" s="24">
        <v>4</v>
      </c>
      <c r="X2400" s="24">
        <v>3</v>
      </c>
      <c r="Y2400" s="24">
        <v>4</v>
      </c>
      <c r="Z2400" s="24">
        <v>1</v>
      </c>
      <c r="AA2400" s="28">
        <v>3</v>
      </c>
      <c r="AB2400" s="28">
        <v>0.8</v>
      </c>
      <c r="AC2400" s="28">
        <v>2.4</v>
      </c>
      <c r="AD2400" s="28">
        <v>24</v>
      </c>
      <c r="AE2400" s="28">
        <v>24.000976000000001</v>
      </c>
      <c r="AF2400" t="s">
        <v>1090</v>
      </c>
    </row>
    <row r="2401" spans="1:32" ht="18" customHeight="1">
      <c r="A2401" s="22">
        <v>46189</v>
      </c>
      <c r="B2401" s="23" t="s">
        <v>9</v>
      </c>
      <c r="C2401" s="24">
        <v>516</v>
      </c>
      <c r="D2401" s="25">
        <v>2508</v>
      </c>
      <c r="E2401" s="26">
        <v>153</v>
      </c>
      <c r="F2401" s="24">
        <v>12</v>
      </c>
      <c r="G2401" s="24">
        <v>2</v>
      </c>
      <c r="H2401" s="23" t="s">
        <v>1268</v>
      </c>
      <c r="I2401" s="23" t="s">
        <v>2126</v>
      </c>
      <c r="J2401" s="23" t="s">
        <v>3966</v>
      </c>
      <c r="K2401" s="23" t="s">
        <v>154</v>
      </c>
      <c r="L2401" s="27">
        <v>1.0203</v>
      </c>
      <c r="M2401" s="25">
        <v>-682</v>
      </c>
      <c r="N2401" s="25">
        <v>1047</v>
      </c>
      <c r="O2401" s="24">
        <v>0</v>
      </c>
      <c r="P2401" s="24">
        <v>6</v>
      </c>
      <c r="Q2401" s="24">
        <v>1</v>
      </c>
      <c r="R2401" s="66">
        <v>427.78938356164377</v>
      </c>
      <c r="S2401" s="66">
        <v>5.8626980854904751</v>
      </c>
      <c r="T2401" s="66">
        <v>209</v>
      </c>
      <c r="U2401" s="66">
        <v>1254</v>
      </c>
      <c r="V2401" s="66">
        <v>179.14285714285711</v>
      </c>
      <c r="W2401" s="24">
        <v>7</v>
      </c>
      <c r="X2401" s="24">
        <v>0</v>
      </c>
      <c r="Y2401" s="24">
        <v>0</v>
      </c>
      <c r="Z2401" s="24">
        <v>2</v>
      </c>
      <c r="AA2401" s="28">
        <v>2.25</v>
      </c>
      <c r="AB2401" s="28">
        <v>0.5</v>
      </c>
      <c r="AC2401" s="28">
        <v>1.125</v>
      </c>
      <c r="AD2401" s="28">
        <v>21.2</v>
      </c>
      <c r="AE2401" s="28">
        <v>21.20097599</v>
      </c>
      <c r="AF2401" t="s">
        <v>1138</v>
      </c>
    </row>
    <row r="2402" spans="1:32" ht="18" customHeight="1">
      <c r="A2402" s="22">
        <v>46189</v>
      </c>
      <c r="B2402" s="23" t="s">
        <v>9</v>
      </c>
      <c r="C2402" s="24">
        <v>517</v>
      </c>
      <c r="D2402" s="25">
        <v>9211</v>
      </c>
      <c r="E2402" s="26">
        <v>1472</v>
      </c>
      <c r="F2402" s="24">
        <v>39</v>
      </c>
      <c r="G2402" s="24">
        <v>26</v>
      </c>
      <c r="H2402" s="23" t="s">
        <v>1057</v>
      </c>
      <c r="I2402" s="23" t="s">
        <v>2548</v>
      </c>
      <c r="J2402" s="23" t="s">
        <v>3967</v>
      </c>
      <c r="K2402" s="23" t="s">
        <v>154</v>
      </c>
      <c r="L2402" s="27">
        <v>1.0532999999999999</v>
      </c>
      <c r="M2402" s="25">
        <v>-371</v>
      </c>
      <c r="N2402" s="25">
        <v>-222</v>
      </c>
      <c r="O2402" s="24">
        <v>0</v>
      </c>
      <c r="P2402" s="24">
        <v>7</v>
      </c>
      <c r="Q2402" s="24">
        <v>1</v>
      </c>
      <c r="R2402" s="66">
        <v>1613.1768887505191</v>
      </c>
      <c r="S2402" s="66">
        <v>5.7098512036918354</v>
      </c>
      <c r="T2402" s="66">
        <v>236.17948717948721</v>
      </c>
      <c r="U2402" s="66">
        <v>354.26923076923077</v>
      </c>
      <c r="V2402" s="66">
        <v>141.7076923076923</v>
      </c>
      <c r="W2402" s="24">
        <v>5</v>
      </c>
      <c r="X2402" s="24">
        <v>3</v>
      </c>
      <c r="Y2402" s="24">
        <v>4</v>
      </c>
      <c r="Z2402" s="24">
        <v>5</v>
      </c>
      <c r="AA2402" s="28">
        <v>4.25</v>
      </c>
      <c r="AB2402" s="28">
        <v>1</v>
      </c>
      <c r="AC2402" s="28">
        <v>4.25</v>
      </c>
      <c r="AD2402" s="28">
        <v>42.5</v>
      </c>
      <c r="AE2402" s="28">
        <v>42.50097598</v>
      </c>
      <c r="AF2402" t="s">
        <v>3695</v>
      </c>
    </row>
    <row r="2403" spans="1:32" ht="18" customHeight="1">
      <c r="A2403" s="22">
        <v>46189</v>
      </c>
      <c r="B2403" s="23" t="s">
        <v>9</v>
      </c>
      <c r="C2403" s="24">
        <v>518</v>
      </c>
      <c r="D2403" s="25">
        <v>9758</v>
      </c>
      <c r="E2403" s="26">
        <v>-565</v>
      </c>
      <c r="F2403" s="24">
        <v>31</v>
      </c>
      <c r="G2403" s="24">
        <v>37</v>
      </c>
      <c r="H2403" s="23" t="s">
        <v>3968</v>
      </c>
      <c r="I2403" s="23" t="s">
        <v>3606</v>
      </c>
      <c r="J2403" s="23" t="s">
        <v>1606</v>
      </c>
      <c r="K2403" s="23" t="s">
        <v>154</v>
      </c>
      <c r="L2403" s="27">
        <v>0.98070000000000002</v>
      </c>
      <c r="M2403" s="25">
        <v>-128</v>
      </c>
      <c r="N2403" s="25">
        <v>-17</v>
      </c>
      <c r="O2403" s="24">
        <v>0</v>
      </c>
      <c r="P2403" s="24">
        <v>8</v>
      </c>
      <c r="Q2403" s="24">
        <v>1</v>
      </c>
      <c r="R2403" s="66">
        <v>1639.4336342880861</v>
      </c>
      <c r="S2403" s="66">
        <v>5.9520555122912002</v>
      </c>
      <c r="T2403" s="66">
        <v>314.77419354838707</v>
      </c>
      <c r="U2403" s="66">
        <v>263.72972972972968</v>
      </c>
      <c r="V2403" s="66">
        <v>143.5</v>
      </c>
      <c r="W2403" s="24">
        <v>0</v>
      </c>
      <c r="X2403" s="24">
        <v>5</v>
      </c>
      <c r="Y2403" s="24">
        <v>3</v>
      </c>
      <c r="Z2403" s="24">
        <v>1</v>
      </c>
      <c r="AA2403" s="28">
        <v>2.25</v>
      </c>
      <c r="AB2403" s="28">
        <v>1</v>
      </c>
      <c r="AC2403" s="28">
        <v>2.25</v>
      </c>
      <c r="AD2403" s="28">
        <v>32.5</v>
      </c>
      <c r="AE2403" s="28">
        <v>32.500975969999999</v>
      </c>
      <c r="AF2403" t="s">
        <v>3961</v>
      </c>
    </row>
    <row r="2404" spans="1:32" ht="18" customHeight="1">
      <c r="A2404" s="22">
        <v>46189</v>
      </c>
      <c r="B2404" s="23" t="s">
        <v>9</v>
      </c>
      <c r="C2404" s="24">
        <v>520</v>
      </c>
      <c r="D2404" s="25">
        <v>8424</v>
      </c>
      <c r="E2404" s="26">
        <v>-819</v>
      </c>
      <c r="F2404" s="24">
        <v>33</v>
      </c>
      <c r="G2404" s="24">
        <v>14</v>
      </c>
      <c r="H2404" s="23" t="s">
        <v>2662</v>
      </c>
      <c r="I2404" s="23" t="s">
        <v>3969</v>
      </c>
      <c r="J2404" s="23" t="s">
        <v>3970</v>
      </c>
      <c r="K2404" s="23" t="s">
        <v>154</v>
      </c>
      <c r="L2404" s="27">
        <v>0.96760000000000002</v>
      </c>
      <c r="M2404" s="25">
        <v>590</v>
      </c>
      <c r="N2404" s="25">
        <v>-331</v>
      </c>
      <c r="O2404" s="24">
        <v>0</v>
      </c>
      <c r="P2404" s="24">
        <v>0</v>
      </c>
      <c r="Q2404" s="24">
        <v>1</v>
      </c>
      <c r="R2404" s="66">
        <v>1402.0670921544211</v>
      </c>
      <c r="S2404" s="66">
        <v>6.0082716776810248</v>
      </c>
      <c r="T2404" s="66">
        <v>255.27272727272731</v>
      </c>
      <c r="U2404" s="66">
        <v>601.71428571428567</v>
      </c>
      <c r="V2404" s="66">
        <v>179.2340425531915</v>
      </c>
      <c r="W2404" s="24">
        <v>4</v>
      </c>
      <c r="X2404" s="24">
        <v>0</v>
      </c>
      <c r="Y2404" s="24">
        <v>0</v>
      </c>
      <c r="Z2404" s="24">
        <v>1</v>
      </c>
      <c r="AA2404" s="28">
        <v>1.25</v>
      </c>
      <c r="AB2404" s="28">
        <v>1</v>
      </c>
      <c r="AC2404" s="28">
        <v>1.25</v>
      </c>
      <c r="AD2404" s="28">
        <v>22.5</v>
      </c>
      <c r="AE2404" s="28">
        <v>22.500975960000002</v>
      </c>
      <c r="AF2404" t="s">
        <v>629</v>
      </c>
    </row>
    <row r="2405" spans="1:32" ht="18" customHeight="1">
      <c r="A2405" s="22">
        <v>46189</v>
      </c>
      <c r="B2405" s="23" t="s">
        <v>9</v>
      </c>
      <c r="C2405" s="24">
        <v>521</v>
      </c>
      <c r="D2405" s="25">
        <v>8867</v>
      </c>
      <c r="E2405" s="26">
        <v>926</v>
      </c>
      <c r="F2405" s="24">
        <v>31</v>
      </c>
      <c r="G2405" s="24">
        <v>35</v>
      </c>
      <c r="H2405" s="23" t="s">
        <v>2166</v>
      </c>
      <c r="I2405" s="23" t="s">
        <v>3222</v>
      </c>
      <c r="J2405" s="23" t="s">
        <v>3971</v>
      </c>
      <c r="K2405" s="23" t="s">
        <v>370</v>
      </c>
      <c r="L2405" s="27">
        <v>1.0347999999999999</v>
      </c>
      <c r="M2405" s="25">
        <v>-526</v>
      </c>
      <c r="N2405" s="25">
        <v>1076</v>
      </c>
      <c r="O2405" s="24">
        <v>0</v>
      </c>
      <c r="P2405" s="24">
        <v>1</v>
      </c>
      <c r="Q2405" s="24">
        <v>1</v>
      </c>
      <c r="R2405" s="66">
        <v>1568.2041822332919</v>
      </c>
      <c r="S2405" s="66">
        <v>5.6542382047294613</v>
      </c>
      <c r="T2405" s="66">
        <v>286.03225806451621</v>
      </c>
      <c r="U2405" s="66">
        <v>253.34285714285721</v>
      </c>
      <c r="V2405" s="66">
        <v>134.34848484848479</v>
      </c>
      <c r="W2405" s="24">
        <v>0</v>
      </c>
      <c r="X2405" s="24">
        <v>5</v>
      </c>
      <c r="Y2405" s="24">
        <v>4</v>
      </c>
      <c r="Z2405" s="24">
        <v>6</v>
      </c>
      <c r="AA2405" s="28">
        <v>3.75</v>
      </c>
      <c r="AB2405" s="28">
        <v>1</v>
      </c>
      <c r="AC2405" s="28">
        <v>3.75</v>
      </c>
      <c r="AD2405" s="28">
        <v>37.5</v>
      </c>
      <c r="AE2405" s="28">
        <v>37.500975949999997</v>
      </c>
      <c r="AF2405" t="s">
        <v>771</v>
      </c>
    </row>
    <row r="2406" spans="1:32" ht="18" customHeight="1">
      <c r="A2406" s="22">
        <v>46189</v>
      </c>
      <c r="B2406" s="23" t="s">
        <v>9</v>
      </c>
      <c r="C2406" s="24">
        <v>522</v>
      </c>
      <c r="D2406" s="25">
        <v>3124</v>
      </c>
      <c r="E2406" s="26">
        <v>-1190</v>
      </c>
      <c r="F2406" s="24">
        <v>9</v>
      </c>
      <c r="G2406" s="24">
        <v>3</v>
      </c>
      <c r="H2406" s="23" t="s">
        <v>3795</v>
      </c>
      <c r="I2406" s="23" t="s">
        <v>3972</v>
      </c>
      <c r="J2406" s="23" t="s">
        <v>3973</v>
      </c>
      <c r="K2406" s="23" t="s">
        <v>203</v>
      </c>
      <c r="L2406" s="27">
        <v>0.873</v>
      </c>
      <c r="M2406" s="25">
        <v>1443</v>
      </c>
      <c r="N2406" s="25">
        <v>103</v>
      </c>
      <c r="O2406" s="24">
        <v>0</v>
      </c>
      <c r="P2406" s="24">
        <v>2</v>
      </c>
      <c r="Q2406" s="24">
        <v>1</v>
      </c>
      <c r="R2406" s="66">
        <v>532.60388127853878</v>
      </c>
      <c r="S2406" s="66">
        <v>5.8655224075737156</v>
      </c>
      <c r="T2406" s="66">
        <v>347.11111111111109</v>
      </c>
      <c r="U2406" s="66">
        <v>1041.333333333333</v>
      </c>
      <c r="V2406" s="66">
        <v>260.33333333333331</v>
      </c>
      <c r="W2406" s="24">
        <v>0</v>
      </c>
      <c r="X2406" s="24">
        <v>0</v>
      </c>
      <c r="Y2406" s="24">
        <v>0</v>
      </c>
      <c r="Z2406" s="24">
        <v>2</v>
      </c>
      <c r="AA2406" s="28">
        <v>0.5</v>
      </c>
      <c r="AB2406" s="28">
        <v>0.6</v>
      </c>
      <c r="AC2406" s="28">
        <v>0.3</v>
      </c>
      <c r="AD2406" s="28">
        <v>13</v>
      </c>
      <c r="AE2406" s="28">
        <v>13.00097594</v>
      </c>
      <c r="AF2406" t="s">
        <v>1225</v>
      </c>
    </row>
    <row r="2407" spans="1:32" ht="18" customHeight="1">
      <c r="A2407" s="22">
        <v>46189</v>
      </c>
      <c r="B2407" s="23" t="s">
        <v>9</v>
      </c>
      <c r="C2407" s="24">
        <v>523</v>
      </c>
      <c r="D2407" s="25">
        <v>6800</v>
      </c>
      <c r="E2407" s="26">
        <v>-464</v>
      </c>
      <c r="F2407" s="24">
        <v>26</v>
      </c>
      <c r="G2407" s="24">
        <v>14</v>
      </c>
      <c r="H2407" s="23" t="s">
        <v>2385</v>
      </c>
      <c r="I2407" s="23" t="s">
        <v>3974</v>
      </c>
      <c r="J2407" s="23" t="s">
        <v>3975</v>
      </c>
      <c r="K2407" s="23" t="s">
        <v>203</v>
      </c>
      <c r="L2407" s="27">
        <v>0.97729999999999995</v>
      </c>
      <c r="M2407" s="25">
        <v>-1450</v>
      </c>
      <c r="N2407" s="25">
        <v>-636</v>
      </c>
      <c r="O2407" s="24">
        <v>0</v>
      </c>
      <c r="P2407" s="24">
        <v>3</v>
      </c>
      <c r="Q2407" s="24">
        <v>1</v>
      </c>
      <c r="R2407" s="66">
        <v>1143.1697799916981</v>
      </c>
      <c r="S2407" s="66">
        <v>5.9483727780569779</v>
      </c>
      <c r="T2407" s="66">
        <v>261.53846153846149</v>
      </c>
      <c r="U2407" s="66">
        <v>485.71428571428572</v>
      </c>
      <c r="V2407" s="66">
        <v>170</v>
      </c>
      <c r="W2407" s="24">
        <v>3</v>
      </c>
      <c r="X2407" s="24">
        <v>0</v>
      </c>
      <c r="Y2407" s="24">
        <v>0</v>
      </c>
      <c r="Z2407" s="24">
        <v>1</v>
      </c>
      <c r="AA2407" s="28">
        <v>1</v>
      </c>
      <c r="AB2407" s="28">
        <v>0.8</v>
      </c>
      <c r="AC2407" s="28">
        <v>0.8</v>
      </c>
      <c r="AD2407" s="28">
        <v>18</v>
      </c>
      <c r="AE2407" s="28">
        <v>18.000975929999999</v>
      </c>
      <c r="AF2407" t="s">
        <v>1221</v>
      </c>
    </row>
    <row r="2408" spans="1:32" ht="18" customHeight="1">
      <c r="A2408" s="22">
        <v>46189</v>
      </c>
      <c r="B2408" s="23" t="s">
        <v>9</v>
      </c>
      <c r="C2408" s="24">
        <v>525</v>
      </c>
      <c r="D2408" s="25">
        <v>7168</v>
      </c>
      <c r="E2408" s="26">
        <v>-597</v>
      </c>
      <c r="F2408" s="24">
        <v>25</v>
      </c>
      <c r="G2408" s="24">
        <v>17</v>
      </c>
      <c r="H2408" s="23" t="s">
        <v>2772</v>
      </c>
      <c r="I2408" s="23" t="s">
        <v>2898</v>
      </c>
      <c r="J2408" s="23" t="s">
        <v>3976</v>
      </c>
      <c r="K2408" s="23" t="s">
        <v>154</v>
      </c>
      <c r="L2408" s="27">
        <v>0.97219999999999995</v>
      </c>
      <c r="M2408" s="25">
        <v>-141</v>
      </c>
      <c r="N2408" s="25">
        <v>457</v>
      </c>
      <c r="O2408" s="24">
        <v>0</v>
      </c>
      <c r="P2408" s="24">
        <v>5</v>
      </c>
      <c r="Q2408" s="24">
        <v>1</v>
      </c>
      <c r="R2408" s="66">
        <v>1236.852791614778</v>
      </c>
      <c r="S2408" s="66">
        <v>5.7953541832911171</v>
      </c>
      <c r="T2408" s="66">
        <v>286.72000000000003</v>
      </c>
      <c r="U2408" s="66">
        <v>421.64705882352939</v>
      </c>
      <c r="V2408" s="66">
        <v>170.66666666666671</v>
      </c>
      <c r="W2408" s="24">
        <v>0</v>
      </c>
      <c r="X2408" s="24">
        <v>1</v>
      </c>
      <c r="Y2408" s="24">
        <v>0</v>
      </c>
      <c r="Z2408" s="24">
        <v>4</v>
      </c>
      <c r="AA2408" s="28">
        <v>1.25</v>
      </c>
      <c r="AB2408" s="28">
        <v>1</v>
      </c>
      <c r="AC2408" s="28">
        <v>1.25</v>
      </c>
      <c r="AD2408" s="28">
        <v>22.5</v>
      </c>
      <c r="AE2408" s="28">
        <v>22.500975919999998</v>
      </c>
      <c r="AF2408" t="s">
        <v>629</v>
      </c>
    </row>
    <row r="2409" spans="1:32" ht="18" customHeight="1">
      <c r="A2409" s="22">
        <v>46189</v>
      </c>
      <c r="B2409" s="23" t="s">
        <v>9</v>
      </c>
      <c r="C2409" s="24">
        <v>526</v>
      </c>
      <c r="D2409" s="25">
        <v>8942</v>
      </c>
      <c r="E2409" s="26">
        <v>-1062</v>
      </c>
      <c r="F2409" s="24">
        <v>29</v>
      </c>
      <c r="G2409" s="24">
        <v>23</v>
      </c>
      <c r="H2409" s="23" t="s">
        <v>2317</v>
      </c>
      <c r="I2409" s="23" t="s">
        <v>3055</v>
      </c>
      <c r="J2409" s="23" t="s">
        <v>3977</v>
      </c>
      <c r="K2409" s="23" t="s">
        <v>154</v>
      </c>
      <c r="L2409" s="27">
        <v>0.96040000000000003</v>
      </c>
      <c r="M2409" s="25">
        <v>-44</v>
      </c>
      <c r="N2409" s="25">
        <v>-97</v>
      </c>
      <c r="O2409" s="24">
        <v>0</v>
      </c>
      <c r="P2409" s="24">
        <v>6</v>
      </c>
      <c r="Q2409" s="24">
        <v>1</v>
      </c>
      <c r="R2409" s="66">
        <v>1547.4082606890829</v>
      </c>
      <c r="S2409" s="66">
        <v>5.7786947550725891</v>
      </c>
      <c r="T2409" s="66">
        <v>308.34482758620692</v>
      </c>
      <c r="U2409" s="66">
        <v>388.78260869565219</v>
      </c>
      <c r="V2409" s="66">
        <v>171.96153846153851</v>
      </c>
      <c r="W2409" s="24">
        <v>0</v>
      </c>
      <c r="X2409" s="24">
        <v>2</v>
      </c>
      <c r="Y2409" s="24">
        <v>0</v>
      </c>
      <c r="Z2409" s="24">
        <v>5</v>
      </c>
      <c r="AA2409" s="28">
        <v>1.75</v>
      </c>
      <c r="AB2409" s="28">
        <v>1</v>
      </c>
      <c r="AC2409" s="28">
        <v>1.75</v>
      </c>
      <c r="AD2409" s="28">
        <v>37.5</v>
      </c>
      <c r="AE2409" s="28">
        <v>37.500975910000001</v>
      </c>
      <c r="AF2409" t="s">
        <v>3978</v>
      </c>
    </row>
    <row r="2410" spans="1:32" ht="18" customHeight="1">
      <c r="A2410" s="22">
        <v>46189</v>
      </c>
      <c r="B2410" s="23" t="s">
        <v>9</v>
      </c>
      <c r="C2410" s="24">
        <v>527</v>
      </c>
      <c r="D2410" s="25">
        <v>7387</v>
      </c>
      <c r="E2410" s="26">
        <v>-1162</v>
      </c>
      <c r="F2410" s="24">
        <v>24</v>
      </c>
      <c r="G2410" s="24">
        <v>18</v>
      </c>
      <c r="H2410" s="23" t="s">
        <v>1556</v>
      </c>
      <c r="I2410" s="23" t="s">
        <v>3259</v>
      </c>
      <c r="J2410" s="23" t="s">
        <v>3979</v>
      </c>
      <c r="K2410" s="23" t="s">
        <v>154</v>
      </c>
      <c r="L2410" s="27">
        <v>0.9476</v>
      </c>
      <c r="M2410" s="25">
        <v>809</v>
      </c>
      <c r="N2410" s="25">
        <v>505</v>
      </c>
      <c r="O2410" s="24">
        <v>0</v>
      </c>
      <c r="P2410" s="24">
        <v>7</v>
      </c>
      <c r="Q2410" s="24">
        <v>1</v>
      </c>
      <c r="R2410" s="66">
        <v>1253.443700705687</v>
      </c>
      <c r="S2410" s="66">
        <v>5.8933640145473856</v>
      </c>
      <c r="T2410" s="66">
        <v>307.79166666666669</v>
      </c>
      <c r="U2410" s="66">
        <v>410.38888888888891</v>
      </c>
      <c r="V2410" s="66">
        <v>175.88095238095241</v>
      </c>
      <c r="W2410" s="24">
        <v>0</v>
      </c>
      <c r="X2410" s="24">
        <v>1</v>
      </c>
      <c r="Y2410" s="24">
        <v>0</v>
      </c>
      <c r="Z2410" s="24">
        <v>2</v>
      </c>
      <c r="AA2410" s="28">
        <v>0.75</v>
      </c>
      <c r="AB2410" s="28">
        <v>1</v>
      </c>
      <c r="AC2410" s="28">
        <v>0.75</v>
      </c>
      <c r="AD2410" s="28">
        <v>17.5</v>
      </c>
      <c r="AE2410" s="28">
        <v>17.5009759</v>
      </c>
      <c r="AF2410" t="s">
        <v>641</v>
      </c>
    </row>
    <row r="2411" spans="1:32" ht="18" customHeight="1">
      <c r="A2411" s="22">
        <v>46189</v>
      </c>
      <c r="B2411" s="23" t="s">
        <v>9</v>
      </c>
      <c r="C2411" s="24">
        <v>528</v>
      </c>
      <c r="D2411" s="25">
        <v>6128</v>
      </c>
      <c r="E2411" s="26">
        <v>-523</v>
      </c>
      <c r="F2411" s="24">
        <v>22</v>
      </c>
      <c r="G2411" s="24">
        <v>9</v>
      </c>
      <c r="H2411" s="23" t="s">
        <v>1074</v>
      </c>
      <c r="I2411" s="23" t="s">
        <v>1475</v>
      </c>
      <c r="J2411" s="23" t="s">
        <v>3980</v>
      </c>
      <c r="K2411" s="23" t="s">
        <v>154</v>
      </c>
      <c r="L2411" s="27">
        <v>0.97160000000000002</v>
      </c>
      <c r="M2411" s="25">
        <v>-1138</v>
      </c>
      <c r="N2411" s="25">
        <v>-733</v>
      </c>
      <c r="O2411" s="24">
        <v>0</v>
      </c>
      <c r="P2411" s="24">
        <v>8</v>
      </c>
      <c r="Q2411" s="24">
        <v>1</v>
      </c>
      <c r="R2411" s="66">
        <v>1103.406237027812</v>
      </c>
      <c r="S2411" s="66">
        <v>5.5537115836019497</v>
      </c>
      <c r="T2411" s="66">
        <v>278.54545454545462</v>
      </c>
      <c r="U2411" s="66">
        <v>680.88888888888891</v>
      </c>
      <c r="V2411" s="66">
        <v>197.67741935483869</v>
      </c>
      <c r="W2411" s="24">
        <v>0</v>
      </c>
      <c r="X2411" s="24">
        <v>0</v>
      </c>
      <c r="Y2411" s="24">
        <v>0</v>
      </c>
      <c r="Z2411" s="24">
        <v>7</v>
      </c>
      <c r="AA2411" s="28">
        <v>1.75</v>
      </c>
      <c r="AB2411" s="28">
        <v>0.8</v>
      </c>
      <c r="AC2411" s="28">
        <v>1.4</v>
      </c>
      <c r="AD2411" s="28">
        <v>24</v>
      </c>
      <c r="AE2411" s="28">
        <v>24.000975889999999</v>
      </c>
      <c r="AF2411" t="s">
        <v>909</v>
      </c>
    </row>
    <row r="2412" spans="1:32" ht="18" customHeight="1">
      <c r="A2412" s="22">
        <v>46189</v>
      </c>
      <c r="B2412" s="23" t="s">
        <v>9</v>
      </c>
      <c r="C2412" s="24">
        <v>530</v>
      </c>
      <c r="D2412" s="25">
        <v>5445</v>
      </c>
      <c r="E2412" s="26">
        <v>-695</v>
      </c>
      <c r="F2412" s="24">
        <v>19</v>
      </c>
      <c r="G2412" s="24">
        <v>16</v>
      </c>
      <c r="H2412" s="23" t="s">
        <v>1808</v>
      </c>
      <c r="I2412" s="23" t="s">
        <v>3981</v>
      </c>
      <c r="J2412" s="23" t="s">
        <v>3982</v>
      </c>
      <c r="K2412" s="23" t="s">
        <v>154</v>
      </c>
      <c r="L2412" s="27">
        <v>0.95750000000000002</v>
      </c>
      <c r="M2412" s="25">
        <v>753</v>
      </c>
      <c r="N2412" s="25">
        <v>-432</v>
      </c>
      <c r="O2412" s="24">
        <v>0</v>
      </c>
      <c r="P2412" s="24">
        <v>0</v>
      </c>
      <c r="Q2412" s="24">
        <v>1</v>
      </c>
      <c r="R2412" s="66">
        <v>872.04109589041093</v>
      </c>
      <c r="S2412" s="66">
        <v>6.2439717871785607</v>
      </c>
      <c r="T2412" s="66">
        <v>286.57894736842098</v>
      </c>
      <c r="U2412" s="66">
        <v>340.3125</v>
      </c>
      <c r="V2412" s="66">
        <v>155.57142857142861</v>
      </c>
      <c r="W2412" s="24">
        <v>0</v>
      </c>
      <c r="X2412" s="24">
        <v>3</v>
      </c>
      <c r="Y2412" s="24">
        <v>2</v>
      </c>
      <c r="Z2412" s="24">
        <v>0</v>
      </c>
      <c r="AA2412" s="28">
        <v>1.25</v>
      </c>
      <c r="AB2412" s="28">
        <v>0.8</v>
      </c>
      <c r="AC2412" s="28">
        <v>1</v>
      </c>
      <c r="AD2412" s="28">
        <v>20</v>
      </c>
      <c r="AE2412" s="28">
        <v>20.000975879999999</v>
      </c>
      <c r="AF2412" t="s">
        <v>594</v>
      </c>
    </row>
    <row r="2413" spans="1:32" ht="18" customHeight="1">
      <c r="A2413" s="22">
        <v>46189</v>
      </c>
      <c r="B2413" s="23" t="s">
        <v>9</v>
      </c>
      <c r="C2413" s="24">
        <v>531</v>
      </c>
      <c r="D2413" s="25">
        <v>4369</v>
      </c>
      <c r="E2413" s="26">
        <v>-90</v>
      </c>
      <c r="F2413" s="24">
        <v>15</v>
      </c>
      <c r="G2413" s="24">
        <v>11</v>
      </c>
      <c r="H2413" s="23" t="s">
        <v>1657</v>
      </c>
      <c r="I2413" s="23" t="s">
        <v>3983</v>
      </c>
      <c r="J2413" s="23" t="s">
        <v>3984</v>
      </c>
      <c r="K2413" s="23" t="s">
        <v>154</v>
      </c>
      <c r="L2413" s="27">
        <v>0.99309999999999998</v>
      </c>
      <c r="M2413" s="25">
        <v>-645</v>
      </c>
      <c r="N2413" s="25">
        <v>-627</v>
      </c>
      <c r="O2413" s="24">
        <v>0</v>
      </c>
      <c r="P2413" s="24">
        <v>1</v>
      </c>
      <c r="Q2413" s="24">
        <v>1</v>
      </c>
      <c r="R2413" s="66">
        <v>787.59158364466577</v>
      </c>
      <c r="S2413" s="66">
        <v>5.5472913763018861</v>
      </c>
      <c r="T2413" s="66">
        <v>291.26666666666671</v>
      </c>
      <c r="U2413" s="66">
        <v>397.18181818181819</v>
      </c>
      <c r="V2413" s="66">
        <v>168.03846153846149</v>
      </c>
      <c r="W2413" s="24">
        <v>0</v>
      </c>
      <c r="X2413" s="24">
        <v>2</v>
      </c>
      <c r="Y2413" s="24">
        <v>0</v>
      </c>
      <c r="Z2413" s="24">
        <v>7</v>
      </c>
      <c r="AA2413" s="28">
        <v>2.25</v>
      </c>
      <c r="AB2413" s="28">
        <v>0.6</v>
      </c>
      <c r="AC2413" s="28">
        <v>1.35</v>
      </c>
      <c r="AD2413" s="28">
        <v>23.5</v>
      </c>
      <c r="AE2413" s="28">
        <v>23.500975870000001</v>
      </c>
      <c r="AF2413" t="s">
        <v>1154</v>
      </c>
    </row>
    <row r="2414" spans="1:32" ht="18" customHeight="1">
      <c r="A2414" s="22">
        <v>46189</v>
      </c>
      <c r="B2414" s="23" t="s">
        <v>9</v>
      </c>
      <c r="C2414" s="24">
        <v>532</v>
      </c>
      <c r="D2414" s="25">
        <v>8664</v>
      </c>
      <c r="E2414" s="26">
        <v>-1767</v>
      </c>
      <c r="F2414" s="24">
        <v>22</v>
      </c>
      <c r="G2414" s="24">
        <v>31</v>
      </c>
      <c r="H2414" s="23" t="s">
        <v>2179</v>
      </c>
      <c r="I2414" s="23" t="s">
        <v>3985</v>
      </c>
      <c r="J2414" s="23" t="s">
        <v>305</v>
      </c>
      <c r="K2414" s="23" t="s">
        <v>154</v>
      </c>
      <c r="L2414" s="27">
        <v>0.93200000000000005</v>
      </c>
      <c r="M2414" s="25">
        <v>656</v>
      </c>
      <c r="N2414" s="25">
        <v>-386</v>
      </c>
      <c r="O2414" s="24">
        <v>0</v>
      </c>
      <c r="P2414" s="24">
        <v>2</v>
      </c>
      <c r="Q2414" s="24">
        <v>1</v>
      </c>
      <c r="R2414" s="66">
        <v>1485.420143212951</v>
      </c>
      <c r="S2414" s="66">
        <v>5.8326932212322369</v>
      </c>
      <c r="T2414" s="66">
        <v>393.81818181818181</v>
      </c>
      <c r="U2414" s="66">
        <v>279.48387096774201</v>
      </c>
      <c r="V2414" s="66">
        <v>163.47169811320751</v>
      </c>
      <c r="W2414" s="24">
        <v>0</v>
      </c>
      <c r="X2414" s="24">
        <v>4</v>
      </c>
      <c r="Y2414" s="24">
        <v>1</v>
      </c>
      <c r="Z2414" s="24">
        <v>3</v>
      </c>
      <c r="AA2414" s="28">
        <v>2</v>
      </c>
      <c r="AB2414" s="28">
        <v>1</v>
      </c>
      <c r="AC2414" s="28">
        <v>2</v>
      </c>
      <c r="AD2414" s="28">
        <v>30</v>
      </c>
      <c r="AE2414" s="28">
        <v>30.00097586</v>
      </c>
      <c r="AF2414" t="s">
        <v>661</v>
      </c>
    </row>
    <row r="2415" spans="1:32" ht="18" customHeight="1">
      <c r="A2415" s="22">
        <v>46189</v>
      </c>
      <c r="B2415" s="23" t="s">
        <v>9</v>
      </c>
      <c r="C2415" s="24">
        <v>533</v>
      </c>
      <c r="D2415" s="25">
        <v>7361</v>
      </c>
      <c r="E2415" s="26">
        <v>1263</v>
      </c>
      <c r="F2415" s="24">
        <v>33</v>
      </c>
      <c r="G2415" s="24">
        <v>23</v>
      </c>
      <c r="H2415" s="23" t="s">
        <v>705</v>
      </c>
      <c r="I2415" s="23" t="s">
        <v>3050</v>
      </c>
      <c r="J2415" s="23" t="s">
        <v>2257</v>
      </c>
      <c r="K2415" s="23" t="s">
        <v>154</v>
      </c>
      <c r="L2415" s="27">
        <v>1.0571999999999999</v>
      </c>
      <c r="M2415" s="25">
        <v>-889</v>
      </c>
      <c r="N2415" s="25">
        <v>-1566</v>
      </c>
      <c r="O2415" s="24">
        <v>0</v>
      </c>
      <c r="P2415" s="24">
        <v>3</v>
      </c>
      <c r="Q2415" s="24">
        <v>1</v>
      </c>
      <c r="R2415" s="66">
        <v>1218.351286841013</v>
      </c>
      <c r="S2415" s="66">
        <v>6.0417714328400942</v>
      </c>
      <c r="T2415" s="66">
        <v>223.06060606060609</v>
      </c>
      <c r="U2415" s="66">
        <v>320.04347826086962</v>
      </c>
      <c r="V2415" s="66">
        <v>131.44642857142861</v>
      </c>
      <c r="W2415" s="24">
        <v>7</v>
      </c>
      <c r="X2415" s="24">
        <v>3</v>
      </c>
      <c r="Y2415" s="24">
        <v>4</v>
      </c>
      <c r="Z2415" s="24">
        <v>0</v>
      </c>
      <c r="AA2415" s="28">
        <v>3.5</v>
      </c>
      <c r="AB2415" s="28">
        <v>1</v>
      </c>
      <c r="AC2415" s="28">
        <v>3.5</v>
      </c>
      <c r="AD2415" s="28">
        <v>35</v>
      </c>
      <c r="AE2415" s="28">
        <v>35.000975850000003</v>
      </c>
      <c r="AF2415" t="s">
        <v>668</v>
      </c>
    </row>
    <row r="2416" spans="1:32" ht="18" customHeight="1">
      <c r="A2416" s="22">
        <v>46189</v>
      </c>
      <c r="B2416" s="23" t="s">
        <v>9</v>
      </c>
      <c r="C2416" s="24">
        <v>535</v>
      </c>
      <c r="D2416" s="25">
        <v>8399</v>
      </c>
      <c r="E2416" s="26">
        <v>1649</v>
      </c>
      <c r="F2416" s="24">
        <v>41</v>
      </c>
      <c r="G2416" s="24">
        <v>16</v>
      </c>
      <c r="H2416" s="23" t="s">
        <v>2932</v>
      </c>
      <c r="I2416" s="23" t="s">
        <v>3986</v>
      </c>
      <c r="J2416" s="23" t="s">
        <v>2396</v>
      </c>
      <c r="K2416" s="23" t="s">
        <v>370</v>
      </c>
      <c r="L2416" s="27">
        <v>1.0653999999999999</v>
      </c>
      <c r="M2416" s="25">
        <v>-613</v>
      </c>
      <c r="N2416" s="25">
        <v>231</v>
      </c>
      <c r="O2416" s="24">
        <v>0</v>
      </c>
      <c r="P2416" s="24">
        <v>5</v>
      </c>
      <c r="Q2416" s="24">
        <v>1</v>
      </c>
      <c r="R2416" s="66">
        <v>1438.665732669157</v>
      </c>
      <c r="S2416" s="66">
        <v>5.8380482757571004</v>
      </c>
      <c r="T2416" s="66">
        <v>204.85365853658541</v>
      </c>
      <c r="U2416" s="66">
        <v>524.9375</v>
      </c>
      <c r="V2416" s="66">
        <v>147.35087719298249</v>
      </c>
      <c r="W2416" s="24">
        <v>7</v>
      </c>
      <c r="X2416" s="24">
        <v>0</v>
      </c>
      <c r="Y2416" s="24">
        <v>3</v>
      </c>
      <c r="Z2416" s="24">
        <v>3</v>
      </c>
      <c r="AA2416" s="28">
        <v>3.25</v>
      </c>
      <c r="AB2416" s="28">
        <v>1</v>
      </c>
      <c r="AC2416" s="28">
        <v>3.25</v>
      </c>
      <c r="AD2416" s="28">
        <v>32.5</v>
      </c>
      <c r="AE2416" s="28">
        <v>32.500975840000002</v>
      </c>
      <c r="AF2416" t="s">
        <v>1231</v>
      </c>
    </row>
    <row r="2417" spans="1:32" ht="18" customHeight="1">
      <c r="A2417" s="22">
        <v>46189</v>
      </c>
      <c r="B2417" s="23" t="s">
        <v>9</v>
      </c>
      <c r="C2417" s="24">
        <v>536</v>
      </c>
      <c r="D2417" s="25">
        <v>4255</v>
      </c>
      <c r="E2417" s="26">
        <v>-1178</v>
      </c>
      <c r="F2417" s="24">
        <v>13</v>
      </c>
      <c r="G2417" s="24">
        <v>8</v>
      </c>
      <c r="H2417" s="23" t="s">
        <v>1667</v>
      </c>
      <c r="I2417" s="23" t="s">
        <v>3987</v>
      </c>
      <c r="J2417" s="23" t="s">
        <v>3988</v>
      </c>
      <c r="K2417" s="23" t="s">
        <v>203</v>
      </c>
      <c r="L2417" s="27">
        <v>0.90769999999999995</v>
      </c>
      <c r="M2417" s="25">
        <v>-203</v>
      </c>
      <c r="N2417" s="25">
        <v>-1691</v>
      </c>
      <c r="O2417" s="24">
        <v>0</v>
      </c>
      <c r="P2417" s="24">
        <v>6</v>
      </c>
      <c r="Q2417" s="24">
        <v>1</v>
      </c>
      <c r="R2417" s="66">
        <v>711.56138439186384</v>
      </c>
      <c r="S2417" s="66">
        <v>5.979807355111797</v>
      </c>
      <c r="T2417" s="66">
        <v>327.30769230769232</v>
      </c>
      <c r="U2417" s="66">
        <v>531.875</v>
      </c>
      <c r="V2417" s="66">
        <v>202.61904761904759</v>
      </c>
      <c r="W2417" s="24">
        <v>0</v>
      </c>
      <c r="X2417" s="24">
        <v>0</v>
      </c>
      <c r="Y2417" s="24">
        <v>0</v>
      </c>
      <c r="Z2417" s="24">
        <v>1</v>
      </c>
      <c r="AA2417" s="28">
        <v>0.25</v>
      </c>
      <c r="AB2417" s="28">
        <v>0.6</v>
      </c>
      <c r="AC2417" s="28">
        <v>0.15</v>
      </c>
      <c r="AD2417" s="28">
        <v>21.5</v>
      </c>
      <c r="AE2417" s="28">
        <v>21.500975830000002</v>
      </c>
      <c r="AF2417" t="s">
        <v>588</v>
      </c>
    </row>
    <row r="2418" spans="1:32" ht="18" customHeight="1">
      <c r="A2418" s="22">
        <v>46189</v>
      </c>
      <c r="B2418" s="23" t="s">
        <v>55</v>
      </c>
      <c r="C2418" s="24">
        <v>537</v>
      </c>
      <c r="D2418" s="25">
        <v>4889</v>
      </c>
      <c r="E2418" s="26">
        <v>-1839</v>
      </c>
      <c r="F2418" s="24">
        <v>12</v>
      </c>
      <c r="G2418" s="24">
        <v>14</v>
      </c>
      <c r="H2418" s="23" t="s">
        <v>1084</v>
      </c>
      <c r="I2418" s="23" t="s">
        <v>494</v>
      </c>
      <c r="J2418" s="23" t="s">
        <v>1112</v>
      </c>
      <c r="K2418" s="23" t="s">
        <v>154</v>
      </c>
      <c r="L2418" s="27">
        <v>0.87460000000000004</v>
      </c>
      <c r="M2418" s="25">
        <v>161</v>
      </c>
      <c r="N2418" s="25">
        <v>-933</v>
      </c>
      <c r="O2418" s="24">
        <v>0</v>
      </c>
      <c r="P2418" s="24">
        <v>7</v>
      </c>
      <c r="Q2418" s="24">
        <v>1</v>
      </c>
      <c r="R2418" s="66">
        <v>787.31486093814863</v>
      </c>
      <c r="S2418" s="66">
        <v>6.2097138547268944</v>
      </c>
      <c r="T2418" s="66">
        <v>407.41666666666669</v>
      </c>
      <c r="U2418" s="66">
        <v>349.21428571428572</v>
      </c>
      <c r="V2418" s="66">
        <v>188.03846153846149</v>
      </c>
      <c r="W2418" s="24">
        <v>0</v>
      </c>
      <c r="X2418" s="24">
        <v>2</v>
      </c>
      <c r="Y2418" s="24">
        <v>0</v>
      </c>
      <c r="Z2418" s="24">
        <v>2</v>
      </c>
      <c r="AA2418" s="28">
        <v>1</v>
      </c>
      <c r="AB2418" s="28">
        <v>0.6</v>
      </c>
      <c r="AC2418" s="28">
        <v>0.6</v>
      </c>
      <c r="AD2418" s="28">
        <v>16</v>
      </c>
      <c r="AE2418" s="28">
        <v>16.000975820000001</v>
      </c>
      <c r="AF2418" t="s">
        <v>2062</v>
      </c>
    </row>
    <row r="2419" spans="1:32" ht="18" customHeight="1">
      <c r="A2419" s="22">
        <v>46189</v>
      </c>
      <c r="B2419" s="23" t="s">
        <v>55</v>
      </c>
      <c r="C2419" s="24">
        <v>538</v>
      </c>
      <c r="D2419" s="25">
        <v>3751</v>
      </c>
      <c r="E2419" s="26">
        <v>-578</v>
      </c>
      <c r="F2419" s="24">
        <v>13</v>
      </c>
      <c r="G2419" s="24">
        <v>10</v>
      </c>
      <c r="H2419" s="23" t="s">
        <v>3989</v>
      </c>
      <c r="I2419" s="23" t="s">
        <v>1683</v>
      </c>
      <c r="J2419" s="23" t="s">
        <v>3990</v>
      </c>
      <c r="K2419" s="23" t="s">
        <v>154</v>
      </c>
      <c r="L2419" s="27">
        <v>0.9486</v>
      </c>
      <c r="M2419" s="25">
        <v>28</v>
      </c>
      <c r="N2419" s="25">
        <v>754</v>
      </c>
      <c r="O2419" s="24">
        <v>0</v>
      </c>
      <c r="P2419" s="24">
        <v>8</v>
      </c>
      <c r="Q2419" s="24">
        <v>1</v>
      </c>
      <c r="R2419" s="66">
        <v>603.26997716894982</v>
      </c>
      <c r="S2419" s="66">
        <v>6.2177800022518062</v>
      </c>
      <c r="T2419" s="66">
        <v>288.53846153846149</v>
      </c>
      <c r="U2419" s="66">
        <v>375.1</v>
      </c>
      <c r="V2419" s="66">
        <v>163.0869565217391</v>
      </c>
      <c r="W2419" s="24">
        <v>0</v>
      </c>
      <c r="X2419" s="24">
        <v>1</v>
      </c>
      <c r="Y2419" s="24">
        <v>0</v>
      </c>
      <c r="Z2419" s="24">
        <v>2</v>
      </c>
      <c r="AA2419" s="28">
        <v>0.75</v>
      </c>
      <c r="AB2419" s="28">
        <v>0.6</v>
      </c>
      <c r="AC2419" s="28">
        <v>0.45</v>
      </c>
      <c r="AD2419" s="28">
        <v>14.5</v>
      </c>
      <c r="AE2419" s="28">
        <v>14.50097581</v>
      </c>
      <c r="AF2419" t="s">
        <v>785</v>
      </c>
    </row>
    <row r="2420" spans="1:32" ht="18" customHeight="1">
      <c r="A2420" s="22">
        <v>46189</v>
      </c>
      <c r="B2420" s="23" t="s">
        <v>55</v>
      </c>
      <c r="C2420" s="24">
        <v>550</v>
      </c>
      <c r="D2420" s="25">
        <v>4983</v>
      </c>
      <c r="E2420" s="26">
        <v>993</v>
      </c>
      <c r="F2420" s="24">
        <v>23</v>
      </c>
      <c r="G2420" s="24">
        <v>14</v>
      </c>
      <c r="H2420" s="23" t="s">
        <v>1468</v>
      </c>
      <c r="I2420" s="23" t="s">
        <v>3991</v>
      </c>
      <c r="J2420" s="23" t="s">
        <v>3992</v>
      </c>
      <c r="K2420" s="23" t="s">
        <v>154</v>
      </c>
      <c r="L2420" s="27">
        <v>1.0664</v>
      </c>
      <c r="M2420" s="25">
        <v>-759</v>
      </c>
      <c r="N2420" s="25">
        <v>-1438</v>
      </c>
      <c r="O2420" s="24">
        <v>0</v>
      </c>
      <c r="P2420" s="24">
        <v>0</v>
      </c>
      <c r="Q2420" s="24">
        <v>1</v>
      </c>
      <c r="R2420" s="66">
        <v>841.02397260273972</v>
      </c>
      <c r="S2420" s="66">
        <v>5.9249202904157112</v>
      </c>
      <c r="T2420" s="66">
        <v>216.6521739130435</v>
      </c>
      <c r="U2420" s="66">
        <v>355.92857142857139</v>
      </c>
      <c r="V2420" s="66">
        <v>134.67567567567571</v>
      </c>
      <c r="W2420" s="24">
        <v>7</v>
      </c>
      <c r="X2420" s="24">
        <v>2</v>
      </c>
      <c r="Y2420" s="24">
        <v>4</v>
      </c>
      <c r="Z2420" s="24">
        <v>7</v>
      </c>
      <c r="AA2420" s="28">
        <v>5</v>
      </c>
      <c r="AB2420" s="28">
        <v>0.6</v>
      </c>
      <c r="AC2420" s="28">
        <v>3</v>
      </c>
      <c r="AD2420" s="28">
        <v>30</v>
      </c>
      <c r="AE2420" s="28">
        <v>30.000975799999999</v>
      </c>
      <c r="AF2420" t="s">
        <v>1684</v>
      </c>
    </row>
    <row r="2421" spans="1:32" ht="18" customHeight="1">
      <c r="A2421" s="22">
        <v>46189</v>
      </c>
      <c r="B2421" s="23" t="s">
        <v>16</v>
      </c>
      <c r="C2421" s="24">
        <v>551</v>
      </c>
      <c r="D2421" s="25">
        <v>1851</v>
      </c>
      <c r="E2421" s="26">
        <v>-1061</v>
      </c>
      <c r="F2421" s="24">
        <v>4</v>
      </c>
      <c r="G2421" s="24">
        <v>4</v>
      </c>
      <c r="H2421" s="23" t="s">
        <v>240</v>
      </c>
      <c r="I2421" s="23" t="s">
        <v>2780</v>
      </c>
      <c r="J2421" s="23" t="s">
        <v>2780</v>
      </c>
      <c r="K2421" s="23" t="s">
        <v>154</v>
      </c>
      <c r="L2421" s="27">
        <v>0.80889999999999995</v>
      </c>
      <c r="M2421" s="25">
        <v>161</v>
      </c>
      <c r="N2421" s="25">
        <v>-268</v>
      </c>
      <c r="O2421" s="24">
        <v>0</v>
      </c>
      <c r="P2421" s="24">
        <v>1</v>
      </c>
      <c r="Q2421" s="24">
        <v>1</v>
      </c>
      <c r="R2421" s="66">
        <v>278.39165628891658</v>
      </c>
      <c r="S2421" s="66">
        <v>6.6489061657761059</v>
      </c>
      <c r="T2421" s="66">
        <v>462.75</v>
      </c>
      <c r="U2421" s="66">
        <v>462.75</v>
      </c>
      <c r="V2421" s="66">
        <v>231.375</v>
      </c>
      <c r="W2421" s="24">
        <v>0</v>
      </c>
      <c r="X2421" s="24">
        <v>0</v>
      </c>
      <c r="Y2421" s="24">
        <v>0</v>
      </c>
      <c r="Z2421" s="24">
        <v>0</v>
      </c>
      <c r="AA2421" s="28">
        <v>0</v>
      </c>
      <c r="AB2421" s="28">
        <v>0.5</v>
      </c>
      <c r="AC2421" s="28">
        <v>0</v>
      </c>
      <c r="AD2421" s="28">
        <v>10</v>
      </c>
      <c r="AE2421" s="28">
        <v>10.00097579</v>
      </c>
      <c r="AF2421" t="s">
        <v>584</v>
      </c>
    </row>
    <row r="2422" spans="1:32" ht="18" customHeight="1">
      <c r="A2422" s="22">
        <v>46189</v>
      </c>
      <c r="B2422" s="23" t="s">
        <v>16</v>
      </c>
      <c r="C2422" s="24">
        <v>552</v>
      </c>
      <c r="D2422" s="25">
        <v>5584</v>
      </c>
      <c r="E2422" s="26">
        <v>-307</v>
      </c>
      <c r="F2422" s="24">
        <v>22</v>
      </c>
      <c r="G2422" s="24">
        <v>12</v>
      </c>
      <c r="H2422" s="23" t="s">
        <v>2017</v>
      </c>
      <c r="I2422" s="23" t="s">
        <v>2139</v>
      </c>
      <c r="J2422" s="23" t="s">
        <v>3993</v>
      </c>
      <c r="K2422" s="23" t="s">
        <v>154</v>
      </c>
      <c r="L2422" s="27">
        <v>0.98170000000000002</v>
      </c>
      <c r="M2422" s="25">
        <v>-789</v>
      </c>
      <c r="N2422" s="25">
        <v>-1143</v>
      </c>
      <c r="O2422" s="24">
        <v>0</v>
      </c>
      <c r="P2422" s="24">
        <v>2</v>
      </c>
      <c r="Q2422" s="24">
        <v>1</v>
      </c>
      <c r="R2422" s="66">
        <v>889.47265462847668</v>
      </c>
      <c r="S2422" s="66">
        <v>6.2778770892427014</v>
      </c>
      <c r="T2422" s="66">
        <v>253.81818181818181</v>
      </c>
      <c r="U2422" s="66">
        <v>465.33333333333331</v>
      </c>
      <c r="V2422" s="66">
        <v>164.2352941176471</v>
      </c>
      <c r="W2422" s="24">
        <v>6</v>
      </c>
      <c r="X2422" s="24">
        <v>0</v>
      </c>
      <c r="Y2422" s="24">
        <v>2</v>
      </c>
      <c r="Z2422" s="24">
        <v>0</v>
      </c>
      <c r="AA2422" s="28">
        <v>2</v>
      </c>
      <c r="AB2422" s="28">
        <v>0.8</v>
      </c>
      <c r="AC2422" s="28">
        <v>1.6</v>
      </c>
      <c r="AD2422" s="28">
        <v>26</v>
      </c>
      <c r="AE2422" s="28">
        <v>26.000975780000001</v>
      </c>
      <c r="AF2422" t="s">
        <v>1958</v>
      </c>
    </row>
    <row r="2423" spans="1:32" ht="18" customHeight="1">
      <c r="A2423" s="22">
        <v>46189</v>
      </c>
      <c r="B2423" s="23" t="s">
        <v>16</v>
      </c>
      <c r="C2423" s="24">
        <v>553</v>
      </c>
      <c r="D2423" s="25">
        <v>4216</v>
      </c>
      <c r="E2423" s="26">
        <v>-326</v>
      </c>
      <c r="F2423" s="24">
        <v>15</v>
      </c>
      <c r="G2423" s="24">
        <v>11</v>
      </c>
      <c r="H2423" s="23" t="s">
        <v>3994</v>
      </c>
      <c r="I2423" s="23" t="s">
        <v>3995</v>
      </c>
      <c r="J2423" s="23" t="s">
        <v>3996</v>
      </c>
      <c r="K2423" s="23" t="s">
        <v>154</v>
      </c>
      <c r="L2423" s="27">
        <v>0.97419999999999995</v>
      </c>
      <c r="M2423" s="25">
        <v>818</v>
      </c>
      <c r="N2423" s="25">
        <v>806</v>
      </c>
      <c r="O2423" s="24">
        <v>0</v>
      </c>
      <c r="P2423" s="24">
        <v>3</v>
      </c>
      <c r="Q2423" s="24">
        <v>1</v>
      </c>
      <c r="R2423" s="66">
        <v>687.23526359485254</v>
      </c>
      <c r="S2423" s="66">
        <v>6.1347259422436577</v>
      </c>
      <c r="T2423" s="66">
        <v>281.06666666666672</v>
      </c>
      <c r="U2423" s="66">
        <v>383.27272727272731</v>
      </c>
      <c r="V2423" s="66">
        <v>162.15384615384619</v>
      </c>
      <c r="W2423" s="24">
        <v>0</v>
      </c>
      <c r="X2423" s="24">
        <v>2</v>
      </c>
      <c r="Y2423" s="24">
        <v>2</v>
      </c>
      <c r="Z2423" s="24">
        <v>0</v>
      </c>
      <c r="AA2423" s="28">
        <v>1</v>
      </c>
      <c r="AB2423" s="28">
        <v>0.6</v>
      </c>
      <c r="AC2423" s="28">
        <v>0.6</v>
      </c>
      <c r="AD2423" s="28">
        <v>16</v>
      </c>
      <c r="AE2423" s="28">
        <v>16.00097577</v>
      </c>
      <c r="AF2423" t="s">
        <v>2062</v>
      </c>
    </row>
    <row r="2424" spans="1:32" ht="18" customHeight="1">
      <c r="A2424" s="22">
        <v>46189</v>
      </c>
      <c r="B2424" s="23" t="s">
        <v>16</v>
      </c>
      <c r="C2424" s="24">
        <v>555</v>
      </c>
      <c r="D2424" s="25">
        <v>4803</v>
      </c>
      <c r="E2424" s="26">
        <v>-543</v>
      </c>
      <c r="F2424" s="24">
        <v>16</v>
      </c>
      <c r="G2424" s="24">
        <v>12</v>
      </c>
      <c r="H2424" s="23" t="s">
        <v>3997</v>
      </c>
      <c r="I2424" s="23" t="s">
        <v>422</v>
      </c>
      <c r="J2424" s="23" t="s">
        <v>3792</v>
      </c>
      <c r="K2424" s="23" t="s">
        <v>154</v>
      </c>
      <c r="L2424" s="27">
        <v>0.96230000000000004</v>
      </c>
      <c r="M2424" s="25">
        <v>-487</v>
      </c>
      <c r="N2424" s="25">
        <v>-84</v>
      </c>
      <c r="O2424" s="24">
        <v>0</v>
      </c>
      <c r="P2424" s="24">
        <v>5</v>
      </c>
      <c r="Q2424" s="24">
        <v>1</v>
      </c>
      <c r="R2424" s="66">
        <v>802.13418430884178</v>
      </c>
      <c r="S2424" s="66">
        <v>5.9877762274132484</v>
      </c>
      <c r="T2424" s="66">
        <v>300.1875</v>
      </c>
      <c r="U2424" s="66">
        <v>400.25</v>
      </c>
      <c r="V2424" s="66">
        <v>171.53571428571431</v>
      </c>
      <c r="W2424" s="24">
        <v>0</v>
      </c>
      <c r="X2424" s="24">
        <v>2</v>
      </c>
      <c r="Y2424" s="24">
        <v>1</v>
      </c>
      <c r="Z2424" s="24">
        <v>5</v>
      </c>
      <c r="AA2424" s="28">
        <v>2</v>
      </c>
      <c r="AB2424" s="28">
        <v>0.6</v>
      </c>
      <c r="AC2424" s="28">
        <v>1.2</v>
      </c>
      <c r="AD2424" s="28">
        <v>22</v>
      </c>
      <c r="AE2424" s="28">
        <v>22.000975759999999</v>
      </c>
      <c r="AF2424" t="s">
        <v>592</v>
      </c>
    </row>
    <row r="2425" spans="1:32" ht="18" customHeight="1">
      <c r="A2425" s="22">
        <v>46189</v>
      </c>
      <c r="B2425" s="23" t="s">
        <v>16</v>
      </c>
      <c r="C2425" s="24">
        <v>556</v>
      </c>
      <c r="D2425" s="25">
        <v>2333</v>
      </c>
      <c r="E2425" s="26">
        <v>-838</v>
      </c>
      <c r="F2425" s="24">
        <v>7</v>
      </c>
      <c r="G2425" s="24">
        <v>3</v>
      </c>
      <c r="H2425" s="23" t="s">
        <v>2837</v>
      </c>
      <c r="I2425" s="23" t="s">
        <v>3998</v>
      </c>
      <c r="J2425" s="23" t="s">
        <v>3999</v>
      </c>
      <c r="K2425" s="23" t="s">
        <v>154</v>
      </c>
      <c r="L2425" s="27">
        <v>0.88029999999999997</v>
      </c>
      <c r="M2425" s="25">
        <v>516</v>
      </c>
      <c r="N2425" s="25">
        <v>-382</v>
      </c>
      <c r="O2425" s="24">
        <v>0</v>
      </c>
      <c r="P2425" s="24">
        <v>6</v>
      </c>
      <c r="Q2425" s="24">
        <v>1</v>
      </c>
      <c r="R2425" s="66">
        <v>376.10486716479869</v>
      </c>
      <c r="S2425" s="66">
        <v>6.2030571887753432</v>
      </c>
      <c r="T2425" s="66">
        <v>333.28571428571428</v>
      </c>
      <c r="U2425" s="66">
        <v>777.66666666666663</v>
      </c>
      <c r="V2425" s="66">
        <v>233.3</v>
      </c>
      <c r="W2425" s="24">
        <v>0</v>
      </c>
      <c r="X2425" s="24">
        <v>0</v>
      </c>
      <c r="Y2425" s="24">
        <v>0</v>
      </c>
      <c r="Z2425" s="24">
        <v>0</v>
      </c>
      <c r="AA2425" s="28">
        <v>0</v>
      </c>
      <c r="AB2425" s="28">
        <v>0.5</v>
      </c>
      <c r="AC2425" s="28">
        <v>0</v>
      </c>
      <c r="AD2425" s="28">
        <v>20</v>
      </c>
      <c r="AE2425" s="28">
        <v>20.000975749999998</v>
      </c>
      <c r="AF2425" t="s">
        <v>590</v>
      </c>
    </row>
    <row r="2426" spans="1:32" ht="18" customHeight="1">
      <c r="A2426" s="22">
        <v>46189</v>
      </c>
      <c r="B2426" s="23" t="s">
        <v>16</v>
      </c>
      <c r="C2426" s="24">
        <v>557</v>
      </c>
      <c r="D2426" s="25">
        <v>2590</v>
      </c>
      <c r="E2426" s="26">
        <v>-1340</v>
      </c>
      <c r="F2426" s="24">
        <v>6</v>
      </c>
      <c r="G2426" s="24">
        <v>6</v>
      </c>
      <c r="H2426" s="23" t="s">
        <v>3199</v>
      </c>
      <c r="I2426" s="23" t="s">
        <v>4000</v>
      </c>
      <c r="J2426" s="23" t="s">
        <v>4000</v>
      </c>
      <c r="K2426" s="23" t="s">
        <v>154</v>
      </c>
      <c r="L2426" s="27">
        <v>0.82750000000000001</v>
      </c>
      <c r="M2426" s="25">
        <v>-940</v>
      </c>
      <c r="N2426" s="25">
        <v>686</v>
      </c>
      <c r="O2426" s="24">
        <v>0</v>
      </c>
      <c r="P2426" s="24">
        <v>7</v>
      </c>
      <c r="Q2426" s="24">
        <v>1</v>
      </c>
      <c r="R2426" s="66">
        <v>390.08084267330838</v>
      </c>
      <c r="S2426" s="66">
        <v>6.6396493153833687</v>
      </c>
      <c r="T2426" s="66">
        <v>431.66666666666669</v>
      </c>
      <c r="U2426" s="66">
        <v>431.66666666666669</v>
      </c>
      <c r="V2426" s="66">
        <v>215.83333333333329</v>
      </c>
      <c r="W2426" s="24">
        <v>0</v>
      </c>
      <c r="X2426" s="24">
        <v>1</v>
      </c>
      <c r="Y2426" s="24">
        <v>0</v>
      </c>
      <c r="Z2426" s="24">
        <v>0</v>
      </c>
      <c r="AA2426" s="28">
        <v>0.25</v>
      </c>
      <c r="AB2426" s="28">
        <v>0.5</v>
      </c>
      <c r="AC2426" s="28">
        <v>0.125</v>
      </c>
      <c r="AD2426" s="28">
        <v>11.2</v>
      </c>
      <c r="AE2426" s="28">
        <v>11.200975740000001</v>
      </c>
      <c r="AF2426" t="s">
        <v>646</v>
      </c>
    </row>
    <row r="2427" spans="1:32" ht="18" customHeight="1">
      <c r="A2427" s="22">
        <v>46189</v>
      </c>
      <c r="B2427" s="23" t="s">
        <v>16</v>
      </c>
      <c r="C2427" s="24">
        <v>558</v>
      </c>
      <c r="D2427" s="25">
        <v>4860</v>
      </c>
      <c r="E2427" s="26">
        <v>-106</v>
      </c>
      <c r="F2427" s="24">
        <v>18</v>
      </c>
      <c r="G2427" s="24">
        <v>14</v>
      </c>
      <c r="H2427" s="23" t="s">
        <v>1338</v>
      </c>
      <c r="I2427" s="23" t="s">
        <v>1148</v>
      </c>
      <c r="J2427" s="23" t="s">
        <v>3972</v>
      </c>
      <c r="K2427" s="23" t="s">
        <v>154</v>
      </c>
      <c r="L2427" s="27">
        <v>0.99270000000000003</v>
      </c>
      <c r="M2427" s="25">
        <v>1484</v>
      </c>
      <c r="N2427" s="25">
        <v>-145</v>
      </c>
      <c r="O2427" s="24">
        <v>0</v>
      </c>
      <c r="P2427" s="24">
        <v>8</v>
      </c>
      <c r="Q2427" s="24">
        <v>1</v>
      </c>
      <c r="R2427" s="66">
        <v>787.77428393524281</v>
      </c>
      <c r="S2427" s="66">
        <v>6.1692798293978139</v>
      </c>
      <c r="T2427" s="66">
        <v>270</v>
      </c>
      <c r="U2427" s="66">
        <v>347.14285714285722</v>
      </c>
      <c r="V2427" s="66">
        <v>151.875</v>
      </c>
      <c r="W2427" s="24">
        <v>2</v>
      </c>
      <c r="X2427" s="24">
        <v>3</v>
      </c>
      <c r="Y2427" s="24">
        <v>3</v>
      </c>
      <c r="Z2427" s="24">
        <v>0</v>
      </c>
      <c r="AA2427" s="28">
        <v>2</v>
      </c>
      <c r="AB2427" s="28">
        <v>0.6</v>
      </c>
      <c r="AC2427" s="28">
        <v>1.2</v>
      </c>
      <c r="AD2427" s="28">
        <v>22</v>
      </c>
      <c r="AE2427" s="28">
        <v>22.00097573</v>
      </c>
      <c r="AF2427" t="s">
        <v>592</v>
      </c>
    </row>
    <row r="2428" spans="1:32" ht="18" customHeight="1">
      <c r="A2428" s="22">
        <v>46189</v>
      </c>
      <c r="B2428" s="23" t="s">
        <v>16</v>
      </c>
      <c r="C2428" s="24">
        <v>560</v>
      </c>
      <c r="D2428" s="25">
        <v>3657</v>
      </c>
      <c r="E2428" s="26">
        <v>-603</v>
      </c>
      <c r="F2428" s="24">
        <v>13</v>
      </c>
      <c r="G2428" s="24">
        <v>6</v>
      </c>
      <c r="H2428" s="23" t="s">
        <v>1792</v>
      </c>
      <c r="I2428" s="23" t="s">
        <v>2484</v>
      </c>
      <c r="J2428" s="23" t="s">
        <v>4001</v>
      </c>
      <c r="K2428" s="23" t="s">
        <v>154</v>
      </c>
      <c r="L2428" s="27">
        <v>0.94499999999999995</v>
      </c>
      <c r="M2428" s="25">
        <v>952</v>
      </c>
      <c r="N2428" s="25">
        <v>897</v>
      </c>
      <c r="O2428" s="24">
        <v>0</v>
      </c>
      <c r="P2428" s="24">
        <v>0</v>
      </c>
      <c r="Q2428" s="24">
        <v>1</v>
      </c>
      <c r="R2428" s="66">
        <v>598.93586550435862</v>
      </c>
      <c r="S2428" s="66">
        <v>6.1058290388412004</v>
      </c>
      <c r="T2428" s="66">
        <v>281.30769230769232</v>
      </c>
      <c r="U2428" s="66">
        <v>609.5</v>
      </c>
      <c r="V2428" s="66">
        <v>192.4736842105263</v>
      </c>
      <c r="W2428" s="24">
        <v>0</v>
      </c>
      <c r="X2428" s="24">
        <v>0</v>
      </c>
      <c r="Y2428" s="24">
        <v>0</v>
      </c>
      <c r="Z2428" s="24">
        <v>1</v>
      </c>
      <c r="AA2428" s="28">
        <v>0.25</v>
      </c>
      <c r="AB2428" s="28">
        <v>0.6</v>
      </c>
      <c r="AC2428" s="28">
        <v>0.15</v>
      </c>
      <c r="AD2428" s="28">
        <v>11.5</v>
      </c>
      <c r="AE2428" s="28">
        <v>11.50097572</v>
      </c>
      <c r="AF2428" t="s">
        <v>736</v>
      </c>
    </row>
    <row r="2429" spans="1:32" ht="18" customHeight="1">
      <c r="A2429" s="22">
        <v>46189</v>
      </c>
      <c r="B2429" s="23" t="s">
        <v>278</v>
      </c>
      <c r="C2429" s="24">
        <v>561</v>
      </c>
      <c r="D2429" s="25">
        <v>6374</v>
      </c>
      <c r="E2429" s="26">
        <v>1181</v>
      </c>
      <c r="F2429" s="24">
        <v>28</v>
      </c>
      <c r="G2429" s="24">
        <v>22</v>
      </c>
      <c r="H2429" s="23" t="s">
        <v>2427</v>
      </c>
      <c r="I2429" s="23" t="s">
        <v>3581</v>
      </c>
      <c r="J2429" s="23" t="s">
        <v>4002</v>
      </c>
      <c r="K2429" s="23" t="s">
        <v>154</v>
      </c>
      <c r="L2429" s="27">
        <v>1.0618000000000001</v>
      </c>
      <c r="M2429" s="25">
        <v>-910</v>
      </c>
      <c r="N2429" s="25">
        <v>223</v>
      </c>
      <c r="O2429" s="24">
        <v>0</v>
      </c>
      <c r="P2429" s="24">
        <v>1</v>
      </c>
      <c r="Q2429" s="24">
        <v>1</v>
      </c>
      <c r="R2429" s="66">
        <v>1058.1556143628061</v>
      </c>
      <c r="S2429" s="66">
        <v>6.0236886838598478</v>
      </c>
      <c r="T2429" s="66">
        <v>227.64285714285711</v>
      </c>
      <c r="U2429" s="66">
        <v>289.72727272727269</v>
      </c>
      <c r="V2429" s="66">
        <v>127.48</v>
      </c>
      <c r="W2429" s="24">
        <v>5</v>
      </c>
      <c r="X2429" s="24">
        <v>5</v>
      </c>
      <c r="Y2429" s="24">
        <v>5</v>
      </c>
      <c r="Z2429" s="24">
        <v>0</v>
      </c>
      <c r="AA2429" s="28">
        <v>3.75</v>
      </c>
      <c r="AB2429" s="28">
        <v>0.8</v>
      </c>
      <c r="AC2429" s="28">
        <v>3</v>
      </c>
      <c r="AD2429" s="28">
        <v>30</v>
      </c>
      <c r="AE2429" s="28">
        <v>30.000975709999999</v>
      </c>
      <c r="AF2429" t="s">
        <v>1684</v>
      </c>
    </row>
    <row r="2430" spans="1:32" ht="18" customHeight="1">
      <c r="A2430" s="22">
        <v>46189</v>
      </c>
      <c r="B2430" s="23" t="s">
        <v>278</v>
      </c>
      <c r="C2430" s="24">
        <v>562</v>
      </c>
      <c r="D2430" s="25">
        <v>5011</v>
      </c>
      <c r="E2430" s="26">
        <v>184</v>
      </c>
      <c r="F2430" s="24">
        <v>22</v>
      </c>
      <c r="G2430" s="24">
        <v>9</v>
      </c>
      <c r="H2430" s="23" t="s">
        <v>1605</v>
      </c>
      <c r="I2430" s="23" t="s">
        <v>3420</v>
      </c>
      <c r="J2430" s="23" t="s">
        <v>4003</v>
      </c>
      <c r="K2430" s="23" t="s">
        <v>154</v>
      </c>
      <c r="L2430" s="27">
        <v>1.0122</v>
      </c>
      <c r="M2430" s="25">
        <v>1659</v>
      </c>
      <c r="N2430" s="25">
        <v>538</v>
      </c>
      <c r="O2430" s="24">
        <v>0</v>
      </c>
      <c r="P2430" s="24">
        <v>2</v>
      </c>
      <c r="Q2430" s="24">
        <v>1</v>
      </c>
      <c r="R2430" s="66">
        <v>838.74849522623492</v>
      </c>
      <c r="S2430" s="66">
        <v>5.9743773354232808</v>
      </c>
      <c r="T2430" s="66">
        <v>227.77272727272731</v>
      </c>
      <c r="U2430" s="66">
        <v>556.77777777777783</v>
      </c>
      <c r="V2430" s="66">
        <v>161.64516129032259</v>
      </c>
      <c r="W2430" s="24">
        <v>5</v>
      </c>
      <c r="X2430" s="24">
        <v>0</v>
      </c>
      <c r="Y2430" s="24">
        <v>1</v>
      </c>
      <c r="Z2430" s="24">
        <v>0</v>
      </c>
      <c r="AA2430" s="28">
        <v>1.5</v>
      </c>
      <c r="AB2430" s="28">
        <v>0.8</v>
      </c>
      <c r="AC2430" s="28">
        <v>1.2</v>
      </c>
      <c r="AD2430" s="28">
        <v>12</v>
      </c>
      <c r="AE2430" s="28">
        <v>12.0009757</v>
      </c>
      <c r="AF2430" t="s">
        <v>3596</v>
      </c>
    </row>
    <row r="2431" spans="1:32" ht="18" customHeight="1">
      <c r="A2431" s="22">
        <v>46189</v>
      </c>
      <c r="B2431" s="23" t="s">
        <v>30</v>
      </c>
      <c r="C2431" s="24">
        <v>563</v>
      </c>
      <c r="D2431" s="25">
        <v>6564</v>
      </c>
      <c r="E2431" s="26">
        <v>-68</v>
      </c>
      <c r="F2431" s="24">
        <v>21</v>
      </c>
      <c r="G2431" s="24">
        <v>27</v>
      </c>
      <c r="H2431" s="23" t="s">
        <v>3918</v>
      </c>
      <c r="I2431" s="23" t="s">
        <v>1147</v>
      </c>
      <c r="J2431" s="23" t="s">
        <v>758</v>
      </c>
      <c r="K2431" s="23" t="s">
        <v>154</v>
      </c>
      <c r="L2431" s="27">
        <v>0.99650000000000005</v>
      </c>
      <c r="M2431" s="25">
        <v>-486</v>
      </c>
      <c r="N2431" s="25">
        <v>16</v>
      </c>
      <c r="O2431" s="24">
        <v>0</v>
      </c>
      <c r="P2431" s="24">
        <v>3</v>
      </c>
      <c r="Q2431" s="24">
        <v>1</v>
      </c>
      <c r="R2431" s="66">
        <v>1112.08094645081</v>
      </c>
      <c r="S2431" s="66">
        <v>5.9024480375721859</v>
      </c>
      <c r="T2431" s="66">
        <v>312.57142857142861</v>
      </c>
      <c r="U2431" s="66">
        <v>243.11111111111109</v>
      </c>
      <c r="V2431" s="66">
        <v>136.75</v>
      </c>
      <c r="W2431" s="24">
        <v>0</v>
      </c>
      <c r="X2431" s="24">
        <v>6</v>
      </c>
      <c r="Y2431" s="24">
        <v>4</v>
      </c>
      <c r="Z2431" s="24">
        <v>5</v>
      </c>
      <c r="AA2431" s="28">
        <v>3.75</v>
      </c>
      <c r="AB2431" s="28">
        <v>0.8</v>
      </c>
      <c r="AC2431" s="28">
        <v>3</v>
      </c>
      <c r="AD2431" s="28">
        <v>40</v>
      </c>
      <c r="AE2431" s="28">
        <v>40.000975689999997</v>
      </c>
      <c r="AF2431" t="s">
        <v>644</v>
      </c>
    </row>
    <row r="2432" spans="1:32" ht="18" customHeight="1">
      <c r="A2432" s="22">
        <v>46189</v>
      </c>
      <c r="B2432" s="23" t="s">
        <v>30</v>
      </c>
      <c r="C2432" s="24">
        <v>565</v>
      </c>
      <c r="D2432" s="25">
        <v>4500</v>
      </c>
      <c r="E2432" s="26">
        <v>-490</v>
      </c>
      <c r="F2432" s="24">
        <v>17</v>
      </c>
      <c r="G2432" s="24">
        <v>9</v>
      </c>
      <c r="H2432" s="23" t="s">
        <v>153</v>
      </c>
      <c r="I2432" s="23" t="s">
        <v>3001</v>
      </c>
      <c r="J2432" s="23" t="s">
        <v>3333</v>
      </c>
      <c r="K2432" s="23" t="s">
        <v>154</v>
      </c>
      <c r="L2432" s="27">
        <v>0.9637</v>
      </c>
      <c r="M2432" s="25">
        <v>-593</v>
      </c>
      <c r="N2432" s="25">
        <v>-422</v>
      </c>
      <c r="O2432" s="24">
        <v>0</v>
      </c>
      <c r="P2432" s="24">
        <v>5</v>
      </c>
      <c r="Q2432" s="24">
        <v>1</v>
      </c>
      <c r="R2432" s="66">
        <v>742.99470734744705</v>
      </c>
      <c r="S2432" s="66">
        <v>6.0565707339496058</v>
      </c>
      <c r="T2432" s="66">
        <v>264.70588235294122</v>
      </c>
      <c r="U2432" s="66">
        <v>500</v>
      </c>
      <c r="V2432" s="66">
        <v>173.07692307692309</v>
      </c>
      <c r="W2432" s="24">
        <v>3</v>
      </c>
      <c r="X2432" s="24">
        <v>0</v>
      </c>
      <c r="Y2432" s="24">
        <v>0</v>
      </c>
      <c r="Z2432" s="24">
        <v>0</v>
      </c>
      <c r="AA2432" s="28">
        <v>0.75</v>
      </c>
      <c r="AB2432" s="28">
        <v>0.6</v>
      </c>
      <c r="AC2432" s="28">
        <v>0.45</v>
      </c>
      <c r="AD2432" s="28">
        <v>14.5</v>
      </c>
      <c r="AE2432" s="28">
        <v>14.50097568</v>
      </c>
      <c r="AF2432" t="s">
        <v>785</v>
      </c>
    </row>
    <row r="2433" spans="1:32" ht="18" customHeight="1">
      <c r="A2433" s="22">
        <v>46189</v>
      </c>
      <c r="B2433" s="23" t="s">
        <v>30</v>
      </c>
      <c r="C2433" s="24">
        <v>566</v>
      </c>
      <c r="D2433" s="25">
        <v>2539</v>
      </c>
      <c r="E2433" s="26">
        <v>-1373</v>
      </c>
      <c r="F2433" s="24">
        <v>6</v>
      </c>
      <c r="G2433" s="24">
        <v>4</v>
      </c>
      <c r="H2433" s="23" t="s">
        <v>2970</v>
      </c>
      <c r="I2433" s="23" t="s">
        <v>4004</v>
      </c>
      <c r="J2433" s="23" t="s">
        <v>4005</v>
      </c>
      <c r="K2433" s="23" t="s">
        <v>154</v>
      </c>
      <c r="L2433" s="27">
        <v>0.81969999999999998</v>
      </c>
      <c r="M2433" s="25">
        <v>569</v>
      </c>
      <c r="N2433" s="25">
        <v>-7</v>
      </c>
      <c r="O2433" s="24">
        <v>0</v>
      </c>
      <c r="P2433" s="24">
        <v>6</v>
      </c>
      <c r="Q2433" s="24">
        <v>1</v>
      </c>
      <c r="R2433" s="66">
        <v>402.83706932337071</v>
      </c>
      <c r="S2433" s="66">
        <v>6.3027963247390737</v>
      </c>
      <c r="T2433" s="66">
        <v>423.16666666666669</v>
      </c>
      <c r="U2433" s="66">
        <v>634.75</v>
      </c>
      <c r="V2433" s="66">
        <v>253.9</v>
      </c>
      <c r="W2433" s="24">
        <v>0</v>
      </c>
      <c r="X2433" s="24">
        <v>0</v>
      </c>
      <c r="Y2433" s="24">
        <v>0</v>
      </c>
      <c r="Z2433" s="24">
        <v>0</v>
      </c>
      <c r="AA2433" s="28">
        <v>0</v>
      </c>
      <c r="AB2433" s="28">
        <v>0.5</v>
      </c>
      <c r="AC2433" s="28">
        <v>0</v>
      </c>
      <c r="AD2433" s="28">
        <v>20</v>
      </c>
      <c r="AE2433" s="28">
        <v>20.000975669999999</v>
      </c>
      <c r="AF2433" t="s">
        <v>590</v>
      </c>
    </row>
    <row r="2434" spans="1:32" ht="18" customHeight="1">
      <c r="A2434" s="22">
        <v>46189</v>
      </c>
      <c r="B2434" s="23" t="s">
        <v>30</v>
      </c>
      <c r="C2434" s="24">
        <v>567</v>
      </c>
      <c r="D2434" s="25">
        <v>4623</v>
      </c>
      <c r="E2434" s="26">
        <v>-185</v>
      </c>
      <c r="F2434" s="24">
        <v>16</v>
      </c>
      <c r="G2434" s="24">
        <v>10</v>
      </c>
      <c r="H2434" s="23" t="s">
        <v>1672</v>
      </c>
      <c r="I2434" s="23" t="s">
        <v>3883</v>
      </c>
      <c r="J2434" s="23" t="s">
        <v>4006</v>
      </c>
      <c r="K2434" s="23" t="s">
        <v>154</v>
      </c>
      <c r="L2434" s="27">
        <v>0.98670000000000002</v>
      </c>
      <c r="M2434" s="25">
        <v>2776</v>
      </c>
      <c r="N2434" s="25">
        <v>-241</v>
      </c>
      <c r="O2434" s="24">
        <v>0</v>
      </c>
      <c r="P2434" s="24">
        <v>7</v>
      </c>
      <c r="Q2434" s="24">
        <v>1</v>
      </c>
      <c r="R2434" s="66">
        <v>837.99439601494396</v>
      </c>
      <c r="S2434" s="66">
        <v>5.5167433362138594</v>
      </c>
      <c r="T2434" s="66">
        <v>288.9375</v>
      </c>
      <c r="U2434" s="66">
        <v>462.3</v>
      </c>
      <c r="V2434" s="66">
        <v>177.80769230769229</v>
      </c>
      <c r="W2434" s="24">
        <v>0</v>
      </c>
      <c r="X2434" s="24">
        <v>0</v>
      </c>
      <c r="Y2434" s="24">
        <v>0</v>
      </c>
      <c r="Z2434" s="24">
        <v>7</v>
      </c>
      <c r="AA2434" s="28">
        <v>1.75</v>
      </c>
      <c r="AB2434" s="28">
        <v>0.6</v>
      </c>
      <c r="AC2434" s="28">
        <v>1.05</v>
      </c>
      <c r="AD2434" s="28">
        <v>20.5</v>
      </c>
      <c r="AE2434" s="28">
        <v>20.500975660000002</v>
      </c>
      <c r="AF2434" t="s">
        <v>631</v>
      </c>
    </row>
    <row r="2435" spans="1:32" ht="18" customHeight="1">
      <c r="A2435" s="22">
        <v>46189</v>
      </c>
      <c r="B2435" s="23" t="s">
        <v>44</v>
      </c>
      <c r="C2435" s="24">
        <v>568</v>
      </c>
      <c r="D2435" s="25">
        <v>4889</v>
      </c>
      <c r="E2435" s="26">
        <v>202</v>
      </c>
      <c r="F2435" s="24">
        <v>23</v>
      </c>
      <c r="G2435" s="24">
        <v>7</v>
      </c>
      <c r="H2435" s="23" t="s">
        <v>952</v>
      </c>
      <c r="I2435" s="23" t="s">
        <v>2713</v>
      </c>
      <c r="J2435" s="23" t="s">
        <v>4007</v>
      </c>
      <c r="K2435" s="23" t="s">
        <v>154</v>
      </c>
      <c r="L2435" s="27">
        <v>1.0138</v>
      </c>
      <c r="M2435" s="25">
        <v>-536</v>
      </c>
      <c r="N2435" s="25">
        <v>402</v>
      </c>
      <c r="O2435" s="24">
        <v>0</v>
      </c>
      <c r="P2435" s="24">
        <v>8</v>
      </c>
      <c r="Q2435" s="24">
        <v>1</v>
      </c>
      <c r="R2435" s="66">
        <v>796.43986093814863</v>
      </c>
      <c r="S2435" s="66">
        <v>6.1385676932858573</v>
      </c>
      <c r="T2435" s="66">
        <v>212.56521739130429</v>
      </c>
      <c r="U2435" s="66">
        <v>698.42857142857144</v>
      </c>
      <c r="V2435" s="66">
        <v>162.9666666666667</v>
      </c>
      <c r="W2435" s="24">
        <v>6</v>
      </c>
      <c r="X2435" s="24">
        <v>0</v>
      </c>
      <c r="Y2435" s="24">
        <v>1</v>
      </c>
      <c r="Z2435" s="24">
        <v>0</v>
      </c>
      <c r="AA2435" s="28">
        <v>1.75</v>
      </c>
      <c r="AB2435" s="28">
        <v>0.6</v>
      </c>
      <c r="AC2435" s="28">
        <v>1.05</v>
      </c>
      <c r="AD2435" s="28">
        <v>10.5</v>
      </c>
      <c r="AE2435" s="28">
        <v>10.500975650000001</v>
      </c>
      <c r="AF2435" t="s">
        <v>4008</v>
      </c>
    </row>
    <row r="2436" spans="1:32" ht="18" customHeight="1">
      <c r="A2436" s="22">
        <v>46189</v>
      </c>
      <c r="B2436" s="23" t="s">
        <v>44</v>
      </c>
      <c r="C2436" s="24">
        <v>570</v>
      </c>
      <c r="D2436" s="25">
        <v>6361</v>
      </c>
      <c r="E2436" s="26">
        <v>-664</v>
      </c>
      <c r="F2436" s="24">
        <v>21</v>
      </c>
      <c r="G2436" s="24">
        <v>17</v>
      </c>
      <c r="H2436" s="23" t="s">
        <v>1029</v>
      </c>
      <c r="I2436" s="23" t="s">
        <v>2834</v>
      </c>
      <c r="J2436" s="23" t="s">
        <v>2216</v>
      </c>
      <c r="K2436" s="23" t="s">
        <v>154</v>
      </c>
      <c r="L2436" s="27">
        <v>0.96519999999999995</v>
      </c>
      <c r="M2436" s="25">
        <v>-595</v>
      </c>
      <c r="N2436" s="25">
        <v>-576</v>
      </c>
      <c r="O2436" s="24">
        <v>0</v>
      </c>
      <c r="P2436" s="24">
        <v>0</v>
      </c>
      <c r="Q2436" s="24">
        <v>1</v>
      </c>
      <c r="R2436" s="66">
        <v>1093.421907430469</v>
      </c>
      <c r="S2436" s="66">
        <v>5.8175165110312168</v>
      </c>
      <c r="T2436" s="66">
        <v>302.90476190476193</v>
      </c>
      <c r="U2436" s="66">
        <v>374.1764705882353</v>
      </c>
      <c r="V2436" s="66">
        <v>167.39473684210529</v>
      </c>
      <c r="W2436" s="24">
        <v>0</v>
      </c>
      <c r="X2436" s="24">
        <v>3</v>
      </c>
      <c r="Y2436" s="24">
        <v>1</v>
      </c>
      <c r="Z2436" s="24">
        <v>5</v>
      </c>
      <c r="AA2436" s="28">
        <v>2.25</v>
      </c>
      <c r="AB2436" s="28">
        <v>0.8</v>
      </c>
      <c r="AC2436" s="28">
        <v>1.8</v>
      </c>
      <c r="AD2436" s="28">
        <v>28</v>
      </c>
      <c r="AE2436" s="28">
        <v>28.00097564</v>
      </c>
      <c r="AF2436" t="s">
        <v>633</v>
      </c>
    </row>
    <row r="2437" spans="1:32" ht="18" customHeight="1">
      <c r="A2437" s="22">
        <v>46189</v>
      </c>
      <c r="B2437" s="23" t="s">
        <v>44</v>
      </c>
      <c r="C2437" s="24">
        <v>571</v>
      </c>
      <c r="D2437" s="25">
        <v>4029</v>
      </c>
      <c r="E2437" s="26">
        <v>101</v>
      </c>
      <c r="F2437" s="24">
        <v>15</v>
      </c>
      <c r="G2437" s="24">
        <v>12</v>
      </c>
      <c r="H2437" s="23" t="s">
        <v>4009</v>
      </c>
      <c r="I2437" s="23" t="s">
        <v>1983</v>
      </c>
      <c r="J2437" s="23" t="s">
        <v>4010</v>
      </c>
      <c r="K2437" s="23" t="s">
        <v>154</v>
      </c>
      <c r="L2437" s="27">
        <v>1.0084</v>
      </c>
      <c r="M2437" s="25">
        <v>-1270</v>
      </c>
      <c r="N2437" s="25">
        <v>-439</v>
      </c>
      <c r="O2437" s="24">
        <v>0</v>
      </c>
      <c r="P2437" s="24">
        <v>1</v>
      </c>
      <c r="Q2437" s="24">
        <v>1</v>
      </c>
      <c r="R2437" s="66">
        <v>692.00809464508097</v>
      </c>
      <c r="S2437" s="66">
        <v>5.8221862304463432</v>
      </c>
      <c r="T2437" s="66">
        <v>268.60000000000002</v>
      </c>
      <c r="U2437" s="66">
        <v>335.75</v>
      </c>
      <c r="V2437" s="66">
        <v>149.2222222222222</v>
      </c>
      <c r="W2437" s="24">
        <v>1</v>
      </c>
      <c r="X2437" s="24">
        <v>4</v>
      </c>
      <c r="Y2437" s="24">
        <v>3</v>
      </c>
      <c r="Z2437" s="24">
        <v>5</v>
      </c>
      <c r="AA2437" s="28">
        <v>3.25</v>
      </c>
      <c r="AB2437" s="28">
        <v>0.6</v>
      </c>
      <c r="AC2437" s="28">
        <v>1.95</v>
      </c>
      <c r="AD2437" s="28">
        <v>19.5</v>
      </c>
      <c r="AE2437" s="28">
        <v>19.500975629999999</v>
      </c>
      <c r="AF2437" t="s">
        <v>921</v>
      </c>
    </row>
    <row r="2438" spans="1:32" ht="18" customHeight="1">
      <c r="A2438" s="22">
        <v>46189</v>
      </c>
      <c r="B2438" s="23" t="s">
        <v>44</v>
      </c>
      <c r="C2438" s="24">
        <v>572</v>
      </c>
      <c r="D2438" s="25">
        <v>8011</v>
      </c>
      <c r="E2438" s="26">
        <v>2310</v>
      </c>
      <c r="F2438" s="24">
        <v>44</v>
      </c>
      <c r="G2438" s="24">
        <v>18</v>
      </c>
      <c r="H2438" s="23" t="s">
        <v>632</v>
      </c>
      <c r="I2438" s="23" t="s">
        <v>589</v>
      </c>
      <c r="J2438" s="23" t="s">
        <v>4011</v>
      </c>
      <c r="K2438" s="23" t="s">
        <v>154</v>
      </c>
      <c r="L2438" s="27">
        <v>1.0961000000000001</v>
      </c>
      <c r="M2438" s="25">
        <v>704</v>
      </c>
      <c r="N2438" s="25">
        <v>-217</v>
      </c>
      <c r="O2438" s="24">
        <v>0</v>
      </c>
      <c r="P2438" s="24">
        <v>2</v>
      </c>
      <c r="Q2438" s="24">
        <v>1</v>
      </c>
      <c r="R2438" s="66">
        <v>1284.6616334578659</v>
      </c>
      <c r="S2438" s="66">
        <v>6.2358832795816834</v>
      </c>
      <c r="T2438" s="66">
        <v>182.06818181818181</v>
      </c>
      <c r="U2438" s="66">
        <v>445.05555555555549</v>
      </c>
      <c r="V2438" s="66">
        <v>129.20967741935479</v>
      </c>
      <c r="W2438" s="24">
        <v>7</v>
      </c>
      <c r="X2438" s="24">
        <v>1</v>
      </c>
      <c r="Y2438" s="24">
        <v>5</v>
      </c>
      <c r="Z2438" s="24">
        <v>0</v>
      </c>
      <c r="AA2438" s="28">
        <v>3.25</v>
      </c>
      <c r="AB2438" s="28">
        <v>1</v>
      </c>
      <c r="AC2438" s="28">
        <v>3.25</v>
      </c>
      <c r="AD2438" s="28">
        <v>32.5</v>
      </c>
      <c r="AE2438" s="28">
        <v>32.500975619999998</v>
      </c>
      <c r="AF2438" t="s">
        <v>1231</v>
      </c>
    </row>
    <row r="2439" spans="1:32" ht="18" customHeight="1">
      <c r="A2439" s="22">
        <v>46189</v>
      </c>
      <c r="B2439" s="23" t="s">
        <v>44</v>
      </c>
      <c r="C2439" s="24">
        <v>573</v>
      </c>
      <c r="D2439" s="25">
        <v>5882</v>
      </c>
      <c r="E2439" s="26">
        <v>-1492</v>
      </c>
      <c r="F2439" s="24">
        <v>18</v>
      </c>
      <c r="G2439" s="24">
        <v>12</v>
      </c>
      <c r="H2439" s="23" t="s">
        <v>4012</v>
      </c>
      <c r="I2439" s="23" t="s">
        <v>4013</v>
      </c>
      <c r="J2439" s="23" t="s">
        <v>4014</v>
      </c>
      <c r="K2439" s="23" t="s">
        <v>154</v>
      </c>
      <c r="L2439" s="27">
        <v>0.91539999999999999</v>
      </c>
      <c r="M2439" s="25">
        <v>421</v>
      </c>
      <c r="N2439" s="25">
        <v>-55</v>
      </c>
      <c r="O2439" s="24">
        <v>0</v>
      </c>
      <c r="P2439" s="24">
        <v>3</v>
      </c>
      <c r="Q2439" s="24">
        <v>1</v>
      </c>
      <c r="R2439" s="66">
        <v>988.53185969281867</v>
      </c>
      <c r="S2439" s="66">
        <v>5.9502381661505597</v>
      </c>
      <c r="T2439" s="66">
        <v>326.77777777777783</v>
      </c>
      <c r="U2439" s="66">
        <v>490.16666666666669</v>
      </c>
      <c r="V2439" s="66">
        <v>196.06666666666669</v>
      </c>
      <c r="W2439" s="24">
        <v>0</v>
      </c>
      <c r="X2439" s="24">
        <v>0</v>
      </c>
      <c r="Y2439" s="24">
        <v>0</v>
      </c>
      <c r="Z2439" s="24">
        <v>1</v>
      </c>
      <c r="AA2439" s="28">
        <v>0.25</v>
      </c>
      <c r="AB2439" s="28">
        <v>0.8</v>
      </c>
      <c r="AC2439" s="28">
        <v>0.2</v>
      </c>
      <c r="AD2439" s="28">
        <v>12</v>
      </c>
      <c r="AE2439" s="28">
        <v>12.000975609999999</v>
      </c>
      <c r="AF2439" t="s">
        <v>2406</v>
      </c>
    </row>
    <row r="2440" spans="1:32" ht="18" customHeight="1">
      <c r="A2440" s="22">
        <v>46189</v>
      </c>
      <c r="B2440" s="23" t="s">
        <v>14</v>
      </c>
      <c r="C2440" s="24">
        <v>501</v>
      </c>
      <c r="D2440" s="25">
        <v>6303</v>
      </c>
      <c r="E2440" s="26">
        <v>-1125</v>
      </c>
      <c r="F2440" s="24">
        <v>22</v>
      </c>
      <c r="G2440" s="24">
        <v>17</v>
      </c>
      <c r="H2440" s="23" t="s">
        <v>1605</v>
      </c>
      <c r="I2440" s="23" t="s">
        <v>3478</v>
      </c>
      <c r="J2440" s="23" t="s">
        <v>4015</v>
      </c>
      <c r="K2440" s="23" t="s">
        <v>154</v>
      </c>
      <c r="L2440" s="27">
        <v>0.9405</v>
      </c>
      <c r="M2440" s="25">
        <v>583</v>
      </c>
      <c r="N2440" s="25">
        <v>-227</v>
      </c>
      <c r="O2440" s="24">
        <v>0</v>
      </c>
      <c r="P2440" s="24">
        <v>1</v>
      </c>
      <c r="Q2440" s="24">
        <v>1</v>
      </c>
      <c r="R2440" s="66">
        <v>987.46575342465758</v>
      </c>
      <c r="S2440" s="66">
        <v>6.3830061732676704</v>
      </c>
      <c r="T2440" s="66">
        <v>286.5</v>
      </c>
      <c r="U2440" s="66">
        <v>370.76470588235293</v>
      </c>
      <c r="V2440" s="66">
        <v>161.61538461538461</v>
      </c>
      <c r="W2440" s="24">
        <v>0</v>
      </c>
      <c r="X2440" s="24">
        <v>0</v>
      </c>
      <c r="Y2440" s="24">
        <v>0</v>
      </c>
      <c r="Z2440" s="24">
        <v>0</v>
      </c>
      <c r="AA2440" s="28">
        <v>0</v>
      </c>
      <c r="AB2440" s="28">
        <v>0.8</v>
      </c>
      <c r="AC2440" s="28">
        <v>0</v>
      </c>
      <c r="AD2440" s="28">
        <v>10</v>
      </c>
      <c r="AE2440" s="28">
        <v>10.0009756</v>
      </c>
      <c r="AF2440" t="s">
        <v>584</v>
      </c>
    </row>
    <row r="2441" spans="1:32" ht="18" customHeight="1">
      <c r="A2441" s="22">
        <v>46189</v>
      </c>
      <c r="B2441" s="23" t="s">
        <v>14</v>
      </c>
      <c r="C2441" s="24">
        <v>502</v>
      </c>
      <c r="D2441" s="25">
        <v>3546</v>
      </c>
      <c r="E2441" s="26">
        <v>-2062</v>
      </c>
      <c r="F2441" s="24">
        <v>8</v>
      </c>
      <c r="G2441" s="24">
        <v>7</v>
      </c>
      <c r="H2441" s="23" t="s">
        <v>4016</v>
      </c>
      <c r="I2441" s="23" t="s">
        <v>4017</v>
      </c>
      <c r="J2441" s="23" t="s">
        <v>4018</v>
      </c>
      <c r="K2441" s="23" t="s">
        <v>154</v>
      </c>
      <c r="L2441" s="27">
        <v>0.80620000000000003</v>
      </c>
      <c r="M2441" s="25">
        <v>483</v>
      </c>
      <c r="N2441" s="25">
        <v>-549</v>
      </c>
      <c r="O2441" s="24">
        <v>0</v>
      </c>
      <c r="P2441" s="24">
        <v>2</v>
      </c>
      <c r="Q2441" s="24">
        <v>1</v>
      </c>
      <c r="R2441" s="66">
        <v>538.9788293897883</v>
      </c>
      <c r="S2441" s="66">
        <v>6.5791081330868764</v>
      </c>
      <c r="T2441" s="66">
        <v>443.25</v>
      </c>
      <c r="U2441" s="66">
        <v>506.57142857142861</v>
      </c>
      <c r="V2441" s="66">
        <v>236.4</v>
      </c>
      <c r="W2441" s="24">
        <v>0</v>
      </c>
      <c r="X2441" s="24">
        <v>0</v>
      </c>
      <c r="Y2441" s="24">
        <v>0</v>
      </c>
      <c r="Z2441" s="24">
        <v>0</v>
      </c>
      <c r="AA2441" s="28">
        <v>0</v>
      </c>
      <c r="AB2441" s="28">
        <v>0.6</v>
      </c>
      <c r="AC2441" s="28">
        <v>0</v>
      </c>
      <c r="AD2441" s="28">
        <v>10</v>
      </c>
      <c r="AE2441" s="28">
        <v>10.000975589999999</v>
      </c>
      <c r="AF2441" t="s">
        <v>584</v>
      </c>
    </row>
    <row r="2442" spans="1:32" ht="18" customHeight="1">
      <c r="A2442" s="22">
        <v>46189</v>
      </c>
      <c r="B2442" s="23" t="s">
        <v>14</v>
      </c>
      <c r="C2442" s="24">
        <v>503</v>
      </c>
      <c r="D2442" s="25">
        <v>2088</v>
      </c>
      <c r="E2442" s="26">
        <v>-329</v>
      </c>
      <c r="F2442" s="24">
        <v>8</v>
      </c>
      <c r="G2442" s="24">
        <v>2</v>
      </c>
      <c r="H2442" s="23" t="s">
        <v>2342</v>
      </c>
      <c r="I2442" s="23" t="s">
        <v>3356</v>
      </c>
      <c r="J2442" s="23" t="s">
        <v>4019</v>
      </c>
      <c r="K2442" s="23" t="s">
        <v>154</v>
      </c>
      <c r="L2442" s="27">
        <v>0.94750000000000001</v>
      </c>
      <c r="M2442" s="25">
        <v>1500</v>
      </c>
      <c r="N2442" s="25">
        <v>1038</v>
      </c>
      <c r="O2442" s="24">
        <v>0</v>
      </c>
      <c r="P2442" s="24">
        <v>3</v>
      </c>
      <c r="Q2442" s="24">
        <v>1</v>
      </c>
      <c r="R2442" s="66">
        <v>354.79654420921548</v>
      </c>
      <c r="S2442" s="66">
        <v>5.8850629581351104</v>
      </c>
      <c r="T2442" s="66">
        <v>261</v>
      </c>
      <c r="U2442" s="66">
        <v>1044</v>
      </c>
      <c r="V2442" s="66">
        <v>208.8</v>
      </c>
      <c r="W2442" s="24">
        <v>0</v>
      </c>
      <c r="X2442" s="24">
        <v>0</v>
      </c>
      <c r="Y2442" s="24">
        <v>0</v>
      </c>
      <c r="Z2442" s="24">
        <v>7</v>
      </c>
      <c r="AA2442" s="28">
        <v>1.75</v>
      </c>
      <c r="AB2442" s="28">
        <v>0.5</v>
      </c>
      <c r="AC2442" s="28">
        <v>0.875</v>
      </c>
      <c r="AD2442" s="28">
        <v>18.8</v>
      </c>
      <c r="AE2442" s="28">
        <v>18.800975579999999</v>
      </c>
      <c r="AF2442" t="s">
        <v>612</v>
      </c>
    </row>
    <row r="2443" spans="1:32" ht="18" customHeight="1">
      <c r="A2443" s="22">
        <v>46189</v>
      </c>
      <c r="B2443" s="23" t="s">
        <v>14</v>
      </c>
      <c r="C2443" s="24">
        <v>505</v>
      </c>
      <c r="D2443" s="25">
        <v>3730</v>
      </c>
      <c r="E2443" s="26">
        <v>-1838</v>
      </c>
      <c r="F2443" s="24">
        <v>7</v>
      </c>
      <c r="G2443" s="24">
        <v>13</v>
      </c>
      <c r="H2443" s="23" t="s">
        <v>2620</v>
      </c>
      <c r="I2443" s="23" t="s">
        <v>4020</v>
      </c>
      <c r="J2443" s="23" t="s">
        <v>817</v>
      </c>
      <c r="K2443" s="23" t="s">
        <v>154</v>
      </c>
      <c r="L2443" s="27">
        <v>0.8357</v>
      </c>
      <c r="M2443" s="25">
        <v>-855</v>
      </c>
      <c r="N2443" s="25">
        <v>-588</v>
      </c>
      <c r="O2443" s="24">
        <v>0</v>
      </c>
      <c r="P2443" s="24">
        <v>5</v>
      </c>
      <c r="Q2443" s="24">
        <v>1</v>
      </c>
      <c r="R2443" s="66">
        <v>583.13283520132836</v>
      </c>
      <c r="S2443" s="66">
        <v>6.3964842568198144</v>
      </c>
      <c r="T2443" s="66">
        <v>532.85714285714289</v>
      </c>
      <c r="U2443" s="66">
        <v>286.92307692307691</v>
      </c>
      <c r="V2443" s="66">
        <v>186.5</v>
      </c>
      <c r="W2443" s="24">
        <v>0</v>
      </c>
      <c r="X2443" s="24">
        <v>4</v>
      </c>
      <c r="Y2443" s="24">
        <v>0</v>
      </c>
      <c r="Z2443" s="24">
        <v>0</v>
      </c>
      <c r="AA2443" s="28">
        <v>1</v>
      </c>
      <c r="AB2443" s="28">
        <v>0.6</v>
      </c>
      <c r="AC2443" s="28">
        <v>0.6</v>
      </c>
      <c r="AD2443" s="28">
        <v>16</v>
      </c>
      <c r="AE2443" s="28">
        <v>16.000975570000001</v>
      </c>
      <c r="AF2443" t="s">
        <v>2062</v>
      </c>
    </row>
    <row r="2444" spans="1:32" ht="18" customHeight="1">
      <c r="A2444" s="22">
        <v>46189</v>
      </c>
      <c r="B2444" s="23" t="s">
        <v>14</v>
      </c>
      <c r="C2444" s="24">
        <v>506</v>
      </c>
      <c r="D2444" s="25">
        <v>6465</v>
      </c>
      <c r="E2444" s="26">
        <v>2106</v>
      </c>
      <c r="F2444" s="24">
        <v>34</v>
      </c>
      <c r="G2444" s="24">
        <v>21</v>
      </c>
      <c r="H2444" s="23" t="s">
        <v>205</v>
      </c>
      <c r="I2444" s="23" t="s">
        <v>1405</v>
      </c>
      <c r="J2444" s="23" t="s">
        <v>2864</v>
      </c>
      <c r="K2444" s="23" t="s">
        <v>154</v>
      </c>
      <c r="L2444" s="27">
        <v>1.1086</v>
      </c>
      <c r="M2444" s="25">
        <v>852</v>
      </c>
      <c r="N2444" s="25">
        <v>-376</v>
      </c>
      <c r="O2444" s="24">
        <v>0</v>
      </c>
      <c r="P2444" s="24">
        <v>6</v>
      </c>
      <c r="Q2444" s="24">
        <v>1</v>
      </c>
      <c r="R2444" s="66">
        <v>1034.541562889166</v>
      </c>
      <c r="S2444" s="66">
        <v>6.2491447728259324</v>
      </c>
      <c r="T2444" s="66">
        <v>190.14705882352939</v>
      </c>
      <c r="U2444" s="66">
        <v>307.85714285714278</v>
      </c>
      <c r="V2444" s="66">
        <v>117.5454545454545</v>
      </c>
      <c r="W2444" s="24">
        <v>7</v>
      </c>
      <c r="X2444" s="24">
        <v>3</v>
      </c>
      <c r="Y2444" s="24">
        <v>6</v>
      </c>
      <c r="Z2444" s="24">
        <v>1</v>
      </c>
      <c r="AA2444" s="28">
        <v>4.25</v>
      </c>
      <c r="AB2444" s="28">
        <v>0.8</v>
      </c>
      <c r="AC2444" s="28">
        <v>3.4</v>
      </c>
      <c r="AD2444" s="28">
        <v>44</v>
      </c>
      <c r="AE2444" s="28">
        <v>44.000975560000001</v>
      </c>
      <c r="AF2444" t="s">
        <v>218</v>
      </c>
    </row>
    <row r="2445" spans="1:32" ht="18" customHeight="1">
      <c r="A2445" s="22">
        <v>46189</v>
      </c>
      <c r="B2445" s="23" t="s">
        <v>14</v>
      </c>
      <c r="C2445" s="24">
        <v>507</v>
      </c>
      <c r="D2445" s="25">
        <v>6910</v>
      </c>
      <c r="E2445" s="26">
        <v>-245</v>
      </c>
      <c r="F2445" s="24">
        <v>25</v>
      </c>
      <c r="G2445" s="24">
        <v>24</v>
      </c>
      <c r="H2445" s="23" t="s">
        <v>3313</v>
      </c>
      <c r="I2445" s="23" t="s">
        <v>1384</v>
      </c>
      <c r="J2445" s="23" t="s">
        <v>745</v>
      </c>
      <c r="K2445" s="23" t="s">
        <v>154</v>
      </c>
      <c r="L2445" s="27">
        <v>0.98819999999999997</v>
      </c>
      <c r="M2445" s="25">
        <v>-1541</v>
      </c>
      <c r="N2445" s="25">
        <v>144</v>
      </c>
      <c r="O2445" s="24">
        <v>0</v>
      </c>
      <c r="P2445" s="24">
        <v>7</v>
      </c>
      <c r="Q2445" s="24">
        <v>1</v>
      </c>
      <c r="R2445" s="66">
        <v>1115.3107617268579</v>
      </c>
      <c r="S2445" s="66">
        <v>6.1955826457740892</v>
      </c>
      <c r="T2445" s="66">
        <v>276.39999999999998</v>
      </c>
      <c r="U2445" s="66">
        <v>287.91666666666669</v>
      </c>
      <c r="V2445" s="66">
        <v>141.0204081632653</v>
      </c>
      <c r="W2445" s="24">
        <v>0</v>
      </c>
      <c r="X2445" s="24">
        <v>3</v>
      </c>
      <c r="Y2445" s="24">
        <v>3</v>
      </c>
      <c r="Z2445" s="24">
        <v>2</v>
      </c>
      <c r="AA2445" s="28">
        <v>2</v>
      </c>
      <c r="AB2445" s="28">
        <v>0.8</v>
      </c>
      <c r="AC2445" s="28">
        <v>1.6</v>
      </c>
      <c r="AD2445" s="28">
        <v>26</v>
      </c>
      <c r="AE2445" s="28">
        <v>26.00097555</v>
      </c>
      <c r="AF2445" t="s">
        <v>1958</v>
      </c>
    </row>
    <row r="2446" spans="1:32" ht="18" customHeight="1">
      <c r="A2446" s="22">
        <v>46189</v>
      </c>
      <c r="B2446" s="23" t="s">
        <v>24</v>
      </c>
      <c r="C2446" s="24">
        <v>631</v>
      </c>
      <c r="D2446" s="25">
        <v>5879</v>
      </c>
      <c r="E2446" s="26">
        <v>-3228</v>
      </c>
      <c r="F2446" s="24">
        <v>0</v>
      </c>
      <c r="G2446" s="24">
        <v>17</v>
      </c>
      <c r="H2446" s="23" t="s">
        <v>2006</v>
      </c>
      <c r="I2446" s="23" t="s">
        <v>214</v>
      </c>
      <c r="J2446" s="23" t="s">
        <v>2006</v>
      </c>
      <c r="K2446" s="23" t="s">
        <v>154</v>
      </c>
      <c r="L2446" s="27">
        <v>0.81699999999999995</v>
      </c>
      <c r="M2446" s="25">
        <v>-131</v>
      </c>
      <c r="N2446" s="25">
        <v>-1211</v>
      </c>
      <c r="O2446" s="24">
        <v>0</v>
      </c>
      <c r="P2446" s="24">
        <v>1</v>
      </c>
      <c r="Q2446" s="24">
        <v>0</v>
      </c>
      <c r="R2446" s="66"/>
      <c r="S2446" s="66"/>
      <c r="T2446" s="66"/>
      <c r="U2446" s="66"/>
      <c r="V2446" s="66"/>
      <c r="W2446" s="24"/>
      <c r="X2446" s="24"/>
      <c r="Y2446" s="24"/>
      <c r="Z2446" s="24"/>
      <c r="AA2446" s="28"/>
      <c r="AB2446" s="28">
        <v>0.8</v>
      </c>
      <c r="AC2446" s="28"/>
      <c r="AD2446" s="28">
        <v>30</v>
      </c>
      <c r="AE2446" s="28">
        <v>30.000975539999999</v>
      </c>
      <c r="AF2446" t="s">
        <v>661</v>
      </c>
    </row>
    <row r="2447" spans="1:32" ht="18" customHeight="1">
      <c r="A2447" s="22">
        <v>46189</v>
      </c>
      <c r="B2447" s="23" t="s">
        <v>24</v>
      </c>
      <c r="C2447" s="24">
        <v>632</v>
      </c>
      <c r="D2447" s="25">
        <v>3191</v>
      </c>
      <c r="E2447" s="26">
        <v>-717</v>
      </c>
      <c r="F2447" s="24">
        <v>0</v>
      </c>
      <c r="G2447" s="24">
        <v>12</v>
      </c>
      <c r="H2447" s="23" t="s">
        <v>4021</v>
      </c>
      <c r="I2447" s="23" t="s">
        <v>214</v>
      </c>
      <c r="J2447" s="23" t="s">
        <v>4021</v>
      </c>
      <c r="K2447" s="23" t="s">
        <v>154</v>
      </c>
      <c r="L2447" s="27">
        <v>0.92510000000000003</v>
      </c>
      <c r="M2447" s="25">
        <v>-1673</v>
      </c>
      <c r="N2447" s="25">
        <v>-308</v>
      </c>
      <c r="O2447" s="24">
        <v>0</v>
      </c>
      <c r="P2447" s="24">
        <v>2</v>
      </c>
      <c r="Q2447" s="24">
        <v>0</v>
      </c>
      <c r="R2447" s="66"/>
      <c r="S2447" s="66"/>
      <c r="T2447" s="66"/>
      <c r="U2447" s="66"/>
      <c r="V2447" s="66"/>
      <c r="W2447" s="24"/>
      <c r="X2447" s="24"/>
      <c r="Y2447" s="24"/>
      <c r="Z2447" s="24"/>
      <c r="AA2447" s="28"/>
      <c r="AB2447" s="28">
        <v>0.6</v>
      </c>
      <c r="AC2447" s="28"/>
      <c r="AD2447" s="28">
        <v>30</v>
      </c>
      <c r="AE2447" s="28">
        <v>30.000975530000002</v>
      </c>
      <c r="AF2447" t="s">
        <v>661</v>
      </c>
    </row>
    <row r="2448" spans="1:32" ht="18" customHeight="1">
      <c r="A2448" s="22">
        <v>46189</v>
      </c>
      <c r="B2448" s="23" t="s">
        <v>24</v>
      </c>
      <c r="C2448" s="24">
        <v>633</v>
      </c>
      <c r="D2448" s="25">
        <v>3694</v>
      </c>
      <c r="E2448" s="26">
        <v>-3008</v>
      </c>
      <c r="F2448" s="24">
        <v>0</v>
      </c>
      <c r="G2448" s="24">
        <v>9</v>
      </c>
      <c r="H2448" s="23" t="s">
        <v>3979</v>
      </c>
      <c r="I2448" s="23" t="s">
        <v>214</v>
      </c>
      <c r="J2448" s="23" t="s">
        <v>3979</v>
      </c>
      <c r="K2448" s="23" t="s">
        <v>154</v>
      </c>
      <c r="L2448" s="27">
        <v>0.72860000000000003</v>
      </c>
      <c r="M2448" s="25">
        <v>-3591</v>
      </c>
      <c r="N2448" s="25">
        <v>-2559</v>
      </c>
      <c r="O2448" s="24">
        <v>0</v>
      </c>
      <c r="P2448" s="24">
        <v>3</v>
      </c>
      <c r="Q2448" s="24">
        <v>0</v>
      </c>
      <c r="R2448" s="66"/>
      <c r="S2448" s="66"/>
      <c r="T2448" s="66"/>
      <c r="U2448" s="66"/>
      <c r="V2448" s="66"/>
      <c r="W2448" s="24"/>
      <c r="X2448" s="24"/>
      <c r="Y2448" s="24"/>
      <c r="Z2448" s="24"/>
      <c r="AA2448" s="28"/>
      <c r="AB2448" s="28">
        <v>0.6</v>
      </c>
      <c r="AC2448" s="28"/>
      <c r="AD2448" s="28">
        <v>30</v>
      </c>
      <c r="AE2448" s="28">
        <v>30.000975520000001</v>
      </c>
      <c r="AF2448" t="s">
        <v>661</v>
      </c>
    </row>
    <row r="2449" spans="1:32" ht="18" customHeight="1">
      <c r="A2449" s="22">
        <v>46189</v>
      </c>
      <c r="B2449" s="23" t="s">
        <v>307</v>
      </c>
      <c r="C2449" s="24">
        <v>635</v>
      </c>
      <c r="D2449" s="25">
        <v>2194</v>
      </c>
      <c r="E2449" s="26">
        <v>-2219</v>
      </c>
      <c r="F2449" s="24">
        <v>12</v>
      </c>
      <c r="G2449" s="24">
        <v>6</v>
      </c>
      <c r="H2449" s="23" t="s">
        <v>454</v>
      </c>
      <c r="I2449" s="23" t="s">
        <v>603</v>
      </c>
      <c r="J2449" s="23" t="s">
        <v>4022</v>
      </c>
      <c r="K2449" s="23" t="s">
        <v>154</v>
      </c>
      <c r="L2449" s="27">
        <v>0.66290000000000004</v>
      </c>
      <c r="M2449" s="25">
        <v>-257</v>
      </c>
      <c r="N2449" s="25">
        <v>120</v>
      </c>
      <c r="O2449" s="24">
        <v>0</v>
      </c>
      <c r="P2449" s="24">
        <v>5</v>
      </c>
      <c r="Q2449" s="24">
        <v>0</v>
      </c>
      <c r="R2449" s="66"/>
      <c r="S2449" s="66"/>
      <c r="T2449" s="66"/>
      <c r="U2449" s="66"/>
      <c r="V2449" s="66"/>
      <c r="W2449" s="24"/>
      <c r="X2449" s="24"/>
      <c r="Y2449" s="24"/>
      <c r="Z2449" s="24"/>
      <c r="AA2449" s="28"/>
      <c r="AB2449" s="28">
        <v>0.5</v>
      </c>
      <c r="AC2449" s="28"/>
      <c r="AD2449" s="28">
        <v>30</v>
      </c>
      <c r="AE2449" s="28">
        <v>30.00097551</v>
      </c>
      <c r="AF2449" t="s">
        <v>661</v>
      </c>
    </row>
    <row r="2450" spans="1:32" ht="18" customHeight="1">
      <c r="A2450" s="22">
        <v>46189</v>
      </c>
      <c r="B2450" s="23" t="s">
        <v>307</v>
      </c>
      <c r="C2450" s="24">
        <v>636</v>
      </c>
      <c r="D2450" s="25">
        <v>3053</v>
      </c>
      <c r="E2450" s="26">
        <v>-2926</v>
      </c>
      <c r="F2450" s="24">
        <v>18</v>
      </c>
      <c r="G2450" s="24">
        <v>7</v>
      </c>
      <c r="H2450" s="23" t="s">
        <v>1226</v>
      </c>
      <c r="I2450" s="23" t="s">
        <v>4023</v>
      </c>
      <c r="J2450" s="23" t="s">
        <v>4024</v>
      </c>
      <c r="K2450" s="23" t="s">
        <v>154</v>
      </c>
      <c r="L2450" s="27">
        <v>0.68049999999999999</v>
      </c>
      <c r="M2450" s="25">
        <v>29</v>
      </c>
      <c r="N2450" s="25">
        <v>-2387</v>
      </c>
      <c r="O2450" s="24">
        <v>0</v>
      </c>
      <c r="P2450" s="24">
        <v>6</v>
      </c>
      <c r="Q2450" s="24">
        <v>0</v>
      </c>
      <c r="R2450" s="66"/>
      <c r="S2450" s="66"/>
      <c r="T2450" s="66"/>
      <c r="U2450" s="66"/>
      <c r="V2450" s="66"/>
      <c r="W2450" s="24"/>
      <c r="X2450" s="24"/>
      <c r="Y2450" s="24"/>
      <c r="Z2450" s="24"/>
      <c r="AA2450" s="28"/>
      <c r="AB2450" s="28">
        <v>0.6</v>
      </c>
      <c r="AC2450" s="28"/>
      <c r="AD2450" s="28">
        <v>40</v>
      </c>
      <c r="AE2450" s="28">
        <v>40.000975500000003</v>
      </c>
      <c r="AF2450" t="s">
        <v>664</v>
      </c>
    </row>
    <row r="2451" spans="1:32" ht="18" customHeight="1">
      <c r="A2451" s="22">
        <v>46189</v>
      </c>
      <c r="B2451" s="23" t="s">
        <v>307</v>
      </c>
      <c r="C2451" s="24">
        <v>637</v>
      </c>
      <c r="D2451" s="25">
        <v>3598</v>
      </c>
      <c r="E2451" s="26">
        <v>785</v>
      </c>
      <c r="F2451" s="24">
        <v>51</v>
      </c>
      <c r="G2451" s="24">
        <v>10</v>
      </c>
      <c r="H2451" s="23" t="s">
        <v>1444</v>
      </c>
      <c r="I2451" s="23" t="s">
        <v>2028</v>
      </c>
      <c r="J2451" s="23" t="s">
        <v>4025</v>
      </c>
      <c r="K2451" s="23" t="s">
        <v>154</v>
      </c>
      <c r="L2451" s="27">
        <v>1.0727</v>
      </c>
      <c r="M2451" s="25">
        <v>-1745</v>
      </c>
      <c r="N2451" s="25">
        <v>-2481</v>
      </c>
      <c r="O2451" s="24">
        <v>0</v>
      </c>
      <c r="P2451" s="24">
        <v>7</v>
      </c>
      <c r="Q2451" s="24">
        <v>0</v>
      </c>
      <c r="R2451" s="66"/>
      <c r="S2451" s="66"/>
      <c r="T2451" s="66"/>
      <c r="U2451" s="66"/>
      <c r="V2451" s="66"/>
      <c r="W2451" s="24"/>
      <c r="X2451" s="24"/>
      <c r="Y2451" s="24"/>
      <c r="Z2451" s="24"/>
      <c r="AA2451" s="28"/>
      <c r="AB2451" s="28">
        <v>0.6</v>
      </c>
      <c r="AC2451" s="28"/>
      <c r="AD2451" s="28">
        <v>35</v>
      </c>
      <c r="AE2451" s="28">
        <v>35.000975490000002</v>
      </c>
      <c r="AF2451" t="s">
        <v>668</v>
      </c>
    </row>
    <row r="2452" spans="1:32" ht="18" customHeight="1">
      <c r="A2452" s="22">
        <v>46189</v>
      </c>
      <c r="B2452" s="23" t="s">
        <v>416</v>
      </c>
      <c r="C2452" s="24">
        <v>638</v>
      </c>
      <c r="D2452" s="25">
        <v>1602</v>
      </c>
      <c r="E2452" s="26">
        <v>-742</v>
      </c>
      <c r="F2452" s="24">
        <v>13</v>
      </c>
      <c r="G2452" s="24">
        <v>5</v>
      </c>
      <c r="H2452" s="23" t="s">
        <v>2278</v>
      </c>
      <c r="I2452" s="23" t="s">
        <v>298</v>
      </c>
      <c r="J2452" s="23" t="s">
        <v>4026</v>
      </c>
      <c r="K2452" s="23" t="s">
        <v>154</v>
      </c>
      <c r="L2452" s="27">
        <v>0.84560000000000002</v>
      </c>
      <c r="M2452" s="25">
        <v>-690</v>
      </c>
      <c r="N2452" s="25">
        <v>6128</v>
      </c>
      <c r="O2452" s="24">
        <v>0</v>
      </c>
      <c r="P2452" s="24">
        <v>8</v>
      </c>
      <c r="Q2452" s="24">
        <v>0</v>
      </c>
      <c r="R2452" s="66"/>
      <c r="S2452" s="66"/>
      <c r="T2452" s="66"/>
      <c r="U2452" s="66"/>
      <c r="V2452" s="66"/>
      <c r="W2452" s="24"/>
      <c r="X2452" s="24"/>
      <c r="Y2452" s="24"/>
      <c r="Z2452" s="24"/>
      <c r="AA2452" s="28"/>
      <c r="AB2452" s="28">
        <v>0.5</v>
      </c>
      <c r="AC2452" s="28"/>
      <c r="AD2452" s="28">
        <v>30</v>
      </c>
      <c r="AE2452" s="28">
        <v>30.000975480000001</v>
      </c>
      <c r="AF2452" t="s">
        <v>661</v>
      </c>
    </row>
    <row r="2453" spans="1:32" ht="18" customHeight="1">
      <c r="A2453" s="22">
        <v>46189</v>
      </c>
      <c r="B2453" s="23" t="s">
        <v>416</v>
      </c>
      <c r="C2453" s="24">
        <v>650</v>
      </c>
      <c r="D2453" s="25">
        <v>2819</v>
      </c>
      <c r="E2453" s="26">
        <v>218</v>
      </c>
      <c r="F2453" s="24">
        <v>30</v>
      </c>
      <c r="G2453" s="24">
        <v>6</v>
      </c>
      <c r="H2453" s="23" t="s">
        <v>4027</v>
      </c>
      <c r="I2453" s="23" t="s">
        <v>4028</v>
      </c>
      <c r="J2453" s="23" t="s">
        <v>2683</v>
      </c>
      <c r="K2453" s="23" t="s">
        <v>154</v>
      </c>
      <c r="L2453" s="27">
        <v>1.0258</v>
      </c>
      <c r="M2453" s="25">
        <v>138</v>
      </c>
      <c r="N2453" s="25">
        <v>-214</v>
      </c>
      <c r="O2453" s="24">
        <v>0</v>
      </c>
      <c r="P2453" s="24">
        <v>0</v>
      </c>
      <c r="Q2453" s="24">
        <v>0</v>
      </c>
      <c r="R2453" s="66"/>
      <c r="S2453" s="66"/>
      <c r="T2453" s="66"/>
      <c r="U2453" s="66"/>
      <c r="V2453" s="66"/>
      <c r="W2453" s="24"/>
      <c r="X2453" s="24"/>
      <c r="Y2453" s="24"/>
      <c r="Z2453" s="24"/>
      <c r="AA2453" s="28"/>
      <c r="AB2453" s="28">
        <v>0.5</v>
      </c>
      <c r="AC2453" s="28"/>
      <c r="AD2453" s="28">
        <v>35</v>
      </c>
      <c r="AE2453" s="28">
        <v>35.00097547</v>
      </c>
      <c r="AF2453" t="s">
        <v>668</v>
      </c>
    </row>
    <row r="2454" spans="1:32" ht="18" customHeight="1">
      <c r="A2454" s="22">
        <v>46189</v>
      </c>
      <c r="B2454" s="23" t="s">
        <v>166</v>
      </c>
      <c r="C2454" s="24">
        <v>651</v>
      </c>
      <c r="D2454" s="25">
        <v>5772</v>
      </c>
      <c r="E2454" s="26">
        <v>-5137</v>
      </c>
      <c r="F2454" s="24">
        <v>29</v>
      </c>
      <c r="G2454" s="24">
        <v>11</v>
      </c>
      <c r="H2454" s="23" t="s">
        <v>1454</v>
      </c>
      <c r="I2454" s="23" t="s">
        <v>1624</v>
      </c>
      <c r="J2454" s="23" t="s">
        <v>4029</v>
      </c>
      <c r="K2454" s="23" t="s">
        <v>154</v>
      </c>
      <c r="L2454" s="27">
        <v>0.70330000000000004</v>
      </c>
      <c r="M2454" s="25">
        <v>365</v>
      </c>
      <c r="N2454" s="25">
        <v>2954</v>
      </c>
      <c r="O2454" s="24">
        <v>0</v>
      </c>
      <c r="P2454" s="24">
        <v>1</v>
      </c>
      <c r="Q2454" s="24">
        <v>0</v>
      </c>
      <c r="R2454" s="66"/>
      <c r="S2454" s="66"/>
      <c r="T2454" s="66"/>
      <c r="U2454" s="66"/>
      <c r="V2454" s="66"/>
      <c r="W2454" s="24"/>
      <c r="X2454" s="24"/>
      <c r="Y2454" s="24"/>
      <c r="Z2454" s="24"/>
      <c r="AA2454" s="28"/>
      <c r="AB2454" s="28">
        <v>0.8</v>
      </c>
      <c r="AC2454" s="28"/>
      <c r="AD2454" s="28">
        <v>30</v>
      </c>
      <c r="AE2454" s="28">
        <v>30.000975459999999</v>
      </c>
      <c r="AF2454" t="s">
        <v>661</v>
      </c>
    </row>
    <row r="2455" spans="1:32" ht="18" customHeight="1">
      <c r="A2455" s="22">
        <v>46189</v>
      </c>
      <c r="B2455" s="23" t="s">
        <v>166</v>
      </c>
      <c r="C2455" s="24">
        <v>652</v>
      </c>
      <c r="D2455" s="25">
        <v>4385</v>
      </c>
      <c r="E2455" s="26">
        <v>-1671</v>
      </c>
      <c r="F2455" s="24">
        <v>37</v>
      </c>
      <c r="G2455" s="24">
        <v>12</v>
      </c>
      <c r="H2455" s="23" t="s">
        <v>1832</v>
      </c>
      <c r="I2455" s="23" t="s">
        <v>1000</v>
      </c>
      <c r="J2455" s="23" t="s">
        <v>4030</v>
      </c>
      <c r="K2455" s="23" t="s">
        <v>154</v>
      </c>
      <c r="L2455" s="27">
        <v>0.873</v>
      </c>
      <c r="M2455" s="25">
        <v>-1210</v>
      </c>
      <c r="N2455" s="25">
        <v>-111</v>
      </c>
      <c r="O2455" s="24">
        <v>0</v>
      </c>
      <c r="P2455" s="24">
        <v>2</v>
      </c>
      <c r="Q2455" s="24">
        <v>0</v>
      </c>
      <c r="R2455" s="66"/>
      <c r="S2455" s="66"/>
      <c r="T2455" s="66"/>
      <c r="U2455" s="66"/>
      <c r="V2455" s="66"/>
      <c r="W2455" s="24"/>
      <c r="X2455" s="24"/>
      <c r="Y2455" s="24"/>
      <c r="Z2455" s="24"/>
      <c r="AA2455" s="28"/>
      <c r="AB2455" s="28">
        <v>0.6</v>
      </c>
      <c r="AC2455" s="28"/>
      <c r="AD2455" s="28">
        <v>30</v>
      </c>
      <c r="AE2455" s="28">
        <v>30.000975449999999</v>
      </c>
      <c r="AF2455" t="s">
        <v>661</v>
      </c>
    </row>
    <row r="2456" spans="1:32" ht="18" customHeight="1">
      <c r="A2456" s="22">
        <v>46189</v>
      </c>
      <c r="B2456" s="23" t="s">
        <v>166</v>
      </c>
      <c r="C2456" s="24">
        <v>653</v>
      </c>
      <c r="D2456" s="25">
        <v>2237</v>
      </c>
      <c r="E2456" s="26">
        <v>8498</v>
      </c>
      <c r="F2456" s="24">
        <v>57</v>
      </c>
      <c r="G2456" s="24">
        <v>5</v>
      </c>
      <c r="H2456" s="23" t="s">
        <v>3057</v>
      </c>
      <c r="I2456" s="23" t="s">
        <v>4031</v>
      </c>
      <c r="J2456" s="23" t="s">
        <v>4032</v>
      </c>
      <c r="K2456" s="23" t="s">
        <v>154</v>
      </c>
      <c r="L2456" s="27">
        <v>2.2663000000000002</v>
      </c>
      <c r="M2456" s="25">
        <v>-2156</v>
      </c>
      <c r="N2456" s="25">
        <v>-253</v>
      </c>
      <c r="O2456" s="24">
        <v>0</v>
      </c>
      <c r="P2456" s="24">
        <v>3</v>
      </c>
      <c r="Q2456" s="24">
        <v>0</v>
      </c>
      <c r="R2456" s="66"/>
      <c r="S2456" s="66"/>
      <c r="T2456" s="66"/>
      <c r="U2456" s="66"/>
      <c r="V2456" s="66"/>
      <c r="W2456" s="24"/>
      <c r="X2456" s="24"/>
      <c r="Y2456" s="24"/>
      <c r="Z2456" s="24"/>
      <c r="AA2456" s="28"/>
      <c r="AB2456" s="28">
        <v>0.5</v>
      </c>
      <c r="AC2456" s="28"/>
      <c r="AD2456" s="28">
        <v>80</v>
      </c>
      <c r="AE2456" s="28">
        <v>80.000975440000005</v>
      </c>
      <c r="AF2456" t="s">
        <v>155</v>
      </c>
    </row>
    <row r="2457" spans="1:32" ht="18" customHeight="1">
      <c r="A2457" s="22">
        <v>46189</v>
      </c>
      <c r="B2457" s="23" t="s">
        <v>166</v>
      </c>
      <c r="C2457" s="24">
        <v>655</v>
      </c>
      <c r="D2457" s="25">
        <v>5953</v>
      </c>
      <c r="E2457" s="26">
        <v>-2745</v>
      </c>
      <c r="F2457" s="24">
        <v>48</v>
      </c>
      <c r="G2457" s="24">
        <v>19</v>
      </c>
      <c r="H2457" s="23" t="s">
        <v>3118</v>
      </c>
      <c r="I2457" s="23" t="s">
        <v>3533</v>
      </c>
      <c r="J2457" s="23" t="s">
        <v>2536</v>
      </c>
      <c r="K2457" s="23" t="s">
        <v>154</v>
      </c>
      <c r="L2457" s="27">
        <v>0.84630000000000005</v>
      </c>
      <c r="M2457" s="25">
        <v>-512</v>
      </c>
      <c r="N2457" s="25">
        <v>-2216</v>
      </c>
      <c r="O2457" s="24">
        <v>0</v>
      </c>
      <c r="P2457" s="24">
        <v>5</v>
      </c>
      <c r="Q2457" s="24">
        <v>0</v>
      </c>
      <c r="R2457" s="66"/>
      <c r="S2457" s="66"/>
      <c r="T2457" s="66"/>
      <c r="U2457" s="66"/>
      <c r="V2457" s="66"/>
      <c r="W2457" s="24"/>
      <c r="X2457" s="24"/>
      <c r="Y2457" s="24"/>
      <c r="Z2457" s="24"/>
      <c r="AA2457" s="28"/>
      <c r="AB2457" s="28">
        <v>0.8</v>
      </c>
      <c r="AC2457" s="28"/>
      <c r="AD2457" s="28">
        <v>30</v>
      </c>
      <c r="AE2457" s="28">
        <v>30.00097543</v>
      </c>
      <c r="AF2457" t="s">
        <v>661</v>
      </c>
    </row>
    <row r="2458" spans="1:32" ht="18" customHeight="1">
      <c r="A2458" s="22">
        <v>46189</v>
      </c>
      <c r="B2458" s="23" t="s">
        <v>330</v>
      </c>
      <c r="C2458" s="24">
        <v>656</v>
      </c>
      <c r="D2458" s="25">
        <v>999</v>
      </c>
      <c r="E2458" s="26">
        <v>248</v>
      </c>
      <c r="F2458" s="24">
        <v>8</v>
      </c>
      <c r="G2458" s="24">
        <v>5</v>
      </c>
      <c r="H2458" s="23" t="s">
        <v>3198</v>
      </c>
      <c r="I2458" s="23" t="s">
        <v>2156</v>
      </c>
      <c r="J2458" s="23" t="s">
        <v>1961</v>
      </c>
      <c r="K2458" s="23" t="s">
        <v>154</v>
      </c>
      <c r="L2458" s="27">
        <v>1.0827</v>
      </c>
      <c r="M2458" s="25">
        <v>379</v>
      </c>
      <c r="N2458" s="25">
        <v>5331</v>
      </c>
      <c r="O2458" s="24">
        <v>0</v>
      </c>
      <c r="P2458" s="24">
        <v>6</v>
      </c>
      <c r="Q2458" s="24">
        <v>0</v>
      </c>
      <c r="R2458" s="66"/>
      <c r="S2458" s="66"/>
      <c r="T2458" s="66"/>
      <c r="U2458" s="66"/>
      <c r="V2458" s="66"/>
      <c r="W2458" s="24"/>
      <c r="X2458" s="24"/>
      <c r="Y2458" s="24"/>
      <c r="Z2458" s="24"/>
      <c r="AA2458" s="28"/>
      <c r="AB2458" s="28">
        <v>0.5</v>
      </c>
      <c r="AC2458" s="28"/>
      <c r="AD2458" s="28">
        <v>10</v>
      </c>
      <c r="AE2458" s="28">
        <v>10.00097542</v>
      </c>
      <c r="AF2458" t="s">
        <v>195</v>
      </c>
    </row>
    <row r="2459" spans="1:32" ht="18" customHeight="1">
      <c r="A2459" s="22">
        <v>46189</v>
      </c>
      <c r="B2459" s="23" t="s">
        <v>330</v>
      </c>
      <c r="C2459" s="24">
        <v>657</v>
      </c>
      <c r="D2459" s="25">
        <v>869</v>
      </c>
      <c r="E2459" s="26">
        <v>-432</v>
      </c>
      <c r="F2459" s="24">
        <v>4</v>
      </c>
      <c r="G2459" s="24">
        <v>3</v>
      </c>
      <c r="H2459" s="23" t="s">
        <v>1487</v>
      </c>
      <c r="I2459" s="23" t="s">
        <v>2918</v>
      </c>
      <c r="J2459" s="23" t="s">
        <v>4002</v>
      </c>
      <c r="K2459" s="23" t="s">
        <v>154</v>
      </c>
      <c r="L2459" s="27">
        <v>0.83430000000000004</v>
      </c>
      <c r="M2459" s="25">
        <v>-1551</v>
      </c>
      <c r="N2459" s="25">
        <v>0</v>
      </c>
      <c r="O2459" s="24">
        <v>0</v>
      </c>
      <c r="P2459" s="24">
        <v>7</v>
      </c>
      <c r="Q2459" s="24">
        <v>0</v>
      </c>
      <c r="R2459" s="66"/>
      <c r="S2459" s="66"/>
      <c r="T2459" s="66"/>
      <c r="U2459" s="66"/>
      <c r="V2459" s="66"/>
      <c r="W2459" s="24"/>
      <c r="X2459" s="24"/>
      <c r="Y2459" s="24"/>
      <c r="Z2459" s="24"/>
      <c r="AA2459" s="28"/>
      <c r="AB2459" s="28">
        <v>0.5</v>
      </c>
      <c r="AC2459" s="28"/>
      <c r="AD2459" s="28">
        <v>10</v>
      </c>
      <c r="AE2459" s="28">
        <v>10.000975410000001</v>
      </c>
      <c r="AF2459" t="s">
        <v>584</v>
      </c>
    </row>
    <row r="2460" spans="1:32" ht="18" customHeight="1">
      <c r="A2460" s="22">
        <v>46189</v>
      </c>
      <c r="B2460" s="23" t="s">
        <v>330</v>
      </c>
      <c r="C2460" s="24">
        <v>658</v>
      </c>
      <c r="D2460" s="25">
        <v>434</v>
      </c>
      <c r="E2460" s="26">
        <v>-660</v>
      </c>
      <c r="F2460" s="24">
        <v>0</v>
      </c>
      <c r="G2460" s="24">
        <v>1</v>
      </c>
      <c r="H2460" s="23" t="s">
        <v>4033</v>
      </c>
      <c r="I2460" s="23" t="s">
        <v>214</v>
      </c>
      <c r="J2460" s="23" t="s">
        <v>4033</v>
      </c>
      <c r="K2460" s="23" t="s">
        <v>154</v>
      </c>
      <c r="L2460" s="27">
        <v>0.49309999999999998</v>
      </c>
      <c r="M2460" s="25">
        <v>-2792</v>
      </c>
      <c r="N2460" s="25">
        <v>-3900</v>
      </c>
      <c r="O2460" s="24">
        <v>0</v>
      </c>
      <c r="P2460" s="24">
        <v>8</v>
      </c>
      <c r="Q2460" s="24">
        <v>0</v>
      </c>
      <c r="R2460" s="66"/>
      <c r="S2460" s="66"/>
      <c r="T2460" s="66"/>
      <c r="U2460" s="66"/>
      <c r="V2460" s="66"/>
      <c r="W2460" s="24"/>
      <c r="X2460" s="24"/>
      <c r="Y2460" s="24"/>
      <c r="Z2460" s="24"/>
      <c r="AA2460" s="28"/>
      <c r="AB2460" s="28">
        <v>0.5</v>
      </c>
      <c r="AC2460" s="28"/>
      <c r="AD2460" s="28">
        <v>10</v>
      </c>
      <c r="AE2460" s="28">
        <v>10.0009754</v>
      </c>
      <c r="AF2460" t="s">
        <v>584</v>
      </c>
    </row>
    <row r="2461" spans="1:32" ht="18" customHeight="1">
      <c r="A2461" s="22">
        <v>46189</v>
      </c>
      <c r="B2461" s="23" t="s">
        <v>470</v>
      </c>
      <c r="C2461" s="24">
        <v>660</v>
      </c>
      <c r="D2461" s="25">
        <v>3122</v>
      </c>
      <c r="E2461" s="26">
        <v>-686</v>
      </c>
      <c r="F2461" s="24">
        <v>35</v>
      </c>
      <c r="G2461" s="24">
        <v>55</v>
      </c>
      <c r="H2461" s="23" t="s">
        <v>3242</v>
      </c>
      <c r="I2461" s="23" t="s">
        <v>925</v>
      </c>
      <c r="J2461" s="23" t="s">
        <v>238</v>
      </c>
      <c r="K2461" s="23" t="s">
        <v>154</v>
      </c>
      <c r="L2461" s="27">
        <v>0.92679999999999996</v>
      </c>
      <c r="M2461" s="25">
        <v>-550</v>
      </c>
      <c r="N2461" s="25">
        <v>-365</v>
      </c>
      <c r="O2461" s="24">
        <v>0</v>
      </c>
      <c r="P2461" s="24">
        <v>0</v>
      </c>
      <c r="Q2461" s="24">
        <v>0</v>
      </c>
      <c r="R2461" s="66"/>
      <c r="S2461" s="66"/>
      <c r="T2461" s="66"/>
      <c r="U2461" s="66"/>
      <c r="V2461" s="66"/>
      <c r="W2461" s="24"/>
      <c r="X2461" s="24"/>
      <c r="Y2461" s="24"/>
      <c r="Z2461" s="24"/>
      <c r="AA2461" s="28"/>
      <c r="AB2461" s="28">
        <v>0.6</v>
      </c>
      <c r="AC2461" s="28"/>
      <c r="AD2461" s="28">
        <v>30</v>
      </c>
      <c r="AE2461" s="28">
        <v>30.000975390000001</v>
      </c>
      <c r="AF2461" t="s">
        <v>661</v>
      </c>
    </row>
    <row r="2462" spans="1:32" ht="18" customHeight="1">
      <c r="A2462" s="22">
        <v>46189</v>
      </c>
      <c r="B2462" s="23" t="s">
        <v>470</v>
      </c>
      <c r="C2462" s="24">
        <v>661</v>
      </c>
      <c r="D2462" s="25">
        <v>2340</v>
      </c>
      <c r="E2462" s="26">
        <v>-640</v>
      </c>
      <c r="F2462" s="24">
        <v>27</v>
      </c>
      <c r="G2462" s="24">
        <v>47</v>
      </c>
      <c r="H2462" s="23" t="s">
        <v>1597</v>
      </c>
      <c r="I2462" s="23" t="s">
        <v>2546</v>
      </c>
      <c r="J2462" s="23" t="s">
        <v>1531</v>
      </c>
      <c r="K2462" s="23" t="s">
        <v>154</v>
      </c>
      <c r="L2462" s="27">
        <v>0.90880000000000005</v>
      </c>
      <c r="M2462" s="25">
        <v>668</v>
      </c>
      <c r="N2462" s="25">
        <v>-744</v>
      </c>
      <c r="O2462" s="24">
        <v>0</v>
      </c>
      <c r="P2462" s="24">
        <v>1</v>
      </c>
      <c r="Q2462" s="24">
        <v>0</v>
      </c>
      <c r="R2462" s="66"/>
      <c r="S2462" s="66"/>
      <c r="T2462" s="66"/>
      <c r="U2462" s="66"/>
      <c r="V2462" s="66"/>
      <c r="W2462" s="24"/>
      <c r="X2462" s="24"/>
      <c r="Y2462" s="24"/>
      <c r="Z2462" s="24"/>
      <c r="AA2462" s="28"/>
      <c r="AB2462" s="28">
        <v>0.5</v>
      </c>
      <c r="AC2462" s="28"/>
      <c r="AD2462" s="28">
        <v>30</v>
      </c>
      <c r="AE2462" s="28">
        <v>30.00097538</v>
      </c>
      <c r="AF2462" t="s">
        <v>661</v>
      </c>
    </row>
    <row r="2463" spans="1:32" ht="18" customHeight="1">
      <c r="A2463" s="22">
        <v>46189</v>
      </c>
      <c r="B2463" s="23" t="s">
        <v>470</v>
      </c>
      <c r="C2463" s="24">
        <v>662</v>
      </c>
      <c r="D2463" s="25">
        <v>2998</v>
      </c>
      <c r="E2463" s="26">
        <v>-1228</v>
      </c>
      <c r="F2463" s="24">
        <v>31</v>
      </c>
      <c r="G2463" s="24">
        <v>49</v>
      </c>
      <c r="H2463" s="23" t="s">
        <v>4034</v>
      </c>
      <c r="I2463" s="23" t="s">
        <v>1350</v>
      </c>
      <c r="J2463" s="23" t="s">
        <v>4035</v>
      </c>
      <c r="K2463" s="23" t="s">
        <v>154</v>
      </c>
      <c r="L2463" s="27">
        <v>0.86350000000000005</v>
      </c>
      <c r="M2463" s="25">
        <v>-90</v>
      </c>
      <c r="N2463" s="25">
        <v>1246</v>
      </c>
      <c r="O2463" s="24">
        <v>0</v>
      </c>
      <c r="P2463" s="24">
        <v>2</v>
      </c>
      <c r="Q2463" s="24">
        <v>0</v>
      </c>
      <c r="R2463" s="66"/>
      <c r="S2463" s="66"/>
      <c r="T2463" s="66"/>
      <c r="U2463" s="66"/>
      <c r="V2463" s="66"/>
      <c r="W2463" s="24"/>
      <c r="X2463" s="24"/>
      <c r="Y2463" s="24"/>
      <c r="Z2463" s="24"/>
      <c r="AA2463" s="28"/>
      <c r="AB2463" s="28">
        <v>0.5</v>
      </c>
      <c r="AC2463" s="28"/>
      <c r="AD2463" s="28">
        <v>30</v>
      </c>
      <c r="AE2463" s="28">
        <v>30.000975369999999</v>
      </c>
      <c r="AF2463" t="s">
        <v>661</v>
      </c>
    </row>
    <row r="2464" spans="1:32" ht="18" customHeight="1">
      <c r="A2464" s="22">
        <v>46189</v>
      </c>
      <c r="B2464" s="23" t="s">
        <v>171</v>
      </c>
      <c r="C2464" s="24">
        <v>663</v>
      </c>
      <c r="D2464" s="25">
        <v>5843</v>
      </c>
      <c r="E2464" s="26">
        <v>3726</v>
      </c>
      <c r="F2464" s="24">
        <v>50</v>
      </c>
      <c r="G2464" s="24">
        <v>12</v>
      </c>
      <c r="H2464" s="23" t="s">
        <v>1581</v>
      </c>
      <c r="I2464" s="23" t="s">
        <v>4036</v>
      </c>
      <c r="J2464" s="23" t="s">
        <v>4037</v>
      </c>
      <c r="K2464" s="23" t="s">
        <v>154</v>
      </c>
      <c r="L2464" s="27">
        <v>1.2125999999999999</v>
      </c>
      <c r="M2464" s="25">
        <v>763</v>
      </c>
      <c r="N2464" s="25">
        <v>-696</v>
      </c>
      <c r="O2464" s="24">
        <v>0</v>
      </c>
      <c r="P2464" s="24">
        <v>3</v>
      </c>
      <c r="Q2464" s="24">
        <v>0</v>
      </c>
      <c r="R2464" s="66"/>
      <c r="S2464" s="66"/>
      <c r="T2464" s="66"/>
      <c r="U2464" s="66"/>
      <c r="V2464" s="66"/>
      <c r="W2464" s="24"/>
      <c r="X2464" s="24"/>
      <c r="Y2464" s="24"/>
      <c r="Z2464" s="24"/>
      <c r="AA2464" s="28"/>
      <c r="AB2464" s="28">
        <v>0.8</v>
      </c>
      <c r="AC2464" s="28"/>
      <c r="AD2464" s="28">
        <v>80</v>
      </c>
      <c r="AE2464" s="28">
        <v>80.000975359999998</v>
      </c>
      <c r="AF2464" t="s">
        <v>155</v>
      </c>
    </row>
    <row r="2465" spans="1:32" ht="18" customHeight="1">
      <c r="A2465" s="22">
        <v>46189</v>
      </c>
      <c r="B2465" s="23" t="s">
        <v>171</v>
      </c>
      <c r="C2465" s="24">
        <v>665</v>
      </c>
      <c r="D2465" s="25">
        <v>3408</v>
      </c>
      <c r="E2465" s="26">
        <v>-3379</v>
      </c>
      <c r="F2465" s="24">
        <v>6</v>
      </c>
      <c r="G2465" s="24">
        <v>9</v>
      </c>
      <c r="H2465" s="23" t="s">
        <v>2679</v>
      </c>
      <c r="I2465" s="23" t="s">
        <v>4038</v>
      </c>
      <c r="J2465" s="23" t="s">
        <v>1762</v>
      </c>
      <c r="K2465" s="23" t="s">
        <v>154</v>
      </c>
      <c r="L2465" s="27">
        <v>0.66949999999999998</v>
      </c>
      <c r="M2465" s="25">
        <v>-490</v>
      </c>
      <c r="N2465" s="25">
        <v>-574</v>
      </c>
      <c r="O2465" s="24">
        <v>0</v>
      </c>
      <c r="P2465" s="24">
        <v>5</v>
      </c>
      <c r="Q2465" s="24">
        <v>0</v>
      </c>
      <c r="R2465" s="66"/>
      <c r="S2465" s="66"/>
      <c r="T2465" s="66"/>
      <c r="U2465" s="66"/>
      <c r="V2465" s="66"/>
      <c r="W2465" s="24"/>
      <c r="X2465" s="24"/>
      <c r="Y2465" s="24"/>
      <c r="Z2465" s="24"/>
      <c r="AA2465" s="28"/>
      <c r="AB2465" s="28">
        <v>0.6</v>
      </c>
      <c r="AC2465" s="28"/>
      <c r="AD2465" s="28">
        <v>30</v>
      </c>
      <c r="AE2465" s="28">
        <v>30.000975350000001</v>
      </c>
      <c r="AF2465" t="s">
        <v>661</v>
      </c>
    </row>
    <row r="2466" spans="1:32" ht="18" customHeight="1">
      <c r="A2466" s="22">
        <v>46189</v>
      </c>
      <c r="B2466" s="23" t="s">
        <v>171</v>
      </c>
      <c r="C2466" s="24">
        <v>666</v>
      </c>
      <c r="D2466" s="25">
        <v>7056</v>
      </c>
      <c r="E2466" s="26">
        <v>3520</v>
      </c>
      <c r="F2466" s="24">
        <v>53</v>
      </c>
      <c r="G2466" s="24">
        <v>22</v>
      </c>
      <c r="H2466" s="23" t="s">
        <v>389</v>
      </c>
      <c r="I2466" s="23" t="s">
        <v>2820</v>
      </c>
      <c r="J2466" s="23" t="s">
        <v>3148</v>
      </c>
      <c r="K2466" s="23" t="s">
        <v>154</v>
      </c>
      <c r="L2466" s="27">
        <v>1.1662999999999999</v>
      </c>
      <c r="M2466" s="25">
        <v>-247</v>
      </c>
      <c r="N2466" s="25">
        <v>-160</v>
      </c>
      <c r="O2466" s="24">
        <v>0</v>
      </c>
      <c r="P2466" s="24">
        <v>6</v>
      </c>
      <c r="Q2466" s="24">
        <v>0</v>
      </c>
      <c r="R2466" s="66"/>
      <c r="S2466" s="66"/>
      <c r="T2466" s="66"/>
      <c r="U2466" s="66"/>
      <c r="V2466" s="66"/>
      <c r="W2466" s="24"/>
      <c r="X2466" s="24"/>
      <c r="Y2466" s="24"/>
      <c r="Z2466" s="24"/>
      <c r="AA2466" s="28"/>
      <c r="AB2466" s="28">
        <v>1</v>
      </c>
      <c r="AC2466" s="28"/>
      <c r="AD2466" s="28">
        <v>90</v>
      </c>
      <c r="AE2466" s="28">
        <v>90.000975339999997</v>
      </c>
      <c r="AF2466" t="s">
        <v>170</v>
      </c>
    </row>
    <row r="2467" spans="1:32" ht="18" customHeight="1">
      <c r="A2467" s="22">
        <v>46189</v>
      </c>
      <c r="B2467" s="23" t="s">
        <v>179</v>
      </c>
      <c r="C2467" s="24">
        <v>667</v>
      </c>
      <c r="D2467" s="25">
        <v>6722</v>
      </c>
      <c r="E2467" s="26">
        <v>1128</v>
      </c>
      <c r="F2467" s="24">
        <v>69</v>
      </c>
      <c r="G2467" s="24">
        <v>3</v>
      </c>
      <c r="H2467" s="23" t="s">
        <v>4039</v>
      </c>
      <c r="I2467" s="23" t="s">
        <v>2924</v>
      </c>
      <c r="J2467" s="23" t="s">
        <v>4040</v>
      </c>
      <c r="K2467" s="23" t="s">
        <v>154</v>
      </c>
      <c r="L2467" s="27">
        <v>1.0559000000000001</v>
      </c>
      <c r="M2467" s="25">
        <v>3598</v>
      </c>
      <c r="N2467" s="25">
        <v>-1094</v>
      </c>
      <c r="O2467" s="24">
        <v>0</v>
      </c>
      <c r="P2467" s="24">
        <v>7</v>
      </c>
      <c r="Q2467" s="24">
        <v>0</v>
      </c>
      <c r="R2467" s="66"/>
      <c r="S2467" s="66"/>
      <c r="T2467" s="66"/>
      <c r="U2467" s="66"/>
      <c r="V2467" s="66"/>
      <c r="W2467" s="24"/>
      <c r="X2467" s="24"/>
      <c r="Y2467" s="24"/>
      <c r="Z2467" s="24"/>
      <c r="AA2467" s="28"/>
      <c r="AB2467" s="28">
        <v>0.8</v>
      </c>
      <c r="AC2467" s="28"/>
      <c r="AD2467" s="28">
        <v>60</v>
      </c>
      <c r="AE2467" s="28">
        <v>60.000975330000003</v>
      </c>
      <c r="AF2467" t="s">
        <v>578</v>
      </c>
    </row>
    <row r="2468" spans="1:32" ht="18" customHeight="1">
      <c r="A2468" s="22">
        <v>46189</v>
      </c>
      <c r="B2468" s="23" t="s">
        <v>179</v>
      </c>
      <c r="C2468" s="24">
        <v>668</v>
      </c>
      <c r="D2468" s="25">
        <v>2813</v>
      </c>
      <c r="E2468" s="26">
        <v>-2802</v>
      </c>
      <c r="F2468" s="24">
        <v>4</v>
      </c>
      <c r="G2468" s="24">
        <v>3</v>
      </c>
      <c r="H2468" s="23" t="s">
        <v>4041</v>
      </c>
      <c r="I2468" s="23" t="s">
        <v>4042</v>
      </c>
      <c r="J2468" s="23" t="s">
        <v>4043</v>
      </c>
      <c r="K2468" s="23" t="s">
        <v>154</v>
      </c>
      <c r="L2468" s="27">
        <v>0.66800000000000004</v>
      </c>
      <c r="M2468" s="25">
        <v>-3220</v>
      </c>
      <c r="N2468" s="25">
        <v>2487</v>
      </c>
      <c r="O2468" s="24">
        <v>0</v>
      </c>
      <c r="P2468" s="24">
        <v>8</v>
      </c>
      <c r="Q2468" s="24">
        <v>0</v>
      </c>
      <c r="R2468" s="66"/>
      <c r="S2468" s="66"/>
      <c r="T2468" s="66"/>
      <c r="U2468" s="66"/>
      <c r="V2468" s="66"/>
      <c r="W2468" s="24"/>
      <c r="X2468" s="24"/>
      <c r="Y2468" s="24"/>
      <c r="Z2468" s="24"/>
      <c r="AA2468" s="28"/>
      <c r="AB2468" s="28">
        <v>0.5</v>
      </c>
      <c r="AC2468" s="28"/>
      <c r="AD2468" s="28">
        <v>30</v>
      </c>
      <c r="AE2468" s="28">
        <v>30.000975319999998</v>
      </c>
      <c r="AF2468" t="s">
        <v>661</v>
      </c>
    </row>
    <row r="2469" spans="1:32" ht="18" customHeight="1">
      <c r="A2469" s="22">
        <v>46189</v>
      </c>
      <c r="B2469" s="23" t="s">
        <v>179</v>
      </c>
      <c r="C2469" s="24">
        <v>670</v>
      </c>
      <c r="D2469" s="25">
        <v>7866</v>
      </c>
      <c r="E2469" s="26">
        <v>-3531</v>
      </c>
      <c r="F2469" s="24">
        <v>30</v>
      </c>
      <c r="G2469" s="24">
        <v>7</v>
      </c>
      <c r="H2469" s="23" t="s">
        <v>2713</v>
      </c>
      <c r="I2469" s="23" t="s">
        <v>2596</v>
      </c>
      <c r="J2469" s="23" t="s">
        <v>4044</v>
      </c>
      <c r="K2469" s="23" t="s">
        <v>154</v>
      </c>
      <c r="L2469" s="27">
        <v>0.85040000000000004</v>
      </c>
      <c r="M2469" s="25">
        <v>-1933</v>
      </c>
      <c r="N2469" s="25">
        <v>-150</v>
      </c>
      <c r="O2469" s="24">
        <v>0</v>
      </c>
      <c r="P2469" s="24">
        <v>0</v>
      </c>
      <c r="Q2469" s="24">
        <v>0</v>
      </c>
      <c r="R2469" s="66"/>
      <c r="S2469" s="66"/>
      <c r="T2469" s="66"/>
      <c r="U2469" s="66"/>
      <c r="V2469" s="66"/>
      <c r="W2469" s="24"/>
      <c r="X2469" s="24"/>
      <c r="Y2469" s="24"/>
      <c r="Z2469" s="24"/>
      <c r="AA2469" s="28"/>
      <c r="AB2469" s="28">
        <v>1</v>
      </c>
      <c r="AC2469" s="28"/>
      <c r="AD2469" s="28">
        <v>30</v>
      </c>
      <c r="AE2469" s="28">
        <v>30.000975310000001</v>
      </c>
      <c r="AF2469" t="s">
        <v>661</v>
      </c>
    </row>
    <row r="2470" spans="1:32" ht="18" customHeight="1">
      <c r="A2470" s="22">
        <v>46189</v>
      </c>
      <c r="B2470" s="23" t="s">
        <v>22</v>
      </c>
      <c r="C2470" s="24">
        <v>671</v>
      </c>
      <c r="D2470" s="25">
        <v>5443</v>
      </c>
      <c r="E2470" s="26">
        <v>3122</v>
      </c>
      <c r="F2470" s="24">
        <v>49</v>
      </c>
      <c r="G2470" s="24">
        <v>15</v>
      </c>
      <c r="H2470" s="23" t="s">
        <v>709</v>
      </c>
      <c r="I2470" s="23" t="s">
        <v>3119</v>
      </c>
      <c r="J2470" s="23" t="s">
        <v>227</v>
      </c>
      <c r="K2470" s="23" t="s">
        <v>154</v>
      </c>
      <c r="L2470" s="27">
        <v>1.1912</v>
      </c>
      <c r="M2470" s="25">
        <v>-1214</v>
      </c>
      <c r="N2470" s="25">
        <v>-2456</v>
      </c>
      <c r="O2470" s="24">
        <v>0</v>
      </c>
      <c r="P2470" s="24">
        <v>1</v>
      </c>
      <c r="Q2470" s="24">
        <v>0</v>
      </c>
      <c r="R2470" s="66"/>
      <c r="S2470" s="66"/>
      <c r="T2470" s="66"/>
      <c r="U2470" s="66"/>
      <c r="V2470" s="66"/>
      <c r="W2470" s="24"/>
      <c r="X2470" s="24"/>
      <c r="Y2470" s="24"/>
      <c r="Z2470" s="24"/>
      <c r="AA2470" s="28"/>
      <c r="AB2470" s="28">
        <v>0.8</v>
      </c>
      <c r="AC2470" s="28"/>
      <c r="AD2470" s="28">
        <v>80</v>
      </c>
      <c r="AE2470" s="28">
        <v>80.000975299999993</v>
      </c>
      <c r="AF2470" t="s">
        <v>155</v>
      </c>
    </row>
    <row r="2471" spans="1:32" ht="18" customHeight="1">
      <c r="A2471" s="22">
        <v>46189</v>
      </c>
      <c r="B2471" s="23" t="s">
        <v>22</v>
      </c>
      <c r="C2471" s="24">
        <v>672</v>
      </c>
      <c r="D2471" s="25">
        <v>3775</v>
      </c>
      <c r="E2471" s="26">
        <v>12556</v>
      </c>
      <c r="F2471" s="24">
        <v>97</v>
      </c>
      <c r="G2471" s="24">
        <v>32</v>
      </c>
      <c r="H2471" s="23" t="s">
        <v>4045</v>
      </c>
      <c r="I2471" s="23" t="s">
        <v>2760</v>
      </c>
      <c r="J2471" s="23" t="s">
        <v>869</v>
      </c>
      <c r="K2471" s="23" t="s">
        <v>154</v>
      </c>
      <c r="L2471" s="27">
        <v>2.1086999999999998</v>
      </c>
      <c r="M2471" s="25">
        <v>236</v>
      </c>
      <c r="N2471" s="25">
        <v>-5438</v>
      </c>
      <c r="O2471" s="24">
        <v>0</v>
      </c>
      <c r="P2471" s="24">
        <v>2</v>
      </c>
      <c r="Q2471" s="24">
        <v>0</v>
      </c>
      <c r="R2471" s="66"/>
      <c r="S2471" s="66"/>
      <c r="T2471" s="66"/>
      <c r="U2471" s="66"/>
      <c r="V2471" s="66"/>
      <c r="W2471" s="24"/>
      <c r="X2471" s="24"/>
      <c r="Y2471" s="24"/>
      <c r="Z2471" s="24"/>
      <c r="AA2471" s="28"/>
      <c r="AB2471" s="28">
        <v>0.6</v>
      </c>
      <c r="AC2471" s="28"/>
      <c r="AD2471" s="28">
        <v>80</v>
      </c>
      <c r="AE2471" s="28">
        <v>80.00097529</v>
      </c>
      <c r="AF2471" t="s">
        <v>155</v>
      </c>
    </row>
    <row r="2472" spans="1:32" ht="18" customHeight="1">
      <c r="A2472" s="22">
        <v>46189</v>
      </c>
      <c r="B2472" s="23" t="s">
        <v>22</v>
      </c>
      <c r="C2472" s="24">
        <v>673</v>
      </c>
      <c r="D2472" s="25">
        <v>5729</v>
      </c>
      <c r="E2472" s="26">
        <v>7322</v>
      </c>
      <c r="F2472" s="24">
        <v>64</v>
      </c>
      <c r="G2472" s="24">
        <v>24</v>
      </c>
      <c r="H2472" s="23" t="s">
        <v>4046</v>
      </c>
      <c r="I2472" s="23" t="s">
        <v>1832</v>
      </c>
      <c r="J2472" s="23" t="s">
        <v>1481</v>
      </c>
      <c r="K2472" s="23" t="s">
        <v>154</v>
      </c>
      <c r="L2472" s="27">
        <v>1.4259999999999999</v>
      </c>
      <c r="M2472" s="25">
        <v>-1032</v>
      </c>
      <c r="N2472" s="25">
        <v>-2821</v>
      </c>
      <c r="O2472" s="24">
        <v>0</v>
      </c>
      <c r="P2472" s="24">
        <v>3</v>
      </c>
      <c r="Q2472" s="24">
        <v>0</v>
      </c>
      <c r="R2472" s="66"/>
      <c r="S2472" s="66"/>
      <c r="T2472" s="66"/>
      <c r="U2472" s="66"/>
      <c r="V2472" s="66"/>
      <c r="W2472" s="24"/>
      <c r="X2472" s="24"/>
      <c r="Y2472" s="24"/>
      <c r="Z2472" s="24"/>
      <c r="AA2472" s="28"/>
      <c r="AB2472" s="28">
        <v>0.8</v>
      </c>
      <c r="AC2472" s="28"/>
      <c r="AD2472" s="28">
        <v>80</v>
      </c>
      <c r="AE2472" s="28">
        <v>80.000975280000006</v>
      </c>
      <c r="AF2472" t="s">
        <v>155</v>
      </c>
    </row>
    <row r="2473" spans="1:32" ht="18" customHeight="1">
      <c r="A2473" s="22">
        <v>46189</v>
      </c>
      <c r="B2473" s="23" t="s">
        <v>22</v>
      </c>
      <c r="C2473" s="24">
        <v>675</v>
      </c>
      <c r="D2473" s="25">
        <v>5234</v>
      </c>
      <c r="E2473" s="26">
        <v>2091</v>
      </c>
      <c r="F2473" s="24">
        <v>60</v>
      </c>
      <c r="G2473" s="24">
        <v>21</v>
      </c>
      <c r="H2473" s="23" t="s">
        <v>2613</v>
      </c>
      <c r="I2473" s="23" t="s">
        <v>1766</v>
      </c>
      <c r="J2473" s="23" t="s">
        <v>3030</v>
      </c>
      <c r="K2473" s="23" t="s">
        <v>154</v>
      </c>
      <c r="L2473" s="27">
        <v>1.1332</v>
      </c>
      <c r="M2473" s="25">
        <v>-5401</v>
      </c>
      <c r="N2473" s="25">
        <v>952</v>
      </c>
      <c r="O2473" s="24">
        <v>0</v>
      </c>
      <c r="P2473" s="24">
        <v>5</v>
      </c>
      <c r="Q2473" s="24">
        <v>0</v>
      </c>
      <c r="R2473" s="66"/>
      <c r="S2473" s="66"/>
      <c r="T2473" s="66"/>
      <c r="U2473" s="66"/>
      <c r="V2473" s="66"/>
      <c r="W2473" s="24"/>
      <c r="X2473" s="24"/>
      <c r="Y2473" s="24"/>
      <c r="Z2473" s="24"/>
      <c r="AA2473" s="28"/>
      <c r="AB2473" s="28">
        <v>0.8</v>
      </c>
      <c r="AC2473" s="28"/>
      <c r="AD2473" s="28">
        <v>70</v>
      </c>
      <c r="AE2473" s="28">
        <v>70.000975269999998</v>
      </c>
      <c r="AF2473" t="s">
        <v>178</v>
      </c>
    </row>
    <row r="2474" spans="1:32" ht="18" customHeight="1">
      <c r="A2474" s="22">
        <v>46189</v>
      </c>
      <c r="B2474" s="23" t="s">
        <v>22</v>
      </c>
      <c r="C2474" s="24">
        <v>676</v>
      </c>
      <c r="D2474" s="25">
        <v>5937</v>
      </c>
      <c r="E2474" s="26">
        <v>-968</v>
      </c>
      <c r="F2474" s="24">
        <v>58</v>
      </c>
      <c r="G2474" s="24">
        <v>25</v>
      </c>
      <c r="H2474" s="23" t="s">
        <v>192</v>
      </c>
      <c r="I2474" s="23" t="s">
        <v>1258</v>
      </c>
      <c r="J2474" s="23" t="s">
        <v>3376</v>
      </c>
      <c r="K2474" s="23" t="s">
        <v>154</v>
      </c>
      <c r="L2474" s="27">
        <v>0.94569999999999999</v>
      </c>
      <c r="M2474" s="25">
        <v>348</v>
      </c>
      <c r="N2474" s="25">
        <v>-2495</v>
      </c>
      <c r="O2474" s="24">
        <v>0</v>
      </c>
      <c r="P2474" s="24">
        <v>6</v>
      </c>
      <c r="Q2474" s="24">
        <v>0</v>
      </c>
      <c r="R2474" s="66"/>
      <c r="S2474" s="66"/>
      <c r="T2474" s="66"/>
      <c r="U2474" s="66"/>
      <c r="V2474" s="66"/>
      <c r="W2474" s="24"/>
      <c r="X2474" s="24"/>
      <c r="Y2474" s="24"/>
      <c r="Z2474" s="24"/>
      <c r="AA2474" s="28"/>
      <c r="AB2474" s="28">
        <v>0.8</v>
      </c>
      <c r="AC2474" s="28"/>
      <c r="AD2474" s="28">
        <v>40</v>
      </c>
      <c r="AE2474" s="28">
        <v>40.000975259999997</v>
      </c>
      <c r="AF2474" t="s">
        <v>664</v>
      </c>
    </row>
    <row r="2475" spans="1:32" ht="18" customHeight="1">
      <c r="A2475" s="22">
        <v>46189</v>
      </c>
      <c r="B2475" s="23" t="s">
        <v>22</v>
      </c>
      <c r="C2475" s="24">
        <v>677</v>
      </c>
      <c r="D2475" s="25">
        <v>7395</v>
      </c>
      <c r="E2475" s="26">
        <v>-6490</v>
      </c>
      <c r="F2475" s="24">
        <v>44</v>
      </c>
      <c r="G2475" s="24">
        <v>10</v>
      </c>
      <c r="H2475" s="23" t="s">
        <v>2052</v>
      </c>
      <c r="I2475" s="23" t="s">
        <v>910</v>
      </c>
      <c r="J2475" s="23" t="s">
        <v>4047</v>
      </c>
      <c r="K2475" s="23" t="s">
        <v>154</v>
      </c>
      <c r="L2475" s="27">
        <v>0.70750000000000002</v>
      </c>
      <c r="M2475" s="25">
        <v>3833</v>
      </c>
      <c r="N2475" s="25">
        <v>-5505</v>
      </c>
      <c r="O2475" s="24">
        <v>0</v>
      </c>
      <c r="P2475" s="24">
        <v>7</v>
      </c>
      <c r="Q2475" s="24">
        <v>0</v>
      </c>
      <c r="R2475" s="66"/>
      <c r="S2475" s="66"/>
      <c r="T2475" s="66"/>
      <c r="U2475" s="66"/>
      <c r="V2475" s="66"/>
      <c r="W2475" s="24"/>
      <c r="X2475" s="24"/>
      <c r="Y2475" s="24"/>
      <c r="Z2475" s="24"/>
      <c r="AA2475" s="28"/>
      <c r="AB2475" s="28">
        <v>1</v>
      </c>
      <c r="AC2475" s="28"/>
      <c r="AD2475" s="28">
        <v>30</v>
      </c>
      <c r="AE2475" s="28">
        <v>30.00097525</v>
      </c>
      <c r="AF2475" t="s">
        <v>661</v>
      </c>
    </row>
    <row r="2476" spans="1:32" ht="18" customHeight="1">
      <c r="A2476" s="22">
        <v>46189</v>
      </c>
      <c r="B2476" s="23" t="s">
        <v>20</v>
      </c>
      <c r="C2476" s="24">
        <v>678</v>
      </c>
      <c r="D2476" s="25">
        <v>1678</v>
      </c>
      <c r="E2476" s="26">
        <v>614</v>
      </c>
      <c r="F2476" s="24">
        <v>21</v>
      </c>
      <c r="G2476" s="24">
        <v>9</v>
      </c>
      <c r="H2476" s="23" t="s">
        <v>2788</v>
      </c>
      <c r="I2476" s="23" t="s">
        <v>3613</v>
      </c>
      <c r="J2476" s="23" t="s">
        <v>2867</v>
      </c>
      <c r="K2476" s="23" t="s">
        <v>154</v>
      </c>
      <c r="L2476" s="27">
        <v>1.1220000000000001</v>
      </c>
      <c r="M2476" s="25">
        <v>-200</v>
      </c>
      <c r="N2476" s="25">
        <v>62</v>
      </c>
      <c r="O2476" s="24">
        <v>0</v>
      </c>
      <c r="P2476" s="24">
        <v>8</v>
      </c>
      <c r="Q2476" s="24">
        <v>0</v>
      </c>
      <c r="R2476" s="66"/>
      <c r="S2476" s="66"/>
      <c r="T2476" s="66"/>
      <c r="U2476" s="66"/>
      <c r="V2476" s="66"/>
      <c r="W2476" s="24"/>
      <c r="X2476" s="24"/>
      <c r="Y2476" s="24"/>
      <c r="Z2476" s="24"/>
      <c r="AA2476" s="28"/>
      <c r="AB2476" s="28">
        <v>0.5</v>
      </c>
      <c r="AC2476" s="28"/>
      <c r="AD2476" s="28">
        <v>35</v>
      </c>
      <c r="AE2476" s="28">
        <v>35.000975240000002</v>
      </c>
      <c r="AF2476" t="s">
        <v>668</v>
      </c>
    </row>
    <row r="2477" spans="1:32" ht="18" customHeight="1">
      <c r="A2477" s="22">
        <v>46189</v>
      </c>
      <c r="B2477" s="23" t="s">
        <v>20</v>
      </c>
      <c r="C2477" s="24">
        <v>680</v>
      </c>
      <c r="D2477" s="25">
        <v>4091</v>
      </c>
      <c r="E2477" s="26">
        <v>3287</v>
      </c>
      <c r="F2477" s="24">
        <v>63</v>
      </c>
      <c r="G2477" s="24">
        <v>14</v>
      </c>
      <c r="H2477" s="23" t="s">
        <v>1521</v>
      </c>
      <c r="I2477" s="23" t="s">
        <v>1527</v>
      </c>
      <c r="J2477" s="23" t="s">
        <v>4048</v>
      </c>
      <c r="K2477" s="23" t="s">
        <v>154</v>
      </c>
      <c r="L2477" s="27">
        <v>1.2678</v>
      </c>
      <c r="M2477" s="25">
        <v>-798</v>
      </c>
      <c r="N2477" s="25">
        <v>-159</v>
      </c>
      <c r="O2477" s="24">
        <v>0</v>
      </c>
      <c r="P2477" s="24">
        <v>0</v>
      </c>
      <c r="Q2477" s="24">
        <v>0</v>
      </c>
      <c r="R2477" s="66"/>
      <c r="S2477" s="66"/>
      <c r="T2477" s="66"/>
      <c r="U2477" s="66"/>
      <c r="V2477" s="66"/>
      <c r="W2477" s="24"/>
      <c r="X2477" s="24"/>
      <c r="Y2477" s="24"/>
      <c r="Z2477" s="24"/>
      <c r="AA2477" s="28"/>
      <c r="AB2477" s="28">
        <v>0.6</v>
      </c>
      <c r="AC2477" s="28"/>
      <c r="AD2477" s="28">
        <v>80</v>
      </c>
      <c r="AE2477" s="28">
        <v>80.000975229999995</v>
      </c>
      <c r="AF2477" t="s">
        <v>155</v>
      </c>
    </row>
    <row r="2478" spans="1:32" ht="18" customHeight="1">
      <c r="A2478" s="22">
        <v>46189</v>
      </c>
      <c r="B2478" s="23" t="s">
        <v>20</v>
      </c>
      <c r="C2478" s="24">
        <v>681</v>
      </c>
      <c r="D2478" s="25">
        <v>2705</v>
      </c>
      <c r="E2478" s="26">
        <v>399</v>
      </c>
      <c r="F2478" s="24">
        <v>34</v>
      </c>
      <c r="G2478" s="24">
        <v>12</v>
      </c>
      <c r="H2478" s="23" t="s">
        <v>4049</v>
      </c>
      <c r="I2478" s="23" t="s">
        <v>1013</v>
      </c>
      <c r="J2478" s="23" t="s">
        <v>1722</v>
      </c>
      <c r="K2478" s="23" t="s">
        <v>154</v>
      </c>
      <c r="L2478" s="27">
        <v>1.0491999999999999</v>
      </c>
      <c r="M2478" s="25">
        <v>-848</v>
      </c>
      <c r="N2478" s="25">
        <v>-445</v>
      </c>
      <c r="O2478" s="24">
        <v>0</v>
      </c>
      <c r="P2478" s="24">
        <v>1</v>
      </c>
      <c r="Q2478" s="24">
        <v>0</v>
      </c>
      <c r="R2478" s="66"/>
      <c r="S2478" s="66"/>
      <c r="T2478" s="66"/>
      <c r="U2478" s="66"/>
      <c r="V2478" s="66"/>
      <c r="W2478" s="24"/>
      <c r="X2478" s="24"/>
      <c r="Y2478" s="24"/>
      <c r="Z2478" s="24"/>
      <c r="AA2478" s="28"/>
      <c r="AB2478" s="28">
        <v>0.5</v>
      </c>
      <c r="AC2478" s="28"/>
      <c r="AD2478" s="28">
        <v>35</v>
      </c>
      <c r="AE2478" s="28">
        <v>35.000975220000001</v>
      </c>
      <c r="AF2478" t="s">
        <v>668</v>
      </c>
    </row>
    <row r="2479" spans="1:32" ht="18" customHeight="1">
      <c r="A2479" s="22">
        <v>46189</v>
      </c>
      <c r="B2479" s="23" t="s">
        <v>20</v>
      </c>
      <c r="C2479" s="24">
        <v>682</v>
      </c>
      <c r="D2479" s="25">
        <v>2656</v>
      </c>
      <c r="E2479" s="26">
        <v>-229</v>
      </c>
      <c r="F2479" s="24">
        <v>26</v>
      </c>
      <c r="G2479" s="24">
        <v>8</v>
      </c>
      <c r="H2479" s="23" t="s">
        <v>381</v>
      </c>
      <c r="I2479" s="23" t="s">
        <v>176</v>
      </c>
      <c r="J2479" s="23" t="s">
        <v>509</v>
      </c>
      <c r="K2479" s="23" t="s">
        <v>154</v>
      </c>
      <c r="L2479" s="27">
        <v>0.97130000000000005</v>
      </c>
      <c r="M2479" s="25">
        <v>-703</v>
      </c>
      <c r="N2479" s="25">
        <v>17</v>
      </c>
      <c r="O2479" s="24">
        <v>0</v>
      </c>
      <c r="P2479" s="24">
        <v>2</v>
      </c>
      <c r="Q2479" s="24">
        <v>0</v>
      </c>
      <c r="R2479" s="66"/>
      <c r="S2479" s="66"/>
      <c r="T2479" s="66"/>
      <c r="U2479" s="66"/>
      <c r="V2479" s="66"/>
      <c r="W2479" s="24"/>
      <c r="X2479" s="24"/>
      <c r="Y2479" s="24"/>
      <c r="Z2479" s="24"/>
      <c r="AA2479" s="28"/>
      <c r="AB2479" s="28">
        <v>0.5</v>
      </c>
      <c r="AC2479" s="28"/>
      <c r="AD2479" s="28">
        <v>30</v>
      </c>
      <c r="AE2479" s="28">
        <v>30.00097521</v>
      </c>
      <c r="AF2479" t="s">
        <v>661</v>
      </c>
    </row>
    <row r="2480" spans="1:32" ht="18" customHeight="1">
      <c r="A2480" s="22">
        <v>46189</v>
      </c>
      <c r="B2480" s="23" t="s">
        <v>387</v>
      </c>
      <c r="C2480" s="24">
        <v>683</v>
      </c>
      <c r="D2480" s="25">
        <v>2135</v>
      </c>
      <c r="E2480" s="26">
        <v>727</v>
      </c>
      <c r="F2480" s="24">
        <v>23</v>
      </c>
      <c r="G2480" s="24">
        <v>16</v>
      </c>
      <c r="H2480" s="23" t="s">
        <v>881</v>
      </c>
      <c r="I2480" s="23" t="s">
        <v>2281</v>
      </c>
      <c r="J2480" s="23" t="s">
        <v>282</v>
      </c>
      <c r="K2480" s="23" t="s">
        <v>154</v>
      </c>
      <c r="L2480" s="27">
        <v>1.1134999999999999</v>
      </c>
      <c r="M2480" s="25">
        <v>75</v>
      </c>
      <c r="N2480" s="25">
        <v>877</v>
      </c>
      <c r="O2480" s="24">
        <v>0</v>
      </c>
      <c r="P2480" s="24">
        <v>3</v>
      </c>
      <c r="Q2480" s="24">
        <v>0</v>
      </c>
      <c r="R2480" s="66"/>
      <c r="S2480" s="66"/>
      <c r="T2480" s="66"/>
      <c r="U2480" s="66"/>
      <c r="V2480" s="66"/>
      <c r="W2480" s="24"/>
      <c r="X2480" s="24"/>
      <c r="Y2480" s="24"/>
      <c r="Z2480" s="24"/>
      <c r="AA2480" s="28"/>
      <c r="AB2480" s="28">
        <v>0.5</v>
      </c>
      <c r="AC2480" s="28"/>
      <c r="AD2480" s="28">
        <v>35</v>
      </c>
      <c r="AE2480" s="28">
        <v>35.000975199999999</v>
      </c>
      <c r="AF2480" t="s">
        <v>668</v>
      </c>
    </row>
    <row r="2481" spans="1:32" ht="18" customHeight="1">
      <c r="A2481" s="22">
        <v>46189</v>
      </c>
      <c r="B2481" s="23" t="s">
        <v>387</v>
      </c>
      <c r="C2481" s="24">
        <v>685</v>
      </c>
      <c r="D2481" s="25">
        <v>2912</v>
      </c>
      <c r="E2481" s="26">
        <v>-1493</v>
      </c>
      <c r="F2481" s="24">
        <v>22</v>
      </c>
      <c r="G2481" s="24">
        <v>21</v>
      </c>
      <c r="H2481" s="23" t="s">
        <v>1193</v>
      </c>
      <c r="I2481" s="23" t="s">
        <v>3303</v>
      </c>
      <c r="J2481" s="23" t="s">
        <v>2735</v>
      </c>
      <c r="K2481" s="23" t="s">
        <v>154</v>
      </c>
      <c r="L2481" s="27">
        <v>0.82909999999999995</v>
      </c>
      <c r="M2481" s="25">
        <v>-94</v>
      </c>
      <c r="N2481" s="25">
        <v>-544</v>
      </c>
      <c r="O2481" s="24">
        <v>0</v>
      </c>
      <c r="P2481" s="24">
        <v>5</v>
      </c>
      <c r="Q2481" s="24">
        <v>0</v>
      </c>
      <c r="R2481" s="66"/>
      <c r="S2481" s="66"/>
      <c r="T2481" s="66"/>
      <c r="U2481" s="66"/>
      <c r="V2481" s="66"/>
      <c r="W2481" s="24"/>
      <c r="X2481" s="24"/>
      <c r="Y2481" s="24"/>
      <c r="Z2481" s="24"/>
      <c r="AA2481" s="28"/>
      <c r="AB2481" s="28">
        <v>0.5</v>
      </c>
      <c r="AC2481" s="28"/>
      <c r="AD2481" s="28">
        <v>30</v>
      </c>
      <c r="AE2481" s="28">
        <v>30.000975189999998</v>
      </c>
      <c r="AF2481" t="s">
        <v>661</v>
      </c>
    </row>
    <row r="2482" spans="1:32" ht="18" customHeight="1">
      <c r="A2482" s="22">
        <v>46189</v>
      </c>
      <c r="B2482" s="23" t="s">
        <v>49</v>
      </c>
      <c r="C2482" s="24">
        <v>686</v>
      </c>
      <c r="D2482" s="25">
        <v>3860</v>
      </c>
      <c r="E2482" s="26">
        <v>295</v>
      </c>
      <c r="F2482" s="24">
        <v>40</v>
      </c>
      <c r="G2482" s="24">
        <v>16</v>
      </c>
      <c r="H2482" s="23" t="s">
        <v>4050</v>
      </c>
      <c r="I2482" s="23" t="s">
        <v>720</v>
      </c>
      <c r="J2482" s="23" t="s">
        <v>2207</v>
      </c>
      <c r="K2482" s="23" t="s">
        <v>154</v>
      </c>
      <c r="L2482" s="27">
        <v>1.0255000000000001</v>
      </c>
      <c r="M2482" s="25">
        <v>-317</v>
      </c>
      <c r="N2482" s="25">
        <v>-2168</v>
      </c>
      <c r="O2482" s="24">
        <v>0</v>
      </c>
      <c r="P2482" s="24">
        <v>6</v>
      </c>
      <c r="Q2482" s="24">
        <v>0</v>
      </c>
      <c r="R2482" s="66"/>
      <c r="S2482" s="66"/>
      <c r="T2482" s="66"/>
      <c r="U2482" s="66"/>
      <c r="V2482" s="66"/>
      <c r="W2482" s="24"/>
      <c r="X2482" s="24"/>
      <c r="Y2482" s="24"/>
      <c r="Z2482" s="24"/>
      <c r="AA2482" s="28"/>
      <c r="AB2482" s="28">
        <v>0.6</v>
      </c>
      <c r="AC2482" s="28"/>
      <c r="AD2482" s="28">
        <v>45</v>
      </c>
      <c r="AE2482" s="28">
        <v>45.000975179999998</v>
      </c>
      <c r="AF2482" t="s">
        <v>241</v>
      </c>
    </row>
    <row r="2483" spans="1:32" ht="18" customHeight="1">
      <c r="A2483" s="22">
        <v>46189</v>
      </c>
      <c r="B2483" s="23" t="s">
        <v>49</v>
      </c>
      <c r="C2483" s="24">
        <v>687</v>
      </c>
      <c r="D2483" s="25">
        <v>2186</v>
      </c>
      <c r="E2483" s="26">
        <v>246</v>
      </c>
      <c r="F2483" s="24">
        <v>25</v>
      </c>
      <c r="G2483" s="24">
        <v>12</v>
      </c>
      <c r="H2483" s="23" t="s">
        <v>4051</v>
      </c>
      <c r="I2483" s="23" t="s">
        <v>3413</v>
      </c>
      <c r="J2483" s="23" t="s">
        <v>1712</v>
      </c>
      <c r="K2483" s="23" t="s">
        <v>154</v>
      </c>
      <c r="L2483" s="27">
        <v>1.0375000000000001</v>
      </c>
      <c r="M2483" s="25">
        <v>384</v>
      </c>
      <c r="N2483" s="25">
        <v>327</v>
      </c>
      <c r="O2483" s="24">
        <v>0</v>
      </c>
      <c r="P2483" s="24">
        <v>7</v>
      </c>
      <c r="Q2483" s="24">
        <v>0</v>
      </c>
      <c r="R2483" s="66"/>
      <c r="S2483" s="66"/>
      <c r="T2483" s="66"/>
      <c r="U2483" s="66"/>
      <c r="V2483" s="66"/>
      <c r="W2483" s="24"/>
      <c r="X2483" s="24"/>
      <c r="Y2483" s="24"/>
      <c r="Z2483" s="24"/>
      <c r="AA2483" s="28"/>
      <c r="AB2483" s="28">
        <v>0.5</v>
      </c>
      <c r="AC2483" s="28"/>
      <c r="AD2483" s="28">
        <v>35</v>
      </c>
      <c r="AE2483" s="28">
        <v>35.000975169999997</v>
      </c>
      <c r="AF2483" t="s">
        <v>668</v>
      </c>
    </row>
    <row r="2484" spans="1:32" ht="18" customHeight="1">
      <c r="A2484" s="22">
        <v>46189</v>
      </c>
      <c r="B2484" s="23" t="s">
        <v>20</v>
      </c>
      <c r="C2484" s="24">
        <v>688</v>
      </c>
      <c r="D2484" s="25">
        <v>3807</v>
      </c>
      <c r="E2484" s="26">
        <v>4884</v>
      </c>
      <c r="F2484" s="24">
        <v>53</v>
      </c>
      <c r="G2484" s="24">
        <v>12</v>
      </c>
      <c r="H2484" s="23" t="s">
        <v>4052</v>
      </c>
      <c r="I2484" s="23" t="s">
        <v>2667</v>
      </c>
      <c r="J2484" s="23" t="s">
        <v>4053</v>
      </c>
      <c r="K2484" s="23" t="s">
        <v>154</v>
      </c>
      <c r="L2484" s="27">
        <v>1.4276</v>
      </c>
      <c r="M2484" s="25">
        <v>-769</v>
      </c>
      <c r="N2484" s="25">
        <v>-471</v>
      </c>
      <c r="O2484" s="24">
        <v>0</v>
      </c>
      <c r="P2484" s="24">
        <v>8</v>
      </c>
      <c r="Q2484" s="24">
        <v>0</v>
      </c>
      <c r="R2484" s="66"/>
      <c r="S2484" s="66"/>
      <c r="T2484" s="66"/>
      <c r="U2484" s="66"/>
      <c r="V2484" s="66"/>
      <c r="W2484" s="24"/>
      <c r="X2484" s="24"/>
      <c r="Y2484" s="24"/>
      <c r="Z2484" s="24"/>
      <c r="AA2484" s="28"/>
      <c r="AB2484" s="28">
        <v>0.6</v>
      </c>
      <c r="AC2484" s="28"/>
      <c r="AD2484" s="28">
        <v>80</v>
      </c>
      <c r="AE2484" s="28">
        <v>80.000975159999996</v>
      </c>
      <c r="AF2484" t="s">
        <v>155</v>
      </c>
    </row>
    <row r="2485" spans="1:32" ht="18" customHeight="1">
      <c r="A2485" s="22">
        <v>46189</v>
      </c>
      <c r="B2485" s="23" t="s">
        <v>20</v>
      </c>
      <c r="C2485" s="24">
        <v>700</v>
      </c>
      <c r="D2485" s="25">
        <v>5588</v>
      </c>
      <c r="E2485" s="26">
        <v>-358</v>
      </c>
      <c r="F2485" s="24">
        <v>61</v>
      </c>
      <c r="G2485" s="24">
        <v>20</v>
      </c>
      <c r="H2485" s="23" t="s">
        <v>1888</v>
      </c>
      <c r="I2485" s="23" t="s">
        <v>1593</v>
      </c>
      <c r="J2485" s="23" t="s">
        <v>1230</v>
      </c>
      <c r="K2485" s="23" t="s">
        <v>154</v>
      </c>
      <c r="L2485" s="27">
        <v>0.97860000000000003</v>
      </c>
      <c r="M2485" s="25">
        <v>2411</v>
      </c>
      <c r="N2485" s="25">
        <v>-206</v>
      </c>
      <c r="O2485" s="24">
        <v>0</v>
      </c>
      <c r="P2485" s="24">
        <v>0</v>
      </c>
      <c r="Q2485" s="24">
        <v>0</v>
      </c>
      <c r="R2485" s="66"/>
      <c r="S2485" s="66"/>
      <c r="T2485" s="66"/>
      <c r="U2485" s="66"/>
      <c r="V2485" s="66"/>
      <c r="W2485" s="24"/>
      <c r="X2485" s="24"/>
      <c r="Y2485" s="24"/>
      <c r="Z2485" s="24"/>
      <c r="AA2485" s="28"/>
      <c r="AB2485" s="28">
        <v>0.8</v>
      </c>
      <c r="AC2485" s="28"/>
      <c r="AD2485" s="28">
        <v>30</v>
      </c>
      <c r="AE2485" s="28">
        <v>30.000975149999999</v>
      </c>
      <c r="AF2485" t="s">
        <v>661</v>
      </c>
    </row>
    <row r="2486" spans="1:32" ht="18" customHeight="1">
      <c r="A2486" s="22">
        <v>46189</v>
      </c>
      <c r="B2486" s="23" t="s">
        <v>20</v>
      </c>
      <c r="C2486" s="24">
        <v>701</v>
      </c>
      <c r="D2486" s="25">
        <v>2821</v>
      </c>
      <c r="E2486" s="26">
        <v>-1784</v>
      </c>
      <c r="F2486" s="24">
        <v>19</v>
      </c>
      <c r="G2486" s="24">
        <v>7</v>
      </c>
      <c r="H2486" s="23" t="s">
        <v>2848</v>
      </c>
      <c r="I2486" s="23" t="s">
        <v>1851</v>
      </c>
      <c r="J2486" s="23" t="s">
        <v>4054</v>
      </c>
      <c r="K2486" s="23" t="s">
        <v>154</v>
      </c>
      <c r="L2486" s="27">
        <v>0.78920000000000001</v>
      </c>
      <c r="M2486" s="25">
        <v>-445</v>
      </c>
      <c r="N2486" s="25">
        <v>2797</v>
      </c>
      <c r="O2486" s="24">
        <v>0</v>
      </c>
      <c r="P2486" s="24">
        <v>1</v>
      </c>
      <c r="Q2486" s="24">
        <v>0</v>
      </c>
      <c r="R2486" s="66"/>
      <c r="S2486" s="66"/>
      <c r="T2486" s="66"/>
      <c r="U2486" s="66"/>
      <c r="V2486" s="66"/>
      <c r="W2486" s="24"/>
      <c r="X2486" s="24"/>
      <c r="Y2486" s="24"/>
      <c r="Z2486" s="24"/>
      <c r="AA2486" s="28"/>
      <c r="AB2486" s="28">
        <v>0.5</v>
      </c>
      <c r="AC2486" s="28"/>
      <c r="AD2486" s="28">
        <v>30</v>
      </c>
      <c r="AE2486" s="28">
        <v>30.000975140000001</v>
      </c>
      <c r="AF2486" t="s">
        <v>661</v>
      </c>
    </row>
    <row r="2487" spans="1:32" ht="18" customHeight="1">
      <c r="A2487" s="22">
        <v>46189</v>
      </c>
      <c r="B2487" s="23" t="s">
        <v>20</v>
      </c>
      <c r="C2487" s="24">
        <v>702</v>
      </c>
      <c r="D2487" s="25">
        <v>3765</v>
      </c>
      <c r="E2487" s="26">
        <v>-2454</v>
      </c>
      <c r="F2487" s="24">
        <v>27</v>
      </c>
      <c r="G2487" s="24">
        <v>11</v>
      </c>
      <c r="H2487" s="23" t="s">
        <v>3935</v>
      </c>
      <c r="I2487" s="23" t="s">
        <v>2456</v>
      </c>
      <c r="J2487" s="23" t="s">
        <v>3061</v>
      </c>
      <c r="K2487" s="23" t="s">
        <v>154</v>
      </c>
      <c r="L2487" s="27">
        <v>0.78269999999999995</v>
      </c>
      <c r="M2487" s="25">
        <v>-1360</v>
      </c>
      <c r="N2487" s="25">
        <v>-1336</v>
      </c>
      <c r="O2487" s="24">
        <v>0</v>
      </c>
      <c r="P2487" s="24">
        <v>2</v>
      </c>
      <c r="Q2487" s="24">
        <v>0</v>
      </c>
      <c r="R2487" s="66"/>
      <c r="S2487" s="66"/>
      <c r="T2487" s="66"/>
      <c r="U2487" s="66"/>
      <c r="V2487" s="66"/>
      <c r="W2487" s="24"/>
      <c r="X2487" s="24"/>
      <c r="Y2487" s="24"/>
      <c r="Z2487" s="24"/>
      <c r="AA2487" s="28"/>
      <c r="AB2487" s="28">
        <v>0.6</v>
      </c>
      <c r="AC2487" s="28"/>
      <c r="AD2487" s="28">
        <v>30</v>
      </c>
      <c r="AE2487" s="28">
        <v>30.00097513</v>
      </c>
      <c r="AF2487" t="s">
        <v>661</v>
      </c>
    </row>
    <row r="2488" spans="1:32" ht="18" customHeight="1">
      <c r="A2488" s="22">
        <v>46189</v>
      </c>
      <c r="B2488" s="23" t="s">
        <v>38</v>
      </c>
      <c r="C2488" s="24">
        <v>703</v>
      </c>
      <c r="D2488" s="25">
        <v>3385</v>
      </c>
      <c r="E2488" s="26">
        <v>10195</v>
      </c>
      <c r="F2488" s="24">
        <v>59</v>
      </c>
      <c r="G2488" s="24">
        <v>16</v>
      </c>
      <c r="H2488" s="23" t="s">
        <v>2450</v>
      </c>
      <c r="I2488" s="23" t="s">
        <v>1548</v>
      </c>
      <c r="J2488" s="23" t="s">
        <v>1473</v>
      </c>
      <c r="K2488" s="23" t="s">
        <v>154</v>
      </c>
      <c r="L2488" s="27">
        <v>2.0038999999999998</v>
      </c>
      <c r="M2488" s="25">
        <v>-643</v>
      </c>
      <c r="N2488" s="25">
        <v>-586</v>
      </c>
      <c r="O2488" s="24">
        <v>0</v>
      </c>
      <c r="P2488" s="24">
        <v>3</v>
      </c>
      <c r="Q2488" s="24">
        <v>0</v>
      </c>
      <c r="R2488" s="66"/>
      <c r="S2488" s="66"/>
      <c r="T2488" s="66"/>
      <c r="U2488" s="66"/>
      <c r="V2488" s="66"/>
      <c r="W2488" s="24"/>
      <c r="X2488" s="24"/>
      <c r="Y2488" s="24"/>
      <c r="Z2488" s="24"/>
      <c r="AA2488" s="28"/>
      <c r="AB2488" s="28">
        <v>0.6</v>
      </c>
      <c r="AC2488" s="28"/>
      <c r="AD2488" s="28">
        <v>80</v>
      </c>
      <c r="AE2488" s="28">
        <v>80.000975120000007</v>
      </c>
      <c r="AF2488" t="s">
        <v>155</v>
      </c>
    </row>
    <row r="2489" spans="1:32" ht="18" customHeight="1">
      <c r="A2489" s="22">
        <v>46189</v>
      </c>
      <c r="B2489" s="23" t="s">
        <v>38</v>
      </c>
      <c r="C2489" s="24">
        <v>705</v>
      </c>
      <c r="D2489" s="25">
        <v>7089</v>
      </c>
      <c r="E2489" s="26">
        <v>-3967</v>
      </c>
      <c r="F2489" s="24">
        <v>39</v>
      </c>
      <c r="G2489" s="24">
        <v>21</v>
      </c>
      <c r="H2489" s="23" t="s">
        <v>1903</v>
      </c>
      <c r="I2489" s="23" t="s">
        <v>2981</v>
      </c>
      <c r="J2489" s="23" t="s">
        <v>4055</v>
      </c>
      <c r="K2489" s="23" t="s">
        <v>154</v>
      </c>
      <c r="L2489" s="27">
        <v>0.8135</v>
      </c>
      <c r="M2489" s="25">
        <v>1102</v>
      </c>
      <c r="N2489" s="25">
        <v>-755</v>
      </c>
      <c r="O2489" s="24">
        <v>0</v>
      </c>
      <c r="P2489" s="24">
        <v>5</v>
      </c>
      <c r="Q2489" s="24">
        <v>0</v>
      </c>
      <c r="R2489" s="66"/>
      <c r="S2489" s="66"/>
      <c r="T2489" s="66"/>
      <c r="U2489" s="66"/>
      <c r="V2489" s="66"/>
      <c r="W2489" s="24"/>
      <c r="X2489" s="24"/>
      <c r="Y2489" s="24"/>
      <c r="Z2489" s="24"/>
      <c r="AA2489" s="28"/>
      <c r="AB2489" s="28">
        <v>1</v>
      </c>
      <c r="AC2489" s="28"/>
      <c r="AD2489" s="28">
        <v>30</v>
      </c>
      <c r="AE2489" s="28">
        <v>30.000975109999999</v>
      </c>
      <c r="AF2489" t="s">
        <v>661</v>
      </c>
    </row>
    <row r="2490" spans="1:32" ht="18" customHeight="1">
      <c r="A2490" s="22">
        <v>46189</v>
      </c>
      <c r="B2490" s="23" t="s">
        <v>38</v>
      </c>
      <c r="C2490" s="24">
        <v>706</v>
      </c>
      <c r="D2490" s="25">
        <v>1510</v>
      </c>
      <c r="E2490" s="26">
        <v>-878</v>
      </c>
      <c r="F2490" s="24">
        <v>8</v>
      </c>
      <c r="G2490" s="24">
        <v>7</v>
      </c>
      <c r="H2490" s="23" t="s">
        <v>1582</v>
      </c>
      <c r="I2490" s="23" t="s">
        <v>1794</v>
      </c>
      <c r="J2490" s="23" t="s">
        <v>3760</v>
      </c>
      <c r="K2490" s="23" t="s">
        <v>154</v>
      </c>
      <c r="L2490" s="27">
        <v>0.80620000000000003</v>
      </c>
      <c r="M2490" s="25">
        <v>40</v>
      </c>
      <c r="N2490" s="25">
        <v>3085</v>
      </c>
      <c r="O2490" s="24">
        <v>0</v>
      </c>
      <c r="P2490" s="24">
        <v>6</v>
      </c>
      <c r="Q2490" s="24">
        <v>0</v>
      </c>
      <c r="R2490" s="66"/>
      <c r="S2490" s="66"/>
      <c r="T2490" s="66"/>
      <c r="U2490" s="66"/>
      <c r="V2490" s="66"/>
      <c r="W2490" s="24"/>
      <c r="X2490" s="24"/>
      <c r="Y2490" s="24"/>
      <c r="Z2490" s="24"/>
      <c r="AA2490" s="28"/>
      <c r="AB2490" s="28">
        <v>0.5</v>
      </c>
      <c r="AC2490" s="28"/>
      <c r="AD2490" s="28">
        <v>40</v>
      </c>
      <c r="AE2490" s="28">
        <v>40.000975099999998</v>
      </c>
      <c r="AF2490" t="s">
        <v>664</v>
      </c>
    </row>
    <row r="2491" spans="1:32" ht="18" customHeight="1">
      <c r="A2491" s="22">
        <v>46189</v>
      </c>
      <c r="B2491" s="23" t="s">
        <v>38</v>
      </c>
      <c r="C2491" s="24">
        <v>707</v>
      </c>
      <c r="D2491" s="25">
        <v>4830</v>
      </c>
      <c r="E2491" s="26">
        <v>1780</v>
      </c>
      <c r="F2491" s="24">
        <v>34</v>
      </c>
      <c r="G2491" s="24">
        <v>18</v>
      </c>
      <c r="H2491" s="23" t="s">
        <v>2579</v>
      </c>
      <c r="I2491" s="23" t="s">
        <v>581</v>
      </c>
      <c r="J2491" s="23" t="s">
        <v>4056</v>
      </c>
      <c r="K2491" s="23" t="s">
        <v>154</v>
      </c>
      <c r="L2491" s="27">
        <v>1.1228</v>
      </c>
      <c r="M2491" s="25">
        <v>1511</v>
      </c>
      <c r="N2491" s="25">
        <v>-1974</v>
      </c>
      <c r="O2491" s="24">
        <v>0</v>
      </c>
      <c r="P2491" s="24">
        <v>7</v>
      </c>
      <c r="Q2491" s="24">
        <v>0</v>
      </c>
      <c r="R2491" s="66"/>
      <c r="S2491" s="66"/>
      <c r="T2491" s="66"/>
      <c r="U2491" s="66"/>
      <c r="V2491" s="66"/>
      <c r="W2491" s="24"/>
      <c r="X2491" s="24"/>
      <c r="Y2491" s="24"/>
      <c r="Z2491" s="24"/>
      <c r="AA2491" s="28"/>
      <c r="AB2491" s="28">
        <v>0.6</v>
      </c>
      <c r="AC2491" s="28"/>
      <c r="AD2491" s="28">
        <v>60</v>
      </c>
      <c r="AE2491" s="28">
        <v>60.000975089999997</v>
      </c>
      <c r="AF2491" t="s">
        <v>578</v>
      </c>
    </row>
    <row r="2492" spans="1:32" ht="18" customHeight="1">
      <c r="A2492" s="22">
        <v>46189</v>
      </c>
      <c r="B2492" s="23" t="s">
        <v>38</v>
      </c>
      <c r="C2492" s="24">
        <v>708</v>
      </c>
      <c r="D2492" s="25">
        <v>2757</v>
      </c>
      <c r="E2492" s="26">
        <v>-2682</v>
      </c>
      <c r="F2492" s="24">
        <v>9</v>
      </c>
      <c r="G2492" s="24">
        <v>11</v>
      </c>
      <c r="H2492" s="23" t="s">
        <v>2344</v>
      </c>
      <c r="I2492" s="23" t="s">
        <v>3845</v>
      </c>
      <c r="J2492" s="23" t="s">
        <v>1282</v>
      </c>
      <c r="K2492" s="23" t="s">
        <v>154</v>
      </c>
      <c r="L2492" s="27">
        <v>0.67569999999999997</v>
      </c>
      <c r="M2492" s="25">
        <v>1128</v>
      </c>
      <c r="N2492" s="25">
        <v>-207</v>
      </c>
      <c r="O2492" s="24">
        <v>0</v>
      </c>
      <c r="P2492" s="24">
        <v>8</v>
      </c>
      <c r="Q2492" s="24">
        <v>0</v>
      </c>
      <c r="R2492" s="66"/>
      <c r="S2492" s="66"/>
      <c r="T2492" s="66"/>
      <c r="U2492" s="66"/>
      <c r="V2492" s="66"/>
      <c r="W2492" s="24"/>
      <c r="X2492" s="24"/>
      <c r="Y2492" s="24"/>
      <c r="Z2492" s="24"/>
      <c r="AA2492" s="28"/>
      <c r="AB2492" s="28">
        <v>0.5</v>
      </c>
      <c r="AC2492" s="28"/>
      <c r="AD2492" s="28">
        <v>30</v>
      </c>
      <c r="AE2492" s="28">
        <v>30.00097508</v>
      </c>
      <c r="AF2492" t="s">
        <v>661</v>
      </c>
    </row>
    <row r="2493" spans="1:32" ht="18" customHeight="1">
      <c r="A2493" s="22">
        <v>46189</v>
      </c>
      <c r="B2493" s="23" t="s">
        <v>38</v>
      </c>
      <c r="C2493" s="24">
        <v>710</v>
      </c>
      <c r="D2493" s="25">
        <v>4629</v>
      </c>
      <c r="E2493" s="26">
        <v>3220</v>
      </c>
      <c r="F2493" s="24">
        <v>40</v>
      </c>
      <c r="G2493" s="24">
        <v>20</v>
      </c>
      <c r="H2493" s="23" t="s">
        <v>965</v>
      </c>
      <c r="I2493" s="23" t="s">
        <v>3041</v>
      </c>
      <c r="J2493" s="23" t="s">
        <v>240</v>
      </c>
      <c r="K2493" s="23" t="s">
        <v>154</v>
      </c>
      <c r="L2493" s="27">
        <v>1.2319</v>
      </c>
      <c r="M2493" s="25">
        <v>-1375</v>
      </c>
      <c r="N2493" s="25">
        <v>-877</v>
      </c>
      <c r="O2493" s="24">
        <v>0</v>
      </c>
      <c r="P2493" s="24">
        <v>0</v>
      </c>
      <c r="Q2493" s="24">
        <v>0</v>
      </c>
      <c r="R2493" s="66"/>
      <c r="S2493" s="66"/>
      <c r="T2493" s="66"/>
      <c r="U2493" s="66"/>
      <c r="V2493" s="66"/>
      <c r="W2493" s="24"/>
      <c r="X2493" s="24"/>
      <c r="Y2493" s="24"/>
      <c r="Z2493" s="24"/>
      <c r="AA2493" s="28"/>
      <c r="AB2493" s="28">
        <v>0.6</v>
      </c>
      <c r="AC2493" s="28"/>
      <c r="AD2493" s="28">
        <v>80</v>
      </c>
      <c r="AE2493" s="28">
        <v>80.000975069999996</v>
      </c>
      <c r="AF2493" t="s">
        <v>155</v>
      </c>
    </row>
    <row r="2494" spans="1:32" ht="18" customHeight="1">
      <c r="A2494" s="22">
        <v>46189</v>
      </c>
      <c r="B2494" s="23" t="s">
        <v>372</v>
      </c>
      <c r="C2494" s="24">
        <v>711</v>
      </c>
      <c r="D2494" s="25">
        <v>2152</v>
      </c>
      <c r="E2494" s="26">
        <v>-2742</v>
      </c>
      <c r="F2494" s="24">
        <v>9</v>
      </c>
      <c r="G2494" s="24">
        <v>5</v>
      </c>
      <c r="H2494" s="23" t="s">
        <v>4057</v>
      </c>
      <c r="I2494" s="23" t="s">
        <v>2541</v>
      </c>
      <c r="J2494" s="23" t="s">
        <v>4058</v>
      </c>
      <c r="K2494" s="23" t="s">
        <v>154</v>
      </c>
      <c r="L2494" s="27">
        <v>0.57530000000000003</v>
      </c>
      <c r="M2494" s="25">
        <v>4262</v>
      </c>
      <c r="N2494" s="25">
        <v>-2188</v>
      </c>
      <c r="O2494" s="24">
        <v>0</v>
      </c>
      <c r="P2494" s="24">
        <v>1</v>
      </c>
      <c r="Q2494" s="24">
        <v>0</v>
      </c>
      <c r="R2494" s="66"/>
      <c r="S2494" s="66"/>
      <c r="T2494" s="66"/>
      <c r="U2494" s="66"/>
      <c r="V2494" s="66"/>
      <c r="W2494" s="24"/>
      <c r="X2494" s="24"/>
      <c r="Y2494" s="24"/>
      <c r="Z2494" s="24"/>
      <c r="AA2494" s="28"/>
      <c r="AB2494" s="28">
        <v>0.5</v>
      </c>
      <c r="AC2494" s="28"/>
      <c r="AD2494" s="28">
        <v>30</v>
      </c>
      <c r="AE2494" s="28">
        <v>30.000975059999998</v>
      </c>
      <c r="AF2494" t="s">
        <v>661</v>
      </c>
    </row>
    <row r="2495" spans="1:32" ht="18" customHeight="1">
      <c r="A2495" s="22">
        <v>46189</v>
      </c>
      <c r="B2495" s="23" t="s">
        <v>372</v>
      </c>
      <c r="C2495" s="24">
        <v>712</v>
      </c>
      <c r="D2495" s="25">
        <v>2908</v>
      </c>
      <c r="E2495" s="26">
        <v>-637</v>
      </c>
      <c r="F2495" s="24">
        <v>29</v>
      </c>
      <c r="G2495" s="24">
        <v>8</v>
      </c>
      <c r="H2495" s="23" t="s">
        <v>175</v>
      </c>
      <c r="I2495" s="23" t="s">
        <v>891</v>
      </c>
      <c r="J2495" s="23" t="s">
        <v>4059</v>
      </c>
      <c r="K2495" s="23" t="s">
        <v>154</v>
      </c>
      <c r="L2495" s="27">
        <v>0.92700000000000005</v>
      </c>
      <c r="M2495" s="25">
        <v>-503</v>
      </c>
      <c r="N2495" s="25">
        <v>1206</v>
      </c>
      <c r="O2495" s="24">
        <v>0</v>
      </c>
      <c r="P2495" s="24">
        <v>2</v>
      </c>
      <c r="Q2495" s="24">
        <v>0</v>
      </c>
      <c r="R2495" s="66"/>
      <c r="S2495" s="66"/>
      <c r="T2495" s="66"/>
      <c r="U2495" s="66"/>
      <c r="V2495" s="66"/>
      <c r="W2495" s="24"/>
      <c r="X2495" s="24"/>
      <c r="Y2495" s="24"/>
      <c r="Z2495" s="24"/>
      <c r="AA2495" s="28"/>
      <c r="AB2495" s="28">
        <v>0.5</v>
      </c>
      <c r="AC2495" s="28"/>
      <c r="AD2495" s="28">
        <v>30</v>
      </c>
      <c r="AE2495" s="28">
        <v>30.000975050000001</v>
      </c>
      <c r="AF2495" t="s">
        <v>661</v>
      </c>
    </row>
    <row r="2496" spans="1:32" ht="18" customHeight="1">
      <c r="A2496" s="22">
        <v>46189</v>
      </c>
      <c r="B2496" s="23" t="s">
        <v>485</v>
      </c>
      <c r="C2496" s="24">
        <v>713</v>
      </c>
      <c r="D2496" s="25">
        <v>3155</v>
      </c>
      <c r="E2496" s="26">
        <v>-1205</v>
      </c>
      <c r="F2496" s="24">
        <v>33</v>
      </c>
      <c r="G2496" s="24">
        <v>14</v>
      </c>
      <c r="H2496" s="23" t="s">
        <v>2535</v>
      </c>
      <c r="I2496" s="23" t="s">
        <v>3255</v>
      </c>
      <c r="J2496" s="23" t="s">
        <v>1722</v>
      </c>
      <c r="K2496" s="23" t="s">
        <v>154</v>
      </c>
      <c r="L2496" s="27">
        <v>0.87270000000000003</v>
      </c>
      <c r="M2496" s="25">
        <v>447</v>
      </c>
      <c r="N2496" s="25">
        <v>4544</v>
      </c>
      <c r="O2496" s="24">
        <v>0</v>
      </c>
      <c r="P2496" s="24">
        <v>3</v>
      </c>
      <c r="Q2496" s="24">
        <v>0</v>
      </c>
      <c r="R2496" s="66"/>
      <c r="S2496" s="66"/>
      <c r="T2496" s="66"/>
      <c r="U2496" s="66"/>
      <c r="V2496" s="66"/>
      <c r="W2496" s="24"/>
      <c r="X2496" s="24"/>
      <c r="Y2496" s="24"/>
      <c r="Z2496" s="24"/>
      <c r="AA2496" s="28"/>
      <c r="AB2496" s="28">
        <v>0.6</v>
      </c>
      <c r="AC2496" s="28"/>
      <c r="AD2496" s="28">
        <v>30</v>
      </c>
      <c r="AE2496" s="28">
        <v>30.00097504</v>
      </c>
      <c r="AF2496" t="s">
        <v>661</v>
      </c>
    </row>
    <row r="2497" spans="1:32" ht="18" customHeight="1">
      <c r="A2497" s="22">
        <v>46189</v>
      </c>
      <c r="B2497" s="23" t="s">
        <v>485</v>
      </c>
      <c r="C2497" s="24">
        <v>715</v>
      </c>
      <c r="D2497" s="25">
        <v>2746</v>
      </c>
      <c r="E2497" s="26">
        <v>-1426</v>
      </c>
      <c r="F2497" s="24">
        <v>23</v>
      </c>
      <c r="G2497" s="24">
        <v>10</v>
      </c>
      <c r="H2497" s="23" t="s">
        <v>2545</v>
      </c>
      <c r="I2497" s="23" t="s">
        <v>2112</v>
      </c>
      <c r="J2497" s="23" t="s">
        <v>1740</v>
      </c>
      <c r="K2497" s="23" t="s">
        <v>154</v>
      </c>
      <c r="L2497" s="27">
        <v>0.82689999999999997</v>
      </c>
      <c r="M2497" s="25">
        <v>-227</v>
      </c>
      <c r="N2497" s="25">
        <v>-1483</v>
      </c>
      <c r="O2497" s="24">
        <v>0</v>
      </c>
      <c r="P2497" s="24">
        <v>5</v>
      </c>
      <c r="Q2497" s="24">
        <v>0</v>
      </c>
      <c r="R2497" s="66"/>
      <c r="S2497" s="66"/>
      <c r="T2497" s="66"/>
      <c r="U2497" s="66"/>
      <c r="V2497" s="66"/>
      <c r="W2497" s="24"/>
      <c r="X2497" s="24"/>
      <c r="Y2497" s="24"/>
      <c r="Z2497" s="24"/>
      <c r="AA2497" s="28"/>
      <c r="AB2497" s="28">
        <v>0.5</v>
      </c>
      <c r="AC2497" s="28"/>
      <c r="AD2497" s="28">
        <v>30</v>
      </c>
      <c r="AE2497" s="28">
        <v>30.000975029999999</v>
      </c>
      <c r="AF2497" t="s">
        <v>661</v>
      </c>
    </row>
    <row r="2498" spans="1:32" ht="18" customHeight="1">
      <c r="A2498" s="22">
        <v>46189</v>
      </c>
      <c r="B2498" s="23" t="s">
        <v>156</v>
      </c>
      <c r="C2498" s="24">
        <v>716</v>
      </c>
      <c r="D2498" s="25">
        <v>3454</v>
      </c>
      <c r="E2498" s="26">
        <v>-3272</v>
      </c>
      <c r="F2498" s="24">
        <v>8</v>
      </c>
      <c r="G2498" s="24">
        <v>7</v>
      </c>
      <c r="H2498" s="23" t="s">
        <v>201</v>
      </c>
      <c r="I2498" s="23" t="s">
        <v>4060</v>
      </c>
      <c r="J2498" s="23" t="s">
        <v>4061</v>
      </c>
      <c r="K2498" s="23" t="s">
        <v>154</v>
      </c>
      <c r="L2498" s="27">
        <v>0.68420000000000003</v>
      </c>
      <c r="M2498" s="25">
        <v>-36</v>
      </c>
      <c r="N2498" s="25">
        <v>0</v>
      </c>
      <c r="O2498" s="24">
        <v>0</v>
      </c>
      <c r="P2498" s="24">
        <v>6</v>
      </c>
      <c r="Q2498" s="24">
        <v>0</v>
      </c>
      <c r="R2498" s="66"/>
      <c r="S2498" s="66"/>
      <c r="T2498" s="66"/>
      <c r="U2498" s="66"/>
      <c r="V2498" s="66"/>
      <c r="W2498" s="24"/>
      <c r="X2498" s="24"/>
      <c r="Y2498" s="24"/>
      <c r="Z2498" s="24"/>
      <c r="AA2498" s="28"/>
      <c r="AB2498" s="28">
        <v>0.6</v>
      </c>
      <c r="AC2498" s="28"/>
      <c r="AD2498" s="28">
        <v>40</v>
      </c>
      <c r="AE2498" s="28">
        <v>40.000975019999998</v>
      </c>
      <c r="AF2498" t="s">
        <v>664</v>
      </c>
    </row>
    <row r="2499" spans="1:32" ht="18" customHeight="1">
      <c r="A2499" s="22">
        <v>46189</v>
      </c>
      <c r="B2499" s="23" t="s">
        <v>156</v>
      </c>
      <c r="C2499" s="24">
        <v>717</v>
      </c>
      <c r="D2499" s="25">
        <v>1359</v>
      </c>
      <c r="E2499" s="26">
        <v>-833</v>
      </c>
      <c r="F2499" s="24">
        <v>7</v>
      </c>
      <c r="G2499" s="24">
        <v>2</v>
      </c>
      <c r="H2499" s="23" t="s">
        <v>1380</v>
      </c>
      <c r="I2499" s="23" t="s">
        <v>1709</v>
      </c>
      <c r="J2499" s="23" t="s">
        <v>4062</v>
      </c>
      <c r="K2499" s="23" t="s">
        <v>154</v>
      </c>
      <c r="L2499" s="27">
        <v>0.79569999999999996</v>
      </c>
      <c r="M2499" s="25">
        <v>270</v>
      </c>
      <c r="N2499" s="25">
        <v>0</v>
      </c>
      <c r="O2499" s="24">
        <v>0</v>
      </c>
      <c r="P2499" s="24">
        <v>7</v>
      </c>
      <c r="Q2499" s="24">
        <v>0</v>
      </c>
      <c r="R2499" s="66"/>
      <c r="S2499" s="66"/>
      <c r="T2499" s="66"/>
      <c r="U2499" s="66"/>
      <c r="V2499" s="66"/>
      <c r="W2499" s="24"/>
      <c r="X2499" s="24"/>
      <c r="Y2499" s="24"/>
      <c r="Z2499" s="24"/>
      <c r="AA2499" s="28"/>
      <c r="AB2499" s="28">
        <v>0.5</v>
      </c>
      <c r="AC2499" s="28"/>
      <c r="AD2499" s="28">
        <v>30</v>
      </c>
      <c r="AE2499" s="28">
        <v>30.000975010000001</v>
      </c>
      <c r="AF2499" t="s">
        <v>661</v>
      </c>
    </row>
    <row r="2500" spans="1:32" ht="18" customHeight="1">
      <c r="A2500" s="22">
        <v>46189</v>
      </c>
      <c r="B2500" s="23" t="s">
        <v>510</v>
      </c>
      <c r="C2500" s="24">
        <v>718</v>
      </c>
      <c r="D2500" s="25">
        <v>6946</v>
      </c>
      <c r="E2500" s="26">
        <v>-1507</v>
      </c>
      <c r="F2500" s="24">
        <v>30</v>
      </c>
      <c r="G2500" s="24">
        <v>13</v>
      </c>
      <c r="H2500" s="23" t="s">
        <v>417</v>
      </c>
      <c r="I2500" s="23" t="s">
        <v>3712</v>
      </c>
      <c r="J2500" s="23" t="s">
        <v>4063</v>
      </c>
      <c r="K2500" s="23" t="s">
        <v>154</v>
      </c>
      <c r="L2500" s="27">
        <v>0.92769999999999997</v>
      </c>
      <c r="M2500" s="25">
        <v>-616</v>
      </c>
      <c r="N2500" s="25">
        <v>-2698</v>
      </c>
      <c r="O2500" s="24">
        <v>0</v>
      </c>
      <c r="P2500" s="24">
        <v>8</v>
      </c>
      <c r="Q2500" s="24">
        <v>0</v>
      </c>
      <c r="R2500" s="66"/>
      <c r="S2500" s="66"/>
      <c r="T2500" s="66"/>
      <c r="U2500" s="66"/>
      <c r="V2500" s="66"/>
      <c r="W2500" s="24"/>
      <c r="X2500" s="24"/>
      <c r="Y2500" s="24"/>
      <c r="Z2500" s="24"/>
      <c r="AA2500" s="28"/>
      <c r="AB2500" s="28">
        <v>0.8</v>
      </c>
      <c r="AC2500" s="28"/>
      <c r="AD2500" s="28">
        <v>30</v>
      </c>
      <c r="AE2500" s="28">
        <v>30.000975</v>
      </c>
      <c r="AF2500" t="s">
        <v>661</v>
      </c>
    </row>
    <row r="2501" spans="1:32" ht="18" customHeight="1">
      <c r="A2501" s="22">
        <v>46189</v>
      </c>
      <c r="B2501" s="23" t="s">
        <v>510</v>
      </c>
      <c r="C2501" s="24">
        <v>720</v>
      </c>
      <c r="D2501" s="25">
        <v>2799</v>
      </c>
      <c r="E2501" s="26">
        <v>-1606</v>
      </c>
      <c r="F2501" s="24">
        <v>8</v>
      </c>
      <c r="G2501" s="24">
        <v>6</v>
      </c>
      <c r="H2501" s="23" t="s">
        <v>2520</v>
      </c>
      <c r="I2501" s="23" t="s">
        <v>4064</v>
      </c>
      <c r="J2501" s="23" t="s">
        <v>4065</v>
      </c>
      <c r="K2501" s="23" t="s">
        <v>154</v>
      </c>
      <c r="L2501" s="27">
        <v>0.80869999999999997</v>
      </c>
      <c r="M2501" s="25">
        <v>-604</v>
      </c>
      <c r="N2501" s="25">
        <v>296</v>
      </c>
      <c r="O2501" s="24">
        <v>0</v>
      </c>
      <c r="P2501" s="24">
        <v>0</v>
      </c>
      <c r="Q2501" s="24">
        <v>0</v>
      </c>
      <c r="R2501" s="66"/>
      <c r="S2501" s="66"/>
      <c r="T2501" s="66"/>
      <c r="U2501" s="66"/>
      <c r="V2501" s="66"/>
      <c r="W2501" s="24"/>
      <c r="X2501" s="24"/>
      <c r="Y2501" s="24"/>
      <c r="Z2501" s="24"/>
      <c r="AA2501" s="28"/>
      <c r="AB2501" s="28">
        <v>0.5</v>
      </c>
      <c r="AC2501" s="28"/>
      <c r="AD2501" s="28">
        <v>30</v>
      </c>
      <c r="AE2501" s="28">
        <v>30.00097499</v>
      </c>
      <c r="AF2501" t="s">
        <v>661</v>
      </c>
    </row>
    <row r="2502" spans="1:32" ht="18" customHeight="1">
      <c r="A2502" s="22">
        <v>46189</v>
      </c>
      <c r="B2502" s="23" t="s">
        <v>289</v>
      </c>
      <c r="C2502" s="24">
        <v>721</v>
      </c>
      <c r="D2502" s="25">
        <v>6738</v>
      </c>
      <c r="E2502" s="26">
        <v>-4942</v>
      </c>
      <c r="F2502" s="24">
        <v>38</v>
      </c>
      <c r="G2502" s="24">
        <v>23</v>
      </c>
      <c r="H2502" s="23" t="s">
        <v>1599</v>
      </c>
      <c r="I2502" s="23" t="s">
        <v>1796</v>
      </c>
      <c r="J2502" s="23" t="s">
        <v>4066</v>
      </c>
      <c r="K2502" s="23" t="s">
        <v>154</v>
      </c>
      <c r="L2502" s="27">
        <v>0.75549999999999995</v>
      </c>
      <c r="M2502" s="25">
        <v>225</v>
      </c>
      <c r="N2502" s="25">
        <v>-4763</v>
      </c>
      <c r="O2502" s="24">
        <v>0</v>
      </c>
      <c r="P2502" s="24">
        <v>1</v>
      </c>
      <c r="Q2502" s="24">
        <v>0</v>
      </c>
      <c r="R2502" s="66"/>
      <c r="S2502" s="66"/>
      <c r="T2502" s="66"/>
      <c r="U2502" s="66"/>
      <c r="V2502" s="66"/>
      <c r="W2502" s="24"/>
      <c r="X2502" s="24"/>
      <c r="Y2502" s="24"/>
      <c r="Z2502" s="24"/>
      <c r="AA2502" s="28"/>
      <c r="AB2502" s="28">
        <v>0.8</v>
      </c>
      <c r="AC2502" s="28"/>
      <c r="AD2502" s="28">
        <v>30</v>
      </c>
      <c r="AE2502" s="28">
        <v>30.000974979999999</v>
      </c>
      <c r="AF2502" t="s">
        <v>661</v>
      </c>
    </row>
    <row r="2503" spans="1:32" ht="18" customHeight="1">
      <c r="A2503" s="22">
        <v>46189</v>
      </c>
      <c r="B2503" s="23" t="s">
        <v>289</v>
      </c>
      <c r="C2503" s="24">
        <v>722</v>
      </c>
      <c r="D2503" s="25">
        <v>3515</v>
      </c>
      <c r="E2503" s="26">
        <v>-460</v>
      </c>
      <c r="F2503" s="24">
        <v>22</v>
      </c>
      <c r="G2503" s="24">
        <v>10</v>
      </c>
      <c r="H2503" s="23" t="s">
        <v>1842</v>
      </c>
      <c r="I2503" s="23" t="s">
        <v>3588</v>
      </c>
      <c r="J2503" s="23" t="s">
        <v>4067</v>
      </c>
      <c r="K2503" s="23" t="s">
        <v>154</v>
      </c>
      <c r="L2503" s="27">
        <v>0.95640000000000003</v>
      </c>
      <c r="M2503" s="25">
        <v>-261</v>
      </c>
      <c r="N2503" s="25">
        <v>-250</v>
      </c>
      <c r="O2503" s="24">
        <v>0</v>
      </c>
      <c r="P2503" s="24">
        <v>2</v>
      </c>
      <c r="Q2503" s="24">
        <v>0</v>
      </c>
      <c r="R2503" s="66"/>
      <c r="S2503" s="66"/>
      <c r="T2503" s="66"/>
      <c r="U2503" s="66"/>
      <c r="V2503" s="66"/>
      <c r="W2503" s="24"/>
      <c r="X2503" s="24"/>
      <c r="Y2503" s="24"/>
      <c r="Z2503" s="24"/>
      <c r="AA2503" s="28"/>
      <c r="AB2503" s="28">
        <v>0.6</v>
      </c>
      <c r="AC2503" s="28"/>
      <c r="AD2503" s="28">
        <v>30</v>
      </c>
      <c r="AE2503" s="28">
        <v>30.000974970000001</v>
      </c>
      <c r="AF2503" t="s">
        <v>661</v>
      </c>
    </row>
    <row r="2504" spans="1:32" ht="18" customHeight="1">
      <c r="A2504" s="22">
        <v>46189</v>
      </c>
      <c r="B2504" s="23" t="s">
        <v>380</v>
      </c>
      <c r="C2504" s="24">
        <v>723</v>
      </c>
      <c r="D2504" s="25">
        <v>4616</v>
      </c>
      <c r="E2504" s="26">
        <v>-2135</v>
      </c>
      <c r="F2504" s="24">
        <v>20</v>
      </c>
      <c r="G2504" s="24">
        <v>20</v>
      </c>
      <c r="H2504" s="23" t="s">
        <v>2138</v>
      </c>
      <c r="I2504" s="23" t="s">
        <v>366</v>
      </c>
      <c r="J2504" s="23" t="s">
        <v>366</v>
      </c>
      <c r="K2504" s="23" t="s">
        <v>154</v>
      </c>
      <c r="L2504" s="27">
        <v>0.8458</v>
      </c>
      <c r="M2504" s="25">
        <v>-2693</v>
      </c>
      <c r="N2504" s="25">
        <v>-110</v>
      </c>
      <c r="O2504" s="24">
        <v>0</v>
      </c>
      <c r="P2504" s="24">
        <v>3</v>
      </c>
      <c r="Q2504" s="24">
        <v>0</v>
      </c>
      <c r="R2504" s="66"/>
      <c r="S2504" s="66"/>
      <c r="T2504" s="66"/>
      <c r="U2504" s="66"/>
      <c r="V2504" s="66"/>
      <c r="W2504" s="24"/>
      <c r="X2504" s="24"/>
      <c r="Y2504" s="24"/>
      <c r="Z2504" s="24"/>
      <c r="AA2504" s="28"/>
      <c r="AB2504" s="28">
        <v>0.6</v>
      </c>
      <c r="AC2504" s="28"/>
      <c r="AD2504" s="28">
        <v>30</v>
      </c>
      <c r="AE2504" s="28">
        <v>30.000974960000001</v>
      </c>
      <c r="AF2504" t="s">
        <v>661</v>
      </c>
    </row>
    <row r="2505" spans="1:32" ht="18" customHeight="1">
      <c r="A2505" s="22">
        <v>46189</v>
      </c>
      <c r="B2505" s="23" t="s">
        <v>26</v>
      </c>
      <c r="C2505" s="24">
        <v>725</v>
      </c>
      <c r="D2505" s="25">
        <v>8530</v>
      </c>
      <c r="E2505" s="26">
        <v>-9626</v>
      </c>
      <c r="F2505" s="24">
        <v>27</v>
      </c>
      <c r="G2505" s="24">
        <v>8</v>
      </c>
      <c r="H2505" s="23" t="s">
        <v>4068</v>
      </c>
      <c r="I2505" s="23" t="s">
        <v>788</v>
      </c>
      <c r="J2505" s="23" t="s">
        <v>4069</v>
      </c>
      <c r="K2505" s="23" t="s">
        <v>154</v>
      </c>
      <c r="L2505" s="27">
        <v>0.62380000000000002</v>
      </c>
      <c r="M2505" s="25">
        <v>-808</v>
      </c>
      <c r="N2505" s="25">
        <v>2664</v>
      </c>
      <c r="O2505" s="24">
        <v>0</v>
      </c>
      <c r="P2505" s="24">
        <v>5</v>
      </c>
      <c r="Q2505" s="24">
        <v>0</v>
      </c>
      <c r="R2505" s="66"/>
      <c r="S2505" s="66"/>
      <c r="T2505" s="66"/>
      <c r="U2505" s="66"/>
      <c r="V2505" s="66"/>
      <c r="W2505" s="24"/>
      <c r="X2505" s="24"/>
      <c r="Y2505" s="24"/>
      <c r="Z2505" s="24"/>
      <c r="AA2505" s="28"/>
      <c r="AB2505" s="28">
        <v>1</v>
      </c>
      <c r="AC2505" s="28"/>
      <c r="AD2505" s="28">
        <v>30</v>
      </c>
      <c r="AE2505" s="28">
        <v>30.00097495</v>
      </c>
      <c r="AF2505" t="s">
        <v>661</v>
      </c>
    </row>
    <row r="2506" spans="1:32" ht="18" customHeight="1">
      <c r="A2506" s="22">
        <v>46189</v>
      </c>
      <c r="B2506" s="23" t="s">
        <v>52</v>
      </c>
      <c r="C2506" s="24">
        <v>726</v>
      </c>
      <c r="D2506" s="25">
        <v>5059</v>
      </c>
      <c r="E2506" s="26">
        <v>-1844</v>
      </c>
      <c r="F2506" s="24">
        <v>9</v>
      </c>
      <c r="G2506" s="24">
        <v>18</v>
      </c>
      <c r="H2506" s="23" t="s">
        <v>1120</v>
      </c>
      <c r="I2506" s="23" t="s">
        <v>4070</v>
      </c>
      <c r="J2506" s="23" t="s">
        <v>3995</v>
      </c>
      <c r="K2506" s="23" t="s">
        <v>154</v>
      </c>
      <c r="L2506" s="27">
        <v>0.87849999999999995</v>
      </c>
      <c r="M2506" s="25">
        <v>-510</v>
      </c>
      <c r="N2506" s="25">
        <v>-272</v>
      </c>
      <c r="O2506" s="24">
        <v>0</v>
      </c>
      <c r="P2506" s="24">
        <v>6</v>
      </c>
      <c r="Q2506" s="24">
        <v>0</v>
      </c>
      <c r="R2506" s="66"/>
      <c r="S2506" s="66"/>
      <c r="T2506" s="66"/>
      <c r="U2506" s="66"/>
      <c r="V2506" s="66"/>
      <c r="W2506" s="24"/>
      <c r="X2506" s="24"/>
      <c r="Y2506" s="24"/>
      <c r="Z2506" s="24"/>
      <c r="AA2506" s="28"/>
      <c r="AB2506" s="28">
        <v>0.8</v>
      </c>
      <c r="AC2506" s="28"/>
      <c r="AD2506" s="28">
        <v>40</v>
      </c>
      <c r="AE2506" s="28">
        <v>40.000974939999999</v>
      </c>
      <c r="AF2506" t="s">
        <v>664</v>
      </c>
    </row>
    <row r="2507" spans="1:32" ht="18" customHeight="1">
      <c r="A2507" s="22">
        <v>46189</v>
      </c>
      <c r="B2507" s="23" t="s">
        <v>546</v>
      </c>
      <c r="C2507" s="24">
        <v>727</v>
      </c>
      <c r="D2507" s="25">
        <v>1303</v>
      </c>
      <c r="E2507" s="26">
        <v>-1542</v>
      </c>
      <c r="F2507" s="24">
        <v>1</v>
      </c>
      <c r="G2507" s="24">
        <v>1</v>
      </c>
      <c r="H2507" s="23" t="s">
        <v>4071</v>
      </c>
      <c r="I2507" s="23" t="s">
        <v>4072</v>
      </c>
      <c r="J2507" s="23" t="s">
        <v>4072</v>
      </c>
      <c r="K2507" s="23" t="s">
        <v>154</v>
      </c>
      <c r="L2507" s="27">
        <v>0.60550000000000004</v>
      </c>
      <c r="M2507" s="25">
        <v>740</v>
      </c>
      <c r="N2507" s="25">
        <v>1280</v>
      </c>
      <c r="O2507" s="24">
        <v>0</v>
      </c>
      <c r="P2507" s="24">
        <v>7</v>
      </c>
      <c r="Q2507" s="24">
        <v>0</v>
      </c>
      <c r="R2507" s="66"/>
      <c r="S2507" s="66"/>
      <c r="T2507" s="66"/>
      <c r="U2507" s="66"/>
      <c r="V2507" s="66"/>
      <c r="W2507" s="24"/>
      <c r="X2507" s="24"/>
      <c r="Y2507" s="24"/>
      <c r="Z2507" s="24"/>
      <c r="AA2507" s="28"/>
      <c r="AB2507" s="28">
        <v>0.5</v>
      </c>
      <c r="AC2507" s="28"/>
      <c r="AD2507" s="28">
        <v>30</v>
      </c>
      <c r="AE2507" s="28">
        <v>30.000974930000002</v>
      </c>
      <c r="AF2507" t="s">
        <v>661</v>
      </c>
    </row>
    <row r="2508" spans="1:32" ht="18" customHeight="1">
      <c r="A2508" s="22">
        <v>46189</v>
      </c>
      <c r="B2508" s="23" t="s">
        <v>514</v>
      </c>
      <c r="C2508" s="24">
        <v>728</v>
      </c>
      <c r="D2508" s="25">
        <v>3604</v>
      </c>
      <c r="E2508" s="26">
        <v>338</v>
      </c>
      <c r="F2508" s="24">
        <v>13</v>
      </c>
      <c r="G2508" s="24">
        <v>11</v>
      </c>
      <c r="H2508" s="23" t="s">
        <v>3960</v>
      </c>
      <c r="I2508" s="23" t="s">
        <v>1180</v>
      </c>
      <c r="J2508" s="23" t="s">
        <v>4073</v>
      </c>
      <c r="K2508" s="23" t="s">
        <v>154</v>
      </c>
      <c r="L2508" s="27">
        <v>1.0313000000000001</v>
      </c>
      <c r="M2508" s="25">
        <v>-176</v>
      </c>
      <c r="N2508" s="25">
        <v>-777</v>
      </c>
      <c r="O2508" s="24">
        <v>0</v>
      </c>
      <c r="P2508" s="24">
        <v>8</v>
      </c>
      <c r="Q2508" s="24">
        <v>0</v>
      </c>
      <c r="R2508" s="66"/>
      <c r="S2508" s="66"/>
      <c r="T2508" s="66"/>
      <c r="U2508" s="66"/>
      <c r="V2508" s="66"/>
      <c r="W2508" s="24"/>
      <c r="X2508" s="24"/>
      <c r="Y2508" s="24"/>
      <c r="Z2508" s="24"/>
      <c r="AA2508" s="28"/>
      <c r="AB2508" s="28">
        <v>0.6</v>
      </c>
      <c r="AC2508" s="28"/>
      <c r="AD2508" s="28">
        <v>35</v>
      </c>
      <c r="AE2508" s="28">
        <v>35.000974919999997</v>
      </c>
      <c r="AF2508" t="s">
        <v>668</v>
      </c>
    </row>
    <row r="2509" spans="1:32" ht="18" customHeight="1">
      <c r="A2509" s="22">
        <v>46189</v>
      </c>
      <c r="B2509" s="23" t="s">
        <v>246</v>
      </c>
      <c r="C2509" s="24">
        <v>730</v>
      </c>
      <c r="D2509" s="25">
        <v>3004</v>
      </c>
      <c r="E2509" s="26">
        <v>10862</v>
      </c>
      <c r="F2509" s="24">
        <v>75</v>
      </c>
      <c r="G2509" s="24">
        <v>16</v>
      </c>
      <c r="H2509" s="23" t="s">
        <v>4074</v>
      </c>
      <c r="I2509" s="23" t="s">
        <v>4075</v>
      </c>
      <c r="J2509" s="23" t="s">
        <v>617</v>
      </c>
      <c r="K2509" s="23" t="s">
        <v>154</v>
      </c>
      <c r="L2509" s="27">
        <v>2.2052999999999998</v>
      </c>
      <c r="M2509" s="25">
        <v>-1330</v>
      </c>
      <c r="N2509" s="25">
        <v>-2726</v>
      </c>
      <c r="O2509" s="24">
        <v>0</v>
      </c>
      <c r="P2509" s="24">
        <v>0</v>
      </c>
      <c r="Q2509" s="24">
        <v>0</v>
      </c>
      <c r="R2509" s="66"/>
      <c r="S2509" s="66"/>
      <c r="T2509" s="66"/>
      <c r="U2509" s="66"/>
      <c r="V2509" s="66"/>
      <c r="W2509" s="24"/>
      <c r="X2509" s="24"/>
      <c r="Y2509" s="24"/>
      <c r="Z2509" s="24"/>
      <c r="AA2509" s="28"/>
      <c r="AB2509" s="28">
        <v>0.6</v>
      </c>
      <c r="AC2509" s="28"/>
      <c r="AD2509" s="28">
        <v>80</v>
      </c>
      <c r="AE2509" s="28">
        <v>80.000974909999996</v>
      </c>
      <c r="AF2509" t="s">
        <v>155</v>
      </c>
    </row>
    <row r="2510" spans="1:32" ht="18" customHeight="1">
      <c r="A2510" s="22">
        <v>46189</v>
      </c>
      <c r="B2510" s="23" t="s">
        <v>404</v>
      </c>
      <c r="C2510" s="24">
        <v>731</v>
      </c>
      <c r="D2510" s="25">
        <v>3420</v>
      </c>
      <c r="E2510" s="26">
        <v>-2099</v>
      </c>
      <c r="F2510" s="24">
        <v>9</v>
      </c>
      <c r="G2510" s="24">
        <v>11</v>
      </c>
      <c r="H2510" s="23" t="s">
        <v>935</v>
      </c>
      <c r="I2510" s="23" t="s">
        <v>4076</v>
      </c>
      <c r="J2510" s="23" t="s">
        <v>842</v>
      </c>
      <c r="K2510" s="23" t="s">
        <v>154</v>
      </c>
      <c r="L2510" s="27">
        <v>0.7954</v>
      </c>
      <c r="M2510" s="25">
        <v>-376</v>
      </c>
      <c r="N2510" s="25">
        <v>-517</v>
      </c>
      <c r="O2510" s="24">
        <v>0</v>
      </c>
      <c r="P2510" s="24">
        <v>1</v>
      </c>
      <c r="Q2510" s="24">
        <v>0</v>
      </c>
      <c r="R2510" s="66"/>
      <c r="S2510" s="66"/>
      <c r="T2510" s="66"/>
      <c r="U2510" s="66"/>
      <c r="V2510" s="66"/>
      <c r="W2510" s="24"/>
      <c r="X2510" s="24"/>
      <c r="Y2510" s="24"/>
      <c r="Z2510" s="24"/>
      <c r="AA2510" s="28"/>
      <c r="AB2510" s="28">
        <v>0.6</v>
      </c>
      <c r="AC2510" s="28"/>
      <c r="AD2510" s="28">
        <v>30</v>
      </c>
      <c r="AE2510" s="28">
        <v>30.000974899999999</v>
      </c>
      <c r="AF2510" t="s">
        <v>661</v>
      </c>
    </row>
    <row r="2511" spans="1:32" ht="18" customHeight="1">
      <c r="A2511" s="22">
        <v>46189</v>
      </c>
      <c r="B2511" s="23" t="s">
        <v>323</v>
      </c>
      <c r="C2511" s="24">
        <v>732</v>
      </c>
      <c r="D2511" s="25">
        <v>1300</v>
      </c>
      <c r="E2511" s="26">
        <v>-1796</v>
      </c>
      <c r="F2511" s="24">
        <v>2</v>
      </c>
      <c r="G2511" s="24">
        <v>2</v>
      </c>
      <c r="H2511" s="23" t="s">
        <v>455</v>
      </c>
      <c r="I2511" s="23" t="s">
        <v>3511</v>
      </c>
      <c r="J2511" s="23" t="s">
        <v>3511</v>
      </c>
      <c r="K2511" s="23" t="s">
        <v>154</v>
      </c>
      <c r="L2511" s="27">
        <v>0.53949999999999998</v>
      </c>
      <c r="M2511" s="25">
        <v>-5057</v>
      </c>
      <c r="N2511" s="25">
        <v>-1135</v>
      </c>
      <c r="O2511" s="24">
        <v>0</v>
      </c>
      <c r="P2511" s="24">
        <v>2</v>
      </c>
      <c r="Q2511" s="24">
        <v>0</v>
      </c>
      <c r="R2511" s="66"/>
      <c r="S2511" s="66"/>
      <c r="T2511" s="66"/>
      <c r="U2511" s="66"/>
      <c r="V2511" s="66"/>
      <c r="W2511" s="24"/>
      <c r="X2511" s="24"/>
      <c r="Y2511" s="24"/>
      <c r="Z2511" s="24"/>
      <c r="AA2511" s="28"/>
      <c r="AB2511" s="28">
        <v>0.5</v>
      </c>
      <c r="AC2511" s="28"/>
      <c r="AD2511" s="28">
        <v>30</v>
      </c>
      <c r="AE2511" s="28">
        <v>30.000974889999998</v>
      </c>
      <c r="AF2511" t="s">
        <v>661</v>
      </c>
    </row>
    <row r="2512" spans="1:32" ht="18" customHeight="1">
      <c r="A2512" s="22">
        <v>46189</v>
      </c>
      <c r="B2512" s="23" t="s">
        <v>293</v>
      </c>
      <c r="C2512" s="24">
        <v>733</v>
      </c>
      <c r="D2512" s="25">
        <v>1396</v>
      </c>
      <c r="E2512" s="26">
        <v>-752</v>
      </c>
      <c r="F2512" s="24">
        <v>12</v>
      </c>
      <c r="G2512" s="24">
        <v>2</v>
      </c>
      <c r="H2512" s="23" t="s">
        <v>2309</v>
      </c>
      <c r="I2512" s="23" t="s">
        <v>1900</v>
      </c>
      <c r="J2512" s="23" t="s">
        <v>4077</v>
      </c>
      <c r="K2512" s="23" t="s">
        <v>154</v>
      </c>
      <c r="L2512" s="27">
        <v>0.82040000000000002</v>
      </c>
      <c r="M2512" s="25">
        <v>-22</v>
      </c>
      <c r="N2512" s="25">
        <v>-1312</v>
      </c>
      <c r="O2512" s="24">
        <v>0</v>
      </c>
      <c r="P2512" s="24">
        <v>3</v>
      </c>
      <c r="Q2512" s="24">
        <v>0</v>
      </c>
      <c r="R2512" s="66"/>
      <c r="S2512" s="66"/>
      <c r="T2512" s="66"/>
      <c r="U2512" s="66"/>
      <c r="V2512" s="66"/>
      <c r="W2512" s="24"/>
      <c r="X2512" s="24"/>
      <c r="Y2512" s="24"/>
      <c r="Z2512" s="24"/>
      <c r="AA2512" s="28"/>
      <c r="AB2512" s="28">
        <v>0.5</v>
      </c>
      <c r="AC2512" s="28"/>
      <c r="AD2512" s="28">
        <v>30</v>
      </c>
      <c r="AE2512" s="28">
        <v>30.000974880000001</v>
      </c>
      <c r="AF2512" t="s">
        <v>661</v>
      </c>
    </row>
    <row r="2513" spans="1:32" ht="18" customHeight="1">
      <c r="A2513" s="22">
        <v>46189</v>
      </c>
      <c r="B2513" s="23" t="s">
        <v>324</v>
      </c>
      <c r="C2513" s="24">
        <v>735</v>
      </c>
      <c r="D2513" s="25">
        <v>725</v>
      </c>
      <c r="E2513" s="26">
        <v>-332</v>
      </c>
      <c r="F2513" s="24">
        <v>4</v>
      </c>
      <c r="G2513" s="24">
        <v>1</v>
      </c>
      <c r="H2513" s="23" t="s">
        <v>1952</v>
      </c>
      <c r="I2513" s="23" t="s">
        <v>2390</v>
      </c>
      <c r="J2513" s="23" t="s">
        <v>2742</v>
      </c>
      <c r="K2513" s="23" t="s">
        <v>154</v>
      </c>
      <c r="L2513" s="27">
        <v>0.84740000000000004</v>
      </c>
      <c r="M2513" s="25">
        <v>-201</v>
      </c>
      <c r="N2513" s="25">
        <v>-506</v>
      </c>
      <c r="O2513" s="24">
        <v>0</v>
      </c>
      <c r="P2513" s="24">
        <v>5</v>
      </c>
      <c r="Q2513" s="24">
        <v>0</v>
      </c>
      <c r="R2513" s="66"/>
      <c r="S2513" s="66"/>
      <c r="T2513" s="66"/>
      <c r="U2513" s="66"/>
      <c r="V2513" s="66"/>
      <c r="W2513" s="24"/>
      <c r="X2513" s="24"/>
      <c r="Y2513" s="24"/>
      <c r="Z2513" s="24"/>
      <c r="AA2513" s="28"/>
      <c r="AB2513" s="28">
        <v>0.5</v>
      </c>
      <c r="AC2513" s="28"/>
      <c r="AD2513" s="28">
        <v>10</v>
      </c>
      <c r="AE2513" s="28">
        <v>10.00097487</v>
      </c>
      <c r="AF2513" t="s">
        <v>584</v>
      </c>
    </row>
    <row r="2514" spans="1:32" ht="18" customHeight="1">
      <c r="A2514" s="22">
        <v>46189</v>
      </c>
      <c r="B2514" s="23" t="s">
        <v>297</v>
      </c>
      <c r="C2514" s="24">
        <v>736</v>
      </c>
      <c r="D2514" s="25">
        <v>4043</v>
      </c>
      <c r="E2514" s="26">
        <v>1425</v>
      </c>
      <c r="F2514" s="24">
        <v>28</v>
      </c>
      <c r="G2514" s="24">
        <v>10</v>
      </c>
      <c r="H2514" s="23" t="s">
        <v>2605</v>
      </c>
      <c r="I2514" s="23" t="s">
        <v>2891</v>
      </c>
      <c r="J2514" s="23" t="s">
        <v>1863</v>
      </c>
      <c r="K2514" s="23" t="s">
        <v>154</v>
      </c>
      <c r="L2514" s="27">
        <v>1.1174999999999999</v>
      </c>
      <c r="M2514" s="25">
        <v>-1447</v>
      </c>
      <c r="N2514" s="25">
        <v>-742</v>
      </c>
      <c r="O2514" s="24">
        <v>0</v>
      </c>
      <c r="P2514" s="24">
        <v>6</v>
      </c>
      <c r="Q2514" s="24">
        <v>0</v>
      </c>
      <c r="R2514" s="66"/>
      <c r="S2514" s="66"/>
      <c r="T2514" s="66"/>
      <c r="U2514" s="66"/>
      <c r="V2514" s="66"/>
      <c r="W2514" s="24"/>
      <c r="X2514" s="24"/>
      <c r="Y2514" s="24"/>
      <c r="Z2514" s="24"/>
      <c r="AA2514" s="28"/>
      <c r="AB2514" s="28">
        <v>0.6</v>
      </c>
      <c r="AC2514" s="28"/>
      <c r="AD2514" s="28">
        <v>70</v>
      </c>
      <c r="AE2514" s="28">
        <v>70.000974859999999</v>
      </c>
      <c r="AF2514" t="s">
        <v>204</v>
      </c>
    </row>
    <row r="2515" spans="1:32" ht="18" customHeight="1">
      <c r="A2515" s="22">
        <v>46189</v>
      </c>
      <c r="B2515" s="23" t="s">
        <v>400</v>
      </c>
      <c r="C2515" s="24">
        <v>737</v>
      </c>
      <c r="D2515" s="25">
        <v>4732</v>
      </c>
      <c r="E2515" s="26">
        <v>181</v>
      </c>
      <c r="F2515" s="24">
        <v>32</v>
      </c>
      <c r="G2515" s="24">
        <v>20</v>
      </c>
      <c r="H2515" s="23" t="s">
        <v>2950</v>
      </c>
      <c r="I2515" s="23" t="s">
        <v>804</v>
      </c>
      <c r="J2515" s="23" t="s">
        <v>3913</v>
      </c>
      <c r="K2515" s="23" t="s">
        <v>154</v>
      </c>
      <c r="L2515" s="27">
        <v>1.0127999999999999</v>
      </c>
      <c r="M2515" s="25">
        <v>-1789</v>
      </c>
      <c r="N2515" s="25">
        <v>-833</v>
      </c>
      <c r="O2515" s="24">
        <v>0</v>
      </c>
      <c r="P2515" s="24">
        <v>7</v>
      </c>
      <c r="Q2515" s="24">
        <v>0</v>
      </c>
      <c r="R2515" s="66"/>
      <c r="S2515" s="66"/>
      <c r="T2515" s="66"/>
      <c r="U2515" s="66"/>
      <c r="V2515" s="66"/>
      <c r="W2515" s="24"/>
      <c r="X2515" s="24"/>
      <c r="Y2515" s="24"/>
      <c r="Z2515" s="24"/>
      <c r="AA2515" s="28"/>
      <c r="AB2515" s="28">
        <v>0.6</v>
      </c>
      <c r="AC2515" s="28"/>
      <c r="AD2515" s="28">
        <v>35</v>
      </c>
      <c r="AE2515" s="28">
        <v>35.000974849999999</v>
      </c>
      <c r="AF2515" t="s">
        <v>668</v>
      </c>
    </row>
    <row r="2516" spans="1:32" ht="18" customHeight="1">
      <c r="A2516" s="22">
        <v>46189</v>
      </c>
      <c r="B2516" s="23" t="s">
        <v>461</v>
      </c>
      <c r="C2516" s="24">
        <v>738</v>
      </c>
      <c r="D2516" s="25">
        <v>1664</v>
      </c>
      <c r="E2516" s="26">
        <v>-1024</v>
      </c>
      <c r="F2516" s="24">
        <v>28</v>
      </c>
      <c r="G2516" s="24">
        <v>7</v>
      </c>
      <c r="H2516" s="23" t="s">
        <v>1969</v>
      </c>
      <c r="I2516" s="23" t="s">
        <v>327</v>
      </c>
      <c r="J2516" s="23" t="s">
        <v>4078</v>
      </c>
      <c r="K2516" s="23" t="s">
        <v>154</v>
      </c>
      <c r="L2516" s="27">
        <v>0.79490000000000005</v>
      </c>
      <c r="M2516" s="25">
        <v>-1121</v>
      </c>
      <c r="N2516" s="25">
        <v>-290</v>
      </c>
      <c r="O2516" s="24">
        <v>0</v>
      </c>
      <c r="P2516" s="24">
        <v>8</v>
      </c>
      <c r="Q2516" s="24">
        <v>0</v>
      </c>
      <c r="R2516" s="66"/>
      <c r="S2516" s="66"/>
      <c r="T2516" s="66"/>
      <c r="U2516" s="66"/>
      <c r="V2516" s="66"/>
      <c r="W2516" s="24"/>
      <c r="X2516" s="24"/>
      <c r="Y2516" s="24"/>
      <c r="Z2516" s="24"/>
      <c r="AA2516" s="28"/>
      <c r="AB2516" s="28">
        <v>0.5</v>
      </c>
      <c r="AC2516" s="28"/>
      <c r="AD2516" s="28">
        <v>30</v>
      </c>
      <c r="AE2516" s="28">
        <v>30.000974840000001</v>
      </c>
      <c r="AF2516" t="s">
        <v>661</v>
      </c>
    </row>
    <row r="2517" spans="1:32" ht="18" customHeight="1">
      <c r="A2517" s="22">
        <v>46189</v>
      </c>
      <c r="B2517" s="23" t="s">
        <v>351</v>
      </c>
      <c r="C2517" s="24">
        <v>750</v>
      </c>
      <c r="D2517" s="25">
        <v>3721</v>
      </c>
      <c r="E2517" s="26">
        <v>106</v>
      </c>
      <c r="F2517" s="24">
        <v>46</v>
      </c>
      <c r="G2517" s="24">
        <v>10</v>
      </c>
      <c r="H2517" s="23" t="s">
        <v>4079</v>
      </c>
      <c r="I2517" s="23" t="s">
        <v>4080</v>
      </c>
      <c r="J2517" s="23" t="s">
        <v>4081</v>
      </c>
      <c r="K2517" s="23" t="s">
        <v>154</v>
      </c>
      <c r="L2517" s="27">
        <v>1.0095000000000001</v>
      </c>
      <c r="M2517" s="25">
        <v>-1122</v>
      </c>
      <c r="N2517" s="25">
        <v>-1011</v>
      </c>
      <c r="O2517" s="24">
        <v>0</v>
      </c>
      <c r="P2517" s="24">
        <v>0</v>
      </c>
      <c r="Q2517" s="24">
        <v>0</v>
      </c>
      <c r="R2517" s="66"/>
      <c r="S2517" s="66"/>
      <c r="T2517" s="66"/>
      <c r="U2517" s="66"/>
      <c r="V2517" s="66"/>
      <c r="W2517" s="24"/>
      <c r="X2517" s="24"/>
      <c r="Y2517" s="24"/>
      <c r="Z2517" s="24"/>
      <c r="AA2517" s="28"/>
      <c r="AB2517" s="28">
        <v>0.6</v>
      </c>
      <c r="AC2517" s="28"/>
      <c r="AD2517" s="28">
        <v>35</v>
      </c>
      <c r="AE2517" s="28">
        <v>35.000974829999997</v>
      </c>
      <c r="AF2517" t="s">
        <v>668</v>
      </c>
    </row>
    <row r="2518" spans="1:32" ht="18" customHeight="1">
      <c r="A2518" s="22">
        <v>46189</v>
      </c>
      <c r="B2518" s="23" t="s">
        <v>46</v>
      </c>
      <c r="C2518" s="24">
        <v>751</v>
      </c>
      <c r="D2518" s="25">
        <v>8949</v>
      </c>
      <c r="E2518" s="26">
        <v>-7459</v>
      </c>
      <c r="F2518" s="24">
        <v>68</v>
      </c>
      <c r="G2518" s="24">
        <v>0</v>
      </c>
      <c r="H2518" s="23" t="s">
        <v>571</v>
      </c>
      <c r="I2518" s="23" t="s">
        <v>571</v>
      </c>
      <c r="J2518" s="23" t="s">
        <v>214</v>
      </c>
      <c r="K2518" s="23" t="s">
        <v>154</v>
      </c>
      <c r="L2518" s="27">
        <v>0.72219999999999995</v>
      </c>
      <c r="M2518" s="25">
        <v>-836</v>
      </c>
      <c r="N2518" s="25">
        <v>5039</v>
      </c>
      <c r="O2518" s="24">
        <v>0</v>
      </c>
      <c r="P2518" s="24">
        <v>1</v>
      </c>
      <c r="Q2518" s="24">
        <v>0</v>
      </c>
      <c r="R2518" s="66"/>
      <c r="S2518" s="66"/>
      <c r="T2518" s="66"/>
      <c r="U2518" s="66"/>
      <c r="V2518" s="66"/>
      <c r="W2518" s="24"/>
      <c r="X2518" s="24"/>
      <c r="Y2518" s="24"/>
      <c r="Z2518" s="24"/>
      <c r="AA2518" s="28"/>
      <c r="AB2518" s="28">
        <v>1</v>
      </c>
      <c r="AC2518" s="28"/>
      <c r="AD2518" s="28">
        <v>30</v>
      </c>
      <c r="AE2518" s="28">
        <v>30.00097482</v>
      </c>
      <c r="AF2518" t="s">
        <v>661</v>
      </c>
    </row>
    <row r="2519" spans="1:32" ht="18" customHeight="1">
      <c r="A2519" s="22">
        <v>46189</v>
      </c>
      <c r="B2519" s="23" t="s">
        <v>18</v>
      </c>
      <c r="C2519" s="24">
        <v>752</v>
      </c>
      <c r="D2519" s="25">
        <v>4753</v>
      </c>
      <c r="E2519" s="26">
        <v>5124</v>
      </c>
      <c r="F2519" s="24">
        <v>76</v>
      </c>
      <c r="G2519" s="24">
        <v>20</v>
      </c>
      <c r="H2519" s="23" t="s">
        <v>3075</v>
      </c>
      <c r="I2519" s="23" t="s">
        <v>4082</v>
      </c>
      <c r="J2519" s="23" t="s">
        <v>4078</v>
      </c>
      <c r="K2519" s="23" t="s">
        <v>154</v>
      </c>
      <c r="L2519" s="27">
        <v>1.3593999999999999</v>
      </c>
      <c r="M2519" s="25">
        <v>-60</v>
      </c>
      <c r="N2519" s="25">
        <v>-2236</v>
      </c>
      <c r="O2519" s="24">
        <v>0</v>
      </c>
      <c r="P2519" s="24">
        <v>2</v>
      </c>
      <c r="Q2519" s="24">
        <v>0</v>
      </c>
      <c r="R2519" s="66"/>
      <c r="S2519" s="66"/>
      <c r="T2519" s="66"/>
      <c r="U2519" s="66"/>
      <c r="V2519" s="66"/>
      <c r="W2519" s="24"/>
      <c r="X2519" s="24"/>
      <c r="Y2519" s="24"/>
      <c r="Z2519" s="24"/>
      <c r="AA2519" s="28"/>
      <c r="AB2519" s="28">
        <v>0.6</v>
      </c>
      <c r="AC2519" s="28"/>
      <c r="AD2519" s="28">
        <v>80</v>
      </c>
      <c r="AE2519" s="28">
        <v>80.000974810000002</v>
      </c>
      <c r="AF2519" t="s">
        <v>155</v>
      </c>
    </row>
    <row r="2520" spans="1:32" ht="18" customHeight="1">
      <c r="A2520" s="22">
        <v>46189</v>
      </c>
      <c r="B2520" s="23" t="s">
        <v>18</v>
      </c>
      <c r="C2520" s="24">
        <v>753</v>
      </c>
      <c r="D2520" s="25">
        <v>5415</v>
      </c>
      <c r="E2520" s="26">
        <v>238</v>
      </c>
      <c r="F2520" s="24">
        <v>62</v>
      </c>
      <c r="G2520" s="24">
        <v>25</v>
      </c>
      <c r="H2520" s="23" t="s">
        <v>1993</v>
      </c>
      <c r="I2520" s="23" t="s">
        <v>2668</v>
      </c>
      <c r="J2520" s="23" t="s">
        <v>4083</v>
      </c>
      <c r="K2520" s="23" t="s">
        <v>154</v>
      </c>
      <c r="L2520" s="27">
        <v>1.0146999999999999</v>
      </c>
      <c r="M2520" s="25">
        <v>-971</v>
      </c>
      <c r="N2520" s="25">
        <v>2247</v>
      </c>
      <c r="O2520" s="24">
        <v>0</v>
      </c>
      <c r="P2520" s="24">
        <v>3</v>
      </c>
      <c r="Q2520" s="24">
        <v>0</v>
      </c>
      <c r="R2520" s="66"/>
      <c r="S2520" s="66"/>
      <c r="T2520" s="66"/>
      <c r="U2520" s="66"/>
      <c r="V2520" s="66"/>
      <c r="W2520" s="24"/>
      <c r="X2520" s="24"/>
      <c r="Y2520" s="24"/>
      <c r="Z2520" s="24"/>
      <c r="AA2520" s="28"/>
      <c r="AB2520" s="28">
        <v>0.8</v>
      </c>
      <c r="AC2520" s="28"/>
      <c r="AD2520" s="28">
        <v>35</v>
      </c>
      <c r="AE2520" s="28">
        <v>35.000974800000002</v>
      </c>
      <c r="AF2520" t="s">
        <v>668</v>
      </c>
    </row>
    <row r="2521" spans="1:32" ht="18" customHeight="1">
      <c r="A2521" s="22">
        <v>46189</v>
      </c>
      <c r="B2521" s="23" t="s">
        <v>18</v>
      </c>
      <c r="C2521" s="24">
        <v>755</v>
      </c>
      <c r="D2521" s="25">
        <v>6800</v>
      </c>
      <c r="E2521" s="26">
        <v>-4831</v>
      </c>
      <c r="F2521" s="24">
        <v>42</v>
      </c>
      <c r="G2521" s="24">
        <v>26</v>
      </c>
      <c r="H2521" s="23" t="s">
        <v>2324</v>
      </c>
      <c r="I2521" s="23" t="s">
        <v>3431</v>
      </c>
      <c r="J2521" s="23" t="s">
        <v>3974</v>
      </c>
      <c r="K2521" s="23" t="s">
        <v>154</v>
      </c>
      <c r="L2521" s="27">
        <v>0.76319999999999999</v>
      </c>
      <c r="M2521" s="25">
        <v>-394</v>
      </c>
      <c r="N2521" s="25">
        <v>137</v>
      </c>
      <c r="O2521" s="24">
        <v>0</v>
      </c>
      <c r="P2521" s="24">
        <v>5</v>
      </c>
      <c r="Q2521" s="24">
        <v>0</v>
      </c>
      <c r="R2521" s="66"/>
      <c r="S2521" s="66"/>
      <c r="T2521" s="66"/>
      <c r="U2521" s="66"/>
      <c r="V2521" s="66"/>
      <c r="W2521" s="24"/>
      <c r="X2521" s="24"/>
      <c r="Y2521" s="24"/>
      <c r="Z2521" s="24"/>
      <c r="AA2521" s="28"/>
      <c r="AB2521" s="28">
        <v>0.8</v>
      </c>
      <c r="AC2521" s="28"/>
      <c r="AD2521" s="28">
        <v>30</v>
      </c>
      <c r="AE2521" s="28">
        <v>30.000974790000001</v>
      </c>
      <c r="AF2521" t="s">
        <v>661</v>
      </c>
    </row>
    <row r="2522" spans="1:32" ht="18" customHeight="1">
      <c r="A2522" s="22">
        <v>46189</v>
      </c>
      <c r="B2522" s="23" t="s">
        <v>18</v>
      </c>
      <c r="C2522" s="24">
        <v>756</v>
      </c>
      <c r="D2522" s="25">
        <v>5690</v>
      </c>
      <c r="E2522" s="26">
        <v>1154</v>
      </c>
      <c r="F2522" s="24">
        <v>71</v>
      </c>
      <c r="G2522" s="24">
        <v>21</v>
      </c>
      <c r="H2522" s="23" t="s">
        <v>232</v>
      </c>
      <c r="I2522" s="23" t="s">
        <v>2504</v>
      </c>
      <c r="J2522" s="23" t="s">
        <v>1980</v>
      </c>
      <c r="K2522" s="23" t="s">
        <v>154</v>
      </c>
      <c r="L2522" s="27">
        <v>1.0676000000000001</v>
      </c>
      <c r="M2522" s="25">
        <v>-2156</v>
      </c>
      <c r="N2522" s="25">
        <v>-1151</v>
      </c>
      <c r="O2522" s="24">
        <v>0</v>
      </c>
      <c r="P2522" s="24">
        <v>6</v>
      </c>
      <c r="Q2522" s="24">
        <v>0</v>
      </c>
      <c r="R2522" s="66"/>
      <c r="S2522" s="66"/>
      <c r="T2522" s="66"/>
      <c r="U2522" s="66"/>
      <c r="V2522" s="66"/>
      <c r="W2522" s="24"/>
      <c r="X2522" s="24"/>
      <c r="Y2522" s="24"/>
      <c r="Z2522" s="24"/>
      <c r="AA2522" s="28"/>
      <c r="AB2522" s="28">
        <v>0.8</v>
      </c>
      <c r="AC2522" s="28"/>
      <c r="AD2522" s="28">
        <v>70</v>
      </c>
      <c r="AE2522" s="28">
        <v>70.000974780000007</v>
      </c>
      <c r="AF2522" t="s">
        <v>204</v>
      </c>
    </row>
    <row r="2523" spans="1:32" ht="18" customHeight="1">
      <c r="A2523" s="22">
        <v>46189</v>
      </c>
      <c r="B2523" s="23" t="s">
        <v>18</v>
      </c>
      <c r="C2523" s="24">
        <v>757</v>
      </c>
      <c r="D2523" s="25">
        <v>5265</v>
      </c>
      <c r="E2523" s="26">
        <v>-4295</v>
      </c>
      <c r="F2523" s="24">
        <v>31</v>
      </c>
      <c r="G2523" s="24">
        <v>21</v>
      </c>
      <c r="H2523" s="23" t="s">
        <v>564</v>
      </c>
      <c r="I2523" s="23" t="s">
        <v>1495</v>
      </c>
      <c r="J2523" s="23" t="s">
        <v>1214</v>
      </c>
      <c r="K2523" s="23" t="s">
        <v>154</v>
      </c>
      <c r="L2523" s="27">
        <v>0.72809999999999997</v>
      </c>
      <c r="M2523" s="25">
        <v>-447</v>
      </c>
      <c r="N2523" s="25">
        <v>-165</v>
      </c>
      <c r="O2523" s="24">
        <v>0</v>
      </c>
      <c r="P2523" s="24">
        <v>7</v>
      </c>
      <c r="Q2523" s="24">
        <v>0</v>
      </c>
      <c r="R2523" s="66"/>
      <c r="S2523" s="66"/>
      <c r="T2523" s="66"/>
      <c r="U2523" s="66"/>
      <c r="V2523" s="66"/>
      <c r="W2523" s="24"/>
      <c r="X2523" s="24"/>
      <c r="Y2523" s="24"/>
      <c r="Z2523" s="24"/>
      <c r="AA2523" s="28"/>
      <c r="AB2523" s="28">
        <v>0.8</v>
      </c>
      <c r="AC2523" s="28"/>
      <c r="AD2523" s="28">
        <v>30</v>
      </c>
      <c r="AE2523" s="28">
        <v>30.000974769999999</v>
      </c>
      <c r="AF2523" t="s">
        <v>661</v>
      </c>
    </row>
    <row r="2524" spans="1:32" ht="18" customHeight="1">
      <c r="A2524" s="22">
        <v>46189</v>
      </c>
      <c r="B2524" s="23" t="s">
        <v>18</v>
      </c>
      <c r="C2524" s="24">
        <v>758</v>
      </c>
      <c r="D2524" s="25">
        <v>3977</v>
      </c>
      <c r="E2524" s="26">
        <v>4254</v>
      </c>
      <c r="F2524" s="24">
        <v>59</v>
      </c>
      <c r="G2524" s="24">
        <v>17</v>
      </c>
      <c r="H2524" s="23" t="s">
        <v>1023</v>
      </c>
      <c r="I2524" s="23" t="s">
        <v>4084</v>
      </c>
      <c r="J2524" s="23" t="s">
        <v>3275</v>
      </c>
      <c r="K2524" s="23" t="s">
        <v>154</v>
      </c>
      <c r="L2524" s="27">
        <v>1.3566</v>
      </c>
      <c r="M2524" s="25">
        <v>449</v>
      </c>
      <c r="N2524" s="25">
        <v>-1588</v>
      </c>
      <c r="O2524" s="24">
        <v>0</v>
      </c>
      <c r="P2524" s="24">
        <v>8</v>
      </c>
      <c r="Q2524" s="24">
        <v>0</v>
      </c>
      <c r="R2524" s="66"/>
      <c r="S2524" s="66"/>
      <c r="T2524" s="66"/>
      <c r="U2524" s="66"/>
      <c r="V2524" s="66"/>
      <c r="W2524" s="24"/>
      <c r="X2524" s="24"/>
      <c r="Y2524" s="24"/>
      <c r="Z2524" s="24"/>
      <c r="AA2524" s="28"/>
      <c r="AB2524" s="28">
        <v>0.6</v>
      </c>
      <c r="AC2524" s="28"/>
      <c r="AD2524" s="28">
        <v>80</v>
      </c>
      <c r="AE2524" s="28">
        <v>80.000974760000005</v>
      </c>
      <c r="AF2524" t="s">
        <v>155</v>
      </c>
    </row>
    <row r="2525" spans="1:32" ht="18" customHeight="1">
      <c r="A2525" s="22">
        <v>46189</v>
      </c>
      <c r="B2525" s="23" t="s">
        <v>18</v>
      </c>
      <c r="C2525" s="24">
        <v>760</v>
      </c>
      <c r="D2525" s="25">
        <v>6656</v>
      </c>
      <c r="E2525" s="26">
        <v>-2644</v>
      </c>
      <c r="F2525" s="24">
        <v>60</v>
      </c>
      <c r="G2525" s="24">
        <v>26</v>
      </c>
      <c r="H2525" s="23" t="s">
        <v>4085</v>
      </c>
      <c r="I2525" s="23" t="s">
        <v>3192</v>
      </c>
      <c r="J2525" s="23" t="s">
        <v>512</v>
      </c>
      <c r="K2525" s="23" t="s">
        <v>154</v>
      </c>
      <c r="L2525" s="27">
        <v>0.86760000000000004</v>
      </c>
      <c r="M2525" s="25">
        <v>-265</v>
      </c>
      <c r="N2525" s="25">
        <v>-90</v>
      </c>
      <c r="O2525" s="24">
        <v>0</v>
      </c>
      <c r="P2525" s="24">
        <v>0</v>
      </c>
      <c r="Q2525" s="24">
        <v>0</v>
      </c>
      <c r="R2525" s="66"/>
      <c r="S2525" s="66"/>
      <c r="T2525" s="66"/>
      <c r="U2525" s="66"/>
      <c r="V2525" s="66"/>
      <c r="W2525" s="24"/>
      <c r="X2525" s="24"/>
      <c r="Y2525" s="24"/>
      <c r="Z2525" s="24"/>
      <c r="AA2525" s="28"/>
      <c r="AB2525" s="28">
        <v>0.8</v>
      </c>
      <c r="AC2525" s="28"/>
      <c r="AD2525" s="28">
        <v>30</v>
      </c>
      <c r="AE2525" s="28">
        <v>30.000974750000001</v>
      </c>
      <c r="AF2525" t="s">
        <v>661</v>
      </c>
    </row>
    <row r="2526" spans="1:32" ht="18" customHeight="1">
      <c r="A2526" s="22">
        <v>46189</v>
      </c>
      <c r="B2526" s="23" t="s">
        <v>256</v>
      </c>
      <c r="C2526" s="24">
        <v>761</v>
      </c>
      <c r="D2526" s="25">
        <v>2281</v>
      </c>
      <c r="E2526" s="26">
        <v>-258</v>
      </c>
      <c r="F2526" s="24">
        <v>16</v>
      </c>
      <c r="G2526" s="24">
        <v>8</v>
      </c>
      <c r="H2526" s="23" t="s">
        <v>4086</v>
      </c>
      <c r="I2526" s="23" t="s">
        <v>2626</v>
      </c>
      <c r="J2526" s="23" t="s">
        <v>1129</v>
      </c>
      <c r="K2526" s="23" t="s">
        <v>154</v>
      </c>
      <c r="L2526" s="27">
        <v>0.96230000000000004</v>
      </c>
      <c r="M2526" s="25">
        <v>-1567</v>
      </c>
      <c r="N2526" s="25">
        <v>2</v>
      </c>
      <c r="O2526" s="24">
        <v>0</v>
      </c>
      <c r="P2526" s="24">
        <v>1</v>
      </c>
      <c r="Q2526" s="24">
        <v>0</v>
      </c>
      <c r="R2526" s="66"/>
      <c r="S2526" s="66"/>
      <c r="T2526" s="66"/>
      <c r="U2526" s="66"/>
      <c r="V2526" s="66"/>
      <c r="W2526" s="24"/>
      <c r="X2526" s="24"/>
      <c r="Y2526" s="24"/>
      <c r="Z2526" s="24"/>
      <c r="AA2526" s="28"/>
      <c r="AB2526" s="28">
        <v>0.5</v>
      </c>
      <c r="AC2526" s="28"/>
      <c r="AD2526" s="28">
        <v>30</v>
      </c>
      <c r="AE2526" s="28">
        <v>30.00097474</v>
      </c>
      <c r="AF2526" t="s">
        <v>661</v>
      </c>
    </row>
    <row r="2527" spans="1:32" ht="18" customHeight="1">
      <c r="A2527" s="22">
        <v>46189</v>
      </c>
      <c r="B2527" s="23" t="s">
        <v>184</v>
      </c>
      <c r="C2527" s="24">
        <v>762</v>
      </c>
      <c r="D2527" s="25">
        <v>4142</v>
      </c>
      <c r="E2527" s="26">
        <v>-325</v>
      </c>
      <c r="F2527" s="24">
        <v>51</v>
      </c>
      <c r="G2527" s="24">
        <v>19</v>
      </c>
      <c r="H2527" s="23" t="s">
        <v>3946</v>
      </c>
      <c r="I2527" s="23" t="s">
        <v>1752</v>
      </c>
      <c r="J2527" s="23" t="s">
        <v>3209</v>
      </c>
      <c r="K2527" s="23" t="s">
        <v>154</v>
      </c>
      <c r="L2527" s="27">
        <v>0.9738</v>
      </c>
      <c r="M2527" s="25">
        <v>-1759</v>
      </c>
      <c r="N2527" s="25">
        <v>-2605</v>
      </c>
      <c r="O2527" s="24">
        <v>0</v>
      </c>
      <c r="P2527" s="24">
        <v>2</v>
      </c>
      <c r="Q2527" s="24">
        <v>0</v>
      </c>
      <c r="R2527" s="66"/>
      <c r="S2527" s="66"/>
      <c r="T2527" s="66"/>
      <c r="U2527" s="66"/>
      <c r="V2527" s="66"/>
      <c r="W2527" s="24"/>
      <c r="X2527" s="24"/>
      <c r="Y2527" s="24"/>
      <c r="Z2527" s="24"/>
      <c r="AA2527" s="28"/>
      <c r="AB2527" s="28">
        <v>0.6</v>
      </c>
      <c r="AC2527" s="28"/>
      <c r="AD2527" s="28">
        <v>30</v>
      </c>
      <c r="AE2527" s="28">
        <v>30.000974729999999</v>
      </c>
      <c r="AF2527" t="s">
        <v>661</v>
      </c>
    </row>
    <row r="2528" spans="1:32" ht="18" customHeight="1">
      <c r="A2528" s="22">
        <v>46190</v>
      </c>
      <c r="B2528" s="23" t="s">
        <v>38</v>
      </c>
      <c r="C2528" s="24">
        <v>706</v>
      </c>
      <c r="D2528" s="25">
        <v>2309</v>
      </c>
      <c r="E2528" s="26">
        <v>11804</v>
      </c>
      <c r="F2528" s="24">
        <v>60</v>
      </c>
      <c r="G2528" s="24">
        <v>14</v>
      </c>
      <c r="H2528" s="23" t="s">
        <v>4087</v>
      </c>
      <c r="I2528" s="23" t="s">
        <v>152</v>
      </c>
      <c r="J2528" s="23" t="s">
        <v>1254</v>
      </c>
      <c r="K2528" s="23" t="s">
        <v>154</v>
      </c>
      <c r="L2528" s="27">
        <v>2.7040999999999999</v>
      </c>
      <c r="M2528" s="25">
        <v>-878</v>
      </c>
      <c r="N2528" s="25">
        <v>40</v>
      </c>
      <c r="O2528" s="24">
        <v>0</v>
      </c>
      <c r="P2528" s="24">
        <v>6</v>
      </c>
      <c r="Q2528" s="24">
        <v>0</v>
      </c>
      <c r="R2528" s="66"/>
      <c r="S2528" s="66"/>
      <c r="T2528" s="66"/>
      <c r="U2528" s="66"/>
      <c r="V2528" s="66"/>
      <c r="W2528" s="24"/>
      <c r="X2528" s="24"/>
      <c r="Y2528" s="24"/>
      <c r="Z2528" s="24"/>
      <c r="AA2528" s="28"/>
      <c r="AB2528" s="28">
        <v>0.5</v>
      </c>
      <c r="AC2528" s="28"/>
      <c r="AD2528" s="28">
        <v>90</v>
      </c>
      <c r="AE2528" s="28">
        <v>90.000974720000002</v>
      </c>
      <c r="AF2528" t="s">
        <v>170</v>
      </c>
    </row>
    <row r="2529" spans="1:32" ht="18" customHeight="1">
      <c r="A2529" s="22">
        <v>46190</v>
      </c>
      <c r="B2529" s="23" t="s">
        <v>22</v>
      </c>
      <c r="C2529" s="24">
        <v>677</v>
      </c>
      <c r="D2529" s="25">
        <v>3423</v>
      </c>
      <c r="E2529" s="26">
        <v>10401</v>
      </c>
      <c r="F2529" s="24">
        <v>76</v>
      </c>
      <c r="G2529" s="24">
        <v>29</v>
      </c>
      <c r="H2529" s="23" t="s">
        <v>4088</v>
      </c>
      <c r="I2529" s="23" t="s">
        <v>3665</v>
      </c>
      <c r="J2529" s="23" t="s">
        <v>869</v>
      </c>
      <c r="K2529" s="23" t="s">
        <v>154</v>
      </c>
      <c r="L2529" s="27">
        <v>2.0129000000000001</v>
      </c>
      <c r="M2529" s="25">
        <v>-6490</v>
      </c>
      <c r="N2529" s="25">
        <v>3833</v>
      </c>
      <c r="O2529" s="24">
        <v>0</v>
      </c>
      <c r="P2529" s="24">
        <v>7</v>
      </c>
      <c r="Q2529" s="24">
        <v>0</v>
      </c>
      <c r="R2529" s="66"/>
      <c r="S2529" s="66"/>
      <c r="T2529" s="66"/>
      <c r="U2529" s="66"/>
      <c r="V2529" s="66"/>
      <c r="W2529" s="24"/>
      <c r="X2529" s="24"/>
      <c r="Y2529" s="24"/>
      <c r="Z2529" s="24"/>
      <c r="AA2529" s="28"/>
      <c r="AB2529" s="28">
        <v>0.6</v>
      </c>
      <c r="AC2529" s="28"/>
      <c r="AD2529" s="28">
        <v>80</v>
      </c>
      <c r="AE2529" s="28">
        <v>80.000974709999994</v>
      </c>
      <c r="AF2529" t="s">
        <v>155</v>
      </c>
    </row>
    <row r="2530" spans="1:32" ht="18" customHeight="1">
      <c r="A2530" s="22">
        <v>46190</v>
      </c>
      <c r="B2530" s="23" t="s">
        <v>20</v>
      </c>
      <c r="C2530" s="24">
        <v>678</v>
      </c>
      <c r="D2530" s="25">
        <v>2759</v>
      </c>
      <c r="E2530" s="26">
        <v>4826</v>
      </c>
      <c r="F2530" s="24">
        <v>46</v>
      </c>
      <c r="G2530" s="24">
        <v>8</v>
      </c>
      <c r="H2530" s="23" t="s">
        <v>3280</v>
      </c>
      <c r="I2530" s="23" t="s">
        <v>2443</v>
      </c>
      <c r="J2530" s="23" t="s">
        <v>4089</v>
      </c>
      <c r="K2530" s="23" t="s">
        <v>154</v>
      </c>
      <c r="L2530" s="27">
        <v>1.5831</v>
      </c>
      <c r="M2530" s="25">
        <v>614</v>
      </c>
      <c r="N2530" s="25">
        <v>-200</v>
      </c>
      <c r="O2530" s="24">
        <v>0</v>
      </c>
      <c r="P2530" s="24">
        <v>8</v>
      </c>
      <c r="Q2530" s="24">
        <v>0</v>
      </c>
      <c r="R2530" s="66"/>
      <c r="S2530" s="66"/>
      <c r="T2530" s="66"/>
      <c r="U2530" s="66"/>
      <c r="V2530" s="66"/>
      <c r="W2530" s="24"/>
      <c r="X2530" s="24"/>
      <c r="Y2530" s="24"/>
      <c r="Z2530" s="24"/>
      <c r="AA2530" s="28"/>
      <c r="AB2530" s="28">
        <v>0.5</v>
      </c>
      <c r="AC2530" s="28"/>
      <c r="AD2530" s="28">
        <v>80</v>
      </c>
      <c r="AE2530" s="28">
        <v>80.0009747</v>
      </c>
      <c r="AF2530" t="s">
        <v>155</v>
      </c>
    </row>
    <row r="2531" spans="1:32" ht="18" customHeight="1">
      <c r="A2531" s="22">
        <v>46190</v>
      </c>
      <c r="B2531" s="23" t="s">
        <v>289</v>
      </c>
      <c r="C2531" s="24">
        <v>721</v>
      </c>
      <c r="D2531" s="25">
        <v>742</v>
      </c>
      <c r="E2531" s="26">
        <v>3859</v>
      </c>
      <c r="F2531" s="24">
        <v>13</v>
      </c>
      <c r="G2531" s="24">
        <v>4</v>
      </c>
      <c r="H2531" s="23" t="s">
        <v>1270</v>
      </c>
      <c r="I2531" s="23" t="s">
        <v>697</v>
      </c>
      <c r="J2531" s="23" t="s">
        <v>857</v>
      </c>
      <c r="K2531" s="23" t="s">
        <v>154</v>
      </c>
      <c r="L2531" s="27">
        <v>2.7336</v>
      </c>
      <c r="M2531" s="25">
        <v>-4942</v>
      </c>
      <c r="N2531" s="25">
        <v>225</v>
      </c>
      <c r="O2531" s="24">
        <v>0</v>
      </c>
      <c r="P2531" s="24">
        <v>1</v>
      </c>
      <c r="Q2531" s="24">
        <v>0</v>
      </c>
      <c r="R2531" s="66"/>
      <c r="S2531" s="66"/>
      <c r="T2531" s="66"/>
      <c r="U2531" s="66"/>
      <c r="V2531" s="66"/>
      <c r="W2531" s="24"/>
      <c r="X2531" s="24"/>
      <c r="Y2531" s="24"/>
      <c r="Z2531" s="24"/>
      <c r="AA2531" s="28"/>
      <c r="AB2531" s="28">
        <v>0.5</v>
      </c>
      <c r="AC2531" s="28"/>
      <c r="AD2531" s="28">
        <v>0</v>
      </c>
      <c r="AE2531" s="28">
        <v>0</v>
      </c>
    </row>
    <row r="2532" spans="1:32" ht="18" customHeight="1">
      <c r="A2532" s="22">
        <v>46190</v>
      </c>
      <c r="B2532" s="23" t="s">
        <v>289</v>
      </c>
      <c r="C2532" s="24">
        <v>722</v>
      </c>
      <c r="D2532" s="25">
        <v>248</v>
      </c>
      <c r="E2532" s="26">
        <v>3850</v>
      </c>
      <c r="F2532" s="24">
        <v>10</v>
      </c>
      <c r="G2532" s="24">
        <v>2</v>
      </c>
      <c r="H2532" s="23" t="s">
        <v>4090</v>
      </c>
      <c r="I2532" s="23" t="s">
        <v>2555</v>
      </c>
      <c r="J2532" s="23" t="s">
        <v>3533</v>
      </c>
      <c r="K2532" s="23" t="s">
        <v>154</v>
      </c>
      <c r="L2532" s="27">
        <v>6.1746999999999996</v>
      </c>
      <c r="M2532" s="25">
        <v>-460</v>
      </c>
      <c r="N2532" s="25">
        <v>-261</v>
      </c>
      <c r="O2532" s="24">
        <v>0</v>
      </c>
      <c r="P2532" s="24">
        <v>2</v>
      </c>
      <c r="Q2532" s="24">
        <v>0</v>
      </c>
      <c r="R2532" s="66"/>
      <c r="S2532" s="66"/>
      <c r="T2532" s="66"/>
      <c r="U2532" s="66"/>
      <c r="V2532" s="66"/>
      <c r="W2532" s="24"/>
      <c r="X2532" s="24"/>
      <c r="Y2532" s="24"/>
      <c r="Z2532" s="24"/>
      <c r="AA2532" s="28"/>
      <c r="AB2532" s="28">
        <v>0.5</v>
      </c>
      <c r="AC2532" s="28"/>
      <c r="AD2532" s="28">
        <v>0</v>
      </c>
      <c r="AE2532" s="28">
        <v>0</v>
      </c>
    </row>
    <row r="2533" spans="1:32" ht="18" customHeight="1">
      <c r="A2533" s="22">
        <v>46190</v>
      </c>
      <c r="B2533" s="23" t="s">
        <v>470</v>
      </c>
      <c r="C2533" s="24">
        <v>660</v>
      </c>
      <c r="D2533" s="25">
        <v>2739</v>
      </c>
      <c r="E2533" s="26">
        <v>3477</v>
      </c>
      <c r="F2533" s="24">
        <v>43</v>
      </c>
      <c r="G2533" s="24">
        <v>58</v>
      </c>
      <c r="H2533" s="23" t="s">
        <v>1589</v>
      </c>
      <c r="I2533" s="23" t="s">
        <v>2293</v>
      </c>
      <c r="J2533" s="23" t="s">
        <v>1853</v>
      </c>
      <c r="K2533" s="23" t="s">
        <v>154</v>
      </c>
      <c r="L2533" s="27">
        <v>1.4231</v>
      </c>
      <c r="M2533" s="25">
        <v>-686</v>
      </c>
      <c r="N2533" s="25">
        <v>-550</v>
      </c>
      <c r="O2533" s="24">
        <v>0</v>
      </c>
      <c r="P2533" s="24">
        <v>0</v>
      </c>
      <c r="Q2533" s="24">
        <v>0</v>
      </c>
      <c r="R2533" s="66"/>
      <c r="S2533" s="66"/>
      <c r="T2533" s="66"/>
      <c r="U2533" s="66"/>
      <c r="V2533" s="66"/>
      <c r="W2533" s="24"/>
      <c r="X2533" s="24"/>
      <c r="Y2533" s="24"/>
      <c r="Z2533" s="24"/>
      <c r="AA2533" s="28"/>
      <c r="AB2533" s="28">
        <v>0.5</v>
      </c>
      <c r="AC2533" s="28"/>
      <c r="AD2533" s="28">
        <v>80</v>
      </c>
      <c r="AE2533" s="28">
        <v>80.000974670000005</v>
      </c>
      <c r="AF2533" t="s">
        <v>155</v>
      </c>
    </row>
    <row r="2534" spans="1:32" ht="18" customHeight="1">
      <c r="A2534" s="22">
        <v>46190</v>
      </c>
      <c r="B2534" s="23" t="s">
        <v>166</v>
      </c>
      <c r="C2534" s="24">
        <v>652</v>
      </c>
      <c r="D2534" s="25">
        <v>2629</v>
      </c>
      <c r="E2534" s="26">
        <v>2556</v>
      </c>
      <c r="F2534" s="24">
        <v>47</v>
      </c>
      <c r="G2534" s="24">
        <v>11</v>
      </c>
      <c r="H2534" s="23" t="s">
        <v>4091</v>
      </c>
      <c r="I2534" s="23" t="s">
        <v>2788</v>
      </c>
      <c r="J2534" s="23" t="s">
        <v>4092</v>
      </c>
      <c r="K2534" s="23" t="s">
        <v>154</v>
      </c>
      <c r="L2534" s="27">
        <v>1.3241000000000001</v>
      </c>
      <c r="M2534" s="25">
        <v>-1671</v>
      </c>
      <c r="N2534" s="25">
        <v>-1210</v>
      </c>
      <c r="O2534" s="24">
        <v>0</v>
      </c>
      <c r="P2534" s="24">
        <v>2</v>
      </c>
      <c r="Q2534" s="24">
        <v>0</v>
      </c>
      <c r="R2534" s="66"/>
      <c r="S2534" s="66"/>
      <c r="T2534" s="66"/>
      <c r="U2534" s="66"/>
      <c r="V2534" s="66"/>
      <c r="W2534" s="24"/>
      <c r="X2534" s="24"/>
      <c r="Y2534" s="24"/>
      <c r="Z2534" s="24"/>
      <c r="AA2534" s="28"/>
      <c r="AB2534" s="28">
        <v>0.5</v>
      </c>
      <c r="AC2534" s="28"/>
      <c r="AD2534" s="28">
        <v>70</v>
      </c>
      <c r="AE2534" s="28">
        <v>70.000974659999997</v>
      </c>
      <c r="AF2534" t="s">
        <v>178</v>
      </c>
    </row>
    <row r="2535" spans="1:32" ht="18" customHeight="1">
      <c r="A2535" s="22">
        <v>46190</v>
      </c>
      <c r="B2535" s="23" t="s">
        <v>9</v>
      </c>
      <c r="C2535" s="24">
        <v>508</v>
      </c>
      <c r="D2535" s="25">
        <v>5892</v>
      </c>
      <c r="E2535" s="26">
        <v>2347</v>
      </c>
      <c r="F2535" s="24">
        <v>32</v>
      </c>
      <c r="G2535" s="24">
        <v>18</v>
      </c>
      <c r="H2535" s="23" t="s">
        <v>2595</v>
      </c>
      <c r="I2535" s="23" t="s">
        <v>1685</v>
      </c>
      <c r="J2535" s="23" t="s">
        <v>3987</v>
      </c>
      <c r="K2535" s="23" t="s">
        <v>203</v>
      </c>
      <c r="L2535" s="27">
        <v>1.1328</v>
      </c>
      <c r="M2535" s="25">
        <v>-821</v>
      </c>
      <c r="N2535" s="25">
        <v>2573</v>
      </c>
      <c r="O2535" s="24">
        <v>0</v>
      </c>
      <c r="P2535" s="24">
        <v>8</v>
      </c>
      <c r="Q2535" s="24">
        <v>1</v>
      </c>
      <c r="R2535" s="66">
        <v>979.56740348692404</v>
      </c>
      <c r="S2535" s="66">
        <v>6.0149000252831</v>
      </c>
      <c r="T2535" s="66">
        <v>184.125</v>
      </c>
      <c r="U2535" s="66">
        <v>327.33333333333331</v>
      </c>
      <c r="V2535" s="66">
        <v>117.84</v>
      </c>
      <c r="W2535" s="24">
        <v>7</v>
      </c>
      <c r="X2535" s="24">
        <v>3</v>
      </c>
      <c r="Y2535" s="24">
        <v>6</v>
      </c>
      <c r="Z2535" s="24">
        <v>1</v>
      </c>
      <c r="AA2535" s="28">
        <v>4.25</v>
      </c>
      <c r="AB2535" s="28">
        <v>0.8</v>
      </c>
      <c r="AC2535" s="28">
        <v>3.4</v>
      </c>
      <c r="AD2535" s="28">
        <v>34</v>
      </c>
      <c r="AE2535" s="28">
        <v>34.000974650000003</v>
      </c>
      <c r="AF2535" t="s">
        <v>2576</v>
      </c>
    </row>
    <row r="2536" spans="1:32" ht="18" customHeight="1">
      <c r="A2536" s="22">
        <v>46190</v>
      </c>
      <c r="B2536" s="23" t="s">
        <v>14</v>
      </c>
      <c r="C2536" s="24">
        <v>503</v>
      </c>
      <c r="D2536" s="25">
        <v>4734</v>
      </c>
      <c r="E2536" s="26">
        <v>2241</v>
      </c>
      <c r="F2536" s="24">
        <v>29</v>
      </c>
      <c r="G2536" s="24">
        <v>13</v>
      </c>
      <c r="H2536" s="23" t="s">
        <v>3584</v>
      </c>
      <c r="I2536" s="23" t="s">
        <v>3955</v>
      </c>
      <c r="J2536" s="23" t="s">
        <v>1323</v>
      </c>
      <c r="K2536" s="23" t="s">
        <v>154</v>
      </c>
      <c r="L2536" s="27">
        <v>1.1577999999999999</v>
      </c>
      <c r="M2536" s="25">
        <v>-329</v>
      </c>
      <c r="N2536" s="25">
        <v>1500</v>
      </c>
      <c r="O2536" s="24">
        <v>0</v>
      </c>
      <c r="P2536" s="24">
        <v>3</v>
      </c>
      <c r="Q2536" s="24">
        <v>1</v>
      </c>
      <c r="R2536" s="66">
        <v>750.32643212951427</v>
      </c>
      <c r="S2536" s="66">
        <v>6.3092539423999154</v>
      </c>
      <c r="T2536" s="66">
        <v>163.2413793103448</v>
      </c>
      <c r="U2536" s="66">
        <v>364.15384615384608</v>
      </c>
      <c r="V2536" s="66">
        <v>112.71428571428569</v>
      </c>
      <c r="W2536" s="24">
        <v>7</v>
      </c>
      <c r="X2536" s="24">
        <v>1</v>
      </c>
      <c r="Y2536" s="24">
        <v>7</v>
      </c>
      <c r="Z2536" s="24">
        <v>0</v>
      </c>
      <c r="AA2536" s="28">
        <v>3.75</v>
      </c>
      <c r="AB2536" s="28">
        <v>0.6</v>
      </c>
      <c r="AC2536" s="28">
        <v>2.25</v>
      </c>
      <c r="AD2536" s="28">
        <v>22.5</v>
      </c>
      <c r="AE2536" s="28">
        <v>22.500974639999999</v>
      </c>
      <c r="AF2536" t="s">
        <v>655</v>
      </c>
    </row>
    <row r="2537" spans="1:32" ht="18" customHeight="1">
      <c r="A2537" s="22">
        <v>46190</v>
      </c>
      <c r="B2537" s="23" t="s">
        <v>14</v>
      </c>
      <c r="C2537" s="24">
        <v>507</v>
      </c>
      <c r="D2537" s="25">
        <v>6734</v>
      </c>
      <c r="E2537" s="26">
        <v>2152</v>
      </c>
      <c r="F2537" s="24">
        <v>36</v>
      </c>
      <c r="G2537" s="24">
        <v>17</v>
      </c>
      <c r="H2537" s="23" t="s">
        <v>196</v>
      </c>
      <c r="I2537" s="23" t="s">
        <v>799</v>
      </c>
      <c r="J2537" s="23" t="s">
        <v>4093</v>
      </c>
      <c r="K2537" s="23" t="s">
        <v>154</v>
      </c>
      <c r="L2537" s="27">
        <v>1.1065</v>
      </c>
      <c r="M2537" s="25">
        <v>-245</v>
      </c>
      <c r="N2537" s="25">
        <v>-1541</v>
      </c>
      <c r="O2537" s="24">
        <v>0</v>
      </c>
      <c r="P2537" s="24">
        <v>7</v>
      </c>
      <c r="Q2537" s="24">
        <v>1</v>
      </c>
      <c r="R2537" s="66">
        <v>1113.310190950602</v>
      </c>
      <c r="S2537" s="66">
        <v>6.0486287242643142</v>
      </c>
      <c r="T2537" s="66">
        <v>187.05555555555549</v>
      </c>
      <c r="U2537" s="66">
        <v>396.11764705882348</v>
      </c>
      <c r="V2537" s="66">
        <v>127.0566037735849</v>
      </c>
      <c r="W2537" s="24">
        <v>7</v>
      </c>
      <c r="X2537" s="24">
        <v>0</v>
      </c>
      <c r="Y2537" s="24">
        <v>5</v>
      </c>
      <c r="Z2537" s="24">
        <v>4</v>
      </c>
      <c r="AA2537" s="28">
        <v>4</v>
      </c>
      <c r="AB2537" s="28">
        <v>0.8</v>
      </c>
      <c r="AC2537" s="28">
        <v>3.2</v>
      </c>
      <c r="AD2537" s="28">
        <v>32</v>
      </c>
      <c r="AE2537" s="28">
        <v>32.000974630000002</v>
      </c>
      <c r="AF2537" t="s">
        <v>614</v>
      </c>
    </row>
    <row r="2538" spans="1:32" ht="18" customHeight="1">
      <c r="A2538" s="22">
        <v>46190</v>
      </c>
      <c r="B2538" s="23" t="s">
        <v>166</v>
      </c>
      <c r="C2538" s="24">
        <v>655</v>
      </c>
      <c r="D2538" s="25">
        <v>1410</v>
      </c>
      <c r="E2538" s="26">
        <v>2127</v>
      </c>
      <c r="F2538" s="24">
        <v>28</v>
      </c>
      <c r="G2538" s="24">
        <v>4</v>
      </c>
      <c r="H2538" s="23" t="s">
        <v>4094</v>
      </c>
      <c r="I2538" s="23" t="s">
        <v>2487</v>
      </c>
      <c r="J2538" s="23" t="s">
        <v>1375</v>
      </c>
      <c r="K2538" s="23" t="s">
        <v>154</v>
      </c>
      <c r="L2538" s="27">
        <v>1.5027999999999999</v>
      </c>
      <c r="M2538" s="25">
        <v>-2745</v>
      </c>
      <c r="N2538" s="25">
        <v>-512</v>
      </c>
      <c r="O2538" s="24">
        <v>0</v>
      </c>
      <c r="P2538" s="24">
        <v>5</v>
      </c>
      <c r="Q2538" s="24">
        <v>0</v>
      </c>
      <c r="R2538" s="66"/>
      <c r="S2538" s="66"/>
      <c r="T2538" s="66"/>
      <c r="U2538" s="66"/>
      <c r="V2538" s="66"/>
      <c r="W2538" s="24"/>
      <c r="X2538" s="24"/>
      <c r="Y2538" s="24"/>
      <c r="Z2538" s="24"/>
      <c r="AA2538" s="28"/>
      <c r="AB2538" s="28">
        <v>0.5</v>
      </c>
      <c r="AC2538" s="28"/>
      <c r="AD2538" s="28">
        <v>70</v>
      </c>
      <c r="AE2538" s="28">
        <v>70.000974619999994</v>
      </c>
      <c r="AF2538" t="s">
        <v>178</v>
      </c>
    </row>
    <row r="2539" spans="1:32" ht="18" customHeight="1">
      <c r="A2539" s="22">
        <v>46190</v>
      </c>
      <c r="B2539" s="23" t="s">
        <v>9</v>
      </c>
      <c r="C2539" s="24">
        <v>527</v>
      </c>
      <c r="D2539" s="25">
        <v>6693</v>
      </c>
      <c r="E2539" s="26">
        <v>1890</v>
      </c>
      <c r="F2539" s="24">
        <v>34</v>
      </c>
      <c r="G2539" s="24">
        <v>24</v>
      </c>
      <c r="H2539" s="23" t="s">
        <v>2138</v>
      </c>
      <c r="I2539" s="23" t="s">
        <v>3386</v>
      </c>
      <c r="J2539" s="23" t="s">
        <v>4095</v>
      </c>
      <c r="K2539" s="23" t="s">
        <v>154</v>
      </c>
      <c r="L2539" s="27">
        <v>1.0941000000000001</v>
      </c>
      <c r="M2539" s="25">
        <v>-1162</v>
      </c>
      <c r="N2539" s="25">
        <v>809</v>
      </c>
      <c r="O2539" s="24">
        <v>0</v>
      </c>
      <c r="P2539" s="24">
        <v>7</v>
      </c>
      <c r="Q2539" s="24">
        <v>1</v>
      </c>
      <c r="R2539" s="66">
        <v>1043.6019613947699</v>
      </c>
      <c r="S2539" s="66">
        <v>6.4133647191069221</v>
      </c>
      <c r="T2539" s="66">
        <v>196.85294117647061</v>
      </c>
      <c r="U2539" s="66">
        <v>278.875</v>
      </c>
      <c r="V2539" s="66">
        <v>115.39655172413789</v>
      </c>
      <c r="W2539" s="24">
        <v>7</v>
      </c>
      <c r="X2539" s="24">
        <v>5</v>
      </c>
      <c r="Y2539" s="24">
        <v>6</v>
      </c>
      <c r="Z2539" s="24">
        <v>0</v>
      </c>
      <c r="AA2539" s="28">
        <v>4.5</v>
      </c>
      <c r="AB2539" s="28">
        <v>0.8</v>
      </c>
      <c r="AC2539" s="28">
        <v>3.6</v>
      </c>
      <c r="AD2539" s="28">
        <v>36</v>
      </c>
      <c r="AE2539" s="28">
        <v>36.00097461</v>
      </c>
      <c r="AF2539" t="s">
        <v>2199</v>
      </c>
    </row>
    <row r="2540" spans="1:32" ht="18" customHeight="1">
      <c r="A2540" s="22">
        <v>46190</v>
      </c>
      <c r="B2540" s="23" t="s">
        <v>171</v>
      </c>
      <c r="C2540" s="24">
        <v>665</v>
      </c>
      <c r="D2540" s="25">
        <v>1203</v>
      </c>
      <c r="E2540" s="26">
        <v>1854</v>
      </c>
      <c r="F2540" s="24">
        <v>13</v>
      </c>
      <c r="G2540" s="24">
        <v>3</v>
      </c>
      <c r="H2540" s="23" t="s">
        <v>239</v>
      </c>
      <c r="I2540" s="23" t="s">
        <v>3780</v>
      </c>
      <c r="J2540" s="23" t="s">
        <v>2829</v>
      </c>
      <c r="K2540" s="23" t="s">
        <v>154</v>
      </c>
      <c r="L2540" s="27">
        <v>1.5137</v>
      </c>
      <c r="M2540" s="25">
        <v>-3379</v>
      </c>
      <c r="N2540" s="25">
        <v>-490</v>
      </c>
      <c r="O2540" s="24">
        <v>0</v>
      </c>
      <c r="P2540" s="24">
        <v>5</v>
      </c>
      <c r="Q2540" s="24">
        <v>0</v>
      </c>
      <c r="R2540" s="66"/>
      <c r="S2540" s="66"/>
      <c r="T2540" s="66"/>
      <c r="U2540" s="66"/>
      <c r="V2540" s="66"/>
      <c r="W2540" s="24"/>
      <c r="X2540" s="24"/>
      <c r="Y2540" s="24"/>
      <c r="Z2540" s="24"/>
      <c r="AA2540" s="28"/>
      <c r="AB2540" s="28">
        <v>0.5</v>
      </c>
      <c r="AC2540" s="28"/>
      <c r="AD2540" s="28">
        <v>60</v>
      </c>
      <c r="AE2540" s="28">
        <v>60.000974599999999</v>
      </c>
      <c r="AF2540" t="s">
        <v>578</v>
      </c>
    </row>
    <row r="2541" spans="1:32" ht="18" customHeight="1">
      <c r="A2541" s="22">
        <v>46190</v>
      </c>
      <c r="B2541" s="23" t="s">
        <v>9</v>
      </c>
      <c r="C2541" s="24">
        <v>536</v>
      </c>
      <c r="D2541" s="25">
        <v>6433</v>
      </c>
      <c r="E2541" s="26">
        <v>1787</v>
      </c>
      <c r="F2541" s="24">
        <v>31</v>
      </c>
      <c r="G2541" s="24">
        <v>21</v>
      </c>
      <c r="H2541" s="23" t="s">
        <v>1746</v>
      </c>
      <c r="I2541" s="23" t="s">
        <v>518</v>
      </c>
      <c r="J2541" s="23" t="s">
        <v>3845</v>
      </c>
      <c r="K2541" s="23" t="s">
        <v>203</v>
      </c>
      <c r="L2541" s="27">
        <v>1.0926</v>
      </c>
      <c r="M2541" s="25">
        <v>-1178</v>
      </c>
      <c r="N2541" s="25">
        <v>-203</v>
      </c>
      <c r="O2541" s="24">
        <v>0</v>
      </c>
      <c r="P2541" s="24">
        <v>6</v>
      </c>
      <c r="Q2541" s="24">
        <v>1</v>
      </c>
      <c r="R2541" s="66">
        <v>1074.5528227480279</v>
      </c>
      <c r="S2541" s="66">
        <v>5.9866763772007454</v>
      </c>
      <c r="T2541" s="66">
        <v>207.51612903225811</v>
      </c>
      <c r="U2541" s="66">
        <v>306.33333333333331</v>
      </c>
      <c r="V2541" s="66">
        <v>123.7115384615385</v>
      </c>
      <c r="W2541" s="24">
        <v>7</v>
      </c>
      <c r="X2541" s="24">
        <v>4</v>
      </c>
      <c r="Y2541" s="24">
        <v>5</v>
      </c>
      <c r="Z2541" s="24">
        <v>1</v>
      </c>
      <c r="AA2541" s="28">
        <v>4.25</v>
      </c>
      <c r="AB2541" s="28">
        <v>0.8</v>
      </c>
      <c r="AC2541" s="28">
        <v>3.4</v>
      </c>
      <c r="AD2541" s="28">
        <v>44</v>
      </c>
      <c r="AE2541" s="28">
        <v>44.000974589999998</v>
      </c>
      <c r="AF2541" t="s">
        <v>218</v>
      </c>
    </row>
    <row r="2542" spans="1:32" ht="18" customHeight="1">
      <c r="A2542" s="22">
        <v>46190</v>
      </c>
      <c r="B2542" s="23" t="s">
        <v>55</v>
      </c>
      <c r="C2542" s="24">
        <v>550</v>
      </c>
      <c r="D2542" s="25">
        <v>4254</v>
      </c>
      <c r="E2542" s="26">
        <v>1733</v>
      </c>
      <c r="F2542" s="24">
        <v>23</v>
      </c>
      <c r="G2542" s="24">
        <v>13</v>
      </c>
      <c r="H2542" s="23" t="s">
        <v>1903</v>
      </c>
      <c r="I2542" s="23" t="s">
        <v>2524</v>
      </c>
      <c r="J2542" s="23" t="s">
        <v>2748</v>
      </c>
      <c r="K2542" s="23" t="s">
        <v>154</v>
      </c>
      <c r="L2542" s="27">
        <v>1.1357999999999999</v>
      </c>
      <c r="M2542" s="25">
        <v>993</v>
      </c>
      <c r="N2542" s="25">
        <v>-759</v>
      </c>
      <c r="O2542" s="24">
        <v>0</v>
      </c>
      <c r="P2542" s="24">
        <v>0</v>
      </c>
      <c r="Q2542" s="24">
        <v>1</v>
      </c>
      <c r="R2542" s="66">
        <v>715.12033001245322</v>
      </c>
      <c r="S2542" s="66">
        <v>5.9486492293204982</v>
      </c>
      <c r="T2542" s="66">
        <v>184.95652173913041</v>
      </c>
      <c r="U2542" s="66">
        <v>327.23076923076923</v>
      </c>
      <c r="V2542" s="66">
        <v>118.1666666666667</v>
      </c>
      <c r="W2542" s="24">
        <v>7</v>
      </c>
      <c r="X2542" s="24">
        <v>3</v>
      </c>
      <c r="Y2542" s="24">
        <v>6</v>
      </c>
      <c r="Z2542" s="24">
        <v>6</v>
      </c>
      <c r="AA2542" s="28">
        <v>5.5</v>
      </c>
      <c r="AB2542" s="28">
        <v>0.6</v>
      </c>
      <c r="AC2542" s="28">
        <v>3.3</v>
      </c>
      <c r="AD2542" s="28">
        <v>33</v>
      </c>
      <c r="AE2542" s="28">
        <v>33.000974579999998</v>
      </c>
      <c r="AF2542" t="s">
        <v>4096</v>
      </c>
    </row>
    <row r="2543" spans="1:32" ht="18" customHeight="1">
      <c r="A2543" s="22">
        <v>46190</v>
      </c>
      <c r="B2543" s="23" t="s">
        <v>278</v>
      </c>
      <c r="C2543" s="24">
        <v>561</v>
      </c>
      <c r="D2543" s="25">
        <v>5139</v>
      </c>
      <c r="E2543" s="26">
        <v>1303</v>
      </c>
      <c r="F2543" s="24">
        <v>26</v>
      </c>
      <c r="G2543" s="24">
        <v>10</v>
      </c>
      <c r="H2543" s="23" t="s">
        <v>4097</v>
      </c>
      <c r="I2543" s="23" t="s">
        <v>1074</v>
      </c>
      <c r="J2543" s="23" t="s">
        <v>2674</v>
      </c>
      <c r="K2543" s="23" t="s">
        <v>154</v>
      </c>
      <c r="L2543" s="27">
        <v>1.0845</v>
      </c>
      <c r="M2543" s="25">
        <v>1181</v>
      </c>
      <c r="N2543" s="25">
        <v>-910</v>
      </c>
      <c r="O2543" s="24">
        <v>0</v>
      </c>
      <c r="P2543" s="24">
        <v>1</v>
      </c>
      <c r="Q2543" s="24">
        <v>1</v>
      </c>
      <c r="R2543" s="66">
        <v>887.07845579078457</v>
      </c>
      <c r="S2543" s="66">
        <v>5.7931741735502387</v>
      </c>
      <c r="T2543" s="66">
        <v>197.65384615384619</v>
      </c>
      <c r="U2543" s="66">
        <v>513.9</v>
      </c>
      <c r="V2543" s="66">
        <v>142.75</v>
      </c>
      <c r="W2543" s="24">
        <v>7</v>
      </c>
      <c r="X2543" s="24">
        <v>0</v>
      </c>
      <c r="Y2543" s="24">
        <v>4</v>
      </c>
      <c r="Z2543" s="24">
        <v>6</v>
      </c>
      <c r="AA2543" s="28">
        <v>4.25</v>
      </c>
      <c r="AB2543" s="28">
        <v>0.8</v>
      </c>
      <c r="AC2543" s="28">
        <v>3.4</v>
      </c>
      <c r="AD2543" s="28">
        <v>34</v>
      </c>
      <c r="AE2543" s="28">
        <v>34.000974569999997</v>
      </c>
      <c r="AF2543" t="s">
        <v>2576</v>
      </c>
    </row>
    <row r="2544" spans="1:32" ht="18" customHeight="1">
      <c r="A2544" s="22">
        <v>46190</v>
      </c>
      <c r="B2544" s="23" t="s">
        <v>44</v>
      </c>
      <c r="C2544" s="24">
        <v>573</v>
      </c>
      <c r="D2544" s="25">
        <v>6248</v>
      </c>
      <c r="E2544" s="26">
        <v>1260</v>
      </c>
      <c r="F2544" s="24">
        <v>29</v>
      </c>
      <c r="G2544" s="24">
        <v>18</v>
      </c>
      <c r="H2544" s="23" t="s">
        <v>3016</v>
      </c>
      <c r="I2544" s="23" t="s">
        <v>206</v>
      </c>
      <c r="J2544" s="23" t="s">
        <v>3972</v>
      </c>
      <c r="K2544" s="23" t="s">
        <v>154</v>
      </c>
      <c r="L2544" s="27">
        <v>1.0671999999999999</v>
      </c>
      <c r="M2544" s="25">
        <v>-1492</v>
      </c>
      <c r="N2544" s="25">
        <v>421</v>
      </c>
      <c r="O2544" s="24">
        <v>0</v>
      </c>
      <c r="P2544" s="24">
        <v>3</v>
      </c>
      <c r="Q2544" s="24">
        <v>1</v>
      </c>
      <c r="R2544" s="66">
        <v>1046.207762557078</v>
      </c>
      <c r="S2544" s="66">
        <v>5.9720451554756364</v>
      </c>
      <c r="T2544" s="66">
        <v>215.44827586206901</v>
      </c>
      <c r="U2544" s="66">
        <v>347.11111111111109</v>
      </c>
      <c r="V2544" s="66">
        <v>132.93617021276589</v>
      </c>
      <c r="W2544" s="24">
        <v>6</v>
      </c>
      <c r="X2544" s="24">
        <v>3</v>
      </c>
      <c r="Y2544" s="24">
        <v>5</v>
      </c>
      <c r="Z2544" s="24">
        <v>1</v>
      </c>
      <c r="AA2544" s="28">
        <v>3.75</v>
      </c>
      <c r="AB2544" s="28">
        <v>0.8</v>
      </c>
      <c r="AC2544" s="28">
        <v>3</v>
      </c>
      <c r="AD2544" s="28">
        <v>30</v>
      </c>
      <c r="AE2544" s="28">
        <v>30.00097456</v>
      </c>
      <c r="AF2544" t="s">
        <v>1684</v>
      </c>
    </row>
    <row r="2545" spans="1:32" ht="18" customHeight="1">
      <c r="A2545" s="22">
        <v>46190</v>
      </c>
      <c r="B2545" s="23" t="s">
        <v>16</v>
      </c>
      <c r="C2545" s="24">
        <v>558</v>
      </c>
      <c r="D2545" s="25">
        <v>3409</v>
      </c>
      <c r="E2545" s="26">
        <v>925</v>
      </c>
      <c r="F2545" s="24">
        <v>17</v>
      </c>
      <c r="G2545" s="24">
        <v>9</v>
      </c>
      <c r="H2545" s="23" t="s">
        <v>3429</v>
      </c>
      <c r="I2545" s="23" t="s">
        <v>4098</v>
      </c>
      <c r="J2545" s="23" t="s">
        <v>1245</v>
      </c>
      <c r="K2545" s="23" t="s">
        <v>154</v>
      </c>
      <c r="L2545" s="27">
        <v>1.0904</v>
      </c>
      <c r="M2545" s="25">
        <v>-106</v>
      </c>
      <c r="N2545" s="25">
        <v>1484</v>
      </c>
      <c r="O2545" s="24">
        <v>0</v>
      </c>
      <c r="P2545" s="24">
        <v>8</v>
      </c>
      <c r="Q2545" s="24">
        <v>1</v>
      </c>
      <c r="R2545" s="66">
        <v>549.55437941054367</v>
      </c>
      <c r="S2545" s="66">
        <v>6.2032077765561979</v>
      </c>
      <c r="T2545" s="66">
        <v>200.52941176470591</v>
      </c>
      <c r="U2545" s="66">
        <v>378.77777777777783</v>
      </c>
      <c r="V2545" s="66">
        <v>131.11538461538461</v>
      </c>
      <c r="W2545" s="24">
        <v>7</v>
      </c>
      <c r="X2545" s="24">
        <v>2</v>
      </c>
      <c r="Y2545" s="24">
        <v>5</v>
      </c>
      <c r="Z2545" s="24">
        <v>0</v>
      </c>
      <c r="AA2545" s="28">
        <v>3.5</v>
      </c>
      <c r="AB2545" s="28">
        <v>0.6</v>
      </c>
      <c r="AC2545" s="28">
        <v>2.1</v>
      </c>
      <c r="AD2545" s="28">
        <v>21</v>
      </c>
      <c r="AE2545" s="28">
        <v>21.000974549999999</v>
      </c>
      <c r="AF2545" t="s">
        <v>1379</v>
      </c>
    </row>
    <row r="2546" spans="1:32" ht="18" customHeight="1">
      <c r="A2546" s="22">
        <v>46190</v>
      </c>
      <c r="B2546" s="23" t="s">
        <v>9</v>
      </c>
      <c r="C2546" s="24">
        <v>515</v>
      </c>
      <c r="D2546" s="25">
        <v>4673</v>
      </c>
      <c r="E2546" s="26">
        <v>946</v>
      </c>
      <c r="F2546" s="24">
        <v>22</v>
      </c>
      <c r="G2546" s="24">
        <v>14</v>
      </c>
      <c r="H2546" s="23" t="s">
        <v>2233</v>
      </c>
      <c r="I2546" s="23" t="s">
        <v>1461</v>
      </c>
      <c r="J2546" s="23" t="s">
        <v>998</v>
      </c>
      <c r="K2546" s="23" t="s">
        <v>154</v>
      </c>
      <c r="L2546" s="27">
        <v>1.0674999999999999</v>
      </c>
      <c r="M2546" s="25">
        <v>453</v>
      </c>
      <c r="N2546" s="25">
        <v>-191</v>
      </c>
      <c r="O2546" s="24">
        <v>0</v>
      </c>
      <c r="P2546" s="24">
        <v>5</v>
      </c>
      <c r="Q2546" s="24">
        <v>1</v>
      </c>
      <c r="R2546" s="66">
        <v>767.17211498547113</v>
      </c>
      <c r="S2546" s="66">
        <v>6.0912015813928511</v>
      </c>
      <c r="T2546" s="66">
        <v>212.40909090909091</v>
      </c>
      <c r="U2546" s="66">
        <v>333.78571428571428</v>
      </c>
      <c r="V2546" s="66">
        <v>129.80555555555549</v>
      </c>
      <c r="W2546" s="24">
        <v>7</v>
      </c>
      <c r="X2546" s="24">
        <v>3</v>
      </c>
      <c r="Y2546" s="24">
        <v>5</v>
      </c>
      <c r="Z2546" s="24">
        <v>0</v>
      </c>
      <c r="AA2546" s="28">
        <v>3.75</v>
      </c>
      <c r="AB2546" s="28">
        <v>0.6</v>
      </c>
      <c r="AC2546" s="28">
        <v>2.25</v>
      </c>
      <c r="AD2546" s="28">
        <v>22.5</v>
      </c>
      <c r="AE2546" s="28">
        <v>22.500974540000001</v>
      </c>
      <c r="AF2546" t="s">
        <v>655</v>
      </c>
    </row>
    <row r="2547" spans="1:32" ht="18" customHeight="1">
      <c r="A2547" s="22">
        <v>46190</v>
      </c>
      <c r="B2547" s="23" t="s">
        <v>9</v>
      </c>
      <c r="C2547" s="24">
        <v>531</v>
      </c>
      <c r="D2547" s="25">
        <v>5834</v>
      </c>
      <c r="E2547" s="26">
        <v>906</v>
      </c>
      <c r="F2547" s="24">
        <v>25</v>
      </c>
      <c r="G2547" s="24">
        <v>19</v>
      </c>
      <c r="H2547" s="23" t="s">
        <v>4099</v>
      </c>
      <c r="I2547" s="23" t="s">
        <v>2531</v>
      </c>
      <c r="J2547" s="23" t="s">
        <v>4100</v>
      </c>
      <c r="K2547" s="23" t="s">
        <v>154</v>
      </c>
      <c r="L2547" s="27">
        <v>1.0518000000000001</v>
      </c>
      <c r="M2547" s="25">
        <v>-90</v>
      </c>
      <c r="N2547" s="25">
        <v>-645</v>
      </c>
      <c r="O2547" s="24">
        <v>0</v>
      </c>
      <c r="P2547" s="24">
        <v>1</v>
      </c>
      <c r="Q2547" s="24">
        <v>1</v>
      </c>
      <c r="R2547" s="66">
        <v>979.11124948111251</v>
      </c>
      <c r="S2547" s="66">
        <v>5.9584648864894287</v>
      </c>
      <c r="T2547" s="66">
        <v>233.36</v>
      </c>
      <c r="U2547" s="66">
        <v>307.05263157894728</v>
      </c>
      <c r="V2547" s="66">
        <v>132.59090909090909</v>
      </c>
      <c r="W2547" s="24">
        <v>6</v>
      </c>
      <c r="X2547" s="24">
        <v>4</v>
      </c>
      <c r="Y2547" s="24">
        <v>4</v>
      </c>
      <c r="Z2547" s="24">
        <v>1</v>
      </c>
      <c r="AA2547" s="28">
        <v>3.75</v>
      </c>
      <c r="AB2547" s="28">
        <v>0.8</v>
      </c>
      <c r="AC2547" s="28">
        <v>3</v>
      </c>
      <c r="AD2547" s="28">
        <v>30</v>
      </c>
      <c r="AE2547" s="28">
        <v>30.000974530000001</v>
      </c>
      <c r="AF2547" t="s">
        <v>1684</v>
      </c>
    </row>
    <row r="2548" spans="1:32" ht="18" customHeight="1">
      <c r="A2548" s="22">
        <v>46190</v>
      </c>
      <c r="B2548" s="23" t="s">
        <v>514</v>
      </c>
      <c r="C2548" s="24">
        <v>728</v>
      </c>
      <c r="D2548" s="25">
        <v>6145</v>
      </c>
      <c r="E2548" s="26">
        <v>857</v>
      </c>
      <c r="F2548" s="24">
        <v>21</v>
      </c>
      <c r="G2548" s="24">
        <v>16</v>
      </c>
      <c r="H2548" s="23" t="s">
        <v>3436</v>
      </c>
      <c r="I2548" s="23" t="s">
        <v>2641</v>
      </c>
      <c r="J2548" s="23" t="s">
        <v>4101</v>
      </c>
      <c r="K2548" s="23" t="s">
        <v>154</v>
      </c>
      <c r="L2548" s="27">
        <v>1.0465</v>
      </c>
      <c r="M2548" s="25">
        <v>338</v>
      </c>
      <c r="N2548" s="25">
        <v>-176</v>
      </c>
      <c r="O2548" s="24">
        <v>0</v>
      </c>
      <c r="P2548" s="24">
        <v>8</v>
      </c>
      <c r="Q2548" s="24">
        <v>0</v>
      </c>
      <c r="R2548" s="66"/>
      <c r="S2548" s="66"/>
      <c r="T2548" s="66"/>
      <c r="U2548" s="66"/>
      <c r="V2548" s="66"/>
      <c r="W2548" s="24"/>
      <c r="X2548" s="24"/>
      <c r="Y2548" s="24"/>
      <c r="Z2548" s="24"/>
      <c r="AA2548" s="28"/>
      <c r="AB2548" s="28">
        <v>0.8</v>
      </c>
      <c r="AC2548" s="28"/>
      <c r="AD2548" s="28">
        <v>45</v>
      </c>
      <c r="AE2548" s="28">
        <v>45.00097452</v>
      </c>
      <c r="AF2548" t="s">
        <v>241</v>
      </c>
    </row>
    <row r="2549" spans="1:32" ht="18" customHeight="1">
      <c r="A2549" s="22">
        <v>46190</v>
      </c>
      <c r="B2549" s="23" t="s">
        <v>16</v>
      </c>
      <c r="C2549" s="24">
        <v>553</v>
      </c>
      <c r="D2549" s="25">
        <v>4131</v>
      </c>
      <c r="E2549" s="26">
        <v>805</v>
      </c>
      <c r="F2549" s="24">
        <v>17</v>
      </c>
      <c r="G2549" s="24">
        <v>15</v>
      </c>
      <c r="H2549" s="23" t="s">
        <v>978</v>
      </c>
      <c r="I2549" s="23" t="s">
        <v>1339</v>
      </c>
      <c r="J2549" s="23" t="s">
        <v>3479</v>
      </c>
      <c r="K2549" s="23" t="s">
        <v>154</v>
      </c>
      <c r="L2549" s="27">
        <v>1.0649999999999999</v>
      </c>
      <c r="M2549" s="25">
        <v>-326</v>
      </c>
      <c r="N2549" s="25">
        <v>818</v>
      </c>
      <c r="O2549" s="24">
        <v>0</v>
      </c>
      <c r="P2549" s="24">
        <v>3</v>
      </c>
      <c r="Q2549" s="24">
        <v>1</v>
      </c>
      <c r="R2549" s="66">
        <v>690.74564134495643</v>
      </c>
      <c r="S2549" s="66">
        <v>5.9804937631694592</v>
      </c>
      <c r="T2549" s="66">
        <v>243</v>
      </c>
      <c r="U2549" s="66">
        <v>275.39999999999998</v>
      </c>
      <c r="V2549" s="66">
        <v>129.09375</v>
      </c>
      <c r="W2549" s="24">
        <v>7</v>
      </c>
      <c r="X2549" s="24">
        <v>5</v>
      </c>
      <c r="Y2549" s="24">
        <v>5</v>
      </c>
      <c r="Z2549" s="24">
        <v>5</v>
      </c>
      <c r="AA2549" s="28">
        <v>5.5</v>
      </c>
      <c r="AB2549" s="28">
        <v>0.6</v>
      </c>
      <c r="AC2549" s="28">
        <v>3.3</v>
      </c>
      <c r="AD2549" s="28">
        <v>33</v>
      </c>
      <c r="AE2549" s="28">
        <v>33.000974509999999</v>
      </c>
      <c r="AF2549" t="s">
        <v>4096</v>
      </c>
    </row>
    <row r="2550" spans="1:32" ht="18" customHeight="1">
      <c r="A2550" s="22">
        <v>46190</v>
      </c>
      <c r="B2550" s="23" t="s">
        <v>38</v>
      </c>
      <c r="C2550" s="24">
        <v>707</v>
      </c>
      <c r="D2550" s="25">
        <v>215</v>
      </c>
      <c r="E2550" s="26">
        <v>661</v>
      </c>
      <c r="F2550" s="24">
        <v>6</v>
      </c>
      <c r="G2550" s="24">
        <v>2</v>
      </c>
      <c r="H2550" s="23" t="s">
        <v>4102</v>
      </c>
      <c r="I2550" s="23" t="s">
        <v>3521</v>
      </c>
      <c r="J2550" s="23" t="s">
        <v>3548</v>
      </c>
      <c r="K2550" s="23" t="s">
        <v>154</v>
      </c>
      <c r="L2550" s="27">
        <v>2.0247999999999999</v>
      </c>
      <c r="M2550" s="25">
        <v>1780</v>
      </c>
      <c r="N2550" s="25">
        <v>1511</v>
      </c>
      <c r="O2550" s="24">
        <v>0</v>
      </c>
      <c r="P2550" s="24">
        <v>7</v>
      </c>
      <c r="Q2550" s="24">
        <v>0</v>
      </c>
      <c r="R2550" s="66"/>
      <c r="S2550" s="66"/>
      <c r="T2550" s="66"/>
      <c r="U2550" s="66"/>
      <c r="V2550" s="66"/>
      <c r="W2550" s="24"/>
      <c r="X2550" s="24"/>
      <c r="Y2550" s="24"/>
      <c r="Z2550" s="24"/>
      <c r="AA2550" s="28"/>
      <c r="AB2550" s="28">
        <v>0.5</v>
      </c>
      <c r="AC2550" s="28"/>
      <c r="AD2550" s="28">
        <v>0</v>
      </c>
      <c r="AE2550" s="28">
        <v>0</v>
      </c>
    </row>
    <row r="2551" spans="1:32" ht="18" customHeight="1">
      <c r="A2551" s="22">
        <v>46190</v>
      </c>
      <c r="B2551" s="23" t="s">
        <v>179</v>
      </c>
      <c r="C2551" s="24">
        <v>670</v>
      </c>
      <c r="D2551" s="25">
        <v>415</v>
      </c>
      <c r="E2551" s="26">
        <v>667</v>
      </c>
      <c r="F2551" s="24">
        <v>4</v>
      </c>
      <c r="G2551" s="24">
        <v>0</v>
      </c>
      <c r="H2551" s="23" t="s">
        <v>3577</v>
      </c>
      <c r="I2551" s="23" t="s">
        <v>3577</v>
      </c>
      <c r="J2551" s="23" t="s">
        <v>214</v>
      </c>
      <c r="K2551" s="23" t="s">
        <v>154</v>
      </c>
      <c r="L2551" s="27">
        <v>1.5357000000000001</v>
      </c>
      <c r="M2551" s="25">
        <v>-3531</v>
      </c>
      <c r="N2551" s="25">
        <v>-1933</v>
      </c>
      <c r="O2551" s="24">
        <v>0</v>
      </c>
      <c r="P2551" s="24">
        <v>0</v>
      </c>
      <c r="Q2551" s="24">
        <v>0</v>
      </c>
      <c r="R2551" s="66"/>
      <c r="S2551" s="66"/>
      <c r="T2551" s="66"/>
      <c r="U2551" s="66"/>
      <c r="V2551" s="66"/>
      <c r="W2551" s="24"/>
      <c r="X2551" s="24"/>
      <c r="Y2551" s="24"/>
      <c r="Z2551" s="24"/>
      <c r="AA2551" s="28"/>
      <c r="AB2551" s="28">
        <v>0.5</v>
      </c>
      <c r="AC2551" s="28"/>
      <c r="AD2551" s="28">
        <v>0</v>
      </c>
      <c r="AE2551" s="28">
        <v>0</v>
      </c>
    </row>
    <row r="2552" spans="1:32" ht="18" customHeight="1">
      <c r="A2552" s="22">
        <v>46190</v>
      </c>
      <c r="B2552" s="23" t="s">
        <v>55</v>
      </c>
      <c r="C2552" s="24">
        <v>538</v>
      </c>
      <c r="D2552" s="25">
        <v>3546</v>
      </c>
      <c r="E2552" s="26">
        <v>549</v>
      </c>
      <c r="F2552" s="24">
        <v>16</v>
      </c>
      <c r="G2552" s="24">
        <v>12</v>
      </c>
      <c r="H2552" s="23" t="s">
        <v>3701</v>
      </c>
      <c r="I2552" s="23" t="s">
        <v>4103</v>
      </c>
      <c r="J2552" s="23" t="s">
        <v>1663</v>
      </c>
      <c r="K2552" s="23" t="s">
        <v>154</v>
      </c>
      <c r="L2552" s="27">
        <v>1.0516000000000001</v>
      </c>
      <c r="M2552" s="25">
        <v>-578</v>
      </c>
      <c r="N2552" s="25">
        <v>28</v>
      </c>
      <c r="O2552" s="24">
        <v>0</v>
      </c>
      <c r="P2552" s="24">
        <v>8</v>
      </c>
      <c r="Q2552" s="24">
        <v>1</v>
      </c>
      <c r="R2552" s="66">
        <v>565.3538293897883</v>
      </c>
      <c r="S2552" s="66">
        <v>6.2721782637032044</v>
      </c>
      <c r="T2552" s="66">
        <v>221.625</v>
      </c>
      <c r="U2552" s="66">
        <v>295.5</v>
      </c>
      <c r="V2552" s="66">
        <v>126.6428571428571</v>
      </c>
      <c r="W2552" s="24">
        <v>7</v>
      </c>
      <c r="X2552" s="24">
        <v>4</v>
      </c>
      <c r="Y2552" s="24">
        <v>5</v>
      </c>
      <c r="Z2552" s="24">
        <v>1</v>
      </c>
      <c r="AA2552" s="28">
        <v>4.25</v>
      </c>
      <c r="AB2552" s="28">
        <v>0.6</v>
      </c>
      <c r="AC2552" s="28">
        <v>2.5499999999999998</v>
      </c>
      <c r="AD2552" s="28">
        <v>35.5</v>
      </c>
      <c r="AE2552" s="28">
        <v>35.500974479999996</v>
      </c>
      <c r="AF2552" t="s">
        <v>2209</v>
      </c>
    </row>
    <row r="2553" spans="1:32" ht="18" customHeight="1">
      <c r="A2553" s="22">
        <v>46190</v>
      </c>
      <c r="B2553" s="23" t="s">
        <v>297</v>
      </c>
      <c r="C2553" s="24">
        <v>736</v>
      </c>
      <c r="D2553" s="25">
        <v>1276</v>
      </c>
      <c r="E2553" s="26">
        <v>509</v>
      </c>
      <c r="F2553" s="24">
        <v>6</v>
      </c>
      <c r="G2553" s="24">
        <v>5</v>
      </c>
      <c r="H2553" s="23" t="s">
        <v>2671</v>
      </c>
      <c r="I2553" s="23" t="s">
        <v>4104</v>
      </c>
      <c r="J2553" s="23" t="s">
        <v>1151</v>
      </c>
      <c r="K2553" s="23" t="s">
        <v>154</v>
      </c>
      <c r="L2553" s="27">
        <v>1.133</v>
      </c>
      <c r="M2553" s="25">
        <v>1425</v>
      </c>
      <c r="N2553" s="25">
        <v>-1447</v>
      </c>
      <c r="O2553" s="24">
        <v>0</v>
      </c>
      <c r="P2553" s="24">
        <v>6</v>
      </c>
      <c r="Q2553" s="24">
        <v>0</v>
      </c>
      <c r="R2553" s="66"/>
      <c r="S2553" s="66"/>
      <c r="T2553" s="66"/>
      <c r="U2553" s="66"/>
      <c r="V2553" s="66"/>
      <c r="W2553" s="24"/>
      <c r="X2553" s="24"/>
      <c r="Y2553" s="24"/>
      <c r="Z2553" s="24"/>
      <c r="AA2553" s="28"/>
      <c r="AB2553" s="28">
        <v>0.5</v>
      </c>
      <c r="AC2553" s="28"/>
      <c r="AD2553" s="28">
        <v>45</v>
      </c>
      <c r="AE2553" s="28">
        <v>45.000974470000003</v>
      </c>
      <c r="AF2553" t="s">
        <v>241</v>
      </c>
    </row>
    <row r="2554" spans="1:32" ht="18" customHeight="1">
      <c r="A2554" s="22">
        <v>46190</v>
      </c>
      <c r="B2554" s="23" t="s">
        <v>323</v>
      </c>
      <c r="C2554" s="24">
        <v>732</v>
      </c>
      <c r="D2554" s="25">
        <v>353</v>
      </c>
      <c r="E2554" s="26">
        <v>477</v>
      </c>
      <c r="F2554" s="24">
        <v>4</v>
      </c>
      <c r="G2554" s="24">
        <v>1</v>
      </c>
      <c r="H2554" s="23" t="s">
        <v>572</v>
      </c>
      <c r="I2554" s="23" t="s">
        <v>1994</v>
      </c>
      <c r="J2554" s="23" t="s">
        <v>516</v>
      </c>
      <c r="K2554" s="23" t="s">
        <v>154</v>
      </c>
      <c r="L2554" s="27">
        <v>1.4503999999999999</v>
      </c>
      <c r="M2554" s="25">
        <v>-1796</v>
      </c>
      <c r="N2554" s="25">
        <v>-5057</v>
      </c>
      <c r="O2554" s="24">
        <v>0</v>
      </c>
      <c r="P2554" s="24">
        <v>2</v>
      </c>
      <c r="Q2554" s="24">
        <v>0</v>
      </c>
      <c r="R2554" s="66"/>
      <c r="S2554" s="66"/>
      <c r="T2554" s="66"/>
      <c r="U2554" s="66"/>
      <c r="V2554" s="66"/>
      <c r="W2554" s="24"/>
      <c r="X2554" s="24"/>
      <c r="Y2554" s="24"/>
      <c r="Z2554" s="24"/>
      <c r="AA2554" s="28"/>
      <c r="AB2554" s="28">
        <v>0.5</v>
      </c>
      <c r="AC2554" s="28"/>
      <c r="AD2554" s="28">
        <v>0</v>
      </c>
      <c r="AE2554" s="28">
        <v>0</v>
      </c>
    </row>
    <row r="2555" spans="1:32" ht="18" customHeight="1">
      <c r="A2555" s="22">
        <v>46190</v>
      </c>
      <c r="B2555" s="23" t="s">
        <v>330</v>
      </c>
      <c r="C2555" s="24">
        <v>658</v>
      </c>
      <c r="D2555" s="25">
        <v>895</v>
      </c>
      <c r="E2555" s="26">
        <v>466</v>
      </c>
      <c r="F2555" s="24">
        <v>6</v>
      </c>
      <c r="G2555" s="24">
        <v>8</v>
      </c>
      <c r="H2555" s="23" t="s">
        <v>937</v>
      </c>
      <c r="I2555" s="23" t="s">
        <v>4009</v>
      </c>
      <c r="J2555" s="23" t="s">
        <v>689</v>
      </c>
      <c r="K2555" s="23" t="s">
        <v>154</v>
      </c>
      <c r="L2555" s="27">
        <v>1.1736</v>
      </c>
      <c r="M2555" s="25">
        <v>-660</v>
      </c>
      <c r="N2555" s="25">
        <v>-2792</v>
      </c>
      <c r="O2555" s="24">
        <v>0</v>
      </c>
      <c r="P2555" s="24">
        <v>8</v>
      </c>
      <c r="Q2555" s="24">
        <v>0</v>
      </c>
      <c r="R2555" s="66"/>
      <c r="S2555" s="66"/>
      <c r="T2555" s="66"/>
      <c r="U2555" s="66"/>
      <c r="V2555" s="66"/>
      <c r="W2555" s="24"/>
      <c r="X2555" s="24"/>
      <c r="Y2555" s="24"/>
      <c r="Z2555" s="24"/>
      <c r="AA2555" s="28"/>
      <c r="AB2555" s="28">
        <v>0.5</v>
      </c>
      <c r="AC2555" s="28"/>
      <c r="AD2555" s="28">
        <v>10</v>
      </c>
      <c r="AE2555" s="28">
        <v>10.000974449999999</v>
      </c>
      <c r="AF2555" t="s">
        <v>195</v>
      </c>
    </row>
    <row r="2556" spans="1:32" ht="18" customHeight="1">
      <c r="A2556" s="22">
        <v>46190</v>
      </c>
      <c r="B2556" s="23" t="s">
        <v>22</v>
      </c>
      <c r="C2556" s="24">
        <v>675</v>
      </c>
      <c r="D2556" s="25">
        <v>3711</v>
      </c>
      <c r="E2556" s="26">
        <v>414</v>
      </c>
      <c r="F2556" s="24">
        <v>40</v>
      </c>
      <c r="G2556" s="24">
        <v>11</v>
      </c>
      <c r="H2556" s="23" t="s">
        <v>2307</v>
      </c>
      <c r="I2556" s="23" t="s">
        <v>2281</v>
      </c>
      <c r="J2556" s="23" t="s">
        <v>4105</v>
      </c>
      <c r="K2556" s="23" t="s">
        <v>154</v>
      </c>
      <c r="L2556" s="27">
        <v>1.0371999999999999</v>
      </c>
      <c r="M2556" s="25">
        <v>2091</v>
      </c>
      <c r="N2556" s="25">
        <v>-5401</v>
      </c>
      <c r="O2556" s="24">
        <v>0</v>
      </c>
      <c r="P2556" s="24">
        <v>5</v>
      </c>
      <c r="Q2556" s="24">
        <v>0</v>
      </c>
      <c r="R2556" s="66"/>
      <c r="S2556" s="66"/>
      <c r="T2556" s="66"/>
      <c r="U2556" s="66"/>
      <c r="V2556" s="66"/>
      <c r="W2556" s="24"/>
      <c r="X2556" s="24"/>
      <c r="Y2556" s="24"/>
      <c r="Z2556" s="24"/>
      <c r="AA2556" s="28"/>
      <c r="AB2556" s="28">
        <v>0.6</v>
      </c>
      <c r="AC2556" s="28"/>
      <c r="AD2556" s="28">
        <v>35</v>
      </c>
      <c r="AE2556" s="28">
        <v>35.00097444</v>
      </c>
      <c r="AF2556" t="s">
        <v>668</v>
      </c>
    </row>
    <row r="2557" spans="1:32" ht="18" customHeight="1">
      <c r="A2557" s="22">
        <v>46190</v>
      </c>
      <c r="B2557" s="23" t="s">
        <v>546</v>
      </c>
      <c r="C2557" s="24">
        <v>727</v>
      </c>
      <c r="D2557" s="25">
        <v>1838</v>
      </c>
      <c r="E2557" s="26">
        <v>409</v>
      </c>
      <c r="F2557" s="24">
        <v>7</v>
      </c>
      <c r="G2557" s="24">
        <v>4</v>
      </c>
      <c r="H2557" s="23" t="s">
        <v>3930</v>
      </c>
      <c r="I2557" s="23" t="s">
        <v>313</v>
      </c>
      <c r="J2557" s="23" t="s">
        <v>4106</v>
      </c>
      <c r="K2557" s="23" t="s">
        <v>154</v>
      </c>
      <c r="L2557" s="27">
        <v>1.0742</v>
      </c>
      <c r="M2557" s="25">
        <v>-1542</v>
      </c>
      <c r="N2557" s="25">
        <v>740</v>
      </c>
      <c r="O2557" s="24">
        <v>0</v>
      </c>
      <c r="P2557" s="24">
        <v>7</v>
      </c>
      <c r="Q2557" s="24">
        <v>0</v>
      </c>
      <c r="R2557" s="66"/>
      <c r="S2557" s="66"/>
      <c r="T2557" s="66"/>
      <c r="U2557" s="66"/>
      <c r="V2557" s="66"/>
      <c r="W2557" s="24"/>
      <c r="X2557" s="24"/>
      <c r="Y2557" s="24"/>
      <c r="Z2557" s="24"/>
      <c r="AA2557" s="28"/>
      <c r="AB2557" s="28">
        <v>0.5</v>
      </c>
      <c r="AC2557" s="28"/>
      <c r="AD2557" s="28">
        <v>35</v>
      </c>
      <c r="AE2557" s="28">
        <v>35.000974429999999</v>
      </c>
      <c r="AF2557" t="s">
        <v>668</v>
      </c>
    </row>
    <row r="2558" spans="1:32" ht="18" customHeight="1">
      <c r="A2558" s="22">
        <v>46190</v>
      </c>
      <c r="B2558" s="23" t="s">
        <v>18</v>
      </c>
      <c r="C2558" s="24">
        <v>753</v>
      </c>
      <c r="D2558" s="25">
        <v>386</v>
      </c>
      <c r="E2558" s="26">
        <v>391</v>
      </c>
      <c r="F2558" s="24">
        <v>6</v>
      </c>
      <c r="G2558" s="24">
        <v>1</v>
      </c>
      <c r="H2558" s="23" t="s">
        <v>2506</v>
      </c>
      <c r="I2558" s="23" t="s">
        <v>2761</v>
      </c>
      <c r="J2558" s="23" t="s">
        <v>2703</v>
      </c>
      <c r="K2558" s="23" t="s">
        <v>154</v>
      </c>
      <c r="L2558" s="27">
        <v>1.3376999999999999</v>
      </c>
      <c r="M2558" s="25">
        <v>238</v>
      </c>
      <c r="N2558" s="25">
        <v>-971</v>
      </c>
      <c r="O2558" s="24">
        <v>0</v>
      </c>
      <c r="P2558" s="24">
        <v>3</v>
      </c>
      <c r="Q2558" s="24">
        <v>0</v>
      </c>
      <c r="R2558" s="66"/>
      <c r="S2558" s="66"/>
      <c r="T2558" s="66"/>
      <c r="U2558" s="66"/>
      <c r="V2558" s="66"/>
      <c r="W2558" s="24"/>
      <c r="X2558" s="24"/>
      <c r="Y2558" s="24"/>
      <c r="Z2558" s="24"/>
      <c r="AA2558" s="28"/>
      <c r="AB2558" s="28">
        <v>0.5</v>
      </c>
      <c r="AC2558" s="28"/>
      <c r="AD2558" s="28">
        <v>0</v>
      </c>
      <c r="AE2558" s="28">
        <v>0</v>
      </c>
    </row>
    <row r="2559" spans="1:32" ht="18" customHeight="1">
      <c r="A2559" s="22">
        <v>46190</v>
      </c>
      <c r="B2559" s="23" t="s">
        <v>30</v>
      </c>
      <c r="C2559" s="24">
        <v>566</v>
      </c>
      <c r="D2559" s="25">
        <v>2057</v>
      </c>
      <c r="E2559" s="26">
        <v>370</v>
      </c>
      <c r="F2559" s="24">
        <v>11</v>
      </c>
      <c r="G2559" s="24">
        <v>3</v>
      </c>
      <c r="H2559" s="23" t="s">
        <v>3403</v>
      </c>
      <c r="I2559" s="23" t="s">
        <v>3332</v>
      </c>
      <c r="J2559" s="23" t="s">
        <v>4107</v>
      </c>
      <c r="K2559" s="23" t="s">
        <v>154</v>
      </c>
      <c r="L2559" s="27">
        <v>1.06</v>
      </c>
      <c r="M2559" s="25">
        <v>-1373</v>
      </c>
      <c r="N2559" s="25">
        <v>569</v>
      </c>
      <c r="O2559" s="24">
        <v>0</v>
      </c>
      <c r="P2559" s="24">
        <v>6</v>
      </c>
      <c r="Q2559" s="24">
        <v>1</v>
      </c>
      <c r="R2559" s="66">
        <v>330.3738584474886</v>
      </c>
      <c r="S2559" s="66">
        <v>6.2262795539161901</v>
      </c>
      <c r="T2559" s="66">
        <v>187</v>
      </c>
      <c r="U2559" s="66">
        <v>685.66666666666663</v>
      </c>
      <c r="V2559" s="66">
        <v>146.92857142857139</v>
      </c>
      <c r="W2559" s="24">
        <v>7</v>
      </c>
      <c r="X2559" s="24">
        <v>0</v>
      </c>
      <c r="Y2559" s="24">
        <v>3</v>
      </c>
      <c r="Z2559" s="24">
        <v>0</v>
      </c>
      <c r="AA2559" s="28">
        <v>2.5</v>
      </c>
      <c r="AB2559" s="28">
        <v>0.5</v>
      </c>
      <c r="AC2559" s="28">
        <v>1.25</v>
      </c>
      <c r="AD2559" s="28">
        <v>22.5</v>
      </c>
      <c r="AE2559" s="28">
        <v>22.500974410000001</v>
      </c>
      <c r="AF2559" t="s">
        <v>399</v>
      </c>
    </row>
    <row r="2560" spans="1:32" ht="18" customHeight="1">
      <c r="A2560" s="22">
        <v>46190</v>
      </c>
      <c r="B2560" s="23" t="s">
        <v>9</v>
      </c>
      <c r="C2560" s="24">
        <v>520</v>
      </c>
      <c r="D2560" s="25">
        <v>2324</v>
      </c>
      <c r="E2560" s="26">
        <v>364</v>
      </c>
      <c r="F2560" s="24">
        <v>10</v>
      </c>
      <c r="G2560" s="24">
        <v>7</v>
      </c>
      <c r="H2560" s="23" t="s">
        <v>836</v>
      </c>
      <c r="I2560" s="23" t="s">
        <v>1492</v>
      </c>
      <c r="J2560" s="23" t="s">
        <v>509</v>
      </c>
      <c r="K2560" s="23" t="s">
        <v>154</v>
      </c>
      <c r="L2560" s="27">
        <v>1.0522</v>
      </c>
      <c r="M2560" s="25">
        <v>-819</v>
      </c>
      <c r="N2560" s="25">
        <v>590</v>
      </c>
      <c r="O2560" s="24">
        <v>0</v>
      </c>
      <c r="P2560" s="24">
        <v>0</v>
      </c>
      <c r="Q2560" s="24">
        <v>1</v>
      </c>
      <c r="R2560" s="66">
        <v>396.01037775010383</v>
      </c>
      <c r="S2560" s="66">
        <v>5.8685330753289611</v>
      </c>
      <c r="T2560" s="66">
        <v>232.4</v>
      </c>
      <c r="U2560" s="66">
        <v>332</v>
      </c>
      <c r="V2560" s="66">
        <v>136.70588235294119</v>
      </c>
      <c r="W2560" s="24">
        <v>6</v>
      </c>
      <c r="X2560" s="24">
        <v>3</v>
      </c>
      <c r="Y2560" s="24">
        <v>4</v>
      </c>
      <c r="Z2560" s="24">
        <v>2</v>
      </c>
      <c r="AA2560" s="28">
        <v>3.75</v>
      </c>
      <c r="AB2560" s="28">
        <v>0.5</v>
      </c>
      <c r="AC2560" s="28">
        <v>1.875</v>
      </c>
      <c r="AD2560" s="28">
        <v>18.8</v>
      </c>
      <c r="AE2560" s="28">
        <v>18.800974400000001</v>
      </c>
      <c r="AF2560" t="s">
        <v>1711</v>
      </c>
    </row>
    <row r="2561" spans="1:32" ht="18" customHeight="1">
      <c r="A2561" s="22">
        <v>46190</v>
      </c>
      <c r="B2561" s="23" t="s">
        <v>404</v>
      </c>
      <c r="C2561" s="24">
        <v>731</v>
      </c>
      <c r="D2561" s="25">
        <v>276</v>
      </c>
      <c r="E2561" s="26">
        <v>318</v>
      </c>
      <c r="F2561" s="24">
        <v>2</v>
      </c>
      <c r="G2561" s="24">
        <v>1</v>
      </c>
      <c r="H2561" s="23" t="s">
        <v>2024</v>
      </c>
      <c r="I2561" s="23" t="s">
        <v>2928</v>
      </c>
      <c r="J2561" s="23" t="s">
        <v>4108</v>
      </c>
      <c r="K2561" s="23" t="s">
        <v>154</v>
      </c>
      <c r="L2561" s="27">
        <v>1.3841000000000001</v>
      </c>
      <c r="M2561" s="25">
        <v>-2099</v>
      </c>
      <c r="N2561" s="25">
        <v>-376</v>
      </c>
      <c r="O2561" s="24">
        <v>0</v>
      </c>
      <c r="P2561" s="24">
        <v>1</v>
      </c>
      <c r="Q2561" s="24">
        <v>0</v>
      </c>
      <c r="R2561" s="66"/>
      <c r="S2561" s="66"/>
      <c r="T2561" s="66"/>
      <c r="U2561" s="66"/>
      <c r="V2561" s="66"/>
      <c r="W2561" s="24"/>
      <c r="X2561" s="24"/>
      <c r="Y2561" s="24"/>
      <c r="Z2561" s="24"/>
      <c r="AA2561" s="28"/>
      <c r="AB2561" s="28">
        <v>0.5</v>
      </c>
      <c r="AC2561" s="28"/>
      <c r="AD2561" s="28">
        <v>0</v>
      </c>
      <c r="AE2561" s="28">
        <v>0</v>
      </c>
    </row>
    <row r="2562" spans="1:32" ht="18" customHeight="1">
      <c r="A2562" s="22">
        <v>46190</v>
      </c>
      <c r="B2562" s="23" t="s">
        <v>9</v>
      </c>
      <c r="C2562" s="24">
        <v>526</v>
      </c>
      <c r="D2562" s="25">
        <v>2130</v>
      </c>
      <c r="E2562" s="26">
        <v>227</v>
      </c>
      <c r="F2562" s="24">
        <v>8</v>
      </c>
      <c r="G2562" s="24">
        <v>8</v>
      </c>
      <c r="H2562" s="23" t="s">
        <v>2820</v>
      </c>
      <c r="I2562" s="23" t="s">
        <v>4109</v>
      </c>
      <c r="J2562" s="23" t="s">
        <v>4109</v>
      </c>
      <c r="K2562" s="23" t="s">
        <v>154</v>
      </c>
      <c r="L2562" s="27">
        <v>1.0355000000000001</v>
      </c>
      <c r="M2562" s="25">
        <v>-1062</v>
      </c>
      <c r="N2562" s="25">
        <v>-44</v>
      </c>
      <c r="O2562" s="24">
        <v>0</v>
      </c>
      <c r="P2562" s="24">
        <v>6</v>
      </c>
      <c r="Q2562" s="24">
        <v>1</v>
      </c>
      <c r="R2562" s="66">
        <v>365.57082814445829</v>
      </c>
      <c r="S2562" s="66">
        <v>5.8265042941509364</v>
      </c>
      <c r="T2562" s="66">
        <v>266.25</v>
      </c>
      <c r="U2562" s="66">
        <v>266.25</v>
      </c>
      <c r="V2562" s="66">
        <v>133.125</v>
      </c>
      <c r="W2562" s="24">
        <v>3</v>
      </c>
      <c r="X2562" s="24">
        <v>5</v>
      </c>
      <c r="Y2562" s="24">
        <v>4</v>
      </c>
      <c r="Z2562" s="24">
        <v>3</v>
      </c>
      <c r="AA2562" s="28">
        <v>3.75</v>
      </c>
      <c r="AB2562" s="28">
        <v>0.5</v>
      </c>
      <c r="AC2562" s="28">
        <v>1.875</v>
      </c>
      <c r="AD2562" s="28">
        <v>28.8</v>
      </c>
      <c r="AE2562" s="28">
        <v>28.80097438</v>
      </c>
      <c r="AF2562" t="s">
        <v>4110</v>
      </c>
    </row>
    <row r="2563" spans="1:32" ht="18" customHeight="1">
      <c r="A2563" s="22">
        <v>46190</v>
      </c>
      <c r="B2563" s="23" t="s">
        <v>372</v>
      </c>
      <c r="C2563" s="24">
        <v>711</v>
      </c>
      <c r="D2563" s="25">
        <v>595</v>
      </c>
      <c r="E2563" s="26">
        <v>218</v>
      </c>
      <c r="F2563" s="24">
        <v>10</v>
      </c>
      <c r="G2563" s="24">
        <v>2</v>
      </c>
      <c r="H2563" s="23" t="s">
        <v>4111</v>
      </c>
      <c r="I2563" s="23" t="s">
        <v>3072</v>
      </c>
      <c r="J2563" s="23" t="s">
        <v>814</v>
      </c>
      <c r="K2563" s="23" t="s">
        <v>154</v>
      </c>
      <c r="L2563" s="27">
        <v>1.1221000000000001</v>
      </c>
      <c r="M2563" s="25">
        <v>-2742</v>
      </c>
      <c r="N2563" s="25">
        <v>4262</v>
      </c>
      <c r="O2563" s="24">
        <v>0</v>
      </c>
      <c r="P2563" s="24">
        <v>1</v>
      </c>
      <c r="Q2563" s="24">
        <v>0</v>
      </c>
      <c r="R2563" s="66"/>
      <c r="S2563" s="66"/>
      <c r="T2563" s="66"/>
      <c r="U2563" s="66"/>
      <c r="V2563" s="66"/>
      <c r="W2563" s="24"/>
      <c r="X2563" s="24"/>
      <c r="Y2563" s="24"/>
      <c r="Z2563" s="24"/>
      <c r="AA2563" s="28"/>
      <c r="AB2563" s="28">
        <v>0.5</v>
      </c>
      <c r="AC2563" s="28"/>
      <c r="AD2563" s="28">
        <v>0</v>
      </c>
      <c r="AE2563" s="28">
        <v>0</v>
      </c>
    </row>
    <row r="2564" spans="1:32" ht="18" customHeight="1">
      <c r="A2564" s="22">
        <v>46190</v>
      </c>
      <c r="B2564" s="23" t="s">
        <v>20</v>
      </c>
      <c r="C2564" s="24">
        <v>688</v>
      </c>
      <c r="D2564" s="25">
        <v>565</v>
      </c>
      <c r="E2564" s="26">
        <v>204</v>
      </c>
      <c r="F2564" s="24">
        <v>9</v>
      </c>
      <c r="G2564" s="24">
        <v>4</v>
      </c>
      <c r="H2564" s="23" t="s">
        <v>2049</v>
      </c>
      <c r="I2564" s="23" t="s">
        <v>4112</v>
      </c>
      <c r="J2564" s="23" t="s">
        <v>3441</v>
      </c>
      <c r="K2564" s="23" t="s">
        <v>154</v>
      </c>
      <c r="L2564" s="27">
        <v>1.1204000000000001</v>
      </c>
      <c r="M2564" s="25">
        <v>4884</v>
      </c>
      <c r="N2564" s="25">
        <v>-769</v>
      </c>
      <c r="O2564" s="24">
        <v>0</v>
      </c>
      <c r="P2564" s="24">
        <v>8</v>
      </c>
      <c r="Q2564" s="24">
        <v>0</v>
      </c>
      <c r="R2564" s="66"/>
      <c r="S2564" s="66"/>
      <c r="T2564" s="66"/>
      <c r="U2564" s="66"/>
      <c r="V2564" s="66"/>
      <c r="W2564" s="24"/>
      <c r="X2564" s="24"/>
      <c r="Y2564" s="24"/>
      <c r="Z2564" s="24"/>
      <c r="AA2564" s="28"/>
      <c r="AB2564" s="28">
        <v>0.5</v>
      </c>
      <c r="AC2564" s="28"/>
      <c r="AD2564" s="28">
        <v>10</v>
      </c>
      <c r="AE2564" s="28">
        <v>10.000974360000001</v>
      </c>
      <c r="AF2564" t="s">
        <v>195</v>
      </c>
    </row>
    <row r="2565" spans="1:32" ht="18" customHeight="1">
      <c r="A2565" s="22">
        <v>46190</v>
      </c>
      <c r="B2565" s="23" t="s">
        <v>256</v>
      </c>
      <c r="C2565" s="24">
        <v>761</v>
      </c>
      <c r="D2565" s="25">
        <v>671</v>
      </c>
      <c r="E2565" s="26">
        <v>147</v>
      </c>
      <c r="F2565" s="24">
        <v>5</v>
      </c>
      <c r="G2565" s="24">
        <v>2</v>
      </c>
      <c r="H2565" s="23" t="s">
        <v>4113</v>
      </c>
      <c r="I2565" s="23" t="s">
        <v>1608</v>
      </c>
      <c r="J2565" s="23" t="s">
        <v>4114</v>
      </c>
      <c r="K2565" s="23" t="s">
        <v>154</v>
      </c>
      <c r="L2565" s="27">
        <v>1.073</v>
      </c>
      <c r="M2565" s="25">
        <v>-258</v>
      </c>
      <c r="N2565" s="25">
        <v>-1567</v>
      </c>
      <c r="O2565" s="24">
        <v>0</v>
      </c>
      <c r="P2565" s="24">
        <v>1</v>
      </c>
      <c r="Q2565" s="24">
        <v>0</v>
      </c>
      <c r="R2565" s="66"/>
      <c r="S2565" s="66"/>
      <c r="T2565" s="66"/>
      <c r="U2565" s="66"/>
      <c r="V2565" s="66"/>
      <c r="W2565" s="24"/>
      <c r="X2565" s="24"/>
      <c r="Y2565" s="24"/>
      <c r="Z2565" s="24"/>
      <c r="AA2565" s="28"/>
      <c r="AB2565" s="28">
        <v>0.5</v>
      </c>
      <c r="AC2565" s="28"/>
      <c r="AD2565" s="28">
        <v>0</v>
      </c>
      <c r="AE2565" s="28">
        <v>0</v>
      </c>
    </row>
    <row r="2566" spans="1:32" ht="18" customHeight="1">
      <c r="A2566" s="22">
        <v>46190</v>
      </c>
      <c r="B2566" s="23" t="s">
        <v>9</v>
      </c>
      <c r="C2566" s="24">
        <v>516</v>
      </c>
      <c r="D2566" s="25">
        <v>4733</v>
      </c>
      <c r="E2566" s="26">
        <v>141</v>
      </c>
      <c r="F2566" s="24">
        <v>18</v>
      </c>
      <c r="G2566" s="24">
        <v>13</v>
      </c>
      <c r="H2566" s="23" t="s">
        <v>600</v>
      </c>
      <c r="I2566" s="23" t="s">
        <v>398</v>
      </c>
      <c r="J2566" s="23" t="s">
        <v>4115</v>
      </c>
      <c r="K2566" s="23" t="s">
        <v>154</v>
      </c>
      <c r="L2566" s="27">
        <v>1.0099</v>
      </c>
      <c r="M2566" s="25">
        <v>153</v>
      </c>
      <c r="N2566" s="25">
        <v>-682</v>
      </c>
      <c r="O2566" s="24">
        <v>0</v>
      </c>
      <c r="P2566" s="24">
        <v>6</v>
      </c>
      <c r="Q2566" s="24">
        <v>1</v>
      </c>
      <c r="R2566" s="66">
        <v>817.51037775010377</v>
      </c>
      <c r="S2566" s="66">
        <v>5.7895289513337307</v>
      </c>
      <c r="T2566" s="66">
        <v>262.94444444444451</v>
      </c>
      <c r="U2566" s="66">
        <v>364.07692307692309</v>
      </c>
      <c r="V2566" s="66">
        <v>152.67741935483869</v>
      </c>
      <c r="W2566" s="24">
        <v>3</v>
      </c>
      <c r="X2566" s="24">
        <v>2</v>
      </c>
      <c r="Y2566" s="24">
        <v>3</v>
      </c>
      <c r="Z2566" s="24">
        <v>4</v>
      </c>
      <c r="AA2566" s="28">
        <v>3</v>
      </c>
      <c r="AB2566" s="28">
        <v>0.6</v>
      </c>
      <c r="AC2566" s="28">
        <v>1.8</v>
      </c>
      <c r="AD2566" s="28">
        <v>28</v>
      </c>
      <c r="AE2566" s="28">
        <v>28.000974339999999</v>
      </c>
      <c r="AF2566" t="s">
        <v>271</v>
      </c>
    </row>
    <row r="2567" spans="1:32" ht="18" customHeight="1">
      <c r="A2567" s="22">
        <v>46190</v>
      </c>
      <c r="B2567" s="23" t="s">
        <v>485</v>
      </c>
      <c r="C2567" s="24">
        <v>715</v>
      </c>
      <c r="D2567" s="25">
        <v>1007</v>
      </c>
      <c r="E2567" s="26">
        <v>125</v>
      </c>
      <c r="F2567" s="24">
        <v>16</v>
      </c>
      <c r="G2567" s="24">
        <v>2</v>
      </c>
      <c r="H2567" s="23" t="s">
        <v>2788</v>
      </c>
      <c r="I2567" s="23" t="s">
        <v>2308</v>
      </c>
      <c r="J2567" s="23" t="s">
        <v>2623</v>
      </c>
      <c r="K2567" s="23" t="s">
        <v>154</v>
      </c>
      <c r="L2567" s="27">
        <v>1.0414000000000001</v>
      </c>
      <c r="M2567" s="25">
        <v>-1426</v>
      </c>
      <c r="N2567" s="25">
        <v>-227</v>
      </c>
      <c r="O2567" s="24">
        <v>0</v>
      </c>
      <c r="P2567" s="24">
        <v>5</v>
      </c>
      <c r="Q2567" s="24">
        <v>0</v>
      </c>
      <c r="R2567" s="66"/>
      <c r="S2567" s="66"/>
      <c r="T2567" s="66"/>
      <c r="U2567" s="66"/>
      <c r="V2567" s="66"/>
      <c r="W2567" s="24"/>
      <c r="X2567" s="24"/>
      <c r="Y2567" s="24"/>
      <c r="Z2567" s="24"/>
      <c r="AA2567" s="28"/>
      <c r="AB2567" s="28">
        <v>0.5</v>
      </c>
      <c r="AC2567" s="28"/>
      <c r="AD2567" s="28">
        <v>35</v>
      </c>
      <c r="AE2567" s="28">
        <v>35.000974329999998</v>
      </c>
      <c r="AF2567" t="s">
        <v>668</v>
      </c>
    </row>
    <row r="2568" spans="1:32" ht="18" customHeight="1">
      <c r="A2568" s="22">
        <v>46190</v>
      </c>
      <c r="B2568" s="23" t="s">
        <v>16</v>
      </c>
      <c r="C2568" s="24">
        <v>551</v>
      </c>
      <c r="D2568" s="25">
        <v>599</v>
      </c>
      <c r="E2568" s="26">
        <v>87</v>
      </c>
      <c r="F2568" s="24">
        <v>3</v>
      </c>
      <c r="G2568" s="24">
        <v>0</v>
      </c>
      <c r="H2568" s="23" t="s">
        <v>712</v>
      </c>
      <c r="I2568" s="23" t="s">
        <v>712</v>
      </c>
      <c r="J2568" s="23" t="s">
        <v>214</v>
      </c>
      <c r="K2568" s="23" t="s">
        <v>154</v>
      </c>
      <c r="L2568" s="27">
        <v>1.0484</v>
      </c>
      <c r="M2568" s="25">
        <v>-1061</v>
      </c>
      <c r="N2568" s="25">
        <v>161</v>
      </c>
      <c r="O2568" s="24">
        <v>0</v>
      </c>
      <c r="P2568" s="24">
        <v>1</v>
      </c>
      <c r="Q2568" s="24">
        <v>1</v>
      </c>
      <c r="R2568" s="66">
        <v>105.6915732669157</v>
      </c>
      <c r="S2568" s="66">
        <v>5.6674338500693207</v>
      </c>
      <c r="T2568" s="66">
        <v>199.66666666666671</v>
      </c>
      <c r="U2568" s="66"/>
      <c r="V2568" s="66">
        <v>199.66666666666671</v>
      </c>
      <c r="W2568" s="24">
        <v>7</v>
      </c>
      <c r="X2568" s="24"/>
      <c r="Y2568" s="24">
        <v>0</v>
      </c>
      <c r="Z2568" s="24">
        <v>6</v>
      </c>
      <c r="AA2568" s="28">
        <v>4.333333333333333</v>
      </c>
      <c r="AB2568" s="28">
        <v>0.5</v>
      </c>
      <c r="AC2568" s="28">
        <v>2.166666666666667</v>
      </c>
      <c r="AD2568" s="28">
        <v>21.7</v>
      </c>
      <c r="AE2568" s="28">
        <v>21.70097432</v>
      </c>
      <c r="AF2568" t="s">
        <v>4116</v>
      </c>
    </row>
    <row r="2569" spans="1:32" ht="18" customHeight="1">
      <c r="A2569" s="22">
        <v>46190</v>
      </c>
      <c r="B2569" s="23" t="s">
        <v>9</v>
      </c>
      <c r="C2569" s="24">
        <v>535</v>
      </c>
      <c r="D2569" s="25">
        <v>1399</v>
      </c>
      <c r="E2569" s="26">
        <v>84</v>
      </c>
      <c r="F2569" s="24">
        <v>7</v>
      </c>
      <c r="G2569" s="24">
        <v>1</v>
      </c>
      <c r="H2569" s="23" t="s">
        <v>2775</v>
      </c>
      <c r="I2569" s="23" t="s">
        <v>2520</v>
      </c>
      <c r="J2569" s="23" t="s">
        <v>4117</v>
      </c>
      <c r="K2569" s="23" t="s">
        <v>370</v>
      </c>
      <c r="L2569" s="27">
        <v>1.02</v>
      </c>
      <c r="M2569" s="25">
        <v>1649</v>
      </c>
      <c r="N2569" s="25">
        <v>-613</v>
      </c>
      <c r="O2569" s="24">
        <v>0</v>
      </c>
      <c r="P2569" s="24">
        <v>5</v>
      </c>
      <c r="Q2569" s="24">
        <v>1</v>
      </c>
      <c r="R2569" s="66">
        <v>230.66007679535079</v>
      </c>
      <c r="S2569" s="66">
        <v>6.0652021773201739</v>
      </c>
      <c r="T2569" s="66">
        <v>199.85714285714289</v>
      </c>
      <c r="U2569" s="66">
        <v>1399</v>
      </c>
      <c r="V2569" s="66">
        <v>174.875</v>
      </c>
      <c r="W2569" s="24">
        <v>7</v>
      </c>
      <c r="X2569" s="24">
        <v>0</v>
      </c>
      <c r="Y2569" s="24">
        <v>0</v>
      </c>
      <c r="Z2569" s="24">
        <v>0</v>
      </c>
      <c r="AA2569" s="28">
        <v>1.75</v>
      </c>
      <c r="AB2569" s="28">
        <v>0.5</v>
      </c>
      <c r="AC2569" s="28">
        <v>0.875</v>
      </c>
      <c r="AD2569" s="28">
        <v>8.8000000000000007</v>
      </c>
      <c r="AE2569" s="28">
        <v>8.8009743100000009</v>
      </c>
      <c r="AF2569" t="s">
        <v>4118</v>
      </c>
    </row>
    <row r="2570" spans="1:32" ht="18" customHeight="1">
      <c r="A2570" s="22">
        <v>46190</v>
      </c>
      <c r="B2570" s="23" t="s">
        <v>324</v>
      </c>
      <c r="C2570" s="24">
        <v>735</v>
      </c>
      <c r="D2570" s="25">
        <v>547</v>
      </c>
      <c r="E2570" s="26">
        <v>84</v>
      </c>
      <c r="F2570" s="24">
        <v>10</v>
      </c>
      <c r="G2570" s="24">
        <v>3</v>
      </c>
      <c r="H2570" s="23" t="s">
        <v>4119</v>
      </c>
      <c r="I2570" s="23" t="s">
        <v>881</v>
      </c>
      <c r="J2570" s="23" t="s">
        <v>3633</v>
      </c>
      <c r="K2570" s="23" t="s">
        <v>154</v>
      </c>
      <c r="L2570" s="27">
        <v>1.0511999999999999</v>
      </c>
      <c r="M2570" s="25">
        <v>-332</v>
      </c>
      <c r="N2570" s="25">
        <v>-201</v>
      </c>
      <c r="O2570" s="24">
        <v>0</v>
      </c>
      <c r="P2570" s="24">
        <v>5</v>
      </c>
      <c r="Q2570" s="24">
        <v>0</v>
      </c>
      <c r="R2570" s="66"/>
      <c r="S2570" s="66"/>
      <c r="T2570" s="66"/>
      <c r="U2570" s="66"/>
      <c r="V2570" s="66"/>
      <c r="W2570" s="24"/>
      <c r="X2570" s="24"/>
      <c r="Y2570" s="24"/>
      <c r="Z2570" s="24"/>
      <c r="AA2570" s="28"/>
      <c r="AB2570" s="28">
        <v>0.5</v>
      </c>
      <c r="AC2570" s="28"/>
      <c r="AD2570" s="28">
        <v>0</v>
      </c>
      <c r="AE2570" s="28">
        <v>0</v>
      </c>
    </row>
    <row r="2571" spans="1:32" ht="18" customHeight="1">
      <c r="A2571" s="22">
        <v>46190</v>
      </c>
      <c r="B2571" s="23" t="s">
        <v>18</v>
      </c>
      <c r="C2571" s="24">
        <v>756</v>
      </c>
      <c r="D2571" s="25">
        <v>1045</v>
      </c>
      <c r="E2571" s="26">
        <v>68</v>
      </c>
      <c r="F2571" s="24">
        <v>13</v>
      </c>
      <c r="G2571" s="24">
        <v>2</v>
      </c>
      <c r="H2571" s="23" t="s">
        <v>3631</v>
      </c>
      <c r="I2571" s="23" t="s">
        <v>2236</v>
      </c>
      <c r="J2571" s="23" t="s">
        <v>3816</v>
      </c>
      <c r="K2571" s="23" t="s">
        <v>154</v>
      </c>
      <c r="L2571" s="27">
        <v>1.0217000000000001</v>
      </c>
      <c r="M2571" s="25">
        <v>1154</v>
      </c>
      <c r="N2571" s="25">
        <v>-2156</v>
      </c>
      <c r="O2571" s="24">
        <v>0</v>
      </c>
      <c r="P2571" s="24">
        <v>6</v>
      </c>
      <c r="Q2571" s="24">
        <v>0</v>
      </c>
      <c r="R2571" s="66"/>
      <c r="S2571" s="66"/>
      <c r="T2571" s="66"/>
      <c r="U2571" s="66"/>
      <c r="V2571" s="66"/>
      <c r="W2571" s="24"/>
      <c r="X2571" s="24"/>
      <c r="Y2571" s="24"/>
      <c r="Z2571" s="24"/>
      <c r="AA2571" s="28"/>
      <c r="AB2571" s="28">
        <v>0.5</v>
      </c>
      <c r="AC2571" s="28"/>
      <c r="AD2571" s="28">
        <v>45</v>
      </c>
      <c r="AE2571" s="28">
        <v>45.000974290000002</v>
      </c>
      <c r="AF2571" t="s">
        <v>241</v>
      </c>
    </row>
    <row r="2572" spans="1:32" ht="18" customHeight="1">
      <c r="A2572" s="22">
        <v>46190</v>
      </c>
      <c r="B2572" s="23" t="s">
        <v>9</v>
      </c>
      <c r="C2572" s="24">
        <v>532</v>
      </c>
      <c r="D2572" s="25">
        <v>781</v>
      </c>
      <c r="E2572" s="26">
        <v>57</v>
      </c>
      <c r="F2572" s="24">
        <v>4</v>
      </c>
      <c r="G2572" s="24">
        <v>1</v>
      </c>
      <c r="H2572" s="23" t="s">
        <v>1614</v>
      </c>
      <c r="I2572" s="23" t="s">
        <v>2323</v>
      </c>
      <c r="J2572" s="23" t="s">
        <v>4120</v>
      </c>
      <c r="K2572" s="23" t="s">
        <v>154</v>
      </c>
      <c r="L2572" s="27">
        <v>1.0243</v>
      </c>
      <c r="M2572" s="25">
        <v>-1767</v>
      </c>
      <c r="N2572" s="25">
        <v>656</v>
      </c>
      <c r="O2572" s="24">
        <v>0</v>
      </c>
      <c r="P2572" s="24">
        <v>2</v>
      </c>
      <c r="Q2572" s="24">
        <v>1</v>
      </c>
      <c r="R2572" s="66">
        <v>121.96347031963469</v>
      </c>
      <c r="S2572" s="66">
        <v>6.4035567203294654</v>
      </c>
      <c r="T2572" s="66">
        <v>195.25</v>
      </c>
      <c r="U2572" s="66">
        <v>781</v>
      </c>
      <c r="V2572" s="66">
        <v>156.19999999999999</v>
      </c>
      <c r="W2572" s="24">
        <v>7</v>
      </c>
      <c r="X2572" s="24">
        <v>0</v>
      </c>
      <c r="Y2572" s="24">
        <v>2</v>
      </c>
      <c r="Z2572" s="24">
        <v>0</v>
      </c>
      <c r="AA2572" s="28">
        <v>2.25</v>
      </c>
      <c r="AB2572" s="28">
        <v>0.5</v>
      </c>
      <c r="AC2572" s="28">
        <v>1.125</v>
      </c>
      <c r="AD2572" s="28">
        <v>11.2</v>
      </c>
      <c r="AE2572" s="28">
        <v>11.200974280000001</v>
      </c>
      <c r="AF2572" t="s">
        <v>1460</v>
      </c>
    </row>
    <row r="2573" spans="1:32" ht="18" customHeight="1">
      <c r="A2573" s="22">
        <v>46190</v>
      </c>
      <c r="B2573" s="23" t="s">
        <v>44</v>
      </c>
      <c r="C2573" s="24">
        <v>571</v>
      </c>
      <c r="D2573" s="25">
        <v>1906</v>
      </c>
      <c r="E2573" s="26">
        <v>38</v>
      </c>
      <c r="F2573" s="24">
        <v>6</v>
      </c>
      <c r="G2573" s="24">
        <v>7</v>
      </c>
      <c r="H2573" s="23" t="s">
        <v>2795</v>
      </c>
      <c r="I2573" s="23" t="s">
        <v>3304</v>
      </c>
      <c r="J2573" s="23" t="s">
        <v>4121</v>
      </c>
      <c r="K2573" s="23" t="s">
        <v>154</v>
      </c>
      <c r="L2573" s="27">
        <v>1.0065999999999999</v>
      </c>
      <c r="M2573" s="25">
        <v>101</v>
      </c>
      <c r="N2573" s="25">
        <v>-1270</v>
      </c>
      <c r="O2573" s="24">
        <v>0</v>
      </c>
      <c r="P2573" s="24">
        <v>1</v>
      </c>
      <c r="Q2573" s="24">
        <v>1</v>
      </c>
      <c r="R2573" s="66">
        <v>343.14964715649643</v>
      </c>
      <c r="S2573" s="66">
        <v>5.5544279756486299</v>
      </c>
      <c r="T2573" s="66">
        <v>317.66666666666669</v>
      </c>
      <c r="U2573" s="66">
        <v>272.28571428571428</v>
      </c>
      <c r="V2573" s="66">
        <v>146.61538461538461</v>
      </c>
      <c r="W2573" s="24">
        <v>0</v>
      </c>
      <c r="X2573" s="24">
        <v>6</v>
      </c>
      <c r="Y2573" s="24">
        <v>3</v>
      </c>
      <c r="Z2573" s="24">
        <v>7</v>
      </c>
      <c r="AA2573" s="28">
        <v>4</v>
      </c>
      <c r="AB2573" s="28">
        <v>0.5</v>
      </c>
      <c r="AC2573" s="28">
        <v>2</v>
      </c>
      <c r="AD2573" s="28">
        <v>20</v>
      </c>
      <c r="AE2573" s="28">
        <v>20.00097427</v>
      </c>
      <c r="AF2573" t="s">
        <v>457</v>
      </c>
    </row>
    <row r="2574" spans="1:32" ht="18" customHeight="1">
      <c r="A2574" s="22">
        <v>46190</v>
      </c>
      <c r="B2574" s="23" t="s">
        <v>470</v>
      </c>
      <c r="C2574" s="24">
        <v>661</v>
      </c>
      <c r="D2574" s="25">
        <v>0</v>
      </c>
      <c r="E2574" s="26">
        <v>0</v>
      </c>
      <c r="F2574" s="24">
        <v>0</v>
      </c>
      <c r="G2574" s="24">
        <v>0</v>
      </c>
      <c r="H2574" s="23" t="s">
        <v>214</v>
      </c>
      <c r="I2574" s="23" t="s">
        <v>214</v>
      </c>
      <c r="J2574" s="23" t="s">
        <v>214</v>
      </c>
      <c r="K2574" s="23" t="s">
        <v>154</v>
      </c>
      <c r="L2574" s="27">
        <v>0</v>
      </c>
      <c r="M2574" s="25">
        <v>-640</v>
      </c>
      <c r="N2574" s="25">
        <v>668</v>
      </c>
      <c r="O2574" s="24">
        <v>0</v>
      </c>
      <c r="P2574" s="24">
        <v>1</v>
      </c>
      <c r="Q2574" s="24">
        <v>0</v>
      </c>
      <c r="R2574" s="66"/>
      <c r="S2574" s="66"/>
      <c r="T2574" s="66"/>
      <c r="U2574" s="66"/>
      <c r="V2574" s="66"/>
      <c r="W2574" s="24"/>
      <c r="X2574" s="24"/>
      <c r="Y2574" s="24"/>
      <c r="Z2574" s="24"/>
      <c r="AA2574" s="28"/>
      <c r="AB2574" s="28"/>
      <c r="AC2574" s="28"/>
      <c r="AD2574" s="28">
        <v>0</v>
      </c>
      <c r="AE2574" s="28">
        <v>0</v>
      </c>
    </row>
    <row r="2575" spans="1:32" ht="18" customHeight="1">
      <c r="A2575" s="22">
        <v>46190</v>
      </c>
      <c r="B2575" s="23" t="s">
        <v>307</v>
      </c>
      <c r="C2575" s="24">
        <v>635</v>
      </c>
      <c r="D2575" s="25">
        <v>0</v>
      </c>
      <c r="E2575" s="26">
        <v>0</v>
      </c>
      <c r="F2575" s="24">
        <v>0</v>
      </c>
      <c r="G2575" s="24">
        <v>0</v>
      </c>
      <c r="H2575" s="23" t="s">
        <v>214</v>
      </c>
      <c r="I2575" s="23" t="s">
        <v>214</v>
      </c>
      <c r="J2575" s="23" t="s">
        <v>214</v>
      </c>
      <c r="K2575" s="23" t="s">
        <v>154</v>
      </c>
      <c r="L2575" s="27">
        <v>0</v>
      </c>
      <c r="M2575" s="25">
        <v>-2219</v>
      </c>
      <c r="N2575" s="25">
        <v>-257</v>
      </c>
      <c r="O2575" s="24">
        <v>0</v>
      </c>
      <c r="P2575" s="24">
        <v>5</v>
      </c>
      <c r="Q2575" s="24">
        <v>0</v>
      </c>
      <c r="R2575" s="66"/>
      <c r="S2575" s="66"/>
      <c r="T2575" s="66"/>
      <c r="U2575" s="66"/>
      <c r="V2575" s="66"/>
      <c r="W2575" s="24"/>
      <c r="X2575" s="24"/>
      <c r="Y2575" s="24"/>
      <c r="Z2575" s="24"/>
      <c r="AA2575" s="28"/>
      <c r="AB2575" s="28"/>
      <c r="AC2575" s="28"/>
      <c r="AD2575" s="28">
        <v>0</v>
      </c>
      <c r="AE2575" s="28">
        <v>0</v>
      </c>
    </row>
    <row r="2576" spans="1:32" ht="18" customHeight="1">
      <c r="A2576" s="22">
        <v>46190</v>
      </c>
      <c r="B2576" s="23" t="s">
        <v>156</v>
      </c>
      <c r="C2576" s="24">
        <v>717</v>
      </c>
      <c r="D2576" s="25">
        <v>0</v>
      </c>
      <c r="E2576" s="26">
        <v>0</v>
      </c>
      <c r="F2576" s="24">
        <v>0</v>
      </c>
      <c r="G2576" s="24">
        <v>0</v>
      </c>
      <c r="H2576" s="23" t="s">
        <v>214</v>
      </c>
      <c r="I2576" s="23" t="s">
        <v>214</v>
      </c>
      <c r="J2576" s="23" t="s">
        <v>214</v>
      </c>
      <c r="K2576" s="23" t="s">
        <v>154</v>
      </c>
      <c r="L2576" s="27">
        <v>0</v>
      </c>
      <c r="M2576" s="25">
        <v>-833</v>
      </c>
      <c r="N2576" s="25">
        <v>270</v>
      </c>
      <c r="O2576" s="24">
        <v>0</v>
      </c>
      <c r="P2576" s="24">
        <v>7</v>
      </c>
      <c r="Q2576" s="24">
        <v>0</v>
      </c>
      <c r="R2576" s="66"/>
      <c r="S2576" s="66"/>
      <c r="T2576" s="66"/>
      <c r="U2576" s="66"/>
      <c r="V2576" s="66"/>
      <c r="W2576" s="24"/>
      <c r="X2576" s="24"/>
      <c r="Y2576" s="24"/>
      <c r="Z2576" s="24"/>
      <c r="AA2576" s="28"/>
      <c r="AB2576" s="28"/>
      <c r="AC2576" s="28"/>
      <c r="AD2576" s="28">
        <v>0</v>
      </c>
      <c r="AE2576" s="28">
        <v>0</v>
      </c>
    </row>
    <row r="2577" spans="1:32" ht="18" customHeight="1">
      <c r="A2577" s="22">
        <v>46190</v>
      </c>
      <c r="B2577" s="23" t="s">
        <v>22</v>
      </c>
      <c r="C2577" s="24">
        <v>673</v>
      </c>
      <c r="D2577" s="25">
        <v>5012</v>
      </c>
      <c r="E2577" s="26">
        <v>-29</v>
      </c>
      <c r="F2577" s="24">
        <v>59</v>
      </c>
      <c r="G2577" s="24">
        <v>19</v>
      </c>
      <c r="H2577" s="23" t="s">
        <v>2761</v>
      </c>
      <c r="I2577" s="23" t="s">
        <v>2444</v>
      </c>
      <c r="J2577" s="23" t="s">
        <v>3894</v>
      </c>
      <c r="K2577" s="23" t="s">
        <v>154</v>
      </c>
      <c r="L2577" s="27">
        <v>0.99809999999999999</v>
      </c>
      <c r="M2577" s="25">
        <v>7322</v>
      </c>
      <c r="N2577" s="25">
        <v>-1032</v>
      </c>
      <c r="O2577" s="24">
        <v>0</v>
      </c>
      <c r="P2577" s="24">
        <v>3</v>
      </c>
      <c r="Q2577" s="24">
        <v>0</v>
      </c>
      <c r="R2577" s="66"/>
      <c r="S2577" s="66"/>
      <c r="T2577" s="66"/>
      <c r="U2577" s="66"/>
      <c r="V2577" s="66"/>
      <c r="W2577" s="24"/>
      <c r="X2577" s="24"/>
      <c r="Y2577" s="24"/>
      <c r="Z2577" s="24"/>
      <c r="AA2577" s="28"/>
      <c r="AB2577" s="28">
        <v>0.8</v>
      </c>
      <c r="AC2577" s="28"/>
      <c r="AD2577" s="28">
        <v>30</v>
      </c>
      <c r="AE2577" s="28">
        <v>30.000974230000001</v>
      </c>
      <c r="AF2577" t="s">
        <v>661</v>
      </c>
    </row>
    <row r="2578" spans="1:32" ht="18" customHeight="1">
      <c r="A2578" s="22">
        <v>46190</v>
      </c>
      <c r="B2578" s="23" t="s">
        <v>16</v>
      </c>
      <c r="C2578" s="24">
        <v>557</v>
      </c>
      <c r="D2578" s="25">
        <v>2529</v>
      </c>
      <c r="E2578" s="26">
        <v>-38</v>
      </c>
      <c r="F2578" s="24">
        <v>11</v>
      </c>
      <c r="G2578" s="24">
        <v>8</v>
      </c>
      <c r="H2578" s="23" t="s">
        <v>2820</v>
      </c>
      <c r="I2578" s="23" t="s">
        <v>1645</v>
      </c>
      <c r="J2578" s="23" t="s">
        <v>3886</v>
      </c>
      <c r="K2578" s="23" t="s">
        <v>154</v>
      </c>
      <c r="L2578" s="27">
        <v>0.995</v>
      </c>
      <c r="M2578" s="25">
        <v>-1340</v>
      </c>
      <c r="N2578" s="25">
        <v>-940</v>
      </c>
      <c r="O2578" s="24">
        <v>0</v>
      </c>
      <c r="P2578" s="24">
        <v>7</v>
      </c>
      <c r="Q2578" s="24">
        <v>1</v>
      </c>
      <c r="R2578" s="66">
        <v>352.05152552926518</v>
      </c>
      <c r="S2578" s="66">
        <v>7.1836075591434128</v>
      </c>
      <c r="T2578" s="66">
        <v>229.90909090909091</v>
      </c>
      <c r="U2578" s="66">
        <v>316.125</v>
      </c>
      <c r="V2578" s="66">
        <v>133.10526315789471</v>
      </c>
      <c r="W2578" s="24">
        <v>7</v>
      </c>
      <c r="X2578" s="24">
        <v>4</v>
      </c>
      <c r="Y2578" s="24">
        <v>5</v>
      </c>
      <c r="Z2578" s="24">
        <v>0</v>
      </c>
      <c r="AA2578" s="28">
        <v>4</v>
      </c>
      <c r="AB2578" s="28">
        <v>0.5</v>
      </c>
      <c r="AC2578" s="28">
        <v>2</v>
      </c>
      <c r="AD2578" s="28">
        <v>30</v>
      </c>
      <c r="AE2578" s="28">
        <v>30.00097422</v>
      </c>
      <c r="AF2578" t="s">
        <v>661</v>
      </c>
    </row>
    <row r="2579" spans="1:32" ht="18" customHeight="1">
      <c r="A2579" s="22">
        <v>46190</v>
      </c>
      <c r="B2579" s="23" t="s">
        <v>9</v>
      </c>
      <c r="C2579" s="24">
        <v>530</v>
      </c>
      <c r="D2579" s="25">
        <v>733</v>
      </c>
      <c r="E2579" s="26">
        <v>-39</v>
      </c>
      <c r="F2579" s="24">
        <v>3</v>
      </c>
      <c r="G2579" s="24">
        <v>2</v>
      </c>
      <c r="H2579" s="23" t="s">
        <v>2795</v>
      </c>
      <c r="I2579" s="23" t="s">
        <v>2639</v>
      </c>
      <c r="J2579" s="23" t="s">
        <v>1343</v>
      </c>
      <c r="K2579" s="23" t="s">
        <v>154</v>
      </c>
      <c r="L2579" s="27">
        <v>0.98229999999999995</v>
      </c>
      <c r="M2579" s="25">
        <v>-695</v>
      </c>
      <c r="N2579" s="25">
        <v>753</v>
      </c>
      <c r="O2579" s="24">
        <v>0</v>
      </c>
      <c r="P2579" s="24">
        <v>0</v>
      </c>
      <c r="Q2579" s="24">
        <v>1</v>
      </c>
      <c r="R2579" s="66">
        <v>112.7928601079286</v>
      </c>
      <c r="S2579" s="66">
        <v>6.4986382941137499</v>
      </c>
      <c r="T2579" s="66">
        <v>244.33333333333329</v>
      </c>
      <c r="U2579" s="66">
        <v>366.5</v>
      </c>
      <c r="V2579" s="66">
        <v>146.6</v>
      </c>
      <c r="W2579" s="24">
        <v>5</v>
      </c>
      <c r="X2579" s="24">
        <v>2</v>
      </c>
      <c r="Y2579" s="24">
        <v>3</v>
      </c>
      <c r="Z2579" s="24">
        <v>0</v>
      </c>
      <c r="AA2579" s="28">
        <v>2.5</v>
      </c>
      <c r="AB2579" s="28">
        <v>0.5</v>
      </c>
      <c r="AC2579" s="28">
        <v>1.25</v>
      </c>
      <c r="AD2579" s="28">
        <v>22.5</v>
      </c>
      <c r="AE2579" s="28">
        <v>22.500974209999999</v>
      </c>
      <c r="AF2579" t="s">
        <v>629</v>
      </c>
    </row>
    <row r="2580" spans="1:32" ht="18" customHeight="1">
      <c r="A2580" s="22">
        <v>46190</v>
      </c>
      <c r="B2580" s="23" t="s">
        <v>14</v>
      </c>
      <c r="C2580" s="24">
        <v>505</v>
      </c>
      <c r="D2580" s="25">
        <v>1271</v>
      </c>
      <c r="E2580" s="26">
        <v>-40</v>
      </c>
      <c r="F2580" s="24">
        <v>6</v>
      </c>
      <c r="G2580" s="24">
        <v>2</v>
      </c>
      <c r="H2580" s="23" t="s">
        <v>3218</v>
      </c>
      <c r="I2580" s="23" t="s">
        <v>4122</v>
      </c>
      <c r="J2580" s="23" t="s">
        <v>732</v>
      </c>
      <c r="K2580" s="23" t="s">
        <v>154</v>
      </c>
      <c r="L2580" s="27">
        <v>0.98950000000000005</v>
      </c>
      <c r="M2580" s="25">
        <v>-1838</v>
      </c>
      <c r="N2580" s="25">
        <v>-855</v>
      </c>
      <c r="O2580" s="24">
        <v>0</v>
      </c>
      <c r="P2580" s="24">
        <v>5</v>
      </c>
      <c r="Q2580" s="24">
        <v>1</v>
      </c>
      <c r="R2580" s="66">
        <v>192.7051162308012</v>
      </c>
      <c r="S2580" s="66">
        <v>6.5955695669114194</v>
      </c>
      <c r="T2580" s="66">
        <v>211.83333333333329</v>
      </c>
      <c r="U2580" s="66">
        <v>635.5</v>
      </c>
      <c r="V2580" s="66">
        <v>158.875</v>
      </c>
      <c r="W2580" s="24">
        <v>7</v>
      </c>
      <c r="X2580" s="24">
        <v>0</v>
      </c>
      <c r="Y2580" s="24">
        <v>0</v>
      </c>
      <c r="Z2580" s="24">
        <v>0</v>
      </c>
      <c r="AA2580" s="28">
        <v>1.75</v>
      </c>
      <c r="AB2580" s="28">
        <v>0.5</v>
      </c>
      <c r="AC2580" s="28">
        <v>0.875</v>
      </c>
      <c r="AD2580" s="28">
        <v>18.8</v>
      </c>
      <c r="AE2580" s="28">
        <v>18.800974199999999</v>
      </c>
      <c r="AF2580" t="s">
        <v>612</v>
      </c>
    </row>
    <row r="2581" spans="1:32" ht="18" customHeight="1">
      <c r="A2581" s="22">
        <v>46190</v>
      </c>
      <c r="B2581" s="23" t="s">
        <v>16</v>
      </c>
      <c r="C2581" s="24">
        <v>556</v>
      </c>
      <c r="D2581" s="25">
        <v>1771</v>
      </c>
      <c r="E2581" s="26">
        <v>-66</v>
      </c>
      <c r="F2581" s="24">
        <v>7</v>
      </c>
      <c r="G2581" s="24">
        <v>2</v>
      </c>
      <c r="H2581" s="23" t="s">
        <v>194</v>
      </c>
      <c r="I2581" s="23" t="s">
        <v>229</v>
      </c>
      <c r="J2581" s="23" t="s">
        <v>4123</v>
      </c>
      <c r="K2581" s="23" t="s">
        <v>154</v>
      </c>
      <c r="L2581" s="27">
        <v>0.98760000000000003</v>
      </c>
      <c r="M2581" s="25">
        <v>-838</v>
      </c>
      <c r="N2581" s="25">
        <v>516</v>
      </c>
      <c r="O2581" s="24">
        <v>0</v>
      </c>
      <c r="P2581" s="24">
        <v>6</v>
      </c>
      <c r="Q2581" s="24">
        <v>1</v>
      </c>
      <c r="R2581" s="66">
        <v>306.98230593607298</v>
      </c>
      <c r="S2581" s="66">
        <v>5.7690621438253142</v>
      </c>
      <c r="T2581" s="66">
        <v>253</v>
      </c>
      <c r="U2581" s="66">
        <v>885.5</v>
      </c>
      <c r="V2581" s="66">
        <v>196.7777777777778</v>
      </c>
      <c r="W2581" s="24">
        <v>7</v>
      </c>
      <c r="X2581" s="24">
        <v>0</v>
      </c>
      <c r="Y2581" s="24">
        <v>0</v>
      </c>
      <c r="Z2581" s="24">
        <v>6</v>
      </c>
      <c r="AA2581" s="28">
        <v>3.25</v>
      </c>
      <c r="AB2581" s="28">
        <v>0.5</v>
      </c>
      <c r="AC2581" s="28">
        <v>1.625</v>
      </c>
      <c r="AD2581" s="28">
        <v>36.200000000000003</v>
      </c>
      <c r="AE2581" s="28">
        <v>36.200974189999997</v>
      </c>
      <c r="AF2581" t="s">
        <v>4124</v>
      </c>
    </row>
    <row r="2582" spans="1:32" ht="18" customHeight="1">
      <c r="A2582" s="22">
        <v>46190</v>
      </c>
      <c r="B2582" s="23" t="s">
        <v>20</v>
      </c>
      <c r="C2582" s="24">
        <v>681</v>
      </c>
      <c r="D2582" s="25">
        <v>298</v>
      </c>
      <c r="E2582" s="26">
        <v>-68</v>
      </c>
      <c r="F2582" s="24">
        <v>3</v>
      </c>
      <c r="G2582" s="24">
        <v>1</v>
      </c>
      <c r="H2582" s="23" t="s">
        <v>882</v>
      </c>
      <c r="I2582" s="23" t="s">
        <v>3580</v>
      </c>
      <c r="J2582" s="23" t="s">
        <v>1843</v>
      </c>
      <c r="K2582" s="23" t="s">
        <v>154</v>
      </c>
      <c r="L2582" s="27">
        <v>0.92390000000000005</v>
      </c>
      <c r="M2582" s="25">
        <v>399</v>
      </c>
      <c r="N2582" s="25">
        <v>-848</v>
      </c>
      <c r="O2582" s="24">
        <v>0</v>
      </c>
      <c r="P2582" s="24">
        <v>1</v>
      </c>
      <c r="Q2582" s="24">
        <v>0</v>
      </c>
      <c r="R2582" s="66"/>
      <c r="S2582" s="66"/>
      <c r="T2582" s="66"/>
      <c r="U2582" s="66"/>
      <c r="V2582" s="66"/>
      <c r="W2582" s="24"/>
      <c r="X2582" s="24"/>
      <c r="Y2582" s="24"/>
      <c r="Z2582" s="24"/>
      <c r="AA2582" s="28"/>
      <c r="AB2582" s="28">
        <v>0.5</v>
      </c>
      <c r="AC2582" s="28"/>
      <c r="AD2582" s="28">
        <v>10</v>
      </c>
      <c r="AE2582" s="28">
        <v>10.00097418</v>
      </c>
      <c r="AF2582" t="s">
        <v>584</v>
      </c>
    </row>
    <row r="2583" spans="1:32" ht="18" customHeight="1">
      <c r="A2583" s="22">
        <v>46190</v>
      </c>
      <c r="B2583" s="23" t="s">
        <v>9</v>
      </c>
      <c r="C2583" s="24">
        <v>513</v>
      </c>
      <c r="D2583" s="25">
        <v>1571</v>
      </c>
      <c r="E2583" s="26">
        <v>-89</v>
      </c>
      <c r="F2583" s="24">
        <v>6</v>
      </c>
      <c r="G2583" s="24">
        <v>3</v>
      </c>
      <c r="H2583" s="23" t="s">
        <v>2268</v>
      </c>
      <c r="I2583" s="23" t="s">
        <v>499</v>
      </c>
      <c r="J2583" s="23" t="s">
        <v>4125</v>
      </c>
      <c r="K2583" s="23" t="s">
        <v>154</v>
      </c>
      <c r="L2583" s="27">
        <v>0.98109999999999997</v>
      </c>
      <c r="M2583" s="25">
        <v>246</v>
      </c>
      <c r="N2583" s="25">
        <v>-411</v>
      </c>
      <c r="O2583" s="24">
        <v>0</v>
      </c>
      <c r="P2583" s="24">
        <v>3</v>
      </c>
      <c r="Q2583" s="24">
        <v>1</v>
      </c>
      <c r="R2583" s="66">
        <v>269.39643005396431</v>
      </c>
      <c r="S2583" s="66">
        <v>5.8315546337614954</v>
      </c>
      <c r="T2583" s="66">
        <v>261.83333333333331</v>
      </c>
      <c r="U2583" s="66">
        <v>523.66666666666663</v>
      </c>
      <c r="V2583" s="66">
        <v>174.55555555555549</v>
      </c>
      <c r="W2583" s="24">
        <v>3</v>
      </c>
      <c r="X2583" s="24">
        <v>0</v>
      </c>
      <c r="Y2583" s="24">
        <v>0</v>
      </c>
      <c r="Z2583" s="24">
        <v>3</v>
      </c>
      <c r="AA2583" s="28">
        <v>1.5</v>
      </c>
      <c r="AB2583" s="28">
        <v>0.5</v>
      </c>
      <c r="AC2583" s="28">
        <v>0.75</v>
      </c>
      <c r="AD2583" s="28">
        <v>17.5</v>
      </c>
      <c r="AE2583" s="28">
        <v>17.500974169999999</v>
      </c>
      <c r="AF2583" t="s">
        <v>641</v>
      </c>
    </row>
    <row r="2584" spans="1:32" ht="18" customHeight="1">
      <c r="A2584" s="22">
        <v>46190</v>
      </c>
      <c r="B2584" s="23" t="s">
        <v>18</v>
      </c>
      <c r="C2584" s="24">
        <v>752</v>
      </c>
      <c r="D2584" s="25">
        <v>838</v>
      </c>
      <c r="E2584" s="26">
        <v>-115</v>
      </c>
      <c r="F2584" s="24">
        <v>7</v>
      </c>
      <c r="G2584" s="24">
        <v>4</v>
      </c>
      <c r="H2584" s="23" t="s">
        <v>445</v>
      </c>
      <c r="I2584" s="23" t="s">
        <v>2570</v>
      </c>
      <c r="J2584" s="23" t="s">
        <v>356</v>
      </c>
      <c r="K2584" s="23" t="s">
        <v>154</v>
      </c>
      <c r="L2584" s="27">
        <v>0.95430000000000004</v>
      </c>
      <c r="M2584" s="25">
        <v>5124</v>
      </c>
      <c r="N2584" s="25">
        <v>-60</v>
      </c>
      <c r="O2584" s="24">
        <v>0</v>
      </c>
      <c r="P2584" s="24">
        <v>2</v>
      </c>
      <c r="Q2584" s="24">
        <v>0</v>
      </c>
      <c r="R2584" s="66"/>
      <c r="S2584" s="66"/>
      <c r="T2584" s="66"/>
      <c r="U2584" s="66"/>
      <c r="V2584" s="66"/>
      <c r="W2584" s="24"/>
      <c r="X2584" s="24"/>
      <c r="Y2584" s="24"/>
      <c r="Z2584" s="24"/>
      <c r="AA2584" s="28"/>
      <c r="AB2584" s="28">
        <v>0.5</v>
      </c>
      <c r="AC2584" s="28"/>
      <c r="AD2584" s="28">
        <v>10</v>
      </c>
      <c r="AE2584" s="28">
        <v>10.00097416</v>
      </c>
      <c r="AF2584" t="s">
        <v>584</v>
      </c>
    </row>
    <row r="2585" spans="1:32" ht="18" customHeight="1">
      <c r="A2585" s="22">
        <v>46190</v>
      </c>
      <c r="B2585" s="23" t="s">
        <v>22</v>
      </c>
      <c r="C2585" s="24">
        <v>676</v>
      </c>
      <c r="D2585" s="25">
        <v>156</v>
      </c>
      <c r="E2585" s="26">
        <v>-128</v>
      </c>
      <c r="F2585" s="24">
        <v>2</v>
      </c>
      <c r="G2585" s="24">
        <v>0</v>
      </c>
      <c r="H2585" s="23" t="s">
        <v>1566</v>
      </c>
      <c r="I2585" s="23" t="s">
        <v>1566</v>
      </c>
      <c r="J2585" s="23" t="s">
        <v>214</v>
      </c>
      <c r="K2585" s="23" t="s">
        <v>154</v>
      </c>
      <c r="L2585" s="27">
        <v>0.72650000000000003</v>
      </c>
      <c r="M2585" s="25">
        <v>-968</v>
      </c>
      <c r="N2585" s="25">
        <v>348</v>
      </c>
      <c r="O2585" s="24">
        <v>0</v>
      </c>
      <c r="P2585" s="24">
        <v>6</v>
      </c>
      <c r="Q2585" s="24">
        <v>0</v>
      </c>
      <c r="R2585" s="66"/>
      <c r="S2585" s="66"/>
      <c r="T2585" s="66"/>
      <c r="U2585" s="66"/>
      <c r="V2585" s="66"/>
      <c r="W2585" s="24"/>
      <c r="X2585" s="24"/>
      <c r="Y2585" s="24"/>
      <c r="Z2585" s="24"/>
      <c r="AA2585" s="28"/>
      <c r="AB2585" s="28">
        <v>0.5</v>
      </c>
      <c r="AC2585" s="28"/>
      <c r="AD2585" s="28">
        <v>20</v>
      </c>
      <c r="AE2585" s="28">
        <v>20.000974150000001</v>
      </c>
      <c r="AF2585" t="s">
        <v>590</v>
      </c>
    </row>
    <row r="2586" spans="1:32" ht="18" customHeight="1">
      <c r="A2586" s="22">
        <v>46190</v>
      </c>
      <c r="B2586" s="23" t="s">
        <v>9</v>
      </c>
      <c r="C2586" s="24">
        <v>528</v>
      </c>
      <c r="D2586" s="25">
        <v>1528</v>
      </c>
      <c r="E2586" s="26">
        <v>-145</v>
      </c>
      <c r="F2586" s="24">
        <v>6</v>
      </c>
      <c r="G2586" s="24">
        <v>3</v>
      </c>
      <c r="H2586" s="23" t="s">
        <v>1495</v>
      </c>
      <c r="I2586" s="23" t="s">
        <v>483</v>
      </c>
      <c r="J2586" s="23" t="s">
        <v>4126</v>
      </c>
      <c r="K2586" s="23" t="s">
        <v>154</v>
      </c>
      <c r="L2586" s="27">
        <v>0.96840000000000004</v>
      </c>
      <c r="M2586" s="25">
        <v>-523</v>
      </c>
      <c r="N2586" s="25">
        <v>-1138</v>
      </c>
      <c r="O2586" s="24">
        <v>0</v>
      </c>
      <c r="P2586" s="24">
        <v>8</v>
      </c>
      <c r="Q2586" s="24">
        <v>1</v>
      </c>
      <c r="R2586" s="66">
        <v>248.80609173931089</v>
      </c>
      <c r="S2586" s="66">
        <v>6.1413287324209778</v>
      </c>
      <c r="T2586" s="66">
        <v>254.66666666666671</v>
      </c>
      <c r="U2586" s="66">
        <v>509.33333333333331</v>
      </c>
      <c r="V2586" s="66">
        <v>169.7777777777778</v>
      </c>
      <c r="W2586" s="24">
        <v>4</v>
      </c>
      <c r="X2586" s="24">
        <v>0</v>
      </c>
      <c r="Y2586" s="24">
        <v>0</v>
      </c>
      <c r="Z2586" s="24">
        <v>0</v>
      </c>
      <c r="AA2586" s="28">
        <v>1</v>
      </c>
      <c r="AB2586" s="28">
        <v>0.5</v>
      </c>
      <c r="AC2586" s="28">
        <v>0.5</v>
      </c>
      <c r="AD2586" s="28">
        <v>25</v>
      </c>
      <c r="AE2586" s="28">
        <v>25.00097414</v>
      </c>
      <c r="AF2586" t="s">
        <v>634</v>
      </c>
    </row>
    <row r="2587" spans="1:32" ht="18" customHeight="1">
      <c r="A2587" s="22">
        <v>46190</v>
      </c>
      <c r="B2587" s="23" t="s">
        <v>30</v>
      </c>
      <c r="C2587" s="24">
        <v>565</v>
      </c>
      <c r="D2587" s="25">
        <v>3520</v>
      </c>
      <c r="E2587" s="26">
        <v>-169</v>
      </c>
      <c r="F2587" s="24">
        <v>12</v>
      </c>
      <c r="G2587" s="24">
        <v>12</v>
      </c>
      <c r="H2587" s="23" t="s">
        <v>2289</v>
      </c>
      <c r="I2587" s="23" t="s">
        <v>2856</v>
      </c>
      <c r="J2587" s="23" t="s">
        <v>2856</v>
      </c>
      <c r="K2587" s="23" t="s">
        <v>154</v>
      </c>
      <c r="L2587" s="27">
        <v>0.98399999999999999</v>
      </c>
      <c r="M2587" s="25">
        <v>-490</v>
      </c>
      <c r="N2587" s="25">
        <v>-593</v>
      </c>
      <c r="O2587" s="24">
        <v>0</v>
      </c>
      <c r="P2587" s="24">
        <v>5</v>
      </c>
      <c r="Q2587" s="24">
        <v>1</v>
      </c>
      <c r="R2587" s="66">
        <v>587.38641552511422</v>
      </c>
      <c r="S2587" s="66">
        <v>5.9926479519502944</v>
      </c>
      <c r="T2587" s="66">
        <v>293.33333333333331</v>
      </c>
      <c r="U2587" s="66">
        <v>293.33333333333331</v>
      </c>
      <c r="V2587" s="66">
        <v>146.66666666666671</v>
      </c>
      <c r="W2587" s="24">
        <v>0</v>
      </c>
      <c r="X2587" s="24">
        <v>4</v>
      </c>
      <c r="Y2587" s="24">
        <v>3</v>
      </c>
      <c r="Z2587" s="24">
        <v>0</v>
      </c>
      <c r="AA2587" s="28">
        <v>1.75</v>
      </c>
      <c r="AB2587" s="28">
        <v>0.6</v>
      </c>
      <c r="AC2587" s="28">
        <v>1.05</v>
      </c>
      <c r="AD2587" s="28">
        <v>20.5</v>
      </c>
      <c r="AE2587" s="28">
        <v>20.500974129999999</v>
      </c>
      <c r="AF2587" t="s">
        <v>631</v>
      </c>
    </row>
    <row r="2588" spans="1:32" ht="18" customHeight="1">
      <c r="A2588" s="22">
        <v>46190</v>
      </c>
      <c r="B2588" s="23" t="s">
        <v>16</v>
      </c>
      <c r="C2588" s="24">
        <v>552</v>
      </c>
      <c r="D2588" s="25">
        <v>647</v>
      </c>
      <c r="E2588" s="26">
        <v>-173</v>
      </c>
      <c r="F2588" s="24">
        <v>2</v>
      </c>
      <c r="G2588" s="24">
        <v>0</v>
      </c>
      <c r="H2588" s="23" t="s">
        <v>3079</v>
      </c>
      <c r="I2588" s="23" t="s">
        <v>3079</v>
      </c>
      <c r="J2588" s="23" t="s">
        <v>214</v>
      </c>
      <c r="K2588" s="23" t="s">
        <v>154</v>
      </c>
      <c r="L2588" s="27">
        <v>0.91090000000000004</v>
      </c>
      <c r="M2588" s="25">
        <v>-307</v>
      </c>
      <c r="N2588" s="25">
        <v>-789</v>
      </c>
      <c r="O2588" s="24">
        <v>0</v>
      </c>
      <c r="P2588" s="24">
        <v>2</v>
      </c>
      <c r="Q2588" s="24">
        <v>1</v>
      </c>
      <c r="R2588" s="66">
        <v>119.8621834786218</v>
      </c>
      <c r="S2588" s="66">
        <v>5.39786595924474</v>
      </c>
      <c r="T2588" s="66">
        <v>323.5</v>
      </c>
      <c r="U2588" s="66"/>
      <c r="V2588" s="66">
        <v>323.5</v>
      </c>
      <c r="W2588" s="24">
        <v>0</v>
      </c>
      <c r="X2588" s="24"/>
      <c r="Y2588" s="24">
        <v>0</v>
      </c>
      <c r="Z2588" s="24">
        <v>7</v>
      </c>
      <c r="AA2588" s="28">
        <v>2.333333333333333</v>
      </c>
      <c r="AB2588" s="28">
        <v>0.5</v>
      </c>
      <c r="AC2588" s="28">
        <v>1.166666666666667</v>
      </c>
      <c r="AD2588" s="28">
        <v>21.7</v>
      </c>
      <c r="AE2588" s="28">
        <v>21.700974120000001</v>
      </c>
      <c r="AF2588" t="s">
        <v>653</v>
      </c>
    </row>
    <row r="2589" spans="1:32" ht="18" customHeight="1">
      <c r="A2589" s="22">
        <v>46190</v>
      </c>
      <c r="B2589" s="23" t="s">
        <v>20</v>
      </c>
      <c r="C2589" s="24">
        <v>680</v>
      </c>
      <c r="D2589" s="25">
        <v>523</v>
      </c>
      <c r="E2589" s="26">
        <v>-184</v>
      </c>
      <c r="F2589" s="24">
        <v>4</v>
      </c>
      <c r="G2589" s="24">
        <v>2</v>
      </c>
      <c r="H2589" s="23" t="s">
        <v>1766</v>
      </c>
      <c r="I2589" s="23" t="s">
        <v>863</v>
      </c>
      <c r="J2589" s="23" t="s">
        <v>3974</v>
      </c>
      <c r="K2589" s="23" t="s">
        <v>154</v>
      </c>
      <c r="L2589" s="27">
        <v>0.88270000000000004</v>
      </c>
      <c r="M2589" s="25">
        <v>3287</v>
      </c>
      <c r="N2589" s="25">
        <v>-798</v>
      </c>
      <c r="O2589" s="24">
        <v>0</v>
      </c>
      <c r="P2589" s="24">
        <v>0</v>
      </c>
      <c r="Q2589" s="24">
        <v>0</v>
      </c>
      <c r="R2589" s="66"/>
      <c r="S2589" s="66"/>
      <c r="T2589" s="66"/>
      <c r="U2589" s="66"/>
      <c r="V2589" s="66"/>
      <c r="W2589" s="24"/>
      <c r="X2589" s="24"/>
      <c r="Y2589" s="24"/>
      <c r="Z2589" s="24"/>
      <c r="AA2589" s="28"/>
      <c r="AB2589" s="28">
        <v>0.5</v>
      </c>
      <c r="AC2589" s="28"/>
      <c r="AD2589" s="28">
        <v>10</v>
      </c>
      <c r="AE2589" s="28">
        <v>10.00097411</v>
      </c>
      <c r="AF2589" t="s">
        <v>584</v>
      </c>
    </row>
    <row r="2590" spans="1:32" ht="18" customHeight="1">
      <c r="A2590" s="22">
        <v>46190</v>
      </c>
      <c r="B2590" s="23" t="s">
        <v>16</v>
      </c>
      <c r="C2590" s="24">
        <v>555</v>
      </c>
      <c r="D2590" s="25">
        <v>841</v>
      </c>
      <c r="E2590" s="26">
        <v>-208</v>
      </c>
      <c r="F2590" s="24">
        <v>3</v>
      </c>
      <c r="G2590" s="24">
        <v>1</v>
      </c>
      <c r="H2590" s="23" t="s">
        <v>3932</v>
      </c>
      <c r="I2590" s="23" t="s">
        <v>4127</v>
      </c>
      <c r="J2590" s="23" t="s">
        <v>3950</v>
      </c>
      <c r="K2590" s="23" t="s">
        <v>154</v>
      </c>
      <c r="L2590" s="27">
        <v>0.91759999999999997</v>
      </c>
      <c r="M2590" s="25">
        <v>-543</v>
      </c>
      <c r="N2590" s="25">
        <v>-487</v>
      </c>
      <c r="O2590" s="24">
        <v>0</v>
      </c>
      <c r="P2590" s="24">
        <v>5</v>
      </c>
      <c r="Q2590" s="24">
        <v>1</v>
      </c>
      <c r="R2590" s="66">
        <v>133.30173308426731</v>
      </c>
      <c r="S2590" s="66">
        <v>6.3089952436579191</v>
      </c>
      <c r="T2590" s="66">
        <v>280.33333333333331</v>
      </c>
      <c r="U2590" s="66">
        <v>841</v>
      </c>
      <c r="V2590" s="66">
        <v>210.25</v>
      </c>
      <c r="W2590" s="24">
        <v>0</v>
      </c>
      <c r="X2590" s="24">
        <v>0</v>
      </c>
      <c r="Y2590" s="24">
        <v>0</v>
      </c>
      <c r="Z2590" s="24">
        <v>0</v>
      </c>
      <c r="AA2590" s="28">
        <v>0</v>
      </c>
      <c r="AB2590" s="28">
        <v>0.5</v>
      </c>
      <c r="AC2590" s="28">
        <v>0</v>
      </c>
      <c r="AD2590" s="28">
        <v>10</v>
      </c>
      <c r="AE2590" s="28">
        <v>10.000974100000001</v>
      </c>
      <c r="AF2590" t="s">
        <v>584</v>
      </c>
    </row>
    <row r="2591" spans="1:32" ht="18" customHeight="1">
      <c r="A2591" s="22">
        <v>46190</v>
      </c>
      <c r="B2591" s="23" t="s">
        <v>18</v>
      </c>
      <c r="C2591" s="24">
        <v>755</v>
      </c>
      <c r="D2591" s="25">
        <v>720</v>
      </c>
      <c r="E2591" s="26">
        <v>-211</v>
      </c>
      <c r="F2591" s="24">
        <v>6</v>
      </c>
      <c r="G2591" s="24">
        <v>2</v>
      </c>
      <c r="H2591" s="23" t="s">
        <v>3686</v>
      </c>
      <c r="I2591" s="23" t="s">
        <v>828</v>
      </c>
      <c r="J2591" s="23" t="s">
        <v>1815</v>
      </c>
      <c r="K2591" s="23" t="s">
        <v>154</v>
      </c>
      <c r="L2591" s="27">
        <v>0.90229999999999999</v>
      </c>
      <c r="M2591" s="25">
        <v>-4831</v>
      </c>
      <c r="N2591" s="25">
        <v>-394</v>
      </c>
      <c r="O2591" s="24">
        <v>0</v>
      </c>
      <c r="P2591" s="24">
        <v>5</v>
      </c>
      <c r="Q2591" s="24">
        <v>0</v>
      </c>
      <c r="R2591" s="66"/>
      <c r="S2591" s="66"/>
      <c r="T2591" s="66"/>
      <c r="U2591" s="66"/>
      <c r="V2591" s="66"/>
      <c r="W2591" s="24"/>
      <c r="X2591" s="24"/>
      <c r="Y2591" s="24"/>
      <c r="Z2591" s="24"/>
      <c r="AA2591" s="28"/>
      <c r="AB2591" s="28">
        <v>0.5</v>
      </c>
      <c r="AC2591" s="28"/>
      <c r="AD2591" s="28">
        <v>10</v>
      </c>
      <c r="AE2591" s="28">
        <v>10.00097409</v>
      </c>
      <c r="AF2591" t="s">
        <v>584</v>
      </c>
    </row>
    <row r="2592" spans="1:32" ht="18" customHeight="1">
      <c r="A2592" s="22">
        <v>46190</v>
      </c>
      <c r="B2592" s="23" t="s">
        <v>387</v>
      </c>
      <c r="C2592" s="24">
        <v>685</v>
      </c>
      <c r="D2592" s="25">
        <v>167</v>
      </c>
      <c r="E2592" s="26">
        <v>-214</v>
      </c>
      <c r="F2592" s="24">
        <v>0</v>
      </c>
      <c r="G2592" s="24">
        <v>1</v>
      </c>
      <c r="H2592" s="23" t="s">
        <v>3408</v>
      </c>
      <c r="I2592" s="23" t="s">
        <v>214</v>
      </c>
      <c r="J2592" s="23" t="s">
        <v>3408</v>
      </c>
      <c r="K2592" s="23" t="s">
        <v>154</v>
      </c>
      <c r="L2592" s="27">
        <v>0.57289999999999996</v>
      </c>
      <c r="M2592" s="25">
        <v>-1493</v>
      </c>
      <c r="N2592" s="25">
        <v>-94</v>
      </c>
      <c r="O2592" s="24">
        <v>0</v>
      </c>
      <c r="P2592" s="24">
        <v>5</v>
      </c>
      <c r="Q2592" s="24">
        <v>0</v>
      </c>
      <c r="R2592" s="66"/>
      <c r="S2592" s="66"/>
      <c r="T2592" s="66"/>
      <c r="U2592" s="66"/>
      <c r="V2592" s="66"/>
      <c r="W2592" s="24"/>
      <c r="X2592" s="24"/>
      <c r="Y2592" s="24"/>
      <c r="Z2592" s="24"/>
      <c r="AA2592" s="28"/>
      <c r="AB2592" s="28">
        <v>0.5</v>
      </c>
      <c r="AC2592" s="28"/>
      <c r="AD2592" s="28">
        <v>10</v>
      </c>
      <c r="AE2592" s="28">
        <v>10.000974080000001</v>
      </c>
      <c r="AF2592" t="s">
        <v>584</v>
      </c>
    </row>
    <row r="2593" spans="1:32" ht="18" customHeight="1">
      <c r="A2593" s="22">
        <v>46190</v>
      </c>
      <c r="B2593" s="23" t="s">
        <v>38</v>
      </c>
      <c r="C2593" s="24">
        <v>705</v>
      </c>
      <c r="D2593" s="25">
        <v>259</v>
      </c>
      <c r="E2593" s="26">
        <v>-239</v>
      </c>
      <c r="F2593" s="24">
        <v>1</v>
      </c>
      <c r="G2593" s="24">
        <v>1</v>
      </c>
      <c r="H2593" s="23" t="s">
        <v>4128</v>
      </c>
      <c r="I2593" s="23" t="s">
        <v>3964</v>
      </c>
      <c r="J2593" s="23" t="s">
        <v>3964</v>
      </c>
      <c r="K2593" s="23" t="s">
        <v>154</v>
      </c>
      <c r="L2593" s="27">
        <v>0.69240000000000002</v>
      </c>
      <c r="M2593" s="25">
        <v>-3967</v>
      </c>
      <c r="N2593" s="25">
        <v>1102</v>
      </c>
      <c r="O2593" s="24">
        <v>0</v>
      </c>
      <c r="P2593" s="24">
        <v>5</v>
      </c>
      <c r="Q2593" s="24">
        <v>0</v>
      </c>
      <c r="R2593" s="66"/>
      <c r="S2593" s="66"/>
      <c r="T2593" s="66"/>
      <c r="U2593" s="66"/>
      <c r="V2593" s="66"/>
      <c r="W2593" s="24"/>
      <c r="X2593" s="24"/>
      <c r="Y2593" s="24"/>
      <c r="Z2593" s="24"/>
      <c r="AA2593" s="28"/>
      <c r="AB2593" s="28">
        <v>0.5</v>
      </c>
      <c r="AC2593" s="28"/>
      <c r="AD2593" s="28">
        <v>10</v>
      </c>
      <c r="AE2593" s="28">
        <v>10.00097407</v>
      </c>
      <c r="AF2593" t="s">
        <v>584</v>
      </c>
    </row>
    <row r="2594" spans="1:32" ht="18" customHeight="1">
      <c r="A2594" s="22">
        <v>46190</v>
      </c>
      <c r="B2594" s="23" t="s">
        <v>9</v>
      </c>
      <c r="C2594" s="24">
        <v>521</v>
      </c>
      <c r="D2594" s="25">
        <v>3222</v>
      </c>
      <c r="E2594" s="26">
        <v>-268</v>
      </c>
      <c r="F2594" s="24">
        <v>13</v>
      </c>
      <c r="G2594" s="24">
        <v>3</v>
      </c>
      <c r="H2594" s="23" t="s">
        <v>1758</v>
      </c>
      <c r="I2594" s="23" t="s">
        <v>1912</v>
      </c>
      <c r="J2594" s="23" t="s">
        <v>1250</v>
      </c>
      <c r="K2594" s="23" t="s">
        <v>370</v>
      </c>
      <c r="L2594" s="27">
        <v>0.97230000000000005</v>
      </c>
      <c r="M2594" s="25">
        <v>926</v>
      </c>
      <c r="N2594" s="25">
        <v>-526</v>
      </c>
      <c r="O2594" s="24">
        <v>0</v>
      </c>
      <c r="P2594" s="24">
        <v>1</v>
      </c>
      <c r="Q2594" s="24">
        <v>1</v>
      </c>
      <c r="R2594" s="66">
        <v>558.82721046077211</v>
      </c>
      <c r="S2594" s="66">
        <v>5.7656462314055021</v>
      </c>
      <c r="T2594" s="66">
        <v>247.84615384615381</v>
      </c>
      <c r="U2594" s="66">
        <v>1074</v>
      </c>
      <c r="V2594" s="66">
        <v>201.375</v>
      </c>
      <c r="W2594" s="24">
        <v>4</v>
      </c>
      <c r="X2594" s="24">
        <v>0</v>
      </c>
      <c r="Y2594" s="24">
        <v>0</v>
      </c>
      <c r="Z2594" s="24">
        <v>5</v>
      </c>
      <c r="AA2594" s="28">
        <v>2.25</v>
      </c>
      <c r="AB2594" s="28">
        <v>0.6</v>
      </c>
      <c r="AC2594" s="28">
        <v>1.35</v>
      </c>
      <c r="AD2594" s="28">
        <v>23.5</v>
      </c>
      <c r="AE2594" s="28">
        <v>23.500974060000001</v>
      </c>
      <c r="AF2594" t="s">
        <v>1154</v>
      </c>
    </row>
    <row r="2595" spans="1:32" ht="18" customHeight="1">
      <c r="A2595" s="22">
        <v>46190</v>
      </c>
      <c r="B2595" s="23" t="s">
        <v>510</v>
      </c>
      <c r="C2595" s="24">
        <v>720</v>
      </c>
      <c r="D2595" s="25">
        <v>353</v>
      </c>
      <c r="E2595" s="26">
        <v>-277</v>
      </c>
      <c r="F2595" s="24">
        <v>1</v>
      </c>
      <c r="G2595" s="24">
        <v>0</v>
      </c>
      <c r="H2595" s="23" t="s">
        <v>516</v>
      </c>
      <c r="I2595" s="23" t="s">
        <v>516</v>
      </c>
      <c r="J2595" s="23" t="s">
        <v>214</v>
      </c>
      <c r="K2595" s="23" t="s">
        <v>154</v>
      </c>
      <c r="L2595" s="27">
        <v>0.73839999999999995</v>
      </c>
      <c r="M2595" s="25">
        <v>-1606</v>
      </c>
      <c r="N2595" s="25">
        <v>-604</v>
      </c>
      <c r="O2595" s="24">
        <v>0</v>
      </c>
      <c r="P2595" s="24">
        <v>0</v>
      </c>
      <c r="Q2595" s="24">
        <v>0</v>
      </c>
      <c r="R2595" s="66"/>
      <c r="S2595" s="66"/>
      <c r="T2595" s="66"/>
      <c r="U2595" s="66"/>
      <c r="V2595" s="66"/>
      <c r="W2595" s="24"/>
      <c r="X2595" s="24"/>
      <c r="Y2595" s="24"/>
      <c r="Z2595" s="24"/>
      <c r="AA2595" s="28"/>
      <c r="AB2595" s="28">
        <v>0.5</v>
      </c>
      <c r="AC2595" s="28"/>
      <c r="AD2595" s="28">
        <v>10</v>
      </c>
      <c r="AE2595" s="28">
        <v>10.00097405</v>
      </c>
      <c r="AF2595" t="s">
        <v>584</v>
      </c>
    </row>
    <row r="2596" spans="1:32" ht="18" customHeight="1">
      <c r="A2596" s="22">
        <v>46190</v>
      </c>
      <c r="B2596" s="23" t="s">
        <v>20</v>
      </c>
      <c r="C2596" s="24">
        <v>701</v>
      </c>
      <c r="D2596" s="25">
        <v>442</v>
      </c>
      <c r="E2596" s="26">
        <v>-290</v>
      </c>
      <c r="F2596" s="24">
        <v>4</v>
      </c>
      <c r="G2596" s="24">
        <v>2</v>
      </c>
      <c r="H2596" s="23" t="s">
        <v>1771</v>
      </c>
      <c r="I2596" s="23" t="s">
        <v>1599</v>
      </c>
      <c r="J2596" s="23" t="s">
        <v>2282</v>
      </c>
      <c r="K2596" s="23" t="s">
        <v>154</v>
      </c>
      <c r="L2596" s="27">
        <v>0.78129999999999999</v>
      </c>
      <c r="M2596" s="25">
        <v>-1784</v>
      </c>
      <c r="N2596" s="25">
        <v>-445</v>
      </c>
      <c r="O2596" s="24">
        <v>0</v>
      </c>
      <c r="P2596" s="24">
        <v>1</v>
      </c>
      <c r="Q2596" s="24">
        <v>0</v>
      </c>
      <c r="R2596" s="66"/>
      <c r="S2596" s="66"/>
      <c r="T2596" s="66"/>
      <c r="U2596" s="66"/>
      <c r="V2596" s="66"/>
      <c r="W2596" s="24"/>
      <c r="X2596" s="24"/>
      <c r="Y2596" s="24"/>
      <c r="Z2596" s="24"/>
      <c r="AA2596" s="28"/>
      <c r="AB2596" s="28">
        <v>0.5</v>
      </c>
      <c r="AC2596" s="28"/>
      <c r="AD2596" s="28">
        <v>10</v>
      </c>
      <c r="AE2596" s="28">
        <v>10.000974039999999</v>
      </c>
      <c r="AF2596" t="s">
        <v>584</v>
      </c>
    </row>
    <row r="2597" spans="1:32" ht="18" customHeight="1">
      <c r="A2597" s="22">
        <v>46190</v>
      </c>
      <c r="B2597" s="23" t="s">
        <v>22</v>
      </c>
      <c r="C2597" s="24">
        <v>672</v>
      </c>
      <c r="D2597" s="25">
        <v>4549</v>
      </c>
      <c r="E2597" s="26">
        <v>-295</v>
      </c>
      <c r="F2597" s="24">
        <v>40</v>
      </c>
      <c r="G2597" s="24">
        <v>13</v>
      </c>
      <c r="H2597" s="23" t="s">
        <v>2690</v>
      </c>
      <c r="I2597" s="23" t="s">
        <v>930</v>
      </c>
      <c r="J2597" s="23" t="s">
        <v>4064</v>
      </c>
      <c r="K2597" s="23" t="s">
        <v>154</v>
      </c>
      <c r="L2597" s="27">
        <v>0.97840000000000005</v>
      </c>
      <c r="M2597" s="25">
        <v>12556</v>
      </c>
      <c r="N2597" s="25">
        <v>236</v>
      </c>
      <c r="O2597" s="24">
        <v>0</v>
      </c>
      <c r="P2597" s="24">
        <v>2</v>
      </c>
      <c r="Q2597" s="24">
        <v>0</v>
      </c>
      <c r="R2597" s="66"/>
      <c r="S2597" s="66"/>
      <c r="T2597" s="66"/>
      <c r="U2597" s="66"/>
      <c r="V2597" s="66"/>
      <c r="W2597" s="24"/>
      <c r="X2597" s="24"/>
      <c r="Y2597" s="24"/>
      <c r="Z2597" s="24"/>
      <c r="AA2597" s="28"/>
      <c r="AB2597" s="28">
        <v>0.6</v>
      </c>
      <c r="AC2597" s="28"/>
      <c r="AD2597" s="28">
        <v>30</v>
      </c>
      <c r="AE2597" s="28">
        <v>30.000974029999998</v>
      </c>
      <c r="AF2597" t="s">
        <v>661</v>
      </c>
    </row>
    <row r="2598" spans="1:32" ht="18" customHeight="1">
      <c r="A2598" s="22">
        <v>46190</v>
      </c>
      <c r="B2598" s="23" t="s">
        <v>14</v>
      </c>
      <c r="C2598" s="24">
        <v>502</v>
      </c>
      <c r="D2598" s="25">
        <v>2174</v>
      </c>
      <c r="E2598" s="26">
        <v>-316</v>
      </c>
      <c r="F2598" s="24">
        <v>8</v>
      </c>
      <c r="G2598" s="24">
        <v>6</v>
      </c>
      <c r="H2598" s="23" t="s">
        <v>1708</v>
      </c>
      <c r="I2598" s="23" t="s">
        <v>2149</v>
      </c>
      <c r="J2598" s="23" t="s">
        <v>4129</v>
      </c>
      <c r="K2598" s="23" t="s">
        <v>154</v>
      </c>
      <c r="L2598" s="27">
        <v>0.95150000000000001</v>
      </c>
      <c r="M2598" s="25">
        <v>-2062</v>
      </c>
      <c r="N2598" s="25">
        <v>483</v>
      </c>
      <c r="O2598" s="24">
        <v>0</v>
      </c>
      <c r="P2598" s="24">
        <v>2</v>
      </c>
      <c r="Q2598" s="24">
        <v>1</v>
      </c>
      <c r="R2598" s="66">
        <v>335.60222083852221</v>
      </c>
      <c r="S2598" s="66">
        <v>6.4779070727485992</v>
      </c>
      <c r="T2598" s="66">
        <v>271.75</v>
      </c>
      <c r="U2598" s="66">
        <v>362.33333333333331</v>
      </c>
      <c r="V2598" s="66">
        <v>155.28571428571431</v>
      </c>
      <c r="W2598" s="24">
        <v>0</v>
      </c>
      <c r="X2598" s="24">
        <v>1</v>
      </c>
      <c r="Y2598" s="24">
        <v>0</v>
      </c>
      <c r="Z2598" s="24">
        <v>0</v>
      </c>
      <c r="AA2598" s="28">
        <v>0.25</v>
      </c>
      <c r="AB2598" s="28">
        <v>0.5</v>
      </c>
      <c r="AC2598" s="28">
        <v>0.125</v>
      </c>
      <c r="AD2598" s="28">
        <v>11.2</v>
      </c>
      <c r="AE2598" s="28">
        <v>11.20097402</v>
      </c>
      <c r="AF2598" t="s">
        <v>646</v>
      </c>
    </row>
    <row r="2599" spans="1:32" ht="18" customHeight="1">
      <c r="A2599" s="22">
        <v>46190</v>
      </c>
      <c r="B2599" s="23" t="s">
        <v>278</v>
      </c>
      <c r="C2599" s="24">
        <v>562</v>
      </c>
      <c r="D2599" s="25">
        <v>1443</v>
      </c>
      <c r="E2599" s="26">
        <v>-331</v>
      </c>
      <c r="F2599" s="24">
        <v>5</v>
      </c>
      <c r="G2599" s="24">
        <v>1</v>
      </c>
      <c r="H2599" s="23" t="s">
        <v>3412</v>
      </c>
      <c r="I2599" s="23" t="s">
        <v>3605</v>
      </c>
      <c r="J2599" s="23" t="s">
        <v>4130</v>
      </c>
      <c r="K2599" s="23" t="s">
        <v>154</v>
      </c>
      <c r="L2599" s="27">
        <v>0.92349999999999999</v>
      </c>
      <c r="M2599" s="25">
        <v>184</v>
      </c>
      <c r="N2599" s="25">
        <v>1659</v>
      </c>
      <c r="O2599" s="24">
        <v>0</v>
      </c>
      <c r="P2599" s="24">
        <v>2</v>
      </c>
      <c r="Q2599" s="24">
        <v>1</v>
      </c>
      <c r="R2599" s="66">
        <v>252.69146948941469</v>
      </c>
      <c r="S2599" s="66">
        <v>5.7105212254125872</v>
      </c>
      <c r="T2599" s="66">
        <v>288.60000000000002</v>
      </c>
      <c r="U2599" s="66">
        <v>1443</v>
      </c>
      <c r="V2599" s="66">
        <v>240.5</v>
      </c>
      <c r="W2599" s="24">
        <v>0</v>
      </c>
      <c r="X2599" s="24">
        <v>0</v>
      </c>
      <c r="Y2599" s="24">
        <v>0</v>
      </c>
      <c r="Z2599" s="24">
        <v>7</v>
      </c>
      <c r="AA2599" s="28">
        <v>1.75</v>
      </c>
      <c r="AB2599" s="28">
        <v>0.5</v>
      </c>
      <c r="AC2599" s="28">
        <v>0.875</v>
      </c>
      <c r="AD2599" s="28">
        <v>18.8</v>
      </c>
      <c r="AE2599" s="28">
        <v>18.800974010000001</v>
      </c>
      <c r="AF2599" t="s">
        <v>612</v>
      </c>
    </row>
    <row r="2600" spans="1:32" ht="18" customHeight="1">
      <c r="A2600" s="22">
        <v>46190</v>
      </c>
      <c r="B2600" s="23" t="s">
        <v>38</v>
      </c>
      <c r="C2600" s="24">
        <v>703</v>
      </c>
      <c r="D2600" s="25">
        <v>913</v>
      </c>
      <c r="E2600" s="26">
        <v>-363</v>
      </c>
      <c r="F2600" s="24">
        <v>5</v>
      </c>
      <c r="G2600" s="24">
        <v>4</v>
      </c>
      <c r="H2600" s="23" t="s">
        <v>1621</v>
      </c>
      <c r="I2600" s="23" t="s">
        <v>187</v>
      </c>
      <c r="J2600" s="23" t="s">
        <v>845</v>
      </c>
      <c r="K2600" s="23" t="s">
        <v>154</v>
      </c>
      <c r="L2600" s="27">
        <v>0.86750000000000005</v>
      </c>
      <c r="M2600" s="25">
        <v>10195</v>
      </c>
      <c r="N2600" s="25">
        <v>-643</v>
      </c>
      <c r="O2600" s="24">
        <v>0</v>
      </c>
      <c r="P2600" s="24">
        <v>3</v>
      </c>
      <c r="Q2600" s="24">
        <v>0</v>
      </c>
      <c r="R2600" s="66"/>
      <c r="S2600" s="66"/>
      <c r="T2600" s="66"/>
      <c r="U2600" s="66"/>
      <c r="V2600" s="66"/>
      <c r="W2600" s="24"/>
      <c r="X2600" s="24"/>
      <c r="Y2600" s="24"/>
      <c r="Z2600" s="24"/>
      <c r="AA2600" s="28"/>
      <c r="AB2600" s="28">
        <v>0.5</v>
      </c>
      <c r="AC2600" s="28"/>
      <c r="AD2600" s="28">
        <v>10</v>
      </c>
      <c r="AE2600" s="28">
        <v>10.000973999999999</v>
      </c>
      <c r="AF2600" t="s">
        <v>584</v>
      </c>
    </row>
    <row r="2601" spans="1:32" ht="18" customHeight="1">
      <c r="A2601" s="22">
        <v>46190</v>
      </c>
      <c r="B2601" s="23" t="s">
        <v>416</v>
      </c>
      <c r="C2601" s="24">
        <v>638</v>
      </c>
      <c r="D2601" s="25">
        <v>364</v>
      </c>
      <c r="E2601" s="26">
        <v>-367</v>
      </c>
      <c r="F2601" s="24">
        <v>1</v>
      </c>
      <c r="G2601" s="24">
        <v>1</v>
      </c>
      <c r="H2601" s="23" t="s">
        <v>2055</v>
      </c>
      <c r="I2601" s="23" t="s">
        <v>2056</v>
      </c>
      <c r="J2601" s="23" t="s">
        <v>2056</v>
      </c>
      <c r="K2601" s="23" t="s">
        <v>154</v>
      </c>
      <c r="L2601" s="27">
        <v>0.66390000000000005</v>
      </c>
      <c r="M2601" s="25">
        <v>-742</v>
      </c>
      <c r="N2601" s="25">
        <v>-690</v>
      </c>
      <c r="O2601" s="24">
        <v>0</v>
      </c>
      <c r="P2601" s="24">
        <v>8</v>
      </c>
      <c r="Q2601" s="24">
        <v>0</v>
      </c>
      <c r="R2601" s="66"/>
      <c r="S2601" s="66"/>
      <c r="T2601" s="66"/>
      <c r="U2601" s="66"/>
      <c r="V2601" s="66"/>
      <c r="W2601" s="24"/>
      <c r="X2601" s="24"/>
      <c r="Y2601" s="24"/>
      <c r="Z2601" s="24"/>
      <c r="AA2601" s="28"/>
      <c r="AB2601" s="28">
        <v>0.5</v>
      </c>
      <c r="AC2601" s="28"/>
      <c r="AD2601" s="28">
        <v>20</v>
      </c>
      <c r="AE2601" s="28">
        <v>20.000973989999999</v>
      </c>
      <c r="AF2601" t="s">
        <v>590</v>
      </c>
    </row>
    <row r="2602" spans="1:32" ht="18" customHeight="1">
      <c r="A2602" s="22">
        <v>46190</v>
      </c>
      <c r="B2602" s="23" t="s">
        <v>30</v>
      </c>
      <c r="C2602" s="24">
        <v>567</v>
      </c>
      <c r="D2602" s="25">
        <v>1859</v>
      </c>
      <c r="E2602" s="26">
        <v>-390</v>
      </c>
      <c r="F2602" s="24">
        <v>6</v>
      </c>
      <c r="G2602" s="24">
        <v>5</v>
      </c>
      <c r="H2602" s="23" t="s">
        <v>715</v>
      </c>
      <c r="I2602" s="23" t="s">
        <v>1913</v>
      </c>
      <c r="J2602" s="23" t="s">
        <v>3842</v>
      </c>
      <c r="K2602" s="23" t="s">
        <v>154</v>
      </c>
      <c r="L2602" s="27">
        <v>0.93010000000000004</v>
      </c>
      <c r="M2602" s="25">
        <v>-185</v>
      </c>
      <c r="N2602" s="25">
        <v>2776</v>
      </c>
      <c r="O2602" s="24">
        <v>0</v>
      </c>
      <c r="P2602" s="24">
        <v>7</v>
      </c>
      <c r="Q2602" s="24">
        <v>1</v>
      </c>
      <c r="R2602" s="66">
        <v>298.79509132420088</v>
      </c>
      <c r="S2602" s="66">
        <v>6.2216550873084246</v>
      </c>
      <c r="T2602" s="66">
        <v>309.83333333333331</v>
      </c>
      <c r="U2602" s="66">
        <v>371.8</v>
      </c>
      <c r="V2602" s="66">
        <v>169</v>
      </c>
      <c r="W2602" s="24">
        <v>0</v>
      </c>
      <c r="X2602" s="24">
        <v>1</v>
      </c>
      <c r="Y2602" s="24">
        <v>0</v>
      </c>
      <c r="Z2602" s="24">
        <v>0</v>
      </c>
      <c r="AA2602" s="28">
        <v>0.25</v>
      </c>
      <c r="AB2602" s="28">
        <v>0.5</v>
      </c>
      <c r="AC2602" s="28">
        <v>0.125</v>
      </c>
      <c r="AD2602" s="28">
        <v>11.2</v>
      </c>
      <c r="AE2602" s="28">
        <v>11.200973980000001</v>
      </c>
      <c r="AF2602" t="s">
        <v>646</v>
      </c>
    </row>
    <row r="2603" spans="1:32" ht="18" customHeight="1">
      <c r="A2603" s="22">
        <v>46190</v>
      </c>
      <c r="B2603" s="23" t="s">
        <v>44</v>
      </c>
      <c r="C2603" s="24">
        <v>570</v>
      </c>
      <c r="D2603" s="25">
        <v>4102</v>
      </c>
      <c r="E2603" s="26">
        <v>-392</v>
      </c>
      <c r="F2603" s="24">
        <v>19</v>
      </c>
      <c r="G2603" s="24">
        <v>5</v>
      </c>
      <c r="H2603" s="23" t="s">
        <v>1648</v>
      </c>
      <c r="I2603" s="23" t="s">
        <v>216</v>
      </c>
      <c r="J2603" s="23" t="s">
        <v>4131</v>
      </c>
      <c r="K2603" s="23" t="s">
        <v>154</v>
      </c>
      <c r="L2603" s="27">
        <v>0.96809999999999996</v>
      </c>
      <c r="M2603" s="25">
        <v>-664</v>
      </c>
      <c r="N2603" s="25">
        <v>-595</v>
      </c>
      <c r="O2603" s="24">
        <v>0</v>
      </c>
      <c r="P2603" s="24">
        <v>0</v>
      </c>
      <c r="Q2603" s="24">
        <v>1</v>
      </c>
      <c r="R2603" s="66">
        <v>617.4550643420506</v>
      </c>
      <c r="S2603" s="66">
        <v>6.6433984218285103</v>
      </c>
      <c r="T2603" s="66">
        <v>215.89473684210529</v>
      </c>
      <c r="U2603" s="66">
        <v>820.4</v>
      </c>
      <c r="V2603" s="66">
        <v>170.91666666666671</v>
      </c>
      <c r="W2603" s="24">
        <v>6</v>
      </c>
      <c r="X2603" s="24">
        <v>0</v>
      </c>
      <c r="Y2603" s="24">
        <v>0</v>
      </c>
      <c r="Z2603" s="24">
        <v>0</v>
      </c>
      <c r="AA2603" s="28">
        <v>1.5</v>
      </c>
      <c r="AB2603" s="28">
        <v>0.6</v>
      </c>
      <c r="AC2603" s="28">
        <v>0.89999999999999991</v>
      </c>
      <c r="AD2603" s="28">
        <v>19</v>
      </c>
      <c r="AE2603" s="28">
        <v>19.00097397</v>
      </c>
      <c r="AF2603" t="s">
        <v>597</v>
      </c>
    </row>
    <row r="2604" spans="1:32" ht="18" customHeight="1">
      <c r="A2604" s="22">
        <v>46190</v>
      </c>
      <c r="B2604" s="23" t="s">
        <v>18</v>
      </c>
      <c r="C2604" s="24">
        <v>757</v>
      </c>
      <c r="D2604" s="25">
        <v>615</v>
      </c>
      <c r="E2604" s="26">
        <v>-393</v>
      </c>
      <c r="F2604" s="24">
        <v>5</v>
      </c>
      <c r="G2604" s="24">
        <v>1</v>
      </c>
      <c r="H2604" s="23" t="s">
        <v>2812</v>
      </c>
      <c r="I2604" s="23" t="s">
        <v>2037</v>
      </c>
      <c r="J2604" s="23" t="s">
        <v>2900</v>
      </c>
      <c r="K2604" s="23" t="s">
        <v>154</v>
      </c>
      <c r="L2604" s="27">
        <v>0.78700000000000003</v>
      </c>
      <c r="M2604" s="25">
        <v>-4295</v>
      </c>
      <c r="N2604" s="25">
        <v>-447</v>
      </c>
      <c r="O2604" s="24">
        <v>0</v>
      </c>
      <c r="P2604" s="24">
        <v>7</v>
      </c>
      <c r="Q2604" s="24">
        <v>0</v>
      </c>
      <c r="R2604" s="66"/>
      <c r="S2604" s="66"/>
      <c r="T2604" s="66"/>
      <c r="U2604" s="66"/>
      <c r="V2604" s="66"/>
      <c r="W2604" s="24"/>
      <c r="X2604" s="24"/>
      <c r="Y2604" s="24"/>
      <c r="Z2604" s="24"/>
      <c r="AA2604" s="28"/>
      <c r="AB2604" s="28">
        <v>0.5</v>
      </c>
      <c r="AC2604" s="28"/>
      <c r="AD2604" s="28">
        <v>10</v>
      </c>
      <c r="AE2604" s="28">
        <v>10.00097396</v>
      </c>
      <c r="AF2604" t="s">
        <v>584</v>
      </c>
    </row>
    <row r="2605" spans="1:32" ht="18" customHeight="1">
      <c r="A2605" s="22">
        <v>46190</v>
      </c>
      <c r="B2605" s="23" t="s">
        <v>246</v>
      </c>
      <c r="C2605" s="24">
        <v>730</v>
      </c>
      <c r="D2605" s="25">
        <v>312</v>
      </c>
      <c r="E2605" s="26">
        <v>-397</v>
      </c>
      <c r="F2605" s="24">
        <v>1</v>
      </c>
      <c r="G2605" s="24">
        <v>0</v>
      </c>
      <c r="H2605" s="23" t="s">
        <v>4132</v>
      </c>
      <c r="I2605" s="23" t="s">
        <v>4132</v>
      </c>
      <c r="J2605" s="23" t="s">
        <v>214</v>
      </c>
      <c r="K2605" s="23" t="s">
        <v>154</v>
      </c>
      <c r="L2605" s="27">
        <v>0.57589999999999997</v>
      </c>
      <c r="M2605" s="25">
        <v>10862</v>
      </c>
      <c r="N2605" s="25">
        <v>-1330</v>
      </c>
      <c r="O2605" s="24">
        <v>0</v>
      </c>
      <c r="P2605" s="24">
        <v>0</v>
      </c>
      <c r="Q2605" s="24">
        <v>0</v>
      </c>
      <c r="R2605" s="66"/>
      <c r="S2605" s="66"/>
      <c r="T2605" s="66"/>
      <c r="U2605" s="66"/>
      <c r="V2605" s="66"/>
      <c r="W2605" s="24"/>
      <c r="X2605" s="24"/>
      <c r="Y2605" s="24"/>
      <c r="Z2605" s="24"/>
      <c r="AA2605" s="28"/>
      <c r="AB2605" s="28">
        <v>0.5</v>
      </c>
      <c r="AC2605" s="28"/>
      <c r="AD2605" s="28">
        <v>10</v>
      </c>
      <c r="AE2605" s="28">
        <v>10.000973950000001</v>
      </c>
      <c r="AF2605" t="s">
        <v>584</v>
      </c>
    </row>
    <row r="2606" spans="1:32" ht="18" customHeight="1">
      <c r="A2606" s="22">
        <v>46190</v>
      </c>
      <c r="B2606" s="23" t="s">
        <v>18</v>
      </c>
      <c r="C2606" s="24">
        <v>760</v>
      </c>
      <c r="D2606" s="25">
        <v>1307</v>
      </c>
      <c r="E2606" s="26">
        <v>-416</v>
      </c>
      <c r="F2606" s="24">
        <v>12</v>
      </c>
      <c r="G2606" s="24">
        <v>4</v>
      </c>
      <c r="H2606" s="23" t="s">
        <v>2559</v>
      </c>
      <c r="I2606" s="23" t="s">
        <v>1882</v>
      </c>
      <c r="J2606" s="23" t="s">
        <v>4013</v>
      </c>
      <c r="K2606" s="23" t="s">
        <v>154</v>
      </c>
      <c r="L2606" s="27">
        <v>0.89390000000000003</v>
      </c>
      <c r="M2606" s="25">
        <v>-2644</v>
      </c>
      <c r="N2606" s="25">
        <v>-265</v>
      </c>
      <c r="O2606" s="24">
        <v>0</v>
      </c>
      <c r="P2606" s="24">
        <v>0</v>
      </c>
      <c r="Q2606" s="24">
        <v>0</v>
      </c>
      <c r="R2606" s="66"/>
      <c r="S2606" s="66"/>
      <c r="T2606" s="66"/>
      <c r="U2606" s="66"/>
      <c r="V2606" s="66"/>
      <c r="W2606" s="24"/>
      <c r="X2606" s="24"/>
      <c r="Y2606" s="24"/>
      <c r="Z2606" s="24"/>
      <c r="AA2606" s="28"/>
      <c r="AB2606" s="28">
        <v>0.5</v>
      </c>
      <c r="AC2606" s="28"/>
      <c r="AD2606" s="28">
        <v>30</v>
      </c>
      <c r="AE2606" s="28">
        <v>30.000973940000002</v>
      </c>
      <c r="AF2606" t="s">
        <v>661</v>
      </c>
    </row>
    <row r="2607" spans="1:32" ht="18" customHeight="1">
      <c r="A2607" s="22">
        <v>46190</v>
      </c>
      <c r="B2607" s="23" t="s">
        <v>9</v>
      </c>
      <c r="C2607" s="24">
        <v>517</v>
      </c>
      <c r="D2607" s="25">
        <v>1455</v>
      </c>
      <c r="E2607" s="26">
        <v>-443</v>
      </c>
      <c r="F2607" s="24">
        <v>4</v>
      </c>
      <c r="G2607" s="24">
        <v>2</v>
      </c>
      <c r="H2607" s="23" t="s">
        <v>1510</v>
      </c>
      <c r="I2607" s="23" t="s">
        <v>1511</v>
      </c>
      <c r="J2607" s="23" t="s">
        <v>4133</v>
      </c>
      <c r="K2607" s="23" t="s">
        <v>154</v>
      </c>
      <c r="L2607" s="27">
        <v>0.89849999999999997</v>
      </c>
      <c r="M2607" s="25">
        <v>1472</v>
      </c>
      <c r="N2607" s="25">
        <v>-371</v>
      </c>
      <c r="O2607" s="24">
        <v>0</v>
      </c>
      <c r="P2607" s="24">
        <v>7</v>
      </c>
      <c r="Q2607" s="24">
        <v>1</v>
      </c>
      <c r="R2607" s="66">
        <v>260.48412204234131</v>
      </c>
      <c r="S2607" s="66">
        <v>5.5857531299489036</v>
      </c>
      <c r="T2607" s="66">
        <v>363.75</v>
      </c>
      <c r="U2607" s="66">
        <v>727.5</v>
      </c>
      <c r="V2607" s="66">
        <v>242.5</v>
      </c>
      <c r="W2607" s="24">
        <v>0</v>
      </c>
      <c r="X2607" s="24">
        <v>0</v>
      </c>
      <c r="Y2607" s="24">
        <v>0</v>
      </c>
      <c r="Z2607" s="24">
        <v>7</v>
      </c>
      <c r="AA2607" s="28">
        <v>1.75</v>
      </c>
      <c r="AB2607" s="28">
        <v>0.5</v>
      </c>
      <c r="AC2607" s="28">
        <v>0.875</v>
      </c>
      <c r="AD2607" s="28">
        <v>18.8</v>
      </c>
      <c r="AE2607" s="28">
        <v>18.800973930000001</v>
      </c>
      <c r="AF2607" t="s">
        <v>612</v>
      </c>
    </row>
    <row r="2608" spans="1:32" ht="18" customHeight="1">
      <c r="A2608" s="22">
        <v>46190</v>
      </c>
      <c r="B2608" s="23" t="s">
        <v>9</v>
      </c>
      <c r="C2608" s="24">
        <v>522</v>
      </c>
      <c r="D2608" s="25">
        <v>2884</v>
      </c>
      <c r="E2608" s="26">
        <v>-491</v>
      </c>
      <c r="F2608" s="24">
        <v>10</v>
      </c>
      <c r="G2608" s="24">
        <v>9</v>
      </c>
      <c r="H2608" s="23" t="s">
        <v>4134</v>
      </c>
      <c r="I2608" s="23" t="s">
        <v>1006</v>
      </c>
      <c r="J2608" s="23" t="s">
        <v>4026</v>
      </c>
      <c r="K2608" s="23" t="s">
        <v>203</v>
      </c>
      <c r="L2608" s="27">
        <v>0.94330000000000003</v>
      </c>
      <c r="M2608" s="25">
        <v>-1190</v>
      </c>
      <c r="N2608" s="25">
        <v>1443</v>
      </c>
      <c r="O2608" s="24">
        <v>0</v>
      </c>
      <c r="P2608" s="24">
        <v>2</v>
      </c>
      <c r="Q2608" s="24">
        <v>1</v>
      </c>
      <c r="R2608" s="66">
        <v>442.12583022000831</v>
      </c>
      <c r="S2608" s="66">
        <v>6.5230298771842383</v>
      </c>
      <c r="T2608" s="66">
        <v>288.39999999999998</v>
      </c>
      <c r="U2608" s="66">
        <v>320.44444444444451</v>
      </c>
      <c r="V2608" s="66">
        <v>151.78947368421049</v>
      </c>
      <c r="W2608" s="24">
        <v>0</v>
      </c>
      <c r="X2608" s="24">
        <v>3</v>
      </c>
      <c r="Y2608" s="24">
        <v>3</v>
      </c>
      <c r="Z2608" s="24">
        <v>0</v>
      </c>
      <c r="AA2608" s="28">
        <v>1.5</v>
      </c>
      <c r="AB2608" s="28">
        <v>0.5</v>
      </c>
      <c r="AC2608" s="28">
        <v>0.75</v>
      </c>
      <c r="AD2608" s="28">
        <v>17.5</v>
      </c>
      <c r="AE2608" s="28">
        <v>17.50097392</v>
      </c>
      <c r="AF2608" t="s">
        <v>641</v>
      </c>
    </row>
    <row r="2609" spans="1:32" ht="18" customHeight="1">
      <c r="A2609" s="22">
        <v>46190</v>
      </c>
      <c r="B2609" s="23" t="s">
        <v>30</v>
      </c>
      <c r="C2609" s="24">
        <v>563</v>
      </c>
      <c r="D2609" s="25">
        <v>1340</v>
      </c>
      <c r="E2609" s="26">
        <v>-503</v>
      </c>
      <c r="F2609" s="24">
        <v>4</v>
      </c>
      <c r="G2609" s="24">
        <v>2</v>
      </c>
      <c r="H2609" s="23" t="s">
        <v>1488</v>
      </c>
      <c r="I2609" s="23" t="s">
        <v>4135</v>
      </c>
      <c r="J2609" s="23" t="s">
        <v>2033</v>
      </c>
      <c r="K2609" s="23" t="s">
        <v>154</v>
      </c>
      <c r="L2609" s="27">
        <v>0.87490000000000001</v>
      </c>
      <c r="M2609" s="25">
        <v>-68</v>
      </c>
      <c r="N2609" s="25">
        <v>-486</v>
      </c>
      <c r="O2609" s="24">
        <v>0</v>
      </c>
      <c r="P2609" s="24">
        <v>3</v>
      </c>
      <c r="Q2609" s="24">
        <v>1</v>
      </c>
      <c r="R2609" s="66">
        <v>216.6378684101287</v>
      </c>
      <c r="S2609" s="66">
        <v>6.1854375222302993</v>
      </c>
      <c r="T2609" s="66">
        <v>335</v>
      </c>
      <c r="U2609" s="66">
        <v>670</v>
      </c>
      <c r="V2609" s="66">
        <v>223.33333333333329</v>
      </c>
      <c r="W2609" s="24">
        <v>0</v>
      </c>
      <c r="X2609" s="24">
        <v>0</v>
      </c>
      <c r="Y2609" s="24">
        <v>0</v>
      </c>
      <c r="Z2609" s="24">
        <v>0</v>
      </c>
      <c r="AA2609" s="28">
        <v>0</v>
      </c>
      <c r="AB2609" s="28">
        <v>0.5</v>
      </c>
      <c r="AC2609" s="28">
        <v>0</v>
      </c>
      <c r="AD2609" s="28">
        <v>10</v>
      </c>
      <c r="AE2609" s="28">
        <v>10.000973910000001</v>
      </c>
      <c r="AF2609" t="s">
        <v>584</v>
      </c>
    </row>
    <row r="2610" spans="1:32" ht="18" customHeight="1">
      <c r="A2610" s="22">
        <v>46190</v>
      </c>
      <c r="B2610" s="23" t="s">
        <v>38</v>
      </c>
      <c r="C2610" s="24">
        <v>708</v>
      </c>
      <c r="D2610" s="25">
        <v>462</v>
      </c>
      <c r="E2610" s="26">
        <v>-526</v>
      </c>
      <c r="F2610" s="24">
        <v>1</v>
      </c>
      <c r="G2610" s="24">
        <v>2</v>
      </c>
      <c r="H2610" s="23" t="s">
        <v>3715</v>
      </c>
      <c r="I2610" s="23" t="s">
        <v>4136</v>
      </c>
      <c r="J2610" s="23" t="s">
        <v>1533</v>
      </c>
      <c r="K2610" s="23" t="s">
        <v>154</v>
      </c>
      <c r="L2610" s="27">
        <v>0.62050000000000005</v>
      </c>
      <c r="M2610" s="25">
        <v>-2682</v>
      </c>
      <c r="N2610" s="25">
        <v>1128</v>
      </c>
      <c r="O2610" s="24">
        <v>0</v>
      </c>
      <c r="P2610" s="24">
        <v>8</v>
      </c>
      <c r="Q2610" s="24">
        <v>0</v>
      </c>
      <c r="R2610" s="66"/>
      <c r="S2610" s="66"/>
      <c r="T2610" s="66"/>
      <c r="U2610" s="66"/>
      <c r="V2610" s="66"/>
      <c r="W2610" s="24"/>
      <c r="X2610" s="24"/>
      <c r="Y2610" s="24"/>
      <c r="Z2610" s="24"/>
      <c r="AA2610" s="28"/>
      <c r="AB2610" s="28">
        <v>0.5</v>
      </c>
      <c r="AC2610" s="28"/>
      <c r="AD2610" s="28">
        <v>20</v>
      </c>
      <c r="AE2610" s="28">
        <v>20.000973900000002</v>
      </c>
      <c r="AF2610" t="s">
        <v>590</v>
      </c>
    </row>
    <row r="2611" spans="1:32" ht="18" customHeight="1">
      <c r="A2611" s="22">
        <v>46190</v>
      </c>
      <c r="B2611" s="23" t="s">
        <v>485</v>
      </c>
      <c r="C2611" s="24">
        <v>713</v>
      </c>
      <c r="D2611" s="25">
        <v>538</v>
      </c>
      <c r="E2611" s="26">
        <v>-541</v>
      </c>
      <c r="F2611" s="24">
        <v>2</v>
      </c>
      <c r="G2611" s="24">
        <v>2</v>
      </c>
      <c r="H2611" s="23" t="s">
        <v>4137</v>
      </c>
      <c r="I2611" s="23" t="s">
        <v>469</v>
      </c>
      <c r="J2611" s="23" t="s">
        <v>469</v>
      </c>
      <c r="K2611" s="23" t="s">
        <v>154</v>
      </c>
      <c r="L2611" s="27">
        <v>0.66479999999999995</v>
      </c>
      <c r="M2611" s="25">
        <v>-1205</v>
      </c>
      <c r="N2611" s="25">
        <v>447</v>
      </c>
      <c r="O2611" s="24">
        <v>0</v>
      </c>
      <c r="P2611" s="24">
        <v>3</v>
      </c>
      <c r="Q2611" s="24">
        <v>0</v>
      </c>
      <c r="R2611" s="66"/>
      <c r="S2611" s="66"/>
      <c r="T2611" s="66"/>
      <c r="U2611" s="66"/>
      <c r="V2611" s="66"/>
      <c r="W2611" s="24"/>
      <c r="X2611" s="24"/>
      <c r="Y2611" s="24"/>
      <c r="Z2611" s="24"/>
      <c r="AA2611" s="28"/>
      <c r="AB2611" s="28">
        <v>0.5</v>
      </c>
      <c r="AC2611" s="28"/>
      <c r="AD2611" s="28">
        <v>10</v>
      </c>
      <c r="AE2611" s="28">
        <v>10.000973889999999</v>
      </c>
      <c r="AF2611" t="s">
        <v>584</v>
      </c>
    </row>
    <row r="2612" spans="1:32" ht="18" customHeight="1">
      <c r="A2612" s="22">
        <v>46190</v>
      </c>
      <c r="B2612" s="23" t="s">
        <v>9</v>
      </c>
      <c r="C2612" s="24">
        <v>511</v>
      </c>
      <c r="D2612" s="25">
        <v>3795</v>
      </c>
      <c r="E2612" s="26">
        <v>-624</v>
      </c>
      <c r="F2612" s="24">
        <v>14</v>
      </c>
      <c r="G2612" s="24">
        <v>9</v>
      </c>
      <c r="H2612" s="23" t="s">
        <v>3374</v>
      </c>
      <c r="I2612" s="23" t="s">
        <v>2842</v>
      </c>
      <c r="J2612" s="23" t="s">
        <v>4138</v>
      </c>
      <c r="K2612" s="23" t="s">
        <v>154</v>
      </c>
      <c r="L2612" s="27">
        <v>0.94520000000000004</v>
      </c>
      <c r="M2612" s="25">
        <v>-289</v>
      </c>
      <c r="N2612" s="25">
        <v>979</v>
      </c>
      <c r="O2612" s="24">
        <v>0</v>
      </c>
      <c r="P2612" s="24">
        <v>1</v>
      </c>
      <c r="Q2612" s="24">
        <v>1</v>
      </c>
      <c r="R2612" s="66">
        <v>593.42636986301363</v>
      </c>
      <c r="S2612" s="66">
        <v>6.3950646495133618</v>
      </c>
      <c r="T2612" s="66">
        <v>271.07142857142861</v>
      </c>
      <c r="U2612" s="66">
        <v>421.66666666666669</v>
      </c>
      <c r="V2612" s="66">
        <v>165</v>
      </c>
      <c r="W2612" s="24">
        <v>2</v>
      </c>
      <c r="X2612" s="24">
        <v>0</v>
      </c>
      <c r="Y2612" s="24">
        <v>1</v>
      </c>
      <c r="Z2612" s="24">
        <v>0</v>
      </c>
      <c r="AA2612" s="28">
        <v>0.75</v>
      </c>
      <c r="AB2612" s="28">
        <v>0.6</v>
      </c>
      <c r="AC2612" s="28">
        <v>0.45</v>
      </c>
      <c r="AD2612" s="28">
        <v>14.5</v>
      </c>
      <c r="AE2612" s="28">
        <v>14.50097388</v>
      </c>
      <c r="AF2612" t="s">
        <v>785</v>
      </c>
    </row>
    <row r="2613" spans="1:32" ht="18" customHeight="1">
      <c r="A2613" s="22">
        <v>46190</v>
      </c>
      <c r="B2613" s="23" t="s">
        <v>416</v>
      </c>
      <c r="C2613" s="24">
        <v>650</v>
      </c>
      <c r="D2613" s="25">
        <v>830</v>
      </c>
      <c r="E2613" s="26">
        <v>-646</v>
      </c>
      <c r="F2613" s="24">
        <v>4</v>
      </c>
      <c r="G2613" s="24">
        <v>2</v>
      </c>
      <c r="H2613" s="23" t="s">
        <v>764</v>
      </c>
      <c r="I2613" s="23" t="s">
        <v>518</v>
      </c>
      <c r="J2613" s="23" t="s">
        <v>2227</v>
      </c>
      <c r="K2613" s="23" t="s">
        <v>154</v>
      </c>
      <c r="L2613" s="27">
        <v>0.74060000000000004</v>
      </c>
      <c r="M2613" s="25">
        <v>218</v>
      </c>
      <c r="N2613" s="25">
        <v>138</v>
      </c>
      <c r="O2613" s="24">
        <v>0</v>
      </c>
      <c r="P2613" s="24">
        <v>0</v>
      </c>
      <c r="Q2613" s="24">
        <v>0</v>
      </c>
      <c r="R2613" s="66"/>
      <c r="S2613" s="66"/>
      <c r="T2613" s="66"/>
      <c r="U2613" s="66"/>
      <c r="V2613" s="66"/>
      <c r="W2613" s="24"/>
      <c r="X2613" s="24"/>
      <c r="Y2613" s="24"/>
      <c r="Z2613" s="24"/>
      <c r="AA2613" s="28"/>
      <c r="AB2613" s="28">
        <v>0.5</v>
      </c>
      <c r="AC2613" s="28"/>
      <c r="AD2613" s="28">
        <v>10</v>
      </c>
      <c r="AE2613" s="28">
        <v>10.000973869999999</v>
      </c>
      <c r="AF2613" t="s">
        <v>584</v>
      </c>
    </row>
    <row r="2614" spans="1:32" ht="18" customHeight="1">
      <c r="A2614" s="22">
        <v>46190</v>
      </c>
      <c r="B2614" s="23" t="s">
        <v>55</v>
      </c>
      <c r="C2614" s="24">
        <v>537</v>
      </c>
      <c r="D2614" s="25">
        <v>3201</v>
      </c>
      <c r="E2614" s="26">
        <v>-655</v>
      </c>
      <c r="F2614" s="24">
        <v>11</v>
      </c>
      <c r="G2614" s="24">
        <v>6</v>
      </c>
      <c r="H2614" s="23" t="s">
        <v>3053</v>
      </c>
      <c r="I2614" s="23" t="s">
        <v>4139</v>
      </c>
      <c r="J2614" s="23" t="s">
        <v>4140</v>
      </c>
      <c r="K2614" s="23" t="s">
        <v>154</v>
      </c>
      <c r="L2614" s="27">
        <v>0.93179999999999996</v>
      </c>
      <c r="M2614" s="25">
        <v>-1839</v>
      </c>
      <c r="N2614" s="25">
        <v>161</v>
      </c>
      <c r="O2614" s="24">
        <v>0</v>
      </c>
      <c r="P2614" s="24">
        <v>7</v>
      </c>
      <c r="Q2614" s="24">
        <v>1</v>
      </c>
      <c r="R2614" s="66">
        <v>527.81506849315065</v>
      </c>
      <c r="S2614" s="66">
        <v>6.064624128936817</v>
      </c>
      <c r="T2614" s="66">
        <v>291</v>
      </c>
      <c r="U2614" s="66">
        <v>533.5</v>
      </c>
      <c r="V2614" s="66">
        <v>188.29411764705881</v>
      </c>
      <c r="W2614" s="24">
        <v>0</v>
      </c>
      <c r="X2614" s="24">
        <v>0</v>
      </c>
      <c r="Y2614" s="24">
        <v>0</v>
      </c>
      <c r="Z2614" s="24">
        <v>4</v>
      </c>
      <c r="AA2614" s="28">
        <v>1</v>
      </c>
      <c r="AB2614" s="28">
        <v>0.6</v>
      </c>
      <c r="AC2614" s="28">
        <v>0.6</v>
      </c>
      <c r="AD2614" s="28">
        <v>16</v>
      </c>
      <c r="AE2614" s="28">
        <v>16.000973859999998</v>
      </c>
      <c r="AF2614" t="s">
        <v>2062</v>
      </c>
    </row>
    <row r="2615" spans="1:32" ht="18" customHeight="1">
      <c r="A2615" s="22">
        <v>46190</v>
      </c>
      <c r="B2615" s="23" t="s">
        <v>9</v>
      </c>
      <c r="C2615" s="24">
        <v>525</v>
      </c>
      <c r="D2615" s="25">
        <v>2514</v>
      </c>
      <c r="E2615" s="26">
        <v>-662</v>
      </c>
      <c r="F2615" s="24">
        <v>6</v>
      </c>
      <c r="G2615" s="24">
        <v>7</v>
      </c>
      <c r="H2615" s="23" t="s">
        <v>2581</v>
      </c>
      <c r="I2615" s="23" t="s">
        <v>4141</v>
      </c>
      <c r="J2615" s="23" t="s">
        <v>1233</v>
      </c>
      <c r="K2615" s="23" t="s">
        <v>154</v>
      </c>
      <c r="L2615" s="27">
        <v>0.91220000000000001</v>
      </c>
      <c r="M2615" s="25">
        <v>-597</v>
      </c>
      <c r="N2615" s="25">
        <v>-141</v>
      </c>
      <c r="O2615" s="24">
        <v>0</v>
      </c>
      <c r="P2615" s="24">
        <v>5</v>
      </c>
      <c r="Q2615" s="24">
        <v>1</v>
      </c>
      <c r="R2615" s="66">
        <v>447.81070983810707</v>
      </c>
      <c r="S2615" s="66">
        <v>5.6139791763999201</v>
      </c>
      <c r="T2615" s="66">
        <v>419</v>
      </c>
      <c r="U2615" s="66">
        <v>359.14285714285722</v>
      </c>
      <c r="V2615" s="66">
        <v>193.38461538461539</v>
      </c>
      <c r="W2615" s="24">
        <v>0</v>
      </c>
      <c r="X2615" s="24">
        <v>3</v>
      </c>
      <c r="Y2615" s="24">
        <v>0</v>
      </c>
      <c r="Z2615" s="24">
        <v>6</v>
      </c>
      <c r="AA2615" s="28">
        <v>2.25</v>
      </c>
      <c r="AB2615" s="28">
        <v>0.5</v>
      </c>
      <c r="AC2615" s="28">
        <v>1.125</v>
      </c>
      <c r="AD2615" s="28">
        <v>21.2</v>
      </c>
      <c r="AE2615" s="28">
        <v>21.20097385</v>
      </c>
      <c r="AF2615" t="s">
        <v>618</v>
      </c>
    </row>
    <row r="2616" spans="1:32" ht="18" customHeight="1">
      <c r="A2616" s="22">
        <v>46190</v>
      </c>
      <c r="B2616" s="23" t="s">
        <v>179</v>
      </c>
      <c r="C2616" s="24">
        <v>667</v>
      </c>
      <c r="D2616" s="25">
        <v>828</v>
      </c>
      <c r="E2616" s="26">
        <v>-678</v>
      </c>
      <c r="F2616" s="24">
        <v>7</v>
      </c>
      <c r="G2616" s="24">
        <v>1</v>
      </c>
      <c r="H2616" s="23" t="s">
        <v>3469</v>
      </c>
      <c r="I2616" s="23" t="s">
        <v>3098</v>
      </c>
      <c r="J2616" s="23" t="s">
        <v>3099</v>
      </c>
      <c r="K2616" s="23" t="s">
        <v>154</v>
      </c>
      <c r="L2616" s="27">
        <v>0.72709999999999997</v>
      </c>
      <c r="M2616" s="25">
        <v>1128</v>
      </c>
      <c r="N2616" s="25">
        <v>3598</v>
      </c>
      <c r="O2616" s="24">
        <v>0</v>
      </c>
      <c r="P2616" s="24">
        <v>7</v>
      </c>
      <c r="Q2616" s="24">
        <v>0</v>
      </c>
      <c r="R2616" s="66"/>
      <c r="S2616" s="66"/>
      <c r="T2616" s="66"/>
      <c r="U2616" s="66"/>
      <c r="V2616" s="66"/>
      <c r="W2616" s="24"/>
      <c r="X2616" s="24"/>
      <c r="Y2616" s="24"/>
      <c r="Z2616" s="24"/>
      <c r="AA2616" s="28"/>
      <c r="AB2616" s="28">
        <v>0.5</v>
      </c>
      <c r="AC2616" s="28"/>
      <c r="AD2616" s="28">
        <v>10</v>
      </c>
      <c r="AE2616" s="28">
        <v>10.00097384</v>
      </c>
      <c r="AF2616" t="s">
        <v>584</v>
      </c>
    </row>
    <row r="2617" spans="1:32" ht="18" customHeight="1">
      <c r="A2617" s="22">
        <v>46190</v>
      </c>
      <c r="B2617" s="23" t="s">
        <v>44</v>
      </c>
      <c r="C2617" s="24">
        <v>572</v>
      </c>
      <c r="D2617" s="25">
        <v>711</v>
      </c>
      <c r="E2617" s="26">
        <v>-684</v>
      </c>
      <c r="F2617" s="24">
        <v>1</v>
      </c>
      <c r="G2617" s="24">
        <v>0</v>
      </c>
      <c r="H2617" s="23" t="s">
        <v>3684</v>
      </c>
      <c r="I2617" s="23" t="s">
        <v>3684</v>
      </c>
      <c r="J2617" s="23" t="s">
        <v>214</v>
      </c>
      <c r="K2617" s="23" t="s">
        <v>154</v>
      </c>
      <c r="L2617" s="27">
        <v>0.67930000000000001</v>
      </c>
      <c r="M2617" s="25">
        <v>2310</v>
      </c>
      <c r="N2617" s="25">
        <v>704</v>
      </c>
      <c r="O2617" s="24">
        <v>0</v>
      </c>
      <c r="P2617" s="24">
        <v>2</v>
      </c>
      <c r="Q2617" s="24">
        <v>1</v>
      </c>
      <c r="R2617" s="66">
        <v>109.2146637608966</v>
      </c>
      <c r="S2617" s="66">
        <v>6.5101148098261818</v>
      </c>
      <c r="T2617" s="66">
        <v>711</v>
      </c>
      <c r="U2617" s="66"/>
      <c r="V2617" s="66">
        <v>711</v>
      </c>
      <c r="W2617" s="24">
        <v>0</v>
      </c>
      <c r="X2617" s="24"/>
      <c r="Y2617" s="24">
        <v>0</v>
      </c>
      <c r="Z2617" s="24">
        <v>0</v>
      </c>
      <c r="AA2617" s="28">
        <v>0</v>
      </c>
      <c r="AB2617" s="28">
        <v>0.5</v>
      </c>
      <c r="AC2617" s="28">
        <v>0</v>
      </c>
      <c r="AD2617" s="28">
        <v>10</v>
      </c>
      <c r="AE2617" s="28">
        <v>10.00097383</v>
      </c>
      <c r="AF2617" t="s">
        <v>584</v>
      </c>
    </row>
    <row r="2618" spans="1:32" ht="18" customHeight="1">
      <c r="A2618" s="22">
        <v>46190</v>
      </c>
      <c r="B2618" s="23" t="s">
        <v>387</v>
      </c>
      <c r="C2618" s="24">
        <v>683</v>
      </c>
      <c r="D2618" s="25">
        <v>2644</v>
      </c>
      <c r="E2618" s="26">
        <v>-702</v>
      </c>
      <c r="F2618" s="24">
        <v>28</v>
      </c>
      <c r="G2618" s="24">
        <v>12</v>
      </c>
      <c r="H2618" s="23" t="s">
        <v>3911</v>
      </c>
      <c r="I2618" s="23" t="s">
        <v>295</v>
      </c>
      <c r="J2618" s="23" t="s">
        <v>1390</v>
      </c>
      <c r="K2618" s="23" t="s">
        <v>154</v>
      </c>
      <c r="L2618" s="27">
        <v>0.91149999999999998</v>
      </c>
      <c r="M2618" s="25">
        <v>727</v>
      </c>
      <c r="N2618" s="25">
        <v>75</v>
      </c>
      <c r="O2618" s="24">
        <v>0</v>
      </c>
      <c r="P2618" s="24">
        <v>3</v>
      </c>
      <c r="Q2618" s="24">
        <v>0</v>
      </c>
      <c r="R2618" s="66"/>
      <c r="S2618" s="66"/>
      <c r="T2618" s="66"/>
      <c r="U2618" s="66"/>
      <c r="V2618" s="66"/>
      <c r="W2618" s="24"/>
      <c r="X2618" s="24"/>
      <c r="Y2618" s="24"/>
      <c r="Z2618" s="24"/>
      <c r="AA2618" s="28"/>
      <c r="AB2618" s="28">
        <v>0.5</v>
      </c>
      <c r="AC2618" s="28"/>
      <c r="AD2618" s="28">
        <v>30</v>
      </c>
      <c r="AE2618" s="28">
        <v>30.000973819999999</v>
      </c>
      <c r="AF2618" t="s">
        <v>661</v>
      </c>
    </row>
    <row r="2619" spans="1:32" ht="18" customHeight="1">
      <c r="A2619" s="22">
        <v>46190</v>
      </c>
      <c r="B2619" s="23" t="s">
        <v>16</v>
      </c>
      <c r="C2619" s="24">
        <v>560</v>
      </c>
      <c r="D2619" s="25">
        <v>1832</v>
      </c>
      <c r="E2619" s="26">
        <v>-710</v>
      </c>
      <c r="F2619" s="24">
        <v>6</v>
      </c>
      <c r="G2619" s="24">
        <v>1</v>
      </c>
      <c r="H2619" s="23" t="s">
        <v>1910</v>
      </c>
      <c r="I2619" s="23" t="s">
        <v>3012</v>
      </c>
      <c r="J2619" s="23" t="s">
        <v>4142</v>
      </c>
      <c r="K2619" s="23" t="s">
        <v>154</v>
      </c>
      <c r="L2619" s="27">
        <v>0.87080000000000002</v>
      </c>
      <c r="M2619" s="25">
        <v>-603</v>
      </c>
      <c r="N2619" s="25">
        <v>952</v>
      </c>
      <c r="O2619" s="24">
        <v>0</v>
      </c>
      <c r="P2619" s="24">
        <v>0</v>
      </c>
      <c r="Q2619" s="24">
        <v>1</v>
      </c>
      <c r="R2619" s="66">
        <v>289.26162308011618</v>
      </c>
      <c r="S2619" s="66">
        <v>6.3333669378346622</v>
      </c>
      <c r="T2619" s="66">
        <v>305.33333333333331</v>
      </c>
      <c r="U2619" s="66">
        <v>1832</v>
      </c>
      <c r="V2619" s="66">
        <v>261.71428571428572</v>
      </c>
      <c r="W2619" s="24">
        <v>0</v>
      </c>
      <c r="X2619" s="24">
        <v>0</v>
      </c>
      <c r="Y2619" s="24">
        <v>0</v>
      </c>
      <c r="Z2619" s="24">
        <v>0</v>
      </c>
      <c r="AA2619" s="28">
        <v>0</v>
      </c>
      <c r="AB2619" s="28">
        <v>0.5</v>
      </c>
      <c r="AC2619" s="28">
        <v>0</v>
      </c>
      <c r="AD2619" s="28">
        <v>10</v>
      </c>
      <c r="AE2619" s="28">
        <v>10.00097381</v>
      </c>
      <c r="AF2619" t="s">
        <v>584</v>
      </c>
    </row>
    <row r="2620" spans="1:32" ht="18" customHeight="1">
      <c r="A2620" s="22">
        <v>46190</v>
      </c>
      <c r="B2620" s="23" t="s">
        <v>20</v>
      </c>
      <c r="C2620" s="24">
        <v>702</v>
      </c>
      <c r="D2620" s="25">
        <v>632</v>
      </c>
      <c r="E2620" s="26">
        <v>-764</v>
      </c>
      <c r="F2620" s="24">
        <v>2</v>
      </c>
      <c r="G2620" s="24">
        <v>1</v>
      </c>
      <c r="H2620" s="23" t="s">
        <v>2938</v>
      </c>
      <c r="I2620" s="23" t="s">
        <v>2939</v>
      </c>
      <c r="J2620" s="23" t="s">
        <v>2940</v>
      </c>
      <c r="K2620" s="23" t="s">
        <v>154</v>
      </c>
      <c r="L2620" s="27">
        <v>0.59699999999999998</v>
      </c>
      <c r="M2620" s="25">
        <v>-2454</v>
      </c>
      <c r="N2620" s="25">
        <v>-1360</v>
      </c>
      <c r="O2620" s="24">
        <v>0</v>
      </c>
      <c r="P2620" s="24">
        <v>2</v>
      </c>
      <c r="Q2620" s="24">
        <v>0</v>
      </c>
      <c r="R2620" s="66"/>
      <c r="S2620" s="66"/>
      <c r="T2620" s="66"/>
      <c r="U2620" s="66"/>
      <c r="V2620" s="66"/>
      <c r="W2620" s="24"/>
      <c r="X2620" s="24"/>
      <c r="Y2620" s="24"/>
      <c r="Z2620" s="24"/>
      <c r="AA2620" s="28"/>
      <c r="AB2620" s="28">
        <v>0.5</v>
      </c>
      <c r="AC2620" s="28"/>
      <c r="AD2620" s="28">
        <v>10</v>
      </c>
      <c r="AE2620" s="28">
        <v>10.000973800000001</v>
      </c>
      <c r="AF2620" t="s">
        <v>584</v>
      </c>
    </row>
    <row r="2621" spans="1:32" ht="18" customHeight="1">
      <c r="A2621" s="22">
        <v>46190</v>
      </c>
      <c r="B2621" s="23" t="s">
        <v>52</v>
      </c>
      <c r="C2621" s="24">
        <v>726</v>
      </c>
      <c r="D2621" s="25">
        <v>3667</v>
      </c>
      <c r="E2621" s="26">
        <v>-817</v>
      </c>
      <c r="F2621" s="24">
        <v>11</v>
      </c>
      <c r="G2621" s="24">
        <v>7</v>
      </c>
      <c r="H2621" s="23" t="s">
        <v>359</v>
      </c>
      <c r="I2621" s="23" t="s">
        <v>4143</v>
      </c>
      <c r="J2621" s="23" t="s">
        <v>1070</v>
      </c>
      <c r="K2621" s="23" t="s">
        <v>154</v>
      </c>
      <c r="L2621" s="27">
        <v>0.92569999999999997</v>
      </c>
      <c r="M2621" s="25">
        <v>-1844</v>
      </c>
      <c r="N2621" s="25">
        <v>-510</v>
      </c>
      <c r="O2621" s="24">
        <v>0</v>
      </c>
      <c r="P2621" s="24">
        <v>6</v>
      </c>
      <c r="Q2621" s="24">
        <v>0</v>
      </c>
      <c r="R2621" s="66"/>
      <c r="S2621" s="66"/>
      <c r="T2621" s="66"/>
      <c r="U2621" s="66"/>
      <c r="V2621" s="66"/>
      <c r="W2621" s="24"/>
      <c r="X2621" s="24"/>
      <c r="Y2621" s="24"/>
      <c r="Z2621" s="24"/>
      <c r="AA2621" s="28"/>
      <c r="AB2621" s="28">
        <v>0.6</v>
      </c>
      <c r="AC2621" s="28"/>
      <c r="AD2621" s="28">
        <v>40</v>
      </c>
      <c r="AE2621" s="28">
        <v>40.000973790000003</v>
      </c>
      <c r="AF2621" t="s">
        <v>664</v>
      </c>
    </row>
    <row r="2622" spans="1:32" ht="18" customHeight="1">
      <c r="A2622" s="22">
        <v>46190</v>
      </c>
      <c r="B2622" s="23" t="s">
        <v>44</v>
      </c>
      <c r="C2622" s="24">
        <v>568</v>
      </c>
      <c r="D2622" s="25">
        <v>2904</v>
      </c>
      <c r="E2622" s="26">
        <v>-820</v>
      </c>
      <c r="F2622" s="24">
        <v>9</v>
      </c>
      <c r="G2622" s="24">
        <v>6</v>
      </c>
      <c r="H2622" s="23" t="s">
        <v>868</v>
      </c>
      <c r="I2622" s="23" t="s">
        <v>3166</v>
      </c>
      <c r="J2622" s="23" t="s">
        <v>4144</v>
      </c>
      <c r="K2622" s="23" t="s">
        <v>154</v>
      </c>
      <c r="L2622" s="27">
        <v>0.90590000000000004</v>
      </c>
      <c r="M2622" s="25">
        <v>202</v>
      </c>
      <c r="N2622" s="25">
        <v>-536</v>
      </c>
      <c r="O2622" s="24">
        <v>0</v>
      </c>
      <c r="P2622" s="24">
        <v>8</v>
      </c>
      <c r="Q2622" s="24">
        <v>1</v>
      </c>
      <c r="R2622" s="66">
        <v>473.32191780821921</v>
      </c>
      <c r="S2622" s="66">
        <v>6.1353592359453009</v>
      </c>
      <c r="T2622" s="66">
        <v>322.66666666666669</v>
      </c>
      <c r="U2622" s="66">
        <v>484</v>
      </c>
      <c r="V2622" s="66">
        <v>193.6</v>
      </c>
      <c r="W2622" s="24">
        <v>0</v>
      </c>
      <c r="X2622" s="24">
        <v>0</v>
      </c>
      <c r="Y2622" s="24">
        <v>0</v>
      </c>
      <c r="Z2622" s="24">
        <v>0</v>
      </c>
      <c r="AA2622" s="28">
        <v>0</v>
      </c>
      <c r="AB2622" s="28">
        <v>0.5</v>
      </c>
      <c r="AC2622" s="28">
        <v>0</v>
      </c>
      <c r="AD2622" s="28">
        <v>20</v>
      </c>
      <c r="AE2622" s="28">
        <v>20.000973779999999</v>
      </c>
      <c r="AF2622" t="s">
        <v>590</v>
      </c>
    </row>
    <row r="2623" spans="1:32" ht="18" customHeight="1">
      <c r="A2623" s="22">
        <v>46190</v>
      </c>
      <c r="B2623" s="23" t="s">
        <v>166</v>
      </c>
      <c r="C2623" s="24">
        <v>653</v>
      </c>
      <c r="D2623" s="25">
        <v>1317</v>
      </c>
      <c r="E2623" s="26">
        <v>-840</v>
      </c>
      <c r="F2623" s="24">
        <v>9</v>
      </c>
      <c r="G2623" s="24">
        <v>4</v>
      </c>
      <c r="H2623" s="23" t="s">
        <v>486</v>
      </c>
      <c r="I2623" s="23" t="s">
        <v>3463</v>
      </c>
      <c r="J2623" s="23" t="s">
        <v>3867</v>
      </c>
      <c r="K2623" s="23" t="s">
        <v>154</v>
      </c>
      <c r="L2623" s="27">
        <v>0.78739999999999999</v>
      </c>
      <c r="M2623" s="25">
        <v>8498</v>
      </c>
      <c r="N2623" s="25">
        <v>-2156</v>
      </c>
      <c r="O2623" s="24">
        <v>0</v>
      </c>
      <c r="P2623" s="24">
        <v>3</v>
      </c>
      <c r="Q2623" s="24">
        <v>0</v>
      </c>
      <c r="R2623" s="66"/>
      <c r="S2623" s="66"/>
      <c r="T2623" s="66"/>
      <c r="U2623" s="66"/>
      <c r="V2623" s="66"/>
      <c r="W2623" s="24"/>
      <c r="X2623" s="24"/>
      <c r="Y2623" s="24"/>
      <c r="Z2623" s="24"/>
      <c r="AA2623" s="28"/>
      <c r="AB2623" s="28">
        <v>0.5</v>
      </c>
      <c r="AC2623" s="28"/>
      <c r="AD2623" s="28">
        <v>30</v>
      </c>
      <c r="AE2623" s="28">
        <v>30.000973770000002</v>
      </c>
      <c r="AF2623" t="s">
        <v>661</v>
      </c>
    </row>
    <row r="2624" spans="1:32" ht="18" customHeight="1">
      <c r="A2624" s="22">
        <v>46190</v>
      </c>
      <c r="B2624" s="23" t="s">
        <v>9</v>
      </c>
      <c r="C2624" s="24">
        <v>510</v>
      </c>
      <c r="D2624" s="25">
        <v>4687</v>
      </c>
      <c r="E2624" s="26">
        <v>-849</v>
      </c>
      <c r="F2624" s="24">
        <v>11</v>
      </c>
      <c r="G2624" s="24">
        <v>18</v>
      </c>
      <c r="H2624" s="23" t="s">
        <v>1605</v>
      </c>
      <c r="I2624" s="23" t="s">
        <v>4145</v>
      </c>
      <c r="J2624" s="23" t="s">
        <v>2478</v>
      </c>
      <c r="K2624" s="23" t="s">
        <v>370</v>
      </c>
      <c r="L2624" s="27">
        <v>0.93959999999999999</v>
      </c>
      <c r="M2624" s="25">
        <v>-6</v>
      </c>
      <c r="N2624" s="25">
        <v>1713</v>
      </c>
      <c r="O2624" s="24">
        <v>0</v>
      </c>
      <c r="P2624" s="24">
        <v>0</v>
      </c>
      <c r="Q2624" s="24">
        <v>1</v>
      </c>
      <c r="R2624" s="66">
        <v>829.22187629721884</v>
      </c>
      <c r="S2624" s="66">
        <v>5.6522869620000638</v>
      </c>
      <c r="T2624" s="66">
        <v>426.09090909090912</v>
      </c>
      <c r="U2624" s="66">
        <v>260.38888888888891</v>
      </c>
      <c r="V2624" s="66">
        <v>161.62068965517241</v>
      </c>
      <c r="W2624" s="24">
        <v>0</v>
      </c>
      <c r="X2624" s="24">
        <v>5</v>
      </c>
      <c r="Y2624" s="24">
        <v>1</v>
      </c>
      <c r="Z2624" s="24">
        <v>6</v>
      </c>
      <c r="AA2624" s="28">
        <v>3</v>
      </c>
      <c r="AB2624" s="28">
        <v>0.6</v>
      </c>
      <c r="AC2624" s="28">
        <v>1.8</v>
      </c>
      <c r="AD2624" s="28">
        <v>28</v>
      </c>
      <c r="AE2624" s="28">
        <v>28.000973760000001</v>
      </c>
      <c r="AF2624" t="s">
        <v>633</v>
      </c>
    </row>
    <row r="2625" spans="1:32" ht="18" customHeight="1">
      <c r="A2625" s="22">
        <v>46190</v>
      </c>
      <c r="B2625" s="23" t="s">
        <v>20</v>
      </c>
      <c r="C2625" s="24">
        <v>700</v>
      </c>
      <c r="D2625" s="25">
        <v>775</v>
      </c>
      <c r="E2625" s="26">
        <v>-869</v>
      </c>
      <c r="F2625" s="24">
        <v>3</v>
      </c>
      <c r="G2625" s="24">
        <v>2</v>
      </c>
      <c r="H2625" s="23" t="s">
        <v>4146</v>
      </c>
      <c r="I2625" s="23" t="s">
        <v>1192</v>
      </c>
      <c r="J2625" s="23" t="s">
        <v>4147</v>
      </c>
      <c r="K2625" s="23" t="s">
        <v>154</v>
      </c>
      <c r="L2625" s="27">
        <v>0.62619999999999998</v>
      </c>
      <c r="M2625" s="25">
        <v>-358</v>
      </c>
      <c r="N2625" s="25">
        <v>2411</v>
      </c>
      <c r="O2625" s="24">
        <v>0</v>
      </c>
      <c r="P2625" s="24">
        <v>0</v>
      </c>
      <c r="Q2625" s="24">
        <v>0</v>
      </c>
      <c r="R2625" s="66"/>
      <c r="S2625" s="66"/>
      <c r="T2625" s="66"/>
      <c r="U2625" s="66"/>
      <c r="V2625" s="66"/>
      <c r="W2625" s="24"/>
      <c r="X2625" s="24"/>
      <c r="Y2625" s="24"/>
      <c r="Z2625" s="24"/>
      <c r="AA2625" s="28"/>
      <c r="AB2625" s="28">
        <v>0.5</v>
      </c>
      <c r="AC2625" s="28"/>
      <c r="AD2625" s="28">
        <v>10</v>
      </c>
      <c r="AE2625" s="28">
        <v>10.00097375</v>
      </c>
      <c r="AF2625" t="s">
        <v>584</v>
      </c>
    </row>
    <row r="2626" spans="1:32" ht="18" customHeight="1">
      <c r="A2626" s="22">
        <v>46190</v>
      </c>
      <c r="B2626" s="23" t="s">
        <v>156</v>
      </c>
      <c r="C2626" s="24">
        <v>716</v>
      </c>
      <c r="D2626" s="25">
        <v>1395</v>
      </c>
      <c r="E2626" s="26">
        <v>-874</v>
      </c>
      <c r="F2626" s="24">
        <v>6</v>
      </c>
      <c r="G2626" s="24">
        <v>2</v>
      </c>
      <c r="H2626" s="23" t="s">
        <v>1901</v>
      </c>
      <c r="I2626" s="23" t="s">
        <v>2113</v>
      </c>
      <c r="J2626" s="23" t="s">
        <v>4148</v>
      </c>
      <c r="K2626" s="23" t="s">
        <v>154</v>
      </c>
      <c r="L2626" s="27">
        <v>0.79120000000000001</v>
      </c>
      <c r="M2626" s="25">
        <v>-3272</v>
      </c>
      <c r="N2626" s="25">
        <v>-36</v>
      </c>
      <c r="O2626" s="24">
        <v>0</v>
      </c>
      <c r="P2626" s="24">
        <v>6</v>
      </c>
      <c r="Q2626" s="24">
        <v>0</v>
      </c>
      <c r="R2626" s="66"/>
      <c r="S2626" s="66"/>
      <c r="T2626" s="66"/>
      <c r="U2626" s="66"/>
      <c r="V2626" s="66"/>
      <c r="W2626" s="24"/>
      <c r="X2626" s="24"/>
      <c r="Y2626" s="24"/>
      <c r="Z2626" s="24"/>
      <c r="AA2626" s="28"/>
      <c r="AB2626" s="28">
        <v>0.5</v>
      </c>
      <c r="AC2626" s="28"/>
      <c r="AD2626" s="28">
        <v>40</v>
      </c>
      <c r="AE2626" s="28">
        <v>40.000973739999999</v>
      </c>
      <c r="AF2626" t="s">
        <v>664</v>
      </c>
    </row>
    <row r="2627" spans="1:32" ht="18" customHeight="1">
      <c r="A2627" s="22">
        <v>46190</v>
      </c>
      <c r="B2627" s="23" t="s">
        <v>293</v>
      </c>
      <c r="C2627" s="24">
        <v>733</v>
      </c>
      <c r="D2627" s="25">
        <v>859</v>
      </c>
      <c r="E2627" s="26">
        <v>-914</v>
      </c>
      <c r="F2627" s="24">
        <v>5</v>
      </c>
      <c r="G2627" s="24">
        <v>0</v>
      </c>
      <c r="H2627" s="23" t="s">
        <v>4149</v>
      </c>
      <c r="I2627" s="23" t="s">
        <v>4149</v>
      </c>
      <c r="J2627" s="23" t="s">
        <v>214</v>
      </c>
      <c r="K2627" s="23" t="s">
        <v>154</v>
      </c>
      <c r="L2627" s="27">
        <v>0.64529999999999998</v>
      </c>
      <c r="M2627" s="25">
        <v>-752</v>
      </c>
      <c r="N2627" s="25">
        <v>-22</v>
      </c>
      <c r="O2627" s="24">
        <v>0</v>
      </c>
      <c r="P2627" s="24">
        <v>3</v>
      </c>
      <c r="Q2627" s="24">
        <v>0</v>
      </c>
      <c r="R2627" s="66"/>
      <c r="S2627" s="66"/>
      <c r="T2627" s="66"/>
      <c r="U2627" s="66"/>
      <c r="V2627" s="66"/>
      <c r="W2627" s="24"/>
      <c r="X2627" s="24"/>
      <c r="Y2627" s="24"/>
      <c r="Z2627" s="24"/>
      <c r="AA2627" s="28"/>
      <c r="AB2627" s="28">
        <v>0.5</v>
      </c>
      <c r="AC2627" s="28"/>
      <c r="AD2627" s="28">
        <v>10</v>
      </c>
      <c r="AE2627" s="28">
        <v>10.00097373</v>
      </c>
      <c r="AF2627" t="s">
        <v>584</v>
      </c>
    </row>
    <row r="2628" spans="1:32" ht="18" customHeight="1">
      <c r="A2628" s="22">
        <v>46190</v>
      </c>
      <c r="B2628" s="23" t="s">
        <v>9</v>
      </c>
      <c r="C2628" s="24">
        <v>533</v>
      </c>
      <c r="D2628" s="25">
        <v>2362</v>
      </c>
      <c r="E2628" s="26">
        <v>-928</v>
      </c>
      <c r="F2628" s="24">
        <v>5</v>
      </c>
      <c r="G2628" s="24">
        <v>6</v>
      </c>
      <c r="H2628" s="23" t="s">
        <v>2164</v>
      </c>
      <c r="I2628" s="23" t="s">
        <v>4150</v>
      </c>
      <c r="J2628" s="23" t="s">
        <v>2016</v>
      </c>
      <c r="K2628" s="23" t="s">
        <v>154</v>
      </c>
      <c r="L2628" s="27">
        <v>0.86899999999999999</v>
      </c>
      <c r="M2628" s="25">
        <v>1263</v>
      </c>
      <c r="N2628" s="25">
        <v>-889</v>
      </c>
      <c r="O2628" s="24">
        <v>0</v>
      </c>
      <c r="P2628" s="24">
        <v>3</v>
      </c>
      <c r="Q2628" s="24">
        <v>1</v>
      </c>
      <c r="R2628" s="66">
        <v>408.52044416770451</v>
      </c>
      <c r="S2628" s="66">
        <v>5.7818403796466047</v>
      </c>
      <c r="T2628" s="66">
        <v>472.4</v>
      </c>
      <c r="U2628" s="66">
        <v>393.66666666666669</v>
      </c>
      <c r="V2628" s="66">
        <v>214.72727272727269</v>
      </c>
      <c r="W2628" s="24">
        <v>0</v>
      </c>
      <c r="X2628" s="24">
        <v>2</v>
      </c>
      <c r="Y2628" s="24">
        <v>0</v>
      </c>
      <c r="Z2628" s="24">
        <v>5</v>
      </c>
      <c r="AA2628" s="28">
        <v>1.75</v>
      </c>
      <c r="AB2628" s="28">
        <v>0.5</v>
      </c>
      <c r="AC2628" s="28">
        <v>0.875</v>
      </c>
      <c r="AD2628" s="28">
        <v>18.8</v>
      </c>
      <c r="AE2628" s="28">
        <v>18.800973720000002</v>
      </c>
      <c r="AF2628" t="s">
        <v>612</v>
      </c>
    </row>
    <row r="2629" spans="1:32" ht="18" customHeight="1">
      <c r="A2629" s="22">
        <v>46190</v>
      </c>
      <c r="B2629" s="23" t="s">
        <v>307</v>
      </c>
      <c r="C2629" s="24">
        <v>637</v>
      </c>
      <c r="D2629" s="25">
        <v>762</v>
      </c>
      <c r="E2629" s="26">
        <v>-947</v>
      </c>
      <c r="F2629" s="24">
        <v>3</v>
      </c>
      <c r="G2629" s="24">
        <v>2</v>
      </c>
      <c r="H2629" s="23" t="s">
        <v>816</v>
      </c>
      <c r="I2629" s="23" t="s">
        <v>3080</v>
      </c>
      <c r="J2629" s="23" t="s">
        <v>1855</v>
      </c>
      <c r="K2629" s="23" t="s">
        <v>154</v>
      </c>
      <c r="L2629" s="27">
        <v>0.5857</v>
      </c>
      <c r="M2629" s="25">
        <v>785</v>
      </c>
      <c r="N2629" s="25">
        <v>-1745</v>
      </c>
      <c r="O2629" s="24">
        <v>0</v>
      </c>
      <c r="P2629" s="24">
        <v>7</v>
      </c>
      <c r="Q2629" s="24">
        <v>0</v>
      </c>
      <c r="R2629" s="66"/>
      <c r="S2629" s="66"/>
      <c r="T2629" s="66"/>
      <c r="U2629" s="66"/>
      <c r="V2629" s="66"/>
      <c r="W2629" s="24"/>
      <c r="X2629" s="24"/>
      <c r="Y2629" s="24"/>
      <c r="Z2629" s="24"/>
      <c r="AA2629" s="28"/>
      <c r="AB2629" s="28">
        <v>0.5</v>
      </c>
      <c r="AC2629" s="28"/>
      <c r="AD2629" s="28">
        <v>10</v>
      </c>
      <c r="AE2629" s="28">
        <v>10.00097371</v>
      </c>
      <c r="AF2629" t="s">
        <v>584</v>
      </c>
    </row>
    <row r="2630" spans="1:32" ht="18" customHeight="1">
      <c r="A2630" s="22">
        <v>46190</v>
      </c>
      <c r="B2630" s="23" t="s">
        <v>351</v>
      </c>
      <c r="C2630" s="24">
        <v>750</v>
      </c>
      <c r="D2630" s="25">
        <v>1554</v>
      </c>
      <c r="E2630" s="26">
        <v>-951</v>
      </c>
      <c r="F2630" s="24">
        <v>12</v>
      </c>
      <c r="G2630" s="24">
        <v>7</v>
      </c>
      <c r="H2630" s="23" t="s">
        <v>3535</v>
      </c>
      <c r="I2630" s="23" t="s">
        <v>4128</v>
      </c>
      <c r="J2630" s="23" t="s">
        <v>2733</v>
      </c>
      <c r="K2630" s="23" t="s">
        <v>154</v>
      </c>
      <c r="L2630" s="27">
        <v>0.79600000000000004</v>
      </c>
      <c r="M2630" s="25">
        <v>106</v>
      </c>
      <c r="N2630" s="25">
        <v>-1122</v>
      </c>
      <c r="O2630" s="24">
        <v>0</v>
      </c>
      <c r="P2630" s="24">
        <v>0</v>
      </c>
      <c r="Q2630" s="24">
        <v>0</v>
      </c>
      <c r="R2630" s="66"/>
      <c r="S2630" s="66"/>
      <c r="T2630" s="66"/>
      <c r="U2630" s="66"/>
      <c r="V2630" s="66"/>
      <c r="W2630" s="24"/>
      <c r="X2630" s="24"/>
      <c r="Y2630" s="24"/>
      <c r="Z2630" s="24"/>
      <c r="AA2630" s="28"/>
      <c r="AB2630" s="28">
        <v>0.5</v>
      </c>
      <c r="AC2630" s="28"/>
      <c r="AD2630" s="28">
        <v>30</v>
      </c>
      <c r="AE2630" s="28">
        <v>30.000973699999999</v>
      </c>
      <c r="AF2630" t="s">
        <v>661</v>
      </c>
    </row>
    <row r="2631" spans="1:32" ht="18" customHeight="1">
      <c r="A2631" s="22">
        <v>46190</v>
      </c>
      <c r="B2631" s="23" t="s">
        <v>461</v>
      </c>
      <c r="C2631" s="24">
        <v>738</v>
      </c>
      <c r="D2631" s="25">
        <v>1213</v>
      </c>
      <c r="E2631" s="26">
        <v>-984</v>
      </c>
      <c r="F2631" s="24">
        <v>13</v>
      </c>
      <c r="G2631" s="24">
        <v>6</v>
      </c>
      <c r="H2631" s="23" t="s">
        <v>348</v>
      </c>
      <c r="I2631" s="23" t="s">
        <v>687</v>
      </c>
      <c r="J2631" s="23" t="s">
        <v>2554</v>
      </c>
      <c r="K2631" s="23" t="s">
        <v>154</v>
      </c>
      <c r="L2631" s="27">
        <v>0.72960000000000003</v>
      </c>
      <c r="M2631" s="25">
        <v>-1024</v>
      </c>
      <c r="N2631" s="25">
        <v>-1121</v>
      </c>
      <c r="O2631" s="24">
        <v>0</v>
      </c>
      <c r="P2631" s="24">
        <v>8</v>
      </c>
      <c r="Q2631" s="24">
        <v>0</v>
      </c>
      <c r="R2631" s="66"/>
      <c r="S2631" s="66"/>
      <c r="T2631" s="66"/>
      <c r="U2631" s="66"/>
      <c r="V2631" s="66"/>
      <c r="W2631" s="24"/>
      <c r="X2631" s="24"/>
      <c r="Y2631" s="24"/>
      <c r="Z2631" s="24"/>
      <c r="AA2631" s="28"/>
      <c r="AB2631" s="28">
        <v>0.5</v>
      </c>
      <c r="AC2631" s="28"/>
      <c r="AD2631" s="28">
        <v>40</v>
      </c>
      <c r="AE2631" s="28">
        <v>40.000973690000002</v>
      </c>
      <c r="AF2631" t="s">
        <v>664</v>
      </c>
    </row>
    <row r="2632" spans="1:32" ht="18" customHeight="1">
      <c r="A2632" s="22">
        <v>46190</v>
      </c>
      <c r="B2632" s="23" t="s">
        <v>38</v>
      </c>
      <c r="C2632" s="24">
        <v>710</v>
      </c>
      <c r="D2632" s="25">
        <v>999</v>
      </c>
      <c r="E2632" s="26">
        <v>-992</v>
      </c>
      <c r="F2632" s="24">
        <v>5</v>
      </c>
      <c r="G2632" s="24">
        <v>3</v>
      </c>
      <c r="H2632" s="23" t="s">
        <v>2156</v>
      </c>
      <c r="I2632" s="23" t="s">
        <v>1961</v>
      </c>
      <c r="J2632" s="23" t="s">
        <v>1602</v>
      </c>
      <c r="K2632" s="23" t="s">
        <v>154</v>
      </c>
      <c r="L2632" s="27">
        <v>0.66900000000000004</v>
      </c>
      <c r="M2632" s="25">
        <v>3220</v>
      </c>
      <c r="N2632" s="25">
        <v>-1375</v>
      </c>
      <c r="O2632" s="24">
        <v>0</v>
      </c>
      <c r="P2632" s="24">
        <v>0</v>
      </c>
      <c r="Q2632" s="24">
        <v>0</v>
      </c>
      <c r="R2632" s="66"/>
      <c r="S2632" s="66"/>
      <c r="T2632" s="66"/>
      <c r="U2632" s="66"/>
      <c r="V2632" s="66"/>
      <c r="W2632" s="24"/>
      <c r="X2632" s="24"/>
      <c r="Y2632" s="24"/>
      <c r="Z2632" s="24"/>
      <c r="AA2632" s="28"/>
      <c r="AB2632" s="28">
        <v>0.5</v>
      </c>
      <c r="AC2632" s="28"/>
      <c r="AD2632" s="28">
        <v>10</v>
      </c>
      <c r="AE2632" s="28">
        <v>10.00097368</v>
      </c>
      <c r="AF2632" t="s">
        <v>584</v>
      </c>
    </row>
    <row r="2633" spans="1:32" ht="18" customHeight="1">
      <c r="A2633" s="22">
        <v>46190</v>
      </c>
      <c r="B2633" s="23" t="s">
        <v>9</v>
      </c>
      <c r="C2633" s="24">
        <v>523</v>
      </c>
      <c r="D2633" s="25">
        <v>2736</v>
      </c>
      <c r="E2633" s="26">
        <v>-995</v>
      </c>
      <c r="F2633" s="24">
        <v>8</v>
      </c>
      <c r="G2633" s="24">
        <v>4</v>
      </c>
      <c r="H2633" s="23" t="s">
        <v>1763</v>
      </c>
      <c r="I2633" s="23" t="s">
        <v>936</v>
      </c>
      <c r="J2633" s="23" t="s">
        <v>2378</v>
      </c>
      <c r="K2633" s="23" t="s">
        <v>203</v>
      </c>
      <c r="L2633" s="27">
        <v>0.87880000000000003</v>
      </c>
      <c r="M2633" s="25">
        <v>-464</v>
      </c>
      <c r="N2633" s="25">
        <v>-1450</v>
      </c>
      <c r="O2633" s="24">
        <v>0</v>
      </c>
      <c r="P2633" s="24">
        <v>3</v>
      </c>
      <c r="Q2633" s="24">
        <v>1</v>
      </c>
      <c r="R2633" s="66">
        <v>452.34978206724782</v>
      </c>
      <c r="S2633" s="66">
        <v>6.0484167528420674</v>
      </c>
      <c r="T2633" s="66">
        <v>342</v>
      </c>
      <c r="U2633" s="66">
        <v>684</v>
      </c>
      <c r="V2633" s="66">
        <v>228</v>
      </c>
      <c r="W2633" s="24">
        <v>0</v>
      </c>
      <c r="X2633" s="24">
        <v>0</v>
      </c>
      <c r="Y2633" s="24">
        <v>0</v>
      </c>
      <c r="Z2633" s="24">
        <v>0</v>
      </c>
      <c r="AA2633" s="28">
        <v>0</v>
      </c>
      <c r="AB2633" s="28">
        <v>0.5</v>
      </c>
      <c r="AC2633" s="28">
        <v>0</v>
      </c>
      <c r="AD2633" s="28">
        <v>10</v>
      </c>
      <c r="AE2633" s="28">
        <v>10.00097367</v>
      </c>
      <c r="AF2633" t="s">
        <v>584</v>
      </c>
    </row>
    <row r="2634" spans="1:32" ht="18" customHeight="1">
      <c r="A2634" s="22">
        <v>46190</v>
      </c>
      <c r="B2634" s="23" t="s">
        <v>184</v>
      </c>
      <c r="C2634" s="24">
        <v>762</v>
      </c>
      <c r="D2634" s="25">
        <v>1312</v>
      </c>
      <c r="E2634" s="26">
        <v>-1000</v>
      </c>
      <c r="F2634" s="24">
        <v>6</v>
      </c>
      <c r="G2634" s="24">
        <v>7</v>
      </c>
      <c r="H2634" s="23" t="s">
        <v>1291</v>
      </c>
      <c r="I2634" s="23" t="s">
        <v>1878</v>
      </c>
      <c r="J2634" s="23" t="s">
        <v>1120</v>
      </c>
      <c r="K2634" s="23" t="s">
        <v>154</v>
      </c>
      <c r="L2634" s="27">
        <v>0.74590000000000001</v>
      </c>
      <c r="M2634" s="25">
        <v>-325</v>
      </c>
      <c r="N2634" s="25">
        <v>-1759</v>
      </c>
      <c r="O2634" s="24">
        <v>0</v>
      </c>
      <c r="P2634" s="24">
        <v>2</v>
      </c>
      <c r="Q2634" s="24">
        <v>0</v>
      </c>
      <c r="R2634" s="66"/>
      <c r="S2634" s="66"/>
      <c r="T2634" s="66"/>
      <c r="U2634" s="66"/>
      <c r="V2634" s="66"/>
      <c r="W2634" s="24"/>
      <c r="X2634" s="24"/>
      <c r="Y2634" s="24"/>
      <c r="Z2634" s="24"/>
      <c r="AA2634" s="28"/>
      <c r="AB2634" s="28">
        <v>0.5</v>
      </c>
      <c r="AC2634" s="28"/>
      <c r="AD2634" s="28">
        <v>30</v>
      </c>
      <c r="AE2634" s="28">
        <v>30.00097366</v>
      </c>
      <c r="AF2634" t="s">
        <v>661</v>
      </c>
    </row>
    <row r="2635" spans="1:32" ht="18" customHeight="1">
      <c r="A2635" s="22">
        <v>46190</v>
      </c>
      <c r="B2635" s="23" t="s">
        <v>18</v>
      </c>
      <c r="C2635" s="24">
        <v>758</v>
      </c>
      <c r="D2635" s="25">
        <v>1798</v>
      </c>
      <c r="E2635" s="26">
        <v>-1029</v>
      </c>
      <c r="F2635" s="24">
        <v>13</v>
      </c>
      <c r="G2635" s="24">
        <v>11</v>
      </c>
      <c r="H2635" s="23" t="s">
        <v>1162</v>
      </c>
      <c r="I2635" s="23" t="s">
        <v>764</v>
      </c>
      <c r="J2635" s="23" t="s">
        <v>2179</v>
      </c>
      <c r="K2635" s="23" t="s">
        <v>154</v>
      </c>
      <c r="L2635" s="27">
        <v>0.80920000000000003</v>
      </c>
      <c r="M2635" s="25">
        <v>4254</v>
      </c>
      <c r="N2635" s="25">
        <v>449</v>
      </c>
      <c r="O2635" s="24">
        <v>0</v>
      </c>
      <c r="P2635" s="24">
        <v>8</v>
      </c>
      <c r="Q2635" s="24">
        <v>0</v>
      </c>
      <c r="R2635" s="66"/>
      <c r="S2635" s="66"/>
      <c r="T2635" s="66"/>
      <c r="U2635" s="66"/>
      <c r="V2635" s="66"/>
      <c r="W2635" s="24"/>
      <c r="X2635" s="24"/>
      <c r="Y2635" s="24"/>
      <c r="Z2635" s="24"/>
      <c r="AA2635" s="28"/>
      <c r="AB2635" s="28">
        <v>0.5</v>
      </c>
      <c r="AC2635" s="28"/>
      <c r="AD2635" s="28">
        <v>30</v>
      </c>
      <c r="AE2635" s="28">
        <v>30.000973649999999</v>
      </c>
      <c r="AF2635" t="s">
        <v>661</v>
      </c>
    </row>
    <row r="2636" spans="1:32" ht="18" customHeight="1">
      <c r="A2636" s="22">
        <v>46190</v>
      </c>
      <c r="B2636" s="23" t="s">
        <v>9</v>
      </c>
      <c r="C2636" s="24">
        <v>512</v>
      </c>
      <c r="D2636" s="25">
        <v>2739</v>
      </c>
      <c r="E2636" s="26">
        <v>-1072</v>
      </c>
      <c r="F2636" s="24">
        <v>5</v>
      </c>
      <c r="G2636" s="24">
        <v>10</v>
      </c>
      <c r="H2636" s="23" t="s">
        <v>187</v>
      </c>
      <c r="I2636" s="23" t="s">
        <v>4151</v>
      </c>
      <c r="J2636" s="23" t="s">
        <v>4152</v>
      </c>
      <c r="K2636" s="23" t="s">
        <v>154</v>
      </c>
      <c r="L2636" s="27">
        <v>0.86950000000000005</v>
      </c>
      <c r="M2636" s="25">
        <v>-320</v>
      </c>
      <c r="N2636" s="25">
        <v>-176</v>
      </c>
      <c r="O2636" s="24">
        <v>0</v>
      </c>
      <c r="P2636" s="24">
        <v>2</v>
      </c>
      <c r="Q2636" s="24">
        <v>1</v>
      </c>
      <c r="R2636" s="66">
        <v>461.67294520547938</v>
      </c>
      <c r="S2636" s="66">
        <v>5.9327713015128873</v>
      </c>
      <c r="T2636" s="66">
        <v>547.79999999999995</v>
      </c>
      <c r="U2636" s="66">
        <v>273.89999999999998</v>
      </c>
      <c r="V2636" s="66">
        <v>182.6</v>
      </c>
      <c r="W2636" s="24">
        <v>0</v>
      </c>
      <c r="X2636" s="24">
        <v>5</v>
      </c>
      <c r="Y2636" s="24">
        <v>0</v>
      </c>
      <c r="Z2636" s="24">
        <v>1</v>
      </c>
      <c r="AA2636" s="28">
        <v>1.5</v>
      </c>
      <c r="AB2636" s="28">
        <v>0.5</v>
      </c>
      <c r="AC2636" s="28">
        <v>0.75</v>
      </c>
      <c r="AD2636" s="28">
        <v>17.5</v>
      </c>
      <c r="AE2636" s="28">
        <v>17.500973640000002</v>
      </c>
      <c r="AF2636" t="s">
        <v>641</v>
      </c>
    </row>
    <row r="2637" spans="1:32" ht="18" customHeight="1">
      <c r="A2637" s="22">
        <v>46190</v>
      </c>
      <c r="B2637" s="23" t="s">
        <v>179</v>
      </c>
      <c r="C2637" s="24">
        <v>668</v>
      </c>
      <c r="D2637" s="25">
        <v>839</v>
      </c>
      <c r="E2637" s="26">
        <v>-1089</v>
      </c>
      <c r="F2637" s="24">
        <v>1</v>
      </c>
      <c r="G2637" s="24">
        <v>1</v>
      </c>
      <c r="H2637" s="23" t="s">
        <v>3308</v>
      </c>
      <c r="I2637" s="23" t="s">
        <v>3309</v>
      </c>
      <c r="J2637" s="23" t="s">
        <v>3309</v>
      </c>
      <c r="K2637" s="23" t="s">
        <v>154</v>
      </c>
      <c r="L2637" s="27">
        <v>0.56730000000000003</v>
      </c>
      <c r="M2637" s="25">
        <v>-2802</v>
      </c>
      <c r="N2637" s="25">
        <v>-3220</v>
      </c>
      <c r="O2637" s="24">
        <v>0</v>
      </c>
      <c r="P2637" s="24">
        <v>8</v>
      </c>
      <c r="Q2637" s="24">
        <v>0</v>
      </c>
      <c r="R2637" s="66"/>
      <c r="S2637" s="66"/>
      <c r="T2637" s="66"/>
      <c r="U2637" s="66"/>
      <c r="V2637" s="66"/>
      <c r="W2637" s="24"/>
      <c r="X2637" s="24"/>
      <c r="Y2637" s="24"/>
      <c r="Z2637" s="24"/>
      <c r="AA2637" s="28"/>
      <c r="AB2637" s="28">
        <v>0.5</v>
      </c>
      <c r="AC2637" s="28"/>
      <c r="AD2637" s="28">
        <v>10</v>
      </c>
      <c r="AE2637" s="28">
        <v>10.000973630000001</v>
      </c>
      <c r="AF2637" t="s">
        <v>584</v>
      </c>
    </row>
    <row r="2638" spans="1:32" ht="18" customHeight="1">
      <c r="A2638" s="22">
        <v>46190</v>
      </c>
      <c r="B2638" s="23" t="s">
        <v>14</v>
      </c>
      <c r="C2638" s="24">
        <v>506</v>
      </c>
      <c r="D2638" s="25">
        <v>5675</v>
      </c>
      <c r="E2638" s="26">
        <v>-1126</v>
      </c>
      <c r="F2638" s="24">
        <v>14</v>
      </c>
      <c r="G2638" s="24">
        <v>23</v>
      </c>
      <c r="H2638" s="23" t="s">
        <v>1248</v>
      </c>
      <c r="I2638" s="23" t="s">
        <v>1092</v>
      </c>
      <c r="J2638" s="23" t="s">
        <v>4153</v>
      </c>
      <c r="K2638" s="23" t="s">
        <v>154</v>
      </c>
      <c r="L2638" s="27">
        <v>0.93389999999999995</v>
      </c>
      <c r="M2638" s="25">
        <v>2106</v>
      </c>
      <c r="N2638" s="25">
        <v>852</v>
      </c>
      <c r="O2638" s="24">
        <v>0</v>
      </c>
      <c r="P2638" s="24">
        <v>6</v>
      </c>
      <c r="Q2638" s="24">
        <v>1</v>
      </c>
      <c r="R2638" s="66">
        <v>956.85860315483603</v>
      </c>
      <c r="S2638" s="66">
        <v>5.9308658366963423</v>
      </c>
      <c r="T2638" s="66">
        <v>405.35714285714278</v>
      </c>
      <c r="U2638" s="66">
        <v>246.7391304347826</v>
      </c>
      <c r="V2638" s="66">
        <v>153.37837837837839</v>
      </c>
      <c r="W2638" s="24">
        <v>0</v>
      </c>
      <c r="X2638" s="24">
        <v>5</v>
      </c>
      <c r="Y2638" s="24">
        <v>0</v>
      </c>
      <c r="Z2638" s="24">
        <v>6</v>
      </c>
      <c r="AA2638" s="28">
        <v>2.75</v>
      </c>
      <c r="AB2638" s="28">
        <v>0.8</v>
      </c>
      <c r="AC2638" s="28">
        <v>2.2000000000000002</v>
      </c>
      <c r="AD2638" s="28">
        <v>42</v>
      </c>
      <c r="AE2638" s="28">
        <v>42.000973620000003</v>
      </c>
      <c r="AF2638" t="s">
        <v>4154</v>
      </c>
    </row>
    <row r="2639" spans="1:32" ht="18" customHeight="1">
      <c r="A2639" s="22">
        <v>46190</v>
      </c>
      <c r="B2639" s="23" t="s">
        <v>330</v>
      </c>
      <c r="C2639" s="24">
        <v>657</v>
      </c>
      <c r="D2639" s="25">
        <v>721</v>
      </c>
      <c r="E2639" s="26">
        <v>-1302</v>
      </c>
      <c r="F2639" s="24">
        <v>0</v>
      </c>
      <c r="G2639" s="24">
        <v>1</v>
      </c>
      <c r="H2639" s="23" t="s">
        <v>4155</v>
      </c>
      <c r="I2639" s="23" t="s">
        <v>214</v>
      </c>
      <c r="J2639" s="23" t="s">
        <v>4155</v>
      </c>
      <c r="K2639" s="23" t="s">
        <v>154</v>
      </c>
      <c r="L2639" s="27">
        <v>0.39810000000000001</v>
      </c>
      <c r="M2639" s="25">
        <v>-432</v>
      </c>
      <c r="N2639" s="25">
        <v>-1551</v>
      </c>
      <c r="O2639" s="24">
        <v>0</v>
      </c>
      <c r="P2639" s="24">
        <v>7</v>
      </c>
      <c r="Q2639" s="24">
        <v>0</v>
      </c>
      <c r="R2639" s="66"/>
      <c r="S2639" s="66"/>
      <c r="T2639" s="66"/>
      <c r="U2639" s="66"/>
      <c r="V2639" s="66"/>
      <c r="W2639" s="24"/>
      <c r="X2639" s="24"/>
      <c r="Y2639" s="24"/>
      <c r="Z2639" s="24"/>
      <c r="AA2639" s="28"/>
      <c r="AB2639" s="28">
        <v>0.5</v>
      </c>
      <c r="AC2639" s="28"/>
      <c r="AD2639" s="28">
        <v>10</v>
      </c>
      <c r="AE2639" s="28">
        <v>10.000973610000001</v>
      </c>
      <c r="AF2639" t="s">
        <v>584</v>
      </c>
    </row>
    <row r="2640" spans="1:32" ht="18" customHeight="1">
      <c r="A2640" s="22">
        <v>46190</v>
      </c>
      <c r="B2640" s="23" t="s">
        <v>510</v>
      </c>
      <c r="C2640" s="24">
        <v>718</v>
      </c>
      <c r="D2640" s="25">
        <v>1190</v>
      </c>
      <c r="E2640" s="26">
        <v>-1303</v>
      </c>
      <c r="F2640" s="24">
        <v>2</v>
      </c>
      <c r="G2640" s="24">
        <v>2</v>
      </c>
      <c r="H2640" s="23" t="s">
        <v>814</v>
      </c>
      <c r="I2640" s="23" t="s">
        <v>4156</v>
      </c>
      <c r="J2640" s="23" t="s">
        <v>4156</v>
      </c>
      <c r="K2640" s="23" t="s">
        <v>154</v>
      </c>
      <c r="L2640" s="27">
        <v>0.63500000000000001</v>
      </c>
      <c r="M2640" s="25">
        <v>-1507</v>
      </c>
      <c r="N2640" s="25">
        <v>-616</v>
      </c>
      <c r="O2640" s="24">
        <v>0</v>
      </c>
      <c r="P2640" s="24">
        <v>8</v>
      </c>
      <c r="Q2640" s="24">
        <v>0</v>
      </c>
      <c r="R2640" s="66"/>
      <c r="S2640" s="66"/>
      <c r="T2640" s="66"/>
      <c r="U2640" s="66"/>
      <c r="V2640" s="66"/>
      <c r="W2640" s="24"/>
      <c r="X2640" s="24"/>
      <c r="Y2640" s="24"/>
      <c r="Z2640" s="24"/>
      <c r="AA2640" s="28"/>
      <c r="AB2640" s="28">
        <v>0.5</v>
      </c>
      <c r="AC2640" s="28"/>
      <c r="AD2640" s="28">
        <v>30</v>
      </c>
      <c r="AE2640" s="28">
        <v>30.000973599999998</v>
      </c>
      <c r="AF2640" t="s">
        <v>661</v>
      </c>
    </row>
    <row r="2641" spans="1:32" ht="18" customHeight="1">
      <c r="A2641" s="22">
        <v>46190</v>
      </c>
      <c r="B2641" s="23" t="s">
        <v>20</v>
      </c>
      <c r="C2641" s="24">
        <v>682</v>
      </c>
      <c r="D2641" s="25">
        <v>1940</v>
      </c>
      <c r="E2641" s="26">
        <v>-1317</v>
      </c>
      <c r="F2641" s="24">
        <v>13</v>
      </c>
      <c r="G2641" s="24">
        <v>7</v>
      </c>
      <c r="H2641" s="23" t="s">
        <v>446</v>
      </c>
      <c r="I2641" s="23" t="s">
        <v>4009</v>
      </c>
      <c r="J2641" s="23" t="s">
        <v>4157</v>
      </c>
      <c r="K2641" s="23" t="s">
        <v>154</v>
      </c>
      <c r="L2641" s="27">
        <v>0.77370000000000005</v>
      </c>
      <c r="M2641" s="25">
        <v>-229</v>
      </c>
      <c r="N2641" s="25">
        <v>-703</v>
      </c>
      <c r="O2641" s="24">
        <v>0</v>
      </c>
      <c r="P2641" s="24">
        <v>2</v>
      </c>
      <c r="Q2641" s="24">
        <v>0</v>
      </c>
      <c r="R2641" s="66"/>
      <c r="S2641" s="66"/>
      <c r="T2641" s="66"/>
      <c r="U2641" s="66"/>
      <c r="V2641" s="66"/>
      <c r="W2641" s="24"/>
      <c r="X2641" s="24"/>
      <c r="Y2641" s="24"/>
      <c r="Z2641" s="24"/>
      <c r="AA2641" s="28"/>
      <c r="AB2641" s="28">
        <v>0.5</v>
      </c>
      <c r="AC2641" s="28"/>
      <c r="AD2641" s="28">
        <v>30</v>
      </c>
      <c r="AE2641" s="28">
        <v>30.000973590000001</v>
      </c>
      <c r="AF2641" t="s">
        <v>661</v>
      </c>
    </row>
    <row r="2642" spans="1:32" ht="18" customHeight="1">
      <c r="A2642" s="22">
        <v>46190</v>
      </c>
      <c r="B2642" s="23" t="s">
        <v>171</v>
      </c>
      <c r="C2642" s="24">
        <v>663</v>
      </c>
      <c r="D2642" s="25">
        <v>2266</v>
      </c>
      <c r="E2642" s="26">
        <v>-1363</v>
      </c>
      <c r="F2642" s="24">
        <v>8</v>
      </c>
      <c r="G2642" s="24">
        <v>6</v>
      </c>
      <c r="H2642" s="23" t="s">
        <v>3431</v>
      </c>
      <c r="I2642" s="23" t="s">
        <v>4158</v>
      </c>
      <c r="J2642" s="23" t="s">
        <v>4159</v>
      </c>
      <c r="K2642" s="23" t="s">
        <v>154</v>
      </c>
      <c r="L2642" s="27">
        <v>0.79949999999999999</v>
      </c>
      <c r="M2642" s="25">
        <v>3726</v>
      </c>
      <c r="N2642" s="25">
        <v>763</v>
      </c>
      <c r="O2642" s="24">
        <v>0</v>
      </c>
      <c r="P2642" s="24">
        <v>3</v>
      </c>
      <c r="Q2642" s="24">
        <v>0</v>
      </c>
      <c r="R2642" s="66"/>
      <c r="S2642" s="66"/>
      <c r="T2642" s="66"/>
      <c r="U2642" s="66"/>
      <c r="V2642" s="66"/>
      <c r="W2642" s="24"/>
      <c r="X2642" s="24"/>
      <c r="Y2642" s="24"/>
      <c r="Z2642" s="24"/>
      <c r="AA2642" s="28"/>
      <c r="AB2642" s="28">
        <v>0.5</v>
      </c>
      <c r="AC2642" s="28"/>
      <c r="AD2642" s="28">
        <v>30</v>
      </c>
      <c r="AE2642" s="28">
        <v>30.00097358</v>
      </c>
      <c r="AF2642" t="s">
        <v>661</v>
      </c>
    </row>
    <row r="2643" spans="1:32" ht="18" customHeight="1">
      <c r="A2643" s="22">
        <v>46190</v>
      </c>
      <c r="B2643" s="23" t="s">
        <v>49</v>
      </c>
      <c r="C2643" s="24">
        <v>687</v>
      </c>
      <c r="D2643" s="25">
        <v>2387</v>
      </c>
      <c r="E2643" s="26">
        <v>-1363</v>
      </c>
      <c r="F2643" s="24">
        <v>16</v>
      </c>
      <c r="G2643" s="24">
        <v>7</v>
      </c>
      <c r="H2643" s="23" t="s">
        <v>3577</v>
      </c>
      <c r="I2643" s="23" t="s">
        <v>4009</v>
      </c>
      <c r="J2643" s="23" t="s">
        <v>2353</v>
      </c>
      <c r="K2643" s="23" t="s">
        <v>154</v>
      </c>
      <c r="L2643" s="27">
        <v>0.80969999999999998</v>
      </c>
      <c r="M2643" s="25">
        <v>246</v>
      </c>
      <c r="N2643" s="25">
        <v>384</v>
      </c>
      <c r="O2643" s="24">
        <v>0</v>
      </c>
      <c r="P2643" s="24">
        <v>7</v>
      </c>
      <c r="Q2643" s="24">
        <v>0</v>
      </c>
      <c r="R2643" s="66"/>
      <c r="S2643" s="66"/>
      <c r="T2643" s="66"/>
      <c r="U2643" s="66"/>
      <c r="V2643" s="66"/>
      <c r="W2643" s="24"/>
      <c r="X2643" s="24"/>
      <c r="Y2643" s="24"/>
      <c r="Z2643" s="24"/>
      <c r="AA2643" s="28"/>
      <c r="AB2643" s="28">
        <v>0.5</v>
      </c>
      <c r="AC2643" s="28"/>
      <c r="AD2643" s="28">
        <v>30</v>
      </c>
      <c r="AE2643" s="28">
        <v>30.000973569999999</v>
      </c>
      <c r="AF2643" t="s">
        <v>661</v>
      </c>
    </row>
    <row r="2644" spans="1:32" ht="18" customHeight="1">
      <c r="A2644" s="22">
        <v>46190</v>
      </c>
      <c r="B2644" s="23" t="s">
        <v>166</v>
      </c>
      <c r="C2644" s="24">
        <v>651</v>
      </c>
      <c r="D2644" s="25">
        <v>1242</v>
      </c>
      <c r="E2644" s="26">
        <v>-1435</v>
      </c>
      <c r="F2644" s="24">
        <v>4</v>
      </c>
      <c r="G2644" s="24">
        <v>2</v>
      </c>
      <c r="H2644" s="23" t="s">
        <v>2991</v>
      </c>
      <c r="I2644" s="23" t="s">
        <v>1157</v>
      </c>
      <c r="J2644" s="23" t="s">
        <v>1172</v>
      </c>
      <c r="K2644" s="23" t="s">
        <v>154</v>
      </c>
      <c r="L2644" s="27">
        <v>0.6149</v>
      </c>
      <c r="M2644" s="25">
        <v>-5137</v>
      </c>
      <c r="N2644" s="25">
        <v>365</v>
      </c>
      <c r="O2644" s="24">
        <v>0</v>
      </c>
      <c r="P2644" s="24">
        <v>1</v>
      </c>
      <c r="Q2644" s="24">
        <v>0</v>
      </c>
      <c r="R2644" s="66"/>
      <c r="S2644" s="66"/>
      <c r="T2644" s="66"/>
      <c r="U2644" s="66"/>
      <c r="V2644" s="66"/>
      <c r="W2644" s="24"/>
      <c r="X2644" s="24"/>
      <c r="Y2644" s="24"/>
      <c r="Z2644" s="24"/>
      <c r="AA2644" s="28"/>
      <c r="AB2644" s="28">
        <v>0.5</v>
      </c>
      <c r="AC2644" s="28"/>
      <c r="AD2644" s="28">
        <v>30</v>
      </c>
      <c r="AE2644" s="28">
        <v>30.000973559999998</v>
      </c>
      <c r="AF2644" t="s">
        <v>661</v>
      </c>
    </row>
    <row r="2645" spans="1:32" ht="18" customHeight="1">
      <c r="A2645" s="22">
        <v>46190</v>
      </c>
      <c r="B2645" s="23" t="s">
        <v>24</v>
      </c>
      <c r="C2645" s="24">
        <v>632</v>
      </c>
      <c r="D2645" s="25">
        <v>1697</v>
      </c>
      <c r="E2645" s="26">
        <v>-1546</v>
      </c>
      <c r="F2645" s="24">
        <v>0</v>
      </c>
      <c r="G2645" s="24">
        <v>3</v>
      </c>
      <c r="H2645" s="23" t="s">
        <v>4160</v>
      </c>
      <c r="I2645" s="23" t="s">
        <v>214</v>
      </c>
      <c r="J2645" s="23" t="s">
        <v>4160</v>
      </c>
      <c r="K2645" s="23" t="s">
        <v>154</v>
      </c>
      <c r="L2645" s="27">
        <v>0.69630000000000003</v>
      </c>
      <c r="M2645" s="25">
        <v>-717</v>
      </c>
      <c r="N2645" s="25">
        <v>-1673</v>
      </c>
      <c r="O2645" s="24">
        <v>0</v>
      </c>
      <c r="P2645" s="24">
        <v>2</v>
      </c>
      <c r="Q2645" s="24">
        <v>0</v>
      </c>
      <c r="R2645" s="66"/>
      <c r="S2645" s="66"/>
      <c r="T2645" s="66"/>
      <c r="U2645" s="66"/>
      <c r="V2645" s="66"/>
      <c r="W2645" s="24"/>
      <c r="X2645" s="24"/>
      <c r="Y2645" s="24"/>
      <c r="Z2645" s="24"/>
      <c r="AA2645" s="28"/>
      <c r="AB2645" s="28">
        <v>0.5</v>
      </c>
      <c r="AC2645" s="28"/>
      <c r="AD2645" s="28">
        <v>30</v>
      </c>
      <c r="AE2645" s="28">
        <v>30.000973550000001</v>
      </c>
      <c r="AF2645" t="s">
        <v>661</v>
      </c>
    </row>
    <row r="2646" spans="1:32" ht="18" customHeight="1">
      <c r="A2646" s="22">
        <v>46190</v>
      </c>
      <c r="B2646" s="23" t="s">
        <v>470</v>
      </c>
      <c r="C2646" s="24">
        <v>662</v>
      </c>
      <c r="D2646" s="25">
        <v>1546</v>
      </c>
      <c r="E2646" s="26">
        <v>-1562</v>
      </c>
      <c r="F2646" s="24">
        <v>9</v>
      </c>
      <c r="G2646" s="24">
        <v>17</v>
      </c>
      <c r="H2646" s="23" t="s">
        <v>3072</v>
      </c>
      <c r="I2646" s="23" t="s">
        <v>4149</v>
      </c>
      <c r="J2646" s="23" t="s">
        <v>4161</v>
      </c>
      <c r="K2646" s="23" t="s">
        <v>154</v>
      </c>
      <c r="L2646" s="27">
        <v>0.66320000000000001</v>
      </c>
      <c r="M2646" s="25">
        <v>-1228</v>
      </c>
      <c r="N2646" s="25">
        <v>-90</v>
      </c>
      <c r="O2646" s="24">
        <v>0</v>
      </c>
      <c r="P2646" s="24">
        <v>2</v>
      </c>
      <c r="Q2646" s="24">
        <v>0</v>
      </c>
      <c r="R2646" s="66"/>
      <c r="S2646" s="66"/>
      <c r="T2646" s="66"/>
      <c r="U2646" s="66"/>
      <c r="V2646" s="66"/>
      <c r="W2646" s="24"/>
      <c r="X2646" s="24"/>
      <c r="Y2646" s="24"/>
      <c r="Z2646" s="24"/>
      <c r="AA2646" s="28"/>
      <c r="AB2646" s="28">
        <v>0.5</v>
      </c>
      <c r="AC2646" s="28"/>
      <c r="AD2646" s="28">
        <v>30</v>
      </c>
      <c r="AE2646" s="28">
        <v>30.00097354</v>
      </c>
      <c r="AF2646" t="s">
        <v>661</v>
      </c>
    </row>
    <row r="2647" spans="1:32" ht="18" customHeight="1">
      <c r="A2647" s="22">
        <v>46190</v>
      </c>
      <c r="B2647" s="23" t="s">
        <v>307</v>
      </c>
      <c r="C2647" s="24">
        <v>636</v>
      </c>
      <c r="D2647" s="25">
        <v>2661</v>
      </c>
      <c r="E2647" s="26">
        <v>-1598</v>
      </c>
      <c r="F2647" s="24">
        <v>23</v>
      </c>
      <c r="G2647" s="24">
        <v>9</v>
      </c>
      <c r="H2647" s="23" t="s">
        <v>2545</v>
      </c>
      <c r="I2647" s="23" t="s">
        <v>3041</v>
      </c>
      <c r="J2647" s="23" t="s">
        <v>2841</v>
      </c>
      <c r="K2647" s="23" t="s">
        <v>154</v>
      </c>
      <c r="L2647" s="27">
        <v>0.79979999999999996</v>
      </c>
      <c r="M2647" s="25">
        <v>-2926</v>
      </c>
      <c r="N2647" s="25">
        <v>29</v>
      </c>
      <c r="O2647" s="24">
        <v>0</v>
      </c>
      <c r="P2647" s="24">
        <v>6</v>
      </c>
      <c r="Q2647" s="24">
        <v>0</v>
      </c>
      <c r="R2647" s="66"/>
      <c r="S2647" s="66"/>
      <c r="T2647" s="66"/>
      <c r="U2647" s="66"/>
      <c r="V2647" s="66"/>
      <c r="W2647" s="24"/>
      <c r="X2647" s="24"/>
      <c r="Y2647" s="24"/>
      <c r="Z2647" s="24"/>
      <c r="AA2647" s="28"/>
      <c r="AB2647" s="28">
        <v>0.5</v>
      </c>
      <c r="AC2647" s="28"/>
      <c r="AD2647" s="28">
        <v>40</v>
      </c>
      <c r="AE2647" s="28">
        <v>40.000973530000003</v>
      </c>
      <c r="AF2647" t="s">
        <v>664</v>
      </c>
    </row>
    <row r="2648" spans="1:32" ht="18" customHeight="1">
      <c r="A2648" s="22">
        <v>46190</v>
      </c>
      <c r="B2648" s="23" t="s">
        <v>9</v>
      </c>
      <c r="C2648" s="24">
        <v>518</v>
      </c>
      <c r="D2648" s="25">
        <v>3512</v>
      </c>
      <c r="E2648" s="26">
        <v>-1631</v>
      </c>
      <c r="F2648" s="24">
        <v>7</v>
      </c>
      <c r="G2648" s="24">
        <v>10</v>
      </c>
      <c r="H2648" s="23" t="s">
        <v>4162</v>
      </c>
      <c r="I2648" s="23" t="s">
        <v>4163</v>
      </c>
      <c r="J2648" s="23" t="s">
        <v>811</v>
      </c>
      <c r="K2648" s="23" t="s">
        <v>154</v>
      </c>
      <c r="L2648" s="27">
        <v>0.84519999999999995</v>
      </c>
      <c r="M2648" s="25">
        <v>-565</v>
      </c>
      <c r="N2648" s="25">
        <v>-128</v>
      </c>
      <c r="O2648" s="24">
        <v>0</v>
      </c>
      <c r="P2648" s="24">
        <v>8</v>
      </c>
      <c r="Q2648" s="24">
        <v>1</v>
      </c>
      <c r="R2648" s="66">
        <v>576.10798048982974</v>
      </c>
      <c r="S2648" s="66">
        <v>6.0960794138174563</v>
      </c>
      <c r="T2648" s="66">
        <v>501.71428571428572</v>
      </c>
      <c r="U2648" s="66">
        <v>351.2</v>
      </c>
      <c r="V2648" s="66">
        <v>206.58823529411771</v>
      </c>
      <c r="W2648" s="24">
        <v>0</v>
      </c>
      <c r="X2648" s="24">
        <v>3</v>
      </c>
      <c r="Y2648" s="24">
        <v>0</v>
      </c>
      <c r="Z2648" s="24">
        <v>0</v>
      </c>
      <c r="AA2648" s="28">
        <v>0.75</v>
      </c>
      <c r="AB2648" s="28">
        <v>0.6</v>
      </c>
      <c r="AC2648" s="28">
        <v>0.45</v>
      </c>
      <c r="AD2648" s="28">
        <v>14.5</v>
      </c>
      <c r="AE2648" s="28">
        <v>14.500973520000001</v>
      </c>
      <c r="AF2648" t="s">
        <v>785</v>
      </c>
    </row>
    <row r="2649" spans="1:32" ht="18" customHeight="1">
      <c r="A2649" s="22">
        <v>46190</v>
      </c>
      <c r="B2649" s="23" t="s">
        <v>26</v>
      </c>
      <c r="C2649" s="24">
        <v>725</v>
      </c>
      <c r="D2649" s="25">
        <v>1576</v>
      </c>
      <c r="E2649" s="26">
        <v>-1655</v>
      </c>
      <c r="F2649" s="24">
        <v>5</v>
      </c>
      <c r="G2649" s="24">
        <v>4</v>
      </c>
      <c r="H2649" s="23" t="s">
        <v>2884</v>
      </c>
      <c r="I2649" s="23" t="s">
        <v>198</v>
      </c>
      <c r="J2649" s="23" t="s">
        <v>1409</v>
      </c>
      <c r="K2649" s="23" t="s">
        <v>154</v>
      </c>
      <c r="L2649" s="27">
        <v>0.65</v>
      </c>
      <c r="M2649" s="25">
        <v>-9626</v>
      </c>
      <c r="N2649" s="25">
        <v>-808</v>
      </c>
      <c r="O2649" s="24">
        <v>0</v>
      </c>
      <c r="P2649" s="24">
        <v>5</v>
      </c>
      <c r="Q2649" s="24">
        <v>0</v>
      </c>
      <c r="R2649" s="66"/>
      <c r="S2649" s="66"/>
      <c r="T2649" s="66"/>
      <c r="U2649" s="66"/>
      <c r="V2649" s="66"/>
      <c r="W2649" s="24"/>
      <c r="X2649" s="24"/>
      <c r="Y2649" s="24"/>
      <c r="Z2649" s="24"/>
      <c r="AA2649" s="28"/>
      <c r="AB2649" s="28">
        <v>0.5</v>
      </c>
      <c r="AC2649" s="28"/>
      <c r="AD2649" s="28">
        <v>30</v>
      </c>
      <c r="AE2649" s="28">
        <v>30.000973510000001</v>
      </c>
      <c r="AF2649" t="s">
        <v>661</v>
      </c>
    </row>
    <row r="2650" spans="1:32" ht="18" customHeight="1">
      <c r="A2650" s="22">
        <v>46190</v>
      </c>
      <c r="B2650" s="23" t="s">
        <v>171</v>
      </c>
      <c r="C2650" s="24">
        <v>666</v>
      </c>
      <c r="D2650" s="25">
        <v>1881</v>
      </c>
      <c r="E2650" s="26">
        <v>-1856</v>
      </c>
      <c r="F2650" s="24">
        <v>4</v>
      </c>
      <c r="G2650" s="24">
        <v>3</v>
      </c>
      <c r="H2650" s="23" t="s">
        <v>3504</v>
      </c>
      <c r="I2650" s="23" t="s">
        <v>4164</v>
      </c>
      <c r="J2650" s="23" t="s">
        <v>4165</v>
      </c>
      <c r="K2650" s="23" t="s">
        <v>154</v>
      </c>
      <c r="L2650" s="27">
        <v>0.67110000000000003</v>
      </c>
      <c r="M2650" s="25">
        <v>3520</v>
      </c>
      <c r="N2650" s="25">
        <v>-247</v>
      </c>
      <c r="O2650" s="24">
        <v>0</v>
      </c>
      <c r="P2650" s="24">
        <v>6</v>
      </c>
      <c r="Q2650" s="24">
        <v>0</v>
      </c>
      <c r="R2650" s="66"/>
      <c r="S2650" s="66"/>
      <c r="T2650" s="66"/>
      <c r="U2650" s="66"/>
      <c r="V2650" s="66"/>
      <c r="W2650" s="24"/>
      <c r="X2650" s="24"/>
      <c r="Y2650" s="24"/>
      <c r="Z2650" s="24"/>
      <c r="AA2650" s="28"/>
      <c r="AB2650" s="28">
        <v>0.5</v>
      </c>
      <c r="AC2650" s="28"/>
      <c r="AD2650" s="28">
        <v>40</v>
      </c>
      <c r="AE2650" s="28">
        <v>40.000973500000001</v>
      </c>
      <c r="AF2650" t="s">
        <v>664</v>
      </c>
    </row>
    <row r="2651" spans="1:32" ht="18" customHeight="1">
      <c r="A2651" s="22">
        <v>46190</v>
      </c>
      <c r="B2651" s="23" t="s">
        <v>330</v>
      </c>
      <c r="C2651" s="24">
        <v>656</v>
      </c>
      <c r="D2651" s="25">
        <v>1319</v>
      </c>
      <c r="E2651" s="26">
        <v>-1884</v>
      </c>
      <c r="F2651" s="24">
        <v>2</v>
      </c>
      <c r="G2651" s="24">
        <v>0</v>
      </c>
      <c r="H2651" s="23" t="s">
        <v>4166</v>
      </c>
      <c r="I2651" s="23" t="s">
        <v>4166</v>
      </c>
      <c r="J2651" s="23" t="s">
        <v>214</v>
      </c>
      <c r="K2651" s="23" t="s">
        <v>154</v>
      </c>
      <c r="L2651" s="27">
        <v>0.52390000000000003</v>
      </c>
      <c r="M2651" s="25">
        <v>248</v>
      </c>
      <c r="N2651" s="25">
        <v>379</v>
      </c>
      <c r="O2651" s="24">
        <v>0</v>
      </c>
      <c r="P2651" s="24">
        <v>6</v>
      </c>
      <c r="Q2651" s="24">
        <v>0</v>
      </c>
      <c r="R2651" s="66"/>
      <c r="S2651" s="66"/>
      <c r="T2651" s="66"/>
      <c r="U2651" s="66"/>
      <c r="V2651" s="66"/>
      <c r="W2651" s="24"/>
      <c r="X2651" s="24"/>
      <c r="Y2651" s="24"/>
      <c r="Z2651" s="24"/>
      <c r="AA2651" s="28"/>
      <c r="AB2651" s="28">
        <v>0.5</v>
      </c>
      <c r="AC2651" s="28"/>
      <c r="AD2651" s="28">
        <v>40</v>
      </c>
      <c r="AE2651" s="28">
        <v>40.00097349</v>
      </c>
      <c r="AF2651" t="s">
        <v>664</v>
      </c>
    </row>
    <row r="2652" spans="1:32" ht="18" customHeight="1">
      <c r="A2652" s="22">
        <v>46190</v>
      </c>
      <c r="B2652" s="23" t="s">
        <v>14</v>
      </c>
      <c r="C2652" s="24">
        <v>501</v>
      </c>
      <c r="D2652" s="25">
        <v>4156</v>
      </c>
      <c r="E2652" s="26">
        <v>-1959</v>
      </c>
      <c r="F2652" s="24">
        <v>9</v>
      </c>
      <c r="G2652" s="24">
        <v>9</v>
      </c>
      <c r="H2652" s="23" t="s">
        <v>1367</v>
      </c>
      <c r="I2652" s="23" t="s">
        <v>4167</v>
      </c>
      <c r="J2652" s="23" t="s">
        <v>4167</v>
      </c>
      <c r="K2652" s="23" t="s">
        <v>154</v>
      </c>
      <c r="L2652" s="27">
        <v>0.84289999999999998</v>
      </c>
      <c r="M2652" s="25">
        <v>-1125</v>
      </c>
      <c r="N2652" s="25">
        <v>583</v>
      </c>
      <c r="O2652" s="24">
        <v>0</v>
      </c>
      <c r="P2652" s="24">
        <v>1</v>
      </c>
      <c r="Q2652" s="24">
        <v>1</v>
      </c>
      <c r="R2652" s="66">
        <v>690.64700083022001</v>
      </c>
      <c r="S2652" s="66">
        <v>6.0175458591785862</v>
      </c>
      <c r="T2652" s="66">
        <v>461.77777777777783</v>
      </c>
      <c r="U2652" s="66">
        <v>461.77777777777783</v>
      </c>
      <c r="V2652" s="66">
        <v>230.88888888888891</v>
      </c>
      <c r="W2652" s="24">
        <v>0</v>
      </c>
      <c r="X2652" s="24">
        <v>0</v>
      </c>
      <c r="Y2652" s="24">
        <v>0</v>
      </c>
      <c r="Z2652" s="24">
        <v>5</v>
      </c>
      <c r="AA2652" s="28">
        <v>1.25</v>
      </c>
      <c r="AB2652" s="28">
        <v>0.6</v>
      </c>
      <c r="AC2652" s="28">
        <v>0.75</v>
      </c>
      <c r="AD2652" s="28">
        <v>17.5</v>
      </c>
      <c r="AE2652" s="28">
        <v>17.500973479999999</v>
      </c>
      <c r="AF2652" t="s">
        <v>641</v>
      </c>
    </row>
    <row r="2653" spans="1:32" ht="18" customHeight="1">
      <c r="A2653" s="22">
        <v>46190</v>
      </c>
      <c r="B2653" s="23" t="s">
        <v>380</v>
      </c>
      <c r="C2653" s="24">
        <v>723</v>
      </c>
      <c r="D2653" s="25">
        <v>2062</v>
      </c>
      <c r="E2653" s="26">
        <v>-2162</v>
      </c>
      <c r="F2653" s="24">
        <v>5</v>
      </c>
      <c r="G2653" s="24">
        <v>11</v>
      </c>
      <c r="H2653" s="23" t="s">
        <v>3869</v>
      </c>
      <c r="I2653" s="23" t="s">
        <v>4168</v>
      </c>
      <c r="J2653" s="23" t="s">
        <v>602</v>
      </c>
      <c r="K2653" s="23" t="s">
        <v>154</v>
      </c>
      <c r="L2653" s="27">
        <v>0.65049999999999997</v>
      </c>
      <c r="M2653" s="25">
        <v>-2135</v>
      </c>
      <c r="N2653" s="25">
        <v>-2693</v>
      </c>
      <c r="O2653" s="24">
        <v>0</v>
      </c>
      <c r="P2653" s="24">
        <v>3</v>
      </c>
      <c r="Q2653" s="24">
        <v>0</v>
      </c>
      <c r="R2653" s="66"/>
      <c r="S2653" s="66"/>
      <c r="T2653" s="66"/>
      <c r="U2653" s="66"/>
      <c r="V2653" s="66"/>
      <c r="W2653" s="24"/>
      <c r="X2653" s="24"/>
      <c r="Y2653" s="24"/>
      <c r="Z2653" s="24"/>
      <c r="AA2653" s="28"/>
      <c r="AB2653" s="28">
        <v>0.5</v>
      </c>
      <c r="AC2653" s="28"/>
      <c r="AD2653" s="28">
        <v>30</v>
      </c>
      <c r="AE2653" s="28">
        <v>30.000973470000002</v>
      </c>
      <c r="AF2653" t="s">
        <v>661</v>
      </c>
    </row>
    <row r="2654" spans="1:32" ht="18" customHeight="1">
      <c r="A2654" s="22">
        <v>46190</v>
      </c>
      <c r="B2654" s="23" t="s">
        <v>400</v>
      </c>
      <c r="C2654" s="24">
        <v>737</v>
      </c>
      <c r="D2654" s="25">
        <v>1954</v>
      </c>
      <c r="E2654" s="26">
        <v>-2201</v>
      </c>
      <c r="F2654" s="24">
        <v>3</v>
      </c>
      <c r="G2654" s="24">
        <v>2</v>
      </c>
      <c r="H2654" s="23" t="s">
        <v>4169</v>
      </c>
      <c r="I2654" s="23" t="s">
        <v>4170</v>
      </c>
      <c r="J2654" s="23" t="s">
        <v>4171</v>
      </c>
      <c r="K2654" s="23" t="s">
        <v>154</v>
      </c>
      <c r="L2654" s="27">
        <v>0.62450000000000006</v>
      </c>
      <c r="M2654" s="25">
        <v>181</v>
      </c>
      <c r="N2654" s="25">
        <v>-1789</v>
      </c>
      <c r="O2654" s="24">
        <v>0</v>
      </c>
      <c r="P2654" s="24">
        <v>7</v>
      </c>
      <c r="Q2654" s="24">
        <v>0</v>
      </c>
      <c r="R2654" s="66"/>
      <c r="S2654" s="66"/>
      <c r="T2654" s="66"/>
      <c r="U2654" s="66"/>
      <c r="V2654" s="66"/>
      <c r="W2654" s="24"/>
      <c r="X2654" s="24"/>
      <c r="Y2654" s="24"/>
      <c r="Z2654" s="24"/>
      <c r="AA2654" s="28"/>
      <c r="AB2654" s="28">
        <v>0.5</v>
      </c>
      <c r="AC2654" s="28"/>
      <c r="AD2654" s="28">
        <v>30</v>
      </c>
      <c r="AE2654" s="28">
        <v>30.000973460000001</v>
      </c>
      <c r="AF2654" t="s">
        <v>661</v>
      </c>
    </row>
    <row r="2655" spans="1:32" ht="18" customHeight="1">
      <c r="A2655" s="22">
        <v>46190</v>
      </c>
      <c r="B2655" s="23" t="s">
        <v>372</v>
      </c>
      <c r="C2655" s="24">
        <v>712</v>
      </c>
      <c r="D2655" s="25">
        <v>1861</v>
      </c>
      <c r="E2655" s="26">
        <v>-2283</v>
      </c>
      <c r="F2655" s="24">
        <v>9</v>
      </c>
      <c r="G2655" s="24">
        <v>5</v>
      </c>
      <c r="H2655" s="23" t="s">
        <v>3016</v>
      </c>
      <c r="I2655" s="23" t="s">
        <v>2330</v>
      </c>
      <c r="J2655" s="23" t="s">
        <v>1517</v>
      </c>
      <c r="K2655" s="23" t="s">
        <v>154</v>
      </c>
      <c r="L2655" s="27">
        <v>0.59109999999999996</v>
      </c>
      <c r="M2655" s="25">
        <v>-637</v>
      </c>
      <c r="N2655" s="25">
        <v>-503</v>
      </c>
      <c r="O2655" s="24">
        <v>0</v>
      </c>
      <c r="P2655" s="24">
        <v>2</v>
      </c>
      <c r="Q2655" s="24">
        <v>0</v>
      </c>
      <c r="R2655" s="66"/>
      <c r="S2655" s="66"/>
      <c r="T2655" s="66"/>
      <c r="U2655" s="66"/>
      <c r="V2655" s="66"/>
      <c r="W2655" s="24"/>
      <c r="X2655" s="24"/>
      <c r="Y2655" s="24"/>
      <c r="Z2655" s="24"/>
      <c r="AA2655" s="28"/>
      <c r="AB2655" s="28">
        <v>0.5</v>
      </c>
      <c r="AC2655" s="28"/>
      <c r="AD2655" s="28">
        <v>30</v>
      </c>
      <c r="AE2655" s="28">
        <v>30.00097345</v>
      </c>
      <c r="AF2655" t="s">
        <v>661</v>
      </c>
    </row>
    <row r="2656" spans="1:32" ht="18" customHeight="1">
      <c r="A2656" s="22">
        <v>46190</v>
      </c>
      <c r="B2656" s="23" t="s">
        <v>22</v>
      </c>
      <c r="C2656" s="24">
        <v>671</v>
      </c>
      <c r="D2656" s="25">
        <v>3883</v>
      </c>
      <c r="E2656" s="26">
        <v>-2391</v>
      </c>
      <c r="F2656" s="24">
        <v>24</v>
      </c>
      <c r="G2656" s="24">
        <v>9</v>
      </c>
      <c r="H2656" s="23" t="s">
        <v>2316</v>
      </c>
      <c r="I2656" s="23" t="s">
        <v>596</v>
      </c>
      <c r="J2656" s="23" t="s">
        <v>4172</v>
      </c>
      <c r="K2656" s="23" t="s">
        <v>154</v>
      </c>
      <c r="L2656" s="27">
        <v>0.79469999999999996</v>
      </c>
      <c r="M2656" s="25">
        <v>3122</v>
      </c>
      <c r="N2656" s="25">
        <v>-1214</v>
      </c>
      <c r="O2656" s="24">
        <v>0</v>
      </c>
      <c r="P2656" s="24">
        <v>1</v>
      </c>
      <c r="Q2656" s="24">
        <v>0</v>
      </c>
      <c r="R2656" s="66"/>
      <c r="S2656" s="66"/>
      <c r="T2656" s="66"/>
      <c r="U2656" s="66"/>
      <c r="V2656" s="66"/>
      <c r="W2656" s="24"/>
      <c r="X2656" s="24"/>
      <c r="Y2656" s="24"/>
      <c r="Z2656" s="24"/>
      <c r="AA2656" s="28"/>
      <c r="AB2656" s="28">
        <v>0.6</v>
      </c>
      <c r="AC2656" s="28"/>
      <c r="AD2656" s="28">
        <v>30</v>
      </c>
      <c r="AE2656" s="28">
        <v>30.000973439999999</v>
      </c>
      <c r="AF2656" t="s">
        <v>661</v>
      </c>
    </row>
    <row r="2657" spans="1:32" ht="18" customHeight="1">
      <c r="A2657" s="22">
        <v>46190</v>
      </c>
      <c r="B2657" s="23" t="s">
        <v>49</v>
      </c>
      <c r="C2657" s="24">
        <v>686</v>
      </c>
      <c r="D2657" s="25">
        <v>2915</v>
      </c>
      <c r="E2657" s="26">
        <v>-2745</v>
      </c>
      <c r="F2657" s="24">
        <v>14</v>
      </c>
      <c r="G2657" s="24">
        <v>8</v>
      </c>
      <c r="H2657" s="23" t="s">
        <v>3553</v>
      </c>
      <c r="I2657" s="23" t="s">
        <v>3568</v>
      </c>
      <c r="J2657" s="23" t="s">
        <v>2014</v>
      </c>
      <c r="K2657" s="23" t="s">
        <v>154</v>
      </c>
      <c r="L2657" s="27">
        <v>0.68610000000000004</v>
      </c>
      <c r="M2657" s="25">
        <v>295</v>
      </c>
      <c r="N2657" s="25">
        <v>-317</v>
      </c>
      <c r="O2657" s="24">
        <v>0</v>
      </c>
      <c r="P2657" s="24">
        <v>6</v>
      </c>
      <c r="Q2657" s="24">
        <v>0</v>
      </c>
      <c r="R2657" s="66"/>
      <c r="S2657" s="66"/>
      <c r="T2657" s="66"/>
      <c r="U2657" s="66"/>
      <c r="V2657" s="66"/>
      <c r="W2657" s="24"/>
      <c r="X2657" s="24"/>
      <c r="Y2657" s="24"/>
      <c r="Z2657" s="24"/>
      <c r="AA2657" s="28"/>
      <c r="AB2657" s="28">
        <v>0.5</v>
      </c>
      <c r="AC2657" s="28"/>
      <c r="AD2657" s="28">
        <v>40</v>
      </c>
      <c r="AE2657" s="28">
        <v>40.000973430000002</v>
      </c>
      <c r="AF2657" t="s">
        <v>664</v>
      </c>
    </row>
    <row r="2658" spans="1:32" ht="18" customHeight="1">
      <c r="A2658" s="22">
        <v>46190</v>
      </c>
      <c r="B2658" s="23" t="s">
        <v>24</v>
      </c>
      <c r="C2658" s="24">
        <v>631</v>
      </c>
      <c r="D2658" s="25">
        <v>4011</v>
      </c>
      <c r="E2658" s="26">
        <v>-2925</v>
      </c>
      <c r="F2658" s="24">
        <v>3</v>
      </c>
      <c r="G2658" s="24">
        <v>12</v>
      </c>
      <c r="H2658" s="23" t="s">
        <v>823</v>
      </c>
      <c r="I2658" s="23" t="s">
        <v>824</v>
      </c>
      <c r="J2658" s="23" t="s">
        <v>4173</v>
      </c>
      <c r="K2658" s="23" t="s">
        <v>154</v>
      </c>
      <c r="L2658" s="27">
        <v>0.75690000000000002</v>
      </c>
      <c r="M2658" s="25">
        <v>-3228</v>
      </c>
      <c r="N2658" s="25">
        <v>-131</v>
      </c>
      <c r="O2658" s="24">
        <v>0</v>
      </c>
      <c r="P2658" s="24">
        <v>1</v>
      </c>
      <c r="Q2658" s="24">
        <v>0</v>
      </c>
      <c r="R2658" s="66"/>
      <c r="S2658" s="66"/>
      <c r="T2658" s="66"/>
      <c r="U2658" s="66"/>
      <c r="V2658" s="66"/>
      <c r="W2658" s="24"/>
      <c r="X2658" s="24"/>
      <c r="Y2658" s="24"/>
      <c r="Z2658" s="24"/>
      <c r="AA2658" s="28"/>
      <c r="AB2658" s="28">
        <v>0.6</v>
      </c>
      <c r="AC2658" s="28"/>
      <c r="AD2658" s="28">
        <v>30</v>
      </c>
      <c r="AE2658" s="28">
        <v>30.000973420000001</v>
      </c>
      <c r="AF2658" t="s">
        <v>661</v>
      </c>
    </row>
    <row r="2659" spans="1:32" ht="18" customHeight="1">
      <c r="A2659" s="22">
        <v>46190</v>
      </c>
      <c r="B2659" s="23" t="s">
        <v>24</v>
      </c>
      <c r="C2659" s="24">
        <v>633</v>
      </c>
      <c r="D2659" s="25">
        <v>2827</v>
      </c>
      <c r="E2659" s="26">
        <v>-3039</v>
      </c>
      <c r="F2659" s="24">
        <v>0</v>
      </c>
      <c r="G2659" s="24">
        <v>5</v>
      </c>
      <c r="H2659" s="23" t="s">
        <v>4174</v>
      </c>
      <c r="I2659" s="23" t="s">
        <v>214</v>
      </c>
      <c r="J2659" s="23" t="s">
        <v>4174</v>
      </c>
      <c r="K2659" s="23" t="s">
        <v>154</v>
      </c>
      <c r="L2659" s="27">
        <v>0.64170000000000005</v>
      </c>
      <c r="M2659" s="25">
        <v>-3008</v>
      </c>
      <c r="N2659" s="25">
        <v>-3591</v>
      </c>
      <c r="O2659" s="24">
        <v>0</v>
      </c>
      <c r="P2659" s="24">
        <v>3</v>
      </c>
      <c r="Q2659" s="24">
        <v>0</v>
      </c>
      <c r="R2659" s="66"/>
      <c r="S2659" s="66"/>
      <c r="T2659" s="66"/>
      <c r="U2659" s="66"/>
      <c r="V2659" s="66"/>
      <c r="W2659" s="24"/>
      <c r="X2659" s="24"/>
      <c r="Y2659" s="24"/>
      <c r="Z2659" s="24"/>
      <c r="AA2659" s="28"/>
      <c r="AB2659" s="28">
        <v>0.5</v>
      </c>
      <c r="AC2659" s="28"/>
      <c r="AD2659" s="28">
        <v>30</v>
      </c>
      <c r="AE2659" s="28">
        <v>30.00097341</v>
      </c>
      <c r="AF2659" t="s">
        <v>661</v>
      </c>
    </row>
    <row r="2660" spans="1:32" ht="18" customHeight="1">
      <c r="A2660" s="22">
        <v>46190</v>
      </c>
      <c r="B2660" s="23" t="s">
        <v>46</v>
      </c>
      <c r="C2660" s="24">
        <v>751</v>
      </c>
      <c r="D2660" s="25">
        <v>6926</v>
      </c>
      <c r="E2660" s="26">
        <v>-4828</v>
      </c>
      <c r="F2660" s="24">
        <v>64</v>
      </c>
      <c r="G2660" s="24">
        <v>0</v>
      </c>
      <c r="H2660" s="23" t="s">
        <v>1244</v>
      </c>
      <c r="I2660" s="23" t="s">
        <v>1244</v>
      </c>
      <c r="J2660" s="23" t="s">
        <v>214</v>
      </c>
      <c r="K2660" s="23" t="s">
        <v>154</v>
      </c>
      <c r="L2660" s="27">
        <v>0.76759999999999995</v>
      </c>
      <c r="M2660" s="25">
        <v>-7459</v>
      </c>
      <c r="N2660" s="25">
        <v>-836</v>
      </c>
      <c r="O2660" s="24">
        <v>0</v>
      </c>
      <c r="P2660" s="24">
        <v>1</v>
      </c>
      <c r="Q2660" s="24">
        <v>0</v>
      </c>
      <c r="R2660" s="66"/>
      <c r="S2660" s="66"/>
      <c r="T2660" s="66"/>
      <c r="U2660" s="66"/>
      <c r="V2660" s="66"/>
      <c r="W2660" s="24"/>
      <c r="X2660" s="24"/>
      <c r="Y2660" s="24"/>
      <c r="Z2660" s="24"/>
      <c r="AA2660" s="28"/>
      <c r="AB2660" s="28">
        <v>0.8</v>
      </c>
      <c r="AC2660" s="28"/>
      <c r="AD2660" s="28">
        <v>30</v>
      </c>
      <c r="AE2660" s="28">
        <v>30.000973399999999</v>
      </c>
      <c r="AF2660" t="s">
        <v>661</v>
      </c>
    </row>
    <row r="2661" spans="1:32" ht="18" customHeight="1">
      <c r="A2661" s="22">
        <v>46191</v>
      </c>
      <c r="B2661" s="23" t="s">
        <v>387</v>
      </c>
      <c r="C2661" s="24">
        <v>685</v>
      </c>
      <c r="D2661" s="25">
        <v>1110</v>
      </c>
      <c r="E2661" s="26">
        <v>9782</v>
      </c>
      <c r="F2661" s="24">
        <v>102</v>
      </c>
      <c r="G2661" s="24">
        <v>10</v>
      </c>
      <c r="H2661" s="23" t="s">
        <v>4175</v>
      </c>
      <c r="I2661" s="23" t="s">
        <v>4176</v>
      </c>
      <c r="J2661" s="23" t="s">
        <v>3039</v>
      </c>
      <c r="K2661" s="23" t="s">
        <v>154</v>
      </c>
      <c r="L2661" s="27">
        <v>3.9375</v>
      </c>
      <c r="M2661" s="25">
        <v>-214</v>
      </c>
      <c r="N2661" s="25">
        <v>-1493</v>
      </c>
      <c r="O2661" s="24">
        <v>0</v>
      </c>
      <c r="P2661" s="24">
        <v>5</v>
      </c>
      <c r="Q2661" s="24">
        <v>0</v>
      </c>
      <c r="R2661" s="66"/>
      <c r="S2661" s="66"/>
      <c r="T2661" s="66"/>
      <c r="U2661" s="66"/>
      <c r="V2661" s="66"/>
      <c r="W2661" s="24"/>
      <c r="X2661" s="24"/>
      <c r="Y2661" s="24"/>
      <c r="Z2661" s="24"/>
      <c r="AA2661" s="28"/>
      <c r="AB2661" s="28">
        <v>0.5</v>
      </c>
      <c r="AC2661" s="28"/>
      <c r="AD2661" s="28">
        <v>80</v>
      </c>
      <c r="AE2661" s="28">
        <v>80.000973389999999</v>
      </c>
      <c r="AF2661" t="s">
        <v>155</v>
      </c>
    </row>
    <row r="2662" spans="1:32" ht="18" customHeight="1">
      <c r="A2662" s="22">
        <v>46191</v>
      </c>
      <c r="B2662" s="23" t="s">
        <v>22</v>
      </c>
      <c r="C2662" s="24">
        <v>671</v>
      </c>
      <c r="D2662" s="25">
        <v>3946</v>
      </c>
      <c r="E2662" s="26">
        <v>9393</v>
      </c>
      <c r="F2662" s="24">
        <v>73</v>
      </c>
      <c r="G2662" s="24">
        <v>28</v>
      </c>
      <c r="H2662" s="23" t="s">
        <v>4177</v>
      </c>
      <c r="I2662" s="23" t="s">
        <v>2494</v>
      </c>
      <c r="J2662" s="23" t="s">
        <v>3143</v>
      </c>
      <c r="K2662" s="23" t="s">
        <v>154</v>
      </c>
      <c r="L2662" s="27">
        <v>1.7935000000000001</v>
      </c>
      <c r="M2662" s="25">
        <v>-2391</v>
      </c>
      <c r="N2662" s="25">
        <v>3122</v>
      </c>
      <c r="O2662" s="24">
        <v>0</v>
      </c>
      <c r="P2662" s="24">
        <v>1</v>
      </c>
      <c r="Q2662" s="24">
        <v>0</v>
      </c>
      <c r="R2662" s="66"/>
      <c r="S2662" s="66"/>
      <c r="T2662" s="66"/>
      <c r="U2662" s="66"/>
      <c r="V2662" s="66"/>
      <c r="W2662" s="24"/>
      <c r="X2662" s="24"/>
      <c r="Y2662" s="24"/>
      <c r="Z2662" s="24"/>
      <c r="AA2662" s="28"/>
      <c r="AB2662" s="28">
        <v>0.6</v>
      </c>
      <c r="AC2662" s="28"/>
      <c r="AD2662" s="28">
        <v>80</v>
      </c>
      <c r="AE2662" s="28">
        <v>80.000973380000005</v>
      </c>
      <c r="AF2662" t="s">
        <v>155</v>
      </c>
    </row>
    <row r="2663" spans="1:32" ht="18" customHeight="1">
      <c r="A2663" s="22">
        <v>46191</v>
      </c>
      <c r="B2663" s="23" t="s">
        <v>22</v>
      </c>
      <c r="C2663" s="24">
        <v>677</v>
      </c>
      <c r="D2663" s="25">
        <v>4899</v>
      </c>
      <c r="E2663" s="26">
        <v>5893</v>
      </c>
      <c r="F2663" s="24">
        <v>66</v>
      </c>
      <c r="G2663" s="24">
        <v>19</v>
      </c>
      <c r="H2663" s="23" t="s">
        <v>1885</v>
      </c>
      <c r="I2663" s="23" t="s">
        <v>328</v>
      </c>
      <c r="J2663" s="23" t="s">
        <v>2280</v>
      </c>
      <c r="K2663" s="23" t="s">
        <v>154</v>
      </c>
      <c r="L2663" s="27">
        <v>1.401</v>
      </c>
      <c r="M2663" s="25">
        <v>10401</v>
      </c>
      <c r="N2663" s="25">
        <v>-6490</v>
      </c>
      <c r="O2663" s="24">
        <v>0</v>
      </c>
      <c r="P2663" s="24">
        <v>7</v>
      </c>
      <c r="Q2663" s="24">
        <v>0</v>
      </c>
      <c r="R2663" s="66"/>
      <c r="S2663" s="66"/>
      <c r="T2663" s="66"/>
      <c r="U2663" s="66"/>
      <c r="V2663" s="66"/>
      <c r="W2663" s="24"/>
      <c r="X2663" s="24"/>
      <c r="Y2663" s="24"/>
      <c r="Z2663" s="24"/>
      <c r="AA2663" s="28"/>
      <c r="AB2663" s="28">
        <v>0.6</v>
      </c>
      <c r="AC2663" s="28"/>
      <c r="AD2663" s="28">
        <v>80</v>
      </c>
      <c r="AE2663" s="28">
        <v>80.000973369999997</v>
      </c>
      <c r="AF2663" t="s">
        <v>155</v>
      </c>
    </row>
    <row r="2664" spans="1:32" ht="18" customHeight="1">
      <c r="A2664" s="22">
        <v>46191</v>
      </c>
      <c r="B2664" s="23" t="s">
        <v>38</v>
      </c>
      <c r="C2664" s="24">
        <v>705</v>
      </c>
      <c r="D2664" s="25">
        <v>1211</v>
      </c>
      <c r="E2664" s="26">
        <v>5675</v>
      </c>
      <c r="F2664" s="24">
        <v>31</v>
      </c>
      <c r="G2664" s="24">
        <v>8</v>
      </c>
      <c r="H2664" s="23" t="s">
        <v>4178</v>
      </c>
      <c r="I2664" s="23" t="s">
        <v>4177</v>
      </c>
      <c r="J2664" s="23" t="s">
        <v>643</v>
      </c>
      <c r="K2664" s="23" t="s">
        <v>154</v>
      </c>
      <c r="L2664" s="27">
        <v>2.5621</v>
      </c>
      <c r="M2664" s="25">
        <v>-239</v>
      </c>
      <c r="N2664" s="25">
        <v>-3967</v>
      </c>
      <c r="O2664" s="24">
        <v>0</v>
      </c>
      <c r="P2664" s="24">
        <v>5</v>
      </c>
      <c r="Q2664" s="24">
        <v>0</v>
      </c>
      <c r="R2664" s="66"/>
      <c r="S2664" s="66"/>
      <c r="T2664" s="66"/>
      <c r="U2664" s="66"/>
      <c r="V2664" s="66"/>
      <c r="W2664" s="24"/>
      <c r="X2664" s="24"/>
      <c r="Y2664" s="24"/>
      <c r="Z2664" s="24"/>
      <c r="AA2664" s="28"/>
      <c r="AB2664" s="28">
        <v>0.5</v>
      </c>
      <c r="AC2664" s="28"/>
      <c r="AD2664" s="28">
        <v>80</v>
      </c>
      <c r="AE2664" s="28">
        <v>80.000973360000003</v>
      </c>
      <c r="AF2664" t="s">
        <v>155</v>
      </c>
    </row>
    <row r="2665" spans="1:32" ht="18" customHeight="1">
      <c r="A2665" s="22">
        <v>46191</v>
      </c>
      <c r="B2665" s="23" t="s">
        <v>24</v>
      </c>
      <c r="C2665" s="24">
        <v>633</v>
      </c>
      <c r="D2665" s="25">
        <v>2924</v>
      </c>
      <c r="E2665" s="26">
        <v>5569</v>
      </c>
      <c r="F2665" s="24">
        <v>0</v>
      </c>
      <c r="G2665" s="24">
        <v>29</v>
      </c>
      <c r="H2665" s="23" t="s">
        <v>3720</v>
      </c>
      <c r="I2665" s="23" t="s">
        <v>214</v>
      </c>
      <c r="J2665" s="23" t="s">
        <v>3720</v>
      </c>
      <c r="K2665" s="23" t="s">
        <v>154</v>
      </c>
      <c r="L2665" s="27">
        <v>1.6349</v>
      </c>
      <c r="M2665" s="25">
        <v>-3039</v>
      </c>
      <c r="N2665" s="25">
        <v>-3008</v>
      </c>
      <c r="O2665" s="24">
        <v>0</v>
      </c>
      <c r="P2665" s="24">
        <v>3</v>
      </c>
      <c r="Q2665" s="24">
        <v>0</v>
      </c>
      <c r="R2665" s="66"/>
      <c r="S2665" s="66"/>
      <c r="T2665" s="66"/>
      <c r="U2665" s="66"/>
      <c r="V2665" s="66"/>
      <c r="W2665" s="24"/>
      <c r="X2665" s="24"/>
      <c r="Y2665" s="24"/>
      <c r="Z2665" s="24"/>
      <c r="AA2665" s="28"/>
      <c r="AB2665" s="28">
        <v>0.5</v>
      </c>
      <c r="AC2665" s="28"/>
      <c r="AD2665" s="28">
        <v>80</v>
      </c>
      <c r="AE2665" s="28">
        <v>80.000973349999995</v>
      </c>
      <c r="AF2665" t="s">
        <v>155</v>
      </c>
    </row>
    <row r="2666" spans="1:32" ht="18" customHeight="1">
      <c r="A2666" s="22">
        <v>46191</v>
      </c>
      <c r="B2666" s="23" t="s">
        <v>470</v>
      </c>
      <c r="C2666" s="24">
        <v>660</v>
      </c>
      <c r="D2666" s="25">
        <v>1228</v>
      </c>
      <c r="E2666" s="26">
        <v>5483</v>
      </c>
      <c r="F2666" s="24">
        <v>39</v>
      </c>
      <c r="G2666" s="24">
        <v>45</v>
      </c>
      <c r="H2666" s="23" t="s">
        <v>4179</v>
      </c>
      <c r="I2666" s="23" t="s">
        <v>151</v>
      </c>
      <c r="J2666" s="23" t="s">
        <v>4180</v>
      </c>
      <c r="K2666" s="23" t="s">
        <v>154</v>
      </c>
      <c r="L2666" s="27">
        <v>2.4883000000000002</v>
      </c>
      <c r="M2666" s="25">
        <v>3477</v>
      </c>
      <c r="N2666" s="25">
        <v>-686</v>
      </c>
      <c r="O2666" s="24">
        <v>0</v>
      </c>
      <c r="P2666" s="24">
        <v>0</v>
      </c>
      <c r="Q2666" s="24">
        <v>0</v>
      </c>
      <c r="R2666" s="66"/>
      <c r="S2666" s="66"/>
      <c r="T2666" s="66"/>
      <c r="U2666" s="66"/>
      <c r="V2666" s="66"/>
      <c r="W2666" s="24"/>
      <c r="X2666" s="24"/>
      <c r="Y2666" s="24"/>
      <c r="Z2666" s="24"/>
      <c r="AA2666" s="28"/>
      <c r="AB2666" s="28">
        <v>0.5</v>
      </c>
      <c r="AC2666" s="28"/>
      <c r="AD2666" s="28">
        <v>80</v>
      </c>
      <c r="AE2666" s="28">
        <v>80.000973340000002</v>
      </c>
      <c r="AF2666" t="s">
        <v>155</v>
      </c>
    </row>
    <row r="2667" spans="1:32" ht="18" customHeight="1">
      <c r="A2667" s="22">
        <v>46191</v>
      </c>
      <c r="B2667" s="23" t="s">
        <v>22</v>
      </c>
      <c r="C2667" s="24">
        <v>676</v>
      </c>
      <c r="D2667" s="25">
        <v>4394</v>
      </c>
      <c r="E2667" s="26">
        <v>4021</v>
      </c>
      <c r="F2667" s="24">
        <v>48</v>
      </c>
      <c r="G2667" s="24">
        <v>20</v>
      </c>
      <c r="H2667" s="23" t="s">
        <v>2613</v>
      </c>
      <c r="I2667" s="23" t="s">
        <v>2274</v>
      </c>
      <c r="J2667" s="23" t="s">
        <v>1670</v>
      </c>
      <c r="K2667" s="23" t="s">
        <v>154</v>
      </c>
      <c r="L2667" s="27">
        <v>1.3049999999999999</v>
      </c>
      <c r="M2667" s="25">
        <v>-128</v>
      </c>
      <c r="N2667" s="25">
        <v>-968</v>
      </c>
      <c r="O2667" s="24">
        <v>0</v>
      </c>
      <c r="P2667" s="24">
        <v>6</v>
      </c>
      <c r="Q2667" s="24">
        <v>0</v>
      </c>
      <c r="R2667" s="66"/>
      <c r="S2667" s="66"/>
      <c r="T2667" s="66"/>
      <c r="U2667" s="66"/>
      <c r="V2667" s="66"/>
      <c r="W2667" s="24"/>
      <c r="X2667" s="24"/>
      <c r="Y2667" s="24"/>
      <c r="Z2667" s="24"/>
      <c r="AA2667" s="28"/>
      <c r="AB2667" s="28">
        <v>0.6</v>
      </c>
      <c r="AC2667" s="28"/>
      <c r="AD2667" s="28">
        <v>90</v>
      </c>
      <c r="AE2667" s="28">
        <v>90.000973329999994</v>
      </c>
      <c r="AF2667" t="s">
        <v>170</v>
      </c>
    </row>
    <row r="2668" spans="1:32" ht="18" customHeight="1">
      <c r="A2668" s="22">
        <v>46191</v>
      </c>
      <c r="B2668" s="23" t="s">
        <v>307</v>
      </c>
      <c r="C2668" s="24">
        <v>636</v>
      </c>
      <c r="D2668" s="25">
        <v>854</v>
      </c>
      <c r="E2668" s="26">
        <v>3812</v>
      </c>
      <c r="F2668" s="24">
        <v>38</v>
      </c>
      <c r="G2668" s="24">
        <v>1</v>
      </c>
      <c r="H2668" s="23" t="s">
        <v>3278</v>
      </c>
      <c r="I2668" s="23" t="s">
        <v>4181</v>
      </c>
      <c r="J2668" s="23" t="s">
        <v>4182</v>
      </c>
      <c r="K2668" s="23" t="s">
        <v>154</v>
      </c>
      <c r="L2668" s="27">
        <v>2.4878999999999998</v>
      </c>
      <c r="M2668" s="25">
        <v>-1598</v>
      </c>
      <c r="N2668" s="25">
        <v>-2926</v>
      </c>
      <c r="O2668" s="24">
        <v>0</v>
      </c>
      <c r="P2668" s="24">
        <v>6</v>
      </c>
      <c r="Q2668" s="24">
        <v>0</v>
      </c>
      <c r="R2668" s="66"/>
      <c r="S2668" s="66"/>
      <c r="T2668" s="66"/>
      <c r="U2668" s="66"/>
      <c r="V2668" s="66"/>
      <c r="W2668" s="24"/>
      <c r="X2668" s="24"/>
      <c r="Y2668" s="24"/>
      <c r="Z2668" s="24"/>
      <c r="AA2668" s="28"/>
      <c r="AB2668" s="28">
        <v>0.5</v>
      </c>
      <c r="AC2668" s="28"/>
      <c r="AD2668" s="28">
        <v>10</v>
      </c>
      <c r="AE2668" s="28">
        <v>10.00097332</v>
      </c>
      <c r="AF2668" t="s">
        <v>195</v>
      </c>
    </row>
    <row r="2669" spans="1:32" ht="18" customHeight="1">
      <c r="A2669" s="22">
        <v>46191</v>
      </c>
      <c r="B2669" s="23" t="s">
        <v>166</v>
      </c>
      <c r="C2669" s="24">
        <v>653</v>
      </c>
      <c r="D2669" s="25">
        <v>2483</v>
      </c>
      <c r="E2669" s="26">
        <v>3627</v>
      </c>
      <c r="F2669" s="24">
        <v>48</v>
      </c>
      <c r="G2669" s="24">
        <v>10</v>
      </c>
      <c r="H2669" s="23" t="s">
        <v>3937</v>
      </c>
      <c r="I2669" s="23" t="s">
        <v>1631</v>
      </c>
      <c r="J2669" s="23" t="s">
        <v>3943</v>
      </c>
      <c r="K2669" s="23" t="s">
        <v>154</v>
      </c>
      <c r="L2669" s="27">
        <v>1.4869000000000001</v>
      </c>
      <c r="M2669" s="25">
        <v>-840</v>
      </c>
      <c r="N2669" s="25">
        <v>8498</v>
      </c>
      <c r="O2669" s="24">
        <v>0</v>
      </c>
      <c r="P2669" s="24">
        <v>3</v>
      </c>
      <c r="Q2669" s="24">
        <v>0</v>
      </c>
      <c r="R2669" s="66"/>
      <c r="S2669" s="66"/>
      <c r="T2669" s="66"/>
      <c r="U2669" s="66"/>
      <c r="V2669" s="66"/>
      <c r="W2669" s="24"/>
      <c r="X2669" s="24"/>
      <c r="Y2669" s="24"/>
      <c r="Z2669" s="24"/>
      <c r="AA2669" s="28"/>
      <c r="AB2669" s="28">
        <v>0.5</v>
      </c>
      <c r="AC2669" s="28"/>
      <c r="AD2669" s="28">
        <v>80</v>
      </c>
      <c r="AE2669" s="28">
        <v>80.000973310000006</v>
      </c>
      <c r="AF2669" t="s">
        <v>155</v>
      </c>
    </row>
    <row r="2670" spans="1:32" ht="18" customHeight="1">
      <c r="A2670" s="22">
        <v>46191</v>
      </c>
      <c r="B2670" s="23" t="s">
        <v>18</v>
      </c>
      <c r="C2670" s="24">
        <v>752</v>
      </c>
      <c r="D2670" s="25">
        <v>3061</v>
      </c>
      <c r="E2670" s="26">
        <v>3163</v>
      </c>
      <c r="F2670" s="24">
        <v>45</v>
      </c>
      <c r="G2670" s="24">
        <v>14</v>
      </c>
      <c r="H2670" s="23" t="s">
        <v>4183</v>
      </c>
      <c r="I2670" s="23" t="s">
        <v>1886</v>
      </c>
      <c r="J2670" s="23" t="s">
        <v>2389</v>
      </c>
      <c r="K2670" s="23" t="s">
        <v>154</v>
      </c>
      <c r="L2670" s="27">
        <v>1.3444</v>
      </c>
      <c r="M2670" s="25">
        <v>-115</v>
      </c>
      <c r="N2670" s="25">
        <v>5124</v>
      </c>
      <c r="O2670" s="24">
        <v>0</v>
      </c>
      <c r="P2670" s="24">
        <v>2</v>
      </c>
      <c r="Q2670" s="24">
        <v>0</v>
      </c>
      <c r="R2670" s="66"/>
      <c r="S2670" s="66"/>
      <c r="T2670" s="66"/>
      <c r="U2670" s="66"/>
      <c r="V2670" s="66"/>
      <c r="W2670" s="24"/>
      <c r="X2670" s="24"/>
      <c r="Y2670" s="24"/>
      <c r="Z2670" s="24"/>
      <c r="AA2670" s="28"/>
      <c r="AB2670" s="28">
        <v>0.6</v>
      </c>
      <c r="AC2670" s="28"/>
      <c r="AD2670" s="28">
        <v>80</v>
      </c>
      <c r="AE2670" s="28">
        <v>80.000973299999998</v>
      </c>
      <c r="AF2670" t="s">
        <v>155</v>
      </c>
    </row>
    <row r="2671" spans="1:32" ht="18" customHeight="1">
      <c r="A2671" s="22">
        <v>46191</v>
      </c>
      <c r="B2671" s="23" t="s">
        <v>351</v>
      </c>
      <c r="C2671" s="24">
        <v>750</v>
      </c>
      <c r="D2671" s="25">
        <v>3669</v>
      </c>
      <c r="E2671" s="26">
        <v>3113</v>
      </c>
      <c r="F2671" s="24">
        <v>64</v>
      </c>
      <c r="G2671" s="24">
        <v>11</v>
      </c>
      <c r="H2671" s="23" t="s">
        <v>4184</v>
      </c>
      <c r="I2671" s="23" t="s">
        <v>1200</v>
      </c>
      <c r="J2671" s="23" t="s">
        <v>4185</v>
      </c>
      <c r="K2671" s="23" t="s">
        <v>154</v>
      </c>
      <c r="L2671" s="27">
        <v>1.2827999999999999</v>
      </c>
      <c r="M2671" s="25">
        <v>-951</v>
      </c>
      <c r="N2671" s="25">
        <v>106</v>
      </c>
      <c r="O2671" s="24">
        <v>0</v>
      </c>
      <c r="P2671" s="24">
        <v>0</v>
      </c>
      <c r="Q2671" s="24">
        <v>0</v>
      </c>
      <c r="R2671" s="66"/>
      <c r="S2671" s="66"/>
      <c r="T2671" s="66"/>
      <c r="U2671" s="66"/>
      <c r="V2671" s="66"/>
      <c r="W2671" s="24"/>
      <c r="X2671" s="24"/>
      <c r="Y2671" s="24"/>
      <c r="Z2671" s="24"/>
      <c r="AA2671" s="28"/>
      <c r="AB2671" s="28">
        <v>0.6</v>
      </c>
      <c r="AC2671" s="28"/>
      <c r="AD2671" s="28">
        <v>80</v>
      </c>
      <c r="AE2671" s="28">
        <v>80.000973290000005</v>
      </c>
      <c r="AF2671" t="s">
        <v>155</v>
      </c>
    </row>
    <row r="2672" spans="1:32" ht="18" customHeight="1">
      <c r="A2672" s="22">
        <v>46191</v>
      </c>
      <c r="B2672" s="23" t="s">
        <v>24</v>
      </c>
      <c r="C2672" s="24">
        <v>631</v>
      </c>
      <c r="D2672" s="25">
        <v>908</v>
      </c>
      <c r="E2672" s="26">
        <v>2569</v>
      </c>
      <c r="F2672" s="24">
        <v>12</v>
      </c>
      <c r="G2672" s="24">
        <v>19</v>
      </c>
      <c r="H2672" s="23" t="s">
        <v>4045</v>
      </c>
      <c r="I2672" s="23" t="s">
        <v>2649</v>
      </c>
      <c r="J2672" s="23" t="s">
        <v>4186</v>
      </c>
      <c r="K2672" s="23" t="s">
        <v>154</v>
      </c>
      <c r="L2672" s="27">
        <v>1.9431</v>
      </c>
      <c r="M2672" s="25">
        <v>-2925</v>
      </c>
      <c r="N2672" s="25">
        <v>-3228</v>
      </c>
      <c r="O2672" s="24">
        <v>0</v>
      </c>
      <c r="P2672" s="24">
        <v>1</v>
      </c>
      <c r="Q2672" s="24">
        <v>0</v>
      </c>
      <c r="R2672" s="66"/>
      <c r="S2672" s="66"/>
      <c r="T2672" s="66"/>
      <c r="U2672" s="66"/>
      <c r="V2672" s="66"/>
      <c r="W2672" s="24"/>
      <c r="X2672" s="24"/>
      <c r="Y2672" s="24"/>
      <c r="Z2672" s="24"/>
      <c r="AA2672" s="28"/>
      <c r="AB2672" s="28">
        <v>0.5</v>
      </c>
      <c r="AC2672" s="28"/>
      <c r="AD2672" s="28">
        <v>0</v>
      </c>
      <c r="AE2672" s="28">
        <v>0</v>
      </c>
    </row>
    <row r="2673" spans="1:32" ht="18" customHeight="1">
      <c r="A2673" s="22">
        <v>46191</v>
      </c>
      <c r="B2673" s="23" t="s">
        <v>514</v>
      </c>
      <c r="C2673" s="24">
        <v>728</v>
      </c>
      <c r="D2673" s="25">
        <v>4532</v>
      </c>
      <c r="E2673" s="26">
        <v>2457</v>
      </c>
      <c r="F2673" s="24">
        <v>20</v>
      </c>
      <c r="G2673" s="24">
        <v>13</v>
      </c>
      <c r="H2673" s="23" t="s">
        <v>608</v>
      </c>
      <c r="I2673" s="23" t="s">
        <v>1944</v>
      </c>
      <c r="J2673" s="23" t="s">
        <v>4187</v>
      </c>
      <c r="K2673" s="23" t="s">
        <v>154</v>
      </c>
      <c r="L2673" s="27">
        <v>1.1807000000000001</v>
      </c>
      <c r="M2673" s="25">
        <v>857</v>
      </c>
      <c r="N2673" s="25">
        <v>338</v>
      </c>
      <c r="O2673" s="24">
        <v>0</v>
      </c>
      <c r="P2673" s="24">
        <v>8</v>
      </c>
      <c r="Q2673" s="24">
        <v>0</v>
      </c>
      <c r="R2673" s="66"/>
      <c r="S2673" s="66"/>
      <c r="T2673" s="66"/>
      <c r="U2673" s="66"/>
      <c r="V2673" s="66"/>
      <c r="W2673" s="24"/>
      <c r="X2673" s="24"/>
      <c r="Y2673" s="24"/>
      <c r="Z2673" s="24"/>
      <c r="AA2673" s="28"/>
      <c r="AB2673" s="28">
        <v>0.6</v>
      </c>
      <c r="AC2673" s="28"/>
      <c r="AD2673" s="28">
        <v>70</v>
      </c>
      <c r="AE2673" s="28">
        <v>70.000973270000003</v>
      </c>
      <c r="AF2673" t="s">
        <v>178</v>
      </c>
    </row>
    <row r="2674" spans="1:32" ht="18" customHeight="1">
      <c r="A2674" s="22">
        <v>46191</v>
      </c>
      <c r="B2674" s="23" t="s">
        <v>171</v>
      </c>
      <c r="C2674" s="24">
        <v>663</v>
      </c>
      <c r="D2674" s="25">
        <v>833</v>
      </c>
      <c r="E2674" s="26">
        <v>2425</v>
      </c>
      <c r="F2674" s="24">
        <v>14</v>
      </c>
      <c r="G2674" s="24">
        <v>3</v>
      </c>
      <c r="H2674" s="23" t="s">
        <v>1327</v>
      </c>
      <c r="I2674" s="23" t="s">
        <v>3072</v>
      </c>
      <c r="J2674" s="23" t="s">
        <v>211</v>
      </c>
      <c r="K2674" s="23" t="s">
        <v>154</v>
      </c>
      <c r="L2674" s="27">
        <v>1.9703999999999999</v>
      </c>
      <c r="M2674" s="25">
        <v>-1363</v>
      </c>
      <c r="N2674" s="25">
        <v>3726</v>
      </c>
      <c r="O2674" s="24">
        <v>0</v>
      </c>
      <c r="P2674" s="24">
        <v>3</v>
      </c>
      <c r="Q2674" s="24">
        <v>0</v>
      </c>
      <c r="R2674" s="66"/>
      <c r="S2674" s="66"/>
      <c r="T2674" s="66"/>
      <c r="U2674" s="66"/>
      <c r="V2674" s="66"/>
      <c r="W2674" s="24"/>
      <c r="X2674" s="24"/>
      <c r="Y2674" s="24"/>
      <c r="Z2674" s="24"/>
      <c r="AA2674" s="28"/>
      <c r="AB2674" s="28">
        <v>0.5</v>
      </c>
      <c r="AC2674" s="28"/>
      <c r="AD2674" s="28">
        <v>0</v>
      </c>
      <c r="AE2674" s="28">
        <v>0</v>
      </c>
    </row>
    <row r="2675" spans="1:32" ht="18" customHeight="1">
      <c r="A2675" s="22">
        <v>46191</v>
      </c>
      <c r="B2675" s="23" t="s">
        <v>14</v>
      </c>
      <c r="C2675" s="24">
        <v>501</v>
      </c>
      <c r="D2675" s="25">
        <v>7627</v>
      </c>
      <c r="E2675" s="26">
        <v>1975</v>
      </c>
      <c r="F2675" s="24">
        <v>34</v>
      </c>
      <c r="G2675" s="24">
        <v>32</v>
      </c>
      <c r="H2675" s="23" t="s">
        <v>2042</v>
      </c>
      <c r="I2675" s="23" t="s">
        <v>2817</v>
      </c>
      <c r="J2675" s="23" t="s">
        <v>2338</v>
      </c>
      <c r="K2675" s="23" t="s">
        <v>154</v>
      </c>
      <c r="L2675" s="27">
        <v>1.0863</v>
      </c>
      <c r="M2675" s="25">
        <v>-1959</v>
      </c>
      <c r="N2675" s="25">
        <v>-1125</v>
      </c>
      <c r="O2675" s="24">
        <v>0</v>
      </c>
      <c r="P2675" s="24">
        <v>1</v>
      </c>
      <c r="Q2675" s="24">
        <v>1</v>
      </c>
      <c r="R2675" s="66">
        <v>1253.421751764218</v>
      </c>
      <c r="S2675" s="66">
        <v>6.0849430682568233</v>
      </c>
      <c r="T2675" s="66">
        <v>224.3235294117647</v>
      </c>
      <c r="U2675" s="66">
        <v>238.34375</v>
      </c>
      <c r="V2675" s="66">
        <v>115.5606060606061</v>
      </c>
      <c r="W2675" s="24">
        <v>7</v>
      </c>
      <c r="X2675" s="24">
        <v>6</v>
      </c>
      <c r="Y2675" s="24">
        <v>6</v>
      </c>
      <c r="Z2675" s="24">
        <v>4</v>
      </c>
      <c r="AA2675" s="28">
        <v>5.75</v>
      </c>
      <c r="AB2675" s="28">
        <v>1</v>
      </c>
      <c r="AC2675" s="28">
        <v>5.75</v>
      </c>
      <c r="AD2675" s="28">
        <v>72.5</v>
      </c>
      <c r="AE2675" s="28">
        <v>72.500973250000001</v>
      </c>
      <c r="AF2675" t="s">
        <v>4188</v>
      </c>
    </row>
    <row r="2676" spans="1:32" ht="18" customHeight="1">
      <c r="A2676" s="22">
        <v>46191</v>
      </c>
      <c r="B2676" s="23" t="s">
        <v>416</v>
      </c>
      <c r="C2676" s="24">
        <v>638</v>
      </c>
      <c r="D2676" s="25">
        <v>671</v>
      </c>
      <c r="E2676" s="26">
        <v>1958</v>
      </c>
      <c r="F2676" s="24">
        <v>26</v>
      </c>
      <c r="G2676" s="24">
        <v>1</v>
      </c>
      <c r="H2676" s="23" t="s">
        <v>3691</v>
      </c>
      <c r="I2676" s="23" t="s">
        <v>4189</v>
      </c>
      <c r="J2676" s="23" t="s">
        <v>2261</v>
      </c>
      <c r="K2676" s="23" t="s">
        <v>154</v>
      </c>
      <c r="L2676" s="27">
        <v>1.9726999999999999</v>
      </c>
      <c r="M2676" s="25">
        <v>-367</v>
      </c>
      <c r="N2676" s="25">
        <v>-742</v>
      </c>
      <c r="O2676" s="24">
        <v>0</v>
      </c>
      <c r="P2676" s="24">
        <v>8</v>
      </c>
      <c r="Q2676" s="24">
        <v>0</v>
      </c>
      <c r="R2676" s="66"/>
      <c r="S2676" s="66"/>
      <c r="T2676" s="66"/>
      <c r="U2676" s="66"/>
      <c r="V2676" s="66"/>
      <c r="W2676" s="24"/>
      <c r="X2676" s="24"/>
      <c r="Y2676" s="24"/>
      <c r="Z2676" s="24"/>
      <c r="AA2676" s="28"/>
      <c r="AB2676" s="28">
        <v>0.5</v>
      </c>
      <c r="AC2676" s="28"/>
      <c r="AD2676" s="28">
        <v>0</v>
      </c>
      <c r="AE2676" s="28">
        <v>0</v>
      </c>
    </row>
    <row r="2677" spans="1:32" ht="18" customHeight="1">
      <c r="A2677" s="22">
        <v>46191</v>
      </c>
      <c r="B2677" s="23" t="s">
        <v>9</v>
      </c>
      <c r="C2677" s="24">
        <v>516</v>
      </c>
      <c r="D2677" s="25">
        <v>3710</v>
      </c>
      <c r="E2677" s="26">
        <v>1694</v>
      </c>
      <c r="F2677" s="24">
        <v>21</v>
      </c>
      <c r="G2677" s="24">
        <v>8</v>
      </c>
      <c r="H2677" s="23" t="s">
        <v>2965</v>
      </c>
      <c r="I2677" s="23" t="s">
        <v>2349</v>
      </c>
      <c r="J2677" s="23" t="s">
        <v>3382</v>
      </c>
      <c r="K2677" s="23" t="s">
        <v>154</v>
      </c>
      <c r="L2677" s="27">
        <v>1.1521999999999999</v>
      </c>
      <c r="M2677" s="25">
        <v>141</v>
      </c>
      <c r="N2677" s="25">
        <v>153</v>
      </c>
      <c r="O2677" s="24">
        <v>0</v>
      </c>
      <c r="P2677" s="24">
        <v>6</v>
      </c>
      <c r="Q2677" s="24">
        <v>1</v>
      </c>
      <c r="R2677" s="66">
        <v>658.31174761311752</v>
      </c>
      <c r="S2677" s="66">
        <v>5.6356278213955342</v>
      </c>
      <c r="T2677" s="66">
        <v>176.66666666666671</v>
      </c>
      <c r="U2677" s="66">
        <v>463.75</v>
      </c>
      <c r="V2677" s="66">
        <v>127.93103448275861</v>
      </c>
      <c r="W2677" s="24">
        <v>7</v>
      </c>
      <c r="X2677" s="24">
        <v>0</v>
      </c>
      <c r="Y2677" s="24">
        <v>5</v>
      </c>
      <c r="Z2677" s="24">
        <v>6</v>
      </c>
      <c r="AA2677" s="28">
        <v>4.5</v>
      </c>
      <c r="AB2677" s="28">
        <v>0.6</v>
      </c>
      <c r="AC2677" s="28">
        <v>2.7</v>
      </c>
      <c r="AD2677" s="28">
        <v>37</v>
      </c>
      <c r="AE2677" s="28">
        <v>37.00097323</v>
      </c>
      <c r="AF2677" t="s">
        <v>1647</v>
      </c>
    </row>
    <row r="2678" spans="1:32" ht="18" customHeight="1">
      <c r="A2678" s="22">
        <v>46191</v>
      </c>
      <c r="B2678" s="23" t="s">
        <v>324</v>
      </c>
      <c r="C2678" s="24">
        <v>735</v>
      </c>
      <c r="D2678" s="25">
        <v>773</v>
      </c>
      <c r="E2678" s="26">
        <v>1624</v>
      </c>
      <c r="F2678" s="24">
        <v>11</v>
      </c>
      <c r="G2678" s="24">
        <v>3</v>
      </c>
      <c r="H2678" s="23" t="s">
        <v>1237</v>
      </c>
      <c r="I2678" s="23" t="s">
        <v>1633</v>
      </c>
      <c r="J2678" s="23" t="s">
        <v>2081</v>
      </c>
      <c r="K2678" s="23" t="s">
        <v>154</v>
      </c>
      <c r="L2678" s="27">
        <v>1.7002999999999999</v>
      </c>
      <c r="M2678" s="25">
        <v>84</v>
      </c>
      <c r="N2678" s="25">
        <v>-332</v>
      </c>
      <c r="O2678" s="24">
        <v>0</v>
      </c>
      <c r="P2678" s="24">
        <v>5</v>
      </c>
      <c r="Q2678" s="24">
        <v>0</v>
      </c>
      <c r="R2678" s="66"/>
      <c r="S2678" s="66"/>
      <c r="T2678" s="66"/>
      <c r="U2678" s="66"/>
      <c r="V2678" s="66"/>
      <c r="W2678" s="24"/>
      <c r="X2678" s="24"/>
      <c r="Y2678" s="24"/>
      <c r="Z2678" s="24"/>
      <c r="AA2678" s="28"/>
      <c r="AB2678" s="28">
        <v>0.5</v>
      </c>
      <c r="AC2678" s="28"/>
      <c r="AD2678" s="28">
        <v>0</v>
      </c>
      <c r="AE2678" s="28">
        <v>0</v>
      </c>
    </row>
    <row r="2679" spans="1:32" ht="18" customHeight="1">
      <c r="A2679" s="22">
        <v>46191</v>
      </c>
      <c r="B2679" s="23" t="s">
        <v>9</v>
      </c>
      <c r="C2679" s="24">
        <v>511</v>
      </c>
      <c r="D2679" s="25">
        <v>4658</v>
      </c>
      <c r="E2679" s="26">
        <v>1511</v>
      </c>
      <c r="F2679" s="24">
        <v>23</v>
      </c>
      <c r="G2679" s="24">
        <v>17</v>
      </c>
      <c r="H2679" s="23" t="s">
        <v>2068</v>
      </c>
      <c r="I2679" s="23" t="s">
        <v>990</v>
      </c>
      <c r="J2679" s="23" t="s">
        <v>3247</v>
      </c>
      <c r="K2679" s="23" t="s">
        <v>154</v>
      </c>
      <c r="L2679" s="27">
        <v>1.1081000000000001</v>
      </c>
      <c r="M2679" s="25">
        <v>-624</v>
      </c>
      <c r="N2679" s="25">
        <v>-289</v>
      </c>
      <c r="O2679" s="24">
        <v>0</v>
      </c>
      <c r="P2679" s="24">
        <v>1</v>
      </c>
      <c r="Q2679" s="24">
        <v>1</v>
      </c>
      <c r="R2679" s="66">
        <v>767.05629929431302</v>
      </c>
      <c r="S2679" s="66">
        <v>6.0725659958536689</v>
      </c>
      <c r="T2679" s="66">
        <v>202.52173913043481</v>
      </c>
      <c r="U2679" s="66">
        <v>274</v>
      </c>
      <c r="V2679" s="66">
        <v>116.45</v>
      </c>
      <c r="W2679" s="24">
        <v>7</v>
      </c>
      <c r="X2679" s="24">
        <v>5</v>
      </c>
      <c r="Y2679" s="24">
        <v>6</v>
      </c>
      <c r="Z2679" s="24">
        <v>0</v>
      </c>
      <c r="AA2679" s="28">
        <v>4.5</v>
      </c>
      <c r="AB2679" s="28">
        <v>0.6</v>
      </c>
      <c r="AC2679" s="28">
        <v>2.7</v>
      </c>
      <c r="AD2679" s="28">
        <v>27</v>
      </c>
      <c r="AE2679" s="28">
        <v>27.000973210000002</v>
      </c>
      <c r="AF2679" t="s">
        <v>789</v>
      </c>
    </row>
    <row r="2680" spans="1:32" ht="18" customHeight="1">
      <c r="A2680" s="22">
        <v>46191</v>
      </c>
      <c r="B2680" s="23" t="s">
        <v>18</v>
      </c>
      <c r="C2680" s="24">
        <v>756</v>
      </c>
      <c r="D2680" s="25">
        <v>948</v>
      </c>
      <c r="E2680" s="26">
        <v>1519</v>
      </c>
      <c r="F2680" s="24">
        <v>19</v>
      </c>
      <c r="G2680" s="24">
        <v>3</v>
      </c>
      <c r="H2680" s="23" t="s">
        <v>1442</v>
      </c>
      <c r="I2680" s="23" t="s">
        <v>4190</v>
      </c>
      <c r="J2680" s="23" t="s">
        <v>2939</v>
      </c>
      <c r="K2680" s="23" t="s">
        <v>154</v>
      </c>
      <c r="L2680" s="27">
        <v>1.5341</v>
      </c>
      <c r="M2680" s="25">
        <v>68</v>
      </c>
      <c r="N2680" s="25">
        <v>1154</v>
      </c>
      <c r="O2680" s="24">
        <v>0</v>
      </c>
      <c r="P2680" s="24">
        <v>6</v>
      </c>
      <c r="Q2680" s="24">
        <v>0</v>
      </c>
      <c r="R2680" s="66"/>
      <c r="S2680" s="66"/>
      <c r="T2680" s="66"/>
      <c r="U2680" s="66"/>
      <c r="V2680" s="66"/>
      <c r="W2680" s="24"/>
      <c r="X2680" s="24"/>
      <c r="Y2680" s="24"/>
      <c r="Z2680" s="24"/>
      <c r="AA2680" s="28"/>
      <c r="AB2680" s="28">
        <v>0.5</v>
      </c>
      <c r="AC2680" s="28"/>
      <c r="AD2680" s="28">
        <v>10</v>
      </c>
      <c r="AE2680" s="28">
        <v>10.000973200000001</v>
      </c>
      <c r="AF2680" t="s">
        <v>195</v>
      </c>
    </row>
    <row r="2681" spans="1:32" ht="18" customHeight="1">
      <c r="A2681" s="22">
        <v>46191</v>
      </c>
      <c r="B2681" s="23" t="s">
        <v>16</v>
      </c>
      <c r="C2681" s="24">
        <v>558</v>
      </c>
      <c r="D2681" s="25">
        <v>5465</v>
      </c>
      <c r="E2681" s="26">
        <v>1451</v>
      </c>
      <c r="F2681" s="24">
        <v>27</v>
      </c>
      <c r="G2681" s="24">
        <v>14</v>
      </c>
      <c r="H2681" s="23" t="s">
        <v>268</v>
      </c>
      <c r="I2681" s="23" t="s">
        <v>2012</v>
      </c>
      <c r="J2681" s="23" t="s">
        <v>4191</v>
      </c>
      <c r="K2681" s="23" t="s">
        <v>154</v>
      </c>
      <c r="L2681" s="27">
        <v>1.0885</v>
      </c>
      <c r="M2681" s="25">
        <v>925</v>
      </c>
      <c r="N2681" s="25">
        <v>-106</v>
      </c>
      <c r="O2681" s="24">
        <v>0</v>
      </c>
      <c r="P2681" s="24">
        <v>8</v>
      </c>
      <c r="Q2681" s="24">
        <v>1</v>
      </c>
      <c r="R2681" s="66">
        <v>890.11218347862189</v>
      </c>
      <c r="S2681" s="66">
        <v>6.139675539146527</v>
      </c>
      <c r="T2681" s="66">
        <v>202.40740740740739</v>
      </c>
      <c r="U2681" s="66">
        <v>390.35714285714278</v>
      </c>
      <c r="V2681" s="66">
        <v>133.29268292682929</v>
      </c>
      <c r="W2681" s="24">
        <v>7</v>
      </c>
      <c r="X2681" s="24">
        <v>2</v>
      </c>
      <c r="Y2681" s="24">
        <v>5</v>
      </c>
      <c r="Z2681" s="24">
        <v>0</v>
      </c>
      <c r="AA2681" s="28">
        <v>3.5</v>
      </c>
      <c r="AB2681" s="28">
        <v>0.8</v>
      </c>
      <c r="AC2681" s="28">
        <v>2.8</v>
      </c>
      <c r="AD2681" s="28">
        <v>28</v>
      </c>
      <c r="AE2681" s="28">
        <v>28.00097319</v>
      </c>
      <c r="AF2681" t="s">
        <v>1640</v>
      </c>
    </row>
    <row r="2682" spans="1:32" ht="18" customHeight="1">
      <c r="A2682" s="22">
        <v>46191</v>
      </c>
      <c r="B2682" s="23" t="s">
        <v>184</v>
      </c>
      <c r="C2682" s="24">
        <v>762</v>
      </c>
      <c r="D2682" s="25">
        <v>815</v>
      </c>
      <c r="E2682" s="26">
        <v>1137</v>
      </c>
      <c r="F2682" s="24">
        <v>19</v>
      </c>
      <c r="G2682" s="24">
        <v>4</v>
      </c>
      <c r="H2682" s="23" t="s">
        <v>4192</v>
      </c>
      <c r="I2682" s="23" t="s">
        <v>3522</v>
      </c>
      <c r="J2682" s="23" t="s">
        <v>875</v>
      </c>
      <c r="K2682" s="23" t="s">
        <v>154</v>
      </c>
      <c r="L2682" s="27">
        <v>1.4650000000000001</v>
      </c>
      <c r="M2682" s="25">
        <v>-1000</v>
      </c>
      <c r="N2682" s="25">
        <v>-325</v>
      </c>
      <c r="O2682" s="24">
        <v>0</v>
      </c>
      <c r="P2682" s="24">
        <v>2</v>
      </c>
      <c r="Q2682" s="24">
        <v>0</v>
      </c>
      <c r="R2682" s="66"/>
      <c r="S2682" s="66"/>
      <c r="T2682" s="66"/>
      <c r="U2682" s="66"/>
      <c r="V2682" s="66"/>
      <c r="W2682" s="24"/>
      <c r="X2682" s="24"/>
      <c r="Y2682" s="24"/>
      <c r="Z2682" s="24"/>
      <c r="AA2682" s="28"/>
      <c r="AB2682" s="28">
        <v>0.5</v>
      </c>
      <c r="AC2682" s="28"/>
      <c r="AD2682" s="28">
        <v>0</v>
      </c>
      <c r="AE2682" s="28">
        <v>0</v>
      </c>
    </row>
    <row r="2683" spans="1:32" ht="18" customHeight="1">
      <c r="A2683" s="22">
        <v>46191</v>
      </c>
      <c r="B2683" s="23" t="s">
        <v>16</v>
      </c>
      <c r="C2683" s="24">
        <v>552</v>
      </c>
      <c r="D2683" s="25">
        <v>4346</v>
      </c>
      <c r="E2683" s="26">
        <v>1070</v>
      </c>
      <c r="F2683" s="24">
        <v>21</v>
      </c>
      <c r="G2683" s="24">
        <v>9</v>
      </c>
      <c r="H2683" s="23" t="s">
        <v>1146</v>
      </c>
      <c r="I2683" s="23" t="s">
        <v>2991</v>
      </c>
      <c r="J2683" s="23" t="s">
        <v>4193</v>
      </c>
      <c r="K2683" s="23" t="s">
        <v>154</v>
      </c>
      <c r="L2683" s="27">
        <v>1.0821000000000001</v>
      </c>
      <c r="M2683" s="25">
        <v>-173</v>
      </c>
      <c r="N2683" s="25">
        <v>-307</v>
      </c>
      <c r="O2683" s="24">
        <v>0</v>
      </c>
      <c r="P2683" s="24">
        <v>2</v>
      </c>
      <c r="Q2683" s="24">
        <v>1</v>
      </c>
      <c r="R2683" s="66">
        <v>737.82233291822342</v>
      </c>
      <c r="S2683" s="66">
        <v>5.8903069290553569</v>
      </c>
      <c r="T2683" s="66">
        <v>206.95238095238099</v>
      </c>
      <c r="U2683" s="66">
        <v>482.88888888888891</v>
      </c>
      <c r="V2683" s="66">
        <v>144.8666666666667</v>
      </c>
      <c r="W2683" s="24">
        <v>7</v>
      </c>
      <c r="X2683" s="24">
        <v>0</v>
      </c>
      <c r="Y2683" s="24">
        <v>4</v>
      </c>
      <c r="Z2683" s="24">
        <v>6</v>
      </c>
      <c r="AA2683" s="28">
        <v>4.25</v>
      </c>
      <c r="AB2683" s="28">
        <v>0.6</v>
      </c>
      <c r="AC2683" s="28">
        <v>2.5499999999999998</v>
      </c>
      <c r="AD2683" s="28">
        <v>25.5</v>
      </c>
      <c r="AE2683" s="28">
        <v>25.500973170000002</v>
      </c>
      <c r="AF2683" t="s">
        <v>582</v>
      </c>
    </row>
    <row r="2684" spans="1:32" ht="18" customHeight="1">
      <c r="A2684" s="22">
        <v>46191</v>
      </c>
      <c r="B2684" s="23" t="s">
        <v>30</v>
      </c>
      <c r="C2684" s="24">
        <v>563</v>
      </c>
      <c r="D2684" s="25">
        <v>2798</v>
      </c>
      <c r="E2684" s="26">
        <v>1049</v>
      </c>
      <c r="F2684" s="24">
        <v>14</v>
      </c>
      <c r="G2684" s="24">
        <v>10</v>
      </c>
      <c r="H2684" s="23" t="s">
        <v>3095</v>
      </c>
      <c r="I2684" s="23" t="s">
        <v>2520</v>
      </c>
      <c r="J2684" s="23" t="s">
        <v>2906</v>
      </c>
      <c r="K2684" s="23" t="s">
        <v>154</v>
      </c>
      <c r="L2684" s="27">
        <v>1.125</v>
      </c>
      <c r="M2684" s="25">
        <v>-503</v>
      </c>
      <c r="N2684" s="25">
        <v>-68</v>
      </c>
      <c r="O2684" s="24">
        <v>0</v>
      </c>
      <c r="P2684" s="24">
        <v>3</v>
      </c>
      <c r="Q2684" s="24">
        <v>1</v>
      </c>
      <c r="R2684" s="66">
        <v>475.44515359070152</v>
      </c>
      <c r="S2684" s="66">
        <v>5.8850110867019714</v>
      </c>
      <c r="T2684" s="66">
        <v>199.85714285714289</v>
      </c>
      <c r="U2684" s="66">
        <v>279.8</v>
      </c>
      <c r="V2684" s="66">
        <v>116.5833333333333</v>
      </c>
      <c r="W2684" s="24">
        <v>7</v>
      </c>
      <c r="X2684" s="24">
        <v>4</v>
      </c>
      <c r="Y2684" s="24">
        <v>6</v>
      </c>
      <c r="Z2684" s="24">
        <v>5</v>
      </c>
      <c r="AA2684" s="28">
        <v>5.5</v>
      </c>
      <c r="AB2684" s="28">
        <v>0.5</v>
      </c>
      <c r="AC2684" s="28">
        <v>2.75</v>
      </c>
      <c r="AD2684" s="28">
        <v>27.5</v>
      </c>
      <c r="AE2684" s="28">
        <v>27.500973160000001</v>
      </c>
      <c r="AF2684" t="s">
        <v>3471</v>
      </c>
    </row>
    <row r="2685" spans="1:32" ht="18" customHeight="1">
      <c r="A2685" s="22">
        <v>46191</v>
      </c>
      <c r="B2685" s="23" t="s">
        <v>16</v>
      </c>
      <c r="C2685" s="24">
        <v>557</v>
      </c>
      <c r="D2685" s="25">
        <v>6493</v>
      </c>
      <c r="E2685" s="26">
        <v>1036</v>
      </c>
      <c r="F2685" s="24">
        <v>29</v>
      </c>
      <c r="G2685" s="24">
        <v>14</v>
      </c>
      <c r="H2685" s="23" t="s">
        <v>1380</v>
      </c>
      <c r="I2685" s="23" t="s">
        <v>1612</v>
      </c>
      <c r="J2685" s="23" t="s">
        <v>3382</v>
      </c>
      <c r="K2685" s="23" t="s">
        <v>154</v>
      </c>
      <c r="L2685" s="27">
        <v>1.0531999999999999</v>
      </c>
      <c r="M2685" s="25">
        <v>-38</v>
      </c>
      <c r="N2685" s="25">
        <v>-1340</v>
      </c>
      <c r="O2685" s="24">
        <v>0</v>
      </c>
      <c r="P2685" s="24">
        <v>7</v>
      </c>
      <c r="Q2685" s="24">
        <v>1</v>
      </c>
      <c r="R2685" s="66">
        <v>1100.141085512661</v>
      </c>
      <c r="S2685" s="66">
        <v>5.9019702886328362</v>
      </c>
      <c r="T2685" s="66">
        <v>223.89655172413791</v>
      </c>
      <c r="U2685" s="66">
        <v>463.78571428571428</v>
      </c>
      <c r="V2685" s="66">
        <v>151</v>
      </c>
      <c r="W2685" s="24">
        <v>7</v>
      </c>
      <c r="X2685" s="24">
        <v>0</v>
      </c>
      <c r="Y2685" s="24">
        <v>3</v>
      </c>
      <c r="Z2685" s="24">
        <v>6</v>
      </c>
      <c r="AA2685" s="28">
        <v>4</v>
      </c>
      <c r="AB2685" s="28">
        <v>0.8</v>
      </c>
      <c r="AC2685" s="28">
        <v>3.2</v>
      </c>
      <c r="AD2685" s="28">
        <v>32</v>
      </c>
      <c r="AE2685" s="28">
        <v>32.00097315</v>
      </c>
      <c r="AF2685" t="s">
        <v>614</v>
      </c>
    </row>
    <row r="2686" spans="1:32" ht="18" customHeight="1">
      <c r="A2686" s="22">
        <v>46191</v>
      </c>
      <c r="B2686" s="23" t="s">
        <v>18</v>
      </c>
      <c r="C2686" s="24">
        <v>760</v>
      </c>
      <c r="D2686" s="25">
        <v>3289</v>
      </c>
      <c r="E2686" s="26">
        <v>879</v>
      </c>
      <c r="F2686" s="24">
        <v>48</v>
      </c>
      <c r="G2686" s="24">
        <v>12</v>
      </c>
      <c r="H2686" s="23" t="s">
        <v>1773</v>
      </c>
      <c r="I2686" s="23" t="s">
        <v>2481</v>
      </c>
      <c r="J2686" s="23" t="s">
        <v>4194</v>
      </c>
      <c r="K2686" s="23" t="s">
        <v>154</v>
      </c>
      <c r="L2686" s="27">
        <v>1.0891</v>
      </c>
      <c r="M2686" s="25">
        <v>-416</v>
      </c>
      <c r="N2686" s="25">
        <v>-2644</v>
      </c>
      <c r="O2686" s="24">
        <v>0</v>
      </c>
      <c r="P2686" s="24">
        <v>0</v>
      </c>
      <c r="Q2686" s="24">
        <v>0</v>
      </c>
      <c r="R2686" s="66"/>
      <c r="S2686" s="66"/>
      <c r="T2686" s="66"/>
      <c r="U2686" s="66"/>
      <c r="V2686" s="66"/>
      <c r="W2686" s="24"/>
      <c r="X2686" s="24"/>
      <c r="Y2686" s="24"/>
      <c r="Z2686" s="24"/>
      <c r="AA2686" s="28"/>
      <c r="AB2686" s="28">
        <v>0.6</v>
      </c>
      <c r="AC2686" s="28"/>
      <c r="AD2686" s="28">
        <v>35</v>
      </c>
      <c r="AE2686" s="28">
        <v>35.000973139999999</v>
      </c>
      <c r="AF2686" t="s">
        <v>668</v>
      </c>
    </row>
    <row r="2687" spans="1:32" ht="18" customHeight="1">
      <c r="A2687" s="22">
        <v>46191</v>
      </c>
      <c r="B2687" s="23" t="s">
        <v>166</v>
      </c>
      <c r="C2687" s="24">
        <v>655</v>
      </c>
      <c r="D2687" s="25">
        <v>913</v>
      </c>
      <c r="E2687" s="26">
        <v>878</v>
      </c>
      <c r="F2687" s="24">
        <v>18</v>
      </c>
      <c r="G2687" s="24">
        <v>2</v>
      </c>
      <c r="H2687" s="23" t="s">
        <v>2047</v>
      </c>
      <c r="I2687" s="23" t="s">
        <v>1205</v>
      </c>
      <c r="J2687" s="23" t="s">
        <v>4195</v>
      </c>
      <c r="K2687" s="23" t="s">
        <v>154</v>
      </c>
      <c r="L2687" s="27">
        <v>1.3206</v>
      </c>
      <c r="M2687" s="25">
        <v>2127</v>
      </c>
      <c r="N2687" s="25">
        <v>-2745</v>
      </c>
      <c r="O2687" s="24">
        <v>0</v>
      </c>
      <c r="P2687" s="24">
        <v>5</v>
      </c>
      <c r="Q2687" s="24">
        <v>0</v>
      </c>
      <c r="R2687" s="66"/>
      <c r="S2687" s="66"/>
      <c r="T2687" s="66"/>
      <c r="U2687" s="66"/>
      <c r="V2687" s="66"/>
      <c r="W2687" s="24"/>
      <c r="X2687" s="24"/>
      <c r="Y2687" s="24"/>
      <c r="Z2687" s="24"/>
      <c r="AA2687" s="28"/>
      <c r="AB2687" s="28">
        <v>0.5</v>
      </c>
      <c r="AC2687" s="28"/>
      <c r="AD2687" s="28">
        <v>0</v>
      </c>
      <c r="AE2687" s="28">
        <v>0</v>
      </c>
    </row>
    <row r="2688" spans="1:32" ht="18" customHeight="1">
      <c r="A2688" s="22">
        <v>46191</v>
      </c>
      <c r="B2688" s="23" t="s">
        <v>26</v>
      </c>
      <c r="C2688" s="24">
        <v>725</v>
      </c>
      <c r="D2688" s="25">
        <v>2605</v>
      </c>
      <c r="E2688" s="26">
        <v>750</v>
      </c>
      <c r="F2688" s="24">
        <v>22</v>
      </c>
      <c r="G2688" s="24">
        <v>15</v>
      </c>
      <c r="H2688" s="23" t="s">
        <v>966</v>
      </c>
      <c r="I2688" s="23" t="s">
        <v>1902</v>
      </c>
      <c r="J2688" s="23" t="s">
        <v>2433</v>
      </c>
      <c r="K2688" s="23" t="s">
        <v>154</v>
      </c>
      <c r="L2688" s="27">
        <v>1.0960000000000001</v>
      </c>
      <c r="M2688" s="25">
        <v>-1655</v>
      </c>
      <c r="N2688" s="25">
        <v>-9626</v>
      </c>
      <c r="O2688" s="24">
        <v>0</v>
      </c>
      <c r="P2688" s="24">
        <v>5</v>
      </c>
      <c r="Q2688" s="24">
        <v>0</v>
      </c>
      <c r="R2688" s="66"/>
      <c r="S2688" s="66"/>
      <c r="T2688" s="66"/>
      <c r="U2688" s="66"/>
      <c r="V2688" s="66"/>
      <c r="W2688" s="24"/>
      <c r="X2688" s="24"/>
      <c r="Y2688" s="24"/>
      <c r="Z2688" s="24"/>
      <c r="AA2688" s="28"/>
      <c r="AB2688" s="28">
        <v>0.5</v>
      </c>
      <c r="AC2688" s="28"/>
      <c r="AD2688" s="28">
        <v>35</v>
      </c>
      <c r="AE2688" s="28">
        <v>35.000973119999998</v>
      </c>
      <c r="AF2688" t="s">
        <v>668</v>
      </c>
    </row>
    <row r="2689" spans="1:32" ht="18" customHeight="1">
      <c r="A2689" s="22">
        <v>46191</v>
      </c>
      <c r="B2689" s="23" t="s">
        <v>166</v>
      </c>
      <c r="C2689" s="24">
        <v>652</v>
      </c>
      <c r="D2689" s="25">
        <v>1884</v>
      </c>
      <c r="E2689" s="26">
        <v>642</v>
      </c>
      <c r="F2689" s="24">
        <v>26</v>
      </c>
      <c r="G2689" s="24">
        <v>7</v>
      </c>
      <c r="H2689" s="23" t="s">
        <v>697</v>
      </c>
      <c r="I2689" s="23" t="s">
        <v>4196</v>
      </c>
      <c r="J2689" s="23" t="s">
        <v>4197</v>
      </c>
      <c r="K2689" s="23" t="s">
        <v>154</v>
      </c>
      <c r="L2689" s="27">
        <v>1.1135999999999999</v>
      </c>
      <c r="M2689" s="25">
        <v>2556</v>
      </c>
      <c r="N2689" s="25">
        <v>-1671</v>
      </c>
      <c r="O2689" s="24">
        <v>0</v>
      </c>
      <c r="P2689" s="24">
        <v>2</v>
      </c>
      <c r="Q2689" s="24">
        <v>0</v>
      </c>
      <c r="R2689" s="66"/>
      <c r="S2689" s="66"/>
      <c r="T2689" s="66"/>
      <c r="U2689" s="66"/>
      <c r="V2689" s="66"/>
      <c r="W2689" s="24"/>
      <c r="X2689" s="24"/>
      <c r="Y2689" s="24"/>
      <c r="Z2689" s="24"/>
      <c r="AA2689" s="28"/>
      <c r="AB2689" s="28">
        <v>0.5</v>
      </c>
      <c r="AC2689" s="28"/>
      <c r="AD2689" s="28">
        <v>35</v>
      </c>
      <c r="AE2689" s="28">
        <v>35.000973109999997</v>
      </c>
      <c r="AF2689" t="s">
        <v>668</v>
      </c>
    </row>
    <row r="2690" spans="1:32" ht="18" customHeight="1">
      <c r="A2690" s="22">
        <v>46191</v>
      </c>
      <c r="B2690" s="23" t="s">
        <v>9</v>
      </c>
      <c r="C2690" s="24">
        <v>528</v>
      </c>
      <c r="D2690" s="25">
        <v>7504</v>
      </c>
      <c r="E2690" s="26">
        <v>587</v>
      </c>
      <c r="F2690" s="24">
        <v>28</v>
      </c>
      <c r="G2690" s="24">
        <v>24</v>
      </c>
      <c r="H2690" s="23" t="s">
        <v>1454</v>
      </c>
      <c r="I2690" s="23" t="s">
        <v>4198</v>
      </c>
      <c r="J2690" s="23" t="s">
        <v>2934</v>
      </c>
      <c r="K2690" s="23" t="s">
        <v>154</v>
      </c>
      <c r="L2690" s="27">
        <v>1.0261</v>
      </c>
      <c r="M2690" s="25">
        <v>-145</v>
      </c>
      <c r="N2690" s="25">
        <v>-523</v>
      </c>
      <c r="O2690" s="24">
        <v>0</v>
      </c>
      <c r="P2690" s="24">
        <v>8</v>
      </c>
      <c r="Q2690" s="24">
        <v>1</v>
      </c>
      <c r="R2690" s="66">
        <v>1317.0470630967211</v>
      </c>
      <c r="S2690" s="66">
        <v>5.697594421839522</v>
      </c>
      <c r="T2690" s="66">
        <v>268</v>
      </c>
      <c r="U2690" s="66">
        <v>312.66666666666669</v>
      </c>
      <c r="V2690" s="66">
        <v>144.30769230769229</v>
      </c>
      <c r="W2690" s="24">
        <v>3</v>
      </c>
      <c r="X2690" s="24">
        <v>4</v>
      </c>
      <c r="Y2690" s="24">
        <v>3</v>
      </c>
      <c r="Z2690" s="24">
        <v>6</v>
      </c>
      <c r="AA2690" s="28">
        <v>4</v>
      </c>
      <c r="AB2690" s="28">
        <v>1</v>
      </c>
      <c r="AC2690" s="28">
        <v>4</v>
      </c>
      <c r="AD2690" s="28">
        <v>50</v>
      </c>
      <c r="AE2690" s="28">
        <v>50.000973100000003</v>
      </c>
      <c r="AF2690" t="s">
        <v>237</v>
      </c>
    </row>
    <row r="2691" spans="1:32" ht="18" customHeight="1">
      <c r="A2691" s="22">
        <v>46191</v>
      </c>
      <c r="B2691" s="23" t="s">
        <v>16</v>
      </c>
      <c r="C2691" s="24">
        <v>551</v>
      </c>
      <c r="D2691" s="25">
        <v>2672</v>
      </c>
      <c r="E2691" s="26">
        <v>561</v>
      </c>
      <c r="F2691" s="24">
        <v>12</v>
      </c>
      <c r="G2691" s="24">
        <v>7</v>
      </c>
      <c r="H2691" s="23" t="s">
        <v>1508</v>
      </c>
      <c r="I2691" s="23" t="s">
        <v>4199</v>
      </c>
      <c r="J2691" s="23" t="s">
        <v>4200</v>
      </c>
      <c r="K2691" s="23" t="s">
        <v>154</v>
      </c>
      <c r="L2691" s="27">
        <v>1.07</v>
      </c>
      <c r="M2691" s="25">
        <v>87</v>
      </c>
      <c r="N2691" s="25">
        <v>-1061</v>
      </c>
      <c r="O2691" s="24">
        <v>0</v>
      </c>
      <c r="P2691" s="24">
        <v>1</v>
      </c>
      <c r="Q2691" s="24">
        <v>1</v>
      </c>
      <c r="R2691" s="66">
        <v>452.62230178497299</v>
      </c>
      <c r="S2691" s="66">
        <v>5.9033768098978587</v>
      </c>
      <c r="T2691" s="66">
        <v>222.66666666666671</v>
      </c>
      <c r="U2691" s="66">
        <v>381.71428571428572</v>
      </c>
      <c r="V2691" s="66">
        <v>140.63157894736841</v>
      </c>
      <c r="W2691" s="24">
        <v>7</v>
      </c>
      <c r="X2691" s="24">
        <v>2</v>
      </c>
      <c r="Y2691" s="24">
        <v>4</v>
      </c>
      <c r="Z2691" s="24">
        <v>6</v>
      </c>
      <c r="AA2691" s="28">
        <v>4.75</v>
      </c>
      <c r="AB2691" s="28">
        <v>0.5</v>
      </c>
      <c r="AC2691" s="28">
        <v>2.375</v>
      </c>
      <c r="AD2691" s="28">
        <v>23.8</v>
      </c>
      <c r="AE2691" s="28">
        <v>23.800973089999999</v>
      </c>
      <c r="AF2691" t="s">
        <v>4201</v>
      </c>
    </row>
    <row r="2692" spans="1:32" ht="18" customHeight="1">
      <c r="A2692" s="22">
        <v>46191</v>
      </c>
      <c r="B2692" s="23" t="s">
        <v>55</v>
      </c>
      <c r="C2692" s="24">
        <v>538</v>
      </c>
      <c r="D2692" s="25">
        <v>5664</v>
      </c>
      <c r="E2692" s="26">
        <v>457</v>
      </c>
      <c r="F2692" s="24">
        <v>24</v>
      </c>
      <c r="G2692" s="24">
        <v>15</v>
      </c>
      <c r="H2692" s="23" t="s">
        <v>1601</v>
      </c>
      <c r="I2692" s="23" t="s">
        <v>2256</v>
      </c>
      <c r="J2692" s="23" t="s">
        <v>4202</v>
      </c>
      <c r="K2692" s="23" t="s">
        <v>154</v>
      </c>
      <c r="L2692" s="27">
        <v>1.0268999999999999</v>
      </c>
      <c r="M2692" s="25">
        <v>549</v>
      </c>
      <c r="N2692" s="25">
        <v>-578</v>
      </c>
      <c r="O2692" s="24">
        <v>0</v>
      </c>
      <c r="P2692" s="24">
        <v>8</v>
      </c>
      <c r="Q2692" s="24">
        <v>1</v>
      </c>
      <c r="R2692" s="66">
        <v>947.25700498132005</v>
      </c>
      <c r="S2692" s="66">
        <v>5.9793698755615896</v>
      </c>
      <c r="T2692" s="66">
        <v>236</v>
      </c>
      <c r="U2692" s="66">
        <v>377.6</v>
      </c>
      <c r="V2692" s="66">
        <v>145.2307692307692</v>
      </c>
      <c r="W2692" s="24">
        <v>6</v>
      </c>
      <c r="X2692" s="24">
        <v>1</v>
      </c>
      <c r="Y2692" s="24">
        <v>3</v>
      </c>
      <c r="Z2692" s="24">
        <v>6</v>
      </c>
      <c r="AA2692" s="28">
        <v>4</v>
      </c>
      <c r="AB2692" s="28">
        <v>0.8</v>
      </c>
      <c r="AC2692" s="28">
        <v>3.2</v>
      </c>
      <c r="AD2692" s="28">
        <v>42</v>
      </c>
      <c r="AE2692" s="28">
        <v>42.000973080000001</v>
      </c>
      <c r="AF2692" t="s">
        <v>285</v>
      </c>
    </row>
    <row r="2693" spans="1:32" ht="18" customHeight="1">
      <c r="A2693" s="22">
        <v>46191</v>
      </c>
      <c r="B2693" s="23" t="s">
        <v>372</v>
      </c>
      <c r="C2693" s="24">
        <v>712</v>
      </c>
      <c r="D2693" s="25">
        <v>952</v>
      </c>
      <c r="E2693" s="26">
        <v>450</v>
      </c>
      <c r="F2693" s="24">
        <v>17</v>
      </c>
      <c r="G2693" s="24">
        <v>4</v>
      </c>
      <c r="H2693" s="23" t="s">
        <v>4091</v>
      </c>
      <c r="I2693" s="23" t="s">
        <v>181</v>
      </c>
      <c r="J2693" s="23" t="s">
        <v>813</v>
      </c>
      <c r="K2693" s="23" t="s">
        <v>154</v>
      </c>
      <c r="L2693" s="27">
        <v>1.1576</v>
      </c>
      <c r="M2693" s="25">
        <v>-2283</v>
      </c>
      <c r="N2693" s="25">
        <v>-637</v>
      </c>
      <c r="O2693" s="24">
        <v>0</v>
      </c>
      <c r="P2693" s="24">
        <v>2</v>
      </c>
      <c r="Q2693" s="24">
        <v>0</v>
      </c>
      <c r="R2693" s="66"/>
      <c r="S2693" s="66"/>
      <c r="T2693" s="66"/>
      <c r="U2693" s="66"/>
      <c r="V2693" s="66"/>
      <c r="W2693" s="24"/>
      <c r="X2693" s="24"/>
      <c r="Y2693" s="24"/>
      <c r="Z2693" s="24"/>
      <c r="AA2693" s="28"/>
      <c r="AB2693" s="28">
        <v>0.5</v>
      </c>
      <c r="AC2693" s="28"/>
      <c r="AD2693" s="28">
        <v>0</v>
      </c>
      <c r="AE2693" s="28">
        <v>0</v>
      </c>
    </row>
    <row r="2694" spans="1:32" ht="18" customHeight="1">
      <c r="A2694" s="22">
        <v>46191</v>
      </c>
      <c r="B2694" s="23" t="s">
        <v>20</v>
      </c>
      <c r="C2694" s="24">
        <v>688</v>
      </c>
      <c r="D2694" s="25">
        <v>1333</v>
      </c>
      <c r="E2694" s="26">
        <v>387</v>
      </c>
      <c r="F2694" s="24">
        <v>20</v>
      </c>
      <c r="G2694" s="24">
        <v>7</v>
      </c>
      <c r="H2694" s="23" t="s">
        <v>3240</v>
      </c>
      <c r="I2694" s="23" t="s">
        <v>3083</v>
      </c>
      <c r="J2694" s="23" t="s">
        <v>3672</v>
      </c>
      <c r="K2694" s="23" t="s">
        <v>154</v>
      </c>
      <c r="L2694" s="27">
        <v>1.0968</v>
      </c>
      <c r="M2694" s="25">
        <v>204</v>
      </c>
      <c r="N2694" s="25">
        <v>4884</v>
      </c>
      <c r="O2694" s="24">
        <v>0</v>
      </c>
      <c r="P2694" s="24">
        <v>8</v>
      </c>
      <c r="Q2694" s="24">
        <v>0</v>
      </c>
      <c r="R2694" s="66"/>
      <c r="S2694" s="66"/>
      <c r="T2694" s="66"/>
      <c r="U2694" s="66"/>
      <c r="V2694" s="66"/>
      <c r="W2694" s="24"/>
      <c r="X2694" s="24"/>
      <c r="Y2694" s="24"/>
      <c r="Z2694" s="24"/>
      <c r="AA2694" s="28"/>
      <c r="AB2694" s="28">
        <v>0.5</v>
      </c>
      <c r="AC2694" s="28"/>
      <c r="AD2694" s="28">
        <v>45</v>
      </c>
      <c r="AE2694" s="28">
        <v>45.00097306</v>
      </c>
      <c r="AF2694" t="s">
        <v>241</v>
      </c>
    </row>
    <row r="2695" spans="1:32" ht="18" customHeight="1">
      <c r="A2695" s="22">
        <v>46191</v>
      </c>
      <c r="B2695" s="23" t="s">
        <v>30</v>
      </c>
      <c r="C2695" s="24">
        <v>567</v>
      </c>
      <c r="D2695" s="25">
        <v>2705</v>
      </c>
      <c r="E2695" s="26">
        <v>370</v>
      </c>
      <c r="F2695" s="24">
        <v>13</v>
      </c>
      <c r="G2695" s="24">
        <v>5</v>
      </c>
      <c r="H2695" s="23" t="s">
        <v>2621</v>
      </c>
      <c r="I2695" s="23" t="s">
        <v>3855</v>
      </c>
      <c r="J2695" s="23" t="s">
        <v>3830</v>
      </c>
      <c r="K2695" s="23" t="s">
        <v>154</v>
      </c>
      <c r="L2695" s="27">
        <v>1.0456000000000001</v>
      </c>
      <c r="M2695" s="25">
        <v>-390</v>
      </c>
      <c r="N2695" s="25">
        <v>-185</v>
      </c>
      <c r="O2695" s="24">
        <v>0</v>
      </c>
      <c r="P2695" s="24">
        <v>7</v>
      </c>
      <c r="Q2695" s="24">
        <v>1</v>
      </c>
      <c r="R2695" s="66">
        <v>451.17709630552099</v>
      </c>
      <c r="S2695" s="66">
        <v>5.9954284518207697</v>
      </c>
      <c r="T2695" s="66">
        <v>208.07692307692309</v>
      </c>
      <c r="U2695" s="66">
        <v>541</v>
      </c>
      <c r="V2695" s="66">
        <v>150.2777777777778</v>
      </c>
      <c r="W2695" s="24">
        <v>7</v>
      </c>
      <c r="X2695" s="24">
        <v>0</v>
      </c>
      <c r="Y2695" s="24">
        <v>2</v>
      </c>
      <c r="Z2695" s="24">
        <v>0</v>
      </c>
      <c r="AA2695" s="28">
        <v>2.25</v>
      </c>
      <c r="AB2695" s="28">
        <v>0.5</v>
      </c>
      <c r="AC2695" s="28">
        <v>1.125</v>
      </c>
      <c r="AD2695" s="28">
        <v>11.2</v>
      </c>
      <c r="AE2695" s="28">
        <v>11.20097305</v>
      </c>
      <c r="AF2695" t="s">
        <v>1460</v>
      </c>
    </row>
    <row r="2696" spans="1:32" ht="18" customHeight="1">
      <c r="A2696" s="22">
        <v>46191</v>
      </c>
      <c r="B2696" s="23" t="s">
        <v>20</v>
      </c>
      <c r="C2696" s="24">
        <v>700</v>
      </c>
      <c r="D2696" s="25">
        <v>208</v>
      </c>
      <c r="E2696" s="26">
        <v>242</v>
      </c>
      <c r="F2696" s="24">
        <v>4</v>
      </c>
      <c r="G2696" s="24">
        <v>1</v>
      </c>
      <c r="H2696" s="23" t="s">
        <v>4203</v>
      </c>
      <c r="I2696" s="23" t="s">
        <v>883</v>
      </c>
      <c r="J2696" s="23" t="s">
        <v>1400</v>
      </c>
      <c r="K2696" s="23" t="s">
        <v>154</v>
      </c>
      <c r="L2696" s="27">
        <v>1.3877999999999999</v>
      </c>
      <c r="M2696" s="25">
        <v>-869</v>
      </c>
      <c r="N2696" s="25">
        <v>-358</v>
      </c>
      <c r="O2696" s="24">
        <v>0</v>
      </c>
      <c r="P2696" s="24">
        <v>0</v>
      </c>
      <c r="Q2696" s="24">
        <v>0</v>
      </c>
      <c r="R2696" s="66"/>
      <c r="S2696" s="66"/>
      <c r="T2696" s="66"/>
      <c r="U2696" s="66"/>
      <c r="V2696" s="66"/>
      <c r="W2696" s="24"/>
      <c r="X2696" s="24"/>
      <c r="Y2696" s="24"/>
      <c r="Z2696" s="24"/>
      <c r="AA2696" s="28"/>
      <c r="AB2696" s="28">
        <v>0.5</v>
      </c>
      <c r="AC2696" s="28"/>
      <c r="AD2696" s="28">
        <v>0</v>
      </c>
      <c r="AE2696" s="28">
        <v>0</v>
      </c>
    </row>
    <row r="2697" spans="1:32" ht="18" customHeight="1">
      <c r="A2697" s="22">
        <v>46191</v>
      </c>
      <c r="B2697" s="23" t="s">
        <v>330</v>
      </c>
      <c r="C2697" s="24">
        <v>656</v>
      </c>
      <c r="D2697" s="25">
        <v>378</v>
      </c>
      <c r="E2697" s="26">
        <v>188</v>
      </c>
      <c r="F2697" s="24">
        <v>3</v>
      </c>
      <c r="G2697" s="24">
        <v>3</v>
      </c>
      <c r="H2697" s="23" t="s">
        <v>4204</v>
      </c>
      <c r="I2697" s="23" t="s">
        <v>4205</v>
      </c>
      <c r="J2697" s="23" t="s">
        <v>4205</v>
      </c>
      <c r="K2697" s="23" t="s">
        <v>154</v>
      </c>
      <c r="L2697" s="27">
        <v>1.1657999999999999</v>
      </c>
      <c r="M2697" s="25">
        <v>-1884</v>
      </c>
      <c r="N2697" s="25">
        <v>248</v>
      </c>
      <c r="O2697" s="24">
        <v>0</v>
      </c>
      <c r="P2697" s="24">
        <v>6</v>
      </c>
      <c r="Q2697" s="24">
        <v>0</v>
      </c>
      <c r="R2697" s="66"/>
      <c r="S2697" s="66"/>
      <c r="T2697" s="66"/>
      <c r="U2697" s="66"/>
      <c r="V2697" s="66"/>
      <c r="W2697" s="24"/>
      <c r="X2697" s="24"/>
      <c r="Y2697" s="24"/>
      <c r="Z2697" s="24"/>
      <c r="AA2697" s="28"/>
      <c r="AB2697" s="28">
        <v>0.5</v>
      </c>
      <c r="AC2697" s="28"/>
      <c r="AD2697" s="28">
        <v>10</v>
      </c>
      <c r="AE2697" s="28">
        <v>10.000973030000001</v>
      </c>
      <c r="AF2697" t="s">
        <v>195</v>
      </c>
    </row>
    <row r="2698" spans="1:32" ht="18" customHeight="1">
      <c r="A2698" s="22">
        <v>46191</v>
      </c>
      <c r="B2698" s="23" t="s">
        <v>20</v>
      </c>
      <c r="C2698" s="24">
        <v>701</v>
      </c>
      <c r="D2698" s="25">
        <v>284</v>
      </c>
      <c r="E2698" s="26">
        <v>178</v>
      </c>
      <c r="F2698" s="24">
        <v>4</v>
      </c>
      <c r="G2698" s="24">
        <v>1</v>
      </c>
      <c r="H2698" s="23" t="s">
        <v>238</v>
      </c>
      <c r="I2698" s="23" t="s">
        <v>4206</v>
      </c>
      <c r="J2698" s="23" t="s">
        <v>1867</v>
      </c>
      <c r="K2698" s="23" t="s">
        <v>154</v>
      </c>
      <c r="L2698" s="27">
        <v>1.2089000000000001</v>
      </c>
      <c r="M2698" s="25">
        <v>-290</v>
      </c>
      <c r="N2698" s="25">
        <v>-1784</v>
      </c>
      <c r="O2698" s="24">
        <v>0</v>
      </c>
      <c r="P2698" s="24">
        <v>1</v>
      </c>
      <c r="Q2698" s="24">
        <v>0</v>
      </c>
      <c r="R2698" s="66"/>
      <c r="S2698" s="66"/>
      <c r="T2698" s="66"/>
      <c r="U2698" s="66"/>
      <c r="V2698" s="66"/>
      <c r="W2698" s="24"/>
      <c r="X2698" s="24"/>
      <c r="Y2698" s="24"/>
      <c r="Z2698" s="24"/>
      <c r="AA2698" s="28"/>
      <c r="AB2698" s="28">
        <v>0.5</v>
      </c>
      <c r="AC2698" s="28"/>
      <c r="AD2698" s="28">
        <v>0</v>
      </c>
      <c r="AE2698" s="28">
        <v>0</v>
      </c>
    </row>
    <row r="2699" spans="1:32" ht="18" customHeight="1">
      <c r="A2699" s="22">
        <v>46191</v>
      </c>
      <c r="B2699" s="23" t="s">
        <v>30</v>
      </c>
      <c r="C2699" s="24">
        <v>566</v>
      </c>
      <c r="D2699" s="25">
        <v>2990</v>
      </c>
      <c r="E2699" s="26">
        <v>163</v>
      </c>
      <c r="F2699" s="24">
        <v>11</v>
      </c>
      <c r="G2699" s="24">
        <v>9</v>
      </c>
      <c r="H2699" s="23" t="s">
        <v>1664</v>
      </c>
      <c r="I2699" s="23" t="s">
        <v>2149</v>
      </c>
      <c r="J2699" s="23" t="s">
        <v>4207</v>
      </c>
      <c r="K2699" s="23" t="s">
        <v>154</v>
      </c>
      <c r="L2699" s="27">
        <v>1.0182</v>
      </c>
      <c r="M2699" s="25">
        <v>370</v>
      </c>
      <c r="N2699" s="25">
        <v>-1373</v>
      </c>
      <c r="O2699" s="24">
        <v>0</v>
      </c>
      <c r="P2699" s="24">
        <v>6</v>
      </c>
      <c r="Q2699" s="24">
        <v>1</v>
      </c>
      <c r="R2699" s="66">
        <v>527.377594437526</v>
      </c>
      <c r="S2699" s="66">
        <v>5.669562058640321</v>
      </c>
      <c r="T2699" s="66">
        <v>271.81818181818181</v>
      </c>
      <c r="U2699" s="66">
        <v>332.22222222222217</v>
      </c>
      <c r="V2699" s="66">
        <v>149.5</v>
      </c>
      <c r="W2699" s="24">
        <v>2</v>
      </c>
      <c r="X2699" s="24">
        <v>3</v>
      </c>
      <c r="Y2699" s="24">
        <v>2</v>
      </c>
      <c r="Z2699" s="24">
        <v>7</v>
      </c>
      <c r="AA2699" s="28">
        <v>3.5</v>
      </c>
      <c r="AB2699" s="28">
        <v>0.5</v>
      </c>
      <c r="AC2699" s="28">
        <v>1.75</v>
      </c>
      <c r="AD2699" s="28">
        <v>27.5</v>
      </c>
      <c r="AE2699" s="28">
        <v>27.500973009999999</v>
      </c>
      <c r="AF2699" t="s">
        <v>263</v>
      </c>
    </row>
    <row r="2700" spans="1:32" ht="18" customHeight="1">
      <c r="A2700" s="22">
        <v>46191</v>
      </c>
      <c r="B2700" s="23" t="s">
        <v>16</v>
      </c>
      <c r="C2700" s="24">
        <v>556</v>
      </c>
      <c r="D2700" s="25">
        <v>4359</v>
      </c>
      <c r="E2700" s="26">
        <v>148</v>
      </c>
      <c r="F2700" s="24">
        <v>19</v>
      </c>
      <c r="G2700" s="24">
        <v>7</v>
      </c>
      <c r="H2700" s="23" t="s">
        <v>1288</v>
      </c>
      <c r="I2700" s="23" t="s">
        <v>1679</v>
      </c>
      <c r="J2700" s="23" t="s">
        <v>4208</v>
      </c>
      <c r="K2700" s="23" t="s">
        <v>154</v>
      </c>
      <c r="L2700" s="27">
        <v>1.0113000000000001</v>
      </c>
      <c r="M2700" s="25">
        <v>-66</v>
      </c>
      <c r="N2700" s="25">
        <v>-838</v>
      </c>
      <c r="O2700" s="24">
        <v>0</v>
      </c>
      <c r="P2700" s="24">
        <v>6</v>
      </c>
      <c r="Q2700" s="24">
        <v>1</v>
      </c>
      <c r="R2700" s="66">
        <v>713.68103985056041</v>
      </c>
      <c r="S2700" s="66">
        <v>6.1077704977460838</v>
      </c>
      <c r="T2700" s="66">
        <v>229.42105263157899</v>
      </c>
      <c r="U2700" s="66">
        <v>622.71428571428567</v>
      </c>
      <c r="V2700" s="66">
        <v>167.65384615384619</v>
      </c>
      <c r="W2700" s="24">
        <v>7</v>
      </c>
      <c r="X2700" s="24">
        <v>0</v>
      </c>
      <c r="Y2700" s="24">
        <v>1</v>
      </c>
      <c r="Z2700" s="24">
        <v>1</v>
      </c>
      <c r="AA2700" s="28">
        <v>2.25</v>
      </c>
      <c r="AB2700" s="28">
        <v>0.6</v>
      </c>
      <c r="AC2700" s="28">
        <v>1.35</v>
      </c>
      <c r="AD2700" s="28">
        <v>23.5</v>
      </c>
      <c r="AE2700" s="28">
        <v>23.500972999999998</v>
      </c>
      <c r="AF2700" t="s">
        <v>365</v>
      </c>
    </row>
    <row r="2701" spans="1:32" ht="18" customHeight="1">
      <c r="A2701" s="22">
        <v>46191</v>
      </c>
      <c r="B2701" s="23" t="s">
        <v>20</v>
      </c>
      <c r="C2701" s="24">
        <v>678</v>
      </c>
      <c r="D2701" s="25">
        <v>259</v>
      </c>
      <c r="E2701" s="26">
        <v>144</v>
      </c>
      <c r="F2701" s="24">
        <v>3</v>
      </c>
      <c r="G2701" s="24">
        <v>1</v>
      </c>
      <c r="H2701" s="23" t="s">
        <v>164</v>
      </c>
      <c r="I2701" s="23" t="s">
        <v>4209</v>
      </c>
      <c r="J2701" s="23" t="s">
        <v>3964</v>
      </c>
      <c r="K2701" s="23" t="s">
        <v>154</v>
      </c>
      <c r="L2701" s="27">
        <v>1.1853</v>
      </c>
      <c r="M2701" s="25">
        <v>4826</v>
      </c>
      <c r="N2701" s="25">
        <v>614</v>
      </c>
      <c r="O2701" s="24">
        <v>0</v>
      </c>
      <c r="P2701" s="24">
        <v>8</v>
      </c>
      <c r="Q2701" s="24">
        <v>0</v>
      </c>
      <c r="R2701" s="66"/>
      <c r="S2701" s="66"/>
      <c r="T2701" s="66"/>
      <c r="U2701" s="66"/>
      <c r="V2701" s="66"/>
      <c r="W2701" s="24"/>
      <c r="X2701" s="24"/>
      <c r="Y2701" s="24"/>
      <c r="Z2701" s="24"/>
      <c r="AA2701" s="28"/>
      <c r="AB2701" s="28">
        <v>0.5</v>
      </c>
      <c r="AC2701" s="28"/>
      <c r="AD2701" s="28">
        <v>10</v>
      </c>
      <c r="AE2701" s="28">
        <v>10.000972989999999</v>
      </c>
      <c r="AF2701" t="s">
        <v>195</v>
      </c>
    </row>
    <row r="2702" spans="1:32" ht="18" customHeight="1">
      <c r="A2702" s="22">
        <v>46191</v>
      </c>
      <c r="B2702" s="23" t="s">
        <v>485</v>
      </c>
      <c r="C2702" s="24">
        <v>715</v>
      </c>
      <c r="D2702" s="25">
        <v>319</v>
      </c>
      <c r="E2702" s="26">
        <v>132</v>
      </c>
      <c r="F2702" s="24">
        <v>6</v>
      </c>
      <c r="G2702" s="24">
        <v>1</v>
      </c>
      <c r="H2702" s="23" t="s">
        <v>2047</v>
      </c>
      <c r="I2702" s="23" t="s">
        <v>550</v>
      </c>
      <c r="J2702" s="23" t="s">
        <v>4210</v>
      </c>
      <c r="K2702" s="23" t="s">
        <v>154</v>
      </c>
      <c r="L2702" s="27">
        <v>1.1378999999999999</v>
      </c>
      <c r="M2702" s="25">
        <v>125</v>
      </c>
      <c r="N2702" s="25">
        <v>-1426</v>
      </c>
      <c r="O2702" s="24">
        <v>0</v>
      </c>
      <c r="P2702" s="24">
        <v>5</v>
      </c>
      <c r="Q2702" s="24">
        <v>0</v>
      </c>
      <c r="R2702" s="66"/>
      <c r="S2702" s="66"/>
      <c r="T2702" s="66"/>
      <c r="U2702" s="66"/>
      <c r="V2702" s="66"/>
      <c r="W2702" s="24"/>
      <c r="X2702" s="24"/>
      <c r="Y2702" s="24"/>
      <c r="Z2702" s="24"/>
      <c r="AA2702" s="28"/>
      <c r="AB2702" s="28">
        <v>0.5</v>
      </c>
      <c r="AC2702" s="28"/>
      <c r="AD2702" s="28">
        <v>0</v>
      </c>
      <c r="AE2702" s="28">
        <v>0</v>
      </c>
    </row>
    <row r="2703" spans="1:32" ht="18" customHeight="1">
      <c r="A2703" s="22">
        <v>46191</v>
      </c>
      <c r="B2703" s="23" t="s">
        <v>14</v>
      </c>
      <c r="C2703" s="24">
        <v>507</v>
      </c>
      <c r="D2703" s="25">
        <v>1980</v>
      </c>
      <c r="E2703" s="26">
        <v>126</v>
      </c>
      <c r="F2703" s="24">
        <v>7</v>
      </c>
      <c r="G2703" s="24">
        <v>8</v>
      </c>
      <c r="H2703" s="23" t="s">
        <v>1860</v>
      </c>
      <c r="I2703" s="23" t="s">
        <v>2343</v>
      </c>
      <c r="J2703" s="23" t="s">
        <v>269</v>
      </c>
      <c r="K2703" s="23" t="s">
        <v>154</v>
      </c>
      <c r="L2703" s="27">
        <v>1.0212000000000001</v>
      </c>
      <c r="M2703" s="25">
        <v>2152</v>
      </c>
      <c r="N2703" s="25">
        <v>-245</v>
      </c>
      <c r="O2703" s="24">
        <v>0</v>
      </c>
      <c r="P2703" s="24">
        <v>7</v>
      </c>
      <c r="Q2703" s="24">
        <v>1</v>
      </c>
      <c r="R2703" s="66">
        <v>335.53767123287668</v>
      </c>
      <c r="S2703" s="66">
        <v>5.9009767598518019</v>
      </c>
      <c r="T2703" s="66">
        <v>282.85714285714278</v>
      </c>
      <c r="U2703" s="66">
        <v>247.5</v>
      </c>
      <c r="V2703" s="66">
        <v>132</v>
      </c>
      <c r="W2703" s="24">
        <v>0</v>
      </c>
      <c r="X2703" s="24">
        <v>5</v>
      </c>
      <c r="Y2703" s="24">
        <v>4</v>
      </c>
      <c r="Z2703" s="24">
        <v>7</v>
      </c>
      <c r="AA2703" s="28">
        <v>4</v>
      </c>
      <c r="AB2703" s="28">
        <v>0.5</v>
      </c>
      <c r="AC2703" s="28">
        <v>2</v>
      </c>
      <c r="AD2703" s="28">
        <v>20</v>
      </c>
      <c r="AE2703" s="28">
        <v>20.000972969999999</v>
      </c>
      <c r="AF2703" t="s">
        <v>457</v>
      </c>
    </row>
    <row r="2704" spans="1:32" ht="18" customHeight="1">
      <c r="A2704" s="22">
        <v>46191</v>
      </c>
      <c r="B2704" s="23" t="s">
        <v>416</v>
      </c>
      <c r="C2704" s="24">
        <v>650</v>
      </c>
      <c r="D2704" s="25">
        <v>375</v>
      </c>
      <c r="E2704" s="26">
        <v>125</v>
      </c>
      <c r="F2704" s="24">
        <v>5</v>
      </c>
      <c r="G2704" s="24">
        <v>1</v>
      </c>
      <c r="H2704" s="23" t="s">
        <v>4082</v>
      </c>
      <c r="I2704" s="23" t="s">
        <v>4211</v>
      </c>
      <c r="J2704" s="23" t="s">
        <v>4212</v>
      </c>
      <c r="K2704" s="23" t="s">
        <v>154</v>
      </c>
      <c r="L2704" s="27">
        <v>1.1111</v>
      </c>
      <c r="M2704" s="25">
        <v>-646</v>
      </c>
      <c r="N2704" s="25">
        <v>218</v>
      </c>
      <c r="O2704" s="24">
        <v>0</v>
      </c>
      <c r="P2704" s="24">
        <v>0</v>
      </c>
      <c r="Q2704" s="24">
        <v>0</v>
      </c>
      <c r="R2704" s="66"/>
      <c r="S2704" s="66"/>
      <c r="T2704" s="66"/>
      <c r="U2704" s="66"/>
      <c r="V2704" s="66"/>
      <c r="W2704" s="24"/>
      <c r="X2704" s="24"/>
      <c r="Y2704" s="24"/>
      <c r="Z2704" s="24"/>
      <c r="AA2704" s="28"/>
      <c r="AB2704" s="28">
        <v>0.5</v>
      </c>
      <c r="AC2704" s="28"/>
      <c r="AD2704" s="28">
        <v>0</v>
      </c>
      <c r="AE2704" s="28">
        <v>0</v>
      </c>
    </row>
    <row r="2705" spans="1:32" ht="18" customHeight="1">
      <c r="A2705" s="22">
        <v>46191</v>
      </c>
      <c r="B2705" s="23" t="s">
        <v>330</v>
      </c>
      <c r="C2705" s="24">
        <v>657</v>
      </c>
      <c r="D2705" s="25">
        <v>548</v>
      </c>
      <c r="E2705" s="26">
        <v>118</v>
      </c>
      <c r="F2705" s="24">
        <v>3</v>
      </c>
      <c r="G2705" s="24">
        <v>5</v>
      </c>
      <c r="H2705" s="23" t="s">
        <v>2481</v>
      </c>
      <c r="I2705" s="23" t="s">
        <v>4213</v>
      </c>
      <c r="J2705" s="23" t="s">
        <v>1840</v>
      </c>
      <c r="K2705" s="23" t="s">
        <v>154</v>
      </c>
      <c r="L2705" s="27">
        <v>1.0718000000000001</v>
      </c>
      <c r="M2705" s="25">
        <v>-1302</v>
      </c>
      <c r="N2705" s="25">
        <v>-432</v>
      </c>
      <c r="O2705" s="24">
        <v>0</v>
      </c>
      <c r="P2705" s="24">
        <v>7</v>
      </c>
      <c r="Q2705" s="24">
        <v>0</v>
      </c>
      <c r="R2705" s="66"/>
      <c r="S2705" s="66"/>
      <c r="T2705" s="66"/>
      <c r="U2705" s="66"/>
      <c r="V2705" s="66"/>
      <c r="W2705" s="24"/>
      <c r="X2705" s="24"/>
      <c r="Y2705" s="24"/>
      <c r="Z2705" s="24"/>
      <c r="AA2705" s="28"/>
      <c r="AB2705" s="28">
        <v>0.5</v>
      </c>
      <c r="AC2705" s="28"/>
      <c r="AD2705" s="28">
        <v>0</v>
      </c>
      <c r="AE2705" s="28">
        <v>0</v>
      </c>
    </row>
    <row r="2706" spans="1:32" ht="18" customHeight="1">
      <c r="A2706" s="22">
        <v>46191</v>
      </c>
      <c r="B2706" s="23" t="s">
        <v>179</v>
      </c>
      <c r="C2706" s="24">
        <v>667</v>
      </c>
      <c r="D2706" s="25">
        <v>731</v>
      </c>
      <c r="E2706" s="26">
        <v>84</v>
      </c>
      <c r="F2706" s="24">
        <v>7</v>
      </c>
      <c r="G2706" s="24">
        <v>1</v>
      </c>
      <c r="H2706" s="23" t="s">
        <v>2824</v>
      </c>
      <c r="I2706" s="23" t="s">
        <v>3619</v>
      </c>
      <c r="J2706" s="23" t="s">
        <v>3487</v>
      </c>
      <c r="K2706" s="23" t="s">
        <v>154</v>
      </c>
      <c r="L2706" s="27">
        <v>1.0383</v>
      </c>
      <c r="M2706" s="25">
        <v>-678</v>
      </c>
      <c r="N2706" s="25">
        <v>1128</v>
      </c>
      <c r="O2706" s="24">
        <v>0</v>
      </c>
      <c r="P2706" s="24">
        <v>7</v>
      </c>
      <c r="Q2706" s="24">
        <v>0</v>
      </c>
      <c r="R2706" s="66"/>
      <c r="S2706" s="66"/>
      <c r="T2706" s="66"/>
      <c r="U2706" s="66"/>
      <c r="V2706" s="66"/>
      <c r="W2706" s="24"/>
      <c r="X2706" s="24"/>
      <c r="Y2706" s="24"/>
      <c r="Z2706" s="24"/>
      <c r="AA2706" s="28"/>
      <c r="AB2706" s="28">
        <v>0.5</v>
      </c>
      <c r="AC2706" s="28"/>
      <c r="AD2706" s="28">
        <v>0</v>
      </c>
      <c r="AE2706" s="28">
        <v>0</v>
      </c>
    </row>
    <row r="2707" spans="1:32" ht="18" customHeight="1">
      <c r="A2707" s="22">
        <v>46191</v>
      </c>
      <c r="B2707" s="23" t="s">
        <v>9</v>
      </c>
      <c r="C2707" s="24">
        <v>523</v>
      </c>
      <c r="D2707" s="25">
        <v>5103</v>
      </c>
      <c r="E2707" s="26">
        <v>49</v>
      </c>
      <c r="F2707" s="24">
        <v>18</v>
      </c>
      <c r="G2707" s="24">
        <v>17</v>
      </c>
      <c r="H2707" s="23" t="s">
        <v>1717</v>
      </c>
      <c r="I2707" s="23" t="s">
        <v>1278</v>
      </c>
      <c r="J2707" s="23" t="s">
        <v>422</v>
      </c>
      <c r="K2707" s="23" t="s">
        <v>203</v>
      </c>
      <c r="L2707" s="27">
        <v>1.0032000000000001</v>
      </c>
      <c r="M2707" s="25">
        <v>-995</v>
      </c>
      <c r="N2707" s="25">
        <v>-464</v>
      </c>
      <c r="O2707" s="24">
        <v>0</v>
      </c>
      <c r="P2707" s="24">
        <v>3</v>
      </c>
      <c r="Q2707" s="24">
        <v>1</v>
      </c>
      <c r="R2707" s="66">
        <v>874.95049813200501</v>
      </c>
      <c r="S2707" s="66">
        <v>5.8323299556886514</v>
      </c>
      <c r="T2707" s="66">
        <v>283.5</v>
      </c>
      <c r="U2707" s="66">
        <v>300.1764705882353</v>
      </c>
      <c r="V2707" s="66">
        <v>145.80000000000001</v>
      </c>
      <c r="W2707" s="24">
        <v>0</v>
      </c>
      <c r="X2707" s="24">
        <v>4</v>
      </c>
      <c r="Y2707" s="24">
        <v>3</v>
      </c>
      <c r="Z2707" s="24">
        <v>3</v>
      </c>
      <c r="AA2707" s="28">
        <v>2.5</v>
      </c>
      <c r="AB2707" s="28">
        <v>0.8</v>
      </c>
      <c r="AC2707" s="28">
        <v>2</v>
      </c>
      <c r="AD2707" s="28">
        <v>20</v>
      </c>
      <c r="AE2707" s="28">
        <v>20.00097293</v>
      </c>
      <c r="AF2707" t="s">
        <v>457</v>
      </c>
    </row>
    <row r="2708" spans="1:32" ht="18" customHeight="1">
      <c r="A2708" s="22">
        <v>46191</v>
      </c>
      <c r="B2708" s="23" t="s">
        <v>55</v>
      </c>
      <c r="C2708" s="24">
        <v>537</v>
      </c>
      <c r="D2708" s="25">
        <v>3960</v>
      </c>
      <c r="E2708" s="26">
        <v>23</v>
      </c>
      <c r="F2708" s="24">
        <v>16</v>
      </c>
      <c r="G2708" s="24">
        <v>10</v>
      </c>
      <c r="H2708" s="23" t="s">
        <v>4214</v>
      </c>
      <c r="I2708" s="23" t="s">
        <v>269</v>
      </c>
      <c r="J2708" s="23" t="s">
        <v>4215</v>
      </c>
      <c r="K2708" s="23" t="s">
        <v>154</v>
      </c>
      <c r="L2708" s="27">
        <v>1.0019</v>
      </c>
      <c r="M2708" s="25">
        <v>-655</v>
      </c>
      <c r="N2708" s="25">
        <v>-1839</v>
      </c>
      <c r="O2708" s="24">
        <v>0</v>
      </c>
      <c r="P2708" s="24">
        <v>7</v>
      </c>
      <c r="Q2708" s="24">
        <v>1</v>
      </c>
      <c r="R2708" s="66">
        <v>654.45034246575347</v>
      </c>
      <c r="S2708" s="66">
        <v>6.0508792540011873</v>
      </c>
      <c r="T2708" s="66">
        <v>247.5</v>
      </c>
      <c r="U2708" s="66">
        <v>396</v>
      </c>
      <c r="V2708" s="66">
        <v>152.30769230769229</v>
      </c>
      <c r="W2708" s="24">
        <v>4</v>
      </c>
      <c r="X2708" s="24">
        <v>0</v>
      </c>
      <c r="Y2708" s="24">
        <v>2</v>
      </c>
      <c r="Z2708" s="24">
        <v>5</v>
      </c>
      <c r="AA2708" s="28">
        <v>2.75</v>
      </c>
      <c r="AB2708" s="28">
        <v>0.6</v>
      </c>
      <c r="AC2708" s="28">
        <v>1.65</v>
      </c>
      <c r="AD2708" s="28">
        <v>16.5</v>
      </c>
      <c r="AE2708" s="28">
        <v>16.500972919999999</v>
      </c>
      <c r="AF2708" t="s">
        <v>1213</v>
      </c>
    </row>
    <row r="2709" spans="1:32" ht="18" customHeight="1">
      <c r="A2709" s="22">
        <v>46191</v>
      </c>
      <c r="B2709" s="23" t="s">
        <v>372</v>
      </c>
      <c r="C2709" s="24">
        <v>711</v>
      </c>
      <c r="D2709" s="25">
        <v>2530</v>
      </c>
      <c r="E2709" s="26">
        <v>21</v>
      </c>
      <c r="F2709" s="24">
        <v>33</v>
      </c>
      <c r="G2709" s="24">
        <v>7</v>
      </c>
      <c r="H2709" s="23" t="s">
        <v>3928</v>
      </c>
      <c r="I2709" s="23" t="s">
        <v>3892</v>
      </c>
      <c r="J2709" s="23" t="s">
        <v>4216</v>
      </c>
      <c r="K2709" s="23" t="s">
        <v>154</v>
      </c>
      <c r="L2709" s="27">
        <v>1.0027999999999999</v>
      </c>
      <c r="M2709" s="25">
        <v>218</v>
      </c>
      <c r="N2709" s="25">
        <v>-2742</v>
      </c>
      <c r="O2709" s="24">
        <v>0</v>
      </c>
      <c r="P2709" s="24">
        <v>1</v>
      </c>
      <c r="Q2709" s="24">
        <v>0</v>
      </c>
      <c r="R2709" s="66"/>
      <c r="S2709" s="66"/>
      <c r="T2709" s="66"/>
      <c r="U2709" s="66"/>
      <c r="V2709" s="66"/>
      <c r="W2709" s="24"/>
      <c r="X2709" s="24"/>
      <c r="Y2709" s="24"/>
      <c r="Z2709" s="24"/>
      <c r="AA2709" s="28"/>
      <c r="AB2709" s="28">
        <v>0.5</v>
      </c>
      <c r="AC2709" s="28"/>
      <c r="AD2709" s="28">
        <v>35</v>
      </c>
      <c r="AE2709" s="28">
        <v>35.000972910000002</v>
      </c>
      <c r="AF2709" t="s">
        <v>668</v>
      </c>
    </row>
    <row r="2710" spans="1:32" ht="18" customHeight="1">
      <c r="A2710" s="22">
        <v>46191</v>
      </c>
      <c r="B2710" s="23" t="s">
        <v>330</v>
      </c>
      <c r="C2710" s="24">
        <v>658</v>
      </c>
      <c r="D2710" s="25">
        <v>0</v>
      </c>
      <c r="E2710" s="26">
        <v>0</v>
      </c>
      <c r="F2710" s="24">
        <v>0</v>
      </c>
      <c r="G2710" s="24">
        <v>0</v>
      </c>
      <c r="H2710" s="23" t="s">
        <v>214</v>
      </c>
      <c r="I2710" s="23" t="s">
        <v>214</v>
      </c>
      <c r="J2710" s="23" t="s">
        <v>214</v>
      </c>
      <c r="K2710" s="23" t="s">
        <v>154</v>
      </c>
      <c r="L2710" s="27">
        <v>0</v>
      </c>
      <c r="M2710" s="25">
        <v>466</v>
      </c>
      <c r="N2710" s="25">
        <v>-660</v>
      </c>
      <c r="O2710" s="24">
        <v>0</v>
      </c>
      <c r="P2710" s="24">
        <v>8</v>
      </c>
      <c r="Q2710" s="24">
        <v>0</v>
      </c>
      <c r="R2710" s="66"/>
      <c r="S2710" s="66"/>
      <c r="T2710" s="66"/>
      <c r="U2710" s="66"/>
      <c r="V2710" s="66"/>
      <c r="W2710" s="24"/>
      <c r="X2710" s="24"/>
      <c r="Y2710" s="24"/>
      <c r="Z2710" s="24"/>
      <c r="AA2710" s="28"/>
      <c r="AB2710" s="28"/>
      <c r="AC2710" s="28"/>
      <c r="AD2710" s="28">
        <v>0</v>
      </c>
      <c r="AE2710" s="28">
        <v>0</v>
      </c>
    </row>
    <row r="2711" spans="1:32" ht="18" customHeight="1">
      <c r="A2711" s="22">
        <v>46191</v>
      </c>
      <c r="B2711" s="23" t="s">
        <v>307</v>
      </c>
      <c r="C2711" s="24">
        <v>635</v>
      </c>
      <c r="D2711" s="25">
        <v>0</v>
      </c>
      <c r="E2711" s="26">
        <v>0</v>
      </c>
      <c r="F2711" s="24">
        <v>0</v>
      </c>
      <c r="G2711" s="24">
        <v>0</v>
      </c>
      <c r="H2711" s="23" t="s">
        <v>214</v>
      </c>
      <c r="I2711" s="23" t="s">
        <v>214</v>
      </c>
      <c r="J2711" s="23" t="s">
        <v>214</v>
      </c>
      <c r="K2711" s="23" t="s">
        <v>154</v>
      </c>
      <c r="L2711" s="27">
        <v>0</v>
      </c>
      <c r="M2711" s="25">
        <v>0</v>
      </c>
      <c r="N2711" s="25">
        <v>-2219</v>
      </c>
      <c r="O2711" s="24">
        <v>0</v>
      </c>
      <c r="P2711" s="24">
        <v>5</v>
      </c>
      <c r="Q2711" s="24">
        <v>0</v>
      </c>
      <c r="R2711" s="66"/>
      <c r="S2711" s="66"/>
      <c r="T2711" s="66"/>
      <c r="U2711" s="66"/>
      <c r="V2711" s="66"/>
      <c r="W2711" s="24"/>
      <c r="X2711" s="24"/>
      <c r="Y2711" s="24"/>
      <c r="Z2711" s="24"/>
      <c r="AA2711" s="28"/>
      <c r="AB2711" s="28"/>
      <c r="AC2711" s="28"/>
      <c r="AD2711" s="28">
        <v>0</v>
      </c>
      <c r="AE2711" s="28">
        <v>0</v>
      </c>
    </row>
    <row r="2712" spans="1:32" ht="18" customHeight="1">
      <c r="A2712" s="22">
        <v>46191</v>
      </c>
      <c r="B2712" s="23" t="s">
        <v>156</v>
      </c>
      <c r="C2712" s="24">
        <v>717</v>
      </c>
      <c r="D2712" s="25">
        <v>0</v>
      </c>
      <c r="E2712" s="26">
        <v>0</v>
      </c>
      <c r="F2712" s="24">
        <v>0</v>
      </c>
      <c r="G2712" s="24">
        <v>0</v>
      </c>
      <c r="H2712" s="23" t="s">
        <v>214</v>
      </c>
      <c r="I2712" s="23" t="s">
        <v>214</v>
      </c>
      <c r="J2712" s="23" t="s">
        <v>214</v>
      </c>
      <c r="K2712" s="23" t="s">
        <v>154</v>
      </c>
      <c r="L2712" s="27">
        <v>0</v>
      </c>
      <c r="M2712" s="25">
        <v>0</v>
      </c>
      <c r="N2712" s="25">
        <v>-833</v>
      </c>
      <c r="O2712" s="24">
        <v>0</v>
      </c>
      <c r="P2712" s="24">
        <v>7</v>
      </c>
      <c r="Q2712" s="24">
        <v>0</v>
      </c>
      <c r="R2712" s="66"/>
      <c r="S2712" s="66"/>
      <c r="T2712" s="66"/>
      <c r="U2712" s="66"/>
      <c r="V2712" s="66"/>
      <c r="W2712" s="24"/>
      <c r="X2712" s="24"/>
      <c r="Y2712" s="24"/>
      <c r="Z2712" s="24"/>
      <c r="AA2712" s="28"/>
      <c r="AB2712" s="28"/>
      <c r="AC2712" s="28"/>
      <c r="AD2712" s="28">
        <v>0</v>
      </c>
      <c r="AE2712" s="28">
        <v>0</v>
      </c>
    </row>
    <row r="2713" spans="1:32" ht="18" customHeight="1">
      <c r="A2713" s="22">
        <v>46191</v>
      </c>
      <c r="B2713" s="23" t="s">
        <v>323</v>
      </c>
      <c r="C2713" s="24">
        <v>732</v>
      </c>
      <c r="D2713" s="25">
        <v>77</v>
      </c>
      <c r="E2713" s="26">
        <v>0</v>
      </c>
      <c r="F2713" s="24">
        <v>0</v>
      </c>
      <c r="G2713" s="24">
        <v>0</v>
      </c>
      <c r="H2713" s="23" t="s">
        <v>214</v>
      </c>
      <c r="I2713" s="23" t="s">
        <v>214</v>
      </c>
      <c r="J2713" s="23" t="s">
        <v>214</v>
      </c>
      <c r="K2713" s="23" t="s">
        <v>154</v>
      </c>
      <c r="L2713" s="27">
        <v>1</v>
      </c>
      <c r="M2713" s="25">
        <v>477</v>
      </c>
      <c r="N2713" s="25">
        <v>-1796</v>
      </c>
      <c r="O2713" s="24">
        <v>0</v>
      </c>
      <c r="P2713" s="24">
        <v>2</v>
      </c>
      <c r="Q2713" s="24">
        <v>0</v>
      </c>
      <c r="R2713" s="66"/>
      <c r="S2713" s="66"/>
      <c r="T2713" s="66"/>
      <c r="U2713" s="66"/>
      <c r="V2713" s="66"/>
      <c r="W2713" s="24"/>
      <c r="X2713" s="24"/>
      <c r="Y2713" s="24"/>
      <c r="Z2713" s="24"/>
      <c r="AA2713" s="28"/>
      <c r="AB2713" s="28">
        <v>0.5</v>
      </c>
      <c r="AC2713" s="28"/>
      <c r="AD2713" s="28">
        <v>0</v>
      </c>
      <c r="AE2713" s="28">
        <v>0</v>
      </c>
    </row>
    <row r="2714" spans="1:32" ht="18" customHeight="1">
      <c r="A2714" s="22">
        <v>46191</v>
      </c>
      <c r="B2714" s="23" t="s">
        <v>289</v>
      </c>
      <c r="C2714" s="24">
        <v>722</v>
      </c>
      <c r="D2714" s="25">
        <v>499</v>
      </c>
      <c r="E2714" s="26">
        <v>-4</v>
      </c>
      <c r="F2714" s="24">
        <v>3</v>
      </c>
      <c r="G2714" s="24">
        <v>1</v>
      </c>
      <c r="H2714" s="23" t="s">
        <v>1644</v>
      </c>
      <c r="I2714" s="23" t="s">
        <v>3870</v>
      </c>
      <c r="J2714" s="23" t="s">
        <v>4217</v>
      </c>
      <c r="K2714" s="23" t="s">
        <v>154</v>
      </c>
      <c r="L2714" s="27">
        <v>0.99729999999999996</v>
      </c>
      <c r="M2714" s="25">
        <v>3850</v>
      </c>
      <c r="N2714" s="25">
        <v>-460</v>
      </c>
      <c r="O2714" s="24">
        <v>0</v>
      </c>
      <c r="P2714" s="24">
        <v>2</v>
      </c>
      <c r="Q2714" s="24">
        <v>0</v>
      </c>
      <c r="R2714" s="66"/>
      <c r="S2714" s="66"/>
      <c r="T2714" s="66"/>
      <c r="U2714" s="66"/>
      <c r="V2714" s="66"/>
      <c r="W2714" s="24"/>
      <c r="X2714" s="24"/>
      <c r="Y2714" s="24"/>
      <c r="Z2714" s="24"/>
      <c r="AA2714" s="28"/>
      <c r="AB2714" s="28">
        <v>0.5</v>
      </c>
      <c r="AC2714" s="28"/>
      <c r="AD2714" s="28">
        <v>10</v>
      </c>
      <c r="AE2714" s="28">
        <v>10.000972859999999</v>
      </c>
      <c r="AF2714" t="s">
        <v>584</v>
      </c>
    </row>
    <row r="2715" spans="1:32" ht="18" customHeight="1">
      <c r="A2715" s="22">
        <v>46191</v>
      </c>
      <c r="B2715" s="23" t="s">
        <v>387</v>
      </c>
      <c r="C2715" s="24">
        <v>683</v>
      </c>
      <c r="D2715" s="25">
        <v>6</v>
      </c>
      <c r="E2715" s="26">
        <v>-14</v>
      </c>
      <c r="F2715" s="24">
        <v>0</v>
      </c>
      <c r="G2715" s="24">
        <v>0</v>
      </c>
      <c r="H2715" s="23" t="s">
        <v>214</v>
      </c>
      <c r="I2715" s="23" t="s">
        <v>214</v>
      </c>
      <c r="J2715" s="23" t="s">
        <v>214</v>
      </c>
      <c r="K2715" s="23" t="s">
        <v>154</v>
      </c>
      <c r="L2715" s="27">
        <v>0.22220000000000001</v>
      </c>
      <c r="M2715" s="25">
        <v>-702</v>
      </c>
      <c r="N2715" s="25">
        <v>727</v>
      </c>
      <c r="O2715" s="24">
        <v>0</v>
      </c>
      <c r="P2715" s="24">
        <v>3</v>
      </c>
      <c r="Q2715" s="24">
        <v>0</v>
      </c>
      <c r="R2715" s="66"/>
      <c r="S2715" s="66"/>
      <c r="T2715" s="66"/>
      <c r="U2715" s="66"/>
      <c r="V2715" s="66"/>
      <c r="W2715" s="24"/>
      <c r="X2715" s="24"/>
      <c r="Y2715" s="24"/>
      <c r="Z2715" s="24"/>
      <c r="AA2715" s="28"/>
      <c r="AB2715" s="28">
        <v>0.5</v>
      </c>
      <c r="AC2715" s="28"/>
      <c r="AD2715" s="28">
        <v>10</v>
      </c>
      <c r="AE2715" s="28">
        <v>10.00097285</v>
      </c>
      <c r="AF2715" t="s">
        <v>584</v>
      </c>
    </row>
    <row r="2716" spans="1:32" ht="18" customHeight="1">
      <c r="A2716" s="22">
        <v>46191</v>
      </c>
      <c r="B2716" s="23" t="s">
        <v>44</v>
      </c>
      <c r="C2716" s="24">
        <v>572</v>
      </c>
      <c r="D2716" s="25">
        <v>2932</v>
      </c>
      <c r="E2716" s="26">
        <v>-32</v>
      </c>
      <c r="F2716" s="24">
        <v>12</v>
      </c>
      <c r="G2716" s="24">
        <v>6</v>
      </c>
      <c r="H2716" s="23" t="s">
        <v>1184</v>
      </c>
      <c r="I2716" s="23" t="s">
        <v>2639</v>
      </c>
      <c r="J2716" s="23" t="s">
        <v>4218</v>
      </c>
      <c r="K2716" s="23" t="s">
        <v>154</v>
      </c>
      <c r="L2716" s="27">
        <v>0.99639999999999995</v>
      </c>
      <c r="M2716" s="25">
        <v>-684</v>
      </c>
      <c r="N2716" s="25">
        <v>2310</v>
      </c>
      <c r="O2716" s="24">
        <v>0</v>
      </c>
      <c r="P2716" s="24">
        <v>2</v>
      </c>
      <c r="Q2716" s="24">
        <v>1</v>
      </c>
      <c r="R2716" s="66">
        <v>490.67144043171442</v>
      </c>
      <c r="S2716" s="66">
        <v>5.9754853419230942</v>
      </c>
      <c r="T2716" s="66">
        <v>244.33333333333329</v>
      </c>
      <c r="U2716" s="66">
        <v>488.66666666666669</v>
      </c>
      <c r="V2716" s="66">
        <v>162.88888888888891</v>
      </c>
      <c r="W2716" s="24">
        <v>5</v>
      </c>
      <c r="X2716" s="24">
        <v>0</v>
      </c>
      <c r="Y2716" s="24">
        <v>1</v>
      </c>
      <c r="Z2716" s="24">
        <v>1</v>
      </c>
      <c r="AA2716" s="28">
        <v>1.75</v>
      </c>
      <c r="AB2716" s="28">
        <v>0.5</v>
      </c>
      <c r="AC2716" s="28">
        <v>0.875</v>
      </c>
      <c r="AD2716" s="28">
        <v>18.8</v>
      </c>
      <c r="AE2716" s="28">
        <v>18.80097284</v>
      </c>
      <c r="AF2716" t="s">
        <v>612</v>
      </c>
    </row>
    <row r="2717" spans="1:32" ht="18" customHeight="1">
      <c r="A2717" s="22">
        <v>46191</v>
      </c>
      <c r="B2717" s="23" t="s">
        <v>14</v>
      </c>
      <c r="C2717" s="24">
        <v>506</v>
      </c>
      <c r="D2717" s="25">
        <v>6327</v>
      </c>
      <c r="E2717" s="26">
        <v>-52</v>
      </c>
      <c r="F2717" s="24">
        <v>29</v>
      </c>
      <c r="G2717" s="24">
        <v>12</v>
      </c>
      <c r="H2717" s="23" t="s">
        <v>947</v>
      </c>
      <c r="I2717" s="23" t="s">
        <v>1437</v>
      </c>
      <c r="J2717" s="23" t="s">
        <v>4219</v>
      </c>
      <c r="K2717" s="23" t="s">
        <v>154</v>
      </c>
      <c r="L2717" s="27">
        <v>0.99729999999999996</v>
      </c>
      <c r="M2717" s="25">
        <v>-1126</v>
      </c>
      <c r="N2717" s="25">
        <v>2106</v>
      </c>
      <c r="O2717" s="24">
        <v>0</v>
      </c>
      <c r="P2717" s="24">
        <v>6</v>
      </c>
      <c r="Q2717" s="24">
        <v>1</v>
      </c>
      <c r="R2717" s="66">
        <v>979.17605853051066</v>
      </c>
      <c r="S2717" s="66">
        <v>6.4615550440389509</v>
      </c>
      <c r="T2717" s="66">
        <v>218.17241379310349</v>
      </c>
      <c r="U2717" s="66">
        <v>527.25</v>
      </c>
      <c r="V2717" s="66">
        <v>154.3170731707317</v>
      </c>
      <c r="W2717" s="24">
        <v>7</v>
      </c>
      <c r="X2717" s="24">
        <v>0</v>
      </c>
      <c r="Y2717" s="24">
        <v>0</v>
      </c>
      <c r="Z2717" s="24">
        <v>0</v>
      </c>
      <c r="AA2717" s="28">
        <v>1.75</v>
      </c>
      <c r="AB2717" s="28">
        <v>0.8</v>
      </c>
      <c r="AC2717" s="28">
        <v>1.4</v>
      </c>
      <c r="AD2717" s="28">
        <v>34</v>
      </c>
      <c r="AE2717" s="28">
        <v>34.000972830000002</v>
      </c>
      <c r="AF2717" t="s">
        <v>792</v>
      </c>
    </row>
    <row r="2718" spans="1:32" ht="18" customHeight="1">
      <c r="A2718" s="22">
        <v>46191</v>
      </c>
      <c r="B2718" s="23" t="s">
        <v>9</v>
      </c>
      <c r="C2718" s="24">
        <v>520</v>
      </c>
      <c r="D2718" s="25">
        <v>2323</v>
      </c>
      <c r="E2718" s="26">
        <v>-137</v>
      </c>
      <c r="F2718" s="24">
        <v>9</v>
      </c>
      <c r="G2718" s="24">
        <v>5</v>
      </c>
      <c r="H2718" s="23" t="s">
        <v>1942</v>
      </c>
      <c r="I2718" s="23" t="s">
        <v>1219</v>
      </c>
      <c r="J2718" s="23" t="s">
        <v>4220</v>
      </c>
      <c r="K2718" s="23" t="s">
        <v>154</v>
      </c>
      <c r="L2718" s="27">
        <v>0.98029999999999995</v>
      </c>
      <c r="M2718" s="25">
        <v>364</v>
      </c>
      <c r="N2718" s="25">
        <v>-819</v>
      </c>
      <c r="O2718" s="24">
        <v>0</v>
      </c>
      <c r="P2718" s="24">
        <v>0</v>
      </c>
      <c r="Q2718" s="24">
        <v>1</v>
      </c>
      <c r="R2718" s="66">
        <v>387.06932337069321</v>
      </c>
      <c r="S2718" s="66">
        <v>6.0015089280926599</v>
      </c>
      <c r="T2718" s="66">
        <v>258.11111111111109</v>
      </c>
      <c r="U2718" s="66">
        <v>464.6</v>
      </c>
      <c r="V2718" s="66">
        <v>165.92857142857139</v>
      </c>
      <c r="W2718" s="24">
        <v>4</v>
      </c>
      <c r="X2718" s="24">
        <v>0</v>
      </c>
      <c r="Y2718" s="24">
        <v>1</v>
      </c>
      <c r="Z2718" s="24">
        <v>1</v>
      </c>
      <c r="AA2718" s="28">
        <v>1.5</v>
      </c>
      <c r="AB2718" s="28">
        <v>0.5</v>
      </c>
      <c r="AC2718" s="28">
        <v>0.75</v>
      </c>
      <c r="AD2718" s="28">
        <v>17.5</v>
      </c>
      <c r="AE2718" s="28">
        <v>17.500972820000001</v>
      </c>
      <c r="AF2718" t="s">
        <v>641</v>
      </c>
    </row>
    <row r="2719" spans="1:32" ht="18" customHeight="1">
      <c r="A2719" s="22">
        <v>46191</v>
      </c>
      <c r="B2719" s="23" t="s">
        <v>38</v>
      </c>
      <c r="C2719" s="24">
        <v>707</v>
      </c>
      <c r="D2719" s="25">
        <v>207</v>
      </c>
      <c r="E2719" s="26">
        <v>-137</v>
      </c>
      <c r="F2719" s="24">
        <v>1</v>
      </c>
      <c r="G2719" s="24">
        <v>1</v>
      </c>
      <c r="H2719" s="23" t="s">
        <v>3469</v>
      </c>
      <c r="I2719" s="23" t="s">
        <v>2991</v>
      </c>
      <c r="J2719" s="23" t="s">
        <v>2991</v>
      </c>
      <c r="K2719" s="23" t="s">
        <v>154</v>
      </c>
      <c r="L2719" s="27">
        <v>0.77939999999999998</v>
      </c>
      <c r="M2719" s="25">
        <v>661</v>
      </c>
      <c r="N2719" s="25">
        <v>1780</v>
      </c>
      <c r="O2719" s="24">
        <v>0</v>
      </c>
      <c r="P2719" s="24">
        <v>7</v>
      </c>
      <c r="Q2719" s="24">
        <v>0</v>
      </c>
      <c r="R2719" s="66"/>
      <c r="S2719" s="66"/>
      <c r="T2719" s="66"/>
      <c r="U2719" s="66"/>
      <c r="V2719" s="66"/>
      <c r="W2719" s="24"/>
      <c r="X2719" s="24"/>
      <c r="Y2719" s="24"/>
      <c r="Z2719" s="24"/>
      <c r="AA2719" s="28"/>
      <c r="AB2719" s="28">
        <v>0.5</v>
      </c>
      <c r="AC2719" s="28"/>
      <c r="AD2719" s="28">
        <v>10</v>
      </c>
      <c r="AE2719" s="28">
        <v>10.00097281</v>
      </c>
      <c r="AF2719" t="s">
        <v>584</v>
      </c>
    </row>
    <row r="2720" spans="1:32" ht="18" customHeight="1">
      <c r="A2720" s="22">
        <v>46191</v>
      </c>
      <c r="B2720" s="23" t="s">
        <v>246</v>
      </c>
      <c r="C2720" s="24">
        <v>730</v>
      </c>
      <c r="D2720" s="25">
        <v>884</v>
      </c>
      <c r="E2720" s="26">
        <v>-200</v>
      </c>
      <c r="F2720" s="24">
        <v>6</v>
      </c>
      <c r="G2720" s="24">
        <v>4</v>
      </c>
      <c r="H2720" s="23" t="s">
        <v>2777</v>
      </c>
      <c r="I2720" s="23" t="s">
        <v>3636</v>
      </c>
      <c r="J2720" s="23" t="s">
        <v>2282</v>
      </c>
      <c r="K2720" s="23" t="s">
        <v>154</v>
      </c>
      <c r="L2720" s="27">
        <v>0.92459999999999998</v>
      </c>
      <c r="M2720" s="25">
        <v>-397</v>
      </c>
      <c r="N2720" s="25">
        <v>10862</v>
      </c>
      <c r="O2720" s="24">
        <v>0</v>
      </c>
      <c r="P2720" s="24">
        <v>0</v>
      </c>
      <c r="Q2720" s="24">
        <v>0</v>
      </c>
      <c r="R2720" s="66"/>
      <c r="S2720" s="66"/>
      <c r="T2720" s="66"/>
      <c r="U2720" s="66"/>
      <c r="V2720" s="66"/>
      <c r="W2720" s="24"/>
      <c r="X2720" s="24"/>
      <c r="Y2720" s="24"/>
      <c r="Z2720" s="24"/>
      <c r="AA2720" s="28"/>
      <c r="AB2720" s="28">
        <v>0.5</v>
      </c>
      <c r="AC2720" s="28"/>
      <c r="AD2720" s="28">
        <v>10</v>
      </c>
      <c r="AE2720" s="28">
        <v>10.0009728</v>
      </c>
      <c r="AF2720" t="s">
        <v>584</v>
      </c>
    </row>
    <row r="2721" spans="1:32" ht="18" customHeight="1">
      <c r="A2721" s="22">
        <v>46191</v>
      </c>
      <c r="B2721" s="23" t="s">
        <v>9</v>
      </c>
      <c r="C2721" s="24">
        <v>508</v>
      </c>
      <c r="D2721" s="25">
        <v>2677</v>
      </c>
      <c r="E2721" s="26">
        <v>-215</v>
      </c>
      <c r="F2721" s="24">
        <v>11</v>
      </c>
      <c r="G2721" s="24">
        <v>6</v>
      </c>
      <c r="H2721" s="23" t="s">
        <v>2347</v>
      </c>
      <c r="I2721" s="23" t="s">
        <v>1705</v>
      </c>
      <c r="J2721" s="23" t="s">
        <v>4221</v>
      </c>
      <c r="K2721" s="23" t="s">
        <v>203</v>
      </c>
      <c r="L2721" s="27">
        <v>0.97319999999999995</v>
      </c>
      <c r="M2721" s="25">
        <v>2347</v>
      </c>
      <c r="N2721" s="25">
        <v>-821</v>
      </c>
      <c r="O2721" s="24">
        <v>0</v>
      </c>
      <c r="P2721" s="24">
        <v>8</v>
      </c>
      <c r="Q2721" s="24">
        <v>1</v>
      </c>
      <c r="R2721" s="66">
        <v>417.20257368202579</v>
      </c>
      <c r="S2721" s="66">
        <v>6.4165471856372021</v>
      </c>
      <c r="T2721" s="66">
        <v>243.3636363636364</v>
      </c>
      <c r="U2721" s="66">
        <v>446.16666666666669</v>
      </c>
      <c r="V2721" s="66">
        <v>157.47058823529409</v>
      </c>
      <c r="W2721" s="24">
        <v>5</v>
      </c>
      <c r="X2721" s="24">
        <v>0</v>
      </c>
      <c r="Y2721" s="24">
        <v>2</v>
      </c>
      <c r="Z2721" s="24">
        <v>0</v>
      </c>
      <c r="AA2721" s="28">
        <v>1.75</v>
      </c>
      <c r="AB2721" s="28">
        <v>0.5</v>
      </c>
      <c r="AC2721" s="28">
        <v>0.875</v>
      </c>
      <c r="AD2721" s="28">
        <v>28.8</v>
      </c>
      <c r="AE2721" s="28">
        <v>28.800972789999999</v>
      </c>
      <c r="AF2721" t="s">
        <v>1124</v>
      </c>
    </row>
    <row r="2722" spans="1:32" ht="18" customHeight="1">
      <c r="A2722" s="22">
        <v>46191</v>
      </c>
      <c r="B2722" s="23" t="s">
        <v>9</v>
      </c>
      <c r="C2722" s="24">
        <v>518</v>
      </c>
      <c r="D2722" s="25">
        <v>1914</v>
      </c>
      <c r="E2722" s="26">
        <v>-225</v>
      </c>
      <c r="F2722" s="24">
        <v>7</v>
      </c>
      <c r="G2722" s="24">
        <v>4</v>
      </c>
      <c r="H2722" s="23" t="s">
        <v>489</v>
      </c>
      <c r="I2722" s="23" t="s">
        <v>2109</v>
      </c>
      <c r="J2722" s="23" t="s">
        <v>4222</v>
      </c>
      <c r="K2722" s="23" t="s">
        <v>154</v>
      </c>
      <c r="L2722" s="27">
        <v>0.96079999999999999</v>
      </c>
      <c r="M2722" s="25">
        <v>-1631</v>
      </c>
      <c r="N2722" s="25">
        <v>-565</v>
      </c>
      <c r="O2722" s="24">
        <v>0</v>
      </c>
      <c r="P2722" s="24">
        <v>8</v>
      </c>
      <c r="Q2722" s="24">
        <v>1</v>
      </c>
      <c r="R2722" s="66">
        <v>318.80308219178079</v>
      </c>
      <c r="S2722" s="66">
        <v>6.0037060709739443</v>
      </c>
      <c r="T2722" s="66">
        <v>273.42857142857139</v>
      </c>
      <c r="U2722" s="66">
        <v>478.5</v>
      </c>
      <c r="V2722" s="66">
        <v>174</v>
      </c>
      <c r="W2722" s="24">
        <v>1</v>
      </c>
      <c r="X2722" s="24">
        <v>0</v>
      </c>
      <c r="Y2722" s="24">
        <v>0</v>
      </c>
      <c r="Z2722" s="24">
        <v>1</v>
      </c>
      <c r="AA2722" s="28">
        <v>0.5</v>
      </c>
      <c r="AB2722" s="28">
        <v>0.5</v>
      </c>
      <c r="AC2722" s="28">
        <v>0.25</v>
      </c>
      <c r="AD2722" s="28">
        <v>22.5</v>
      </c>
      <c r="AE2722" s="28">
        <v>22.500972780000001</v>
      </c>
      <c r="AF2722" t="s">
        <v>915</v>
      </c>
    </row>
    <row r="2723" spans="1:32" ht="18" customHeight="1">
      <c r="A2723" s="22">
        <v>46191</v>
      </c>
      <c r="B2723" s="23" t="s">
        <v>9</v>
      </c>
      <c r="C2723" s="24">
        <v>521</v>
      </c>
      <c r="D2723" s="25">
        <v>2733</v>
      </c>
      <c r="E2723" s="26">
        <v>-248</v>
      </c>
      <c r="F2723" s="24">
        <v>9</v>
      </c>
      <c r="G2723" s="24">
        <v>9</v>
      </c>
      <c r="H2723" s="23" t="s">
        <v>4134</v>
      </c>
      <c r="I2723" s="23" t="s">
        <v>3421</v>
      </c>
      <c r="J2723" s="23" t="s">
        <v>3421</v>
      </c>
      <c r="K2723" s="23" t="s">
        <v>370</v>
      </c>
      <c r="L2723" s="27">
        <v>0.9698</v>
      </c>
      <c r="M2723" s="25">
        <v>-268</v>
      </c>
      <c r="N2723" s="25">
        <v>926</v>
      </c>
      <c r="O2723" s="24">
        <v>0</v>
      </c>
      <c r="P2723" s="24">
        <v>1</v>
      </c>
      <c r="Q2723" s="24">
        <v>1</v>
      </c>
      <c r="R2723" s="66">
        <v>454.77661892901619</v>
      </c>
      <c r="S2723" s="66">
        <v>6.0095437765383011</v>
      </c>
      <c r="T2723" s="66">
        <v>303.66666666666669</v>
      </c>
      <c r="U2723" s="66">
        <v>303.66666666666669</v>
      </c>
      <c r="V2723" s="66">
        <v>151.83333333333329</v>
      </c>
      <c r="W2723" s="24">
        <v>0</v>
      </c>
      <c r="X2723" s="24">
        <v>4</v>
      </c>
      <c r="Y2723" s="24">
        <v>3</v>
      </c>
      <c r="Z2723" s="24">
        <v>1</v>
      </c>
      <c r="AA2723" s="28">
        <v>2</v>
      </c>
      <c r="AB2723" s="28">
        <v>0.5</v>
      </c>
      <c r="AC2723" s="28">
        <v>1</v>
      </c>
      <c r="AD2723" s="28">
        <v>20</v>
      </c>
      <c r="AE2723" s="28">
        <v>20.000972770000001</v>
      </c>
      <c r="AF2723" t="s">
        <v>594</v>
      </c>
    </row>
    <row r="2724" spans="1:32" ht="18" customHeight="1">
      <c r="A2724" s="22">
        <v>46191</v>
      </c>
      <c r="B2724" s="23" t="s">
        <v>9</v>
      </c>
      <c r="C2724" s="24">
        <v>513</v>
      </c>
      <c r="D2724" s="25">
        <v>3954</v>
      </c>
      <c r="E2724" s="26">
        <v>-261</v>
      </c>
      <c r="F2724" s="24">
        <v>15</v>
      </c>
      <c r="G2724" s="24">
        <v>8</v>
      </c>
      <c r="H2724" s="23" t="s">
        <v>2656</v>
      </c>
      <c r="I2724" s="23" t="s">
        <v>4223</v>
      </c>
      <c r="J2724" s="23" t="s">
        <v>3427</v>
      </c>
      <c r="K2724" s="23" t="s">
        <v>154</v>
      </c>
      <c r="L2724" s="27">
        <v>0.97799999999999998</v>
      </c>
      <c r="M2724" s="25">
        <v>-89</v>
      </c>
      <c r="N2724" s="25">
        <v>246</v>
      </c>
      <c r="O2724" s="24">
        <v>0</v>
      </c>
      <c r="P2724" s="24">
        <v>3</v>
      </c>
      <c r="Q2724" s="24">
        <v>1</v>
      </c>
      <c r="R2724" s="66">
        <v>671.05401618929011</v>
      </c>
      <c r="S2724" s="66">
        <v>5.8922231364526407</v>
      </c>
      <c r="T2724" s="66">
        <v>263.60000000000002</v>
      </c>
      <c r="U2724" s="66">
        <v>494.25</v>
      </c>
      <c r="V2724" s="66">
        <v>171.9130434782609</v>
      </c>
      <c r="W2724" s="24">
        <v>3</v>
      </c>
      <c r="X2724" s="24">
        <v>0</v>
      </c>
      <c r="Y2724" s="24">
        <v>0</v>
      </c>
      <c r="Z2724" s="24">
        <v>2</v>
      </c>
      <c r="AA2724" s="28">
        <v>1.25</v>
      </c>
      <c r="AB2724" s="28">
        <v>0.6</v>
      </c>
      <c r="AC2724" s="28">
        <v>0.75</v>
      </c>
      <c r="AD2724" s="28">
        <v>17.5</v>
      </c>
      <c r="AE2724" s="28">
        <v>17.50097276</v>
      </c>
      <c r="AF2724" t="s">
        <v>641</v>
      </c>
    </row>
    <row r="2725" spans="1:32" ht="18" customHeight="1">
      <c r="A2725" s="22">
        <v>46191</v>
      </c>
      <c r="B2725" s="23" t="s">
        <v>9</v>
      </c>
      <c r="C2725" s="24">
        <v>535</v>
      </c>
      <c r="D2725" s="25">
        <v>2057</v>
      </c>
      <c r="E2725" s="26">
        <v>-278</v>
      </c>
      <c r="F2725" s="24">
        <v>8</v>
      </c>
      <c r="G2725" s="24">
        <v>3</v>
      </c>
      <c r="H2725" s="23" t="s">
        <v>3332</v>
      </c>
      <c r="I2725" s="23" t="s">
        <v>851</v>
      </c>
      <c r="J2725" s="23" t="s">
        <v>4107</v>
      </c>
      <c r="K2725" s="23" t="s">
        <v>370</v>
      </c>
      <c r="L2725" s="27">
        <v>0.95499999999999996</v>
      </c>
      <c r="M2725" s="25">
        <v>84</v>
      </c>
      <c r="N2725" s="25">
        <v>1649</v>
      </c>
      <c r="O2725" s="24">
        <v>0</v>
      </c>
      <c r="P2725" s="24">
        <v>5</v>
      </c>
      <c r="Q2725" s="24">
        <v>1</v>
      </c>
      <c r="R2725" s="66">
        <v>339.3738584474886</v>
      </c>
      <c r="S2725" s="66">
        <v>6.0611621926627564</v>
      </c>
      <c r="T2725" s="66">
        <v>257.125</v>
      </c>
      <c r="U2725" s="66">
        <v>685.66666666666663</v>
      </c>
      <c r="V2725" s="66">
        <v>187</v>
      </c>
      <c r="W2725" s="24">
        <v>4</v>
      </c>
      <c r="X2725" s="24">
        <v>0</v>
      </c>
      <c r="Y2725" s="24">
        <v>0</v>
      </c>
      <c r="Z2725" s="24">
        <v>0</v>
      </c>
      <c r="AA2725" s="28">
        <v>1</v>
      </c>
      <c r="AB2725" s="28">
        <v>0.5</v>
      </c>
      <c r="AC2725" s="28">
        <v>0.5</v>
      </c>
      <c r="AD2725" s="28">
        <v>15</v>
      </c>
      <c r="AE2725" s="28">
        <v>15.000972750000001</v>
      </c>
      <c r="AF2725" t="s">
        <v>743</v>
      </c>
    </row>
    <row r="2726" spans="1:32" ht="18" customHeight="1">
      <c r="A2726" s="22">
        <v>46191</v>
      </c>
      <c r="B2726" s="23" t="s">
        <v>44</v>
      </c>
      <c r="C2726" s="24">
        <v>570</v>
      </c>
      <c r="D2726" s="25">
        <v>1587</v>
      </c>
      <c r="E2726" s="26">
        <v>-301</v>
      </c>
      <c r="F2726" s="24">
        <v>6</v>
      </c>
      <c r="G2726" s="24">
        <v>1</v>
      </c>
      <c r="H2726" s="23" t="s">
        <v>280</v>
      </c>
      <c r="I2726" s="23" t="s">
        <v>1227</v>
      </c>
      <c r="J2726" s="23" t="s">
        <v>4224</v>
      </c>
      <c r="K2726" s="23" t="s">
        <v>154</v>
      </c>
      <c r="L2726" s="27">
        <v>0.93679999999999997</v>
      </c>
      <c r="M2726" s="25">
        <v>-392</v>
      </c>
      <c r="N2726" s="25">
        <v>-664</v>
      </c>
      <c r="O2726" s="24">
        <v>0</v>
      </c>
      <c r="P2726" s="24">
        <v>0</v>
      </c>
      <c r="Q2726" s="24">
        <v>1</v>
      </c>
      <c r="R2726" s="66">
        <v>271.95330012453297</v>
      </c>
      <c r="S2726" s="66">
        <v>5.8355607351456298</v>
      </c>
      <c r="T2726" s="66">
        <v>264.5</v>
      </c>
      <c r="U2726" s="66">
        <v>1587</v>
      </c>
      <c r="V2726" s="66">
        <v>226.71428571428569</v>
      </c>
      <c r="W2726" s="24">
        <v>1</v>
      </c>
      <c r="X2726" s="24">
        <v>0</v>
      </c>
      <c r="Y2726" s="24">
        <v>0</v>
      </c>
      <c r="Z2726" s="24">
        <v>4</v>
      </c>
      <c r="AA2726" s="28">
        <v>1.25</v>
      </c>
      <c r="AB2726" s="28">
        <v>0.5</v>
      </c>
      <c r="AC2726" s="28">
        <v>0.625</v>
      </c>
      <c r="AD2726" s="28">
        <v>16.2</v>
      </c>
      <c r="AE2726" s="28">
        <v>16.200972740000001</v>
      </c>
      <c r="AF2726" t="s">
        <v>626</v>
      </c>
    </row>
    <row r="2727" spans="1:32" ht="18" customHeight="1">
      <c r="A2727" s="22">
        <v>46191</v>
      </c>
      <c r="B2727" s="23" t="s">
        <v>289</v>
      </c>
      <c r="C2727" s="24">
        <v>721</v>
      </c>
      <c r="D2727" s="25">
        <v>509</v>
      </c>
      <c r="E2727" s="26">
        <v>-305</v>
      </c>
      <c r="F2727" s="24">
        <v>2</v>
      </c>
      <c r="G2727" s="24">
        <v>1</v>
      </c>
      <c r="H2727" s="23" t="s">
        <v>2319</v>
      </c>
      <c r="I2727" s="23" t="s">
        <v>407</v>
      </c>
      <c r="J2727" s="23" t="s">
        <v>4225</v>
      </c>
      <c r="K2727" s="23" t="s">
        <v>154</v>
      </c>
      <c r="L2727" s="27">
        <v>0.80030000000000001</v>
      </c>
      <c r="M2727" s="25">
        <v>3859</v>
      </c>
      <c r="N2727" s="25">
        <v>-4942</v>
      </c>
      <c r="O2727" s="24">
        <v>0</v>
      </c>
      <c r="P2727" s="24">
        <v>1</v>
      </c>
      <c r="Q2727" s="24">
        <v>0</v>
      </c>
      <c r="R2727" s="66"/>
      <c r="S2727" s="66"/>
      <c r="T2727" s="66"/>
      <c r="U2727" s="66"/>
      <c r="V2727" s="66"/>
      <c r="W2727" s="24"/>
      <c r="X2727" s="24"/>
      <c r="Y2727" s="24"/>
      <c r="Z2727" s="24"/>
      <c r="AA2727" s="28"/>
      <c r="AB2727" s="28">
        <v>0.5</v>
      </c>
      <c r="AC2727" s="28"/>
      <c r="AD2727" s="28">
        <v>10</v>
      </c>
      <c r="AE2727" s="28">
        <v>10.000972730000001</v>
      </c>
      <c r="AF2727" t="s">
        <v>584</v>
      </c>
    </row>
    <row r="2728" spans="1:32" ht="18" customHeight="1">
      <c r="A2728" s="22">
        <v>46191</v>
      </c>
      <c r="B2728" s="23" t="s">
        <v>14</v>
      </c>
      <c r="C2728" s="24">
        <v>502</v>
      </c>
      <c r="D2728" s="25">
        <v>493</v>
      </c>
      <c r="E2728" s="26">
        <v>-316</v>
      </c>
      <c r="F2728" s="24">
        <v>1</v>
      </c>
      <c r="G2728" s="24">
        <v>0</v>
      </c>
      <c r="H2728" s="23" t="s">
        <v>4226</v>
      </c>
      <c r="I2728" s="23" t="s">
        <v>4226</v>
      </c>
      <c r="J2728" s="23" t="s">
        <v>214</v>
      </c>
      <c r="K2728" s="23" t="s">
        <v>154</v>
      </c>
      <c r="L2728" s="27">
        <v>0.7863</v>
      </c>
      <c r="M2728" s="25">
        <v>-316</v>
      </c>
      <c r="N2728" s="25">
        <v>-2062</v>
      </c>
      <c r="O2728" s="24">
        <v>0</v>
      </c>
      <c r="P2728" s="24">
        <v>2</v>
      </c>
      <c r="Q2728" s="24">
        <v>1</v>
      </c>
      <c r="R2728" s="66">
        <v>86.314809049398093</v>
      </c>
      <c r="S2728" s="66">
        <v>5.7116502420558604</v>
      </c>
      <c r="T2728" s="66">
        <v>493</v>
      </c>
      <c r="U2728" s="66"/>
      <c r="V2728" s="66">
        <v>493</v>
      </c>
      <c r="W2728" s="24">
        <v>0</v>
      </c>
      <c r="X2728" s="24"/>
      <c r="Y2728" s="24">
        <v>0</v>
      </c>
      <c r="Z2728" s="24">
        <v>7</v>
      </c>
      <c r="AA2728" s="28">
        <v>2.333333333333333</v>
      </c>
      <c r="AB2728" s="28">
        <v>0.5</v>
      </c>
      <c r="AC2728" s="28">
        <v>1.166666666666667</v>
      </c>
      <c r="AD2728" s="28">
        <v>21.7</v>
      </c>
      <c r="AE2728" s="28">
        <v>21.700972719999999</v>
      </c>
      <c r="AF2728" t="s">
        <v>653</v>
      </c>
    </row>
    <row r="2729" spans="1:32" ht="18" customHeight="1">
      <c r="A2729" s="22">
        <v>46191</v>
      </c>
      <c r="B2729" s="23" t="s">
        <v>9</v>
      </c>
      <c r="C2729" s="24">
        <v>515</v>
      </c>
      <c r="D2729" s="25">
        <v>1182</v>
      </c>
      <c r="E2729" s="26">
        <v>-334</v>
      </c>
      <c r="F2729" s="24">
        <v>3</v>
      </c>
      <c r="G2729" s="24">
        <v>2</v>
      </c>
      <c r="H2729" s="23" t="s">
        <v>4016</v>
      </c>
      <c r="I2729" s="23" t="s">
        <v>1409</v>
      </c>
      <c r="J2729" s="23" t="s">
        <v>4227</v>
      </c>
      <c r="K2729" s="23" t="s">
        <v>154</v>
      </c>
      <c r="L2729" s="27">
        <v>0.90580000000000005</v>
      </c>
      <c r="M2729" s="25">
        <v>946</v>
      </c>
      <c r="N2729" s="25">
        <v>453</v>
      </c>
      <c r="O2729" s="24">
        <v>0</v>
      </c>
      <c r="P2729" s="24">
        <v>5</v>
      </c>
      <c r="Q2729" s="24">
        <v>1</v>
      </c>
      <c r="R2729" s="66">
        <v>217.82627646326279</v>
      </c>
      <c r="S2729" s="66">
        <v>5.4263425845198654</v>
      </c>
      <c r="T2729" s="66">
        <v>394</v>
      </c>
      <c r="U2729" s="66">
        <v>591</v>
      </c>
      <c r="V2729" s="66">
        <v>236.4</v>
      </c>
      <c r="W2729" s="24">
        <v>0</v>
      </c>
      <c r="X2729" s="24">
        <v>0</v>
      </c>
      <c r="Y2729" s="24">
        <v>0</v>
      </c>
      <c r="Z2729" s="24">
        <v>7</v>
      </c>
      <c r="AA2729" s="28">
        <v>1.75</v>
      </c>
      <c r="AB2729" s="28">
        <v>0.5</v>
      </c>
      <c r="AC2729" s="28">
        <v>0.875</v>
      </c>
      <c r="AD2729" s="28">
        <v>18.8</v>
      </c>
      <c r="AE2729" s="28">
        <v>18.80097271</v>
      </c>
      <c r="AF2729" t="s">
        <v>612</v>
      </c>
    </row>
    <row r="2730" spans="1:32" ht="18" customHeight="1">
      <c r="A2730" s="22">
        <v>46191</v>
      </c>
      <c r="B2730" s="23" t="s">
        <v>20</v>
      </c>
      <c r="C2730" s="24">
        <v>682</v>
      </c>
      <c r="D2730" s="25">
        <v>757</v>
      </c>
      <c r="E2730" s="26">
        <v>-338</v>
      </c>
      <c r="F2730" s="24">
        <v>7</v>
      </c>
      <c r="G2730" s="24">
        <v>3</v>
      </c>
      <c r="H2730" s="23" t="s">
        <v>2649</v>
      </c>
      <c r="I2730" s="23" t="s">
        <v>1450</v>
      </c>
      <c r="J2730" s="23" t="s">
        <v>696</v>
      </c>
      <c r="K2730" s="23" t="s">
        <v>154</v>
      </c>
      <c r="L2730" s="27">
        <v>0.85119999999999996</v>
      </c>
      <c r="M2730" s="25">
        <v>-1317</v>
      </c>
      <c r="N2730" s="25">
        <v>-229</v>
      </c>
      <c r="O2730" s="24">
        <v>0</v>
      </c>
      <c r="P2730" s="24">
        <v>2</v>
      </c>
      <c r="Q2730" s="24">
        <v>0</v>
      </c>
      <c r="R2730" s="66"/>
      <c r="S2730" s="66"/>
      <c r="T2730" s="66"/>
      <c r="U2730" s="66"/>
      <c r="V2730" s="66"/>
      <c r="W2730" s="24"/>
      <c r="X2730" s="24"/>
      <c r="Y2730" s="24"/>
      <c r="Z2730" s="24"/>
      <c r="AA2730" s="28"/>
      <c r="AB2730" s="28">
        <v>0.5</v>
      </c>
      <c r="AC2730" s="28"/>
      <c r="AD2730" s="28">
        <v>10</v>
      </c>
      <c r="AE2730" s="28">
        <v>10.0009727</v>
      </c>
      <c r="AF2730" t="s">
        <v>584</v>
      </c>
    </row>
    <row r="2731" spans="1:32" ht="18" customHeight="1">
      <c r="A2731" s="22">
        <v>46191</v>
      </c>
      <c r="B2731" s="23" t="s">
        <v>461</v>
      </c>
      <c r="C2731" s="24">
        <v>738</v>
      </c>
      <c r="D2731" s="25">
        <v>344</v>
      </c>
      <c r="E2731" s="26">
        <v>-377</v>
      </c>
      <c r="F2731" s="24">
        <v>3</v>
      </c>
      <c r="G2731" s="24">
        <v>1</v>
      </c>
      <c r="H2731" s="23" t="s">
        <v>2876</v>
      </c>
      <c r="I2731" s="23" t="s">
        <v>4228</v>
      </c>
      <c r="J2731" s="23" t="s">
        <v>1696</v>
      </c>
      <c r="K2731" s="23" t="s">
        <v>154</v>
      </c>
      <c r="L2731" s="27">
        <v>0.63470000000000004</v>
      </c>
      <c r="M2731" s="25">
        <v>-984</v>
      </c>
      <c r="N2731" s="25">
        <v>-1024</v>
      </c>
      <c r="O2731" s="24">
        <v>0</v>
      </c>
      <c r="P2731" s="24">
        <v>8</v>
      </c>
      <c r="Q2731" s="24">
        <v>0</v>
      </c>
      <c r="R2731" s="66"/>
      <c r="S2731" s="66"/>
      <c r="T2731" s="66"/>
      <c r="U2731" s="66"/>
      <c r="V2731" s="66"/>
      <c r="W2731" s="24"/>
      <c r="X2731" s="24"/>
      <c r="Y2731" s="24"/>
      <c r="Z2731" s="24"/>
      <c r="AA2731" s="28"/>
      <c r="AB2731" s="28">
        <v>0.5</v>
      </c>
      <c r="AC2731" s="28"/>
      <c r="AD2731" s="28">
        <v>20</v>
      </c>
      <c r="AE2731" s="28">
        <v>20.000972690000001</v>
      </c>
      <c r="AF2731" t="s">
        <v>590</v>
      </c>
    </row>
    <row r="2732" spans="1:32" ht="18" customHeight="1">
      <c r="A2732" s="22">
        <v>46191</v>
      </c>
      <c r="B2732" s="23" t="s">
        <v>171</v>
      </c>
      <c r="C2732" s="24">
        <v>665</v>
      </c>
      <c r="D2732" s="25">
        <v>523</v>
      </c>
      <c r="E2732" s="26">
        <v>-388</v>
      </c>
      <c r="F2732" s="24">
        <v>2</v>
      </c>
      <c r="G2732" s="24">
        <v>1</v>
      </c>
      <c r="H2732" s="23" t="s">
        <v>4229</v>
      </c>
      <c r="I2732" s="23" t="s">
        <v>3974</v>
      </c>
      <c r="J2732" s="23" t="s">
        <v>2875</v>
      </c>
      <c r="K2732" s="23" t="s">
        <v>154</v>
      </c>
      <c r="L2732" s="27">
        <v>0.75270000000000004</v>
      </c>
      <c r="M2732" s="25">
        <v>1854</v>
      </c>
      <c r="N2732" s="25">
        <v>-3379</v>
      </c>
      <c r="O2732" s="24">
        <v>0</v>
      </c>
      <c r="P2732" s="24">
        <v>5</v>
      </c>
      <c r="Q2732" s="24">
        <v>0</v>
      </c>
      <c r="R2732" s="66"/>
      <c r="S2732" s="66"/>
      <c r="T2732" s="66"/>
      <c r="U2732" s="66"/>
      <c r="V2732" s="66"/>
      <c r="W2732" s="24"/>
      <c r="X2732" s="24"/>
      <c r="Y2732" s="24"/>
      <c r="Z2732" s="24"/>
      <c r="AA2732" s="28"/>
      <c r="AB2732" s="28">
        <v>0.5</v>
      </c>
      <c r="AC2732" s="28"/>
      <c r="AD2732" s="28">
        <v>10</v>
      </c>
      <c r="AE2732" s="28">
        <v>10.00097268</v>
      </c>
      <c r="AF2732" t="s">
        <v>584</v>
      </c>
    </row>
    <row r="2733" spans="1:32" ht="18" customHeight="1">
      <c r="A2733" s="22">
        <v>46191</v>
      </c>
      <c r="B2733" s="23" t="s">
        <v>9</v>
      </c>
      <c r="C2733" s="24">
        <v>530</v>
      </c>
      <c r="D2733" s="25">
        <v>1223</v>
      </c>
      <c r="E2733" s="26">
        <v>-391</v>
      </c>
      <c r="F2733" s="24">
        <v>4</v>
      </c>
      <c r="G2733" s="24">
        <v>1</v>
      </c>
      <c r="H2733" s="23" t="s">
        <v>1992</v>
      </c>
      <c r="I2733" s="23" t="s">
        <v>4230</v>
      </c>
      <c r="J2733" s="23" t="s">
        <v>4231</v>
      </c>
      <c r="K2733" s="23" t="s">
        <v>154</v>
      </c>
      <c r="L2733" s="27">
        <v>0.89339999999999997</v>
      </c>
      <c r="M2733" s="25">
        <v>-39</v>
      </c>
      <c r="N2733" s="25">
        <v>-695</v>
      </c>
      <c r="O2733" s="24">
        <v>0</v>
      </c>
      <c r="P2733" s="24">
        <v>0</v>
      </c>
      <c r="Q2733" s="24">
        <v>1</v>
      </c>
      <c r="R2733" s="66">
        <v>205.65950601909501</v>
      </c>
      <c r="S2733" s="66">
        <v>5.9467224427080323</v>
      </c>
      <c r="T2733" s="66">
        <v>305.75</v>
      </c>
      <c r="U2733" s="66">
        <v>1223</v>
      </c>
      <c r="V2733" s="66">
        <v>244.6</v>
      </c>
      <c r="W2733" s="24">
        <v>0</v>
      </c>
      <c r="X2733" s="24">
        <v>0</v>
      </c>
      <c r="Y2733" s="24">
        <v>0</v>
      </c>
      <c r="Z2733" s="24">
        <v>1</v>
      </c>
      <c r="AA2733" s="28">
        <v>0.25</v>
      </c>
      <c r="AB2733" s="28">
        <v>0.5</v>
      </c>
      <c r="AC2733" s="28">
        <v>0.125</v>
      </c>
      <c r="AD2733" s="28">
        <v>11.2</v>
      </c>
      <c r="AE2733" s="28">
        <v>11.200972670000001</v>
      </c>
      <c r="AF2733" t="s">
        <v>646</v>
      </c>
    </row>
    <row r="2734" spans="1:32" ht="18" customHeight="1">
      <c r="A2734" s="22">
        <v>46191</v>
      </c>
      <c r="B2734" s="23" t="s">
        <v>510</v>
      </c>
      <c r="C2734" s="24">
        <v>720</v>
      </c>
      <c r="D2734" s="25">
        <v>1153</v>
      </c>
      <c r="E2734" s="26">
        <v>-391</v>
      </c>
      <c r="F2734" s="24">
        <v>4</v>
      </c>
      <c r="G2734" s="24">
        <v>1</v>
      </c>
      <c r="H2734" s="23" t="s">
        <v>2369</v>
      </c>
      <c r="I2734" s="23" t="s">
        <v>986</v>
      </c>
      <c r="J2734" s="23" t="s">
        <v>4232</v>
      </c>
      <c r="K2734" s="23" t="s">
        <v>154</v>
      </c>
      <c r="L2734" s="27">
        <v>0.88700000000000001</v>
      </c>
      <c r="M2734" s="25">
        <v>-277</v>
      </c>
      <c r="N2734" s="25">
        <v>-1606</v>
      </c>
      <c r="O2734" s="24">
        <v>0</v>
      </c>
      <c r="P2734" s="24">
        <v>0</v>
      </c>
      <c r="Q2734" s="24">
        <v>0</v>
      </c>
      <c r="R2734" s="66"/>
      <c r="S2734" s="66"/>
      <c r="T2734" s="66"/>
      <c r="U2734" s="66"/>
      <c r="V2734" s="66"/>
      <c r="W2734" s="24"/>
      <c r="X2734" s="24"/>
      <c r="Y2734" s="24"/>
      <c r="Z2734" s="24"/>
      <c r="AA2734" s="28"/>
      <c r="AB2734" s="28">
        <v>0.5</v>
      </c>
      <c r="AC2734" s="28"/>
      <c r="AD2734" s="28">
        <v>30</v>
      </c>
      <c r="AE2734" s="28">
        <v>30.000972659999999</v>
      </c>
      <c r="AF2734" t="s">
        <v>661</v>
      </c>
    </row>
    <row r="2735" spans="1:32" ht="18" customHeight="1">
      <c r="A2735" s="22">
        <v>46191</v>
      </c>
      <c r="B2735" s="23" t="s">
        <v>9</v>
      </c>
      <c r="C2735" s="24">
        <v>526</v>
      </c>
      <c r="D2735" s="25">
        <v>2696</v>
      </c>
      <c r="E2735" s="26">
        <v>-399</v>
      </c>
      <c r="F2735" s="24">
        <v>11</v>
      </c>
      <c r="G2735" s="24">
        <v>3</v>
      </c>
      <c r="H2735" s="23" t="s">
        <v>4233</v>
      </c>
      <c r="I2735" s="23" t="s">
        <v>235</v>
      </c>
      <c r="J2735" s="23" t="s">
        <v>4234</v>
      </c>
      <c r="K2735" s="23" t="s">
        <v>154</v>
      </c>
      <c r="L2735" s="27">
        <v>0.95069999999999999</v>
      </c>
      <c r="M2735" s="25">
        <v>227</v>
      </c>
      <c r="N2735" s="25">
        <v>-1062</v>
      </c>
      <c r="O2735" s="24">
        <v>0</v>
      </c>
      <c r="P2735" s="24">
        <v>6</v>
      </c>
      <c r="Q2735" s="24">
        <v>1</v>
      </c>
      <c r="R2735" s="66">
        <v>436.20760689082613</v>
      </c>
      <c r="S2735" s="66">
        <v>6.180543295006669</v>
      </c>
      <c r="T2735" s="66">
        <v>245.09090909090909</v>
      </c>
      <c r="U2735" s="66">
        <v>898.66666666666663</v>
      </c>
      <c r="V2735" s="66">
        <v>192.57142857142861</v>
      </c>
      <c r="W2735" s="24">
        <v>5</v>
      </c>
      <c r="X2735" s="24">
        <v>0</v>
      </c>
      <c r="Y2735" s="24">
        <v>0</v>
      </c>
      <c r="Z2735" s="24">
        <v>0</v>
      </c>
      <c r="AA2735" s="28">
        <v>1.25</v>
      </c>
      <c r="AB2735" s="28">
        <v>0.5</v>
      </c>
      <c r="AC2735" s="28">
        <v>0.625</v>
      </c>
      <c r="AD2735" s="28">
        <v>26.2</v>
      </c>
      <c r="AE2735" s="28">
        <v>26.200972650000001</v>
      </c>
      <c r="AF2735" t="s">
        <v>2889</v>
      </c>
    </row>
    <row r="2736" spans="1:32" ht="18" customHeight="1">
      <c r="A2736" s="22">
        <v>46191</v>
      </c>
      <c r="B2736" s="23" t="s">
        <v>30</v>
      </c>
      <c r="C2736" s="24">
        <v>565</v>
      </c>
      <c r="D2736" s="25">
        <v>1166</v>
      </c>
      <c r="E2736" s="26">
        <v>-400</v>
      </c>
      <c r="F2736" s="24">
        <v>4</v>
      </c>
      <c r="G2736" s="24">
        <v>2</v>
      </c>
      <c r="H2736" s="23" t="s">
        <v>1825</v>
      </c>
      <c r="I2736" s="23" t="s">
        <v>3096</v>
      </c>
      <c r="J2736" s="23" t="s">
        <v>1252</v>
      </c>
      <c r="K2736" s="23" t="s">
        <v>154</v>
      </c>
      <c r="L2736" s="27">
        <v>0.88560000000000005</v>
      </c>
      <c r="M2736" s="25">
        <v>-169</v>
      </c>
      <c r="N2736" s="25">
        <v>-490</v>
      </c>
      <c r="O2736" s="24">
        <v>0</v>
      </c>
      <c r="P2736" s="24">
        <v>5</v>
      </c>
      <c r="Q2736" s="24">
        <v>1</v>
      </c>
      <c r="R2736" s="66">
        <v>174.51940639269401</v>
      </c>
      <c r="S2736" s="66">
        <v>6.6812053977328487</v>
      </c>
      <c r="T2736" s="66">
        <v>291.5</v>
      </c>
      <c r="U2736" s="66">
        <v>583</v>
      </c>
      <c r="V2736" s="66">
        <v>194.33333333333329</v>
      </c>
      <c r="W2736" s="24">
        <v>0</v>
      </c>
      <c r="X2736" s="24">
        <v>0</v>
      </c>
      <c r="Y2736" s="24">
        <v>0</v>
      </c>
      <c r="Z2736" s="24">
        <v>0</v>
      </c>
      <c r="AA2736" s="28">
        <v>0</v>
      </c>
      <c r="AB2736" s="28">
        <v>0.5</v>
      </c>
      <c r="AC2736" s="28">
        <v>0</v>
      </c>
      <c r="AD2736" s="28">
        <v>10</v>
      </c>
      <c r="AE2736" s="28">
        <v>10.000972640000001</v>
      </c>
      <c r="AF2736" t="s">
        <v>584</v>
      </c>
    </row>
    <row r="2737" spans="1:32" ht="18" customHeight="1">
      <c r="A2737" s="22">
        <v>46191</v>
      </c>
      <c r="B2737" s="23" t="s">
        <v>9</v>
      </c>
      <c r="C2737" s="24">
        <v>536</v>
      </c>
      <c r="D2737" s="25">
        <v>3985</v>
      </c>
      <c r="E2737" s="26">
        <v>-404</v>
      </c>
      <c r="F2737" s="24">
        <v>15</v>
      </c>
      <c r="G2737" s="24">
        <v>8</v>
      </c>
      <c r="H2737" s="23" t="s">
        <v>3310</v>
      </c>
      <c r="I2737" s="23" t="s">
        <v>4235</v>
      </c>
      <c r="J2737" s="23" t="s">
        <v>4236</v>
      </c>
      <c r="K2737" s="23" t="s">
        <v>203</v>
      </c>
      <c r="L2737" s="27">
        <v>0.96619999999999995</v>
      </c>
      <c r="M2737" s="25">
        <v>1787</v>
      </c>
      <c r="N2737" s="25">
        <v>-1178</v>
      </c>
      <c r="O2737" s="24">
        <v>0</v>
      </c>
      <c r="P2737" s="24">
        <v>6</v>
      </c>
      <c r="Q2737" s="24">
        <v>1</v>
      </c>
      <c r="R2737" s="66">
        <v>662.97670195101705</v>
      </c>
      <c r="S2737" s="66">
        <v>6.0107692898904093</v>
      </c>
      <c r="T2737" s="66">
        <v>265.66666666666669</v>
      </c>
      <c r="U2737" s="66">
        <v>498.125</v>
      </c>
      <c r="V2737" s="66">
        <v>173.2608695652174</v>
      </c>
      <c r="W2737" s="24">
        <v>3</v>
      </c>
      <c r="X2737" s="24">
        <v>0</v>
      </c>
      <c r="Y2737" s="24">
        <v>0</v>
      </c>
      <c r="Z2737" s="24">
        <v>1</v>
      </c>
      <c r="AA2737" s="28">
        <v>1</v>
      </c>
      <c r="AB2737" s="28">
        <v>0.6</v>
      </c>
      <c r="AC2737" s="28">
        <v>0.6</v>
      </c>
      <c r="AD2737" s="28">
        <v>26</v>
      </c>
      <c r="AE2737" s="28">
        <v>26.00097263</v>
      </c>
      <c r="AF2737" t="s">
        <v>1715</v>
      </c>
    </row>
    <row r="2738" spans="1:32" ht="18" customHeight="1">
      <c r="A2738" s="22">
        <v>46191</v>
      </c>
      <c r="B2738" s="23" t="s">
        <v>156</v>
      </c>
      <c r="C2738" s="24">
        <v>716</v>
      </c>
      <c r="D2738" s="25">
        <v>327</v>
      </c>
      <c r="E2738" s="26">
        <v>-410</v>
      </c>
      <c r="F2738" s="24">
        <v>1</v>
      </c>
      <c r="G2738" s="24">
        <v>0</v>
      </c>
      <c r="H2738" s="23" t="s">
        <v>1526</v>
      </c>
      <c r="I2738" s="23" t="s">
        <v>1526</v>
      </c>
      <c r="J2738" s="23" t="s">
        <v>214</v>
      </c>
      <c r="K2738" s="23" t="s">
        <v>154</v>
      </c>
      <c r="L2738" s="27">
        <v>0.58209999999999995</v>
      </c>
      <c r="M2738" s="25">
        <v>-874</v>
      </c>
      <c r="N2738" s="25">
        <v>-3272</v>
      </c>
      <c r="O2738" s="24">
        <v>0</v>
      </c>
      <c r="P2738" s="24">
        <v>6</v>
      </c>
      <c r="Q2738" s="24">
        <v>0</v>
      </c>
      <c r="R2738" s="66"/>
      <c r="S2738" s="66"/>
      <c r="T2738" s="66"/>
      <c r="U2738" s="66"/>
      <c r="V2738" s="66"/>
      <c r="W2738" s="24"/>
      <c r="X2738" s="24"/>
      <c r="Y2738" s="24"/>
      <c r="Z2738" s="24"/>
      <c r="AA2738" s="28"/>
      <c r="AB2738" s="28">
        <v>0.5</v>
      </c>
      <c r="AC2738" s="28"/>
      <c r="AD2738" s="28">
        <v>20</v>
      </c>
      <c r="AE2738" s="28">
        <v>20.000972619999999</v>
      </c>
      <c r="AF2738" t="s">
        <v>590</v>
      </c>
    </row>
    <row r="2739" spans="1:32" ht="18" customHeight="1">
      <c r="A2739" s="22">
        <v>46191</v>
      </c>
      <c r="B2739" s="23" t="s">
        <v>44</v>
      </c>
      <c r="C2739" s="24">
        <v>571</v>
      </c>
      <c r="D2739" s="25">
        <v>5087</v>
      </c>
      <c r="E2739" s="26">
        <v>-452</v>
      </c>
      <c r="F2739" s="24">
        <v>18</v>
      </c>
      <c r="G2739" s="24">
        <v>14</v>
      </c>
      <c r="H2739" s="23" t="s">
        <v>1574</v>
      </c>
      <c r="I2739" s="23" t="s">
        <v>2350</v>
      </c>
      <c r="J2739" s="23" t="s">
        <v>4237</v>
      </c>
      <c r="K2739" s="23" t="s">
        <v>154</v>
      </c>
      <c r="L2739" s="27">
        <v>0.97040000000000004</v>
      </c>
      <c r="M2739" s="25">
        <v>38</v>
      </c>
      <c r="N2739" s="25">
        <v>101</v>
      </c>
      <c r="O2739" s="24">
        <v>0</v>
      </c>
      <c r="P2739" s="24">
        <v>1</v>
      </c>
      <c r="Q2739" s="24">
        <v>1</v>
      </c>
      <c r="R2739" s="66">
        <v>843.26862806143629</v>
      </c>
      <c r="S2739" s="66">
        <v>6.0324786559347574</v>
      </c>
      <c r="T2739" s="66">
        <v>282.61111111111109</v>
      </c>
      <c r="U2739" s="66">
        <v>363.35714285714278</v>
      </c>
      <c r="V2739" s="66">
        <v>158.96875</v>
      </c>
      <c r="W2739" s="24">
        <v>0</v>
      </c>
      <c r="X2739" s="24">
        <v>3</v>
      </c>
      <c r="Y2739" s="24">
        <v>2</v>
      </c>
      <c r="Z2739" s="24">
        <v>0</v>
      </c>
      <c r="AA2739" s="28">
        <v>1.25</v>
      </c>
      <c r="AB2739" s="28">
        <v>0.8</v>
      </c>
      <c r="AC2739" s="28">
        <v>1</v>
      </c>
      <c r="AD2739" s="28">
        <v>20</v>
      </c>
      <c r="AE2739" s="28">
        <v>20.000972610000002</v>
      </c>
      <c r="AF2739" t="s">
        <v>594</v>
      </c>
    </row>
    <row r="2740" spans="1:32" ht="18" customHeight="1">
      <c r="A2740" s="22">
        <v>46191</v>
      </c>
      <c r="B2740" s="23" t="s">
        <v>18</v>
      </c>
      <c r="C2740" s="24">
        <v>757</v>
      </c>
      <c r="D2740" s="25">
        <v>604</v>
      </c>
      <c r="E2740" s="26">
        <v>-471</v>
      </c>
      <c r="F2740" s="24">
        <v>4</v>
      </c>
      <c r="G2740" s="24">
        <v>1</v>
      </c>
      <c r="H2740" s="23" t="s">
        <v>1757</v>
      </c>
      <c r="I2740" s="23" t="s">
        <v>1380</v>
      </c>
      <c r="J2740" s="23" t="s">
        <v>3398</v>
      </c>
      <c r="K2740" s="23" t="s">
        <v>154</v>
      </c>
      <c r="L2740" s="27">
        <v>0.74009999999999998</v>
      </c>
      <c r="M2740" s="25">
        <v>-393</v>
      </c>
      <c r="N2740" s="25">
        <v>-4295</v>
      </c>
      <c r="O2740" s="24">
        <v>0</v>
      </c>
      <c r="P2740" s="24">
        <v>7</v>
      </c>
      <c r="Q2740" s="24">
        <v>0</v>
      </c>
      <c r="R2740" s="66"/>
      <c r="S2740" s="66"/>
      <c r="T2740" s="66"/>
      <c r="U2740" s="66"/>
      <c r="V2740" s="66"/>
      <c r="W2740" s="24"/>
      <c r="X2740" s="24"/>
      <c r="Y2740" s="24"/>
      <c r="Z2740" s="24"/>
      <c r="AA2740" s="28"/>
      <c r="AB2740" s="28">
        <v>0.5</v>
      </c>
      <c r="AC2740" s="28"/>
      <c r="AD2740" s="28">
        <v>10</v>
      </c>
      <c r="AE2740" s="28">
        <v>10.000972600000001</v>
      </c>
      <c r="AF2740" t="s">
        <v>584</v>
      </c>
    </row>
    <row r="2741" spans="1:32" ht="18" customHeight="1">
      <c r="A2741" s="22">
        <v>46191</v>
      </c>
      <c r="B2741" s="23" t="s">
        <v>9</v>
      </c>
      <c r="C2741" s="24">
        <v>512</v>
      </c>
      <c r="D2741" s="25">
        <v>1754</v>
      </c>
      <c r="E2741" s="26">
        <v>-498</v>
      </c>
      <c r="F2741" s="24">
        <v>5</v>
      </c>
      <c r="G2741" s="24">
        <v>4</v>
      </c>
      <c r="H2741" s="23" t="s">
        <v>562</v>
      </c>
      <c r="I2741" s="23" t="s">
        <v>2211</v>
      </c>
      <c r="J2741" s="23" t="s">
        <v>4238</v>
      </c>
      <c r="K2741" s="23" t="s">
        <v>154</v>
      </c>
      <c r="L2741" s="27">
        <v>0.90539999999999998</v>
      </c>
      <c r="M2741" s="25">
        <v>-1072</v>
      </c>
      <c r="N2741" s="25">
        <v>-320</v>
      </c>
      <c r="O2741" s="24">
        <v>0</v>
      </c>
      <c r="P2741" s="24">
        <v>2</v>
      </c>
      <c r="Q2741" s="24">
        <v>1</v>
      </c>
      <c r="R2741" s="66">
        <v>294.10938148609381</v>
      </c>
      <c r="S2741" s="66">
        <v>5.9637675994464434</v>
      </c>
      <c r="T2741" s="66">
        <v>350.8</v>
      </c>
      <c r="U2741" s="66">
        <v>438.5</v>
      </c>
      <c r="V2741" s="66">
        <v>194.88888888888891</v>
      </c>
      <c r="W2741" s="24">
        <v>0</v>
      </c>
      <c r="X2741" s="24">
        <v>0</v>
      </c>
      <c r="Y2741" s="24">
        <v>0</v>
      </c>
      <c r="Z2741" s="24">
        <v>1</v>
      </c>
      <c r="AA2741" s="28">
        <v>0.25</v>
      </c>
      <c r="AB2741" s="28">
        <v>0.5</v>
      </c>
      <c r="AC2741" s="28">
        <v>0.125</v>
      </c>
      <c r="AD2741" s="28">
        <v>11.2</v>
      </c>
      <c r="AE2741" s="28">
        <v>11.200972589999999</v>
      </c>
      <c r="AF2741" t="s">
        <v>646</v>
      </c>
    </row>
    <row r="2742" spans="1:32" ht="18" customHeight="1">
      <c r="A2742" s="22">
        <v>46191</v>
      </c>
      <c r="B2742" s="23" t="s">
        <v>9</v>
      </c>
      <c r="C2742" s="24">
        <v>525</v>
      </c>
      <c r="D2742" s="25">
        <v>2151</v>
      </c>
      <c r="E2742" s="26">
        <v>-510</v>
      </c>
      <c r="F2742" s="24">
        <v>6</v>
      </c>
      <c r="G2742" s="24">
        <v>4</v>
      </c>
      <c r="H2742" s="23" t="s">
        <v>4239</v>
      </c>
      <c r="I2742" s="23" t="s">
        <v>1850</v>
      </c>
      <c r="J2742" s="23" t="s">
        <v>4240</v>
      </c>
      <c r="K2742" s="23" t="s">
        <v>154</v>
      </c>
      <c r="L2742" s="27">
        <v>0.92100000000000004</v>
      </c>
      <c r="M2742" s="25">
        <v>-662</v>
      </c>
      <c r="N2742" s="25">
        <v>-597</v>
      </c>
      <c r="O2742" s="24">
        <v>0</v>
      </c>
      <c r="P2742" s="24">
        <v>5</v>
      </c>
      <c r="Q2742" s="24">
        <v>1</v>
      </c>
      <c r="R2742" s="66">
        <v>388.08297011207969</v>
      </c>
      <c r="S2742" s="66">
        <v>5.5426291944188737</v>
      </c>
      <c r="T2742" s="66">
        <v>358.5</v>
      </c>
      <c r="U2742" s="66">
        <v>537.75</v>
      </c>
      <c r="V2742" s="66">
        <v>215.1</v>
      </c>
      <c r="W2742" s="24">
        <v>0</v>
      </c>
      <c r="X2742" s="24">
        <v>0</v>
      </c>
      <c r="Y2742" s="24">
        <v>0</v>
      </c>
      <c r="Z2742" s="24">
        <v>7</v>
      </c>
      <c r="AA2742" s="28">
        <v>1.75</v>
      </c>
      <c r="AB2742" s="28">
        <v>0.5</v>
      </c>
      <c r="AC2742" s="28">
        <v>0.875</v>
      </c>
      <c r="AD2742" s="28">
        <v>18.8</v>
      </c>
      <c r="AE2742" s="28">
        <v>18.80097258</v>
      </c>
      <c r="AF2742" t="s">
        <v>612</v>
      </c>
    </row>
    <row r="2743" spans="1:32" ht="18" customHeight="1">
      <c r="A2743" s="22">
        <v>46191</v>
      </c>
      <c r="B2743" s="23" t="s">
        <v>9</v>
      </c>
      <c r="C2743" s="24">
        <v>527</v>
      </c>
      <c r="D2743" s="25">
        <v>2094</v>
      </c>
      <c r="E2743" s="26">
        <v>-512</v>
      </c>
      <c r="F2743" s="24">
        <v>7</v>
      </c>
      <c r="G2743" s="24">
        <v>5</v>
      </c>
      <c r="H2743" s="23" t="s">
        <v>3296</v>
      </c>
      <c r="I2743" s="23" t="s">
        <v>1038</v>
      </c>
      <c r="J2743" s="23" t="s">
        <v>2032</v>
      </c>
      <c r="K2743" s="23" t="s">
        <v>154</v>
      </c>
      <c r="L2743" s="27">
        <v>0.91849999999999998</v>
      </c>
      <c r="M2743" s="25">
        <v>1890</v>
      </c>
      <c r="N2743" s="25">
        <v>-1162</v>
      </c>
      <c r="O2743" s="24">
        <v>0</v>
      </c>
      <c r="P2743" s="24">
        <v>7</v>
      </c>
      <c r="Q2743" s="24">
        <v>1</v>
      </c>
      <c r="R2743" s="66">
        <v>327.81787048567872</v>
      </c>
      <c r="S2743" s="66">
        <v>6.3876932544819276</v>
      </c>
      <c r="T2743" s="66">
        <v>299.14285714285722</v>
      </c>
      <c r="U2743" s="66">
        <v>418.8</v>
      </c>
      <c r="V2743" s="66">
        <v>174.5</v>
      </c>
      <c r="W2743" s="24">
        <v>0</v>
      </c>
      <c r="X2743" s="24">
        <v>1</v>
      </c>
      <c r="Y2743" s="24">
        <v>0</v>
      </c>
      <c r="Z2743" s="24">
        <v>0</v>
      </c>
      <c r="AA2743" s="28">
        <v>0.25</v>
      </c>
      <c r="AB2743" s="28">
        <v>0.5</v>
      </c>
      <c r="AC2743" s="28">
        <v>0.125</v>
      </c>
      <c r="AD2743" s="28">
        <v>11.2</v>
      </c>
      <c r="AE2743" s="28">
        <v>11.200972569999999</v>
      </c>
      <c r="AF2743" t="s">
        <v>646</v>
      </c>
    </row>
    <row r="2744" spans="1:32" ht="18" customHeight="1">
      <c r="A2744" s="22">
        <v>46191</v>
      </c>
      <c r="B2744" s="23" t="s">
        <v>293</v>
      </c>
      <c r="C2744" s="24">
        <v>733</v>
      </c>
      <c r="D2744" s="25">
        <v>1210</v>
      </c>
      <c r="E2744" s="26">
        <v>-525</v>
      </c>
      <c r="F2744" s="24">
        <v>7</v>
      </c>
      <c r="G2744" s="24">
        <v>2</v>
      </c>
      <c r="H2744" s="23" t="s">
        <v>3748</v>
      </c>
      <c r="I2744" s="23" t="s">
        <v>747</v>
      </c>
      <c r="J2744" s="23" t="s">
        <v>4241</v>
      </c>
      <c r="K2744" s="23" t="s">
        <v>154</v>
      </c>
      <c r="L2744" s="27">
        <v>0.85540000000000005</v>
      </c>
      <c r="M2744" s="25">
        <v>-914</v>
      </c>
      <c r="N2744" s="25">
        <v>-752</v>
      </c>
      <c r="O2744" s="24">
        <v>0</v>
      </c>
      <c r="P2744" s="24">
        <v>3</v>
      </c>
      <c r="Q2744" s="24">
        <v>0</v>
      </c>
      <c r="R2744" s="66"/>
      <c r="S2744" s="66"/>
      <c r="T2744" s="66"/>
      <c r="U2744" s="66"/>
      <c r="V2744" s="66"/>
      <c r="W2744" s="24"/>
      <c r="X2744" s="24"/>
      <c r="Y2744" s="24"/>
      <c r="Z2744" s="24"/>
      <c r="AA2744" s="28"/>
      <c r="AB2744" s="28">
        <v>0.5</v>
      </c>
      <c r="AC2744" s="28"/>
      <c r="AD2744" s="28">
        <v>30</v>
      </c>
      <c r="AE2744" s="28">
        <v>30.000972560000001</v>
      </c>
      <c r="AF2744" t="s">
        <v>661</v>
      </c>
    </row>
    <row r="2745" spans="1:32" ht="18" customHeight="1">
      <c r="A2745" s="22">
        <v>46191</v>
      </c>
      <c r="B2745" s="23" t="s">
        <v>16</v>
      </c>
      <c r="C2745" s="24">
        <v>560</v>
      </c>
      <c r="D2745" s="25">
        <v>2226</v>
      </c>
      <c r="E2745" s="26">
        <v>-541</v>
      </c>
      <c r="F2745" s="24">
        <v>6</v>
      </c>
      <c r="G2745" s="24">
        <v>5</v>
      </c>
      <c r="H2745" s="23" t="s">
        <v>2012</v>
      </c>
      <c r="I2745" s="23" t="s">
        <v>1892</v>
      </c>
      <c r="J2745" s="23" t="s">
        <v>4242</v>
      </c>
      <c r="K2745" s="23" t="s">
        <v>154</v>
      </c>
      <c r="L2745" s="27">
        <v>0.91900000000000004</v>
      </c>
      <c r="M2745" s="25">
        <v>-710</v>
      </c>
      <c r="N2745" s="25">
        <v>-603</v>
      </c>
      <c r="O2745" s="24">
        <v>0</v>
      </c>
      <c r="P2745" s="24">
        <v>0</v>
      </c>
      <c r="Q2745" s="24">
        <v>1</v>
      </c>
      <c r="R2745" s="66">
        <v>386.91204856787039</v>
      </c>
      <c r="S2745" s="66">
        <v>5.7532454940066948</v>
      </c>
      <c r="T2745" s="66">
        <v>371</v>
      </c>
      <c r="U2745" s="66">
        <v>445.2</v>
      </c>
      <c r="V2745" s="66">
        <v>202.3636363636364</v>
      </c>
      <c r="W2745" s="24">
        <v>0</v>
      </c>
      <c r="X2745" s="24">
        <v>1</v>
      </c>
      <c r="Y2745" s="24">
        <v>0</v>
      </c>
      <c r="Z2745" s="24">
        <v>6</v>
      </c>
      <c r="AA2745" s="28">
        <v>1.75</v>
      </c>
      <c r="AB2745" s="28">
        <v>0.5</v>
      </c>
      <c r="AC2745" s="28">
        <v>0.875</v>
      </c>
      <c r="AD2745" s="28">
        <v>18.8</v>
      </c>
      <c r="AE2745" s="28">
        <v>18.800972550000001</v>
      </c>
      <c r="AF2745" t="s">
        <v>612</v>
      </c>
    </row>
    <row r="2746" spans="1:32" ht="18" customHeight="1">
      <c r="A2746" s="22">
        <v>46191</v>
      </c>
      <c r="B2746" s="23" t="s">
        <v>256</v>
      </c>
      <c r="C2746" s="24">
        <v>761</v>
      </c>
      <c r="D2746" s="25">
        <v>912</v>
      </c>
      <c r="E2746" s="26">
        <v>-587</v>
      </c>
      <c r="F2746" s="24">
        <v>3</v>
      </c>
      <c r="G2746" s="24">
        <v>2</v>
      </c>
      <c r="H2746" s="23" t="s">
        <v>2393</v>
      </c>
      <c r="I2746" s="23" t="s">
        <v>488</v>
      </c>
      <c r="J2746" s="23" t="s">
        <v>1764</v>
      </c>
      <c r="K2746" s="23" t="s">
        <v>154</v>
      </c>
      <c r="L2746" s="27">
        <v>0.78549999999999998</v>
      </c>
      <c r="M2746" s="25">
        <v>147</v>
      </c>
      <c r="N2746" s="25">
        <v>-258</v>
      </c>
      <c r="O2746" s="24">
        <v>0</v>
      </c>
      <c r="P2746" s="24">
        <v>1</v>
      </c>
      <c r="Q2746" s="24">
        <v>0</v>
      </c>
      <c r="R2746" s="66"/>
      <c r="S2746" s="66"/>
      <c r="T2746" s="66"/>
      <c r="U2746" s="66"/>
      <c r="V2746" s="66"/>
      <c r="W2746" s="24"/>
      <c r="X2746" s="24"/>
      <c r="Y2746" s="24"/>
      <c r="Z2746" s="24"/>
      <c r="AA2746" s="28"/>
      <c r="AB2746" s="28">
        <v>0.5</v>
      </c>
      <c r="AC2746" s="28"/>
      <c r="AD2746" s="28">
        <v>10</v>
      </c>
      <c r="AE2746" s="28">
        <v>10.000972539999999</v>
      </c>
      <c r="AF2746" t="s">
        <v>584</v>
      </c>
    </row>
    <row r="2747" spans="1:32" ht="18" customHeight="1">
      <c r="A2747" s="22">
        <v>46191</v>
      </c>
      <c r="B2747" s="23" t="s">
        <v>49</v>
      </c>
      <c r="C2747" s="24">
        <v>687</v>
      </c>
      <c r="D2747" s="25">
        <v>465</v>
      </c>
      <c r="E2747" s="26">
        <v>-588</v>
      </c>
      <c r="F2747" s="24">
        <v>1</v>
      </c>
      <c r="G2747" s="24">
        <v>1</v>
      </c>
      <c r="H2747" s="23" t="s">
        <v>2113</v>
      </c>
      <c r="I2747" s="23" t="s">
        <v>4243</v>
      </c>
      <c r="J2747" s="23" t="s">
        <v>4243</v>
      </c>
      <c r="K2747" s="23" t="s">
        <v>154</v>
      </c>
      <c r="L2747" s="27">
        <v>0.57850000000000001</v>
      </c>
      <c r="M2747" s="25">
        <v>-1363</v>
      </c>
      <c r="N2747" s="25">
        <v>246</v>
      </c>
      <c r="O2747" s="24">
        <v>0</v>
      </c>
      <c r="P2747" s="24">
        <v>7</v>
      </c>
      <c r="Q2747" s="24">
        <v>0</v>
      </c>
      <c r="R2747" s="66"/>
      <c r="S2747" s="66"/>
      <c r="T2747" s="66"/>
      <c r="U2747" s="66"/>
      <c r="V2747" s="66"/>
      <c r="W2747" s="24"/>
      <c r="X2747" s="24"/>
      <c r="Y2747" s="24"/>
      <c r="Z2747" s="24"/>
      <c r="AA2747" s="28"/>
      <c r="AB2747" s="28">
        <v>0.5</v>
      </c>
      <c r="AC2747" s="28"/>
      <c r="AD2747" s="28">
        <v>10</v>
      </c>
      <c r="AE2747" s="28">
        <v>10.00097253</v>
      </c>
      <c r="AF2747" t="s">
        <v>584</v>
      </c>
    </row>
    <row r="2748" spans="1:32" ht="18" customHeight="1">
      <c r="A2748" s="22">
        <v>46191</v>
      </c>
      <c r="B2748" s="23" t="s">
        <v>510</v>
      </c>
      <c r="C2748" s="24">
        <v>718</v>
      </c>
      <c r="D2748" s="25">
        <v>473</v>
      </c>
      <c r="E2748" s="26">
        <v>-662</v>
      </c>
      <c r="F2748" s="24">
        <v>0</v>
      </c>
      <c r="G2748" s="24">
        <v>1</v>
      </c>
      <c r="H2748" s="23" t="s">
        <v>4244</v>
      </c>
      <c r="I2748" s="23" t="s">
        <v>214</v>
      </c>
      <c r="J2748" s="23" t="s">
        <v>4244</v>
      </c>
      <c r="K2748" s="23" t="s">
        <v>154</v>
      </c>
      <c r="L2748" s="27">
        <v>0.53349999999999997</v>
      </c>
      <c r="M2748" s="25">
        <v>-1303</v>
      </c>
      <c r="N2748" s="25">
        <v>-1507</v>
      </c>
      <c r="O2748" s="24">
        <v>0</v>
      </c>
      <c r="P2748" s="24">
        <v>8</v>
      </c>
      <c r="Q2748" s="24">
        <v>0</v>
      </c>
      <c r="R2748" s="66"/>
      <c r="S2748" s="66"/>
      <c r="T2748" s="66"/>
      <c r="U2748" s="66"/>
      <c r="V2748" s="66"/>
      <c r="W2748" s="24"/>
      <c r="X2748" s="24"/>
      <c r="Y2748" s="24"/>
      <c r="Z2748" s="24"/>
      <c r="AA2748" s="28"/>
      <c r="AB2748" s="28">
        <v>0.5</v>
      </c>
      <c r="AC2748" s="28"/>
      <c r="AD2748" s="28">
        <v>20</v>
      </c>
      <c r="AE2748" s="28">
        <v>20.000972520000001</v>
      </c>
      <c r="AF2748" t="s">
        <v>590</v>
      </c>
    </row>
    <row r="2749" spans="1:32" ht="18" customHeight="1">
      <c r="A2749" s="22">
        <v>46191</v>
      </c>
      <c r="B2749" s="23" t="s">
        <v>18</v>
      </c>
      <c r="C2749" s="24">
        <v>753</v>
      </c>
      <c r="D2749" s="25">
        <v>640</v>
      </c>
      <c r="E2749" s="26">
        <v>-682</v>
      </c>
      <c r="F2749" s="24">
        <v>2</v>
      </c>
      <c r="G2749" s="24">
        <v>3</v>
      </c>
      <c r="H2749" s="23" t="s">
        <v>1477</v>
      </c>
      <c r="I2749" s="23" t="s">
        <v>2257</v>
      </c>
      <c r="J2749" s="23" t="s">
        <v>1570</v>
      </c>
      <c r="K2749" s="23" t="s">
        <v>154</v>
      </c>
      <c r="L2749" s="27">
        <v>0.64480000000000004</v>
      </c>
      <c r="M2749" s="25">
        <v>391</v>
      </c>
      <c r="N2749" s="25">
        <v>238</v>
      </c>
      <c r="O2749" s="24">
        <v>0</v>
      </c>
      <c r="P2749" s="24">
        <v>3</v>
      </c>
      <c r="Q2749" s="24">
        <v>0</v>
      </c>
      <c r="R2749" s="66"/>
      <c r="S2749" s="66"/>
      <c r="T2749" s="66"/>
      <c r="U2749" s="66"/>
      <c r="V2749" s="66"/>
      <c r="W2749" s="24"/>
      <c r="X2749" s="24"/>
      <c r="Y2749" s="24"/>
      <c r="Z2749" s="24"/>
      <c r="AA2749" s="28"/>
      <c r="AB2749" s="28">
        <v>0.5</v>
      </c>
      <c r="AC2749" s="28"/>
      <c r="AD2749" s="28">
        <v>10</v>
      </c>
      <c r="AE2749" s="28">
        <v>10.00097251</v>
      </c>
      <c r="AF2749" t="s">
        <v>584</v>
      </c>
    </row>
    <row r="2750" spans="1:32" ht="18" customHeight="1">
      <c r="A2750" s="22">
        <v>46191</v>
      </c>
      <c r="B2750" s="23" t="s">
        <v>297</v>
      </c>
      <c r="C2750" s="24">
        <v>736</v>
      </c>
      <c r="D2750" s="25">
        <v>3228</v>
      </c>
      <c r="E2750" s="26">
        <v>-682</v>
      </c>
      <c r="F2750" s="24">
        <v>13</v>
      </c>
      <c r="G2750" s="24">
        <v>10</v>
      </c>
      <c r="H2750" s="23" t="s">
        <v>3234</v>
      </c>
      <c r="I2750" s="23" t="s">
        <v>3943</v>
      </c>
      <c r="J2750" s="23" t="s">
        <v>4245</v>
      </c>
      <c r="K2750" s="23" t="s">
        <v>154</v>
      </c>
      <c r="L2750" s="27">
        <v>0.92959999999999998</v>
      </c>
      <c r="M2750" s="25">
        <v>509</v>
      </c>
      <c r="N2750" s="25">
        <v>1425</v>
      </c>
      <c r="O2750" s="24">
        <v>0</v>
      </c>
      <c r="P2750" s="24">
        <v>6</v>
      </c>
      <c r="Q2750" s="24">
        <v>0</v>
      </c>
      <c r="R2750" s="66"/>
      <c r="S2750" s="66"/>
      <c r="T2750" s="66"/>
      <c r="U2750" s="66"/>
      <c r="V2750" s="66"/>
      <c r="W2750" s="24"/>
      <c r="X2750" s="24"/>
      <c r="Y2750" s="24"/>
      <c r="Z2750" s="24"/>
      <c r="AA2750" s="28"/>
      <c r="AB2750" s="28">
        <v>0.6</v>
      </c>
      <c r="AC2750" s="28"/>
      <c r="AD2750" s="28">
        <v>40</v>
      </c>
      <c r="AE2750" s="28">
        <v>40.000972500000003</v>
      </c>
      <c r="AF2750" t="s">
        <v>664</v>
      </c>
    </row>
    <row r="2751" spans="1:32" ht="18" customHeight="1">
      <c r="A2751" s="22">
        <v>46191</v>
      </c>
      <c r="B2751" s="23" t="s">
        <v>546</v>
      </c>
      <c r="C2751" s="24">
        <v>727</v>
      </c>
      <c r="D2751" s="25">
        <v>500</v>
      </c>
      <c r="E2751" s="26">
        <v>-716</v>
      </c>
      <c r="F2751" s="24">
        <v>0</v>
      </c>
      <c r="G2751" s="24">
        <v>1</v>
      </c>
      <c r="H2751" s="23" t="s">
        <v>3333</v>
      </c>
      <c r="I2751" s="23" t="s">
        <v>214</v>
      </c>
      <c r="J2751" s="23" t="s">
        <v>3333</v>
      </c>
      <c r="K2751" s="23" t="s">
        <v>154</v>
      </c>
      <c r="L2751" s="27">
        <v>0.52270000000000005</v>
      </c>
      <c r="M2751" s="25">
        <v>409</v>
      </c>
      <c r="N2751" s="25">
        <v>-1542</v>
      </c>
      <c r="O2751" s="24">
        <v>0</v>
      </c>
      <c r="P2751" s="24">
        <v>7</v>
      </c>
      <c r="Q2751" s="24">
        <v>0</v>
      </c>
      <c r="R2751" s="66"/>
      <c r="S2751" s="66"/>
      <c r="T2751" s="66"/>
      <c r="U2751" s="66"/>
      <c r="V2751" s="66"/>
      <c r="W2751" s="24"/>
      <c r="X2751" s="24"/>
      <c r="Y2751" s="24"/>
      <c r="Z2751" s="24"/>
      <c r="AA2751" s="28"/>
      <c r="AB2751" s="28">
        <v>0.5</v>
      </c>
      <c r="AC2751" s="28"/>
      <c r="AD2751" s="28">
        <v>10</v>
      </c>
      <c r="AE2751" s="28">
        <v>10.000972490000001</v>
      </c>
      <c r="AF2751" t="s">
        <v>584</v>
      </c>
    </row>
    <row r="2752" spans="1:32" ht="18" customHeight="1">
      <c r="A2752" s="22">
        <v>46191</v>
      </c>
      <c r="B2752" s="23" t="s">
        <v>38</v>
      </c>
      <c r="C2752" s="24">
        <v>703</v>
      </c>
      <c r="D2752" s="25">
        <v>909</v>
      </c>
      <c r="E2752" s="26">
        <v>-715</v>
      </c>
      <c r="F2752" s="24">
        <v>3</v>
      </c>
      <c r="G2752" s="24">
        <v>5</v>
      </c>
      <c r="H2752" s="23" t="s">
        <v>723</v>
      </c>
      <c r="I2752" s="23" t="s">
        <v>4246</v>
      </c>
      <c r="J2752" s="23" t="s">
        <v>2981</v>
      </c>
      <c r="K2752" s="23" t="s">
        <v>154</v>
      </c>
      <c r="L2752" s="27">
        <v>0.73780000000000001</v>
      </c>
      <c r="M2752" s="25">
        <v>-363</v>
      </c>
      <c r="N2752" s="25">
        <v>10195</v>
      </c>
      <c r="O2752" s="24">
        <v>0</v>
      </c>
      <c r="P2752" s="24">
        <v>3</v>
      </c>
      <c r="Q2752" s="24">
        <v>0</v>
      </c>
      <c r="R2752" s="66"/>
      <c r="S2752" s="66"/>
      <c r="T2752" s="66"/>
      <c r="U2752" s="66"/>
      <c r="V2752" s="66"/>
      <c r="W2752" s="24"/>
      <c r="X2752" s="24"/>
      <c r="Y2752" s="24"/>
      <c r="Z2752" s="24"/>
      <c r="AA2752" s="28"/>
      <c r="AB2752" s="28">
        <v>0.5</v>
      </c>
      <c r="AC2752" s="28"/>
      <c r="AD2752" s="28">
        <v>10</v>
      </c>
      <c r="AE2752" s="28">
        <v>10.00097248</v>
      </c>
      <c r="AF2752" t="s">
        <v>584</v>
      </c>
    </row>
    <row r="2753" spans="1:32" ht="18" customHeight="1">
      <c r="A2753" s="22">
        <v>46191</v>
      </c>
      <c r="B2753" s="23" t="s">
        <v>9</v>
      </c>
      <c r="C2753" s="24">
        <v>522</v>
      </c>
      <c r="D2753" s="25">
        <v>3786</v>
      </c>
      <c r="E2753" s="26">
        <v>-727</v>
      </c>
      <c r="F2753" s="24">
        <v>11</v>
      </c>
      <c r="G2753" s="24">
        <v>13</v>
      </c>
      <c r="H2753" s="23" t="s">
        <v>4247</v>
      </c>
      <c r="I2753" s="23" t="s">
        <v>4248</v>
      </c>
      <c r="J2753" s="23" t="s">
        <v>4249</v>
      </c>
      <c r="K2753" s="23" t="s">
        <v>203</v>
      </c>
      <c r="L2753" s="27">
        <v>0.93600000000000005</v>
      </c>
      <c r="M2753" s="25">
        <v>-491</v>
      </c>
      <c r="N2753" s="25">
        <v>-1190</v>
      </c>
      <c r="O2753" s="24">
        <v>0</v>
      </c>
      <c r="P2753" s="24">
        <v>2</v>
      </c>
      <c r="Q2753" s="24">
        <v>1</v>
      </c>
      <c r="R2753" s="66">
        <v>619.70688044831888</v>
      </c>
      <c r="S2753" s="66">
        <v>6.1093399467520317</v>
      </c>
      <c r="T2753" s="66">
        <v>344.18181818181819</v>
      </c>
      <c r="U2753" s="66">
        <v>291.23076923076923</v>
      </c>
      <c r="V2753" s="66">
        <v>157.75</v>
      </c>
      <c r="W2753" s="24">
        <v>0</v>
      </c>
      <c r="X2753" s="24">
        <v>4</v>
      </c>
      <c r="Y2753" s="24">
        <v>2</v>
      </c>
      <c r="Z2753" s="24">
        <v>0</v>
      </c>
      <c r="AA2753" s="28">
        <v>1.5</v>
      </c>
      <c r="AB2753" s="28">
        <v>0.6</v>
      </c>
      <c r="AC2753" s="28">
        <v>0.89999999999999991</v>
      </c>
      <c r="AD2753" s="28">
        <v>19</v>
      </c>
      <c r="AE2753" s="28">
        <v>19.000972470000001</v>
      </c>
      <c r="AF2753" t="s">
        <v>597</v>
      </c>
    </row>
    <row r="2754" spans="1:32" ht="18" customHeight="1">
      <c r="A2754" s="22">
        <v>46191</v>
      </c>
      <c r="B2754" s="23" t="s">
        <v>404</v>
      </c>
      <c r="C2754" s="24">
        <v>731</v>
      </c>
      <c r="D2754" s="25">
        <v>727</v>
      </c>
      <c r="E2754" s="26">
        <v>-729</v>
      </c>
      <c r="F2754" s="24">
        <v>2</v>
      </c>
      <c r="G2754" s="24">
        <v>0</v>
      </c>
      <c r="H2754" s="23" t="s">
        <v>4059</v>
      </c>
      <c r="I2754" s="23" t="s">
        <v>4059</v>
      </c>
      <c r="J2754" s="23" t="s">
        <v>214</v>
      </c>
      <c r="K2754" s="23" t="s">
        <v>154</v>
      </c>
      <c r="L2754" s="27">
        <v>0.66569999999999996</v>
      </c>
      <c r="M2754" s="25">
        <v>318</v>
      </c>
      <c r="N2754" s="25">
        <v>-2099</v>
      </c>
      <c r="O2754" s="24">
        <v>0</v>
      </c>
      <c r="P2754" s="24">
        <v>1</v>
      </c>
      <c r="Q2754" s="24">
        <v>0</v>
      </c>
      <c r="R2754" s="66"/>
      <c r="S2754" s="66"/>
      <c r="T2754" s="66"/>
      <c r="U2754" s="66"/>
      <c r="V2754" s="66"/>
      <c r="W2754" s="24"/>
      <c r="X2754" s="24"/>
      <c r="Y2754" s="24"/>
      <c r="Z2754" s="24"/>
      <c r="AA2754" s="28"/>
      <c r="AB2754" s="28">
        <v>0.5</v>
      </c>
      <c r="AC2754" s="28"/>
      <c r="AD2754" s="28">
        <v>10</v>
      </c>
      <c r="AE2754" s="28">
        <v>10.00097246</v>
      </c>
      <c r="AF2754" t="s">
        <v>584</v>
      </c>
    </row>
    <row r="2755" spans="1:32" ht="18" customHeight="1">
      <c r="A2755" s="22">
        <v>46191</v>
      </c>
      <c r="B2755" s="23" t="s">
        <v>9</v>
      </c>
      <c r="C2755" s="24">
        <v>517</v>
      </c>
      <c r="D2755" s="25">
        <v>1805</v>
      </c>
      <c r="E2755" s="26">
        <v>-742</v>
      </c>
      <c r="F2755" s="24">
        <v>5</v>
      </c>
      <c r="G2755" s="24">
        <v>5</v>
      </c>
      <c r="H2755" s="23" t="s">
        <v>1363</v>
      </c>
      <c r="I2755" s="23" t="s">
        <v>1364</v>
      </c>
      <c r="J2755" s="23" t="s">
        <v>1364</v>
      </c>
      <c r="K2755" s="23" t="s">
        <v>154</v>
      </c>
      <c r="L2755" s="27">
        <v>0.86299999999999999</v>
      </c>
      <c r="M2755" s="25">
        <v>-443</v>
      </c>
      <c r="N2755" s="25">
        <v>1472</v>
      </c>
      <c r="O2755" s="24">
        <v>0</v>
      </c>
      <c r="P2755" s="24">
        <v>7</v>
      </c>
      <c r="Q2755" s="24">
        <v>1</v>
      </c>
      <c r="R2755" s="66">
        <v>267.72815483603148</v>
      </c>
      <c r="S2755" s="66">
        <v>6.7419132705914366</v>
      </c>
      <c r="T2755" s="66">
        <v>361</v>
      </c>
      <c r="U2755" s="66">
        <v>361</v>
      </c>
      <c r="V2755" s="66">
        <v>180.5</v>
      </c>
      <c r="W2755" s="24">
        <v>0</v>
      </c>
      <c r="X2755" s="24">
        <v>2</v>
      </c>
      <c r="Y2755" s="24">
        <v>0</v>
      </c>
      <c r="Z2755" s="24">
        <v>0</v>
      </c>
      <c r="AA2755" s="28">
        <v>0.5</v>
      </c>
      <c r="AB2755" s="28">
        <v>0.5</v>
      </c>
      <c r="AC2755" s="28">
        <v>0.25</v>
      </c>
      <c r="AD2755" s="28">
        <v>12.5</v>
      </c>
      <c r="AE2755" s="28">
        <v>12.500972450000001</v>
      </c>
      <c r="AF2755" t="s">
        <v>795</v>
      </c>
    </row>
    <row r="2756" spans="1:32" ht="18" customHeight="1">
      <c r="A2756" s="22">
        <v>46191</v>
      </c>
      <c r="B2756" s="23" t="s">
        <v>14</v>
      </c>
      <c r="C2756" s="24">
        <v>503</v>
      </c>
      <c r="D2756" s="25">
        <v>2616</v>
      </c>
      <c r="E2756" s="26">
        <v>-751</v>
      </c>
      <c r="F2756" s="24">
        <v>8</v>
      </c>
      <c r="G2756" s="24">
        <v>7</v>
      </c>
      <c r="H2756" s="23" t="s">
        <v>1901</v>
      </c>
      <c r="I2756" s="23" t="s">
        <v>1526</v>
      </c>
      <c r="J2756" s="23" t="s">
        <v>1443</v>
      </c>
      <c r="K2756" s="23" t="s">
        <v>154</v>
      </c>
      <c r="L2756" s="27">
        <v>0.90429999999999999</v>
      </c>
      <c r="M2756" s="25">
        <v>2241</v>
      </c>
      <c r="N2756" s="25">
        <v>-329</v>
      </c>
      <c r="O2756" s="24">
        <v>0</v>
      </c>
      <c r="P2756" s="24">
        <v>3</v>
      </c>
      <c r="Q2756" s="24">
        <v>1</v>
      </c>
      <c r="R2756" s="66">
        <v>408.92325653798258</v>
      </c>
      <c r="S2756" s="66">
        <v>6.3972883864506116</v>
      </c>
      <c r="T2756" s="66">
        <v>327</v>
      </c>
      <c r="U2756" s="66">
        <v>373.71428571428572</v>
      </c>
      <c r="V2756" s="66">
        <v>174.4</v>
      </c>
      <c r="W2756" s="24">
        <v>0</v>
      </c>
      <c r="X2756" s="24">
        <v>0</v>
      </c>
      <c r="Y2756" s="24">
        <v>0</v>
      </c>
      <c r="Z2756" s="24">
        <v>0</v>
      </c>
      <c r="AA2756" s="28">
        <v>0</v>
      </c>
      <c r="AB2756" s="28">
        <v>0.5</v>
      </c>
      <c r="AC2756" s="28">
        <v>0</v>
      </c>
      <c r="AD2756" s="28">
        <v>10</v>
      </c>
      <c r="AE2756" s="28">
        <v>10.00097244</v>
      </c>
      <c r="AF2756" t="s">
        <v>584</v>
      </c>
    </row>
    <row r="2757" spans="1:32" ht="18" customHeight="1">
      <c r="A2757" s="22">
        <v>46191</v>
      </c>
      <c r="B2757" s="23" t="s">
        <v>20</v>
      </c>
      <c r="C2757" s="24">
        <v>681</v>
      </c>
      <c r="D2757" s="25">
        <v>602</v>
      </c>
      <c r="E2757" s="26">
        <v>-788</v>
      </c>
      <c r="F2757" s="24">
        <v>1</v>
      </c>
      <c r="G2757" s="24">
        <v>1</v>
      </c>
      <c r="H2757" s="23" t="s">
        <v>2877</v>
      </c>
      <c r="I2757" s="23" t="s">
        <v>3827</v>
      </c>
      <c r="J2757" s="23" t="s">
        <v>3827</v>
      </c>
      <c r="K2757" s="23" t="s">
        <v>154</v>
      </c>
      <c r="L2757" s="27">
        <v>0.56369999999999998</v>
      </c>
      <c r="M2757" s="25">
        <v>-68</v>
      </c>
      <c r="N2757" s="25">
        <v>399</v>
      </c>
      <c r="O2757" s="24">
        <v>0</v>
      </c>
      <c r="P2757" s="24">
        <v>1</v>
      </c>
      <c r="Q2757" s="24">
        <v>0</v>
      </c>
      <c r="R2757" s="66"/>
      <c r="S2757" s="66"/>
      <c r="T2757" s="66"/>
      <c r="U2757" s="66"/>
      <c r="V2757" s="66"/>
      <c r="W2757" s="24"/>
      <c r="X2757" s="24"/>
      <c r="Y2757" s="24"/>
      <c r="Z2757" s="24"/>
      <c r="AA2757" s="28"/>
      <c r="AB2757" s="28">
        <v>0.5</v>
      </c>
      <c r="AC2757" s="28"/>
      <c r="AD2757" s="28">
        <v>10</v>
      </c>
      <c r="AE2757" s="28">
        <v>10.000972429999999</v>
      </c>
      <c r="AF2757" t="s">
        <v>584</v>
      </c>
    </row>
    <row r="2758" spans="1:32" ht="18" customHeight="1">
      <c r="A2758" s="22">
        <v>46191</v>
      </c>
      <c r="B2758" s="23" t="s">
        <v>44</v>
      </c>
      <c r="C2758" s="24">
        <v>568</v>
      </c>
      <c r="D2758" s="25">
        <v>1635</v>
      </c>
      <c r="E2758" s="26">
        <v>-805</v>
      </c>
      <c r="F2758" s="24">
        <v>5</v>
      </c>
      <c r="G2758" s="24">
        <v>1</v>
      </c>
      <c r="H2758" s="23" t="s">
        <v>1845</v>
      </c>
      <c r="I2758" s="23" t="s">
        <v>1526</v>
      </c>
      <c r="J2758" s="23" t="s">
        <v>4250</v>
      </c>
      <c r="K2758" s="23" t="s">
        <v>154</v>
      </c>
      <c r="L2758" s="27">
        <v>0.83589999999999998</v>
      </c>
      <c r="M2758" s="25">
        <v>-820</v>
      </c>
      <c r="N2758" s="25">
        <v>202</v>
      </c>
      <c r="O2758" s="24">
        <v>0</v>
      </c>
      <c r="P2758" s="24">
        <v>8</v>
      </c>
      <c r="Q2758" s="24">
        <v>1</v>
      </c>
      <c r="R2758" s="66">
        <v>254.12391033623911</v>
      </c>
      <c r="S2758" s="66">
        <v>6.4338692011966989</v>
      </c>
      <c r="T2758" s="66">
        <v>327</v>
      </c>
      <c r="U2758" s="66">
        <v>1635</v>
      </c>
      <c r="V2758" s="66">
        <v>272.5</v>
      </c>
      <c r="W2758" s="24">
        <v>0</v>
      </c>
      <c r="X2758" s="24">
        <v>0</v>
      </c>
      <c r="Y2758" s="24">
        <v>0</v>
      </c>
      <c r="Z2758" s="24">
        <v>0</v>
      </c>
      <c r="AA2758" s="28">
        <v>0</v>
      </c>
      <c r="AB2758" s="28">
        <v>0.5</v>
      </c>
      <c r="AC2758" s="28">
        <v>0</v>
      </c>
      <c r="AD2758" s="28">
        <v>20</v>
      </c>
      <c r="AE2758" s="28">
        <v>20.00097242</v>
      </c>
      <c r="AF2758" t="s">
        <v>590</v>
      </c>
    </row>
    <row r="2759" spans="1:32" ht="18" customHeight="1">
      <c r="A2759" s="22">
        <v>46191</v>
      </c>
      <c r="B2759" s="23" t="s">
        <v>16</v>
      </c>
      <c r="C2759" s="24">
        <v>555</v>
      </c>
      <c r="D2759" s="25">
        <v>1087</v>
      </c>
      <c r="E2759" s="26">
        <v>-812</v>
      </c>
      <c r="F2759" s="24">
        <v>1</v>
      </c>
      <c r="G2759" s="24">
        <v>2</v>
      </c>
      <c r="H2759" s="23" t="s">
        <v>4129</v>
      </c>
      <c r="I2759" s="23" t="s">
        <v>4251</v>
      </c>
      <c r="J2759" s="23" t="s">
        <v>2392</v>
      </c>
      <c r="K2759" s="23" t="s">
        <v>154</v>
      </c>
      <c r="L2759" s="27">
        <v>0.751</v>
      </c>
      <c r="M2759" s="25">
        <v>-208</v>
      </c>
      <c r="N2759" s="25">
        <v>-543</v>
      </c>
      <c r="O2759" s="24">
        <v>0</v>
      </c>
      <c r="P2759" s="24">
        <v>5</v>
      </c>
      <c r="Q2759" s="24">
        <v>1</v>
      </c>
      <c r="R2759" s="66">
        <v>186.55111041926111</v>
      </c>
      <c r="S2759" s="66">
        <v>5.8268213872168362</v>
      </c>
      <c r="T2759" s="66">
        <v>1087</v>
      </c>
      <c r="U2759" s="66">
        <v>543.5</v>
      </c>
      <c r="V2759" s="66">
        <v>362.33333333333331</v>
      </c>
      <c r="W2759" s="24">
        <v>0</v>
      </c>
      <c r="X2759" s="24">
        <v>0</v>
      </c>
      <c r="Y2759" s="24">
        <v>0</v>
      </c>
      <c r="Z2759" s="24">
        <v>6</v>
      </c>
      <c r="AA2759" s="28">
        <v>1.5</v>
      </c>
      <c r="AB2759" s="28">
        <v>0.5</v>
      </c>
      <c r="AC2759" s="28">
        <v>0.75</v>
      </c>
      <c r="AD2759" s="28">
        <v>17.5</v>
      </c>
      <c r="AE2759" s="28">
        <v>17.500972409999999</v>
      </c>
      <c r="AF2759" t="s">
        <v>641</v>
      </c>
    </row>
    <row r="2760" spans="1:32" ht="18" customHeight="1">
      <c r="A2760" s="22">
        <v>46191</v>
      </c>
      <c r="B2760" s="23" t="s">
        <v>400</v>
      </c>
      <c r="C2760" s="24">
        <v>737</v>
      </c>
      <c r="D2760" s="25">
        <v>1153</v>
      </c>
      <c r="E2760" s="26">
        <v>-847</v>
      </c>
      <c r="F2760" s="24">
        <v>5</v>
      </c>
      <c r="G2760" s="24">
        <v>4</v>
      </c>
      <c r="H2760" s="23" t="s">
        <v>1086</v>
      </c>
      <c r="I2760" s="23" t="s">
        <v>2369</v>
      </c>
      <c r="J2760" s="23" t="s">
        <v>986</v>
      </c>
      <c r="K2760" s="23" t="s">
        <v>154</v>
      </c>
      <c r="L2760" s="27">
        <v>0.75509999999999999</v>
      </c>
      <c r="M2760" s="25">
        <v>-2201</v>
      </c>
      <c r="N2760" s="25">
        <v>181</v>
      </c>
      <c r="O2760" s="24">
        <v>0</v>
      </c>
      <c r="P2760" s="24">
        <v>7</v>
      </c>
      <c r="Q2760" s="24">
        <v>0</v>
      </c>
      <c r="R2760" s="66"/>
      <c r="S2760" s="66"/>
      <c r="T2760" s="66"/>
      <c r="U2760" s="66"/>
      <c r="V2760" s="66"/>
      <c r="W2760" s="24"/>
      <c r="X2760" s="24"/>
      <c r="Y2760" s="24"/>
      <c r="Z2760" s="24"/>
      <c r="AA2760" s="28"/>
      <c r="AB2760" s="28">
        <v>0.5</v>
      </c>
      <c r="AC2760" s="28"/>
      <c r="AD2760" s="28">
        <v>30</v>
      </c>
      <c r="AE2760" s="28">
        <v>30.000972399999998</v>
      </c>
      <c r="AF2760" t="s">
        <v>661</v>
      </c>
    </row>
    <row r="2761" spans="1:32" ht="18" customHeight="1">
      <c r="A2761" s="22">
        <v>46191</v>
      </c>
      <c r="B2761" s="23" t="s">
        <v>9</v>
      </c>
      <c r="C2761" s="24">
        <v>510</v>
      </c>
      <c r="D2761" s="25">
        <v>2976</v>
      </c>
      <c r="E2761" s="26">
        <v>-967</v>
      </c>
      <c r="F2761" s="24">
        <v>9</v>
      </c>
      <c r="G2761" s="24">
        <v>7</v>
      </c>
      <c r="H2761" s="23" t="s">
        <v>303</v>
      </c>
      <c r="I2761" s="23" t="s">
        <v>3361</v>
      </c>
      <c r="J2761" s="23" t="s">
        <v>4252</v>
      </c>
      <c r="K2761" s="23" t="s">
        <v>370</v>
      </c>
      <c r="L2761" s="27">
        <v>0.89170000000000005</v>
      </c>
      <c r="M2761" s="25">
        <v>-849</v>
      </c>
      <c r="N2761" s="25">
        <v>-6</v>
      </c>
      <c r="O2761" s="24">
        <v>0</v>
      </c>
      <c r="P2761" s="24">
        <v>0</v>
      </c>
      <c r="Q2761" s="24">
        <v>1</v>
      </c>
      <c r="R2761" s="66">
        <v>465.70283312577828</v>
      </c>
      <c r="S2761" s="66">
        <v>6.3903411968211783</v>
      </c>
      <c r="T2761" s="66">
        <v>330.66666666666669</v>
      </c>
      <c r="U2761" s="66">
        <v>425.14285714285722</v>
      </c>
      <c r="V2761" s="66">
        <v>186</v>
      </c>
      <c r="W2761" s="24">
        <v>0</v>
      </c>
      <c r="X2761" s="24">
        <v>0</v>
      </c>
      <c r="Y2761" s="24">
        <v>0</v>
      </c>
      <c r="Z2761" s="24">
        <v>0</v>
      </c>
      <c r="AA2761" s="28">
        <v>0</v>
      </c>
      <c r="AB2761" s="28">
        <v>0.5</v>
      </c>
      <c r="AC2761" s="28">
        <v>0</v>
      </c>
      <c r="AD2761" s="28">
        <v>10</v>
      </c>
      <c r="AE2761" s="28">
        <v>10.000972389999999</v>
      </c>
      <c r="AF2761" t="s">
        <v>584</v>
      </c>
    </row>
    <row r="2762" spans="1:32" ht="18" customHeight="1">
      <c r="A2762" s="22">
        <v>46191</v>
      </c>
      <c r="B2762" s="23" t="s">
        <v>179</v>
      </c>
      <c r="C2762" s="24">
        <v>668</v>
      </c>
      <c r="D2762" s="25">
        <v>1354</v>
      </c>
      <c r="E2762" s="26">
        <v>-975</v>
      </c>
      <c r="F2762" s="24">
        <v>11</v>
      </c>
      <c r="G2762" s="24">
        <v>2</v>
      </c>
      <c r="H2762" s="23" t="s">
        <v>2339</v>
      </c>
      <c r="I2762" s="23" t="s">
        <v>188</v>
      </c>
      <c r="J2762" s="23" t="s">
        <v>3458</v>
      </c>
      <c r="K2762" s="23" t="s">
        <v>154</v>
      </c>
      <c r="L2762" s="27">
        <v>0.76</v>
      </c>
      <c r="M2762" s="25">
        <v>-1089</v>
      </c>
      <c r="N2762" s="25">
        <v>-2802</v>
      </c>
      <c r="O2762" s="24">
        <v>0</v>
      </c>
      <c r="P2762" s="24">
        <v>8</v>
      </c>
      <c r="Q2762" s="24">
        <v>0</v>
      </c>
      <c r="R2762" s="66"/>
      <c r="S2762" s="66"/>
      <c r="T2762" s="66"/>
      <c r="U2762" s="66"/>
      <c r="V2762" s="66"/>
      <c r="W2762" s="24"/>
      <c r="X2762" s="24"/>
      <c r="Y2762" s="24"/>
      <c r="Z2762" s="24"/>
      <c r="AA2762" s="28"/>
      <c r="AB2762" s="28">
        <v>0.5</v>
      </c>
      <c r="AC2762" s="28"/>
      <c r="AD2762" s="28">
        <v>30</v>
      </c>
      <c r="AE2762" s="28">
        <v>30.00097238</v>
      </c>
      <c r="AF2762" t="s">
        <v>661</v>
      </c>
    </row>
    <row r="2763" spans="1:32" ht="18" customHeight="1">
      <c r="A2763" s="22">
        <v>46191</v>
      </c>
      <c r="B2763" s="23" t="s">
        <v>470</v>
      </c>
      <c r="C2763" s="24">
        <v>662</v>
      </c>
      <c r="D2763" s="25">
        <v>818</v>
      </c>
      <c r="E2763" s="26">
        <v>-996</v>
      </c>
      <c r="F2763" s="24">
        <v>3</v>
      </c>
      <c r="G2763" s="24">
        <v>10</v>
      </c>
      <c r="H2763" s="23" t="s">
        <v>2308</v>
      </c>
      <c r="I2763" s="23" t="s">
        <v>2870</v>
      </c>
      <c r="J2763" s="23" t="s">
        <v>3535</v>
      </c>
      <c r="K2763" s="23" t="s">
        <v>154</v>
      </c>
      <c r="L2763" s="27">
        <v>0.59409999999999996</v>
      </c>
      <c r="M2763" s="25">
        <v>-1562</v>
      </c>
      <c r="N2763" s="25">
        <v>-1228</v>
      </c>
      <c r="O2763" s="24">
        <v>0</v>
      </c>
      <c r="P2763" s="24">
        <v>2</v>
      </c>
      <c r="Q2763" s="24">
        <v>0</v>
      </c>
      <c r="R2763" s="66"/>
      <c r="S2763" s="66"/>
      <c r="T2763" s="66"/>
      <c r="U2763" s="66"/>
      <c r="V2763" s="66"/>
      <c r="W2763" s="24"/>
      <c r="X2763" s="24"/>
      <c r="Y2763" s="24"/>
      <c r="Z2763" s="24"/>
      <c r="AA2763" s="28"/>
      <c r="AB2763" s="28">
        <v>0.5</v>
      </c>
      <c r="AC2763" s="28"/>
      <c r="AD2763" s="28">
        <v>10</v>
      </c>
      <c r="AE2763" s="28">
        <v>10.00097237</v>
      </c>
      <c r="AF2763" t="s">
        <v>584</v>
      </c>
    </row>
    <row r="2764" spans="1:32" ht="18" customHeight="1">
      <c r="A2764" s="22">
        <v>46191</v>
      </c>
      <c r="B2764" s="23" t="s">
        <v>18</v>
      </c>
      <c r="C2764" s="24">
        <v>758</v>
      </c>
      <c r="D2764" s="25">
        <v>2176</v>
      </c>
      <c r="E2764" s="26">
        <v>-1030</v>
      </c>
      <c r="F2764" s="24">
        <v>17</v>
      </c>
      <c r="G2764" s="24">
        <v>10</v>
      </c>
      <c r="H2764" s="23" t="s">
        <v>3643</v>
      </c>
      <c r="I2764" s="23" t="s">
        <v>1477</v>
      </c>
      <c r="J2764" s="23" t="s">
        <v>1512</v>
      </c>
      <c r="K2764" s="23" t="s">
        <v>154</v>
      </c>
      <c r="L2764" s="27">
        <v>0.84219999999999995</v>
      </c>
      <c r="M2764" s="25">
        <v>-1029</v>
      </c>
      <c r="N2764" s="25">
        <v>4254</v>
      </c>
      <c r="O2764" s="24">
        <v>0</v>
      </c>
      <c r="P2764" s="24">
        <v>8</v>
      </c>
      <c r="Q2764" s="24">
        <v>0</v>
      </c>
      <c r="R2764" s="66"/>
      <c r="S2764" s="66"/>
      <c r="T2764" s="66"/>
      <c r="U2764" s="66"/>
      <c r="V2764" s="66"/>
      <c r="W2764" s="24"/>
      <c r="X2764" s="24"/>
      <c r="Y2764" s="24"/>
      <c r="Z2764" s="24"/>
      <c r="AA2764" s="28"/>
      <c r="AB2764" s="28">
        <v>0.5</v>
      </c>
      <c r="AC2764" s="28"/>
      <c r="AD2764" s="28">
        <v>30</v>
      </c>
      <c r="AE2764" s="28">
        <v>30.000972359999999</v>
      </c>
      <c r="AF2764" t="s">
        <v>661</v>
      </c>
    </row>
    <row r="2765" spans="1:32" ht="18" customHeight="1">
      <c r="A2765" s="22">
        <v>46191</v>
      </c>
      <c r="B2765" s="23" t="s">
        <v>55</v>
      </c>
      <c r="C2765" s="24">
        <v>550</v>
      </c>
      <c r="D2765" s="25">
        <v>1068</v>
      </c>
      <c r="E2765" s="26">
        <v>-1052</v>
      </c>
      <c r="F2765" s="24">
        <v>1</v>
      </c>
      <c r="G2765" s="24">
        <v>1</v>
      </c>
      <c r="H2765" s="23" t="s">
        <v>4253</v>
      </c>
      <c r="I2765" s="23" t="s">
        <v>4254</v>
      </c>
      <c r="J2765" s="23" t="s">
        <v>4254</v>
      </c>
      <c r="K2765" s="23" t="s">
        <v>154</v>
      </c>
      <c r="L2765" s="27">
        <v>0.67169999999999996</v>
      </c>
      <c r="M2765" s="25">
        <v>1733</v>
      </c>
      <c r="N2765" s="25">
        <v>993</v>
      </c>
      <c r="O2765" s="24">
        <v>0</v>
      </c>
      <c r="P2765" s="24">
        <v>0</v>
      </c>
      <c r="Q2765" s="24">
        <v>1</v>
      </c>
      <c r="R2765" s="66">
        <v>164.04607721046079</v>
      </c>
      <c r="S2765" s="66">
        <v>6.510365978637962</v>
      </c>
      <c r="T2765" s="66">
        <v>1068</v>
      </c>
      <c r="U2765" s="66">
        <v>1068</v>
      </c>
      <c r="V2765" s="66">
        <v>534</v>
      </c>
      <c r="W2765" s="24">
        <v>0</v>
      </c>
      <c r="X2765" s="24">
        <v>0</v>
      </c>
      <c r="Y2765" s="24">
        <v>0</v>
      </c>
      <c r="Z2765" s="24">
        <v>0</v>
      </c>
      <c r="AA2765" s="28">
        <v>0</v>
      </c>
      <c r="AB2765" s="28">
        <v>0.5</v>
      </c>
      <c r="AC2765" s="28">
        <v>0</v>
      </c>
      <c r="AD2765" s="28">
        <v>10</v>
      </c>
      <c r="AE2765" s="28">
        <v>10.00097235</v>
      </c>
      <c r="AF2765" t="s">
        <v>584</v>
      </c>
    </row>
    <row r="2766" spans="1:32" ht="18" customHeight="1">
      <c r="A2766" s="22">
        <v>46191</v>
      </c>
      <c r="B2766" s="23" t="s">
        <v>44</v>
      </c>
      <c r="C2766" s="24">
        <v>573</v>
      </c>
      <c r="D2766" s="25">
        <v>2202</v>
      </c>
      <c r="E2766" s="26">
        <v>-1057</v>
      </c>
      <c r="F2766" s="24">
        <v>5</v>
      </c>
      <c r="G2766" s="24">
        <v>4</v>
      </c>
      <c r="H2766" s="23" t="s">
        <v>4255</v>
      </c>
      <c r="I2766" s="23" t="s">
        <v>4256</v>
      </c>
      <c r="J2766" s="23" t="s">
        <v>3254</v>
      </c>
      <c r="K2766" s="23" t="s">
        <v>154</v>
      </c>
      <c r="L2766" s="27">
        <v>0.84</v>
      </c>
      <c r="M2766" s="25">
        <v>1260</v>
      </c>
      <c r="N2766" s="25">
        <v>-1492</v>
      </c>
      <c r="O2766" s="24">
        <v>0</v>
      </c>
      <c r="P2766" s="24">
        <v>3</v>
      </c>
      <c r="Q2766" s="24">
        <v>1</v>
      </c>
      <c r="R2766" s="66">
        <v>365.82674346201742</v>
      </c>
      <c r="S2766" s="66">
        <v>6.0192428228764152</v>
      </c>
      <c r="T2766" s="66">
        <v>440.4</v>
      </c>
      <c r="U2766" s="66">
        <v>550.5</v>
      </c>
      <c r="V2766" s="66">
        <v>244.66666666666671</v>
      </c>
      <c r="W2766" s="24">
        <v>0</v>
      </c>
      <c r="X2766" s="24">
        <v>0</v>
      </c>
      <c r="Y2766" s="24">
        <v>0</v>
      </c>
      <c r="Z2766" s="24">
        <v>0</v>
      </c>
      <c r="AA2766" s="28">
        <v>0</v>
      </c>
      <c r="AB2766" s="28">
        <v>0.5</v>
      </c>
      <c r="AC2766" s="28">
        <v>0</v>
      </c>
      <c r="AD2766" s="28">
        <v>10</v>
      </c>
      <c r="AE2766" s="28">
        <v>10.000972340000001</v>
      </c>
      <c r="AF2766" t="s">
        <v>584</v>
      </c>
    </row>
    <row r="2767" spans="1:32" ht="18" customHeight="1">
      <c r="A2767" s="22">
        <v>46191</v>
      </c>
      <c r="B2767" s="23" t="s">
        <v>470</v>
      </c>
      <c r="C2767" s="24">
        <v>661</v>
      </c>
      <c r="D2767" s="25">
        <v>2423</v>
      </c>
      <c r="E2767" s="26">
        <v>-1070</v>
      </c>
      <c r="F2767" s="24">
        <v>28</v>
      </c>
      <c r="G2767" s="24">
        <v>49</v>
      </c>
      <c r="H2767" s="23" t="s">
        <v>151</v>
      </c>
      <c r="I2767" s="23" t="s">
        <v>1449</v>
      </c>
      <c r="J2767" s="23" t="s">
        <v>3240</v>
      </c>
      <c r="K2767" s="23" t="s">
        <v>154</v>
      </c>
      <c r="L2767" s="27">
        <v>0.8528</v>
      </c>
      <c r="M2767" s="25">
        <v>0</v>
      </c>
      <c r="N2767" s="25">
        <v>-640</v>
      </c>
      <c r="O2767" s="24">
        <v>0</v>
      </c>
      <c r="P2767" s="24">
        <v>1</v>
      </c>
      <c r="Q2767" s="24">
        <v>0</v>
      </c>
      <c r="R2767" s="66"/>
      <c r="S2767" s="66"/>
      <c r="T2767" s="66"/>
      <c r="U2767" s="66"/>
      <c r="V2767" s="66"/>
      <c r="W2767" s="24"/>
      <c r="X2767" s="24"/>
      <c r="Y2767" s="24"/>
      <c r="Z2767" s="24"/>
      <c r="AA2767" s="28"/>
      <c r="AB2767" s="28">
        <v>0.5</v>
      </c>
      <c r="AC2767" s="28"/>
      <c r="AD2767" s="28">
        <v>30</v>
      </c>
      <c r="AE2767" s="28">
        <v>30.00097233</v>
      </c>
      <c r="AF2767" t="s">
        <v>661</v>
      </c>
    </row>
    <row r="2768" spans="1:32" ht="18" customHeight="1">
      <c r="A2768" s="22">
        <v>46191</v>
      </c>
      <c r="B2768" s="23" t="s">
        <v>278</v>
      </c>
      <c r="C2768" s="24">
        <v>561</v>
      </c>
      <c r="D2768" s="25">
        <v>2769</v>
      </c>
      <c r="E2768" s="26">
        <v>-1086</v>
      </c>
      <c r="F2768" s="24">
        <v>6</v>
      </c>
      <c r="G2768" s="24">
        <v>6</v>
      </c>
      <c r="H2768" s="23" t="s">
        <v>366</v>
      </c>
      <c r="I2768" s="23" t="s">
        <v>4257</v>
      </c>
      <c r="J2768" s="23" t="s">
        <v>4257</v>
      </c>
      <c r="K2768" s="23" t="s">
        <v>154</v>
      </c>
      <c r="L2768" s="27">
        <v>0.86929999999999996</v>
      </c>
      <c r="M2768" s="25">
        <v>1303</v>
      </c>
      <c r="N2768" s="25">
        <v>1181</v>
      </c>
      <c r="O2768" s="24">
        <v>0</v>
      </c>
      <c r="P2768" s="24">
        <v>1</v>
      </c>
      <c r="Q2768" s="24">
        <v>1</v>
      </c>
      <c r="R2768" s="66">
        <v>487.40457658779582</v>
      </c>
      <c r="S2768" s="66">
        <v>5.681112022757592</v>
      </c>
      <c r="T2768" s="66">
        <v>461.5</v>
      </c>
      <c r="U2768" s="66">
        <v>461.5</v>
      </c>
      <c r="V2768" s="66">
        <v>230.75</v>
      </c>
      <c r="W2768" s="24">
        <v>0</v>
      </c>
      <c r="X2768" s="24">
        <v>0</v>
      </c>
      <c r="Y2768" s="24">
        <v>0</v>
      </c>
      <c r="Z2768" s="24">
        <v>7</v>
      </c>
      <c r="AA2768" s="28">
        <v>1.75</v>
      </c>
      <c r="AB2768" s="28">
        <v>0.5</v>
      </c>
      <c r="AC2768" s="28">
        <v>0.875</v>
      </c>
      <c r="AD2768" s="28">
        <v>18.8</v>
      </c>
      <c r="AE2768" s="28">
        <v>18.80097232</v>
      </c>
      <c r="AF2768" t="s">
        <v>612</v>
      </c>
    </row>
    <row r="2769" spans="1:32" ht="18" customHeight="1">
      <c r="A2769" s="22">
        <v>46191</v>
      </c>
      <c r="B2769" s="23" t="s">
        <v>49</v>
      </c>
      <c r="C2769" s="24">
        <v>686</v>
      </c>
      <c r="D2769" s="25">
        <v>845</v>
      </c>
      <c r="E2769" s="26">
        <v>-1087</v>
      </c>
      <c r="F2769" s="24">
        <v>2</v>
      </c>
      <c r="G2769" s="24">
        <v>2</v>
      </c>
      <c r="H2769" s="23" t="s">
        <v>4258</v>
      </c>
      <c r="I2769" s="23" t="s">
        <v>4259</v>
      </c>
      <c r="J2769" s="23" t="s">
        <v>4259</v>
      </c>
      <c r="K2769" s="23" t="s">
        <v>154</v>
      </c>
      <c r="L2769" s="27">
        <v>0.57120000000000004</v>
      </c>
      <c r="M2769" s="25">
        <v>-2745</v>
      </c>
      <c r="N2769" s="25">
        <v>295</v>
      </c>
      <c r="O2769" s="24">
        <v>0</v>
      </c>
      <c r="P2769" s="24">
        <v>6</v>
      </c>
      <c r="Q2769" s="24">
        <v>0</v>
      </c>
      <c r="R2769" s="66"/>
      <c r="S2769" s="66"/>
      <c r="T2769" s="66"/>
      <c r="U2769" s="66"/>
      <c r="V2769" s="66"/>
      <c r="W2769" s="24"/>
      <c r="X2769" s="24"/>
      <c r="Y2769" s="24"/>
      <c r="Z2769" s="24"/>
      <c r="AA2769" s="28"/>
      <c r="AB2769" s="28">
        <v>0.5</v>
      </c>
      <c r="AC2769" s="28"/>
      <c r="AD2769" s="28">
        <v>20</v>
      </c>
      <c r="AE2769" s="28">
        <v>20.000972310000002</v>
      </c>
      <c r="AF2769" t="s">
        <v>590</v>
      </c>
    </row>
    <row r="2770" spans="1:32" ht="18" customHeight="1">
      <c r="A2770" s="22">
        <v>46191</v>
      </c>
      <c r="B2770" s="23" t="s">
        <v>9</v>
      </c>
      <c r="C2770" s="24">
        <v>531</v>
      </c>
      <c r="D2770" s="25">
        <v>1771</v>
      </c>
      <c r="E2770" s="26">
        <v>-1150</v>
      </c>
      <c r="F2770" s="24">
        <v>4</v>
      </c>
      <c r="G2770" s="24">
        <v>1</v>
      </c>
      <c r="H2770" s="23" t="s">
        <v>4260</v>
      </c>
      <c r="I2770" s="23" t="s">
        <v>2699</v>
      </c>
      <c r="J2770" s="23" t="s">
        <v>4261</v>
      </c>
      <c r="K2770" s="23" t="s">
        <v>154</v>
      </c>
      <c r="L2770" s="27">
        <v>0.78349999999999997</v>
      </c>
      <c r="M2770" s="25">
        <v>906</v>
      </c>
      <c r="N2770" s="25">
        <v>-90</v>
      </c>
      <c r="O2770" s="24">
        <v>0</v>
      </c>
      <c r="P2770" s="24">
        <v>1</v>
      </c>
      <c r="Q2770" s="24">
        <v>1</v>
      </c>
      <c r="R2770" s="66">
        <v>283.98230593607298</v>
      </c>
      <c r="S2770" s="66">
        <v>6.2363040336698594</v>
      </c>
      <c r="T2770" s="66">
        <v>442.75</v>
      </c>
      <c r="U2770" s="66">
        <v>1771</v>
      </c>
      <c r="V2770" s="66">
        <v>354.2</v>
      </c>
      <c r="W2770" s="24">
        <v>0</v>
      </c>
      <c r="X2770" s="24">
        <v>0</v>
      </c>
      <c r="Y2770" s="24">
        <v>0</v>
      </c>
      <c r="Z2770" s="24">
        <v>0</v>
      </c>
      <c r="AA2770" s="28">
        <v>0</v>
      </c>
      <c r="AB2770" s="28">
        <v>0.5</v>
      </c>
      <c r="AC2770" s="28">
        <v>0</v>
      </c>
      <c r="AD2770" s="28">
        <v>10</v>
      </c>
      <c r="AE2770" s="28">
        <v>10.000972300000001</v>
      </c>
      <c r="AF2770" t="s">
        <v>584</v>
      </c>
    </row>
    <row r="2771" spans="1:32" ht="18" customHeight="1">
      <c r="A2771" s="22">
        <v>46191</v>
      </c>
      <c r="B2771" s="23" t="s">
        <v>179</v>
      </c>
      <c r="C2771" s="24">
        <v>670</v>
      </c>
      <c r="D2771" s="25">
        <v>1769</v>
      </c>
      <c r="E2771" s="26">
        <v>-1157</v>
      </c>
      <c r="F2771" s="24">
        <v>6</v>
      </c>
      <c r="G2771" s="24">
        <v>0</v>
      </c>
      <c r="H2771" s="23" t="s">
        <v>1927</v>
      </c>
      <c r="I2771" s="23" t="s">
        <v>1927</v>
      </c>
      <c r="J2771" s="23" t="s">
        <v>214</v>
      </c>
      <c r="K2771" s="23" t="s">
        <v>154</v>
      </c>
      <c r="L2771" s="27">
        <v>0.78200000000000003</v>
      </c>
      <c r="M2771" s="25">
        <v>667</v>
      </c>
      <c r="N2771" s="25">
        <v>-3531</v>
      </c>
      <c r="O2771" s="24">
        <v>0</v>
      </c>
      <c r="P2771" s="24">
        <v>0</v>
      </c>
      <c r="Q2771" s="24">
        <v>0</v>
      </c>
      <c r="R2771" s="66"/>
      <c r="S2771" s="66"/>
      <c r="T2771" s="66"/>
      <c r="U2771" s="66"/>
      <c r="V2771" s="66"/>
      <c r="W2771" s="24"/>
      <c r="X2771" s="24"/>
      <c r="Y2771" s="24"/>
      <c r="Z2771" s="24"/>
      <c r="AA2771" s="28"/>
      <c r="AB2771" s="28">
        <v>0.5</v>
      </c>
      <c r="AC2771" s="28"/>
      <c r="AD2771" s="28">
        <v>30</v>
      </c>
      <c r="AE2771" s="28">
        <v>30.00097229</v>
      </c>
      <c r="AF2771" t="s">
        <v>661</v>
      </c>
    </row>
    <row r="2772" spans="1:32" ht="18" customHeight="1">
      <c r="A2772" s="22">
        <v>46191</v>
      </c>
      <c r="B2772" s="23" t="s">
        <v>38</v>
      </c>
      <c r="C2772" s="24">
        <v>708</v>
      </c>
      <c r="D2772" s="25">
        <v>1794</v>
      </c>
      <c r="E2772" s="26">
        <v>-1183</v>
      </c>
      <c r="F2772" s="24">
        <v>8</v>
      </c>
      <c r="G2772" s="24">
        <v>8</v>
      </c>
      <c r="H2772" s="23" t="s">
        <v>200</v>
      </c>
      <c r="I2772" s="23" t="s">
        <v>3110</v>
      </c>
      <c r="J2772" s="23" t="s">
        <v>3110</v>
      </c>
      <c r="K2772" s="23" t="s">
        <v>154</v>
      </c>
      <c r="L2772" s="27">
        <v>0.7802</v>
      </c>
      <c r="M2772" s="25">
        <v>-526</v>
      </c>
      <c r="N2772" s="25">
        <v>-2682</v>
      </c>
      <c r="O2772" s="24">
        <v>0</v>
      </c>
      <c r="P2772" s="24">
        <v>8</v>
      </c>
      <c r="Q2772" s="24">
        <v>0</v>
      </c>
      <c r="R2772" s="66"/>
      <c r="S2772" s="66"/>
      <c r="T2772" s="66"/>
      <c r="U2772" s="66"/>
      <c r="V2772" s="66"/>
      <c r="W2772" s="24"/>
      <c r="X2772" s="24"/>
      <c r="Y2772" s="24"/>
      <c r="Z2772" s="24"/>
      <c r="AA2772" s="28"/>
      <c r="AB2772" s="28">
        <v>0.5</v>
      </c>
      <c r="AC2772" s="28"/>
      <c r="AD2772" s="28">
        <v>30</v>
      </c>
      <c r="AE2772" s="28">
        <v>30.000972279999999</v>
      </c>
      <c r="AF2772" t="s">
        <v>661</v>
      </c>
    </row>
    <row r="2773" spans="1:32" ht="18" customHeight="1">
      <c r="A2773" s="22">
        <v>46191</v>
      </c>
      <c r="B2773" s="23" t="s">
        <v>485</v>
      </c>
      <c r="C2773" s="24">
        <v>713</v>
      </c>
      <c r="D2773" s="25">
        <v>1566</v>
      </c>
      <c r="E2773" s="26">
        <v>-1194</v>
      </c>
      <c r="F2773" s="24">
        <v>8</v>
      </c>
      <c r="G2773" s="24">
        <v>3</v>
      </c>
      <c r="H2773" s="23" t="s">
        <v>579</v>
      </c>
      <c r="I2773" s="23" t="s">
        <v>478</v>
      </c>
      <c r="J2773" s="23" t="s">
        <v>2447</v>
      </c>
      <c r="K2773" s="23" t="s">
        <v>154</v>
      </c>
      <c r="L2773" s="27">
        <v>0.74580000000000002</v>
      </c>
      <c r="M2773" s="25">
        <v>-541</v>
      </c>
      <c r="N2773" s="25">
        <v>-1205</v>
      </c>
      <c r="O2773" s="24">
        <v>0</v>
      </c>
      <c r="P2773" s="24">
        <v>3</v>
      </c>
      <c r="Q2773" s="24">
        <v>0</v>
      </c>
      <c r="R2773" s="66"/>
      <c r="S2773" s="66"/>
      <c r="T2773" s="66"/>
      <c r="U2773" s="66"/>
      <c r="V2773" s="66"/>
      <c r="W2773" s="24"/>
      <c r="X2773" s="24"/>
      <c r="Y2773" s="24"/>
      <c r="Z2773" s="24"/>
      <c r="AA2773" s="28"/>
      <c r="AB2773" s="28">
        <v>0.5</v>
      </c>
      <c r="AC2773" s="28"/>
      <c r="AD2773" s="28">
        <v>30</v>
      </c>
      <c r="AE2773" s="28">
        <v>30.000972269999998</v>
      </c>
      <c r="AF2773" t="s">
        <v>661</v>
      </c>
    </row>
    <row r="2774" spans="1:32" ht="18" customHeight="1">
      <c r="A2774" s="22">
        <v>46191</v>
      </c>
      <c r="B2774" s="23" t="s">
        <v>166</v>
      </c>
      <c r="C2774" s="24">
        <v>651</v>
      </c>
      <c r="D2774" s="25">
        <v>1278</v>
      </c>
      <c r="E2774" s="26">
        <v>-1226</v>
      </c>
      <c r="F2774" s="24">
        <v>6</v>
      </c>
      <c r="G2774" s="24">
        <v>3</v>
      </c>
      <c r="H2774" s="23" t="s">
        <v>1387</v>
      </c>
      <c r="I2774" s="23" t="s">
        <v>197</v>
      </c>
      <c r="J2774" s="23" t="s">
        <v>1388</v>
      </c>
      <c r="K2774" s="23" t="s">
        <v>154</v>
      </c>
      <c r="L2774" s="27">
        <v>0.68020000000000003</v>
      </c>
      <c r="M2774" s="25">
        <v>-1435</v>
      </c>
      <c r="N2774" s="25">
        <v>-5137</v>
      </c>
      <c r="O2774" s="24">
        <v>0</v>
      </c>
      <c r="P2774" s="24">
        <v>1</v>
      </c>
      <c r="Q2774" s="24">
        <v>0</v>
      </c>
      <c r="R2774" s="66"/>
      <c r="S2774" s="66"/>
      <c r="T2774" s="66"/>
      <c r="U2774" s="66"/>
      <c r="V2774" s="66"/>
      <c r="W2774" s="24"/>
      <c r="X2774" s="24"/>
      <c r="Y2774" s="24"/>
      <c r="Z2774" s="24"/>
      <c r="AA2774" s="28"/>
      <c r="AB2774" s="28">
        <v>0.5</v>
      </c>
      <c r="AC2774" s="28"/>
      <c r="AD2774" s="28">
        <v>30</v>
      </c>
      <c r="AE2774" s="28">
        <v>30.000972260000001</v>
      </c>
      <c r="AF2774" t="s">
        <v>661</v>
      </c>
    </row>
    <row r="2775" spans="1:32" ht="18" customHeight="1">
      <c r="A2775" s="22">
        <v>46191</v>
      </c>
      <c r="B2775" s="23" t="s">
        <v>9</v>
      </c>
      <c r="C2775" s="24">
        <v>533</v>
      </c>
      <c r="D2775" s="25">
        <v>2395</v>
      </c>
      <c r="E2775" s="26">
        <v>-1236</v>
      </c>
      <c r="F2775" s="24">
        <v>5</v>
      </c>
      <c r="G2775" s="24">
        <v>6</v>
      </c>
      <c r="H2775" s="23" t="s">
        <v>1046</v>
      </c>
      <c r="I2775" s="23" t="s">
        <v>3607</v>
      </c>
      <c r="J2775" s="23" t="s">
        <v>4262</v>
      </c>
      <c r="K2775" s="23" t="s">
        <v>154</v>
      </c>
      <c r="L2775" s="27">
        <v>0.82799999999999996</v>
      </c>
      <c r="M2775" s="25">
        <v>-928</v>
      </c>
      <c r="N2775" s="25">
        <v>1263</v>
      </c>
      <c r="O2775" s="24">
        <v>0</v>
      </c>
      <c r="P2775" s="24">
        <v>3</v>
      </c>
      <c r="Q2775" s="24">
        <v>1</v>
      </c>
      <c r="R2775" s="66">
        <v>380.4502386882524</v>
      </c>
      <c r="S2775" s="66">
        <v>6.2951728148671373</v>
      </c>
      <c r="T2775" s="66">
        <v>479</v>
      </c>
      <c r="U2775" s="66">
        <v>399.16666666666669</v>
      </c>
      <c r="V2775" s="66">
        <v>217.72727272727269</v>
      </c>
      <c r="W2775" s="24">
        <v>0</v>
      </c>
      <c r="X2775" s="24">
        <v>1</v>
      </c>
      <c r="Y2775" s="24">
        <v>0</v>
      </c>
      <c r="Z2775" s="24">
        <v>0</v>
      </c>
      <c r="AA2775" s="28">
        <v>0.25</v>
      </c>
      <c r="AB2775" s="28">
        <v>0.5</v>
      </c>
      <c r="AC2775" s="28">
        <v>0.125</v>
      </c>
      <c r="AD2775" s="28">
        <v>11.2</v>
      </c>
      <c r="AE2775" s="28">
        <v>11.20097225</v>
      </c>
      <c r="AF2775" t="s">
        <v>646</v>
      </c>
    </row>
    <row r="2776" spans="1:32" ht="18" customHeight="1">
      <c r="A2776" s="22">
        <v>46191</v>
      </c>
      <c r="B2776" s="23" t="s">
        <v>9</v>
      </c>
      <c r="C2776" s="24">
        <v>532</v>
      </c>
      <c r="D2776" s="25">
        <v>2590</v>
      </c>
      <c r="E2776" s="26">
        <v>-1258</v>
      </c>
      <c r="F2776" s="24">
        <v>5</v>
      </c>
      <c r="G2776" s="24">
        <v>6</v>
      </c>
      <c r="H2776" s="23" t="s">
        <v>276</v>
      </c>
      <c r="I2776" s="23" t="s">
        <v>4263</v>
      </c>
      <c r="J2776" s="23" t="s">
        <v>4000</v>
      </c>
      <c r="K2776" s="23" t="s">
        <v>154</v>
      </c>
      <c r="L2776" s="27">
        <v>0.83809999999999996</v>
      </c>
      <c r="M2776" s="25">
        <v>57</v>
      </c>
      <c r="N2776" s="25">
        <v>-1767</v>
      </c>
      <c r="O2776" s="24">
        <v>0</v>
      </c>
      <c r="P2776" s="24">
        <v>2</v>
      </c>
      <c r="Q2776" s="24">
        <v>1</v>
      </c>
      <c r="R2776" s="66">
        <v>439.33084267330838</v>
      </c>
      <c r="S2776" s="66">
        <v>5.8953293245699898</v>
      </c>
      <c r="T2776" s="66">
        <v>518</v>
      </c>
      <c r="U2776" s="66">
        <v>431.66666666666669</v>
      </c>
      <c r="V2776" s="66">
        <v>235.4545454545455</v>
      </c>
      <c r="W2776" s="24">
        <v>0</v>
      </c>
      <c r="X2776" s="24">
        <v>0</v>
      </c>
      <c r="Y2776" s="24">
        <v>0</v>
      </c>
      <c r="Z2776" s="24">
        <v>2</v>
      </c>
      <c r="AA2776" s="28">
        <v>0.5</v>
      </c>
      <c r="AB2776" s="28">
        <v>0.5</v>
      </c>
      <c r="AC2776" s="28">
        <v>0.25</v>
      </c>
      <c r="AD2776" s="28">
        <v>12.5</v>
      </c>
      <c r="AE2776" s="28">
        <v>12.500972239999999</v>
      </c>
      <c r="AF2776" t="s">
        <v>795</v>
      </c>
    </row>
    <row r="2777" spans="1:32" ht="18" customHeight="1">
      <c r="A2777" s="22">
        <v>46191</v>
      </c>
      <c r="B2777" s="23" t="s">
        <v>171</v>
      </c>
      <c r="C2777" s="24">
        <v>666</v>
      </c>
      <c r="D2777" s="25">
        <v>2073</v>
      </c>
      <c r="E2777" s="26">
        <v>-1320</v>
      </c>
      <c r="F2777" s="24">
        <v>7</v>
      </c>
      <c r="G2777" s="24">
        <v>6</v>
      </c>
      <c r="H2777" s="23" t="s">
        <v>3274</v>
      </c>
      <c r="I2777" s="23" t="s">
        <v>3426</v>
      </c>
      <c r="J2777" s="23" t="s">
        <v>2604</v>
      </c>
      <c r="K2777" s="23" t="s">
        <v>154</v>
      </c>
      <c r="L2777" s="27">
        <v>0.78769999999999996</v>
      </c>
      <c r="M2777" s="25">
        <v>-1856</v>
      </c>
      <c r="N2777" s="25">
        <v>3520</v>
      </c>
      <c r="O2777" s="24">
        <v>0</v>
      </c>
      <c r="P2777" s="24">
        <v>6</v>
      </c>
      <c r="Q2777" s="24">
        <v>0</v>
      </c>
      <c r="R2777" s="66"/>
      <c r="S2777" s="66"/>
      <c r="T2777" s="66"/>
      <c r="U2777" s="66"/>
      <c r="V2777" s="66"/>
      <c r="W2777" s="24"/>
      <c r="X2777" s="24"/>
      <c r="Y2777" s="24"/>
      <c r="Z2777" s="24"/>
      <c r="AA2777" s="28"/>
      <c r="AB2777" s="28">
        <v>0.5</v>
      </c>
      <c r="AC2777" s="28"/>
      <c r="AD2777" s="28">
        <v>40</v>
      </c>
      <c r="AE2777" s="28">
        <v>40.000972230000002</v>
      </c>
      <c r="AF2777" t="s">
        <v>664</v>
      </c>
    </row>
    <row r="2778" spans="1:32" ht="18" customHeight="1">
      <c r="A2778" s="22">
        <v>46191</v>
      </c>
      <c r="B2778" s="23" t="s">
        <v>38</v>
      </c>
      <c r="C2778" s="24">
        <v>706</v>
      </c>
      <c r="D2778" s="25">
        <v>1382</v>
      </c>
      <c r="E2778" s="26">
        <v>-1421</v>
      </c>
      <c r="F2778" s="24">
        <v>5</v>
      </c>
      <c r="G2778" s="24">
        <v>5</v>
      </c>
      <c r="H2778" s="23" t="s">
        <v>215</v>
      </c>
      <c r="I2778" s="23" t="s">
        <v>1384</v>
      </c>
      <c r="J2778" s="23" t="s">
        <v>1384</v>
      </c>
      <c r="K2778" s="23" t="s">
        <v>154</v>
      </c>
      <c r="L2778" s="27">
        <v>0.6573</v>
      </c>
      <c r="M2778" s="25">
        <v>11804</v>
      </c>
      <c r="N2778" s="25">
        <v>-878</v>
      </c>
      <c r="O2778" s="24">
        <v>0</v>
      </c>
      <c r="P2778" s="24">
        <v>6</v>
      </c>
      <c r="Q2778" s="24">
        <v>0</v>
      </c>
      <c r="R2778" s="66"/>
      <c r="S2778" s="66"/>
      <c r="T2778" s="66"/>
      <c r="U2778" s="66"/>
      <c r="V2778" s="66"/>
      <c r="W2778" s="24"/>
      <c r="X2778" s="24"/>
      <c r="Y2778" s="24"/>
      <c r="Z2778" s="24"/>
      <c r="AA2778" s="28"/>
      <c r="AB2778" s="28">
        <v>0.5</v>
      </c>
      <c r="AC2778" s="28"/>
      <c r="AD2778" s="28">
        <v>40</v>
      </c>
      <c r="AE2778" s="28">
        <v>40.000972220000001</v>
      </c>
      <c r="AF2778" t="s">
        <v>664</v>
      </c>
    </row>
    <row r="2779" spans="1:32" ht="18" customHeight="1">
      <c r="A2779" s="22">
        <v>46191</v>
      </c>
      <c r="B2779" s="23" t="s">
        <v>38</v>
      </c>
      <c r="C2779" s="24">
        <v>710</v>
      </c>
      <c r="D2779" s="25">
        <v>2464</v>
      </c>
      <c r="E2779" s="26">
        <v>-1535</v>
      </c>
      <c r="F2779" s="24">
        <v>17</v>
      </c>
      <c r="G2779" s="24">
        <v>9</v>
      </c>
      <c r="H2779" s="23" t="s">
        <v>3906</v>
      </c>
      <c r="I2779" s="23" t="s">
        <v>1146</v>
      </c>
      <c r="J2779" s="23" t="s">
        <v>1924</v>
      </c>
      <c r="K2779" s="23" t="s">
        <v>154</v>
      </c>
      <c r="L2779" s="27">
        <v>0.7923</v>
      </c>
      <c r="M2779" s="25">
        <v>-992</v>
      </c>
      <c r="N2779" s="25">
        <v>3220</v>
      </c>
      <c r="O2779" s="24">
        <v>0</v>
      </c>
      <c r="P2779" s="24">
        <v>0</v>
      </c>
      <c r="Q2779" s="24">
        <v>0</v>
      </c>
      <c r="R2779" s="66"/>
      <c r="S2779" s="66"/>
      <c r="T2779" s="66"/>
      <c r="U2779" s="66"/>
      <c r="V2779" s="66"/>
      <c r="W2779" s="24"/>
      <c r="X2779" s="24"/>
      <c r="Y2779" s="24"/>
      <c r="Z2779" s="24"/>
      <c r="AA2779" s="28"/>
      <c r="AB2779" s="28">
        <v>0.5</v>
      </c>
      <c r="AC2779" s="28"/>
      <c r="AD2779" s="28">
        <v>30</v>
      </c>
      <c r="AE2779" s="28">
        <v>30.00097221</v>
      </c>
      <c r="AF2779" t="s">
        <v>661</v>
      </c>
    </row>
    <row r="2780" spans="1:32" ht="18" customHeight="1">
      <c r="A2780" s="22">
        <v>46191</v>
      </c>
      <c r="B2780" s="23" t="s">
        <v>52</v>
      </c>
      <c r="C2780" s="24">
        <v>726</v>
      </c>
      <c r="D2780" s="25">
        <v>3312</v>
      </c>
      <c r="E2780" s="26">
        <v>-1639</v>
      </c>
      <c r="F2780" s="24">
        <v>7</v>
      </c>
      <c r="G2780" s="24">
        <v>8</v>
      </c>
      <c r="H2780" s="23" t="s">
        <v>2150</v>
      </c>
      <c r="I2780" s="23" t="s">
        <v>3917</v>
      </c>
      <c r="J2780" s="23" t="s">
        <v>1498</v>
      </c>
      <c r="K2780" s="23" t="s">
        <v>154</v>
      </c>
      <c r="L2780" s="27">
        <v>0.83499999999999996</v>
      </c>
      <c r="M2780" s="25">
        <v>-817</v>
      </c>
      <c r="N2780" s="25">
        <v>-1844</v>
      </c>
      <c r="O2780" s="24">
        <v>0</v>
      </c>
      <c r="P2780" s="24">
        <v>6</v>
      </c>
      <c r="Q2780" s="24">
        <v>0</v>
      </c>
      <c r="R2780" s="66"/>
      <c r="S2780" s="66"/>
      <c r="T2780" s="66"/>
      <c r="U2780" s="66"/>
      <c r="V2780" s="66"/>
      <c r="W2780" s="24"/>
      <c r="X2780" s="24"/>
      <c r="Y2780" s="24"/>
      <c r="Z2780" s="24"/>
      <c r="AA2780" s="28"/>
      <c r="AB2780" s="28">
        <v>0.6</v>
      </c>
      <c r="AC2780" s="28"/>
      <c r="AD2780" s="28">
        <v>40</v>
      </c>
      <c r="AE2780" s="28">
        <v>40.0009722</v>
      </c>
      <c r="AF2780" t="s">
        <v>664</v>
      </c>
    </row>
    <row r="2781" spans="1:32" ht="18" customHeight="1">
      <c r="A2781" s="22">
        <v>46191</v>
      </c>
      <c r="B2781" s="23" t="s">
        <v>278</v>
      </c>
      <c r="C2781" s="24">
        <v>562</v>
      </c>
      <c r="D2781" s="25">
        <v>4946</v>
      </c>
      <c r="E2781" s="26">
        <v>-2018</v>
      </c>
      <c r="F2781" s="24">
        <v>13</v>
      </c>
      <c r="G2781" s="24">
        <v>10</v>
      </c>
      <c r="H2781" s="23" t="s">
        <v>2176</v>
      </c>
      <c r="I2781" s="23" t="s">
        <v>3887</v>
      </c>
      <c r="J2781" s="23" t="s">
        <v>4264</v>
      </c>
      <c r="K2781" s="23" t="s">
        <v>154</v>
      </c>
      <c r="L2781" s="27">
        <v>0.86399999999999999</v>
      </c>
      <c r="M2781" s="25">
        <v>-331</v>
      </c>
      <c r="N2781" s="25">
        <v>184</v>
      </c>
      <c r="O2781" s="24">
        <v>0</v>
      </c>
      <c r="P2781" s="24">
        <v>2</v>
      </c>
      <c r="Q2781" s="24">
        <v>1</v>
      </c>
      <c r="R2781" s="66">
        <v>800.95496056454954</v>
      </c>
      <c r="S2781" s="66">
        <v>6.1751287444600296</v>
      </c>
      <c r="T2781" s="66">
        <v>380.46153846153851</v>
      </c>
      <c r="U2781" s="66">
        <v>494.6</v>
      </c>
      <c r="V2781" s="66">
        <v>215.04347826086959</v>
      </c>
      <c r="W2781" s="24">
        <v>0</v>
      </c>
      <c r="X2781" s="24">
        <v>0</v>
      </c>
      <c r="Y2781" s="24">
        <v>0</v>
      </c>
      <c r="Z2781" s="24">
        <v>0</v>
      </c>
      <c r="AA2781" s="28">
        <v>0</v>
      </c>
      <c r="AB2781" s="28">
        <v>0.6</v>
      </c>
      <c r="AC2781" s="28">
        <v>0</v>
      </c>
      <c r="AD2781" s="28">
        <v>10</v>
      </c>
      <c r="AE2781" s="28">
        <v>10.000972190000001</v>
      </c>
      <c r="AF2781" t="s">
        <v>584</v>
      </c>
    </row>
    <row r="2782" spans="1:32" ht="18" customHeight="1">
      <c r="A2782" s="22">
        <v>46191</v>
      </c>
      <c r="B2782" s="23" t="s">
        <v>24</v>
      </c>
      <c r="C2782" s="24">
        <v>632</v>
      </c>
      <c r="D2782" s="25">
        <v>3753</v>
      </c>
      <c r="E2782" s="26">
        <v>-2186</v>
      </c>
      <c r="F2782" s="24">
        <v>6</v>
      </c>
      <c r="G2782" s="24">
        <v>13</v>
      </c>
      <c r="H2782" s="23" t="s">
        <v>976</v>
      </c>
      <c r="I2782" s="23" t="s">
        <v>4265</v>
      </c>
      <c r="J2782" s="23" t="s">
        <v>1470</v>
      </c>
      <c r="K2782" s="23" t="s">
        <v>154</v>
      </c>
      <c r="L2782" s="27">
        <v>0.80579999999999996</v>
      </c>
      <c r="M2782" s="25">
        <v>-1546</v>
      </c>
      <c r="N2782" s="25">
        <v>-717</v>
      </c>
      <c r="O2782" s="24">
        <v>0</v>
      </c>
      <c r="P2782" s="24">
        <v>2</v>
      </c>
      <c r="Q2782" s="24">
        <v>0</v>
      </c>
      <c r="R2782" s="66"/>
      <c r="S2782" s="66"/>
      <c r="T2782" s="66"/>
      <c r="U2782" s="66"/>
      <c r="V2782" s="66"/>
      <c r="W2782" s="24"/>
      <c r="X2782" s="24"/>
      <c r="Y2782" s="24"/>
      <c r="Z2782" s="24"/>
      <c r="AA2782" s="28"/>
      <c r="AB2782" s="28">
        <v>0.6</v>
      </c>
      <c r="AC2782" s="28"/>
      <c r="AD2782" s="28">
        <v>30</v>
      </c>
      <c r="AE2782" s="28">
        <v>30.000972180000002</v>
      </c>
      <c r="AF2782" t="s">
        <v>661</v>
      </c>
    </row>
    <row r="2783" spans="1:32" ht="18" customHeight="1">
      <c r="A2783" s="22">
        <v>46191</v>
      </c>
      <c r="B2783" s="23" t="s">
        <v>22</v>
      </c>
      <c r="C2783" s="24">
        <v>673</v>
      </c>
      <c r="D2783" s="25">
        <v>5007</v>
      </c>
      <c r="E2783" s="26">
        <v>-2299</v>
      </c>
      <c r="F2783" s="24">
        <v>33</v>
      </c>
      <c r="G2783" s="24">
        <v>12</v>
      </c>
      <c r="H2783" s="23" t="s">
        <v>1583</v>
      </c>
      <c r="I2783" s="23" t="s">
        <v>4266</v>
      </c>
      <c r="J2783" s="23" t="s">
        <v>4267</v>
      </c>
      <c r="K2783" s="23" t="s">
        <v>154</v>
      </c>
      <c r="L2783" s="27">
        <v>0.84689999999999999</v>
      </c>
      <c r="M2783" s="25">
        <v>-29</v>
      </c>
      <c r="N2783" s="25">
        <v>7322</v>
      </c>
      <c r="O2783" s="24">
        <v>0</v>
      </c>
      <c r="P2783" s="24">
        <v>3</v>
      </c>
      <c r="Q2783" s="24">
        <v>0</v>
      </c>
      <c r="R2783" s="66"/>
      <c r="S2783" s="66"/>
      <c r="T2783" s="66"/>
      <c r="U2783" s="66"/>
      <c r="V2783" s="66"/>
      <c r="W2783" s="24"/>
      <c r="X2783" s="24"/>
      <c r="Y2783" s="24"/>
      <c r="Z2783" s="24"/>
      <c r="AA2783" s="28"/>
      <c r="AB2783" s="28">
        <v>0.8</v>
      </c>
      <c r="AC2783" s="28"/>
      <c r="AD2783" s="28">
        <v>30</v>
      </c>
      <c r="AE2783" s="28">
        <v>30.000972170000001</v>
      </c>
      <c r="AF2783" t="s">
        <v>661</v>
      </c>
    </row>
    <row r="2784" spans="1:32" ht="18" customHeight="1">
      <c r="A2784" s="22">
        <v>46191</v>
      </c>
      <c r="B2784" s="23" t="s">
        <v>46</v>
      </c>
      <c r="C2784" s="24">
        <v>751</v>
      </c>
      <c r="D2784" s="25">
        <v>8005</v>
      </c>
      <c r="E2784" s="26">
        <v>-2361</v>
      </c>
      <c r="F2784" s="24">
        <v>76</v>
      </c>
      <c r="G2784" s="24">
        <v>0</v>
      </c>
      <c r="H2784" s="23" t="s">
        <v>1590</v>
      </c>
      <c r="I2784" s="23" t="s">
        <v>1590</v>
      </c>
      <c r="J2784" s="23" t="s">
        <v>214</v>
      </c>
      <c r="K2784" s="23" t="s">
        <v>154</v>
      </c>
      <c r="L2784" s="27">
        <v>0.90169999999999995</v>
      </c>
      <c r="M2784" s="25">
        <v>-4828</v>
      </c>
      <c r="N2784" s="25">
        <v>-7459</v>
      </c>
      <c r="O2784" s="24">
        <v>0</v>
      </c>
      <c r="P2784" s="24">
        <v>1</v>
      </c>
      <c r="Q2784" s="24">
        <v>0</v>
      </c>
      <c r="R2784" s="66"/>
      <c r="S2784" s="66"/>
      <c r="T2784" s="66"/>
      <c r="U2784" s="66"/>
      <c r="V2784" s="66"/>
      <c r="W2784" s="24"/>
      <c r="X2784" s="24"/>
      <c r="Y2784" s="24"/>
      <c r="Z2784" s="24"/>
      <c r="AA2784" s="28"/>
      <c r="AB2784" s="28">
        <v>1</v>
      </c>
      <c r="AC2784" s="28"/>
      <c r="AD2784" s="28">
        <v>30</v>
      </c>
      <c r="AE2784" s="28">
        <v>30.00097216</v>
      </c>
      <c r="AF2784" t="s">
        <v>661</v>
      </c>
    </row>
    <row r="2785" spans="1:32" ht="18" customHeight="1">
      <c r="A2785" s="22">
        <v>46191</v>
      </c>
      <c r="B2785" s="23" t="s">
        <v>18</v>
      </c>
      <c r="C2785" s="24">
        <v>755</v>
      </c>
      <c r="D2785" s="25">
        <v>4020</v>
      </c>
      <c r="E2785" s="26">
        <v>-2545</v>
      </c>
      <c r="F2785" s="24">
        <v>26</v>
      </c>
      <c r="G2785" s="24">
        <v>17</v>
      </c>
      <c r="H2785" s="23" t="s">
        <v>1168</v>
      </c>
      <c r="I2785" s="23" t="s">
        <v>3131</v>
      </c>
      <c r="J2785" s="23" t="s">
        <v>4268</v>
      </c>
      <c r="K2785" s="23" t="s">
        <v>154</v>
      </c>
      <c r="L2785" s="27">
        <v>0.78900000000000003</v>
      </c>
      <c r="M2785" s="25">
        <v>-211</v>
      </c>
      <c r="N2785" s="25">
        <v>-4831</v>
      </c>
      <c r="O2785" s="24">
        <v>0</v>
      </c>
      <c r="P2785" s="24">
        <v>5</v>
      </c>
      <c r="Q2785" s="24">
        <v>0</v>
      </c>
      <c r="R2785" s="66"/>
      <c r="S2785" s="66"/>
      <c r="T2785" s="66"/>
      <c r="U2785" s="66"/>
      <c r="V2785" s="66"/>
      <c r="W2785" s="24"/>
      <c r="X2785" s="24"/>
      <c r="Y2785" s="24"/>
      <c r="Z2785" s="24"/>
      <c r="AA2785" s="28"/>
      <c r="AB2785" s="28">
        <v>0.6</v>
      </c>
      <c r="AC2785" s="28"/>
      <c r="AD2785" s="28">
        <v>30</v>
      </c>
      <c r="AE2785" s="28">
        <v>30.000972149999999</v>
      </c>
      <c r="AF2785" t="s">
        <v>661</v>
      </c>
    </row>
    <row r="2786" spans="1:32" ht="18" customHeight="1">
      <c r="A2786" s="22">
        <v>46191</v>
      </c>
      <c r="B2786" s="23" t="s">
        <v>380</v>
      </c>
      <c r="C2786" s="24">
        <v>723</v>
      </c>
      <c r="D2786" s="25">
        <v>2536</v>
      </c>
      <c r="E2786" s="26">
        <v>-2849</v>
      </c>
      <c r="F2786" s="24">
        <v>6</v>
      </c>
      <c r="G2786" s="24">
        <v>9</v>
      </c>
      <c r="H2786" s="23" t="s">
        <v>2186</v>
      </c>
      <c r="I2786" s="23" t="s">
        <v>3144</v>
      </c>
      <c r="J2786" s="23" t="s">
        <v>1418</v>
      </c>
      <c r="K2786" s="23" t="s">
        <v>154</v>
      </c>
      <c r="L2786" s="27">
        <v>0.62549999999999994</v>
      </c>
      <c r="M2786" s="25">
        <v>-2162</v>
      </c>
      <c r="N2786" s="25">
        <v>-2135</v>
      </c>
      <c r="O2786" s="24">
        <v>0</v>
      </c>
      <c r="P2786" s="24">
        <v>3</v>
      </c>
      <c r="Q2786" s="24">
        <v>0</v>
      </c>
      <c r="R2786" s="66"/>
      <c r="S2786" s="66"/>
      <c r="T2786" s="66"/>
      <c r="U2786" s="66"/>
      <c r="V2786" s="66"/>
      <c r="W2786" s="24"/>
      <c r="X2786" s="24"/>
      <c r="Y2786" s="24"/>
      <c r="Z2786" s="24"/>
      <c r="AA2786" s="28"/>
      <c r="AB2786" s="28">
        <v>0.5</v>
      </c>
      <c r="AC2786" s="28"/>
      <c r="AD2786" s="28">
        <v>30</v>
      </c>
      <c r="AE2786" s="28">
        <v>30.000972139999998</v>
      </c>
      <c r="AF2786" t="s">
        <v>661</v>
      </c>
    </row>
    <row r="2787" spans="1:32" ht="18" customHeight="1">
      <c r="A2787" s="22">
        <v>46191</v>
      </c>
      <c r="B2787" s="23" t="s">
        <v>22</v>
      </c>
      <c r="C2787" s="24">
        <v>672</v>
      </c>
      <c r="D2787" s="25">
        <v>5139</v>
      </c>
      <c r="E2787" s="26">
        <v>-4567</v>
      </c>
      <c r="F2787" s="24">
        <v>25</v>
      </c>
      <c r="G2787" s="24">
        <v>9</v>
      </c>
      <c r="H2787" s="23" t="s">
        <v>1798</v>
      </c>
      <c r="I2787" s="23" t="s">
        <v>2499</v>
      </c>
      <c r="J2787" s="23" t="s">
        <v>4269</v>
      </c>
      <c r="K2787" s="23" t="s">
        <v>154</v>
      </c>
      <c r="L2787" s="27">
        <v>0.70379999999999998</v>
      </c>
      <c r="M2787" s="25">
        <v>-295</v>
      </c>
      <c r="N2787" s="25">
        <v>12556</v>
      </c>
      <c r="O2787" s="24">
        <v>0</v>
      </c>
      <c r="P2787" s="24">
        <v>2</v>
      </c>
      <c r="Q2787" s="24">
        <v>0</v>
      </c>
      <c r="R2787" s="66"/>
      <c r="S2787" s="66"/>
      <c r="T2787" s="66"/>
      <c r="U2787" s="66"/>
      <c r="V2787" s="66"/>
      <c r="W2787" s="24"/>
      <c r="X2787" s="24"/>
      <c r="Y2787" s="24"/>
      <c r="Z2787" s="24"/>
      <c r="AA2787" s="28"/>
      <c r="AB2787" s="28">
        <v>0.8</v>
      </c>
      <c r="AC2787" s="28"/>
      <c r="AD2787" s="28">
        <v>30</v>
      </c>
      <c r="AE2787" s="28">
        <v>30.000972130000001</v>
      </c>
      <c r="AF2787" t="s">
        <v>661</v>
      </c>
    </row>
    <row r="2788" spans="1:32" ht="18" customHeight="1">
      <c r="A2788" s="22">
        <v>46191</v>
      </c>
      <c r="B2788" s="23" t="s">
        <v>22</v>
      </c>
      <c r="C2788" s="24">
        <v>675</v>
      </c>
      <c r="D2788" s="25">
        <v>7059</v>
      </c>
      <c r="E2788" s="26">
        <v>-6389</v>
      </c>
      <c r="F2788" s="24">
        <v>35</v>
      </c>
      <c r="G2788" s="24">
        <v>13</v>
      </c>
      <c r="H2788" s="23" t="s">
        <v>2588</v>
      </c>
      <c r="I2788" s="23" t="s">
        <v>2422</v>
      </c>
      <c r="J2788" s="23" t="s">
        <v>4270</v>
      </c>
      <c r="K2788" s="23" t="s">
        <v>154</v>
      </c>
      <c r="L2788" s="27">
        <v>0.69830000000000003</v>
      </c>
      <c r="M2788" s="25">
        <v>414</v>
      </c>
      <c r="N2788" s="25">
        <v>2091</v>
      </c>
      <c r="O2788" s="24">
        <v>0</v>
      </c>
      <c r="P2788" s="24">
        <v>5</v>
      </c>
      <c r="Q2788" s="24">
        <v>0</v>
      </c>
      <c r="R2788" s="66"/>
      <c r="S2788" s="66"/>
      <c r="T2788" s="66"/>
      <c r="U2788" s="66"/>
      <c r="V2788" s="66"/>
      <c r="W2788" s="24"/>
      <c r="X2788" s="24"/>
      <c r="Y2788" s="24"/>
      <c r="Z2788" s="24"/>
      <c r="AA2788" s="28"/>
      <c r="AB2788" s="28">
        <v>1</v>
      </c>
      <c r="AC2788" s="28"/>
      <c r="AD2788" s="28">
        <v>30</v>
      </c>
      <c r="AE2788" s="28">
        <v>30.00097212</v>
      </c>
      <c r="AF2788" t="s">
        <v>661</v>
      </c>
    </row>
    <row r="2789" spans="1:32" ht="18" customHeight="1">
      <c r="A2789" s="22">
        <v>46192</v>
      </c>
      <c r="B2789" s="23" t="s">
        <v>9</v>
      </c>
      <c r="C2789" s="24">
        <v>508</v>
      </c>
      <c r="D2789" s="25">
        <v>5642</v>
      </c>
      <c r="E2789" s="26">
        <v>910</v>
      </c>
      <c r="F2789" s="24">
        <v>26</v>
      </c>
      <c r="G2789" s="24">
        <v>14</v>
      </c>
      <c r="H2789" s="23" t="s">
        <v>1142</v>
      </c>
      <c r="I2789" s="23" t="s">
        <v>3737</v>
      </c>
      <c r="J2789" s="23" t="s">
        <v>4054</v>
      </c>
      <c r="K2789" s="23" t="s">
        <v>203</v>
      </c>
      <c r="L2789" s="27">
        <v>1.0538000000000001</v>
      </c>
      <c r="M2789" s="25">
        <v>-215</v>
      </c>
      <c r="N2789" s="25">
        <v>2347</v>
      </c>
      <c r="O2789" s="24">
        <v>0</v>
      </c>
      <c r="P2789" s="24">
        <v>8</v>
      </c>
      <c r="Q2789" s="24">
        <v>1</v>
      </c>
      <c r="R2789" s="66">
        <v>948.92880863428809</v>
      </c>
      <c r="S2789" s="66">
        <v>5.9456515058490496</v>
      </c>
      <c r="T2789" s="66">
        <v>217</v>
      </c>
      <c r="U2789" s="66">
        <v>403</v>
      </c>
      <c r="V2789" s="66">
        <v>141.05000000000001</v>
      </c>
      <c r="W2789" s="24">
        <v>7</v>
      </c>
      <c r="X2789" s="24">
        <v>1</v>
      </c>
      <c r="Y2789" s="24">
        <v>4</v>
      </c>
      <c r="Z2789" s="24">
        <v>1</v>
      </c>
      <c r="AA2789" s="28">
        <v>3.25</v>
      </c>
      <c r="AB2789" s="28">
        <v>0.8</v>
      </c>
      <c r="AC2789" s="28">
        <v>2.6</v>
      </c>
      <c r="AD2789" s="28">
        <v>26</v>
      </c>
      <c r="AE2789" s="28">
        <v>26.000972109999999</v>
      </c>
      <c r="AF2789" t="s">
        <v>616</v>
      </c>
    </row>
    <row r="2790" spans="1:32" ht="18" customHeight="1">
      <c r="A2790" s="22">
        <v>46192</v>
      </c>
      <c r="B2790" s="23" t="s">
        <v>9</v>
      </c>
      <c r="C2790" s="24">
        <v>510</v>
      </c>
      <c r="D2790" s="25">
        <v>6730</v>
      </c>
      <c r="E2790" s="26">
        <v>-1119</v>
      </c>
      <c r="F2790" s="24">
        <v>21</v>
      </c>
      <c r="G2790" s="24">
        <v>21</v>
      </c>
      <c r="H2790" s="23" t="s">
        <v>971</v>
      </c>
      <c r="I2790" s="23" t="s">
        <v>2069</v>
      </c>
      <c r="J2790" s="23" t="s">
        <v>2069</v>
      </c>
      <c r="K2790" s="23" t="s">
        <v>370</v>
      </c>
      <c r="L2790" s="27">
        <v>0.9446</v>
      </c>
      <c r="M2790" s="25">
        <v>-967</v>
      </c>
      <c r="N2790" s="25">
        <v>-849</v>
      </c>
      <c r="O2790" s="24">
        <v>0</v>
      </c>
      <c r="P2790" s="24">
        <v>0</v>
      </c>
      <c r="Q2790" s="24">
        <v>1</v>
      </c>
      <c r="R2790" s="66">
        <v>1105.17097343296</v>
      </c>
      <c r="S2790" s="66">
        <v>6.089555518360025</v>
      </c>
      <c r="T2790" s="66">
        <v>320.47619047619048</v>
      </c>
      <c r="U2790" s="66">
        <v>320.47619047619048</v>
      </c>
      <c r="V2790" s="66">
        <v>160.23809523809521</v>
      </c>
      <c r="W2790" s="24">
        <v>0</v>
      </c>
      <c r="X2790" s="24">
        <v>3</v>
      </c>
      <c r="Y2790" s="24">
        <v>2</v>
      </c>
      <c r="Z2790" s="24">
        <v>0</v>
      </c>
      <c r="AA2790" s="28">
        <v>1.25</v>
      </c>
      <c r="AB2790" s="28">
        <v>0.8</v>
      </c>
      <c r="AC2790" s="28">
        <v>1</v>
      </c>
      <c r="AD2790" s="28">
        <v>20</v>
      </c>
      <c r="AE2790" s="28">
        <v>20.000972099999998</v>
      </c>
      <c r="AF2790" t="s">
        <v>594</v>
      </c>
    </row>
    <row r="2791" spans="1:32" ht="18" customHeight="1">
      <c r="A2791" s="22">
        <v>46192</v>
      </c>
      <c r="B2791" s="23" t="s">
        <v>9</v>
      </c>
      <c r="C2791" s="24">
        <v>511</v>
      </c>
      <c r="D2791" s="25">
        <v>643</v>
      </c>
      <c r="E2791" s="26">
        <v>-625</v>
      </c>
      <c r="F2791" s="24">
        <v>1</v>
      </c>
      <c r="G2791" s="24">
        <v>0</v>
      </c>
      <c r="H2791" s="23" t="s">
        <v>4271</v>
      </c>
      <c r="I2791" s="23" t="s">
        <v>4271</v>
      </c>
      <c r="J2791" s="23" t="s">
        <v>214</v>
      </c>
      <c r="K2791" s="23" t="s">
        <v>154</v>
      </c>
      <c r="L2791" s="27">
        <v>0.67600000000000005</v>
      </c>
      <c r="M2791" s="25">
        <v>1511</v>
      </c>
      <c r="N2791" s="25">
        <v>-624</v>
      </c>
      <c r="O2791" s="24">
        <v>0</v>
      </c>
      <c r="P2791" s="24">
        <v>1</v>
      </c>
      <c r="Q2791" s="24">
        <v>1</v>
      </c>
      <c r="R2791" s="66">
        <v>95.09796596097965</v>
      </c>
      <c r="S2791" s="66">
        <v>6.7614485073617043</v>
      </c>
      <c r="T2791" s="66">
        <v>643</v>
      </c>
      <c r="U2791" s="66"/>
      <c r="V2791" s="66">
        <v>643</v>
      </c>
      <c r="W2791" s="24">
        <v>0</v>
      </c>
      <c r="X2791" s="24"/>
      <c r="Y2791" s="24">
        <v>0</v>
      </c>
      <c r="Z2791" s="24">
        <v>0</v>
      </c>
      <c r="AA2791" s="28">
        <v>0</v>
      </c>
      <c r="AB2791" s="28">
        <v>0.5</v>
      </c>
      <c r="AC2791" s="28">
        <v>0</v>
      </c>
      <c r="AD2791" s="28">
        <v>10</v>
      </c>
      <c r="AE2791" s="28">
        <v>10.000972089999999</v>
      </c>
      <c r="AF2791" t="s">
        <v>584</v>
      </c>
    </row>
    <row r="2792" spans="1:32" ht="18" customHeight="1">
      <c r="A2792" s="22">
        <v>46192</v>
      </c>
      <c r="B2792" s="23" t="s">
        <v>9</v>
      </c>
      <c r="C2792" s="24">
        <v>512</v>
      </c>
      <c r="D2792" s="25">
        <v>6922</v>
      </c>
      <c r="E2792" s="26">
        <v>2184</v>
      </c>
      <c r="F2792" s="24">
        <v>29</v>
      </c>
      <c r="G2792" s="24">
        <v>31</v>
      </c>
      <c r="H2792" s="23" t="s">
        <v>2138</v>
      </c>
      <c r="I2792" s="23" t="s">
        <v>1481</v>
      </c>
      <c r="J2792" s="23" t="s">
        <v>1488</v>
      </c>
      <c r="K2792" s="23" t="s">
        <v>154</v>
      </c>
      <c r="L2792" s="27">
        <v>1.1052</v>
      </c>
      <c r="M2792" s="25">
        <v>-498</v>
      </c>
      <c r="N2792" s="25">
        <v>-1072</v>
      </c>
      <c r="O2792" s="24">
        <v>0</v>
      </c>
      <c r="P2792" s="24">
        <v>2</v>
      </c>
      <c r="Q2792" s="24">
        <v>1</v>
      </c>
      <c r="R2792" s="66">
        <v>1218.7284142797839</v>
      </c>
      <c r="S2792" s="66">
        <v>5.6796903386310253</v>
      </c>
      <c r="T2792" s="66">
        <v>238.68965517241381</v>
      </c>
      <c r="U2792" s="66">
        <v>223.29032258064521</v>
      </c>
      <c r="V2792" s="66">
        <v>115.3666666666667</v>
      </c>
      <c r="W2792" s="24">
        <v>5</v>
      </c>
      <c r="X2792" s="24">
        <v>6</v>
      </c>
      <c r="Y2792" s="24">
        <v>6</v>
      </c>
      <c r="Z2792" s="24">
        <v>6</v>
      </c>
      <c r="AA2792" s="28">
        <v>5.75</v>
      </c>
      <c r="AB2792" s="28">
        <v>0.8</v>
      </c>
      <c r="AC2792" s="28">
        <v>4.6000000000000014</v>
      </c>
      <c r="AD2792" s="28">
        <v>61</v>
      </c>
      <c r="AE2792" s="28">
        <v>61.000972079999997</v>
      </c>
      <c r="AF2792" t="s">
        <v>3840</v>
      </c>
    </row>
    <row r="2793" spans="1:32" ht="18" customHeight="1">
      <c r="A2793" s="22">
        <v>46192</v>
      </c>
      <c r="B2793" s="23" t="s">
        <v>9</v>
      </c>
      <c r="C2793" s="24">
        <v>513</v>
      </c>
      <c r="D2793" s="25">
        <v>3225</v>
      </c>
      <c r="E2793" s="26">
        <v>-254</v>
      </c>
      <c r="F2793" s="24">
        <v>13</v>
      </c>
      <c r="G2793" s="24">
        <v>2</v>
      </c>
      <c r="H2793" s="23" t="s">
        <v>2176</v>
      </c>
      <c r="I2793" s="23" t="s">
        <v>3707</v>
      </c>
      <c r="J2793" s="23" t="s">
        <v>4272</v>
      </c>
      <c r="K2793" s="23" t="s">
        <v>154</v>
      </c>
      <c r="L2793" s="27">
        <v>0.97370000000000001</v>
      </c>
      <c r="M2793" s="25">
        <v>-261</v>
      </c>
      <c r="N2793" s="25">
        <v>-89</v>
      </c>
      <c r="O2793" s="24">
        <v>0</v>
      </c>
      <c r="P2793" s="24">
        <v>3</v>
      </c>
      <c r="Q2793" s="24">
        <v>1</v>
      </c>
      <c r="R2793" s="66">
        <v>573.52537359900373</v>
      </c>
      <c r="S2793" s="66">
        <v>5.6231165149021791</v>
      </c>
      <c r="T2793" s="66">
        <v>248.07692307692309</v>
      </c>
      <c r="U2793" s="66">
        <v>1612.5</v>
      </c>
      <c r="V2793" s="66">
        <v>215</v>
      </c>
      <c r="W2793" s="24">
        <v>4</v>
      </c>
      <c r="X2793" s="24">
        <v>0</v>
      </c>
      <c r="Y2793" s="24">
        <v>0</v>
      </c>
      <c r="Z2793" s="24">
        <v>6</v>
      </c>
      <c r="AA2793" s="28">
        <v>2.5</v>
      </c>
      <c r="AB2793" s="28">
        <v>0.6</v>
      </c>
      <c r="AC2793" s="28">
        <v>1.5</v>
      </c>
      <c r="AD2793" s="28">
        <v>25</v>
      </c>
      <c r="AE2793" s="28">
        <v>25.00097207</v>
      </c>
      <c r="AF2793" t="s">
        <v>812</v>
      </c>
    </row>
    <row r="2794" spans="1:32" ht="18" customHeight="1">
      <c r="A2794" s="22">
        <v>46192</v>
      </c>
      <c r="B2794" s="23" t="s">
        <v>9</v>
      </c>
      <c r="C2794" s="24">
        <v>515</v>
      </c>
      <c r="D2794" s="25">
        <v>4525</v>
      </c>
      <c r="E2794" s="26">
        <v>324</v>
      </c>
      <c r="F2794" s="24">
        <v>17</v>
      </c>
      <c r="G2794" s="24">
        <v>11</v>
      </c>
      <c r="H2794" s="23" t="s">
        <v>1605</v>
      </c>
      <c r="I2794" s="23" t="s">
        <v>4109</v>
      </c>
      <c r="J2794" s="23" t="s">
        <v>3461</v>
      </c>
      <c r="K2794" s="23" t="s">
        <v>154</v>
      </c>
      <c r="L2794" s="27">
        <v>1.0239</v>
      </c>
      <c r="M2794" s="25">
        <v>-334</v>
      </c>
      <c r="N2794" s="25">
        <v>946</v>
      </c>
      <c r="O2794" s="24">
        <v>0</v>
      </c>
      <c r="P2794" s="24">
        <v>5</v>
      </c>
      <c r="Q2794" s="24">
        <v>1</v>
      </c>
      <c r="R2794" s="66">
        <v>828.64606683271063</v>
      </c>
      <c r="S2794" s="66">
        <v>5.4607149917402786</v>
      </c>
      <c r="T2794" s="66">
        <v>266.1764705882353</v>
      </c>
      <c r="U2794" s="66">
        <v>411.36363636363637</v>
      </c>
      <c r="V2794" s="66">
        <v>161.60714285714289</v>
      </c>
      <c r="W2794" s="24">
        <v>3</v>
      </c>
      <c r="X2794" s="24">
        <v>1</v>
      </c>
      <c r="Y2794" s="24">
        <v>1</v>
      </c>
      <c r="Z2794" s="24">
        <v>7</v>
      </c>
      <c r="AA2794" s="28">
        <v>3</v>
      </c>
      <c r="AB2794" s="28">
        <v>0.6</v>
      </c>
      <c r="AC2794" s="28">
        <v>1.8</v>
      </c>
      <c r="AD2794" s="28">
        <v>18</v>
      </c>
      <c r="AE2794" s="28">
        <v>18.000972059999999</v>
      </c>
      <c r="AF2794" t="s">
        <v>778</v>
      </c>
    </row>
    <row r="2795" spans="1:32" ht="18" customHeight="1">
      <c r="A2795" s="22">
        <v>46192</v>
      </c>
      <c r="B2795" s="23" t="s">
        <v>9</v>
      </c>
      <c r="C2795" s="24">
        <v>516</v>
      </c>
      <c r="D2795" s="25">
        <v>2048</v>
      </c>
      <c r="E2795" s="26">
        <v>-1000</v>
      </c>
      <c r="F2795" s="24">
        <v>4</v>
      </c>
      <c r="G2795" s="24">
        <v>5</v>
      </c>
      <c r="H2795" s="23" t="s">
        <v>3581</v>
      </c>
      <c r="I2795" s="23" t="s">
        <v>4273</v>
      </c>
      <c r="J2795" s="23" t="s">
        <v>4274</v>
      </c>
      <c r="K2795" s="23" t="s">
        <v>154</v>
      </c>
      <c r="L2795" s="27">
        <v>0.83720000000000006</v>
      </c>
      <c r="M2795" s="25">
        <v>1694</v>
      </c>
      <c r="N2795" s="25">
        <v>141</v>
      </c>
      <c r="O2795" s="24">
        <v>0</v>
      </c>
      <c r="P2795" s="24">
        <v>6</v>
      </c>
      <c r="Q2795" s="24">
        <v>1</v>
      </c>
      <c r="R2795" s="66">
        <v>342.27936903279368</v>
      </c>
      <c r="S2795" s="66">
        <v>5.9834164290626042</v>
      </c>
      <c r="T2795" s="66">
        <v>512</v>
      </c>
      <c r="U2795" s="66">
        <v>409.6</v>
      </c>
      <c r="V2795" s="66">
        <v>227.55555555555549</v>
      </c>
      <c r="W2795" s="24">
        <v>0</v>
      </c>
      <c r="X2795" s="24">
        <v>1</v>
      </c>
      <c r="Y2795" s="24">
        <v>0</v>
      </c>
      <c r="Z2795" s="24">
        <v>1</v>
      </c>
      <c r="AA2795" s="28">
        <v>0.5</v>
      </c>
      <c r="AB2795" s="28">
        <v>0.5</v>
      </c>
      <c r="AC2795" s="28">
        <v>0.25</v>
      </c>
      <c r="AD2795" s="28">
        <v>22.5</v>
      </c>
      <c r="AE2795" s="28">
        <v>22.500972050000001</v>
      </c>
      <c r="AF2795" t="s">
        <v>915</v>
      </c>
    </row>
    <row r="2796" spans="1:32" ht="18" customHeight="1">
      <c r="A2796" s="22">
        <v>46192</v>
      </c>
      <c r="B2796" s="23" t="s">
        <v>9</v>
      </c>
      <c r="C2796" s="24">
        <v>517</v>
      </c>
      <c r="D2796" s="25">
        <v>5967</v>
      </c>
      <c r="E2796" s="26">
        <v>-78</v>
      </c>
      <c r="F2796" s="24">
        <v>22</v>
      </c>
      <c r="G2796" s="24">
        <v>19</v>
      </c>
      <c r="H2796" s="23" t="s">
        <v>1413</v>
      </c>
      <c r="I2796" s="23" t="s">
        <v>4275</v>
      </c>
      <c r="J2796" s="23" t="s">
        <v>3872</v>
      </c>
      <c r="K2796" s="23" t="s">
        <v>154</v>
      </c>
      <c r="L2796" s="27">
        <v>0.99560000000000004</v>
      </c>
      <c r="M2796" s="25">
        <v>-742</v>
      </c>
      <c r="N2796" s="25">
        <v>-443</v>
      </c>
      <c r="O2796" s="24">
        <v>0</v>
      </c>
      <c r="P2796" s="24">
        <v>7</v>
      </c>
      <c r="Q2796" s="24">
        <v>1</v>
      </c>
      <c r="R2796" s="66">
        <v>988.14648194271467</v>
      </c>
      <c r="S2796" s="66">
        <v>6.0385783980819978</v>
      </c>
      <c r="T2796" s="66">
        <v>271.22727272727269</v>
      </c>
      <c r="U2796" s="66">
        <v>314.05263157894728</v>
      </c>
      <c r="V2796" s="66">
        <v>145.53658536585371</v>
      </c>
      <c r="W2796" s="24">
        <v>2</v>
      </c>
      <c r="X2796" s="24">
        <v>3</v>
      </c>
      <c r="Y2796" s="24">
        <v>3</v>
      </c>
      <c r="Z2796" s="24">
        <v>0</v>
      </c>
      <c r="AA2796" s="28">
        <v>2</v>
      </c>
      <c r="AB2796" s="28">
        <v>0.8</v>
      </c>
      <c r="AC2796" s="28">
        <v>1.6</v>
      </c>
      <c r="AD2796" s="28">
        <v>26</v>
      </c>
      <c r="AE2796" s="28">
        <v>26.000972040000001</v>
      </c>
      <c r="AF2796" t="s">
        <v>1958</v>
      </c>
    </row>
    <row r="2797" spans="1:32" ht="18" customHeight="1">
      <c r="A2797" s="22">
        <v>46192</v>
      </c>
      <c r="B2797" s="23" t="s">
        <v>9</v>
      </c>
      <c r="C2797" s="24">
        <v>518</v>
      </c>
      <c r="D2797" s="25">
        <v>3558</v>
      </c>
      <c r="E2797" s="26">
        <v>646</v>
      </c>
      <c r="F2797" s="24">
        <v>18</v>
      </c>
      <c r="G2797" s="24">
        <v>6</v>
      </c>
      <c r="H2797" s="23" t="s">
        <v>2651</v>
      </c>
      <c r="I2797" s="23" t="s">
        <v>1074</v>
      </c>
      <c r="J2797" s="23" t="s">
        <v>4276</v>
      </c>
      <c r="K2797" s="23" t="s">
        <v>154</v>
      </c>
      <c r="L2797" s="27">
        <v>1.0605</v>
      </c>
      <c r="M2797" s="25">
        <v>-225</v>
      </c>
      <c r="N2797" s="25">
        <v>-1631</v>
      </c>
      <c r="O2797" s="24">
        <v>0</v>
      </c>
      <c r="P2797" s="24">
        <v>8</v>
      </c>
      <c r="Q2797" s="24">
        <v>1</v>
      </c>
      <c r="R2797" s="66">
        <v>593.27148194271479</v>
      </c>
      <c r="S2797" s="66">
        <v>5.9972543907707232</v>
      </c>
      <c r="T2797" s="66">
        <v>197.66666666666671</v>
      </c>
      <c r="U2797" s="66">
        <v>593</v>
      </c>
      <c r="V2797" s="66">
        <v>148.25</v>
      </c>
      <c r="W2797" s="24">
        <v>7</v>
      </c>
      <c r="X2797" s="24">
        <v>0</v>
      </c>
      <c r="Y2797" s="24">
        <v>3</v>
      </c>
      <c r="Z2797" s="24">
        <v>1</v>
      </c>
      <c r="AA2797" s="28">
        <v>2.75</v>
      </c>
      <c r="AB2797" s="28">
        <v>0.6</v>
      </c>
      <c r="AC2797" s="28">
        <v>1.65</v>
      </c>
      <c r="AD2797" s="28">
        <v>16.5</v>
      </c>
      <c r="AE2797" s="28">
        <v>16.50097203</v>
      </c>
      <c r="AF2797" t="s">
        <v>1213</v>
      </c>
    </row>
    <row r="2798" spans="1:32" ht="18" customHeight="1">
      <c r="A2798" s="22">
        <v>46192</v>
      </c>
      <c r="B2798" s="23" t="s">
        <v>9</v>
      </c>
      <c r="C2798" s="24">
        <v>520</v>
      </c>
      <c r="D2798" s="25">
        <v>3022</v>
      </c>
      <c r="E2798" s="26">
        <v>-597</v>
      </c>
      <c r="F2798" s="24">
        <v>10</v>
      </c>
      <c r="G2798" s="24">
        <v>6</v>
      </c>
      <c r="H2798" s="23" t="s">
        <v>2684</v>
      </c>
      <c r="I2798" s="23" t="s">
        <v>2685</v>
      </c>
      <c r="J2798" s="23" t="s">
        <v>2686</v>
      </c>
      <c r="K2798" s="23" t="s">
        <v>154</v>
      </c>
      <c r="L2798" s="27">
        <v>0.93410000000000004</v>
      </c>
      <c r="M2798" s="25">
        <v>-137</v>
      </c>
      <c r="N2798" s="25">
        <v>364</v>
      </c>
      <c r="O2798" s="24">
        <v>0</v>
      </c>
      <c r="P2798" s="24">
        <v>0</v>
      </c>
      <c r="Q2798" s="24">
        <v>1</v>
      </c>
      <c r="R2798" s="66">
        <v>508.49133457866333</v>
      </c>
      <c r="S2798" s="66">
        <v>5.9430707949114483</v>
      </c>
      <c r="T2798" s="66">
        <v>302.2</v>
      </c>
      <c r="U2798" s="66">
        <v>503.66666666666669</v>
      </c>
      <c r="V2798" s="66">
        <v>188.875</v>
      </c>
      <c r="W2798" s="24">
        <v>0</v>
      </c>
      <c r="X2798" s="24">
        <v>0</v>
      </c>
      <c r="Y2798" s="24">
        <v>0</v>
      </c>
      <c r="Z2798" s="24">
        <v>1</v>
      </c>
      <c r="AA2798" s="28">
        <v>0.25</v>
      </c>
      <c r="AB2798" s="28">
        <v>0.6</v>
      </c>
      <c r="AC2798" s="28">
        <v>0.15</v>
      </c>
      <c r="AD2798" s="28">
        <v>11.5</v>
      </c>
      <c r="AE2798" s="28">
        <v>11.500972020000001</v>
      </c>
      <c r="AF2798" t="s">
        <v>736</v>
      </c>
    </row>
    <row r="2799" spans="1:32" ht="18" customHeight="1">
      <c r="A2799" s="22">
        <v>46192</v>
      </c>
      <c r="B2799" s="23" t="s">
        <v>9</v>
      </c>
      <c r="C2799" s="24">
        <v>521</v>
      </c>
      <c r="D2799" s="25">
        <v>2940</v>
      </c>
      <c r="E2799" s="26">
        <v>-462</v>
      </c>
      <c r="F2799" s="24">
        <v>10</v>
      </c>
      <c r="G2799" s="24">
        <v>8</v>
      </c>
      <c r="H2799" s="23" t="s">
        <v>2836</v>
      </c>
      <c r="I2799" s="23" t="s">
        <v>1125</v>
      </c>
      <c r="J2799" s="23" t="s">
        <v>2923</v>
      </c>
      <c r="K2799" s="23" t="s">
        <v>370</v>
      </c>
      <c r="L2799" s="27">
        <v>0.9476</v>
      </c>
      <c r="M2799" s="25">
        <v>-248</v>
      </c>
      <c r="N2799" s="25">
        <v>-268</v>
      </c>
      <c r="O2799" s="24">
        <v>0</v>
      </c>
      <c r="P2799" s="24">
        <v>1</v>
      </c>
      <c r="Q2799" s="24">
        <v>1</v>
      </c>
      <c r="R2799" s="66">
        <v>475.44987546699878</v>
      </c>
      <c r="S2799" s="66">
        <v>6.1836171417907266</v>
      </c>
      <c r="T2799" s="66">
        <v>294</v>
      </c>
      <c r="U2799" s="66">
        <v>367.5</v>
      </c>
      <c r="V2799" s="66">
        <v>163.33333333333329</v>
      </c>
      <c r="W2799" s="24">
        <v>0</v>
      </c>
      <c r="X2799" s="24">
        <v>2</v>
      </c>
      <c r="Y2799" s="24">
        <v>1</v>
      </c>
      <c r="Z2799" s="24">
        <v>0</v>
      </c>
      <c r="AA2799" s="28">
        <v>0.75</v>
      </c>
      <c r="AB2799" s="28">
        <v>0.5</v>
      </c>
      <c r="AC2799" s="28">
        <v>0.375</v>
      </c>
      <c r="AD2799" s="28">
        <v>13.8</v>
      </c>
      <c r="AE2799" s="28">
        <v>13.800972010000001</v>
      </c>
      <c r="AF2799" t="s">
        <v>620</v>
      </c>
    </row>
    <row r="2800" spans="1:32" ht="18" customHeight="1">
      <c r="A2800" s="22">
        <v>46192</v>
      </c>
      <c r="B2800" s="23" t="s">
        <v>9</v>
      </c>
      <c r="C2800" s="24">
        <v>522</v>
      </c>
      <c r="D2800" s="25">
        <v>3577</v>
      </c>
      <c r="E2800" s="26">
        <v>-239</v>
      </c>
      <c r="F2800" s="24">
        <v>12</v>
      </c>
      <c r="G2800" s="24">
        <v>10</v>
      </c>
      <c r="H2800" s="23" t="s">
        <v>250</v>
      </c>
      <c r="I2800" s="23" t="s">
        <v>4277</v>
      </c>
      <c r="J2800" s="23" t="s">
        <v>4278</v>
      </c>
      <c r="K2800" s="23" t="s">
        <v>203</v>
      </c>
      <c r="L2800" s="27">
        <v>0.97770000000000001</v>
      </c>
      <c r="M2800" s="25">
        <v>-727</v>
      </c>
      <c r="N2800" s="25">
        <v>-491</v>
      </c>
      <c r="O2800" s="24">
        <v>0</v>
      </c>
      <c r="P2800" s="24">
        <v>2</v>
      </c>
      <c r="Q2800" s="24">
        <v>1</v>
      </c>
      <c r="R2800" s="66">
        <v>620.65151515151513</v>
      </c>
      <c r="S2800" s="66">
        <v>5.7632985865293076</v>
      </c>
      <c r="T2800" s="66">
        <v>298.08333333333331</v>
      </c>
      <c r="U2800" s="66">
        <v>357.7</v>
      </c>
      <c r="V2800" s="66">
        <v>162.59090909090909</v>
      </c>
      <c r="W2800" s="24">
        <v>0</v>
      </c>
      <c r="X2800" s="24">
        <v>3</v>
      </c>
      <c r="Y2800" s="24">
        <v>1</v>
      </c>
      <c r="Z2800" s="24">
        <v>5</v>
      </c>
      <c r="AA2800" s="28">
        <v>2.25</v>
      </c>
      <c r="AB2800" s="28">
        <v>0.6</v>
      </c>
      <c r="AC2800" s="28">
        <v>1.35</v>
      </c>
      <c r="AD2800" s="28">
        <v>23.5</v>
      </c>
      <c r="AE2800" s="28">
        <v>23.500972000000001</v>
      </c>
      <c r="AF2800" t="s">
        <v>1154</v>
      </c>
    </row>
    <row r="2801" spans="1:32" ht="18" customHeight="1">
      <c r="A2801" s="22">
        <v>46192</v>
      </c>
      <c r="B2801" s="23" t="s">
        <v>9</v>
      </c>
      <c r="C2801" s="24">
        <v>523</v>
      </c>
      <c r="D2801" s="25">
        <v>5793</v>
      </c>
      <c r="E2801" s="26">
        <v>2201</v>
      </c>
      <c r="F2801" s="24">
        <v>28</v>
      </c>
      <c r="G2801" s="24">
        <v>24</v>
      </c>
      <c r="H2801" s="23" t="s">
        <v>2151</v>
      </c>
      <c r="I2801" s="23" t="s">
        <v>3634</v>
      </c>
      <c r="J2801" s="23" t="s">
        <v>1703</v>
      </c>
      <c r="K2801" s="23" t="s">
        <v>203</v>
      </c>
      <c r="L2801" s="27">
        <v>1.1266</v>
      </c>
      <c r="M2801" s="25">
        <v>49</v>
      </c>
      <c r="N2801" s="25">
        <v>-995</v>
      </c>
      <c r="O2801" s="24">
        <v>0</v>
      </c>
      <c r="P2801" s="24">
        <v>3</v>
      </c>
      <c r="Q2801" s="24">
        <v>1</v>
      </c>
      <c r="R2801" s="66">
        <v>978.0280199252802</v>
      </c>
      <c r="S2801" s="66">
        <v>5.9231431840189774</v>
      </c>
      <c r="T2801" s="66">
        <v>206.89285714285711</v>
      </c>
      <c r="U2801" s="66">
        <v>241.375</v>
      </c>
      <c r="V2801" s="66">
        <v>111.4038461538462</v>
      </c>
      <c r="W2801" s="24">
        <v>7</v>
      </c>
      <c r="X2801" s="24">
        <v>6</v>
      </c>
      <c r="Y2801" s="24">
        <v>6</v>
      </c>
      <c r="Z2801" s="24">
        <v>2</v>
      </c>
      <c r="AA2801" s="28">
        <v>5.25</v>
      </c>
      <c r="AB2801" s="28">
        <v>0.8</v>
      </c>
      <c r="AC2801" s="28">
        <v>4.2</v>
      </c>
      <c r="AD2801" s="28">
        <v>42</v>
      </c>
      <c r="AE2801" s="28">
        <v>42.000971989999996</v>
      </c>
      <c r="AF2801" t="s">
        <v>1975</v>
      </c>
    </row>
    <row r="2802" spans="1:32" ht="18" customHeight="1">
      <c r="A2802" s="22">
        <v>46192</v>
      </c>
      <c r="B2802" s="23" t="s">
        <v>9</v>
      </c>
      <c r="C2802" s="24">
        <v>525</v>
      </c>
      <c r="D2802" s="25">
        <v>1565</v>
      </c>
      <c r="E2802" s="26">
        <v>146</v>
      </c>
      <c r="F2802" s="24">
        <v>7</v>
      </c>
      <c r="G2802" s="24">
        <v>3</v>
      </c>
      <c r="H2802" s="23" t="s">
        <v>2607</v>
      </c>
      <c r="I2802" s="23" t="s">
        <v>2446</v>
      </c>
      <c r="J2802" s="23" t="s">
        <v>4279</v>
      </c>
      <c r="K2802" s="23" t="s">
        <v>154</v>
      </c>
      <c r="L2802" s="27">
        <v>1.0310999999999999</v>
      </c>
      <c r="M2802" s="25">
        <v>-510</v>
      </c>
      <c r="N2802" s="25">
        <v>-662</v>
      </c>
      <c r="O2802" s="24">
        <v>0</v>
      </c>
      <c r="P2802" s="24">
        <v>5</v>
      </c>
      <c r="Q2802" s="24">
        <v>1</v>
      </c>
      <c r="R2802" s="66">
        <v>266.87510377750101</v>
      </c>
      <c r="S2802" s="66">
        <v>5.8641663379165223</v>
      </c>
      <c r="T2802" s="66">
        <v>223.57142857142861</v>
      </c>
      <c r="U2802" s="66">
        <v>521.66666666666663</v>
      </c>
      <c r="V2802" s="66">
        <v>156.5</v>
      </c>
      <c r="W2802" s="24">
        <v>7</v>
      </c>
      <c r="X2802" s="24">
        <v>0</v>
      </c>
      <c r="Y2802" s="24">
        <v>2</v>
      </c>
      <c r="Z2802" s="24">
        <v>2</v>
      </c>
      <c r="AA2802" s="28">
        <v>2.75</v>
      </c>
      <c r="AB2802" s="28">
        <v>0.5</v>
      </c>
      <c r="AC2802" s="28">
        <v>1.375</v>
      </c>
      <c r="AD2802" s="28">
        <v>13.8</v>
      </c>
      <c r="AE2802" s="28">
        <v>13.80097198</v>
      </c>
      <c r="AF2802" t="s">
        <v>1471</v>
      </c>
    </row>
    <row r="2803" spans="1:32" ht="18" customHeight="1">
      <c r="A2803" s="22">
        <v>46192</v>
      </c>
      <c r="B2803" s="23" t="s">
        <v>9</v>
      </c>
      <c r="C2803" s="24">
        <v>526</v>
      </c>
      <c r="D2803" s="25">
        <v>4825</v>
      </c>
      <c r="E2803" s="26">
        <v>736</v>
      </c>
      <c r="F2803" s="24">
        <v>21</v>
      </c>
      <c r="G2803" s="24">
        <v>15</v>
      </c>
      <c r="H2803" s="23" t="s">
        <v>786</v>
      </c>
      <c r="I2803" s="23" t="s">
        <v>4280</v>
      </c>
      <c r="J2803" s="23" t="s">
        <v>4281</v>
      </c>
      <c r="K2803" s="23" t="s">
        <v>154</v>
      </c>
      <c r="L2803" s="27">
        <v>1.0508</v>
      </c>
      <c r="M2803" s="25">
        <v>-399</v>
      </c>
      <c r="N2803" s="25">
        <v>227</v>
      </c>
      <c r="O2803" s="24">
        <v>0</v>
      </c>
      <c r="P2803" s="24">
        <v>6</v>
      </c>
      <c r="Q2803" s="24">
        <v>1</v>
      </c>
      <c r="R2803" s="66">
        <v>806.96238065587386</v>
      </c>
      <c r="S2803" s="66">
        <v>5.979213053374794</v>
      </c>
      <c r="T2803" s="66">
        <v>229.76190476190479</v>
      </c>
      <c r="U2803" s="66">
        <v>321.66666666666669</v>
      </c>
      <c r="V2803" s="66">
        <v>134.0277777777778</v>
      </c>
      <c r="W2803" s="24">
        <v>6</v>
      </c>
      <c r="X2803" s="24">
        <v>3</v>
      </c>
      <c r="Y2803" s="24">
        <v>4</v>
      </c>
      <c r="Z2803" s="24">
        <v>1</v>
      </c>
      <c r="AA2803" s="28">
        <v>3.5</v>
      </c>
      <c r="AB2803" s="28">
        <v>0.6</v>
      </c>
      <c r="AC2803" s="28">
        <v>2.1</v>
      </c>
      <c r="AD2803" s="28">
        <v>31</v>
      </c>
      <c r="AE2803" s="28">
        <v>31.000971969999998</v>
      </c>
      <c r="AF2803" t="s">
        <v>1707</v>
      </c>
    </row>
    <row r="2804" spans="1:32" ht="18" customHeight="1">
      <c r="A2804" s="22">
        <v>46192</v>
      </c>
      <c r="B2804" s="23" t="s">
        <v>9</v>
      </c>
      <c r="C2804" s="24">
        <v>527</v>
      </c>
      <c r="D2804" s="25">
        <v>1401</v>
      </c>
      <c r="E2804" s="26">
        <v>-796</v>
      </c>
      <c r="F2804" s="24">
        <v>1</v>
      </c>
      <c r="G2804" s="24">
        <v>7</v>
      </c>
      <c r="H2804" s="23" t="s">
        <v>2884</v>
      </c>
      <c r="I2804" s="23" t="s">
        <v>4282</v>
      </c>
      <c r="J2804" s="23" t="s">
        <v>2659</v>
      </c>
      <c r="K2804" s="23" t="s">
        <v>154</v>
      </c>
      <c r="L2804" s="27">
        <v>0.81059999999999999</v>
      </c>
      <c r="M2804" s="25">
        <v>-512</v>
      </c>
      <c r="N2804" s="25">
        <v>1890</v>
      </c>
      <c r="O2804" s="24">
        <v>0</v>
      </c>
      <c r="P2804" s="24">
        <v>7</v>
      </c>
      <c r="Q2804" s="24">
        <v>1</v>
      </c>
      <c r="R2804" s="66">
        <v>229.29218555417191</v>
      </c>
      <c r="S2804" s="66">
        <v>6.1101079245851757</v>
      </c>
      <c r="T2804" s="66">
        <v>1401</v>
      </c>
      <c r="U2804" s="66">
        <v>200.14285714285711</v>
      </c>
      <c r="V2804" s="66">
        <v>175.125</v>
      </c>
      <c r="W2804" s="24">
        <v>0</v>
      </c>
      <c r="X2804" s="24">
        <v>7</v>
      </c>
      <c r="Y2804" s="24">
        <v>0</v>
      </c>
      <c r="Z2804" s="24">
        <v>0</v>
      </c>
      <c r="AA2804" s="28">
        <v>1.75</v>
      </c>
      <c r="AB2804" s="28">
        <v>0.5</v>
      </c>
      <c r="AC2804" s="28">
        <v>0.875</v>
      </c>
      <c r="AD2804" s="28">
        <v>18.8</v>
      </c>
      <c r="AE2804" s="28">
        <v>18.800971959999998</v>
      </c>
      <c r="AF2804" t="s">
        <v>612</v>
      </c>
    </row>
    <row r="2805" spans="1:32" ht="18" customHeight="1">
      <c r="A2805" s="22">
        <v>46192</v>
      </c>
      <c r="B2805" s="23" t="s">
        <v>9</v>
      </c>
      <c r="C2805" s="24">
        <v>528</v>
      </c>
      <c r="D2805" s="25">
        <v>4186</v>
      </c>
      <c r="E2805" s="26">
        <v>-774</v>
      </c>
      <c r="F2805" s="24">
        <v>15</v>
      </c>
      <c r="G2805" s="24">
        <v>7</v>
      </c>
      <c r="H2805" s="23" t="s">
        <v>4283</v>
      </c>
      <c r="I2805" s="23" t="s">
        <v>1933</v>
      </c>
      <c r="J2805" s="23" t="s">
        <v>4284</v>
      </c>
      <c r="K2805" s="23" t="s">
        <v>154</v>
      </c>
      <c r="L2805" s="27">
        <v>0.93840000000000001</v>
      </c>
      <c r="M2805" s="25">
        <v>587</v>
      </c>
      <c r="N2805" s="25">
        <v>-145</v>
      </c>
      <c r="O2805" s="24">
        <v>0</v>
      </c>
      <c r="P2805" s="24">
        <v>8</v>
      </c>
      <c r="Q2805" s="24">
        <v>1</v>
      </c>
      <c r="R2805" s="66">
        <v>692.25363221253633</v>
      </c>
      <c r="S2805" s="66">
        <v>6.0469166288387353</v>
      </c>
      <c r="T2805" s="66">
        <v>279.06666666666672</v>
      </c>
      <c r="U2805" s="66">
        <v>598</v>
      </c>
      <c r="V2805" s="66">
        <v>190.27272727272731</v>
      </c>
      <c r="W2805" s="24">
        <v>0</v>
      </c>
      <c r="X2805" s="24">
        <v>0</v>
      </c>
      <c r="Y2805" s="24">
        <v>0</v>
      </c>
      <c r="Z2805" s="24">
        <v>0</v>
      </c>
      <c r="AA2805" s="28">
        <v>0</v>
      </c>
      <c r="AB2805" s="28">
        <v>0.6</v>
      </c>
      <c r="AC2805" s="28">
        <v>0</v>
      </c>
      <c r="AD2805" s="28">
        <v>10</v>
      </c>
      <c r="AE2805" s="28">
        <v>10.00097195</v>
      </c>
      <c r="AF2805" t="s">
        <v>584</v>
      </c>
    </row>
    <row r="2806" spans="1:32" ht="18" customHeight="1">
      <c r="A2806" s="22">
        <v>46192</v>
      </c>
      <c r="B2806" s="23" t="s">
        <v>9</v>
      </c>
      <c r="C2806" s="24">
        <v>530</v>
      </c>
      <c r="D2806" s="25">
        <v>3968</v>
      </c>
      <c r="E2806" s="26">
        <v>-117</v>
      </c>
      <c r="F2806" s="24">
        <v>13</v>
      </c>
      <c r="G2806" s="24">
        <v>11</v>
      </c>
      <c r="H2806" s="23" t="s">
        <v>3040</v>
      </c>
      <c r="I2806" s="23" t="s">
        <v>3162</v>
      </c>
      <c r="J2806" s="23" t="s">
        <v>4285</v>
      </c>
      <c r="K2806" s="23" t="s">
        <v>154</v>
      </c>
      <c r="L2806" s="27">
        <v>0.99019999999999997</v>
      </c>
      <c r="M2806" s="25">
        <v>-391</v>
      </c>
      <c r="N2806" s="25">
        <v>-39</v>
      </c>
      <c r="O2806" s="24">
        <v>0</v>
      </c>
      <c r="P2806" s="24">
        <v>0</v>
      </c>
      <c r="Q2806" s="24">
        <v>1</v>
      </c>
      <c r="R2806" s="66">
        <v>717.47877750103771</v>
      </c>
      <c r="S2806" s="66">
        <v>5.5304771714927288</v>
      </c>
      <c r="T2806" s="66">
        <v>305.23076923076923</v>
      </c>
      <c r="U2806" s="66">
        <v>360.72727272727269</v>
      </c>
      <c r="V2806" s="66">
        <v>165.33333333333329</v>
      </c>
      <c r="W2806" s="24">
        <v>0</v>
      </c>
      <c r="X2806" s="24">
        <v>3</v>
      </c>
      <c r="Y2806" s="24">
        <v>1</v>
      </c>
      <c r="Z2806" s="24">
        <v>7</v>
      </c>
      <c r="AA2806" s="28">
        <v>2.75</v>
      </c>
      <c r="AB2806" s="28">
        <v>0.6</v>
      </c>
      <c r="AC2806" s="28">
        <v>1.65</v>
      </c>
      <c r="AD2806" s="28">
        <v>26.5</v>
      </c>
      <c r="AE2806" s="28">
        <v>26.500971939999999</v>
      </c>
      <c r="AF2806" t="s">
        <v>1158</v>
      </c>
    </row>
    <row r="2807" spans="1:32" ht="18" customHeight="1">
      <c r="A2807" s="22">
        <v>46192</v>
      </c>
      <c r="B2807" s="23" t="s">
        <v>9</v>
      </c>
      <c r="C2807" s="24">
        <v>531</v>
      </c>
      <c r="D2807" s="25">
        <v>4172</v>
      </c>
      <c r="E2807" s="26">
        <v>345</v>
      </c>
      <c r="F2807" s="24">
        <v>19</v>
      </c>
      <c r="G2807" s="24">
        <v>9</v>
      </c>
      <c r="H2807" s="23" t="s">
        <v>2388</v>
      </c>
      <c r="I2807" s="23" t="s">
        <v>1393</v>
      </c>
      <c r="J2807" s="23" t="s">
        <v>3879</v>
      </c>
      <c r="K2807" s="23" t="s">
        <v>154</v>
      </c>
      <c r="L2807" s="27">
        <v>1.0276000000000001</v>
      </c>
      <c r="M2807" s="25">
        <v>-1150</v>
      </c>
      <c r="N2807" s="25">
        <v>906</v>
      </c>
      <c r="O2807" s="24">
        <v>0</v>
      </c>
      <c r="P2807" s="24">
        <v>1</v>
      </c>
      <c r="Q2807" s="24">
        <v>1</v>
      </c>
      <c r="R2807" s="66">
        <v>683.70387090078873</v>
      </c>
      <c r="S2807" s="66">
        <v>6.1020570126410663</v>
      </c>
      <c r="T2807" s="66">
        <v>219.57894736842101</v>
      </c>
      <c r="U2807" s="66">
        <v>463.55555555555549</v>
      </c>
      <c r="V2807" s="66">
        <v>149</v>
      </c>
      <c r="W2807" s="24">
        <v>7</v>
      </c>
      <c r="X2807" s="24">
        <v>0</v>
      </c>
      <c r="Y2807" s="24">
        <v>3</v>
      </c>
      <c r="Z2807" s="24">
        <v>0</v>
      </c>
      <c r="AA2807" s="28">
        <v>2.5</v>
      </c>
      <c r="AB2807" s="28">
        <v>0.6</v>
      </c>
      <c r="AC2807" s="28">
        <v>1.5</v>
      </c>
      <c r="AD2807" s="28">
        <v>15</v>
      </c>
      <c r="AE2807" s="28">
        <v>15.00097193</v>
      </c>
      <c r="AF2807" t="s">
        <v>859</v>
      </c>
    </row>
    <row r="2808" spans="1:32" ht="18" customHeight="1">
      <c r="A2808" s="22">
        <v>46192</v>
      </c>
      <c r="B2808" s="23" t="s">
        <v>9</v>
      </c>
      <c r="C2808" s="24">
        <v>532</v>
      </c>
      <c r="D2808" s="25">
        <v>2010</v>
      </c>
      <c r="E2808" s="26">
        <v>614</v>
      </c>
      <c r="F2808" s="24">
        <v>11</v>
      </c>
      <c r="G2808" s="24">
        <v>4</v>
      </c>
      <c r="H2808" s="23" t="s">
        <v>786</v>
      </c>
      <c r="I2808" s="23" t="s">
        <v>4213</v>
      </c>
      <c r="J2808" s="23" t="s">
        <v>2329</v>
      </c>
      <c r="K2808" s="23" t="s">
        <v>154</v>
      </c>
      <c r="L2808" s="27">
        <v>1.1017999999999999</v>
      </c>
      <c r="M2808" s="25">
        <v>-1258</v>
      </c>
      <c r="N2808" s="25">
        <v>57</v>
      </c>
      <c r="O2808" s="24">
        <v>0</v>
      </c>
      <c r="P2808" s="24">
        <v>2</v>
      </c>
      <c r="Q2808" s="24">
        <v>1</v>
      </c>
      <c r="R2808" s="66">
        <v>334.019302615193</v>
      </c>
      <c r="S2808" s="66">
        <v>6.0176163002041259</v>
      </c>
      <c r="T2808" s="66">
        <v>182.72727272727269</v>
      </c>
      <c r="U2808" s="66">
        <v>502.5</v>
      </c>
      <c r="V2808" s="66">
        <v>134</v>
      </c>
      <c r="W2808" s="24">
        <v>7</v>
      </c>
      <c r="X2808" s="24">
        <v>0</v>
      </c>
      <c r="Y2808" s="24">
        <v>4</v>
      </c>
      <c r="Z2808" s="24">
        <v>1</v>
      </c>
      <c r="AA2808" s="28">
        <v>3</v>
      </c>
      <c r="AB2808" s="28">
        <v>0.5</v>
      </c>
      <c r="AC2808" s="28">
        <v>1.5</v>
      </c>
      <c r="AD2808" s="28">
        <v>15</v>
      </c>
      <c r="AE2808" s="28">
        <v>15.00097192</v>
      </c>
      <c r="AF2808" t="s">
        <v>859</v>
      </c>
    </row>
    <row r="2809" spans="1:32" ht="18" customHeight="1">
      <c r="A2809" s="22">
        <v>46192</v>
      </c>
      <c r="B2809" s="23" t="s">
        <v>9</v>
      </c>
      <c r="C2809" s="24">
        <v>533</v>
      </c>
      <c r="D2809" s="25">
        <v>7653</v>
      </c>
      <c r="E2809" s="26">
        <v>82</v>
      </c>
      <c r="F2809" s="24">
        <v>26</v>
      </c>
      <c r="G2809" s="24">
        <v>20</v>
      </c>
      <c r="H2809" s="23" t="s">
        <v>3681</v>
      </c>
      <c r="I2809" s="23" t="s">
        <v>2408</v>
      </c>
      <c r="J2809" s="23" t="s">
        <v>3890</v>
      </c>
      <c r="K2809" s="23" t="s">
        <v>154</v>
      </c>
      <c r="L2809" s="27">
        <v>1.0036</v>
      </c>
      <c r="M2809" s="25">
        <v>-1236</v>
      </c>
      <c r="N2809" s="25">
        <v>-928</v>
      </c>
      <c r="O2809" s="24">
        <v>0</v>
      </c>
      <c r="P2809" s="24">
        <v>3</v>
      </c>
      <c r="Q2809" s="24">
        <v>1</v>
      </c>
      <c r="R2809" s="66">
        <v>1409.014165628892</v>
      </c>
      <c r="S2809" s="66">
        <v>5.4314571043252791</v>
      </c>
      <c r="T2809" s="66">
        <v>294.34615384615392</v>
      </c>
      <c r="U2809" s="66">
        <v>382.65</v>
      </c>
      <c r="V2809" s="66">
        <v>166.36956521739131</v>
      </c>
      <c r="W2809" s="24">
        <v>0</v>
      </c>
      <c r="X2809" s="24">
        <v>2</v>
      </c>
      <c r="Y2809" s="24">
        <v>0</v>
      </c>
      <c r="Z2809" s="24">
        <v>7</v>
      </c>
      <c r="AA2809" s="28">
        <v>2.25</v>
      </c>
      <c r="AB2809" s="28">
        <v>1</v>
      </c>
      <c r="AC2809" s="28">
        <v>2.25</v>
      </c>
      <c r="AD2809" s="28">
        <v>22.5</v>
      </c>
      <c r="AE2809" s="28">
        <v>22.500971910000001</v>
      </c>
      <c r="AF2809" t="s">
        <v>655</v>
      </c>
    </row>
    <row r="2810" spans="1:32" ht="18" customHeight="1">
      <c r="A2810" s="22">
        <v>46192</v>
      </c>
      <c r="B2810" s="23" t="s">
        <v>9</v>
      </c>
      <c r="C2810" s="24">
        <v>535</v>
      </c>
      <c r="D2810" s="25">
        <v>1203</v>
      </c>
      <c r="E2810" s="26">
        <v>-457</v>
      </c>
      <c r="F2810" s="24">
        <v>4</v>
      </c>
      <c r="G2810" s="24">
        <v>2</v>
      </c>
      <c r="H2810" s="23" t="s">
        <v>4098</v>
      </c>
      <c r="I2810" s="23" t="s">
        <v>3940</v>
      </c>
      <c r="J2810" s="23" t="s">
        <v>4286</v>
      </c>
      <c r="K2810" s="23" t="s">
        <v>370</v>
      </c>
      <c r="L2810" s="27">
        <v>0.87339999999999995</v>
      </c>
      <c r="M2810" s="25">
        <v>-278</v>
      </c>
      <c r="N2810" s="25">
        <v>84</v>
      </c>
      <c r="O2810" s="24">
        <v>0</v>
      </c>
      <c r="P2810" s="24">
        <v>5</v>
      </c>
      <c r="Q2810" s="24">
        <v>1</v>
      </c>
      <c r="R2810" s="66">
        <v>179.08841843088419</v>
      </c>
      <c r="S2810" s="66">
        <v>6.7173523030707596</v>
      </c>
      <c r="T2810" s="66">
        <v>300.75</v>
      </c>
      <c r="U2810" s="66">
        <v>601.5</v>
      </c>
      <c r="V2810" s="66">
        <v>200.5</v>
      </c>
      <c r="W2810" s="24">
        <v>0</v>
      </c>
      <c r="X2810" s="24">
        <v>0</v>
      </c>
      <c r="Y2810" s="24">
        <v>0</v>
      </c>
      <c r="Z2810" s="24">
        <v>0</v>
      </c>
      <c r="AA2810" s="28">
        <v>0</v>
      </c>
      <c r="AB2810" s="28">
        <v>0.5</v>
      </c>
      <c r="AC2810" s="28">
        <v>0</v>
      </c>
      <c r="AD2810" s="28">
        <v>10</v>
      </c>
      <c r="AE2810" s="28">
        <v>10.0009719</v>
      </c>
      <c r="AF2810" t="s">
        <v>584</v>
      </c>
    </row>
    <row r="2811" spans="1:32" ht="18" customHeight="1">
      <c r="A2811" s="22">
        <v>46192</v>
      </c>
      <c r="B2811" s="23" t="s">
        <v>9</v>
      </c>
      <c r="C2811" s="24">
        <v>536</v>
      </c>
      <c r="D2811" s="25">
        <v>2265</v>
      </c>
      <c r="E2811" s="26">
        <v>-1417</v>
      </c>
      <c r="F2811" s="24">
        <v>4</v>
      </c>
      <c r="G2811" s="24">
        <v>3</v>
      </c>
      <c r="H2811" s="23" t="s">
        <v>4287</v>
      </c>
      <c r="I2811" s="23" t="s">
        <v>4288</v>
      </c>
      <c r="J2811" s="23" t="s">
        <v>296</v>
      </c>
      <c r="K2811" s="23" t="s">
        <v>203</v>
      </c>
      <c r="L2811" s="27">
        <v>0.79149999999999998</v>
      </c>
      <c r="M2811" s="25">
        <v>-404</v>
      </c>
      <c r="N2811" s="25">
        <v>1787</v>
      </c>
      <c r="O2811" s="24">
        <v>0</v>
      </c>
      <c r="P2811" s="24">
        <v>6</v>
      </c>
      <c r="Q2811" s="24">
        <v>1</v>
      </c>
      <c r="R2811" s="66">
        <v>382.73816936488168</v>
      </c>
      <c r="S2811" s="66">
        <v>5.9178837683175329</v>
      </c>
      <c r="T2811" s="66">
        <v>566.25</v>
      </c>
      <c r="U2811" s="66">
        <v>755</v>
      </c>
      <c r="V2811" s="66">
        <v>323.57142857142861</v>
      </c>
      <c r="W2811" s="24">
        <v>0</v>
      </c>
      <c r="X2811" s="24">
        <v>0</v>
      </c>
      <c r="Y2811" s="24">
        <v>0</v>
      </c>
      <c r="Z2811" s="24">
        <v>2</v>
      </c>
      <c r="AA2811" s="28">
        <v>0.5</v>
      </c>
      <c r="AB2811" s="28">
        <v>0.5</v>
      </c>
      <c r="AC2811" s="28">
        <v>0.25</v>
      </c>
      <c r="AD2811" s="28">
        <v>22.5</v>
      </c>
      <c r="AE2811" s="28">
        <v>22.500971889999999</v>
      </c>
      <c r="AF2811" t="s">
        <v>915</v>
      </c>
    </row>
    <row r="2812" spans="1:32" ht="18" customHeight="1">
      <c r="A2812" s="22">
        <v>46192</v>
      </c>
      <c r="B2812" s="23" t="s">
        <v>16</v>
      </c>
      <c r="C2812" s="24">
        <v>551</v>
      </c>
      <c r="D2812" s="25">
        <v>2933</v>
      </c>
      <c r="E2812" s="26">
        <v>-1448</v>
      </c>
      <c r="F2812" s="24">
        <v>6</v>
      </c>
      <c r="G2812" s="24">
        <v>8</v>
      </c>
      <c r="H2812" s="23" t="s">
        <v>356</v>
      </c>
      <c r="I2812" s="23" t="s">
        <v>4289</v>
      </c>
      <c r="J2812" s="23" t="s">
        <v>4290</v>
      </c>
      <c r="K2812" s="23" t="s">
        <v>154</v>
      </c>
      <c r="L2812" s="27">
        <v>0.83540000000000003</v>
      </c>
      <c r="M2812" s="25">
        <v>561</v>
      </c>
      <c r="N2812" s="25">
        <v>87</v>
      </c>
      <c r="O2812" s="24">
        <v>0</v>
      </c>
      <c r="P2812" s="24">
        <v>1</v>
      </c>
      <c r="Q2812" s="24">
        <v>1</v>
      </c>
      <c r="R2812" s="66">
        <v>460.98749481112498</v>
      </c>
      <c r="S2812" s="66">
        <v>6.3624285539496119</v>
      </c>
      <c r="T2812" s="66">
        <v>488.83333333333331</v>
      </c>
      <c r="U2812" s="66">
        <v>366.625</v>
      </c>
      <c r="V2812" s="66">
        <v>209.5</v>
      </c>
      <c r="W2812" s="24">
        <v>0</v>
      </c>
      <c r="X2812" s="24">
        <v>2</v>
      </c>
      <c r="Y2812" s="24">
        <v>0</v>
      </c>
      <c r="Z2812" s="24">
        <v>0</v>
      </c>
      <c r="AA2812" s="28">
        <v>0.5</v>
      </c>
      <c r="AB2812" s="28">
        <v>0.5</v>
      </c>
      <c r="AC2812" s="28">
        <v>0.25</v>
      </c>
      <c r="AD2812" s="28">
        <v>12.5</v>
      </c>
      <c r="AE2812" s="28">
        <v>12.50097188</v>
      </c>
      <c r="AF2812" t="s">
        <v>795</v>
      </c>
    </row>
    <row r="2813" spans="1:32" ht="18" customHeight="1">
      <c r="A2813" s="22">
        <v>46192</v>
      </c>
      <c r="B2813" s="23" t="s">
        <v>16</v>
      </c>
      <c r="C2813" s="24">
        <v>552</v>
      </c>
      <c r="D2813" s="25">
        <v>2383</v>
      </c>
      <c r="E2813" s="26">
        <v>-618</v>
      </c>
      <c r="F2813" s="24">
        <v>6</v>
      </c>
      <c r="G2813" s="24">
        <v>8</v>
      </c>
      <c r="H2813" s="23" t="s">
        <v>3250</v>
      </c>
      <c r="I2813" s="23" t="s">
        <v>3984</v>
      </c>
      <c r="J2813" s="23" t="s">
        <v>652</v>
      </c>
      <c r="K2813" s="23" t="s">
        <v>154</v>
      </c>
      <c r="L2813" s="27">
        <v>0.91359999999999997</v>
      </c>
      <c r="M2813" s="25">
        <v>1070</v>
      </c>
      <c r="N2813" s="25">
        <v>-173</v>
      </c>
      <c r="O2813" s="24">
        <v>0</v>
      </c>
      <c r="P2813" s="24">
        <v>2</v>
      </c>
      <c r="Q2813" s="24">
        <v>1</v>
      </c>
      <c r="R2813" s="66">
        <v>390.90758613532591</v>
      </c>
      <c r="S2813" s="66">
        <v>6.0960699779692789</v>
      </c>
      <c r="T2813" s="66">
        <v>397.16666666666669</v>
      </c>
      <c r="U2813" s="66">
        <v>297.875</v>
      </c>
      <c r="V2813" s="66">
        <v>170.21428571428569</v>
      </c>
      <c r="W2813" s="24">
        <v>0</v>
      </c>
      <c r="X2813" s="24">
        <v>4</v>
      </c>
      <c r="Y2813" s="24">
        <v>1</v>
      </c>
      <c r="Z2813" s="24">
        <v>1</v>
      </c>
      <c r="AA2813" s="28">
        <v>1.5</v>
      </c>
      <c r="AB2813" s="28">
        <v>0.5</v>
      </c>
      <c r="AC2813" s="28">
        <v>0.75</v>
      </c>
      <c r="AD2813" s="28">
        <v>17.5</v>
      </c>
      <c r="AE2813" s="28">
        <v>17.500971870000001</v>
      </c>
      <c r="AF2813" t="s">
        <v>641</v>
      </c>
    </row>
    <row r="2814" spans="1:32" ht="18" customHeight="1">
      <c r="A2814" s="22">
        <v>46192</v>
      </c>
      <c r="B2814" s="23" t="s">
        <v>16</v>
      </c>
      <c r="C2814" s="24">
        <v>553</v>
      </c>
      <c r="D2814" s="25">
        <v>3399</v>
      </c>
      <c r="E2814" s="26">
        <v>481</v>
      </c>
      <c r="F2814" s="24">
        <v>15</v>
      </c>
      <c r="G2814" s="24">
        <v>10</v>
      </c>
      <c r="H2814" s="23" t="s">
        <v>1584</v>
      </c>
      <c r="I2814" s="23" t="s">
        <v>1944</v>
      </c>
      <c r="J2814" s="23" t="s">
        <v>4291</v>
      </c>
      <c r="K2814" s="23" t="s">
        <v>154</v>
      </c>
      <c r="L2814" s="27">
        <v>1.0471999999999999</v>
      </c>
      <c r="M2814" s="25">
        <v>805</v>
      </c>
      <c r="N2814" s="25">
        <v>-326</v>
      </c>
      <c r="O2814" s="24">
        <v>0</v>
      </c>
      <c r="P2814" s="24">
        <v>3</v>
      </c>
      <c r="Q2814" s="24">
        <v>1</v>
      </c>
      <c r="R2814" s="66">
        <v>541.89383561643831</v>
      </c>
      <c r="S2814" s="66">
        <v>6.2724463291475239</v>
      </c>
      <c r="T2814" s="66">
        <v>226.6</v>
      </c>
      <c r="U2814" s="66">
        <v>339.9</v>
      </c>
      <c r="V2814" s="66">
        <v>135.96</v>
      </c>
      <c r="W2814" s="24">
        <v>7</v>
      </c>
      <c r="X2814" s="24">
        <v>3</v>
      </c>
      <c r="Y2814" s="24">
        <v>4</v>
      </c>
      <c r="Z2814" s="24">
        <v>0</v>
      </c>
      <c r="AA2814" s="28">
        <v>3.5</v>
      </c>
      <c r="AB2814" s="28">
        <v>0.6</v>
      </c>
      <c r="AC2814" s="28">
        <v>2.1</v>
      </c>
      <c r="AD2814" s="28">
        <v>21</v>
      </c>
      <c r="AE2814" s="28">
        <v>21.00097186</v>
      </c>
      <c r="AF2814" t="s">
        <v>1379</v>
      </c>
    </row>
    <row r="2815" spans="1:32" ht="18" customHeight="1">
      <c r="A2815" s="22">
        <v>46192</v>
      </c>
      <c r="B2815" s="23" t="s">
        <v>16</v>
      </c>
      <c r="C2815" s="24">
        <v>555</v>
      </c>
      <c r="D2815" s="25">
        <v>4930</v>
      </c>
      <c r="E2815" s="26">
        <v>-414</v>
      </c>
      <c r="F2815" s="24">
        <v>18</v>
      </c>
      <c r="G2815" s="24">
        <v>14</v>
      </c>
      <c r="H2815" s="23" t="s">
        <v>730</v>
      </c>
      <c r="I2815" s="23" t="s">
        <v>4152</v>
      </c>
      <c r="J2815" s="23" t="s">
        <v>3622</v>
      </c>
      <c r="K2815" s="23" t="s">
        <v>154</v>
      </c>
      <c r="L2815" s="27">
        <v>0.97199999999999998</v>
      </c>
      <c r="M2815" s="25">
        <v>-812</v>
      </c>
      <c r="N2815" s="25">
        <v>-208</v>
      </c>
      <c r="O2815" s="24">
        <v>0</v>
      </c>
      <c r="P2815" s="24">
        <v>5</v>
      </c>
      <c r="Q2815" s="24">
        <v>1</v>
      </c>
      <c r="R2815" s="66">
        <v>771.39809049398093</v>
      </c>
      <c r="S2815" s="66">
        <v>6.3909932637284221</v>
      </c>
      <c r="T2815" s="66">
        <v>273.88888888888891</v>
      </c>
      <c r="U2815" s="66">
        <v>352.14285714285722</v>
      </c>
      <c r="V2815" s="66">
        <v>154.0625</v>
      </c>
      <c r="W2815" s="24">
        <v>1</v>
      </c>
      <c r="X2815" s="24">
        <v>3</v>
      </c>
      <c r="Y2815" s="24">
        <v>3</v>
      </c>
      <c r="Z2815" s="24">
        <v>0</v>
      </c>
      <c r="AA2815" s="28">
        <v>1.75</v>
      </c>
      <c r="AB2815" s="28">
        <v>0.6</v>
      </c>
      <c r="AC2815" s="28">
        <v>1.05</v>
      </c>
      <c r="AD2815" s="28">
        <v>20.5</v>
      </c>
      <c r="AE2815" s="28">
        <v>20.500971849999999</v>
      </c>
      <c r="AF2815" t="s">
        <v>631</v>
      </c>
    </row>
    <row r="2816" spans="1:32" ht="18" customHeight="1">
      <c r="A2816" s="22">
        <v>46192</v>
      </c>
      <c r="B2816" s="23" t="s">
        <v>16</v>
      </c>
      <c r="C2816" s="24">
        <v>556</v>
      </c>
      <c r="D2816" s="25">
        <v>1733</v>
      </c>
      <c r="E2816" s="26">
        <v>133</v>
      </c>
      <c r="F2816" s="24">
        <v>6</v>
      </c>
      <c r="G2816" s="24">
        <v>6</v>
      </c>
      <c r="H2816" s="23" t="s">
        <v>2891</v>
      </c>
      <c r="I2816" s="23" t="s">
        <v>270</v>
      </c>
      <c r="J2816" s="23" t="s">
        <v>270</v>
      </c>
      <c r="K2816" s="23" t="s">
        <v>154</v>
      </c>
      <c r="L2816" s="27">
        <v>1.0256000000000001</v>
      </c>
      <c r="M2816" s="25">
        <v>148</v>
      </c>
      <c r="N2816" s="25">
        <v>-66</v>
      </c>
      <c r="O2816" s="24">
        <v>0</v>
      </c>
      <c r="P2816" s="24">
        <v>6</v>
      </c>
      <c r="Q2816" s="24">
        <v>1</v>
      </c>
      <c r="R2816" s="66">
        <v>303.34723951847241</v>
      </c>
      <c r="S2816" s="66">
        <v>5.7129249066216357</v>
      </c>
      <c r="T2816" s="66">
        <v>288.83333333333331</v>
      </c>
      <c r="U2816" s="66">
        <v>288.83333333333331</v>
      </c>
      <c r="V2816" s="66">
        <v>144.41666666666671</v>
      </c>
      <c r="W2816" s="24">
        <v>0</v>
      </c>
      <c r="X2816" s="24">
        <v>4</v>
      </c>
      <c r="Y2816" s="24">
        <v>4</v>
      </c>
      <c r="Z2816" s="24">
        <v>6</v>
      </c>
      <c r="AA2816" s="28">
        <v>3.5</v>
      </c>
      <c r="AB2816" s="28">
        <v>0.5</v>
      </c>
      <c r="AC2816" s="28">
        <v>1.75</v>
      </c>
      <c r="AD2816" s="28">
        <v>27.5</v>
      </c>
      <c r="AE2816" s="28">
        <v>27.500971839999998</v>
      </c>
      <c r="AF2816" t="s">
        <v>263</v>
      </c>
    </row>
    <row r="2817" spans="1:32" ht="18" customHeight="1">
      <c r="A2817" s="22">
        <v>46192</v>
      </c>
      <c r="B2817" s="23" t="s">
        <v>16</v>
      </c>
      <c r="C2817" s="24">
        <v>557</v>
      </c>
      <c r="D2817" s="25">
        <v>1731</v>
      </c>
      <c r="E2817" s="26">
        <v>-653</v>
      </c>
      <c r="F2817" s="24">
        <v>4</v>
      </c>
      <c r="G2817" s="24">
        <v>4</v>
      </c>
      <c r="H2817" s="23" t="s">
        <v>1466</v>
      </c>
      <c r="I2817" s="23" t="s">
        <v>1713</v>
      </c>
      <c r="J2817" s="23" t="s">
        <v>1713</v>
      </c>
      <c r="K2817" s="23" t="s">
        <v>154</v>
      </c>
      <c r="L2817" s="27">
        <v>0.87429999999999997</v>
      </c>
      <c r="M2817" s="25">
        <v>1036</v>
      </c>
      <c r="N2817" s="25">
        <v>-38</v>
      </c>
      <c r="O2817" s="24">
        <v>0</v>
      </c>
      <c r="P2817" s="24">
        <v>7</v>
      </c>
      <c r="Q2817" s="24">
        <v>1</v>
      </c>
      <c r="R2817" s="66">
        <v>291.46513075965129</v>
      </c>
      <c r="S2817" s="66">
        <v>5.93896084752389</v>
      </c>
      <c r="T2817" s="66">
        <v>432.75</v>
      </c>
      <c r="U2817" s="66">
        <v>432.75</v>
      </c>
      <c r="V2817" s="66">
        <v>216.375</v>
      </c>
      <c r="W2817" s="24">
        <v>0</v>
      </c>
      <c r="X2817" s="24">
        <v>1</v>
      </c>
      <c r="Y2817" s="24">
        <v>0</v>
      </c>
      <c r="Z2817" s="24">
        <v>5</v>
      </c>
      <c r="AA2817" s="28">
        <v>1.5</v>
      </c>
      <c r="AB2817" s="28">
        <v>0.5</v>
      </c>
      <c r="AC2817" s="28">
        <v>0.75</v>
      </c>
      <c r="AD2817" s="28">
        <v>17.5</v>
      </c>
      <c r="AE2817" s="28">
        <v>17.500971830000001</v>
      </c>
      <c r="AF2817" t="s">
        <v>641</v>
      </c>
    </row>
    <row r="2818" spans="1:32" ht="18" customHeight="1">
      <c r="A2818" s="22">
        <v>46192</v>
      </c>
      <c r="B2818" s="23" t="s">
        <v>16</v>
      </c>
      <c r="C2818" s="24">
        <v>558</v>
      </c>
      <c r="D2818" s="25">
        <v>5662</v>
      </c>
      <c r="E2818" s="26">
        <v>742</v>
      </c>
      <c r="F2818" s="24">
        <v>26</v>
      </c>
      <c r="G2818" s="24">
        <v>13</v>
      </c>
      <c r="H2818" s="23" t="s">
        <v>1601</v>
      </c>
      <c r="I2818" s="23" t="s">
        <v>1485</v>
      </c>
      <c r="J2818" s="23" t="s">
        <v>3537</v>
      </c>
      <c r="K2818" s="23" t="s">
        <v>154</v>
      </c>
      <c r="L2818" s="27">
        <v>1.0437000000000001</v>
      </c>
      <c r="M2818" s="25">
        <v>1451</v>
      </c>
      <c r="N2818" s="25">
        <v>925</v>
      </c>
      <c r="O2818" s="24">
        <v>0</v>
      </c>
      <c r="P2818" s="24">
        <v>8</v>
      </c>
      <c r="Q2818" s="24">
        <v>1</v>
      </c>
      <c r="R2818" s="66">
        <v>907.24989622249893</v>
      </c>
      <c r="S2818" s="66">
        <v>6.240838410205142</v>
      </c>
      <c r="T2818" s="66">
        <v>217.7692307692308</v>
      </c>
      <c r="U2818" s="66">
        <v>435.53846153846149</v>
      </c>
      <c r="V2818" s="66">
        <v>145.17948717948721</v>
      </c>
      <c r="W2818" s="24">
        <v>7</v>
      </c>
      <c r="X2818" s="24">
        <v>1</v>
      </c>
      <c r="Y2818" s="24">
        <v>4</v>
      </c>
      <c r="Z2818" s="24">
        <v>0</v>
      </c>
      <c r="AA2818" s="28">
        <v>3</v>
      </c>
      <c r="AB2818" s="28">
        <v>0.8</v>
      </c>
      <c r="AC2818" s="28">
        <v>2.4</v>
      </c>
      <c r="AD2818" s="28">
        <v>24</v>
      </c>
      <c r="AE2818" s="28">
        <v>24.00097182</v>
      </c>
      <c r="AF2818" t="s">
        <v>1090</v>
      </c>
    </row>
    <row r="2819" spans="1:32" ht="18" customHeight="1">
      <c r="A2819" s="22">
        <v>46192</v>
      </c>
      <c r="B2819" s="23" t="s">
        <v>16</v>
      </c>
      <c r="C2819" s="24">
        <v>560</v>
      </c>
      <c r="D2819" s="25">
        <v>4482</v>
      </c>
      <c r="E2819" s="26">
        <v>-43</v>
      </c>
      <c r="F2819" s="24">
        <v>13</v>
      </c>
      <c r="G2819" s="24">
        <v>23</v>
      </c>
      <c r="H2819" s="23" t="s">
        <v>507</v>
      </c>
      <c r="I2819" s="23" t="s">
        <v>1706</v>
      </c>
      <c r="J2819" s="23" t="s">
        <v>562</v>
      </c>
      <c r="K2819" s="23" t="s">
        <v>154</v>
      </c>
      <c r="L2819" s="27">
        <v>0.99680000000000002</v>
      </c>
      <c r="M2819" s="25">
        <v>-541</v>
      </c>
      <c r="N2819" s="25">
        <v>-710</v>
      </c>
      <c r="O2819" s="24">
        <v>0</v>
      </c>
      <c r="P2819" s="24">
        <v>0</v>
      </c>
      <c r="Q2819" s="24">
        <v>1</v>
      </c>
      <c r="R2819" s="66">
        <v>725.68072851805721</v>
      </c>
      <c r="S2819" s="66">
        <v>6.1762698441129604</v>
      </c>
      <c r="T2819" s="66">
        <v>344.76923076923077</v>
      </c>
      <c r="U2819" s="66">
        <v>194.86956521739131</v>
      </c>
      <c r="V2819" s="66">
        <v>124.5</v>
      </c>
      <c r="W2819" s="24">
        <v>0</v>
      </c>
      <c r="X2819" s="24">
        <v>7</v>
      </c>
      <c r="Y2819" s="24">
        <v>7</v>
      </c>
      <c r="Z2819" s="24">
        <v>0</v>
      </c>
      <c r="AA2819" s="28">
        <v>3.5</v>
      </c>
      <c r="AB2819" s="28">
        <v>0.6</v>
      </c>
      <c r="AC2819" s="28">
        <v>2.1</v>
      </c>
      <c r="AD2819" s="28">
        <v>31</v>
      </c>
      <c r="AE2819" s="28">
        <v>31.000971809999999</v>
      </c>
      <c r="AF2819" t="s">
        <v>4292</v>
      </c>
    </row>
    <row r="2820" spans="1:32" ht="18" customHeight="1">
      <c r="A2820" s="22">
        <v>46192</v>
      </c>
      <c r="B2820" s="23" t="s">
        <v>20</v>
      </c>
      <c r="C2820" s="24">
        <v>678</v>
      </c>
      <c r="D2820" s="25">
        <v>271</v>
      </c>
      <c r="E2820" s="26">
        <v>-291</v>
      </c>
      <c r="F2820" s="24">
        <v>1</v>
      </c>
      <c r="G2820" s="24">
        <v>1</v>
      </c>
      <c r="H2820" s="23" t="s">
        <v>3294</v>
      </c>
      <c r="I2820" s="23" t="s">
        <v>1980</v>
      </c>
      <c r="J2820" s="23" t="s">
        <v>1980</v>
      </c>
      <c r="K2820" s="23" t="s">
        <v>154</v>
      </c>
      <c r="L2820" s="27">
        <v>0.6421</v>
      </c>
      <c r="M2820" s="25">
        <v>144</v>
      </c>
      <c r="N2820" s="25">
        <v>4826</v>
      </c>
      <c r="O2820" s="24">
        <v>0</v>
      </c>
      <c r="P2820" s="24">
        <v>8</v>
      </c>
      <c r="Q2820" s="24">
        <v>0</v>
      </c>
      <c r="R2820" s="66"/>
      <c r="S2820" s="66"/>
      <c r="T2820" s="66"/>
      <c r="U2820" s="66"/>
      <c r="V2820" s="66"/>
      <c r="W2820" s="24"/>
      <c r="X2820" s="24"/>
      <c r="Y2820" s="24"/>
      <c r="Z2820" s="24"/>
      <c r="AA2820" s="28"/>
      <c r="AB2820" s="28">
        <v>0.5</v>
      </c>
      <c r="AC2820" s="28"/>
      <c r="AD2820" s="28">
        <v>10</v>
      </c>
      <c r="AE2820" s="28">
        <v>10.0009718</v>
      </c>
      <c r="AF2820" t="s">
        <v>584</v>
      </c>
    </row>
    <row r="2821" spans="1:32" ht="18" customHeight="1">
      <c r="A2821" s="22">
        <v>46192</v>
      </c>
      <c r="B2821" s="23" t="s">
        <v>20</v>
      </c>
      <c r="C2821" s="24">
        <v>680</v>
      </c>
      <c r="D2821" s="25">
        <v>265</v>
      </c>
      <c r="E2821" s="26">
        <v>-336</v>
      </c>
      <c r="F2821" s="24">
        <v>1</v>
      </c>
      <c r="G2821" s="24">
        <v>1</v>
      </c>
      <c r="H2821" s="23" t="s">
        <v>3553</v>
      </c>
      <c r="I2821" s="23" t="s">
        <v>2528</v>
      </c>
      <c r="J2821" s="23" t="s">
        <v>2528</v>
      </c>
      <c r="K2821" s="23" t="s">
        <v>154</v>
      </c>
      <c r="L2821" s="27">
        <v>0.57740000000000002</v>
      </c>
      <c r="M2821" s="25">
        <v>-184</v>
      </c>
      <c r="N2821" s="25">
        <v>3287</v>
      </c>
      <c r="O2821" s="24">
        <v>0</v>
      </c>
      <c r="P2821" s="24">
        <v>0</v>
      </c>
      <c r="Q2821" s="24">
        <v>0</v>
      </c>
      <c r="R2821" s="66"/>
      <c r="S2821" s="66"/>
      <c r="T2821" s="66"/>
      <c r="U2821" s="66"/>
      <c r="V2821" s="66"/>
      <c r="W2821" s="24"/>
      <c r="X2821" s="24"/>
      <c r="Y2821" s="24"/>
      <c r="Z2821" s="24"/>
      <c r="AA2821" s="28"/>
      <c r="AB2821" s="28">
        <v>0.5</v>
      </c>
      <c r="AC2821" s="28"/>
      <c r="AD2821" s="28">
        <v>10</v>
      </c>
      <c r="AE2821" s="28">
        <v>10.000971789999999</v>
      </c>
      <c r="AF2821" t="s">
        <v>584</v>
      </c>
    </row>
    <row r="2822" spans="1:32" ht="18" customHeight="1">
      <c r="A2822" s="22">
        <v>46192</v>
      </c>
      <c r="B2822" s="23" t="s">
        <v>20</v>
      </c>
      <c r="C2822" s="24">
        <v>681</v>
      </c>
      <c r="D2822" s="25">
        <v>3747</v>
      </c>
      <c r="E2822" s="26">
        <v>-3457</v>
      </c>
      <c r="F2822" s="24">
        <v>20</v>
      </c>
      <c r="G2822" s="24">
        <v>12</v>
      </c>
      <c r="H2822" s="23" t="s">
        <v>2159</v>
      </c>
      <c r="I2822" s="23" t="s">
        <v>1489</v>
      </c>
      <c r="J2822" s="23" t="s">
        <v>1368</v>
      </c>
      <c r="K2822" s="23" t="s">
        <v>154</v>
      </c>
      <c r="L2822" s="27">
        <v>0.6925</v>
      </c>
      <c r="M2822" s="25">
        <v>-788</v>
      </c>
      <c r="N2822" s="25">
        <v>-68</v>
      </c>
      <c r="O2822" s="24">
        <v>0</v>
      </c>
      <c r="P2822" s="24">
        <v>1</v>
      </c>
      <c r="Q2822" s="24">
        <v>0</v>
      </c>
      <c r="R2822" s="66"/>
      <c r="S2822" s="66"/>
      <c r="T2822" s="66"/>
      <c r="U2822" s="66"/>
      <c r="V2822" s="66"/>
      <c r="W2822" s="24"/>
      <c r="X2822" s="24"/>
      <c r="Y2822" s="24"/>
      <c r="Z2822" s="24"/>
      <c r="AA2822" s="28"/>
      <c r="AB2822" s="28">
        <v>0.6</v>
      </c>
      <c r="AC2822" s="28"/>
      <c r="AD2822" s="28">
        <v>30</v>
      </c>
      <c r="AE2822" s="28">
        <v>30.00097178</v>
      </c>
      <c r="AF2822" t="s">
        <v>661</v>
      </c>
    </row>
    <row r="2823" spans="1:32" ht="18" customHeight="1">
      <c r="A2823" s="22">
        <v>46192</v>
      </c>
      <c r="B2823" s="23" t="s">
        <v>20</v>
      </c>
      <c r="C2823" s="24">
        <v>682</v>
      </c>
      <c r="D2823" s="25">
        <v>3002</v>
      </c>
      <c r="E2823" s="26">
        <v>-1981</v>
      </c>
      <c r="F2823" s="24">
        <v>23</v>
      </c>
      <c r="G2823" s="24">
        <v>11</v>
      </c>
      <c r="H2823" s="23" t="s">
        <v>1547</v>
      </c>
      <c r="I2823" s="23" t="s">
        <v>691</v>
      </c>
      <c r="J2823" s="23" t="s">
        <v>1642</v>
      </c>
      <c r="K2823" s="23" t="s">
        <v>154</v>
      </c>
      <c r="L2823" s="27">
        <v>0.78</v>
      </c>
      <c r="M2823" s="25">
        <v>-338</v>
      </c>
      <c r="N2823" s="25">
        <v>-1317</v>
      </c>
      <c r="O2823" s="24">
        <v>0</v>
      </c>
      <c r="P2823" s="24">
        <v>2</v>
      </c>
      <c r="Q2823" s="24">
        <v>0</v>
      </c>
      <c r="R2823" s="66"/>
      <c r="S2823" s="66"/>
      <c r="T2823" s="66"/>
      <c r="U2823" s="66"/>
      <c r="V2823" s="66"/>
      <c r="W2823" s="24"/>
      <c r="X2823" s="24"/>
      <c r="Y2823" s="24"/>
      <c r="Z2823" s="24"/>
      <c r="AA2823" s="28"/>
      <c r="AB2823" s="28">
        <v>0.6</v>
      </c>
      <c r="AC2823" s="28"/>
      <c r="AD2823" s="28">
        <v>30</v>
      </c>
      <c r="AE2823" s="28">
        <v>30.00097177</v>
      </c>
      <c r="AF2823" t="s">
        <v>661</v>
      </c>
    </row>
    <row r="2824" spans="1:32" ht="18" customHeight="1">
      <c r="A2824" s="22">
        <v>46192</v>
      </c>
      <c r="B2824" s="23" t="s">
        <v>20</v>
      </c>
      <c r="C2824" s="24">
        <v>688</v>
      </c>
      <c r="D2824" s="25">
        <v>2142</v>
      </c>
      <c r="E2824" s="26">
        <v>931</v>
      </c>
      <c r="F2824" s="24">
        <v>23</v>
      </c>
      <c r="G2824" s="24">
        <v>8</v>
      </c>
      <c r="H2824" s="23" t="s">
        <v>867</v>
      </c>
      <c r="I2824" s="23" t="s">
        <v>2655</v>
      </c>
      <c r="J2824" s="23" t="s">
        <v>1396</v>
      </c>
      <c r="K2824" s="23" t="s">
        <v>154</v>
      </c>
      <c r="L2824" s="27">
        <v>1.1449</v>
      </c>
      <c r="M2824" s="25">
        <v>387</v>
      </c>
      <c r="N2824" s="25">
        <v>204</v>
      </c>
      <c r="O2824" s="24">
        <v>0</v>
      </c>
      <c r="P2824" s="24">
        <v>8</v>
      </c>
      <c r="Q2824" s="24">
        <v>0</v>
      </c>
      <c r="R2824" s="66"/>
      <c r="S2824" s="66"/>
      <c r="T2824" s="66"/>
      <c r="U2824" s="66"/>
      <c r="V2824" s="66"/>
      <c r="W2824" s="24"/>
      <c r="X2824" s="24"/>
      <c r="Y2824" s="24"/>
      <c r="Z2824" s="24"/>
      <c r="AA2824" s="28"/>
      <c r="AB2824" s="28">
        <v>0.5</v>
      </c>
      <c r="AC2824" s="28"/>
      <c r="AD2824" s="28">
        <v>35</v>
      </c>
      <c r="AE2824" s="28">
        <v>35.000971759999999</v>
      </c>
      <c r="AF2824" t="s">
        <v>668</v>
      </c>
    </row>
    <row r="2825" spans="1:32" ht="18" customHeight="1">
      <c r="A2825" s="22">
        <v>46192</v>
      </c>
      <c r="B2825" s="23" t="s">
        <v>20</v>
      </c>
      <c r="C2825" s="24">
        <v>700</v>
      </c>
      <c r="D2825" s="25">
        <v>354</v>
      </c>
      <c r="E2825" s="26">
        <v>130</v>
      </c>
      <c r="F2825" s="24">
        <v>6</v>
      </c>
      <c r="G2825" s="24">
        <v>3</v>
      </c>
      <c r="H2825" s="23" t="s">
        <v>4293</v>
      </c>
      <c r="I2825" s="23" t="s">
        <v>1444</v>
      </c>
      <c r="J2825" s="23" t="s">
        <v>869</v>
      </c>
      <c r="K2825" s="23" t="s">
        <v>154</v>
      </c>
      <c r="L2825" s="27">
        <v>1.1224000000000001</v>
      </c>
      <c r="M2825" s="25">
        <v>242</v>
      </c>
      <c r="N2825" s="25">
        <v>-869</v>
      </c>
      <c r="O2825" s="24">
        <v>0</v>
      </c>
      <c r="P2825" s="24">
        <v>0</v>
      </c>
      <c r="Q2825" s="24">
        <v>0</v>
      </c>
      <c r="R2825" s="66"/>
      <c r="S2825" s="66"/>
      <c r="T2825" s="66"/>
      <c r="U2825" s="66"/>
      <c r="V2825" s="66"/>
      <c r="W2825" s="24"/>
      <c r="X2825" s="24"/>
      <c r="Y2825" s="24"/>
      <c r="Z2825" s="24"/>
      <c r="AA2825" s="28"/>
      <c r="AB2825" s="28">
        <v>0.5</v>
      </c>
      <c r="AC2825" s="28"/>
      <c r="AD2825" s="28">
        <v>0</v>
      </c>
      <c r="AE2825" s="28">
        <v>0</v>
      </c>
    </row>
    <row r="2826" spans="1:32" ht="18" customHeight="1">
      <c r="A2826" s="22">
        <v>46192</v>
      </c>
      <c r="B2826" s="23" t="s">
        <v>20</v>
      </c>
      <c r="C2826" s="24">
        <v>701</v>
      </c>
      <c r="D2826" s="25">
        <v>2064</v>
      </c>
      <c r="E2826" s="26">
        <v>-1907</v>
      </c>
      <c r="F2826" s="24">
        <v>7</v>
      </c>
      <c r="G2826" s="24">
        <v>7</v>
      </c>
      <c r="H2826" s="23" t="s">
        <v>2932</v>
      </c>
      <c r="I2826" s="23" t="s">
        <v>4294</v>
      </c>
      <c r="J2826" s="23" t="s">
        <v>4294</v>
      </c>
      <c r="K2826" s="23" t="s">
        <v>154</v>
      </c>
      <c r="L2826" s="27">
        <v>0.69199999999999995</v>
      </c>
      <c r="M2826" s="25">
        <v>178</v>
      </c>
      <c r="N2826" s="25">
        <v>-290</v>
      </c>
      <c r="O2826" s="24">
        <v>0</v>
      </c>
      <c r="P2826" s="24">
        <v>1</v>
      </c>
      <c r="Q2826" s="24">
        <v>0</v>
      </c>
      <c r="R2826" s="66"/>
      <c r="S2826" s="66"/>
      <c r="T2826" s="66"/>
      <c r="U2826" s="66"/>
      <c r="V2826" s="66"/>
      <c r="W2826" s="24"/>
      <c r="X2826" s="24"/>
      <c r="Y2826" s="24"/>
      <c r="Z2826" s="24"/>
      <c r="AA2826" s="28"/>
      <c r="AB2826" s="28">
        <v>0.5</v>
      </c>
      <c r="AC2826" s="28"/>
      <c r="AD2826" s="28">
        <v>30</v>
      </c>
      <c r="AE2826" s="28">
        <v>30.000971740000001</v>
      </c>
      <c r="AF2826" t="s">
        <v>661</v>
      </c>
    </row>
    <row r="2827" spans="1:32" ht="18" customHeight="1">
      <c r="A2827" s="22">
        <v>46192</v>
      </c>
      <c r="B2827" s="23" t="s">
        <v>20</v>
      </c>
      <c r="C2827" s="24">
        <v>702</v>
      </c>
      <c r="D2827" s="25">
        <v>196</v>
      </c>
      <c r="E2827" s="26">
        <v>-150</v>
      </c>
      <c r="F2827" s="24">
        <v>1</v>
      </c>
      <c r="G2827" s="24">
        <v>1</v>
      </c>
      <c r="H2827" s="23" t="s">
        <v>3182</v>
      </c>
      <c r="I2827" s="23" t="s">
        <v>2881</v>
      </c>
      <c r="J2827" s="23" t="s">
        <v>2881</v>
      </c>
      <c r="K2827" s="23" t="s">
        <v>154</v>
      </c>
      <c r="L2827" s="27">
        <v>0.74490000000000001</v>
      </c>
      <c r="M2827" s="25">
        <v>-764</v>
      </c>
      <c r="N2827" s="25">
        <v>-2454</v>
      </c>
      <c r="O2827" s="24">
        <v>0</v>
      </c>
      <c r="P2827" s="24">
        <v>2</v>
      </c>
      <c r="Q2827" s="24">
        <v>0</v>
      </c>
      <c r="R2827" s="66"/>
      <c r="S2827" s="66"/>
      <c r="T2827" s="66"/>
      <c r="U2827" s="66"/>
      <c r="V2827" s="66"/>
      <c r="W2827" s="24"/>
      <c r="X2827" s="24"/>
      <c r="Y2827" s="24"/>
      <c r="Z2827" s="24"/>
      <c r="AA2827" s="28"/>
      <c r="AB2827" s="28">
        <v>0.5</v>
      </c>
      <c r="AC2827" s="28"/>
      <c r="AD2827" s="28">
        <v>10</v>
      </c>
      <c r="AE2827" s="28">
        <v>10.00097173</v>
      </c>
      <c r="AF2827" t="s">
        <v>584</v>
      </c>
    </row>
    <row r="2828" spans="1:32" ht="18" customHeight="1">
      <c r="A2828" s="22">
        <v>46192</v>
      </c>
      <c r="B2828" s="23" t="s">
        <v>685</v>
      </c>
      <c r="C2828" s="24">
        <v>752</v>
      </c>
      <c r="D2828" s="25">
        <v>1282</v>
      </c>
      <c r="E2828" s="26">
        <v>-1187</v>
      </c>
      <c r="F2828" s="24">
        <v>7</v>
      </c>
      <c r="G2828" s="24">
        <v>5</v>
      </c>
      <c r="H2828" s="23" t="s">
        <v>1347</v>
      </c>
      <c r="I2828" s="23" t="s">
        <v>877</v>
      </c>
      <c r="J2828" s="23" t="s">
        <v>3388</v>
      </c>
      <c r="K2828" s="23" t="s">
        <v>154</v>
      </c>
      <c r="L2828" s="27">
        <v>0.69140000000000001</v>
      </c>
      <c r="M2828" s="25">
        <v>3163</v>
      </c>
      <c r="N2828" s="25">
        <v>-115</v>
      </c>
      <c r="O2828" s="24">
        <v>0</v>
      </c>
      <c r="P2828" s="24">
        <v>2</v>
      </c>
      <c r="Q2828" s="24">
        <v>0</v>
      </c>
      <c r="R2828" s="66"/>
      <c r="S2828" s="66"/>
      <c r="T2828" s="66"/>
      <c r="U2828" s="66"/>
      <c r="V2828" s="66"/>
      <c r="W2828" s="24"/>
      <c r="X2828" s="24"/>
      <c r="Y2828" s="24"/>
      <c r="Z2828" s="24"/>
      <c r="AA2828" s="28"/>
      <c r="AB2828" s="28">
        <v>0.5</v>
      </c>
      <c r="AC2828" s="28"/>
      <c r="AD2828" s="28">
        <v>30</v>
      </c>
      <c r="AE2828" s="28">
        <v>30.000971719999999</v>
      </c>
      <c r="AF2828" t="s">
        <v>661</v>
      </c>
    </row>
    <row r="2829" spans="1:32" ht="18" customHeight="1">
      <c r="A2829" s="22">
        <v>46192</v>
      </c>
      <c r="B2829" s="23" t="s">
        <v>685</v>
      </c>
      <c r="C2829" s="24">
        <v>753</v>
      </c>
      <c r="D2829" s="25">
        <v>2815</v>
      </c>
      <c r="E2829" s="26">
        <v>4230</v>
      </c>
      <c r="F2829" s="24">
        <v>49</v>
      </c>
      <c r="G2829" s="24">
        <v>13</v>
      </c>
      <c r="H2829" s="23" t="s">
        <v>3121</v>
      </c>
      <c r="I2829" s="23" t="s">
        <v>1548</v>
      </c>
      <c r="J2829" s="23" t="s">
        <v>2140</v>
      </c>
      <c r="K2829" s="23" t="s">
        <v>154</v>
      </c>
      <c r="L2829" s="27">
        <v>1.5008999999999999</v>
      </c>
      <c r="M2829" s="25">
        <v>-682</v>
      </c>
      <c r="N2829" s="25">
        <v>391</v>
      </c>
      <c r="O2829" s="24">
        <v>0</v>
      </c>
      <c r="P2829" s="24">
        <v>3</v>
      </c>
      <c r="Q2829" s="24">
        <v>0</v>
      </c>
      <c r="R2829" s="66"/>
      <c r="S2829" s="66"/>
      <c r="T2829" s="66"/>
      <c r="U2829" s="66"/>
      <c r="V2829" s="66"/>
      <c r="W2829" s="24"/>
      <c r="X2829" s="24"/>
      <c r="Y2829" s="24"/>
      <c r="Z2829" s="24"/>
      <c r="AA2829" s="28"/>
      <c r="AB2829" s="28">
        <v>0.5</v>
      </c>
      <c r="AC2829" s="28"/>
      <c r="AD2829" s="28">
        <v>80</v>
      </c>
      <c r="AE2829" s="28">
        <v>80.000971710000002</v>
      </c>
      <c r="AF2829" t="s">
        <v>155</v>
      </c>
    </row>
    <row r="2830" spans="1:32" ht="18" customHeight="1">
      <c r="A2830" s="22">
        <v>46192</v>
      </c>
      <c r="B2830" s="23" t="s">
        <v>685</v>
      </c>
      <c r="C2830" s="24">
        <v>755</v>
      </c>
      <c r="D2830" s="25">
        <v>2429</v>
      </c>
      <c r="E2830" s="26">
        <v>-189</v>
      </c>
      <c r="F2830" s="24">
        <v>24</v>
      </c>
      <c r="G2830" s="24">
        <v>10</v>
      </c>
      <c r="H2830" s="23" t="s">
        <v>1802</v>
      </c>
      <c r="I2830" s="23" t="s">
        <v>564</v>
      </c>
      <c r="J2830" s="23" t="s">
        <v>4295</v>
      </c>
      <c r="K2830" s="23" t="s">
        <v>154</v>
      </c>
      <c r="L2830" s="27">
        <v>0.97409999999999997</v>
      </c>
      <c r="M2830" s="25">
        <v>-2545</v>
      </c>
      <c r="N2830" s="25">
        <v>-211</v>
      </c>
      <c r="O2830" s="24">
        <v>0</v>
      </c>
      <c r="P2830" s="24">
        <v>5</v>
      </c>
      <c r="Q2830" s="24">
        <v>0</v>
      </c>
      <c r="R2830" s="66"/>
      <c r="S2830" s="66"/>
      <c r="T2830" s="66"/>
      <c r="U2830" s="66"/>
      <c r="V2830" s="66"/>
      <c r="W2830" s="24"/>
      <c r="X2830" s="24"/>
      <c r="Y2830" s="24"/>
      <c r="Z2830" s="24"/>
      <c r="AA2830" s="28"/>
      <c r="AB2830" s="28">
        <v>0.5</v>
      </c>
      <c r="AC2830" s="28"/>
      <c r="AD2830" s="28">
        <v>30</v>
      </c>
      <c r="AE2830" s="28">
        <v>30.000971700000001</v>
      </c>
      <c r="AF2830" t="s">
        <v>661</v>
      </c>
    </row>
    <row r="2831" spans="1:32" ht="18" customHeight="1">
      <c r="A2831" s="22">
        <v>46192</v>
      </c>
      <c r="B2831" s="23" t="s">
        <v>685</v>
      </c>
      <c r="C2831" s="24">
        <v>756</v>
      </c>
      <c r="D2831" s="25">
        <v>639</v>
      </c>
      <c r="E2831" s="26">
        <v>-773</v>
      </c>
      <c r="F2831" s="24">
        <v>2</v>
      </c>
      <c r="G2831" s="24">
        <v>2</v>
      </c>
      <c r="H2831" s="23" t="s">
        <v>3588</v>
      </c>
      <c r="I2831" s="23" t="s">
        <v>4296</v>
      </c>
      <c r="J2831" s="23" t="s">
        <v>4296</v>
      </c>
      <c r="K2831" s="23" t="s">
        <v>154</v>
      </c>
      <c r="L2831" s="27">
        <v>0.5968</v>
      </c>
      <c r="M2831" s="25">
        <v>1519</v>
      </c>
      <c r="N2831" s="25">
        <v>68</v>
      </c>
      <c r="O2831" s="24">
        <v>0</v>
      </c>
      <c r="P2831" s="24">
        <v>6</v>
      </c>
      <c r="Q2831" s="24">
        <v>0</v>
      </c>
      <c r="R2831" s="66"/>
      <c r="S2831" s="66"/>
      <c r="T2831" s="66"/>
      <c r="U2831" s="66"/>
      <c r="V2831" s="66"/>
      <c r="W2831" s="24"/>
      <c r="X2831" s="24"/>
      <c r="Y2831" s="24"/>
      <c r="Z2831" s="24"/>
      <c r="AA2831" s="28"/>
      <c r="AB2831" s="28">
        <v>0.5</v>
      </c>
      <c r="AC2831" s="28"/>
      <c r="AD2831" s="28">
        <v>20</v>
      </c>
      <c r="AE2831" s="28">
        <v>20.00097169</v>
      </c>
      <c r="AF2831" t="s">
        <v>590</v>
      </c>
    </row>
    <row r="2832" spans="1:32" ht="18" customHeight="1">
      <c r="A2832" s="22">
        <v>46192</v>
      </c>
      <c r="B2832" s="23" t="s">
        <v>685</v>
      </c>
      <c r="C2832" s="24">
        <v>757</v>
      </c>
      <c r="D2832" s="25">
        <v>1323</v>
      </c>
      <c r="E2832" s="26">
        <v>-797</v>
      </c>
      <c r="F2832" s="24">
        <v>9</v>
      </c>
      <c r="G2832" s="24">
        <v>3</v>
      </c>
      <c r="H2832" s="23" t="s">
        <v>1754</v>
      </c>
      <c r="I2832" s="23" t="s">
        <v>798</v>
      </c>
      <c r="J2832" s="23" t="s">
        <v>1335</v>
      </c>
      <c r="K2832" s="23" t="s">
        <v>154</v>
      </c>
      <c r="L2832" s="27">
        <v>0.79920000000000002</v>
      </c>
      <c r="M2832" s="25">
        <v>-471</v>
      </c>
      <c r="N2832" s="25">
        <v>-393</v>
      </c>
      <c r="O2832" s="24">
        <v>0</v>
      </c>
      <c r="P2832" s="24">
        <v>7</v>
      </c>
      <c r="Q2832" s="24">
        <v>0</v>
      </c>
      <c r="R2832" s="66"/>
      <c r="S2832" s="66"/>
      <c r="T2832" s="66"/>
      <c r="U2832" s="66"/>
      <c r="V2832" s="66"/>
      <c r="W2832" s="24"/>
      <c r="X2832" s="24"/>
      <c r="Y2832" s="24"/>
      <c r="Z2832" s="24"/>
      <c r="AA2832" s="28"/>
      <c r="AB2832" s="28">
        <v>0.5</v>
      </c>
      <c r="AC2832" s="28"/>
      <c r="AD2832" s="28">
        <v>30</v>
      </c>
      <c r="AE2832" s="28">
        <v>30.000971679999999</v>
      </c>
      <c r="AF2832" t="s">
        <v>661</v>
      </c>
    </row>
    <row r="2833" spans="1:32" ht="18" customHeight="1">
      <c r="A2833" s="22">
        <v>46192</v>
      </c>
      <c r="B2833" s="23" t="s">
        <v>685</v>
      </c>
      <c r="C2833" s="24">
        <v>758</v>
      </c>
      <c r="D2833" s="25">
        <v>897</v>
      </c>
      <c r="E2833" s="26">
        <v>-342</v>
      </c>
      <c r="F2833" s="24">
        <v>9</v>
      </c>
      <c r="G2833" s="24">
        <v>2</v>
      </c>
      <c r="H2833" s="23" t="s">
        <v>1875</v>
      </c>
      <c r="I2833" s="23" t="s">
        <v>2309</v>
      </c>
      <c r="J2833" s="23" t="s">
        <v>3786</v>
      </c>
      <c r="K2833" s="23" t="s">
        <v>154</v>
      </c>
      <c r="L2833" s="27">
        <v>0.87290000000000001</v>
      </c>
      <c r="M2833" s="25">
        <v>-1030</v>
      </c>
      <c r="N2833" s="25">
        <v>-1029</v>
      </c>
      <c r="O2833" s="24">
        <v>0</v>
      </c>
      <c r="P2833" s="24">
        <v>8</v>
      </c>
      <c r="Q2833" s="24">
        <v>0</v>
      </c>
      <c r="R2833" s="66"/>
      <c r="S2833" s="66"/>
      <c r="T2833" s="66"/>
      <c r="U2833" s="66"/>
      <c r="V2833" s="66"/>
      <c r="W2833" s="24"/>
      <c r="X2833" s="24"/>
      <c r="Y2833" s="24"/>
      <c r="Z2833" s="24"/>
      <c r="AA2833" s="28"/>
      <c r="AB2833" s="28">
        <v>0.5</v>
      </c>
      <c r="AC2833" s="28"/>
      <c r="AD2833" s="28">
        <v>10</v>
      </c>
      <c r="AE2833" s="28">
        <v>10.00097167</v>
      </c>
      <c r="AF2833" t="s">
        <v>584</v>
      </c>
    </row>
    <row r="2834" spans="1:32" ht="18" customHeight="1">
      <c r="A2834" s="22">
        <v>46192</v>
      </c>
      <c r="B2834" s="23" t="s">
        <v>685</v>
      </c>
      <c r="C2834" s="24">
        <v>760</v>
      </c>
      <c r="D2834" s="25">
        <v>1031</v>
      </c>
      <c r="E2834" s="26">
        <v>5</v>
      </c>
      <c r="F2834" s="24">
        <v>12</v>
      </c>
      <c r="G2834" s="24">
        <v>4</v>
      </c>
      <c r="H2834" s="23" t="s">
        <v>1043</v>
      </c>
      <c r="I2834" s="23" t="s">
        <v>893</v>
      </c>
      <c r="J2834" s="23" t="s">
        <v>2280</v>
      </c>
      <c r="K2834" s="23" t="s">
        <v>154</v>
      </c>
      <c r="L2834" s="27">
        <v>1.0016</v>
      </c>
      <c r="M2834" s="25">
        <v>879</v>
      </c>
      <c r="N2834" s="25">
        <v>-416</v>
      </c>
      <c r="O2834" s="24">
        <v>0</v>
      </c>
      <c r="P2834" s="24">
        <v>0</v>
      </c>
      <c r="Q2834" s="24">
        <v>0</v>
      </c>
      <c r="R2834" s="66"/>
      <c r="S2834" s="66"/>
      <c r="T2834" s="66"/>
      <c r="U2834" s="66"/>
      <c r="V2834" s="66"/>
      <c r="W2834" s="24"/>
      <c r="X2834" s="24"/>
      <c r="Y2834" s="24"/>
      <c r="Z2834" s="24"/>
      <c r="AA2834" s="28"/>
      <c r="AB2834" s="28">
        <v>0.5</v>
      </c>
      <c r="AC2834" s="28"/>
      <c r="AD2834" s="28">
        <v>35</v>
      </c>
      <c r="AE2834" s="28">
        <v>35.000971659999998</v>
      </c>
      <c r="AF2834" t="s">
        <v>668</v>
      </c>
    </row>
    <row r="2835" spans="1:32" ht="18" customHeight="1">
      <c r="A2835" s="22">
        <v>46192</v>
      </c>
      <c r="B2835" s="23" t="s">
        <v>14</v>
      </c>
      <c r="C2835" s="24">
        <v>501</v>
      </c>
      <c r="D2835" s="25">
        <v>1435</v>
      </c>
      <c r="E2835" s="26">
        <v>-1035</v>
      </c>
      <c r="F2835" s="24">
        <v>2</v>
      </c>
      <c r="G2835" s="24">
        <v>3</v>
      </c>
      <c r="H2835" s="23" t="s">
        <v>319</v>
      </c>
      <c r="I2835" s="23" t="s">
        <v>4297</v>
      </c>
      <c r="J2835" s="23" t="s">
        <v>4298</v>
      </c>
      <c r="K2835" s="23" t="s">
        <v>154</v>
      </c>
      <c r="L2835" s="27">
        <v>0.75960000000000005</v>
      </c>
      <c r="M2835" s="25">
        <v>1975</v>
      </c>
      <c r="N2835" s="25">
        <v>-1959</v>
      </c>
      <c r="O2835" s="24">
        <v>0</v>
      </c>
      <c r="P2835" s="24">
        <v>1</v>
      </c>
      <c r="Q2835" s="24">
        <v>1</v>
      </c>
      <c r="R2835" s="66">
        <v>228.16303445413041</v>
      </c>
      <c r="S2835" s="66">
        <v>6.2893623563219698</v>
      </c>
      <c r="T2835" s="66">
        <v>717.5</v>
      </c>
      <c r="U2835" s="66">
        <v>478.33333333333331</v>
      </c>
      <c r="V2835" s="66">
        <v>287</v>
      </c>
      <c r="W2835" s="24">
        <v>0</v>
      </c>
      <c r="X2835" s="24">
        <v>0</v>
      </c>
      <c r="Y2835" s="24">
        <v>0</v>
      </c>
      <c r="Z2835" s="24">
        <v>0</v>
      </c>
      <c r="AA2835" s="28">
        <v>0</v>
      </c>
      <c r="AB2835" s="28">
        <v>0.5</v>
      </c>
      <c r="AC2835" s="28">
        <v>0</v>
      </c>
      <c r="AD2835" s="28">
        <v>10</v>
      </c>
      <c r="AE2835" s="28">
        <v>10.00097165</v>
      </c>
      <c r="AF2835" t="s">
        <v>584</v>
      </c>
    </row>
    <row r="2836" spans="1:32" ht="18" customHeight="1">
      <c r="A2836" s="22">
        <v>46192</v>
      </c>
      <c r="B2836" s="23" t="s">
        <v>14</v>
      </c>
      <c r="C2836" s="24">
        <v>502</v>
      </c>
      <c r="D2836" s="25">
        <v>4371</v>
      </c>
      <c r="E2836" s="26">
        <v>1496</v>
      </c>
      <c r="F2836" s="24">
        <v>22</v>
      </c>
      <c r="G2836" s="24">
        <v>14</v>
      </c>
      <c r="H2836" s="23" t="s">
        <v>3318</v>
      </c>
      <c r="I2836" s="23" t="s">
        <v>4299</v>
      </c>
      <c r="J2836" s="23" t="s">
        <v>1368</v>
      </c>
      <c r="K2836" s="23" t="s">
        <v>154</v>
      </c>
      <c r="L2836" s="27">
        <v>1.1141000000000001</v>
      </c>
      <c r="M2836" s="25">
        <v>-316</v>
      </c>
      <c r="N2836" s="25">
        <v>-316</v>
      </c>
      <c r="O2836" s="24">
        <v>0</v>
      </c>
      <c r="P2836" s="24">
        <v>2</v>
      </c>
      <c r="Q2836" s="24">
        <v>1</v>
      </c>
      <c r="R2836" s="66">
        <v>740.47369240348689</v>
      </c>
      <c r="S2836" s="66">
        <v>5.9029781136616339</v>
      </c>
      <c r="T2836" s="66">
        <v>198.68181818181819</v>
      </c>
      <c r="U2836" s="66">
        <v>312.21428571428572</v>
      </c>
      <c r="V2836" s="66">
        <v>121.4166666666667</v>
      </c>
      <c r="W2836" s="24">
        <v>7</v>
      </c>
      <c r="X2836" s="24">
        <v>3</v>
      </c>
      <c r="Y2836" s="24">
        <v>5</v>
      </c>
      <c r="Z2836" s="24">
        <v>7</v>
      </c>
      <c r="AA2836" s="28">
        <v>5.5</v>
      </c>
      <c r="AB2836" s="28">
        <v>0.6</v>
      </c>
      <c r="AC2836" s="28">
        <v>3.3</v>
      </c>
      <c r="AD2836" s="28">
        <v>33</v>
      </c>
      <c r="AE2836" s="28">
        <v>33.000971640000003</v>
      </c>
      <c r="AF2836" t="s">
        <v>4096</v>
      </c>
    </row>
    <row r="2837" spans="1:32" ht="18" customHeight="1">
      <c r="A2837" s="22">
        <v>46192</v>
      </c>
      <c r="B2837" s="23" t="s">
        <v>14</v>
      </c>
      <c r="C2837" s="24">
        <v>503</v>
      </c>
      <c r="D2837" s="25">
        <v>1339</v>
      </c>
      <c r="E2837" s="26">
        <v>-942</v>
      </c>
      <c r="F2837" s="24">
        <v>1</v>
      </c>
      <c r="G2837" s="24">
        <v>4</v>
      </c>
      <c r="H2837" s="23" t="s">
        <v>1396</v>
      </c>
      <c r="I2837" s="23" t="s">
        <v>4300</v>
      </c>
      <c r="J2837" s="23" t="s">
        <v>656</v>
      </c>
      <c r="K2837" s="23" t="s">
        <v>154</v>
      </c>
      <c r="L2837" s="27">
        <v>0.76549999999999996</v>
      </c>
      <c r="M2837" s="25">
        <v>-751</v>
      </c>
      <c r="N2837" s="25">
        <v>2241</v>
      </c>
      <c r="O2837" s="24">
        <v>0</v>
      </c>
      <c r="P2837" s="24">
        <v>3</v>
      </c>
      <c r="Q2837" s="24">
        <v>1</v>
      </c>
      <c r="R2837" s="66">
        <v>227.44681403071809</v>
      </c>
      <c r="S2837" s="66">
        <v>5.8870905961301334</v>
      </c>
      <c r="T2837" s="66">
        <v>1339</v>
      </c>
      <c r="U2837" s="66">
        <v>334.75</v>
      </c>
      <c r="V2837" s="66">
        <v>267.8</v>
      </c>
      <c r="W2837" s="24">
        <v>0</v>
      </c>
      <c r="X2837" s="24">
        <v>2</v>
      </c>
      <c r="Y2837" s="24">
        <v>0</v>
      </c>
      <c r="Z2837" s="24">
        <v>7</v>
      </c>
      <c r="AA2837" s="28">
        <v>2.25</v>
      </c>
      <c r="AB2837" s="28">
        <v>0.5</v>
      </c>
      <c r="AC2837" s="28">
        <v>1.125</v>
      </c>
      <c r="AD2837" s="28">
        <v>21.2</v>
      </c>
      <c r="AE2837" s="28">
        <v>21.200971630000002</v>
      </c>
      <c r="AF2837" t="s">
        <v>618</v>
      </c>
    </row>
    <row r="2838" spans="1:32" ht="18" customHeight="1">
      <c r="A2838" s="22">
        <v>46192</v>
      </c>
      <c r="B2838" s="23" t="s">
        <v>14</v>
      </c>
      <c r="C2838" s="24">
        <v>505</v>
      </c>
      <c r="D2838" s="25">
        <v>6321</v>
      </c>
      <c r="E2838" s="26">
        <v>-749</v>
      </c>
      <c r="F2838" s="24">
        <v>24</v>
      </c>
      <c r="G2838" s="24">
        <v>16</v>
      </c>
      <c r="H2838" s="23" t="s">
        <v>292</v>
      </c>
      <c r="I2838" s="23" t="s">
        <v>4301</v>
      </c>
      <c r="J2838" s="23" t="s">
        <v>4302</v>
      </c>
      <c r="K2838" s="23" t="s">
        <v>154</v>
      </c>
      <c r="L2838" s="27">
        <v>0.96050000000000002</v>
      </c>
      <c r="M2838" s="25">
        <v>-40</v>
      </c>
      <c r="N2838" s="25">
        <v>-1838</v>
      </c>
      <c r="O2838" s="24">
        <v>0</v>
      </c>
      <c r="P2838" s="24">
        <v>5</v>
      </c>
      <c r="Q2838" s="24">
        <v>1</v>
      </c>
      <c r="R2838" s="66">
        <v>992.15473225404719</v>
      </c>
      <c r="S2838" s="66">
        <v>6.3709820600658791</v>
      </c>
      <c r="T2838" s="66">
        <v>263.375</v>
      </c>
      <c r="U2838" s="66">
        <v>395.0625</v>
      </c>
      <c r="V2838" s="66">
        <v>158.02500000000001</v>
      </c>
      <c r="W2838" s="24">
        <v>0</v>
      </c>
      <c r="X2838" s="24">
        <v>0</v>
      </c>
      <c r="Y2838" s="24">
        <v>0</v>
      </c>
      <c r="Z2838" s="24">
        <v>0</v>
      </c>
      <c r="AA2838" s="28">
        <v>0</v>
      </c>
      <c r="AB2838" s="28">
        <v>0.8</v>
      </c>
      <c r="AC2838" s="28">
        <v>0</v>
      </c>
      <c r="AD2838" s="28">
        <v>10</v>
      </c>
      <c r="AE2838" s="28">
        <v>10.00097162</v>
      </c>
      <c r="AF2838" t="s">
        <v>584</v>
      </c>
    </row>
    <row r="2839" spans="1:32" ht="18" customHeight="1">
      <c r="A2839" s="22">
        <v>46192</v>
      </c>
      <c r="B2839" s="23" t="s">
        <v>14</v>
      </c>
      <c r="C2839" s="24">
        <v>506</v>
      </c>
      <c r="D2839" s="25">
        <v>1073</v>
      </c>
      <c r="E2839" s="26">
        <v>-687</v>
      </c>
      <c r="F2839" s="24">
        <v>2</v>
      </c>
      <c r="G2839" s="24">
        <v>2</v>
      </c>
      <c r="H2839" s="23" t="s">
        <v>2634</v>
      </c>
      <c r="I2839" s="23" t="s">
        <v>2635</v>
      </c>
      <c r="J2839" s="23" t="s">
        <v>2635</v>
      </c>
      <c r="K2839" s="23" t="s">
        <v>154</v>
      </c>
      <c r="L2839" s="27">
        <v>0.78659999999999997</v>
      </c>
      <c r="M2839" s="25">
        <v>-52</v>
      </c>
      <c r="N2839" s="25">
        <v>-1126</v>
      </c>
      <c r="O2839" s="24">
        <v>0</v>
      </c>
      <c r="P2839" s="24">
        <v>6</v>
      </c>
      <c r="Q2839" s="24">
        <v>1</v>
      </c>
      <c r="R2839" s="66">
        <v>169.25134910751351</v>
      </c>
      <c r="S2839" s="66">
        <v>6.3396835869142683</v>
      </c>
      <c r="T2839" s="66">
        <v>536.5</v>
      </c>
      <c r="U2839" s="66">
        <v>536.5</v>
      </c>
      <c r="V2839" s="66">
        <v>268.25</v>
      </c>
      <c r="W2839" s="24">
        <v>0</v>
      </c>
      <c r="X2839" s="24">
        <v>0</v>
      </c>
      <c r="Y2839" s="24">
        <v>0</v>
      </c>
      <c r="Z2839" s="24">
        <v>0</v>
      </c>
      <c r="AA2839" s="28">
        <v>0</v>
      </c>
      <c r="AB2839" s="28">
        <v>0.5</v>
      </c>
      <c r="AC2839" s="28">
        <v>0</v>
      </c>
      <c r="AD2839" s="28">
        <v>20</v>
      </c>
      <c r="AE2839" s="28">
        <v>20.000971610000001</v>
      </c>
      <c r="AF2839" t="s">
        <v>590</v>
      </c>
    </row>
    <row r="2840" spans="1:32" ht="18" customHeight="1">
      <c r="A2840" s="22">
        <v>46192</v>
      </c>
      <c r="B2840" s="23" t="s">
        <v>14</v>
      </c>
      <c r="C2840" s="24">
        <v>507</v>
      </c>
      <c r="D2840" s="25">
        <v>3712</v>
      </c>
      <c r="E2840" s="26">
        <v>514</v>
      </c>
      <c r="F2840" s="24">
        <v>18</v>
      </c>
      <c r="G2840" s="24">
        <v>9</v>
      </c>
      <c r="H2840" s="23" t="s">
        <v>1111</v>
      </c>
      <c r="I2840" s="23" t="s">
        <v>1340</v>
      </c>
      <c r="J2840" s="23" t="s">
        <v>4168</v>
      </c>
      <c r="K2840" s="23" t="s">
        <v>154</v>
      </c>
      <c r="L2840" s="27">
        <v>1.0462</v>
      </c>
      <c r="M2840" s="25">
        <v>126</v>
      </c>
      <c r="N2840" s="25">
        <v>2152</v>
      </c>
      <c r="O2840" s="24">
        <v>0</v>
      </c>
      <c r="P2840" s="24">
        <v>7</v>
      </c>
      <c r="Q2840" s="24">
        <v>1</v>
      </c>
      <c r="R2840" s="66">
        <v>589.44385637193852</v>
      </c>
      <c r="S2840" s="66">
        <v>6.2974615137183338</v>
      </c>
      <c r="T2840" s="66">
        <v>206.2222222222222</v>
      </c>
      <c r="U2840" s="66">
        <v>412.44444444444451</v>
      </c>
      <c r="V2840" s="66">
        <v>137.4814814814815</v>
      </c>
      <c r="W2840" s="24">
        <v>7</v>
      </c>
      <c r="X2840" s="24">
        <v>0</v>
      </c>
      <c r="Y2840" s="24">
        <v>3</v>
      </c>
      <c r="Z2840" s="24">
        <v>0</v>
      </c>
      <c r="AA2840" s="28">
        <v>2.5</v>
      </c>
      <c r="AB2840" s="28">
        <v>0.6</v>
      </c>
      <c r="AC2840" s="28">
        <v>1.5</v>
      </c>
      <c r="AD2840" s="28">
        <v>15</v>
      </c>
      <c r="AE2840" s="28">
        <v>15.0009716</v>
      </c>
      <c r="AF2840" t="s">
        <v>859</v>
      </c>
    </row>
    <row r="2841" spans="1:32" ht="18" customHeight="1">
      <c r="A2841" s="22">
        <v>46192</v>
      </c>
      <c r="B2841" s="23" t="s">
        <v>22</v>
      </c>
      <c r="C2841" s="24">
        <v>671</v>
      </c>
      <c r="D2841" s="25">
        <v>5551</v>
      </c>
      <c r="E2841" s="26">
        <v>3174</v>
      </c>
      <c r="F2841" s="24">
        <v>74</v>
      </c>
      <c r="G2841" s="24">
        <v>27</v>
      </c>
      <c r="H2841" s="23" t="s">
        <v>2471</v>
      </c>
      <c r="I2841" s="23" t="s">
        <v>4211</v>
      </c>
      <c r="J2841" s="23" t="s">
        <v>2499</v>
      </c>
      <c r="K2841" s="23" t="s">
        <v>154</v>
      </c>
      <c r="L2841" s="27">
        <v>1.1906000000000001</v>
      </c>
      <c r="M2841" s="25">
        <v>9393</v>
      </c>
      <c r="N2841" s="25">
        <v>-2391</v>
      </c>
      <c r="O2841" s="24">
        <v>0</v>
      </c>
      <c r="P2841" s="24">
        <v>1</v>
      </c>
      <c r="Q2841" s="24">
        <v>0</v>
      </c>
      <c r="R2841" s="66"/>
      <c r="S2841" s="66"/>
      <c r="T2841" s="66"/>
      <c r="U2841" s="66"/>
      <c r="V2841" s="66"/>
      <c r="W2841" s="24"/>
      <c r="X2841" s="24"/>
      <c r="Y2841" s="24"/>
      <c r="Z2841" s="24"/>
      <c r="AA2841" s="28"/>
      <c r="AB2841" s="28">
        <v>0.8</v>
      </c>
      <c r="AC2841" s="28"/>
      <c r="AD2841" s="28">
        <v>80</v>
      </c>
      <c r="AE2841" s="28">
        <v>80.000971590000006</v>
      </c>
      <c r="AF2841" t="s">
        <v>155</v>
      </c>
    </row>
    <row r="2842" spans="1:32" ht="18" customHeight="1">
      <c r="A2842" s="22">
        <v>46192</v>
      </c>
      <c r="B2842" s="23" t="s">
        <v>22</v>
      </c>
      <c r="C2842" s="24">
        <v>672</v>
      </c>
      <c r="D2842" s="25">
        <v>6538</v>
      </c>
      <c r="E2842" s="26">
        <v>-3658</v>
      </c>
      <c r="F2842" s="24">
        <v>48</v>
      </c>
      <c r="G2842" s="24">
        <v>16</v>
      </c>
      <c r="H2842" s="23" t="s">
        <v>176</v>
      </c>
      <c r="I2842" s="23" t="s">
        <v>228</v>
      </c>
      <c r="J2842" s="23" t="s">
        <v>4303</v>
      </c>
      <c r="K2842" s="23" t="s">
        <v>154</v>
      </c>
      <c r="L2842" s="27">
        <v>0.8135</v>
      </c>
      <c r="M2842" s="25">
        <v>-4567</v>
      </c>
      <c r="N2842" s="25">
        <v>-295</v>
      </c>
      <c r="O2842" s="24">
        <v>0</v>
      </c>
      <c r="P2842" s="24">
        <v>2</v>
      </c>
      <c r="Q2842" s="24">
        <v>0</v>
      </c>
      <c r="R2842" s="66"/>
      <c r="S2842" s="66"/>
      <c r="T2842" s="66"/>
      <c r="U2842" s="66"/>
      <c r="V2842" s="66"/>
      <c r="W2842" s="24"/>
      <c r="X2842" s="24"/>
      <c r="Y2842" s="24"/>
      <c r="Z2842" s="24"/>
      <c r="AA2842" s="28"/>
      <c r="AB2842" s="28">
        <v>0.8</v>
      </c>
      <c r="AC2842" s="28"/>
      <c r="AD2842" s="28">
        <v>30</v>
      </c>
      <c r="AE2842" s="28">
        <v>30.000971580000002</v>
      </c>
      <c r="AF2842" t="s">
        <v>661</v>
      </c>
    </row>
    <row r="2843" spans="1:32" ht="18" customHeight="1">
      <c r="A2843" s="22">
        <v>46192</v>
      </c>
      <c r="B2843" s="23" t="s">
        <v>22</v>
      </c>
      <c r="C2843" s="24">
        <v>673</v>
      </c>
      <c r="D2843" s="25">
        <v>5876</v>
      </c>
      <c r="E2843" s="26">
        <v>-2350</v>
      </c>
      <c r="F2843" s="24">
        <v>53</v>
      </c>
      <c r="G2843" s="24">
        <v>15</v>
      </c>
      <c r="H2843" s="23" t="s">
        <v>2235</v>
      </c>
      <c r="I2843" s="23" t="s">
        <v>3192</v>
      </c>
      <c r="J2843" s="23" t="s">
        <v>4304</v>
      </c>
      <c r="K2843" s="23" t="s">
        <v>154</v>
      </c>
      <c r="L2843" s="27">
        <v>0.86670000000000003</v>
      </c>
      <c r="M2843" s="25">
        <v>-2299</v>
      </c>
      <c r="N2843" s="25">
        <v>-29</v>
      </c>
      <c r="O2843" s="24">
        <v>0</v>
      </c>
      <c r="P2843" s="24">
        <v>3</v>
      </c>
      <c r="Q2843" s="24">
        <v>0</v>
      </c>
      <c r="R2843" s="66"/>
      <c r="S2843" s="66"/>
      <c r="T2843" s="66"/>
      <c r="U2843" s="66"/>
      <c r="V2843" s="66"/>
      <c r="W2843" s="24"/>
      <c r="X2843" s="24"/>
      <c r="Y2843" s="24"/>
      <c r="Z2843" s="24"/>
      <c r="AA2843" s="28"/>
      <c r="AB2843" s="28">
        <v>0.8</v>
      </c>
      <c r="AC2843" s="28"/>
      <c r="AD2843" s="28">
        <v>30</v>
      </c>
      <c r="AE2843" s="28">
        <v>30.000971570000001</v>
      </c>
      <c r="AF2843" t="s">
        <v>661</v>
      </c>
    </row>
    <row r="2844" spans="1:32" ht="18" customHeight="1">
      <c r="A2844" s="22">
        <v>46192</v>
      </c>
      <c r="B2844" s="23" t="s">
        <v>22</v>
      </c>
      <c r="C2844" s="24">
        <v>675</v>
      </c>
      <c r="D2844" s="25">
        <v>7283</v>
      </c>
      <c r="E2844" s="26">
        <v>-5416</v>
      </c>
      <c r="F2844" s="24">
        <v>46</v>
      </c>
      <c r="G2844" s="24">
        <v>15</v>
      </c>
      <c r="H2844" s="23" t="s">
        <v>2112</v>
      </c>
      <c r="I2844" s="23" t="s">
        <v>775</v>
      </c>
      <c r="J2844" s="23" t="s">
        <v>4305</v>
      </c>
      <c r="K2844" s="23" t="s">
        <v>154</v>
      </c>
      <c r="L2844" s="27">
        <v>0.75209999999999999</v>
      </c>
      <c r="M2844" s="25">
        <v>-6389</v>
      </c>
      <c r="N2844" s="25">
        <v>414</v>
      </c>
      <c r="O2844" s="24">
        <v>0</v>
      </c>
      <c r="P2844" s="24">
        <v>5</v>
      </c>
      <c r="Q2844" s="24">
        <v>0</v>
      </c>
      <c r="R2844" s="66"/>
      <c r="S2844" s="66"/>
      <c r="T2844" s="66"/>
      <c r="U2844" s="66"/>
      <c r="V2844" s="66"/>
      <c r="W2844" s="24"/>
      <c r="X2844" s="24"/>
      <c r="Y2844" s="24"/>
      <c r="Z2844" s="24"/>
      <c r="AA2844" s="28"/>
      <c r="AB2844" s="28">
        <v>1</v>
      </c>
      <c r="AC2844" s="28"/>
      <c r="AD2844" s="28">
        <v>30</v>
      </c>
      <c r="AE2844" s="28">
        <v>30.00097156</v>
      </c>
      <c r="AF2844" t="s">
        <v>661</v>
      </c>
    </row>
    <row r="2845" spans="1:32" ht="18" customHeight="1">
      <c r="A2845" s="22">
        <v>46192</v>
      </c>
      <c r="B2845" s="23" t="s">
        <v>22</v>
      </c>
      <c r="C2845" s="24">
        <v>676</v>
      </c>
      <c r="D2845" s="25">
        <v>6377</v>
      </c>
      <c r="E2845" s="26">
        <v>-2577</v>
      </c>
      <c r="F2845" s="24">
        <v>60</v>
      </c>
      <c r="G2845" s="24">
        <v>22</v>
      </c>
      <c r="H2845" s="23" t="s">
        <v>4306</v>
      </c>
      <c r="I2845" s="23" t="s">
        <v>4307</v>
      </c>
      <c r="J2845" s="23" t="s">
        <v>3290</v>
      </c>
      <c r="K2845" s="23" t="s">
        <v>154</v>
      </c>
      <c r="L2845" s="27">
        <v>0.86529999999999996</v>
      </c>
      <c r="M2845" s="25">
        <v>4021</v>
      </c>
      <c r="N2845" s="25">
        <v>-128</v>
      </c>
      <c r="O2845" s="24">
        <v>0</v>
      </c>
      <c r="P2845" s="24">
        <v>6</v>
      </c>
      <c r="Q2845" s="24">
        <v>0</v>
      </c>
      <c r="R2845" s="66"/>
      <c r="S2845" s="66"/>
      <c r="T2845" s="66"/>
      <c r="U2845" s="66"/>
      <c r="V2845" s="66"/>
      <c r="W2845" s="24"/>
      <c r="X2845" s="24"/>
      <c r="Y2845" s="24"/>
      <c r="Z2845" s="24"/>
      <c r="AA2845" s="28"/>
      <c r="AB2845" s="28">
        <v>0.8</v>
      </c>
      <c r="AC2845" s="28"/>
      <c r="AD2845" s="28">
        <v>40</v>
      </c>
      <c r="AE2845" s="28">
        <v>40.000971550000003</v>
      </c>
      <c r="AF2845" t="s">
        <v>664</v>
      </c>
    </row>
    <row r="2846" spans="1:32" ht="18" customHeight="1">
      <c r="A2846" s="22">
        <v>46192</v>
      </c>
      <c r="B2846" s="23" t="s">
        <v>22</v>
      </c>
      <c r="C2846" s="24">
        <v>677</v>
      </c>
      <c r="D2846" s="25">
        <v>5292</v>
      </c>
      <c r="E2846" s="26">
        <v>-4304</v>
      </c>
      <c r="F2846" s="24">
        <v>31</v>
      </c>
      <c r="G2846" s="24">
        <v>9</v>
      </c>
      <c r="H2846" s="23" t="s">
        <v>2313</v>
      </c>
      <c r="I2846" s="23" t="s">
        <v>2772</v>
      </c>
      <c r="J2846" s="23" t="s">
        <v>1126</v>
      </c>
      <c r="K2846" s="23" t="s">
        <v>154</v>
      </c>
      <c r="L2846" s="27">
        <v>0.72889999999999999</v>
      </c>
      <c r="M2846" s="25">
        <v>5893</v>
      </c>
      <c r="N2846" s="25">
        <v>10401</v>
      </c>
      <c r="O2846" s="24">
        <v>0</v>
      </c>
      <c r="P2846" s="24">
        <v>7</v>
      </c>
      <c r="Q2846" s="24">
        <v>0</v>
      </c>
      <c r="R2846" s="66"/>
      <c r="S2846" s="66"/>
      <c r="T2846" s="66"/>
      <c r="U2846" s="66"/>
      <c r="V2846" s="66"/>
      <c r="W2846" s="24"/>
      <c r="X2846" s="24"/>
      <c r="Y2846" s="24"/>
      <c r="Z2846" s="24"/>
      <c r="AA2846" s="28"/>
      <c r="AB2846" s="28">
        <v>0.8</v>
      </c>
      <c r="AC2846" s="28"/>
      <c r="AD2846" s="28">
        <v>30</v>
      </c>
      <c r="AE2846" s="28">
        <v>30.000971539999998</v>
      </c>
      <c r="AF2846" t="s">
        <v>661</v>
      </c>
    </row>
    <row r="2847" spans="1:32" ht="18" customHeight="1">
      <c r="A2847" s="22">
        <v>46192</v>
      </c>
      <c r="B2847" s="23" t="s">
        <v>38</v>
      </c>
      <c r="C2847" s="24">
        <v>703</v>
      </c>
      <c r="D2847" s="25">
        <v>2749</v>
      </c>
      <c r="E2847" s="26">
        <v>-302</v>
      </c>
      <c r="F2847" s="24">
        <v>21</v>
      </c>
      <c r="G2847" s="24">
        <v>9</v>
      </c>
      <c r="H2847" s="23" t="s">
        <v>1593</v>
      </c>
      <c r="I2847" s="23" t="s">
        <v>3880</v>
      </c>
      <c r="J2847" s="23" t="s">
        <v>4308</v>
      </c>
      <c r="K2847" s="23" t="s">
        <v>154</v>
      </c>
      <c r="L2847" s="27">
        <v>0.96340000000000003</v>
      </c>
      <c r="M2847" s="25">
        <v>-715</v>
      </c>
      <c r="N2847" s="25">
        <v>-363</v>
      </c>
      <c r="O2847" s="24">
        <v>0</v>
      </c>
      <c r="P2847" s="24">
        <v>3</v>
      </c>
      <c r="Q2847" s="24">
        <v>0</v>
      </c>
      <c r="R2847" s="66"/>
      <c r="S2847" s="66"/>
      <c r="T2847" s="66"/>
      <c r="U2847" s="66"/>
      <c r="V2847" s="66"/>
      <c r="W2847" s="24"/>
      <c r="X2847" s="24"/>
      <c r="Y2847" s="24"/>
      <c r="Z2847" s="24"/>
      <c r="AA2847" s="28"/>
      <c r="AB2847" s="28">
        <v>0.5</v>
      </c>
      <c r="AC2847" s="28"/>
      <c r="AD2847" s="28">
        <v>30</v>
      </c>
      <c r="AE2847" s="28">
        <v>30.000971530000001</v>
      </c>
      <c r="AF2847" t="s">
        <v>661</v>
      </c>
    </row>
    <row r="2848" spans="1:32" ht="18" customHeight="1">
      <c r="A2848" s="22">
        <v>46192</v>
      </c>
      <c r="B2848" s="23" t="s">
        <v>38</v>
      </c>
      <c r="C2848" s="24">
        <v>705</v>
      </c>
      <c r="D2848" s="25">
        <v>167</v>
      </c>
      <c r="E2848" s="26">
        <v>-110</v>
      </c>
      <c r="F2848" s="24">
        <v>1</v>
      </c>
      <c r="G2848" s="24">
        <v>1</v>
      </c>
      <c r="H2848" s="23" t="s">
        <v>2532</v>
      </c>
      <c r="I2848" s="23" t="s">
        <v>3408</v>
      </c>
      <c r="J2848" s="23" t="s">
        <v>3408</v>
      </c>
      <c r="K2848" s="23" t="s">
        <v>154</v>
      </c>
      <c r="L2848" s="27">
        <v>0.78039999999999998</v>
      </c>
      <c r="M2848" s="25">
        <v>5675</v>
      </c>
      <c r="N2848" s="25">
        <v>-239</v>
      </c>
      <c r="O2848" s="24">
        <v>0</v>
      </c>
      <c r="P2848" s="24">
        <v>5</v>
      </c>
      <c r="Q2848" s="24">
        <v>0</v>
      </c>
      <c r="R2848" s="66"/>
      <c r="S2848" s="66"/>
      <c r="T2848" s="66"/>
      <c r="U2848" s="66"/>
      <c r="V2848" s="66"/>
      <c r="W2848" s="24"/>
      <c r="X2848" s="24"/>
      <c r="Y2848" s="24"/>
      <c r="Z2848" s="24"/>
      <c r="AA2848" s="28"/>
      <c r="AB2848" s="28">
        <v>0.5</v>
      </c>
      <c r="AC2848" s="28"/>
      <c r="AD2848" s="28">
        <v>10</v>
      </c>
      <c r="AE2848" s="28">
        <v>10.00097152</v>
      </c>
      <c r="AF2848" t="s">
        <v>584</v>
      </c>
    </row>
    <row r="2849" spans="1:32" ht="18" customHeight="1">
      <c r="A2849" s="22">
        <v>46192</v>
      </c>
      <c r="B2849" s="23" t="s">
        <v>38</v>
      </c>
      <c r="C2849" s="24">
        <v>706</v>
      </c>
      <c r="D2849" s="25">
        <v>1320</v>
      </c>
      <c r="E2849" s="26">
        <v>-897</v>
      </c>
      <c r="F2849" s="24">
        <v>6</v>
      </c>
      <c r="G2849" s="24">
        <v>7</v>
      </c>
      <c r="H2849" s="23" t="s">
        <v>556</v>
      </c>
      <c r="I2849" s="23" t="s">
        <v>2833</v>
      </c>
      <c r="J2849" s="23" t="s">
        <v>2956</v>
      </c>
      <c r="K2849" s="23" t="s">
        <v>154</v>
      </c>
      <c r="L2849" s="27">
        <v>0.77349999999999997</v>
      </c>
      <c r="M2849" s="25">
        <v>-1421</v>
      </c>
      <c r="N2849" s="25">
        <v>11804</v>
      </c>
      <c r="O2849" s="24">
        <v>0</v>
      </c>
      <c r="P2849" s="24">
        <v>6</v>
      </c>
      <c r="Q2849" s="24">
        <v>0</v>
      </c>
      <c r="R2849" s="66"/>
      <c r="S2849" s="66"/>
      <c r="T2849" s="66"/>
      <c r="U2849" s="66"/>
      <c r="V2849" s="66"/>
      <c r="W2849" s="24"/>
      <c r="X2849" s="24"/>
      <c r="Y2849" s="24"/>
      <c r="Z2849" s="24"/>
      <c r="AA2849" s="28"/>
      <c r="AB2849" s="28">
        <v>0.5</v>
      </c>
      <c r="AC2849" s="28"/>
      <c r="AD2849" s="28">
        <v>40</v>
      </c>
      <c r="AE2849" s="28">
        <v>40.000971509999999</v>
      </c>
      <c r="AF2849" t="s">
        <v>664</v>
      </c>
    </row>
    <row r="2850" spans="1:32" ht="18" customHeight="1">
      <c r="A2850" s="22">
        <v>46192</v>
      </c>
      <c r="B2850" s="23" t="s">
        <v>38</v>
      </c>
      <c r="C2850" s="24">
        <v>707</v>
      </c>
      <c r="D2850" s="25">
        <v>2288</v>
      </c>
      <c r="E2850" s="26">
        <v>934</v>
      </c>
      <c r="F2850" s="24">
        <v>16</v>
      </c>
      <c r="G2850" s="24">
        <v>9</v>
      </c>
      <c r="H2850" s="23" t="s">
        <v>2274</v>
      </c>
      <c r="I2850" s="23" t="s">
        <v>768</v>
      </c>
      <c r="J2850" s="23" t="s">
        <v>4309</v>
      </c>
      <c r="K2850" s="23" t="s">
        <v>154</v>
      </c>
      <c r="L2850" s="27">
        <v>1.1361000000000001</v>
      </c>
      <c r="M2850" s="25">
        <v>-137</v>
      </c>
      <c r="N2850" s="25">
        <v>661</v>
      </c>
      <c r="O2850" s="24">
        <v>0</v>
      </c>
      <c r="P2850" s="24">
        <v>7</v>
      </c>
      <c r="Q2850" s="24">
        <v>0</v>
      </c>
      <c r="R2850" s="66"/>
      <c r="S2850" s="66"/>
      <c r="T2850" s="66"/>
      <c r="U2850" s="66"/>
      <c r="V2850" s="66"/>
      <c r="W2850" s="24"/>
      <c r="X2850" s="24"/>
      <c r="Y2850" s="24"/>
      <c r="Z2850" s="24"/>
      <c r="AA2850" s="28"/>
      <c r="AB2850" s="28">
        <v>0.5</v>
      </c>
      <c r="AC2850" s="28"/>
      <c r="AD2850" s="28">
        <v>35</v>
      </c>
      <c r="AE2850" s="28">
        <v>35.000971499999999</v>
      </c>
      <c r="AF2850" t="s">
        <v>668</v>
      </c>
    </row>
    <row r="2851" spans="1:32" ht="18" customHeight="1">
      <c r="A2851" s="22">
        <v>46192</v>
      </c>
      <c r="B2851" s="23" t="s">
        <v>38</v>
      </c>
      <c r="C2851" s="24">
        <v>708</v>
      </c>
      <c r="D2851" s="25">
        <v>636</v>
      </c>
      <c r="E2851" s="26">
        <v>2101</v>
      </c>
      <c r="F2851" s="24">
        <v>14</v>
      </c>
      <c r="G2851" s="24">
        <v>3</v>
      </c>
      <c r="H2851" s="23" t="s">
        <v>4310</v>
      </c>
      <c r="I2851" s="23" t="s">
        <v>3121</v>
      </c>
      <c r="J2851" s="23" t="s">
        <v>2100</v>
      </c>
      <c r="K2851" s="23" t="s">
        <v>154</v>
      </c>
      <c r="L2851" s="27">
        <v>2.1012</v>
      </c>
      <c r="M2851" s="25">
        <v>-1183</v>
      </c>
      <c r="N2851" s="25">
        <v>-526</v>
      </c>
      <c r="O2851" s="24">
        <v>0</v>
      </c>
      <c r="P2851" s="24">
        <v>8</v>
      </c>
      <c r="Q2851" s="24">
        <v>0</v>
      </c>
      <c r="R2851" s="66"/>
      <c r="S2851" s="66"/>
      <c r="T2851" s="66"/>
      <c r="U2851" s="66"/>
      <c r="V2851" s="66"/>
      <c r="W2851" s="24"/>
      <c r="X2851" s="24"/>
      <c r="Y2851" s="24"/>
      <c r="Z2851" s="24"/>
      <c r="AA2851" s="28"/>
      <c r="AB2851" s="28">
        <v>0.5</v>
      </c>
      <c r="AC2851" s="28"/>
      <c r="AD2851" s="28">
        <v>0</v>
      </c>
      <c r="AE2851" s="28">
        <v>0</v>
      </c>
    </row>
    <row r="2852" spans="1:32" ht="18" customHeight="1">
      <c r="A2852" s="22">
        <v>46192</v>
      </c>
      <c r="B2852" s="23" t="s">
        <v>38</v>
      </c>
      <c r="C2852" s="24">
        <v>710</v>
      </c>
      <c r="D2852" s="25">
        <v>1507</v>
      </c>
      <c r="E2852" s="26">
        <v>2418</v>
      </c>
      <c r="F2852" s="24">
        <v>16</v>
      </c>
      <c r="G2852" s="24">
        <v>4</v>
      </c>
      <c r="H2852" s="23" t="s">
        <v>4311</v>
      </c>
      <c r="I2852" s="23" t="s">
        <v>1581</v>
      </c>
      <c r="J2852" s="23" t="s">
        <v>4312</v>
      </c>
      <c r="K2852" s="23" t="s">
        <v>154</v>
      </c>
      <c r="L2852" s="27">
        <v>1.5347999999999999</v>
      </c>
      <c r="M2852" s="25">
        <v>-1535</v>
      </c>
      <c r="N2852" s="25">
        <v>-992</v>
      </c>
      <c r="O2852" s="24">
        <v>0</v>
      </c>
      <c r="P2852" s="24">
        <v>0</v>
      </c>
      <c r="Q2852" s="24">
        <v>0</v>
      </c>
      <c r="R2852" s="66"/>
      <c r="S2852" s="66"/>
      <c r="T2852" s="66"/>
      <c r="U2852" s="66"/>
      <c r="V2852" s="66"/>
      <c r="W2852" s="24"/>
      <c r="X2852" s="24"/>
      <c r="Y2852" s="24"/>
      <c r="Z2852" s="24"/>
      <c r="AA2852" s="28"/>
      <c r="AB2852" s="28">
        <v>0.5</v>
      </c>
      <c r="AC2852" s="28"/>
      <c r="AD2852" s="28">
        <v>70</v>
      </c>
      <c r="AE2852" s="28">
        <v>70.000971480000004</v>
      </c>
      <c r="AF2852" t="s">
        <v>178</v>
      </c>
    </row>
    <row r="2853" spans="1:32" ht="18" customHeight="1">
      <c r="A2853" s="22">
        <v>46192</v>
      </c>
      <c r="B2853" s="23" t="s">
        <v>44</v>
      </c>
      <c r="C2853" s="24">
        <v>568</v>
      </c>
      <c r="D2853" s="25">
        <v>2950</v>
      </c>
      <c r="E2853" s="26">
        <v>-459</v>
      </c>
      <c r="F2853" s="24">
        <v>11</v>
      </c>
      <c r="G2853" s="24">
        <v>4</v>
      </c>
      <c r="H2853" s="23" t="s">
        <v>870</v>
      </c>
      <c r="I2853" s="23" t="s">
        <v>2634</v>
      </c>
      <c r="J2853" s="23" t="s">
        <v>2967</v>
      </c>
      <c r="K2853" s="23" t="s">
        <v>154</v>
      </c>
      <c r="L2853" s="27">
        <v>0.94810000000000005</v>
      </c>
      <c r="M2853" s="25">
        <v>-805</v>
      </c>
      <c r="N2853" s="25">
        <v>-820</v>
      </c>
      <c r="O2853" s="24">
        <v>0</v>
      </c>
      <c r="P2853" s="24">
        <v>8</v>
      </c>
      <c r="Q2853" s="24">
        <v>1</v>
      </c>
      <c r="R2853" s="66">
        <v>496.9854192611042</v>
      </c>
      <c r="S2853" s="66">
        <v>5.9357878232844916</v>
      </c>
      <c r="T2853" s="66">
        <v>268.18181818181819</v>
      </c>
      <c r="U2853" s="66">
        <v>737.5</v>
      </c>
      <c r="V2853" s="66">
        <v>196.66666666666671</v>
      </c>
      <c r="W2853" s="24">
        <v>1</v>
      </c>
      <c r="X2853" s="24">
        <v>0</v>
      </c>
      <c r="Y2853" s="24">
        <v>0</v>
      </c>
      <c r="Z2853" s="24">
        <v>2</v>
      </c>
      <c r="AA2853" s="28">
        <v>0.75</v>
      </c>
      <c r="AB2853" s="28">
        <v>0.5</v>
      </c>
      <c r="AC2853" s="28">
        <v>0.375</v>
      </c>
      <c r="AD2853" s="28">
        <v>23.8</v>
      </c>
      <c r="AE2853" s="28">
        <v>23.80097147</v>
      </c>
      <c r="AF2853" t="s">
        <v>1132</v>
      </c>
    </row>
    <row r="2854" spans="1:32" ht="18" customHeight="1">
      <c r="A2854" s="22">
        <v>46192</v>
      </c>
      <c r="B2854" s="23" t="s">
        <v>44</v>
      </c>
      <c r="C2854" s="24">
        <v>570</v>
      </c>
      <c r="D2854" s="25">
        <v>1727</v>
      </c>
      <c r="E2854" s="26">
        <v>-63</v>
      </c>
      <c r="F2854" s="24">
        <v>8</v>
      </c>
      <c r="G2854" s="24">
        <v>1</v>
      </c>
      <c r="H2854" s="23" t="s">
        <v>2698</v>
      </c>
      <c r="I2854" s="23" t="s">
        <v>216</v>
      </c>
      <c r="J2854" s="23" t="s">
        <v>4313</v>
      </c>
      <c r="K2854" s="23" t="s">
        <v>154</v>
      </c>
      <c r="L2854" s="27">
        <v>0.98780000000000001</v>
      </c>
      <c r="M2854" s="25">
        <v>-301</v>
      </c>
      <c r="N2854" s="25">
        <v>-392</v>
      </c>
      <c r="O2854" s="24">
        <v>0</v>
      </c>
      <c r="P2854" s="24">
        <v>0</v>
      </c>
      <c r="Q2854" s="24">
        <v>1</v>
      </c>
      <c r="R2854" s="66">
        <v>285.95091324200922</v>
      </c>
      <c r="S2854" s="66">
        <v>6.0394981097276164</v>
      </c>
      <c r="T2854" s="66">
        <v>215.875</v>
      </c>
      <c r="U2854" s="66">
        <v>1727</v>
      </c>
      <c r="V2854" s="66">
        <v>191.88888888888891</v>
      </c>
      <c r="W2854" s="24">
        <v>6</v>
      </c>
      <c r="X2854" s="24">
        <v>0</v>
      </c>
      <c r="Y2854" s="24">
        <v>0</v>
      </c>
      <c r="Z2854" s="24">
        <v>0</v>
      </c>
      <c r="AA2854" s="28">
        <v>1.5</v>
      </c>
      <c r="AB2854" s="28">
        <v>0.5</v>
      </c>
      <c r="AC2854" s="28">
        <v>0.75</v>
      </c>
      <c r="AD2854" s="28">
        <v>17.5</v>
      </c>
      <c r="AE2854" s="28">
        <v>17.500971459999999</v>
      </c>
      <c r="AF2854" t="s">
        <v>641</v>
      </c>
    </row>
    <row r="2855" spans="1:32" ht="18" customHeight="1">
      <c r="A2855" s="22">
        <v>46192</v>
      </c>
      <c r="B2855" s="23" t="s">
        <v>44</v>
      </c>
      <c r="C2855" s="24">
        <v>571</v>
      </c>
      <c r="D2855" s="25">
        <v>5864</v>
      </c>
      <c r="E2855" s="26">
        <v>-1201</v>
      </c>
      <c r="F2855" s="24">
        <v>21</v>
      </c>
      <c r="G2855" s="24">
        <v>10</v>
      </c>
      <c r="H2855" s="23" t="s">
        <v>2333</v>
      </c>
      <c r="I2855" s="23" t="s">
        <v>3865</v>
      </c>
      <c r="J2855" s="23" t="s">
        <v>3289</v>
      </c>
      <c r="K2855" s="23" t="s">
        <v>154</v>
      </c>
      <c r="L2855" s="27">
        <v>0.93169999999999997</v>
      </c>
      <c r="M2855" s="25">
        <v>-452</v>
      </c>
      <c r="N2855" s="25">
        <v>38</v>
      </c>
      <c r="O2855" s="24">
        <v>0</v>
      </c>
      <c r="P2855" s="24">
        <v>1</v>
      </c>
      <c r="Q2855" s="24">
        <v>1</v>
      </c>
      <c r="R2855" s="66">
        <v>953.21788086342883</v>
      </c>
      <c r="S2855" s="66">
        <v>6.151793957839276</v>
      </c>
      <c r="T2855" s="66">
        <v>279.23809523809518</v>
      </c>
      <c r="U2855" s="66">
        <v>586.4</v>
      </c>
      <c r="V2855" s="66">
        <v>189.16129032258061</v>
      </c>
      <c r="W2855" s="24">
        <v>0</v>
      </c>
      <c r="X2855" s="24">
        <v>0</v>
      </c>
      <c r="Y2855" s="24">
        <v>0</v>
      </c>
      <c r="Z2855" s="24">
        <v>0</v>
      </c>
      <c r="AA2855" s="28">
        <v>0</v>
      </c>
      <c r="AB2855" s="28">
        <v>0.8</v>
      </c>
      <c r="AC2855" s="28">
        <v>0</v>
      </c>
      <c r="AD2855" s="28">
        <v>10</v>
      </c>
      <c r="AE2855" s="28">
        <v>10.00097145</v>
      </c>
      <c r="AF2855" t="s">
        <v>584</v>
      </c>
    </row>
    <row r="2856" spans="1:32" ht="18" customHeight="1">
      <c r="A2856" s="22">
        <v>46192</v>
      </c>
      <c r="B2856" s="23" t="s">
        <v>44</v>
      </c>
      <c r="C2856" s="24">
        <v>572</v>
      </c>
      <c r="D2856" s="25">
        <v>1487</v>
      </c>
      <c r="E2856" s="26">
        <v>36</v>
      </c>
      <c r="F2856" s="24">
        <v>5</v>
      </c>
      <c r="G2856" s="24">
        <v>4</v>
      </c>
      <c r="H2856" s="23" t="s">
        <v>1940</v>
      </c>
      <c r="I2856" s="23" t="s">
        <v>4314</v>
      </c>
      <c r="J2856" s="23" t="s">
        <v>3842</v>
      </c>
      <c r="K2856" s="23" t="s">
        <v>154</v>
      </c>
      <c r="L2856" s="27">
        <v>1.0081</v>
      </c>
      <c r="M2856" s="25">
        <v>-32</v>
      </c>
      <c r="N2856" s="25">
        <v>-684</v>
      </c>
      <c r="O2856" s="24">
        <v>0</v>
      </c>
      <c r="P2856" s="24">
        <v>2</v>
      </c>
      <c r="Q2856" s="24">
        <v>1</v>
      </c>
      <c r="R2856" s="66">
        <v>276.47286218347858</v>
      </c>
      <c r="S2856" s="66">
        <v>5.378466400847568</v>
      </c>
      <c r="T2856" s="66">
        <v>297.39999999999998</v>
      </c>
      <c r="U2856" s="66">
        <v>371.75</v>
      </c>
      <c r="V2856" s="66">
        <v>165.2222222222222</v>
      </c>
      <c r="W2856" s="24">
        <v>0</v>
      </c>
      <c r="X2856" s="24">
        <v>3</v>
      </c>
      <c r="Y2856" s="24">
        <v>1</v>
      </c>
      <c r="Z2856" s="24">
        <v>7</v>
      </c>
      <c r="AA2856" s="28">
        <v>2.75</v>
      </c>
      <c r="AB2856" s="28">
        <v>0.5</v>
      </c>
      <c r="AC2856" s="28">
        <v>1.375</v>
      </c>
      <c r="AD2856" s="28">
        <v>13.8</v>
      </c>
      <c r="AE2856" s="28">
        <v>13.80097144</v>
      </c>
      <c r="AF2856" t="s">
        <v>1471</v>
      </c>
    </row>
    <row r="2857" spans="1:32" ht="18" customHeight="1">
      <c r="A2857" s="22">
        <v>46192</v>
      </c>
      <c r="B2857" s="23" t="s">
        <v>44</v>
      </c>
      <c r="C2857" s="24">
        <v>573</v>
      </c>
      <c r="D2857" s="25">
        <v>4219</v>
      </c>
      <c r="E2857" s="26">
        <v>731</v>
      </c>
      <c r="F2857" s="24">
        <v>19</v>
      </c>
      <c r="G2857" s="24">
        <v>14</v>
      </c>
      <c r="H2857" s="23" t="s">
        <v>428</v>
      </c>
      <c r="I2857" s="23" t="s">
        <v>2507</v>
      </c>
      <c r="J2857" s="23" t="s">
        <v>2972</v>
      </c>
      <c r="K2857" s="23" t="s">
        <v>154</v>
      </c>
      <c r="L2857" s="27">
        <v>1.0578000000000001</v>
      </c>
      <c r="M2857" s="25">
        <v>-1057</v>
      </c>
      <c r="N2857" s="25">
        <v>1260</v>
      </c>
      <c r="O2857" s="24">
        <v>0</v>
      </c>
      <c r="P2857" s="24">
        <v>3</v>
      </c>
      <c r="Q2857" s="24">
        <v>1</v>
      </c>
      <c r="R2857" s="66">
        <v>686.80842673308416</v>
      </c>
      <c r="S2857" s="66">
        <v>6.1429065744990332</v>
      </c>
      <c r="T2857" s="66">
        <v>222.0526315789474</v>
      </c>
      <c r="U2857" s="66">
        <v>301.35714285714278</v>
      </c>
      <c r="V2857" s="66">
        <v>127.8484848484848</v>
      </c>
      <c r="W2857" s="24">
        <v>6</v>
      </c>
      <c r="X2857" s="24">
        <v>5</v>
      </c>
      <c r="Y2857" s="24">
        <v>5</v>
      </c>
      <c r="Z2857" s="24">
        <v>0</v>
      </c>
      <c r="AA2857" s="28">
        <v>4</v>
      </c>
      <c r="AB2857" s="28">
        <v>0.6</v>
      </c>
      <c r="AC2857" s="28">
        <v>2.4</v>
      </c>
      <c r="AD2857" s="28">
        <v>24</v>
      </c>
      <c r="AE2857" s="28">
        <v>24.00097143</v>
      </c>
      <c r="AF2857" t="s">
        <v>1090</v>
      </c>
    </row>
    <row r="2858" spans="1:32" ht="18" customHeight="1">
      <c r="A2858" s="22">
        <v>46192</v>
      </c>
      <c r="B2858" s="23" t="s">
        <v>30</v>
      </c>
      <c r="C2858" s="24">
        <v>563</v>
      </c>
      <c r="D2858" s="25">
        <v>3857</v>
      </c>
      <c r="E2858" s="26">
        <v>-469</v>
      </c>
      <c r="F2858" s="24">
        <v>12</v>
      </c>
      <c r="G2858" s="24">
        <v>13</v>
      </c>
      <c r="H2858" s="23" t="s">
        <v>947</v>
      </c>
      <c r="I2858" s="23" t="s">
        <v>4315</v>
      </c>
      <c r="J2858" s="23" t="s">
        <v>3678</v>
      </c>
      <c r="K2858" s="23" t="s">
        <v>154</v>
      </c>
      <c r="L2858" s="27">
        <v>0.95950000000000002</v>
      </c>
      <c r="M2858" s="25">
        <v>1049</v>
      </c>
      <c r="N2858" s="25">
        <v>-503</v>
      </c>
      <c r="O2858" s="24">
        <v>0</v>
      </c>
      <c r="P2858" s="24">
        <v>3</v>
      </c>
      <c r="Q2858" s="24">
        <v>1</v>
      </c>
      <c r="R2858" s="66">
        <v>644.3967413864674</v>
      </c>
      <c r="S2858" s="66">
        <v>5.9854430543850654</v>
      </c>
      <c r="T2858" s="66">
        <v>321.41666666666669</v>
      </c>
      <c r="U2858" s="66">
        <v>296.69230769230768</v>
      </c>
      <c r="V2858" s="66">
        <v>154.28</v>
      </c>
      <c r="W2858" s="24">
        <v>0</v>
      </c>
      <c r="X2858" s="24">
        <v>4</v>
      </c>
      <c r="Y2858" s="24">
        <v>2</v>
      </c>
      <c r="Z2858" s="24">
        <v>0</v>
      </c>
      <c r="AA2858" s="28">
        <v>1.5</v>
      </c>
      <c r="AB2858" s="28">
        <v>0.6</v>
      </c>
      <c r="AC2858" s="28">
        <v>0.89999999999999991</v>
      </c>
      <c r="AD2858" s="28">
        <v>19</v>
      </c>
      <c r="AE2858" s="28">
        <v>19.000971419999999</v>
      </c>
      <c r="AF2858" t="s">
        <v>597</v>
      </c>
    </row>
    <row r="2859" spans="1:32" ht="18" customHeight="1">
      <c r="A2859" s="22">
        <v>46192</v>
      </c>
      <c r="B2859" s="23" t="s">
        <v>30</v>
      </c>
      <c r="C2859" s="24">
        <v>565</v>
      </c>
      <c r="D2859" s="25">
        <v>925</v>
      </c>
      <c r="E2859" s="26">
        <v>-612</v>
      </c>
      <c r="F2859" s="24">
        <v>2</v>
      </c>
      <c r="G2859" s="24">
        <v>1</v>
      </c>
      <c r="H2859" s="23" t="s">
        <v>3055</v>
      </c>
      <c r="I2859" s="23" t="s">
        <v>3781</v>
      </c>
      <c r="J2859" s="23" t="s">
        <v>4316</v>
      </c>
      <c r="K2859" s="23" t="s">
        <v>154</v>
      </c>
      <c r="L2859" s="27">
        <v>0.77949999999999997</v>
      </c>
      <c r="M2859" s="25">
        <v>-400</v>
      </c>
      <c r="N2859" s="25">
        <v>-169</v>
      </c>
      <c r="O2859" s="24">
        <v>0</v>
      </c>
      <c r="P2859" s="24">
        <v>5</v>
      </c>
      <c r="Q2859" s="24">
        <v>1</v>
      </c>
      <c r="R2859" s="66">
        <v>143.85030095475301</v>
      </c>
      <c r="S2859" s="66">
        <v>6.4302958969196142</v>
      </c>
      <c r="T2859" s="66">
        <v>462.5</v>
      </c>
      <c r="U2859" s="66">
        <v>925</v>
      </c>
      <c r="V2859" s="66">
        <v>308.33333333333331</v>
      </c>
      <c r="W2859" s="24">
        <v>0</v>
      </c>
      <c r="X2859" s="24">
        <v>0</v>
      </c>
      <c r="Y2859" s="24">
        <v>0</v>
      </c>
      <c r="Z2859" s="24">
        <v>0</v>
      </c>
      <c r="AA2859" s="28">
        <v>0</v>
      </c>
      <c r="AB2859" s="28">
        <v>0.5</v>
      </c>
      <c r="AC2859" s="28">
        <v>0</v>
      </c>
      <c r="AD2859" s="28">
        <v>10</v>
      </c>
      <c r="AE2859" s="28">
        <v>10.00097141</v>
      </c>
      <c r="AF2859" t="s">
        <v>584</v>
      </c>
    </row>
    <row r="2860" spans="1:32" ht="18" customHeight="1">
      <c r="A2860" s="22">
        <v>46192</v>
      </c>
      <c r="B2860" s="23" t="s">
        <v>30</v>
      </c>
      <c r="C2860" s="24">
        <v>566</v>
      </c>
      <c r="D2860" s="25">
        <v>2526</v>
      </c>
      <c r="E2860" s="26">
        <v>-626</v>
      </c>
      <c r="F2860" s="24">
        <v>7</v>
      </c>
      <c r="G2860" s="24">
        <v>8</v>
      </c>
      <c r="H2860" s="23" t="s">
        <v>316</v>
      </c>
      <c r="I2860" s="23" t="s">
        <v>4317</v>
      </c>
      <c r="J2860" s="23" t="s">
        <v>4318</v>
      </c>
      <c r="K2860" s="23" t="s">
        <v>154</v>
      </c>
      <c r="L2860" s="27">
        <v>0.91739999999999999</v>
      </c>
      <c r="M2860" s="25">
        <v>163</v>
      </c>
      <c r="N2860" s="25">
        <v>370</v>
      </c>
      <c r="O2860" s="24">
        <v>0</v>
      </c>
      <c r="P2860" s="24">
        <v>6</v>
      </c>
      <c r="Q2860" s="24">
        <v>1</v>
      </c>
      <c r="R2860" s="66">
        <v>414.10336239103373</v>
      </c>
      <c r="S2860" s="66">
        <v>6.0999263213292227</v>
      </c>
      <c r="T2860" s="66">
        <v>360.85714285714278</v>
      </c>
      <c r="U2860" s="66">
        <v>315.75</v>
      </c>
      <c r="V2860" s="66">
        <v>168.4</v>
      </c>
      <c r="W2860" s="24">
        <v>0</v>
      </c>
      <c r="X2860" s="24">
        <v>3</v>
      </c>
      <c r="Y2860" s="24">
        <v>0</v>
      </c>
      <c r="Z2860" s="24">
        <v>0</v>
      </c>
      <c r="AA2860" s="28">
        <v>0.75</v>
      </c>
      <c r="AB2860" s="28">
        <v>0.5</v>
      </c>
      <c r="AC2860" s="28">
        <v>0.375</v>
      </c>
      <c r="AD2860" s="28">
        <v>23.8</v>
      </c>
      <c r="AE2860" s="28">
        <v>23.800971400000002</v>
      </c>
      <c r="AF2860" t="s">
        <v>1132</v>
      </c>
    </row>
    <row r="2861" spans="1:32" ht="18" customHeight="1">
      <c r="A2861" s="22">
        <v>46192</v>
      </c>
      <c r="B2861" s="23" t="s">
        <v>30</v>
      </c>
      <c r="C2861" s="24">
        <v>567</v>
      </c>
      <c r="D2861" s="25">
        <v>2729</v>
      </c>
      <c r="E2861" s="26">
        <v>-636</v>
      </c>
      <c r="F2861" s="24">
        <v>10</v>
      </c>
      <c r="G2861" s="24">
        <v>7</v>
      </c>
      <c r="H2861" s="23" t="s">
        <v>4319</v>
      </c>
      <c r="I2861" s="23" t="s">
        <v>1642</v>
      </c>
      <c r="J2861" s="23" t="s">
        <v>3312</v>
      </c>
      <c r="K2861" s="23" t="s">
        <v>154</v>
      </c>
      <c r="L2861" s="27">
        <v>0.92230000000000001</v>
      </c>
      <c r="M2861" s="25">
        <v>370</v>
      </c>
      <c r="N2861" s="25">
        <v>-390</v>
      </c>
      <c r="O2861" s="24">
        <v>0</v>
      </c>
      <c r="P2861" s="24">
        <v>7</v>
      </c>
      <c r="Q2861" s="24">
        <v>1</v>
      </c>
      <c r="R2861" s="66">
        <v>399.01240141137401</v>
      </c>
      <c r="S2861" s="66">
        <v>6.8393864209409729</v>
      </c>
      <c r="T2861" s="66">
        <v>272.89999999999998</v>
      </c>
      <c r="U2861" s="66">
        <v>389.85714285714278</v>
      </c>
      <c r="V2861" s="66">
        <v>160.52941176470591</v>
      </c>
      <c r="W2861" s="24">
        <v>1</v>
      </c>
      <c r="X2861" s="24">
        <v>1</v>
      </c>
      <c r="Y2861" s="24">
        <v>1</v>
      </c>
      <c r="Z2861" s="24">
        <v>0</v>
      </c>
      <c r="AA2861" s="28">
        <v>0.75</v>
      </c>
      <c r="AB2861" s="28">
        <v>0.5</v>
      </c>
      <c r="AC2861" s="28">
        <v>0.375</v>
      </c>
      <c r="AD2861" s="28">
        <v>13.8</v>
      </c>
      <c r="AE2861" s="28">
        <v>13.800971390000001</v>
      </c>
      <c r="AF2861" t="s">
        <v>620</v>
      </c>
    </row>
    <row r="2862" spans="1:32" ht="18" customHeight="1">
      <c r="A2862" s="22">
        <v>46192</v>
      </c>
      <c r="B2862" s="23" t="s">
        <v>166</v>
      </c>
      <c r="C2862" s="24">
        <v>651</v>
      </c>
      <c r="D2862" s="25">
        <v>1344</v>
      </c>
      <c r="E2862" s="26">
        <v>307</v>
      </c>
      <c r="F2862" s="24">
        <v>17</v>
      </c>
      <c r="G2862" s="24">
        <v>6</v>
      </c>
      <c r="H2862" s="23" t="s">
        <v>3186</v>
      </c>
      <c r="I2862" s="23" t="s">
        <v>1791</v>
      </c>
      <c r="J2862" s="23" t="s">
        <v>2141</v>
      </c>
      <c r="K2862" s="23" t="s">
        <v>154</v>
      </c>
      <c r="L2862" s="27">
        <v>1.0761000000000001</v>
      </c>
      <c r="M2862" s="25">
        <v>-1226</v>
      </c>
      <c r="N2862" s="25">
        <v>-1435</v>
      </c>
      <c r="O2862" s="24">
        <v>0</v>
      </c>
      <c r="P2862" s="24">
        <v>1</v>
      </c>
      <c r="Q2862" s="24">
        <v>0</v>
      </c>
      <c r="R2862" s="66"/>
      <c r="S2862" s="66"/>
      <c r="T2862" s="66"/>
      <c r="U2862" s="66"/>
      <c r="V2862" s="66"/>
      <c r="W2862" s="24"/>
      <c r="X2862" s="24"/>
      <c r="Y2862" s="24"/>
      <c r="Z2862" s="24"/>
      <c r="AA2862" s="28"/>
      <c r="AB2862" s="28">
        <v>0.5</v>
      </c>
      <c r="AC2862" s="28"/>
      <c r="AD2862" s="28">
        <v>35</v>
      </c>
      <c r="AE2862" s="28">
        <v>35.000971380000003</v>
      </c>
      <c r="AF2862" t="s">
        <v>668</v>
      </c>
    </row>
    <row r="2863" spans="1:32" ht="18" customHeight="1">
      <c r="A2863" s="22">
        <v>46192</v>
      </c>
      <c r="B2863" s="23" t="s">
        <v>166</v>
      </c>
      <c r="C2863" s="24">
        <v>652</v>
      </c>
      <c r="D2863" s="25">
        <v>456</v>
      </c>
      <c r="E2863" s="26">
        <v>-216</v>
      </c>
      <c r="F2863" s="24">
        <v>4</v>
      </c>
      <c r="G2863" s="24">
        <v>1</v>
      </c>
      <c r="H2863" s="23" t="s">
        <v>692</v>
      </c>
      <c r="I2863" s="23" t="s">
        <v>934</v>
      </c>
      <c r="J2863" s="23" t="s">
        <v>1764</v>
      </c>
      <c r="K2863" s="23" t="s">
        <v>154</v>
      </c>
      <c r="L2863" s="27">
        <v>0.84209999999999996</v>
      </c>
      <c r="M2863" s="25">
        <v>642</v>
      </c>
      <c r="N2863" s="25">
        <v>2556</v>
      </c>
      <c r="O2863" s="24">
        <v>0</v>
      </c>
      <c r="P2863" s="24">
        <v>2</v>
      </c>
      <c r="Q2863" s="24">
        <v>0</v>
      </c>
      <c r="R2863" s="66"/>
      <c r="S2863" s="66"/>
      <c r="T2863" s="66"/>
      <c r="U2863" s="66"/>
      <c r="V2863" s="66"/>
      <c r="W2863" s="24"/>
      <c r="X2863" s="24"/>
      <c r="Y2863" s="24"/>
      <c r="Z2863" s="24"/>
      <c r="AA2863" s="28"/>
      <c r="AB2863" s="28">
        <v>0.5</v>
      </c>
      <c r="AC2863" s="28"/>
      <c r="AD2863" s="28">
        <v>10</v>
      </c>
      <c r="AE2863" s="28">
        <v>10.00097137</v>
      </c>
      <c r="AF2863" t="s">
        <v>584</v>
      </c>
    </row>
    <row r="2864" spans="1:32" ht="18" customHeight="1">
      <c r="A2864" s="22">
        <v>46192</v>
      </c>
      <c r="B2864" s="23" t="s">
        <v>166</v>
      </c>
      <c r="C2864" s="24">
        <v>653</v>
      </c>
      <c r="D2864" s="25">
        <v>1566</v>
      </c>
      <c r="E2864" s="26">
        <v>-741</v>
      </c>
      <c r="F2864" s="24">
        <v>12</v>
      </c>
      <c r="G2864" s="24">
        <v>3</v>
      </c>
      <c r="H2864" s="23" t="s">
        <v>3619</v>
      </c>
      <c r="I2864" s="23" t="s">
        <v>691</v>
      </c>
      <c r="J2864" s="23" t="s">
        <v>2447</v>
      </c>
      <c r="K2864" s="23" t="s">
        <v>154</v>
      </c>
      <c r="L2864" s="27">
        <v>0.84230000000000005</v>
      </c>
      <c r="M2864" s="25">
        <v>3627</v>
      </c>
      <c r="N2864" s="25">
        <v>-840</v>
      </c>
      <c r="O2864" s="24">
        <v>0</v>
      </c>
      <c r="P2864" s="24">
        <v>3</v>
      </c>
      <c r="Q2864" s="24">
        <v>0</v>
      </c>
      <c r="R2864" s="66"/>
      <c r="S2864" s="66"/>
      <c r="T2864" s="66"/>
      <c r="U2864" s="66"/>
      <c r="V2864" s="66"/>
      <c r="W2864" s="24"/>
      <c r="X2864" s="24"/>
      <c r="Y2864" s="24"/>
      <c r="Z2864" s="24"/>
      <c r="AA2864" s="28"/>
      <c r="AB2864" s="28">
        <v>0.5</v>
      </c>
      <c r="AC2864" s="28"/>
      <c r="AD2864" s="28">
        <v>30</v>
      </c>
      <c r="AE2864" s="28">
        <v>30.000971360000001</v>
      </c>
      <c r="AF2864" t="s">
        <v>661</v>
      </c>
    </row>
    <row r="2865" spans="1:32" ht="18" customHeight="1">
      <c r="A2865" s="22">
        <v>46192</v>
      </c>
      <c r="B2865" s="23" t="s">
        <v>166</v>
      </c>
      <c r="C2865" s="24">
        <v>655</v>
      </c>
      <c r="D2865" s="25">
        <v>790</v>
      </c>
      <c r="E2865" s="26">
        <v>353</v>
      </c>
      <c r="F2865" s="24">
        <v>14</v>
      </c>
      <c r="G2865" s="24">
        <v>3</v>
      </c>
      <c r="H2865" s="23" t="s">
        <v>301</v>
      </c>
      <c r="I2865" s="23" t="s">
        <v>4320</v>
      </c>
      <c r="J2865" s="23" t="s">
        <v>2774</v>
      </c>
      <c r="K2865" s="23" t="s">
        <v>154</v>
      </c>
      <c r="L2865" s="27">
        <v>1.1489</v>
      </c>
      <c r="M2865" s="25">
        <v>878</v>
      </c>
      <c r="N2865" s="25">
        <v>2127</v>
      </c>
      <c r="O2865" s="24">
        <v>0</v>
      </c>
      <c r="P2865" s="24">
        <v>5</v>
      </c>
      <c r="Q2865" s="24">
        <v>0</v>
      </c>
      <c r="R2865" s="66"/>
      <c r="S2865" s="66"/>
      <c r="T2865" s="66"/>
      <c r="U2865" s="66"/>
      <c r="V2865" s="66"/>
      <c r="W2865" s="24"/>
      <c r="X2865" s="24"/>
      <c r="Y2865" s="24"/>
      <c r="Z2865" s="24"/>
      <c r="AA2865" s="28"/>
      <c r="AB2865" s="28">
        <v>0.5</v>
      </c>
      <c r="AC2865" s="28"/>
      <c r="AD2865" s="28">
        <v>0</v>
      </c>
      <c r="AE2865" s="28">
        <v>0</v>
      </c>
    </row>
    <row r="2866" spans="1:32" ht="18" customHeight="1">
      <c r="A2866" s="22">
        <v>46192</v>
      </c>
      <c r="B2866" s="23" t="s">
        <v>171</v>
      </c>
      <c r="C2866" s="24">
        <v>663</v>
      </c>
      <c r="D2866" s="25">
        <v>451</v>
      </c>
      <c r="E2866" s="26">
        <v>-591</v>
      </c>
      <c r="F2866" s="24">
        <v>0</v>
      </c>
      <c r="G2866" s="24">
        <v>1</v>
      </c>
      <c r="H2866" s="23" t="s">
        <v>3009</v>
      </c>
      <c r="I2866" s="23" t="s">
        <v>214</v>
      </c>
      <c r="J2866" s="23" t="s">
        <v>3009</v>
      </c>
      <c r="K2866" s="23" t="s">
        <v>154</v>
      </c>
      <c r="L2866" s="27">
        <v>0.56320000000000003</v>
      </c>
      <c r="M2866" s="25">
        <v>2425</v>
      </c>
      <c r="N2866" s="25">
        <v>-1363</v>
      </c>
      <c r="O2866" s="24">
        <v>0</v>
      </c>
      <c r="P2866" s="24">
        <v>3</v>
      </c>
      <c r="Q2866" s="24">
        <v>0</v>
      </c>
      <c r="R2866" s="66"/>
      <c r="S2866" s="66"/>
      <c r="T2866" s="66"/>
      <c r="U2866" s="66"/>
      <c r="V2866" s="66"/>
      <c r="W2866" s="24"/>
      <c r="X2866" s="24"/>
      <c r="Y2866" s="24"/>
      <c r="Z2866" s="24"/>
      <c r="AA2866" s="28"/>
      <c r="AB2866" s="28">
        <v>0.5</v>
      </c>
      <c r="AC2866" s="28"/>
      <c r="AD2866" s="28">
        <v>10</v>
      </c>
      <c r="AE2866" s="28">
        <v>10.00097134</v>
      </c>
      <c r="AF2866" t="s">
        <v>584</v>
      </c>
    </row>
    <row r="2867" spans="1:32" ht="18" customHeight="1">
      <c r="A2867" s="22">
        <v>46192</v>
      </c>
      <c r="B2867" s="23" t="s">
        <v>171</v>
      </c>
      <c r="C2867" s="24">
        <v>665</v>
      </c>
      <c r="D2867" s="25">
        <v>1235</v>
      </c>
      <c r="E2867" s="26">
        <v>-1047</v>
      </c>
      <c r="F2867" s="24">
        <v>5</v>
      </c>
      <c r="G2867" s="24">
        <v>1</v>
      </c>
      <c r="H2867" s="23" t="s">
        <v>2413</v>
      </c>
      <c r="I2867" s="23" t="s">
        <v>1615</v>
      </c>
      <c r="J2867" s="23" t="s">
        <v>4321</v>
      </c>
      <c r="K2867" s="23" t="s">
        <v>154</v>
      </c>
      <c r="L2867" s="27">
        <v>0.71740000000000004</v>
      </c>
      <c r="M2867" s="25">
        <v>-388</v>
      </c>
      <c r="N2867" s="25">
        <v>1854</v>
      </c>
      <c r="O2867" s="24">
        <v>0</v>
      </c>
      <c r="P2867" s="24">
        <v>5</v>
      </c>
      <c r="Q2867" s="24">
        <v>0</v>
      </c>
      <c r="R2867" s="66"/>
      <c r="S2867" s="66"/>
      <c r="T2867" s="66"/>
      <c r="U2867" s="66"/>
      <c r="V2867" s="66"/>
      <c r="W2867" s="24"/>
      <c r="X2867" s="24"/>
      <c r="Y2867" s="24"/>
      <c r="Z2867" s="24"/>
      <c r="AA2867" s="28"/>
      <c r="AB2867" s="28">
        <v>0.5</v>
      </c>
      <c r="AC2867" s="28"/>
      <c r="AD2867" s="28">
        <v>30</v>
      </c>
      <c r="AE2867" s="28">
        <v>30.000971329999999</v>
      </c>
      <c r="AF2867" t="s">
        <v>661</v>
      </c>
    </row>
    <row r="2868" spans="1:32" ht="18" customHeight="1">
      <c r="A2868" s="22">
        <v>46192</v>
      </c>
      <c r="B2868" s="23" t="s">
        <v>171</v>
      </c>
      <c r="C2868" s="24">
        <v>666</v>
      </c>
      <c r="D2868" s="25">
        <v>607</v>
      </c>
      <c r="E2868" s="26">
        <v>-830</v>
      </c>
      <c r="F2868" s="24">
        <v>0</v>
      </c>
      <c r="G2868" s="24">
        <v>1</v>
      </c>
      <c r="H2868" s="23" t="s">
        <v>1768</v>
      </c>
      <c r="I2868" s="23" t="s">
        <v>214</v>
      </c>
      <c r="J2868" s="23" t="s">
        <v>1768</v>
      </c>
      <c r="K2868" s="23" t="s">
        <v>154</v>
      </c>
      <c r="L2868" s="27">
        <v>0.54420000000000002</v>
      </c>
      <c r="M2868" s="25">
        <v>-1320</v>
      </c>
      <c r="N2868" s="25">
        <v>-1856</v>
      </c>
      <c r="O2868" s="24">
        <v>0</v>
      </c>
      <c r="P2868" s="24">
        <v>6</v>
      </c>
      <c r="Q2868" s="24">
        <v>0</v>
      </c>
      <c r="R2868" s="66"/>
      <c r="S2868" s="66"/>
      <c r="T2868" s="66"/>
      <c r="U2868" s="66"/>
      <c r="V2868" s="66"/>
      <c r="W2868" s="24"/>
      <c r="X2868" s="24"/>
      <c r="Y2868" s="24"/>
      <c r="Z2868" s="24"/>
      <c r="AA2868" s="28"/>
      <c r="AB2868" s="28">
        <v>0.5</v>
      </c>
      <c r="AC2868" s="28"/>
      <c r="AD2868" s="28">
        <v>20</v>
      </c>
      <c r="AE2868" s="28">
        <v>20.000971320000001</v>
      </c>
      <c r="AF2868" t="s">
        <v>590</v>
      </c>
    </row>
    <row r="2869" spans="1:32" ht="18" customHeight="1">
      <c r="A2869" s="22">
        <v>46192</v>
      </c>
      <c r="B2869" s="23" t="s">
        <v>330</v>
      </c>
      <c r="C2869" s="24">
        <v>656</v>
      </c>
      <c r="D2869" s="25">
        <v>102</v>
      </c>
      <c r="E2869" s="26">
        <v>-206</v>
      </c>
      <c r="F2869" s="24">
        <v>0</v>
      </c>
      <c r="G2869" s="24">
        <v>0</v>
      </c>
      <c r="H2869" s="23" t="s">
        <v>214</v>
      </c>
      <c r="I2869" s="23" t="s">
        <v>214</v>
      </c>
      <c r="J2869" s="23" t="s">
        <v>214</v>
      </c>
      <c r="K2869" s="23" t="s">
        <v>154</v>
      </c>
      <c r="L2869" s="27">
        <v>0.32679999999999998</v>
      </c>
      <c r="M2869" s="25">
        <v>188</v>
      </c>
      <c r="N2869" s="25">
        <v>-1884</v>
      </c>
      <c r="O2869" s="24">
        <v>0</v>
      </c>
      <c r="P2869" s="24">
        <v>6</v>
      </c>
      <c r="Q2869" s="24">
        <v>0</v>
      </c>
      <c r="R2869" s="66"/>
      <c r="S2869" s="66"/>
      <c r="T2869" s="66"/>
      <c r="U2869" s="66"/>
      <c r="V2869" s="66"/>
      <c r="W2869" s="24"/>
      <c r="X2869" s="24"/>
      <c r="Y2869" s="24"/>
      <c r="Z2869" s="24"/>
      <c r="AA2869" s="28"/>
      <c r="AB2869" s="28">
        <v>0.5</v>
      </c>
      <c r="AC2869" s="28"/>
      <c r="AD2869" s="28">
        <v>20</v>
      </c>
      <c r="AE2869" s="28">
        <v>20.000971310000001</v>
      </c>
      <c r="AF2869" t="s">
        <v>590</v>
      </c>
    </row>
    <row r="2870" spans="1:32" ht="18" customHeight="1">
      <c r="A2870" s="22">
        <v>46192</v>
      </c>
      <c r="B2870" s="23" t="s">
        <v>330</v>
      </c>
      <c r="C2870" s="24">
        <v>657</v>
      </c>
      <c r="D2870" s="25">
        <v>259</v>
      </c>
      <c r="E2870" s="26">
        <v>-397</v>
      </c>
      <c r="F2870" s="24">
        <v>0</v>
      </c>
      <c r="G2870" s="24">
        <v>1</v>
      </c>
      <c r="H2870" s="23" t="s">
        <v>3964</v>
      </c>
      <c r="I2870" s="23" t="s">
        <v>214</v>
      </c>
      <c r="J2870" s="23" t="s">
        <v>3964</v>
      </c>
      <c r="K2870" s="23" t="s">
        <v>154</v>
      </c>
      <c r="L2870" s="27">
        <v>0.48909999999999998</v>
      </c>
      <c r="M2870" s="25">
        <v>118</v>
      </c>
      <c r="N2870" s="25">
        <v>-1302</v>
      </c>
      <c r="O2870" s="24">
        <v>0</v>
      </c>
      <c r="P2870" s="24">
        <v>7</v>
      </c>
      <c r="Q2870" s="24">
        <v>0</v>
      </c>
      <c r="R2870" s="66"/>
      <c r="S2870" s="66"/>
      <c r="T2870" s="66"/>
      <c r="U2870" s="66"/>
      <c r="V2870" s="66"/>
      <c r="W2870" s="24"/>
      <c r="X2870" s="24"/>
      <c r="Y2870" s="24"/>
      <c r="Z2870" s="24"/>
      <c r="AA2870" s="28"/>
      <c r="AB2870" s="28">
        <v>0.5</v>
      </c>
      <c r="AC2870" s="28"/>
      <c r="AD2870" s="28">
        <v>10</v>
      </c>
      <c r="AE2870" s="28">
        <v>10.0009713</v>
      </c>
      <c r="AF2870" t="s">
        <v>584</v>
      </c>
    </row>
    <row r="2871" spans="1:32" ht="18" customHeight="1">
      <c r="A2871" s="22">
        <v>46192</v>
      </c>
      <c r="B2871" s="23" t="s">
        <v>330</v>
      </c>
      <c r="C2871" s="24">
        <v>658</v>
      </c>
      <c r="D2871" s="25">
        <v>2096</v>
      </c>
      <c r="E2871" s="26">
        <v>-2950</v>
      </c>
      <c r="F2871" s="24">
        <v>3</v>
      </c>
      <c r="G2871" s="24">
        <v>2</v>
      </c>
      <c r="H2871" s="23" t="s">
        <v>4322</v>
      </c>
      <c r="I2871" s="23" t="s">
        <v>4323</v>
      </c>
      <c r="J2871" s="23" t="s">
        <v>4324</v>
      </c>
      <c r="K2871" s="23" t="s">
        <v>154</v>
      </c>
      <c r="L2871" s="27">
        <v>0.53090000000000004</v>
      </c>
      <c r="M2871" s="25">
        <v>0</v>
      </c>
      <c r="N2871" s="25">
        <v>466</v>
      </c>
      <c r="O2871" s="24">
        <v>0</v>
      </c>
      <c r="P2871" s="24">
        <v>8</v>
      </c>
      <c r="Q2871" s="24">
        <v>0</v>
      </c>
      <c r="R2871" s="66"/>
      <c r="S2871" s="66"/>
      <c r="T2871" s="66"/>
      <c r="U2871" s="66"/>
      <c r="V2871" s="66"/>
      <c r="W2871" s="24"/>
      <c r="X2871" s="24"/>
      <c r="Y2871" s="24"/>
      <c r="Z2871" s="24"/>
      <c r="AA2871" s="28"/>
      <c r="AB2871" s="28">
        <v>0.5</v>
      </c>
      <c r="AC2871" s="28"/>
      <c r="AD2871" s="28">
        <v>40</v>
      </c>
      <c r="AE2871" s="28">
        <v>40.000971290000003</v>
      </c>
      <c r="AF2871" t="s">
        <v>664</v>
      </c>
    </row>
    <row r="2872" spans="1:32" ht="18" customHeight="1">
      <c r="A2872" s="22">
        <v>46192</v>
      </c>
      <c r="B2872" s="23" t="s">
        <v>470</v>
      </c>
      <c r="C2872" s="24">
        <v>660</v>
      </c>
      <c r="D2872" s="25">
        <v>1594</v>
      </c>
      <c r="E2872" s="26">
        <v>-490</v>
      </c>
      <c r="F2872" s="24">
        <v>17</v>
      </c>
      <c r="G2872" s="24">
        <v>27</v>
      </c>
      <c r="H2872" s="23" t="s">
        <v>2763</v>
      </c>
      <c r="I2872" s="23" t="s">
        <v>2462</v>
      </c>
      <c r="J2872" s="23" t="s">
        <v>1444</v>
      </c>
      <c r="K2872" s="23" t="s">
        <v>154</v>
      </c>
      <c r="L2872" s="27">
        <v>0.89749999999999996</v>
      </c>
      <c r="M2872" s="25">
        <v>5483</v>
      </c>
      <c r="N2872" s="25">
        <v>3477</v>
      </c>
      <c r="O2872" s="24">
        <v>0</v>
      </c>
      <c r="P2872" s="24">
        <v>0</v>
      </c>
      <c r="Q2872" s="24">
        <v>0</v>
      </c>
      <c r="R2872" s="66"/>
      <c r="S2872" s="66"/>
      <c r="T2872" s="66"/>
      <c r="U2872" s="66"/>
      <c r="V2872" s="66"/>
      <c r="W2872" s="24"/>
      <c r="X2872" s="24"/>
      <c r="Y2872" s="24"/>
      <c r="Z2872" s="24"/>
      <c r="AA2872" s="28"/>
      <c r="AB2872" s="28">
        <v>0.5</v>
      </c>
      <c r="AC2872" s="28"/>
      <c r="AD2872" s="28">
        <v>30</v>
      </c>
      <c r="AE2872" s="28">
        <v>30.000971280000002</v>
      </c>
      <c r="AF2872" t="s">
        <v>661</v>
      </c>
    </row>
    <row r="2873" spans="1:32" ht="18" customHeight="1">
      <c r="A2873" s="22">
        <v>46192</v>
      </c>
      <c r="B2873" s="23" t="s">
        <v>470</v>
      </c>
      <c r="C2873" s="24">
        <v>661</v>
      </c>
      <c r="D2873" s="25">
        <v>439</v>
      </c>
      <c r="E2873" s="26">
        <v>-439</v>
      </c>
      <c r="F2873" s="24">
        <v>2</v>
      </c>
      <c r="G2873" s="24">
        <v>4</v>
      </c>
      <c r="H2873" s="23" t="s">
        <v>1024</v>
      </c>
      <c r="I2873" s="23" t="s">
        <v>1876</v>
      </c>
      <c r="J2873" s="23" t="s">
        <v>1842</v>
      </c>
      <c r="K2873" s="23" t="s">
        <v>154</v>
      </c>
      <c r="L2873" s="27">
        <v>0.66669999999999996</v>
      </c>
      <c r="M2873" s="25">
        <v>-1070</v>
      </c>
      <c r="N2873" s="25">
        <v>0</v>
      </c>
      <c r="O2873" s="24">
        <v>0</v>
      </c>
      <c r="P2873" s="24">
        <v>1</v>
      </c>
      <c r="Q2873" s="24">
        <v>0</v>
      </c>
      <c r="R2873" s="66"/>
      <c r="S2873" s="66"/>
      <c r="T2873" s="66"/>
      <c r="U2873" s="66"/>
      <c r="V2873" s="66"/>
      <c r="W2873" s="24"/>
      <c r="X2873" s="24"/>
      <c r="Y2873" s="24"/>
      <c r="Z2873" s="24"/>
      <c r="AA2873" s="28"/>
      <c r="AB2873" s="28">
        <v>0.5</v>
      </c>
      <c r="AC2873" s="28"/>
      <c r="AD2873" s="28">
        <v>10</v>
      </c>
      <c r="AE2873" s="28">
        <v>10.000971270000001</v>
      </c>
      <c r="AF2873" t="s">
        <v>584</v>
      </c>
    </row>
    <row r="2874" spans="1:32" ht="18" customHeight="1">
      <c r="A2874" s="22">
        <v>46192</v>
      </c>
      <c r="B2874" s="23" t="s">
        <v>470</v>
      </c>
      <c r="C2874" s="24">
        <v>662</v>
      </c>
      <c r="D2874" s="25">
        <v>842</v>
      </c>
      <c r="E2874" s="26">
        <v>-391</v>
      </c>
      <c r="F2874" s="24">
        <v>7</v>
      </c>
      <c r="G2874" s="24">
        <v>9</v>
      </c>
      <c r="H2874" s="23" t="s">
        <v>4325</v>
      </c>
      <c r="I2874" s="23" t="s">
        <v>1362</v>
      </c>
      <c r="J2874" s="23" t="s">
        <v>1026</v>
      </c>
      <c r="K2874" s="23" t="s">
        <v>154</v>
      </c>
      <c r="L2874" s="27">
        <v>0.84519999999999995</v>
      </c>
      <c r="M2874" s="25">
        <v>-996</v>
      </c>
      <c r="N2874" s="25">
        <v>-1562</v>
      </c>
      <c r="O2874" s="24">
        <v>0</v>
      </c>
      <c r="P2874" s="24">
        <v>2</v>
      </c>
      <c r="Q2874" s="24">
        <v>0</v>
      </c>
      <c r="R2874" s="66"/>
      <c r="S2874" s="66"/>
      <c r="T2874" s="66"/>
      <c r="U2874" s="66"/>
      <c r="V2874" s="66"/>
      <c r="W2874" s="24"/>
      <c r="X2874" s="24"/>
      <c r="Y2874" s="24"/>
      <c r="Z2874" s="24"/>
      <c r="AA2874" s="28"/>
      <c r="AB2874" s="28">
        <v>0.5</v>
      </c>
      <c r="AC2874" s="28"/>
      <c r="AD2874" s="28">
        <v>10</v>
      </c>
      <c r="AE2874" s="28">
        <v>10.00097126</v>
      </c>
      <c r="AF2874" t="s">
        <v>584</v>
      </c>
    </row>
    <row r="2875" spans="1:32" ht="18" customHeight="1">
      <c r="A2875" s="22">
        <v>46192</v>
      </c>
      <c r="B2875" s="23" t="s">
        <v>307</v>
      </c>
      <c r="C2875" s="24">
        <v>635</v>
      </c>
      <c r="D2875" s="25">
        <v>1897</v>
      </c>
      <c r="E2875" s="26">
        <v>-1175</v>
      </c>
      <c r="F2875" s="24">
        <v>18</v>
      </c>
      <c r="G2875" s="24">
        <v>6</v>
      </c>
      <c r="H2875" s="23" t="s">
        <v>291</v>
      </c>
      <c r="I2875" s="23" t="s">
        <v>1040</v>
      </c>
      <c r="J2875" s="23" t="s">
        <v>1422</v>
      </c>
      <c r="K2875" s="23" t="s">
        <v>154</v>
      </c>
      <c r="L2875" s="27">
        <v>0.79349999999999998</v>
      </c>
      <c r="M2875" s="25">
        <v>0</v>
      </c>
      <c r="N2875" s="25">
        <v>0</v>
      </c>
      <c r="O2875" s="24">
        <v>0</v>
      </c>
      <c r="P2875" s="24">
        <v>5</v>
      </c>
      <c r="Q2875" s="24">
        <v>0</v>
      </c>
      <c r="R2875" s="66"/>
      <c r="S2875" s="66"/>
      <c r="T2875" s="66"/>
      <c r="U2875" s="66"/>
      <c r="V2875" s="66"/>
      <c r="W2875" s="24"/>
      <c r="X2875" s="24"/>
      <c r="Y2875" s="24"/>
      <c r="Z2875" s="24"/>
      <c r="AA2875" s="28"/>
      <c r="AB2875" s="28">
        <v>0.5</v>
      </c>
      <c r="AC2875" s="28"/>
      <c r="AD2875" s="28">
        <v>30</v>
      </c>
      <c r="AE2875" s="28">
        <v>30.000971249999999</v>
      </c>
      <c r="AF2875" t="s">
        <v>661</v>
      </c>
    </row>
    <row r="2876" spans="1:32" ht="18" customHeight="1">
      <c r="A2876" s="22">
        <v>46192</v>
      </c>
      <c r="B2876" s="23" t="s">
        <v>307</v>
      </c>
      <c r="C2876" s="24">
        <v>636</v>
      </c>
      <c r="D2876" s="25">
        <v>2818</v>
      </c>
      <c r="E2876" s="26">
        <v>5356</v>
      </c>
      <c r="F2876" s="24">
        <v>73</v>
      </c>
      <c r="G2876" s="24">
        <v>4</v>
      </c>
      <c r="H2876" s="23" t="s">
        <v>2654</v>
      </c>
      <c r="I2876" s="23" t="s">
        <v>1877</v>
      </c>
      <c r="J2876" s="23" t="s">
        <v>1419</v>
      </c>
      <c r="K2876" s="23" t="s">
        <v>154</v>
      </c>
      <c r="L2876" s="27">
        <v>1.6335</v>
      </c>
      <c r="M2876" s="25">
        <v>3812</v>
      </c>
      <c r="N2876" s="25">
        <v>-1598</v>
      </c>
      <c r="O2876" s="24">
        <v>0</v>
      </c>
      <c r="P2876" s="24">
        <v>6</v>
      </c>
      <c r="Q2876" s="24">
        <v>0</v>
      </c>
      <c r="R2876" s="66"/>
      <c r="S2876" s="66"/>
      <c r="T2876" s="66"/>
      <c r="U2876" s="66"/>
      <c r="V2876" s="66"/>
      <c r="W2876" s="24"/>
      <c r="X2876" s="24"/>
      <c r="Y2876" s="24"/>
      <c r="Z2876" s="24"/>
      <c r="AA2876" s="28"/>
      <c r="AB2876" s="28">
        <v>0.5</v>
      </c>
      <c r="AC2876" s="28"/>
      <c r="AD2876" s="28">
        <v>90</v>
      </c>
      <c r="AE2876" s="28">
        <v>90.000971239999998</v>
      </c>
      <c r="AF2876" t="s">
        <v>170</v>
      </c>
    </row>
    <row r="2877" spans="1:32" ht="18" customHeight="1">
      <c r="A2877" s="22">
        <v>46192</v>
      </c>
      <c r="B2877" s="23" t="s">
        <v>307</v>
      </c>
      <c r="C2877" s="24">
        <v>637</v>
      </c>
      <c r="D2877" s="25">
        <v>1035</v>
      </c>
      <c r="E2877" s="26">
        <v>-916</v>
      </c>
      <c r="F2877" s="24">
        <v>6</v>
      </c>
      <c r="G2877" s="24">
        <v>5</v>
      </c>
      <c r="H2877" s="23" t="s">
        <v>389</v>
      </c>
      <c r="I2877" s="23" t="s">
        <v>3288</v>
      </c>
      <c r="J2877" s="23" t="s">
        <v>2991</v>
      </c>
      <c r="K2877" s="23" t="s">
        <v>154</v>
      </c>
      <c r="L2877" s="27">
        <v>0.70499999999999996</v>
      </c>
      <c r="M2877" s="25">
        <v>-947</v>
      </c>
      <c r="N2877" s="25">
        <v>785</v>
      </c>
      <c r="O2877" s="24">
        <v>0</v>
      </c>
      <c r="P2877" s="24">
        <v>7</v>
      </c>
      <c r="Q2877" s="24">
        <v>0</v>
      </c>
      <c r="R2877" s="66"/>
      <c r="S2877" s="66"/>
      <c r="T2877" s="66"/>
      <c r="U2877" s="66"/>
      <c r="V2877" s="66"/>
      <c r="W2877" s="24"/>
      <c r="X2877" s="24"/>
      <c r="Y2877" s="24"/>
      <c r="Z2877" s="24"/>
      <c r="AA2877" s="28"/>
      <c r="AB2877" s="28">
        <v>0.5</v>
      </c>
      <c r="AC2877" s="28"/>
      <c r="AD2877" s="28">
        <v>30</v>
      </c>
      <c r="AE2877" s="28">
        <v>30.000971230000001</v>
      </c>
      <c r="AF2877" t="s">
        <v>661</v>
      </c>
    </row>
    <row r="2878" spans="1:32" ht="18" customHeight="1">
      <c r="A2878" s="22">
        <v>46192</v>
      </c>
      <c r="B2878" s="23" t="s">
        <v>55</v>
      </c>
      <c r="C2878" s="24">
        <v>537</v>
      </c>
      <c r="D2878" s="25">
        <v>4720</v>
      </c>
      <c r="E2878" s="26">
        <v>1073</v>
      </c>
      <c r="F2878" s="24">
        <v>23</v>
      </c>
      <c r="G2878" s="24">
        <v>13</v>
      </c>
      <c r="H2878" s="23" t="s">
        <v>3429</v>
      </c>
      <c r="I2878" s="23" t="s">
        <v>2796</v>
      </c>
      <c r="J2878" s="23" t="s">
        <v>4326</v>
      </c>
      <c r="K2878" s="23" t="s">
        <v>154</v>
      </c>
      <c r="L2878" s="27">
        <v>1.0758000000000001</v>
      </c>
      <c r="M2878" s="25">
        <v>23</v>
      </c>
      <c r="N2878" s="25">
        <v>-655</v>
      </c>
      <c r="O2878" s="24">
        <v>0</v>
      </c>
      <c r="P2878" s="24">
        <v>7</v>
      </c>
      <c r="Q2878" s="24">
        <v>1</v>
      </c>
      <c r="R2878" s="66">
        <v>779.90167081776667</v>
      </c>
      <c r="S2878" s="66">
        <v>6.0520449905573859</v>
      </c>
      <c r="T2878" s="66">
        <v>205.21739130434781</v>
      </c>
      <c r="U2878" s="66">
        <v>363.07692307692309</v>
      </c>
      <c r="V2878" s="66">
        <v>131.11111111111109</v>
      </c>
      <c r="W2878" s="24">
        <v>7</v>
      </c>
      <c r="X2878" s="24">
        <v>2</v>
      </c>
      <c r="Y2878" s="24">
        <v>4</v>
      </c>
      <c r="Z2878" s="24">
        <v>5</v>
      </c>
      <c r="AA2878" s="28">
        <v>4.5</v>
      </c>
      <c r="AB2878" s="28">
        <v>0.6</v>
      </c>
      <c r="AC2878" s="28">
        <v>2.7</v>
      </c>
      <c r="AD2878" s="28">
        <v>27</v>
      </c>
      <c r="AE2878" s="28">
        <v>27.00097122</v>
      </c>
      <c r="AF2878" t="s">
        <v>789</v>
      </c>
    </row>
    <row r="2879" spans="1:32" ht="18" customHeight="1">
      <c r="A2879" s="22">
        <v>46192</v>
      </c>
      <c r="B2879" s="23" t="s">
        <v>55</v>
      </c>
      <c r="C2879" s="24">
        <v>538</v>
      </c>
      <c r="D2879" s="25">
        <v>4156</v>
      </c>
      <c r="E2879" s="26">
        <v>-134</v>
      </c>
      <c r="F2879" s="24">
        <v>12</v>
      </c>
      <c r="G2879" s="24">
        <v>19</v>
      </c>
      <c r="H2879" s="23" t="s">
        <v>654</v>
      </c>
      <c r="I2879" s="23" t="s">
        <v>3175</v>
      </c>
      <c r="J2879" s="23" t="s">
        <v>1878</v>
      </c>
      <c r="K2879" s="23" t="s">
        <v>154</v>
      </c>
      <c r="L2879" s="27">
        <v>0.98929999999999996</v>
      </c>
      <c r="M2879" s="25">
        <v>457</v>
      </c>
      <c r="N2879" s="25">
        <v>549</v>
      </c>
      <c r="O2879" s="24">
        <v>0</v>
      </c>
      <c r="P2879" s="24">
        <v>8</v>
      </c>
      <c r="Q2879" s="24">
        <v>1</v>
      </c>
      <c r="R2879" s="66">
        <v>708.77200083022001</v>
      </c>
      <c r="S2879" s="66">
        <v>5.8636627789075613</v>
      </c>
      <c r="T2879" s="66">
        <v>346.33333333333331</v>
      </c>
      <c r="U2879" s="66">
        <v>218.73684210526321</v>
      </c>
      <c r="V2879" s="66">
        <v>134.06451612903231</v>
      </c>
      <c r="W2879" s="24">
        <v>0</v>
      </c>
      <c r="X2879" s="24">
        <v>7</v>
      </c>
      <c r="Y2879" s="24">
        <v>4</v>
      </c>
      <c r="Z2879" s="24">
        <v>7</v>
      </c>
      <c r="AA2879" s="28">
        <v>4.5</v>
      </c>
      <c r="AB2879" s="28">
        <v>0.6</v>
      </c>
      <c r="AC2879" s="28">
        <v>2.7</v>
      </c>
      <c r="AD2879" s="28">
        <v>37</v>
      </c>
      <c r="AE2879" s="28">
        <v>37.000971210000003</v>
      </c>
      <c r="AF2879" t="s">
        <v>4327</v>
      </c>
    </row>
    <row r="2880" spans="1:32" ht="18" customHeight="1">
      <c r="A2880" s="22">
        <v>46192</v>
      </c>
      <c r="B2880" s="23" t="s">
        <v>55</v>
      </c>
      <c r="C2880" s="24">
        <v>550</v>
      </c>
      <c r="D2880" s="25">
        <v>1719</v>
      </c>
      <c r="E2880" s="26">
        <v>-991</v>
      </c>
      <c r="F2880" s="24">
        <v>4</v>
      </c>
      <c r="G2880" s="24">
        <v>1</v>
      </c>
      <c r="H2880" s="23" t="s">
        <v>4328</v>
      </c>
      <c r="I2880" s="23" t="s">
        <v>4329</v>
      </c>
      <c r="J2880" s="23" t="s">
        <v>4330</v>
      </c>
      <c r="K2880" s="23" t="s">
        <v>154</v>
      </c>
      <c r="L2880" s="27">
        <v>0.80779999999999996</v>
      </c>
      <c r="M2880" s="25">
        <v>-1052</v>
      </c>
      <c r="N2880" s="25">
        <v>1733</v>
      </c>
      <c r="O2880" s="24">
        <v>0</v>
      </c>
      <c r="P2880" s="24">
        <v>0</v>
      </c>
      <c r="Q2880" s="24">
        <v>1</v>
      </c>
      <c r="R2880" s="66">
        <v>287.4224782067248</v>
      </c>
      <c r="S2880" s="66">
        <v>5.9807430884498602</v>
      </c>
      <c r="T2880" s="66">
        <v>429.75</v>
      </c>
      <c r="U2880" s="66">
        <v>1719</v>
      </c>
      <c r="V2880" s="66">
        <v>343.8</v>
      </c>
      <c r="W2880" s="24">
        <v>0</v>
      </c>
      <c r="X2880" s="24">
        <v>0</v>
      </c>
      <c r="Y2880" s="24">
        <v>0</v>
      </c>
      <c r="Z2880" s="24">
        <v>6</v>
      </c>
      <c r="AA2880" s="28">
        <v>1.5</v>
      </c>
      <c r="AB2880" s="28">
        <v>0.5</v>
      </c>
      <c r="AC2880" s="28">
        <v>0.75</v>
      </c>
      <c r="AD2880" s="28">
        <v>17.5</v>
      </c>
      <c r="AE2880" s="28">
        <v>17.500971199999999</v>
      </c>
      <c r="AF2880" t="s">
        <v>641</v>
      </c>
    </row>
    <row r="2881" spans="1:32" ht="18" customHeight="1">
      <c r="A2881" s="22">
        <v>46192</v>
      </c>
      <c r="B2881" s="23" t="s">
        <v>24</v>
      </c>
      <c r="C2881" s="24">
        <v>631</v>
      </c>
      <c r="D2881" s="25">
        <v>3244</v>
      </c>
      <c r="E2881" s="26">
        <v>-2754</v>
      </c>
      <c r="F2881" s="24">
        <v>0</v>
      </c>
      <c r="G2881" s="24">
        <v>6</v>
      </c>
      <c r="H2881" s="23" t="s">
        <v>4331</v>
      </c>
      <c r="I2881" s="23" t="s">
        <v>214</v>
      </c>
      <c r="J2881" s="23" t="s">
        <v>4331</v>
      </c>
      <c r="K2881" s="23" t="s">
        <v>154</v>
      </c>
      <c r="L2881" s="27">
        <v>0.71699999999999997</v>
      </c>
      <c r="M2881" s="25">
        <v>2569</v>
      </c>
      <c r="N2881" s="25">
        <v>-2925</v>
      </c>
      <c r="O2881" s="24">
        <v>0</v>
      </c>
      <c r="P2881" s="24">
        <v>1</v>
      </c>
      <c r="Q2881" s="24">
        <v>0</v>
      </c>
      <c r="R2881" s="66"/>
      <c r="S2881" s="66"/>
      <c r="T2881" s="66"/>
      <c r="U2881" s="66"/>
      <c r="V2881" s="66"/>
      <c r="W2881" s="24"/>
      <c r="X2881" s="24"/>
      <c r="Y2881" s="24"/>
      <c r="Z2881" s="24"/>
      <c r="AA2881" s="28"/>
      <c r="AB2881" s="28">
        <v>0.6</v>
      </c>
      <c r="AC2881" s="28"/>
      <c r="AD2881" s="28">
        <v>30</v>
      </c>
      <c r="AE2881" s="28">
        <v>30.000971190000001</v>
      </c>
      <c r="AF2881" t="s">
        <v>661</v>
      </c>
    </row>
    <row r="2882" spans="1:32" ht="18" customHeight="1">
      <c r="A2882" s="22">
        <v>46192</v>
      </c>
      <c r="B2882" s="23" t="s">
        <v>24</v>
      </c>
      <c r="C2882" s="24">
        <v>632</v>
      </c>
      <c r="D2882" s="25">
        <v>2515</v>
      </c>
      <c r="E2882" s="26">
        <v>-904</v>
      </c>
      <c r="F2882" s="24">
        <v>0</v>
      </c>
      <c r="G2882" s="24">
        <v>9</v>
      </c>
      <c r="H2882" s="23" t="s">
        <v>1230</v>
      </c>
      <c r="I2882" s="23" t="s">
        <v>214</v>
      </c>
      <c r="J2882" s="23" t="s">
        <v>1230</v>
      </c>
      <c r="K2882" s="23" t="s">
        <v>154</v>
      </c>
      <c r="L2882" s="27">
        <v>0.88019999999999998</v>
      </c>
      <c r="M2882" s="25">
        <v>-2186</v>
      </c>
      <c r="N2882" s="25">
        <v>-1546</v>
      </c>
      <c r="O2882" s="24">
        <v>0</v>
      </c>
      <c r="P2882" s="24">
        <v>2</v>
      </c>
      <c r="Q2882" s="24">
        <v>0</v>
      </c>
      <c r="R2882" s="66"/>
      <c r="S2882" s="66"/>
      <c r="T2882" s="66"/>
      <c r="U2882" s="66"/>
      <c r="V2882" s="66"/>
      <c r="W2882" s="24"/>
      <c r="X2882" s="24"/>
      <c r="Y2882" s="24"/>
      <c r="Z2882" s="24"/>
      <c r="AA2882" s="28"/>
      <c r="AB2882" s="28">
        <v>0.5</v>
      </c>
      <c r="AC2882" s="28"/>
      <c r="AD2882" s="28">
        <v>30</v>
      </c>
      <c r="AE2882" s="28">
        <v>30.000971180000001</v>
      </c>
      <c r="AF2882" t="s">
        <v>661</v>
      </c>
    </row>
    <row r="2883" spans="1:32" ht="18" customHeight="1">
      <c r="A2883" s="22">
        <v>46192</v>
      </c>
      <c r="B2883" s="23" t="s">
        <v>24</v>
      </c>
      <c r="C2883" s="24">
        <v>633</v>
      </c>
      <c r="D2883" s="25">
        <v>4136</v>
      </c>
      <c r="E2883" s="26">
        <v>-2582</v>
      </c>
      <c r="F2883" s="24">
        <v>0</v>
      </c>
      <c r="G2883" s="24">
        <v>12</v>
      </c>
      <c r="H2883" s="23" t="s">
        <v>2894</v>
      </c>
      <c r="I2883" s="23" t="s">
        <v>214</v>
      </c>
      <c r="J2883" s="23" t="s">
        <v>2894</v>
      </c>
      <c r="K2883" s="23" t="s">
        <v>154</v>
      </c>
      <c r="L2883" s="27">
        <v>0.79190000000000005</v>
      </c>
      <c r="M2883" s="25">
        <v>5569</v>
      </c>
      <c r="N2883" s="25">
        <v>-3039</v>
      </c>
      <c r="O2883" s="24">
        <v>0</v>
      </c>
      <c r="P2883" s="24">
        <v>3</v>
      </c>
      <c r="Q2883" s="24">
        <v>0</v>
      </c>
      <c r="R2883" s="66"/>
      <c r="S2883" s="66"/>
      <c r="T2883" s="66"/>
      <c r="U2883" s="66"/>
      <c r="V2883" s="66"/>
      <c r="W2883" s="24"/>
      <c r="X2883" s="24"/>
      <c r="Y2883" s="24"/>
      <c r="Z2883" s="24"/>
      <c r="AA2883" s="28"/>
      <c r="AB2883" s="28">
        <v>0.6</v>
      </c>
      <c r="AC2883" s="28"/>
      <c r="AD2883" s="28">
        <v>30</v>
      </c>
      <c r="AE2883" s="28">
        <v>30.00097117</v>
      </c>
      <c r="AF2883" t="s">
        <v>661</v>
      </c>
    </row>
    <row r="2884" spans="1:32" ht="18" customHeight="1">
      <c r="A2884" s="22">
        <v>46192</v>
      </c>
      <c r="B2884" s="23" t="s">
        <v>179</v>
      </c>
      <c r="C2884" s="24">
        <v>667</v>
      </c>
      <c r="D2884" s="25">
        <v>2866</v>
      </c>
      <c r="E2884" s="26">
        <v>4377</v>
      </c>
      <c r="F2884" s="24">
        <v>51</v>
      </c>
      <c r="G2884" s="24">
        <v>3</v>
      </c>
      <c r="H2884" s="23" t="s">
        <v>1521</v>
      </c>
      <c r="I2884" s="23" t="s">
        <v>1161</v>
      </c>
      <c r="J2884" s="23" t="s">
        <v>4332</v>
      </c>
      <c r="K2884" s="23" t="s">
        <v>154</v>
      </c>
      <c r="L2884" s="27">
        <v>1.5091000000000001</v>
      </c>
      <c r="M2884" s="25">
        <v>84</v>
      </c>
      <c r="N2884" s="25">
        <v>-678</v>
      </c>
      <c r="O2884" s="24">
        <v>0</v>
      </c>
      <c r="P2884" s="24">
        <v>7</v>
      </c>
      <c r="Q2884" s="24">
        <v>0</v>
      </c>
      <c r="R2884" s="66"/>
      <c r="S2884" s="66"/>
      <c r="T2884" s="66"/>
      <c r="U2884" s="66"/>
      <c r="V2884" s="66"/>
      <c r="W2884" s="24"/>
      <c r="X2884" s="24"/>
      <c r="Y2884" s="24"/>
      <c r="Z2884" s="24"/>
      <c r="AA2884" s="28"/>
      <c r="AB2884" s="28">
        <v>0.5</v>
      </c>
      <c r="AC2884" s="28"/>
      <c r="AD2884" s="28">
        <v>80</v>
      </c>
      <c r="AE2884" s="28">
        <v>80.000971160000006</v>
      </c>
      <c r="AF2884" t="s">
        <v>155</v>
      </c>
    </row>
    <row r="2885" spans="1:32" ht="18" customHeight="1">
      <c r="A2885" s="22">
        <v>46192</v>
      </c>
      <c r="B2885" s="23" t="s">
        <v>179</v>
      </c>
      <c r="C2885" s="24">
        <v>668</v>
      </c>
      <c r="D2885" s="25">
        <v>1090</v>
      </c>
      <c r="E2885" s="26">
        <v>-1113</v>
      </c>
      <c r="F2885" s="24">
        <v>1</v>
      </c>
      <c r="G2885" s="24">
        <v>0</v>
      </c>
      <c r="H2885" s="23" t="s">
        <v>4333</v>
      </c>
      <c r="I2885" s="23" t="s">
        <v>4333</v>
      </c>
      <c r="J2885" s="23" t="s">
        <v>214</v>
      </c>
      <c r="K2885" s="23" t="s">
        <v>154</v>
      </c>
      <c r="L2885" s="27">
        <v>0.65959999999999996</v>
      </c>
      <c r="M2885" s="25">
        <v>-975</v>
      </c>
      <c r="N2885" s="25">
        <v>-1089</v>
      </c>
      <c r="O2885" s="24">
        <v>0</v>
      </c>
      <c r="P2885" s="24">
        <v>8</v>
      </c>
      <c r="Q2885" s="24">
        <v>0</v>
      </c>
      <c r="R2885" s="66"/>
      <c r="S2885" s="66"/>
      <c r="T2885" s="66"/>
      <c r="U2885" s="66"/>
      <c r="V2885" s="66"/>
      <c r="W2885" s="24"/>
      <c r="X2885" s="24"/>
      <c r="Y2885" s="24"/>
      <c r="Z2885" s="24"/>
      <c r="AA2885" s="28"/>
      <c r="AB2885" s="28">
        <v>0.5</v>
      </c>
      <c r="AC2885" s="28"/>
      <c r="AD2885" s="28">
        <v>30</v>
      </c>
      <c r="AE2885" s="28">
        <v>30.000971150000002</v>
      </c>
      <c r="AF2885" t="s">
        <v>661</v>
      </c>
    </row>
    <row r="2886" spans="1:32" ht="18" customHeight="1">
      <c r="A2886" s="22">
        <v>46192</v>
      </c>
      <c r="B2886" s="23" t="s">
        <v>179</v>
      </c>
      <c r="C2886" s="24">
        <v>670</v>
      </c>
      <c r="D2886" s="25">
        <v>2371</v>
      </c>
      <c r="E2886" s="26">
        <v>2628</v>
      </c>
      <c r="F2886" s="24">
        <v>48</v>
      </c>
      <c r="G2886" s="24">
        <v>3</v>
      </c>
      <c r="H2886" s="23" t="s">
        <v>301</v>
      </c>
      <c r="I2886" s="23" t="s">
        <v>3240</v>
      </c>
      <c r="J2886" s="23" t="s">
        <v>4334</v>
      </c>
      <c r="K2886" s="23" t="s">
        <v>154</v>
      </c>
      <c r="L2886" s="27">
        <v>1.3694999999999999</v>
      </c>
      <c r="M2886" s="25">
        <v>-1157</v>
      </c>
      <c r="N2886" s="25">
        <v>667</v>
      </c>
      <c r="O2886" s="24">
        <v>0</v>
      </c>
      <c r="P2886" s="24">
        <v>0</v>
      </c>
      <c r="Q2886" s="24">
        <v>0</v>
      </c>
      <c r="R2886" s="66"/>
      <c r="S2886" s="66"/>
      <c r="T2886" s="66"/>
      <c r="U2886" s="66"/>
      <c r="V2886" s="66"/>
      <c r="W2886" s="24"/>
      <c r="X2886" s="24"/>
      <c r="Y2886" s="24"/>
      <c r="Z2886" s="24"/>
      <c r="AA2886" s="28"/>
      <c r="AB2886" s="28">
        <v>0.5</v>
      </c>
      <c r="AC2886" s="28"/>
      <c r="AD2886" s="28">
        <v>70</v>
      </c>
      <c r="AE2886" s="28">
        <v>70.000971140000004</v>
      </c>
      <c r="AF2886" t="s">
        <v>178</v>
      </c>
    </row>
    <row r="2887" spans="1:32" ht="18" customHeight="1">
      <c r="A2887" s="22">
        <v>46192</v>
      </c>
      <c r="B2887" s="23" t="s">
        <v>289</v>
      </c>
      <c r="C2887" s="24">
        <v>721</v>
      </c>
      <c r="D2887" s="25">
        <v>1585</v>
      </c>
      <c r="E2887" s="26">
        <v>-1774</v>
      </c>
      <c r="F2887" s="24">
        <v>8</v>
      </c>
      <c r="G2887" s="24">
        <v>6</v>
      </c>
      <c r="H2887" s="23" t="s">
        <v>2533</v>
      </c>
      <c r="I2887" s="23" t="s">
        <v>4335</v>
      </c>
      <c r="J2887" s="23" t="s">
        <v>769</v>
      </c>
      <c r="K2887" s="23" t="s">
        <v>154</v>
      </c>
      <c r="L2887" s="27">
        <v>0.62690000000000001</v>
      </c>
      <c r="M2887" s="25">
        <v>-305</v>
      </c>
      <c r="N2887" s="25">
        <v>3859</v>
      </c>
      <c r="O2887" s="24">
        <v>0</v>
      </c>
      <c r="P2887" s="24">
        <v>1</v>
      </c>
      <c r="Q2887" s="24">
        <v>0</v>
      </c>
      <c r="R2887" s="66"/>
      <c r="S2887" s="66"/>
      <c r="T2887" s="66"/>
      <c r="U2887" s="66"/>
      <c r="V2887" s="66"/>
      <c r="W2887" s="24"/>
      <c r="X2887" s="24"/>
      <c r="Y2887" s="24"/>
      <c r="Z2887" s="24"/>
      <c r="AA2887" s="28"/>
      <c r="AB2887" s="28">
        <v>0.5</v>
      </c>
      <c r="AC2887" s="28"/>
      <c r="AD2887" s="28">
        <v>30</v>
      </c>
      <c r="AE2887" s="28">
        <v>30.00097113</v>
      </c>
      <c r="AF2887" t="s">
        <v>661</v>
      </c>
    </row>
    <row r="2888" spans="1:32" ht="18" customHeight="1">
      <c r="A2888" s="22">
        <v>46192</v>
      </c>
      <c r="B2888" s="23" t="s">
        <v>289</v>
      </c>
      <c r="C2888" s="24">
        <v>722</v>
      </c>
      <c r="D2888" s="25">
        <v>1103</v>
      </c>
      <c r="E2888" s="26">
        <v>-1222</v>
      </c>
      <c r="F2888" s="24">
        <v>6</v>
      </c>
      <c r="G2888" s="24">
        <v>5</v>
      </c>
      <c r="H2888" s="23" t="s">
        <v>891</v>
      </c>
      <c r="I2888" s="23" t="s">
        <v>2682</v>
      </c>
      <c r="J2888" s="23" t="s">
        <v>2496</v>
      </c>
      <c r="K2888" s="23" t="s">
        <v>154</v>
      </c>
      <c r="L2888" s="27">
        <v>0.63070000000000004</v>
      </c>
      <c r="M2888" s="25">
        <v>-4</v>
      </c>
      <c r="N2888" s="25">
        <v>3850</v>
      </c>
      <c r="O2888" s="24">
        <v>0</v>
      </c>
      <c r="P2888" s="24">
        <v>2</v>
      </c>
      <c r="Q2888" s="24">
        <v>0</v>
      </c>
      <c r="R2888" s="66"/>
      <c r="S2888" s="66"/>
      <c r="T2888" s="66"/>
      <c r="U2888" s="66"/>
      <c r="V2888" s="66"/>
      <c r="W2888" s="24"/>
      <c r="X2888" s="24"/>
      <c r="Y2888" s="24"/>
      <c r="Z2888" s="24"/>
      <c r="AA2888" s="28"/>
      <c r="AB2888" s="28">
        <v>0.5</v>
      </c>
      <c r="AC2888" s="28"/>
      <c r="AD2888" s="28">
        <v>30</v>
      </c>
      <c r="AE2888" s="28">
        <v>30.000971119999999</v>
      </c>
      <c r="AF2888" t="s">
        <v>661</v>
      </c>
    </row>
    <row r="2889" spans="1:32" ht="18" customHeight="1">
      <c r="A2889" s="22">
        <v>46192</v>
      </c>
      <c r="B2889" s="23" t="s">
        <v>387</v>
      </c>
      <c r="C2889" s="24">
        <v>683</v>
      </c>
      <c r="D2889" s="25">
        <v>749</v>
      </c>
      <c r="E2889" s="26">
        <v>-761</v>
      </c>
      <c r="F2889" s="24">
        <v>5</v>
      </c>
      <c r="G2889" s="24">
        <v>3</v>
      </c>
      <c r="H2889" s="23" t="s">
        <v>1026</v>
      </c>
      <c r="I2889" s="23" t="s">
        <v>1103</v>
      </c>
      <c r="J2889" s="23" t="s">
        <v>3582</v>
      </c>
      <c r="K2889" s="23" t="s">
        <v>154</v>
      </c>
      <c r="L2889" s="27">
        <v>0.6613</v>
      </c>
      <c r="M2889" s="25">
        <v>-14</v>
      </c>
      <c r="N2889" s="25">
        <v>-702</v>
      </c>
      <c r="O2889" s="24">
        <v>0</v>
      </c>
      <c r="P2889" s="24">
        <v>3</v>
      </c>
      <c r="Q2889" s="24">
        <v>0</v>
      </c>
      <c r="R2889" s="66"/>
      <c r="S2889" s="66"/>
      <c r="T2889" s="66"/>
      <c r="U2889" s="66"/>
      <c r="V2889" s="66"/>
      <c r="W2889" s="24"/>
      <c r="X2889" s="24"/>
      <c r="Y2889" s="24"/>
      <c r="Z2889" s="24"/>
      <c r="AA2889" s="28"/>
      <c r="AB2889" s="28">
        <v>0.5</v>
      </c>
      <c r="AC2889" s="28"/>
      <c r="AD2889" s="28">
        <v>10</v>
      </c>
      <c r="AE2889" s="28">
        <v>10.00097111</v>
      </c>
      <c r="AF2889" t="s">
        <v>584</v>
      </c>
    </row>
    <row r="2890" spans="1:32" ht="18" customHeight="1">
      <c r="A2890" s="22">
        <v>46192</v>
      </c>
      <c r="B2890" s="23" t="s">
        <v>387</v>
      </c>
      <c r="C2890" s="24">
        <v>685</v>
      </c>
      <c r="D2890" s="25">
        <v>1141</v>
      </c>
      <c r="E2890" s="26">
        <v>869</v>
      </c>
      <c r="F2890" s="24">
        <v>18</v>
      </c>
      <c r="G2890" s="24">
        <v>8</v>
      </c>
      <c r="H2890" s="23" t="s">
        <v>2448</v>
      </c>
      <c r="I2890" s="23" t="s">
        <v>3744</v>
      </c>
      <c r="J2890" s="23" t="s">
        <v>2626</v>
      </c>
      <c r="K2890" s="23" t="s">
        <v>154</v>
      </c>
      <c r="L2890" s="27">
        <v>1.2539</v>
      </c>
      <c r="M2890" s="25">
        <v>9782</v>
      </c>
      <c r="N2890" s="25">
        <v>-214</v>
      </c>
      <c r="O2890" s="24">
        <v>0</v>
      </c>
      <c r="P2890" s="24">
        <v>5</v>
      </c>
      <c r="Q2890" s="24">
        <v>0</v>
      </c>
      <c r="R2890" s="66"/>
      <c r="S2890" s="66"/>
      <c r="T2890" s="66"/>
      <c r="U2890" s="66"/>
      <c r="V2890" s="66"/>
      <c r="W2890" s="24"/>
      <c r="X2890" s="24"/>
      <c r="Y2890" s="24"/>
      <c r="Z2890" s="24"/>
      <c r="AA2890" s="28"/>
      <c r="AB2890" s="28">
        <v>0.5</v>
      </c>
      <c r="AC2890" s="28"/>
      <c r="AD2890" s="28">
        <v>35</v>
      </c>
      <c r="AE2890" s="28">
        <v>35.000971100000001</v>
      </c>
      <c r="AF2890" t="s">
        <v>668</v>
      </c>
    </row>
    <row r="2891" spans="1:32" ht="18" customHeight="1">
      <c r="A2891" s="22">
        <v>46192</v>
      </c>
      <c r="B2891" s="23" t="s">
        <v>278</v>
      </c>
      <c r="C2891" s="24">
        <v>561</v>
      </c>
      <c r="D2891" s="25">
        <v>1433</v>
      </c>
      <c r="E2891" s="26">
        <v>-772</v>
      </c>
      <c r="F2891" s="24">
        <v>3</v>
      </c>
      <c r="G2891" s="24">
        <v>3</v>
      </c>
      <c r="H2891" s="23" t="s">
        <v>1625</v>
      </c>
      <c r="I2891" s="23" t="s">
        <v>4336</v>
      </c>
      <c r="J2891" s="23" t="s">
        <v>4336</v>
      </c>
      <c r="K2891" s="23" t="s">
        <v>154</v>
      </c>
      <c r="L2891" s="27">
        <v>0.82040000000000002</v>
      </c>
      <c r="M2891" s="25">
        <v>-1086</v>
      </c>
      <c r="N2891" s="25">
        <v>1303</v>
      </c>
      <c r="O2891" s="24">
        <v>0</v>
      </c>
      <c r="P2891" s="24">
        <v>1</v>
      </c>
      <c r="Q2891" s="24">
        <v>1</v>
      </c>
      <c r="R2891" s="66">
        <v>230.40592569530929</v>
      </c>
      <c r="S2891" s="66">
        <v>6.2194580962948462</v>
      </c>
      <c r="T2891" s="66">
        <v>477.66666666666669</v>
      </c>
      <c r="U2891" s="66">
        <v>477.66666666666669</v>
      </c>
      <c r="V2891" s="66">
        <v>238.83333333333329</v>
      </c>
      <c r="W2891" s="24">
        <v>0</v>
      </c>
      <c r="X2891" s="24">
        <v>0</v>
      </c>
      <c r="Y2891" s="24">
        <v>0</v>
      </c>
      <c r="Z2891" s="24">
        <v>0</v>
      </c>
      <c r="AA2891" s="28">
        <v>0</v>
      </c>
      <c r="AB2891" s="28">
        <v>0.5</v>
      </c>
      <c r="AC2891" s="28">
        <v>0</v>
      </c>
      <c r="AD2891" s="28">
        <v>10</v>
      </c>
      <c r="AE2891" s="28">
        <v>10.00097109</v>
      </c>
      <c r="AF2891" t="s">
        <v>584</v>
      </c>
    </row>
    <row r="2892" spans="1:32" ht="18" customHeight="1">
      <c r="A2892" s="22">
        <v>46192</v>
      </c>
      <c r="B2892" s="23" t="s">
        <v>278</v>
      </c>
      <c r="C2892" s="24">
        <v>562</v>
      </c>
      <c r="D2892" s="25">
        <v>4747</v>
      </c>
      <c r="E2892" s="26">
        <v>-302</v>
      </c>
      <c r="F2892" s="24">
        <v>16</v>
      </c>
      <c r="G2892" s="24">
        <v>18</v>
      </c>
      <c r="H2892" s="23" t="s">
        <v>2785</v>
      </c>
      <c r="I2892" s="23" t="s">
        <v>3678</v>
      </c>
      <c r="J2892" s="23" t="s">
        <v>1606</v>
      </c>
      <c r="K2892" s="23" t="s">
        <v>154</v>
      </c>
      <c r="L2892" s="27">
        <v>0.9788</v>
      </c>
      <c r="M2892" s="25">
        <v>-2018</v>
      </c>
      <c r="N2892" s="25">
        <v>-331</v>
      </c>
      <c r="O2892" s="24">
        <v>0</v>
      </c>
      <c r="P2892" s="24">
        <v>2</v>
      </c>
      <c r="Q2892" s="24">
        <v>1</v>
      </c>
      <c r="R2892" s="66">
        <v>766.56013906185137</v>
      </c>
      <c r="S2892" s="66">
        <v>6.1925995862628316</v>
      </c>
      <c r="T2892" s="66">
        <v>296.6875</v>
      </c>
      <c r="U2892" s="66">
        <v>263.72222222222217</v>
      </c>
      <c r="V2892" s="66">
        <v>139.61764705882351</v>
      </c>
      <c r="W2892" s="24">
        <v>0</v>
      </c>
      <c r="X2892" s="24">
        <v>7</v>
      </c>
      <c r="Y2892" s="24">
        <v>4</v>
      </c>
      <c r="Z2892" s="24">
        <v>0</v>
      </c>
      <c r="AA2892" s="28">
        <v>2.75</v>
      </c>
      <c r="AB2892" s="28">
        <v>0.6</v>
      </c>
      <c r="AC2892" s="28">
        <v>1.65</v>
      </c>
      <c r="AD2892" s="28">
        <v>26.5</v>
      </c>
      <c r="AE2892" s="28">
        <v>26.500971079999999</v>
      </c>
      <c r="AF2892" t="s">
        <v>1158</v>
      </c>
    </row>
    <row r="2893" spans="1:32" ht="18" customHeight="1">
      <c r="A2893" s="22">
        <v>46192</v>
      </c>
      <c r="B2893" s="23" t="s">
        <v>510</v>
      </c>
      <c r="C2893" s="24">
        <v>718</v>
      </c>
      <c r="D2893" s="25">
        <v>2113</v>
      </c>
      <c r="E2893" s="26">
        <v>3301</v>
      </c>
      <c r="F2893" s="24">
        <v>22</v>
      </c>
      <c r="G2893" s="24">
        <v>3</v>
      </c>
      <c r="H2893" s="23" t="s">
        <v>2572</v>
      </c>
      <c r="I2893" s="23" t="s">
        <v>944</v>
      </c>
      <c r="J2893" s="23" t="s">
        <v>4337</v>
      </c>
      <c r="K2893" s="23" t="s">
        <v>154</v>
      </c>
      <c r="L2893" s="27">
        <v>1.5206999999999999</v>
      </c>
      <c r="M2893" s="25">
        <v>-662</v>
      </c>
      <c r="N2893" s="25">
        <v>-1303</v>
      </c>
      <c r="O2893" s="24">
        <v>0</v>
      </c>
      <c r="P2893" s="24">
        <v>8</v>
      </c>
      <c r="Q2893" s="24">
        <v>0</v>
      </c>
      <c r="R2893" s="66"/>
      <c r="S2893" s="66"/>
      <c r="T2893" s="66"/>
      <c r="U2893" s="66"/>
      <c r="V2893" s="66"/>
      <c r="W2893" s="24"/>
      <c r="X2893" s="24"/>
      <c r="Y2893" s="24"/>
      <c r="Z2893" s="24"/>
      <c r="AA2893" s="28"/>
      <c r="AB2893" s="28">
        <v>0.5</v>
      </c>
      <c r="AC2893" s="28"/>
      <c r="AD2893" s="28">
        <v>80</v>
      </c>
      <c r="AE2893" s="28">
        <v>80.000971070000006</v>
      </c>
      <c r="AF2893" t="s">
        <v>155</v>
      </c>
    </row>
    <row r="2894" spans="1:32" ht="18" customHeight="1">
      <c r="A2894" s="22">
        <v>46192</v>
      </c>
      <c r="B2894" s="23" t="s">
        <v>510</v>
      </c>
      <c r="C2894" s="24">
        <v>720</v>
      </c>
      <c r="D2894" s="25">
        <v>0</v>
      </c>
      <c r="E2894" s="26">
        <v>0</v>
      </c>
      <c r="F2894" s="24">
        <v>0</v>
      </c>
      <c r="G2894" s="24">
        <v>0</v>
      </c>
      <c r="H2894" s="23" t="s">
        <v>214</v>
      </c>
      <c r="I2894" s="23" t="s">
        <v>214</v>
      </c>
      <c r="J2894" s="23" t="s">
        <v>214</v>
      </c>
      <c r="K2894" s="23" t="s">
        <v>154</v>
      </c>
      <c r="L2894" s="27">
        <v>0</v>
      </c>
      <c r="M2894" s="25">
        <v>-391</v>
      </c>
      <c r="N2894" s="25">
        <v>-277</v>
      </c>
      <c r="O2894" s="24">
        <v>0</v>
      </c>
      <c r="P2894" s="24">
        <v>0</v>
      </c>
      <c r="Q2894" s="24">
        <v>0</v>
      </c>
      <c r="R2894" s="66"/>
      <c r="S2894" s="66"/>
      <c r="T2894" s="66"/>
      <c r="U2894" s="66"/>
      <c r="V2894" s="66"/>
      <c r="W2894" s="24"/>
      <c r="X2894" s="24"/>
      <c r="Y2894" s="24"/>
      <c r="Z2894" s="24"/>
      <c r="AA2894" s="28"/>
      <c r="AB2894" s="28"/>
      <c r="AC2894" s="28"/>
      <c r="AD2894" s="28">
        <v>0</v>
      </c>
      <c r="AE2894" s="28">
        <v>0</v>
      </c>
    </row>
    <row r="2895" spans="1:32" ht="18" customHeight="1">
      <c r="A2895" s="22">
        <v>46192</v>
      </c>
      <c r="B2895" s="23" t="s">
        <v>372</v>
      </c>
      <c r="C2895" s="24">
        <v>711</v>
      </c>
      <c r="D2895" s="25">
        <v>1173</v>
      </c>
      <c r="E2895" s="26">
        <v>196</v>
      </c>
      <c r="F2895" s="24">
        <v>16</v>
      </c>
      <c r="G2895" s="24">
        <v>3</v>
      </c>
      <c r="H2895" s="23" t="s">
        <v>4338</v>
      </c>
      <c r="I2895" s="23" t="s">
        <v>4339</v>
      </c>
      <c r="J2895" s="23" t="s">
        <v>440</v>
      </c>
      <c r="K2895" s="23" t="s">
        <v>154</v>
      </c>
      <c r="L2895" s="27">
        <v>1.0557000000000001</v>
      </c>
      <c r="M2895" s="25">
        <v>21</v>
      </c>
      <c r="N2895" s="25">
        <v>218</v>
      </c>
      <c r="O2895" s="24">
        <v>0</v>
      </c>
      <c r="P2895" s="24">
        <v>1</v>
      </c>
      <c r="Q2895" s="24">
        <v>0</v>
      </c>
      <c r="R2895" s="66"/>
      <c r="S2895" s="66"/>
      <c r="T2895" s="66"/>
      <c r="U2895" s="66"/>
      <c r="V2895" s="66"/>
      <c r="W2895" s="24"/>
      <c r="X2895" s="24"/>
      <c r="Y2895" s="24"/>
      <c r="Z2895" s="24"/>
      <c r="AA2895" s="28"/>
      <c r="AB2895" s="28">
        <v>0.5</v>
      </c>
      <c r="AC2895" s="28"/>
      <c r="AD2895" s="28">
        <v>35</v>
      </c>
      <c r="AE2895" s="28">
        <v>35.000971049999997</v>
      </c>
      <c r="AF2895" t="s">
        <v>668</v>
      </c>
    </row>
    <row r="2896" spans="1:32" ht="18" customHeight="1">
      <c r="A2896" s="22">
        <v>46192</v>
      </c>
      <c r="B2896" s="23" t="s">
        <v>372</v>
      </c>
      <c r="C2896" s="24">
        <v>712</v>
      </c>
      <c r="D2896" s="25">
        <v>264</v>
      </c>
      <c r="E2896" s="26">
        <v>422</v>
      </c>
      <c r="F2896" s="24">
        <v>6</v>
      </c>
      <c r="G2896" s="24">
        <v>1</v>
      </c>
      <c r="H2896" s="23" t="s">
        <v>4340</v>
      </c>
      <c r="I2896" s="23" t="s">
        <v>2453</v>
      </c>
      <c r="J2896" s="23" t="s">
        <v>1072</v>
      </c>
      <c r="K2896" s="23" t="s">
        <v>154</v>
      </c>
      <c r="L2896" s="27">
        <v>1.5327999999999999</v>
      </c>
      <c r="M2896" s="25">
        <v>450</v>
      </c>
      <c r="N2896" s="25">
        <v>-2283</v>
      </c>
      <c r="O2896" s="24">
        <v>0</v>
      </c>
      <c r="P2896" s="24">
        <v>2</v>
      </c>
      <c r="Q2896" s="24">
        <v>0</v>
      </c>
      <c r="R2896" s="66"/>
      <c r="S2896" s="66"/>
      <c r="T2896" s="66"/>
      <c r="U2896" s="66"/>
      <c r="V2896" s="66"/>
      <c r="W2896" s="24"/>
      <c r="X2896" s="24"/>
      <c r="Y2896" s="24"/>
      <c r="Z2896" s="24"/>
      <c r="AA2896" s="28"/>
      <c r="AB2896" s="28">
        <v>0.5</v>
      </c>
      <c r="AC2896" s="28"/>
      <c r="AD2896" s="28">
        <v>0</v>
      </c>
      <c r="AE2896" s="28">
        <v>0</v>
      </c>
    </row>
    <row r="2897" spans="1:32" ht="18" customHeight="1">
      <c r="A2897" s="22">
        <v>46192</v>
      </c>
      <c r="B2897" s="23" t="s">
        <v>416</v>
      </c>
      <c r="C2897" s="24">
        <v>638</v>
      </c>
      <c r="D2897" s="25">
        <v>460</v>
      </c>
      <c r="E2897" s="26">
        <v>-231</v>
      </c>
      <c r="F2897" s="24">
        <v>3</v>
      </c>
      <c r="G2897" s="24">
        <v>1</v>
      </c>
      <c r="H2897" s="23" t="s">
        <v>3833</v>
      </c>
      <c r="I2897" s="23" t="s">
        <v>615</v>
      </c>
      <c r="J2897" s="23" t="s">
        <v>475</v>
      </c>
      <c r="K2897" s="23" t="s">
        <v>154</v>
      </c>
      <c r="L2897" s="27">
        <v>0.83260000000000001</v>
      </c>
      <c r="M2897" s="25">
        <v>1958</v>
      </c>
      <c r="N2897" s="25">
        <v>-367</v>
      </c>
      <c r="O2897" s="24">
        <v>0</v>
      </c>
      <c r="P2897" s="24">
        <v>8</v>
      </c>
      <c r="Q2897" s="24">
        <v>0</v>
      </c>
      <c r="R2897" s="66"/>
      <c r="S2897" s="66"/>
      <c r="T2897" s="66"/>
      <c r="U2897" s="66"/>
      <c r="V2897" s="66"/>
      <c r="W2897" s="24"/>
      <c r="X2897" s="24"/>
      <c r="Y2897" s="24"/>
      <c r="Z2897" s="24"/>
      <c r="AA2897" s="28"/>
      <c r="AB2897" s="28">
        <v>0.5</v>
      </c>
      <c r="AC2897" s="28"/>
      <c r="AD2897" s="28">
        <v>10</v>
      </c>
      <c r="AE2897" s="28">
        <v>10.000971030000001</v>
      </c>
      <c r="AF2897" t="s">
        <v>584</v>
      </c>
    </row>
    <row r="2898" spans="1:32" ht="18" customHeight="1">
      <c r="A2898" s="22">
        <v>46192</v>
      </c>
      <c r="B2898" s="23" t="s">
        <v>416</v>
      </c>
      <c r="C2898" s="24">
        <v>650</v>
      </c>
      <c r="D2898" s="25">
        <v>936</v>
      </c>
      <c r="E2898" s="26">
        <v>-408</v>
      </c>
      <c r="F2898" s="24">
        <v>7</v>
      </c>
      <c r="G2898" s="24">
        <v>1</v>
      </c>
      <c r="H2898" s="23" t="s">
        <v>3035</v>
      </c>
      <c r="I2898" s="23" t="s">
        <v>4341</v>
      </c>
      <c r="J2898" s="23" t="s">
        <v>4342</v>
      </c>
      <c r="K2898" s="23" t="s">
        <v>154</v>
      </c>
      <c r="L2898" s="27">
        <v>0.85470000000000002</v>
      </c>
      <c r="M2898" s="25">
        <v>125</v>
      </c>
      <c r="N2898" s="25">
        <v>-646</v>
      </c>
      <c r="O2898" s="24">
        <v>0</v>
      </c>
      <c r="P2898" s="24">
        <v>0</v>
      </c>
      <c r="Q2898" s="24">
        <v>0</v>
      </c>
      <c r="R2898" s="66"/>
      <c r="S2898" s="66"/>
      <c r="T2898" s="66"/>
      <c r="U2898" s="66"/>
      <c r="V2898" s="66"/>
      <c r="W2898" s="24"/>
      <c r="X2898" s="24"/>
      <c r="Y2898" s="24"/>
      <c r="Z2898" s="24"/>
      <c r="AA2898" s="28"/>
      <c r="AB2898" s="28">
        <v>0.5</v>
      </c>
      <c r="AC2898" s="28"/>
      <c r="AD2898" s="28">
        <v>10</v>
      </c>
      <c r="AE2898" s="28">
        <v>10.00097102</v>
      </c>
      <c r="AF2898" t="s">
        <v>584</v>
      </c>
    </row>
    <row r="2899" spans="1:32" ht="18" customHeight="1">
      <c r="A2899" s="22">
        <v>46192</v>
      </c>
      <c r="B2899" s="23" t="s">
        <v>156</v>
      </c>
      <c r="C2899" s="24">
        <v>716</v>
      </c>
      <c r="D2899" s="25">
        <v>2465</v>
      </c>
      <c r="E2899" s="26">
        <v>-1553</v>
      </c>
      <c r="F2899" s="24">
        <v>10</v>
      </c>
      <c r="G2899" s="24">
        <v>4</v>
      </c>
      <c r="H2899" s="23" t="s">
        <v>2762</v>
      </c>
      <c r="I2899" s="23" t="s">
        <v>363</v>
      </c>
      <c r="J2899" s="23" t="s">
        <v>4343</v>
      </c>
      <c r="K2899" s="23" t="s">
        <v>154</v>
      </c>
      <c r="L2899" s="27">
        <v>0.79</v>
      </c>
      <c r="M2899" s="25">
        <v>-410</v>
      </c>
      <c r="N2899" s="25">
        <v>-874</v>
      </c>
      <c r="O2899" s="24">
        <v>0</v>
      </c>
      <c r="P2899" s="24">
        <v>6</v>
      </c>
      <c r="Q2899" s="24">
        <v>0</v>
      </c>
      <c r="R2899" s="66"/>
      <c r="S2899" s="66"/>
      <c r="T2899" s="66"/>
      <c r="U2899" s="66"/>
      <c r="V2899" s="66"/>
      <c r="W2899" s="24"/>
      <c r="X2899" s="24"/>
      <c r="Y2899" s="24"/>
      <c r="Z2899" s="24"/>
      <c r="AA2899" s="28"/>
      <c r="AB2899" s="28">
        <v>0.5</v>
      </c>
      <c r="AC2899" s="28"/>
      <c r="AD2899" s="28">
        <v>40</v>
      </c>
      <c r="AE2899" s="28">
        <v>40.000971010000001</v>
      </c>
      <c r="AF2899" t="s">
        <v>664</v>
      </c>
    </row>
    <row r="2900" spans="1:32" ht="18" customHeight="1">
      <c r="A2900" s="22">
        <v>46192</v>
      </c>
      <c r="B2900" s="23" t="s">
        <v>156</v>
      </c>
      <c r="C2900" s="24">
        <v>717</v>
      </c>
      <c r="D2900" s="25">
        <v>2502</v>
      </c>
      <c r="E2900" s="26">
        <v>-1940</v>
      </c>
      <c r="F2900" s="24">
        <v>7</v>
      </c>
      <c r="G2900" s="24">
        <v>2</v>
      </c>
      <c r="H2900" s="23" t="s">
        <v>3219</v>
      </c>
      <c r="I2900" s="23" t="s">
        <v>4344</v>
      </c>
      <c r="J2900" s="23" t="s">
        <v>4345</v>
      </c>
      <c r="K2900" s="23" t="s">
        <v>154</v>
      </c>
      <c r="L2900" s="27">
        <v>0.74150000000000005</v>
      </c>
      <c r="M2900" s="25">
        <v>0</v>
      </c>
      <c r="N2900" s="25">
        <v>0</v>
      </c>
      <c r="O2900" s="24">
        <v>0</v>
      </c>
      <c r="P2900" s="24">
        <v>7</v>
      </c>
      <c r="Q2900" s="24">
        <v>0</v>
      </c>
      <c r="R2900" s="66"/>
      <c r="S2900" s="66"/>
      <c r="T2900" s="66"/>
      <c r="U2900" s="66"/>
      <c r="V2900" s="66"/>
      <c r="W2900" s="24"/>
      <c r="X2900" s="24"/>
      <c r="Y2900" s="24"/>
      <c r="Z2900" s="24"/>
      <c r="AA2900" s="28"/>
      <c r="AB2900" s="28">
        <v>0.5</v>
      </c>
      <c r="AC2900" s="28"/>
      <c r="AD2900" s="28">
        <v>30</v>
      </c>
      <c r="AE2900" s="28">
        <v>30.000971</v>
      </c>
      <c r="AF2900" t="s">
        <v>661</v>
      </c>
    </row>
    <row r="2901" spans="1:32" ht="18" customHeight="1">
      <c r="A2901" s="22">
        <v>46192</v>
      </c>
      <c r="B2901" s="23" t="s">
        <v>485</v>
      </c>
      <c r="C2901" s="24">
        <v>713</v>
      </c>
      <c r="D2901" s="25">
        <v>506</v>
      </c>
      <c r="E2901" s="26">
        <v>4890</v>
      </c>
      <c r="F2901" s="24">
        <v>34</v>
      </c>
      <c r="G2901" s="24">
        <v>3</v>
      </c>
      <c r="H2901" s="23" t="s">
        <v>4346</v>
      </c>
      <c r="I2901" s="23" t="s">
        <v>4347</v>
      </c>
      <c r="J2901" s="23" t="s">
        <v>4348</v>
      </c>
      <c r="K2901" s="23" t="s">
        <v>154</v>
      </c>
      <c r="L2901" s="27">
        <v>4.2213000000000003</v>
      </c>
      <c r="M2901" s="25">
        <v>-1194</v>
      </c>
      <c r="N2901" s="25">
        <v>-541</v>
      </c>
      <c r="O2901" s="24">
        <v>0</v>
      </c>
      <c r="P2901" s="24">
        <v>3</v>
      </c>
      <c r="Q2901" s="24">
        <v>0</v>
      </c>
      <c r="R2901" s="66"/>
      <c r="S2901" s="66"/>
      <c r="T2901" s="66"/>
      <c r="U2901" s="66"/>
      <c r="V2901" s="66"/>
      <c r="W2901" s="24"/>
      <c r="X2901" s="24"/>
      <c r="Y2901" s="24"/>
      <c r="Z2901" s="24"/>
      <c r="AA2901" s="28"/>
      <c r="AB2901" s="28">
        <v>0.5</v>
      </c>
      <c r="AC2901" s="28"/>
      <c r="AD2901" s="28">
        <v>0</v>
      </c>
      <c r="AE2901" s="28">
        <v>0</v>
      </c>
    </row>
    <row r="2902" spans="1:32" ht="18" customHeight="1">
      <c r="A2902" s="22">
        <v>46192</v>
      </c>
      <c r="B2902" s="23" t="s">
        <v>485</v>
      </c>
      <c r="C2902" s="24">
        <v>715</v>
      </c>
      <c r="D2902" s="25">
        <v>627</v>
      </c>
      <c r="E2902" s="26">
        <v>-735</v>
      </c>
      <c r="F2902" s="24">
        <v>2</v>
      </c>
      <c r="G2902" s="24">
        <v>2</v>
      </c>
      <c r="H2902" s="23" t="s">
        <v>1303</v>
      </c>
      <c r="I2902" s="23" t="s">
        <v>2208</v>
      </c>
      <c r="J2902" s="23" t="s">
        <v>2208</v>
      </c>
      <c r="K2902" s="23" t="s">
        <v>154</v>
      </c>
      <c r="L2902" s="27">
        <v>0.60929999999999995</v>
      </c>
      <c r="M2902" s="25">
        <v>132</v>
      </c>
      <c r="N2902" s="25">
        <v>125</v>
      </c>
      <c r="O2902" s="24">
        <v>0</v>
      </c>
      <c r="P2902" s="24">
        <v>5</v>
      </c>
      <c r="Q2902" s="24">
        <v>0</v>
      </c>
      <c r="R2902" s="66"/>
      <c r="S2902" s="66"/>
      <c r="T2902" s="66"/>
      <c r="U2902" s="66"/>
      <c r="V2902" s="66"/>
      <c r="W2902" s="24"/>
      <c r="X2902" s="24"/>
      <c r="Y2902" s="24"/>
      <c r="Z2902" s="24"/>
      <c r="AA2902" s="28"/>
      <c r="AB2902" s="28">
        <v>0.5</v>
      </c>
      <c r="AC2902" s="28"/>
      <c r="AD2902" s="28">
        <v>10</v>
      </c>
      <c r="AE2902" s="28">
        <v>10.00097098</v>
      </c>
      <c r="AF2902" t="s">
        <v>584</v>
      </c>
    </row>
    <row r="2903" spans="1:32" ht="18" customHeight="1">
      <c r="A2903" s="22">
        <v>46192</v>
      </c>
      <c r="B2903" s="23" t="s">
        <v>49</v>
      </c>
      <c r="C2903" s="24">
        <v>686</v>
      </c>
      <c r="D2903" s="25">
        <v>1324</v>
      </c>
      <c r="E2903" s="26">
        <v>-422</v>
      </c>
      <c r="F2903" s="24">
        <v>11</v>
      </c>
      <c r="G2903" s="24">
        <v>6</v>
      </c>
      <c r="H2903" s="23" t="s">
        <v>3122</v>
      </c>
      <c r="I2903" s="23" t="s">
        <v>2161</v>
      </c>
      <c r="J2903" s="23" t="s">
        <v>2243</v>
      </c>
      <c r="K2903" s="23" t="s">
        <v>154</v>
      </c>
      <c r="L2903" s="27">
        <v>0.89380000000000004</v>
      </c>
      <c r="M2903" s="25">
        <v>-1087</v>
      </c>
      <c r="N2903" s="25">
        <v>-2745</v>
      </c>
      <c r="O2903" s="24">
        <v>0</v>
      </c>
      <c r="P2903" s="24">
        <v>6</v>
      </c>
      <c r="Q2903" s="24">
        <v>0</v>
      </c>
      <c r="R2903" s="66"/>
      <c r="S2903" s="66"/>
      <c r="T2903" s="66"/>
      <c r="U2903" s="66"/>
      <c r="V2903" s="66"/>
      <c r="W2903" s="24"/>
      <c r="X2903" s="24"/>
      <c r="Y2903" s="24"/>
      <c r="Z2903" s="24"/>
      <c r="AA2903" s="28"/>
      <c r="AB2903" s="28">
        <v>0.5</v>
      </c>
      <c r="AC2903" s="28"/>
      <c r="AD2903" s="28">
        <v>40</v>
      </c>
      <c r="AE2903" s="28">
        <v>40.000970969999997</v>
      </c>
      <c r="AF2903" t="s">
        <v>664</v>
      </c>
    </row>
    <row r="2904" spans="1:32" ht="18" customHeight="1">
      <c r="A2904" s="22">
        <v>46192</v>
      </c>
      <c r="B2904" s="23" t="s">
        <v>49</v>
      </c>
      <c r="C2904" s="24">
        <v>687</v>
      </c>
      <c r="D2904" s="25">
        <v>1810</v>
      </c>
      <c r="E2904" s="26">
        <v>-2338</v>
      </c>
      <c r="F2904" s="24">
        <v>4</v>
      </c>
      <c r="G2904" s="24">
        <v>2</v>
      </c>
      <c r="H2904" s="23" t="s">
        <v>1736</v>
      </c>
      <c r="I2904" s="23" t="s">
        <v>4349</v>
      </c>
      <c r="J2904" s="23" t="s">
        <v>4350</v>
      </c>
      <c r="K2904" s="23" t="s">
        <v>154</v>
      </c>
      <c r="L2904" s="27">
        <v>0.56940000000000002</v>
      </c>
      <c r="M2904" s="25">
        <v>-588</v>
      </c>
      <c r="N2904" s="25">
        <v>-1363</v>
      </c>
      <c r="O2904" s="24">
        <v>0</v>
      </c>
      <c r="P2904" s="24">
        <v>7</v>
      </c>
      <c r="Q2904" s="24">
        <v>0</v>
      </c>
      <c r="R2904" s="66"/>
      <c r="S2904" s="66"/>
      <c r="T2904" s="66"/>
      <c r="U2904" s="66"/>
      <c r="V2904" s="66"/>
      <c r="W2904" s="24"/>
      <c r="X2904" s="24"/>
      <c r="Y2904" s="24"/>
      <c r="Z2904" s="24"/>
      <c r="AA2904" s="28"/>
      <c r="AB2904" s="28">
        <v>0.5</v>
      </c>
      <c r="AC2904" s="28"/>
      <c r="AD2904" s="28">
        <v>30</v>
      </c>
      <c r="AE2904" s="28">
        <v>30.00097096</v>
      </c>
      <c r="AF2904" t="s">
        <v>661</v>
      </c>
    </row>
    <row r="2905" spans="1:32" ht="18" customHeight="1">
      <c r="A2905" s="22">
        <v>46192</v>
      </c>
      <c r="B2905" s="23" t="s">
        <v>380</v>
      </c>
      <c r="C2905" s="24">
        <v>723</v>
      </c>
      <c r="D2905" s="25">
        <v>1216</v>
      </c>
      <c r="E2905" s="26">
        <v>-1224</v>
      </c>
      <c r="F2905" s="24">
        <v>3</v>
      </c>
      <c r="G2905" s="24">
        <v>4</v>
      </c>
      <c r="H2905" s="23" t="s">
        <v>2433</v>
      </c>
      <c r="I2905" s="23" t="s">
        <v>4351</v>
      </c>
      <c r="J2905" s="23" t="s">
        <v>488</v>
      </c>
      <c r="K2905" s="23" t="s">
        <v>154</v>
      </c>
      <c r="L2905" s="27">
        <v>0.66449999999999998</v>
      </c>
      <c r="M2905" s="25">
        <v>-2849</v>
      </c>
      <c r="N2905" s="25">
        <v>-2162</v>
      </c>
      <c r="O2905" s="24">
        <v>0</v>
      </c>
      <c r="P2905" s="24">
        <v>3</v>
      </c>
      <c r="Q2905" s="24">
        <v>0</v>
      </c>
      <c r="R2905" s="66"/>
      <c r="S2905" s="66"/>
      <c r="T2905" s="66"/>
      <c r="U2905" s="66"/>
      <c r="V2905" s="66"/>
      <c r="W2905" s="24"/>
      <c r="X2905" s="24"/>
      <c r="Y2905" s="24"/>
      <c r="Z2905" s="24"/>
      <c r="AA2905" s="28"/>
      <c r="AB2905" s="28">
        <v>0.5</v>
      </c>
      <c r="AC2905" s="28"/>
      <c r="AD2905" s="28">
        <v>30</v>
      </c>
      <c r="AE2905" s="28">
        <v>30.000970949999999</v>
      </c>
      <c r="AF2905" t="s">
        <v>661</v>
      </c>
    </row>
    <row r="2906" spans="1:32" ht="18" customHeight="1">
      <c r="A2906" s="22">
        <v>46192</v>
      </c>
      <c r="B2906" s="23" t="s">
        <v>26</v>
      </c>
      <c r="C2906" s="24">
        <v>725</v>
      </c>
      <c r="D2906" s="25">
        <v>2382</v>
      </c>
      <c r="E2906" s="26">
        <v>-2637</v>
      </c>
      <c r="F2906" s="24">
        <v>11</v>
      </c>
      <c r="G2906" s="24">
        <v>3</v>
      </c>
      <c r="H2906" s="23" t="s">
        <v>642</v>
      </c>
      <c r="I2906" s="23" t="s">
        <v>2140</v>
      </c>
      <c r="J2906" s="23" t="s">
        <v>2315</v>
      </c>
      <c r="K2906" s="23" t="s">
        <v>154</v>
      </c>
      <c r="L2906" s="27">
        <v>0.63100000000000001</v>
      </c>
      <c r="M2906" s="25">
        <v>750</v>
      </c>
      <c r="N2906" s="25">
        <v>-1655</v>
      </c>
      <c r="O2906" s="24">
        <v>0</v>
      </c>
      <c r="P2906" s="24">
        <v>5</v>
      </c>
      <c r="Q2906" s="24">
        <v>0</v>
      </c>
      <c r="R2906" s="66"/>
      <c r="S2906" s="66"/>
      <c r="T2906" s="66"/>
      <c r="U2906" s="66"/>
      <c r="V2906" s="66"/>
      <c r="W2906" s="24"/>
      <c r="X2906" s="24"/>
      <c r="Y2906" s="24"/>
      <c r="Z2906" s="24"/>
      <c r="AA2906" s="28"/>
      <c r="AB2906" s="28">
        <v>0.5</v>
      </c>
      <c r="AC2906" s="28"/>
      <c r="AD2906" s="28">
        <v>30</v>
      </c>
      <c r="AE2906" s="28">
        <v>30.000970939999998</v>
      </c>
      <c r="AF2906" t="s">
        <v>661</v>
      </c>
    </row>
    <row r="2907" spans="1:32" ht="18" customHeight="1">
      <c r="A2907" s="22">
        <v>46192</v>
      </c>
      <c r="B2907" s="23" t="s">
        <v>52</v>
      </c>
      <c r="C2907" s="24">
        <v>726</v>
      </c>
      <c r="D2907" s="25">
        <v>2815</v>
      </c>
      <c r="E2907" s="26">
        <v>260</v>
      </c>
      <c r="F2907" s="24">
        <v>11</v>
      </c>
      <c r="G2907" s="24">
        <v>8</v>
      </c>
      <c r="H2907" s="23" t="s">
        <v>2651</v>
      </c>
      <c r="I2907" s="23" t="s">
        <v>2966</v>
      </c>
      <c r="J2907" s="23" t="s">
        <v>2807</v>
      </c>
      <c r="K2907" s="23" t="s">
        <v>154</v>
      </c>
      <c r="L2907" s="27">
        <v>1.0307999999999999</v>
      </c>
      <c r="M2907" s="25">
        <v>-1639</v>
      </c>
      <c r="N2907" s="25">
        <v>-817</v>
      </c>
      <c r="O2907" s="24">
        <v>0</v>
      </c>
      <c r="P2907" s="24">
        <v>6</v>
      </c>
      <c r="Q2907" s="24">
        <v>0</v>
      </c>
      <c r="R2907" s="66"/>
      <c r="S2907" s="66"/>
      <c r="T2907" s="66"/>
      <c r="U2907" s="66"/>
      <c r="V2907" s="66"/>
      <c r="W2907" s="24"/>
      <c r="X2907" s="24"/>
      <c r="Y2907" s="24"/>
      <c r="Z2907" s="24"/>
      <c r="AA2907" s="28"/>
      <c r="AB2907" s="28">
        <v>0.5</v>
      </c>
      <c r="AC2907" s="28"/>
      <c r="AD2907" s="28">
        <v>45</v>
      </c>
      <c r="AE2907" s="28">
        <v>45.000970930000001</v>
      </c>
      <c r="AF2907" t="s">
        <v>241</v>
      </c>
    </row>
    <row r="2908" spans="1:32" ht="18" customHeight="1">
      <c r="A2908" s="22">
        <v>46192</v>
      </c>
      <c r="B2908" s="23" t="s">
        <v>546</v>
      </c>
      <c r="C2908" s="24">
        <v>727</v>
      </c>
      <c r="D2908" s="25">
        <v>2661</v>
      </c>
      <c r="E2908" s="26">
        <v>195</v>
      </c>
      <c r="F2908" s="24">
        <v>9</v>
      </c>
      <c r="G2908" s="24">
        <v>6</v>
      </c>
      <c r="H2908" s="23" t="s">
        <v>1049</v>
      </c>
      <c r="I2908" s="23" t="s">
        <v>2841</v>
      </c>
      <c r="J2908" s="23" t="s">
        <v>3322</v>
      </c>
      <c r="K2908" s="23" t="s">
        <v>154</v>
      </c>
      <c r="L2908" s="27">
        <v>1.0244</v>
      </c>
      <c r="M2908" s="25">
        <v>-716</v>
      </c>
      <c r="N2908" s="25">
        <v>409</v>
      </c>
      <c r="O2908" s="24">
        <v>0</v>
      </c>
      <c r="P2908" s="24">
        <v>7</v>
      </c>
      <c r="Q2908" s="24">
        <v>0</v>
      </c>
      <c r="R2908" s="66"/>
      <c r="S2908" s="66"/>
      <c r="T2908" s="66"/>
      <c r="U2908" s="66"/>
      <c r="V2908" s="66"/>
      <c r="W2908" s="24"/>
      <c r="X2908" s="24"/>
      <c r="Y2908" s="24"/>
      <c r="Z2908" s="24"/>
      <c r="AA2908" s="28"/>
      <c r="AB2908" s="28">
        <v>0.5</v>
      </c>
      <c r="AC2908" s="28"/>
      <c r="AD2908" s="28">
        <v>35</v>
      </c>
      <c r="AE2908" s="28">
        <v>35.00097092</v>
      </c>
      <c r="AF2908" t="s">
        <v>668</v>
      </c>
    </row>
    <row r="2909" spans="1:32" ht="18" customHeight="1">
      <c r="A2909" s="22">
        <v>46192</v>
      </c>
      <c r="B2909" s="23" t="s">
        <v>514</v>
      </c>
      <c r="C2909" s="24">
        <v>728</v>
      </c>
      <c r="D2909" s="25">
        <v>1425</v>
      </c>
      <c r="E2909" s="26">
        <v>-732</v>
      </c>
      <c r="F2909" s="24">
        <v>3</v>
      </c>
      <c r="G2909" s="24">
        <v>2</v>
      </c>
      <c r="H2909" s="23" t="s">
        <v>4352</v>
      </c>
      <c r="I2909" s="23" t="s">
        <v>1412</v>
      </c>
      <c r="J2909" s="23" t="s">
        <v>3377</v>
      </c>
      <c r="K2909" s="23" t="s">
        <v>154</v>
      </c>
      <c r="L2909" s="27">
        <v>0.82879999999999998</v>
      </c>
      <c r="M2909" s="25">
        <v>2457</v>
      </c>
      <c r="N2909" s="25">
        <v>857</v>
      </c>
      <c r="O2909" s="24">
        <v>0</v>
      </c>
      <c r="P2909" s="24">
        <v>8</v>
      </c>
      <c r="Q2909" s="24">
        <v>0</v>
      </c>
      <c r="R2909" s="66"/>
      <c r="S2909" s="66"/>
      <c r="T2909" s="66"/>
      <c r="U2909" s="66"/>
      <c r="V2909" s="66"/>
      <c r="W2909" s="24"/>
      <c r="X2909" s="24"/>
      <c r="Y2909" s="24"/>
      <c r="Z2909" s="24"/>
      <c r="AA2909" s="28"/>
      <c r="AB2909" s="28">
        <v>0.5</v>
      </c>
      <c r="AC2909" s="28"/>
      <c r="AD2909" s="28">
        <v>30</v>
      </c>
      <c r="AE2909" s="28">
        <v>30.000970909999999</v>
      </c>
      <c r="AF2909" t="s">
        <v>661</v>
      </c>
    </row>
    <row r="2910" spans="1:32" ht="18" customHeight="1">
      <c r="A2910" s="22">
        <v>46192</v>
      </c>
      <c r="B2910" s="23" t="s">
        <v>246</v>
      </c>
      <c r="C2910" s="24">
        <v>730</v>
      </c>
      <c r="D2910" s="25">
        <v>776</v>
      </c>
      <c r="E2910" s="26">
        <v>-1195</v>
      </c>
      <c r="F2910" s="24">
        <v>1</v>
      </c>
      <c r="G2910" s="24">
        <v>2</v>
      </c>
      <c r="H2910" s="23" t="s">
        <v>751</v>
      </c>
      <c r="I2910" s="23" t="s">
        <v>1145</v>
      </c>
      <c r="J2910" s="23" t="s">
        <v>1555</v>
      </c>
      <c r="K2910" s="23" t="s">
        <v>154</v>
      </c>
      <c r="L2910" s="27">
        <v>0.48670000000000002</v>
      </c>
      <c r="M2910" s="25">
        <v>-200</v>
      </c>
      <c r="N2910" s="25">
        <v>-397</v>
      </c>
      <c r="O2910" s="24">
        <v>0</v>
      </c>
      <c r="P2910" s="24">
        <v>0</v>
      </c>
      <c r="Q2910" s="24">
        <v>0</v>
      </c>
      <c r="R2910" s="66"/>
      <c r="S2910" s="66"/>
      <c r="T2910" s="66"/>
      <c r="U2910" s="66"/>
      <c r="V2910" s="66"/>
      <c r="W2910" s="24"/>
      <c r="X2910" s="24"/>
      <c r="Y2910" s="24"/>
      <c r="Z2910" s="24"/>
      <c r="AA2910" s="28"/>
      <c r="AB2910" s="28">
        <v>0.5</v>
      </c>
      <c r="AC2910" s="28"/>
      <c r="AD2910" s="28">
        <v>10</v>
      </c>
      <c r="AE2910" s="28">
        <v>10.0009709</v>
      </c>
      <c r="AF2910" t="s">
        <v>584</v>
      </c>
    </row>
    <row r="2911" spans="1:32" ht="18" customHeight="1">
      <c r="A2911" s="22">
        <v>46192</v>
      </c>
      <c r="B2911" s="23" t="s">
        <v>404</v>
      </c>
      <c r="C2911" s="24">
        <v>731</v>
      </c>
      <c r="D2911" s="25">
        <v>1590</v>
      </c>
      <c r="E2911" s="26">
        <v>7093</v>
      </c>
      <c r="F2911" s="24">
        <v>31</v>
      </c>
      <c r="G2911" s="24">
        <v>2</v>
      </c>
      <c r="H2911" s="23" t="s">
        <v>4353</v>
      </c>
      <c r="I2911" s="23" t="s">
        <v>1202</v>
      </c>
      <c r="J2911" s="23" t="s">
        <v>4354</v>
      </c>
      <c r="K2911" s="23" t="s">
        <v>154</v>
      </c>
      <c r="L2911" s="27">
        <v>2.4870000000000001</v>
      </c>
      <c r="M2911" s="25">
        <v>-729</v>
      </c>
      <c r="N2911" s="25">
        <v>318</v>
      </c>
      <c r="O2911" s="24">
        <v>0</v>
      </c>
      <c r="P2911" s="24">
        <v>1</v>
      </c>
      <c r="Q2911" s="24">
        <v>0</v>
      </c>
      <c r="R2911" s="66"/>
      <c r="S2911" s="66"/>
      <c r="T2911" s="66"/>
      <c r="U2911" s="66"/>
      <c r="V2911" s="66"/>
      <c r="W2911" s="24"/>
      <c r="X2911" s="24"/>
      <c r="Y2911" s="24"/>
      <c r="Z2911" s="24"/>
      <c r="AA2911" s="28"/>
      <c r="AB2911" s="28">
        <v>0.5</v>
      </c>
      <c r="AC2911" s="28"/>
      <c r="AD2911" s="28">
        <v>80</v>
      </c>
      <c r="AE2911" s="28">
        <v>80.000970890000005</v>
      </c>
      <c r="AF2911" t="s">
        <v>155</v>
      </c>
    </row>
    <row r="2912" spans="1:32" ht="18" customHeight="1">
      <c r="A2912" s="22">
        <v>46192</v>
      </c>
      <c r="B2912" s="23" t="s">
        <v>323</v>
      </c>
      <c r="C2912" s="24">
        <v>732</v>
      </c>
      <c r="D2912" s="25">
        <v>3332</v>
      </c>
      <c r="E2912" s="26">
        <v>1286</v>
      </c>
      <c r="F2912" s="24">
        <v>19</v>
      </c>
      <c r="G2912" s="24">
        <v>5</v>
      </c>
      <c r="H2912" s="23" t="s">
        <v>4355</v>
      </c>
      <c r="I2912" s="23" t="s">
        <v>551</v>
      </c>
      <c r="J2912" s="23" t="s">
        <v>4356</v>
      </c>
      <c r="K2912" s="23" t="s">
        <v>154</v>
      </c>
      <c r="L2912" s="27">
        <v>1.1287</v>
      </c>
      <c r="M2912" s="25">
        <v>0</v>
      </c>
      <c r="N2912" s="25">
        <v>477</v>
      </c>
      <c r="O2912" s="24">
        <v>0</v>
      </c>
      <c r="P2912" s="24">
        <v>2</v>
      </c>
      <c r="Q2912" s="24">
        <v>0</v>
      </c>
      <c r="R2912" s="66"/>
      <c r="S2912" s="66"/>
      <c r="T2912" s="66"/>
      <c r="U2912" s="66"/>
      <c r="V2912" s="66"/>
      <c r="W2912" s="24"/>
      <c r="X2912" s="24"/>
      <c r="Y2912" s="24"/>
      <c r="Z2912" s="24"/>
      <c r="AA2912" s="28"/>
      <c r="AB2912" s="28">
        <v>0.6</v>
      </c>
      <c r="AC2912" s="28"/>
      <c r="AD2912" s="28">
        <v>60</v>
      </c>
      <c r="AE2912" s="28">
        <v>60.000970879999997</v>
      </c>
      <c r="AF2912" t="s">
        <v>578</v>
      </c>
    </row>
    <row r="2913" spans="1:32" ht="18" customHeight="1">
      <c r="A2913" s="22">
        <v>46192</v>
      </c>
      <c r="B2913" s="23" t="s">
        <v>293</v>
      </c>
      <c r="C2913" s="24">
        <v>733</v>
      </c>
      <c r="D2913" s="25">
        <v>483</v>
      </c>
      <c r="E2913" s="26">
        <v>632</v>
      </c>
      <c r="F2913" s="24">
        <v>8</v>
      </c>
      <c r="G2913" s="24">
        <v>2</v>
      </c>
      <c r="H2913" s="23" t="s">
        <v>1271</v>
      </c>
      <c r="I2913" s="23" t="s">
        <v>1837</v>
      </c>
      <c r="J2913" s="23" t="s">
        <v>2190</v>
      </c>
      <c r="K2913" s="23" t="s">
        <v>154</v>
      </c>
      <c r="L2913" s="27">
        <v>1.4361999999999999</v>
      </c>
      <c r="M2913" s="25">
        <v>-525</v>
      </c>
      <c r="N2913" s="25">
        <v>-914</v>
      </c>
      <c r="O2913" s="24">
        <v>0</v>
      </c>
      <c r="P2913" s="24">
        <v>3</v>
      </c>
      <c r="Q2913" s="24">
        <v>0</v>
      </c>
      <c r="R2913" s="66"/>
      <c r="S2913" s="66"/>
      <c r="T2913" s="66"/>
      <c r="U2913" s="66"/>
      <c r="V2913" s="66"/>
      <c r="W2913" s="24"/>
      <c r="X2913" s="24"/>
      <c r="Y2913" s="24"/>
      <c r="Z2913" s="24"/>
      <c r="AA2913" s="28"/>
      <c r="AB2913" s="28">
        <v>0.5</v>
      </c>
      <c r="AC2913" s="28"/>
      <c r="AD2913" s="28">
        <v>0</v>
      </c>
      <c r="AE2913" s="28">
        <v>0</v>
      </c>
    </row>
    <row r="2914" spans="1:32" ht="18" customHeight="1">
      <c r="A2914" s="22">
        <v>46192</v>
      </c>
      <c r="B2914" s="23" t="s">
        <v>324</v>
      </c>
      <c r="C2914" s="24">
        <v>735</v>
      </c>
      <c r="D2914" s="25">
        <v>0</v>
      </c>
      <c r="E2914" s="26">
        <v>0</v>
      </c>
      <c r="F2914" s="24">
        <v>0</v>
      </c>
      <c r="G2914" s="24">
        <v>0</v>
      </c>
      <c r="H2914" s="23" t="s">
        <v>214</v>
      </c>
      <c r="I2914" s="23" t="s">
        <v>214</v>
      </c>
      <c r="J2914" s="23" t="s">
        <v>214</v>
      </c>
      <c r="K2914" s="23" t="s">
        <v>154</v>
      </c>
      <c r="L2914" s="27">
        <v>0</v>
      </c>
      <c r="M2914" s="25">
        <v>1624</v>
      </c>
      <c r="N2914" s="25">
        <v>84</v>
      </c>
      <c r="O2914" s="24">
        <v>0</v>
      </c>
      <c r="P2914" s="24">
        <v>5</v>
      </c>
      <c r="Q2914" s="24">
        <v>0</v>
      </c>
      <c r="R2914" s="66"/>
      <c r="S2914" s="66"/>
      <c r="T2914" s="66"/>
      <c r="U2914" s="66"/>
      <c r="V2914" s="66"/>
      <c r="W2914" s="24"/>
      <c r="X2914" s="24"/>
      <c r="Y2914" s="24"/>
      <c r="Z2914" s="24"/>
      <c r="AA2914" s="28"/>
      <c r="AB2914" s="28"/>
      <c r="AC2914" s="28"/>
      <c r="AD2914" s="28">
        <v>0</v>
      </c>
      <c r="AE2914" s="28">
        <v>0</v>
      </c>
    </row>
    <row r="2915" spans="1:32" ht="18" customHeight="1">
      <c r="A2915" s="22">
        <v>46192</v>
      </c>
      <c r="B2915" s="23" t="s">
        <v>297</v>
      </c>
      <c r="C2915" s="24">
        <v>736</v>
      </c>
      <c r="D2915" s="25">
        <v>4458</v>
      </c>
      <c r="E2915" s="26">
        <v>-23</v>
      </c>
      <c r="F2915" s="24">
        <v>25</v>
      </c>
      <c r="G2915" s="24">
        <v>17</v>
      </c>
      <c r="H2915" s="23" t="s">
        <v>694</v>
      </c>
      <c r="I2915" s="23" t="s">
        <v>310</v>
      </c>
      <c r="J2915" s="23" t="s">
        <v>2596</v>
      </c>
      <c r="K2915" s="23" t="s">
        <v>154</v>
      </c>
      <c r="L2915" s="27">
        <v>0.99829999999999997</v>
      </c>
      <c r="M2915" s="25">
        <v>-682</v>
      </c>
      <c r="N2915" s="25">
        <v>509</v>
      </c>
      <c r="O2915" s="24">
        <v>0</v>
      </c>
      <c r="P2915" s="24">
        <v>6</v>
      </c>
      <c r="Q2915" s="24">
        <v>0</v>
      </c>
      <c r="R2915" s="66"/>
      <c r="S2915" s="66"/>
      <c r="T2915" s="66"/>
      <c r="U2915" s="66"/>
      <c r="V2915" s="66"/>
      <c r="W2915" s="24"/>
      <c r="X2915" s="24"/>
      <c r="Y2915" s="24"/>
      <c r="Z2915" s="24"/>
      <c r="AA2915" s="28"/>
      <c r="AB2915" s="28">
        <v>0.6</v>
      </c>
      <c r="AC2915" s="28"/>
      <c r="AD2915" s="28">
        <v>40</v>
      </c>
      <c r="AE2915" s="28">
        <v>40.000970850000002</v>
      </c>
      <c r="AF2915" t="s">
        <v>664</v>
      </c>
    </row>
    <row r="2916" spans="1:32" ht="18" customHeight="1">
      <c r="A2916" s="22">
        <v>46192</v>
      </c>
      <c r="B2916" s="23" t="s">
        <v>400</v>
      </c>
      <c r="C2916" s="24">
        <v>737</v>
      </c>
      <c r="D2916" s="25">
        <v>1611</v>
      </c>
      <c r="E2916" s="26">
        <v>1170</v>
      </c>
      <c r="F2916" s="24">
        <v>11</v>
      </c>
      <c r="G2916" s="24">
        <v>6</v>
      </c>
      <c r="H2916" s="23" t="s">
        <v>3906</v>
      </c>
      <c r="I2916" s="23" t="s">
        <v>2174</v>
      </c>
      <c r="J2916" s="23" t="s">
        <v>1482</v>
      </c>
      <c r="K2916" s="23" t="s">
        <v>154</v>
      </c>
      <c r="L2916" s="27">
        <v>1.2421</v>
      </c>
      <c r="M2916" s="25">
        <v>-847</v>
      </c>
      <c r="N2916" s="25">
        <v>-2201</v>
      </c>
      <c r="O2916" s="24">
        <v>0</v>
      </c>
      <c r="P2916" s="24">
        <v>7</v>
      </c>
      <c r="Q2916" s="24">
        <v>0</v>
      </c>
      <c r="R2916" s="66"/>
      <c r="S2916" s="66"/>
      <c r="T2916" s="66"/>
      <c r="U2916" s="66"/>
      <c r="V2916" s="66"/>
      <c r="W2916" s="24"/>
      <c r="X2916" s="24"/>
      <c r="Y2916" s="24"/>
      <c r="Z2916" s="24"/>
      <c r="AA2916" s="28"/>
      <c r="AB2916" s="28">
        <v>0.5</v>
      </c>
      <c r="AC2916" s="28"/>
      <c r="AD2916" s="28">
        <v>60</v>
      </c>
      <c r="AE2916" s="28">
        <v>60.000970840000001</v>
      </c>
      <c r="AF2916" t="s">
        <v>578</v>
      </c>
    </row>
    <row r="2917" spans="1:32" ht="18" customHeight="1">
      <c r="A2917" s="22">
        <v>46192</v>
      </c>
      <c r="B2917" s="23" t="s">
        <v>461</v>
      </c>
      <c r="C2917" s="24">
        <v>738</v>
      </c>
      <c r="D2917" s="25">
        <v>255</v>
      </c>
      <c r="E2917" s="26">
        <v>-186</v>
      </c>
      <c r="F2917" s="24">
        <v>3</v>
      </c>
      <c r="G2917" s="24">
        <v>1</v>
      </c>
      <c r="H2917" s="23" t="s">
        <v>348</v>
      </c>
      <c r="I2917" s="23" t="s">
        <v>709</v>
      </c>
      <c r="J2917" s="23" t="s">
        <v>4357</v>
      </c>
      <c r="K2917" s="23" t="s">
        <v>154</v>
      </c>
      <c r="L2917" s="27">
        <v>0.75690000000000002</v>
      </c>
      <c r="M2917" s="25">
        <v>-377</v>
      </c>
      <c r="N2917" s="25">
        <v>-984</v>
      </c>
      <c r="O2917" s="24">
        <v>0</v>
      </c>
      <c r="P2917" s="24">
        <v>8</v>
      </c>
      <c r="Q2917" s="24">
        <v>0</v>
      </c>
      <c r="R2917" s="66"/>
      <c r="S2917" s="66"/>
      <c r="T2917" s="66"/>
      <c r="U2917" s="66"/>
      <c r="V2917" s="66"/>
      <c r="W2917" s="24"/>
      <c r="X2917" s="24"/>
      <c r="Y2917" s="24"/>
      <c r="Z2917" s="24"/>
      <c r="AA2917" s="28"/>
      <c r="AB2917" s="28">
        <v>0.5</v>
      </c>
      <c r="AC2917" s="28"/>
      <c r="AD2917" s="28">
        <v>10</v>
      </c>
      <c r="AE2917" s="28">
        <v>10.00097083</v>
      </c>
      <c r="AF2917" t="s">
        <v>584</v>
      </c>
    </row>
    <row r="2918" spans="1:32" ht="18" customHeight="1">
      <c r="A2918" s="22">
        <v>46192</v>
      </c>
      <c r="B2918" s="23" t="s">
        <v>351</v>
      </c>
      <c r="C2918" s="24">
        <v>750</v>
      </c>
      <c r="D2918" s="25">
        <v>3599</v>
      </c>
      <c r="E2918" s="26">
        <v>-1618</v>
      </c>
      <c r="F2918" s="24">
        <v>33</v>
      </c>
      <c r="G2918" s="24">
        <v>15</v>
      </c>
      <c r="H2918" s="23" t="s">
        <v>4211</v>
      </c>
      <c r="I2918" s="23" t="s">
        <v>2435</v>
      </c>
      <c r="J2918" s="23" t="s">
        <v>1638</v>
      </c>
      <c r="K2918" s="23" t="s">
        <v>154</v>
      </c>
      <c r="L2918" s="27">
        <v>0.85009999999999997</v>
      </c>
      <c r="M2918" s="25">
        <v>3113</v>
      </c>
      <c r="N2918" s="25">
        <v>-951</v>
      </c>
      <c r="O2918" s="24">
        <v>0</v>
      </c>
      <c r="P2918" s="24">
        <v>0</v>
      </c>
      <c r="Q2918" s="24">
        <v>0</v>
      </c>
      <c r="R2918" s="66"/>
      <c r="S2918" s="66"/>
      <c r="T2918" s="66"/>
      <c r="U2918" s="66"/>
      <c r="V2918" s="66"/>
      <c r="W2918" s="24"/>
      <c r="X2918" s="24"/>
      <c r="Y2918" s="24"/>
      <c r="Z2918" s="24"/>
      <c r="AA2918" s="28"/>
      <c r="AB2918" s="28">
        <v>0.6</v>
      </c>
      <c r="AC2918" s="28"/>
      <c r="AD2918" s="28">
        <v>30</v>
      </c>
      <c r="AE2918" s="28">
        <v>30.000970819999999</v>
      </c>
      <c r="AF2918" t="s">
        <v>661</v>
      </c>
    </row>
    <row r="2919" spans="1:32" ht="18" customHeight="1">
      <c r="A2919" s="22">
        <v>46192</v>
      </c>
      <c r="B2919" s="23" t="s">
        <v>46</v>
      </c>
      <c r="C2919" s="24">
        <v>751</v>
      </c>
      <c r="D2919" s="25">
        <v>7943</v>
      </c>
      <c r="E2919" s="26">
        <v>-5132</v>
      </c>
      <c r="F2919" s="24">
        <v>61</v>
      </c>
      <c r="G2919" s="24">
        <v>0</v>
      </c>
      <c r="H2919" s="23" t="s">
        <v>2816</v>
      </c>
      <c r="I2919" s="23" t="s">
        <v>2816</v>
      </c>
      <c r="J2919" s="23" t="s">
        <v>214</v>
      </c>
      <c r="K2919" s="23" t="s">
        <v>154</v>
      </c>
      <c r="L2919" s="27">
        <v>0.78459999999999996</v>
      </c>
      <c r="M2919" s="25">
        <v>-2361</v>
      </c>
      <c r="N2919" s="25">
        <v>-4828</v>
      </c>
      <c r="O2919" s="24">
        <v>0</v>
      </c>
      <c r="P2919" s="24">
        <v>1</v>
      </c>
      <c r="Q2919" s="24">
        <v>0</v>
      </c>
      <c r="R2919" s="66"/>
      <c r="S2919" s="66"/>
      <c r="T2919" s="66"/>
      <c r="U2919" s="66"/>
      <c r="V2919" s="66"/>
      <c r="W2919" s="24"/>
      <c r="X2919" s="24"/>
      <c r="Y2919" s="24"/>
      <c r="Z2919" s="24"/>
      <c r="AA2919" s="28"/>
      <c r="AB2919" s="28">
        <v>1</v>
      </c>
      <c r="AC2919" s="28"/>
      <c r="AD2919" s="28">
        <v>30</v>
      </c>
      <c r="AE2919" s="28">
        <v>30.000970809999998</v>
      </c>
      <c r="AF2919" t="s">
        <v>661</v>
      </c>
    </row>
    <row r="2920" spans="1:32" ht="18" customHeight="1">
      <c r="A2920" s="22">
        <v>46192</v>
      </c>
      <c r="B2920" s="23" t="s">
        <v>256</v>
      </c>
      <c r="C2920" s="24">
        <v>761</v>
      </c>
      <c r="D2920" s="25">
        <v>1308</v>
      </c>
      <c r="E2920" s="26">
        <v>-631</v>
      </c>
      <c r="F2920" s="24">
        <v>4</v>
      </c>
      <c r="G2920" s="24">
        <v>2</v>
      </c>
      <c r="H2920" s="23" t="s">
        <v>3209</v>
      </c>
      <c r="I2920" s="23" t="s">
        <v>1526</v>
      </c>
      <c r="J2920" s="23" t="s">
        <v>3824</v>
      </c>
      <c r="K2920" s="23" t="s">
        <v>154</v>
      </c>
      <c r="L2920" s="27">
        <v>0.83919999999999995</v>
      </c>
      <c r="M2920" s="25">
        <v>-587</v>
      </c>
      <c r="N2920" s="25">
        <v>147</v>
      </c>
      <c r="O2920" s="24">
        <v>0</v>
      </c>
      <c r="P2920" s="24">
        <v>1</v>
      </c>
      <c r="Q2920" s="24">
        <v>0</v>
      </c>
      <c r="R2920" s="66"/>
      <c r="S2920" s="66"/>
      <c r="T2920" s="66"/>
      <c r="U2920" s="66"/>
      <c r="V2920" s="66"/>
      <c r="W2920" s="24"/>
      <c r="X2920" s="24"/>
      <c r="Y2920" s="24"/>
      <c r="Z2920" s="24"/>
      <c r="AA2920" s="28"/>
      <c r="AB2920" s="28">
        <v>0.5</v>
      </c>
      <c r="AC2920" s="28"/>
      <c r="AD2920" s="28">
        <v>30</v>
      </c>
      <c r="AE2920" s="28">
        <v>30.000970800000001</v>
      </c>
      <c r="AF2920" t="s">
        <v>661</v>
      </c>
    </row>
    <row r="2921" spans="1:32" ht="18" customHeight="1">
      <c r="A2921" s="22">
        <v>46192</v>
      </c>
      <c r="B2921" s="23" t="s">
        <v>184</v>
      </c>
      <c r="C2921" s="24">
        <v>762</v>
      </c>
      <c r="D2921" s="25">
        <v>1038</v>
      </c>
      <c r="E2921" s="26">
        <v>2601</v>
      </c>
      <c r="F2921" s="24">
        <v>37</v>
      </c>
      <c r="G2921" s="24">
        <v>5</v>
      </c>
      <c r="H2921" s="23" t="s">
        <v>4358</v>
      </c>
      <c r="I2921" s="23" t="s">
        <v>974</v>
      </c>
      <c r="J2921" s="23" t="s">
        <v>2721</v>
      </c>
      <c r="K2921" s="23" t="s">
        <v>154</v>
      </c>
      <c r="L2921" s="27">
        <v>1.8352999999999999</v>
      </c>
      <c r="M2921" s="25">
        <v>1137</v>
      </c>
      <c r="N2921" s="25">
        <v>-1000</v>
      </c>
      <c r="O2921" s="24">
        <v>0</v>
      </c>
      <c r="P2921" s="24">
        <v>2</v>
      </c>
      <c r="Q2921" s="24">
        <v>0</v>
      </c>
      <c r="R2921" s="66"/>
      <c r="S2921" s="66"/>
      <c r="T2921" s="66"/>
      <c r="U2921" s="66"/>
      <c r="V2921" s="66"/>
      <c r="W2921" s="24"/>
      <c r="X2921" s="24"/>
      <c r="Y2921" s="24"/>
      <c r="Z2921" s="24"/>
      <c r="AA2921" s="28"/>
      <c r="AB2921" s="28">
        <v>0.5</v>
      </c>
      <c r="AC2921" s="28"/>
      <c r="AD2921" s="28">
        <v>70</v>
      </c>
      <c r="AE2921" s="28">
        <v>70.000970789999997</v>
      </c>
      <c r="AF2921" t="s">
        <v>178</v>
      </c>
    </row>
    <row r="2922" spans="1:32" ht="18" customHeight="1">
      <c r="A2922" s="22">
        <v>46193</v>
      </c>
      <c r="B2922" s="23" t="s">
        <v>9</v>
      </c>
      <c r="C2922" s="24">
        <v>508</v>
      </c>
      <c r="D2922" s="25">
        <v>5773</v>
      </c>
      <c r="E2922" s="26">
        <v>485</v>
      </c>
      <c r="F2922" s="24">
        <v>24</v>
      </c>
      <c r="G2922" s="24">
        <v>13</v>
      </c>
      <c r="H2922" s="23" t="s">
        <v>1761</v>
      </c>
      <c r="I2922" s="23" t="s">
        <v>3412</v>
      </c>
      <c r="J2922" s="23" t="s">
        <v>4359</v>
      </c>
      <c r="K2922" s="23" t="s">
        <v>203</v>
      </c>
      <c r="L2922" s="27">
        <v>1.028</v>
      </c>
      <c r="M2922" s="25">
        <v>910</v>
      </c>
      <c r="N2922" s="25">
        <v>-215</v>
      </c>
      <c r="O2922" s="24">
        <v>0</v>
      </c>
      <c r="P2922" s="24">
        <v>8</v>
      </c>
      <c r="Q2922" s="24">
        <v>1</v>
      </c>
      <c r="R2922" s="66">
        <v>1009.206932337069</v>
      </c>
      <c r="S2922" s="66">
        <v>5.7203332785588232</v>
      </c>
      <c r="T2922" s="66">
        <v>240.54166666666671</v>
      </c>
      <c r="U2922" s="66">
        <v>444.07692307692309</v>
      </c>
      <c r="V2922" s="66">
        <v>156.027027027027</v>
      </c>
      <c r="W2922" s="24">
        <v>5</v>
      </c>
      <c r="X2922" s="24">
        <v>0</v>
      </c>
      <c r="Y2922" s="24">
        <v>2</v>
      </c>
      <c r="Z2922" s="24">
        <v>5</v>
      </c>
      <c r="AA2922" s="28">
        <v>3</v>
      </c>
      <c r="AB2922" s="28">
        <v>0.8</v>
      </c>
      <c r="AC2922" s="28">
        <v>2.4</v>
      </c>
      <c r="AD2922" s="28">
        <v>24</v>
      </c>
      <c r="AE2922" s="28">
        <v>24.000970779999999</v>
      </c>
      <c r="AF2922" t="s">
        <v>1090</v>
      </c>
    </row>
    <row r="2923" spans="1:32" ht="18" customHeight="1">
      <c r="A2923" s="22">
        <v>46193</v>
      </c>
      <c r="B2923" s="23" t="s">
        <v>9</v>
      </c>
      <c r="C2923" s="24">
        <v>510</v>
      </c>
      <c r="D2923" s="25">
        <v>3131</v>
      </c>
      <c r="E2923" s="26">
        <v>-1120</v>
      </c>
      <c r="F2923" s="24">
        <v>7</v>
      </c>
      <c r="G2923" s="24">
        <v>6</v>
      </c>
      <c r="H2923" s="23" t="s">
        <v>1660</v>
      </c>
      <c r="I2923" s="23" t="s">
        <v>1420</v>
      </c>
      <c r="J2923" s="23" t="s">
        <v>4360</v>
      </c>
      <c r="K2923" s="23" t="s">
        <v>370</v>
      </c>
      <c r="L2923" s="27">
        <v>0.88080000000000003</v>
      </c>
      <c r="M2923" s="25">
        <v>-1119</v>
      </c>
      <c r="N2923" s="25">
        <v>-967</v>
      </c>
      <c r="O2923" s="24">
        <v>0</v>
      </c>
      <c r="P2923" s="24">
        <v>0</v>
      </c>
      <c r="Q2923" s="24">
        <v>1</v>
      </c>
      <c r="R2923" s="66">
        <v>567.56626193441252</v>
      </c>
      <c r="S2923" s="66">
        <v>5.516536499771397</v>
      </c>
      <c r="T2923" s="66">
        <v>447.28571428571428</v>
      </c>
      <c r="U2923" s="66">
        <v>521.83333333333337</v>
      </c>
      <c r="V2923" s="66">
        <v>240.84615384615381</v>
      </c>
      <c r="W2923" s="24">
        <v>0</v>
      </c>
      <c r="X2923" s="24">
        <v>0</v>
      </c>
      <c r="Y2923" s="24">
        <v>0</v>
      </c>
      <c r="Z2923" s="24">
        <v>7</v>
      </c>
      <c r="AA2923" s="28">
        <v>1.75</v>
      </c>
      <c r="AB2923" s="28">
        <v>0.6</v>
      </c>
      <c r="AC2923" s="28">
        <v>1.05</v>
      </c>
      <c r="AD2923" s="28">
        <v>20.5</v>
      </c>
      <c r="AE2923" s="28">
        <v>20.500970769999999</v>
      </c>
      <c r="AF2923" t="s">
        <v>631</v>
      </c>
    </row>
    <row r="2924" spans="1:32" ht="18" customHeight="1">
      <c r="A2924" s="22">
        <v>46193</v>
      </c>
      <c r="B2924" s="23" t="s">
        <v>9</v>
      </c>
      <c r="C2924" s="24">
        <v>511</v>
      </c>
      <c r="D2924" s="25">
        <v>1273</v>
      </c>
      <c r="E2924" s="26">
        <v>-945</v>
      </c>
      <c r="F2924" s="24">
        <v>2</v>
      </c>
      <c r="G2924" s="24">
        <v>1</v>
      </c>
      <c r="H2924" s="23" t="s">
        <v>4361</v>
      </c>
      <c r="I2924" s="23" t="s">
        <v>4362</v>
      </c>
      <c r="J2924" s="23" t="s">
        <v>4363</v>
      </c>
      <c r="K2924" s="23" t="s">
        <v>154</v>
      </c>
      <c r="L2924" s="27">
        <v>0.75260000000000005</v>
      </c>
      <c r="M2924" s="25">
        <v>-625</v>
      </c>
      <c r="N2924" s="25">
        <v>1511</v>
      </c>
      <c r="O2924" s="24">
        <v>0</v>
      </c>
      <c r="P2924" s="24">
        <v>1</v>
      </c>
      <c r="Q2924" s="24">
        <v>1</v>
      </c>
      <c r="R2924" s="66">
        <v>212.2122249896222</v>
      </c>
      <c r="S2924" s="66">
        <v>5.9987119029653133</v>
      </c>
      <c r="T2924" s="66">
        <v>636.5</v>
      </c>
      <c r="U2924" s="66">
        <v>1273</v>
      </c>
      <c r="V2924" s="66">
        <v>424.33333333333331</v>
      </c>
      <c r="W2924" s="24">
        <v>0</v>
      </c>
      <c r="X2924" s="24">
        <v>0</v>
      </c>
      <c r="Y2924" s="24">
        <v>0</v>
      </c>
      <c r="Z2924" s="24">
        <v>1</v>
      </c>
      <c r="AA2924" s="28">
        <v>0.25</v>
      </c>
      <c r="AB2924" s="28">
        <v>0.5</v>
      </c>
      <c r="AC2924" s="28">
        <v>0.125</v>
      </c>
      <c r="AD2924" s="28">
        <v>11.2</v>
      </c>
      <c r="AE2924" s="28">
        <v>11.200970760000001</v>
      </c>
      <c r="AF2924" t="s">
        <v>646</v>
      </c>
    </row>
    <row r="2925" spans="1:32" ht="18" customHeight="1">
      <c r="A2925" s="22">
        <v>46193</v>
      </c>
      <c r="B2925" s="23" t="s">
        <v>9</v>
      </c>
      <c r="C2925" s="24">
        <v>512</v>
      </c>
      <c r="D2925" s="25">
        <v>2224</v>
      </c>
      <c r="E2925" s="26">
        <v>-816</v>
      </c>
      <c r="F2925" s="24">
        <v>5</v>
      </c>
      <c r="G2925" s="24">
        <v>5</v>
      </c>
      <c r="H2925" s="23" t="s">
        <v>4364</v>
      </c>
      <c r="I2925" s="23" t="s">
        <v>4365</v>
      </c>
      <c r="J2925" s="23" t="s">
        <v>4365</v>
      </c>
      <c r="K2925" s="23" t="s">
        <v>154</v>
      </c>
      <c r="L2925" s="27">
        <v>0.87770000000000004</v>
      </c>
      <c r="M2925" s="25">
        <v>2184</v>
      </c>
      <c r="N2925" s="25">
        <v>-498</v>
      </c>
      <c r="O2925" s="24">
        <v>0</v>
      </c>
      <c r="P2925" s="24">
        <v>2</v>
      </c>
      <c r="Q2925" s="24">
        <v>1</v>
      </c>
      <c r="R2925" s="66">
        <v>390.90493980904938</v>
      </c>
      <c r="S2925" s="66">
        <v>5.6893627414541941</v>
      </c>
      <c r="T2925" s="66">
        <v>444.8</v>
      </c>
      <c r="U2925" s="66">
        <v>444.8</v>
      </c>
      <c r="V2925" s="66">
        <v>222.4</v>
      </c>
      <c r="W2925" s="24">
        <v>0</v>
      </c>
      <c r="X2925" s="24">
        <v>0</v>
      </c>
      <c r="Y2925" s="24">
        <v>0</v>
      </c>
      <c r="Z2925" s="24">
        <v>6</v>
      </c>
      <c r="AA2925" s="28">
        <v>1.5</v>
      </c>
      <c r="AB2925" s="28">
        <v>0.5</v>
      </c>
      <c r="AC2925" s="28">
        <v>0.75</v>
      </c>
      <c r="AD2925" s="28">
        <v>17.5</v>
      </c>
      <c r="AE2925" s="28">
        <v>17.50097075</v>
      </c>
      <c r="AF2925" t="s">
        <v>641</v>
      </c>
    </row>
    <row r="2926" spans="1:32" ht="18" customHeight="1">
      <c r="A2926" s="22">
        <v>46193</v>
      </c>
      <c r="B2926" s="23" t="s">
        <v>9</v>
      </c>
      <c r="C2926" s="24">
        <v>513</v>
      </c>
      <c r="D2926" s="25">
        <v>5632</v>
      </c>
      <c r="E2926" s="26">
        <v>1041</v>
      </c>
      <c r="F2926" s="24">
        <v>27</v>
      </c>
      <c r="G2926" s="24">
        <v>11</v>
      </c>
      <c r="H2926" s="23" t="s">
        <v>2651</v>
      </c>
      <c r="I2926" s="23" t="s">
        <v>1140</v>
      </c>
      <c r="J2926" s="23" t="s">
        <v>4273</v>
      </c>
      <c r="K2926" s="23" t="s">
        <v>154</v>
      </c>
      <c r="L2926" s="27">
        <v>1.0616000000000001</v>
      </c>
      <c r="M2926" s="25">
        <v>-254</v>
      </c>
      <c r="N2926" s="25">
        <v>-261</v>
      </c>
      <c r="O2926" s="24">
        <v>0</v>
      </c>
      <c r="P2926" s="24">
        <v>3</v>
      </c>
      <c r="Q2926" s="24">
        <v>1</v>
      </c>
      <c r="R2926" s="66">
        <v>968.14326484018272</v>
      </c>
      <c r="S2926" s="66">
        <v>5.817320849646884</v>
      </c>
      <c r="T2926" s="66">
        <v>208.59259259259261</v>
      </c>
      <c r="U2926" s="66">
        <v>512</v>
      </c>
      <c r="V2926" s="66">
        <v>148.21052631578951</v>
      </c>
      <c r="W2926" s="24">
        <v>7</v>
      </c>
      <c r="X2926" s="24">
        <v>0</v>
      </c>
      <c r="Y2926" s="24">
        <v>3</v>
      </c>
      <c r="Z2926" s="24">
        <v>4</v>
      </c>
      <c r="AA2926" s="28">
        <v>3.5</v>
      </c>
      <c r="AB2926" s="28">
        <v>0.8</v>
      </c>
      <c r="AC2926" s="28">
        <v>2.8</v>
      </c>
      <c r="AD2926" s="28">
        <v>28</v>
      </c>
      <c r="AE2926" s="28">
        <v>28.00097074</v>
      </c>
      <c r="AF2926" t="s">
        <v>1640</v>
      </c>
    </row>
    <row r="2927" spans="1:32" ht="18" customHeight="1">
      <c r="A2927" s="22">
        <v>46193</v>
      </c>
      <c r="B2927" s="23" t="s">
        <v>9</v>
      </c>
      <c r="C2927" s="24">
        <v>515</v>
      </c>
      <c r="D2927" s="25">
        <v>2087</v>
      </c>
      <c r="E2927" s="26">
        <v>-343</v>
      </c>
      <c r="F2927" s="24">
        <v>8</v>
      </c>
      <c r="G2927" s="24">
        <v>2</v>
      </c>
      <c r="H2927" s="23" t="s">
        <v>3723</v>
      </c>
      <c r="I2927" s="23" t="s">
        <v>4366</v>
      </c>
      <c r="J2927" s="23" t="s">
        <v>4367</v>
      </c>
      <c r="K2927" s="23" t="s">
        <v>154</v>
      </c>
      <c r="L2927" s="27">
        <v>0.94520000000000004</v>
      </c>
      <c r="M2927" s="25">
        <v>324</v>
      </c>
      <c r="N2927" s="25">
        <v>-334</v>
      </c>
      <c r="O2927" s="24">
        <v>0</v>
      </c>
      <c r="P2927" s="24">
        <v>5</v>
      </c>
      <c r="Q2927" s="24">
        <v>1</v>
      </c>
      <c r="R2927" s="66">
        <v>352.73048982980492</v>
      </c>
      <c r="S2927" s="66">
        <v>5.9166986131734554</v>
      </c>
      <c r="T2927" s="66">
        <v>260.875</v>
      </c>
      <c r="U2927" s="66">
        <v>1043.5</v>
      </c>
      <c r="V2927" s="66">
        <v>208.7</v>
      </c>
      <c r="W2927" s="24">
        <v>3</v>
      </c>
      <c r="X2927" s="24">
        <v>0</v>
      </c>
      <c r="Y2927" s="24">
        <v>0</v>
      </c>
      <c r="Z2927" s="24">
        <v>2</v>
      </c>
      <c r="AA2927" s="28">
        <v>1.25</v>
      </c>
      <c r="AB2927" s="28">
        <v>0.5</v>
      </c>
      <c r="AC2927" s="28">
        <v>0.625</v>
      </c>
      <c r="AD2927" s="28">
        <v>16.2</v>
      </c>
      <c r="AE2927" s="28">
        <v>16.200970730000002</v>
      </c>
      <c r="AF2927" t="s">
        <v>626</v>
      </c>
    </row>
    <row r="2928" spans="1:32" ht="18" customHeight="1">
      <c r="A2928" s="22">
        <v>46193</v>
      </c>
      <c r="B2928" s="23" t="s">
        <v>9</v>
      </c>
      <c r="C2928" s="24">
        <v>516</v>
      </c>
      <c r="D2928" s="25">
        <v>1733</v>
      </c>
      <c r="E2928" s="26">
        <v>-65</v>
      </c>
      <c r="F2928" s="24">
        <v>7</v>
      </c>
      <c r="G2928" s="24">
        <v>2</v>
      </c>
      <c r="H2928" s="23" t="s">
        <v>4233</v>
      </c>
      <c r="I2928" s="23" t="s">
        <v>3835</v>
      </c>
      <c r="J2928" s="23" t="s">
        <v>4368</v>
      </c>
      <c r="K2928" s="23" t="s">
        <v>154</v>
      </c>
      <c r="L2928" s="27">
        <v>0.98750000000000004</v>
      </c>
      <c r="M2928" s="25">
        <v>-1000</v>
      </c>
      <c r="N2928" s="25">
        <v>1694</v>
      </c>
      <c r="O2928" s="24">
        <v>0</v>
      </c>
      <c r="P2928" s="24">
        <v>6</v>
      </c>
      <c r="Q2928" s="24">
        <v>1</v>
      </c>
      <c r="R2928" s="66">
        <v>305.59723951847241</v>
      </c>
      <c r="S2928" s="66">
        <v>5.6708627431670422</v>
      </c>
      <c r="T2928" s="66">
        <v>247.57142857142861</v>
      </c>
      <c r="U2928" s="66">
        <v>866.5</v>
      </c>
      <c r="V2928" s="66">
        <v>192.55555555555549</v>
      </c>
      <c r="W2928" s="24">
        <v>4</v>
      </c>
      <c r="X2928" s="24">
        <v>0</v>
      </c>
      <c r="Y2928" s="24">
        <v>0</v>
      </c>
      <c r="Z2928" s="24">
        <v>6</v>
      </c>
      <c r="AA2928" s="28">
        <v>2.5</v>
      </c>
      <c r="AB2928" s="28">
        <v>0.5</v>
      </c>
      <c r="AC2928" s="28">
        <v>1.25</v>
      </c>
      <c r="AD2928" s="28">
        <v>32.5</v>
      </c>
      <c r="AE2928" s="28">
        <v>32.500970719999998</v>
      </c>
      <c r="AF2928" t="s">
        <v>1515</v>
      </c>
    </row>
    <row r="2929" spans="1:32" ht="18" customHeight="1">
      <c r="A2929" s="22">
        <v>46193</v>
      </c>
      <c r="B2929" s="23" t="s">
        <v>9</v>
      </c>
      <c r="C2929" s="24">
        <v>517</v>
      </c>
      <c r="D2929" s="25">
        <v>1970</v>
      </c>
      <c r="E2929" s="26">
        <v>-174</v>
      </c>
      <c r="F2929" s="24">
        <v>6</v>
      </c>
      <c r="G2929" s="24">
        <v>6</v>
      </c>
      <c r="H2929" s="23" t="s">
        <v>2017</v>
      </c>
      <c r="I2929" s="23" t="s">
        <v>4369</v>
      </c>
      <c r="J2929" s="23" t="s">
        <v>4369</v>
      </c>
      <c r="K2929" s="23" t="s">
        <v>154</v>
      </c>
      <c r="L2929" s="27">
        <v>0.97060000000000002</v>
      </c>
      <c r="M2929" s="25">
        <v>-78</v>
      </c>
      <c r="N2929" s="25">
        <v>-742</v>
      </c>
      <c r="O2929" s="24">
        <v>0</v>
      </c>
      <c r="P2929" s="24">
        <v>7</v>
      </c>
      <c r="Q2929" s="24">
        <v>1</v>
      </c>
      <c r="R2929" s="66">
        <v>348.87712743877131</v>
      </c>
      <c r="S2929" s="66">
        <v>5.64668717167691</v>
      </c>
      <c r="T2929" s="66">
        <v>328.33333333333331</v>
      </c>
      <c r="U2929" s="66">
        <v>328.33333333333331</v>
      </c>
      <c r="V2929" s="66">
        <v>164.16666666666671</v>
      </c>
      <c r="W2929" s="24">
        <v>0</v>
      </c>
      <c r="X2929" s="24">
        <v>3</v>
      </c>
      <c r="Y2929" s="24">
        <v>1</v>
      </c>
      <c r="Z2929" s="24">
        <v>6</v>
      </c>
      <c r="AA2929" s="28">
        <v>2.5</v>
      </c>
      <c r="AB2929" s="28">
        <v>0.5</v>
      </c>
      <c r="AC2929" s="28">
        <v>1.25</v>
      </c>
      <c r="AD2929" s="28">
        <v>22.5</v>
      </c>
      <c r="AE2929" s="28">
        <v>22.500970710000001</v>
      </c>
      <c r="AF2929" t="s">
        <v>629</v>
      </c>
    </row>
    <row r="2930" spans="1:32" ht="18" customHeight="1">
      <c r="A2930" s="22">
        <v>46193</v>
      </c>
      <c r="B2930" s="23" t="s">
        <v>9</v>
      </c>
      <c r="C2930" s="24">
        <v>518</v>
      </c>
      <c r="D2930" s="25">
        <v>2183</v>
      </c>
      <c r="E2930" s="26">
        <v>407</v>
      </c>
      <c r="F2930" s="24">
        <v>11</v>
      </c>
      <c r="G2930" s="24">
        <v>3</v>
      </c>
      <c r="H2930" s="23" t="s">
        <v>4370</v>
      </c>
      <c r="I2930" s="23" t="s">
        <v>3000</v>
      </c>
      <c r="J2930" s="23" t="s">
        <v>4371</v>
      </c>
      <c r="K2930" s="23" t="s">
        <v>154</v>
      </c>
      <c r="L2930" s="27">
        <v>1.0621</v>
      </c>
      <c r="M2930" s="25">
        <v>646</v>
      </c>
      <c r="N2930" s="25">
        <v>-225</v>
      </c>
      <c r="O2930" s="24">
        <v>0</v>
      </c>
      <c r="P2930" s="24">
        <v>8</v>
      </c>
      <c r="Q2930" s="24">
        <v>1</v>
      </c>
      <c r="R2930" s="66">
        <v>374.82171025321708</v>
      </c>
      <c r="S2930" s="66">
        <v>5.8241023406174577</v>
      </c>
      <c r="T2930" s="66">
        <v>198.4545454545455</v>
      </c>
      <c r="U2930" s="66">
        <v>727.66666666666663</v>
      </c>
      <c r="V2930" s="66">
        <v>155.92857142857139</v>
      </c>
      <c r="W2930" s="24">
        <v>7</v>
      </c>
      <c r="X2930" s="24">
        <v>0</v>
      </c>
      <c r="Y2930" s="24">
        <v>2</v>
      </c>
      <c r="Z2930" s="24">
        <v>4</v>
      </c>
      <c r="AA2930" s="28">
        <v>3.25</v>
      </c>
      <c r="AB2930" s="28">
        <v>0.5</v>
      </c>
      <c r="AC2930" s="28">
        <v>1.625</v>
      </c>
      <c r="AD2930" s="28">
        <v>16.2</v>
      </c>
      <c r="AE2930" s="28">
        <v>16.200970699999999</v>
      </c>
      <c r="AF2930" t="s">
        <v>1389</v>
      </c>
    </row>
    <row r="2931" spans="1:32" ht="18" customHeight="1">
      <c r="A2931" s="22">
        <v>46193</v>
      </c>
      <c r="B2931" s="23" t="s">
        <v>9</v>
      </c>
      <c r="C2931" s="24">
        <v>520</v>
      </c>
      <c r="D2931" s="25">
        <v>3298</v>
      </c>
      <c r="E2931" s="26">
        <v>204</v>
      </c>
      <c r="F2931" s="24">
        <v>14</v>
      </c>
      <c r="G2931" s="24">
        <v>7</v>
      </c>
      <c r="H2931" s="23" t="s">
        <v>1985</v>
      </c>
      <c r="I2931" s="23" t="s">
        <v>4372</v>
      </c>
      <c r="J2931" s="23" t="s">
        <v>2351</v>
      </c>
      <c r="K2931" s="23" t="s">
        <v>154</v>
      </c>
      <c r="L2931" s="27">
        <v>1.0206</v>
      </c>
      <c r="M2931" s="25">
        <v>-597</v>
      </c>
      <c r="N2931" s="25">
        <v>-137</v>
      </c>
      <c r="O2931" s="24">
        <v>0</v>
      </c>
      <c r="P2931" s="24">
        <v>0</v>
      </c>
      <c r="Q2931" s="24">
        <v>1</v>
      </c>
      <c r="R2931" s="66">
        <v>563.84734329597336</v>
      </c>
      <c r="S2931" s="66">
        <v>5.8491008944398306</v>
      </c>
      <c r="T2931" s="66">
        <v>235.57142857142861</v>
      </c>
      <c r="U2931" s="66">
        <v>471.14285714285722</v>
      </c>
      <c r="V2931" s="66">
        <v>157.04761904761901</v>
      </c>
      <c r="W2931" s="24">
        <v>5</v>
      </c>
      <c r="X2931" s="24">
        <v>0</v>
      </c>
      <c r="Y2931" s="24">
        <v>2</v>
      </c>
      <c r="Z2931" s="24">
        <v>3</v>
      </c>
      <c r="AA2931" s="28">
        <v>2.5</v>
      </c>
      <c r="AB2931" s="28">
        <v>0.6</v>
      </c>
      <c r="AC2931" s="28">
        <v>1.5</v>
      </c>
      <c r="AD2931" s="28">
        <v>15</v>
      </c>
      <c r="AE2931" s="28">
        <v>15.000970690000001</v>
      </c>
      <c r="AF2931" t="s">
        <v>859</v>
      </c>
    </row>
    <row r="2932" spans="1:32" ht="18" customHeight="1">
      <c r="A2932" s="22">
        <v>46193</v>
      </c>
      <c r="B2932" s="23" t="s">
        <v>9</v>
      </c>
      <c r="C2932" s="24">
        <v>521</v>
      </c>
      <c r="D2932" s="25">
        <v>5517</v>
      </c>
      <c r="E2932" s="26">
        <v>126</v>
      </c>
      <c r="F2932" s="24">
        <v>22</v>
      </c>
      <c r="G2932" s="24">
        <v>17</v>
      </c>
      <c r="H2932" s="23" t="s">
        <v>378</v>
      </c>
      <c r="I2932" s="23" t="s">
        <v>1872</v>
      </c>
      <c r="J2932" s="23" t="s">
        <v>2853</v>
      </c>
      <c r="K2932" s="23" t="s">
        <v>370</v>
      </c>
      <c r="L2932" s="27">
        <v>1.0076000000000001</v>
      </c>
      <c r="M2932" s="25">
        <v>-462</v>
      </c>
      <c r="N2932" s="25">
        <v>-248</v>
      </c>
      <c r="O2932" s="24">
        <v>0</v>
      </c>
      <c r="P2932" s="24">
        <v>1</v>
      </c>
      <c r="Q2932" s="24">
        <v>1</v>
      </c>
      <c r="R2932" s="66">
        <v>895.42201120797017</v>
      </c>
      <c r="S2932" s="66">
        <v>6.1613406091696188</v>
      </c>
      <c r="T2932" s="66">
        <v>250.77272727272731</v>
      </c>
      <c r="U2932" s="66">
        <v>324.52941176470591</v>
      </c>
      <c r="V2932" s="66">
        <v>141.46153846153851</v>
      </c>
      <c r="W2932" s="24">
        <v>4</v>
      </c>
      <c r="X2932" s="24">
        <v>3</v>
      </c>
      <c r="Y2932" s="24">
        <v>4</v>
      </c>
      <c r="Z2932" s="24">
        <v>0</v>
      </c>
      <c r="AA2932" s="28">
        <v>2.75</v>
      </c>
      <c r="AB2932" s="28">
        <v>0.8</v>
      </c>
      <c r="AC2932" s="28">
        <v>2.2000000000000002</v>
      </c>
      <c r="AD2932" s="28">
        <v>22</v>
      </c>
      <c r="AE2932" s="28">
        <v>22.000970679999998</v>
      </c>
      <c r="AF2932" t="s">
        <v>1078</v>
      </c>
    </row>
    <row r="2933" spans="1:32" ht="18" customHeight="1">
      <c r="A2933" s="22">
        <v>46193</v>
      </c>
      <c r="B2933" s="23" t="s">
        <v>9</v>
      </c>
      <c r="C2933" s="24">
        <v>522</v>
      </c>
      <c r="D2933" s="25">
        <v>1272</v>
      </c>
      <c r="E2933" s="26">
        <v>-605</v>
      </c>
      <c r="F2933" s="24">
        <v>3</v>
      </c>
      <c r="G2933" s="24">
        <v>1</v>
      </c>
      <c r="H2933" s="23" t="s">
        <v>1099</v>
      </c>
      <c r="I2933" s="23" t="s">
        <v>4373</v>
      </c>
      <c r="J2933" s="23" t="s">
        <v>1550</v>
      </c>
      <c r="K2933" s="23" t="s">
        <v>203</v>
      </c>
      <c r="L2933" s="27">
        <v>0.84150000000000003</v>
      </c>
      <c r="M2933" s="25">
        <v>-239</v>
      </c>
      <c r="N2933" s="25">
        <v>-727</v>
      </c>
      <c r="O2933" s="24">
        <v>0</v>
      </c>
      <c r="P2933" s="24">
        <v>2</v>
      </c>
      <c r="Q2933" s="24">
        <v>1</v>
      </c>
      <c r="R2933" s="66">
        <v>224.3961706102117</v>
      </c>
      <c r="S2933" s="66">
        <v>5.6685459316929823</v>
      </c>
      <c r="T2933" s="66">
        <v>424</v>
      </c>
      <c r="U2933" s="66">
        <v>1272</v>
      </c>
      <c r="V2933" s="66">
        <v>318</v>
      </c>
      <c r="W2933" s="24">
        <v>0</v>
      </c>
      <c r="X2933" s="24">
        <v>0</v>
      </c>
      <c r="Y2933" s="24">
        <v>0</v>
      </c>
      <c r="Z2933" s="24">
        <v>6</v>
      </c>
      <c r="AA2933" s="28">
        <v>1.5</v>
      </c>
      <c r="AB2933" s="28">
        <v>0.5</v>
      </c>
      <c r="AC2933" s="28">
        <v>0.75</v>
      </c>
      <c r="AD2933" s="28">
        <v>17.5</v>
      </c>
      <c r="AE2933" s="28">
        <v>17.500970670000001</v>
      </c>
      <c r="AF2933" t="s">
        <v>641</v>
      </c>
    </row>
    <row r="2934" spans="1:32" ht="18" customHeight="1">
      <c r="A2934" s="22">
        <v>46193</v>
      </c>
      <c r="B2934" s="23" t="s">
        <v>9</v>
      </c>
      <c r="C2934" s="24">
        <v>523</v>
      </c>
      <c r="D2934" s="25">
        <v>3556</v>
      </c>
      <c r="E2934" s="26">
        <v>-390</v>
      </c>
      <c r="F2934" s="24">
        <v>14</v>
      </c>
      <c r="G2934" s="24">
        <v>7</v>
      </c>
      <c r="H2934" s="23" t="s">
        <v>1037</v>
      </c>
      <c r="I2934" s="23" t="s">
        <v>3080</v>
      </c>
      <c r="J2934" s="23" t="s">
        <v>3563</v>
      </c>
      <c r="K2934" s="23" t="s">
        <v>203</v>
      </c>
      <c r="L2934" s="27">
        <v>0.96340000000000003</v>
      </c>
      <c r="M2934" s="25">
        <v>2201</v>
      </c>
      <c r="N2934" s="25">
        <v>49</v>
      </c>
      <c r="O2934" s="24">
        <v>0</v>
      </c>
      <c r="P2934" s="24">
        <v>3</v>
      </c>
      <c r="Q2934" s="24">
        <v>1</v>
      </c>
      <c r="R2934" s="66">
        <v>571.13937318389367</v>
      </c>
      <c r="S2934" s="66">
        <v>6.2261510359136976</v>
      </c>
      <c r="T2934" s="66">
        <v>254</v>
      </c>
      <c r="U2934" s="66">
        <v>508</v>
      </c>
      <c r="V2934" s="66">
        <v>169.33333333333329</v>
      </c>
      <c r="W2934" s="24">
        <v>4</v>
      </c>
      <c r="X2934" s="24">
        <v>0</v>
      </c>
      <c r="Y2934" s="24">
        <v>0</v>
      </c>
      <c r="Z2934" s="24">
        <v>0</v>
      </c>
      <c r="AA2934" s="28">
        <v>1</v>
      </c>
      <c r="AB2934" s="28">
        <v>0.6</v>
      </c>
      <c r="AC2934" s="28">
        <v>0.6</v>
      </c>
      <c r="AD2934" s="28">
        <v>16</v>
      </c>
      <c r="AE2934" s="28">
        <v>16.00097066</v>
      </c>
      <c r="AF2934" t="s">
        <v>2062</v>
      </c>
    </row>
    <row r="2935" spans="1:32" ht="18" customHeight="1">
      <c r="A2935" s="22">
        <v>46193</v>
      </c>
      <c r="B2935" s="23" t="s">
        <v>9</v>
      </c>
      <c r="C2935" s="24">
        <v>525</v>
      </c>
      <c r="D2935" s="25">
        <v>2571</v>
      </c>
      <c r="E2935" s="26">
        <v>-162</v>
      </c>
      <c r="F2935" s="24">
        <v>10</v>
      </c>
      <c r="G2935" s="24">
        <v>3</v>
      </c>
      <c r="H2935" s="23" t="s">
        <v>1459</v>
      </c>
      <c r="I2935" s="23" t="s">
        <v>851</v>
      </c>
      <c r="J2935" s="23" t="s">
        <v>4374</v>
      </c>
      <c r="K2935" s="23" t="s">
        <v>154</v>
      </c>
      <c r="L2935" s="27">
        <v>0.97899999999999998</v>
      </c>
      <c r="M2935" s="25">
        <v>146</v>
      </c>
      <c r="N2935" s="25">
        <v>-510</v>
      </c>
      <c r="O2935" s="24">
        <v>0</v>
      </c>
      <c r="P2935" s="24">
        <v>5</v>
      </c>
      <c r="Q2935" s="24">
        <v>1</v>
      </c>
      <c r="R2935" s="66">
        <v>456.3258094645081</v>
      </c>
      <c r="S2935" s="66">
        <v>5.6341323385083832</v>
      </c>
      <c r="T2935" s="66">
        <v>257.10000000000002</v>
      </c>
      <c r="U2935" s="66">
        <v>857</v>
      </c>
      <c r="V2935" s="66">
        <v>197.7692307692308</v>
      </c>
      <c r="W2935" s="24">
        <v>4</v>
      </c>
      <c r="X2935" s="24">
        <v>0</v>
      </c>
      <c r="Y2935" s="24">
        <v>0</v>
      </c>
      <c r="Z2935" s="24">
        <v>6</v>
      </c>
      <c r="AA2935" s="28">
        <v>2.5</v>
      </c>
      <c r="AB2935" s="28">
        <v>0.5</v>
      </c>
      <c r="AC2935" s="28">
        <v>1.25</v>
      </c>
      <c r="AD2935" s="28">
        <v>22.5</v>
      </c>
      <c r="AE2935" s="28">
        <v>22.500970649999999</v>
      </c>
      <c r="AF2935" t="s">
        <v>629</v>
      </c>
    </row>
    <row r="2936" spans="1:32" ht="18" customHeight="1">
      <c r="A2936" s="22">
        <v>46193</v>
      </c>
      <c r="B2936" s="23" t="s">
        <v>9</v>
      </c>
      <c r="C2936" s="24">
        <v>526</v>
      </c>
      <c r="D2936" s="25">
        <v>4359</v>
      </c>
      <c r="E2936" s="26">
        <v>-593</v>
      </c>
      <c r="F2936" s="24">
        <v>13</v>
      </c>
      <c r="G2936" s="24">
        <v>14</v>
      </c>
      <c r="H2936" s="23" t="s">
        <v>2383</v>
      </c>
      <c r="I2936" s="23" t="s">
        <v>4375</v>
      </c>
      <c r="J2936" s="23" t="s">
        <v>770</v>
      </c>
      <c r="K2936" s="23" t="s">
        <v>154</v>
      </c>
      <c r="L2936" s="27">
        <v>0.95469999999999999</v>
      </c>
      <c r="M2936" s="25">
        <v>736</v>
      </c>
      <c r="N2936" s="25">
        <v>-399</v>
      </c>
      <c r="O2936" s="24">
        <v>0</v>
      </c>
      <c r="P2936" s="24">
        <v>6</v>
      </c>
      <c r="Q2936" s="24">
        <v>1</v>
      </c>
      <c r="R2936" s="66">
        <v>745.55603985056041</v>
      </c>
      <c r="S2936" s="66">
        <v>5.846642997988079</v>
      </c>
      <c r="T2936" s="66">
        <v>335.30769230769232</v>
      </c>
      <c r="U2936" s="66">
        <v>311.35714285714278</v>
      </c>
      <c r="V2936" s="66">
        <v>161.44444444444451</v>
      </c>
      <c r="W2936" s="24">
        <v>0</v>
      </c>
      <c r="X2936" s="24">
        <v>4</v>
      </c>
      <c r="Y2936" s="24">
        <v>2</v>
      </c>
      <c r="Z2936" s="24">
        <v>3</v>
      </c>
      <c r="AA2936" s="28">
        <v>2.25</v>
      </c>
      <c r="AB2936" s="28">
        <v>0.6</v>
      </c>
      <c r="AC2936" s="28">
        <v>1.35</v>
      </c>
      <c r="AD2936" s="28">
        <v>33.5</v>
      </c>
      <c r="AE2936" s="28">
        <v>33.500970639999998</v>
      </c>
      <c r="AF2936" t="s">
        <v>599</v>
      </c>
    </row>
    <row r="2937" spans="1:32" ht="18" customHeight="1">
      <c r="A2937" s="22">
        <v>46193</v>
      </c>
      <c r="B2937" s="23" t="s">
        <v>9</v>
      </c>
      <c r="C2937" s="24">
        <v>527</v>
      </c>
      <c r="D2937" s="25">
        <v>2919</v>
      </c>
      <c r="E2937" s="26">
        <v>-1140</v>
      </c>
      <c r="F2937" s="24">
        <v>9</v>
      </c>
      <c r="G2937" s="24">
        <v>2</v>
      </c>
      <c r="H2937" s="23" t="s">
        <v>2708</v>
      </c>
      <c r="I2937" s="23" t="s">
        <v>4376</v>
      </c>
      <c r="J2937" s="23" t="s">
        <v>4377</v>
      </c>
      <c r="K2937" s="23" t="s">
        <v>154</v>
      </c>
      <c r="L2937" s="27">
        <v>0.86980000000000002</v>
      </c>
      <c r="M2937" s="25">
        <v>-796</v>
      </c>
      <c r="N2937" s="25">
        <v>-512</v>
      </c>
      <c r="O2937" s="24">
        <v>0</v>
      </c>
      <c r="P2937" s="24">
        <v>7</v>
      </c>
      <c r="Q2937" s="24">
        <v>1</v>
      </c>
      <c r="R2937" s="66">
        <v>486.06273349937732</v>
      </c>
      <c r="S2937" s="66">
        <v>6.0053976551233372</v>
      </c>
      <c r="T2937" s="66">
        <v>324.33333333333331</v>
      </c>
      <c r="U2937" s="66">
        <v>1459.5</v>
      </c>
      <c r="V2937" s="66">
        <v>265.36363636363637</v>
      </c>
      <c r="W2937" s="24">
        <v>0</v>
      </c>
      <c r="X2937" s="24">
        <v>0</v>
      </c>
      <c r="Y2937" s="24">
        <v>0</v>
      </c>
      <c r="Z2937" s="24">
        <v>1</v>
      </c>
      <c r="AA2937" s="28">
        <v>0.25</v>
      </c>
      <c r="AB2937" s="28">
        <v>0.5</v>
      </c>
      <c r="AC2937" s="28">
        <v>0.125</v>
      </c>
      <c r="AD2937" s="28">
        <v>11.2</v>
      </c>
      <c r="AE2937" s="28">
        <v>11.20097063</v>
      </c>
      <c r="AF2937" t="s">
        <v>646</v>
      </c>
    </row>
    <row r="2938" spans="1:32" ht="18" customHeight="1">
      <c r="A2938" s="22">
        <v>46193</v>
      </c>
      <c r="B2938" s="23" t="s">
        <v>9</v>
      </c>
      <c r="C2938" s="24">
        <v>528</v>
      </c>
      <c r="D2938" s="25">
        <v>3423</v>
      </c>
      <c r="E2938" s="26">
        <v>-768</v>
      </c>
      <c r="F2938" s="24">
        <v>11</v>
      </c>
      <c r="G2938" s="24">
        <v>7</v>
      </c>
      <c r="H2938" s="23" t="s">
        <v>532</v>
      </c>
      <c r="I2938" s="23" t="s">
        <v>878</v>
      </c>
      <c r="J2938" s="23" t="s">
        <v>1314</v>
      </c>
      <c r="K2938" s="23" t="s">
        <v>154</v>
      </c>
      <c r="L2938" s="27">
        <v>0.92520000000000002</v>
      </c>
      <c r="M2938" s="25">
        <v>-774</v>
      </c>
      <c r="N2938" s="25">
        <v>587</v>
      </c>
      <c r="O2938" s="24">
        <v>0</v>
      </c>
      <c r="P2938" s="24">
        <v>8</v>
      </c>
      <c r="Q2938" s="24">
        <v>1</v>
      </c>
      <c r="R2938" s="66">
        <v>571.85414072229139</v>
      </c>
      <c r="S2938" s="66">
        <v>5.9857921036936341</v>
      </c>
      <c r="T2938" s="66">
        <v>311.18181818181819</v>
      </c>
      <c r="U2938" s="66">
        <v>489</v>
      </c>
      <c r="V2938" s="66">
        <v>190.16666666666671</v>
      </c>
      <c r="W2938" s="24">
        <v>0</v>
      </c>
      <c r="X2938" s="24">
        <v>0</v>
      </c>
      <c r="Y2938" s="24">
        <v>0</v>
      </c>
      <c r="Z2938" s="24">
        <v>1</v>
      </c>
      <c r="AA2938" s="28">
        <v>0.25</v>
      </c>
      <c r="AB2938" s="28">
        <v>0.6</v>
      </c>
      <c r="AC2938" s="28">
        <v>0.15</v>
      </c>
      <c r="AD2938" s="28">
        <v>11.5</v>
      </c>
      <c r="AE2938" s="28">
        <v>11.50097062</v>
      </c>
      <c r="AF2938" t="s">
        <v>736</v>
      </c>
    </row>
    <row r="2939" spans="1:32" ht="18" customHeight="1">
      <c r="A2939" s="22">
        <v>46193</v>
      </c>
      <c r="B2939" s="23" t="s">
        <v>9</v>
      </c>
      <c r="C2939" s="24">
        <v>530</v>
      </c>
      <c r="D2939" s="25">
        <v>1412</v>
      </c>
      <c r="E2939" s="26">
        <v>65</v>
      </c>
      <c r="F2939" s="24">
        <v>6</v>
      </c>
      <c r="G2939" s="24">
        <v>1</v>
      </c>
      <c r="H2939" s="23" t="s">
        <v>2422</v>
      </c>
      <c r="I2939" s="23" t="s">
        <v>1455</v>
      </c>
      <c r="J2939" s="23" t="s">
        <v>4378</v>
      </c>
      <c r="K2939" s="23" t="s">
        <v>154</v>
      </c>
      <c r="L2939" s="27">
        <v>1.0153000000000001</v>
      </c>
      <c r="M2939" s="25">
        <v>-117</v>
      </c>
      <c r="N2939" s="25">
        <v>-391</v>
      </c>
      <c r="O2939" s="24">
        <v>0</v>
      </c>
      <c r="P2939" s="24">
        <v>0</v>
      </c>
      <c r="Q2939" s="24">
        <v>1</v>
      </c>
      <c r="R2939" s="66">
        <v>262.39378372768778</v>
      </c>
      <c r="S2939" s="66">
        <v>5.3812250425313923</v>
      </c>
      <c r="T2939" s="66">
        <v>235.33333333333329</v>
      </c>
      <c r="U2939" s="66">
        <v>1412</v>
      </c>
      <c r="V2939" s="66">
        <v>201.71428571428569</v>
      </c>
      <c r="W2939" s="24">
        <v>5</v>
      </c>
      <c r="X2939" s="24">
        <v>0</v>
      </c>
      <c r="Y2939" s="24">
        <v>0</v>
      </c>
      <c r="Z2939" s="24">
        <v>7</v>
      </c>
      <c r="AA2939" s="28">
        <v>3</v>
      </c>
      <c r="AB2939" s="28">
        <v>0.5</v>
      </c>
      <c r="AC2939" s="28">
        <v>1.5</v>
      </c>
      <c r="AD2939" s="28">
        <v>15</v>
      </c>
      <c r="AE2939" s="28">
        <v>15.00097061</v>
      </c>
      <c r="AF2939" t="s">
        <v>859</v>
      </c>
    </row>
    <row r="2940" spans="1:32" ht="18" customHeight="1">
      <c r="A2940" s="22">
        <v>46193</v>
      </c>
      <c r="B2940" s="23" t="s">
        <v>9</v>
      </c>
      <c r="C2940" s="24">
        <v>531</v>
      </c>
      <c r="D2940" s="25">
        <v>5662</v>
      </c>
      <c r="E2940" s="26">
        <v>1473</v>
      </c>
      <c r="F2940" s="24">
        <v>27</v>
      </c>
      <c r="G2940" s="24">
        <v>14</v>
      </c>
      <c r="H2940" s="23" t="s">
        <v>3843</v>
      </c>
      <c r="I2940" s="23" t="s">
        <v>1838</v>
      </c>
      <c r="J2940" s="23" t="s">
        <v>4379</v>
      </c>
      <c r="K2940" s="23" t="s">
        <v>154</v>
      </c>
      <c r="L2940" s="27">
        <v>1.0867</v>
      </c>
      <c r="M2940" s="25">
        <v>345</v>
      </c>
      <c r="N2940" s="25">
        <v>-1150</v>
      </c>
      <c r="O2940" s="24">
        <v>0</v>
      </c>
      <c r="P2940" s="24">
        <v>1</v>
      </c>
      <c r="Q2940" s="24">
        <v>1</v>
      </c>
      <c r="R2940" s="66">
        <v>995.62489622249893</v>
      </c>
      <c r="S2940" s="66">
        <v>5.6868806932030296</v>
      </c>
      <c r="T2940" s="66">
        <v>209.7037037037037</v>
      </c>
      <c r="U2940" s="66">
        <v>404.42857142857139</v>
      </c>
      <c r="V2940" s="66">
        <v>138.09756097560981</v>
      </c>
      <c r="W2940" s="24">
        <v>7</v>
      </c>
      <c r="X2940" s="24">
        <v>1</v>
      </c>
      <c r="Y2940" s="24">
        <v>4</v>
      </c>
      <c r="Z2940" s="24">
        <v>6</v>
      </c>
      <c r="AA2940" s="28">
        <v>4.5</v>
      </c>
      <c r="AB2940" s="28">
        <v>0.8</v>
      </c>
      <c r="AC2940" s="28">
        <v>3.6</v>
      </c>
      <c r="AD2940" s="28">
        <v>36</v>
      </c>
      <c r="AE2940" s="28">
        <v>36.000970600000002</v>
      </c>
      <c r="AF2940" t="s">
        <v>2199</v>
      </c>
    </row>
    <row r="2941" spans="1:32" ht="18" customHeight="1">
      <c r="A2941" s="22">
        <v>46193</v>
      </c>
      <c r="B2941" s="23" t="s">
        <v>9</v>
      </c>
      <c r="C2941" s="24">
        <v>532</v>
      </c>
      <c r="D2941" s="25">
        <v>2389</v>
      </c>
      <c r="E2941" s="26">
        <v>-466</v>
      </c>
      <c r="F2941" s="24">
        <v>8</v>
      </c>
      <c r="G2941" s="24">
        <v>5</v>
      </c>
      <c r="H2941" s="23" t="s">
        <v>2682</v>
      </c>
      <c r="I2941" s="23" t="s">
        <v>4380</v>
      </c>
      <c r="J2941" s="23" t="s">
        <v>1014</v>
      </c>
      <c r="K2941" s="23" t="s">
        <v>154</v>
      </c>
      <c r="L2941" s="27">
        <v>0.93500000000000005</v>
      </c>
      <c r="M2941" s="25">
        <v>614</v>
      </c>
      <c r="N2941" s="25">
        <v>-1258</v>
      </c>
      <c r="O2941" s="24">
        <v>0</v>
      </c>
      <c r="P2941" s="24">
        <v>2</v>
      </c>
      <c r="Q2941" s="24">
        <v>1</v>
      </c>
      <c r="R2941" s="66">
        <v>396.8039124117891</v>
      </c>
      <c r="S2941" s="66">
        <v>6.0206059599553043</v>
      </c>
      <c r="T2941" s="66">
        <v>298.625</v>
      </c>
      <c r="U2941" s="66">
        <v>477.8</v>
      </c>
      <c r="V2941" s="66">
        <v>183.7692307692308</v>
      </c>
      <c r="W2941" s="24">
        <v>0</v>
      </c>
      <c r="X2941" s="24">
        <v>0</v>
      </c>
      <c r="Y2941" s="24">
        <v>0</v>
      </c>
      <c r="Z2941" s="24">
        <v>1</v>
      </c>
      <c r="AA2941" s="28">
        <v>0.25</v>
      </c>
      <c r="AB2941" s="28">
        <v>0.5</v>
      </c>
      <c r="AC2941" s="28">
        <v>0.125</v>
      </c>
      <c r="AD2941" s="28">
        <v>11.2</v>
      </c>
      <c r="AE2941" s="28">
        <v>11.200970590000001</v>
      </c>
      <c r="AF2941" t="s">
        <v>646</v>
      </c>
    </row>
    <row r="2942" spans="1:32" ht="18" customHeight="1">
      <c r="A2942" s="22">
        <v>46193</v>
      </c>
      <c r="B2942" s="23" t="s">
        <v>9</v>
      </c>
      <c r="C2942" s="24">
        <v>533</v>
      </c>
      <c r="D2942" s="25">
        <v>4602</v>
      </c>
      <c r="E2942" s="26">
        <v>694</v>
      </c>
      <c r="F2942" s="24">
        <v>19</v>
      </c>
      <c r="G2942" s="24">
        <v>15</v>
      </c>
      <c r="H2942" s="23" t="s">
        <v>3108</v>
      </c>
      <c r="I2942" s="23" t="s">
        <v>2294</v>
      </c>
      <c r="J2942" s="23" t="s">
        <v>4381</v>
      </c>
      <c r="K2942" s="23" t="s">
        <v>154</v>
      </c>
      <c r="L2942" s="27">
        <v>1.0503</v>
      </c>
      <c r="M2942" s="25">
        <v>82</v>
      </c>
      <c r="N2942" s="25">
        <v>-1236</v>
      </c>
      <c r="O2942" s="24">
        <v>0</v>
      </c>
      <c r="P2942" s="24">
        <v>3</v>
      </c>
      <c r="Q2942" s="24">
        <v>1</v>
      </c>
      <c r="R2942" s="66">
        <v>791.2322540473225</v>
      </c>
      <c r="S2942" s="66">
        <v>5.816244189313295</v>
      </c>
      <c r="T2942" s="66">
        <v>242.21052631578951</v>
      </c>
      <c r="U2942" s="66">
        <v>306.8</v>
      </c>
      <c r="V2942" s="66">
        <v>135.35294117647061</v>
      </c>
      <c r="W2942" s="24">
        <v>5</v>
      </c>
      <c r="X2942" s="24">
        <v>4</v>
      </c>
      <c r="Y2942" s="24">
        <v>4</v>
      </c>
      <c r="Z2942" s="24">
        <v>4</v>
      </c>
      <c r="AA2942" s="28">
        <v>4.25</v>
      </c>
      <c r="AB2942" s="28">
        <v>0.6</v>
      </c>
      <c r="AC2942" s="28">
        <v>2.5499999999999998</v>
      </c>
      <c r="AD2942" s="28">
        <v>25.5</v>
      </c>
      <c r="AE2942" s="28">
        <v>25.500970580000001</v>
      </c>
      <c r="AF2942" t="s">
        <v>582</v>
      </c>
    </row>
    <row r="2943" spans="1:32" ht="18" customHeight="1">
      <c r="A2943" s="22">
        <v>46193</v>
      </c>
      <c r="B2943" s="23" t="s">
        <v>9</v>
      </c>
      <c r="C2943" s="24">
        <v>535</v>
      </c>
      <c r="D2943" s="25">
        <v>3516</v>
      </c>
      <c r="E2943" s="26">
        <v>344</v>
      </c>
      <c r="F2943" s="24">
        <v>15</v>
      </c>
      <c r="G2943" s="24">
        <v>10</v>
      </c>
      <c r="H2943" s="23" t="s">
        <v>1508</v>
      </c>
      <c r="I2943" s="23" t="s">
        <v>2345</v>
      </c>
      <c r="J2943" s="23" t="s">
        <v>4382</v>
      </c>
      <c r="K2943" s="23" t="s">
        <v>370</v>
      </c>
      <c r="L2943" s="27">
        <v>1.0326</v>
      </c>
      <c r="M2943" s="25">
        <v>-457</v>
      </c>
      <c r="N2943" s="25">
        <v>-278</v>
      </c>
      <c r="O2943" s="24">
        <v>0</v>
      </c>
      <c r="P2943" s="24">
        <v>5</v>
      </c>
      <c r="Q2943" s="24">
        <v>1</v>
      </c>
      <c r="R2943" s="66">
        <v>584.24719800747198</v>
      </c>
      <c r="S2943" s="66">
        <v>6.0180006202700413</v>
      </c>
      <c r="T2943" s="66">
        <v>234.4</v>
      </c>
      <c r="U2943" s="66">
        <v>351.6</v>
      </c>
      <c r="V2943" s="66">
        <v>140.63999999999999</v>
      </c>
      <c r="W2943" s="24">
        <v>6</v>
      </c>
      <c r="X2943" s="24">
        <v>3</v>
      </c>
      <c r="Y2943" s="24">
        <v>4</v>
      </c>
      <c r="Z2943" s="24">
        <v>1</v>
      </c>
      <c r="AA2943" s="28">
        <v>3.5</v>
      </c>
      <c r="AB2943" s="28">
        <v>0.6</v>
      </c>
      <c r="AC2943" s="28">
        <v>2.1</v>
      </c>
      <c r="AD2943" s="28">
        <v>21</v>
      </c>
      <c r="AE2943" s="28">
        <v>21.00097057</v>
      </c>
      <c r="AF2943" t="s">
        <v>1379</v>
      </c>
    </row>
    <row r="2944" spans="1:32" ht="18" customHeight="1">
      <c r="A2944" s="22">
        <v>46193</v>
      </c>
      <c r="B2944" s="23" t="s">
        <v>9</v>
      </c>
      <c r="C2944" s="24">
        <v>536</v>
      </c>
      <c r="D2944" s="25">
        <v>7360</v>
      </c>
      <c r="E2944" s="26">
        <v>740</v>
      </c>
      <c r="F2944" s="24">
        <v>29</v>
      </c>
      <c r="G2944" s="24">
        <v>26</v>
      </c>
      <c r="H2944" s="23" t="s">
        <v>665</v>
      </c>
      <c r="I2944" s="23" t="s">
        <v>2139</v>
      </c>
      <c r="J2944" s="23" t="s">
        <v>3044</v>
      </c>
      <c r="K2944" s="23" t="s">
        <v>203</v>
      </c>
      <c r="L2944" s="27">
        <v>1.0335000000000001</v>
      </c>
      <c r="M2944" s="25">
        <v>-1417</v>
      </c>
      <c r="N2944" s="25">
        <v>-404</v>
      </c>
      <c r="O2944" s="24">
        <v>0</v>
      </c>
      <c r="P2944" s="24">
        <v>6</v>
      </c>
      <c r="Q2944" s="24">
        <v>1</v>
      </c>
      <c r="R2944" s="66">
        <v>1236.6602324616019</v>
      </c>
      <c r="S2944" s="66">
        <v>5.9515134446829752</v>
      </c>
      <c r="T2944" s="66">
        <v>253.7931034482759</v>
      </c>
      <c r="U2944" s="66">
        <v>283.07692307692309</v>
      </c>
      <c r="V2944" s="66">
        <v>133.81818181818181</v>
      </c>
      <c r="W2944" s="24">
        <v>4</v>
      </c>
      <c r="X2944" s="24">
        <v>4</v>
      </c>
      <c r="Y2944" s="24">
        <v>4</v>
      </c>
      <c r="Z2944" s="24">
        <v>1</v>
      </c>
      <c r="AA2944" s="28">
        <v>3.25</v>
      </c>
      <c r="AB2944" s="28">
        <v>1</v>
      </c>
      <c r="AC2944" s="28">
        <v>3.25</v>
      </c>
      <c r="AD2944" s="28">
        <v>42.5</v>
      </c>
      <c r="AE2944" s="28">
        <v>42.500970559999999</v>
      </c>
      <c r="AF2944" t="s">
        <v>2221</v>
      </c>
    </row>
    <row r="2945" spans="1:32" ht="18" customHeight="1">
      <c r="A2945" s="22">
        <v>46193</v>
      </c>
      <c r="B2945" s="23" t="s">
        <v>16</v>
      </c>
      <c r="C2945" s="24">
        <v>551</v>
      </c>
      <c r="D2945" s="25">
        <v>1623</v>
      </c>
      <c r="E2945" s="26">
        <v>-171</v>
      </c>
      <c r="F2945" s="24">
        <v>5</v>
      </c>
      <c r="G2945" s="24">
        <v>4</v>
      </c>
      <c r="H2945" s="23" t="s">
        <v>1893</v>
      </c>
      <c r="I2945" s="23" t="s">
        <v>1104</v>
      </c>
      <c r="J2945" s="23" t="s">
        <v>1216</v>
      </c>
      <c r="K2945" s="23" t="s">
        <v>154</v>
      </c>
      <c r="L2945" s="27">
        <v>0.96489999999999998</v>
      </c>
      <c r="M2945" s="25">
        <v>-1448</v>
      </c>
      <c r="N2945" s="25">
        <v>561</v>
      </c>
      <c r="O2945" s="24">
        <v>0</v>
      </c>
      <c r="P2945" s="24">
        <v>1</v>
      </c>
      <c r="Q2945" s="24">
        <v>1</v>
      </c>
      <c r="R2945" s="66">
        <v>286.08125778331248</v>
      </c>
      <c r="S2945" s="66">
        <v>5.6732133121048927</v>
      </c>
      <c r="T2945" s="66">
        <v>324.60000000000002</v>
      </c>
      <c r="U2945" s="66">
        <v>405.75</v>
      </c>
      <c r="V2945" s="66">
        <v>180.33333333333329</v>
      </c>
      <c r="W2945" s="24">
        <v>0</v>
      </c>
      <c r="X2945" s="24">
        <v>2</v>
      </c>
      <c r="Y2945" s="24">
        <v>0</v>
      </c>
      <c r="Z2945" s="24">
        <v>6</v>
      </c>
      <c r="AA2945" s="28">
        <v>2</v>
      </c>
      <c r="AB2945" s="28">
        <v>0.5</v>
      </c>
      <c r="AC2945" s="28">
        <v>1</v>
      </c>
      <c r="AD2945" s="28">
        <v>20</v>
      </c>
      <c r="AE2945" s="28">
        <v>20.000970550000002</v>
      </c>
      <c r="AF2945" t="s">
        <v>594</v>
      </c>
    </row>
    <row r="2946" spans="1:32" ht="18" customHeight="1">
      <c r="A2946" s="22">
        <v>46193</v>
      </c>
      <c r="B2946" s="23" t="s">
        <v>16</v>
      </c>
      <c r="C2946" s="24">
        <v>552</v>
      </c>
      <c r="D2946" s="25">
        <v>1120</v>
      </c>
      <c r="E2946" s="26">
        <v>-335</v>
      </c>
      <c r="F2946" s="24">
        <v>4</v>
      </c>
      <c r="G2946" s="24">
        <v>0</v>
      </c>
      <c r="H2946" s="23" t="s">
        <v>3159</v>
      </c>
      <c r="I2946" s="23" t="s">
        <v>3159</v>
      </c>
      <c r="J2946" s="23" t="s">
        <v>214</v>
      </c>
      <c r="K2946" s="23" t="s">
        <v>154</v>
      </c>
      <c r="L2946" s="27">
        <v>0.90029999999999999</v>
      </c>
      <c r="M2946" s="25">
        <v>-618</v>
      </c>
      <c r="N2946" s="25">
        <v>1070</v>
      </c>
      <c r="O2946" s="24">
        <v>0</v>
      </c>
      <c r="P2946" s="24">
        <v>2</v>
      </c>
      <c r="Q2946" s="24">
        <v>1</v>
      </c>
      <c r="R2946" s="66">
        <v>186.10590493980899</v>
      </c>
      <c r="S2946" s="66">
        <v>6.0180787942340359</v>
      </c>
      <c r="T2946" s="66">
        <v>280</v>
      </c>
      <c r="U2946" s="66"/>
      <c r="V2946" s="66">
        <v>280</v>
      </c>
      <c r="W2946" s="24">
        <v>0</v>
      </c>
      <c r="X2946" s="24"/>
      <c r="Y2946" s="24">
        <v>0</v>
      </c>
      <c r="Z2946" s="24">
        <v>5</v>
      </c>
      <c r="AA2946" s="28">
        <v>1.666666666666667</v>
      </c>
      <c r="AB2946" s="28">
        <v>0.5</v>
      </c>
      <c r="AC2946" s="28">
        <v>0.83333333333333337</v>
      </c>
      <c r="AD2946" s="28">
        <v>18.3</v>
      </c>
      <c r="AE2946" s="28">
        <v>18.300970540000002</v>
      </c>
      <c r="AF2946" t="s">
        <v>3669</v>
      </c>
    </row>
    <row r="2947" spans="1:32" ht="18" customHeight="1">
      <c r="A2947" s="22">
        <v>46193</v>
      </c>
      <c r="B2947" s="23" t="s">
        <v>16</v>
      </c>
      <c r="C2947" s="24">
        <v>553</v>
      </c>
      <c r="D2947" s="25">
        <v>4143</v>
      </c>
      <c r="E2947" s="26">
        <v>502</v>
      </c>
      <c r="F2947" s="24">
        <v>20</v>
      </c>
      <c r="G2947" s="24">
        <v>6</v>
      </c>
      <c r="H2947" s="23" t="s">
        <v>906</v>
      </c>
      <c r="I2947" s="23" t="s">
        <v>1337</v>
      </c>
      <c r="J2947" s="23" t="s">
        <v>4383</v>
      </c>
      <c r="K2947" s="23" t="s">
        <v>154</v>
      </c>
      <c r="L2947" s="27">
        <v>1.0404</v>
      </c>
      <c r="M2947" s="25">
        <v>481</v>
      </c>
      <c r="N2947" s="25">
        <v>805</v>
      </c>
      <c r="O2947" s="24">
        <v>0</v>
      </c>
      <c r="P2947" s="24">
        <v>3</v>
      </c>
      <c r="Q2947" s="24">
        <v>1</v>
      </c>
      <c r="R2947" s="66">
        <v>670.16329389788291</v>
      </c>
      <c r="S2947" s="66">
        <v>6.1820753803196142</v>
      </c>
      <c r="T2947" s="66">
        <v>207.15</v>
      </c>
      <c r="U2947" s="66">
        <v>690.5</v>
      </c>
      <c r="V2947" s="66">
        <v>159.34615384615381</v>
      </c>
      <c r="W2947" s="24">
        <v>7</v>
      </c>
      <c r="X2947" s="24">
        <v>0</v>
      </c>
      <c r="Y2947" s="24">
        <v>2</v>
      </c>
      <c r="Z2947" s="24">
        <v>0</v>
      </c>
      <c r="AA2947" s="28">
        <v>2.25</v>
      </c>
      <c r="AB2947" s="28">
        <v>0.6</v>
      </c>
      <c r="AC2947" s="28">
        <v>1.35</v>
      </c>
      <c r="AD2947" s="28">
        <v>13.5</v>
      </c>
      <c r="AE2947" s="28">
        <v>13.50097053</v>
      </c>
      <c r="AF2947" t="s">
        <v>1502</v>
      </c>
    </row>
    <row r="2948" spans="1:32" ht="18" customHeight="1">
      <c r="A2948" s="22">
        <v>46193</v>
      </c>
      <c r="B2948" s="23" t="s">
        <v>16</v>
      </c>
      <c r="C2948" s="24">
        <v>555</v>
      </c>
      <c r="D2948" s="25">
        <v>1254</v>
      </c>
      <c r="E2948" s="26">
        <v>-736</v>
      </c>
      <c r="F2948" s="24">
        <v>3</v>
      </c>
      <c r="G2948" s="24">
        <v>1</v>
      </c>
      <c r="H2948" s="23" t="s">
        <v>2208</v>
      </c>
      <c r="I2948" s="23" t="s">
        <v>4384</v>
      </c>
      <c r="J2948" s="23" t="s">
        <v>3966</v>
      </c>
      <c r="K2948" s="23" t="s">
        <v>154</v>
      </c>
      <c r="L2948" s="27">
        <v>0.8044</v>
      </c>
      <c r="M2948" s="25">
        <v>-414</v>
      </c>
      <c r="N2948" s="25">
        <v>-812</v>
      </c>
      <c r="O2948" s="24">
        <v>0</v>
      </c>
      <c r="P2948" s="24">
        <v>5</v>
      </c>
      <c r="Q2948" s="24">
        <v>1</v>
      </c>
      <c r="R2948" s="66">
        <v>197.83219178082189</v>
      </c>
      <c r="S2948" s="66">
        <v>6.3387054892931953</v>
      </c>
      <c r="T2948" s="66">
        <v>418</v>
      </c>
      <c r="U2948" s="66">
        <v>1254</v>
      </c>
      <c r="V2948" s="66">
        <v>313.5</v>
      </c>
      <c r="W2948" s="24">
        <v>0</v>
      </c>
      <c r="X2948" s="24">
        <v>0</v>
      </c>
      <c r="Y2948" s="24">
        <v>0</v>
      </c>
      <c r="Z2948" s="24">
        <v>0</v>
      </c>
      <c r="AA2948" s="28">
        <v>0</v>
      </c>
      <c r="AB2948" s="28">
        <v>0.5</v>
      </c>
      <c r="AC2948" s="28">
        <v>0</v>
      </c>
      <c r="AD2948" s="28">
        <v>10</v>
      </c>
      <c r="AE2948" s="28">
        <v>10.000970519999999</v>
      </c>
      <c r="AF2948" t="s">
        <v>584</v>
      </c>
    </row>
    <row r="2949" spans="1:32" ht="18" customHeight="1">
      <c r="A2949" s="22">
        <v>46193</v>
      </c>
      <c r="B2949" s="23" t="s">
        <v>16</v>
      </c>
      <c r="C2949" s="24">
        <v>556</v>
      </c>
      <c r="D2949" s="25">
        <v>2821</v>
      </c>
      <c r="E2949" s="26">
        <v>-105</v>
      </c>
      <c r="F2949" s="24">
        <v>11</v>
      </c>
      <c r="G2949" s="24">
        <v>8</v>
      </c>
      <c r="H2949" s="23" t="s">
        <v>1851</v>
      </c>
      <c r="I2949" s="23" t="s">
        <v>2254</v>
      </c>
      <c r="J2949" s="23" t="s">
        <v>920</v>
      </c>
      <c r="K2949" s="23" t="s">
        <v>154</v>
      </c>
      <c r="L2949" s="27">
        <v>0.98760000000000003</v>
      </c>
      <c r="M2949" s="25">
        <v>133</v>
      </c>
      <c r="N2949" s="25">
        <v>148</v>
      </c>
      <c r="O2949" s="24">
        <v>0</v>
      </c>
      <c r="P2949" s="24">
        <v>6</v>
      </c>
      <c r="Q2949" s="24">
        <v>1</v>
      </c>
      <c r="R2949" s="66">
        <v>435.96440431714399</v>
      </c>
      <c r="S2949" s="66">
        <v>6.4707117646876791</v>
      </c>
      <c r="T2949" s="66">
        <v>256.45454545454538</v>
      </c>
      <c r="U2949" s="66">
        <v>352.625</v>
      </c>
      <c r="V2949" s="66">
        <v>148.4736842105263</v>
      </c>
      <c r="W2949" s="24">
        <v>6</v>
      </c>
      <c r="X2949" s="24">
        <v>3</v>
      </c>
      <c r="Y2949" s="24">
        <v>3</v>
      </c>
      <c r="Z2949" s="24">
        <v>0</v>
      </c>
      <c r="AA2949" s="28">
        <v>3</v>
      </c>
      <c r="AB2949" s="28">
        <v>0.5</v>
      </c>
      <c r="AC2949" s="28">
        <v>1.5</v>
      </c>
      <c r="AD2949" s="28">
        <v>35</v>
      </c>
      <c r="AE2949" s="28">
        <v>35.000970510000002</v>
      </c>
      <c r="AF2949" t="s">
        <v>903</v>
      </c>
    </row>
    <row r="2950" spans="1:32" ht="18" customHeight="1">
      <c r="A2950" s="22">
        <v>46193</v>
      </c>
      <c r="B2950" s="23" t="s">
        <v>16</v>
      </c>
      <c r="C2950" s="24">
        <v>557</v>
      </c>
      <c r="D2950" s="25">
        <v>3289</v>
      </c>
      <c r="E2950" s="26">
        <v>-1423</v>
      </c>
      <c r="F2950" s="24">
        <v>7</v>
      </c>
      <c r="G2950" s="24">
        <v>6</v>
      </c>
      <c r="H2950" s="23" t="s">
        <v>229</v>
      </c>
      <c r="I2950" s="23" t="s">
        <v>4385</v>
      </c>
      <c r="J2950" s="23" t="s">
        <v>4386</v>
      </c>
      <c r="K2950" s="23" t="s">
        <v>154</v>
      </c>
      <c r="L2950" s="27">
        <v>0.85580000000000001</v>
      </c>
      <c r="M2950" s="25">
        <v>-653</v>
      </c>
      <c r="N2950" s="25">
        <v>1036</v>
      </c>
      <c r="O2950" s="24">
        <v>0</v>
      </c>
      <c r="P2950" s="24">
        <v>7</v>
      </c>
      <c r="Q2950" s="24">
        <v>1</v>
      </c>
      <c r="R2950" s="66">
        <v>569.12785388127861</v>
      </c>
      <c r="S2950" s="66">
        <v>5.7790178034162656</v>
      </c>
      <c r="T2950" s="66">
        <v>469.85714285714278</v>
      </c>
      <c r="U2950" s="66">
        <v>548.16666666666663</v>
      </c>
      <c r="V2950" s="66">
        <v>253</v>
      </c>
      <c r="W2950" s="24">
        <v>0</v>
      </c>
      <c r="X2950" s="24">
        <v>0</v>
      </c>
      <c r="Y2950" s="24">
        <v>0</v>
      </c>
      <c r="Z2950" s="24">
        <v>6</v>
      </c>
      <c r="AA2950" s="28">
        <v>1.5</v>
      </c>
      <c r="AB2950" s="28">
        <v>0.6</v>
      </c>
      <c r="AC2950" s="28">
        <v>0.89999999999999991</v>
      </c>
      <c r="AD2950" s="28">
        <v>19</v>
      </c>
      <c r="AE2950" s="28">
        <v>19.000970500000001</v>
      </c>
      <c r="AF2950" t="s">
        <v>597</v>
      </c>
    </row>
    <row r="2951" spans="1:32" ht="18" customHeight="1">
      <c r="A2951" s="22">
        <v>46193</v>
      </c>
      <c r="B2951" s="23" t="s">
        <v>16</v>
      </c>
      <c r="C2951" s="24">
        <v>558</v>
      </c>
      <c r="D2951" s="25">
        <v>1215</v>
      </c>
      <c r="E2951" s="26">
        <v>-524</v>
      </c>
      <c r="F2951" s="24">
        <v>4</v>
      </c>
      <c r="G2951" s="24">
        <v>0</v>
      </c>
      <c r="H2951" s="23" t="s">
        <v>1022</v>
      </c>
      <c r="I2951" s="23" t="s">
        <v>1022</v>
      </c>
      <c r="J2951" s="23" t="s">
        <v>214</v>
      </c>
      <c r="K2951" s="23" t="s">
        <v>154</v>
      </c>
      <c r="L2951" s="27">
        <v>0.85619999999999996</v>
      </c>
      <c r="M2951" s="25">
        <v>742</v>
      </c>
      <c r="N2951" s="25">
        <v>1451</v>
      </c>
      <c r="O2951" s="24">
        <v>0</v>
      </c>
      <c r="P2951" s="24">
        <v>8</v>
      </c>
      <c r="Q2951" s="24">
        <v>1</v>
      </c>
      <c r="R2951" s="66">
        <v>192.5060709838107</v>
      </c>
      <c r="S2951" s="66">
        <v>6.3114892626018966</v>
      </c>
      <c r="T2951" s="66">
        <v>303.75</v>
      </c>
      <c r="U2951" s="66"/>
      <c r="V2951" s="66">
        <v>303.75</v>
      </c>
      <c r="W2951" s="24">
        <v>0</v>
      </c>
      <c r="X2951" s="24"/>
      <c r="Y2951" s="24">
        <v>0</v>
      </c>
      <c r="Z2951" s="24">
        <v>0</v>
      </c>
      <c r="AA2951" s="28">
        <v>0</v>
      </c>
      <c r="AB2951" s="28">
        <v>0.5</v>
      </c>
      <c r="AC2951" s="28">
        <v>0</v>
      </c>
      <c r="AD2951" s="28">
        <v>10</v>
      </c>
      <c r="AE2951" s="28">
        <v>10.00097049</v>
      </c>
      <c r="AF2951" t="s">
        <v>584</v>
      </c>
    </row>
    <row r="2952" spans="1:32" ht="18" customHeight="1">
      <c r="A2952" s="22">
        <v>46193</v>
      </c>
      <c r="B2952" s="23" t="s">
        <v>16</v>
      </c>
      <c r="C2952" s="24">
        <v>560</v>
      </c>
      <c r="D2952" s="25">
        <v>1437</v>
      </c>
      <c r="E2952" s="26">
        <v>-908</v>
      </c>
      <c r="F2952" s="24">
        <v>3</v>
      </c>
      <c r="G2952" s="24">
        <v>2</v>
      </c>
      <c r="H2952" s="23" t="s">
        <v>4387</v>
      </c>
      <c r="I2952" s="23" t="s">
        <v>3607</v>
      </c>
      <c r="J2952" s="23" t="s">
        <v>4388</v>
      </c>
      <c r="K2952" s="23" t="s">
        <v>154</v>
      </c>
      <c r="L2952" s="27">
        <v>0.78939999999999999</v>
      </c>
      <c r="M2952" s="25">
        <v>-43</v>
      </c>
      <c r="N2952" s="25">
        <v>-541</v>
      </c>
      <c r="O2952" s="24">
        <v>0</v>
      </c>
      <c r="P2952" s="24">
        <v>0</v>
      </c>
      <c r="Q2952" s="24">
        <v>1</v>
      </c>
      <c r="R2952" s="66">
        <v>222.17014321295139</v>
      </c>
      <c r="S2952" s="66">
        <v>6.4680158153502498</v>
      </c>
      <c r="T2952" s="66">
        <v>479</v>
      </c>
      <c r="U2952" s="66">
        <v>718.5</v>
      </c>
      <c r="V2952" s="66">
        <v>287.39999999999998</v>
      </c>
      <c r="W2952" s="24">
        <v>0</v>
      </c>
      <c r="X2952" s="24">
        <v>0</v>
      </c>
      <c r="Y2952" s="24">
        <v>0</v>
      </c>
      <c r="Z2952" s="24">
        <v>0</v>
      </c>
      <c r="AA2952" s="28">
        <v>0</v>
      </c>
      <c r="AB2952" s="28">
        <v>0.5</v>
      </c>
      <c r="AC2952" s="28">
        <v>0</v>
      </c>
      <c r="AD2952" s="28">
        <v>10</v>
      </c>
      <c r="AE2952" s="28">
        <v>10.000970479999999</v>
      </c>
      <c r="AF2952" t="s">
        <v>584</v>
      </c>
    </row>
    <row r="2953" spans="1:32" ht="18" customHeight="1">
      <c r="A2953" s="22">
        <v>46193</v>
      </c>
      <c r="B2953" s="23" t="s">
        <v>20</v>
      </c>
      <c r="C2953" s="24">
        <v>678</v>
      </c>
      <c r="D2953" s="25">
        <v>2165</v>
      </c>
      <c r="E2953" s="26">
        <v>2282</v>
      </c>
      <c r="F2953" s="24">
        <v>35</v>
      </c>
      <c r="G2953" s="24">
        <v>9</v>
      </c>
      <c r="H2953" s="23" t="s">
        <v>185</v>
      </c>
      <c r="I2953" s="23" t="s">
        <v>4389</v>
      </c>
      <c r="J2953" s="23" t="s">
        <v>2978</v>
      </c>
      <c r="K2953" s="23" t="s">
        <v>154</v>
      </c>
      <c r="L2953" s="27">
        <v>1.3512999999999999</v>
      </c>
      <c r="M2953" s="25">
        <v>-291</v>
      </c>
      <c r="N2953" s="25">
        <v>144</v>
      </c>
      <c r="O2953" s="24">
        <v>0</v>
      </c>
      <c r="P2953" s="24">
        <v>8</v>
      </c>
      <c r="Q2953" s="24">
        <v>0</v>
      </c>
      <c r="R2953" s="66"/>
      <c r="S2953" s="66"/>
      <c r="T2953" s="66"/>
      <c r="U2953" s="66"/>
      <c r="V2953" s="66"/>
      <c r="W2953" s="24"/>
      <c r="X2953" s="24"/>
      <c r="Y2953" s="24"/>
      <c r="Z2953" s="24"/>
      <c r="AA2953" s="28"/>
      <c r="AB2953" s="28">
        <v>0.5</v>
      </c>
      <c r="AC2953" s="28"/>
      <c r="AD2953" s="28">
        <v>70</v>
      </c>
      <c r="AE2953" s="28">
        <v>70.000970469999999</v>
      </c>
      <c r="AF2953" t="s">
        <v>178</v>
      </c>
    </row>
    <row r="2954" spans="1:32" ht="18" customHeight="1">
      <c r="A2954" s="22">
        <v>46193</v>
      </c>
      <c r="B2954" s="23" t="s">
        <v>20</v>
      </c>
      <c r="C2954" s="24">
        <v>680</v>
      </c>
      <c r="D2954" s="25">
        <v>4753</v>
      </c>
      <c r="E2954" s="26">
        <v>-1397</v>
      </c>
      <c r="F2954" s="24">
        <v>47</v>
      </c>
      <c r="G2954" s="24">
        <v>20</v>
      </c>
      <c r="H2954" s="23" t="s">
        <v>3265</v>
      </c>
      <c r="I2954" s="23" t="s">
        <v>2553</v>
      </c>
      <c r="J2954" s="23" t="s">
        <v>4078</v>
      </c>
      <c r="K2954" s="23" t="s">
        <v>154</v>
      </c>
      <c r="L2954" s="27">
        <v>0.90200000000000002</v>
      </c>
      <c r="M2954" s="25">
        <v>-336</v>
      </c>
      <c r="N2954" s="25">
        <v>-184</v>
      </c>
      <c r="O2954" s="24">
        <v>0</v>
      </c>
      <c r="P2954" s="24">
        <v>0</v>
      </c>
      <c r="Q2954" s="24">
        <v>0</v>
      </c>
      <c r="R2954" s="66"/>
      <c r="S2954" s="66"/>
      <c r="T2954" s="66"/>
      <c r="U2954" s="66"/>
      <c r="V2954" s="66"/>
      <c r="W2954" s="24"/>
      <c r="X2954" s="24"/>
      <c r="Y2954" s="24"/>
      <c r="Z2954" s="24"/>
      <c r="AA2954" s="28"/>
      <c r="AB2954" s="28">
        <v>0.6</v>
      </c>
      <c r="AC2954" s="28"/>
      <c r="AD2954" s="28">
        <v>30</v>
      </c>
      <c r="AE2954" s="28">
        <v>30.000970460000001</v>
      </c>
      <c r="AF2954" t="s">
        <v>661</v>
      </c>
    </row>
    <row r="2955" spans="1:32" ht="18" customHeight="1">
      <c r="A2955" s="22">
        <v>46193</v>
      </c>
      <c r="B2955" s="23" t="s">
        <v>20</v>
      </c>
      <c r="C2955" s="24">
        <v>681</v>
      </c>
      <c r="D2955" s="25">
        <v>2469</v>
      </c>
      <c r="E2955" s="26">
        <v>-1393</v>
      </c>
      <c r="F2955" s="24">
        <v>16</v>
      </c>
      <c r="G2955" s="24">
        <v>8</v>
      </c>
      <c r="H2955" s="23" t="s">
        <v>2723</v>
      </c>
      <c r="I2955" s="23" t="s">
        <v>947</v>
      </c>
      <c r="J2955" s="23" t="s">
        <v>4390</v>
      </c>
      <c r="K2955" s="23" t="s">
        <v>154</v>
      </c>
      <c r="L2955" s="27">
        <v>0.81189999999999996</v>
      </c>
      <c r="M2955" s="25">
        <v>-3457</v>
      </c>
      <c r="N2955" s="25">
        <v>-788</v>
      </c>
      <c r="O2955" s="24">
        <v>0</v>
      </c>
      <c r="P2955" s="24">
        <v>1</v>
      </c>
      <c r="Q2955" s="24">
        <v>0</v>
      </c>
      <c r="R2955" s="66"/>
      <c r="S2955" s="66"/>
      <c r="T2955" s="66"/>
      <c r="U2955" s="66"/>
      <c r="V2955" s="66"/>
      <c r="W2955" s="24"/>
      <c r="X2955" s="24"/>
      <c r="Y2955" s="24"/>
      <c r="Z2955" s="24"/>
      <c r="AA2955" s="28"/>
      <c r="AB2955" s="28">
        <v>0.5</v>
      </c>
      <c r="AC2955" s="28"/>
      <c r="AD2955" s="28">
        <v>30</v>
      </c>
      <c r="AE2955" s="28">
        <v>30.000970450000001</v>
      </c>
      <c r="AF2955" t="s">
        <v>661</v>
      </c>
    </row>
    <row r="2956" spans="1:32" ht="18" customHeight="1">
      <c r="A2956" s="22">
        <v>46193</v>
      </c>
      <c r="B2956" s="23" t="s">
        <v>20</v>
      </c>
      <c r="C2956" s="24">
        <v>682</v>
      </c>
      <c r="D2956" s="25">
        <v>1658</v>
      </c>
      <c r="E2956" s="26">
        <v>1191</v>
      </c>
      <c r="F2956" s="24">
        <v>23</v>
      </c>
      <c r="G2956" s="24">
        <v>8</v>
      </c>
      <c r="H2956" s="23" t="s">
        <v>4391</v>
      </c>
      <c r="I2956" s="23" t="s">
        <v>4392</v>
      </c>
      <c r="J2956" s="23" t="s">
        <v>1337</v>
      </c>
      <c r="K2956" s="23" t="s">
        <v>154</v>
      </c>
      <c r="L2956" s="27">
        <v>1.2394000000000001</v>
      </c>
      <c r="M2956" s="25">
        <v>-1981</v>
      </c>
      <c r="N2956" s="25">
        <v>-338</v>
      </c>
      <c r="O2956" s="24">
        <v>0</v>
      </c>
      <c r="P2956" s="24">
        <v>2</v>
      </c>
      <c r="Q2956" s="24">
        <v>0</v>
      </c>
      <c r="R2956" s="66"/>
      <c r="S2956" s="66"/>
      <c r="T2956" s="66"/>
      <c r="U2956" s="66"/>
      <c r="V2956" s="66"/>
      <c r="W2956" s="24"/>
      <c r="X2956" s="24"/>
      <c r="Y2956" s="24"/>
      <c r="Z2956" s="24"/>
      <c r="AA2956" s="28"/>
      <c r="AB2956" s="28">
        <v>0.5</v>
      </c>
      <c r="AC2956" s="28"/>
      <c r="AD2956" s="28">
        <v>60</v>
      </c>
      <c r="AE2956" s="28">
        <v>60.000970440000003</v>
      </c>
      <c r="AF2956" t="s">
        <v>578</v>
      </c>
    </row>
    <row r="2957" spans="1:32" ht="18" customHeight="1">
      <c r="A2957" s="22">
        <v>46193</v>
      </c>
      <c r="B2957" s="23" t="s">
        <v>20</v>
      </c>
      <c r="C2957" s="24">
        <v>688</v>
      </c>
      <c r="D2957" s="25">
        <v>2147</v>
      </c>
      <c r="E2957" s="26">
        <v>-945</v>
      </c>
      <c r="F2957" s="24">
        <v>16</v>
      </c>
      <c r="G2957" s="24">
        <v>5</v>
      </c>
      <c r="H2957" s="23" t="s">
        <v>176</v>
      </c>
      <c r="I2957" s="23" t="s">
        <v>1608</v>
      </c>
      <c r="J2957" s="23" t="s">
        <v>4393</v>
      </c>
      <c r="K2957" s="23" t="s">
        <v>154</v>
      </c>
      <c r="L2957" s="27">
        <v>0.85329999999999995</v>
      </c>
      <c r="M2957" s="25">
        <v>931</v>
      </c>
      <c r="N2957" s="25">
        <v>387</v>
      </c>
      <c r="O2957" s="24">
        <v>0</v>
      </c>
      <c r="P2957" s="24">
        <v>8</v>
      </c>
      <c r="Q2957" s="24">
        <v>0</v>
      </c>
      <c r="R2957" s="66"/>
      <c r="S2957" s="66"/>
      <c r="T2957" s="66"/>
      <c r="U2957" s="66"/>
      <c r="V2957" s="66"/>
      <c r="W2957" s="24"/>
      <c r="X2957" s="24"/>
      <c r="Y2957" s="24"/>
      <c r="Z2957" s="24"/>
      <c r="AA2957" s="28"/>
      <c r="AB2957" s="28">
        <v>0.5</v>
      </c>
      <c r="AC2957" s="28"/>
      <c r="AD2957" s="28">
        <v>30</v>
      </c>
      <c r="AE2957" s="28">
        <v>30.000970429999999</v>
      </c>
      <c r="AF2957" t="s">
        <v>661</v>
      </c>
    </row>
    <row r="2958" spans="1:32" ht="18" customHeight="1">
      <c r="A2958" s="22">
        <v>46193</v>
      </c>
      <c r="B2958" s="23" t="s">
        <v>20</v>
      </c>
      <c r="C2958" s="24">
        <v>700</v>
      </c>
      <c r="D2958" s="25">
        <v>613</v>
      </c>
      <c r="E2958" s="26">
        <v>-509</v>
      </c>
      <c r="F2958" s="24">
        <v>5</v>
      </c>
      <c r="G2958" s="24">
        <v>2</v>
      </c>
      <c r="H2958" s="23" t="s">
        <v>4394</v>
      </c>
      <c r="I2958" s="23" t="s">
        <v>1627</v>
      </c>
      <c r="J2958" s="23" t="s">
        <v>4395</v>
      </c>
      <c r="K2958" s="23" t="s">
        <v>154</v>
      </c>
      <c r="L2958" s="27">
        <v>0.72319999999999995</v>
      </c>
      <c r="M2958" s="25">
        <v>130</v>
      </c>
      <c r="N2958" s="25">
        <v>242</v>
      </c>
      <c r="O2958" s="24">
        <v>0</v>
      </c>
      <c r="P2958" s="24">
        <v>0</v>
      </c>
      <c r="Q2958" s="24">
        <v>0</v>
      </c>
      <c r="R2958" s="66"/>
      <c r="S2958" s="66"/>
      <c r="T2958" s="66"/>
      <c r="U2958" s="66"/>
      <c r="V2958" s="66"/>
      <c r="W2958" s="24"/>
      <c r="X2958" s="24"/>
      <c r="Y2958" s="24"/>
      <c r="Z2958" s="24"/>
      <c r="AA2958" s="28"/>
      <c r="AB2958" s="28">
        <v>0.5</v>
      </c>
      <c r="AC2958" s="28"/>
      <c r="AD2958" s="28">
        <v>10</v>
      </c>
      <c r="AE2958" s="28">
        <v>10.00097042</v>
      </c>
      <c r="AF2958" t="s">
        <v>584</v>
      </c>
    </row>
    <row r="2959" spans="1:32" ht="18" customHeight="1">
      <c r="A2959" s="22">
        <v>46193</v>
      </c>
      <c r="B2959" s="23" t="s">
        <v>20</v>
      </c>
      <c r="C2959" s="24">
        <v>701</v>
      </c>
      <c r="D2959" s="25">
        <v>4072</v>
      </c>
      <c r="E2959" s="26">
        <v>5542</v>
      </c>
      <c r="F2959" s="24">
        <v>54</v>
      </c>
      <c r="G2959" s="24">
        <v>18</v>
      </c>
      <c r="H2959" s="23" t="s">
        <v>3507</v>
      </c>
      <c r="I2959" s="23" t="s">
        <v>2519</v>
      </c>
      <c r="J2959" s="23" t="s">
        <v>1737</v>
      </c>
      <c r="K2959" s="23" t="s">
        <v>154</v>
      </c>
      <c r="L2959" s="27">
        <v>1.4537</v>
      </c>
      <c r="M2959" s="25">
        <v>-1907</v>
      </c>
      <c r="N2959" s="25">
        <v>178</v>
      </c>
      <c r="O2959" s="24">
        <v>0</v>
      </c>
      <c r="P2959" s="24">
        <v>1</v>
      </c>
      <c r="Q2959" s="24">
        <v>0</v>
      </c>
      <c r="R2959" s="66"/>
      <c r="S2959" s="66"/>
      <c r="T2959" s="66"/>
      <c r="U2959" s="66"/>
      <c r="V2959" s="66"/>
      <c r="W2959" s="24"/>
      <c r="X2959" s="24"/>
      <c r="Y2959" s="24"/>
      <c r="Z2959" s="24"/>
      <c r="AA2959" s="28"/>
      <c r="AB2959" s="28">
        <v>0.6</v>
      </c>
      <c r="AC2959" s="28"/>
      <c r="AD2959" s="28">
        <v>80</v>
      </c>
      <c r="AE2959" s="28">
        <v>80.000970409999994</v>
      </c>
      <c r="AF2959" t="s">
        <v>155</v>
      </c>
    </row>
    <row r="2960" spans="1:32" ht="18" customHeight="1">
      <c r="A2960" s="22">
        <v>46193</v>
      </c>
      <c r="B2960" s="23" t="s">
        <v>20</v>
      </c>
      <c r="C2960" s="24">
        <v>702</v>
      </c>
      <c r="D2960" s="25">
        <v>1003</v>
      </c>
      <c r="E2960" s="26">
        <v>-1188</v>
      </c>
      <c r="F2960" s="24">
        <v>3</v>
      </c>
      <c r="G2960" s="24">
        <v>3</v>
      </c>
      <c r="H2960" s="23" t="s">
        <v>809</v>
      </c>
      <c r="I2960" s="23" t="s">
        <v>4396</v>
      </c>
      <c r="J2960" s="23" t="s">
        <v>4396</v>
      </c>
      <c r="K2960" s="23" t="s">
        <v>154</v>
      </c>
      <c r="L2960" s="27">
        <v>0.60519999999999996</v>
      </c>
      <c r="M2960" s="25">
        <v>-150</v>
      </c>
      <c r="N2960" s="25">
        <v>-764</v>
      </c>
      <c r="O2960" s="24">
        <v>0</v>
      </c>
      <c r="P2960" s="24">
        <v>2</v>
      </c>
      <c r="Q2960" s="24">
        <v>0</v>
      </c>
      <c r="R2960" s="66"/>
      <c r="S2960" s="66"/>
      <c r="T2960" s="66"/>
      <c r="U2960" s="66"/>
      <c r="V2960" s="66"/>
      <c r="W2960" s="24"/>
      <c r="X2960" s="24"/>
      <c r="Y2960" s="24"/>
      <c r="Z2960" s="24"/>
      <c r="AA2960" s="28"/>
      <c r="AB2960" s="28">
        <v>0.5</v>
      </c>
      <c r="AC2960" s="28"/>
      <c r="AD2960" s="28">
        <v>30</v>
      </c>
      <c r="AE2960" s="28">
        <v>30.0009704</v>
      </c>
      <c r="AF2960" t="s">
        <v>661</v>
      </c>
    </row>
    <row r="2961" spans="1:32" ht="18" customHeight="1">
      <c r="A2961" s="22">
        <v>46193</v>
      </c>
      <c r="B2961" s="23" t="s">
        <v>685</v>
      </c>
      <c r="C2961" s="24">
        <v>752</v>
      </c>
      <c r="D2961" s="25">
        <v>4504</v>
      </c>
      <c r="E2961" s="26">
        <v>-1857</v>
      </c>
      <c r="F2961" s="24">
        <v>37</v>
      </c>
      <c r="G2961" s="24">
        <v>13</v>
      </c>
      <c r="H2961" s="23" t="s">
        <v>879</v>
      </c>
      <c r="I2961" s="23" t="s">
        <v>3181</v>
      </c>
      <c r="J2961" s="23" t="s">
        <v>4397</v>
      </c>
      <c r="K2961" s="23" t="s">
        <v>154</v>
      </c>
      <c r="L2961" s="27">
        <v>0.86260000000000003</v>
      </c>
      <c r="M2961" s="25">
        <v>-1187</v>
      </c>
      <c r="N2961" s="25">
        <v>3163</v>
      </c>
      <c r="O2961" s="24">
        <v>0</v>
      </c>
      <c r="P2961" s="24">
        <v>2</v>
      </c>
      <c r="Q2961" s="24">
        <v>0</v>
      </c>
      <c r="R2961" s="66"/>
      <c r="S2961" s="66"/>
      <c r="T2961" s="66"/>
      <c r="U2961" s="66"/>
      <c r="V2961" s="66"/>
      <c r="W2961" s="24"/>
      <c r="X2961" s="24"/>
      <c r="Y2961" s="24"/>
      <c r="Z2961" s="24"/>
      <c r="AA2961" s="28"/>
      <c r="AB2961" s="28">
        <v>0.6</v>
      </c>
      <c r="AC2961" s="28"/>
      <c r="AD2961" s="28">
        <v>30</v>
      </c>
      <c r="AE2961" s="28">
        <v>30.000970389999999</v>
      </c>
      <c r="AF2961" t="s">
        <v>661</v>
      </c>
    </row>
    <row r="2962" spans="1:32" ht="18" customHeight="1">
      <c r="A2962" s="22">
        <v>46193</v>
      </c>
      <c r="B2962" s="23" t="s">
        <v>685</v>
      </c>
      <c r="C2962" s="24">
        <v>753</v>
      </c>
      <c r="D2962" s="25">
        <v>1105</v>
      </c>
      <c r="E2962" s="26">
        <v>-1205</v>
      </c>
      <c r="F2962" s="24">
        <v>4</v>
      </c>
      <c r="G2962" s="24">
        <v>2</v>
      </c>
      <c r="H2962" s="23" t="s">
        <v>3276</v>
      </c>
      <c r="I2962" s="23" t="s">
        <v>1686</v>
      </c>
      <c r="J2962" s="23" t="s">
        <v>3667</v>
      </c>
      <c r="K2962" s="23" t="s">
        <v>154</v>
      </c>
      <c r="L2962" s="27">
        <v>0.63649999999999995</v>
      </c>
      <c r="M2962" s="25">
        <v>4230</v>
      </c>
      <c r="N2962" s="25">
        <v>-682</v>
      </c>
      <c r="O2962" s="24">
        <v>0</v>
      </c>
      <c r="P2962" s="24">
        <v>3</v>
      </c>
      <c r="Q2962" s="24">
        <v>0</v>
      </c>
      <c r="R2962" s="66"/>
      <c r="S2962" s="66"/>
      <c r="T2962" s="66"/>
      <c r="U2962" s="66"/>
      <c r="V2962" s="66"/>
      <c r="W2962" s="24"/>
      <c r="X2962" s="24"/>
      <c r="Y2962" s="24"/>
      <c r="Z2962" s="24"/>
      <c r="AA2962" s="28"/>
      <c r="AB2962" s="28">
        <v>0.5</v>
      </c>
      <c r="AC2962" s="28"/>
      <c r="AD2962" s="28">
        <v>30</v>
      </c>
      <c r="AE2962" s="28">
        <v>30.000970379999998</v>
      </c>
      <c r="AF2962" t="s">
        <v>661</v>
      </c>
    </row>
    <row r="2963" spans="1:32" ht="18" customHeight="1">
      <c r="A2963" s="22">
        <v>46193</v>
      </c>
      <c r="B2963" s="23" t="s">
        <v>685</v>
      </c>
      <c r="C2963" s="24">
        <v>755</v>
      </c>
      <c r="D2963" s="25">
        <v>2670</v>
      </c>
      <c r="E2963" s="26">
        <v>1538</v>
      </c>
      <c r="F2963" s="24">
        <v>41</v>
      </c>
      <c r="G2963" s="24">
        <v>13</v>
      </c>
      <c r="H2963" s="23" t="s">
        <v>3240</v>
      </c>
      <c r="I2963" s="23" t="s">
        <v>4046</v>
      </c>
      <c r="J2963" s="23" t="s">
        <v>2153</v>
      </c>
      <c r="K2963" s="23" t="s">
        <v>154</v>
      </c>
      <c r="L2963" s="27">
        <v>1.1919999999999999</v>
      </c>
      <c r="M2963" s="25">
        <v>-189</v>
      </c>
      <c r="N2963" s="25">
        <v>-2545</v>
      </c>
      <c r="O2963" s="24">
        <v>0</v>
      </c>
      <c r="P2963" s="24">
        <v>5</v>
      </c>
      <c r="Q2963" s="24">
        <v>0</v>
      </c>
      <c r="R2963" s="66"/>
      <c r="S2963" s="66"/>
      <c r="T2963" s="66"/>
      <c r="U2963" s="66"/>
      <c r="V2963" s="66"/>
      <c r="W2963" s="24"/>
      <c r="X2963" s="24"/>
      <c r="Y2963" s="24"/>
      <c r="Z2963" s="24"/>
      <c r="AA2963" s="28"/>
      <c r="AB2963" s="28">
        <v>0.5</v>
      </c>
      <c r="AC2963" s="28"/>
      <c r="AD2963" s="28">
        <v>60</v>
      </c>
      <c r="AE2963" s="28">
        <v>60.000970369999997</v>
      </c>
      <c r="AF2963" t="s">
        <v>578</v>
      </c>
    </row>
    <row r="2964" spans="1:32" ht="18" customHeight="1">
      <c r="A2964" s="22">
        <v>46193</v>
      </c>
      <c r="B2964" s="23" t="s">
        <v>685</v>
      </c>
      <c r="C2964" s="24">
        <v>756</v>
      </c>
      <c r="D2964" s="25">
        <v>2431</v>
      </c>
      <c r="E2964" s="26">
        <v>-111</v>
      </c>
      <c r="F2964" s="24">
        <v>26</v>
      </c>
      <c r="G2964" s="24">
        <v>16</v>
      </c>
      <c r="H2964" s="23" t="s">
        <v>4398</v>
      </c>
      <c r="I2964" s="23" t="s">
        <v>1168</v>
      </c>
      <c r="J2964" s="23" t="s">
        <v>1338</v>
      </c>
      <c r="K2964" s="23" t="s">
        <v>154</v>
      </c>
      <c r="L2964" s="27">
        <v>0.98480000000000001</v>
      </c>
      <c r="M2964" s="25">
        <v>-773</v>
      </c>
      <c r="N2964" s="25">
        <v>1519</v>
      </c>
      <c r="O2964" s="24">
        <v>0</v>
      </c>
      <c r="P2964" s="24">
        <v>6</v>
      </c>
      <c r="Q2964" s="24">
        <v>0</v>
      </c>
      <c r="R2964" s="66"/>
      <c r="S2964" s="66"/>
      <c r="T2964" s="66"/>
      <c r="U2964" s="66"/>
      <c r="V2964" s="66"/>
      <c r="W2964" s="24"/>
      <c r="X2964" s="24"/>
      <c r="Y2964" s="24"/>
      <c r="Z2964" s="24"/>
      <c r="AA2964" s="28"/>
      <c r="AB2964" s="28">
        <v>0.5</v>
      </c>
      <c r="AC2964" s="28"/>
      <c r="AD2964" s="28">
        <v>40</v>
      </c>
      <c r="AE2964" s="28">
        <v>40.000970359999997</v>
      </c>
      <c r="AF2964" t="s">
        <v>664</v>
      </c>
    </row>
    <row r="2965" spans="1:32" ht="18" customHeight="1">
      <c r="A2965" s="22">
        <v>46193</v>
      </c>
      <c r="B2965" s="23" t="s">
        <v>685</v>
      </c>
      <c r="C2965" s="24">
        <v>757</v>
      </c>
      <c r="D2965" s="25">
        <v>1633</v>
      </c>
      <c r="E2965" s="26">
        <v>-222</v>
      </c>
      <c r="F2965" s="24">
        <v>16</v>
      </c>
      <c r="G2965" s="24">
        <v>5</v>
      </c>
      <c r="H2965" s="23" t="s">
        <v>4306</v>
      </c>
      <c r="I2965" s="23" t="s">
        <v>3221</v>
      </c>
      <c r="J2965" s="23" t="s">
        <v>3638</v>
      </c>
      <c r="K2965" s="23" t="s">
        <v>154</v>
      </c>
      <c r="L2965" s="27">
        <v>0.95469999999999999</v>
      </c>
      <c r="M2965" s="25">
        <v>-797</v>
      </c>
      <c r="N2965" s="25">
        <v>-471</v>
      </c>
      <c r="O2965" s="24">
        <v>0</v>
      </c>
      <c r="P2965" s="24">
        <v>7</v>
      </c>
      <c r="Q2965" s="24">
        <v>0</v>
      </c>
      <c r="R2965" s="66"/>
      <c r="S2965" s="66"/>
      <c r="T2965" s="66"/>
      <c r="U2965" s="66"/>
      <c r="V2965" s="66"/>
      <c r="W2965" s="24"/>
      <c r="X2965" s="24"/>
      <c r="Y2965" s="24"/>
      <c r="Z2965" s="24"/>
      <c r="AA2965" s="28"/>
      <c r="AB2965" s="28">
        <v>0.5</v>
      </c>
      <c r="AC2965" s="28"/>
      <c r="AD2965" s="28">
        <v>30</v>
      </c>
      <c r="AE2965" s="28">
        <v>30.000970349999999</v>
      </c>
      <c r="AF2965" t="s">
        <v>661</v>
      </c>
    </row>
    <row r="2966" spans="1:32" ht="18" customHeight="1">
      <c r="A2966" s="22">
        <v>46193</v>
      </c>
      <c r="B2966" s="23" t="s">
        <v>685</v>
      </c>
      <c r="C2966" s="24">
        <v>758</v>
      </c>
      <c r="D2966" s="25">
        <v>1167</v>
      </c>
      <c r="E2966" s="26">
        <v>-904</v>
      </c>
      <c r="F2966" s="24">
        <v>6</v>
      </c>
      <c r="G2966" s="24">
        <v>5</v>
      </c>
      <c r="H2966" s="23" t="s">
        <v>694</v>
      </c>
      <c r="I2966" s="23" t="s">
        <v>2341</v>
      </c>
      <c r="J2966" s="23" t="s">
        <v>2531</v>
      </c>
      <c r="K2966" s="23" t="s">
        <v>154</v>
      </c>
      <c r="L2966" s="27">
        <v>0.74180000000000001</v>
      </c>
      <c r="M2966" s="25">
        <v>-342</v>
      </c>
      <c r="N2966" s="25">
        <v>-1030</v>
      </c>
      <c r="O2966" s="24">
        <v>0</v>
      </c>
      <c r="P2966" s="24">
        <v>8</v>
      </c>
      <c r="Q2966" s="24">
        <v>0</v>
      </c>
      <c r="R2966" s="66"/>
      <c r="S2966" s="66"/>
      <c r="T2966" s="66"/>
      <c r="U2966" s="66"/>
      <c r="V2966" s="66"/>
      <c r="W2966" s="24"/>
      <c r="X2966" s="24"/>
      <c r="Y2966" s="24"/>
      <c r="Z2966" s="24"/>
      <c r="AA2966" s="28"/>
      <c r="AB2966" s="28">
        <v>0.5</v>
      </c>
      <c r="AC2966" s="28"/>
      <c r="AD2966" s="28">
        <v>30</v>
      </c>
      <c r="AE2966" s="28">
        <v>30.000970339999999</v>
      </c>
      <c r="AF2966" t="s">
        <v>661</v>
      </c>
    </row>
    <row r="2967" spans="1:32" ht="18" customHeight="1">
      <c r="A2967" s="22">
        <v>46193</v>
      </c>
      <c r="B2967" s="23" t="s">
        <v>685</v>
      </c>
      <c r="C2967" s="24">
        <v>760</v>
      </c>
      <c r="D2967" s="25">
        <v>3399</v>
      </c>
      <c r="E2967" s="26">
        <v>-1054</v>
      </c>
      <c r="F2967" s="24">
        <v>30</v>
      </c>
      <c r="G2967" s="24">
        <v>15</v>
      </c>
      <c r="H2967" s="23" t="s">
        <v>4399</v>
      </c>
      <c r="I2967" s="23" t="s">
        <v>3610</v>
      </c>
      <c r="J2967" s="23" t="s">
        <v>1944</v>
      </c>
      <c r="K2967" s="23" t="s">
        <v>154</v>
      </c>
      <c r="L2967" s="27">
        <v>0.89659999999999995</v>
      </c>
      <c r="M2967" s="25">
        <v>5</v>
      </c>
      <c r="N2967" s="25">
        <v>879</v>
      </c>
      <c r="O2967" s="24">
        <v>0</v>
      </c>
      <c r="P2967" s="24">
        <v>0</v>
      </c>
      <c r="Q2967" s="24">
        <v>0</v>
      </c>
      <c r="R2967" s="66"/>
      <c r="S2967" s="66"/>
      <c r="T2967" s="66"/>
      <c r="U2967" s="66"/>
      <c r="V2967" s="66"/>
      <c r="W2967" s="24"/>
      <c r="X2967" s="24"/>
      <c r="Y2967" s="24"/>
      <c r="Z2967" s="24"/>
      <c r="AA2967" s="28"/>
      <c r="AB2967" s="28">
        <v>0.6</v>
      </c>
      <c r="AC2967" s="28"/>
      <c r="AD2967" s="28">
        <v>30</v>
      </c>
      <c r="AE2967" s="28">
        <v>30.000970330000001</v>
      </c>
      <c r="AF2967" t="s">
        <v>661</v>
      </c>
    </row>
    <row r="2968" spans="1:32" ht="18" customHeight="1">
      <c r="A2968" s="22">
        <v>46193</v>
      </c>
      <c r="B2968" s="23" t="s">
        <v>14</v>
      </c>
      <c r="C2968" s="24">
        <v>501</v>
      </c>
      <c r="D2968" s="25">
        <v>3591</v>
      </c>
      <c r="E2968" s="26">
        <v>-748</v>
      </c>
      <c r="F2968" s="24">
        <v>14</v>
      </c>
      <c r="G2968" s="24">
        <v>6</v>
      </c>
      <c r="H2968" s="23" t="s">
        <v>886</v>
      </c>
      <c r="I2968" s="23" t="s">
        <v>2254</v>
      </c>
      <c r="J2968" s="23" t="s">
        <v>4400</v>
      </c>
      <c r="K2968" s="23" t="s">
        <v>154</v>
      </c>
      <c r="L2968" s="27">
        <v>0.93059999999999998</v>
      </c>
      <c r="M2968" s="25">
        <v>-1035</v>
      </c>
      <c r="N2968" s="25">
        <v>1975</v>
      </c>
      <c r="O2968" s="24">
        <v>0</v>
      </c>
      <c r="P2968" s="24">
        <v>1</v>
      </c>
      <c r="Q2968" s="24">
        <v>1</v>
      </c>
      <c r="R2968" s="66">
        <v>549.45127646326273</v>
      </c>
      <c r="S2968" s="66">
        <v>6.5356113523199726</v>
      </c>
      <c r="T2968" s="66">
        <v>256.5</v>
      </c>
      <c r="U2968" s="66">
        <v>598.5</v>
      </c>
      <c r="V2968" s="66">
        <v>179.55</v>
      </c>
      <c r="W2968" s="24">
        <v>3</v>
      </c>
      <c r="X2968" s="24">
        <v>0</v>
      </c>
      <c r="Y2968" s="24">
        <v>0</v>
      </c>
      <c r="Z2968" s="24">
        <v>0</v>
      </c>
      <c r="AA2968" s="28">
        <v>0.75</v>
      </c>
      <c r="AB2968" s="28">
        <v>0.6</v>
      </c>
      <c r="AC2968" s="28">
        <v>0.45</v>
      </c>
      <c r="AD2968" s="28">
        <v>14.5</v>
      </c>
      <c r="AE2968" s="28">
        <v>14.50097032</v>
      </c>
      <c r="AF2968" t="s">
        <v>785</v>
      </c>
    </row>
    <row r="2969" spans="1:32" ht="18" customHeight="1">
      <c r="A2969" s="22">
        <v>46193</v>
      </c>
      <c r="B2969" s="23" t="s">
        <v>14</v>
      </c>
      <c r="C2969" s="24">
        <v>502</v>
      </c>
      <c r="D2969" s="25">
        <v>3029</v>
      </c>
      <c r="E2969" s="26">
        <v>24</v>
      </c>
      <c r="F2969" s="24">
        <v>11</v>
      </c>
      <c r="G2969" s="24">
        <v>12</v>
      </c>
      <c r="H2969" s="23" t="s">
        <v>2005</v>
      </c>
      <c r="I2969" s="23" t="s">
        <v>3479</v>
      </c>
      <c r="J2969" s="23" t="s">
        <v>3025</v>
      </c>
      <c r="K2969" s="23" t="s">
        <v>154</v>
      </c>
      <c r="L2969" s="27">
        <v>1.0025999999999999</v>
      </c>
      <c r="M2969" s="25">
        <v>1496</v>
      </c>
      <c r="N2969" s="25">
        <v>-316</v>
      </c>
      <c r="O2969" s="24">
        <v>0</v>
      </c>
      <c r="P2969" s="24">
        <v>2</v>
      </c>
      <c r="Q2969" s="24">
        <v>1</v>
      </c>
      <c r="R2969" s="66">
        <v>486.32871523453713</v>
      </c>
      <c r="S2969" s="66">
        <v>6.2282976618792354</v>
      </c>
      <c r="T2969" s="66">
        <v>275.36363636363637</v>
      </c>
      <c r="U2969" s="66">
        <v>252.41666666666671</v>
      </c>
      <c r="V2969" s="66">
        <v>131.695652173913</v>
      </c>
      <c r="W2969" s="24">
        <v>0</v>
      </c>
      <c r="X2969" s="24">
        <v>5</v>
      </c>
      <c r="Y2969" s="24">
        <v>4</v>
      </c>
      <c r="Z2969" s="24">
        <v>1</v>
      </c>
      <c r="AA2969" s="28">
        <v>2.5</v>
      </c>
      <c r="AB2969" s="28">
        <v>0.6</v>
      </c>
      <c r="AC2969" s="28">
        <v>1.5</v>
      </c>
      <c r="AD2969" s="28">
        <v>15</v>
      </c>
      <c r="AE2969" s="28">
        <v>15.00097031</v>
      </c>
      <c r="AF2969" t="s">
        <v>859</v>
      </c>
    </row>
    <row r="2970" spans="1:32" ht="18" customHeight="1">
      <c r="A2970" s="22">
        <v>46193</v>
      </c>
      <c r="B2970" s="23" t="s">
        <v>14</v>
      </c>
      <c r="C2970" s="24">
        <v>503</v>
      </c>
      <c r="D2970" s="25">
        <v>3366</v>
      </c>
      <c r="E2970" s="26">
        <v>-677</v>
      </c>
      <c r="F2970" s="24">
        <v>11</v>
      </c>
      <c r="G2970" s="24">
        <v>7</v>
      </c>
      <c r="H2970" s="23" t="s">
        <v>3332</v>
      </c>
      <c r="I2970" s="23" t="s">
        <v>1298</v>
      </c>
      <c r="J2970" s="23" t="s">
        <v>4401</v>
      </c>
      <c r="K2970" s="23" t="s">
        <v>154</v>
      </c>
      <c r="L2970" s="27">
        <v>0.93300000000000005</v>
      </c>
      <c r="M2970" s="25">
        <v>-942</v>
      </c>
      <c r="N2970" s="25">
        <v>-751</v>
      </c>
      <c r="O2970" s="24">
        <v>0</v>
      </c>
      <c r="P2970" s="24">
        <v>3</v>
      </c>
      <c r="Q2970" s="24">
        <v>1</v>
      </c>
      <c r="R2970" s="66">
        <v>565.21404109589037</v>
      </c>
      <c r="S2970" s="66">
        <v>5.9552660678310136</v>
      </c>
      <c r="T2970" s="66">
        <v>306</v>
      </c>
      <c r="U2970" s="66">
        <v>480.85714285714278</v>
      </c>
      <c r="V2970" s="66">
        <v>187</v>
      </c>
      <c r="W2970" s="24">
        <v>0</v>
      </c>
      <c r="X2970" s="24">
        <v>0</v>
      </c>
      <c r="Y2970" s="24">
        <v>0</v>
      </c>
      <c r="Z2970" s="24">
        <v>6</v>
      </c>
      <c r="AA2970" s="28">
        <v>1.5</v>
      </c>
      <c r="AB2970" s="28">
        <v>0.6</v>
      </c>
      <c r="AC2970" s="28">
        <v>0.89999999999999991</v>
      </c>
      <c r="AD2970" s="28">
        <v>19</v>
      </c>
      <c r="AE2970" s="28">
        <v>19.000970299999999</v>
      </c>
      <c r="AF2970" t="s">
        <v>597</v>
      </c>
    </row>
    <row r="2971" spans="1:32" ht="18" customHeight="1">
      <c r="A2971" s="22">
        <v>46193</v>
      </c>
      <c r="B2971" s="23" t="s">
        <v>14</v>
      </c>
      <c r="C2971" s="24">
        <v>505</v>
      </c>
      <c r="D2971" s="25">
        <v>3517</v>
      </c>
      <c r="E2971" s="26">
        <v>311</v>
      </c>
      <c r="F2971" s="24">
        <v>16</v>
      </c>
      <c r="G2971" s="24">
        <v>10</v>
      </c>
      <c r="H2971" s="23" t="s">
        <v>2451</v>
      </c>
      <c r="I2971" s="23" t="s">
        <v>713</v>
      </c>
      <c r="J2971" s="23" t="s">
        <v>2627</v>
      </c>
      <c r="K2971" s="23" t="s">
        <v>154</v>
      </c>
      <c r="L2971" s="27">
        <v>1.0295000000000001</v>
      </c>
      <c r="M2971" s="25">
        <v>-749</v>
      </c>
      <c r="N2971" s="25">
        <v>-40</v>
      </c>
      <c r="O2971" s="24">
        <v>0</v>
      </c>
      <c r="P2971" s="24">
        <v>5</v>
      </c>
      <c r="Q2971" s="24">
        <v>1</v>
      </c>
      <c r="R2971" s="66">
        <v>550.43825238688248</v>
      </c>
      <c r="S2971" s="66">
        <v>6.3894541935432789</v>
      </c>
      <c r="T2971" s="66">
        <v>219.8125</v>
      </c>
      <c r="U2971" s="66">
        <v>351.7</v>
      </c>
      <c r="V2971" s="66">
        <v>135.2692307692308</v>
      </c>
      <c r="W2971" s="24">
        <v>7</v>
      </c>
      <c r="X2971" s="24">
        <v>1</v>
      </c>
      <c r="Y2971" s="24">
        <v>3</v>
      </c>
      <c r="Z2971" s="24">
        <v>0</v>
      </c>
      <c r="AA2971" s="28">
        <v>2.75</v>
      </c>
      <c r="AB2971" s="28">
        <v>0.6</v>
      </c>
      <c r="AC2971" s="28">
        <v>1.65</v>
      </c>
      <c r="AD2971" s="28">
        <v>16.5</v>
      </c>
      <c r="AE2971" s="28">
        <v>16.500970290000001</v>
      </c>
      <c r="AF2971" t="s">
        <v>1213</v>
      </c>
    </row>
    <row r="2972" spans="1:32" ht="18" customHeight="1">
      <c r="A2972" s="22">
        <v>46193</v>
      </c>
      <c r="B2972" s="23" t="s">
        <v>14</v>
      </c>
      <c r="C2972" s="24">
        <v>506</v>
      </c>
      <c r="D2972" s="25">
        <v>5536</v>
      </c>
      <c r="E2972" s="26">
        <v>1685</v>
      </c>
      <c r="F2972" s="24">
        <v>30</v>
      </c>
      <c r="G2972" s="24">
        <v>16</v>
      </c>
      <c r="H2972" s="23" t="s">
        <v>1362</v>
      </c>
      <c r="I2972" s="23" t="s">
        <v>4402</v>
      </c>
      <c r="J2972" s="23" t="s">
        <v>3405</v>
      </c>
      <c r="K2972" s="23" t="s">
        <v>154</v>
      </c>
      <c r="L2972" s="27">
        <v>1.1014999999999999</v>
      </c>
      <c r="M2972" s="25">
        <v>-687</v>
      </c>
      <c r="N2972" s="25">
        <v>-52</v>
      </c>
      <c r="O2972" s="24">
        <v>0</v>
      </c>
      <c r="P2972" s="24">
        <v>6</v>
      </c>
      <c r="Q2972" s="24">
        <v>1</v>
      </c>
      <c r="R2972" s="66">
        <v>868.30204441677051</v>
      </c>
      <c r="S2972" s="66">
        <v>6.3756615979390832</v>
      </c>
      <c r="T2972" s="66">
        <v>184.5333333333333</v>
      </c>
      <c r="U2972" s="66">
        <v>346</v>
      </c>
      <c r="V2972" s="66">
        <v>120.3478260869565</v>
      </c>
      <c r="W2972" s="24">
        <v>7</v>
      </c>
      <c r="X2972" s="24">
        <v>1</v>
      </c>
      <c r="Y2972" s="24">
        <v>6</v>
      </c>
      <c r="Z2972" s="24">
        <v>0</v>
      </c>
      <c r="AA2972" s="28">
        <v>3.5</v>
      </c>
      <c r="AB2972" s="28">
        <v>0.8</v>
      </c>
      <c r="AC2972" s="28">
        <v>2.8</v>
      </c>
      <c r="AD2972" s="28">
        <v>38</v>
      </c>
      <c r="AE2972" s="28">
        <v>38.000970279999997</v>
      </c>
      <c r="AF2972" t="s">
        <v>191</v>
      </c>
    </row>
    <row r="2973" spans="1:32" ht="18" customHeight="1">
      <c r="A2973" s="22">
        <v>46193</v>
      </c>
      <c r="B2973" s="23" t="s">
        <v>14</v>
      </c>
      <c r="C2973" s="24">
        <v>507</v>
      </c>
      <c r="D2973" s="25">
        <v>6268</v>
      </c>
      <c r="E2973" s="26">
        <v>-634</v>
      </c>
      <c r="F2973" s="24">
        <v>20</v>
      </c>
      <c r="G2973" s="24">
        <v>23</v>
      </c>
      <c r="H2973" s="23" t="s">
        <v>1717</v>
      </c>
      <c r="I2973" s="23" t="s">
        <v>748</v>
      </c>
      <c r="J2973" s="23" t="s">
        <v>1845</v>
      </c>
      <c r="K2973" s="23" t="s">
        <v>154</v>
      </c>
      <c r="L2973" s="27">
        <v>0.96630000000000005</v>
      </c>
      <c r="M2973" s="25">
        <v>514</v>
      </c>
      <c r="N2973" s="25">
        <v>126</v>
      </c>
      <c r="O2973" s="24">
        <v>0</v>
      </c>
      <c r="P2973" s="24">
        <v>7</v>
      </c>
      <c r="Q2973" s="24">
        <v>1</v>
      </c>
      <c r="R2973" s="66">
        <v>1025.778850145289</v>
      </c>
      <c r="S2973" s="66">
        <v>6.1104788806205326</v>
      </c>
      <c r="T2973" s="66">
        <v>313.39999999999998</v>
      </c>
      <c r="U2973" s="66">
        <v>272.52173913043481</v>
      </c>
      <c r="V2973" s="66">
        <v>145.76744186046511</v>
      </c>
      <c r="W2973" s="24">
        <v>0</v>
      </c>
      <c r="X2973" s="24">
        <v>4</v>
      </c>
      <c r="Y2973" s="24">
        <v>2</v>
      </c>
      <c r="Z2973" s="24">
        <v>3</v>
      </c>
      <c r="AA2973" s="28">
        <v>2.25</v>
      </c>
      <c r="AB2973" s="28">
        <v>0.8</v>
      </c>
      <c r="AC2973" s="28">
        <v>1.8</v>
      </c>
      <c r="AD2973" s="28">
        <v>28</v>
      </c>
      <c r="AE2973" s="28">
        <v>28.00097027</v>
      </c>
      <c r="AF2973" t="s">
        <v>633</v>
      </c>
    </row>
    <row r="2974" spans="1:32" ht="18" customHeight="1">
      <c r="A2974" s="22">
        <v>46193</v>
      </c>
      <c r="B2974" s="23" t="s">
        <v>22</v>
      </c>
      <c r="C2974" s="24">
        <v>671</v>
      </c>
      <c r="D2974" s="25">
        <v>8074</v>
      </c>
      <c r="E2974" s="26">
        <v>-8842</v>
      </c>
      <c r="F2974" s="24">
        <v>40</v>
      </c>
      <c r="G2974" s="24">
        <v>10</v>
      </c>
      <c r="H2974" s="23" t="s">
        <v>417</v>
      </c>
      <c r="I2974" s="23" t="s">
        <v>468</v>
      </c>
      <c r="J2974" s="23" t="s">
        <v>4403</v>
      </c>
      <c r="K2974" s="23" t="s">
        <v>154</v>
      </c>
      <c r="L2974" s="27">
        <v>0.63500000000000001</v>
      </c>
      <c r="M2974" s="25">
        <v>3174</v>
      </c>
      <c r="N2974" s="25">
        <v>9393</v>
      </c>
      <c r="O2974" s="24">
        <v>0</v>
      </c>
      <c r="P2974" s="24">
        <v>1</v>
      </c>
      <c r="Q2974" s="24">
        <v>0</v>
      </c>
      <c r="R2974" s="66"/>
      <c r="S2974" s="66"/>
      <c r="T2974" s="66"/>
      <c r="U2974" s="66"/>
      <c r="V2974" s="66"/>
      <c r="W2974" s="24"/>
      <c r="X2974" s="24"/>
      <c r="Y2974" s="24"/>
      <c r="Z2974" s="24"/>
      <c r="AA2974" s="28"/>
      <c r="AB2974" s="28">
        <v>1</v>
      </c>
      <c r="AC2974" s="28"/>
      <c r="AD2974" s="28">
        <v>30</v>
      </c>
      <c r="AE2974" s="28">
        <v>30.000970259999999</v>
      </c>
      <c r="AF2974" t="s">
        <v>661</v>
      </c>
    </row>
    <row r="2975" spans="1:32" ht="18" customHeight="1">
      <c r="A2975" s="22">
        <v>46193</v>
      </c>
      <c r="B2975" s="23" t="s">
        <v>22</v>
      </c>
      <c r="C2975" s="24">
        <v>672</v>
      </c>
      <c r="D2975" s="25">
        <v>6733</v>
      </c>
      <c r="E2975" s="26">
        <v>-5126</v>
      </c>
      <c r="F2975" s="24">
        <v>41</v>
      </c>
      <c r="G2975" s="24">
        <v>10</v>
      </c>
      <c r="H2975" s="23" t="s">
        <v>1860</v>
      </c>
      <c r="I2975" s="23" t="s">
        <v>2017</v>
      </c>
      <c r="J2975" s="23" t="s">
        <v>4404</v>
      </c>
      <c r="K2975" s="23" t="s">
        <v>154</v>
      </c>
      <c r="L2975" s="27">
        <v>0.74619999999999997</v>
      </c>
      <c r="M2975" s="25">
        <v>-3658</v>
      </c>
      <c r="N2975" s="25">
        <v>-4567</v>
      </c>
      <c r="O2975" s="24">
        <v>0</v>
      </c>
      <c r="P2975" s="24">
        <v>2</v>
      </c>
      <c r="Q2975" s="24">
        <v>0</v>
      </c>
      <c r="R2975" s="66"/>
      <c r="S2975" s="66"/>
      <c r="T2975" s="66"/>
      <c r="U2975" s="66"/>
      <c r="V2975" s="66"/>
      <c r="W2975" s="24"/>
      <c r="X2975" s="24"/>
      <c r="Y2975" s="24"/>
      <c r="Z2975" s="24"/>
      <c r="AA2975" s="28"/>
      <c r="AB2975" s="28">
        <v>0.8</v>
      </c>
      <c r="AC2975" s="28"/>
      <c r="AD2975" s="28">
        <v>30</v>
      </c>
      <c r="AE2975" s="28">
        <v>30.000970250000002</v>
      </c>
      <c r="AF2975" t="s">
        <v>661</v>
      </c>
    </row>
    <row r="2976" spans="1:32" ht="18" customHeight="1">
      <c r="A2976" s="22">
        <v>46193</v>
      </c>
      <c r="B2976" s="23" t="s">
        <v>22</v>
      </c>
      <c r="C2976" s="24">
        <v>673</v>
      </c>
      <c r="D2976" s="25">
        <v>5928</v>
      </c>
      <c r="E2976" s="26">
        <v>-267</v>
      </c>
      <c r="F2976" s="24">
        <v>65</v>
      </c>
      <c r="G2976" s="24">
        <v>18</v>
      </c>
      <c r="H2976" s="23" t="s">
        <v>1802</v>
      </c>
      <c r="I2976" s="23" t="s">
        <v>692</v>
      </c>
      <c r="J2976" s="23" t="s">
        <v>3416</v>
      </c>
      <c r="K2976" s="23" t="s">
        <v>154</v>
      </c>
      <c r="L2976" s="27">
        <v>0.98499999999999999</v>
      </c>
      <c r="M2976" s="25">
        <v>-2350</v>
      </c>
      <c r="N2976" s="25">
        <v>-2299</v>
      </c>
      <c r="O2976" s="24">
        <v>0</v>
      </c>
      <c r="P2976" s="24">
        <v>3</v>
      </c>
      <c r="Q2976" s="24">
        <v>0</v>
      </c>
      <c r="R2976" s="66"/>
      <c r="S2976" s="66"/>
      <c r="T2976" s="66"/>
      <c r="U2976" s="66"/>
      <c r="V2976" s="66"/>
      <c r="W2976" s="24"/>
      <c r="X2976" s="24"/>
      <c r="Y2976" s="24"/>
      <c r="Z2976" s="24"/>
      <c r="AA2976" s="28"/>
      <c r="AB2976" s="28">
        <v>0.8</v>
      </c>
      <c r="AC2976" s="28"/>
      <c r="AD2976" s="28">
        <v>30</v>
      </c>
      <c r="AE2976" s="28">
        <v>30.000970240000001</v>
      </c>
      <c r="AF2976" t="s">
        <v>661</v>
      </c>
    </row>
    <row r="2977" spans="1:32" ht="18" customHeight="1">
      <c r="A2977" s="22">
        <v>46193</v>
      </c>
      <c r="B2977" s="23" t="s">
        <v>22</v>
      </c>
      <c r="C2977" s="24">
        <v>675</v>
      </c>
      <c r="D2977" s="25">
        <v>5599</v>
      </c>
      <c r="E2977" s="26">
        <v>8850</v>
      </c>
      <c r="F2977" s="24">
        <v>79</v>
      </c>
      <c r="G2977" s="24">
        <v>29</v>
      </c>
      <c r="H2977" s="23" t="s">
        <v>2815</v>
      </c>
      <c r="I2977" s="23" t="s">
        <v>3265</v>
      </c>
      <c r="J2977" s="23" t="s">
        <v>994</v>
      </c>
      <c r="K2977" s="23" t="s">
        <v>154</v>
      </c>
      <c r="L2977" s="27">
        <v>1.5268999999999999</v>
      </c>
      <c r="M2977" s="25">
        <v>-5416</v>
      </c>
      <c r="N2977" s="25">
        <v>-6389</v>
      </c>
      <c r="O2977" s="24">
        <v>0</v>
      </c>
      <c r="P2977" s="24">
        <v>5</v>
      </c>
      <c r="Q2977" s="24">
        <v>0</v>
      </c>
      <c r="R2977" s="66"/>
      <c r="S2977" s="66"/>
      <c r="T2977" s="66"/>
      <c r="U2977" s="66"/>
      <c r="V2977" s="66"/>
      <c r="W2977" s="24"/>
      <c r="X2977" s="24"/>
      <c r="Y2977" s="24"/>
      <c r="Z2977" s="24"/>
      <c r="AA2977" s="28"/>
      <c r="AB2977" s="28">
        <v>0.8</v>
      </c>
      <c r="AC2977" s="28"/>
      <c r="AD2977" s="28">
        <v>80</v>
      </c>
      <c r="AE2977" s="28">
        <v>80.000970229999993</v>
      </c>
      <c r="AF2977" t="s">
        <v>155</v>
      </c>
    </row>
    <row r="2978" spans="1:32" ht="18" customHeight="1">
      <c r="A2978" s="22">
        <v>46193</v>
      </c>
      <c r="B2978" s="23" t="s">
        <v>22</v>
      </c>
      <c r="C2978" s="24">
        <v>676</v>
      </c>
      <c r="D2978" s="25">
        <v>5691</v>
      </c>
      <c r="E2978" s="26">
        <v>-14</v>
      </c>
      <c r="F2978" s="24">
        <v>62</v>
      </c>
      <c r="G2978" s="24">
        <v>21</v>
      </c>
      <c r="H2978" s="23" t="s">
        <v>938</v>
      </c>
      <c r="I2978" s="23" t="s">
        <v>932</v>
      </c>
      <c r="J2978" s="23" t="s">
        <v>1980</v>
      </c>
      <c r="K2978" s="23" t="s">
        <v>154</v>
      </c>
      <c r="L2978" s="27">
        <v>0.99919999999999998</v>
      </c>
      <c r="M2978" s="25">
        <v>-2577</v>
      </c>
      <c r="N2978" s="25">
        <v>4021</v>
      </c>
      <c r="O2978" s="24">
        <v>0</v>
      </c>
      <c r="P2978" s="24">
        <v>6</v>
      </c>
      <c r="Q2978" s="24">
        <v>0</v>
      </c>
      <c r="R2978" s="66"/>
      <c r="S2978" s="66"/>
      <c r="T2978" s="66"/>
      <c r="U2978" s="66"/>
      <c r="V2978" s="66"/>
      <c r="W2978" s="24"/>
      <c r="X2978" s="24"/>
      <c r="Y2978" s="24"/>
      <c r="Z2978" s="24"/>
      <c r="AA2978" s="28"/>
      <c r="AB2978" s="28">
        <v>0.8</v>
      </c>
      <c r="AC2978" s="28"/>
      <c r="AD2978" s="28">
        <v>40</v>
      </c>
      <c r="AE2978" s="28">
        <v>40.000970219999999</v>
      </c>
      <c r="AF2978" t="s">
        <v>664</v>
      </c>
    </row>
    <row r="2979" spans="1:32" ht="18" customHeight="1">
      <c r="A2979" s="22">
        <v>46193</v>
      </c>
      <c r="B2979" s="23" t="s">
        <v>22</v>
      </c>
      <c r="C2979" s="24">
        <v>677</v>
      </c>
      <c r="D2979" s="25">
        <v>5446</v>
      </c>
      <c r="E2979" s="26">
        <v>3022</v>
      </c>
      <c r="F2979" s="24">
        <v>68</v>
      </c>
      <c r="G2979" s="24">
        <v>25</v>
      </c>
      <c r="H2979" s="23" t="s">
        <v>4052</v>
      </c>
      <c r="I2979" s="23" t="s">
        <v>2504</v>
      </c>
      <c r="J2979" s="23" t="s">
        <v>1485</v>
      </c>
      <c r="K2979" s="23" t="s">
        <v>154</v>
      </c>
      <c r="L2979" s="27">
        <v>1.1850000000000001</v>
      </c>
      <c r="M2979" s="25">
        <v>-4304</v>
      </c>
      <c r="N2979" s="25">
        <v>5893</v>
      </c>
      <c r="O2979" s="24">
        <v>0</v>
      </c>
      <c r="P2979" s="24">
        <v>7</v>
      </c>
      <c r="Q2979" s="24">
        <v>0</v>
      </c>
      <c r="R2979" s="66"/>
      <c r="S2979" s="66"/>
      <c r="T2979" s="66"/>
      <c r="U2979" s="66"/>
      <c r="V2979" s="66"/>
      <c r="W2979" s="24"/>
      <c r="X2979" s="24"/>
      <c r="Y2979" s="24"/>
      <c r="Z2979" s="24"/>
      <c r="AA2979" s="28"/>
      <c r="AB2979" s="28">
        <v>0.8</v>
      </c>
      <c r="AC2979" s="28"/>
      <c r="AD2979" s="28">
        <v>80</v>
      </c>
      <c r="AE2979" s="28">
        <v>80.000970210000006</v>
      </c>
      <c r="AF2979" t="s">
        <v>155</v>
      </c>
    </row>
    <row r="2980" spans="1:32" ht="18" customHeight="1">
      <c r="A2980" s="22">
        <v>46193</v>
      </c>
      <c r="B2980" s="23" t="s">
        <v>38</v>
      </c>
      <c r="C2980" s="24">
        <v>703</v>
      </c>
      <c r="D2980" s="25">
        <v>1989</v>
      </c>
      <c r="E2980" s="26">
        <v>7427</v>
      </c>
      <c r="F2980" s="24">
        <v>45</v>
      </c>
      <c r="G2980" s="24">
        <v>11</v>
      </c>
      <c r="H2980" s="23" t="s">
        <v>2791</v>
      </c>
      <c r="I2980" s="23" t="s">
        <v>1598</v>
      </c>
      <c r="J2980" s="23" t="s">
        <v>807</v>
      </c>
      <c r="K2980" s="23" t="s">
        <v>154</v>
      </c>
      <c r="L2980" s="27">
        <v>2.2446999999999999</v>
      </c>
      <c r="M2980" s="25">
        <v>-302</v>
      </c>
      <c r="N2980" s="25">
        <v>-715</v>
      </c>
      <c r="O2980" s="24">
        <v>0</v>
      </c>
      <c r="P2980" s="24">
        <v>3</v>
      </c>
      <c r="Q2980" s="24">
        <v>0</v>
      </c>
      <c r="R2980" s="66"/>
      <c r="S2980" s="66"/>
      <c r="T2980" s="66"/>
      <c r="U2980" s="66"/>
      <c r="V2980" s="66"/>
      <c r="W2980" s="24"/>
      <c r="X2980" s="24"/>
      <c r="Y2980" s="24"/>
      <c r="Z2980" s="24"/>
      <c r="AA2980" s="28"/>
      <c r="AB2980" s="28">
        <v>0.5</v>
      </c>
      <c r="AC2980" s="28"/>
      <c r="AD2980" s="28">
        <v>80</v>
      </c>
      <c r="AE2980" s="28">
        <v>80.000970199999998</v>
      </c>
      <c r="AF2980" t="s">
        <v>155</v>
      </c>
    </row>
    <row r="2981" spans="1:32" ht="18" customHeight="1">
      <c r="A2981" s="22">
        <v>46193</v>
      </c>
      <c r="B2981" s="23" t="s">
        <v>38</v>
      </c>
      <c r="C2981" s="24">
        <v>705</v>
      </c>
      <c r="D2981" s="25">
        <v>369</v>
      </c>
      <c r="E2981" s="26">
        <v>-284</v>
      </c>
      <c r="F2981" s="24">
        <v>1</v>
      </c>
      <c r="G2981" s="24">
        <v>2</v>
      </c>
      <c r="H2981" s="23" t="s">
        <v>2037</v>
      </c>
      <c r="I2981" s="23" t="s">
        <v>2038</v>
      </c>
      <c r="J2981" s="23" t="s">
        <v>4402</v>
      </c>
      <c r="K2981" s="23" t="s">
        <v>154</v>
      </c>
      <c r="L2981" s="27">
        <v>0.74350000000000005</v>
      </c>
      <c r="M2981" s="25">
        <v>-110</v>
      </c>
      <c r="N2981" s="25">
        <v>5675</v>
      </c>
      <c r="O2981" s="24">
        <v>0</v>
      </c>
      <c r="P2981" s="24">
        <v>5</v>
      </c>
      <c r="Q2981" s="24">
        <v>0</v>
      </c>
      <c r="R2981" s="66"/>
      <c r="S2981" s="66"/>
      <c r="T2981" s="66"/>
      <c r="U2981" s="66"/>
      <c r="V2981" s="66"/>
      <c r="W2981" s="24"/>
      <c r="X2981" s="24"/>
      <c r="Y2981" s="24"/>
      <c r="Z2981" s="24"/>
      <c r="AA2981" s="28"/>
      <c r="AB2981" s="28">
        <v>0.5</v>
      </c>
      <c r="AC2981" s="28"/>
      <c r="AD2981" s="28">
        <v>10</v>
      </c>
      <c r="AE2981" s="28">
        <v>10.00097019</v>
      </c>
      <c r="AF2981" t="s">
        <v>584</v>
      </c>
    </row>
    <row r="2982" spans="1:32" ht="18" customHeight="1">
      <c r="A2982" s="22">
        <v>46193</v>
      </c>
      <c r="B2982" s="23" t="s">
        <v>38</v>
      </c>
      <c r="C2982" s="24">
        <v>706</v>
      </c>
      <c r="D2982" s="25">
        <v>2791</v>
      </c>
      <c r="E2982" s="26">
        <v>5494</v>
      </c>
      <c r="F2982" s="24">
        <v>41</v>
      </c>
      <c r="G2982" s="24">
        <v>11</v>
      </c>
      <c r="H2982" s="23" t="s">
        <v>4405</v>
      </c>
      <c r="I2982" s="23" t="s">
        <v>2773</v>
      </c>
      <c r="J2982" s="23" t="s">
        <v>1199</v>
      </c>
      <c r="K2982" s="23" t="s">
        <v>154</v>
      </c>
      <c r="L2982" s="27">
        <v>1.6561999999999999</v>
      </c>
      <c r="M2982" s="25">
        <v>-897</v>
      </c>
      <c r="N2982" s="25">
        <v>-1421</v>
      </c>
      <c r="O2982" s="24">
        <v>0</v>
      </c>
      <c r="P2982" s="24">
        <v>6</v>
      </c>
      <c r="Q2982" s="24">
        <v>0</v>
      </c>
      <c r="R2982" s="66"/>
      <c r="S2982" s="66"/>
      <c r="T2982" s="66"/>
      <c r="U2982" s="66"/>
      <c r="V2982" s="66"/>
      <c r="W2982" s="24"/>
      <c r="X2982" s="24"/>
      <c r="Y2982" s="24"/>
      <c r="Z2982" s="24"/>
      <c r="AA2982" s="28"/>
      <c r="AB2982" s="28">
        <v>0.5</v>
      </c>
      <c r="AC2982" s="28"/>
      <c r="AD2982" s="28">
        <v>90</v>
      </c>
      <c r="AE2982" s="28">
        <v>90.000970179999996</v>
      </c>
      <c r="AF2982" t="s">
        <v>170</v>
      </c>
    </row>
    <row r="2983" spans="1:32" ht="18" customHeight="1">
      <c r="A2983" s="22">
        <v>46193</v>
      </c>
      <c r="B2983" s="23" t="s">
        <v>38</v>
      </c>
      <c r="C2983" s="24">
        <v>707</v>
      </c>
      <c r="D2983" s="25">
        <v>405</v>
      </c>
      <c r="E2983" s="26">
        <v>-120</v>
      </c>
      <c r="F2983" s="24">
        <v>3</v>
      </c>
      <c r="G2983" s="24">
        <v>2</v>
      </c>
      <c r="H2983" s="23" t="s">
        <v>960</v>
      </c>
      <c r="I2983" s="23" t="s">
        <v>647</v>
      </c>
      <c r="J2983" s="23" t="s">
        <v>990</v>
      </c>
      <c r="K2983" s="23" t="s">
        <v>154</v>
      </c>
      <c r="L2983" s="27">
        <v>0.9012</v>
      </c>
      <c r="M2983" s="25">
        <v>934</v>
      </c>
      <c r="N2983" s="25">
        <v>-137</v>
      </c>
      <c r="O2983" s="24">
        <v>0</v>
      </c>
      <c r="P2983" s="24">
        <v>7</v>
      </c>
      <c r="Q2983" s="24">
        <v>0</v>
      </c>
      <c r="R2983" s="66"/>
      <c r="S2983" s="66"/>
      <c r="T2983" s="66"/>
      <c r="U2983" s="66"/>
      <c r="V2983" s="66"/>
      <c r="W2983" s="24"/>
      <c r="X2983" s="24"/>
      <c r="Y2983" s="24"/>
      <c r="Z2983" s="24"/>
      <c r="AA2983" s="28"/>
      <c r="AB2983" s="28">
        <v>0.5</v>
      </c>
      <c r="AC2983" s="28"/>
      <c r="AD2983" s="28">
        <v>10</v>
      </c>
      <c r="AE2983" s="28">
        <v>10.00097017</v>
      </c>
      <c r="AF2983" t="s">
        <v>584</v>
      </c>
    </row>
    <row r="2984" spans="1:32" ht="18" customHeight="1">
      <c r="A2984" s="22">
        <v>46193</v>
      </c>
      <c r="B2984" s="23" t="s">
        <v>38</v>
      </c>
      <c r="C2984" s="24">
        <v>708</v>
      </c>
      <c r="D2984" s="25">
        <v>1991</v>
      </c>
      <c r="E2984" s="26">
        <v>520</v>
      </c>
      <c r="F2984" s="24">
        <v>12</v>
      </c>
      <c r="G2984" s="24">
        <v>8</v>
      </c>
      <c r="H2984" s="23" t="s">
        <v>2102</v>
      </c>
      <c r="I2984" s="23" t="s">
        <v>1942</v>
      </c>
      <c r="J2984" s="23" t="s">
        <v>3172</v>
      </c>
      <c r="K2984" s="23" t="s">
        <v>154</v>
      </c>
      <c r="L2984" s="27">
        <v>1.0871</v>
      </c>
      <c r="M2984" s="25">
        <v>2101</v>
      </c>
      <c r="N2984" s="25">
        <v>-1183</v>
      </c>
      <c r="O2984" s="24">
        <v>0</v>
      </c>
      <c r="P2984" s="24">
        <v>8</v>
      </c>
      <c r="Q2984" s="24">
        <v>0</v>
      </c>
      <c r="R2984" s="66"/>
      <c r="S2984" s="66"/>
      <c r="T2984" s="66"/>
      <c r="U2984" s="66"/>
      <c r="V2984" s="66"/>
      <c r="W2984" s="24"/>
      <c r="X2984" s="24"/>
      <c r="Y2984" s="24"/>
      <c r="Z2984" s="24"/>
      <c r="AA2984" s="28"/>
      <c r="AB2984" s="28">
        <v>0.5</v>
      </c>
      <c r="AC2984" s="28"/>
      <c r="AD2984" s="28">
        <v>35</v>
      </c>
      <c r="AE2984" s="28">
        <v>35.000970160000001</v>
      </c>
      <c r="AF2984" t="s">
        <v>668</v>
      </c>
    </row>
    <row r="2985" spans="1:32" ht="18" customHeight="1">
      <c r="A2985" s="22">
        <v>46193</v>
      </c>
      <c r="B2985" s="23" t="s">
        <v>38</v>
      </c>
      <c r="C2985" s="24">
        <v>710</v>
      </c>
      <c r="D2985" s="25">
        <v>3953</v>
      </c>
      <c r="E2985" s="26">
        <v>2880</v>
      </c>
      <c r="F2985" s="24">
        <v>36</v>
      </c>
      <c r="G2985" s="24">
        <v>16</v>
      </c>
      <c r="H2985" s="23" t="s">
        <v>3337</v>
      </c>
      <c r="I2985" s="23" t="s">
        <v>1842</v>
      </c>
      <c r="J2985" s="23" t="s">
        <v>284</v>
      </c>
      <c r="K2985" s="23" t="s">
        <v>154</v>
      </c>
      <c r="L2985" s="27">
        <v>1.2428999999999999</v>
      </c>
      <c r="M2985" s="25">
        <v>2418</v>
      </c>
      <c r="N2985" s="25">
        <v>-1535</v>
      </c>
      <c r="O2985" s="24">
        <v>0</v>
      </c>
      <c r="P2985" s="24">
        <v>0</v>
      </c>
      <c r="Q2985" s="24">
        <v>0</v>
      </c>
      <c r="R2985" s="66"/>
      <c r="S2985" s="66"/>
      <c r="T2985" s="66"/>
      <c r="U2985" s="66"/>
      <c r="V2985" s="66"/>
      <c r="W2985" s="24"/>
      <c r="X2985" s="24"/>
      <c r="Y2985" s="24"/>
      <c r="Z2985" s="24"/>
      <c r="AA2985" s="28"/>
      <c r="AB2985" s="28">
        <v>0.6</v>
      </c>
      <c r="AC2985" s="28"/>
      <c r="AD2985" s="28">
        <v>70</v>
      </c>
      <c r="AE2985" s="28">
        <v>70.000970150000001</v>
      </c>
      <c r="AF2985" t="s">
        <v>178</v>
      </c>
    </row>
    <row r="2986" spans="1:32" ht="18" customHeight="1">
      <c r="A2986" s="22">
        <v>46193</v>
      </c>
      <c r="B2986" s="23" t="s">
        <v>44</v>
      </c>
      <c r="C2986" s="24">
        <v>568</v>
      </c>
      <c r="D2986" s="25">
        <v>1188</v>
      </c>
      <c r="E2986" s="26">
        <v>-964</v>
      </c>
      <c r="F2986" s="24">
        <v>2</v>
      </c>
      <c r="G2986" s="24">
        <v>0</v>
      </c>
      <c r="H2986" s="23" t="s">
        <v>4406</v>
      </c>
      <c r="I2986" s="23" t="s">
        <v>4406</v>
      </c>
      <c r="J2986" s="23" t="s">
        <v>214</v>
      </c>
      <c r="K2986" s="23" t="s">
        <v>154</v>
      </c>
      <c r="L2986" s="27">
        <v>0.72950000000000004</v>
      </c>
      <c r="M2986" s="25">
        <v>-459</v>
      </c>
      <c r="N2986" s="25">
        <v>-805</v>
      </c>
      <c r="O2986" s="24">
        <v>0</v>
      </c>
      <c r="P2986" s="24">
        <v>8</v>
      </c>
      <c r="Q2986" s="24">
        <v>1</v>
      </c>
      <c r="R2986" s="66">
        <v>194.972602739726</v>
      </c>
      <c r="S2986" s="66">
        <v>6.0931637743272677</v>
      </c>
      <c r="T2986" s="66">
        <v>594</v>
      </c>
      <c r="U2986" s="66"/>
      <c r="V2986" s="66">
        <v>594</v>
      </c>
      <c r="W2986" s="24">
        <v>0</v>
      </c>
      <c r="X2986" s="24"/>
      <c r="Y2986" s="24">
        <v>0</v>
      </c>
      <c r="Z2986" s="24">
        <v>0</v>
      </c>
      <c r="AA2986" s="28">
        <v>0</v>
      </c>
      <c r="AB2986" s="28">
        <v>0.5</v>
      </c>
      <c r="AC2986" s="28">
        <v>0</v>
      </c>
      <c r="AD2986" s="28">
        <v>10</v>
      </c>
      <c r="AE2986" s="28">
        <v>10.00097014</v>
      </c>
      <c r="AF2986" t="s">
        <v>584</v>
      </c>
    </row>
    <row r="2987" spans="1:32" ht="18" customHeight="1">
      <c r="A2987" s="22">
        <v>46193</v>
      </c>
      <c r="B2987" s="23" t="s">
        <v>44</v>
      </c>
      <c r="C2987" s="24">
        <v>570</v>
      </c>
      <c r="D2987" s="25">
        <v>1672</v>
      </c>
      <c r="E2987" s="26">
        <v>762</v>
      </c>
      <c r="F2987" s="24">
        <v>11</v>
      </c>
      <c r="G2987" s="24">
        <v>3</v>
      </c>
      <c r="H2987" s="23" t="s">
        <v>2112</v>
      </c>
      <c r="I2987" s="23" t="s">
        <v>487</v>
      </c>
      <c r="J2987" s="23" t="s">
        <v>4407</v>
      </c>
      <c r="K2987" s="23" t="s">
        <v>154</v>
      </c>
      <c r="L2987" s="27">
        <v>1.1518999999999999</v>
      </c>
      <c r="M2987" s="25">
        <v>-63</v>
      </c>
      <c r="N2987" s="25">
        <v>-301</v>
      </c>
      <c r="O2987" s="24">
        <v>0</v>
      </c>
      <c r="P2987" s="24">
        <v>0</v>
      </c>
      <c r="Q2987" s="24">
        <v>1</v>
      </c>
      <c r="R2987" s="66">
        <v>257.6929223744292</v>
      </c>
      <c r="S2987" s="66">
        <v>6.4883427320932583</v>
      </c>
      <c r="T2987" s="66">
        <v>152</v>
      </c>
      <c r="U2987" s="66">
        <v>557.33333333333337</v>
      </c>
      <c r="V2987" s="66">
        <v>119.4285714285714</v>
      </c>
      <c r="W2987" s="24">
        <v>7</v>
      </c>
      <c r="X2987" s="24">
        <v>0</v>
      </c>
      <c r="Y2987" s="24">
        <v>6</v>
      </c>
      <c r="Z2987" s="24">
        <v>0</v>
      </c>
      <c r="AA2987" s="28">
        <v>3.25</v>
      </c>
      <c r="AB2987" s="28">
        <v>0.5</v>
      </c>
      <c r="AC2987" s="28">
        <v>1.625</v>
      </c>
      <c r="AD2987" s="28">
        <v>16.2</v>
      </c>
      <c r="AE2987" s="28">
        <v>16.200970130000002</v>
      </c>
      <c r="AF2987" t="s">
        <v>1389</v>
      </c>
    </row>
    <row r="2988" spans="1:32" ht="18" customHeight="1">
      <c r="A2988" s="22">
        <v>46193</v>
      </c>
      <c r="B2988" s="23" t="s">
        <v>44</v>
      </c>
      <c r="C2988" s="24">
        <v>571</v>
      </c>
      <c r="D2988" s="25">
        <v>1979</v>
      </c>
      <c r="E2988" s="26">
        <v>-75</v>
      </c>
      <c r="F2988" s="24">
        <v>9</v>
      </c>
      <c r="G2988" s="24">
        <v>1</v>
      </c>
      <c r="H2988" s="23" t="s">
        <v>3893</v>
      </c>
      <c r="I2988" s="23" t="s">
        <v>408</v>
      </c>
      <c r="J2988" s="23" t="s">
        <v>410</v>
      </c>
      <c r="K2988" s="23" t="s">
        <v>154</v>
      </c>
      <c r="L2988" s="27">
        <v>0.98740000000000006</v>
      </c>
      <c r="M2988" s="25">
        <v>-1201</v>
      </c>
      <c r="N2988" s="25">
        <v>-452</v>
      </c>
      <c r="O2988" s="24">
        <v>0</v>
      </c>
      <c r="P2988" s="24">
        <v>1</v>
      </c>
      <c r="Q2988" s="24">
        <v>1</v>
      </c>
      <c r="R2988" s="66">
        <v>334.09661685346612</v>
      </c>
      <c r="S2988" s="66">
        <v>5.9234362162607113</v>
      </c>
      <c r="T2988" s="66">
        <v>219.88888888888891</v>
      </c>
      <c r="U2988" s="66">
        <v>1979</v>
      </c>
      <c r="V2988" s="66">
        <v>197.9</v>
      </c>
      <c r="W2988" s="24">
        <v>6</v>
      </c>
      <c r="X2988" s="24">
        <v>0</v>
      </c>
      <c r="Y2988" s="24">
        <v>0</v>
      </c>
      <c r="Z2988" s="24">
        <v>2</v>
      </c>
      <c r="AA2988" s="28">
        <v>2</v>
      </c>
      <c r="AB2988" s="28">
        <v>0.5</v>
      </c>
      <c r="AC2988" s="28">
        <v>1</v>
      </c>
      <c r="AD2988" s="28">
        <v>20</v>
      </c>
      <c r="AE2988" s="28">
        <v>20.000970120000002</v>
      </c>
      <c r="AF2988" t="s">
        <v>594</v>
      </c>
    </row>
    <row r="2989" spans="1:32" ht="18" customHeight="1">
      <c r="A2989" s="22">
        <v>46193</v>
      </c>
      <c r="B2989" s="23" t="s">
        <v>44</v>
      </c>
      <c r="C2989" s="24">
        <v>572</v>
      </c>
      <c r="D2989" s="25">
        <v>1748</v>
      </c>
      <c r="E2989" s="26">
        <v>-637</v>
      </c>
      <c r="F2989" s="24">
        <v>6</v>
      </c>
      <c r="G2989" s="24">
        <v>1</v>
      </c>
      <c r="H2989" s="23" t="s">
        <v>3582</v>
      </c>
      <c r="I2989" s="23" t="s">
        <v>3983</v>
      </c>
      <c r="J2989" s="23" t="s">
        <v>4408</v>
      </c>
      <c r="K2989" s="23" t="s">
        <v>154</v>
      </c>
      <c r="L2989" s="27">
        <v>0.87849999999999995</v>
      </c>
      <c r="M2989" s="25">
        <v>36</v>
      </c>
      <c r="N2989" s="25">
        <v>-32</v>
      </c>
      <c r="O2989" s="24">
        <v>0</v>
      </c>
      <c r="P2989" s="24">
        <v>2</v>
      </c>
      <c r="Q2989" s="24">
        <v>1</v>
      </c>
      <c r="R2989" s="66">
        <v>280.83805520963051</v>
      </c>
      <c r="S2989" s="66">
        <v>6.2242276912764263</v>
      </c>
      <c r="T2989" s="66">
        <v>291.33333333333331</v>
      </c>
      <c r="U2989" s="66">
        <v>1748</v>
      </c>
      <c r="V2989" s="66">
        <v>249.71428571428569</v>
      </c>
      <c r="W2989" s="24">
        <v>0</v>
      </c>
      <c r="X2989" s="24">
        <v>0</v>
      </c>
      <c r="Y2989" s="24">
        <v>0</v>
      </c>
      <c r="Z2989" s="24">
        <v>0</v>
      </c>
      <c r="AA2989" s="28">
        <v>0</v>
      </c>
      <c r="AB2989" s="28">
        <v>0.5</v>
      </c>
      <c r="AC2989" s="28">
        <v>0</v>
      </c>
      <c r="AD2989" s="28">
        <v>10</v>
      </c>
      <c r="AE2989" s="28">
        <v>10.000970110000001</v>
      </c>
      <c r="AF2989" t="s">
        <v>584</v>
      </c>
    </row>
    <row r="2990" spans="1:32" ht="18" customHeight="1">
      <c r="A2990" s="22">
        <v>46193</v>
      </c>
      <c r="B2990" s="23" t="s">
        <v>44</v>
      </c>
      <c r="C2990" s="24">
        <v>573</v>
      </c>
      <c r="D2990" s="25">
        <v>5356</v>
      </c>
      <c r="E2990" s="26">
        <v>-139</v>
      </c>
      <c r="F2990" s="24">
        <v>23</v>
      </c>
      <c r="G2990" s="24">
        <v>11</v>
      </c>
      <c r="H2990" s="23" t="s">
        <v>2347</v>
      </c>
      <c r="I2990" s="23" t="s">
        <v>4409</v>
      </c>
      <c r="J2990" s="23" t="s">
        <v>4037</v>
      </c>
      <c r="K2990" s="23" t="s">
        <v>154</v>
      </c>
      <c r="L2990" s="27">
        <v>0.99129999999999996</v>
      </c>
      <c r="M2990" s="25">
        <v>731</v>
      </c>
      <c r="N2990" s="25">
        <v>-1057</v>
      </c>
      <c r="O2990" s="24">
        <v>0</v>
      </c>
      <c r="P2990" s="24">
        <v>3</v>
      </c>
      <c r="Q2990" s="24">
        <v>1</v>
      </c>
      <c r="R2990" s="66">
        <v>853.41225612287246</v>
      </c>
      <c r="S2990" s="66">
        <v>6.2759820492065383</v>
      </c>
      <c r="T2990" s="66">
        <v>232.86956521739131</v>
      </c>
      <c r="U2990" s="66">
        <v>486.90909090909088</v>
      </c>
      <c r="V2990" s="66">
        <v>157.52941176470591</v>
      </c>
      <c r="W2990" s="24">
        <v>5</v>
      </c>
      <c r="X2990" s="24">
        <v>0</v>
      </c>
      <c r="Y2990" s="24">
        <v>2</v>
      </c>
      <c r="Z2990" s="24">
        <v>0</v>
      </c>
      <c r="AA2990" s="28">
        <v>1.75</v>
      </c>
      <c r="AB2990" s="28">
        <v>0.8</v>
      </c>
      <c r="AC2990" s="28">
        <v>1.4</v>
      </c>
      <c r="AD2990" s="28">
        <v>24</v>
      </c>
      <c r="AE2990" s="28">
        <v>24.0009701</v>
      </c>
      <c r="AF2990" t="s">
        <v>909</v>
      </c>
    </row>
    <row r="2991" spans="1:32" ht="18" customHeight="1">
      <c r="A2991" s="22">
        <v>46193</v>
      </c>
      <c r="B2991" s="23" t="s">
        <v>30</v>
      </c>
      <c r="C2991" s="24">
        <v>563</v>
      </c>
      <c r="D2991" s="25">
        <v>2269</v>
      </c>
      <c r="E2991" s="26">
        <v>482</v>
      </c>
      <c r="F2991" s="24">
        <v>11</v>
      </c>
      <c r="G2991" s="24">
        <v>4</v>
      </c>
      <c r="H2991" s="23" t="s">
        <v>344</v>
      </c>
      <c r="I2991" s="23" t="s">
        <v>4410</v>
      </c>
      <c r="J2991" s="23" t="s">
        <v>4411</v>
      </c>
      <c r="K2991" s="23" t="s">
        <v>154</v>
      </c>
      <c r="L2991" s="27">
        <v>1.0708</v>
      </c>
      <c r="M2991" s="25">
        <v>-469</v>
      </c>
      <c r="N2991" s="25">
        <v>1049</v>
      </c>
      <c r="O2991" s="24">
        <v>0</v>
      </c>
      <c r="P2991" s="24">
        <v>3</v>
      </c>
      <c r="Q2991" s="24">
        <v>1</v>
      </c>
      <c r="R2991" s="66">
        <v>399.37738688252392</v>
      </c>
      <c r="S2991" s="66">
        <v>5.6813431969983377</v>
      </c>
      <c r="T2991" s="66">
        <v>206.27272727272731</v>
      </c>
      <c r="U2991" s="66">
        <v>567.25</v>
      </c>
      <c r="V2991" s="66">
        <v>151.26666666666671</v>
      </c>
      <c r="W2991" s="24">
        <v>7</v>
      </c>
      <c r="X2991" s="24">
        <v>0</v>
      </c>
      <c r="Y2991" s="24">
        <v>2</v>
      </c>
      <c r="Z2991" s="24">
        <v>7</v>
      </c>
      <c r="AA2991" s="28">
        <v>4</v>
      </c>
      <c r="AB2991" s="28">
        <v>0.5</v>
      </c>
      <c r="AC2991" s="28">
        <v>2</v>
      </c>
      <c r="AD2991" s="28">
        <v>20</v>
      </c>
      <c r="AE2991" s="28">
        <v>20.000970089999999</v>
      </c>
      <c r="AF2991" t="s">
        <v>457</v>
      </c>
    </row>
    <row r="2992" spans="1:32" ht="18" customHeight="1">
      <c r="A2992" s="22">
        <v>46193</v>
      </c>
      <c r="B2992" s="23" t="s">
        <v>30</v>
      </c>
      <c r="C2992" s="24">
        <v>565</v>
      </c>
      <c r="D2992" s="25">
        <v>1095</v>
      </c>
      <c r="E2992" s="26">
        <v>-1230</v>
      </c>
      <c r="F2992" s="24">
        <v>0</v>
      </c>
      <c r="G2992" s="24">
        <v>2</v>
      </c>
      <c r="H2992" s="23" t="s">
        <v>4412</v>
      </c>
      <c r="I2992" s="23" t="s">
        <v>214</v>
      </c>
      <c r="J2992" s="23" t="s">
        <v>4412</v>
      </c>
      <c r="K2992" s="23" t="s">
        <v>154</v>
      </c>
      <c r="L2992" s="27">
        <v>0.62560000000000004</v>
      </c>
      <c r="M2992" s="25">
        <v>-612</v>
      </c>
      <c r="N2992" s="25">
        <v>-400</v>
      </c>
      <c r="O2992" s="24">
        <v>0</v>
      </c>
      <c r="P2992" s="24">
        <v>5</v>
      </c>
      <c r="Q2992" s="24">
        <v>1</v>
      </c>
      <c r="R2992" s="66">
        <v>168.3295454545455</v>
      </c>
      <c r="S2992" s="66">
        <v>6.5050968743671094</v>
      </c>
      <c r="T2992" s="66"/>
      <c r="U2992" s="66">
        <v>547.5</v>
      </c>
      <c r="V2992" s="66">
        <v>547.5</v>
      </c>
      <c r="W2992" s="24"/>
      <c r="X2992" s="24">
        <v>0</v>
      </c>
      <c r="Y2992" s="24">
        <v>0</v>
      </c>
      <c r="Z2992" s="24">
        <v>0</v>
      </c>
      <c r="AA2992" s="28">
        <v>0</v>
      </c>
      <c r="AB2992" s="28">
        <v>0.5</v>
      </c>
      <c r="AC2992" s="28">
        <v>0</v>
      </c>
      <c r="AD2992" s="28">
        <v>10</v>
      </c>
      <c r="AE2992" s="28">
        <v>10.00097008</v>
      </c>
      <c r="AF2992" t="s">
        <v>584</v>
      </c>
    </row>
    <row r="2993" spans="1:32" ht="18" customHeight="1">
      <c r="A2993" s="22">
        <v>46193</v>
      </c>
      <c r="B2993" s="23" t="s">
        <v>30</v>
      </c>
      <c r="C2993" s="24">
        <v>566</v>
      </c>
      <c r="D2993" s="25">
        <v>699</v>
      </c>
      <c r="E2993" s="26">
        <v>-898</v>
      </c>
      <c r="F2993" s="24">
        <v>0</v>
      </c>
      <c r="G2993" s="24">
        <v>0</v>
      </c>
      <c r="H2993" s="23" t="s">
        <v>214</v>
      </c>
      <c r="I2993" s="23" t="s">
        <v>214</v>
      </c>
      <c r="J2993" s="23" t="s">
        <v>214</v>
      </c>
      <c r="K2993" s="23" t="s">
        <v>154</v>
      </c>
      <c r="L2993" s="27">
        <v>0.57179999999999997</v>
      </c>
      <c r="M2993" s="25">
        <v>-626</v>
      </c>
      <c r="N2993" s="25">
        <v>163</v>
      </c>
      <c r="O2993" s="24">
        <v>0</v>
      </c>
      <c r="P2993" s="24">
        <v>6</v>
      </c>
      <c r="Q2993" s="24">
        <v>1</v>
      </c>
      <c r="R2993" s="66">
        <v>108.6720112079701</v>
      </c>
      <c r="S2993" s="66">
        <v>6.4321989832533317</v>
      </c>
      <c r="T2993" s="66"/>
      <c r="U2993" s="66"/>
      <c r="V2993" s="66"/>
      <c r="W2993" s="24"/>
      <c r="X2993" s="24"/>
      <c r="Y2993" s="24"/>
      <c r="Z2993" s="24">
        <v>0</v>
      </c>
      <c r="AA2993" s="28">
        <v>0</v>
      </c>
      <c r="AB2993" s="28">
        <v>0.5</v>
      </c>
      <c r="AC2993" s="28">
        <v>0</v>
      </c>
      <c r="AD2993" s="28">
        <v>20</v>
      </c>
      <c r="AE2993" s="28">
        <v>20.000970070000001</v>
      </c>
      <c r="AF2993" t="s">
        <v>590</v>
      </c>
    </row>
    <row r="2994" spans="1:32" ht="18" customHeight="1">
      <c r="A2994" s="22">
        <v>46193</v>
      </c>
      <c r="B2994" s="23" t="s">
        <v>30</v>
      </c>
      <c r="C2994" s="24">
        <v>567</v>
      </c>
      <c r="D2994" s="25">
        <v>1555</v>
      </c>
      <c r="E2994" s="26">
        <v>-862</v>
      </c>
      <c r="F2994" s="24">
        <v>4</v>
      </c>
      <c r="G2994" s="24">
        <v>3</v>
      </c>
      <c r="H2994" s="23" t="s">
        <v>2507</v>
      </c>
      <c r="I2994" s="23" t="s">
        <v>3977</v>
      </c>
      <c r="J2994" s="23" t="s">
        <v>4413</v>
      </c>
      <c r="K2994" s="23" t="s">
        <v>154</v>
      </c>
      <c r="L2994" s="27">
        <v>0.81520000000000004</v>
      </c>
      <c r="M2994" s="25">
        <v>-636</v>
      </c>
      <c r="N2994" s="25">
        <v>370</v>
      </c>
      <c r="O2994" s="24">
        <v>0</v>
      </c>
      <c r="P2994" s="24">
        <v>7</v>
      </c>
      <c r="Q2994" s="24">
        <v>1</v>
      </c>
      <c r="R2994" s="66">
        <v>227.71455998339559</v>
      </c>
      <c r="S2994" s="66">
        <v>6.8287245229878426</v>
      </c>
      <c r="T2994" s="66">
        <v>388.75</v>
      </c>
      <c r="U2994" s="66">
        <v>518.33333333333337</v>
      </c>
      <c r="V2994" s="66">
        <v>222.14285714285711</v>
      </c>
      <c r="W2994" s="24">
        <v>0</v>
      </c>
      <c r="X2994" s="24">
        <v>0</v>
      </c>
      <c r="Y2994" s="24">
        <v>0</v>
      </c>
      <c r="Z2994" s="24">
        <v>0</v>
      </c>
      <c r="AA2994" s="28">
        <v>0</v>
      </c>
      <c r="AB2994" s="28">
        <v>0.5</v>
      </c>
      <c r="AC2994" s="28">
        <v>0</v>
      </c>
      <c r="AD2994" s="28">
        <v>10</v>
      </c>
      <c r="AE2994" s="28">
        <v>10.00097006</v>
      </c>
      <c r="AF2994" t="s">
        <v>584</v>
      </c>
    </row>
    <row r="2995" spans="1:32" ht="18" customHeight="1">
      <c r="A2995" s="22">
        <v>46193</v>
      </c>
      <c r="B2995" s="23" t="s">
        <v>166</v>
      </c>
      <c r="C2995" s="24">
        <v>651</v>
      </c>
      <c r="D2995" s="25">
        <v>1295</v>
      </c>
      <c r="E2995" s="26">
        <v>-400</v>
      </c>
      <c r="F2995" s="24">
        <v>11</v>
      </c>
      <c r="G2995" s="24">
        <v>5</v>
      </c>
      <c r="H2995" s="23" t="s">
        <v>4080</v>
      </c>
      <c r="I2995" s="23" t="s">
        <v>2316</v>
      </c>
      <c r="J2995" s="23" t="s">
        <v>3964</v>
      </c>
      <c r="K2995" s="23" t="s">
        <v>154</v>
      </c>
      <c r="L2995" s="27">
        <v>0.89700000000000002</v>
      </c>
      <c r="M2995" s="25">
        <v>307</v>
      </c>
      <c r="N2995" s="25">
        <v>-1226</v>
      </c>
      <c r="O2995" s="24">
        <v>0</v>
      </c>
      <c r="P2995" s="24">
        <v>1</v>
      </c>
      <c r="Q2995" s="24">
        <v>0</v>
      </c>
      <c r="R2995" s="66"/>
      <c r="S2995" s="66"/>
      <c r="T2995" s="66"/>
      <c r="U2995" s="66"/>
      <c r="V2995" s="66"/>
      <c r="W2995" s="24"/>
      <c r="X2995" s="24"/>
      <c r="Y2995" s="24"/>
      <c r="Z2995" s="24"/>
      <c r="AA2995" s="28"/>
      <c r="AB2995" s="28">
        <v>0.5</v>
      </c>
      <c r="AC2995" s="28"/>
      <c r="AD2995" s="28">
        <v>30</v>
      </c>
      <c r="AE2995" s="28">
        <v>30.000970049999999</v>
      </c>
      <c r="AF2995" t="s">
        <v>661</v>
      </c>
    </row>
    <row r="2996" spans="1:32" ht="18" customHeight="1">
      <c r="A2996" s="22">
        <v>46193</v>
      </c>
      <c r="B2996" s="23" t="s">
        <v>166</v>
      </c>
      <c r="C2996" s="24">
        <v>652</v>
      </c>
      <c r="D2996" s="25">
        <v>713</v>
      </c>
      <c r="E2996" s="26">
        <v>-810</v>
      </c>
      <c r="F2996" s="24">
        <v>2</v>
      </c>
      <c r="G2996" s="24">
        <v>1</v>
      </c>
      <c r="H2996" s="23" t="s">
        <v>4078</v>
      </c>
      <c r="I2996" s="23" t="s">
        <v>4414</v>
      </c>
      <c r="J2996" s="23" t="s">
        <v>3156</v>
      </c>
      <c r="K2996" s="23" t="s">
        <v>154</v>
      </c>
      <c r="L2996" s="27">
        <v>0.62129999999999996</v>
      </c>
      <c r="M2996" s="25">
        <v>-216</v>
      </c>
      <c r="N2996" s="25">
        <v>642</v>
      </c>
      <c r="O2996" s="24">
        <v>0</v>
      </c>
      <c r="P2996" s="24">
        <v>2</v>
      </c>
      <c r="Q2996" s="24">
        <v>0</v>
      </c>
      <c r="R2996" s="66"/>
      <c r="S2996" s="66"/>
      <c r="T2996" s="66"/>
      <c r="U2996" s="66"/>
      <c r="V2996" s="66"/>
      <c r="W2996" s="24"/>
      <c r="X2996" s="24"/>
      <c r="Y2996" s="24"/>
      <c r="Z2996" s="24"/>
      <c r="AA2996" s="28"/>
      <c r="AB2996" s="28">
        <v>0.5</v>
      </c>
      <c r="AC2996" s="28"/>
      <c r="AD2996" s="28">
        <v>10</v>
      </c>
      <c r="AE2996" s="28">
        <v>10.00097004</v>
      </c>
      <c r="AF2996" t="s">
        <v>584</v>
      </c>
    </row>
    <row r="2997" spans="1:32" ht="18" customHeight="1">
      <c r="A2997" s="22">
        <v>46193</v>
      </c>
      <c r="B2997" s="23" t="s">
        <v>166</v>
      </c>
      <c r="C2997" s="24">
        <v>653</v>
      </c>
      <c r="D2997" s="25">
        <v>3377</v>
      </c>
      <c r="E2997" s="26">
        <v>-648</v>
      </c>
      <c r="F2997" s="24">
        <v>34</v>
      </c>
      <c r="G2997" s="24">
        <v>8</v>
      </c>
      <c r="H2997" s="23" t="s">
        <v>2236</v>
      </c>
      <c r="I2997" s="23" t="s">
        <v>3580</v>
      </c>
      <c r="J2997" s="23" t="s">
        <v>4415</v>
      </c>
      <c r="K2997" s="23" t="s">
        <v>154</v>
      </c>
      <c r="L2997" s="27">
        <v>0.93600000000000005</v>
      </c>
      <c r="M2997" s="25">
        <v>-741</v>
      </c>
      <c r="N2997" s="25">
        <v>3627</v>
      </c>
      <c r="O2997" s="24">
        <v>0</v>
      </c>
      <c r="P2997" s="24">
        <v>3</v>
      </c>
      <c r="Q2997" s="24">
        <v>0</v>
      </c>
      <c r="R2997" s="66"/>
      <c r="S2997" s="66"/>
      <c r="T2997" s="66"/>
      <c r="U2997" s="66"/>
      <c r="V2997" s="66"/>
      <c r="W2997" s="24"/>
      <c r="X2997" s="24"/>
      <c r="Y2997" s="24"/>
      <c r="Z2997" s="24"/>
      <c r="AA2997" s="28"/>
      <c r="AB2997" s="28">
        <v>0.6</v>
      </c>
      <c r="AC2997" s="28"/>
      <c r="AD2997" s="28">
        <v>30</v>
      </c>
      <c r="AE2997" s="28">
        <v>30.000970030000001</v>
      </c>
      <c r="AF2997" t="s">
        <v>661</v>
      </c>
    </row>
    <row r="2998" spans="1:32" ht="18" customHeight="1">
      <c r="A2998" s="22">
        <v>46193</v>
      </c>
      <c r="B2998" s="23" t="s">
        <v>166</v>
      </c>
      <c r="C2998" s="24">
        <v>655</v>
      </c>
      <c r="D2998" s="25">
        <v>3302</v>
      </c>
      <c r="E2998" s="26">
        <v>-637</v>
      </c>
      <c r="F2998" s="24">
        <v>32</v>
      </c>
      <c r="G2998" s="24">
        <v>7</v>
      </c>
      <c r="H2998" s="23" t="s">
        <v>922</v>
      </c>
      <c r="I2998" s="23" t="s">
        <v>4416</v>
      </c>
      <c r="J2998" s="23" t="s">
        <v>4417</v>
      </c>
      <c r="K2998" s="23" t="s">
        <v>154</v>
      </c>
      <c r="L2998" s="27">
        <v>0.93569999999999998</v>
      </c>
      <c r="M2998" s="25">
        <v>353</v>
      </c>
      <c r="N2998" s="25">
        <v>878</v>
      </c>
      <c r="O2998" s="24">
        <v>0</v>
      </c>
      <c r="P2998" s="24">
        <v>5</v>
      </c>
      <c r="Q2998" s="24">
        <v>0</v>
      </c>
      <c r="R2998" s="66"/>
      <c r="S2998" s="66"/>
      <c r="T2998" s="66"/>
      <c r="U2998" s="66"/>
      <c r="V2998" s="66"/>
      <c r="W2998" s="24"/>
      <c r="X2998" s="24"/>
      <c r="Y2998" s="24"/>
      <c r="Z2998" s="24"/>
      <c r="AA2998" s="28"/>
      <c r="AB2998" s="28">
        <v>0.6</v>
      </c>
      <c r="AC2998" s="28"/>
      <c r="AD2998" s="28">
        <v>30</v>
      </c>
      <c r="AE2998" s="28">
        <v>30.00097002</v>
      </c>
      <c r="AF2998" t="s">
        <v>661</v>
      </c>
    </row>
    <row r="2999" spans="1:32" ht="18" customHeight="1">
      <c r="A2999" s="22">
        <v>46193</v>
      </c>
      <c r="B2999" s="23" t="s">
        <v>171</v>
      </c>
      <c r="C2999" s="24">
        <v>663</v>
      </c>
      <c r="D2999" s="25">
        <v>2302</v>
      </c>
      <c r="E2999" s="26">
        <v>-1339</v>
      </c>
      <c r="F2999" s="24">
        <v>8</v>
      </c>
      <c r="G2999" s="24">
        <v>11</v>
      </c>
      <c r="H2999" s="23" t="s">
        <v>4418</v>
      </c>
      <c r="I2999" s="23" t="s">
        <v>4419</v>
      </c>
      <c r="J2999" s="23" t="s">
        <v>4420</v>
      </c>
      <c r="K2999" s="23" t="s">
        <v>154</v>
      </c>
      <c r="L2999" s="27">
        <v>0.80610000000000004</v>
      </c>
      <c r="M2999" s="25">
        <v>-591</v>
      </c>
      <c r="N2999" s="25">
        <v>2425</v>
      </c>
      <c r="O2999" s="24">
        <v>0</v>
      </c>
      <c r="P2999" s="24">
        <v>3</v>
      </c>
      <c r="Q2999" s="24">
        <v>0</v>
      </c>
      <c r="R2999" s="66"/>
      <c r="S2999" s="66"/>
      <c r="T2999" s="66"/>
      <c r="U2999" s="66"/>
      <c r="V2999" s="66"/>
      <c r="W2999" s="24"/>
      <c r="X2999" s="24"/>
      <c r="Y2999" s="24"/>
      <c r="Z2999" s="24"/>
      <c r="AA2999" s="28"/>
      <c r="AB2999" s="28">
        <v>0.5</v>
      </c>
      <c r="AC2999" s="28"/>
      <c r="AD2999" s="28">
        <v>30</v>
      </c>
      <c r="AE2999" s="28">
        <v>30.00097001</v>
      </c>
      <c r="AF2999" t="s">
        <v>661</v>
      </c>
    </row>
    <row r="3000" spans="1:32" ht="18" customHeight="1">
      <c r="A3000" s="22">
        <v>46193</v>
      </c>
      <c r="B3000" s="23" t="s">
        <v>171</v>
      </c>
      <c r="C3000" s="24">
        <v>665</v>
      </c>
      <c r="D3000" s="25">
        <v>1696</v>
      </c>
      <c r="E3000" s="26">
        <v>4194</v>
      </c>
      <c r="F3000" s="24">
        <v>26</v>
      </c>
      <c r="G3000" s="24">
        <v>3</v>
      </c>
      <c r="H3000" s="23" t="s">
        <v>693</v>
      </c>
      <c r="I3000" s="23" t="s">
        <v>2249</v>
      </c>
      <c r="J3000" s="23" t="s">
        <v>4421</v>
      </c>
      <c r="K3000" s="23" t="s">
        <v>154</v>
      </c>
      <c r="L3000" s="27">
        <v>1.8243</v>
      </c>
      <c r="M3000" s="25">
        <v>-1047</v>
      </c>
      <c r="N3000" s="25">
        <v>-388</v>
      </c>
      <c r="O3000" s="24">
        <v>0</v>
      </c>
      <c r="P3000" s="24">
        <v>5</v>
      </c>
      <c r="Q3000" s="24">
        <v>0</v>
      </c>
      <c r="R3000" s="66"/>
      <c r="S3000" s="66"/>
      <c r="T3000" s="66"/>
      <c r="U3000" s="66"/>
      <c r="V3000" s="66"/>
      <c r="W3000" s="24"/>
      <c r="X3000" s="24"/>
      <c r="Y3000" s="24"/>
      <c r="Z3000" s="24"/>
      <c r="AA3000" s="28"/>
      <c r="AB3000" s="28">
        <v>0.5</v>
      </c>
      <c r="AC3000" s="28"/>
      <c r="AD3000" s="28">
        <v>80</v>
      </c>
      <c r="AE3000" s="28">
        <v>80.000969999999995</v>
      </c>
      <c r="AF3000" t="s">
        <v>155</v>
      </c>
    </row>
    <row r="3001" spans="1:32" ht="18" customHeight="1">
      <c r="A3001" s="22">
        <v>46193</v>
      </c>
      <c r="B3001" s="23" t="s">
        <v>171</v>
      </c>
      <c r="C3001" s="24">
        <v>666</v>
      </c>
      <c r="D3001" s="25">
        <v>1467</v>
      </c>
      <c r="E3001" s="26">
        <v>-34</v>
      </c>
      <c r="F3001" s="24">
        <v>9</v>
      </c>
      <c r="G3001" s="24">
        <v>4</v>
      </c>
      <c r="H3001" s="23" t="s">
        <v>173</v>
      </c>
      <c r="I3001" s="23" t="s">
        <v>952</v>
      </c>
      <c r="J3001" s="23" t="s">
        <v>4422</v>
      </c>
      <c r="K3001" s="23" t="s">
        <v>154</v>
      </c>
      <c r="L3001" s="27">
        <v>0.99229999999999996</v>
      </c>
      <c r="M3001" s="25">
        <v>-830</v>
      </c>
      <c r="N3001" s="25">
        <v>-1320</v>
      </c>
      <c r="O3001" s="24">
        <v>0</v>
      </c>
      <c r="P3001" s="24">
        <v>6</v>
      </c>
      <c r="Q3001" s="24">
        <v>0</v>
      </c>
      <c r="R3001" s="66"/>
      <c r="S3001" s="66"/>
      <c r="T3001" s="66"/>
      <c r="U3001" s="66"/>
      <c r="V3001" s="66"/>
      <c r="W3001" s="24"/>
      <c r="X3001" s="24"/>
      <c r="Y3001" s="24"/>
      <c r="Z3001" s="24"/>
      <c r="AA3001" s="28"/>
      <c r="AB3001" s="28">
        <v>0.5</v>
      </c>
      <c r="AC3001" s="28"/>
      <c r="AD3001" s="28">
        <v>40</v>
      </c>
      <c r="AE3001" s="28">
        <v>40.000969990000002</v>
      </c>
      <c r="AF3001" t="s">
        <v>664</v>
      </c>
    </row>
    <row r="3002" spans="1:32" ht="18" customHeight="1">
      <c r="A3002" s="22">
        <v>46193</v>
      </c>
      <c r="B3002" s="23" t="s">
        <v>330</v>
      </c>
      <c r="C3002" s="24">
        <v>656</v>
      </c>
      <c r="D3002" s="25">
        <v>1071</v>
      </c>
      <c r="E3002" s="26">
        <v>-1658</v>
      </c>
      <c r="F3002" s="24">
        <v>1</v>
      </c>
      <c r="G3002" s="24">
        <v>2</v>
      </c>
      <c r="H3002" s="23" t="s">
        <v>1659</v>
      </c>
      <c r="I3002" s="23" t="s">
        <v>4423</v>
      </c>
      <c r="J3002" s="23" t="s">
        <v>4424</v>
      </c>
      <c r="K3002" s="23" t="s">
        <v>154</v>
      </c>
      <c r="L3002" s="27">
        <v>0.48399999999999999</v>
      </c>
      <c r="M3002" s="25">
        <v>-206</v>
      </c>
      <c r="N3002" s="25">
        <v>188</v>
      </c>
      <c r="O3002" s="24">
        <v>0</v>
      </c>
      <c r="P3002" s="24">
        <v>6</v>
      </c>
      <c r="Q3002" s="24">
        <v>0</v>
      </c>
      <c r="R3002" s="66"/>
      <c r="S3002" s="66"/>
      <c r="T3002" s="66"/>
      <c r="U3002" s="66"/>
      <c r="V3002" s="66"/>
      <c r="W3002" s="24"/>
      <c r="X3002" s="24"/>
      <c r="Y3002" s="24"/>
      <c r="Z3002" s="24"/>
      <c r="AA3002" s="28"/>
      <c r="AB3002" s="28">
        <v>0.5</v>
      </c>
      <c r="AC3002" s="28"/>
      <c r="AD3002" s="28">
        <v>40</v>
      </c>
      <c r="AE3002" s="28">
        <v>40.000969980000001</v>
      </c>
      <c r="AF3002" t="s">
        <v>664</v>
      </c>
    </row>
    <row r="3003" spans="1:32" ht="18" customHeight="1">
      <c r="A3003" s="22">
        <v>46193</v>
      </c>
      <c r="B3003" s="23" t="s">
        <v>330</v>
      </c>
      <c r="C3003" s="24">
        <v>657</v>
      </c>
      <c r="D3003" s="25">
        <v>761</v>
      </c>
      <c r="E3003" s="26">
        <v>73</v>
      </c>
      <c r="F3003" s="24">
        <v>5</v>
      </c>
      <c r="G3003" s="24">
        <v>3</v>
      </c>
      <c r="H3003" s="23" t="s">
        <v>4425</v>
      </c>
      <c r="I3003" s="23" t="s">
        <v>396</v>
      </c>
      <c r="J3003" s="23" t="s">
        <v>1199</v>
      </c>
      <c r="K3003" s="23" t="s">
        <v>154</v>
      </c>
      <c r="L3003" s="27">
        <v>1.032</v>
      </c>
      <c r="M3003" s="25">
        <v>-397</v>
      </c>
      <c r="N3003" s="25">
        <v>118</v>
      </c>
      <c r="O3003" s="24">
        <v>0</v>
      </c>
      <c r="P3003" s="24">
        <v>7</v>
      </c>
      <c r="Q3003" s="24">
        <v>0</v>
      </c>
      <c r="R3003" s="66"/>
      <c r="S3003" s="66"/>
      <c r="T3003" s="66"/>
      <c r="U3003" s="66"/>
      <c r="V3003" s="66"/>
      <c r="W3003" s="24"/>
      <c r="X3003" s="24"/>
      <c r="Y3003" s="24"/>
      <c r="Z3003" s="24"/>
      <c r="AA3003" s="28"/>
      <c r="AB3003" s="28">
        <v>0.5</v>
      </c>
      <c r="AC3003" s="28"/>
      <c r="AD3003" s="28">
        <v>0</v>
      </c>
      <c r="AE3003" s="28">
        <v>0</v>
      </c>
    </row>
    <row r="3004" spans="1:32" ht="18" customHeight="1">
      <c r="A3004" s="22">
        <v>46193</v>
      </c>
      <c r="B3004" s="23" t="s">
        <v>330</v>
      </c>
      <c r="C3004" s="24">
        <v>658</v>
      </c>
      <c r="D3004" s="25">
        <v>2268</v>
      </c>
      <c r="E3004" s="26">
        <v>-540</v>
      </c>
      <c r="F3004" s="24">
        <v>13</v>
      </c>
      <c r="G3004" s="24">
        <v>8</v>
      </c>
      <c r="H3004" s="23" t="s">
        <v>255</v>
      </c>
      <c r="I3004" s="23" t="s">
        <v>3296</v>
      </c>
      <c r="J3004" s="23" t="s">
        <v>1278</v>
      </c>
      <c r="K3004" s="23" t="s">
        <v>154</v>
      </c>
      <c r="L3004" s="27">
        <v>0.92059999999999997</v>
      </c>
      <c r="M3004" s="25">
        <v>-2950</v>
      </c>
      <c r="N3004" s="25">
        <v>0</v>
      </c>
      <c r="O3004" s="24">
        <v>0</v>
      </c>
      <c r="P3004" s="24">
        <v>8</v>
      </c>
      <c r="Q3004" s="24">
        <v>0</v>
      </c>
      <c r="R3004" s="66"/>
      <c r="S3004" s="66"/>
      <c r="T3004" s="66"/>
      <c r="U3004" s="66"/>
      <c r="V3004" s="66"/>
      <c r="W3004" s="24"/>
      <c r="X3004" s="24"/>
      <c r="Y3004" s="24"/>
      <c r="Z3004" s="24"/>
      <c r="AA3004" s="28"/>
      <c r="AB3004" s="28">
        <v>0.5</v>
      </c>
      <c r="AC3004" s="28"/>
      <c r="AD3004" s="28">
        <v>30</v>
      </c>
      <c r="AE3004" s="28">
        <v>30.000969959999999</v>
      </c>
      <c r="AF3004" t="s">
        <v>661</v>
      </c>
    </row>
    <row r="3005" spans="1:32" ht="18" customHeight="1">
      <c r="A3005" s="22">
        <v>46193</v>
      </c>
      <c r="B3005" s="23" t="s">
        <v>470</v>
      </c>
      <c r="C3005" s="24">
        <v>660</v>
      </c>
      <c r="D3005" s="25">
        <v>2715</v>
      </c>
      <c r="E3005" s="26">
        <v>-655</v>
      </c>
      <c r="F3005" s="24">
        <v>30</v>
      </c>
      <c r="G3005" s="24">
        <v>52</v>
      </c>
      <c r="H3005" s="23" t="s">
        <v>3401</v>
      </c>
      <c r="I3005" s="23" t="s">
        <v>272</v>
      </c>
      <c r="J3005" s="23" t="s">
        <v>3925</v>
      </c>
      <c r="K3005" s="23" t="s">
        <v>154</v>
      </c>
      <c r="L3005" s="27">
        <v>0.91959999999999997</v>
      </c>
      <c r="M3005" s="25">
        <v>-490</v>
      </c>
      <c r="N3005" s="25">
        <v>5483</v>
      </c>
      <c r="O3005" s="24">
        <v>0</v>
      </c>
      <c r="P3005" s="24">
        <v>0</v>
      </c>
      <c r="Q3005" s="24">
        <v>0</v>
      </c>
      <c r="R3005" s="66"/>
      <c r="S3005" s="66"/>
      <c r="T3005" s="66"/>
      <c r="U3005" s="66"/>
      <c r="V3005" s="66"/>
      <c r="W3005" s="24"/>
      <c r="X3005" s="24"/>
      <c r="Y3005" s="24"/>
      <c r="Z3005" s="24"/>
      <c r="AA3005" s="28"/>
      <c r="AB3005" s="28">
        <v>0.5</v>
      </c>
      <c r="AC3005" s="28"/>
      <c r="AD3005" s="28">
        <v>30</v>
      </c>
      <c r="AE3005" s="28">
        <v>30.000969950000002</v>
      </c>
      <c r="AF3005" t="s">
        <v>661</v>
      </c>
    </row>
    <row r="3006" spans="1:32" ht="18" customHeight="1">
      <c r="A3006" s="22">
        <v>46193</v>
      </c>
      <c r="B3006" s="23" t="s">
        <v>470</v>
      </c>
      <c r="C3006" s="24">
        <v>661</v>
      </c>
      <c r="D3006" s="25">
        <v>1677</v>
      </c>
      <c r="E3006" s="26">
        <v>-2132</v>
      </c>
      <c r="F3006" s="24">
        <v>4</v>
      </c>
      <c r="G3006" s="24">
        <v>12</v>
      </c>
      <c r="H3006" s="23" t="s">
        <v>4426</v>
      </c>
      <c r="I3006" s="23" t="s">
        <v>4322</v>
      </c>
      <c r="J3006" s="23" t="s">
        <v>3435</v>
      </c>
      <c r="K3006" s="23" t="s">
        <v>154</v>
      </c>
      <c r="L3006" s="27">
        <v>0.57620000000000005</v>
      </c>
      <c r="M3006" s="25">
        <v>-439</v>
      </c>
      <c r="N3006" s="25">
        <v>-1070</v>
      </c>
      <c r="O3006" s="24">
        <v>0</v>
      </c>
      <c r="P3006" s="24">
        <v>1</v>
      </c>
      <c r="Q3006" s="24">
        <v>0</v>
      </c>
      <c r="R3006" s="66"/>
      <c r="S3006" s="66"/>
      <c r="T3006" s="66"/>
      <c r="U3006" s="66"/>
      <c r="V3006" s="66"/>
      <c r="W3006" s="24"/>
      <c r="X3006" s="24"/>
      <c r="Y3006" s="24"/>
      <c r="Z3006" s="24"/>
      <c r="AA3006" s="28"/>
      <c r="AB3006" s="28">
        <v>0.5</v>
      </c>
      <c r="AC3006" s="28"/>
      <c r="AD3006" s="28">
        <v>30</v>
      </c>
      <c r="AE3006" s="28">
        <v>30.000969940000001</v>
      </c>
      <c r="AF3006" t="s">
        <v>661</v>
      </c>
    </row>
    <row r="3007" spans="1:32" ht="18" customHeight="1">
      <c r="A3007" s="22">
        <v>46193</v>
      </c>
      <c r="B3007" s="23" t="s">
        <v>470</v>
      </c>
      <c r="C3007" s="24">
        <v>662</v>
      </c>
      <c r="D3007" s="25">
        <v>1923</v>
      </c>
      <c r="E3007" s="26">
        <v>-1060</v>
      </c>
      <c r="F3007" s="24">
        <v>14</v>
      </c>
      <c r="G3007" s="24">
        <v>28</v>
      </c>
      <c r="H3007" s="23" t="s">
        <v>1852</v>
      </c>
      <c r="I3007" s="23" t="s">
        <v>621</v>
      </c>
      <c r="J3007" s="23" t="s">
        <v>2540</v>
      </c>
      <c r="K3007" s="23" t="s">
        <v>154</v>
      </c>
      <c r="L3007" s="27">
        <v>0.81630000000000003</v>
      </c>
      <c r="M3007" s="25">
        <v>-391</v>
      </c>
      <c r="N3007" s="25">
        <v>-996</v>
      </c>
      <c r="O3007" s="24">
        <v>0</v>
      </c>
      <c r="P3007" s="24">
        <v>2</v>
      </c>
      <c r="Q3007" s="24">
        <v>0</v>
      </c>
      <c r="R3007" s="66"/>
      <c r="S3007" s="66"/>
      <c r="T3007" s="66"/>
      <c r="U3007" s="66"/>
      <c r="V3007" s="66"/>
      <c r="W3007" s="24"/>
      <c r="X3007" s="24"/>
      <c r="Y3007" s="24"/>
      <c r="Z3007" s="24"/>
      <c r="AA3007" s="28"/>
      <c r="AB3007" s="28">
        <v>0.5</v>
      </c>
      <c r="AC3007" s="28"/>
      <c r="AD3007" s="28">
        <v>30</v>
      </c>
      <c r="AE3007" s="28">
        <v>30.00096993</v>
      </c>
      <c r="AF3007" t="s">
        <v>661</v>
      </c>
    </row>
    <row r="3008" spans="1:32" ht="18" customHeight="1">
      <c r="A3008" s="22">
        <v>46193</v>
      </c>
      <c r="B3008" s="23" t="s">
        <v>307</v>
      </c>
      <c r="C3008" s="24">
        <v>635</v>
      </c>
      <c r="D3008" s="25">
        <v>0</v>
      </c>
      <c r="E3008" s="26">
        <v>0</v>
      </c>
      <c r="F3008" s="24">
        <v>0</v>
      </c>
      <c r="G3008" s="24">
        <v>0</v>
      </c>
      <c r="H3008" s="23" t="s">
        <v>214</v>
      </c>
      <c r="I3008" s="23" t="s">
        <v>214</v>
      </c>
      <c r="J3008" s="23" t="s">
        <v>214</v>
      </c>
      <c r="K3008" s="23" t="s">
        <v>154</v>
      </c>
      <c r="L3008" s="27">
        <v>0</v>
      </c>
      <c r="M3008" s="25">
        <v>-1175</v>
      </c>
      <c r="N3008" s="25">
        <v>0</v>
      </c>
      <c r="O3008" s="24">
        <v>0</v>
      </c>
      <c r="P3008" s="24">
        <v>5</v>
      </c>
      <c r="Q3008" s="24">
        <v>0</v>
      </c>
      <c r="R3008" s="66"/>
      <c r="S3008" s="66"/>
      <c r="T3008" s="66"/>
      <c r="U3008" s="66"/>
      <c r="V3008" s="66"/>
      <c r="W3008" s="24"/>
      <c r="X3008" s="24"/>
      <c r="Y3008" s="24"/>
      <c r="Z3008" s="24"/>
      <c r="AA3008" s="28"/>
      <c r="AB3008" s="28"/>
      <c r="AC3008" s="28"/>
      <c r="AD3008" s="28">
        <v>0</v>
      </c>
      <c r="AE3008" s="28">
        <v>0</v>
      </c>
    </row>
    <row r="3009" spans="1:32" ht="18" customHeight="1">
      <c r="A3009" s="22">
        <v>46193</v>
      </c>
      <c r="B3009" s="23" t="s">
        <v>307</v>
      </c>
      <c r="C3009" s="24">
        <v>636</v>
      </c>
      <c r="D3009" s="25">
        <v>292</v>
      </c>
      <c r="E3009" s="26">
        <v>-484</v>
      </c>
      <c r="F3009" s="24">
        <v>0</v>
      </c>
      <c r="G3009" s="24">
        <v>1</v>
      </c>
      <c r="H3009" s="23" t="s">
        <v>977</v>
      </c>
      <c r="I3009" s="23" t="s">
        <v>214</v>
      </c>
      <c r="J3009" s="23" t="s">
        <v>977</v>
      </c>
      <c r="K3009" s="23" t="s">
        <v>154</v>
      </c>
      <c r="L3009" s="27">
        <v>0.44750000000000001</v>
      </c>
      <c r="M3009" s="25">
        <v>5356</v>
      </c>
      <c r="N3009" s="25">
        <v>3812</v>
      </c>
      <c r="O3009" s="24">
        <v>0</v>
      </c>
      <c r="P3009" s="24">
        <v>6</v>
      </c>
      <c r="Q3009" s="24">
        <v>0</v>
      </c>
      <c r="R3009" s="66"/>
      <c r="S3009" s="66"/>
      <c r="T3009" s="66"/>
      <c r="U3009" s="66"/>
      <c r="V3009" s="66"/>
      <c r="W3009" s="24"/>
      <c r="X3009" s="24"/>
      <c r="Y3009" s="24"/>
      <c r="Z3009" s="24"/>
      <c r="AA3009" s="28"/>
      <c r="AB3009" s="28">
        <v>0.5</v>
      </c>
      <c r="AC3009" s="28"/>
      <c r="AD3009" s="28">
        <v>20</v>
      </c>
      <c r="AE3009" s="28">
        <v>20.000969909999998</v>
      </c>
      <c r="AF3009" t="s">
        <v>590</v>
      </c>
    </row>
    <row r="3010" spans="1:32" ht="18" customHeight="1">
      <c r="A3010" s="22">
        <v>46193</v>
      </c>
      <c r="B3010" s="23" t="s">
        <v>307</v>
      </c>
      <c r="C3010" s="24">
        <v>637</v>
      </c>
      <c r="D3010" s="25">
        <v>0</v>
      </c>
      <c r="E3010" s="26">
        <v>0</v>
      </c>
      <c r="F3010" s="24">
        <v>0</v>
      </c>
      <c r="G3010" s="24">
        <v>0</v>
      </c>
      <c r="H3010" s="23" t="s">
        <v>214</v>
      </c>
      <c r="I3010" s="23" t="s">
        <v>214</v>
      </c>
      <c r="J3010" s="23" t="s">
        <v>214</v>
      </c>
      <c r="K3010" s="23" t="s">
        <v>154</v>
      </c>
      <c r="L3010" s="27">
        <v>0</v>
      </c>
      <c r="M3010" s="25">
        <v>-916</v>
      </c>
      <c r="N3010" s="25">
        <v>-947</v>
      </c>
      <c r="O3010" s="24">
        <v>0</v>
      </c>
      <c r="P3010" s="24">
        <v>7</v>
      </c>
      <c r="Q3010" s="24">
        <v>0</v>
      </c>
      <c r="R3010" s="66"/>
      <c r="S3010" s="66"/>
      <c r="T3010" s="66"/>
      <c r="U3010" s="66"/>
      <c r="V3010" s="66"/>
      <c r="W3010" s="24"/>
      <c r="X3010" s="24"/>
      <c r="Y3010" s="24"/>
      <c r="Z3010" s="24"/>
      <c r="AA3010" s="28"/>
      <c r="AB3010" s="28"/>
      <c r="AC3010" s="28"/>
      <c r="AD3010" s="28">
        <v>0</v>
      </c>
      <c r="AE3010" s="28">
        <v>0</v>
      </c>
    </row>
    <row r="3011" spans="1:32" ht="18" customHeight="1">
      <c r="A3011" s="22">
        <v>46193</v>
      </c>
      <c r="B3011" s="23" t="s">
        <v>55</v>
      </c>
      <c r="C3011" s="24">
        <v>537</v>
      </c>
      <c r="D3011" s="25">
        <v>4958</v>
      </c>
      <c r="E3011" s="26">
        <v>-1153</v>
      </c>
      <c r="F3011" s="24">
        <v>17</v>
      </c>
      <c r="G3011" s="24">
        <v>12</v>
      </c>
      <c r="H3011" s="23" t="s">
        <v>935</v>
      </c>
      <c r="I3011" s="23" t="s">
        <v>1869</v>
      </c>
      <c r="J3011" s="23" t="s">
        <v>759</v>
      </c>
      <c r="K3011" s="23" t="s">
        <v>154</v>
      </c>
      <c r="L3011" s="27">
        <v>0.92249999999999999</v>
      </c>
      <c r="M3011" s="25">
        <v>1073</v>
      </c>
      <c r="N3011" s="25">
        <v>23</v>
      </c>
      <c r="O3011" s="24">
        <v>0</v>
      </c>
      <c r="P3011" s="24">
        <v>7</v>
      </c>
      <c r="Q3011" s="24">
        <v>1</v>
      </c>
      <c r="R3011" s="66">
        <v>768.87261311747625</v>
      </c>
      <c r="S3011" s="66">
        <v>6.4484023951604401</v>
      </c>
      <c r="T3011" s="66">
        <v>291.64705882352939</v>
      </c>
      <c r="U3011" s="66">
        <v>413.16666666666669</v>
      </c>
      <c r="V3011" s="66">
        <v>170.9655172413793</v>
      </c>
      <c r="W3011" s="24">
        <v>0</v>
      </c>
      <c r="X3011" s="24">
        <v>0</v>
      </c>
      <c r="Y3011" s="24">
        <v>0</v>
      </c>
      <c r="Z3011" s="24">
        <v>0</v>
      </c>
      <c r="AA3011" s="28">
        <v>0</v>
      </c>
      <c r="AB3011" s="28">
        <v>0.6</v>
      </c>
      <c r="AC3011" s="28">
        <v>0</v>
      </c>
      <c r="AD3011" s="28">
        <v>10</v>
      </c>
      <c r="AE3011" s="28">
        <v>10.00096989</v>
      </c>
      <c r="AF3011" t="s">
        <v>584</v>
      </c>
    </row>
    <row r="3012" spans="1:32" ht="18" customHeight="1">
      <c r="A3012" s="22">
        <v>46193</v>
      </c>
      <c r="B3012" s="23" t="s">
        <v>55</v>
      </c>
      <c r="C3012" s="24">
        <v>538</v>
      </c>
      <c r="D3012" s="25">
        <v>4876</v>
      </c>
      <c r="E3012" s="26">
        <v>-908</v>
      </c>
      <c r="F3012" s="24">
        <v>15</v>
      </c>
      <c r="G3012" s="24">
        <v>12</v>
      </c>
      <c r="H3012" s="23" t="s">
        <v>3882</v>
      </c>
      <c r="I3012" s="23" t="s">
        <v>3599</v>
      </c>
      <c r="J3012" s="23" t="s">
        <v>4427</v>
      </c>
      <c r="K3012" s="23" t="s">
        <v>154</v>
      </c>
      <c r="L3012" s="27">
        <v>0.93789999999999996</v>
      </c>
      <c r="M3012" s="25">
        <v>-134</v>
      </c>
      <c r="N3012" s="25">
        <v>457</v>
      </c>
      <c r="O3012" s="24">
        <v>0</v>
      </c>
      <c r="P3012" s="24">
        <v>8</v>
      </c>
      <c r="Q3012" s="24">
        <v>1</v>
      </c>
      <c r="R3012" s="66">
        <v>833.58115400581141</v>
      </c>
      <c r="S3012" s="66">
        <v>5.8494604593304018</v>
      </c>
      <c r="T3012" s="66">
        <v>325.06666666666672</v>
      </c>
      <c r="U3012" s="66">
        <v>406.33333333333331</v>
      </c>
      <c r="V3012" s="66">
        <v>180.59259259259261</v>
      </c>
      <c r="W3012" s="24">
        <v>0</v>
      </c>
      <c r="X3012" s="24">
        <v>0</v>
      </c>
      <c r="Y3012" s="24">
        <v>0</v>
      </c>
      <c r="Z3012" s="24">
        <v>7</v>
      </c>
      <c r="AA3012" s="28">
        <v>1.75</v>
      </c>
      <c r="AB3012" s="28">
        <v>0.6</v>
      </c>
      <c r="AC3012" s="28">
        <v>1.05</v>
      </c>
      <c r="AD3012" s="28">
        <v>20.5</v>
      </c>
      <c r="AE3012" s="28">
        <v>20.50096988</v>
      </c>
      <c r="AF3012" t="s">
        <v>631</v>
      </c>
    </row>
    <row r="3013" spans="1:32" ht="18" customHeight="1">
      <c r="A3013" s="22">
        <v>46193</v>
      </c>
      <c r="B3013" s="23" t="s">
        <v>55</v>
      </c>
      <c r="C3013" s="24">
        <v>550</v>
      </c>
      <c r="D3013" s="25">
        <v>4046</v>
      </c>
      <c r="E3013" s="26">
        <v>-975</v>
      </c>
      <c r="F3013" s="24">
        <v>14</v>
      </c>
      <c r="G3013" s="24">
        <v>7</v>
      </c>
      <c r="H3013" s="23" t="s">
        <v>3657</v>
      </c>
      <c r="I3013" s="23" t="s">
        <v>4428</v>
      </c>
      <c r="J3013" s="23" t="s">
        <v>4429</v>
      </c>
      <c r="K3013" s="23" t="s">
        <v>154</v>
      </c>
      <c r="L3013" s="27">
        <v>0.91969999999999996</v>
      </c>
      <c r="M3013" s="25">
        <v>-991</v>
      </c>
      <c r="N3013" s="25">
        <v>-1052</v>
      </c>
      <c r="O3013" s="24">
        <v>0</v>
      </c>
      <c r="P3013" s="24">
        <v>0</v>
      </c>
      <c r="Q3013" s="24">
        <v>1</v>
      </c>
      <c r="R3013" s="66">
        <v>652.8810190950602</v>
      </c>
      <c r="S3013" s="66">
        <v>6.1971475378592649</v>
      </c>
      <c r="T3013" s="66">
        <v>289</v>
      </c>
      <c r="U3013" s="66">
        <v>578</v>
      </c>
      <c r="V3013" s="66">
        <v>192.66666666666671</v>
      </c>
      <c r="W3013" s="24">
        <v>0</v>
      </c>
      <c r="X3013" s="24">
        <v>0</v>
      </c>
      <c r="Y3013" s="24">
        <v>0</v>
      </c>
      <c r="Z3013" s="24">
        <v>2</v>
      </c>
      <c r="AA3013" s="28">
        <v>0.5</v>
      </c>
      <c r="AB3013" s="28">
        <v>0.6</v>
      </c>
      <c r="AC3013" s="28">
        <v>0.3</v>
      </c>
      <c r="AD3013" s="28">
        <v>13</v>
      </c>
      <c r="AE3013" s="28">
        <v>13.00096987</v>
      </c>
      <c r="AF3013" t="s">
        <v>1225</v>
      </c>
    </row>
    <row r="3014" spans="1:32" ht="18" customHeight="1">
      <c r="A3014" s="22">
        <v>46193</v>
      </c>
      <c r="B3014" s="23" t="s">
        <v>24</v>
      </c>
      <c r="C3014" s="24">
        <v>631</v>
      </c>
      <c r="D3014" s="25">
        <v>8118</v>
      </c>
      <c r="E3014" s="26">
        <v>-3216</v>
      </c>
      <c r="F3014" s="24">
        <v>7</v>
      </c>
      <c r="G3014" s="24">
        <v>34</v>
      </c>
      <c r="H3014" s="23" t="s">
        <v>3076</v>
      </c>
      <c r="I3014" s="23" t="s">
        <v>4430</v>
      </c>
      <c r="J3014" s="23" t="s">
        <v>1625</v>
      </c>
      <c r="K3014" s="23" t="s">
        <v>154</v>
      </c>
      <c r="L3014" s="27">
        <v>0.8679</v>
      </c>
      <c r="M3014" s="25">
        <v>-2754</v>
      </c>
      <c r="N3014" s="25">
        <v>2569</v>
      </c>
      <c r="O3014" s="24">
        <v>0</v>
      </c>
      <c r="P3014" s="24">
        <v>1</v>
      </c>
      <c r="Q3014" s="24">
        <v>0</v>
      </c>
      <c r="R3014" s="66"/>
      <c r="S3014" s="66"/>
      <c r="T3014" s="66"/>
      <c r="U3014" s="66"/>
      <c r="V3014" s="66"/>
      <c r="W3014" s="24"/>
      <c r="X3014" s="24"/>
      <c r="Y3014" s="24"/>
      <c r="Z3014" s="24"/>
      <c r="AA3014" s="28"/>
      <c r="AB3014" s="28">
        <v>1</v>
      </c>
      <c r="AC3014" s="28"/>
      <c r="AD3014" s="28">
        <v>30</v>
      </c>
      <c r="AE3014" s="28">
        <v>30.000969860000001</v>
      </c>
      <c r="AF3014" t="s">
        <v>661</v>
      </c>
    </row>
    <row r="3015" spans="1:32" ht="18" customHeight="1">
      <c r="A3015" s="22">
        <v>46193</v>
      </c>
      <c r="B3015" s="23" t="s">
        <v>24</v>
      </c>
      <c r="C3015" s="24">
        <v>632</v>
      </c>
      <c r="D3015" s="25">
        <v>674</v>
      </c>
      <c r="E3015" s="26">
        <v>-642</v>
      </c>
      <c r="F3015" s="24">
        <v>0</v>
      </c>
      <c r="G3015" s="24">
        <v>1</v>
      </c>
      <c r="H3015" s="23" t="s">
        <v>1051</v>
      </c>
      <c r="I3015" s="23" t="s">
        <v>214</v>
      </c>
      <c r="J3015" s="23" t="s">
        <v>1051</v>
      </c>
      <c r="K3015" s="23" t="s">
        <v>154</v>
      </c>
      <c r="L3015" s="27">
        <v>0.6825</v>
      </c>
      <c r="M3015" s="25">
        <v>-904</v>
      </c>
      <c r="N3015" s="25">
        <v>-2186</v>
      </c>
      <c r="O3015" s="24">
        <v>0</v>
      </c>
      <c r="P3015" s="24">
        <v>2</v>
      </c>
      <c r="Q3015" s="24">
        <v>0</v>
      </c>
      <c r="R3015" s="66"/>
      <c r="S3015" s="66"/>
      <c r="T3015" s="66"/>
      <c r="U3015" s="66"/>
      <c r="V3015" s="66"/>
      <c r="W3015" s="24"/>
      <c r="X3015" s="24"/>
      <c r="Y3015" s="24"/>
      <c r="Z3015" s="24"/>
      <c r="AA3015" s="28"/>
      <c r="AB3015" s="28">
        <v>0.5</v>
      </c>
      <c r="AC3015" s="28"/>
      <c r="AD3015" s="28">
        <v>10</v>
      </c>
      <c r="AE3015" s="28">
        <v>10.000969850000001</v>
      </c>
      <c r="AF3015" t="s">
        <v>584</v>
      </c>
    </row>
    <row r="3016" spans="1:32" ht="18" customHeight="1">
      <c r="A3016" s="22">
        <v>46193</v>
      </c>
      <c r="B3016" s="23" t="s">
        <v>24</v>
      </c>
      <c r="C3016" s="24">
        <v>633</v>
      </c>
      <c r="D3016" s="25">
        <v>7272</v>
      </c>
      <c r="E3016" s="26">
        <v>-224</v>
      </c>
      <c r="F3016" s="24">
        <v>8</v>
      </c>
      <c r="G3016" s="24">
        <v>40</v>
      </c>
      <c r="H3016" s="23" t="s">
        <v>2869</v>
      </c>
      <c r="I3016" s="23" t="s">
        <v>4431</v>
      </c>
      <c r="J3016" s="23" t="s">
        <v>2981</v>
      </c>
      <c r="K3016" s="23" t="s">
        <v>154</v>
      </c>
      <c r="L3016" s="27">
        <v>0.98970000000000002</v>
      </c>
      <c r="M3016" s="25">
        <v>-2582</v>
      </c>
      <c r="N3016" s="25">
        <v>5569</v>
      </c>
      <c r="O3016" s="24">
        <v>0</v>
      </c>
      <c r="P3016" s="24">
        <v>3</v>
      </c>
      <c r="Q3016" s="24">
        <v>0</v>
      </c>
      <c r="R3016" s="66"/>
      <c r="S3016" s="66"/>
      <c r="T3016" s="66"/>
      <c r="U3016" s="66"/>
      <c r="V3016" s="66"/>
      <c r="W3016" s="24"/>
      <c r="X3016" s="24"/>
      <c r="Y3016" s="24"/>
      <c r="Z3016" s="24"/>
      <c r="AA3016" s="28"/>
      <c r="AB3016" s="28">
        <v>1</v>
      </c>
      <c r="AC3016" s="28"/>
      <c r="AD3016" s="28">
        <v>30</v>
      </c>
      <c r="AE3016" s="28">
        <v>30.00096984</v>
      </c>
      <c r="AF3016" t="s">
        <v>661</v>
      </c>
    </row>
    <row r="3017" spans="1:32" ht="18" customHeight="1">
      <c r="A3017" s="22">
        <v>46193</v>
      </c>
      <c r="B3017" s="23" t="s">
        <v>179</v>
      </c>
      <c r="C3017" s="24">
        <v>667</v>
      </c>
      <c r="D3017" s="25">
        <v>512</v>
      </c>
      <c r="E3017" s="26">
        <v>-137</v>
      </c>
      <c r="F3017" s="24">
        <v>3</v>
      </c>
      <c r="G3017" s="24">
        <v>0</v>
      </c>
      <c r="H3017" s="23" t="s">
        <v>2772</v>
      </c>
      <c r="I3017" s="23" t="s">
        <v>2772</v>
      </c>
      <c r="J3017" s="23" t="s">
        <v>214</v>
      </c>
      <c r="K3017" s="23" t="s">
        <v>154</v>
      </c>
      <c r="L3017" s="27">
        <v>0.91080000000000005</v>
      </c>
      <c r="M3017" s="25">
        <v>4377</v>
      </c>
      <c r="N3017" s="25">
        <v>84</v>
      </c>
      <c r="O3017" s="24">
        <v>0</v>
      </c>
      <c r="P3017" s="24">
        <v>7</v>
      </c>
      <c r="Q3017" s="24">
        <v>0</v>
      </c>
      <c r="R3017" s="66"/>
      <c r="S3017" s="66"/>
      <c r="T3017" s="66"/>
      <c r="U3017" s="66"/>
      <c r="V3017" s="66"/>
      <c r="W3017" s="24"/>
      <c r="X3017" s="24"/>
      <c r="Y3017" s="24"/>
      <c r="Z3017" s="24"/>
      <c r="AA3017" s="28"/>
      <c r="AB3017" s="28">
        <v>0.5</v>
      </c>
      <c r="AC3017" s="28"/>
      <c r="AD3017" s="28">
        <v>10</v>
      </c>
      <c r="AE3017" s="28">
        <v>10.000969830000001</v>
      </c>
      <c r="AF3017" t="s">
        <v>584</v>
      </c>
    </row>
    <row r="3018" spans="1:32" ht="18" customHeight="1">
      <c r="A3018" s="22">
        <v>46193</v>
      </c>
      <c r="B3018" s="23" t="s">
        <v>179</v>
      </c>
      <c r="C3018" s="24">
        <v>668</v>
      </c>
      <c r="D3018" s="25">
        <v>3083</v>
      </c>
      <c r="E3018" s="26">
        <v>1270</v>
      </c>
      <c r="F3018" s="24">
        <v>29</v>
      </c>
      <c r="G3018" s="24">
        <v>2</v>
      </c>
      <c r="H3018" s="23" t="s">
        <v>2102</v>
      </c>
      <c r="I3018" s="23" t="s">
        <v>4307</v>
      </c>
      <c r="J3018" s="23" t="s">
        <v>4432</v>
      </c>
      <c r="K3018" s="23" t="s">
        <v>154</v>
      </c>
      <c r="L3018" s="27">
        <v>1.1373</v>
      </c>
      <c r="M3018" s="25">
        <v>-1113</v>
      </c>
      <c r="N3018" s="25">
        <v>-975</v>
      </c>
      <c r="O3018" s="24">
        <v>0</v>
      </c>
      <c r="P3018" s="24">
        <v>8</v>
      </c>
      <c r="Q3018" s="24">
        <v>0</v>
      </c>
      <c r="R3018" s="66"/>
      <c r="S3018" s="66"/>
      <c r="T3018" s="66"/>
      <c r="U3018" s="66"/>
      <c r="V3018" s="66"/>
      <c r="W3018" s="24"/>
      <c r="X3018" s="24"/>
      <c r="Y3018" s="24"/>
      <c r="Z3018" s="24"/>
      <c r="AA3018" s="28"/>
      <c r="AB3018" s="28">
        <v>0.6</v>
      </c>
      <c r="AC3018" s="28"/>
      <c r="AD3018" s="28">
        <v>60</v>
      </c>
      <c r="AE3018" s="28">
        <v>60.000969820000002</v>
      </c>
      <c r="AF3018" t="s">
        <v>578</v>
      </c>
    </row>
    <row r="3019" spans="1:32" ht="18" customHeight="1">
      <c r="A3019" s="22">
        <v>46193</v>
      </c>
      <c r="B3019" s="23" t="s">
        <v>179</v>
      </c>
      <c r="C3019" s="24">
        <v>670</v>
      </c>
      <c r="D3019" s="25">
        <v>2180</v>
      </c>
      <c r="E3019" s="26">
        <v>-903</v>
      </c>
      <c r="F3019" s="24">
        <v>11</v>
      </c>
      <c r="G3019" s="24">
        <v>1</v>
      </c>
      <c r="H3019" s="23" t="s">
        <v>3944</v>
      </c>
      <c r="I3019" s="23" t="s">
        <v>3557</v>
      </c>
      <c r="J3019" s="23" t="s">
        <v>4433</v>
      </c>
      <c r="K3019" s="23" t="s">
        <v>154</v>
      </c>
      <c r="L3019" s="27">
        <v>0.8619</v>
      </c>
      <c r="M3019" s="25">
        <v>2628</v>
      </c>
      <c r="N3019" s="25">
        <v>-1157</v>
      </c>
      <c r="O3019" s="24">
        <v>0</v>
      </c>
      <c r="P3019" s="24">
        <v>0</v>
      </c>
      <c r="Q3019" s="24">
        <v>0</v>
      </c>
      <c r="R3019" s="66"/>
      <c r="S3019" s="66"/>
      <c r="T3019" s="66"/>
      <c r="U3019" s="66"/>
      <c r="V3019" s="66"/>
      <c r="W3019" s="24"/>
      <c r="X3019" s="24"/>
      <c r="Y3019" s="24"/>
      <c r="Z3019" s="24"/>
      <c r="AA3019" s="28"/>
      <c r="AB3019" s="28">
        <v>0.5</v>
      </c>
      <c r="AC3019" s="28"/>
      <c r="AD3019" s="28">
        <v>30</v>
      </c>
      <c r="AE3019" s="28">
        <v>30.000969810000001</v>
      </c>
      <c r="AF3019" t="s">
        <v>661</v>
      </c>
    </row>
    <row r="3020" spans="1:32" ht="18" customHeight="1">
      <c r="A3020" s="22">
        <v>46193</v>
      </c>
      <c r="B3020" s="23" t="s">
        <v>289</v>
      </c>
      <c r="C3020" s="24">
        <v>721</v>
      </c>
      <c r="D3020" s="25">
        <v>2848</v>
      </c>
      <c r="E3020" s="26">
        <v>-2241</v>
      </c>
      <c r="F3020" s="24">
        <v>16</v>
      </c>
      <c r="G3020" s="24">
        <v>9</v>
      </c>
      <c r="H3020" s="23" t="s">
        <v>2368</v>
      </c>
      <c r="I3020" s="23" t="s">
        <v>2277</v>
      </c>
      <c r="J3020" s="23" t="s">
        <v>4434</v>
      </c>
      <c r="K3020" s="23" t="s">
        <v>154</v>
      </c>
      <c r="L3020" s="27">
        <v>0.73770000000000002</v>
      </c>
      <c r="M3020" s="25">
        <v>-1774</v>
      </c>
      <c r="N3020" s="25">
        <v>-305</v>
      </c>
      <c r="O3020" s="24">
        <v>0</v>
      </c>
      <c r="P3020" s="24">
        <v>1</v>
      </c>
      <c r="Q3020" s="24">
        <v>0</v>
      </c>
      <c r="R3020" s="66"/>
      <c r="S3020" s="66"/>
      <c r="T3020" s="66"/>
      <c r="U3020" s="66"/>
      <c r="V3020" s="66"/>
      <c r="W3020" s="24"/>
      <c r="X3020" s="24"/>
      <c r="Y3020" s="24"/>
      <c r="Z3020" s="24"/>
      <c r="AA3020" s="28"/>
      <c r="AB3020" s="28">
        <v>0.5</v>
      </c>
      <c r="AC3020" s="28"/>
      <c r="AD3020" s="28">
        <v>30</v>
      </c>
      <c r="AE3020" s="28">
        <v>30.0009698</v>
      </c>
      <c r="AF3020" t="s">
        <v>661</v>
      </c>
    </row>
    <row r="3021" spans="1:32" ht="18" customHeight="1">
      <c r="A3021" s="22">
        <v>46193</v>
      </c>
      <c r="B3021" s="23" t="s">
        <v>289</v>
      </c>
      <c r="C3021" s="24">
        <v>722</v>
      </c>
      <c r="D3021" s="25">
        <v>4057</v>
      </c>
      <c r="E3021" s="26">
        <v>686</v>
      </c>
      <c r="F3021" s="24">
        <v>25</v>
      </c>
      <c r="G3021" s="24">
        <v>11</v>
      </c>
      <c r="H3021" s="23" t="s">
        <v>3584</v>
      </c>
      <c r="I3021" s="23" t="s">
        <v>1218</v>
      </c>
      <c r="J3021" s="23" t="s">
        <v>2414</v>
      </c>
      <c r="K3021" s="23" t="s">
        <v>154</v>
      </c>
      <c r="L3021" s="27">
        <v>1.0564</v>
      </c>
      <c r="M3021" s="25">
        <v>-1222</v>
      </c>
      <c r="N3021" s="25">
        <v>-4</v>
      </c>
      <c r="O3021" s="24">
        <v>0</v>
      </c>
      <c r="P3021" s="24">
        <v>2</v>
      </c>
      <c r="Q3021" s="24">
        <v>0</v>
      </c>
      <c r="R3021" s="66"/>
      <c r="S3021" s="66"/>
      <c r="T3021" s="66"/>
      <c r="U3021" s="66"/>
      <c r="V3021" s="66"/>
      <c r="W3021" s="24"/>
      <c r="X3021" s="24"/>
      <c r="Y3021" s="24"/>
      <c r="Z3021" s="24"/>
      <c r="AA3021" s="28"/>
      <c r="AB3021" s="28">
        <v>0.6</v>
      </c>
      <c r="AC3021" s="28"/>
      <c r="AD3021" s="28">
        <v>35</v>
      </c>
      <c r="AE3021" s="28">
        <v>35.000969789999999</v>
      </c>
      <c r="AF3021" t="s">
        <v>668</v>
      </c>
    </row>
    <row r="3022" spans="1:32" ht="18" customHeight="1">
      <c r="A3022" s="22">
        <v>46193</v>
      </c>
      <c r="B3022" s="23" t="s">
        <v>387</v>
      </c>
      <c r="C3022" s="24">
        <v>683</v>
      </c>
      <c r="D3022" s="25">
        <v>1160</v>
      </c>
      <c r="E3022" s="26">
        <v>-1407</v>
      </c>
      <c r="F3022" s="24">
        <v>2</v>
      </c>
      <c r="G3022" s="24">
        <v>8</v>
      </c>
      <c r="H3022" s="23" t="s">
        <v>2671</v>
      </c>
      <c r="I3022" s="23" t="s">
        <v>3154</v>
      </c>
      <c r="J3022" s="23" t="s">
        <v>1952</v>
      </c>
      <c r="K3022" s="23" t="s">
        <v>154</v>
      </c>
      <c r="L3022" s="27">
        <v>0.59570000000000001</v>
      </c>
      <c r="M3022" s="25">
        <v>-761</v>
      </c>
      <c r="N3022" s="25">
        <v>-14</v>
      </c>
      <c r="O3022" s="24">
        <v>0</v>
      </c>
      <c r="P3022" s="24">
        <v>3</v>
      </c>
      <c r="Q3022" s="24">
        <v>0</v>
      </c>
      <c r="R3022" s="66"/>
      <c r="S3022" s="66"/>
      <c r="T3022" s="66"/>
      <c r="U3022" s="66"/>
      <c r="V3022" s="66"/>
      <c r="W3022" s="24"/>
      <c r="X3022" s="24"/>
      <c r="Y3022" s="24"/>
      <c r="Z3022" s="24"/>
      <c r="AA3022" s="28"/>
      <c r="AB3022" s="28">
        <v>0.5</v>
      </c>
      <c r="AC3022" s="28"/>
      <c r="AD3022" s="28">
        <v>30</v>
      </c>
      <c r="AE3022" s="28">
        <v>30.000969779999998</v>
      </c>
      <c r="AF3022" t="s">
        <v>661</v>
      </c>
    </row>
    <row r="3023" spans="1:32" ht="18" customHeight="1">
      <c r="A3023" s="22">
        <v>46193</v>
      </c>
      <c r="B3023" s="23" t="s">
        <v>387</v>
      </c>
      <c r="C3023" s="24">
        <v>685</v>
      </c>
      <c r="D3023" s="25">
        <v>3440</v>
      </c>
      <c r="E3023" s="26">
        <v>5388</v>
      </c>
      <c r="F3023" s="24">
        <v>50</v>
      </c>
      <c r="G3023" s="24">
        <v>21</v>
      </c>
      <c r="H3023" s="23" t="s">
        <v>1879</v>
      </c>
      <c r="I3023" s="23" t="s">
        <v>1325</v>
      </c>
      <c r="J3023" s="23" t="s">
        <v>1055</v>
      </c>
      <c r="K3023" s="23" t="s">
        <v>154</v>
      </c>
      <c r="L3023" s="27">
        <v>1.5221</v>
      </c>
      <c r="M3023" s="25">
        <v>869</v>
      </c>
      <c r="N3023" s="25">
        <v>9782</v>
      </c>
      <c r="O3023" s="24">
        <v>0</v>
      </c>
      <c r="P3023" s="24">
        <v>5</v>
      </c>
      <c r="Q3023" s="24">
        <v>0</v>
      </c>
      <c r="R3023" s="66"/>
      <c r="S3023" s="66"/>
      <c r="T3023" s="66"/>
      <c r="U3023" s="66"/>
      <c r="V3023" s="66"/>
      <c r="W3023" s="24"/>
      <c r="X3023" s="24"/>
      <c r="Y3023" s="24"/>
      <c r="Z3023" s="24"/>
      <c r="AA3023" s="28"/>
      <c r="AB3023" s="28">
        <v>0.6</v>
      </c>
      <c r="AC3023" s="28"/>
      <c r="AD3023" s="28">
        <v>80</v>
      </c>
      <c r="AE3023" s="28">
        <v>80.000969769999998</v>
      </c>
      <c r="AF3023" t="s">
        <v>155</v>
      </c>
    </row>
    <row r="3024" spans="1:32" ht="18" customHeight="1">
      <c r="A3024" s="22">
        <v>46193</v>
      </c>
      <c r="B3024" s="23" t="s">
        <v>278</v>
      </c>
      <c r="C3024" s="24">
        <v>561</v>
      </c>
      <c r="D3024" s="25">
        <v>2966</v>
      </c>
      <c r="E3024" s="26">
        <v>-706</v>
      </c>
      <c r="F3024" s="24">
        <v>8</v>
      </c>
      <c r="G3024" s="24">
        <v>7</v>
      </c>
      <c r="H3024" s="23" t="s">
        <v>1074</v>
      </c>
      <c r="I3024" s="23" t="s">
        <v>4015</v>
      </c>
      <c r="J3024" s="23" t="s">
        <v>4435</v>
      </c>
      <c r="K3024" s="23" t="s">
        <v>154</v>
      </c>
      <c r="L3024" s="27">
        <v>0.92069999999999996</v>
      </c>
      <c r="M3024" s="25">
        <v>-772</v>
      </c>
      <c r="N3024" s="25">
        <v>-1086</v>
      </c>
      <c r="O3024" s="24">
        <v>0</v>
      </c>
      <c r="P3024" s="24">
        <v>1</v>
      </c>
      <c r="Q3024" s="24">
        <v>1</v>
      </c>
      <c r="R3024" s="66">
        <v>525.16728933167292</v>
      </c>
      <c r="S3024" s="66">
        <v>5.6477241828494824</v>
      </c>
      <c r="T3024" s="66">
        <v>370.75</v>
      </c>
      <c r="U3024" s="66">
        <v>423.71428571428572</v>
      </c>
      <c r="V3024" s="66">
        <v>197.73333333333329</v>
      </c>
      <c r="W3024" s="24">
        <v>0</v>
      </c>
      <c r="X3024" s="24">
        <v>1</v>
      </c>
      <c r="Y3024" s="24">
        <v>0</v>
      </c>
      <c r="Z3024" s="24">
        <v>7</v>
      </c>
      <c r="AA3024" s="28">
        <v>2</v>
      </c>
      <c r="AB3024" s="28">
        <v>0.5</v>
      </c>
      <c r="AC3024" s="28">
        <v>1</v>
      </c>
      <c r="AD3024" s="28">
        <v>20</v>
      </c>
      <c r="AE3024" s="28">
        <v>20.00096976</v>
      </c>
      <c r="AF3024" t="s">
        <v>594</v>
      </c>
    </row>
    <row r="3025" spans="1:32" ht="18" customHeight="1">
      <c r="A3025" s="22">
        <v>46193</v>
      </c>
      <c r="B3025" s="23" t="s">
        <v>278</v>
      </c>
      <c r="C3025" s="24">
        <v>562</v>
      </c>
      <c r="D3025" s="25">
        <v>5389</v>
      </c>
      <c r="E3025" s="26">
        <v>140</v>
      </c>
      <c r="F3025" s="24">
        <v>25</v>
      </c>
      <c r="G3025" s="24">
        <v>11</v>
      </c>
      <c r="H3025" s="23" t="s">
        <v>1499</v>
      </c>
      <c r="I3025" s="23" t="s">
        <v>2210</v>
      </c>
      <c r="J3025" s="23" t="s">
        <v>4436</v>
      </c>
      <c r="K3025" s="23" t="s">
        <v>154</v>
      </c>
      <c r="L3025" s="27">
        <v>1.0086999999999999</v>
      </c>
      <c r="M3025" s="25">
        <v>-302</v>
      </c>
      <c r="N3025" s="25">
        <v>-2018</v>
      </c>
      <c r="O3025" s="24">
        <v>0</v>
      </c>
      <c r="P3025" s="24">
        <v>2</v>
      </c>
      <c r="Q3025" s="24">
        <v>1</v>
      </c>
      <c r="R3025" s="66">
        <v>838.71705064342052</v>
      </c>
      <c r="S3025" s="66">
        <v>6.4252896681495111</v>
      </c>
      <c r="T3025" s="66">
        <v>215.56</v>
      </c>
      <c r="U3025" s="66">
        <v>489.90909090909088</v>
      </c>
      <c r="V3025" s="66">
        <v>149.69444444444451</v>
      </c>
      <c r="W3025" s="24">
        <v>6</v>
      </c>
      <c r="X3025" s="24">
        <v>0</v>
      </c>
      <c r="Y3025" s="24">
        <v>3</v>
      </c>
      <c r="Z3025" s="24">
        <v>0</v>
      </c>
      <c r="AA3025" s="28">
        <v>2.25</v>
      </c>
      <c r="AB3025" s="28">
        <v>0.8</v>
      </c>
      <c r="AC3025" s="28">
        <v>1.8</v>
      </c>
      <c r="AD3025" s="28">
        <v>18</v>
      </c>
      <c r="AE3025" s="28">
        <v>18.000969749999999</v>
      </c>
      <c r="AF3025" t="s">
        <v>778</v>
      </c>
    </row>
    <row r="3026" spans="1:32" ht="18" customHeight="1">
      <c r="A3026" s="22">
        <v>46193</v>
      </c>
      <c r="B3026" s="23" t="s">
        <v>510</v>
      </c>
      <c r="C3026" s="24">
        <v>718</v>
      </c>
      <c r="D3026" s="25">
        <v>0</v>
      </c>
      <c r="E3026" s="26">
        <v>0</v>
      </c>
      <c r="F3026" s="24">
        <v>0</v>
      </c>
      <c r="G3026" s="24">
        <v>0</v>
      </c>
      <c r="H3026" s="23" t="s">
        <v>214</v>
      </c>
      <c r="I3026" s="23" t="s">
        <v>214</v>
      </c>
      <c r="J3026" s="23" t="s">
        <v>214</v>
      </c>
      <c r="K3026" s="23" t="s">
        <v>154</v>
      </c>
      <c r="L3026" s="27">
        <v>0</v>
      </c>
      <c r="M3026" s="25">
        <v>3301</v>
      </c>
      <c r="N3026" s="25">
        <v>-662</v>
      </c>
      <c r="O3026" s="24">
        <v>0</v>
      </c>
      <c r="P3026" s="24">
        <v>8</v>
      </c>
      <c r="Q3026" s="24">
        <v>0</v>
      </c>
      <c r="R3026" s="66"/>
      <c r="S3026" s="66"/>
      <c r="T3026" s="66"/>
      <c r="U3026" s="66"/>
      <c r="V3026" s="66"/>
      <c r="W3026" s="24"/>
      <c r="X3026" s="24"/>
      <c r="Y3026" s="24"/>
      <c r="Z3026" s="24"/>
      <c r="AA3026" s="28"/>
      <c r="AB3026" s="28"/>
      <c r="AC3026" s="28"/>
      <c r="AD3026" s="28">
        <v>0</v>
      </c>
      <c r="AE3026" s="28">
        <v>0</v>
      </c>
    </row>
    <row r="3027" spans="1:32" ht="18" customHeight="1">
      <c r="A3027" s="22">
        <v>46193</v>
      </c>
      <c r="B3027" s="23" t="s">
        <v>510</v>
      </c>
      <c r="C3027" s="24">
        <v>720</v>
      </c>
      <c r="D3027" s="25">
        <v>1468</v>
      </c>
      <c r="E3027" s="26">
        <v>-1617</v>
      </c>
      <c r="F3027" s="24">
        <v>2</v>
      </c>
      <c r="G3027" s="24">
        <v>2</v>
      </c>
      <c r="H3027" s="23" t="s">
        <v>2118</v>
      </c>
      <c r="I3027" s="23" t="s">
        <v>4437</v>
      </c>
      <c r="J3027" s="23" t="s">
        <v>4437</v>
      </c>
      <c r="K3027" s="23" t="s">
        <v>154</v>
      </c>
      <c r="L3027" s="27">
        <v>0.63280000000000003</v>
      </c>
      <c r="M3027" s="25">
        <v>0</v>
      </c>
      <c r="N3027" s="25">
        <v>-391</v>
      </c>
      <c r="O3027" s="24">
        <v>0</v>
      </c>
      <c r="P3027" s="24">
        <v>0</v>
      </c>
      <c r="Q3027" s="24">
        <v>0</v>
      </c>
      <c r="R3027" s="66"/>
      <c r="S3027" s="66"/>
      <c r="T3027" s="66"/>
      <c r="U3027" s="66"/>
      <c r="V3027" s="66"/>
      <c r="W3027" s="24"/>
      <c r="X3027" s="24"/>
      <c r="Y3027" s="24"/>
      <c r="Z3027" s="24"/>
      <c r="AA3027" s="28"/>
      <c r="AB3027" s="28">
        <v>0.5</v>
      </c>
      <c r="AC3027" s="28"/>
      <c r="AD3027" s="28">
        <v>30</v>
      </c>
      <c r="AE3027" s="28">
        <v>30.000969730000001</v>
      </c>
      <c r="AF3027" t="s">
        <v>661</v>
      </c>
    </row>
    <row r="3028" spans="1:32" ht="18" customHeight="1">
      <c r="A3028" s="22">
        <v>46193</v>
      </c>
      <c r="B3028" s="23" t="s">
        <v>372</v>
      </c>
      <c r="C3028" s="24">
        <v>711</v>
      </c>
      <c r="D3028" s="25">
        <v>766</v>
      </c>
      <c r="E3028" s="26">
        <v>-616</v>
      </c>
      <c r="F3028" s="24">
        <v>4</v>
      </c>
      <c r="G3028" s="24">
        <v>1</v>
      </c>
      <c r="H3028" s="23" t="s">
        <v>4438</v>
      </c>
      <c r="I3028" s="23" t="s">
        <v>536</v>
      </c>
      <c r="J3028" s="23" t="s">
        <v>4439</v>
      </c>
      <c r="K3028" s="23" t="s">
        <v>154</v>
      </c>
      <c r="L3028" s="27">
        <v>0.7319</v>
      </c>
      <c r="M3028" s="25">
        <v>196</v>
      </c>
      <c r="N3028" s="25">
        <v>21</v>
      </c>
      <c r="O3028" s="24">
        <v>0</v>
      </c>
      <c r="P3028" s="24">
        <v>1</v>
      </c>
      <c r="Q3028" s="24">
        <v>0</v>
      </c>
      <c r="R3028" s="66"/>
      <c r="S3028" s="66"/>
      <c r="T3028" s="66"/>
      <c r="U3028" s="66"/>
      <c r="V3028" s="66"/>
      <c r="W3028" s="24"/>
      <c r="X3028" s="24"/>
      <c r="Y3028" s="24"/>
      <c r="Z3028" s="24"/>
      <c r="AA3028" s="28"/>
      <c r="AB3028" s="28">
        <v>0.5</v>
      </c>
      <c r="AC3028" s="28"/>
      <c r="AD3028" s="28">
        <v>10</v>
      </c>
      <c r="AE3028" s="28">
        <v>10.000969720000001</v>
      </c>
      <c r="AF3028" t="s">
        <v>584</v>
      </c>
    </row>
    <row r="3029" spans="1:32" ht="18" customHeight="1">
      <c r="A3029" s="22">
        <v>46193</v>
      </c>
      <c r="B3029" s="23" t="s">
        <v>372</v>
      </c>
      <c r="C3029" s="24">
        <v>712</v>
      </c>
      <c r="D3029" s="25">
        <v>1704</v>
      </c>
      <c r="E3029" s="26">
        <v>-1641</v>
      </c>
      <c r="F3029" s="24">
        <v>10</v>
      </c>
      <c r="G3029" s="24">
        <v>4</v>
      </c>
      <c r="H3029" s="23" t="s">
        <v>3181</v>
      </c>
      <c r="I3029" s="23" t="s">
        <v>4440</v>
      </c>
      <c r="J3029" s="23" t="s">
        <v>1388</v>
      </c>
      <c r="K3029" s="23" t="s">
        <v>154</v>
      </c>
      <c r="L3029" s="27">
        <v>0.67900000000000005</v>
      </c>
      <c r="M3029" s="25">
        <v>422</v>
      </c>
      <c r="N3029" s="25">
        <v>450</v>
      </c>
      <c r="O3029" s="24">
        <v>0</v>
      </c>
      <c r="P3029" s="24">
        <v>2</v>
      </c>
      <c r="Q3029" s="24">
        <v>0</v>
      </c>
      <c r="R3029" s="66"/>
      <c r="S3029" s="66"/>
      <c r="T3029" s="66"/>
      <c r="U3029" s="66"/>
      <c r="V3029" s="66"/>
      <c r="W3029" s="24"/>
      <c r="X3029" s="24"/>
      <c r="Y3029" s="24"/>
      <c r="Z3029" s="24"/>
      <c r="AA3029" s="28"/>
      <c r="AB3029" s="28">
        <v>0.5</v>
      </c>
      <c r="AC3029" s="28"/>
      <c r="AD3029" s="28">
        <v>30</v>
      </c>
      <c r="AE3029" s="28">
        <v>30.00096971</v>
      </c>
      <c r="AF3029" t="s">
        <v>661</v>
      </c>
    </row>
    <row r="3030" spans="1:32" ht="18" customHeight="1">
      <c r="A3030" s="22">
        <v>46193</v>
      </c>
      <c r="B3030" s="23" t="s">
        <v>416</v>
      </c>
      <c r="C3030" s="24">
        <v>638</v>
      </c>
      <c r="D3030" s="25">
        <v>1471</v>
      </c>
      <c r="E3030" s="26">
        <v>426</v>
      </c>
      <c r="F3030" s="24">
        <v>21</v>
      </c>
      <c r="G3030" s="24">
        <v>2</v>
      </c>
      <c r="H3030" s="23" t="s">
        <v>1476</v>
      </c>
      <c r="I3030" s="23" t="s">
        <v>2473</v>
      </c>
      <c r="J3030" s="23" t="s">
        <v>4441</v>
      </c>
      <c r="K3030" s="23" t="s">
        <v>154</v>
      </c>
      <c r="L3030" s="27">
        <v>1.0965</v>
      </c>
      <c r="M3030" s="25">
        <v>-231</v>
      </c>
      <c r="N3030" s="25">
        <v>1958</v>
      </c>
      <c r="O3030" s="24">
        <v>0</v>
      </c>
      <c r="P3030" s="24">
        <v>8</v>
      </c>
      <c r="Q3030" s="24">
        <v>0</v>
      </c>
      <c r="R3030" s="66"/>
      <c r="S3030" s="66"/>
      <c r="T3030" s="66"/>
      <c r="U3030" s="66"/>
      <c r="V3030" s="66"/>
      <c r="W3030" s="24"/>
      <c r="X3030" s="24"/>
      <c r="Y3030" s="24"/>
      <c r="Z3030" s="24"/>
      <c r="AA3030" s="28"/>
      <c r="AB3030" s="28">
        <v>0.5</v>
      </c>
      <c r="AC3030" s="28"/>
      <c r="AD3030" s="28">
        <v>35</v>
      </c>
      <c r="AE3030" s="28">
        <v>35.000969699999999</v>
      </c>
      <c r="AF3030" t="s">
        <v>668</v>
      </c>
    </row>
    <row r="3031" spans="1:32" ht="18" customHeight="1">
      <c r="A3031" s="22">
        <v>46193</v>
      </c>
      <c r="B3031" s="23" t="s">
        <v>416</v>
      </c>
      <c r="C3031" s="24">
        <v>650</v>
      </c>
      <c r="D3031" s="25">
        <v>1884</v>
      </c>
      <c r="E3031" s="26">
        <v>2063</v>
      </c>
      <c r="F3031" s="24">
        <v>36</v>
      </c>
      <c r="G3031" s="24">
        <v>6</v>
      </c>
      <c r="H3031" s="23" t="s">
        <v>4442</v>
      </c>
      <c r="I3031" s="23" t="s">
        <v>1023</v>
      </c>
      <c r="J3031" s="23" t="s">
        <v>738</v>
      </c>
      <c r="K3031" s="23" t="s">
        <v>154</v>
      </c>
      <c r="L3031" s="27">
        <v>1.365</v>
      </c>
      <c r="M3031" s="25">
        <v>-408</v>
      </c>
      <c r="N3031" s="25">
        <v>125</v>
      </c>
      <c r="O3031" s="24">
        <v>0</v>
      </c>
      <c r="P3031" s="24">
        <v>0</v>
      </c>
      <c r="Q3031" s="24">
        <v>0</v>
      </c>
      <c r="R3031" s="66"/>
      <c r="S3031" s="66"/>
      <c r="T3031" s="66"/>
      <c r="U3031" s="66"/>
      <c r="V3031" s="66"/>
      <c r="W3031" s="24"/>
      <c r="X3031" s="24"/>
      <c r="Y3031" s="24"/>
      <c r="Z3031" s="24"/>
      <c r="AA3031" s="28"/>
      <c r="AB3031" s="28">
        <v>0.5</v>
      </c>
      <c r="AC3031" s="28"/>
      <c r="AD3031" s="28">
        <v>70</v>
      </c>
      <c r="AE3031" s="28">
        <v>70.000969690000005</v>
      </c>
      <c r="AF3031" t="s">
        <v>178</v>
      </c>
    </row>
    <row r="3032" spans="1:32" ht="18" customHeight="1">
      <c r="A3032" s="22">
        <v>46193</v>
      </c>
      <c r="B3032" s="23" t="s">
        <v>156</v>
      </c>
      <c r="C3032" s="24">
        <v>716</v>
      </c>
      <c r="D3032" s="25">
        <v>5396</v>
      </c>
      <c r="E3032" s="26">
        <v>-1395</v>
      </c>
      <c r="F3032" s="24">
        <v>26</v>
      </c>
      <c r="G3032" s="24">
        <v>15</v>
      </c>
      <c r="H3032" s="23" t="s">
        <v>571</v>
      </c>
      <c r="I3032" s="23" t="s">
        <v>518</v>
      </c>
      <c r="J3032" s="23" t="s">
        <v>766</v>
      </c>
      <c r="K3032" s="23" t="s">
        <v>154</v>
      </c>
      <c r="L3032" s="27">
        <v>0.91379999999999995</v>
      </c>
      <c r="M3032" s="25">
        <v>-1553</v>
      </c>
      <c r="N3032" s="25">
        <v>-410</v>
      </c>
      <c r="O3032" s="24">
        <v>0</v>
      </c>
      <c r="P3032" s="24">
        <v>6</v>
      </c>
      <c r="Q3032" s="24">
        <v>0</v>
      </c>
      <c r="R3032" s="66"/>
      <c r="S3032" s="66"/>
      <c r="T3032" s="66"/>
      <c r="U3032" s="66"/>
      <c r="V3032" s="66"/>
      <c r="W3032" s="24"/>
      <c r="X3032" s="24"/>
      <c r="Y3032" s="24"/>
      <c r="Z3032" s="24"/>
      <c r="AA3032" s="28"/>
      <c r="AB3032" s="28">
        <v>0.8</v>
      </c>
      <c r="AC3032" s="28"/>
      <c r="AD3032" s="28">
        <v>40</v>
      </c>
      <c r="AE3032" s="28">
        <v>40.000969679999997</v>
      </c>
      <c r="AF3032" t="s">
        <v>664</v>
      </c>
    </row>
    <row r="3033" spans="1:32" ht="18" customHeight="1">
      <c r="A3033" s="22">
        <v>46193</v>
      </c>
      <c r="B3033" s="23" t="s">
        <v>156</v>
      </c>
      <c r="C3033" s="24">
        <v>717</v>
      </c>
      <c r="D3033" s="25">
        <v>1662</v>
      </c>
      <c r="E3033" s="26">
        <v>-440</v>
      </c>
      <c r="F3033" s="24">
        <v>6</v>
      </c>
      <c r="G3033" s="24">
        <v>3</v>
      </c>
      <c r="H3033" s="23" t="s">
        <v>796</v>
      </c>
      <c r="I3033" s="23" t="s">
        <v>1178</v>
      </c>
      <c r="J3033" s="23" t="s">
        <v>4443</v>
      </c>
      <c r="K3033" s="23" t="s">
        <v>154</v>
      </c>
      <c r="L3033" s="27">
        <v>0.91180000000000005</v>
      </c>
      <c r="M3033" s="25">
        <v>-1940</v>
      </c>
      <c r="N3033" s="25">
        <v>0</v>
      </c>
      <c r="O3033" s="24">
        <v>0</v>
      </c>
      <c r="P3033" s="24">
        <v>7</v>
      </c>
      <c r="Q3033" s="24">
        <v>0</v>
      </c>
      <c r="R3033" s="66"/>
      <c r="S3033" s="66"/>
      <c r="T3033" s="66"/>
      <c r="U3033" s="66"/>
      <c r="V3033" s="66"/>
      <c r="W3033" s="24"/>
      <c r="X3033" s="24"/>
      <c r="Y3033" s="24"/>
      <c r="Z3033" s="24"/>
      <c r="AA3033" s="28"/>
      <c r="AB3033" s="28">
        <v>0.5</v>
      </c>
      <c r="AC3033" s="28"/>
      <c r="AD3033" s="28">
        <v>30</v>
      </c>
      <c r="AE3033" s="28">
        <v>30.00096967</v>
      </c>
      <c r="AF3033" t="s">
        <v>661</v>
      </c>
    </row>
    <row r="3034" spans="1:32" ht="18" customHeight="1">
      <c r="A3034" s="22">
        <v>46193</v>
      </c>
      <c r="B3034" s="23" t="s">
        <v>485</v>
      </c>
      <c r="C3034" s="24">
        <v>713</v>
      </c>
      <c r="D3034" s="25">
        <v>1868</v>
      </c>
      <c r="E3034" s="26">
        <v>-235</v>
      </c>
      <c r="F3034" s="24">
        <v>19</v>
      </c>
      <c r="G3034" s="24">
        <v>5</v>
      </c>
      <c r="H3034" s="23" t="s">
        <v>4306</v>
      </c>
      <c r="I3034" s="23" t="s">
        <v>2046</v>
      </c>
      <c r="J3034" s="23" t="s">
        <v>2074</v>
      </c>
      <c r="K3034" s="23" t="s">
        <v>154</v>
      </c>
      <c r="L3034" s="27">
        <v>0.95809999999999995</v>
      </c>
      <c r="M3034" s="25">
        <v>4890</v>
      </c>
      <c r="N3034" s="25">
        <v>-1194</v>
      </c>
      <c r="O3034" s="24">
        <v>0</v>
      </c>
      <c r="P3034" s="24">
        <v>3</v>
      </c>
      <c r="Q3034" s="24">
        <v>0</v>
      </c>
      <c r="R3034" s="66"/>
      <c r="S3034" s="66"/>
      <c r="T3034" s="66"/>
      <c r="U3034" s="66"/>
      <c r="V3034" s="66"/>
      <c r="W3034" s="24"/>
      <c r="X3034" s="24"/>
      <c r="Y3034" s="24"/>
      <c r="Z3034" s="24"/>
      <c r="AA3034" s="28"/>
      <c r="AB3034" s="28">
        <v>0.5</v>
      </c>
      <c r="AC3034" s="28"/>
      <c r="AD3034" s="28">
        <v>30</v>
      </c>
      <c r="AE3034" s="28">
        <v>30.000969659999999</v>
      </c>
      <c r="AF3034" t="s">
        <v>661</v>
      </c>
    </row>
    <row r="3035" spans="1:32" ht="18" customHeight="1">
      <c r="A3035" s="22">
        <v>46193</v>
      </c>
      <c r="B3035" s="23" t="s">
        <v>485</v>
      </c>
      <c r="C3035" s="24">
        <v>715</v>
      </c>
      <c r="D3035" s="25">
        <v>342</v>
      </c>
      <c r="E3035" s="26">
        <v>-194</v>
      </c>
      <c r="F3035" s="24">
        <v>3</v>
      </c>
      <c r="G3035" s="24">
        <v>1</v>
      </c>
      <c r="H3035" s="23" t="s">
        <v>2901</v>
      </c>
      <c r="I3035" s="23" t="s">
        <v>934</v>
      </c>
      <c r="J3035" s="23" t="s">
        <v>936</v>
      </c>
      <c r="K3035" s="23" t="s">
        <v>154</v>
      </c>
      <c r="L3035" s="27">
        <v>0.81089999999999995</v>
      </c>
      <c r="M3035" s="25">
        <v>-735</v>
      </c>
      <c r="N3035" s="25">
        <v>132</v>
      </c>
      <c r="O3035" s="24">
        <v>0</v>
      </c>
      <c r="P3035" s="24">
        <v>5</v>
      </c>
      <c r="Q3035" s="24">
        <v>0</v>
      </c>
      <c r="R3035" s="66"/>
      <c r="S3035" s="66"/>
      <c r="T3035" s="66"/>
      <c r="U3035" s="66"/>
      <c r="V3035" s="66"/>
      <c r="W3035" s="24"/>
      <c r="X3035" s="24"/>
      <c r="Y3035" s="24"/>
      <c r="Z3035" s="24"/>
      <c r="AA3035" s="28"/>
      <c r="AB3035" s="28">
        <v>0.5</v>
      </c>
      <c r="AC3035" s="28"/>
      <c r="AD3035" s="28">
        <v>10</v>
      </c>
      <c r="AE3035" s="28">
        <v>10.00096965</v>
      </c>
      <c r="AF3035" t="s">
        <v>584</v>
      </c>
    </row>
    <row r="3036" spans="1:32" ht="18" customHeight="1">
      <c r="A3036" s="22">
        <v>46193</v>
      </c>
      <c r="B3036" s="23" t="s">
        <v>49</v>
      </c>
      <c r="C3036" s="24">
        <v>686</v>
      </c>
      <c r="D3036" s="25">
        <v>1579</v>
      </c>
      <c r="E3036" s="26">
        <v>563</v>
      </c>
      <c r="F3036" s="24">
        <v>21</v>
      </c>
      <c r="G3036" s="24">
        <v>11</v>
      </c>
      <c r="H3036" s="23" t="s">
        <v>1618</v>
      </c>
      <c r="I3036" s="23" t="s">
        <v>239</v>
      </c>
      <c r="J3036" s="23" t="s">
        <v>3968</v>
      </c>
      <c r="K3036" s="23" t="s">
        <v>154</v>
      </c>
      <c r="L3036" s="27">
        <v>1.1189</v>
      </c>
      <c r="M3036" s="25">
        <v>-422</v>
      </c>
      <c r="N3036" s="25">
        <v>-1087</v>
      </c>
      <c r="O3036" s="24">
        <v>0</v>
      </c>
      <c r="P3036" s="24">
        <v>6</v>
      </c>
      <c r="Q3036" s="24">
        <v>0</v>
      </c>
      <c r="R3036" s="66"/>
      <c r="S3036" s="66"/>
      <c r="T3036" s="66"/>
      <c r="U3036" s="66"/>
      <c r="V3036" s="66"/>
      <c r="W3036" s="24"/>
      <c r="X3036" s="24"/>
      <c r="Y3036" s="24"/>
      <c r="Z3036" s="24"/>
      <c r="AA3036" s="28"/>
      <c r="AB3036" s="28">
        <v>0.5</v>
      </c>
      <c r="AC3036" s="28"/>
      <c r="AD3036" s="28">
        <v>45</v>
      </c>
      <c r="AE3036" s="28">
        <v>45.000969640000001</v>
      </c>
      <c r="AF3036" t="s">
        <v>241</v>
      </c>
    </row>
    <row r="3037" spans="1:32" ht="18" customHeight="1">
      <c r="A3037" s="22">
        <v>46193</v>
      </c>
      <c r="B3037" s="23" t="s">
        <v>49</v>
      </c>
      <c r="C3037" s="24">
        <v>687</v>
      </c>
      <c r="D3037" s="25">
        <v>2839</v>
      </c>
      <c r="E3037" s="26">
        <v>1233</v>
      </c>
      <c r="F3037" s="24">
        <v>28</v>
      </c>
      <c r="G3037" s="24">
        <v>7</v>
      </c>
      <c r="H3037" s="23" t="s">
        <v>2239</v>
      </c>
      <c r="I3037" s="23" t="s">
        <v>1621</v>
      </c>
      <c r="J3037" s="23" t="s">
        <v>4444</v>
      </c>
      <c r="K3037" s="23" t="s">
        <v>154</v>
      </c>
      <c r="L3037" s="27">
        <v>1.1448</v>
      </c>
      <c r="M3037" s="25">
        <v>-2338</v>
      </c>
      <c r="N3037" s="25">
        <v>-588</v>
      </c>
      <c r="O3037" s="24">
        <v>0</v>
      </c>
      <c r="P3037" s="24">
        <v>7</v>
      </c>
      <c r="Q3037" s="24">
        <v>0</v>
      </c>
      <c r="R3037" s="66"/>
      <c r="S3037" s="66"/>
      <c r="T3037" s="66"/>
      <c r="U3037" s="66"/>
      <c r="V3037" s="66"/>
      <c r="W3037" s="24"/>
      <c r="X3037" s="24"/>
      <c r="Y3037" s="24"/>
      <c r="Z3037" s="24"/>
      <c r="AA3037" s="28"/>
      <c r="AB3037" s="28">
        <v>0.5</v>
      </c>
      <c r="AC3037" s="28"/>
      <c r="AD3037" s="28">
        <v>60</v>
      </c>
      <c r="AE3037" s="28">
        <v>60.00096963</v>
      </c>
      <c r="AF3037" t="s">
        <v>578</v>
      </c>
    </row>
    <row r="3038" spans="1:32" ht="18" customHeight="1">
      <c r="A3038" s="22">
        <v>46193</v>
      </c>
      <c r="B3038" s="23" t="s">
        <v>380</v>
      </c>
      <c r="C3038" s="24">
        <v>723</v>
      </c>
      <c r="D3038" s="25">
        <v>3357</v>
      </c>
      <c r="E3038" s="26">
        <v>233</v>
      </c>
      <c r="F3038" s="24">
        <v>17</v>
      </c>
      <c r="G3038" s="24">
        <v>16</v>
      </c>
      <c r="H3038" s="23" t="s">
        <v>673</v>
      </c>
      <c r="I3038" s="23" t="s">
        <v>976</v>
      </c>
      <c r="J3038" s="23" t="s">
        <v>4445</v>
      </c>
      <c r="K3038" s="23" t="s">
        <v>154</v>
      </c>
      <c r="L3038" s="27">
        <v>1.0230999999999999</v>
      </c>
      <c r="M3038" s="25">
        <v>-1224</v>
      </c>
      <c r="N3038" s="25">
        <v>-2849</v>
      </c>
      <c r="O3038" s="24">
        <v>0</v>
      </c>
      <c r="P3038" s="24">
        <v>3</v>
      </c>
      <c r="Q3038" s="24">
        <v>0</v>
      </c>
      <c r="R3038" s="66"/>
      <c r="S3038" s="66"/>
      <c r="T3038" s="66"/>
      <c r="U3038" s="66"/>
      <c r="V3038" s="66"/>
      <c r="W3038" s="24"/>
      <c r="X3038" s="24"/>
      <c r="Y3038" s="24"/>
      <c r="Z3038" s="24"/>
      <c r="AA3038" s="28"/>
      <c r="AB3038" s="28">
        <v>0.6</v>
      </c>
      <c r="AC3038" s="28"/>
      <c r="AD3038" s="28">
        <v>35</v>
      </c>
      <c r="AE3038" s="28">
        <v>35.000969619999999</v>
      </c>
      <c r="AF3038" t="s">
        <v>668</v>
      </c>
    </row>
    <row r="3039" spans="1:32" ht="18" customHeight="1">
      <c r="A3039" s="22">
        <v>46193</v>
      </c>
      <c r="B3039" s="23" t="s">
        <v>26</v>
      </c>
      <c r="C3039" s="24">
        <v>725</v>
      </c>
      <c r="D3039" s="25">
        <v>6147</v>
      </c>
      <c r="E3039" s="26">
        <v>-3309</v>
      </c>
      <c r="F3039" s="24">
        <v>38</v>
      </c>
      <c r="G3039" s="24">
        <v>20</v>
      </c>
      <c r="H3039" s="23" t="s">
        <v>1553</v>
      </c>
      <c r="I3039" s="23" t="s">
        <v>596</v>
      </c>
      <c r="J3039" s="23" t="s">
        <v>4446</v>
      </c>
      <c r="K3039" s="23" t="s">
        <v>154</v>
      </c>
      <c r="L3039" s="27">
        <v>0.8206</v>
      </c>
      <c r="M3039" s="25">
        <v>-2637</v>
      </c>
      <c r="N3039" s="25">
        <v>750</v>
      </c>
      <c r="O3039" s="24">
        <v>0</v>
      </c>
      <c r="P3039" s="24">
        <v>5</v>
      </c>
      <c r="Q3039" s="24">
        <v>0</v>
      </c>
      <c r="R3039" s="66"/>
      <c r="S3039" s="66"/>
      <c r="T3039" s="66"/>
      <c r="U3039" s="66"/>
      <c r="V3039" s="66"/>
      <c r="W3039" s="24"/>
      <c r="X3039" s="24"/>
      <c r="Y3039" s="24"/>
      <c r="Z3039" s="24"/>
      <c r="AA3039" s="28"/>
      <c r="AB3039" s="28">
        <v>0.8</v>
      </c>
      <c r="AC3039" s="28"/>
      <c r="AD3039" s="28">
        <v>30</v>
      </c>
      <c r="AE3039" s="28">
        <v>30.000969609999999</v>
      </c>
      <c r="AF3039" t="s">
        <v>661</v>
      </c>
    </row>
    <row r="3040" spans="1:32" ht="18" customHeight="1">
      <c r="A3040" s="22">
        <v>46193</v>
      </c>
      <c r="B3040" s="23" t="s">
        <v>52</v>
      </c>
      <c r="C3040" s="24">
        <v>726</v>
      </c>
      <c r="D3040" s="25">
        <v>3485</v>
      </c>
      <c r="E3040" s="26">
        <v>207</v>
      </c>
      <c r="F3040" s="24">
        <v>12</v>
      </c>
      <c r="G3040" s="24">
        <v>13</v>
      </c>
      <c r="H3040" s="23" t="s">
        <v>2456</v>
      </c>
      <c r="I3040" s="23" t="s">
        <v>2979</v>
      </c>
      <c r="J3040" s="23" t="s">
        <v>4447</v>
      </c>
      <c r="K3040" s="23" t="s">
        <v>154</v>
      </c>
      <c r="L3040" s="27">
        <v>1.0198</v>
      </c>
      <c r="M3040" s="25">
        <v>260</v>
      </c>
      <c r="N3040" s="25">
        <v>-1639</v>
      </c>
      <c r="O3040" s="24">
        <v>0</v>
      </c>
      <c r="P3040" s="24">
        <v>6</v>
      </c>
      <c r="Q3040" s="24">
        <v>0</v>
      </c>
      <c r="R3040" s="66"/>
      <c r="S3040" s="66"/>
      <c r="T3040" s="66"/>
      <c r="U3040" s="66"/>
      <c r="V3040" s="66"/>
      <c r="W3040" s="24"/>
      <c r="X3040" s="24"/>
      <c r="Y3040" s="24"/>
      <c r="Z3040" s="24"/>
      <c r="AA3040" s="28"/>
      <c r="AB3040" s="28">
        <v>0.6</v>
      </c>
      <c r="AC3040" s="28"/>
      <c r="AD3040" s="28">
        <v>45</v>
      </c>
      <c r="AE3040" s="28">
        <v>45.000969599999998</v>
      </c>
      <c r="AF3040" t="s">
        <v>241</v>
      </c>
    </row>
    <row r="3041" spans="1:32" ht="18" customHeight="1">
      <c r="A3041" s="22">
        <v>46193</v>
      </c>
      <c r="B3041" s="23" t="s">
        <v>546</v>
      </c>
      <c r="C3041" s="24">
        <v>727</v>
      </c>
      <c r="D3041" s="25">
        <v>2796</v>
      </c>
      <c r="E3041" s="26">
        <v>227</v>
      </c>
      <c r="F3041" s="24">
        <v>10</v>
      </c>
      <c r="G3041" s="24">
        <v>6</v>
      </c>
      <c r="H3041" s="23" t="s">
        <v>3931</v>
      </c>
      <c r="I3041" s="23" t="s">
        <v>1991</v>
      </c>
      <c r="J3041" s="23" t="s">
        <v>4448</v>
      </c>
      <c r="K3041" s="23" t="s">
        <v>154</v>
      </c>
      <c r="L3041" s="27">
        <v>1.0270999999999999</v>
      </c>
      <c r="M3041" s="25">
        <v>195</v>
      </c>
      <c r="N3041" s="25">
        <v>-716</v>
      </c>
      <c r="O3041" s="24">
        <v>0</v>
      </c>
      <c r="P3041" s="24">
        <v>7</v>
      </c>
      <c r="Q3041" s="24">
        <v>0</v>
      </c>
      <c r="R3041" s="66"/>
      <c r="S3041" s="66"/>
      <c r="T3041" s="66"/>
      <c r="U3041" s="66"/>
      <c r="V3041" s="66"/>
      <c r="W3041" s="24"/>
      <c r="X3041" s="24"/>
      <c r="Y3041" s="24"/>
      <c r="Z3041" s="24"/>
      <c r="AA3041" s="28"/>
      <c r="AB3041" s="28">
        <v>0.5</v>
      </c>
      <c r="AC3041" s="28"/>
      <c r="AD3041" s="28">
        <v>35</v>
      </c>
      <c r="AE3041" s="28">
        <v>35.000969589999997</v>
      </c>
      <c r="AF3041" t="s">
        <v>668</v>
      </c>
    </row>
    <row r="3042" spans="1:32" ht="18" customHeight="1">
      <c r="A3042" s="22">
        <v>46193</v>
      </c>
      <c r="B3042" s="23" t="s">
        <v>514</v>
      </c>
      <c r="C3042" s="24">
        <v>728</v>
      </c>
      <c r="D3042" s="25">
        <v>1527</v>
      </c>
      <c r="E3042" s="26">
        <v>-1447</v>
      </c>
      <c r="F3042" s="24">
        <v>1</v>
      </c>
      <c r="G3042" s="24">
        <v>5</v>
      </c>
      <c r="H3042" s="23" t="s">
        <v>407</v>
      </c>
      <c r="I3042" s="23" t="s">
        <v>4449</v>
      </c>
      <c r="J3042" s="23" t="s">
        <v>4308</v>
      </c>
      <c r="K3042" s="23" t="s">
        <v>154</v>
      </c>
      <c r="L3042" s="27">
        <v>0.68410000000000004</v>
      </c>
      <c r="M3042" s="25">
        <v>-732</v>
      </c>
      <c r="N3042" s="25">
        <v>2457</v>
      </c>
      <c r="O3042" s="24">
        <v>0</v>
      </c>
      <c r="P3042" s="24">
        <v>8</v>
      </c>
      <c r="Q3042" s="24">
        <v>0</v>
      </c>
      <c r="R3042" s="66"/>
      <c r="S3042" s="66"/>
      <c r="T3042" s="66"/>
      <c r="U3042" s="66"/>
      <c r="V3042" s="66"/>
      <c r="W3042" s="24"/>
      <c r="X3042" s="24"/>
      <c r="Y3042" s="24"/>
      <c r="Z3042" s="24"/>
      <c r="AA3042" s="28"/>
      <c r="AB3042" s="28">
        <v>0.5</v>
      </c>
      <c r="AC3042" s="28"/>
      <c r="AD3042" s="28">
        <v>30</v>
      </c>
      <c r="AE3042" s="28">
        <v>30.00096958</v>
      </c>
      <c r="AF3042" t="s">
        <v>661</v>
      </c>
    </row>
    <row r="3043" spans="1:32" ht="18" customHeight="1">
      <c r="A3043" s="22">
        <v>46193</v>
      </c>
      <c r="B3043" s="23" t="s">
        <v>246</v>
      </c>
      <c r="C3043" s="24">
        <v>730</v>
      </c>
      <c r="D3043" s="25">
        <v>1024</v>
      </c>
      <c r="E3043" s="26">
        <v>-337</v>
      </c>
      <c r="F3043" s="24">
        <v>6</v>
      </c>
      <c r="G3043" s="24">
        <v>5</v>
      </c>
      <c r="H3043" s="23" t="s">
        <v>2655</v>
      </c>
      <c r="I3043" s="23" t="s">
        <v>2772</v>
      </c>
      <c r="J3043" s="23" t="s">
        <v>1959</v>
      </c>
      <c r="K3043" s="23" t="s">
        <v>154</v>
      </c>
      <c r="L3043" s="27">
        <v>0.89029999999999998</v>
      </c>
      <c r="M3043" s="25">
        <v>-1195</v>
      </c>
      <c r="N3043" s="25">
        <v>-200</v>
      </c>
      <c r="O3043" s="24">
        <v>0</v>
      </c>
      <c r="P3043" s="24">
        <v>0</v>
      </c>
      <c r="Q3043" s="24">
        <v>0</v>
      </c>
      <c r="R3043" s="66"/>
      <c r="S3043" s="66"/>
      <c r="T3043" s="66"/>
      <c r="U3043" s="66"/>
      <c r="V3043" s="66"/>
      <c r="W3043" s="24"/>
      <c r="X3043" s="24"/>
      <c r="Y3043" s="24"/>
      <c r="Z3043" s="24"/>
      <c r="AA3043" s="28"/>
      <c r="AB3043" s="28">
        <v>0.5</v>
      </c>
      <c r="AC3043" s="28"/>
      <c r="AD3043" s="28">
        <v>30</v>
      </c>
      <c r="AE3043" s="28">
        <v>30.000969569999999</v>
      </c>
      <c r="AF3043" t="s">
        <v>661</v>
      </c>
    </row>
    <row r="3044" spans="1:32" ht="18" customHeight="1">
      <c r="A3044" s="22">
        <v>46193</v>
      </c>
      <c r="B3044" s="23" t="s">
        <v>404</v>
      </c>
      <c r="C3044" s="24">
        <v>731</v>
      </c>
      <c r="D3044" s="25">
        <v>2726</v>
      </c>
      <c r="E3044" s="26">
        <v>247</v>
      </c>
      <c r="F3044" s="24">
        <v>15</v>
      </c>
      <c r="G3044" s="24">
        <v>8</v>
      </c>
      <c r="H3044" s="23" t="s">
        <v>1000</v>
      </c>
      <c r="I3044" s="23" t="s">
        <v>3944</v>
      </c>
      <c r="J3044" s="23" t="s">
        <v>3024</v>
      </c>
      <c r="K3044" s="23" t="s">
        <v>154</v>
      </c>
      <c r="L3044" s="27">
        <v>1.0302</v>
      </c>
      <c r="M3044" s="25">
        <v>7093</v>
      </c>
      <c r="N3044" s="25">
        <v>-729</v>
      </c>
      <c r="O3044" s="24">
        <v>0</v>
      </c>
      <c r="P3044" s="24">
        <v>1</v>
      </c>
      <c r="Q3044" s="24">
        <v>0</v>
      </c>
      <c r="R3044" s="66"/>
      <c r="S3044" s="66"/>
      <c r="T3044" s="66"/>
      <c r="U3044" s="66"/>
      <c r="V3044" s="66"/>
      <c r="W3044" s="24"/>
      <c r="X3044" s="24"/>
      <c r="Y3044" s="24"/>
      <c r="Z3044" s="24"/>
      <c r="AA3044" s="28"/>
      <c r="AB3044" s="28">
        <v>0.5</v>
      </c>
      <c r="AC3044" s="28"/>
      <c r="AD3044" s="28">
        <v>35</v>
      </c>
      <c r="AE3044" s="28">
        <v>35.000969560000001</v>
      </c>
      <c r="AF3044" t="s">
        <v>668</v>
      </c>
    </row>
    <row r="3045" spans="1:32" ht="18" customHeight="1">
      <c r="A3045" s="22">
        <v>46193</v>
      </c>
      <c r="B3045" s="23" t="s">
        <v>323</v>
      </c>
      <c r="C3045" s="24">
        <v>732</v>
      </c>
      <c r="D3045" s="25">
        <v>1263</v>
      </c>
      <c r="E3045" s="26">
        <v>1591</v>
      </c>
      <c r="F3045" s="24">
        <v>12</v>
      </c>
      <c r="G3045" s="24">
        <v>3</v>
      </c>
      <c r="H3045" s="23" t="s">
        <v>1243</v>
      </c>
      <c r="I3045" s="23" t="s">
        <v>704</v>
      </c>
      <c r="J3045" s="23" t="s">
        <v>1963</v>
      </c>
      <c r="K3045" s="23" t="s">
        <v>154</v>
      </c>
      <c r="L3045" s="27">
        <v>1.4198999999999999</v>
      </c>
      <c r="M3045" s="25">
        <v>1286</v>
      </c>
      <c r="N3045" s="25">
        <v>0</v>
      </c>
      <c r="O3045" s="24">
        <v>0</v>
      </c>
      <c r="P3045" s="24">
        <v>2</v>
      </c>
      <c r="Q3045" s="24">
        <v>0</v>
      </c>
      <c r="R3045" s="66"/>
      <c r="S3045" s="66"/>
      <c r="T3045" s="66"/>
      <c r="U3045" s="66"/>
      <c r="V3045" s="66"/>
      <c r="W3045" s="24"/>
      <c r="X3045" s="24"/>
      <c r="Y3045" s="24"/>
      <c r="Z3045" s="24"/>
      <c r="AA3045" s="28"/>
      <c r="AB3045" s="28">
        <v>0.5</v>
      </c>
      <c r="AC3045" s="28"/>
      <c r="AD3045" s="28">
        <v>60</v>
      </c>
      <c r="AE3045" s="28">
        <v>60.000969550000001</v>
      </c>
      <c r="AF3045" t="s">
        <v>578</v>
      </c>
    </row>
    <row r="3046" spans="1:32" ht="18" customHeight="1">
      <c r="A3046" s="22">
        <v>46193</v>
      </c>
      <c r="B3046" s="23" t="s">
        <v>293</v>
      </c>
      <c r="C3046" s="24">
        <v>733</v>
      </c>
      <c r="D3046" s="25">
        <v>2930</v>
      </c>
      <c r="E3046" s="26">
        <v>4169</v>
      </c>
      <c r="F3046" s="24">
        <v>45</v>
      </c>
      <c r="G3046" s="24">
        <v>16</v>
      </c>
      <c r="H3046" s="23" t="s">
        <v>3938</v>
      </c>
      <c r="I3046" s="23" t="s">
        <v>4046</v>
      </c>
      <c r="J3046" s="23" t="s">
        <v>877</v>
      </c>
      <c r="K3046" s="23" t="s">
        <v>154</v>
      </c>
      <c r="L3046" s="27">
        <v>1.4742999999999999</v>
      </c>
      <c r="M3046" s="25">
        <v>632</v>
      </c>
      <c r="N3046" s="25">
        <v>-525</v>
      </c>
      <c r="O3046" s="24">
        <v>0</v>
      </c>
      <c r="P3046" s="24">
        <v>3</v>
      </c>
      <c r="Q3046" s="24">
        <v>0</v>
      </c>
      <c r="R3046" s="66"/>
      <c r="S3046" s="66"/>
      <c r="T3046" s="66"/>
      <c r="U3046" s="66"/>
      <c r="V3046" s="66"/>
      <c r="W3046" s="24"/>
      <c r="X3046" s="24"/>
      <c r="Y3046" s="24"/>
      <c r="Z3046" s="24"/>
      <c r="AA3046" s="28"/>
      <c r="AB3046" s="28">
        <v>0.5</v>
      </c>
      <c r="AC3046" s="28"/>
      <c r="AD3046" s="28">
        <v>80</v>
      </c>
      <c r="AE3046" s="28">
        <v>80.00096954</v>
      </c>
      <c r="AF3046" t="s">
        <v>155</v>
      </c>
    </row>
    <row r="3047" spans="1:32" ht="18" customHeight="1">
      <c r="A3047" s="22">
        <v>46193</v>
      </c>
      <c r="B3047" s="23" t="s">
        <v>324</v>
      </c>
      <c r="C3047" s="24">
        <v>735</v>
      </c>
      <c r="D3047" s="25">
        <v>1164</v>
      </c>
      <c r="E3047" s="26">
        <v>2936</v>
      </c>
      <c r="F3047" s="24">
        <v>23</v>
      </c>
      <c r="G3047" s="24">
        <v>13</v>
      </c>
      <c r="H3047" s="23" t="s">
        <v>2454</v>
      </c>
      <c r="I3047" s="23" t="s">
        <v>3070</v>
      </c>
      <c r="J3047" s="23" t="s">
        <v>1832</v>
      </c>
      <c r="K3047" s="23" t="s">
        <v>154</v>
      </c>
      <c r="L3047" s="27">
        <v>1.8408</v>
      </c>
      <c r="M3047" s="25">
        <v>0</v>
      </c>
      <c r="N3047" s="25">
        <v>1624</v>
      </c>
      <c r="O3047" s="24">
        <v>0</v>
      </c>
      <c r="P3047" s="24">
        <v>5</v>
      </c>
      <c r="Q3047" s="24">
        <v>0</v>
      </c>
      <c r="R3047" s="66"/>
      <c r="S3047" s="66"/>
      <c r="T3047" s="66"/>
      <c r="U3047" s="66"/>
      <c r="V3047" s="66"/>
      <c r="W3047" s="24"/>
      <c r="X3047" s="24"/>
      <c r="Y3047" s="24"/>
      <c r="Z3047" s="24"/>
      <c r="AA3047" s="28"/>
      <c r="AB3047" s="28">
        <v>0.5</v>
      </c>
      <c r="AC3047" s="28"/>
      <c r="AD3047" s="28">
        <v>70</v>
      </c>
      <c r="AE3047" s="28">
        <v>70.000969530000006</v>
      </c>
      <c r="AF3047" t="s">
        <v>178</v>
      </c>
    </row>
    <row r="3048" spans="1:32" ht="18" customHeight="1">
      <c r="A3048" s="22">
        <v>46193</v>
      </c>
      <c r="B3048" s="23" t="s">
        <v>297</v>
      </c>
      <c r="C3048" s="24">
        <v>736</v>
      </c>
      <c r="D3048" s="25">
        <v>1158</v>
      </c>
      <c r="E3048" s="26">
        <v>-1253</v>
      </c>
      <c r="F3048" s="24">
        <v>4</v>
      </c>
      <c r="G3048" s="24">
        <v>2</v>
      </c>
      <c r="H3048" s="23" t="s">
        <v>2746</v>
      </c>
      <c r="I3048" s="23" t="s">
        <v>1153</v>
      </c>
      <c r="J3048" s="23" t="s">
        <v>4450</v>
      </c>
      <c r="K3048" s="23" t="s">
        <v>154</v>
      </c>
      <c r="L3048" s="27">
        <v>0.63929999999999998</v>
      </c>
      <c r="M3048" s="25">
        <v>-23</v>
      </c>
      <c r="N3048" s="25">
        <v>-682</v>
      </c>
      <c r="O3048" s="24">
        <v>0</v>
      </c>
      <c r="P3048" s="24">
        <v>6</v>
      </c>
      <c r="Q3048" s="24">
        <v>0</v>
      </c>
      <c r="R3048" s="66"/>
      <c r="S3048" s="66"/>
      <c r="T3048" s="66"/>
      <c r="U3048" s="66"/>
      <c r="V3048" s="66"/>
      <c r="W3048" s="24"/>
      <c r="X3048" s="24"/>
      <c r="Y3048" s="24"/>
      <c r="Z3048" s="24"/>
      <c r="AA3048" s="28"/>
      <c r="AB3048" s="28">
        <v>0.5</v>
      </c>
      <c r="AC3048" s="28"/>
      <c r="AD3048" s="28">
        <v>40</v>
      </c>
      <c r="AE3048" s="28">
        <v>40.000969519999998</v>
      </c>
      <c r="AF3048" t="s">
        <v>664</v>
      </c>
    </row>
    <row r="3049" spans="1:32" ht="18" customHeight="1">
      <c r="A3049" s="22">
        <v>46193</v>
      </c>
      <c r="B3049" s="23" t="s">
        <v>400</v>
      </c>
      <c r="C3049" s="24">
        <v>737</v>
      </c>
      <c r="D3049" s="25">
        <v>3081</v>
      </c>
      <c r="E3049" s="26">
        <v>7937</v>
      </c>
      <c r="F3049" s="24">
        <v>29</v>
      </c>
      <c r="G3049" s="24">
        <v>12</v>
      </c>
      <c r="H3049" s="23" t="s">
        <v>3576</v>
      </c>
      <c r="I3049" s="23" t="s">
        <v>3947</v>
      </c>
      <c r="J3049" s="23" t="s">
        <v>3963</v>
      </c>
      <c r="K3049" s="23" t="s">
        <v>154</v>
      </c>
      <c r="L3049" s="27">
        <v>1.8587</v>
      </c>
      <c r="M3049" s="25">
        <v>1170</v>
      </c>
      <c r="N3049" s="25">
        <v>-847</v>
      </c>
      <c r="O3049" s="24">
        <v>0</v>
      </c>
      <c r="P3049" s="24">
        <v>7</v>
      </c>
      <c r="Q3049" s="24">
        <v>0</v>
      </c>
      <c r="R3049" s="66"/>
      <c r="S3049" s="66"/>
      <c r="T3049" s="66"/>
      <c r="U3049" s="66"/>
      <c r="V3049" s="66"/>
      <c r="W3049" s="24"/>
      <c r="X3049" s="24"/>
      <c r="Y3049" s="24"/>
      <c r="Z3049" s="24"/>
      <c r="AA3049" s="28"/>
      <c r="AB3049" s="28">
        <v>0.6</v>
      </c>
      <c r="AC3049" s="28"/>
      <c r="AD3049" s="28">
        <v>80</v>
      </c>
      <c r="AE3049" s="28">
        <v>80.000969510000004</v>
      </c>
      <c r="AF3049" t="s">
        <v>155</v>
      </c>
    </row>
    <row r="3050" spans="1:32" ht="18" customHeight="1">
      <c r="A3050" s="22">
        <v>46193</v>
      </c>
      <c r="B3050" s="23" t="s">
        <v>461</v>
      </c>
      <c r="C3050" s="24">
        <v>738</v>
      </c>
      <c r="D3050" s="25">
        <v>789</v>
      </c>
      <c r="E3050" s="26">
        <v>-688</v>
      </c>
      <c r="F3050" s="24">
        <v>12</v>
      </c>
      <c r="G3050" s="24">
        <v>5</v>
      </c>
      <c r="H3050" s="23" t="s">
        <v>3069</v>
      </c>
      <c r="I3050" s="23" t="s">
        <v>4451</v>
      </c>
      <c r="J3050" s="23" t="s">
        <v>4247</v>
      </c>
      <c r="K3050" s="23" t="s">
        <v>154</v>
      </c>
      <c r="L3050" s="27">
        <v>0.70930000000000004</v>
      </c>
      <c r="M3050" s="25">
        <v>-186</v>
      </c>
      <c r="N3050" s="25">
        <v>-377</v>
      </c>
      <c r="O3050" s="24">
        <v>0</v>
      </c>
      <c r="P3050" s="24">
        <v>8</v>
      </c>
      <c r="Q3050" s="24">
        <v>0</v>
      </c>
      <c r="R3050" s="66"/>
      <c r="S3050" s="66"/>
      <c r="T3050" s="66"/>
      <c r="U3050" s="66"/>
      <c r="V3050" s="66"/>
      <c r="W3050" s="24"/>
      <c r="X3050" s="24"/>
      <c r="Y3050" s="24"/>
      <c r="Z3050" s="24"/>
      <c r="AA3050" s="28"/>
      <c r="AB3050" s="28">
        <v>0.5</v>
      </c>
      <c r="AC3050" s="28"/>
      <c r="AD3050" s="28">
        <v>10</v>
      </c>
      <c r="AE3050" s="28">
        <v>10.0009695</v>
      </c>
      <c r="AF3050" t="s">
        <v>584</v>
      </c>
    </row>
    <row r="3051" spans="1:32" ht="18" customHeight="1">
      <c r="A3051" s="22">
        <v>46193</v>
      </c>
      <c r="B3051" s="23" t="s">
        <v>351</v>
      </c>
      <c r="C3051" s="24">
        <v>750</v>
      </c>
      <c r="D3051" s="25">
        <v>2941</v>
      </c>
      <c r="E3051" s="26">
        <v>-1045</v>
      </c>
      <c r="F3051" s="24">
        <v>28</v>
      </c>
      <c r="G3051" s="24">
        <v>11</v>
      </c>
      <c r="H3051" s="23" t="s">
        <v>2519</v>
      </c>
      <c r="I3051" s="23" t="s">
        <v>4452</v>
      </c>
      <c r="J3051" s="23" t="s">
        <v>823</v>
      </c>
      <c r="K3051" s="23" t="s">
        <v>154</v>
      </c>
      <c r="L3051" s="27">
        <v>0.88160000000000005</v>
      </c>
      <c r="M3051" s="25">
        <v>-1618</v>
      </c>
      <c r="N3051" s="25">
        <v>3113</v>
      </c>
      <c r="O3051" s="24">
        <v>0</v>
      </c>
      <c r="P3051" s="24">
        <v>0</v>
      </c>
      <c r="Q3051" s="24">
        <v>0</v>
      </c>
      <c r="R3051" s="66"/>
      <c r="S3051" s="66"/>
      <c r="T3051" s="66"/>
      <c r="U3051" s="66"/>
      <c r="V3051" s="66"/>
      <c r="W3051" s="24"/>
      <c r="X3051" s="24"/>
      <c r="Y3051" s="24"/>
      <c r="Z3051" s="24"/>
      <c r="AA3051" s="28"/>
      <c r="AB3051" s="28">
        <v>0.5</v>
      </c>
      <c r="AC3051" s="28"/>
      <c r="AD3051" s="28">
        <v>30</v>
      </c>
      <c r="AE3051" s="28">
        <v>30.000969489999999</v>
      </c>
      <c r="AF3051" t="s">
        <v>661</v>
      </c>
    </row>
    <row r="3052" spans="1:32" ht="18" customHeight="1">
      <c r="A3052" s="22">
        <v>46193</v>
      </c>
      <c r="B3052" s="23" t="s">
        <v>46</v>
      </c>
      <c r="C3052" s="24">
        <v>751</v>
      </c>
      <c r="D3052" s="25">
        <v>8370</v>
      </c>
      <c r="E3052" s="26">
        <v>-7758</v>
      </c>
      <c r="F3052" s="24">
        <v>62</v>
      </c>
      <c r="G3052" s="24">
        <v>0</v>
      </c>
      <c r="H3052" s="23" t="s">
        <v>647</v>
      </c>
      <c r="I3052" s="23" t="s">
        <v>647</v>
      </c>
      <c r="J3052" s="23" t="s">
        <v>214</v>
      </c>
      <c r="K3052" s="23" t="s">
        <v>154</v>
      </c>
      <c r="L3052" s="27">
        <v>0.69099999999999995</v>
      </c>
      <c r="M3052" s="25">
        <v>-5132</v>
      </c>
      <c r="N3052" s="25">
        <v>-2361</v>
      </c>
      <c r="O3052" s="24">
        <v>0</v>
      </c>
      <c r="P3052" s="24">
        <v>1</v>
      </c>
      <c r="Q3052" s="24">
        <v>0</v>
      </c>
      <c r="R3052" s="66"/>
      <c r="S3052" s="66"/>
      <c r="T3052" s="66"/>
      <c r="U3052" s="66"/>
      <c r="V3052" s="66"/>
      <c r="W3052" s="24"/>
      <c r="X3052" s="24"/>
      <c r="Y3052" s="24"/>
      <c r="Z3052" s="24"/>
      <c r="AA3052" s="28"/>
      <c r="AB3052" s="28">
        <v>1</v>
      </c>
      <c r="AC3052" s="28"/>
      <c r="AD3052" s="28">
        <v>30</v>
      </c>
      <c r="AE3052" s="28">
        <v>30.000969479999998</v>
      </c>
      <c r="AF3052" t="s">
        <v>661</v>
      </c>
    </row>
    <row r="3053" spans="1:32" ht="18" customHeight="1">
      <c r="A3053" s="22">
        <v>46193</v>
      </c>
      <c r="B3053" s="23" t="s">
        <v>256</v>
      </c>
      <c r="C3053" s="24">
        <v>761</v>
      </c>
      <c r="D3053" s="25">
        <v>1636</v>
      </c>
      <c r="E3053" s="26">
        <v>-1726</v>
      </c>
      <c r="F3053" s="24">
        <v>4</v>
      </c>
      <c r="G3053" s="24">
        <v>1</v>
      </c>
      <c r="H3053" s="23" t="s">
        <v>2748</v>
      </c>
      <c r="I3053" s="23" t="s">
        <v>3822</v>
      </c>
      <c r="J3053" s="23" t="s">
        <v>4453</v>
      </c>
      <c r="K3053" s="23" t="s">
        <v>154</v>
      </c>
      <c r="L3053" s="27">
        <v>0.64829999999999999</v>
      </c>
      <c r="M3053" s="25">
        <v>-631</v>
      </c>
      <c r="N3053" s="25">
        <v>-587</v>
      </c>
      <c r="O3053" s="24">
        <v>0</v>
      </c>
      <c r="P3053" s="24">
        <v>1</v>
      </c>
      <c r="Q3053" s="24">
        <v>0</v>
      </c>
      <c r="R3053" s="66"/>
      <c r="S3053" s="66"/>
      <c r="T3053" s="66"/>
      <c r="U3053" s="66"/>
      <c r="V3053" s="66"/>
      <c r="W3053" s="24"/>
      <c r="X3053" s="24"/>
      <c r="Y3053" s="24"/>
      <c r="Z3053" s="24"/>
      <c r="AA3053" s="28"/>
      <c r="AB3053" s="28">
        <v>0.5</v>
      </c>
      <c r="AC3053" s="28"/>
      <c r="AD3053" s="28">
        <v>30</v>
      </c>
      <c r="AE3053" s="28">
        <v>30.000969470000001</v>
      </c>
      <c r="AF3053" t="s">
        <v>661</v>
      </c>
    </row>
    <row r="3054" spans="1:32" ht="18" customHeight="1">
      <c r="A3054" s="22">
        <v>46193</v>
      </c>
      <c r="B3054" s="23" t="s">
        <v>184</v>
      </c>
      <c r="C3054" s="24">
        <v>762</v>
      </c>
      <c r="D3054" s="25">
        <v>2893</v>
      </c>
      <c r="E3054" s="26">
        <v>1995</v>
      </c>
      <c r="F3054" s="24">
        <v>48</v>
      </c>
      <c r="G3054" s="24">
        <v>18</v>
      </c>
      <c r="H3054" s="23" t="s">
        <v>3818</v>
      </c>
      <c r="I3054" s="23" t="s">
        <v>724</v>
      </c>
      <c r="J3054" s="23" t="s">
        <v>1560</v>
      </c>
      <c r="K3054" s="23" t="s">
        <v>154</v>
      </c>
      <c r="L3054" s="27">
        <v>1.2299</v>
      </c>
      <c r="M3054" s="25">
        <v>2601</v>
      </c>
      <c r="N3054" s="25">
        <v>1137</v>
      </c>
      <c r="O3054" s="24">
        <v>0</v>
      </c>
      <c r="P3054" s="24">
        <v>2</v>
      </c>
      <c r="Q3054" s="24">
        <v>0</v>
      </c>
      <c r="R3054" s="66"/>
      <c r="S3054" s="66"/>
      <c r="T3054" s="66"/>
      <c r="U3054" s="66"/>
      <c r="V3054" s="66"/>
      <c r="W3054" s="24"/>
      <c r="X3054" s="24"/>
      <c r="Y3054" s="24"/>
      <c r="Z3054" s="24"/>
      <c r="AA3054" s="28"/>
      <c r="AB3054" s="28">
        <v>0.5</v>
      </c>
      <c r="AC3054" s="28"/>
      <c r="AD3054" s="28">
        <v>60</v>
      </c>
      <c r="AE3054" s="28">
        <v>60.00096946</v>
      </c>
      <c r="AF3054" t="s">
        <v>578</v>
      </c>
    </row>
    <row r="3055" spans="1:32" ht="18" customHeight="1">
      <c r="A3055" s="22">
        <v>46194</v>
      </c>
      <c r="B3055" s="23" t="s">
        <v>9</v>
      </c>
      <c r="C3055" s="24">
        <v>508</v>
      </c>
      <c r="D3055" s="25">
        <v>5097</v>
      </c>
      <c r="E3055" s="26">
        <v>1630</v>
      </c>
      <c r="F3055" s="24">
        <v>27</v>
      </c>
      <c r="G3055" s="24">
        <v>12</v>
      </c>
      <c r="H3055" s="23" t="s">
        <v>1228</v>
      </c>
      <c r="I3055" s="23" t="s">
        <v>1794</v>
      </c>
      <c r="J3055" s="23" t="s">
        <v>3292</v>
      </c>
      <c r="K3055" s="23" t="s">
        <v>203</v>
      </c>
      <c r="L3055" s="27">
        <v>1.1066</v>
      </c>
      <c r="M3055" s="25">
        <v>485</v>
      </c>
      <c r="N3055" s="25">
        <v>910</v>
      </c>
      <c r="O3055" s="24">
        <v>0</v>
      </c>
      <c r="P3055" s="24">
        <v>8</v>
      </c>
      <c r="Q3055" s="24">
        <v>1</v>
      </c>
      <c r="R3055" s="66">
        <v>860.67917185554177</v>
      </c>
      <c r="S3055" s="66">
        <v>5.9220673238918478</v>
      </c>
      <c r="T3055" s="66">
        <v>188.7777777777778</v>
      </c>
      <c r="U3055" s="66">
        <v>424.75</v>
      </c>
      <c r="V3055" s="66">
        <v>130.69230769230771</v>
      </c>
      <c r="W3055" s="24">
        <v>7</v>
      </c>
      <c r="X3055" s="24">
        <v>0</v>
      </c>
      <c r="Y3055" s="24">
        <v>5</v>
      </c>
      <c r="Z3055" s="24">
        <v>2</v>
      </c>
      <c r="AA3055" s="28">
        <v>3.5</v>
      </c>
      <c r="AB3055" s="28">
        <v>0.8</v>
      </c>
      <c r="AC3055" s="28">
        <v>2.8</v>
      </c>
      <c r="AD3055" s="28">
        <v>28</v>
      </c>
      <c r="AE3055" s="28">
        <v>28.000969449999999</v>
      </c>
      <c r="AF3055" t="s">
        <v>1640</v>
      </c>
    </row>
    <row r="3056" spans="1:32" ht="18" customHeight="1">
      <c r="A3056" s="22">
        <v>46194</v>
      </c>
      <c r="B3056" s="23" t="s">
        <v>9</v>
      </c>
      <c r="C3056" s="24">
        <v>510</v>
      </c>
      <c r="D3056" s="25">
        <v>6955</v>
      </c>
      <c r="E3056" s="26">
        <v>355</v>
      </c>
      <c r="F3056" s="24">
        <v>27</v>
      </c>
      <c r="G3056" s="24">
        <v>24</v>
      </c>
      <c r="H3056" s="23" t="s">
        <v>1002</v>
      </c>
      <c r="I3056" s="23" t="s">
        <v>820</v>
      </c>
      <c r="J3056" s="23" t="s">
        <v>2381</v>
      </c>
      <c r="K3056" s="23" t="s">
        <v>370</v>
      </c>
      <c r="L3056" s="27">
        <v>1.0169999999999999</v>
      </c>
      <c r="M3056" s="25">
        <v>-1120</v>
      </c>
      <c r="N3056" s="25">
        <v>-1119</v>
      </c>
      <c r="O3056" s="24">
        <v>0</v>
      </c>
      <c r="P3056" s="24">
        <v>0</v>
      </c>
      <c r="Q3056" s="24">
        <v>1</v>
      </c>
      <c r="R3056" s="66">
        <v>1144.533208800332</v>
      </c>
      <c r="S3056" s="66">
        <v>6.0767131495380884</v>
      </c>
      <c r="T3056" s="66">
        <v>257.59259259259261</v>
      </c>
      <c r="U3056" s="66">
        <v>289.79166666666669</v>
      </c>
      <c r="V3056" s="66">
        <v>136.37254901960779</v>
      </c>
      <c r="W3056" s="24">
        <v>4</v>
      </c>
      <c r="X3056" s="24">
        <v>4</v>
      </c>
      <c r="Y3056" s="24">
        <v>4</v>
      </c>
      <c r="Z3056" s="24">
        <v>0</v>
      </c>
      <c r="AA3056" s="28">
        <v>3</v>
      </c>
      <c r="AB3056" s="28">
        <v>0.8</v>
      </c>
      <c r="AC3056" s="28">
        <v>2.4</v>
      </c>
      <c r="AD3056" s="28">
        <v>24</v>
      </c>
      <c r="AE3056" s="28">
        <v>24.000969439999999</v>
      </c>
      <c r="AF3056" t="s">
        <v>1090</v>
      </c>
    </row>
    <row r="3057" spans="1:32" ht="18" customHeight="1">
      <c r="A3057" s="22">
        <v>46194</v>
      </c>
      <c r="B3057" s="23" t="s">
        <v>9</v>
      </c>
      <c r="C3057" s="24">
        <v>511</v>
      </c>
      <c r="D3057" s="25">
        <v>1726</v>
      </c>
      <c r="E3057" s="26">
        <v>-550</v>
      </c>
      <c r="F3057" s="24">
        <v>4</v>
      </c>
      <c r="G3057" s="24">
        <v>5</v>
      </c>
      <c r="H3057" s="23" t="s">
        <v>429</v>
      </c>
      <c r="I3057" s="23" t="s">
        <v>4454</v>
      </c>
      <c r="J3057" s="23" t="s">
        <v>3546</v>
      </c>
      <c r="K3057" s="23" t="s">
        <v>154</v>
      </c>
      <c r="L3057" s="27">
        <v>0.89380000000000004</v>
      </c>
      <c r="M3057" s="25">
        <v>-945</v>
      </c>
      <c r="N3057" s="25">
        <v>-625</v>
      </c>
      <c r="O3057" s="24">
        <v>0</v>
      </c>
      <c r="P3057" s="24">
        <v>1</v>
      </c>
      <c r="Q3057" s="24">
        <v>1</v>
      </c>
      <c r="R3057" s="66">
        <v>296.75985886259861</v>
      </c>
      <c r="S3057" s="66">
        <v>5.8161504949331677</v>
      </c>
      <c r="T3057" s="66">
        <v>431.5</v>
      </c>
      <c r="U3057" s="66">
        <v>345.2</v>
      </c>
      <c r="V3057" s="66">
        <v>191.7777777777778</v>
      </c>
      <c r="W3057" s="24">
        <v>0</v>
      </c>
      <c r="X3057" s="24">
        <v>3</v>
      </c>
      <c r="Y3057" s="24">
        <v>0</v>
      </c>
      <c r="Z3057" s="24">
        <v>4</v>
      </c>
      <c r="AA3057" s="28">
        <v>1.75</v>
      </c>
      <c r="AB3057" s="28">
        <v>0.5</v>
      </c>
      <c r="AC3057" s="28">
        <v>0.875</v>
      </c>
      <c r="AD3057" s="28">
        <v>18.8</v>
      </c>
      <c r="AE3057" s="28">
        <v>18.800969429999999</v>
      </c>
      <c r="AF3057" t="s">
        <v>612</v>
      </c>
    </row>
    <row r="3058" spans="1:32" ht="18" customHeight="1">
      <c r="A3058" s="22">
        <v>46194</v>
      </c>
      <c r="B3058" s="23" t="s">
        <v>9</v>
      </c>
      <c r="C3058" s="24">
        <v>512</v>
      </c>
      <c r="D3058" s="25">
        <v>1544</v>
      </c>
      <c r="E3058" s="26">
        <v>-756</v>
      </c>
      <c r="F3058" s="24">
        <v>3</v>
      </c>
      <c r="G3058" s="24">
        <v>4</v>
      </c>
      <c r="H3058" s="23" t="s">
        <v>2496</v>
      </c>
      <c r="I3058" s="23" t="s">
        <v>4455</v>
      </c>
      <c r="J3058" s="23" t="s">
        <v>2703</v>
      </c>
      <c r="K3058" s="23" t="s">
        <v>154</v>
      </c>
      <c r="L3058" s="27">
        <v>0.83679999999999999</v>
      </c>
      <c r="M3058" s="25">
        <v>-816</v>
      </c>
      <c r="N3058" s="25">
        <v>2184</v>
      </c>
      <c r="O3058" s="24">
        <v>0</v>
      </c>
      <c r="P3058" s="24">
        <v>2</v>
      </c>
      <c r="Q3058" s="24">
        <v>1</v>
      </c>
      <c r="R3058" s="66">
        <v>255.48796180987961</v>
      </c>
      <c r="S3058" s="66">
        <v>6.0433375766994519</v>
      </c>
      <c r="T3058" s="66">
        <v>514.66666666666663</v>
      </c>
      <c r="U3058" s="66">
        <v>386</v>
      </c>
      <c r="V3058" s="66">
        <v>220.57142857142861</v>
      </c>
      <c r="W3058" s="24">
        <v>0</v>
      </c>
      <c r="X3058" s="24">
        <v>2</v>
      </c>
      <c r="Y3058" s="24">
        <v>0</v>
      </c>
      <c r="Z3058" s="24">
        <v>0</v>
      </c>
      <c r="AA3058" s="28">
        <v>0.5</v>
      </c>
      <c r="AB3058" s="28">
        <v>0.5</v>
      </c>
      <c r="AC3058" s="28">
        <v>0.25</v>
      </c>
      <c r="AD3058" s="28">
        <v>12.5</v>
      </c>
      <c r="AE3058" s="28">
        <v>12.500969420000001</v>
      </c>
      <c r="AF3058" t="s">
        <v>795</v>
      </c>
    </row>
    <row r="3059" spans="1:32" ht="18" customHeight="1">
      <c r="A3059" s="22">
        <v>46194</v>
      </c>
      <c r="B3059" s="23" t="s">
        <v>9</v>
      </c>
      <c r="C3059" s="24">
        <v>513</v>
      </c>
      <c r="D3059" s="25">
        <v>3238</v>
      </c>
      <c r="E3059" s="26">
        <v>-1078</v>
      </c>
      <c r="F3059" s="24">
        <v>9</v>
      </c>
      <c r="G3059" s="24">
        <v>8</v>
      </c>
      <c r="H3059" s="23" t="s">
        <v>3390</v>
      </c>
      <c r="I3059" s="23" t="s">
        <v>4025</v>
      </c>
      <c r="J3059" s="23" t="s">
        <v>4456</v>
      </c>
      <c r="K3059" s="23" t="s">
        <v>154</v>
      </c>
      <c r="L3059" s="27">
        <v>0.88900000000000001</v>
      </c>
      <c r="M3059" s="25">
        <v>1041</v>
      </c>
      <c r="N3059" s="25">
        <v>-254</v>
      </c>
      <c r="O3059" s="24">
        <v>0</v>
      </c>
      <c r="P3059" s="24">
        <v>3</v>
      </c>
      <c r="Q3059" s="24">
        <v>1</v>
      </c>
      <c r="R3059" s="66">
        <v>522.63408053134083</v>
      </c>
      <c r="S3059" s="66">
        <v>6.1955393278372837</v>
      </c>
      <c r="T3059" s="66">
        <v>359.77777777777783</v>
      </c>
      <c r="U3059" s="66">
        <v>404.75</v>
      </c>
      <c r="V3059" s="66">
        <v>190.47058823529409</v>
      </c>
      <c r="W3059" s="24">
        <v>0</v>
      </c>
      <c r="X3059" s="24">
        <v>1</v>
      </c>
      <c r="Y3059" s="24">
        <v>0</v>
      </c>
      <c r="Z3059" s="24">
        <v>0</v>
      </c>
      <c r="AA3059" s="28">
        <v>0.25</v>
      </c>
      <c r="AB3059" s="28">
        <v>0.6</v>
      </c>
      <c r="AC3059" s="28">
        <v>0.15</v>
      </c>
      <c r="AD3059" s="28">
        <v>11.5</v>
      </c>
      <c r="AE3059" s="28">
        <v>11.50096941</v>
      </c>
      <c r="AF3059" t="s">
        <v>736</v>
      </c>
    </row>
    <row r="3060" spans="1:32" ht="18" customHeight="1">
      <c r="A3060" s="22">
        <v>46194</v>
      </c>
      <c r="B3060" s="23" t="s">
        <v>9</v>
      </c>
      <c r="C3060" s="24">
        <v>515</v>
      </c>
      <c r="D3060" s="25">
        <v>2508</v>
      </c>
      <c r="E3060" s="26">
        <v>-441</v>
      </c>
      <c r="F3060" s="24">
        <v>9</v>
      </c>
      <c r="G3060" s="24">
        <v>5</v>
      </c>
      <c r="H3060" s="23" t="s">
        <v>1268</v>
      </c>
      <c r="I3060" s="23" t="s">
        <v>4457</v>
      </c>
      <c r="J3060" s="23" t="s">
        <v>1463</v>
      </c>
      <c r="K3060" s="23" t="s">
        <v>154</v>
      </c>
      <c r="L3060" s="27">
        <v>0.94140000000000001</v>
      </c>
      <c r="M3060" s="25">
        <v>-343</v>
      </c>
      <c r="N3060" s="25">
        <v>324</v>
      </c>
      <c r="O3060" s="24">
        <v>0</v>
      </c>
      <c r="P3060" s="24">
        <v>5</v>
      </c>
      <c r="Q3060" s="24">
        <v>1</v>
      </c>
      <c r="R3060" s="66">
        <v>407.53938356164377</v>
      </c>
      <c r="S3060" s="66">
        <v>6.1540064621034194</v>
      </c>
      <c r="T3060" s="66">
        <v>278.66666666666669</v>
      </c>
      <c r="U3060" s="66">
        <v>501.6</v>
      </c>
      <c r="V3060" s="66">
        <v>179.14285714285711</v>
      </c>
      <c r="W3060" s="24">
        <v>0</v>
      </c>
      <c r="X3060" s="24">
        <v>0</v>
      </c>
      <c r="Y3060" s="24">
        <v>0</v>
      </c>
      <c r="Z3060" s="24">
        <v>0</v>
      </c>
      <c r="AA3060" s="28">
        <v>0</v>
      </c>
      <c r="AB3060" s="28">
        <v>0.5</v>
      </c>
      <c r="AC3060" s="28">
        <v>0</v>
      </c>
      <c r="AD3060" s="28">
        <v>10</v>
      </c>
      <c r="AE3060" s="28">
        <v>10.000969400000001</v>
      </c>
      <c r="AF3060" t="s">
        <v>584</v>
      </c>
    </row>
    <row r="3061" spans="1:32" ht="18" customHeight="1">
      <c r="A3061" s="22">
        <v>46194</v>
      </c>
      <c r="B3061" s="23" t="s">
        <v>9</v>
      </c>
      <c r="C3061" s="24">
        <v>516</v>
      </c>
      <c r="D3061" s="25">
        <v>1521</v>
      </c>
      <c r="E3061" s="26">
        <v>-781</v>
      </c>
      <c r="F3061" s="24">
        <v>4</v>
      </c>
      <c r="G3061" s="24">
        <v>2</v>
      </c>
      <c r="H3061" s="23" t="s">
        <v>3862</v>
      </c>
      <c r="I3061" s="23" t="s">
        <v>1406</v>
      </c>
      <c r="J3061" s="23" t="s">
        <v>3915</v>
      </c>
      <c r="K3061" s="23" t="s">
        <v>154</v>
      </c>
      <c r="L3061" s="27">
        <v>0.82879999999999998</v>
      </c>
      <c r="M3061" s="25">
        <v>-65</v>
      </c>
      <c r="N3061" s="25">
        <v>-1000</v>
      </c>
      <c r="O3061" s="24">
        <v>0</v>
      </c>
      <c r="P3061" s="24">
        <v>6</v>
      </c>
      <c r="Q3061" s="24">
        <v>1</v>
      </c>
      <c r="R3061" s="66">
        <v>239.09371108343711</v>
      </c>
      <c r="S3061" s="66">
        <v>6.3615224052012511</v>
      </c>
      <c r="T3061" s="66">
        <v>380.25</v>
      </c>
      <c r="U3061" s="66">
        <v>760.5</v>
      </c>
      <c r="V3061" s="66">
        <v>253.5</v>
      </c>
      <c r="W3061" s="24">
        <v>0</v>
      </c>
      <c r="X3061" s="24">
        <v>0</v>
      </c>
      <c r="Y3061" s="24">
        <v>0</v>
      </c>
      <c r="Z3061" s="24">
        <v>0</v>
      </c>
      <c r="AA3061" s="28">
        <v>0</v>
      </c>
      <c r="AB3061" s="28">
        <v>0.5</v>
      </c>
      <c r="AC3061" s="28">
        <v>0</v>
      </c>
      <c r="AD3061" s="28">
        <v>20</v>
      </c>
      <c r="AE3061" s="28">
        <v>20.000969390000002</v>
      </c>
      <c r="AF3061" t="s">
        <v>590</v>
      </c>
    </row>
    <row r="3062" spans="1:32" ht="18" customHeight="1">
      <c r="A3062" s="22">
        <v>46194</v>
      </c>
      <c r="B3062" s="23" t="s">
        <v>9</v>
      </c>
      <c r="C3062" s="24">
        <v>517</v>
      </c>
      <c r="D3062" s="25">
        <v>1291</v>
      </c>
      <c r="E3062" s="26">
        <v>-614</v>
      </c>
      <c r="F3062" s="24">
        <v>3</v>
      </c>
      <c r="G3062" s="24">
        <v>2</v>
      </c>
      <c r="H3062" s="23" t="s">
        <v>3670</v>
      </c>
      <c r="I3062" s="23" t="s">
        <v>2731</v>
      </c>
      <c r="J3062" s="23" t="s">
        <v>4458</v>
      </c>
      <c r="K3062" s="23" t="s">
        <v>154</v>
      </c>
      <c r="L3062" s="27">
        <v>0.84150000000000003</v>
      </c>
      <c r="M3062" s="25">
        <v>-174</v>
      </c>
      <c r="N3062" s="25">
        <v>-78</v>
      </c>
      <c r="O3062" s="24">
        <v>0</v>
      </c>
      <c r="P3062" s="24">
        <v>7</v>
      </c>
      <c r="Q3062" s="24">
        <v>1</v>
      </c>
      <c r="R3062" s="66">
        <v>217.27620381901201</v>
      </c>
      <c r="S3062" s="66">
        <v>5.9417459312543244</v>
      </c>
      <c r="T3062" s="66">
        <v>430.33333333333331</v>
      </c>
      <c r="U3062" s="66">
        <v>645.5</v>
      </c>
      <c r="V3062" s="66">
        <v>258.2</v>
      </c>
      <c r="W3062" s="24">
        <v>0</v>
      </c>
      <c r="X3062" s="24">
        <v>0</v>
      </c>
      <c r="Y3062" s="24">
        <v>0</v>
      </c>
      <c r="Z3062" s="24">
        <v>1</v>
      </c>
      <c r="AA3062" s="28">
        <v>0.25</v>
      </c>
      <c r="AB3062" s="28">
        <v>0.5</v>
      </c>
      <c r="AC3062" s="28">
        <v>0.125</v>
      </c>
      <c r="AD3062" s="28">
        <v>11.2</v>
      </c>
      <c r="AE3062" s="28">
        <v>11.20096938</v>
      </c>
      <c r="AF3062" t="s">
        <v>646</v>
      </c>
    </row>
    <row r="3063" spans="1:32" ht="18" customHeight="1">
      <c r="A3063" s="22">
        <v>46194</v>
      </c>
      <c r="B3063" s="23" t="s">
        <v>9</v>
      </c>
      <c r="C3063" s="24">
        <v>518</v>
      </c>
      <c r="D3063" s="25">
        <v>2742</v>
      </c>
      <c r="E3063" s="26">
        <v>-677</v>
      </c>
      <c r="F3063" s="24">
        <v>8</v>
      </c>
      <c r="G3063" s="24">
        <v>5</v>
      </c>
      <c r="H3063" s="23" t="s">
        <v>3351</v>
      </c>
      <c r="I3063" s="23" t="s">
        <v>3350</v>
      </c>
      <c r="J3063" s="23" t="s">
        <v>4459</v>
      </c>
      <c r="K3063" s="23" t="s">
        <v>154</v>
      </c>
      <c r="L3063" s="27">
        <v>0.91769999999999996</v>
      </c>
      <c r="M3063" s="25">
        <v>407</v>
      </c>
      <c r="N3063" s="25">
        <v>646</v>
      </c>
      <c r="O3063" s="24">
        <v>0</v>
      </c>
      <c r="P3063" s="24">
        <v>8</v>
      </c>
      <c r="Q3063" s="24">
        <v>1</v>
      </c>
      <c r="R3063" s="66">
        <v>481.99610834371111</v>
      </c>
      <c r="S3063" s="66">
        <v>5.6888426120749536</v>
      </c>
      <c r="T3063" s="66">
        <v>342.75</v>
      </c>
      <c r="U3063" s="66">
        <v>548.4</v>
      </c>
      <c r="V3063" s="66">
        <v>210.92307692307691</v>
      </c>
      <c r="W3063" s="24">
        <v>0</v>
      </c>
      <c r="X3063" s="24">
        <v>0</v>
      </c>
      <c r="Y3063" s="24">
        <v>0</v>
      </c>
      <c r="Z3063" s="24">
        <v>6</v>
      </c>
      <c r="AA3063" s="28">
        <v>1.5</v>
      </c>
      <c r="AB3063" s="28">
        <v>0.5</v>
      </c>
      <c r="AC3063" s="28">
        <v>0.75</v>
      </c>
      <c r="AD3063" s="28">
        <v>17.5</v>
      </c>
      <c r="AE3063" s="28">
        <v>17.50096937</v>
      </c>
      <c r="AF3063" t="s">
        <v>641</v>
      </c>
    </row>
    <row r="3064" spans="1:32" ht="18" customHeight="1">
      <c r="A3064" s="22">
        <v>46194</v>
      </c>
      <c r="B3064" s="23" t="s">
        <v>9</v>
      </c>
      <c r="C3064" s="24">
        <v>520</v>
      </c>
      <c r="D3064" s="25">
        <v>4737</v>
      </c>
      <c r="E3064" s="26">
        <v>-351</v>
      </c>
      <c r="F3064" s="24">
        <v>13</v>
      </c>
      <c r="G3064" s="24">
        <v>21</v>
      </c>
      <c r="H3064" s="23" t="s">
        <v>1681</v>
      </c>
      <c r="I3064" s="23" t="s">
        <v>2014</v>
      </c>
      <c r="J3064" s="23" t="s">
        <v>4460</v>
      </c>
      <c r="K3064" s="23" t="s">
        <v>154</v>
      </c>
      <c r="L3064" s="27">
        <v>0.97529999999999994</v>
      </c>
      <c r="M3064" s="25">
        <v>204</v>
      </c>
      <c r="N3064" s="25">
        <v>-597</v>
      </c>
      <c r="O3064" s="24">
        <v>0</v>
      </c>
      <c r="P3064" s="24">
        <v>0</v>
      </c>
      <c r="Q3064" s="24">
        <v>1</v>
      </c>
      <c r="R3064" s="66">
        <v>811.27459526774589</v>
      </c>
      <c r="S3064" s="66">
        <v>5.8389601099694763</v>
      </c>
      <c r="T3064" s="66">
        <v>364.38461538461542</v>
      </c>
      <c r="U3064" s="66">
        <v>225.57142857142861</v>
      </c>
      <c r="V3064" s="66">
        <v>139.3235294117647</v>
      </c>
      <c r="W3064" s="24">
        <v>0</v>
      </c>
      <c r="X3064" s="24">
        <v>6</v>
      </c>
      <c r="Y3064" s="24">
        <v>4</v>
      </c>
      <c r="Z3064" s="24">
        <v>3</v>
      </c>
      <c r="AA3064" s="28">
        <v>3.25</v>
      </c>
      <c r="AB3064" s="28">
        <v>0.6</v>
      </c>
      <c r="AC3064" s="28">
        <v>1.95</v>
      </c>
      <c r="AD3064" s="28">
        <v>29.5</v>
      </c>
      <c r="AE3064" s="28">
        <v>29.500969359999999</v>
      </c>
      <c r="AF3064" t="s">
        <v>3848</v>
      </c>
    </row>
    <row r="3065" spans="1:32" ht="18" customHeight="1">
      <c r="A3065" s="22">
        <v>46194</v>
      </c>
      <c r="B3065" s="23" t="s">
        <v>9</v>
      </c>
      <c r="C3065" s="24">
        <v>521</v>
      </c>
      <c r="D3065" s="25">
        <v>4737</v>
      </c>
      <c r="E3065" s="26">
        <v>-1380</v>
      </c>
      <c r="F3065" s="24">
        <v>14</v>
      </c>
      <c r="G3065" s="24">
        <v>10</v>
      </c>
      <c r="H3065" s="23" t="s">
        <v>904</v>
      </c>
      <c r="I3065" s="23" t="s">
        <v>1433</v>
      </c>
      <c r="J3065" s="23" t="s">
        <v>4461</v>
      </c>
      <c r="K3065" s="23" t="s">
        <v>370</v>
      </c>
      <c r="L3065" s="27">
        <v>0.90290000000000004</v>
      </c>
      <c r="M3065" s="25">
        <v>126</v>
      </c>
      <c r="N3065" s="25">
        <v>-462</v>
      </c>
      <c r="O3065" s="24">
        <v>0</v>
      </c>
      <c r="P3065" s="24">
        <v>1</v>
      </c>
      <c r="Q3065" s="24">
        <v>1</v>
      </c>
      <c r="R3065" s="66">
        <v>784.64959526774589</v>
      </c>
      <c r="S3065" s="66">
        <v>6.0370897131267798</v>
      </c>
      <c r="T3065" s="66">
        <v>338.35714285714278</v>
      </c>
      <c r="U3065" s="66">
        <v>473.7</v>
      </c>
      <c r="V3065" s="66">
        <v>197.375</v>
      </c>
      <c r="W3065" s="24">
        <v>0</v>
      </c>
      <c r="X3065" s="24">
        <v>0</v>
      </c>
      <c r="Y3065" s="24">
        <v>0</v>
      </c>
      <c r="Z3065" s="24">
        <v>0</v>
      </c>
      <c r="AA3065" s="28">
        <v>0</v>
      </c>
      <c r="AB3065" s="28">
        <v>0.6</v>
      </c>
      <c r="AC3065" s="28">
        <v>0</v>
      </c>
      <c r="AD3065" s="28">
        <v>10</v>
      </c>
      <c r="AE3065" s="28">
        <v>10.00096935</v>
      </c>
      <c r="AF3065" t="s">
        <v>584</v>
      </c>
    </row>
    <row r="3066" spans="1:32" ht="18" customHeight="1">
      <c r="A3066" s="22">
        <v>46194</v>
      </c>
      <c r="B3066" s="23" t="s">
        <v>9</v>
      </c>
      <c r="C3066" s="24">
        <v>522</v>
      </c>
      <c r="D3066" s="25">
        <v>2167</v>
      </c>
      <c r="E3066" s="26">
        <v>-416</v>
      </c>
      <c r="F3066" s="24">
        <v>8</v>
      </c>
      <c r="G3066" s="24">
        <v>2</v>
      </c>
      <c r="H3066" s="23" t="s">
        <v>3991</v>
      </c>
      <c r="I3066" s="23" t="s">
        <v>4462</v>
      </c>
      <c r="J3066" s="23" t="s">
        <v>4463</v>
      </c>
      <c r="K3066" s="23" t="s">
        <v>203</v>
      </c>
      <c r="L3066" s="27">
        <v>0.93600000000000005</v>
      </c>
      <c r="M3066" s="25">
        <v>-605</v>
      </c>
      <c r="N3066" s="25">
        <v>-239</v>
      </c>
      <c r="O3066" s="24">
        <v>0</v>
      </c>
      <c r="P3066" s="24">
        <v>2</v>
      </c>
      <c r="Q3066" s="24">
        <v>1</v>
      </c>
      <c r="R3066" s="66">
        <v>368.88984018264841</v>
      </c>
      <c r="S3066" s="66">
        <v>5.8743824414547543</v>
      </c>
      <c r="T3066" s="66">
        <v>270.875</v>
      </c>
      <c r="U3066" s="66">
        <v>1083.5</v>
      </c>
      <c r="V3066" s="66">
        <v>216.7</v>
      </c>
      <c r="W3066" s="24">
        <v>2</v>
      </c>
      <c r="X3066" s="24">
        <v>0</v>
      </c>
      <c r="Y3066" s="24">
        <v>0</v>
      </c>
      <c r="Z3066" s="24">
        <v>2</v>
      </c>
      <c r="AA3066" s="28">
        <v>1</v>
      </c>
      <c r="AB3066" s="28">
        <v>0.5</v>
      </c>
      <c r="AC3066" s="28">
        <v>0.5</v>
      </c>
      <c r="AD3066" s="28">
        <v>15</v>
      </c>
      <c r="AE3066" s="28">
        <v>15.000969339999999</v>
      </c>
      <c r="AF3066" t="s">
        <v>743</v>
      </c>
    </row>
    <row r="3067" spans="1:32" ht="18" customHeight="1">
      <c r="A3067" s="22">
        <v>46194</v>
      </c>
      <c r="B3067" s="23" t="s">
        <v>9</v>
      </c>
      <c r="C3067" s="24">
        <v>523</v>
      </c>
      <c r="D3067" s="25">
        <v>5331</v>
      </c>
      <c r="E3067" s="26">
        <v>620</v>
      </c>
      <c r="F3067" s="24">
        <v>22</v>
      </c>
      <c r="G3067" s="24">
        <v>16</v>
      </c>
      <c r="H3067" s="23" t="s">
        <v>3234</v>
      </c>
      <c r="I3067" s="23" t="s">
        <v>4464</v>
      </c>
      <c r="J3067" s="23" t="s">
        <v>1639</v>
      </c>
      <c r="K3067" s="23" t="s">
        <v>203</v>
      </c>
      <c r="L3067" s="27">
        <v>1.0387999999999999</v>
      </c>
      <c r="M3067" s="25">
        <v>-390</v>
      </c>
      <c r="N3067" s="25">
        <v>2201</v>
      </c>
      <c r="O3067" s="24">
        <v>0</v>
      </c>
      <c r="P3067" s="24">
        <v>3</v>
      </c>
      <c r="Q3067" s="24">
        <v>1</v>
      </c>
      <c r="R3067" s="66">
        <v>910.38589663760899</v>
      </c>
      <c r="S3067" s="66">
        <v>5.8557585521583206</v>
      </c>
      <c r="T3067" s="66">
        <v>242.31818181818181</v>
      </c>
      <c r="U3067" s="66">
        <v>333.1875</v>
      </c>
      <c r="V3067" s="66">
        <v>140.28947368421049</v>
      </c>
      <c r="W3067" s="24">
        <v>5</v>
      </c>
      <c r="X3067" s="24">
        <v>3</v>
      </c>
      <c r="Y3067" s="24">
        <v>4</v>
      </c>
      <c r="Z3067" s="24">
        <v>3</v>
      </c>
      <c r="AA3067" s="28">
        <v>3.75</v>
      </c>
      <c r="AB3067" s="28">
        <v>0.8</v>
      </c>
      <c r="AC3067" s="28">
        <v>3</v>
      </c>
      <c r="AD3067" s="28">
        <v>30</v>
      </c>
      <c r="AE3067" s="28">
        <v>30.00096933</v>
      </c>
      <c r="AF3067" t="s">
        <v>1684</v>
      </c>
    </row>
    <row r="3068" spans="1:32" ht="18" customHeight="1">
      <c r="A3068" s="22">
        <v>46194</v>
      </c>
      <c r="B3068" s="23" t="s">
        <v>9</v>
      </c>
      <c r="C3068" s="24">
        <v>525</v>
      </c>
      <c r="D3068" s="25">
        <v>1252</v>
      </c>
      <c r="E3068" s="26">
        <v>-214</v>
      </c>
      <c r="F3068" s="24">
        <v>5</v>
      </c>
      <c r="G3068" s="24">
        <v>2</v>
      </c>
      <c r="H3068" s="23" t="s">
        <v>3189</v>
      </c>
      <c r="I3068" s="23" t="s">
        <v>2266</v>
      </c>
      <c r="J3068" s="23" t="s">
        <v>3180</v>
      </c>
      <c r="K3068" s="23" t="s">
        <v>154</v>
      </c>
      <c r="L3068" s="27">
        <v>0.94299999999999995</v>
      </c>
      <c r="M3068" s="25">
        <v>-162</v>
      </c>
      <c r="N3068" s="25">
        <v>146</v>
      </c>
      <c r="O3068" s="24">
        <v>0</v>
      </c>
      <c r="P3068" s="24">
        <v>5</v>
      </c>
      <c r="Q3068" s="24">
        <v>1</v>
      </c>
      <c r="R3068" s="66">
        <v>194.9500830220008</v>
      </c>
      <c r="S3068" s="66">
        <v>6.4221567931248709</v>
      </c>
      <c r="T3068" s="66">
        <v>250.4</v>
      </c>
      <c r="U3068" s="66">
        <v>626</v>
      </c>
      <c r="V3068" s="66">
        <v>178.85714285714289</v>
      </c>
      <c r="W3068" s="24">
        <v>4</v>
      </c>
      <c r="X3068" s="24">
        <v>0</v>
      </c>
      <c r="Y3068" s="24">
        <v>0</v>
      </c>
      <c r="Z3068" s="24">
        <v>0</v>
      </c>
      <c r="AA3068" s="28">
        <v>1</v>
      </c>
      <c r="AB3068" s="28">
        <v>0.5</v>
      </c>
      <c r="AC3068" s="28">
        <v>0.5</v>
      </c>
      <c r="AD3068" s="28">
        <v>15</v>
      </c>
      <c r="AE3068" s="28">
        <v>15.000969319999999</v>
      </c>
      <c r="AF3068" t="s">
        <v>743</v>
      </c>
    </row>
    <row r="3069" spans="1:32" ht="18" customHeight="1">
      <c r="A3069" s="22">
        <v>46194</v>
      </c>
      <c r="B3069" s="23" t="s">
        <v>9</v>
      </c>
      <c r="C3069" s="24">
        <v>526</v>
      </c>
      <c r="D3069" s="25">
        <v>4504</v>
      </c>
      <c r="E3069" s="26">
        <v>-465</v>
      </c>
      <c r="F3069" s="24">
        <v>16</v>
      </c>
      <c r="G3069" s="24">
        <v>11</v>
      </c>
      <c r="H3069" s="23" t="s">
        <v>4465</v>
      </c>
      <c r="I3069" s="23" t="s">
        <v>1730</v>
      </c>
      <c r="J3069" s="23" t="s">
        <v>3381</v>
      </c>
      <c r="K3069" s="23" t="s">
        <v>154</v>
      </c>
      <c r="L3069" s="27">
        <v>0.96560000000000001</v>
      </c>
      <c r="M3069" s="25">
        <v>-593</v>
      </c>
      <c r="N3069" s="25">
        <v>736</v>
      </c>
      <c r="O3069" s="24">
        <v>0</v>
      </c>
      <c r="P3069" s="24">
        <v>6</v>
      </c>
      <c r="Q3069" s="24">
        <v>1</v>
      </c>
      <c r="R3069" s="66">
        <v>753.38392486508928</v>
      </c>
      <c r="S3069" s="66">
        <v>5.9783595738474844</v>
      </c>
      <c r="T3069" s="66">
        <v>281.5</v>
      </c>
      <c r="U3069" s="66">
        <v>409.45454545454538</v>
      </c>
      <c r="V3069" s="66">
        <v>166.81481481481481</v>
      </c>
      <c r="W3069" s="24">
        <v>0</v>
      </c>
      <c r="X3069" s="24">
        <v>1</v>
      </c>
      <c r="Y3069" s="24">
        <v>0</v>
      </c>
      <c r="Z3069" s="24">
        <v>1</v>
      </c>
      <c r="AA3069" s="28">
        <v>0.5</v>
      </c>
      <c r="AB3069" s="28">
        <v>0.6</v>
      </c>
      <c r="AC3069" s="28">
        <v>0.3</v>
      </c>
      <c r="AD3069" s="28">
        <v>23</v>
      </c>
      <c r="AE3069" s="28">
        <v>23.000969309999999</v>
      </c>
      <c r="AF3069" t="s">
        <v>2379</v>
      </c>
    </row>
    <row r="3070" spans="1:32" ht="18" customHeight="1">
      <c r="A3070" s="22">
        <v>46194</v>
      </c>
      <c r="B3070" s="23" t="s">
        <v>9</v>
      </c>
      <c r="C3070" s="24">
        <v>527</v>
      </c>
      <c r="D3070" s="25">
        <v>4721</v>
      </c>
      <c r="E3070" s="26">
        <v>-276</v>
      </c>
      <c r="F3070" s="24">
        <v>17</v>
      </c>
      <c r="G3070" s="24">
        <v>12</v>
      </c>
      <c r="H3070" s="23" t="s">
        <v>1611</v>
      </c>
      <c r="I3070" s="23" t="s">
        <v>211</v>
      </c>
      <c r="J3070" s="23" t="s">
        <v>2583</v>
      </c>
      <c r="K3070" s="23" t="s">
        <v>154</v>
      </c>
      <c r="L3070" s="27">
        <v>0.98050000000000004</v>
      </c>
      <c r="M3070" s="25">
        <v>-1140</v>
      </c>
      <c r="N3070" s="25">
        <v>-796</v>
      </c>
      <c r="O3070" s="24">
        <v>0</v>
      </c>
      <c r="P3070" s="24">
        <v>7</v>
      </c>
      <c r="Q3070" s="24">
        <v>1</v>
      </c>
      <c r="R3070" s="66">
        <v>803.59272519717729</v>
      </c>
      <c r="S3070" s="66">
        <v>5.874866523762531</v>
      </c>
      <c r="T3070" s="66">
        <v>277.70588235294122</v>
      </c>
      <c r="U3070" s="66">
        <v>393.41666666666669</v>
      </c>
      <c r="V3070" s="66">
        <v>162.7931034482759</v>
      </c>
      <c r="W3070" s="24">
        <v>0</v>
      </c>
      <c r="X3070" s="24">
        <v>2</v>
      </c>
      <c r="Y3070" s="24">
        <v>1</v>
      </c>
      <c r="Z3070" s="24">
        <v>2</v>
      </c>
      <c r="AA3070" s="28">
        <v>1.25</v>
      </c>
      <c r="AB3070" s="28">
        <v>0.6</v>
      </c>
      <c r="AC3070" s="28">
        <v>0.75</v>
      </c>
      <c r="AD3070" s="28">
        <v>17.5</v>
      </c>
      <c r="AE3070" s="28">
        <v>17.500969300000001</v>
      </c>
      <c r="AF3070" t="s">
        <v>641</v>
      </c>
    </row>
    <row r="3071" spans="1:32" ht="18" customHeight="1">
      <c r="A3071" s="22">
        <v>46194</v>
      </c>
      <c r="B3071" s="23" t="s">
        <v>9</v>
      </c>
      <c r="C3071" s="24">
        <v>528</v>
      </c>
      <c r="D3071" s="25">
        <v>5276</v>
      </c>
      <c r="E3071" s="26">
        <v>-244</v>
      </c>
      <c r="F3071" s="24">
        <v>18</v>
      </c>
      <c r="G3071" s="24">
        <v>14</v>
      </c>
      <c r="H3071" s="23" t="s">
        <v>1254</v>
      </c>
      <c r="I3071" s="23" t="s">
        <v>4466</v>
      </c>
      <c r="J3071" s="23" t="s">
        <v>4467</v>
      </c>
      <c r="K3071" s="23" t="s">
        <v>154</v>
      </c>
      <c r="L3071" s="27">
        <v>0.98460000000000003</v>
      </c>
      <c r="M3071" s="25">
        <v>-768</v>
      </c>
      <c r="N3071" s="25">
        <v>-774</v>
      </c>
      <c r="O3071" s="24">
        <v>0</v>
      </c>
      <c r="P3071" s="24">
        <v>8</v>
      </c>
      <c r="Q3071" s="24">
        <v>1</v>
      </c>
      <c r="R3071" s="66">
        <v>929.00290577002897</v>
      </c>
      <c r="S3071" s="66">
        <v>5.6792072093970969</v>
      </c>
      <c r="T3071" s="66">
        <v>293.11111111111109</v>
      </c>
      <c r="U3071" s="66">
        <v>376.85714285714278</v>
      </c>
      <c r="V3071" s="66">
        <v>164.875</v>
      </c>
      <c r="W3071" s="24">
        <v>0</v>
      </c>
      <c r="X3071" s="24">
        <v>2</v>
      </c>
      <c r="Y3071" s="24">
        <v>1</v>
      </c>
      <c r="Z3071" s="24">
        <v>6</v>
      </c>
      <c r="AA3071" s="28">
        <v>2.25</v>
      </c>
      <c r="AB3071" s="28">
        <v>0.8</v>
      </c>
      <c r="AC3071" s="28">
        <v>1.8</v>
      </c>
      <c r="AD3071" s="28">
        <v>28</v>
      </c>
      <c r="AE3071" s="28">
        <v>28.00096929</v>
      </c>
      <c r="AF3071" t="s">
        <v>633</v>
      </c>
    </row>
    <row r="3072" spans="1:32" ht="18" customHeight="1">
      <c r="A3072" s="22">
        <v>46194</v>
      </c>
      <c r="B3072" s="23" t="s">
        <v>9</v>
      </c>
      <c r="C3072" s="24">
        <v>530</v>
      </c>
      <c r="D3072" s="25">
        <v>7526</v>
      </c>
      <c r="E3072" s="26">
        <v>3193</v>
      </c>
      <c r="F3072" s="24">
        <v>38</v>
      </c>
      <c r="G3072" s="24">
        <v>27</v>
      </c>
      <c r="H3072" s="23" t="s">
        <v>4468</v>
      </c>
      <c r="I3072" s="23" t="s">
        <v>4335</v>
      </c>
      <c r="J3072" s="23" t="s">
        <v>4457</v>
      </c>
      <c r="K3072" s="23" t="s">
        <v>154</v>
      </c>
      <c r="L3072" s="27">
        <v>1.1414</v>
      </c>
      <c r="M3072" s="25">
        <v>65</v>
      </c>
      <c r="N3072" s="25">
        <v>-117</v>
      </c>
      <c r="O3072" s="24">
        <v>0</v>
      </c>
      <c r="P3072" s="24">
        <v>0</v>
      </c>
      <c r="Q3072" s="24">
        <v>1</v>
      </c>
      <c r="R3072" s="66">
        <v>1313.7502594437531</v>
      </c>
      <c r="S3072" s="66">
        <v>5.7286382597454546</v>
      </c>
      <c r="T3072" s="66">
        <v>198.0526315789474</v>
      </c>
      <c r="U3072" s="66">
        <v>278.74074074074082</v>
      </c>
      <c r="V3072" s="66">
        <v>115.78461538461541</v>
      </c>
      <c r="W3072" s="24">
        <v>7</v>
      </c>
      <c r="X3072" s="24">
        <v>5</v>
      </c>
      <c r="Y3072" s="24">
        <v>6</v>
      </c>
      <c r="Z3072" s="24">
        <v>5</v>
      </c>
      <c r="AA3072" s="28">
        <v>5.75</v>
      </c>
      <c r="AB3072" s="28">
        <v>1</v>
      </c>
      <c r="AC3072" s="28">
        <v>5.75</v>
      </c>
      <c r="AD3072" s="28">
        <v>72.5</v>
      </c>
      <c r="AE3072" s="28">
        <v>72.500969280000007</v>
      </c>
      <c r="AF3072" t="s">
        <v>4188</v>
      </c>
    </row>
    <row r="3073" spans="1:32" ht="18" customHeight="1">
      <c r="A3073" s="22">
        <v>46194</v>
      </c>
      <c r="B3073" s="23" t="s">
        <v>9</v>
      </c>
      <c r="C3073" s="24">
        <v>531</v>
      </c>
      <c r="D3073" s="25">
        <v>759</v>
      </c>
      <c r="E3073" s="26">
        <v>-717</v>
      </c>
      <c r="F3073" s="24">
        <v>1</v>
      </c>
      <c r="G3073" s="24">
        <v>0</v>
      </c>
      <c r="H3073" s="23" t="s">
        <v>4469</v>
      </c>
      <c r="I3073" s="23" t="s">
        <v>4469</v>
      </c>
      <c r="J3073" s="23" t="s">
        <v>214</v>
      </c>
      <c r="K3073" s="23" t="s">
        <v>154</v>
      </c>
      <c r="L3073" s="27">
        <v>0.68510000000000004</v>
      </c>
      <c r="M3073" s="25">
        <v>1473</v>
      </c>
      <c r="N3073" s="25">
        <v>345</v>
      </c>
      <c r="O3073" s="24">
        <v>0</v>
      </c>
      <c r="P3073" s="24">
        <v>1</v>
      </c>
      <c r="Q3073" s="24">
        <v>1</v>
      </c>
      <c r="R3073" s="66">
        <v>120.2602739726027</v>
      </c>
      <c r="S3073" s="66">
        <v>6.3113110832668884</v>
      </c>
      <c r="T3073" s="66">
        <v>759</v>
      </c>
      <c r="U3073" s="66"/>
      <c r="V3073" s="66">
        <v>759</v>
      </c>
      <c r="W3073" s="24">
        <v>0</v>
      </c>
      <c r="X3073" s="24"/>
      <c r="Y3073" s="24">
        <v>0</v>
      </c>
      <c r="Z3073" s="24">
        <v>0</v>
      </c>
      <c r="AA3073" s="28">
        <v>0</v>
      </c>
      <c r="AB3073" s="28">
        <v>0.5</v>
      </c>
      <c r="AC3073" s="28">
        <v>0</v>
      </c>
      <c r="AD3073" s="28">
        <v>10</v>
      </c>
      <c r="AE3073" s="28">
        <v>10.000969270000001</v>
      </c>
      <c r="AF3073" t="s">
        <v>584</v>
      </c>
    </row>
    <row r="3074" spans="1:32" ht="18" customHeight="1">
      <c r="A3074" s="22">
        <v>46194</v>
      </c>
      <c r="B3074" s="23" t="s">
        <v>9</v>
      </c>
      <c r="C3074" s="24">
        <v>532</v>
      </c>
      <c r="D3074" s="25">
        <v>6395</v>
      </c>
      <c r="E3074" s="26">
        <v>1101</v>
      </c>
      <c r="F3074" s="24">
        <v>28</v>
      </c>
      <c r="G3074" s="24">
        <v>22</v>
      </c>
      <c r="H3074" s="23" t="s">
        <v>2965</v>
      </c>
      <c r="I3074" s="23" t="s">
        <v>2461</v>
      </c>
      <c r="J3074" s="23" t="s">
        <v>2963</v>
      </c>
      <c r="K3074" s="23" t="s">
        <v>154</v>
      </c>
      <c r="L3074" s="27">
        <v>1.0573999999999999</v>
      </c>
      <c r="M3074" s="25">
        <v>-466</v>
      </c>
      <c r="N3074" s="25">
        <v>614</v>
      </c>
      <c r="O3074" s="24">
        <v>0</v>
      </c>
      <c r="P3074" s="24">
        <v>2</v>
      </c>
      <c r="Q3074" s="24">
        <v>1</v>
      </c>
      <c r="R3074" s="66">
        <v>1054.792756330427</v>
      </c>
      <c r="S3074" s="66">
        <v>6.0628023482526494</v>
      </c>
      <c r="T3074" s="66">
        <v>228.39285714285711</v>
      </c>
      <c r="U3074" s="66">
        <v>290.68181818181819</v>
      </c>
      <c r="V3074" s="66">
        <v>127.9</v>
      </c>
      <c r="W3074" s="24">
        <v>6</v>
      </c>
      <c r="X3074" s="24">
        <v>4</v>
      </c>
      <c r="Y3074" s="24">
        <v>5</v>
      </c>
      <c r="Z3074" s="24">
        <v>0</v>
      </c>
      <c r="AA3074" s="28">
        <v>3.75</v>
      </c>
      <c r="AB3074" s="28">
        <v>0.8</v>
      </c>
      <c r="AC3074" s="28">
        <v>3</v>
      </c>
      <c r="AD3074" s="28">
        <v>30</v>
      </c>
      <c r="AE3074" s="28">
        <v>30.000969260000002</v>
      </c>
      <c r="AF3074" t="s">
        <v>1684</v>
      </c>
    </row>
    <row r="3075" spans="1:32" ht="18" customHeight="1">
      <c r="A3075" s="22">
        <v>46194</v>
      </c>
      <c r="B3075" s="23" t="s">
        <v>9</v>
      </c>
      <c r="C3075" s="24">
        <v>533</v>
      </c>
      <c r="D3075" s="25">
        <v>3787</v>
      </c>
      <c r="E3075" s="26">
        <v>-520</v>
      </c>
      <c r="F3075" s="24">
        <v>14</v>
      </c>
      <c r="G3075" s="24">
        <v>7</v>
      </c>
      <c r="H3075" s="23" t="s">
        <v>1893</v>
      </c>
      <c r="I3075" s="23" t="s">
        <v>4470</v>
      </c>
      <c r="J3075" s="23" t="s">
        <v>3830</v>
      </c>
      <c r="K3075" s="23" t="s">
        <v>154</v>
      </c>
      <c r="L3075" s="27">
        <v>0.95420000000000005</v>
      </c>
      <c r="M3075" s="25">
        <v>694</v>
      </c>
      <c r="N3075" s="25">
        <v>82</v>
      </c>
      <c r="O3075" s="24">
        <v>0</v>
      </c>
      <c r="P3075" s="24">
        <v>3</v>
      </c>
      <c r="Q3075" s="24">
        <v>1</v>
      </c>
      <c r="R3075" s="66">
        <v>627.89793482772939</v>
      </c>
      <c r="S3075" s="66">
        <v>6.0312349984699418</v>
      </c>
      <c r="T3075" s="66">
        <v>270.5</v>
      </c>
      <c r="U3075" s="66">
        <v>541</v>
      </c>
      <c r="V3075" s="66">
        <v>180.33333333333329</v>
      </c>
      <c r="W3075" s="24">
        <v>2</v>
      </c>
      <c r="X3075" s="24">
        <v>0</v>
      </c>
      <c r="Y3075" s="24">
        <v>0</v>
      </c>
      <c r="Z3075" s="24">
        <v>0</v>
      </c>
      <c r="AA3075" s="28">
        <v>0.5</v>
      </c>
      <c r="AB3075" s="28">
        <v>0.6</v>
      </c>
      <c r="AC3075" s="28">
        <v>0.3</v>
      </c>
      <c r="AD3075" s="28">
        <v>13</v>
      </c>
      <c r="AE3075" s="28">
        <v>13.000969250000001</v>
      </c>
      <c r="AF3075" t="s">
        <v>1225</v>
      </c>
    </row>
    <row r="3076" spans="1:32" ht="18" customHeight="1">
      <c r="A3076" s="22">
        <v>46194</v>
      </c>
      <c r="B3076" s="23" t="s">
        <v>9</v>
      </c>
      <c r="C3076" s="24">
        <v>535</v>
      </c>
      <c r="D3076" s="25">
        <v>7523</v>
      </c>
      <c r="E3076" s="26">
        <v>1015</v>
      </c>
      <c r="F3076" s="24">
        <v>34</v>
      </c>
      <c r="G3076" s="24">
        <v>17</v>
      </c>
      <c r="H3076" s="23" t="s">
        <v>627</v>
      </c>
      <c r="I3076" s="23" t="s">
        <v>2502</v>
      </c>
      <c r="J3076" s="23" t="s">
        <v>1788</v>
      </c>
      <c r="K3076" s="23" t="s">
        <v>370</v>
      </c>
      <c r="L3076" s="27">
        <v>1.0449999999999999</v>
      </c>
      <c r="M3076" s="25">
        <v>344</v>
      </c>
      <c r="N3076" s="25">
        <v>-457</v>
      </c>
      <c r="O3076" s="24">
        <v>0</v>
      </c>
      <c r="P3076" s="24">
        <v>5</v>
      </c>
      <c r="Q3076" s="24">
        <v>1</v>
      </c>
      <c r="R3076" s="66">
        <v>1280.552096305521</v>
      </c>
      <c r="S3076" s="66">
        <v>5.8748097962623786</v>
      </c>
      <c r="T3076" s="66">
        <v>221.2647058823529</v>
      </c>
      <c r="U3076" s="66">
        <v>442.52941176470591</v>
      </c>
      <c r="V3076" s="66">
        <v>147.50980392156859</v>
      </c>
      <c r="W3076" s="24">
        <v>7</v>
      </c>
      <c r="X3076" s="24">
        <v>0</v>
      </c>
      <c r="Y3076" s="24">
        <v>3</v>
      </c>
      <c r="Z3076" s="24">
        <v>2</v>
      </c>
      <c r="AA3076" s="28">
        <v>3</v>
      </c>
      <c r="AB3076" s="28">
        <v>1</v>
      </c>
      <c r="AC3076" s="28">
        <v>3</v>
      </c>
      <c r="AD3076" s="28">
        <v>30</v>
      </c>
      <c r="AE3076" s="28">
        <v>30.00096924</v>
      </c>
      <c r="AF3076" t="s">
        <v>1684</v>
      </c>
    </row>
    <row r="3077" spans="1:32" ht="18" customHeight="1">
      <c r="A3077" s="22">
        <v>46194</v>
      </c>
      <c r="B3077" s="23" t="s">
        <v>9</v>
      </c>
      <c r="C3077" s="24">
        <v>536</v>
      </c>
      <c r="D3077" s="25">
        <v>1116</v>
      </c>
      <c r="E3077" s="26">
        <v>-486</v>
      </c>
      <c r="F3077" s="24">
        <v>2</v>
      </c>
      <c r="G3077" s="24">
        <v>3</v>
      </c>
      <c r="H3077" s="23" t="s">
        <v>265</v>
      </c>
      <c r="I3077" s="23" t="s">
        <v>4471</v>
      </c>
      <c r="J3077" s="23" t="s">
        <v>4472</v>
      </c>
      <c r="K3077" s="23" t="s">
        <v>203</v>
      </c>
      <c r="L3077" s="27">
        <v>0.8548</v>
      </c>
      <c r="M3077" s="25">
        <v>740</v>
      </c>
      <c r="N3077" s="25">
        <v>-1417</v>
      </c>
      <c r="O3077" s="24">
        <v>0</v>
      </c>
      <c r="P3077" s="24">
        <v>6</v>
      </c>
      <c r="Q3077" s="24">
        <v>1</v>
      </c>
      <c r="R3077" s="66">
        <v>195.9666874221669</v>
      </c>
      <c r="S3077" s="66">
        <v>5.6948454590949167</v>
      </c>
      <c r="T3077" s="66">
        <v>558</v>
      </c>
      <c r="U3077" s="66">
        <v>372</v>
      </c>
      <c r="V3077" s="66">
        <v>223.2</v>
      </c>
      <c r="W3077" s="24">
        <v>0</v>
      </c>
      <c r="X3077" s="24">
        <v>2</v>
      </c>
      <c r="Y3077" s="24">
        <v>0</v>
      </c>
      <c r="Z3077" s="24">
        <v>6</v>
      </c>
      <c r="AA3077" s="28">
        <v>2</v>
      </c>
      <c r="AB3077" s="28">
        <v>0.5</v>
      </c>
      <c r="AC3077" s="28">
        <v>1</v>
      </c>
      <c r="AD3077" s="28">
        <v>30</v>
      </c>
      <c r="AE3077" s="28">
        <v>30.000969229999999</v>
      </c>
      <c r="AF3077" t="s">
        <v>2386</v>
      </c>
    </row>
    <row r="3078" spans="1:32" ht="18" customHeight="1">
      <c r="A3078" s="22">
        <v>46194</v>
      </c>
      <c r="B3078" s="23" t="s">
        <v>16</v>
      </c>
      <c r="C3078" s="24">
        <v>551</v>
      </c>
      <c r="D3078" s="25">
        <v>2230</v>
      </c>
      <c r="E3078" s="26">
        <v>134</v>
      </c>
      <c r="F3078" s="24">
        <v>11</v>
      </c>
      <c r="G3078" s="24">
        <v>3</v>
      </c>
      <c r="H3078" s="23" t="s">
        <v>906</v>
      </c>
      <c r="I3078" s="23" t="s">
        <v>4473</v>
      </c>
      <c r="J3078" s="23" t="s">
        <v>4474</v>
      </c>
      <c r="K3078" s="23" t="s">
        <v>154</v>
      </c>
      <c r="L3078" s="27">
        <v>1.02</v>
      </c>
      <c r="M3078" s="25">
        <v>-171</v>
      </c>
      <c r="N3078" s="25">
        <v>-1448</v>
      </c>
      <c r="O3078" s="24">
        <v>0</v>
      </c>
      <c r="P3078" s="24">
        <v>1</v>
      </c>
      <c r="Q3078" s="24">
        <v>1</v>
      </c>
      <c r="R3078" s="66">
        <v>339.05126608551268</v>
      </c>
      <c r="S3078" s="66">
        <v>6.5771764422126298</v>
      </c>
      <c r="T3078" s="66">
        <v>202.72727272727269</v>
      </c>
      <c r="U3078" s="66">
        <v>743.33333333333337</v>
      </c>
      <c r="V3078" s="66">
        <v>159.28571428571431</v>
      </c>
      <c r="W3078" s="24">
        <v>7</v>
      </c>
      <c r="X3078" s="24">
        <v>0</v>
      </c>
      <c r="Y3078" s="24">
        <v>2</v>
      </c>
      <c r="Z3078" s="24">
        <v>0</v>
      </c>
      <c r="AA3078" s="28">
        <v>2.25</v>
      </c>
      <c r="AB3078" s="28">
        <v>0.5</v>
      </c>
      <c r="AC3078" s="28">
        <v>1.125</v>
      </c>
      <c r="AD3078" s="28">
        <v>11.2</v>
      </c>
      <c r="AE3078" s="28">
        <v>11.200969219999999</v>
      </c>
      <c r="AF3078" t="s">
        <v>1460</v>
      </c>
    </row>
    <row r="3079" spans="1:32" ht="18" customHeight="1">
      <c r="A3079" s="22">
        <v>46194</v>
      </c>
      <c r="B3079" s="23" t="s">
        <v>16</v>
      </c>
      <c r="C3079" s="24">
        <v>552</v>
      </c>
      <c r="D3079" s="25">
        <v>7241</v>
      </c>
      <c r="E3079" s="26">
        <v>-118</v>
      </c>
      <c r="F3079" s="24">
        <v>22</v>
      </c>
      <c r="G3079" s="24">
        <v>32</v>
      </c>
      <c r="H3079" s="23" t="s">
        <v>654</v>
      </c>
      <c r="I3079" s="23" t="s">
        <v>1115</v>
      </c>
      <c r="J3079" s="23" t="s">
        <v>1702</v>
      </c>
      <c r="K3079" s="23" t="s">
        <v>154</v>
      </c>
      <c r="L3079" s="27">
        <v>0.99460000000000004</v>
      </c>
      <c r="M3079" s="25">
        <v>-335</v>
      </c>
      <c r="N3079" s="25">
        <v>-618</v>
      </c>
      <c r="O3079" s="24">
        <v>0</v>
      </c>
      <c r="P3079" s="24">
        <v>2</v>
      </c>
      <c r="Q3079" s="24">
        <v>1</v>
      </c>
      <c r="R3079" s="66">
        <v>1196.7997613117479</v>
      </c>
      <c r="S3079" s="66">
        <v>6.0503020088034862</v>
      </c>
      <c r="T3079" s="66">
        <v>329.13636363636363</v>
      </c>
      <c r="U3079" s="66">
        <v>226.28125</v>
      </c>
      <c r="V3079" s="66">
        <v>134.09259259259261</v>
      </c>
      <c r="W3079" s="24">
        <v>0</v>
      </c>
      <c r="X3079" s="24">
        <v>6</v>
      </c>
      <c r="Y3079" s="24">
        <v>5</v>
      </c>
      <c r="Z3079" s="24">
        <v>3</v>
      </c>
      <c r="AA3079" s="28">
        <v>3.5</v>
      </c>
      <c r="AB3079" s="28">
        <v>1</v>
      </c>
      <c r="AC3079" s="28">
        <v>3.5</v>
      </c>
      <c r="AD3079" s="28">
        <v>35</v>
      </c>
      <c r="AE3079" s="28">
        <v>35.000969210000001</v>
      </c>
      <c r="AF3079" t="s">
        <v>668</v>
      </c>
    </row>
    <row r="3080" spans="1:32" ht="18" customHeight="1">
      <c r="A3080" s="22">
        <v>46194</v>
      </c>
      <c r="B3080" s="23" t="s">
        <v>16</v>
      </c>
      <c r="C3080" s="24">
        <v>553</v>
      </c>
      <c r="D3080" s="25">
        <v>2303</v>
      </c>
      <c r="E3080" s="26">
        <v>-539</v>
      </c>
      <c r="F3080" s="24">
        <v>6</v>
      </c>
      <c r="G3080" s="24">
        <v>7</v>
      </c>
      <c r="H3080" s="23" t="s">
        <v>913</v>
      </c>
      <c r="I3080" s="23" t="s">
        <v>1576</v>
      </c>
      <c r="J3080" s="23" t="s">
        <v>415</v>
      </c>
      <c r="K3080" s="23" t="s">
        <v>154</v>
      </c>
      <c r="L3080" s="27">
        <v>0.92200000000000004</v>
      </c>
      <c r="M3080" s="25">
        <v>502</v>
      </c>
      <c r="N3080" s="25">
        <v>481</v>
      </c>
      <c r="O3080" s="24">
        <v>0</v>
      </c>
      <c r="P3080" s="24">
        <v>3</v>
      </c>
      <c r="Q3080" s="24">
        <v>1</v>
      </c>
      <c r="R3080" s="66">
        <v>387.49823578248242</v>
      </c>
      <c r="S3080" s="66">
        <v>5.9432528650085574</v>
      </c>
      <c r="T3080" s="66">
        <v>383.83333333333331</v>
      </c>
      <c r="U3080" s="66">
        <v>329</v>
      </c>
      <c r="V3080" s="66">
        <v>177.15384615384619</v>
      </c>
      <c r="W3080" s="24">
        <v>0</v>
      </c>
      <c r="X3080" s="24">
        <v>3</v>
      </c>
      <c r="Y3080" s="24">
        <v>0</v>
      </c>
      <c r="Z3080" s="24">
        <v>5</v>
      </c>
      <c r="AA3080" s="28">
        <v>2</v>
      </c>
      <c r="AB3080" s="28">
        <v>0.5</v>
      </c>
      <c r="AC3080" s="28">
        <v>1</v>
      </c>
      <c r="AD3080" s="28">
        <v>20</v>
      </c>
      <c r="AE3080" s="28">
        <v>20.0009692</v>
      </c>
      <c r="AF3080" t="s">
        <v>594</v>
      </c>
    </row>
    <row r="3081" spans="1:32" ht="18" customHeight="1">
      <c r="A3081" s="22">
        <v>46194</v>
      </c>
      <c r="B3081" s="23" t="s">
        <v>16</v>
      </c>
      <c r="C3081" s="24">
        <v>555</v>
      </c>
      <c r="D3081" s="25">
        <v>2268</v>
      </c>
      <c r="E3081" s="26">
        <v>-486</v>
      </c>
      <c r="F3081" s="24">
        <v>8</v>
      </c>
      <c r="G3081" s="24">
        <v>4</v>
      </c>
      <c r="H3081" s="23" t="s">
        <v>1277</v>
      </c>
      <c r="I3081" s="23" t="s">
        <v>1278</v>
      </c>
      <c r="J3081" s="23" t="s">
        <v>3829</v>
      </c>
      <c r="K3081" s="23" t="s">
        <v>154</v>
      </c>
      <c r="L3081" s="27">
        <v>0.92859999999999998</v>
      </c>
      <c r="M3081" s="25">
        <v>-736</v>
      </c>
      <c r="N3081" s="25">
        <v>-414</v>
      </c>
      <c r="O3081" s="24">
        <v>0</v>
      </c>
      <c r="P3081" s="24">
        <v>5</v>
      </c>
      <c r="Q3081" s="24">
        <v>1</v>
      </c>
      <c r="R3081" s="66">
        <v>356.06133250311331</v>
      </c>
      <c r="S3081" s="66">
        <v>6.3696891320827973</v>
      </c>
      <c r="T3081" s="66">
        <v>283.5</v>
      </c>
      <c r="U3081" s="66">
        <v>567</v>
      </c>
      <c r="V3081" s="66">
        <v>189</v>
      </c>
      <c r="W3081" s="24">
        <v>0</v>
      </c>
      <c r="X3081" s="24">
        <v>0</v>
      </c>
      <c r="Y3081" s="24">
        <v>0</v>
      </c>
      <c r="Z3081" s="24">
        <v>0</v>
      </c>
      <c r="AA3081" s="28">
        <v>0</v>
      </c>
      <c r="AB3081" s="28">
        <v>0.5</v>
      </c>
      <c r="AC3081" s="28">
        <v>0</v>
      </c>
      <c r="AD3081" s="28">
        <v>10</v>
      </c>
      <c r="AE3081" s="28">
        <v>10.000969189999999</v>
      </c>
      <c r="AF3081" t="s">
        <v>584</v>
      </c>
    </row>
    <row r="3082" spans="1:32" ht="18" customHeight="1">
      <c r="A3082" s="22">
        <v>46194</v>
      </c>
      <c r="B3082" s="23" t="s">
        <v>16</v>
      </c>
      <c r="C3082" s="24">
        <v>556</v>
      </c>
      <c r="D3082" s="25">
        <v>4083</v>
      </c>
      <c r="E3082" s="26">
        <v>-357</v>
      </c>
      <c r="F3082" s="24">
        <v>15</v>
      </c>
      <c r="G3082" s="24">
        <v>10</v>
      </c>
      <c r="H3082" s="23" t="s">
        <v>2836</v>
      </c>
      <c r="I3082" s="23" t="s">
        <v>2665</v>
      </c>
      <c r="J3082" s="23" t="s">
        <v>1152</v>
      </c>
      <c r="K3082" s="23" t="s">
        <v>154</v>
      </c>
      <c r="L3082" s="27">
        <v>0.97089999999999999</v>
      </c>
      <c r="M3082" s="25">
        <v>-105</v>
      </c>
      <c r="N3082" s="25">
        <v>133</v>
      </c>
      <c r="O3082" s="24">
        <v>0</v>
      </c>
      <c r="P3082" s="24">
        <v>6</v>
      </c>
      <c r="Q3082" s="24">
        <v>1</v>
      </c>
      <c r="R3082" s="66">
        <v>653.32503113325038</v>
      </c>
      <c r="S3082" s="66">
        <v>6.2495692120010666</v>
      </c>
      <c r="T3082" s="66">
        <v>272.2</v>
      </c>
      <c r="U3082" s="66">
        <v>408.3</v>
      </c>
      <c r="V3082" s="66">
        <v>163.32</v>
      </c>
      <c r="W3082" s="24">
        <v>1</v>
      </c>
      <c r="X3082" s="24">
        <v>2</v>
      </c>
      <c r="Y3082" s="24">
        <v>2</v>
      </c>
      <c r="Z3082" s="24">
        <v>0</v>
      </c>
      <c r="AA3082" s="28">
        <v>1.25</v>
      </c>
      <c r="AB3082" s="28">
        <v>0.6</v>
      </c>
      <c r="AC3082" s="28">
        <v>0.75</v>
      </c>
      <c r="AD3082" s="28">
        <v>27.5</v>
      </c>
      <c r="AE3082" s="28">
        <v>27.500969179999998</v>
      </c>
      <c r="AF3082" t="s">
        <v>763</v>
      </c>
    </row>
    <row r="3083" spans="1:32" ht="18" customHeight="1">
      <c r="A3083" s="22">
        <v>46194</v>
      </c>
      <c r="B3083" s="23" t="s">
        <v>16</v>
      </c>
      <c r="C3083" s="24">
        <v>557</v>
      </c>
      <c r="D3083" s="25">
        <v>649</v>
      </c>
      <c r="E3083" s="26">
        <v>-686</v>
      </c>
      <c r="F3083" s="24">
        <v>0</v>
      </c>
      <c r="G3083" s="24">
        <v>1</v>
      </c>
      <c r="H3083" s="23" t="s">
        <v>4475</v>
      </c>
      <c r="I3083" s="23" t="s">
        <v>214</v>
      </c>
      <c r="J3083" s="23" t="s">
        <v>4475</v>
      </c>
      <c r="K3083" s="23" t="s">
        <v>154</v>
      </c>
      <c r="L3083" s="27">
        <v>0.64770000000000005</v>
      </c>
      <c r="M3083" s="25">
        <v>-1423</v>
      </c>
      <c r="N3083" s="25">
        <v>-653</v>
      </c>
      <c r="O3083" s="24">
        <v>0</v>
      </c>
      <c r="P3083" s="24">
        <v>7</v>
      </c>
      <c r="Q3083" s="24">
        <v>1</v>
      </c>
      <c r="R3083" s="66">
        <v>107.36929223744291</v>
      </c>
      <c r="S3083" s="66">
        <v>6.0445587977311268</v>
      </c>
      <c r="T3083" s="66"/>
      <c r="U3083" s="66">
        <v>649</v>
      </c>
      <c r="V3083" s="66">
        <v>649</v>
      </c>
      <c r="W3083" s="24"/>
      <c r="X3083" s="24">
        <v>0</v>
      </c>
      <c r="Y3083" s="24">
        <v>0</v>
      </c>
      <c r="Z3083" s="24">
        <v>3</v>
      </c>
      <c r="AA3083" s="28">
        <v>1</v>
      </c>
      <c r="AB3083" s="28">
        <v>0.5</v>
      </c>
      <c r="AC3083" s="28">
        <v>0.5</v>
      </c>
      <c r="AD3083" s="28">
        <v>15</v>
      </c>
      <c r="AE3083" s="28">
        <v>15.000969169999999</v>
      </c>
      <c r="AF3083" t="s">
        <v>743</v>
      </c>
    </row>
    <row r="3084" spans="1:32" ht="18" customHeight="1">
      <c r="A3084" s="22">
        <v>46194</v>
      </c>
      <c r="B3084" s="23" t="s">
        <v>16</v>
      </c>
      <c r="C3084" s="24">
        <v>558</v>
      </c>
      <c r="D3084" s="25">
        <v>7267</v>
      </c>
      <c r="E3084" s="26">
        <v>1191</v>
      </c>
      <c r="F3084" s="24">
        <v>27</v>
      </c>
      <c r="G3084" s="24">
        <v>33</v>
      </c>
      <c r="H3084" s="23" t="s">
        <v>2432</v>
      </c>
      <c r="I3084" s="23" t="s">
        <v>4197</v>
      </c>
      <c r="J3084" s="23" t="s">
        <v>4476</v>
      </c>
      <c r="K3084" s="23" t="s">
        <v>154</v>
      </c>
      <c r="L3084" s="27">
        <v>1.0546</v>
      </c>
      <c r="M3084" s="25">
        <v>-524</v>
      </c>
      <c r="N3084" s="25">
        <v>742</v>
      </c>
      <c r="O3084" s="24">
        <v>0</v>
      </c>
      <c r="P3084" s="24">
        <v>8</v>
      </c>
      <c r="Q3084" s="24">
        <v>1</v>
      </c>
      <c r="R3084" s="66">
        <v>1199.1421751764219</v>
      </c>
      <c r="S3084" s="66">
        <v>6.0601654669771374</v>
      </c>
      <c r="T3084" s="66">
        <v>269.14814814814821</v>
      </c>
      <c r="U3084" s="66">
        <v>220.21212121212119</v>
      </c>
      <c r="V3084" s="66">
        <v>121.1166666666667</v>
      </c>
      <c r="W3084" s="24">
        <v>3</v>
      </c>
      <c r="X3084" s="24">
        <v>7</v>
      </c>
      <c r="Y3084" s="24">
        <v>7</v>
      </c>
      <c r="Z3084" s="24">
        <v>2</v>
      </c>
      <c r="AA3084" s="28">
        <v>4.75</v>
      </c>
      <c r="AB3084" s="28">
        <v>1</v>
      </c>
      <c r="AC3084" s="28">
        <v>4.75</v>
      </c>
      <c r="AD3084" s="28">
        <v>62.5</v>
      </c>
      <c r="AE3084" s="28">
        <v>62.500969159999997</v>
      </c>
      <c r="AF3084" t="s">
        <v>1977</v>
      </c>
    </row>
    <row r="3085" spans="1:32" ht="18" customHeight="1">
      <c r="A3085" s="22">
        <v>46194</v>
      </c>
      <c r="B3085" s="23" t="s">
        <v>16</v>
      </c>
      <c r="C3085" s="24">
        <v>560</v>
      </c>
      <c r="D3085" s="25">
        <v>2654</v>
      </c>
      <c r="E3085" s="26">
        <v>352</v>
      </c>
      <c r="F3085" s="24">
        <v>11</v>
      </c>
      <c r="G3085" s="24">
        <v>9</v>
      </c>
      <c r="H3085" s="23" t="s">
        <v>2766</v>
      </c>
      <c r="I3085" s="23" t="s">
        <v>1430</v>
      </c>
      <c r="J3085" s="23" t="s">
        <v>4294</v>
      </c>
      <c r="K3085" s="23" t="s">
        <v>154</v>
      </c>
      <c r="L3085" s="27">
        <v>1.0442</v>
      </c>
      <c r="M3085" s="25">
        <v>-908</v>
      </c>
      <c r="N3085" s="25">
        <v>-43</v>
      </c>
      <c r="O3085" s="24">
        <v>0</v>
      </c>
      <c r="P3085" s="24">
        <v>0</v>
      </c>
      <c r="Q3085" s="24">
        <v>1</v>
      </c>
      <c r="R3085" s="66">
        <v>428.30832295558321</v>
      </c>
      <c r="S3085" s="66">
        <v>6.1964707612633232</v>
      </c>
      <c r="T3085" s="66">
        <v>241.27272727272731</v>
      </c>
      <c r="U3085" s="66">
        <v>294.88888888888891</v>
      </c>
      <c r="V3085" s="66">
        <v>132.69999999999999</v>
      </c>
      <c r="W3085" s="24">
        <v>7</v>
      </c>
      <c r="X3085" s="24">
        <v>4</v>
      </c>
      <c r="Y3085" s="24">
        <v>5</v>
      </c>
      <c r="Z3085" s="24">
        <v>0</v>
      </c>
      <c r="AA3085" s="28">
        <v>4</v>
      </c>
      <c r="AB3085" s="28">
        <v>0.5</v>
      </c>
      <c r="AC3085" s="28">
        <v>2</v>
      </c>
      <c r="AD3085" s="28">
        <v>20</v>
      </c>
      <c r="AE3085" s="28">
        <v>20.00096915</v>
      </c>
      <c r="AF3085" t="s">
        <v>457</v>
      </c>
    </row>
    <row r="3086" spans="1:32" ht="18" customHeight="1">
      <c r="A3086" s="22">
        <v>46194</v>
      </c>
      <c r="B3086" s="23" t="s">
        <v>20</v>
      </c>
      <c r="C3086" s="24">
        <v>678</v>
      </c>
      <c r="D3086" s="25">
        <v>473</v>
      </c>
      <c r="E3086" s="26">
        <v>-458</v>
      </c>
      <c r="F3086" s="24">
        <v>3</v>
      </c>
      <c r="G3086" s="24">
        <v>2</v>
      </c>
      <c r="H3086" s="23" t="s">
        <v>4477</v>
      </c>
      <c r="I3086" s="23" t="s">
        <v>4478</v>
      </c>
      <c r="J3086" s="23" t="s">
        <v>4268</v>
      </c>
      <c r="K3086" s="23" t="s">
        <v>154</v>
      </c>
      <c r="L3086" s="27">
        <v>0.67720000000000002</v>
      </c>
      <c r="M3086" s="25">
        <v>2282</v>
      </c>
      <c r="N3086" s="25">
        <v>-291</v>
      </c>
      <c r="O3086" s="24">
        <v>0</v>
      </c>
      <c r="P3086" s="24">
        <v>8</v>
      </c>
      <c r="Q3086" s="24">
        <v>0</v>
      </c>
      <c r="R3086" s="66"/>
      <c r="S3086" s="66"/>
      <c r="T3086" s="66"/>
      <c r="U3086" s="66"/>
      <c r="V3086" s="66"/>
      <c r="W3086" s="24"/>
      <c r="X3086" s="24"/>
      <c r="Y3086" s="24"/>
      <c r="Z3086" s="24"/>
      <c r="AA3086" s="28"/>
      <c r="AB3086" s="28">
        <v>0.5</v>
      </c>
      <c r="AC3086" s="28"/>
      <c r="AD3086" s="28">
        <v>10</v>
      </c>
      <c r="AE3086" s="28">
        <v>10.00096914</v>
      </c>
      <c r="AF3086" t="s">
        <v>584</v>
      </c>
    </row>
    <row r="3087" spans="1:32" ht="18" customHeight="1">
      <c r="A3087" s="22">
        <v>46194</v>
      </c>
      <c r="B3087" s="23" t="s">
        <v>20</v>
      </c>
      <c r="C3087" s="24">
        <v>680</v>
      </c>
      <c r="D3087" s="25">
        <v>4039</v>
      </c>
      <c r="E3087" s="26">
        <v>-133</v>
      </c>
      <c r="F3087" s="24">
        <v>50</v>
      </c>
      <c r="G3087" s="24">
        <v>11</v>
      </c>
      <c r="H3087" s="23" t="s">
        <v>1779</v>
      </c>
      <c r="I3087" s="23" t="s">
        <v>4479</v>
      </c>
      <c r="J3087" s="23" t="s">
        <v>4480</v>
      </c>
      <c r="K3087" s="23" t="s">
        <v>154</v>
      </c>
      <c r="L3087" s="27">
        <v>0.98899999999999999</v>
      </c>
      <c r="M3087" s="25">
        <v>-1397</v>
      </c>
      <c r="N3087" s="25">
        <v>-336</v>
      </c>
      <c r="O3087" s="24">
        <v>0</v>
      </c>
      <c r="P3087" s="24">
        <v>0</v>
      </c>
      <c r="Q3087" s="24">
        <v>0</v>
      </c>
      <c r="R3087" s="66"/>
      <c r="S3087" s="66"/>
      <c r="T3087" s="66"/>
      <c r="U3087" s="66"/>
      <c r="V3087" s="66"/>
      <c r="W3087" s="24"/>
      <c r="X3087" s="24"/>
      <c r="Y3087" s="24"/>
      <c r="Z3087" s="24"/>
      <c r="AA3087" s="28"/>
      <c r="AB3087" s="28">
        <v>0.6</v>
      </c>
      <c r="AC3087" s="28"/>
      <c r="AD3087" s="28">
        <v>30</v>
      </c>
      <c r="AE3087" s="28">
        <v>30.000969130000001</v>
      </c>
      <c r="AF3087" t="s">
        <v>661</v>
      </c>
    </row>
    <row r="3088" spans="1:32" ht="18" customHeight="1">
      <c r="A3088" s="22">
        <v>46194</v>
      </c>
      <c r="B3088" s="23" t="s">
        <v>20</v>
      </c>
      <c r="C3088" s="24">
        <v>681</v>
      </c>
      <c r="D3088" s="25">
        <v>1235</v>
      </c>
      <c r="E3088" s="26">
        <v>-1200</v>
      </c>
      <c r="F3088" s="24">
        <v>7</v>
      </c>
      <c r="G3088" s="24">
        <v>3</v>
      </c>
      <c r="H3088" s="23" t="s">
        <v>315</v>
      </c>
      <c r="I3088" s="23" t="s">
        <v>3170</v>
      </c>
      <c r="J3088" s="23" t="s">
        <v>4481</v>
      </c>
      <c r="K3088" s="23" t="s">
        <v>154</v>
      </c>
      <c r="L3088" s="27">
        <v>0.67610000000000003</v>
      </c>
      <c r="M3088" s="25">
        <v>-1393</v>
      </c>
      <c r="N3088" s="25">
        <v>-3457</v>
      </c>
      <c r="O3088" s="24">
        <v>0</v>
      </c>
      <c r="P3088" s="24">
        <v>1</v>
      </c>
      <c r="Q3088" s="24">
        <v>0</v>
      </c>
      <c r="R3088" s="66"/>
      <c r="S3088" s="66"/>
      <c r="T3088" s="66"/>
      <c r="U3088" s="66"/>
      <c r="V3088" s="66"/>
      <c r="W3088" s="24"/>
      <c r="X3088" s="24"/>
      <c r="Y3088" s="24"/>
      <c r="Z3088" s="24"/>
      <c r="AA3088" s="28"/>
      <c r="AB3088" s="28">
        <v>0.5</v>
      </c>
      <c r="AC3088" s="28"/>
      <c r="AD3088" s="28">
        <v>30</v>
      </c>
      <c r="AE3088" s="28">
        <v>30.000969120000001</v>
      </c>
      <c r="AF3088" t="s">
        <v>661</v>
      </c>
    </row>
    <row r="3089" spans="1:32" ht="18" customHeight="1">
      <c r="A3089" s="22">
        <v>46194</v>
      </c>
      <c r="B3089" s="23" t="s">
        <v>20</v>
      </c>
      <c r="C3089" s="24">
        <v>682</v>
      </c>
      <c r="D3089" s="25">
        <v>1679</v>
      </c>
      <c r="E3089" s="26">
        <v>-815</v>
      </c>
      <c r="F3089" s="24">
        <v>18</v>
      </c>
      <c r="G3089" s="24">
        <v>8</v>
      </c>
      <c r="H3089" s="23" t="s">
        <v>2613</v>
      </c>
      <c r="I3089" s="23" t="s">
        <v>687</v>
      </c>
      <c r="J3089" s="23" t="s">
        <v>2200</v>
      </c>
      <c r="K3089" s="23" t="s">
        <v>154</v>
      </c>
      <c r="L3089" s="27">
        <v>0.83819999999999995</v>
      </c>
      <c r="M3089" s="25">
        <v>1191</v>
      </c>
      <c r="N3089" s="25">
        <v>-1981</v>
      </c>
      <c r="O3089" s="24">
        <v>0</v>
      </c>
      <c r="P3089" s="24">
        <v>2</v>
      </c>
      <c r="Q3089" s="24">
        <v>0</v>
      </c>
      <c r="R3089" s="66"/>
      <c r="S3089" s="66"/>
      <c r="T3089" s="66"/>
      <c r="U3089" s="66"/>
      <c r="V3089" s="66"/>
      <c r="W3089" s="24"/>
      <c r="X3089" s="24"/>
      <c r="Y3089" s="24"/>
      <c r="Z3089" s="24"/>
      <c r="AA3089" s="28"/>
      <c r="AB3089" s="28">
        <v>0.5</v>
      </c>
      <c r="AC3089" s="28"/>
      <c r="AD3089" s="28">
        <v>30</v>
      </c>
      <c r="AE3089" s="28">
        <v>30.00096911</v>
      </c>
      <c r="AF3089" t="s">
        <v>661</v>
      </c>
    </row>
    <row r="3090" spans="1:32" ht="18" customHeight="1">
      <c r="A3090" s="22">
        <v>46194</v>
      </c>
      <c r="B3090" s="23" t="s">
        <v>20</v>
      </c>
      <c r="C3090" s="24">
        <v>688</v>
      </c>
      <c r="D3090" s="25">
        <v>1753</v>
      </c>
      <c r="E3090" s="26">
        <v>-1519</v>
      </c>
      <c r="F3090" s="24">
        <v>11</v>
      </c>
      <c r="G3090" s="24">
        <v>3</v>
      </c>
      <c r="H3090" s="23" t="s">
        <v>1079</v>
      </c>
      <c r="I3090" s="23" t="s">
        <v>1206</v>
      </c>
      <c r="J3090" s="23" t="s">
        <v>4482</v>
      </c>
      <c r="K3090" s="23" t="s">
        <v>154</v>
      </c>
      <c r="L3090" s="27">
        <v>0.71120000000000005</v>
      </c>
      <c r="M3090" s="25">
        <v>-945</v>
      </c>
      <c r="N3090" s="25">
        <v>931</v>
      </c>
      <c r="O3090" s="24">
        <v>0</v>
      </c>
      <c r="P3090" s="24">
        <v>8</v>
      </c>
      <c r="Q3090" s="24">
        <v>0</v>
      </c>
      <c r="R3090" s="66"/>
      <c r="S3090" s="66"/>
      <c r="T3090" s="66"/>
      <c r="U3090" s="66"/>
      <c r="V3090" s="66"/>
      <c r="W3090" s="24"/>
      <c r="X3090" s="24"/>
      <c r="Y3090" s="24"/>
      <c r="Z3090" s="24"/>
      <c r="AA3090" s="28"/>
      <c r="AB3090" s="28">
        <v>0.5</v>
      </c>
      <c r="AC3090" s="28"/>
      <c r="AD3090" s="28">
        <v>30</v>
      </c>
      <c r="AE3090" s="28">
        <v>30.000969099999999</v>
      </c>
      <c r="AF3090" t="s">
        <v>661</v>
      </c>
    </row>
    <row r="3091" spans="1:32" ht="18" customHeight="1">
      <c r="A3091" s="22">
        <v>46194</v>
      </c>
      <c r="B3091" s="23" t="s">
        <v>20</v>
      </c>
      <c r="C3091" s="24">
        <v>700</v>
      </c>
      <c r="D3091" s="25">
        <v>1016</v>
      </c>
      <c r="E3091" s="26">
        <v>-1261</v>
      </c>
      <c r="F3091" s="24">
        <v>3</v>
      </c>
      <c r="G3091" s="24">
        <v>2</v>
      </c>
      <c r="H3091" s="23" t="s">
        <v>383</v>
      </c>
      <c r="I3091" s="23" t="s">
        <v>4483</v>
      </c>
      <c r="J3091" s="23" t="s">
        <v>3563</v>
      </c>
      <c r="K3091" s="23" t="s">
        <v>154</v>
      </c>
      <c r="L3091" s="27">
        <v>0.58630000000000004</v>
      </c>
      <c r="M3091" s="25">
        <v>-509</v>
      </c>
      <c r="N3091" s="25">
        <v>130</v>
      </c>
      <c r="O3091" s="24">
        <v>0</v>
      </c>
      <c r="P3091" s="24">
        <v>0</v>
      </c>
      <c r="Q3091" s="24">
        <v>0</v>
      </c>
      <c r="R3091" s="66"/>
      <c r="S3091" s="66"/>
      <c r="T3091" s="66"/>
      <c r="U3091" s="66"/>
      <c r="V3091" s="66"/>
      <c r="W3091" s="24"/>
      <c r="X3091" s="24"/>
      <c r="Y3091" s="24"/>
      <c r="Z3091" s="24"/>
      <c r="AA3091" s="28"/>
      <c r="AB3091" s="28">
        <v>0.5</v>
      </c>
      <c r="AC3091" s="28"/>
      <c r="AD3091" s="28">
        <v>30</v>
      </c>
      <c r="AE3091" s="28">
        <v>30.000969090000002</v>
      </c>
      <c r="AF3091" t="s">
        <v>661</v>
      </c>
    </row>
    <row r="3092" spans="1:32" ht="18" customHeight="1">
      <c r="A3092" s="22">
        <v>46194</v>
      </c>
      <c r="B3092" s="23" t="s">
        <v>20</v>
      </c>
      <c r="C3092" s="24">
        <v>701</v>
      </c>
      <c r="D3092" s="25">
        <v>2409</v>
      </c>
      <c r="E3092" s="26">
        <v>-1717</v>
      </c>
      <c r="F3092" s="24">
        <v>13</v>
      </c>
      <c r="G3092" s="24">
        <v>7</v>
      </c>
      <c r="H3092" s="23" t="s">
        <v>1819</v>
      </c>
      <c r="I3092" s="23" t="s">
        <v>3754</v>
      </c>
      <c r="J3092" s="23" t="s">
        <v>3756</v>
      </c>
      <c r="K3092" s="23" t="s">
        <v>154</v>
      </c>
      <c r="L3092" s="27">
        <v>0.76239999999999997</v>
      </c>
      <c r="M3092" s="25">
        <v>5542</v>
      </c>
      <c r="N3092" s="25">
        <v>-1907</v>
      </c>
      <c r="O3092" s="24">
        <v>0</v>
      </c>
      <c r="P3092" s="24">
        <v>1</v>
      </c>
      <c r="Q3092" s="24">
        <v>0</v>
      </c>
      <c r="R3092" s="66"/>
      <c r="S3092" s="66"/>
      <c r="T3092" s="66"/>
      <c r="U3092" s="66"/>
      <c r="V3092" s="66"/>
      <c r="W3092" s="24"/>
      <c r="X3092" s="24"/>
      <c r="Y3092" s="24"/>
      <c r="Z3092" s="24"/>
      <c r="AA3092" s="28"/>
      <c r="AB3092" s="28">
        <v>0.5</v>
      </c>
      <c r="AC3092" s="28"/>
      <c r="AD3092" s="28">
        <v>30</v>
      </c>
      <c r="AE3092" s="28">
        <v>30.000969080000001</v>
      </c>
      <c r="AF3092" t="s">
        <v>661</v>
      </c>
    </row>
    <row r="3093" spans="1:32" ht="18" customHeight="1">
      <c r="A3093" s="22">
        <v>46194</v>
      </c>
      <c r="B3093" s="23" t="s">
        <v>20</v>
      </c>
      <c r="C3093" s="24">
        <v>702</v>
      </c>
      <c r="D3093" s="25">
        <v>2794</v>
      </c>
      <c r="E3093" s="26">
        <v>2234</v>
      </c>
      <c r="F3093" s="24">
        <v>35</v>
      </c>
      <c r="G3093" s="24">
        <v>12</v>
      </c>
      <c r="H3093" s="23" t="s">
        <v>327</v>
      </c>
      <c r="I3093" s="23" t="s">
        <v>1486</v>
      </c>
      <c r="J3093" s="23" t="s">
        <v>1724</v>
      </c>
      <c r="K3093" s="23" t="s">
        <v>154</v>
      </c>
      <c r="L3093" s="27">
        <v>1.2665</v>
      </c>
      <c r="M3093" s="25">
        <v>-1188</v>
      </c>
      <c r="N3093" s="25">
        <v>-150</v>
      </c>
      <c r="O3093" s="24">
        <v>0</v>
      </c>
      <c r="P3093" s="24">
        <v>2</v>
      </c>
      <c r="Q3093" s="24">
        <v>0</v>
      </c>
      <c r="R3093" s="66"/>
      <c r="S3093" s="66"/>
      <c r="T3093" s="66"/>
      <c r="U3093" s="66"/>
      <c r="V3093" s="66"/>
      <c r="W3093" s="24"/>
      <c r="X3093" s="24"/>
      <c r="Y3093" s="24"/>
      <c r="Z3093" s="24"/>
      <c r="AA3093" s="28"/>
      <c r="AB3093" s="28">
        <v>0.5</v>
      </c>
      <c r="AC3093" s="28"/>
      <c r="AD3093" s="28">
        <v>70</v>
      </c>
      <c r="AE3093" s="28">
        <v>70.000969069999996</v>
      </c>
      <c r="AF3093" t="s">
        <v>178</v>
      </c>
    </row>
    <row r="3094" spans="1:32" ht="18" customHeight="1">
      <c r="A3094" s="22">
        <v>46194</v>
      </c>
      <c r="B3094" s="23" t="s">
        <v>685</v>
      </c>
      <c r="C3094" s="24">
        <v>752</v>
      </c>
      <c r="D3094" s="25">
        <v>2672</v>
      </c>
      <c r="E3094" s="26">
        <v>967</v>
      </c>
      <c r="F3094" s="24">
        <v>38</v>
      </c>
      <c r="G3094" s="24">
        <v>10</v>
      </c>
      <c r="H3094" s="23" t="s">
        <v>3694</v>
      </c>
      <c r="I3094" s="23" t="s">
        <v>1633</v>
      </c>
      <c r="J3094" s="23" t="s">
        <v>3418</v>
      </c>
      <c r="K3094" s="23" t="s">
        <v>154</v>
      </c>
      <c r="L3094" s="27">
        <v>1.1206</v>
      </c>
      <c r="M3094" s="25">
        <v>-1857</v>
      </c>
      <c r="N3094" s="25">
        <v>-1187</v>
      </c>
      <c r="O3094" s="24">
        <v>0</v>
      </c>
      <c r="P3094" s="24">
        <v>2</v>
      </c>
      <c r="Q3094" s="24">
        <v>0</v>
      </c>
      <c r="R3094" s="66"/>
      <c r="S3094" s="66"/>
      <c r="T3094" s="66"/>
      <c r="U3094" s="66"/>
      <c r="V3094" s="66"/>
      <c r="W3094" s="24"/>
      <c r="X3094" s="24"/>
      <c r="Y3094" s="24"/>
      <c r="Z3094" s="24"/>
      <c r="AA3094" s="28"/>
      <c r="AB3094" s="28">
        <v>0.5</v>
      </c>
      <c r="AC3094" s="28"/>
      <c r="AD3094" s="28">
        <v>35</v>
      </c>
      <c r="AE3094" s="28">
        <v>35.000969060000003</v>
      </c>
      <c r="AF3094" t="s">
        <v>668</v>
      </c>
    </row>
    <row r="3095" spans="1:32" ht="18" customHeight="1">
      <c r="A3095" s="22">
        <v>46194</v>
      </c>
      <c r="B3095" s="23" t="s">
        <v>685</v>
      </c>
      <c r="C3095" s="24">
        <v>753</v>
      </c>
      <c r="D3095" s="25">
        <v>4077</v>
      </c>
      <c r="E3095" s="26">
        <v>-699</v>
      </c>
      <c r="F3095" s="24">
        <v>37</v>
      </c>
      <c r="G3095" s="24">
        <v>16</v>
      </c>
      <c r="H3095" s="23" t="s">
        <v>2514</v>
      </c>
      <c r="I3095" s="23" t="s">
        <v>1754</v>
      </c>
      <c r="J3095" s="23" t="s">
        <v>3450</v>
      </c>
      <c r="K3095" s="23" t="s">
        <v>154</v>
      </c>
      <c r="L3095" s="27">
        <v>0.94289999999999996</v>
      </c>
      <c r="M3095" s="25">
        <v>-1205</v>
      </c>
      <c r="N3095" s="25">
        <v>4230</v>
      </c>
      <c r="O3095" s="24">
        <v>0</v>
      </c>
      <c r="P3095" s="24">
        <v>3</v>
      </c>
      <c r="Q3095" s="24">
        <v>0</v>
      </c>
      <c r="R3095" s="66"/>
      <c r="S3095" s="66"/>
      <c r="T3095" s="66"/>
      <c r="U3095" s="66"/>
      <c r="V3095" s="66"/>
      <c r="W3095" s="24"/>
      <c r="X3095" s="24"/>
      <c r="Y3095" s="24"/>
      <c r="Z3095" s="24"/>
      <c r="AA3095" s="28"/>
      <c r="AB3095" s="28">
        <v>0.6</v>
      </c>
      <c r="AC3095" s="28"/>
      <c r="AD3095" s="28">
        <v>30</v>
      </c>
      <c r="AE3095" s="28">
        <v>30.000969049999998</v>
      </c>
      <c r="AF3095" t="s">
        <v>661</v>
      </c>
    </row>
    <row r="3096" spans="1:32" ht="18" customHeight="1">
      <c r="A3096" s="22">
        <v>46194</v>
      </c>
      <c r="B3096" s="23" t="s">
        <v>685</v>
      </c>
      <c r="C3096" s="24">
        <v>755</v>
      </c>
      <c r="D3096" s="25">
        <v>2684</v>
      </c>
      <c r="E3096" s="26">
        <v>-1605</v>
      </c>
      <c r="F3096" s="24">
        <v>19</v>
      </c>
      <c r="G3096" s="24">
        <v>7</v>
      </c>
      <c r="H3096" s="23" t="s">
        <v>4416</v>
      </c>
      <c r="I3096" s="23" t="s">
        <v>4484</v>
      </c>
      <c r="J3096" s="23" t="s">
        <v>4485</v>
      </c>
      <c r="K3096" s="23" t="s">
        <v>154</v>
      </c>
      <c r="L3096" s="27">
        <v>0.80069999999999997</v>
      </c>
      <c r="M3096" s="25">
        <v>1538</v>
      </c>
      <c r="N3096" s="25">
        <v>-189</v>
      </c>
      <c r="O3096" s="24">
        <v>0</v>
      </c>
      <c r="P3096" s="24">
        <v>5</v>
      </c>
      <c r="Q3096" s="24">
        <v>0</v>
      </c>
      <c r="R3096" s="66"/>
      <c r="S3096" s="66"/>
      <c r="T3096" s="66"/>
      <c r="U3096" s="66"/>
      <c r="V3096" s="66"/>
      <c r="W3096" s="24"/>
      <c r="X3096" s="24"/>
      <c r="Y3096" s="24"/>
      <c r="Z3096" s="24"/>
      <c r="AA3096" s="28"/>
      <c r="AB3096" s="28">
        <v>0.5</v>
      </c>
      <c r="AC3096" s="28"/>
      <c r="AD3096" s="28">
        <v>30</v>
      </c>
      <c r="AE3096" s="28">
        <v>30.000969040000001</v>
      </c>
      <c r="AF3096" t="s">
        <v>661</v>
      </c>
    </row>
    <row r="3097" spans="1:32" ht="18" customHeight="1">
      <c r="A3097" s="22">
        <v>46194</v>
      </c>
      <c r="B3097" s="23" t="s">
        <v>685</v>
      </c>
      <c r="C3097" s="24">
        <v>756</v>
      </c>
      <c r="D3097" s="25">
        <v>1444</v>
      </c>
      <c r="E3097" s="26">
        <v>-311</v>
      </c>
      <c r="F3097" s="24">
        <v>12</v>
      </c>
      <c r="G3097" s="24">
        <v>6</v>
      </c>
      <c r="H3097" s="23" t="s">
        <v>2921</v>
      </c>
      <c r="I3097" s="23" t="s">
        <v>1362</v>
      </c>
      <c r="J3097" s="23" t="s">
        <v>1050</v>
      </c>
      <c r="K3097" s="23" t="s">
        <v>154</v>
      </c>
      <c r="L3097" s="27">
        <v>0.92820000000000003</v>
      </c>
      <c r="M3097" s="25">
        <v>-111</v>
      </c>
      <c r="N3097" s="25">
        <v>-773</v>
      </c>
      <c r="O3097" s="24">
        <v>0</v>
      </c>
      <c r="P3097" s="24">
        <v>6</v>
      </c>
      <c r="Q3097" s="24">
        <v>0</v>
      </c>
      <c r="R3097" s="66"/>
      <c r="S3097" s="66"/>
      <c r="T3097" s="66"/>
      <c r="U3097" s="66"/>
      <c r="V3097" s="66"/>
      <c r="W3097" s="24"/>
      <c r="X3097" s="24"/>
      <c r="Y3097" s="24"/>
      <c r="Z3097" s="24"/>
      <c r="AA3097" s="28"/>
      <c r="AB3097" s="28">
        <v>0.5</v>
      </c>
      <c r="AC3097" s="28"/>
      <c r="AD3097" s="28">
        <v>40</v>
      </c>
      <c r="AE3097" s="28">
        <v>40.00096903</v>
      </c>
      <c r="AF3097" t="s">
        <v>664</v>
      </c>
    </row>
    <row r="3098" spans="1:32" ht="18" customHeight="1">
      <c r="A3098" s="22">
        <v>46194</v>
      </c>
      <c r="B3098" s="23" t="s">
        <v>685</v>
      </c>
      <c r="C3098" s="24">
        <v>757</v>
      </c>
      <c r="D3098" s="25">
        <v>2073</v>
      </c>
      <c r="E3098" s="26">
        <v>-1378</v>
      </c>
      <c r="F3098" s="24">
        <v>16</v>
      </c>
      <c r="G3098" s="24">
        <v>7</v>
      </c>
      <c r="H3098" s="23" t="s">
        <v>879</v>
      </c>
      <c r="I3098" s="23" t="s">
        <v>4486</v>
      </c>
      <c r="J3098" s="23" t="s">
        <v>3426</v>
      </c>
      <c r="K3098" s="23" t="s">
        <v>154</v>
      </c>
      <c r="L3098" s="27">
        <v>0.77839999999999998</v>
      </c>
      <c r="M3098" s="25">
        <v>-222</v>
      </c>
      <c r="N3098" s="25">
        <v>-797</v>
      </c>
      <c r="O3098" s="24">
        <v>0</v>
      </c>
      <c r="P3098" s="24">
        <v>7</v>
      </c>
      <c r="Q3098" s="24">
        <v>0</v>
      </c>
      <c r="R3098" s="66"/>
      <c r="S3098" s="66"/>
      <c r="T3098" s="66"/>
      <c r="U3098" s="66"/>
      <c r="V3098" s="66"/>
      <c r="W3098" s="24"/>
      <c r="X3098" s="24"/>
      <c r="Y3098" s="24"/>
      <c r="Z3098" s="24"/>
      <c r="AA3098" s="28"/>
      <c r="AB3098" s="28">
        <v>0.5</v>
      </c>
      <c r="AC3098" s="28"/>
      <c r="AD3098" s="28">
        <v>30</v>
      </c>
      <c r="AE3098" s="28">
        <v>30.000969019999999</v>
      </c>
      <c r="AF3098" t="s">
        <v>661</v>
      </c>
    </row>
    <row r="3099" spans="1:32" ht="18" customHeight="1">
      <c r="A3099" s="22">
        <v>46194</v>
      </c>
      <c r="B3099" s="23" t="s">
        <v>685</v>
      </c>
      <c r="C3099" s="24">
        <v>758</v>
      </c>
      <c r="D3099" s="25">
        <v>2855</v>
      </c>
      <c r="E3099" s="26">
        <v>2578</v>
      </c>
      <c r="F3099" s="24">
        <v>41</v>
      </c>
      <c r="G3099" s="24">
        <v>14</v>
      </c>
      <c r="H3099" s="23" t="s">
        <v>4183</v>
      </c>
      <c r="I3099" s="23" t="s">
        <v>4487</v>
      </c>
      <c r="J3099" s="23" t="s">
        <v>3291</v>
      </c>
      <c r="K3099" s="23" t="s">
        <v>154</v>
      </c>
      <c r="L3099" s="27">
        <v>1.3009999999999999</v>
      </c>
      <c r="M3099" s="25">
        <v>-904</v>
      </c>
      <c r="N3099" s="25">
        <v>-342</v>
      </c>
      <c r="O3099" s="24">
        <v>0</v>
      </c>
      <c r="P3099" s="24">
        <v>8</v>
      </c>
      <c r="Q3099" s="24">
        <v>0</v>
      </c>
      <c r="R3099" s="66"/>
      <c r="S3099" s="66"/>
      <c r="T3099" s="66"/>
      <c r="U3099" s="66"/>
      <c r="V3099" s="66"/>
      <c r="W3099" s="24"/>
      <c r="X3099" s="24"/>
      <c r="Y3099" s="24"/>
      <c r="Z3099" s="24"/>
      <c r="AA3099" s="28"/>
      <c r="AB3099" s="28">
        <v>0.5</v>
      </c>
      <c r="AC3099" s="28"/>
      <c r="AD3099" s="28">
        <v>70</v>
      </c>
      <c r="AE3099" s="28">
        <v>70.000969010000006</v>
      </c>
      <c r="AF3099" t="s">
        <v>178</v>
      </c>
    </row>
    <row r="3100" spans="1:32" ht="18" customHeight="1">
      <c r="A3100" s="22">
        <v>46194</v>
      </c>
      <c r="B3100" s="23" t="s">
        <v>685</v>
      </c>
      <c r="C3100" s="24">
        <v>760</v>
      </c>
      <c r="D3100" s="25">
        <v>1935</v>
      </c>
      <c r="E3100" s="26">
        <v>-1656</v>
      </c>
      <c r="F3100" s="24">
        <v>10</v>
      </c>
      <c r="G3100" s="24">
        <v>5</v>
      </c>
      <c r="H3100" s="23" t="s">
        <v>4488</v>
      </c>
      <c r="I3100" s="23" t="s">
        <v>4489</v>
      </c>
      <c r="J3100" s="23" t="s">
        <v>4490</v>
      </c>
      <c r="K3100" s="23" t="s">
        <v>154</v>
      </c>
      <c r="L3100" s="27">
        <v>0.7147</v>
      </c>
      <c r="M3100" s="25">
        <v>-1054</v>
      </c>
      <c r="N3100" s="25">
        <v>5</v>
      </c>
      <c r="O3100" s="24">
        <v>0</v>
      </c>
      <c r="P3100" s="24">
        <v>0</v>
      </c>
      <c r="Q3100" s="24">
        <v>0</v>
      </c>
      <c r="R3100" s="66"/>
      <c r="S3100" s="66"/>
      <c r="T3100" s="66"/>
      <c r="U3100" s="66"/>
      <c r="V3100" s="66"/>
      <c r="W3100" s="24"/>
      <c r="X3100" s="24"/>
      <c r="Y3100" s="24"/>
      <c r="Z3100" s="24"/>
      <c r="AA3100" s="28"/>
      <c r="AB3100" s="28">
        <v>0.5</v>
      </c>
      <c r="AC3100" s="28"/>
      <c r="AD3100" s="28">
        <v>30</v>
      </c>
      <c r="AE3100" s="28">
        <v>30.000969000000001</v>
      </c>
      <c r="AF3100" t="s">
        <v>661</v>
      </c>
    </row>
    <row r="3101" spans="1:32" ht="18" customHeight="1">
      <c r="A3101" s="22">
        <v>46194</v>
      </c>
      <c r="B3101" s="23" t="s">
        <v>14</v>
      </c>
      <c r="C3101" s="24">
        <v>501</v>
      </c>
      <c r="D3101" s="25">
        <v>4430</v>
      </c>
      <c r="E3101" s="26">
        <v>646</v>
      </c>
      <c r="F3101" s="24">
        <v>22</v>
      </c>
      <c r="G3101" s="24">
        <v>9</v>
      </c>
      <c r="H3101" s="23" t="s">
        <v>4491</v>
      </c>
      <c r="I3101" s="23" t="s">
        <v>1758</v>
      </c>
      <c r="J3101" s="23" t="s">
        <v>4492</v>
      </c>
      <c r="K3101" s="23" t="s">
        <v>154</v>
      </c>
      <c r="L3101" s="27">
        <v>1.0486</v>
      </c>
      <c r="M3101" s="25">
        <v>-748</v>
      </c>
      <c r="N3101" s="25">
        <v>-1035</v>
      </c>
      <c r="O3101" s="24">
        <v>0</v>
      </c>
      <c r="P3101" s="24">
        <v>1</v>
      </c>
      <c r="Q3101" s="24">
        <v>1</v>
      </c>
      <c r="R3101" s="66">
        <v>712.87090078870892</v>
      </c>
      <c r="S3101" s="66">
        <v>6.2143089233951327</v>
      </c>
      <c r="T3101" s="66">
        <v>201.3636363636364</v>
      </c>
      <c r="U3101" s="66">
        <v>492.22222222222217</v>
      </c>
      <c r="V3101" s="66">
        <v>142.90322580645159</v>
      </c>
      <c r="W3101" s="24">
        <v>7</v>
      </c>
      <c r="X3101" s="24">
        <v>0</v>
      </c>
      <c r="Y3101" s="24">
        <v>2</v>
      </c>
      <c r="Z3101" s="24">
        <v>1</v>
      </c>
      <c r="AA3101" s="28">
        <v>2.5</v>
      </c>
      <c r="AB3101" s="28">
        <v>0.6</v>
      </c>
      <c r="AC3101" s="28">
        <v>1.5</v>
      </c>
      <c r="AD3101" s="28">
        <v>15</v>
      </c>
      <c r="AE3101" s="28">
        <v>15.000968990000001</v>
      </c>
      <c r="AF3101" t="s">
        <v>859</v>
      </c>
    </row>
    <row r="3102" spans="1:32" ht="18" customHeight="1">
      <c r="A3102" s="22">
        <v>46194</v>
      </c>
      <c r="B3102" s="23" t="s">
        <v>14</v>
      </c>
      <c r="C3102" s="24">
        <v>502</v>
      </c>
      <c r="D3102" s="25">
        <v>1167</v>
      </c>
      <c r="E3102" s="26">
        <v>-1036</v>
      </c>
      <c r="F3102" s="24">
        <v>1</v>
      </c>
      <c r="G3102" s="24">
        <v>2</v>
      </c>
      <c r="H3102" s="23" t="s">
        <v>4493</v>
      </c>
      <c r="I3102" s="23" t="s">
        <v>4494</v>
      </c>
      <c r="J3102" s="23" t="s">
        <v>4495</v>
      </c>
      <c r="K3102" s="23" t="s">
        <v>154</v>
      </c>
      <c r="L3102" s="27">
        <v>0.70409999999999995</v>
      </c>
      <c r="M3102" s="25">
        <v>24</v>
      </c>
      <c r="N3102" s="25">
        <v>1496</v>
      </c>
      <c r="O3102" s="24">
        <v>0</v>
      </c>
      <c r="P3102" s="24">
        <v>2</v>
      </c>
      <c r="Q3102" s="24">
        <v>1</v>
      </c>
      <c r="R3102" s="66">
        <v>185.3354607721046</v>
      </c>
      <c r="S3102" s="66">
        <v>6.2966903103070324</v>
      </c>
      <c r="T3102" s="66">
        <v>1167</v>
      </c>
      <c r="U3102" s="66">
        <v>583.5</v>
      </c>
      <c r="V3102" s="66">
        <v>389</v>
      </c>
      <c r="W3102" s="24">
        <v>0</v>
      </c>
      <c r="X3102" s="24">
        <v>0</v>
      </c>
      <c r="Y3102" s="24">
        <v>0</v>
      </c>
      <c r="Z3102" s="24">
        <v>0</v>
      </c>
      <c r="AA3102" s="28">
        <v>0</v>
      </c>
      <c r="AB3102" s="28">
        <v>0.5</v>
      </c>
      <c r="AC3102" s="28">
        <v>0</v>
      </c>
      <c r="AD3102" s="28">
        <v>10</v>
      </c>
      <c r="AE3102" s="28">
        <v>10.00096898</v>
      </c>
      <c r="AF3102" t="s">
        <v>584</v>
      </c>
    </row>
    <row r="3103" spans="1:32" ht="18" customHeight="1">
      <c r="A3103" s="22">
        <v>46194</v>
      </c>
      <c r="B3103" s="23" t="s">
        <v>14</v>
      </c>
      <c r="C3103" s="24">
        <v>503</v>
      </c>
      <c r="D3103" s="25">
        <v>4418</v>
      </c>
      <c r="E3103" s="26">
        <v>-164</v>
      </c>
      <c r="F3103" s="24">
        <v>15</v>
      </c>
      <c r="G3103" s="24">
        <v>15</v>
      </c>
      <c r="H3103" s="23" t="s">
        <v>3636</v>
      </c>
      <c r="I3103" s="23" t="s">
        <v>333</v>
      </c>
      <c r="J3103" s="23" t="s">
        <v>333</v>
      </c>
      <c r="K3103" s="23" t="s">
        <v>154</v>
      </c>
      <c r="L3103" s="27">
        <v>0.98760000000000003</v>
      </c>
      <c r="M3103" s="25">
        <v>-677</v>
      </c>
      <c r="N3103" s="25">
        <v>-942</v>
      </c>
      <c r="O3103" s="24">
        <v>0</v>
      </c>
      <c r="P3103" s="24">
        <v>3</v>
      </c>
      <c r="Q3103" s="24">
        <v>1</v>
      </c>
      <c r="R3103" s="66">
        <v>745.82824823578244</v>
      </c>
      <c r="S3103" s="66">
        <v>5.9236158062537143</v>
      </c>
      <c r="T3103" s="66">
        <v>294.53333333333342</v>
      </c>
      <c r="U3103" s="66">
        <v>294.53333333333342</v>
      </c>
      <c r="V3103" s="66">
        <v>147.26666666666671</v>
      </c>
      <c r="W3103" s="24">
        <v>0</v>
      </c>
      <c r="X3103" s="24">
        <v>3</v>
      </c>
      <c r="Y3103" s="24">
        <v>2</v>
      </c>
      <c r="Z3103" s="24">
        <v>6</v>
      </c>
      <c r="AA3103" s="28">
        <v>2.75</v>
      </c>
      <c r="AB3103" s="28">
        <v>0.6</v>
      </c>
      <c r="AC3103" s="28">
        <v>1.65</v>
      </c>
      <c r="AD3103" s="28">
        <v>26.5</v>
      </c>
      <c r="AE3103" s="28">
        <v>26.500968969999999</v>
      </c>
      <c r="AF3103" t="s">
        <v>1158</v>
      </c>
    </row>
    <row r="3104" spans="1:32" ht="18" customHeight="1">
      <c r="A3104" s="22">
        <v>46194</v>
      </c>
      <c r="B3104" s="23" t="s">
        <v>14</v>
      </c>
      <c r="C3104" s="24">
        <v>505</v>
      </c>
      <c r="D3104" s="25">
        <v>6132</v>
      </c>
      <c r="E3104" s="26">
        <v>1050</v>
      </c>
      <c r="F3104" s="24">
        <v>28</v>
      </c>
      <c r="G3104" s="24">
        <v>24</v>
      </c>
      <c r="H3104" s="23" t="s">
        <v>4496</v>
      </c>
      <c r="I3104" s="23" t="s">
        <v>2053</v>
      </c>
      <c r="J3104" s="23" t="s">
        <v>1077</v>
      </c>
      <c r="K3104" s="23" t="s">
        <v>154</v>
      </c>
      <c r="L3104" s="27">
        <v>1.0570999999999999</v>
      </c>
      <c r="M3104" s="25">
        <v>311</v>
      </c>
      <c r="N3104" s="25">
        <v>-749</v>
      </c>
      <c r="O3104" s="24">
        <v>0</v>
      </c>
      <c r="P3104" s="24">
        <v>5</v>
      </c>
      <c r="Q3104" s="24">
        <v>1</v>
      </c>
      <c r="R3104" s="66">
        <v>941.2954545454545</v>
      </c>
      <c r="S3104" s="66">
        <v>6.5144264432479417</v>
      </c>
      <c r="T3104" s="66">
        <v>219</v>
      </c>
      <c r="U3104" s="66">
        <v>255.5</v>
      </c>
      <c r="V3104" s="66">
        <v>117.92307692307691</v>
      </c>
      <c r="W3104" s="24">
        <v>7</v>
      </c>
      <c r="X3104" s="24">
        <v>5</v>
      </c>
      <c r="Y3104" s="24">
        <v>6</v>
      </c>
      <c r="Z3104" s="24">
        <v>0</v>
      </c>
      <c r="AA3104" s="28">
        <v>4.5</v>
      </c>
      <c r="AB3104" s="28">
        <v>0.8</v>
      </c>
      <c r="AC3104" s="28">
        <v>3.6</v>
      </c>
      <c r="AD3104" s="28">
        <v>36</v>
      </c>
      <c r="AE3104" s="28">
        <v>36.000968960000002</v>
      </c>
      <c r="AF3104" t="s">
        <v>2199</v>
      </c>
    </row>
    <row r="3105" spans="1:32" ht="18" customHeight="1">
      <c r="A3105" s="22">
        <v>46194</v>
      </c>
      <c r="B3105" s="23" t="s">
        <v>14</v>
      </c>
      <c r="C3105" s="24">
        <v>506</v>
      </c>
      <c r="D3105" s="25">
        <v>2211</v>
      </c>
      <c r="E3105" s="26">
        <v>-875</v>
      </c>
      <c r="F3105" s="24">
        <v>5</v>
      </c>
      <c r="G3105" s="24">
        <v>6</v>
      </c>
      <c r="H3105" s="23" t="s">
        <v>435</v>
      </c>
      <c r="I3105" s="23" t="s">
        <v>4497</v>
      </c>
      <c r="J3105" s="23" t="s">
        <v>4498</v>
      </c>
      <c r="K3105" s="23" t="s">
        <v>154</v>
      </c>
      <c r="L3105" s="27">
        <v>0.86809999999999998</v>
      </c>
      <c r="M3105" s="25">
        <v>1685</v>
      </c>
      <c r="N3105" s="25">
        <v>-687</v>
      </c>
      <c r="O3105" s="24">
        <v>0</v>
      </c>
      <c r="P3105" s="24">
        <v>6</v>
      </c>
      <c r="Q3105" s="24">
        <v>1</v>
      </c>
      <c r="R3105" s="66">
        <v>367.42123287671228</v>
      </c>
      <c r="S3105" s="66">
        <v>6.017616300204125</v>
      </c>
      <c r="T3105" s="66">
        <v>442.2</v>
      </c>
      <c r="U3105" s="66">
        <v>368.5</v>
      </c>
      <c r="V3105" s="66">
        <v>201</v>
      </c>
      <c r="W3105" s="24">
        <v>0</v>
      </c>
      <c r="X3105" s="24">
        <v>0</v>
      </c>
      <c r="Y3105" s="24">
        <v>0</v>
      </c>
      <c r="Z3105" s="24">
        <v>5</v>
      </c>
      <c r="AA3105" s="28">
        <v>1.25</v>
      </c>
      <c r="AB3105" s="28">
        <v>0.5</v>
      </c>
      <c r="AC3105" s="28">
        <v>0.625</v>
      </c>
      <c r="AD3105" s="28">
        <v>26.2</v>
      </c>
      <c r="AE3105" s="28">
        <v>26.20096895</v>
      </c>
      <c r="AF3105" t="s">
        <v>2889</v>
      </c>
    </row>
    <row r="3106" spans="1:32" ht="18" customHeight="1">
      <c r="A3106" s="22">
        <v>46194</v>
      </c>
      <c r="B3106" s="23" t="s">
        <v>14</v>
      </c>
      <c r="C3106" s="24">
        <v>507</v>
      </c>
      <c r="D3106" s="25">
        <v>5839</v>
      </c>
      <c r="E3106" s="26">
        <v>450</v>
      </c>
      <c r="F3106" s="24">
        <v>25</v>
      </c>
      <c r="G3106" s="24">
        <v>18</v>
      </c>
      <c r="H3106" s="23" t="s">
        <v>2781</v>
      </c>
      <c r="I3106" s="23" t="s">
        <v>459</v>
      </c>
      <c r="J3106" s="23" t="s">
        <v>4499</v>
      </c>
      <c r="K3106" s="23" t="s">
        <v>154</v>
      </c>
      <c r="L3106" s="27">
        <v>1.0257000000000001</v>
      </c>
      <c r="M3106" s="25">
        <v>-634</v>
      </c>
      <c r="N3106" s="25">
        <v>514</v>
      </c>
      <c r="O3106" s="24">
        <v>0</v>
      </c>
      <c r="P3106" s="24">
        <v>7</v>
      </c>
      <c r="Q3106" s="24">
        <v>1</v>
      </c>
      <c r="R3106" s="66">
        <v>935.69152137816513</v>
      </c>
      <c r="S3106" s="66">
        <v>6.2403044877438134</v>
      </c>
      <c r="T3106" s="66">
        <v>233.56</v>
      </c>
      <c r="U3106" s="66">
        <v>324.38888888888891</v>
      </c>
      <c r="V3106" s="66">
        <v>135.7906976744186</v>
      </c>
      <c r="W3106" s="24">
        <v>6</v>
      </c>
      <c r="X3106" s="24">
        <v>2</v>
      </c>
      <c r="Y3106" s="24">
        <v>3</v>
      </c>
      <c r="Z3106" s="24">
        <v>1</v>
      </c>
      <c r="AA3106" s="28">
        <v>3</v>
      </c>
      <c r="AB3106" s="28">
        <v>0.8</v>
      </c>
      <c r="AC3106" s="28">
        <v>2.4</v>
      </c>
      <c r="AD3106" s="28">
        <v>24</v>
      </c>
      <c r="AE3106" s="28">
        <v>24.00096894</v>
      </c>
      <c r="AF3106" t="s">
        <v>1090</v>
      </c>
    </row>
    <row r="3107" spans="1:32" ht="18" customHeight="1">
      <c r="A3107" s="22">
        <v>46194</v>
      </c>
      <c r="B3107" s="23" t="s">
        <v>22</v>
      </c>
      <c r="C3107" s="24">
        <v>671</v>
      </c>
      <c r="D3107" s="25">
        <v>4616</v>
      </c>
      <c r="E3107" s="26">
        <v>7796</v>
      </c>
      <c r="F3107" s="24">
        <v>66</v>
      </c>
      <c r="G3107" s="24">
        <v>23</v>
      </c>
      <c r="H3107" s="23" t="s">
        <v>4183</v>
      </c>
      <c r="I3107" s="23" t="s">
        <v>1587</v>
      </c>
      <c r="J3107" s="23" t="s">
        <v>1914</v>
      </c>
      <c r="K3107" s="23" t="s">
        <v>154</v>
      </c>
      <c r="L3107" s="27">
        <v>1.5629999999999999</v>
      </c>
      <c r="M3107" s="25">
        <v>-8842</v>
      </c>
      <c r="N3107" s="25">
        <v>3174</v>
      </c>
      <c r="O3107" s="24">
        <v>0</v>
      </c>
      <c r="P3107" s="24">
        <v>1</v>
      </c>
      <c r="Q3107" s="24">
        <v>0</v>
      </c>
      <c r="R3107" s="66"/>
      <c r="S3107" s="66"/>
      <c r="T3107" s="66"/>
      <c r="U3107" s="66"/>
      <c r="V3107" s="66"/>
      <c r="W3107" s="24"/>
      <c r="X3107" s="24"/>
      <c r="Y3107" s="24"/>
      <c r="Z3107" s="24"/>
      <c r="AA3107" s="28"/>
      <c r="AB3107" s="28">
        <v>0.6</v>
      </c>
      <c r="AC3107" s="28"/>
      <c r="AD3107" s="28">
        <v>80</v>
      </c>
      <c r="AE3107" s="28">
        <v>80.000968929999999</v>
      </c>
      <c r="AF3107" t="s">
        <v>155</v>
      </c>
    </row>
    <row r="3108" spans="1:32" ht="18" customHeight="1">
      <c r="A3108" s="22">
        <v>46194</v>
      </c>
      <c r="B3108" s="23" t="s">
        <v>22</v>
      </c>
      <c r="C3108" s="24">
        <v>672</v>
      </c>
      <c r="D3108" s="25">
        <v>7154</v>
      </c>
      <c r="E3108" s="26">
        <v>-2963</v>
      </c>
      <c r="F3108" s="24">
        <v>49</v>
      </c>
      <c r="G3108" s="24">
        <v>15</v>
      </c>
      <c r="H3108" s="23" t="s">
        <v>1999</v>
      </c>
      <c r="I3108" s="23" t="s">
        <v>3006</v>
      </c>
      <c r="J3108" s="23" t="s">
        <v>4500</v>
      </c>
      <c r="K3108" s="23" t="s">
        <v>154</v>
      </c>
      <c r="L3108" s="27">
        <v>0.8619</v>
      </c>
      <c r="M3108" s="25">
        <v>-5126</v>
      </c>
      <c r="N3108" s="25">
        <v>-3658</v>
      </c>
      <c r="O3108" s="24">
        <v>0</v>
      </c>
      <c r="P3108" s="24">
        <v>2</v>
      </c>
      <c r="Q3108" s="24">
        <v>0</v>
      </c>
      <c r="R3108" s="66"/>
      <c r="S3108" s="66"/>
      <c r="T3108" s="66"/>
      <c r="U3108" s="66"/>
      <c r="V3108" s="66"/>
      <c r="W3108" s="24"/>
      <c r="X3108" s="24"/>
      <c r="Y3108" s="24"/>
      <c r="Z3108" s="24"/>
      <c r="AA3108" s="28"/>
      <c r="AB3108" s="28">
        <v>1</v>
      </c>
      <c r="AC3108" s="28"/>
      <c r="AD3108" s="28">
        <v>30</v>
      </c>
      <c r="AE3108" s="28">
        <v>30.000968919999998</v>
      </c>
      <c r="AF3108" t="s">
        <v>661</v>
      </c>
    </row>
    <row r="3109" spans="1:32" ht="18" customHeight="1">
      <c r="A3109" s="22">
        <v>46194</v>
      </c>
      <c r="B3109" s="23" t="s">
        <v>22</v>
      </c>
      <c r="C3109" s="24">
        <v>673</v>
      </c>
      <c r="D3109" s="25">
        <v>6329</v>
      </c>
      <c r="E3109" s="26">
        <v>-5846</v>
      </c>
      <c r="F3109" s="24">
        <v>31</v>
      </c>
      <c r="G3109" s="24">
        <v>10</v>
      </c>
      <c r="H3109" s="23" t="s">
        <v>2284</v>
      </c>
      <c r="I3109" s="23" t="s">
        <v>1042</v>
      </c>
      <c r="J3109" s="23" t="s">
        <v>4501</v>
      </c>
      <c r="K3109" s="23" t="s">
        <v>154</v>
      </c>
      <c r="L3109" s="27">
        <v>0.69210000000000005</v>
      </c>
      <c r="M3109" s="25">
        <v>-267</v>
      </c>
      <c r="N3109" s="25">
        <v>-2350</v>
      </c>
      <c r="O3109" s="24">
        <v>0</v>
      </c>
      <c r="P3109" s="24">
        <v>3</v>
      </c>
      <c r="Q3109" s="24">
        <v>0</v>
      </c>
      <c r="R3109" s="66"/>
      <c r="S3109" s="66"/>
      <c r="T3109" s="66"/>
      <c r="U3109" s="66"/>
      <c r="V3109" s="66"/>
      <c r="W3109" s="24"/>
      <c r="X3109" s="24"/>
      <c r="Y3109" s="24"/>
      <c r="Z3109" s="24"/>
      <c r="AA3109" s="28"/>
      <c r="AB3109" s="28">
        <v>0.8</v>
      </c>
      <c r="AC3109" s="28"/>
      <c r="AD3109" s="28">
        <v>30</v>
      </c>
      <c r="AE3109" s="28">
        <v>30.000968910000001</v>
      </c>
      <c r="AF3109" t="s">
        <v>661</v>
      </c>
    </row>
    <row r="3110" spans="1:32" ht="18" customHeight="1">
      <c r="A3110" s="22">
        <v>46194</v>
      </c>
      <c r="B3110" s="23" t="s">
        <v>22</v>
      </c>
      <c r="C3110" s="24">
        <v>675</v>
      </c>
      <c r="D3110" s="25">
        <v>5652</v>
      </c>
      <c r="E3110" s="26">
        <v>499</v>
      </c>
      <c r="F3110" s="24">
        <v>52</v>
      </c>
      <c r="G3110" s="24">
        <v>19</v>
      </c>
      <c r="H3110" s="23" t="s">
        <v>1013</v>
      </c>
      <c r="I3110" s="23" t="s">
        <v>3032</v>
      </c>
      <c r="J3110" s="23" t="s">
        <v>814</v>
      </c>
      <c r="K3110" s="23" t="s">
        <v>154</v>
      </c>
      <c r="L3110" s="27">
        <v>1.0294000000000001</v>
      </c>
      <c r="M3110" s="25">
        <v>8850</v>
      </c>
      <c r="N3110" s="25">
        <v>-5416</v>
      </c>
      <c r="O3110" s="24">
        <v>0</v>
      </c>
      <c r="P3110" s="24">
        <v>5</v>
      </c>
      <c r="Q3110" s="24">
        <v>0</v>
      </c>
      <c r="R3110" s="66"/>
      <c r="S3110" s="66"/>
      <c r="T3110" s="66"/>
      <c r="U3110" s="66"/>
      <c r="V3110" s="66"/>
      <c r="W3110" s="24"/>
      <c r="X3110" s="24"/>
      <c r="Y3110" s="24"/>
      <c r="Z3110" s="24"/>
      <c r="AA3110" s="28"/>
      <c r="AB3110" s="28">
        <v>0.8</v>
      </c>
      <c r="AC3110" s="28"/>
      <c r="AD3110" s="28">
        <v>35</v>
      </c>
      <c r="AE3110" s="28">
        <v>35.000968899999997</v>
      </c>
      <c r="AF3110" t="s">
        <v>668</v>
      </c>
    </row>
    <row r="3111" spans="1:32" ht="18" customHeight="1">
      <c r="A3111" s="22">
        <v>46194</v>
      </c>
      <c r="B3111" s="23" t="s">
        <v>22</v>
      </c>
      <c r="C3111" s="24">
        <v>676</v>
      </c>
      <c r="D3111" s="25">
        <v>4811</v>
      </c>
      <c r="E3111" s="26">
        <v>4967</v>
      </c>
      <c r="F3111" s="24">
        <v>56</v>
      </c>
      <c r="G3111" s="24">
        <v>23</v>
      </c>
      <c r="H3111" s="23" t="s">
        <v>1880</v>
      </c>
      <c r="I3111" s="23" t="s">
        <v>893</v>
      </c>
      <c r="J3111" s="23" t="s">
        <v>3841</v>
      </c>
      <c r="K3111" s="23" t="s">
        <v>154</v>
      </c>
      <c r="L3111" s="27">
        <v>1.3441000000000001</v>
      </c>
      <c r="M3111" s="25">
        <v>-14</v>
      </c>
      <c r="N3111" s="25">
        <v>-2577</v>
      </c>
      <c r="O3111" s="24">
        <v>0</v>
      </c>
      <c r="P3111" s="24">
        <v>6</v>
      </c>
      <c r="Q3111" s="24">
        <v>0</v>
      </c>
      <c r="R3111" s="66"/>
      <c r="S3111" s="66"/>
      <c r="T3111" s="66"/>
      <c r="U3111" s="66"/>
      <c r="V3111" s="66"/>
      <c r="W3111" s="24"/>
      <c r="X3111" s="24"/>
      <c r="Y3111" s="24"/>
      <c r="Z3111" s="24"/>
      <c r="AA3111" s="28"/>
      <c r="AB3111" s="28">
        <v>0.6</v>
      </c>
      <c r="AC3111" s="28"/>
      <c r="AD3111" s="28">
        <v>90</v>
      </c>
      <c r="AE3111" s="28">
        <v>90.000968889999996</v>
      </c>
      <c r="AF3111" t="s">
        <v>170</v>
      </c>
    </row>
    <row r="3112" spans="1:32" ht="18" customHeight="1">
      <c r="A3112" s="22">
        <v>46194</v>
      </c>
      <c r="B3112" s="23" t="s">
        <v>22</v>
      </c>
      <c r="C3112" s="24">
        <v>677</v>
      </c>
      <c r="D3112" s="25">
        <v>5444</v>
      </c>
      <c r="E3112" s="26">
        <v>-983</v>
      </c>
      <c r="F3112" s="24">
        <v>44</v>
      </c>
      <c r="G3112" s="24">
        <v>21</v>
      </c>
      <c r="H3112" s="23" t="s">
        <v>1839</v>
      </c>
      <c r="I3112" s="23" t="s">
        <v>1746</v>
      </c>
      <c r="J3112" s="23" t="s">
        <v>3211</v>
      </c>
      <c r="K3112" s="23" t="s">
        <v>154</v>
      </c>
      <c r="L3112" s="27">
        <v>0.93979999999999997</v>
      </c>
      <c r="M3112" s="25">
        <v>3022</v>
      </c>
      <c r="N3112" s="25">
        <v>-4304</v>
      </c>
      <c r="O3112" s="24">
        <v>0</v>
      </c>
      <c r="P3112" s="24">
        <v>7</v>
      </c>
      <c r="Q3112" s="24">
        <v>0</v>
      </c>
      <c r="R3112" s="66"/>
      <c r="S3112" s="66"/>
      <c r="T3112" s="66"/>
      <c r="U3112" s="66"/>
      <c r="V3112" s="66"/>
      <c r="W3112" s="24"/>
      <c r="X3112" s="24"/>
      <c r="Y3112" s="24"/>
      <c r="Z3112" s="24"/>
      <c r="AA3112" s="28"/>
      <c r="AB3112" s="28">
        <v>0.8</v>
      </c>
      <c r="AC3112" s="28"/>
      <c r="AD3112" s="28">
        <v>30</v>
      </c>
      <c r="AE3112" s="28">
        <v>30.000968879999999</v>
      </c>
      <c r="AF3112" t="s">
        <v>661</v>
      </c>
    </row>
    <row r="3113" spans="1:32" ht="18" customHeight="1">
      <c r="A3113" s="22">
        <v>46194</v>
      </c>
      <c r="B3113" s="23" t="s">
        <v>38</v>
      </c>
      <c r="C3113" s="24">
        <v>703</v>
      </c>
      <c r="D3113" s="25">
        <v>6905</v>
      </c>
      <c r="E3113" s="26">
        <v>-5208</v>
      </c>
      <c r="F3113" s="24">
        <v>28</v>
      </c>
      <c r="G3113" s="24">
        <v>25</v>
      </c>
      <c r="H3113" s="23" t="s">
        <v>3270</v>
      </c>
      <c r="I3113" s="23" t="s">
        <v>558</v>
      </c>
      <c r="J3113" s="23" t="s">
        <v>1686</v>
      </c>
      <c r="K3113" s="23" t="s">
        <v>154</v>
      </c>
      <c r="L3113" s="27">
        <v>0.74860000000000004</v>
      </c>
      <c r="M3113" s="25">
        <v>7427</v>
      </c>
      <c r="N3113" s="25">
        <v>-302</v>
      </c>
      <c r="O3113" s="24">
        <v>0</v>
      </c>
      <c r="P3113" s="24">
        <v>3</v>
      </c>
      <c r="Q3113" s="24">
        <v>0</v>
      </c>
      <c r="R3113" s="66"/>
      <c r="S3113" s="66"/>
      <c r="T3113" s="66"/>
      <c r="U3113" s="66"/>
      <c r="V3113" s="66"/>
      <c r="W3113" s="24"/>
      <c r="X3113" s="24"/>
      <c r="Y3113" s="24"/>
      <c r="Z3113" s="24"/>
      <c r="AA3113" s="28"/>
      <c r="AB3113" s="28">
        <v>0.8</v>
      </c>
      <c r="AC3113" s="28"/>
      <c r="AD3113" s="28">
        <v>30</v>
      </c>
      <c r="AE3113" s="28">
        <v>30.000968870000001</v>
      </c>
      <c r="AF3113" t="s">
        <v>661</v>
      </c>
    </row>
    <row r="3114" spans="1:32" ht="18" customHeight="1">
      <c r="A3114" s="22">
        <v>46194</v>
      </c>
      <c r="B3114" s="23" t="s">
        <v>38</v>
      </c>
      <c r="C3114" s="24">
        <v>705</v>
      </c>
      <c r="D3114" s="25">
        <v>847</v>
      </c>
      <c r="E3114" s="26">
        <v>-871</v>
      </c>
      <c r="F3114" s="24">
        <v>2</v>
      </c>
      <c r="G3114" s="24">
        <v>5</v>
      </c>
      <c r="H3114" s="23" t="s">
        <v>3177</v>
      </c>
      <c r="I3114" s="23" t="s">
        <v>4502</v>
      </c>
      <c r="J3114" s="23" t="s">
        <v>760</v>
      </c>
      <c r="K3114" s="23" t="s">
        <v>154</v>
      </c>
      <c r="L3114" s="27">
        <v>0.65720000000000001</v>
      </c>
      <c r="M3114" s="25">
        <v>-284</v>
      </c>
      <c r="N3114" s="25">
        <v>-110</v>
      </c>
      <c r="O3114" s="24">
        <v>0</v>
      </c>
      <c r="P3114" s="24">
        <v>5</v>
      </c>
      <c r="Q3114" s="24">
        <v>0</v>
      </c>
      <c r="R3114" s="66"/>
      <c r="S3114" s="66"/>
      <c r="T3114" s="66"/>
      <c r="U3114" s="66"/>
      <c r="V3114" s="66"/>
      <c r="W3114" s="24"/>
      <c r="X3114" s="24"/>
      <c r="Y3114" s="24"/>
      <c r="Z3114" s="24"/>
      <c r="AA3114" s="28"/>
      <c r="AB3114" s="28">
        <v>0.5</v>
      </c>
      <c r="AC3114" s="28"/>
      <c r="AD3114" s="28">
        <v>10</v>
      </c>
      <c r="AE3114" s="28">
        <v>10.00096886</v>
      </c>
      <c r="AF3114" t="s">
        <v>584</v>
      </c>
    </row>
    <row r="3115" spans="1:32" ht="18" customHeight="1">
      <c r="A3115" s="22">
        <v>46194</v>
      </c>
      <c r="B3115" s="23" t="s">
        <v>38</v>
      </c>
      <c r="C3115" s="24">
        <v>706</v>
      </c>
      <c r="D3115" s="25">
        <v>2425</v>
      </c>
      <c r="E3115" s="26">
        <v>-1815</v>
      </c>
      <c r="F3115" s="24">
        <v>10</v>
      </c>
      <c r="G3115" s="24">
        <v>12</v>
      </c>
      <c r="H3115" s="23" t="s">
        <v>1754</v>
      </c>
      <c r="I3115" s="23" t="s">
        <v>1510</v>
      </c>
      <c r="J3115" s="23" t="s">
        <v>1136</v>
      </c>
      <c r="K3115" s="23" t="s">
        <v>154</v>
      </c>
      <c r="L3115" s="27">
        <v>0.75049999999999994</v>
      </c>
      <c r="M3115" s="25">
        <v>5494</v>
      </c>
      <c r="N3115" s="25">
        <v>-897</v>
      </c>
      <c r="O3115" s="24">
        <v>0</v>
      </c>
      <c r="P3115" s="24">
        <v>6</v>
      </c>
      <c r="Q3115" s="24">
        <v>0</v>
      </c>
      <c r="R3115" s="66"/>
      <c r="S3115" s="66"/>
      <c r="T3115" s="66"/>
      <c r="U3115" s="66"/>
      <c r="V3115" s="66"/>
      <c r="W3115" s="24"/>
      <c r="X3115" s="24"/>
      <c r="Y3115" s="24"/>
      <c r="Z3115" s="24"/>
      <c r="AA3115" s="28"/>
      <c r="AB3115" s="28">
        <v>0.5</v>
      </c>
      <c r="AC3115" s="28"/>
      <c r="AD3115" s="28">
        <v>40</v>
      </c>
      <c r="AE3115" s="28">
        <v>40.00096885</v>
      </c>
      <c r="AF3115" t="s">
        <v>664</v>
      </c>
    </row>
    <row r="3116" spans="1:32" ht="18" customHeight="1">
      <c r="A3116" s="22">
        <v>46194</v>
      </c>
      <c r="B3116" s="23" t="s">
        <v>38</v>
      </c>
      <c r="C3116" s="24">
        <v>707</v>
      </c>
      <c r="D3116" s="25">
        <v>3090</v>
      </c>
      <c r="E3116" s="26">
        <v>-2669</v>
      </c>
      <c r="F3116" s="24">
        <v>13</v>
      </c>
      <c r="G3116" s="24">
        <v>12</v>
      </c>
      <c r="H3116" s="23" t="s">
        <v>2119</v>
      </c>
      <c r="I3116" s="23" t="s">
        <v>4078</v>
      </c>
      <c r="J3116" s="23" t="s">
        <v>2085</v>
      </c>
      <c r="K3116" s="23" t="s">
        <v>154</v>
      </c>
      <c r="L3116" s="27">
        <v>0.71209999999999996</v>
      </c>
      <c r="M3116" s="25">
        <v>-120</v>
      </c>
      <c r="N3116" s="25">
        <v>934</v>
      </c>
      <c r="O3116" s="24">
        <v>0</v>
      </c>
      <c r="P3116" s="24">
        <v>7</v>
      </c>
      <c r="Q3116" s="24">
        <v>0</v>
      </c>
      <c r="R3116" s="66"/>
      <c r="S3116" s="66"/>
      <c r="T3116" s="66"/>
      <c r="U3116" s="66"/>
      <c r="V3116" s="66"/>
      <c r="W3116" s="24"/>
      <c r="X3116" s="24"/>
      <c r="Y3116" s="24"/>
      <c r="Z3116" s="24"/>
      <c r="AA3116" s="28"/>
      <c r="AB3116" s="28">
        <v>0.6</v>
      </c>
      <c r="AC3116" s="28"/>
      <c r="AD3116" s="28">
        <v>30</v>
      </c>
      <c r="AE3116" s="28">
        <v>30.000968839999999</v>
      </c>
      <c r="AF3116" t="s">
        <v>661</v>
      </c>
    </row>
    <row r="3117" spans="1:32" ht="18" customHeight="1">
      <c r="A3117" s="22">
        <v>46194</v>
      </c>
      <c r="B3117" s="23" t="s">
        <v>38</v>
      </c>
      <c r="C3117" s="24">
        <v>708</v>
      </c>
      <c r="D3117" s="25">
        <v>2348</v>
      </c>
      <c r="E3117" s="26">
        <v>10269</v>
      </c>
      <c r="F3117" s="24">
        <v>61</v>
      </c>
      <c r="G3117" s="24">
        <v>9</v>
      </c>
      <c r="H3117" s="23" t="s">
        <v>2759</v>
      </c>
      <c r="I3117" s="23" t="s">
        <v>152</v>
      </c>
      <c r="J3117" s="23" t="s">
        <v>4366</v>
      </c>
      <c r="K3117" s="23" t="s">
        <v>154</v>
      </c>
      <c r="L3117" s="27">
        <v>2.4578000000000002</v>
      </c>
      <c r="M3117" s="25">
        <v>520</v>
      </c>
      <c r="N3117" s="25">
        <v>2101</v>
      </c>
      <c r="O3117" s="24">
        <v>0</v>
      </c>
      <c r="P3117" s="24">
        <v>8</v>
      </c>
      <c r="Q3117" s="24">
        <v>0</v>
      </c>
      <c r="R3117" s="66"/>
      <c r="S3117" s="66"/>
      <c r="T3117" s="66"/>
      <c r="U3117" s="66"/>
      <c r="V3117" s="66"/>
      <c r="W3117" s="24"/>
      <c r="X3117" s="24"/>
      <c r="Y3117" s="24"/>
      <c r="Z3117" s="24"/>
      <c r="AA3117" s="28"/>
      <c r="AB3117" s="28">
        <v>0.5</v>
      </c>
      <c r="AC3117" s="28"/>
      <c r="AD3117" s="28">
        <v>80</v>
      </c>
      <c r="AE3117" s="28">
        <v>80.000968830000005</v>
      </c>
      <c r="AF3117" t="s">
        <v>155</v>
      </c>
    </row>
    <row r="3118" spans="1:32" ht="18" customHeight="1">
      <c r="A3118" s="22">
        <v>46194</v>
      </c>
      <c r="B3118" s="23" t="s">
        <v>38</v>
      </c>
      <c r="C3118" s="24">
        <v>710</v>
      </c>
      <c r="D3118" s="25">
        <v>1200</v>
      </c>
      <c r="E3118" s="26">
        <v>-1218</v>
      </c>
      <c r="F3118" s="24">
        <v>4</v>
      </c>
      <c r="G3118" s="24">
        <v>4</v>
      </c>
      <c r="H3118" s="23" t="s">
        <v>4503</v>
      </c>
      <c r="I3118" s="23" t="s">
        <v>2715</v>
      </c>
      <c r="J3118" s="23" t="s">
        <v>2715</v>
      </c>
      <c r="K3118" s="23" t="s">
        <v>154</v>
      </c>
      <c r="L3118" s="27">
        <v>0.66169999999999995</v>
      </c>
      <c r="M3118" s="25">
        <v>2880</v>
      </c>
      <c r="N3118" s="25">
        <v>2418</v>
      </c>
      <c r="O3118" s="24">
        <v>0</v>
      </c>
      <c r="P3118" s="24">
        <v>0</v>
      </c>
      <c r="Q3118" s="24">
        <v>0</v>
      </c>
      <c r="R3118" s="66"/>
      <c r="S3118" s="66"/>
      <c r="T3118" s="66"/>
      <c r="U3118" s="66"/>
      <c r="V3118" s="66"/>
      <c r="W3118" s="24"/>
      <c r="X3118" s="24"/>
      <c r="Y3118" s="24"/>
      <c r="Z3118" s="24"/>
      <c r="AA3118" s="28"/>
      <c r="AB3118" s="28">
        <v>0.5</v>
      </c>
      <c r="AC3118" s="28"/>
      <c r="AD3118" s="28">
        <v>30</v>
      </c>
      <c r="AE3118" s="28">
        <v>30.000968820000001</v>
      </c>
      <c r="AF3118" t="s">
        <v>661</v>
      </c>
    </row>
    <row r="3119" spans="1:32" ht="18" customHeight="1">
      <c r="A3119" s="22">
        <v>46194</v>
      </c>
      <c r="B3119" s="23" t="s">
        <v>44</v>
      </c>
      <c r="C3119" s="24">
        <v>568</v>
      </c>
      <c r="D3119" s="25">
        <v>1015</v>
      </c>
      <c r="E3119" s="26">
        <v>-629</v>
      </c>
      <c r="F3119" s="24">
        <v>2</v>
      </c>
      <c r="G3119" s="24">
        <v>0</v>
      </c>
      <c r="H3119" s="23" t="s">
        <v>4504</v>
      </c>
      <c r="I3119" s="23" t="s">
        <v>4504</v>
      </c>
      <c r="J3119" s="23" t="s">
        <v>214</v>
      </c>
      <c r="K3119" s="23" t="s">
        <v>154</v>
      </c>
      <c r="L3119" s="27">
        <v>0.79339999999999999</v>
      </c>
      <c r="M3119" s="25">
        <v>-964</v>
      </c>
      <c r="N3119" s="25">
        <v>-459</v>
      </c>
      <c r="O3119" s="24">
        <v>0</v>
      </c>
      <c r="P3119" s="24">
        <v>8</v>
      </c>
      <c r="Q3119" s="24">
        <v>1</v>
      </c>
      <c r="R3119" s="66">
        <v>182.17019510170189</v>
      </c>
      <c r="S3119" s="66">
        <v>5.5717127570366047</v>
      </c>
      <c r="T3119" s="66">
        <v>507.5</v>
      </c>
      <c r="U3119" s="66"/>
      <c r="V3119" s="66">
        <v>507.5</v>
      </c>
      <c r="W3119" s="24">
        <v>0</v>
      </c>
      <c r="X3119" s="24"/>
      <c r="Y3119" s="24">
        <v>0</v>
      </c>
      <c r="Z3119" s="24">
        <v>7</v>
      </c>
      <c r="AA3119" s="28">
        <v>2.333333333333333</v>
      </c>
      <c r="AB3119" s="28">
        <v>0.5</v>
      </c>
      <c r="AC3119" s="28">
        <v>1.166666666666667</v>
      </c>
      <c r="AD3119" s="28">
        <v>31.7</v>
      </c>
      <c r="AE3119" s="28">
        <v>31.700968809999999</v>
      </c>
      <c r="AF3119" t="s">
        <v>1107</v>
      </c>
    </row>
    <row r="3120" spans="1:32" ht="18" customHeight="1">
      <c r="A3120" s="22">
        <v>46194</v>
      </c>
      <c r="B3120" s="23" t="s">
        <v>44</v>
      </c>
      <c r="C3120" s="24">
        <v>570</v>
      </c>
      <c r="D3120" s="25">
        <v>3719</v>
      </c>
      <c r="E3120" s="26">
        <v>128</v>
      </c>
      <c r="F3120" s="24">
        <v>15</v>
      </c>
      <c r="G3120" s="24">
        <v>8</v>
      </c>
      <c r="H3120" s="23" t="s">
        <v>1135</v>
      </c>
      <c r="I3120" s="23" t="s">
        <v>4505</v>
      </c>
      <c r="J3120" s="23" t="s">
        <v>4506</v>
      </c>
      <c r="K3120" s="23" t="s">
        <v>154</v>
      </c>
      <c r="L3120" s="27">
        <v>1.0115000000000001</v>
      </c>
      <c r="M3120" s="25">
        <v>762</v>
      </c>
      <c r="N3120" s="25">
        <v>-63</v>
      </c>
      <c r="O3120" s="24">
        <v>0</v>
      </c>
      <c r="P3120" s="24">
        <v>0</v>
      </c>
      <c r="Q3120" s="24">
        <v>1</v>
      </c>
      <c r="R3120" s="66">
        <v>645.40623702781238</v>
      </c>
      <c r="S3120" s="66">
        <v>5.7622622569105078</v>
      </c>
      <c r="T3120" s="66">
        <v>247.93333333333331</v>
      </c>
      <c r="U3120" s="66">
        <v>464.875</v>
      </c>
      <c r="V3120" s="66">
        <v>161.695652173913</v>
      </c>
      <c r="W3120" s="24">
        <v>4</v>
      </c>
      <c r="X3120" s="24">
        <v>0</v>
      </c>
      <c r="Y3120" s="24">
        <v>2</v>
      </c>
      <c r="Z3120" s="24">
        <v>5</v>
      </c>
      <c r="AA3120" s="28">
        <v>2.75</v>
      </c>
      <c r="AB3120" s="28">
        <v>0.6</v>
      </c>
      <c r="AC3120" s="28">
        <v>1.65</v>
      </c>
      <c r="AD3120" s="28">
        <v>16.5</v>
      </c>
      <c r="AE3120" s="28">
        <v>16.500968799999999</v>
      </c>
      <c r="AF3120" t="s">
        <v>1213</v>
      </c>
    </row>
    <row r="3121" spans="1:32" ht="18" customHeight="1">
      <c r="A3121" s="22">
        <v>46194</v>
      </c>
      <c r="B3121" s="23" t="s">
        <v>44</v>
      </c>
      <c r="C3121" s="24">
        <v>571</v>
      </c>
      <c r="D3121" s="25">
        <v>2841</v>
      </c>
      <c r="E3121" s="26">
        <v>-811</v>
      </c>
      <c r="F3121" s="24">
        <v>6</v>
      </c>
      <c r="G3121" s="24">
        <v>12</v>
      </c>
      <c r="H3121" s="23" t="s">
        <v>4247</v>
      </c>
      <c r="I3121" s="23" t="s">
        <v>2004</v>
      </c>
      <c r="J3121" s="23" t="s">
        <v>2007</v>
      </c>
      <c r="K3121" s="23" t="s">
        <v>154</v>
      </c>
      <c r="L3121" s="27">
        <v>0.90480000000000005</v>
      </c>
      <c r="M3121" s="25">
        <v>-75</v>
      </c>
      <c r="N3121" s="25">
        <v>-1201</v>
      </c>
      <c r="O3121" s="24">
        <v>0</v>
      </c>
      <c r="P3121" s="24">
        <v>1</v>
      </c>
      <c r="Q3121" s="24">
        <v>1</v>
      </c>
      <c r="R3121" s="66">
        <v>472.53549190535489</v>
      </c>
      <c r="S3121" s="66">
        <v>6.0122468019164783</v>
      </c>
      <c r="T3121" s="66">
        <v>473.5</v>
      </c>
      <c r="U3121" s="66">
        <v>236.75</v>
      </c>
      <c r="V3121" s="66">
        <v>157.83333333333329</v>
      </c>
      <c r="W3121" s="24">
        <v>0</v>
      </c>
      <c r="X3121" s="24">
        <v>7</v>
      </c>
      <c r="Y3121" s="24">
        <v>2</v>
      </c>
      <c r="Z3121" s="24">
        <v>0</v>
      </c>
      <c r="AA3121" s="28">
        <v>2.25</v>
      </c>
      <c r="AB3121" s="28">
        <v>0.5</v>
      </c>
      <c r="AC3121" s="28">
        <v>1.125</v>
      </c>
      <c r="AD3121" s="28">
        <v>21.2</v>
      </c>
      <c r="AE3121" s="28">
        <v>21.200968790000001</v>
      </c>
      <c r="AF3121" t="s">
        <v>618</v>
      </c>
    </row>
    <row r="3122" spans="1:32" ht="18" customHeight="1">
      <c r="A3122" s="22">
        <v>46194</v>
      </c>
      <c r="B3122" s="23" t="s">
        <v>44</v>
      </c>
      <c r="C3122" s="24">
        <v>572</v>
      </c>
      <c r="D3122" s="25">
        <v>2026</v>
      </c>
      <c r="E3122" s="26">
        <v>-949</v>
      </c>
      <c r="F3122" s="24">
        <v>5</v>
      </c>
      <c r="G3122" s="24">
        <v>4</v>
      </c>
      <c r="H3122" s="23" t="s">
        <v>2132</v>
      </c>
      <c r="I3122" s="23" t="s">
        <v>1668</v>
      </c>
      <c r="J3122" s="23" t="s">
        <v>4507</v>
      </c>
      <c r="K3122" s="23" t="s">
        <v>154</v>
      </c>
      <c r="L3122" s="27">
        <v>0.84389999999999998</v>
      </c>
      <c r="M3122" s="25">
        <v>-637</v>
      </c>
      <c r="N3122" s="25">
        <v>36</v>
      </c>
      <c r="O3122" s="24">
        <v>0</v>
      </c>
      <c r="P3122" s="24">
        <v>2</v>
      </c>
      <c r="Q3122" s="24">
        <v>1</v>
      </c>
      <c r="R3122" s="66">
        <v>323.70117268576172</v>
      </c>
      <c r="S3122" s="66">
        <v>6.2588590062562837</v>
      </c>
      <c r="T3122" s="66">
        <v>405.2</v>
      </c>
      <c r="U3122" s="66">
        <v>506.5</v>
      </c>
      <c r="V3122" s="66">
        <v>225.11111111111109</v>
      </c>
      <c r="W3122" s="24">
        <v>0</v>
      </c>
      <c r="X3122" s="24">
        <v>0</v>
      </c>
      <c r="Y3122" s="24">
        <v>0</v>
      </c>
      <c r="Z3122" s="24">
        <v>0</v>
      </c>
      <c r="AA3122" s="28">
        <v>0</v>
      </c>
      <c r="AB3122" s="28">
        <v>0.5</v>
      </c>
      <c r="AC3122" s="28">
        <v>0</v>
      </c>
      <c r="AD3122" s="28">
        <v>10</v>
      </c>
      <c r="AE3122" s="28">
        <v>10.000968779999999</v>
      </c>
      <c r="AF3122" t="s">
        <v>584</v>
      </c>
    </row>
    <row r="3123" spans="1:32" ht="18" customHeight="1">
      <c r="A3123" s="22">
        <v>46194</v>
      </c>
      <c r="B3123" s="23" t="s">
        <v>44</v>
      </c>
      <c r="C3123" s="24">
        <v>573</v>
      </c>
      <c r="D3123" s="25">
        <v>4896</v>
      </c>
      <c r="E3123" s="26">
        <v>-652</v>
      </c>
      <c r="F3123" s="24">
        <v>15</v>
      </c>
      <c r="G3123" s="24">
        <v>13</v>
      </c>
      <c r="H3123" s="23" t="s">
        <v>2775</v>
      </c>
      <c r="I3123" s="23" t="s">
        <v>3791</v>
      </c>
      <c r="J3123" s="23" t="s">
        <v>2931</v>
      </c>
      <c r="K3123" s="23" t="s">
        <v>154</v>
      </c>
      <c r="L3123" s="27">
        <v>0.9556</v>
      </c>
      <c r="M3123" s="25">
        <v>-139</v>
      </c>
      <c r="N3123" s="25">
        <v>731</v>
      </c>
      <c r="O3123" s="24">
        <v>0</v>
      </c>
      <c r="P3123" s="24">
        <v>3</v>
      </c>
      <c r="Q3123" s="24">
        <v>1</v>
      </c>
      <c r="R3123" s="66">
        <v>859.90224159402237</v>
      </c>
      <c r="S3123" s="66">
        <v>5.6936704699410514</v>
      </c>
      <c r="T3123" s="66">
        <v>326.39999999999998</v>
      </c>
      <c r="U3123" s="66">
        <v>376.61538461538458</v>
      </c>
      <c r="V3123" s="66">
        <v>174.85714285714289</v>
      </c>
      <c r="W3123" s="24">
        <v>0</v>
      </c>
      <c r="X3123" s="24">
        <v>3</v>
      </c>
      <c r="Y3123" s="24">
        <v>0</v>
      </c>
      <c r="Z3123" s="24">
        <v>6</v>
      </c>
      <c r="AA3123" s="28">
        <v>2.25</v>
      </c>
      <c r="AB3123" s="28">
        <v>0.6</v>
      </c>
      <c r="AC3123" s="28">
        <v>1.35</v>
      </c>
      <c r="AD3123" s="28">
        <v>23.5</v>
      </c>
      <c r="AE3123" s="28">
        <v>23.50096877</v>
      </c>
      <c r="AF3123" t="s">
        <v>1154</v>
      </c>
    </row>
    <row r="3124" spans="1:32" ht="18" customHeight="1">
      <c r="A3124" s="22">
        <v>46194</v>
      </c>
      <c r="B3124" s="23" t="s">
        <v>30</v>
      </c>
      <c r="C3124" s="24">
        <v>563</v>
      </c>
      <c r="D3124" s="25">
        <v>4286</v>
      </c>
      <c r="E3124" s="26">
        <v>104</v>
      </c>
      <c r="F3124" s="24">
        <v>18</v>
      </c>
      <c r="G3124" s="24">
        <v>11</v>
      </c>
      <c r="H3124" s="23" t="s">
        <v>1127</v>
      </c>
      <c r="I3124" s="23" t="s">
        <v>1665</v>
      </c>
      <c r="J3124" s="23" t="s">
        <v>413</v>
      </c>
      <c r="K3124" s="23" t="s">
        <v>154</v>
      </c>
      <c r="L3124" s="27">
        <v>1.0081</v>
      </c>
      <c r="M3124" s="25">
        <v>482</v>
      </c>
      <c r="N3124" s="25">
        <v>-469</v>
      </c>
      <c r="O3124" s="24">
        <v>0</v>
      </c>
      <c r="P3124" s="24">
        <v>3</v>
      </c>
      <c r="Q3124" s="24">
        <v>1</v>
      </c>
      <c r="R3124" s="66">
        <v>695.60907015359066</v>
      </c>
      <c r="S3124" s="66">
        <v>6.1615067771523604</v>
      </c>
      <c r="T3124" s="66">
        <v>238.11111111111109</v>
      </c>
      <c r="U3124" s="66">
        <v>389.63636363636363</v>
      </c>
      <c r="V3124" s="66">
        <v>147.7931034482759</v>
      </c>
      <c r="W3124" s="24">
        <v>5</v>
      </c>
      <c r="X3124" s="24">
        <v>1</v>
      </c>
      <c r="Y3124" s="24">
        <v>3</v>
      </c>
      <c r="Z3124" s="24">
        <v>0</v>
      </c>
      <c r="AA3124" s="28">
        <v>2.25</v>
      </c>
      <c r="AB3124" s="28">
        <v>0.6</v>
      </c>
      <c r="AC3124" s="28">
        <v>1.35</v>
      </c>
      <c r="AD3124" s="28">
        <v>13.5</v>
      </c>
      <c r="AE3124" s="28">
        <v>13.500968759999999</v>
      </c>
      <c r="AF3124" t="s">
        <v>1502</v>
      </c>
    </row>
    <row r="3125" spans="1:32" ht="18" customHeight="1">
      <c r="A3125" s="22">
        <v>46194</v>
      </c>
      <c r="B3125" s="23" t="s">
        <v>30</v>
      </c>
      <c r="C3125" s="24">
        <v>565</v>
      </c>
      <c r="D3125" s="25">
        <v>2641</v>
      </c>
      <c r="E3125" s="26">
        <v>-1314</v>
      </c>
      <c r="F3125" s="24">
        <v>8</v>
      </c>
      <c r="G3125" s="24">
        <v>1</v>
      </c>
      <c r="H3125" s="23" t="s">
        <v>3346</v>
      </c>
      <c r="I3125" s="23" t="s">
        <v>4508</v>
      </c>
      <c r="J3125" s="23" t="s">
        <v>4509</v>
      </c>
      <c r="K3125" s="23" t="s">
        <v>154</v>
      </c>
      <c r="L3125" s="27">
        <v>0.83420000000000005</v>
      </c>
      <c r="M3125" s="25">
        <v>-1230</v>
      </c>
      <c r="N3125" s="25">
        <v>-612</v>
      </c>
      <c r="O3125" s="24">
        <v>0</v>
      </c>
      <c r="P3125" s="24">
        <v>5</v>
      </c>
      <c r="Q3125" s="24">
        <v>1</v>
      </c>
      <c r="R3125" s="66">
        <v>418.44961602324622</v>
      </c>
      <c r="S3125" s="66">
        <v>6.3113930539567864</v>
      </c>
      <c r="T3125" s="66">
        <v>330.125</v>
      </c>
      <c r="U3125" s="66">
        <v>2641</v>
      </c>
      <c r="V3125" s="66">
        <v>293.44444444444451</v>
      </c>
      <c r="W3125" s="24">
        <v>0</v>
      </c>
      <c r="X3125" s="24">
        <v>0</v>
      </c>
      <c r="Y3125" s="24">
        <v>0</v>
      </c>
      <c r="Z3125" s="24">
        <v>0</v>
      </c>
      <c r="AA3125" s="28">
        <v>0</v>
      </c>
      <c r="AB3125" s="28">
        <v>0.5</v>
      </c>
      <c r="AC3125" s="28">
        <v>0</v>
      </c>
      <c r="AD3125" s="28">
        <v>10</v>
      </c>
      <c r="AE3125" s="28">
        <v>10.00096875</v>
      </c>
      <c r="AF3125" t="s">
        <v>584</v>
      </c>
    </row>
    <row r="3126" spans="1:32" ht="18" customHeight="1">
      <c r="A3126" s="22">
        <v>46194</v>
      </c>
      <c r="B3126" s="23" t="s">
        <v>30</v>
      </c>
      <c r="C3126" s="24">
        <v>566</v>
      </c>
      <c r="D3126" s="25">
        <v>3419</v>
      </c>
      <c r="E3126" s="26">
        <v>1590</v>
      </c>
      <c r="F3126" s="24">
        <v>20</v>
      </c>
      <c r="G3126" s="24">
        <v>8</v>
      </c>
      <c r="H3126" s="23" t="s">
        <v>1226</v>
      </c>
      <c r="I3126" s="23" t="s">
        <v>1648</v>
      </c>
      <c r="J3126" s="23" t="s">
        <v>1742</v>
      </c>
      <c r="K3126" s="23" t="s">
        <v>154</v>
      </c>
      <c r="L3126" s="27">
        <v>1.155</v>
      </c>
      <c r="M3126" s="25">
        <v>-898</v>
      </c>
      <c r="N3126" s="25">
        <v>-626</v>
      </c>
      <c r="O3126" s="24">
        <v>0</v>
      </c>
      <c r="P3126" s="24">
        <v>6</v>
      </c>
      <c r="Q3126" s="24">
        <v>1</v>
      </c>
      <c r="R3126" s="66">
        <v>583.33992320464927</v>
      </c>
      <c r="S3126" s="66">
        <v>5.8610766450156628</v>
      </c>
      <c r="T3126" s="66">
        <v>170.95</v>
      </c>
      <c r="U3126" s="66">
        <v>427.375</v>
      </c>
      <c r="V3126" s="66">
        <v>122.1071428571429</v>
      </c>
      <c r="W3126" s="24">
        <v>7</v>
      </c>
      <c r="X3126" s="24">
        <v>0</v>
      </c>
      <c r="Y3126" s="24">
        <v>6</v>
      </c>
      <c r="Z3126" s="24">
        <v>5</v>
      </c>
      <c r="AA3126" s="28">
        <v>4.5</v>
      </c>
      <c r="AB3126" s="28">
        <v>0.6</v>
      </c>
      <c r="AC3126" s="28">
        <v>2.7</v>
      </c>
      <c r="AD3126" s="28">
        <v>37</v>
      </c>
      <c r="AE3126" s="28">
        <v>37.000968739999998</v>
      </c>
      <c r="AF3126" t="s">
        <v>1647</v>
      </c>
    </row>
    <row r="3127" spans="1:32" ht="18" customHeight="1">
      <c r="A3127" s="22">
        <v>46194</v>
      </c>
      <c r="B3127" s="23" t="s">
        <v>30</v>
      </c>
      <c r="C3127" s="24">
        <v>567</v>
      </c>
      <c r="D3127" s="25">
        <v>5552</v>
      </c>
      <c r="E3127" s="26">
        <v>914</v>
      </c>
      <c r="F3127" s="24">
        <v>23</v>
      </c>
      <c r="G3127" s="24">
        <v>19</v>
      </c>
      <c r="H3127" s="23" t="s">
        <v>683</v>
      </c>
      <c r="I3127" s="23" t="s">
        <v>1703</v>
      </c>
      <c r="J3127" s="23" t="s">
        <v>4048</v>
      </c>
      <c r="K3127" s="23" t="s">
        <v>154</v>
      </c>
      <c r="L3127" s="27">
        <v>1.0548999999999999</v>
      </c>
      <c r="M3127" s="25">
        <v>-862</v>
      </c>
      <c r="N3127" s="25">
        <v>-636</v>
      </c>
      <c r="O3127" s="24">
        <v>0</v>
      </c>
      <c r="P3127" s="24">
        <v>7</v>
      </c>
      <c r="Q3127" s="24">
        <v>1</v>
      </c>
      <c r="R3127" s="66">
        <v>950.98391448733923</v>
      </c>
      <c r="S3127" s="66">
        <v>5.8381639430704748</v>
      </c>
      <c r="T3127" s="66">
        <v>241.39130434782609</v>
      </c>
      <c r="U3127" s="66">
        <v>292.21052631578948</v>
      </c>
      <c r="V3127" s="66">
        <v>132.1904761904762</v>
      </c>
      <c r="W3127" s="24">
        <v>5</v>
      </c>
      <c r="X3127" s="24">
        <v>4</v>
      </c>
      <c r="Y3127" s="24">
        <v>4</v>
      </c>
      <c r="Z3127" s="24">
        <v>6</v>
      </c>
      <c r="AA3127" s="28">
        <v>4.75</v>
      </c>
      <c r="AB3127" s="28">
        <v>0.8</v>
      </c>
      <c r="AC3127" s="28">
        <v>3.8</v>
      </c>
      <c r="AD3127" s="28">
        <v>38</v>
      </c>
      <c r="AE3127" s="28">
        <v>38.000968729999997</v>
      </c>
      <c r="AF3127" t="s">
        <v>639</v>
      </c>
    </row>
    <row r="3128" spans="1:32" ht="18" customHeight="1">
      <c r="A3128" s="22">
        <v>46194</v>
      </c>
      <c r="B3128" s="23" t="s">
        <v>166</v>
      </c>
      <c r="C3128" s="24">
        <v>651</v>
      </c>
      <c r="D3128" s="25">
        <v>2803</v>
      </c>
      <c r="E3128" s="26">
        <v>-871</v>
      </c>
      <c r="F3128" s="24">
        <v>26</v>
      </c>
      <c r="G3128" s="24">
        <v>9</v>
      </c>
      <c r="H3128" s="23" t="s">
        <v>2504</v>
      </c>
      <c r="I3128" s="23" t="s">
        <v>2650</v>
      </c>
      <c r="J3128" s="23" t="s">
        <v>770</v>
      </c>
      <c r="K3128" s="23" t="s">
        <v>154</v>
      </c>
      <c r="L3128" s="27">
        <v>0.89639999999999997</v>
      </c>
      <c r="M3128" s="25">
        <v>-400</v>
      </c>
      <c r="N3128" s="25">
        <v>307</v>
      </c>
      <c r="O3128" s="24">
        <v>0</v>
      </c>
      <c r="P3128" s="24">
        <v>1</v>
      </c>
      <c r="Q3128" s="24">
        <v>0</v>
      </c>
      <c r="R3128" s="66"/>
      <c r="S3128" s="66"/>
      <c r="T3128" s="66"/>
      <c r="U3128" s="66"/>
      <c r="V3128" s="66"/>
      <c r="W3128" s="24"/>
      <c r="X3128" s="24"/>
      <c r="Y3128" s="24"/>
      <c r="Z3128" s="24"/>
      <c r="AA3128" s="28"/>
      <c r="AB3128" s="28">
        <v>0.5</v>
      </c>
      <c r="AC3128" s="28"/>
      <c r="AD3128" s="28">
        <v>30</v>
      </c>
      <c r="AE3128" s="28">
        <v>30.000968719999999</v>
      </c>
      <c r="AF3128" t="s">
        <v>661</v>
      </c>
    </row>
    <row r="3129" spans="1:32" ht="18" customHeight="1">
      <c r="A3129" s="22">
        <v>46194</v>
      </c>
      <c r="B3129" s="23" t="s">
        <v>166</v>
      </c>
      <c r="C3129" s="24">
        <v>652</v>
      </c>
      <c r="D3129" s="25">
        <v>4173</v>
      </c>
      <c r="E3129" s="26">
        <v>-1853</v>
      </c>
      <c r="F3129" s="24">
        <v>33</v>
      </c>
      <c r="G3129" s="24">
        <v>14</v>
      </c>
      <c r="H3129" s="23" t="s">
        <v>2890</v>
      </c>
      <c r="I3129" s="23" t="s">
        <v>3065</v>
      </c>
      <c r="J3129" s="23" t="s">
        <v>4277</v>
      </c>
      <c r="K3129" s="23" t="s">
        <v>154</v>
      </c>
      <c r="L3129" s="27">
        <v>0.85199999999999998</v>
      </c>
      <c r="M3129" s="25">
        <v>-810</v>
      </c>
      <c r="N3129" s="25">
        <v>-216</v>
      </c>
      <c r="O3129" s="24">
        <v>0</v>
      </c>
      <c r="P3129" s="24">
        <v>2</v>
      </c>
      <c r="Q3129" s="24">
        <v>0</v>
      </c>
      <c r="R3129" s="66"/>
      <c r="S3129" s="66"/>
      <c r="T3129" s="66"/>
      <c r="U3129" s="66"/>
      <c r="V3129" s="66"/>
      <c r="W3129" s="24"/>
      <c r="X3129" s="24"/>
      <c r="Y3129" s="24"/>
      <c r="Z3129" s="24"/>
      <c r="AA3129" s="28"/>
      <c r="AB3129" s="28">
        <v>0.6</v>
      </c>
      <c r="AC3129" s="28"/>
      <c r="AD3129" s="28">
        <v>30</v>
      </c>
      <c r="AE3129" s="28">
        <v>30.000968709999999</v>
      </c>
      <c r="AF3129" t="s">
        <v>661</v>
      </c>
    </row>
    <row r="3130" spans="1:32" ht="18" customHeight="1">
      <c r="A3130" s="22">
        <v>46194</v>
      </c>
      <c r="B3130" s="23" t="s">
        <v>166</v>
      </c>
      <c r="C3130" s="24">
        <v>653</v>
      </c>
      <c r="D3130" s="25">
        <v>2506</v>
      </c>
      <c r="E3130" s="26">
        <v>-520</v>
      </c>
      <c r="F3130" s="24">
        <v>27</v>
      </c>
      <c r="G3130" s="24">
        <v>7</v>
      </c>
      <c r="H3130" s="23" t="s">
        <v>1771</v>
      </c>
      <c r="I3130" s="23" t="s">
        <v>2281</v>
      </c>
      <c r="J3130" s="23" t="s">
        <v>2360</v>
      </c>
      <c r="K3130" s="23" t="s">
        <v>154</v>
      </c>
      <c r="L3130" s="27">
        <v>0.93079999999999996</v>
      </c>
      <c r="M3130" s="25">
        <v>-648</v>
      </c>
      <c r="N3130" s="25">
        <v>-741</v>
      </c>
      <c r="O3130" s="24">
        <v>0</v>
      </c>
      <c r="P3130" s="24">
        <v>3</v>
      </c>
      <c r="Q3130" s="24">
        <v>0</v>
      </c>
      <c r="R3130" s="66"/>
      <c r="S3130" s="66"/>
      <c r="T3130" s="66"/>
      <c r="U3130" s="66"/>
      <c r="V3130" s="66"/>
      <c r="W3130" s="24"/>
      <c r="X3130" s="24"/>
      <c r="Y3130" s="24"/>
      <c r="Z3130" s="24"/>
      <c r="AA3130" s="28"/>
      <c r="AB3130" s="28">
        <v>0.5</v>
      </c>
      <c r="AC3130" s="28"/>
      <c r="AD3130" s="28">
        <v>30</v>
      </c>
      <c r="AE3130" s="28">
        <v>30.000968700000001</v>
      </c>
      <c r="AF3130" t="s">
        <v>661</v>
      </c>
    </row>
    <row r="3131" spans="1:32" ht="18" customHeight="1">
      <c r="A3131" s="22">
        <v>46194</v>
      </c>
      <c r="B3131" s="23" t="s">
        <v>166</v>
      </c>
      <c r="C3131" s="24">
        <v>655</v>
      </c>
      <c r="D3131" s="25">
        <v>4126</v>
      </c>
      <c r="E3131" s="26">
        <v>5441</v>
      </c>
      <c r="F3131" s="24">
        <v>78</v>
      </c>
      <c r="G3131" s="24">
        <v>16</v>
      </c>
      <c r="H3131" s="23" t="s">
        <v>2448</v>
      </c>
      <c r="I3131" s="23" t="s">
        <v>958</v>
      </c>
      <c r="J3131" s="23" t="s">
        <v>3632</v>
      </c>
      <c r="K3131" s="23" t="s">
        <v>154</v>
      </c>
      <c r="L3131" s="27">
        <v>1.4396</v>
      </c>
      <c r="M3131" s="25">
        <v>-637</v>
      </c>
      <c r="N3131" s="25">
        <v>353</v>
      </c>
      <c r="O3131" s="24">
        <v>0</v>
      </c>
      <c r="P3131" s="24">
        <v>5</v>
      </c>
      <c r="Q3131" s="24">
        <v>0</v>
      </c>
      <c r="R3131" s="66"/>
      <c r="S3131" s="66"/>
      <c r="T3131" s="66"/>
      <c r="U3131" s="66"/>
      <c r="V3131" s="66"/>
      <c r="W3131" s="24"/>
      <c r="X3131" s="24"/>
      <c r="Y3131" s="24"/>
      <c r="Z3131" s="24"/>
      <c r="AA3131" s="28"/>
      <c r="AB3131" s="28">
        <v>0.6</v>
      </c>
      <c r="AC3131" s="28"/>
      <c r="AD3131" s="28">
        <v>80</v>
      </c>
      <c r="AE3131" s="28">
        <v>80.000968689999993</v>
      </c>
      <c r="AF3131" t="s">
        <v>155</v>
      </c>
    </row>
    <row r="3132" spans="1:32" ht="18" customHeight="1">
      <c r="A3132" s="22">
        <v>46194</v>
      </c>
      <c r="B3132" s="23" t="s">
        <v>171</v>
      </c>
      <c r="C3132" s="24">
        <v>663</v>
      </c>
      <c r="D3132" s="25">
        <v>5409</v>
      </c>
      <c r="E3132" s="26">
        <v>-2485</v>
      </c>
      <c r="F3132" s="24">
        <v>24</v>
      </c>
      <c r="G3132" s="24">
        <v>15</v>
      </c>
      <c r="H3132" s="23" t="s">
        <v>2735</v>
      </c>
      <c r="I3132" s="23" t="s">
        <v>1722</v>
      </c>
      <c r="J3132" s="23" t="s">
        <v>2736</v>
      </c>
      <c r="K3132" s="23" t="s">
        <v>154</v>
      </c>
      <c r="L3132" s="27">
        <v>0.84689999999999999</v>
      </c>
      <c r="M3132" s="25">
        <v>-1339</v>
      </c>
      <c r="N3132" s="25">
        <v>-591</v>
      </c>
      <c r="O3132" s="24">
        <v>0</v>
      </c>
      <c r="P3132" s="24">
        <v>3</v>
      </c>
      <c r="Q3132" s="24">
        <v>0</v>
      </c>
      <c r="R3132" s="66"/>
      <c r="S3132" s="66"/>
      <c r="T3132" s="66"/>
      <c r="U3132" s="66"/>
      <c r="V3132" s="66"/>
      <c r="W3132" s="24"/>
      <c r="X3132" s="24"/>
      <c r="Y3132" s="24"/>
      <c r="Z3132" s="24"/>
      <c r="AA3132" s="28"/>
      <c r="AB3132" s="28">
        <v>0.8</v>
      </c>
      <c r="AC3132" s="28"/>
      <c r="AD3132" s="28">
        <v>30</v>
      </c>
      <c r="AE3132" s="28">
        <v>30.00096868</v>
      </c>
      <c r="AF3132" t="s">
        <v>661</v>
      </c>
    </row>
    <row r="3133" spans="1:32" ht="18" customHeight="1">
      <c r="A3133" s="22">
        <v>46194</v>
      </c>
      <c r="B3133" s="23" t="s">
        <v>171</v>
      </c>
      <c r="C3133" s="24">
        <v>665</v>
      </c>
      <c r="D3133" s="25">
        <v>1502</v>
      </c>
      <c r="E3133" s="26">
        <v>2876</v>
      </c>
      <c r="F3133" s="24">
        <v>19</v>
      </c>
      <c r="G3133" s="24">
        <v>3</v>
      </c>
      <c r="H3133" s="23" t="s">
        <v>1012</v>
      </c>
      <c r="I3133" s="23" t="s">
        <v>1791</v>
      </c>
      <c r="J3133" s="23" t="s">
        <v>1726</v>
      </c>
      <c r="K3133" s="23" t="s">
        <v>154</v>
      </c>
      <c r="L3133" s="27">
        <v>1.6383000000000001</v>
      </c>
      <c r="M3133" s="25">
        <v>4194</v>
      </c>
      <c r="N3133" s="25">
        <v>-1047</v>
      </c>
      <c r="O3133" s="24">
        <v>0</v>
      </c>
      <c r="P3133" s="24">
        <v>5</v>
      </c>
      <c r="Q3133" s="24">
        <v>0</v>
      </c>
      <c r="R3133" s="66"/>
      <c r="S3133" s="66"/>
      <c r="T3133" s="66"/>
      <c r="U3133" s="66"/>
      <c r="V3133" s="66"/>
      <c r="W3133" s="24"/>
      <c r="X3133" s="24"/>
      <c r="Y3133" s="24"/>
      <c r="Z3133" s="24"/>
      <c r="AA3133" s="28"/>
      <c r="AB3133" s="28">
        <v>0.5</v>
      </c>
      <c r="AC3133" s="28"/>
      <c r="AD3133" s="28">
        <v>70</v>
      </c>
      <c r="AE3133" s="28">
        <v>70.000968670000006</v>
      </c>
      <c r="AF3133" t="s">
        <v>178</v>
      </c>
    </row>
    <row r="3134" spans="1:32" ht="18" customHeight="1">
      <c r="A3134" s="22">
        <v>46194</v>
      </c>
      <c r="B3134" s="23" t="s">
        <v>171</v>
      </c>
      <c r="C3134" s="24">
        <v>666</v>
      </c>
      <c r="D3134" s="25">
        <v>2509</v>
      </c>
      <c r="E3134" s="26">
        <v>-1817</v>
      </c>
      <c r="F3134" s="24">
        <v>9</v>
      </c>
      <c r="G3134" s="24">
        <v>4</v>
      </c>
      <c r="H3134" s="23" t="s">
        <v>2746</v>
      </c>
      <c r="I3134" s="23" t="s">
        <v>4510</v>
      </c>
      <c r="J3134" s="23" t="s">
        <v>4511</v>
      </c>
      <c r="K3134" s="23" t="s">
        <v>154</v>
      </c>
      <c r="L3134" s="27">
        <v>0.75860000000000005</v>
      </c>
      <c r="M3134" s="25">
        <v>-34</v>
      </c>
      <c r="N3134" s="25">
        <v>-830</v>
      </c>
      <c r="O3134" s="24">
        <v>0</v>
      </c>
      <c r="P3134" s="24">
        <v>6</v>
      </c>
      <c r="Q3134" s="24">
        <v>0</v>
      </c>
      <c r="R3134" s="66"/>
      <c r="S3134" s="66"/>
      <c r="T3134" s="66"/>
      <c r="U3134" s="66"/>
      <c r="V3134" s="66"/>
      <c r="W3134" s="24"/>
      <c r="X3134" s="24"/>
      <c r="Y3134" s="24"/>
      <c r="Z3134" s="24"/>
      <c r="AA3134" s="28"/>
      <c r="AB3134" s="28">
        <v>0.5</v>
      </c>
      <c r="AC3134" s="28"/>
      <c r="AD3134" s="28">
        <v>40</v>
      </c>
      <c r="AE3134" s="28">
        <v>40.000968659999998</v>
      </c>
      <c r="AF3134" t="s">
        <v>664</v>
      </c>
    </row>
    <row r="3135" spans="1:32" ht="18" customHeight="1">
      <c r="A3135" s="22">
        <v>46194</v>
      </c>
      <c r="B3135" s="23" t="s">
        <v>330</v>
      </c>
      <c r="C3135" s="24">
        <v>656</v>
      </c>
      <c r="D3135" s="25">
        <v>379</v>
      </c>
      <c r="E3135" s="26">
        <v>-513</v>
      </c>
      <c r="F3135" s="24">
        <v>0</v>
      </c>
      <c r="G3135" s="24">
        <v>2</v>
      </c>
      <c r="H3135" s="23" t="s">
        <v>604</v>
      </c>
      <c r="I3135" s="23" t="s">
        <v>214</v>
      </c>
      <c r="J3135" s="23" t="s">
        <v>604</v>
      </c>
      <c r="K3135" s="23" t="s">
        <v>154</v>
      </c>
      <c r="L3135" s="27">
        <v>0.54879999999999995</v>
      </c>
      <c r="M3135" s="25">
        <v>-1658</v>
      </c>
      <c r="N3135" s="25">
        <v>-206</v>
      </c>
      <c r="O3135" s="24">
        <v>0</v>
      </c>
      <c r="P3135" s="24">
        <v>6</v>
      </c>
      <c r="Q3135" s="24">
        <v>0</v>
      </c>
      <c r="R3135" s="66"/>
      <c r="S3135" s="66"/>
      <c r="T3135" s="66"/>
      <c r="U3135" s="66"/>
      <c r="V3135" s="66"/>
      <c r="W3135" s="24"/>
      <c r="X3135" s="24"/>
      <c r="Y3135" s="24"/>
      <c r="Z3135" s="24"/>
      <c r="AA3135" s="28"/>
      <c r="AB3135" s="28">
        <v>0.5</v>
      </c>
      <c r="AC3135" s="28"/>
      <c r="AD3135" s="28">
        <v>20</v>
      </c>
      <c r="AE3135" s="28">
        <v>20.000968650000001</v>
      </c>
      <c r="AF3135" t="s">
        <v>590</v>
      </c>
    </row>
    <row r="3136" spans="1:32" ht="18" customHeight="1">
      <c r="A3136" s="22">
        <v>46194</v>
      </c>
      <c r="B3136" s="23" t="s">
        <v>330</v>
      </c>
      <c r="C3136" s="24">
        <v>657</v>
      </c>
      <c r="D3136" s="25">
        <v>2440</v>
      </c>
      <c r="E3136" s="26">
        <v>4277</v>
      </c>
      <c r="F3136" s="24">
        <v>30</v>
      </c>
      <c r="G3136" s="24">
        <v>12</v>
      </c>
      <c r="H3136" s="23" t="s">
        <v>1859</v>
      </c>
      <c r="I3136" s="23" t="s">
        <v>3184</v>
      </c>
      <c r="J3136" s="23" t="s">
        <v>526</v>
      </c>
      <c r="K3136" s="23" t="s">
        <v>154</v>
      </c>
      <c r="L3136" s="27">
        <v>1.5843</v>
      </c>
      <c r="M3136" s="25">
        <v>73</v>
      </c>
      <c r="N3136" s="25">
        <v>-397</v>
      </c>
      <c r="O3136" s="24">
        <v>0</v>
      </c>
      <c r="P3136" s="24">
        <v>7</v>
      </c>
      <c r="Q3136" s="24">
        <v>0</v>
      </c>
      <c r="R3136" s="66"/>
      <c r="S3136" s="66"/>
      <c r="T3136" s="66"/>
      <c r="U3136" s="66"/>
      <c r="V3136" s="66"/>
      <c r="W3136" s="24"/>
      <c r="X3136" s="24"/>
      <c r="Y3136" s="24"/>
      <c r="Z3136" s="24"/>
      <c r="AA3136" s="28"/>
      <c r="AB3136" s="28">
        <v>0.5</v>
      </c>
      <c r="AC3136" s="28"/>
      <c r="AD3136" s="28">
        <v>80</v>
      </c>
      <c r="AE3136" s="28">
        <v>80.000968639999996</v>
      </c>
      <c r="AF3136" t="s">
        <v>155</v>
      </c>
    </row>
    <row r="3137" spans="1:32" ht="18" customHeight="1">
      <c r="A3137" s="22">
        <v>46194</v>
      </c>
      <c r="B3137" s="23" t="s">
        <v>330</v>
      </c>
      <c r="C3137" s="24">
        <v>658</v>
      </c>
      <c r="D3137" s="25">
        <v>42</v>
      </c>
      <c r="E3137" s="26">
        <v>-91</v>
      </c>
      <c r="F3137" s="24">
        <v>0</v>
      </c>
      <c r="G3137" s="24">
        <v>0</v>
      </c>
      <c r="H3137" s="23" t="s">
        <v>214</v>
      </c>
      <c r="I3137" s="23" t="s">
        <v>214</v>
      </c>
      <c r="J3137" s="23" t="s">
        <v>214</v>
      </c>
      <c r="K3137" s="23" t="s">
        <v>154</v>
      </c>
      <c r="L3137" s="27">
        <v>0.27779999999999999</v>
      </c>
      <c r="M3137" s="25">
        <v>-540</v>
      </c>
      <c r="N3137" s="25">
        <v>-2950</v>
      </c>
      <c r="O3137" s="24">
        <v>0</v>
      </c>
      <c r="P3137" s="24">
        <v>8</v>
      </c>
      <c r="Q3137" s="24">
        <v>0</v>
      </c>
      <c r="R3137" s="66"/>
      <c r="S3137" s="66"/>
      <c r="T3137" s="66"/>
      <c r="U3137" s="66"/>
      <c r="V3137" s="66"/>
      <c r="W3137" s="24"/>
      <c r="X3137" s="24"/>
      <c r="Y3137" s="24"/>
      <c r="Z3137" s="24"/>
      <c r="AA3137" s="28"/>
      <c r="AB3137" s="28">
        <v>0.5</v>
      </c>
      <c r="AC3137" s="28"/>
      <c r="AD3137" s="28">
        <v>20</v>
      </c>
      <c r="AE3137" s="28">
        <v>20.000968629999999</v>
      </c>
      <c r="AF3137" t="s">
        <v>590</v>
      </c>
    </row>
    <row r="3138" spans="1:32" ht="18" customHeight="1">
      <c r="A3138" s="22">
        <v>46194</v>
      </c>
      <c r="B3138" s="23" t="s">
        <v>470</v>
      </c>
      <c r="C3138" s="24">
        <v>660</v>
      </c>
      <c r="D3138" s="25">
        <v>755</v>
      </c>
      <c r="E3138" s="26">
        <v>699</v>
      </c>
      <c r="F3138" s="24">
        <v>11</v>
      </c>
      <c r="G3138" s="24">
        <v>12</v>
      </c>
      <c r="H3138" s="23" t="s">
        <v>2783</v>
      </c>
      <c r="I3138" s="23" t="s">
        <v>938</v>
      </c>
      <c r="J3138" s="23" t="s">
        <v>2308</v>
      </c>
      <c r="K3138" s="23" t="s">
        <v>154</v>
      </c>
      <c r="L3138" s="27">
        <v>1.3086</v>
      </c>
      <c r="M3138" s="25">
        <v>-655</v>
      </c>
      <c r="N3138" s="25">
        <v>-490</v>
      </c>
      <c r="O3138" s="24">
        <v>0</v>
      </c>
      <c r="P3138" s="24">
        <v>0</v>
      </c>
      <c r="Q3138" s="24">
        <v>0</v>
      </c>
      <c r="R3138" s="66"/>
      <c r="S3138" s="66"/>
      <c r="T3138" s="66"/>
      <c r="U3138" s="66"/>
      <c r="V3138" s="66"/>
      <c r="W3138" s="24"/>
      <c r="X3138" s="24"/>
      <c r="Y3138" s="24"/>
      <c r="Z3138" s="24"/>
      <c r="AA3138" s="28"/>
      <c r="AB3138" s="28">
        <v>0.5</v>
      </c>
      <c r="AC3138" s="28"/>
      <c r="AD3138" s="28">
        <v>0</v>
      </c>
      <c r="AE3138" s="28">
        <v>0</v>
      </c>
    </row>
    <row r="3139" spans="1:32" ht="18" customHeight="1">
      <c r="A3139" s="22">
        <v>46194</v>
      </c>
      <c r="B3139" s="23" t="s">
        <v>470</v>
      </c>
      <c r="C3139" s="24">
        <v>661</v>
      </c>
      <c r="D3139" s="25">
        <v>1646</v>
      </c>
      <c r="E3139" s="26">
        <v>-1105</v>
      </c>
      <c r="F3139" s="24">
        <v>12</v>
      </c>
      <c r="G3139" s="24">
        <v>19</v>
      </c>
      <c r="H3139" s="23" t="s">
        <v>1521</v>
      </c>
      <c r="I3139" s="23" t="s">
        <v>2437</v>
      </c>
      <c r="J3139" s="23" t="s">
        <v>2539</v>
      </c>
      <c r="K3139" s="23" t="s">
        <v>154</v>
      </c>
      <c r="L3139" s="27">
        <v>0.7762</v>
      </c>
      <c r="M3139" s="25">
        <v>-2132</v>
      </c>
      <c r="N3139" s="25">
        <v>-439</v>
      </c>
      <c r="O3139" s="24">
        <v>0</v>
      </c>
      <c r="P3139" s="24">
        <v>1</v>
      </c>
      <c r="Q3139" s="24">
        <v>0</v>
      </c>
      <c r="R3139" s="66"/>
      <c r="S3139" s="66"/>
      <c r="T3139" s="66"/>
      <c r="U3139" s="66"/>
      <c r="V3139" s="66"/>
      <c r="W3139" s="24"/>
      <c r="X3139" s="24"/>
      <c r="Y3139" s="24"/>
      <c r="Z3139" s="24"/>
      <c r="AA3139" s="28"/>
      <c r="AB3139" s="28">
        <v>0.5</v>
      </c>
      <c r="AC3139" s="28"/>
      <c r="AD3139" s="28">
        <v>30</v>
      </c>
      <c r="AE3139" s="28">
        <v>30.000968610000001</v>
      </c>
      <c r="AF3139" t="s">
        <v>661</v>
      </c>
    </row>
    <row r="3140" spans="1:32" ht="18" customHeight="1">
      <c r="A3140" s="22">
        <v>46194</v>
      </c>
      <c r="B3140" s="23" t="s">
        <v>470</v>
      </c>
      <c r="C3140" s="24">
        <v>662</v>
      </c>
      <c r="D3140" s="25">
        <v>725</v>
      </c>
      <c r="E3140" s="26">
        <v>-881</v>
      </c>
      <c r="F3140" s="24">
        <v>2</v>
      </c>
      <c r="G3140" s="24">
        <v>5</v>
      </c>
      <c r="H3140" s="23" t="s">
        <v>840</v>
      </c>
      <c r="I3140" s="23" t="s">
        <v>2741</v>
      </c>
      <c r="J3140" s="23" t="s">
        <v>1952</v>
      </c>
      <c r="K3140" s="23" t="s">
        <v>154</v>
      </c>
      <c r="L3140" s="27">
        <v>0.59489999999999998</v>
      </c>
      <c r="M3140" s="25">
        <v>-1060</v>
      </c>
      <c r="N3140" s="25">
        <v>-391</v>
      </c>
      <c r="O3140" s="24">
        <v>0</v>
      </c>
      <c r="P3140" s="24">
        <v>2</v>
      </c>
      <c r="Q3140" s="24">
        <v>0</v>
      </c>
      <c r="R3140" s="66"/>
      <c r="S3140" s="66"/>
      <c r="T3140" s="66"/>
      <c r="U3140" s="66"/>
      <c r="V3140" s="66"/>
      <c r="W3140" s="24"/>
      <c r="X3140" s="24"/>
      <c r="Y3140" s="24"/>
      <c r="Z3140" s="24"/>
      <c r="AA3140" s="28"/>
      <c r="AB3140" s="28">
        <v>0.5</v>
      </c>
      <c r="AC3140" s="28"/>
      <c r="AD3140" s="28">
        <v>10</v>
      </c>
      <c r="AE3140" s="28">
        <v>10.0009686</v>
      </c>
      <c r="AF3140" t="s">
        <v>584</v>
      </c>
    </row>
    <row r="3141" spans="1:32" ht="18" customHeight="1">
      <c r="A3141" s="22">
        <v>46194</v>
      </c>
      <c r="B3141" s="23" t="s">
        <v>307</v>
      </c>
      <c r="C3141" s="24">
        <v>635</v>
      </c>
      <c r="D3141" s="25">
        <v>760</v>
      </c>
      <c r="E3141" s="26">
        <v>-968</v>
      </c>
      <c r="F3141" s="24">
        <v>3</v>
      </c>
      <c r="G3141" s="24">
        <v>3</v>
      </c>
      <c r="H3141" s="23" t="s">
        <v>1523</v>
      </c>
      <c r="I3141" s="23" t="s">
        <v>3971</v>
      </c>
      <c r="J3141" s="23" t="s">
        <v>3971</v>
      </c>
      <c r="K3141" s="23" t="s">
        <v>154</v>
      </c>
      <c r="L3141" s="27">
        <v>0.57540000000000002</v>
      </c>
      <c r="M3141" s="25">
        <v>0</v>
      </c>
      <c r="N3141" s="25">
        <v>-1175</v>
      </c>
      <c r="O3141" s="24">
        <v>0</v>
      </c>
      <c r="P3141" s="24">
        <v>5</v>
      </c>
      <c r="Q3141" s="24">
        <v>0</v>
      </c>
      <c r="R3141" s="66"/>
      <c r="S3141" s="66"/>
      <c r="T3141" s="66"/>
      <c r="U3141" s="66"/>
      <c r="V3141" s="66"/>
      <c r="W3141" s="24"/>
      <c r="X3141" s="24"/>
      <c r="Y3141" s="24"/>
      <c r="Z3141" s="24"/>
      <c r="AA3141" s="28"/>
      <c r="AB3141" s="28">
        <v>0.5</v>
      </c>
      <c r="AC3141" s="28"/>
      <c r="AD3141" s="28">
        <v>10</v>
      </c>
      <c r="AE3141" s="28">
        <v>10.000968589999999</v>
      </c>
      <c r="AF3141" t="s">
        <v>584</v>
      </c>
    </row>
    <row r="3142" spans="1:32" ht="18" customHeight="1">
      <c r="A3142" s="22">
        <v>46194</v>
      </c>
      <c r="B3142" s="23" t="s">
        <v>307</v>
      </c>
      <c r="C3142" s="24">
        <v>636</v>
      </c>
      <c r="D3142" s="25">
        <v>1264</v>
      </c>
      <c r="E3142" s="26">
        <v>-1377</v>
      </c>
      <c r="F3142" s="24">
        <v>7</v>
      </c>
      <c r="G3142" s="24">
        <v>7</v>
      </c>
      <c r="H3142" s="23" t="s">
        <v>1354</v>
      </c>
      <c r="I3142" s="23" t="s">
        <v>3882</v>
      </c>
      <c r="J3142" s="23" t="s">
        <v>3882</v>
      </c>
      <c r="K3142" s="23" t="s">
        <v>154</v>
      </c>
      <c r="L3142" s="27">
        <v>0.63690000000000002</v>
      </c>
      <c r="M3142" s="25">
        <v>-484</v>
      </c>
      <c r="N3142" s="25">
        <v>5356</v>
      </c>
      <c r="O3142" s="24">
        <v>0</v>
      </c>
      <c r="P3142" s="24">
        <v>6</v>
      </c>
      <c r="Q3142" s="24">
        <v>0</v>
      </c>
      <c r="R3142" s="66"/>
      <c r="S3142" s="66"/>
      <c r="T3142" s="66"/>
      <c r="U3142" s="66"/>
      <c r="V3142" s="66"/>
      <c r="W3142" s="24"/>
      <c r="X3142" s="24"/>
      <c r="Y3142" s="24"/>
      <c r="Z3142" s="24"/>
      <c r="AA3142" s="28"/>
      <c r="AB3142" s="28">
        <v>0.5</v>
      </c>
      <c r="AC3142" s="28"/>
      <c r="AD3142" s="28">
        <v>40</v>
      </c>
      <c r="AE3142" s="28">
        <v>40.000968579999999</v>
      </c>
      <c r="AF3142" t="s">
        <v>664</v>
      </c>
    </row>
    <row r="3143" spans="1:32" ht="18" customHeight="1">
      <c r="A3143" s="22">
        <v>46194</v>
      </c>
      <c r="B3143" s="23" t="s">
        <v>307</v>
      </c>
      <c r="C3143" s="24">
        <v>637</v>
      </c>
      <c r="D3143" s="25">
        <v>1029</v>
      </c>
      <c r="E3143" s="26">
        <v>-1165</v>
      </c>
      <c r="F3143" s="24">
        <v>6</v>
      </c>
      <c r="G3143" s="24">
        <v>7</v>
      </c>
      <c r="H3143" s="23" t="s">
        <v>2720</v>
      </c>
      <c r="I3143" s="23" t="s">
        <v>3997</v>
      </c>
      <c r="J3143" s="23" t="s">
        <v>798</v>
      </c>
      <c r="K3143" s="23" t="s">
        <v>154</v>
      </c>
      <c r="L3143" s="27">
        <v>0.62260000000000004</v>
      </c>
      <c r="M3143" s="25">
        <v>0</v>
      </c>
      <c r="N3143" s="25">
        <v>-916</v>
      </c>
      <c r="O3143" s="24">
        <v>0</v>
      </c>
      <c r="P3143" s="24">
        <v>7</v>
      </c>
      <c r="Q3143" s="24">
        <v>0</v>
      </c>
      <c r="R3143" s="66"/>
      <c r="S3143" s="66"/>
      <c r="T3143" s="66"/>
      <c r="U3143" s="66"/>
      <c r="V3143" s="66"/>
      <c r="W3143" s="24"/>
      <c r="X3143" s="24"/>
      <c r="Y3143" s="24"/>
      <c r="Z3143" s="24"/>
      <c r="AA3143" s="28"/>
      <c r="AB3143" s="28">
        <v>0.5</v>
      </c>
      <c r="AC3143" s="28"/>
      <c r="AD3143" s="28">
        <v>30</v>
      </c>
      <c r="AE3143" s="28">
        <v>30.000968570000001</v>
      </c>
      <c r="AF3143" t="s">
        <v>661</v>
      </c>
    </row>
    <row r="3144" spans="1:32" ht="18" customHeight="1">
      <c r="A3144" s="22">
        <v>46194</v>
      </c>
      <c r="B3144" s="23" t="s">
        <v>55</v>
      </c>
      <c r="C3144" s="24">
        <v>537</v>
      </c>
      <c r="D3144" s="25">
        <v>7455</v>
      </c>
      <c r="E3144" s="26">
        <v>1003</v>
      </c>
      <c r="F3144" s="24">
        <v>34</v>
      </c>
      <c r="G3144" s="24">
        <v>20</v>
      </c>
      <c r="H3144" s="23" t="s">
        <v>3843</v>
      </c>
      <c r="I3144" s="23" t="s">
        <v>4512</v>
      </c>
      <c r="J3144" s="23" t="s">
        <v>4513</v>
      </c>
      <c r="K3144" s="23" t="s">
        <v>154</v>
      </c>
      <c r="L3144" s="27">
        <v>1.0448</v>
      </c>
      <c r="M3144" s="25">
        <v>-1153</v>
      </c>
      <c r="N3144" s="25">
        <v>1073</v>
      </c>
      <c r="O3144" s="24">
        <v>0</v>
      </c>
      <c r="P3144" s="24">
        <v>7</v>
      </c>
      <c r="Q3144" s="24">
        <v>1</v>
      </c>
      <c r="R3144" s="66">
        <v>1221.5603985056041</v>
      </c>
      <c r="S3144" s="66">
        <v>6.1028500998559512</v>
      </c>
      <c r="T3144" s="66">
        <v>219.2647058823529</v>
      </c>
      <c r="U3144" s="66">
        <v>372.75</v>
      </c>
      <c r="V3144" s="66">
        <v>138.05555555555549</v>
      </c>
      <c r="W3144" s="24">
        <v>7</v>
      </c>
      <c r="X3144" s="24">
        <v>1</v>
      </c>
      <c r="Y3144" s="24">
        <v>4</v>
      </c>
      <c r="Z3144" s="24">
        <v>4</v>
      </c>
      <c r="AA3144" s="28">
        <v>4</v>
      </c>
      <c r="AB3144" s="28">
        <v>1</v>
      </c>
      <c r="AC3144" s="28">
        <v>4</v>
      </c>
      <c r="AD3144" s="28">
        <v>40</v>
      </c>
      <c r="AE3144" s="28">
        <v>40.000968559999997</v>
      </c>
      <c r="AF3144" t="s">
        <v>208</v>
      </c>
    </row>
    <row r="3145" spans="1:32" ht="18" customHeight="1">
      <c r="A3145" s="22">
        <v>46194</v>
      </c>
      <c r="B3145" s="23" t="s">
        <v>55</v>
      </c>
      <c r="C3145" s="24">
        <v>538</v>
      </c>
      <c r="D3145" s="25">
        <v>1959</v>
      </c>
      <c r="E3145" s="26">
        <v>52</v>
      </c>
      <c r="F3145" s="24">
        <v>9</v>
      </c>
      <c r="G3145" s="24">
        <v>4</v>
      </c>
      <c r="H3145" s="23" t="s">
        <v>3739</v>
      </c>
      <c r="I3145" s="23" t="s">
        <v>1046</v>
      </c>
      <c r="J3145" s="23" t="s">
        <v>4514</v>
      </c>
      <c r="K3145" s="23" t="s">
        <v>154</v>
      </c>
      <c r="L3145" s="27">
        <v>1.0087999999999999</v>
      </c>
      <c r="M3145" s="25">
        <v>-908</v>
      </c>
      <c r="N3145" s="25">
        <v>-134</v>
      </c>
      <c r="O3145" s="24">
        <v>0</v>
      </c>
      <c r="P3145" s="24">
        <v>8</v>
      </c>
      <c r="Q3145" s="24">
        <v>1</v>
      </c>
      <c r="R3145" s="66">
        <v>307.65052926525527</v>
      </c>
      <c r="S3145" s="66">
        <v>6.3676145939958912</v>
      </c>
      <c r="T3145" s="66">
        <v>217.66666666666671</v>
      </c>
      <c r="U3145" s="66">
        <v>489.75</v>
      </c>
      <c r="V3145" s="66">
        <v>150.69230769230771</v>
      </c>
      <c r="W3145" s="24">
        <v>7</v>
      </c>
      <c r="X3145" s="24">
        <v>0</v>
      </c>
      <c r="Y3145" s="24">
        <v>2</v>
      </c>
      <c r="Z3145" s="24">
        <v>0</v>
      </c>
      <c r="AA3145" s="28">
        <v>2.25</v>
      </c>
      <c r="AB3145" s="28">
        <v>0.5</v>
      </c>
      <c r="AC3145" s="28">
        <v>1.125</v>
      </c>
      <c r="AD3145" s="28">
        <v>21.2</v>
      </c>
      <c r="AE3145" s="28">
        <v>21.200968549999999</v>
      </c>
      <c r="AF3145" t="s">
        <v>1138</v>
      </c>
    </row>
    <row r="3146" spans="1:32" ht="18" customHeight="1">
      <c r="A3146" s="22">
        <v>46194</v>
      </c>
      <c r="B3146" s="23" t="s">
        <v>55</v>
      </c>
      <c r="C3146" s="24">
        <v>550</v>
      </c>
      <c r="D3146" s="25">
        <v>2204</v>
      </c>
      <c r="E3146" s="26">
        <v>-1456</v>
      </c>
      <c r="F3146" s="24">
        <v>2</v>
      </c>
      <c r="G3146" s="24">
        <v>7</v>
      </c>
      <c r="H3146" s="23" t="s">
        <v>2672</v>
      </c>
      <c r="I3146" s="23" t="s">
        <v>4515</v>
      </c>
      <c r="J3146" s="23" t="s">
        <v>969</v>
      </c>
      <c r="K3146" s="23" t="s">
        <v>154</v>
      </c>
      <c r="L3146" s="27">
        <v>0.77980000000000005</v>
      </c>
      <c r="M3146" s="25">
        <v>-975</v>
      </c>
      <c r="N3146" s="25">
        <v>-991</v>
      </c>
      <c r="O3146" s="24">
        <v>0</v>
      </c>
      <c r="P3146" s="24">
        <v>0</v>
      </c>
      <c r="Q3146" s="24">
        <v>1</v>
      </c>
      <c r="R3146" s="66">
        <v>370.58385222083848</v>
      </c>
      <c r="S3146" s="66">
        <v>5.9473719288950324</v>
      </c>
      <c r="T3146" s="66">
        <v>1102</v>
      </c>
      <c r="U3146" s="66">
        <v>314.85714285714278</v>
      </c>
      <c r="V3146" s="66">
        <v>244.88888888888891</v>
      </c>
      <c r="W3146" s="24">
        <v>0</v>
      </c>
      <c r="X3146" s="24">
        <v>3</v>
      </c>
      <c r="Y3146" s="24">
        <v>0</v>
      </c>
      <c r="Z3146" s="24">
        <v>6</v>
      </c>
      <c r="AA3146" s="28">
        <v>2.25</v>
      </c>
      <c r="AB3146" s="28">
        <v>0.5</v>
      </c>
      <c r="AC3146" s="28">
        <v>1.125</v>
      </c>
      <c r="AD3146" s="28">
        <v>21.2</v>
      </c>
      <c r="AE3146" s="28">
        <v>21.200968540000002</v>
      </c>
      <c r="AF3146" t="s">
        <v>618</v>
      </c>
    </row>
    <row r="3147" spans="1:32" ht="18" customHeight="1">
      <c r="A3147" s="22">
        <v>46194</v>
      </c>
      <c r="B3147" s="23" t="s">
        <v>24</v>
      </c>
      <c r="C3147" s="24">
        <v>631</v>
      </c>
      <c r="D3147" s="25">
        <v>6343</v>
      </c>
      <c r="E3147" s="26">
        <v>-3171</v>
      </c>
      <c r="F3147" s="24">
        <v>20</v>
      </c>
      <c r="G3147" s="24">
        <v>35</v>
      </c>
      <c r="H3147" s="23" t="s">
        <v>467</v>
      </c>
      <c r="I3147" s="23" t="s">
        <v>4516</v>
      </c>
      <c r="J3147" s="23" t="s">
        <v>2390</v>
      </c>
      <c r="K3147" s="23" t="s">
        <v>154</v>
      </c>
      <c r="L3147" s="27">
        <v>0.83340000000000003</v>
      </c>
      <c r="M3147" s="25">
        <v>-3216</v>
      </c>
      <c r="N3147" s="25">
        <v>-2754</v>
      </c>
      <c r="O3147" s="24">
        <v>0</v>
      </c>
      <c r="P3147" s="24">
        <v>1</v>
      </c>
      <c r="Q3147" s="24">
        <v>0</v>
      </c>
      <c r="R3147" s="66"/>
      <c r="S3147" s="66"/>
      <c r="T3147" s="66"/>
      <c r="U3147" s="66"/>
      <c r="V3147" s="66"/>
      <c r="W3147" s="24"/>
      <c r="X3147" s="24"/>
      <c r="Y3147" s="24"/>
      <c r="Z3147" s="24"/>
      <c r="AA3147" s="28"/>
      <c r="AB3147" s="28">
        <v>0.8</v>
      </c>
      <c r="AC3147" s="28"/>
      <c r="AD3147" s="28">
        <v>30</v>
      </c>
      <c r="AE3147" s="28">
        <v>30.000968530000002</v>
      </c>
      <c r="AF3147" t="s">
        <v>661</v>
      </c>
    </row>
    <row r="3148" spans="1:32" ht="18" customHeight="1">
      <c r="A3148" s="22">
        <v>46194</v>
      </c>
      <c r="B3148" s="23" t="s">
        <v>24</v>
      </c>
      <c r="C3148" s="24">
        <v>632</v>
      </c>
      <c r="D3148" s="25">
        <v>4677</v>
      </c>
      <c r="E3148" s="26">
        <v>-4241</v>
      </c>
      <c r="F3148" s="24">
        <v>0</v>
      </c>
      <c r="G3148" s="24">
        <v>10</v>
      </c>
      <c r="H3148" s="23" t="s">
        <v>4517</v>
      </c>
      <c r="I3148" s="23" t="s">
        <v>214</v>
      </c>
      <c r="J3148" s="23" t="s">
        <v>4517</v>
      </c>
      <c r="K3148" s="23" t="s">
        <v>154</v>
      </c>
      <c r="L3148" s="27">
        <v>0.69769999999999999</v>
      </c>
      <c r="M3148" s="25">
        <v>-642</v>
      </c>
      <c r="N3148" s="25">
        <v>-904</v>
      </c>
      <c r="O3148" s="24">
        <v>0</v>
      </c>
      <c r="P3148" s="24">
        <v>2</v>
      </c>
      <c r="Q3148" s="24">
        <v>0</v>
      </c>
      <c r="R3148" s="66"/>
      <c r="S3148" s="66"/>
      <c r="T3148" s="66"/>
      <c r="U3148" s="66"/>
      <c r="V3148" s="66"/>
      <c r="W3148" s="24"/>
      <c r="X3148" s="24"/>
      <c r="Y3148" s="24"/>
      <c r="Z3148" s="24"/>
      <c r="AA3148" s="28"/>
      <c r="AB3148" s="28">
        <v>0.6</v>
      </c>
      <c r="AC3148" s="28"/>
      <c r="AD3148" s="28">
        <v>30</v>
      </c>
      <c r="AE3148" s="28">
        <v>30.000968520000001</v>
      </c>
      <c r="AF3148" t="s">
        <v>661</v>
      </c>
    </row>
    <row r="3149" spans="1:32" ht="18" customHeight="1">
      <c r="A3149" s="22">
        <v>46194</v>
      </c>
      <c r="B3149" s="23" t="s">
        <v>24</v>
      </c>
      <c r="C3149" s="24">
        <v>633</v>
      </c>
      <c r="D3149" s="25">
        <v>4363</v>
      </c>
      <c r="E3149" s="26">
        <v>-3617</v>
      </c>
      <c r="F3149" s="24">
        <v>0</v>
      </c>
      <c r="G3149" s="24">
        <v>9</v>
      </c>
      <c r="H3149" s="23" t="s">
        <v>4518</v>
      </c>
      <c r="I3149" s="23" t="s">
        <v>214</v>
      </c>
      <c r="J3149" s="23" t="s">
        <v>4518</v>
      </c>
      <c r="K3149" s="23" t="s">
        <v>154</v>
      </c>
      <c r="L3149" s="27">
        <v>0.72370000000000001</v>
      </c>
      <c r="M3149" s="25">
        <v>-224</v>
      </c>
      <c r="N3149" s="25">
        <v>-2582</v>
      </c>
      <c r="O3149" s="24">
        <v>0</v>
      </c>
      <c r="P3149" s="24">
        <v>3</v>
      </c>
      <c r="Q3149" s="24">
        <v>0</v>
      </c>
      <c r="R3149" s="66"/>
      <c r="S3149" s="66"/>
      <c r="T3149" s="66"/>
      <c r="U3149" s="66"/>
      <c r="V3149" s="66"/>
      <c r="W3149" s="24"/>
      <c r="X3149" s="24"/>
      <c r="Y3149" s="24"/>
      <c r="Z3149" s="24"/>
      <c r="AA3149" s="28"/>
      <c r="AB3149" s="28">
        <v>0.6</v>
      </c>
      <c r="AC3149" s="28"/>
      <c r="AD3149" s="28">
        <v>30</v>
      </c>
      <c r="AE3149" s="28">
        <v>30.00096851</v>
      </c>
      <c r="AF3149" t="s">
        <v>661</v>
      </c>
    </row>
    <row r="3150" spans="1:32" ht="18" customHeight="1">
      <c r="A3150" s="22">
        <v>46194</v>
      </c>
      <c r="B3150" s="23" t="s">
        <v>179</v>
      </c>
      <c r="C3150" s="24">
        <v>667</v>
      </c>
      <c r="D3150" s="25">
        <v>1076</v>
      </c>
      <c r="E3150" s="26">
        <v>-791</v>
      </c>
      <c r="F3150" s="24">
        <v>2</v>
      </c>
      <c r="G3150" s="24">
        <v>0</v>
      </c>
      <c r="H3150" s="23" t="s">
        <v>525</v>
      </c>
      <c r="I3150" s="23" t="s">
        <v>525</v>
      </c>
      <c r="J3150" s="23" t="s">
        <v>214</v>
      </c>
      <c r="K3150" s="23" t="s">
        <v>154</v>
      </c>
      <c r="L3150" s="27">
        <v>0.755</v>
      </c>
      <c r="M3150" s="25">
        <v>-137</v>
      </c>
      <c r="N3150" s="25">
        <v>4377</v>
      </c>
      <c r="O3150" s="24">
        <v>0</v>
      </c>
      <c r="P3150" s="24">
        <v>7</v>
      </c>
      <c r="Q3150" s="24">
        <v>0</v>
      </c>
      <c r="R3150" s="66"/>
      <c r="S3150" s="66"/>
      <c r="T3150" s="66"/>
      <c r="U3150" s="66"/>
      <c r="V3150" s="66"/>
      <c r="W3150" s="24"/>
      <c r="X3150" s="24"/>
      <c r="Y3150" s="24"/>
      <c r="Z3150" s="24"/>
      <c r="AA3150" s="28"/>
      <c r="AB3150" s="28">
        <v>0.5</v>
      </c>
      <c r="AC3150" s="28"/>
      <c r="AD3150" s="28">
        <v>30</v>
      </c>
      <c r="AE3150" s="28">
        <v>30.000968499999999</v>
      </c>
      <c r="AF3150" t="s">
        <v>661</v>
      </c>
    </row>
    <row r="3151" spans="1:32" ht="18" customHeight="1">
      <c r="A3151" s="22">
        <v>46194</v>
      </c>
      <c r="B3151" s="23" t="s">
        <v>179</v>
      </c>
      <c r="C3151" s="24">
        <v>668</v>
      </c>
      <c r="D3151" s="25">
        <v>1798</v>
      </c>
      <c r="E3151" s="26">
        <v>-1673</v>
      </c>
      <c r="F3151" s="24">
        <v>4</v>
      </c>
      <c r="G3151" s="24">
        <v>0</v>
      </c>
      <c r="H3151" s="23" t="s">
        <v>4519</v>
      </c>
      <c r="I3151" s="23" t="s">
        <v>4519</v>
      </c>
      <c r="J3151" s="23" t="s">
        <v>214</v>
      </c>
      <c r="K3151" s="23" t="s">
        <v>154</v>
      </c>
      <c r="L3151" s="27">
        <v>0.68979999999999997</v>
      </c>
      <c r="M3151" s="25">
        <v>1270</v>
      </c>
      <c r="N3151" s="25">
        <v>-1113</v>
      </c>
      <c r="O3151" s="24">
        <v>0</v>
      </c>
      <c r="P3151" s="24">
        <v>8</v>
      </c>
      <c r="Q3151" s="24">
        <v>0</v>
      </c>
      <c r="R3151" s="66"/>
      <c r="S3151" s="66"/>
      <c r="T3151" s="66"/>
      <c r="U3151" s="66"/>
      <c r="V3151" s="66"/>
      <c r="W3151" s="24"/>
      <c r="X3151" s="24"/>
      <c r="Y3151" s="24"/>
      <c r="Z3151" s="24"/>
      <c r="AA3151" s="28"/>
      <c r="AB3151" s="28">
        <v>0.5</v>
      </c>
      <c r="AC3151" s="28"/>
      <c r="AD3151" s="28">
        <v>40</v>
      </c>
      <c r="AE3151" s="28">
        <v>40.000968489999998</v>
      </c>
      <c r="AF3151" t="s">
        <v>664</v>
      </c>
    </row>
    <row r="3152" spans="1:32" ht="18" customHeight="1">
      <c r="A3152" s="22">
        <v>46194</v>
      </c>
      <c r="B3152" s="23" t="s">
        <v>179</v>
      </c>
      <c r="C3152" s="24">
        <v>670</v>
      </c>
      <c r="D3152" s="25">
        <v>2885</v>
      </c>
      <c r="E3152" s="26">
        <v>-372</v>
      </c>
      <c r="F3152" s="24">
        <v>22</v>
      </c>
      <c r="G3152" s="24">
        <v>1</v>
      </c>
      <c r="H3152" s="23" t="s">
        <v>4520</v>
      </c>
      <c r="I3152" s="23" t="s">
        <v>3429</v>
      </c>
      <c r="J3152" s="23" t="s">
        <v>4521</v>
      </c>
      <c r="K3152" s="23" t="s">
        <v>154</v>
      </c>
      <c r="L3152" s="27">
        <v>0.95699999999999996</v>
      </c>
      <c r="M3152" s="25">
        <v>-903</v>
      </c>
      <c r="N3152" s="25">
        <v>2628</v>
      </c>
      <c r="O3152" s="24">
        <v>0</v>
      </c>
      <c r="P3152" s="24">
        <v>0</v>
      </c>
      <c r="Q3152" s="24">
        <v>0</v>
      </c>
      <c r="R3152" s="66"/>
      <c r="S3152" s="66"/>
      <c r="T3152" s="66"/>
      <c r="U3152" s="66"/>
      <c r="V3152" s="66"/>
      <c r="W3152" s="24"/>
      <c r="X3152" s="24"/>
      <c r="Y3152" s="24"/>
      <c r="Z3152" s="24"/>
      <c r="AA3152" s="28"/>
      <c r="AB3152" s="28">
        <v>0.5</v>
      </c>
      <c r="AC3152" s="28"/>
      <c r="AD3152" s="28">
        <v>30</v>
      </c>
      <c r="AE3152" s="28">
        <v>30.000968480000001</v>
      </c>
      <c r="AF3152" t="s">
        <v>661</v>
      </c>
    </row>
    <row r="3153" spans="1:32" ht="18" customHeight="1">
      <c r="A3153" s="22">
        <v>46194</v>
      </c>
      <c r="B3153" s="23" t="s">
        <v>289</v>
      </c>
      <c r="C3153" s="24">
        <v>721</v>
      </c>
      <c r="D3153" s="25">
        <v>2495</v>
      </c>
      <c r="E3153" s="26">
        <v>84</v>
      </c>
      <c r="F3153" s="24">
        <v>17</v>
      </c>
      <c r="G3153" s="24">
        <v>7</v>
      </c>
      <c r="H3153" s="23" t="s">
        <v>1044</v>
      </c>
      <c r="I3153" s="23" t="s">
        <v>2808</v>
      </c>
      <c r="J3153" s="23" t="s">
        <v>4522</v>
      </c>
      <c r="K3153" s="23" t="s">
        <v>154</v>
      </c>
      <c r="L3153" s="27">
        <v>1.0112000000000001</v>
      </c>
      <c r="M3153" s="25">
        <v>-2241</v>
      </c>
      <c r="N3153" s="25">
        <v>-1774</v>
      </c>
      <c r="O3153" s="24">
        <v>0</v>
      </c>
      <c r="P3153" s="24">
        <v>1</v>
      </c>
      <c r="Q3153" s="24">
        <v>0</v>
      </c>
      <c r="R3153" s="66"/>
      <c r="S3153" s="66"/>
      <c r="T3153" s="66"/>
      <c r="U3153" s="66"/>
      <c r="V3153" s="66"/>
      <c r="W3153" s="24"/>
      <c r="X3153" s="24"/>
      <c r="Y3153" s="24"/>
      <c r="Z3153" s="24"/>
      <c r="AA3153" s="28"/>
      <c r="AB3153" s="28">
        <v>0.5</v>
      </c>
      <c r="AC3153" s="28"/>
      <c r="AD3153" s="28">
        <v>35</v>
      </c>
      <c r="AE3153" s="28">
        <v>35.000968469999997</v>
      </c>
      <c r="AF3153" t="s">
        <v>668</v>
      </c>
    </row>
    <row r="3154" spans="1:32" ht="18" customHeight="1">
      <c r="A3154" s="22">
        <v>46194</v>
      </c>
      <c r="B3154" s="23" t="s">
        <v>289</v>
      </c>
      <c r="C3154" s="24">
        <v>722</v>
      </c>
      <c r="D3154" s="25">
        <v>3460</v>
      </c>
      <c r="E3154" s="26">
        <v>-2828</v>
      </c>
      <c r="F3154" s="24">
        <v>12</v>
      </c>
      <c r="G3154" s="24">
        <v>7</v>
      </c>
      <c r="H3154" s="23" t="s">
        <v>589</v>
      </c>
      <c r="I3154" s="23" t="s">
        <v>3503</v>
      </c>
      <c r="J3154" s="23" t="s">
        <v>2205</v>
      </c>
      <c r="K3154" s="23" t="s">
        <v>154</v>
      </c>
      <c r="L3154" s="27">
        <v>0.72760000000000002</v>
      </c>
      <c r="M3154" s="25">
        <v>686</v>
      </c>
      <c r="N3154" s="25">
        <v>-1222</v>
      </c>
      <c r="O3154" s="24">
        <v>0</v>
      </c>
      <c r="P3154" s="24">
        <v>2</v>
      </c>
      <c r="Q3154" s="24">
        <v>0</v>
      </c>
      <c r="R3154" s="66"/>
      <c r="S3154" s="66"/>
      <c r="T3154" s="66"/>
      <c r="U3154" s="66"/>
      <c r="V3154" s="66"/>
      <c r="W3154" s="24"/>
      <c r="X3154" s="24"/>
      <c r="Y3154" s="24"/>
      <c r="Z3154" s="24"/>
      <c r="AA3154" s="28"/>
      <c r="AB3154" s="28">
        <v>0.6</v>
      </c>
      <c r="AC3154" s="28"/>
      <c r="AD3154" s="28">
        <v>30</v>
      </c>
      <c r="AE3154" s="28">
        <v>30.000968459999999</v>
      </c>
      <c r="AF3154" t="s">
        <v>661</v>
      </c>
    </row>
    <row r="3155" spans="1:32" ht="18" customHeight="1">
      <c r="A3155" s="22">
        <v>46194</v>
      </c>
      <c r="B3155" s="23" t="s">
        <v>387</v>
      </c>
      <c r="C3155" s="24">
        <v>683</v>
      </c>
      <c r="D3155" s="25">
        <v>451</v>
      </c>
      <c r="E3155" s="26">
        <v>450</v>
      </c>
      <c r="F3155" s="24">
        <v>6</v>
      </c>
      <c r="G3155" s="24">
        <v>5</v>
      </c>
      <c r="H3155" s="23" t="s">
        <v>4523</v>
      </c>
      <c r="I3155" s="23" t="s">
        <v>239</v>
      </c>
      <c r="J3155" s="23" t="s">
        <v>2442</v>
      </c>
      <c r="K3155" s="23" t="s">
        <v>154</v>
      </c>
      <c r="L3155" s="27">
        <v>1.3326</v>
      </c>
      <c r="M3155" s="25">
        <v>-1407</v>
      </c>
      <c r="N3155" s="25">
        <v>-761</v>
      </c>
      <c r="O3155" s="24">
        <v>0</v>
      </c>
      <c r="P3155" s="24">
        <v>3</v>
      </c>
      <c r="Q3155" s="24">
        <v>0</v>
      </c>
      <c r="R3155" s="66"/>
      <c r="S3155" s="66"/>
      <c r="T3155" s="66"/>
      <c r="U3155" s="66"/>
      <c r="V3155" s="66"/>
      <c r="W3155" s="24"/>
      <c r="X3155" s="24"/>
      <c r="Y3155" s="24"/>
      <c r="Z3155" s="24"/>
      <c r="AA3155" s="28"/>
      <c r="AB3155" s="28">
        <v>0.5</v>
      </c>
      <c r="AC3155" s="28"/>
      <c r="AD3155" s="28">
        <v>0</v>
      </c>
      <c r="AE3155" s="28">
        <v>0</v>
      </c>
    </row>
    <row r="3156" spans="1:32" ht="18" customHeight="1">
      <c r="A3156" s="22">
        <v>46194</v>
      </c>
      <c r="B3156" s="23" t="s">
        <v>387</v>
      </c>
      <c r="C3156" s="24">
        <v>685</v>
      </c>
      <c r="D3156" s="25">
        <v>1226</v>
      </c>
      <c r="E3156" s="26">
        <v>-608</v>
      </c>
      <c r="F3156" s="24">
        <v>8</v>
      </c>
      <c r="G3156" s="24">
        <v>8</v>
      </c>
      <c r="H3156" s="23" t="s">
        <v>257</v>
      </c>
      <c r="I3156" s="23" t="s">
        <v>4438</v>
      </c>
      <c r="J3156" s="23" t="s">
        <v>4438</v>
      </c>
      <c r="K3156" s="23" t="s">
        <v>154</v>
      </c>
      <c r="L3156" s="27">
        <v>0.8347</v>
      </c>
      <c r="M3156" s="25">
        <v>5388</v>
      </c>
      <c r="N3156" s="25">
        <v>869</v>
      </c>
      <c r="O3156" s="24">
        <v>0</v>
      </c>
      <c r="P3156" s="24">
        <v>5</v>
      </c>
      <c r="Q3156" s="24">
        <v>0</v>
      </c>
      <c r="R3156" s="66"/>
      <c r="S3156" s="66"/>
      <c r="T3156" s="66"/>
      <c r="U3156" s="66"/>
      <c r="V3156" s="66"/>
      <c r="W3156" s="24"/>
      <c r="X3156" s="24"/>
      <c r="Y3156" s="24"/>
      <c r="Z3156" s="24"/>
      <c r="AA3156" s="28"/>
      <c r="AB3156" s="28">
        <v>0.5</v>
      </c>
      <c r="AC3156" s="28"/>
      <c r="AD3156" s="28">
        <v>30</v>
      </c>
      <c r="AE3156" s="28">
        <v>30.000968440000001</v>
      </c>
      <c r="AF3156" t="s">
        <v>661</v>
      </c>
    </row>
    <row r="3157" spans="1:32" ht="18" customHeight="1">
      <c r="A3157" s="22">
        <v>46194</v>
      </c>
      <c r="B3157" s="23" t="s">
        <v>278</v>
      </c>
      <c r="C3157" s="24">
        <v>561</v>
      </c>
      <c r="D3157" s="25">
        <v>7086</v>
      </c>
      <c r="E3157" s="26">
        <v>1154</v>
      </c>
      <c r="F3157" s="24">
        <v>32</v>
      </c>
      <c r="G3157" s="24">
        <v>21</v>
      </c>
      <c r="H3157" s="23" t="s">
        <v>4341</v>
      </c>
      <c r="I3157" s="23" t="s">
        <v>1117</v>
      </c>
      <c r="J3157" s="23" t="s">
        <v>4105</v>
      </c>
      <c r="K3157" s="23" t="s">
        <v>154</v>
      </c>
      <c r="L3157" s="27">
        <v>1.0543</v>
      </c>
      <c r="M3157" s="25">
        <v>-706</v>
      </c>
      <c r="N3157" s="25">
        <v>-772</v>
      </c>
      <c r="O3157" s="24">
        <v>0</v>
      </c>
      <c r="P3157" s="24">
        <v>1</v>
      </c>
      <c r="Q3157" s="24">
        <v>1</v>
      </c>
      <c r="R3157" s="66">
        <v>1171.8113325031129</v>
      </c>
      <c r="S3157" s="66">
        <v>6.0470485337119522</v>
      </c>
      <c r="T3157" s="66">
        <v>221.4375</v>
      </c>
      <c r="U3157" s="66">
        <v>337.42857142857139</v>
      </c>
      <c r="V3157" s="66">
        <v>133.69811320754721</v>
      </c>
      <c r="W3157" s="24">
        <v>6</v>
      </c>
      <c r="X3157" s="24">
        <v>3</v>
      </c>
      <c r="Y3157" s="24">
        <v>5</v>
      </c>
      <c r="Z3157" s="24">
        <v>0</v>
      </c>
      <c r="AA3157" s="28">
        <v>3.5</v>
      </c>
      <c r="AB3157" s="28">
        <v>1</v>
      </c>
      <c r="AC3157" s="28">
        <v>3.5</v>
      </c>
      <c r="AD3157" s="28">
        <v>35</v>
      </c>
      <c r="AE3157" s="28">
        <v>35.00096843</v>
      </c>
      <c r="AF3157" t="s">
        <v>668</v>
      </c>
    </row>
    <row r="3158" spans="1:32" ht="18" customHeight="1">
      <c r="A3158" s="22">
        <v>46194</v>
      </c>
      <c r="B3158" s="23" t="s">
        <v>278</v>
      </c>
      <c r="C3158" s="24">
        <v>562</v>
      </c>
      <c r="D3158" s="25">
        <v>3235</v>
      </c>
      <c r="E3158" s="26">
        <v>-871</v>
      </c>
      <c r="F3158" s="24">
        <v>9</v>
      </c>
      <c r="G3158" s="24">
        <v>5</v>
      </c>
      <c r="H3158" s="23" t="s">
        <v>496</v>
      </c>
      <c r="I3158" s="23" t="s">
        <v>4524</v>
      </c>
      <c r="J3158" s="23" t="s">
        <v>3660</v>
      </c>
      <c r="K3158" s="23" t="s">
        <v>154</v>
      </c>
      <c r="L3158" s="27">
        <v>0.9103</v>
      </c>
      <c r="M3158" s="25">
        <v>140</v>
      </c>
      <c r="N3158" s="25">
        <v>-302</v>
      </c>
      <c r="O3158" s="24">
        <v>0</v>
      </c>
      <c r="P3158" s="24">
        <v>2</v>
      </c>
      <c r="Q3158" s="24">
        <v>1</v>
      </c>
      <c r="R3158" s="66">
        <v>583.56091739310921</v>
      </c>
      <c r="S3158" s="66">
        <v>5.5435515017891079</v>
      </c>
      <c r="T3158" s="66">
        <v>359.44444444444451</v>
      </c>
      <c r="U3158" s="66">
        <v>647</v>
      </c>
      <c r="V3158" s="66">
        <v>231.07142857142861</v>
      </c>
      <c r="W3158" s="24">
        <v>0</v>
      </c>
      <c r="X3158" s="24">
        <v>0</v>
      </c>
      <c r="Y3158" s="24">
        <v>0</v>
      </c>
      <c r="Z3158" s="24">
        <v>7</v>
      </c>
      <c r="AA3158" s="28">
        <v>1.75</v>
      </c>
      <c r="AB3158" s="28">
        <v>0.6</v>
      </c>
      <c r="AC3158" s="28">
        <v>1.05</v>
      </c>
      <c r="AD3158" s="28">
        <v>20.5</v>
      </c>
      <c r="AE3158" s="28">
        <v>20.50096842</v>
      </c>
      <c r="AF3158" t="s">
        <v>631</v>
      </c>
    </row>
    <row r="3159" spans="1:32" ht="18" customHeight="1">
      <c r="A3159" s="22">
        <v>46194</v>
      </c>
      <c r="B3159" s="23" t="s">
        <v>510</v>
      </c>
      <c r="C3159" s="24">
        <v>718</v>
      </c>
      <c r="D3159" s="25">
        <v>1004</v>
      </c>
      <c r="E3159" s="26">
        <v>-1404</v>
      </c>
      <c r="F3159" s="24">
        <v>1</v>
      </c>
      <c r="G3159" s="24">
        <v>0</v>
      </c>
      <c r="H3159" s="23" t="s">
        <v>4525</v>
      </c>
      <c r="I3159" s="23" t="s">
        <v>4525</v>
      </c>
      <c r="J3159" s="23" t="s">
        <v>214</v>
      </c>
      <c r="K3159" s="23" t="s">
        <v>154</v>
      </c>
      <c r="L3159" s="27">
        <v>0.53390000000000004</v>
      </c>
      <c r="M3159" s="25">
        <v>0</v>
      </c>
      <c r="N3159" s="25">
        <v>3301</v>
      </c>
      <c r="O3159" s="24">
        <v>0</v>
      </c>
      <c r="P3159" s="24">
        <v>8</v>
      </c>
      <c r="Q3159" s="24">
        <v>0</v>
      </c>
      <c r="R3159" s="66"/>
      <c r="S3159" s="66"/>
      <c r="T3159" s="66"/>
      <c r="U3159" s="66"/>
      <c r="V3159" s="66"/>
      <c r="W3159" s="24"/>
      <c r="X3159" s="24"/>
      <c r="Y3159" s="24"/>
      <c r="Z3159" s="24"/>
      <c r="AA3159" s="28"/>
      <c r="AB3159" s="28">
        <v>0.5</v>
      </c>
      <c r="AC3159" s="28"/>
      <c r="AD3159" s="28">
        <v>40</v>
      </c>
      <c r="AE3159" s="28">
        <v>40.000968409999999</v>
      </c>
      <c r="AF3159" t="s">
        <v>664</v>
      </c>
    </row>
    <row r="3160" spans="1:32" ht="18" customHeight="1">
      <c r="A3160" s="22">
        <v>46194</v>
      </c>
      <c r="B3160" s="23" t="s">
        <v>510</v>
      </c>
      <c r="C3160" s="24">
        <v>720</v>
      </c>
      <c r="D3160" s="25">
        <v>2597</v>
      </c>
      <c r="E3160" s="26">
        <v>6219</v>
      </c>
      <c r="F3160" s="24">
        <v>25</v>
      </c>
      <c r="G3160" s="24">
        <v>3</v>
      </c>
      <c r="H3160" s="23" t="s">
        <v>2281</v>
      </c>
      <c r="I3160" s="23" t="s">
        <v>442</v>
      </c>
      <c r="J3160" s="23" t="s">
        <v>4526</v>
      </c>
      <c r="K3160" s="23" t="s">
        <v>154</v>
      </c>
      <c r="L3160" s="27">
        <v>1.7982</v>
      </c>
      <c r="M3160" s="25">
        <v>-1617</v>
      </c>
      <c r="N3160" s="25">
        <v>0</v>
      </c>
      <c r="O3160" s="24">
        <v>0</v>
      </c>
      <c r="P3160" s="24">
        <v>0</v>
      </c>
      <c r="Q3160" s="24">
        <v>0</v>
      </c>
      <c r="R3160" s="66"/>
      <c r="S3160" s="66"/>
      <c r="T3160" s="66"/>
      <c r="U3160" s="66"/>
      <c r="V3160" s="66"/>
      <c r="W3160" s="24"/>
      <c r="X3160" s="24"/>
      <c r="Y3160" s="24"/>
      <c r="Z3160" s="24"/>
      <c r="AA3160" s="28"/>
      <c r="AB3160" s="28">
        <v>0.5</v>
      </c>
      <c r="AC3160" s="28"/>
      <c r="AD3160" s="28">
        <v>80</v>
      </c>
      <c r="AE3160" s="28">
        <v>80.000968400000005</v>
      </c>
      <c r="AF3160" t="s">
        <v>155</v>
      </c>
    </row>
    <row r="3161" spans="1:32" ht="18" customHeight="1">
      <c r="A3161" s="22">
        <v>46194</v>
      </c>
      <c r="B3161" s="23" t="s">
        <v>372</v>
      </c>
      <c r="C3161" s="24">
        <v>711</v>
      </c>
      <c r="D3161" s="25">
        <v>1025</v>
      </c>
      <c r="E3161" s="26">
        <v>-1100</v>
      </c>
      <c r="F3161" s="24">
        <v>7</v>
      </c>
      <c r="G3161" s="24">
        <v>2</v>
      </c>
      <c r="H3161" s="23" t="s">
        <v>2368</v>
      </c>
      <c r="I3161" s="23" t="s">
        <v>4527</v>
      </c>
      <c r="J3161" s="23" t="s">
        <v>4528</v>
      </c>
      <c r="K3161" s="23" t="s">
        <v>154</v>
      </c>
      <c r="L3161" s="27">
        <v>0.64229999999999998</v>
      </c>
      <c r="M3161" s="25">
        <v>-616</v>
      </c>
      <c r="N3161" s="25">
        <v>196</v>
      </c>
      <c r="O3161" s="24">
        <v>0</v>
      </c>
      <c r="P3161" s="24">
        <v>1</v>
      </c>
      <c r="Q3161" s="24">
        <v>0</v>
      </c>
      <c r="R3161" s="66"/>
      <c r="S3161" s="66"/>
      <c r="T3161" s="66"/>
      <c r="U3161" s="66"/>
      <c r="V3161" s="66"/>
      <c r="W3161" s="24"/>
      <c r="X3161" s="24"/>
      <c r="Y3161" s="24"/>
      <c r="Z3161" s="24"/>
      <c r="AA3161" s="28"/>
      <c r="AB3161" s="28">
        <v>0.5</v>
      </c>
      <c r="AC3161" s="28"/>
      <c r="AD3161" s="28">
        <v>30</v>
      </c>
      <c r="AE3161" s="28">
        <v>30.000968390000001</v>
      </c>
      <c r="AF3161" t="s">
        <v>661</v>
      </c>
    </row>
    <row r="3162" spans="1:32" ht="18" customHeight="1">
      <c r="A3162" s="22">
        <v>46194</v>
      </c>
      <c r="B3162" s="23" t="s">
        <v>372</v>
      </c>
      <c r="C3162" s="24">
        <v>712</v>
      </c>
      <c r="D3162" s="25">
        <v>4056</v>
      </c>
      <c r="E3162" s="26">
        <v>-1378</v>
      </c>
      <c r="F3162" s="24">
        <v>46</v>
      </c>
      <c r="G3162" s="24">
        <v>16</v>
      </c>
      <c r="H3162" s="23" t="s">
        <v>4529</v>
      </c>
      <c r="I3162" s="23" t="s">
        <v>1994</v>
      </c>
      <c r="J3162" s="23" t="s">
        <v>3862</v>
      </c>
      <c r="K3162" s="23" t="s">
        <v>154</v>
      </c>
      <c r="L3162" s="27">
        <v>0.88680000000000003</v>
      </c>
      <c r="M3162" s="25">
        <v>-1641</v>
      </c>
      <c r="N3162" s="25">
        <v>422</v>
      </c>
      <c r="O3162" s="24">
        <v>0</v>
      </c>
      <c r="P3162" s="24">
        <v>2</v>
      </c>
      <c r="Q3162" s="24">
        <v>0</v>
      </c>
      <c r="R3162" s="66"/>
      <c r="S3162" s="66"/>
      <c r="T3162" s="66"/>
      <c r="U3162" s="66"/>
      <c r="V3162" s="66"/>
      <c r="W3162" s="24"/>
      <c r="X3162" s="24"/>
      <c r="Y3162" s="24"/>
      <c r="Z3162" s="24"/>
      <c r="AA3162" s="28"/>
      <c r="AB3162" s="28">
        <v>0.6</v>
      </c>
      <c r="AC3162" s="28"/>
      <c r="AD3162" s="28">
        <v>30</v>
      </c>
      <c r="AE3162" s="28">
        <v>30.00096838</v>
      </c>
      <c r="AF3162" t="s">
        <v>661</v>
      </c>
    </row>
    <row r="3163" spans="1:32" ht="18" customHeight="1">
      <c r="A3163" s="22">
        <v>46194</v>
      </c>
      <c r="B3163" s="23" t="s">
        <v>416</v>
      </c>
      <c r="C3163" s="24">
        <v>638</v>
      </c>
      <c r="D3163" s="25">
        <v>1062</v>
      </c>
      <c r="E3163" s="26">
        <v>-557</v>
      </c>
      <c r="F3163" s="24">
        <v>7</v>
      </c>
      <c r="G3163" s="24">
        <v>3</v>
      </c>
      <c r="H3163" s="23" t="s">
        <v>3947</v>
      </c>
      <c r="I3163" s="23" t="s">
        <v>4266</v>
      </c>
      <c r="J3163" s="23" t="s">
        <v>3059</v>
      </c>
      <c r="K3163" s="23" t="s">
        <v>154</v>
      </c>
      <c r="L3163" s="27">
        <v>0.82520000000000004</v>
      </c>
      <c r="M3163" s="25">
        <v>426</v>
      </c>
      <c r="N3163" s="25">
        <v>-231</v>
      </c>
      <c r="O3163" s="24">
        <v>0</v>
      </c>
      <c r="P3163" s="24">
        <v>8</v>
      </c>
      <c r="Q3163" s="24">
        <v>0</v>
      </c>
      <c r="R3163" s="66"/>
      <c r="S3163" s="66"/>
      <c r="T3163" s="66"/>
      <c r="U3163" s="66"/>
      <c r="V3163" s="66"/>
      <c r="W3163" s="24"/>
      <c r="X3163" s="24"/>
      <c r="Y3163" s="24"/>
      <c r="Z3163" s="24"/>
      <c r="AA3163" s="28"/>
      <c r="AB3163" s="28">
        <v>0.5</v>
      </c>
      <c r="AC3163" s="28"/>
      <c r="AD3163" s="28">
        <v>40</v>
      </c>
      <c r="AE3163" s="28">
        <v>40.000968370000002</v>
      </c>
      <c r="AF3163" t="s">
        <v>664</v>
      </c>
    </row>
    <row r="3164" spans="1:32" ht="18" customHeight="1">
      <c r="A3164" s="22">
        <v>46194</v>
      </c>
      <c r="B3164" s="23" t="s">
        <v>416</v>
      </c>
      <c r="C3164" s="24">
        <v>650</v>
      </c>
      <c r="D3164" s="25">
        <v>359</v>
      </c>
      <c r="E3164" s="26">
        <v>499</v>
      </c>
      <c r="F3164" s="24">
        <v>7</v>
      </c>
      <c r="G3164" s="24">
        <v>2</v>
      </c>
      <c r="H3164" s="23" t="s">
        <v>1358</v>
      </c>
      <c r="I3164" s="23" t="s">
        <v>1202</v>
      </c>
      <c r="J3164" s="23" t="s">
        <v>3526</v>
      </c>
      <c r="K3164" s="23" t="s">
        <v>154</v>
      </c>
      <c r="L3164" s="27">
        <v>1.4633</v>
      </c>
      <c r="M3164" s="25">
        <v>2063</v>
      </c>
      <c r="N3164" s="25">
        <v>-408</v>
      </c>
      <c r="O3164" s="24">
        <v>0</v>
      </c>
      <c r="P3164" s="24">
        <v>0</v>
      </c>
      <c r="Q3164" s="24">
        <v>0</v>
      </c>
      <c r="R3164" s="66"/>
      <c r="S3164" s="66"/>
      <c r="T3164" s="66"/>
      <c r="U3164" s="66"/>
      <c r="V3164" s="66"/>
      <c r="W3164" s="24"/>
      <c r="X3164" s="24"/>
      <c r="Y3164" s="24"/>
      <c r="Z3164" s="24"/>
      <c r="AA3164" s="28"/>
      <c r="AB3164" s="28">
        <v>0.5</v>
      </c>
      <c r="AC3164" s="28"/>
      <c r="AD3164" s="28">
        <v>0</v>
      </c>
      <c r="AE3164" s="28">
        <v>0</v>
      </c>
    </row>
    <row r="3165" spans="1:32" ht="18" customHeight="1">
      <c r="A3165" s="22">
        <v>46194</v>
      </c>
      <c r="B3165" s="23" t="s">
        <v>156</v>
      </c>
      <c r="C3165" s="24">
        <v>716</v>
      </c>
      <c r="D3165" s="25">
        <v>1998</v>
      </c>
      <c r="E3165" s="26">
        <v>-52</v>
      </c>
      <c r="F3165" s="24">
        <v>12</v>
      </c>
      <c r="G3165" s="24">
        <v>6</v>
      </c>
      <c r="H3165" s="23" t="s">
        <v>3039</v>
      </c>
      <c r="I3165" s="23" t="s">
        <v>2424</v>
      </c>
      <c r="J3165" s="23" t="s">
        <v>1602</v>
      </c>
      <c r="K3165" s="23" t="s">
        <v>154</v>
      </c>
      <c r="L3165" s="27">
        <v>0.99129999999999996</v>
      </c>
      <c r="M3165" s="25">
        <v>-1395</v>
      </c>
      <c r="N3165" s="25">
        <v>-1553</v>
      </c>
      <c r="O3165" s="24">
        <v>0</v>
      </c>
      <c r="P3165" s="24">
        <v>6</v>
      </c>
      <c r="Q3165" s="24">
        <v>0</v>
      </c>
      <c r="R3165" s="66"/>
      <c r="S3165" s="66"/>
      <c r="T3165" s="66"/>
      <c r="U3165" s="66"/>
      <c r="V3165" s="66"/>
      <c r="W3165" s="24"/>
      <c r="X3165" s="24"/>
      <c r="Y3165" s="24"/>
      <c r="Z3165" s="24"/>
      <c r="AA3165" s="28"/>
      <c r="AB3165" s="28">
        <v>0.5</v>
      </c>
      <c r="AC3165" s="28"/>
      <c r="AD3165" s="28">
        <v>40</v>
      </c>
      <c r="AE3165" s="28">
        <v>40.000968350000001</v>
      </c>
      <c r="AF3165" t="s">
        <v>664</v>
      </c>
    </row>
    <row r="3166" spans="1:32" ht="18" customHeight="1">
      <c r="A3166" s="22">
        <v>46194</v>
      </c>
      <c r="B3166" s="23" t="s">
        <v>156</v>
      </c>
      <c r="C3166" s="24">
        <v>717</v>
      </c>
      <c r="D3166" s="25">
        <v>597</v>
      </c>
      <c r="E3166" s="26">
        <v>347</v>
      </c>
      <c r="F3166" s="24">
        <v>3</v>
      </c>
      <c r="G3166" s="24">
        <v>5</v>
      </c>
      <c r="H3166" s="23" t="s">
        <v>2260</v>
      </c>
      <c r="I3166" s="23" t="s">
        <v>1624</v>
      </c>
      <c r="J3166" s="23" t="s">
        <v>2112</v>
      </c>
      <c r="K3166" s="23" t="s">
        <v>154</v>
      </c>
      <c r="L3166" s="27">
        <v>1.1937</v>
      </c>
      <c r="M3166" s="25">
        <v>-440</v>
      </c>
      <c r="N3166" s="25">
        <v>-1940</v>
      </c>
      <c r="O3166" s="24">
        <v>0</v>
      </c>
      <c r="P3166" s="24">
        <v>7</v>
      </c>
      <c r="Q3166" s="24">
        <v>0</v>
      </c>
      <c r="R3166" s="66"/>
      <c r="S3166" s="66"/>
      <c r="T3166" s="66"/>
      <c r="U3166" s="66"/>
      <c r="V3166" s="66"/>
      <c r="W3166" s="24"/>
      <c r="X3166" s="24"/>
      <c r="Y3166" s="24"/>
      <c r="Z3166" s="24"/>
      <c r="AA3166" s="28"/>
      <c r="AB3166" s="28">
        <v>0.5</v>
      </c>
      <c r="AC3166" s="28"/>
      <c r="AD3166" s="28">
        <v>0</v>
      </c>
      <c r="AE3166" s="28">
        <v>0</v>
      </c>
    </row>
    <row r="3167" spans="1:32" ht="18" customHeight="1">
      <c r="A3167" s="22">
        <v>46194</v>
      </c>
      <c r="B3167" s="23" t="s">
        <v>485</v>
      </c>
      <c r="C3167" s="24">
        <v>713</v>
      </c>
      <c r="D3167" s="25">
        <v>208</v>
      </c>
      <c r="E3167" s="26">
        <v>-228</v>
      </c>
      <c r="F3167" s="24">
        <v>1</v>
      </c>
      <c r="G3167" s="24">
        <v>1</v>
      </c>
      <c r="H3167" s="23" t="s">
        <v>1044</v>
      </c>
      <c r="I3167" s="23" t="s">
        <v>1400</v>
      </c>
      <c r="J3167" s="23" t="s">
        <v>1400</v>
      </c>
      <c r="K3167" s="23" t="s">
        <v>154</v>
      </c>
      <c r="L3167" s="27">
        <v>0.63460000000000005</v>
      </c>
      <c r="M3167" s="25">
        <v>-235</v>
      </c>
      <c r="N3167" s="25">
        <v>4890</v>
      </c>
      <c r="O3167" s="24">
        <v>0</v>
      </c>
      <c r="P3167" s="24">
        <v>3</v>
      </c>
      <c r="Q3167" s="24">
        <v>0</v>
      </c>
      <c r="R3167" s="66"/>
      <c r="S3167" s="66"/>
      <c r="T3167" s="66"/>
      <c r="U3167" s="66"/>
      <c r="V3167" s="66"/>
      <c r="W3167" s="24"/>
      <c r="X3167" s="24"/>
      <c r="Y3167" s="24"/>
      <c r="Z3167" s="24"/>
      <c r="AA3167" s="28"/>
      <c r="AB3167" s="28">
        <v>0.5</v>
      </c>
      <c r="AC3167" s="28"/>
      <c r="AD3167" s="28">
        <v>10</v>
      </c>
      <c r="AE3167" s="28">
        <v>10.000968329999999</v>
      </c>
      <c r="AF3167" t="s">
        <v>584</v>
      </c>
    </row>
    <row r="3168" spans="1:32" ht="18" customHeight="1">
      <c r="A3168" s="22">
        <v>46194</v>
      </c>
      <c r="B3168" s="23" t="s">
        <v>485</v>
      </c>
      <c r="C3168" s="24">
        <v>715</v>
      </c>
      <c r="D3168" s="25">
        <v>380</v>
      </c>
      <c r="E3168" s="26">
        <v>-505</v>
      </c>
      <c r="F3168" s="24">
        <v>1</v>
      </c>
      <c r="G3168" s="24">
        <v>1</v>
      </c>
      <c r="H3168" s="23" t="s">
        <v>3362</v>
      </c>
      <c r="I3168" s="23" t="s">
        <v>4076</v>
      </c>
      <c r="J3168" s="23" t="s">
        <v>4076</v>
      </c>
      <c r="K3168" s="23" t="s">
        <v>154</v>
      </c>
      <c r="L3168" s="27">
        <v>0.55700000000000005</v>
      </c>
      <c r="M3168" s="25">
        <v>-194</v>
      </c>
      <c r="N3168" s="25">
        <v>-735</v>
      </c>
      <c r="O3168" s="24">
        <v>0</v>
      </c>
      <c r="P3168" s="24">
        <v>5</v>
      </c>
      <c r="Q3168" s="24">
        <v>0</v>
      </c>
      <c r="R3168" s="66"/>
      <c r="S3168" s="66"/>
      <c r="T3168" s="66"/>
      <c r="U3168" s="66"/>
      <c r="V3168" s="66"/>
      <c r="W3168" s="24"/>
      <c r="X3168" s="24"/>
      <c r="Y3168" s="24"/>
      <c r="Z3168" s="24"/>
      <c r="AA3168" s="28"/>
      <c r="AB3168" s="28">
        <v>0.5</v>
      </c>
      <c r="AC3168" s="28"/>
      <c r="AD3168" s="28">
        <v>10</v>
      </c>
      <c r="AE3168" s="28">
        <v>10.00096832</v>
      </c>
      <c r="AF3168" t="s">
        <v>584</v>
      </c>
    </row>
    <row r="3169" spans="1:32" ht="18" customHeight="1">
      <c r="A3169" s="22">
        <v>46194</v>
      </c>
      <c r="B3169" s="23" t="s">
        <v>49</v>
      </c>
      <c r="C3169" s="24">
        <v>686</v>
      </c>
      <c r="D3169" s="25">
        <v>2182</v>
      </c>
      <c r="E3169" s="26">
        <v>4048</v>
      </c>
      <c r="F3169" s="24">
        <v>38</v>
      </c>
      <c r="G3169" s="24">
        <v>9</v>
      </c>
      <c r="H3169" s="23" t="s">
        <v>3069</v>
      </c>
      <c r="I3169" s="23" t="s">
        <v>1548</v>
      </c>
      <c r="J3169" s="23" t="s">
        <v>2904</v>
      </c>
      <c r="K3169" s="23" t="s">
        <v>154</v>
      </c>
      <c r="L3169" s="27">
        <v>1.6184000000000001</v>
      </c>
      <c r="M3169" s="25">
        <v>563</v>
      </c>
      <c r="N3169" s="25">
        <v>-422</v>
      </c>
      <c r="O3169" s="24">
        <v>0</v>
      </c>
      <c r="P3169" s="24">
        <v>6</v>
      </c>
      <c r="Q3169" s="24">
        <v>0</v>
      </c>
      <c r="R3169" s="66"/>
      <c r="S3169" s="66"/>
      <c r="T3169" s="66"/>
      <c r="U3169" s="66"/>
      <c r="V3169" s="66"/>
      <c r="W3169" s="24"/>
      <c r="X3169" s="24"/>
      <c r="Y3169" s="24"/>
      <c r="Z3169" s="24"/>
      <c r="AA3169" s="28"/>
      <c r="AB3169" s="28">
        <v>0.5</v>
      </c>
      <c r="AC3169" s="28"/>
      <c r="AD3169" s="28">
        <v>90</v>
      </c>
      <c r="AE3169" s="28">
        <v>90.000968310000005</v>
      </c>
      <c r="AF3169" t="s">
        <v>170</v>
      </c>
    </row>
    <row r="3170" spans="1:32" ht="18" customHeight="1">
      <c r="A3170" s="22">
        <v>46194</v>
      </c>
      <c r="B3170" s="23" t="s">
        <v>49</v>
      </c>
      <c r="C3170" s="24">
        <v>687</v>
      </c>
      <c r="D3170" s="25">
        <v>1014</v>
      </c>
      <c r="E3170" s="26">
        <v>-1175</v>
      </c>
      <c r="F3170" s="24">
        <v>4</v>
      </c>
      <c r="G3170" s="24">
        <v>3</v>
      </c>
      <c r="H3170" s="23" t="s">
        <v>1146</v>
      </c>
      <c r="I3170" s="23" t="s">
        <v>3862</v>
      </c>
      <c r="J3170" s="23" t="s">
        <v>4530</v>
      </c>
      <c r="K3170" s="23" t="s">
        <v>154</v>
      </c>
      <c r="L3170" s="27">
        <v>0.61370000000000002</v>
      </c>
      <c r="M3170" s="25">
        <v>1233</v>
      </c>
      <c r="N3170" s="25">
        <v>-2338</v>
      </c>
      <c r="O3170" s="24">
        <v>0</v>
      </c>
      <c r="P3170" s="24">
        <v>7</v>
      </c>
      <c r="Q3170" s="24">
        <v>0</v>
      </c>
      <c r="R3170" s="66"/>
      <c r="S3170" s="66"/>
      <c r="T3170" s="66"/>
      <c r="U3170" s="66"/>
      <c r="V3170" s="66"/>
      <c r="W3170" s="24"/>
      <c r="X3170" s="24"/>
      <c r="Y3170" s="24"/>
      <c r="Z3170" s="24"/>
      <c r="AA3170" s="28"/>
      <c r="AB3170" s="28">
        <v>0.5</v>
      </c>
      <c r="AC3170" s="28"/>
      <c r="AD3170" s="28">
        <v>30</v>
      </c>
      <c r="AE3170" s="28">
        <v>30.0009683</v>
      </c>
      <c r="AF3170" t="s">
        <v>661</v>
      </c>
    </row>
    <row r="3171" spans="1:32" ht="18" customHeight="1">
      <c r="A3171" s="22">
        <v>46194</v>
      </c>
      <c r="B3171" s="23" t="s">
        <v>380</v>
      </c>
      <c r="C3171" s="24">
        <v>723</v>
      </c>
      <c r="D3171" s="25">
        <v>2610</v>
      </c>
      <c r="E3171" s="26">
        <v>-946</v>
      </c>
      <c r="F3171" s="24">
        <v>16</v>
      </c>
      <c r="G3171" s="24">
        <v>17</v>
      </c>
      <c r="H3171" s="23" t="s">
        <v>1791</v>
      </c>
      <c r="I3171" s="23" t="s">
        <v>3989</v>
      </c>
      <c r="J3171" s="23" t="s">
        <v>286</v>
      </c>
      <c r="K3171" s="23" t="s">
        <v>154</v>
      </c>
      <c r="L3171" s="27">
        <v>0.87919999999999998</v>
      </c>
      <c r="M3171" s="25">
        <v>233</v>
      </c>
      <c r="N3171" s="25">
        <v>-1224</v>
      </c>
      <c r="O3171" s="24">
        <v>0</v>
      </c>
      <c r="P3171" s="24">
        <v>3</v>
      </c>
      <c r="Q3171" s="24">
        <v>0</v>
      </c>
      <c r="R3171" s="66"/>
      <c r="S3171" s="66"/>
      <c r="T3171" s="66"/>
      <c r="U3171" s="66"/>
      <c r="V3171" s="66"/>
      <c r="W3171" s="24"/>
      <c r="X3171" s="24"/>
      <c r="Y3171" s="24"/>
      <c r="Z3171" s="24"/>
      <c r="AA3171" s="28"/>
      <c r="AB3171" s="28">
        <v>0.5</v>
      </c>
      <c r="AC3171" s="28"/>
      <c r="AD3171" s="28">
        <v>30</v>
      </c>
      <c r="AE3171" s="28">
        <v>30.000968289999999</v>
      </c>
      <c r="AF3171" t="s">
        <v>661</v>
      </c>
    </row>
    <row r="3172" spans="1:32" ht="18" customHeight="1">
      <c r="A3172" s="22">
        <v>46194</v>
      </c>
      <c r="B3172" s="23" t="s">
        <v>26</v>
      </c>
      <c r="C3172" s="24">
        <v>725</v>
      </c>
      <c r="D3172" s="25">
        <v>4816</v>
      </c>
      <c r="E3172" s="26">
        <v>-1524</v>
      </c>
      <c r="F3172" s="24">
        <v>33</v>
      </c>
      <c r="G3172" s="24">
        <v>23</v>
      </c>
      <c r="H3172" s="23" t="s">
        <v>2876</v>
      </c>
      <c r="I3172" s="23" t="s">
        <v>1979</v>
      </c>
      <c r="J3172" s="23" t="s">
        <v>226</v>
      </c>
      <c r="K3172" s="23" t="s">
        <v>154</v>
      </c>
      <c r="L3172" s="27">
        <v>0.89449999999999996</v>
      </c>
      <c r="M3172" s="25">
        <v>-3309</v>
      </c>
      <c r="N3172" s="25">
        <v>-2637</v>
      </c>
      <c r="O3172" s="24">
        <v>0</v>
      </c>
      <c r="P3172" s="24">
        <v>5</v>
      </c>
      <c r="Q3172" s="24">
        <v>0</v>
      </c>
      <c r="R3172" s="66"/>
      <c r="S3172" s="66"/>
      <c r="T3172" s="66"/>
      <c r="U3172" s="66"/>
      <c r="V3172" s="66"/>
      <c r="W3172" s="24"/>
      <c r="X3172" s="24"/>
      <c r="Y3172" s="24"/>
      <c r="Z3172" s="24"/>
      <c r="AA3172" s="28"/>
      <c r="AB3172" s="28">
        <v>0.6</v>
      </c>
      <c r="AC3172" s="28"/>
      <c r="AD3172" s="28">
        <v>30</v>
      </c>
      <c r="AE3172" s="28">
        <v>30.000968279999999</v>
      </c>
      <c r="AF3172" t="s">
        <v>661</v>
      </c>
    </row>
    <row r="3173" spans="1:32" ht="18" customHeight="1">
      <c r="A3173" s="22">
        <v>46194</v>
      </c>
      <c r="B3173" s="23" t="s">
        <v>52</v>
      </c>
      <c r="C3173" s="24">
        <v>726</v>
      </c>
      <c r="D3173" s="25">
        <v>4624</v>
      </c>
      <c r="E3173" s="26">
        <v>572</v>
      </c>
      <c r="F3173" s="24">
        <v>18</v>
      </c>
      <c r="G3173" s="24">
        <v>11</v>
      </c>
      <c r="H3173" s="23" t="s">
        <v>1206</v>
      </c>
      <c r="I3173" s="23" t="s">
        <v>4531</v>
      </c>
      <c r="J3173" s="23" t="s">
        <v>4532</v>
      </c>
      <c r="K3173" s="23" t="s">
        <v>154</v>
      </c>
      <c r="L3173" s="27">
        <v>1.0411999999999999</v>
      </c>
      <c r="M3173" s="25">
        <v>207</v>
      </c>
      <c r="N3173" s="25">
        <v>260</v>
      </c>
      <c r="O3173" s="24">
        <v>0</v>
      </c>
      <c r="P3173" s="24">
        <v>6</v>
      </c>
      <c r="Q3173" s="24">
        <v>0</v>
      </c>
      <c r="R3173" s="66"/>
      <c r="S3173" s="66"/>
      <c r="T3173" s="66"/>
      <c r="U3173" s="66"/>
      <c r="V3173" s="66"/>
      <c r="W3173" s="24"/>
      <c r="X3173" s="24"/>
      <c r="Y3173" s="24"/>
      <c r="Z3173" s="24"/>
      <c r="AA3173" s="28"/>
      <c r="AB3173" s="28">
        <v>0.6</v>
      </c>
      <c r="AC3173" s="28"/>
      <c r="AD3173" s="28">
        <v>45</v>
      </c>
      <c r="AE3173" s="28">
        <v>45.000968270000001</v>
      </c>
      <c r="AF3173" t="s">
        <v>241</v>
      </c>
    </row>
    <row r="3174" spans="1:32" ht="18" customHeight="1">
      <c r="A3174" s="22">
        <v>46194</v>
      </c>
      <c r="B3174" s="23" t="s">
        <v>546</v>
      </c>
      <c r="C3174" s="24">
        <v>727</v>
      </c>
      <c r="D3174" s="25">
        <v>1679</v>
      </c>
      <c r="E3174" s="26">
        <v>109</v>
      </c>
      <c r="F3174" s="24">
        <v>4</v>
      </c>
      <c r="G3174" s="24">
        <v>6</v>
      </c>
      <c r="H3174" s="23" t="s">
        <v>1108</v>
      </c>
      <c r="I3174" s="23" t="s">
        <v>2908</v>
      </c>
      <c r="J3174" s="23" t="s">
        <v>2906</v>
      </c>
      <c r="K3174" s="23" t="s">
        <v>154</v>
      </c>
      <c r="L3174" s="27">
        <v>1.0216000000000001</v>
      </c>
      <c r="M3174" s="25">
        <v>227</v>
      </c>
      <c r="N3174" s="25">
        <v>195</v>
      </c>
      <c r="O3174" s="24">
        <v>0</v>
      </c>
      <c r="P3174" s="24">
        <v>7</v>
      </c>
      <c r="Q3174" s="24">
        <v>0</v>
      </c>
      <c r="R3174" s="66"/>
      <c r="S3174" s="66"/>
      <c r="T3174" s="66"/>
      <c r="U3174" s="66"/>
      <c r="V3174" s="66"/>
      <c r="W3174" s="24"/>
      <c r="X3174" s="24"/>
      <c r="Y3174" s="24"/>
      <c r="Z3174" s="24"/>
      <c r="AA3174" s="28"/>
      <c r="AB3174" s="28">
        <v>0.5</v>
      </c>
      <c r="AC3174" s="28"/>
      <c r="AD3174" s="28">
        <v>35</v>
      </c>
      <c r="AE3174" s="28">
        <v>35.00096826</v>
      </c>
      <c r="AF3174" t="s">
        <v>668</v>
      </c>
    </row>
    <row r="3175" spans="1:32" ht="18" customHeight="1">
      <c r="A3175" s="22">
        <v>46194</v>
      </c>
      <c r="B3175" s="23" t="s">
        <v>514</v>
      </c>
      <c r="C3175" s="24">
        <v>728</v>
      </c>
      <c r="D3175" s="25">
        <v>370</v>
      </c>
      <c r="E3175" s="26">
        <v>-541</v>
      </c>
      <c r="F3175" s="24">
        <v>0</v>
      </c>
      <c r="G3175" s="24">
        <v>0</v>
      </c>
      <c r="H3175" s="23" t="s">
        <v>214</v>
      </c>
      <c r="I3175" s="23" t="s">
        <v>214</v>
      </c>
      <c r="J3175" s="23" t="s">
        <v>214</v>
      </c>
      <c r="K3175" s="23" t="s">
        <v>154</v>
      </c>
      <c r="L3175" s="27">
        <v>0.51259999999999994</v>
      </c>
      <c r="M3175" s="25">
        <v>-1447</v>
      </c>
      <c r="N3175" s="25">
        <v>-732</v>
      </c>
      <c r="O3175" s="24">
        <v>0</v>
      </c>
      <c r="P3175" s="24">
        <v>8</v>
      </c>
      <c r="Q3175" s="24">
        <v>0</v>
      </c>
      <c r="R3175" s="66"/>
      <c r="S3175" s="66"/>
      <c r="T3175" s="66"/>
      <c r="U3175" s="66"/>
      <c r="V3175" s="66"/>
      <c r="W3175" s="24"/>
      <c r="X3175" s="24"/>
      <c r="Y3175" s="24"/>
      <c r="Z3175" s="24"/>
      <c r="AA3175" s="28"/>
      <c r="AB3175" s="28">
        <v>0.5</v>
      </c>
      <c r="AC3175" s="28"/>
      <c r="AD3175" s="28">
        <v>20</v>
      </c>
      <c r="AE3175" s="28">
        <v>20.00096825</v>
      </c>
      <c r="AF3175" t="s">
        <v>590</v>
      </c>
    </row>
    <row r="3176" spans="1:32" ht="18" customHeight="1">
      <c r="A3176" s="22">
        <v>46194</v>
      </c>
      <c r="B3176" s="23" t="s">
        <v>246</v>
      </c>
      <c r="C3176" s="24">
        <v>730</v>
      </c>
      <c r="D3176" s="25">
        <v>2657</v>
      </c>
      <c r="E3176" s="26">
        <v>966</v>
      </c>
      <c r="F3176" s="24">
        <v>27</v>
      </c>
      <c r="G3176" s="24">
        <v>7</v>
      </c>
      <c r="H3176" s="23" t="s">
        <v>381</v>
      </c>
      <c r="I3176" s="23" t="s">
        <v>1811</v>
      </c>
      <c r="J3176" s="23" t="s">
        <v>3614</v>
      </c>
      <c r="K3176" s="23" t="s">
        <v>154</v>
      </c>
      <c r="L3176" s="27">
        <v>1.1212</v>
      </c>
      <c r="M3176" s="25">
        <v>-337</v>
      </c>
      <c r="N3176" s="25">
        <v>-1195</v>
      </c>
      <c r="O3176" s="24">
        <v>0</v>
      </c>
      <c r="P3176" s="24">
        <v>0</v>
      </c>
      <c r="Q3176" s="24">
        <v>0</v>
      </c>
      <c r="R3176" s="66"/>
      <c r="S3176" s="66"/>
      <c r="T3176" s="66"/>
      <c r="U3176" s="66"/>
      <c r="V3176" s="66"/>
      <c r="W3176" s="24"/>
      <c r="X3176" s="24"/>
      <c r="Y3176" s="24"/>
      <c r="Z3176" s="24"/>
      <c r="AA3176" s="28"/>
      <c r="AB3176" s="28">
        <v>0.5</v>
      </c>
      <c r="AC3176" s="28"/>
      <c r="AD3176" s="28">
        <v>35</v>
      </c>
      <c r="AE3176" s="28">
        <v>35.000968239999999</v>
      </c>
      <c r="AF3176" t="s">
        <v>668</v>
      </c>
    </row>
    <row r="3177" spans="1:32" ht="18" customHeight="1">
      <c r="A3177" s="22">
        <v>46194</v>
      </c>
      <c r="B3177" s="23" t="s">
        <v>404</v>
      </c>
      <c r="C3177" s="24">
        <v>731</v>
      </c>
      <c r="D3177" s="25">
        <v>2278</v>
      </c>
      <c r="E3177" s="26">
        <v>-856</v>
      </c>
      <c r="F3177" s="24">
        <v>7</v>
      </c>
      <c r="G3177" s="24">
        <v>9</v>
      </c>
      <c r="H3177" s="23" t="s">
        <v>579</v>
      </c>
      <c r="I3177" s="23" t="s">
        <v>4533</v>
      </c>
      <c r="J3177" s="23" t="s">
        <v>4534</v>
      </c>
      <c r="K3177" s="23" t="s">
        <v>154</v>
      </c>
      <c r="L3177" s="27">
        <v>0.87470000000000003</v>
      </c>
      <c r="M3177" s="25">
        <v>247</v>
      </c>
      <c r="N3177" s="25">
        <v>7093</v>
      </c>
      <c r="O3177" s="24">
        <v>0</v>
      </c>
      <c r="P3177" s="24">
        <v>1</v>
      </c>
      <c r="Q3177" s="24">
        <v>0</v>
      </c>
      <c r="R3177" s="66"/>
      <c r="S3177" s="66"/>
      <c r="T3177" s="66"/>
      <c r="U3177" s="66"/>
      <c r="V3177" s="66"/>
      <c r="W3177" s="24"/>
      <c r="X3177" s="24"/>
      <c r="Y3177" s="24"/>
      <c r="Z3177" s="24"/>
      <c r="AA3177" s="28"/>
      <c r="AB3177" s="28">
        <v>0.5</v>
      </c>
      <c r="AC3177" s="28"/>
      <c r="AD3177" s="28">
        <v>30</v>
      </c>
      <c r="AE3177" s="28">
        <v>30.000968230000002</v>
      </c>
      <c r="AF3177" t="s">
        <v>661</v>
      </c>
    </row>
    <row r="3178" spans="1:32" ht="18" customHeight="1">
      <c r="A3178" s="22">
        <v>46194</v>
      </c>
      <c r="B3178" s="23" t="s">
        <v>323</v>
      </c>
      <c r="C3178" s="24">
        <v>732</v>
      </c>
      <c r="D3178" s="25">
        <v>3637</v>
      </c>
      <c r="E3178" s="26">
        <v>-3235</v>
      </c>
      <c r="F3178" s="24">
        <v>17</v>
      </c>
      <c r="G3178" s="24">
        <v>10</v>
      </c>
      <c r="H3178" s="23" t="s">
        <v>1468</v>
      </c>
      <c r="I3178" s="23" t="s">
        <v>2597</v>
      </c>
      <c r="J3178" s="23" t="s">
        <v>1439</v>
      </c>
      <c r="K3178" s="23" t="s">
        <v>154</v>
      </c>
      <c r="L3178" s="27">
        <v>0.70350000000000001</v>
      </c>
      <c r="M3178" s="25">
        <v>1591</v>
      </c>
      <c r="N3178" s="25">
        <v>1286</v>
      </c>
      <c r="O3178" s="24">
        <v>0</v>
      </c>
      <c r="P3178" s="24">
        <v>2</v>
      </c>
      <c r="Q3178" s="24">
        <v>0</v>
      </c>
      <c r="R3178" s="66"/>
      <c r="S3178" s="66"/>
      <c r="T3178" s="66"/>
      <c r="U3178" s="66"/>
      <c r="V3178" s="66"/>
      <c r="W3178" s="24"/>
      <c r="X3178" s="24"/>
      <c r="Y3178" s="24"/>
      <c r="Z3178" s="24"/>
      <c r="AA3178" s="28"/>
      <c r="AB3178" s="28">
        <v>0.6</v>
      </c>
      <c r="AC3178" s="28"/>
      <c r="AD3178" s="28">
        <v>30</v>
      </c>
      <c r="AE3178" s="28">
        <v>30.000968220000001</v>
      </c>
      <c r="AF3178" t="s">
        <v>661</v>
      </c>
    </row>
    <row r="3179" spans="1:32" ht="18" customHeight="1">
      <c r="A3179" s="22">
        <v>46194</v>
      </c>
      <c r="B3179" s="23" t="s">
        <v>293</v>
      </c>
      <c r="C3179" s="24">
        <v>733</v>
      </c>
      <c r="D3179" s="25">
        <v>1551</v>
      </c>
      <c r="E3179" s="26">
        <v>-1298</v>
      </c>
      <c r="F3179" s="24">
        <v>10</v>
      </c>
      <c r="G3179" s="24">
        <v>3</v>
      </c>
      <c r="H3179" s="23" t="s">
        <v>4535</v>
      </c>
      <c r="I3179" s="23" t="s">
        <v>4536</v>
      </c>
      <c r="J3179" s="23" t="s">
        <v>2895</v>
      </c>
      <c r="K3179" s="23" t="s">
        <v>154</v>
      </c>
      <c r="L3179" s="27">
        <v>0.72099999999999997</v>
      </c>
      <c r="M3179" s="25">
        <v>4169</v>
      </c>
      <c r="N3179" s="25">
        <v>632</v>
      </c>
      <c r="O3179" s="24">
        <v>0</v>
      </c>
      <c r="P3179" s="24">
        <v>3</v>
      </c>
      <c r="Q3179" s="24">
        <v>0</v>
      </c>
      <c r="R3179" s="66"/>
      <c r="S3179" s="66"/>
      <c r="T3179" s="66"/>
      <c r="U3179" s="66"/>
      <c r="V3179" s="66"/>
      <c r="W3179" s="24"/>
      <c r="X3179" s="24"/>
      <c r="Y3179" s="24"/>
      <c r="Z3179" s="24"/>
      <c r="AA3179" s="28"/>
      <c r="AB3179" s="28">
        <v>0.5</v>
      </c>
      <c r="AC3179" s="28"/>
      <c r="AD3179" s="28">
        <v>30</v>
      </c>
      <c r="AE3179" s="28">
        <v>30.00096821</v>
      </c>
      <c r="AF3179" t="s">
        <v>661</v>
      </c>
    </row>
    <row r="3180" spans="1:32" ht="18" customHeight="1">
      <c r="A3180" s="22">
        <v>46194</v>
      </c>
      <c r="B3180" s="23" t="s">
        <v>324</v>
      </c>
      <c r="C3180" s="24">
        <v>735</v>
      </c>
      <c r="D3180" s="25">
        <v>1326</v>
      </c>
      <c r="E3180" s="26">
        <v>-144</v>
      </c>
      <c r="F3180" s="24">
        <v>12</v>
      </c>
      <c r="G3180" s="24">
        <v>7</v>
      </c>
      <c r="H3180" s="23" t="s">
        <v>4537</v>
      </c>
      <c r="I3180" s="23" t="s">
        <v>1599</v>
      </c>
      <c r="J3180" s="23" t="s">
        <v>4538</v>
      </c>
      <c r="K3180" s="23" t="s">
        <v>154</v>
      </c>
      <c r="L3180" s="27">
        <v>0.96379999999999999</v>
      </c>
      <c r="M3180" s="25">
        <v>2936</v>
      </c>
      <c r="N3180" s="25">
        <v>0</v>
      </c>
      <c r="O3180" s="24">
        <v>0</v>
      </c>
      <c r="P3180" s="24">
        <v>5</v>
      </c>
      <c r="Q3180" s="24">
        <v>0</v>
      </c>
      <c r="R3180" s="66"/>
      <c r="S3180" s="66"/>
      <c r="T3180" s="66"/>
      <c r="U3180" s="66"/>
      <c r="V3180" s="66"/>
      <c r="W3180" s="24"/>
      <c r="X3180" s="24"/>
      <c r="Y3180" s="24"/>
      <c r="Z3180" s="24"/>
      <c r="AA3180" s="28"/>
      <c r="AB3180" s="28">
        <v>0.5</v>
      </c>
      <c r="AC3180" s="28"/>
      <c r="AD3180" s="28">
        <v>30</v>
      </c>
      <c r="AE3180" s="28">
        <v>30.000968199999999</v>
      </c>
      <c r="AF3180" t="s">
        <v>661</v>
      </c>
    </row>
    <row r="3181" spans="1:32" ht="18" customHeight="1">
      <c r="A3181" s="22">
        <v>46194</v>
      </c>
      <c r="B3181" s="23" t="s">
        <v>297</v>
      </c>
      <c r="C3181" s="24">
        <v>736</v>
      </c>
      <c r="D3181" s="25">
        <v>1058</v>
      </c>
      <c r="E3181" s="26">
        <v>-735</v>
      </c>
      <c r="F3181" s="24">
        <v>5</v>
      </c>
      <c r="G3181" s="24">
        <v>2</v>
      </c>
      <c r="H3181" s="23" t="s">
        <v>1798</v>
      </c>
      <c r="I3181" s="23" t="s">
        <v>1473</v>
      </c>
      <c r="J3181" s="23" t="s">
        <v>4539</v>
      </c>
      <c r="K3181" s="23" t="s">
        <v>154</v>
      </c>
      <c r="L3181" s="27">
        <v>0.76839999999999997</v>
      </c>
      <c r="M3181" s="25">
        <v>-1253</v>
      </c>
      <c r="N3181" s="25">
        <v>-23</v>
      </c>
      <c r="O3181" s="24">
        <v>0</v>
      </c>
      <c r="P3181" s="24">
        <v>6</v>
      </c>
      <c r="Q3181" s="24">
        <v>0</v>
      </c>
      <c r="R3181" s="66"/>
      <c r="S3181" s="66"/>
      <c r="T3181" s="66"/>
      <c r="U3181" s="66"/>
      <c r="V3181" s="66"/>
      <c r="W3181" s="24"/>
      <c r="X3181" s="24"/>
      <c r="Y3181" s="24"/>
      <c r="Z3181" s="24"/>
      <c r="AA3181" s="28"/>
      <c r="AB3181" s="28">
        <v>0.5</v>
      </c>
      <c r="AC3181" s="28"/>
      <c r="AD3181" s="28">
        <v>40</v>
      </c>
      <c r="AE3181" s="28">
        <v>40.000968190000002</v>
      </c>
      <c r="AF3181" t="s">
        <v>664</v>
      </c>
    </row>
    <row r="3182" spans="1:32" ht="18" customHeight="1">
      <c r="A3182" s="22">
        <v>46194</v>
      </c>
      <c r="B3182" s="23" t="s">
        <v>400</v>
      </c>
      <c r="C3182" s="24">
        <v>737</v>
      </c>
      <c r="D3182" s="25">
        <v>1378</v>
      </c>
      <c r="E3182" s="26">
        <v>-1177</v>
      </c>
      <c r="F3182" s="24">
        <v>5</v>
      </c>
      <c r="G3182" s="24">
        <v>7</v>
      </c>
      <c r="H3182" s="23" t="s">
        <v>258</v>
      </c>
      <c r="I3182" s="23" t="s">
        <v>2549</v>
      </c>
      <c r="J3182" s="23" t="s">
        <v>3386</v>
      </c>
      <c r="K3182" s="23" t="s">
        <v>154</v>
      </c>
      <c r="L3182" s="27">
        <v>0.71530000000000005</v>
      </c>
      <c r="M3182" s="25">
        <v>7937</v>
      </c>
      <c r="N3182" s="25">
        <v>1170</v>
      </c>
      <c r="O3182" s="24">
        <v>0</v>
      </c>
      <c r="P3182" s="24">
        <v>7</v>
      </c>
      <c r="Q3182" s="24">
        <v>0</v>
      </c>
      <c r="R3182" s="66"/>
      <c r="S3182" s="66"/>
      <c r="T3182" s="66"/>
      <c r="U3182" s="66"/>
      <c r="V3182" s="66"/>
      <c r="W3182" s="24"/>
      <c r="X3182" s="24"/>
      <c r="Y3182" s="24"/>
      <c r="Z3182" s="24"/>
      <c r="AA3182" s="28"/>
      <c r="AB3182" s="28">
        <v>0.5</v>
      </c>
      <c r="AC3182" s="28"/>
      <c r="AD3182" s="28">
        <v>30</v>
      </c>
      <c r="AE3182" s="28">
        <v>30.000968180000001</v>
      </c>
      <c r="AF3182" t="s">
        <v>661</v>
      </c>
    </row>
    <row r="3183" spans="1:32" ht="18" customHeight="1">
      <c r="A3183" s="22">
        <v>46194</v>
      </c>
      <c r="B3183" s="23" t="s">
        <v>461</v>
      </c>
      <c r="C3183" s="24">
        <v>738</v>
      </c>
      <c r="D3183" s="25">
        <v>1062</v>
      </c>
      <c r="E3183" s="26">
        <v>2513</v>
      </c>
      <c r="F3183" s="24">
        <v>25</v>
      </c>
      <c r="G3183" s="24">
        <v>3</v>
      </c>
      <c r="H3183" s="23" t="s">
        <v>4540</v>
      </c>
      <c r="I3183" s="23" t="s">
        <v>3817</v>
      </c>
      <c r="J3183" s="23" t="s">
        <v>3059</v>
      </c>
      <c r="K3183" s="23" t="s">
        <v>154</v>
      </c>
      <c r="L3183" s="27">
        <v>1.7887999999999999</v>
      </c>
      <c r="M3183" s="25">
        <v>-688</v>
      </c>
      <c r="N3183" s="25">
        <v>-186</v>
      </c>
      <c r="O3183" s="24">
        <v>0</v>
      </c>
      <c r="P3183" s="24">
        <v>8</v>
      </c>
      <c r="Q3183" s="24">
        <v>0</v>
      </c>
      <c r="R3183" s="66"/>
      <c r="S3183" s="66"/>
      <c r="T3183" s="66"/>
      <c r="U3183" s="66"/>
      <c r="V3183" s="66"/>
      <c r="W3183" s="24"/>
      <c r="X3183" s="24"/>
      <c r="Y3183" s="24"/>
      <c r="Z3183" s="24"/>
      <c r="AA3183" s="28"/>
      <c r="AB3183" s="28">
        <v>0.5</v>
      </c>
      <c r="AC3183" s="28"/>
      <c r="AD3183" s="28">
        <v>80</v>
      </c>
      <c r="AE3183" s="28">
        <v>80.000968169999993</v>
      </c>
      <c r="AF3183" t="s">
        <v>183</v>
      </c>
    </row>
    <row r="3184" spans="1:32" ht="18" customHeight="1">
      <c r="A3184" s="22">
        <v>46194</v>
      </c>
      <c r="B3184" s="23" t="s">
        <v>351</v>
      </c>
      <c r="C3184" s="24">
        <v>750</v>
      </c>
      <c r="D3184" s="25">
        <v>3860</v>
      </c>
      <c r="E3184" s="26">
        <v>-1830</v>
      </c>
      <c r="F3184" s="24">
        <v>32</v>
      </c>
      <c r="G3184" s="24">
        <v>11</v>
      </c>
      <c r="H3184" s="23" t="s">
        <v>2896</v>
      </c>
      <c r="I3184" s="23" t="s">
        <v>2897</v>
      </c>
      <c r="J3184" s="23" t="s">
        <v>4541</v>
      </c>
      <c r="K3184" s="23" t="s">
        <v>154</v>
      </c>
      <c r="L3184" s="27">
        <v>0.84199999999999997</v>
      </c>
      <c r="M3184" s="25">
        <v>-1045</v>
      </c>
      <c r="N3184" s="25">
        <v>-1618</v>
      </c>
      <c r="O3184" s="24">
        <v>0</v>
      </c>
      <c r="P3184" s="24">
        <v>0</v>
      </c>
      <c r="Q3184" s="24">
        <v>0</v>
      </c>
      <c r="R3184" s="66"/>
      <c r="S3184" s="66"/>
      <c r="T3184" s="66"/>
      <c r="U3184" s="66"/>
      <c r="V3184" s="66"/>
      <c r="W3184" s="24"/>
      <c r="X3184" s="24"/>
      <c r="Y3184" s="24"/>
      <c r="Z3184" s="24"/>
      <c r="AA3184" s="28"/>
      <c r="AB3184" s="28">
        <v>0.6</v>
      </c>
      <c r="AC3184" s="28"/>
      <c r="AD3184" s="28">
        <v>30</v>
      </c>
      <c r="AE3184" s="28">
        <v>30.000968159999999</v>
      </c>
      <c r="AF3184" t="s">
        <v>661</v>
      </c>
    </row>
    <row r="3185" spans="1:32" ht="18" customHeight="1">
      <c r="A3185" s="22">
        <v>46194</v>
      </c>
      <c r="B3185" s="23" t="s">
        <v>46</v>
      </c>
      <c r="C3185" s="24">
        <v>751</v>
      </c>
      <c r="D3185" s="25">
        <v>9122</v>
      </c>
      <c r="E3185" s="26">
        <v>-7956</v>
      </c>
      <c r="F3185" s="24">
        <v>67</v>
      </c>
      <c r="G3185" s="24">
        <v>0</v>
      </c>
      <c r="H3185" s="23" t="s">
        <v>2574</v>
      </c>
      <c r="I3185" s="23" t="s">
        <v>2574</v>
      </c>
      <c r="J3185" s="23" t="s">
        <v>214</v>
      </c>
      <c r="K3185" s="23" t="s">
        <v>154</v>
      </c>
      <c r="L3185" s="27">
        <v>0.70930000000000004</v>
      </c>
      <c r="M3185" s="25">
        <v>-7758</v>
      </c>
      <c r="N3185" s="25">
        <v>-5132</v>
      </c>
      <c r="O3185" s="24">
        <v>0</v>
      </c>
      <c r="P3185" s="24">
        <v>1</v>
      </c>
      <c r="Q3185" s="24">
        <v>0</v>
      </c>
      <c r="R3185" s="66"/>
      <c r="S3185" s="66"/>
      <c r="T3185" s="66"/>
      <c r="U3185" s="66"/>
      <c r="V3185" s="66"/>
      <c r="W3185" s="24"/>
      <c r="X3185" s="24"/>
      <c r="Y3185" s="24"/>
      <c r="Z3185" s="24"/>
      <c r="AA3185" s="28"/>
      <c r="AB3185" s="28">
        <v>1</v>
      </c>
      <c r="AC3185" s="28"/>
      <c r="AD3185" s="28">
        <v>30</v>
      </c>
      <c r="AE3185" s="28">
        <v>30.000968149999999</v>
      </c>
      <c r="AF3185" t="s">
        <v>661</v>
      </c>
    </row>
    <row r="3186" spans="1:32" ht="18" customHeight="1">
      <c r="A3186" s="22">
        <v>46194</v>
      </c>
      <c r="B3186" s="23" t="s">
        <v>256</v>
      </c>
      <c r="C3186" s="24">
        <v>761</v>
      </c>
      <c r="D3186" s="25">
        <v>249</v>
      </c>
      <c r="E3186" s="26">
        <v>-73</v>
      </c>
      <c r="F3186" s="24">
        <v>2</v>
      </c>
      <c r="G3186" s="24">
        <v>1</v>
      </c>
      <c r="H3186" s="23" t="s">
        <v>711</v>
      </c>
      <c r="I3186" s="23" t="s">
        <v>507</v>
      </c>
      <c r="J3186" s="23" t="s">
        <v>890</v>
      </c>
      <c r="K3186" s="23" t="s">
        <v>154</v>
      </c>
      <c r="L3186" s="27">
        <v>0.90229999999999999</v>
      </c>
      <c r="M3186" s="25">
        <v>-1726</v>
      </c>
      <c r="N3186" s="25">
        <v>-631</v>
      </c>
      <c r="O3186" s="24">
        <v>0</v>
      </c>
      <c r="P3186" s="24">
        <v>1</v>
      </c>
      <c r="Q3186" s="24">
        <v>0</v>
      </c>
      <c r="R3186" s="66"/>
      <c r="S3186" s="66"/>
      <c r="T3186" s="66"/>
      <c r="U3186" s="66"/>
      <c r="V3186" s="66"/>
      <c r="W3186" s="24"/>
      <c r="X3186" s="24"/>
      <c r="Y3186" s="24"/>
      <c r="Z3186" s="24"/>
      <c r="AA3186" s="28"/>
      <c r="AB3186" s="28">
        <v>0.5</v>
      </c>
      <c r="AC3186" s="28"/>
      <c r="AD3186" s="28">
        <v>10</v>
      </c>
      <c r="AE3186" s="28">
        <v>10.000968139999999</v>
      </c>
      <c r="AF3186" t="s">
        <v>584</v>
      </c>
    </row>
    <row r="3187" spans="1:32" ht="18" customHeight="1">
      <c r="A3187" s="22">
        <v>46194</v>
      </c>
      <c r="B3187" s="23" t="s">
        <v>184</v>
      </c>
      <c r="C3187" s="24">
        <v>762</v>
      </c>
      <c r="D3187" s="25">
        <v>3607</v>
      </c>
      <c r="E3187" s="26">
        <v>-2140</v>
      </c>
      <c r="F3187" s="24">
        <v>24</v>
      </c>
      <c r="G3187" s="24">
        <v>17</v>
      </c>
      <c r="H3187" s="23" t="s">
        <v>718</v>
      </c>
      <c r="I3187" s="23" t="s">
        <v>2621</v>
      </c>
      <c r="J3187" s="23" t="s">
        <v>2143</v>
      </c>
      <c r="K3187" s="23" t="s">
        <v>154</v>
      </c>
      <c r="L3187" s="27">
        <v>0.80220000000000002</v>
      </c>
      <c r="M3187" s="25">
        <v>1995</v>
      </c>
      <c r="N3187" s="25">
        <v>2601</v>
      </c>
      <c r="O3187" s="24">
        <v>0</v>
      </c>
      <c r="P3187" s="24">
        <v>2</v>
      </c>
      <c r="Q3187" s="24">
        <v>0</v>
      </c>
      <c r="R3187" s="66"/>
      <c r="S3187" s="66"/>
      <c r="T3187" s="66"/>
      <c r="U3187" s="66"/>
      <c r="V3187" s="66"/>
      <c r="W3187" s="24"/>
      <c r="X3187" s="24"/>
      <c r="Y3187" s="24"/>
      <c r="Z3187" s="24"/>
      <c r="AA3187" s="28"/>
      <c r="AB3187" s="28">
        <v>0.6</v>
      </c>
      <c r="AC3187" s="28"/>
      <c r="AD3187" s="28">
        <v>30</v>
      </c>
      <c r="AE3187" s="28">
        <v>30.00096813</v>
      </c>
      <c r="AF3187" t="s">
        <v>661</v>
      </c>
    </row>
    <row r="3188" spans="1:32" ht="18" customHeight="1">
      <c r="A3188" s="22">
        <v>46195</v>
      </c>
      <c r="B3188" s="23" t="s">
        <v>14</v>
      </c>
      <c r="C3188" s="24">
        <v>501</v>
      </c>
      <c r="D3188" s="25">
        <v>3162</v>
      </c>
      <c r="E3188" s="26">
        <v>-110</v>
      </c>
      <c r="F3188" s="24">
        <v>13</v>
      </c>
      <c r="G3188" s="24">
        <v>6</v>
      </c>
      <c r="H3188" s="23" t="s">
        <v>3681</v>
      </c>
      <c r="I3188" s="23" t="s">
        <v>1169</v>
      </c>
      <c r="J3188" s="23" t="s">
        <v>1167</v>
      </c>
      <c r="K3188" s="23" t="s">
        <v>154</v>
      </c>
      <c r="L3188" s="27">
        <v>0.98839999999999995</v>
      </c>
      <c r="M3188" s="25">
        <v>646</v>
      </c>
      <c r="N3188" s="25">
        <v>-748</v>
      </c>
      <c r="O3188" s="24">
        <v>0</v>
      </c>
      <c r="P3188" s="24">
        <v>1</v>
      </c>
      <c r="Q3188" s="24">
        <v>1</v>
      </c>
      <c r="R3188" s="66">
        <v>523.61394769613946</v>
      </c>
      <c r="S3188" s="66">
        <v>6.0388001769482136</v>
      </c>
      <c r="T3188" s="66">
        <v>243.2307692307692</v>
      </c>
      <c r="U3188" s="66">
        <v>527</v>
      </c>
      <c r="V3188" s="66">
        <v>166.42105263157899</v>
      </c>
      <c r="W3188" s="24">
        <v>5</v>
      </c>
      <c r="X3188" s="24">
        <v>0</v>
      </c>
      <c r="Y3188" s="24">
        <v>0</v>
      </c>
      <c r="Z3188" s="24">
        <v>4</v>
      </c>
      <c r="AA3188" s="28">
        <v>2.25</v>
      </c>
      <c r="AB3188" s="28">
        <v>0.6</v>
      </c>
      <c r="AC3188" s="28">
        <v>1.35</v>
      </c>
      <c r="AD3188" s="28">
        <v>23.5</v>
      </c>
      <c r="AE3188" s="28">
        <v>23.50096812</v>
      </c>
      <c r="AF3188" t="s">
        <v>1154</v>
      </c>
    </row>
    <row r="3189" spans="1:32" ht="18" customHeight="1">
      <c r="A3189" s="22">
        <v>46195</v>
      </c>
      <c r="B3189" s="23" t="s">
        <v>14</v>
      </c>
      <c r="C3189" s="24">
        <v>502</v>
      </c>
      <c r="D3189" s="25">
        <v>3199</v>
      </c>
      <c r="E3189" s="26">
        <v>-1272</v>
      </c>
      <c r="F3189" s="24">
        <v>7</v>
      </c>
      <c r="G3189" s="24">
        <v>13</v>
      </c>
      <c r="H3189" s="23" t="s">
        <v>2073</v>
      </c>
      <c r="I3189" s="23" t="s">
        <v>2825</v>
      </c>
      <c r="J3189" s="23" t="s">
        <v>975</v>
      </c>
      <c r="K3189" s="23" t="s">
        <v>154</v>
      </c>
      <c r="L3189" s="27">
        <v>0.86750000000000005</v>
      </c>
      <c r="M3189" s="25">
        <v>-1036</v>
      </c>
      <c r="N3189" s="25">
        <v>24</v>
      </c>
      <c r="O3189" s="24">
        <v>0</v>
      </c>
      <c r="P3189" s="24">
        <v>2</v>
      </c>
      <c r="Q3189" s="24">
        <v>1</v>
      </c>
      <c r="R3189" s="66">
        <v>486.05795973432959</v>
      </c>
      <c r="S3189" s="66">
        <v>6.581519623191677</v>
      </c>
      <c r="T3189" s="66">
        <v>457</v>
      </c>
      <c r="U3189" s="66">
        <v>246.07692307692309</v>
      </c>
      <c r="V3189" s="66">
        <v>159.94999999999999</v>
      </c>
      <c r="W3189" s="24">
        <v>0</v>
      </c>
      <c r="X3189" s="24">
        <v>5</v>
      </c>
      <c r="Y3189" s="24">
        <v>0</v>
      </c>
      <c r="Z3189" s="24">
        <v>0</v>
      </c>
      <c r="AA3189" s="28">
        <v>1.25</v>
      </c>
      <c r="AB3189" s="28">
        <v>0.6</v>
      </c>
      <c r="AC3189" s="28">
        <v>0.75</v>
      </c>
      <c r="AD3189" s="28">
        <v>17.5</v>
      </c>
      <c r="AE3189" s="28">
        <v>17.500968109999999</v>
      </c>
      <c r="AF3189" t="s">
        <v>641</v>
      </c>
    </row>
    <row r="3190" spans="1:32" ht="18" customHeight="1">
      <c r="A3190" s="22">
        <v>46195</v>
      </c>
      <c r="B3190" s="23" t="s">
        <v>14</v>
      </c>
      <c r="C3190" s="24">
        <v>503</v>
      </c>
      <c r="D3190" s="25">
        <v>9082</v>
      </c>
      <c r="E3190" s="26">
        <v>1589</v>
      </c>
      <c r="F3190" s="24">
        <v>46</v>
      </c>
      <c r="G3190" s="24">
        <v>23</v>
      </c>
      <c r="H3190" s="23" t="s">
        <v>571</v>
      </c>
      <c r="I3190" s="23" t="s">
        <v>904</v>
      </c>
      <c r="J3190" s="23" t="s">
        <v>3062</v>
      </c>
      <c r="K3190" s="23" t="s">
        <v>154</v>
      </c>
      <c r="L3190" s="27">
        <v>1.0583</v>
      </c>
      <c r="M3190" s="25">
        <v>-164</v>
      </c>
      <c r="N3190" s="25">
        <v>-677</v>
      </c>
      <c r="O3190" s="24">
        <v>0</v>
      </c>
      <c r="P3190" s="24">
        <v>3</v>
      </c>
      <c r="Q3190" s="24">
        <v>1</v>
      </c>
      <c r="R3190" s="66">
        <v>1413.0308738065589</v>
      </c>
      <c r="S3190" s="66">
        <v>6.4273188706302156</v>
      </c>
      <c r="T3190" s="66">
        <v>197.43478260869571</v>
      </c>
      <c r="U3190" s="66">
        <v>394.86956521739131</v>
      </c>
      <c r="V3190" s="66">
        <v>131.62318840579709</v>
      </c>
      <c r="W3190" s="24">
        <v>7</v>
      </c>
      <c r="X3190" s="24">
        <v>0</v>
      </c>
      <c r="Y3190" s="24">
        <v>4</v>
      </c>
      <c r="Z3190" s="24">
        <v>0</v>
      </c>
      <c r="AA3190" s="28">
        <v>2.75</v>
      </c>
      <c r="AB3190" s="28">
        <v>1</v>
      </c>
      <c r="AC3190" s="28">
        <v>2.75</v>
      </c>
      <c r="AD3190" s="28">
        <v>27.5</v>
      </c>
      <c r="AE3190" s="28">
        <v>27.500968100000001</v>
      </c>
      <c r="AF3190" t="s">
        <v>3471</v>
      </c>
    </row>
    <row r="3191" spans="1:32" ht="18" customHeight="1">
      <c r="A3191" s="22">
        <v>46195</v>
      </c>
      <c r="B3191" s="23" t="s">
        <v>14</v>
      </c>
      <c r="C3191" s="24">
        <v>505</v>
      </c>
      <c r="D3191" s="25">
        <v>6620</v>
      </c>
      <c r="E3191" s="26">
        <v>2169</v>
      </c>
      <c r="F3191" s="24">
        <v>35</v>
      </c>
      <c r="G3191" s="24">
        <v>17</v>
      </c>
      <c r="H3191" s="23" t="s">
        <v>2325</v>
      </c>
      <c r="I3191" s="23" t="s">
        <v>541</v>
      </c>
      <c r="J3191" s="23" t="s">
        <v>3612</v>
      </c>
      <c r="K3191" s="23" t="s">
        <v>154</v>
      </c>
      <c r="L3191" s="27">
        <v>1.1092</v>
      </c>
      <c r="M3191" s="25">
        <v>1050</v>
      </c>
      <c r="N3191" s="25">
        <v>311</v>
      </c>
      <c r="O3191" s="24">
        <v>0</v>
      </c>
      <c r="P3191" s="24">
        <v>5</v>
      </c>
      <c r="Q3191" s="24">
        <v>1</v>
      </c>
      <c r="R3191" s="66">
        <v>1109.4049916977999</v>
      </c>
      <c r="S3191" s="66">
        <v>5.9671626227938201</v>
      </c>
      <c r="T3191" s="66">
        <v>189.14285714285711</v>
      </c>
      <c r="U3191" s="66">
        <v>389.41176470588238</v>
      </c>
      <c r="V3191" s="66">
        <v>127.30769230769231</v>
      </c>
      <c r="W3191" s="24">
        <v>7</v>
      </c>
      <c r="X3191" s="24">
        <v>0</v>
      </c>
      <c r="Y3191" s="24">
        <v>4</v>
      </c>
      <c r="Z3191" s="24">
        <v>6</v>
      </c>
      <c r="AA3191" s="28">
        <v>4.25</v>
      </c>
      <c r="AB3191" s="28">
        <v>0.8</v>
      </c>
      <c r="AC3191" s="28">
        <v>3.4</v>
      </c>
      <c r="AD3191" s="28">
        <v>34</v>
      </c>
      <c r="AE3191" s="28">
        <v>34.000968090000001</v>
      </c>
      <c r="AF3191" t="s">
        <v>2576</v>
      </c>
    </row>
    <row r="3192" spans="1:32" ht="18" customHeight="1">
      <c r="A3192" s="22">
        <v>46195</v>
      </c>
      <c r="B3192" s="23" t="s">
        <v>14</v>
      </c>
      <c r="C3192" s="24">
        <v>506</v>
      </c>
      <c r="D3192" s="25">
        <v>1367</v>
      </c>
      <c r="E3192" s="26">
        <v>-811</v>
      </c>
      <c r="F3192" s="24">
        <v>2</v>
      </c>
      <c r="G3192" s="24">
        <v>2</v>
      </c>
      <c r="H3192" s="23" t="s">
        <v>4542</v>
      </c>
      <c r="I3192" s="23" t="s">
        <v>4543</v>
      </c>
      <c r="J3192" s="23" t="s">
        <v>4543</v>
      </c>
      <c r="K3192" s="23" t="s">
        <v>154</v>
      </c>
      <c r="L3192" s="27">
        <v>0.80220000000000002</v>
      </c>
      <c r="M3192" s="25">
        <v>-875</v>
      </c>
      <c r="N3192" s="25">
        <v>1685</v>
      </c>
      <c r="O3192" s="24">
        <v>0</v>
      </c>
      <c r="P3192" s="24">
        <v>6</v>
      </c>
      <c r="Q3192" s="24">
        <v>1</v>
      </c>
      <c r="R3192" s="66">
        <v>246.67133665421341</v>
      </c>
      <c r="S3192" s="66">
        <v>5.5417869726642612</v>
      </c>
      <c r="T3192" s="66">
        <v>683.5</v>
      </c>
      <c r="U3192" s="66">
        <v>683.5</v>
      </c>
      <c r="V3192" s="66">
        <v>341.75</v>
      </c>
      <c r="W3192" s="24">
        <v>0</v>
      </c>
      <c r="X3192" s="24">
        <v>0</v>
      </c>
      <c r="Y3192" s="24">
        <v>0</v>
      </c>
      <c r="Z3192" s="24">
        <v>7</v>
      </c>
      <c r="AA3192" s="28">
        <v>1.75</v>
      </c>
      <c r="AB3192" s="28">
        <v>0.5</v>
      </c>
      <c r="AC3192" s="28">
        <v>0.875</v>
      </c>
      <c r="AD3192" s="28">
        <v>28.8</v>
      </c>
      <c r="AE3192" s="28">
        <v>28.800968080000001</v>
      </c>
      <c r="AF3192" t="s">
        <v>1124</v>
      </c>
    </row>
    <row r="3193" spans="1:32" ht="18" customHeight="1">
      <c r="A3193" s="22">
        <v>46195</v>
      </c>
      <c r="B3193" s="23" t="s">
        <v>14</v>
      </c>
      <c r="C3193" s="24">
        <v>507</v>
      </c>
      <c r="D3193" s="25">
        <v>7196</v>
      </c>
      <c r="E3193" s="26">
        <v>1023</v>
      </c>
      <c r="F3193" s="24">
        <v>31</v>
      </c>
      <c r="G3193" s="24">
        <v>26</v>
      </c>
      <c r="H3193" s="23" t="s">
        <v>2778</v>
      </c>
      <c r="I3193" s="23" t="s">
        <v>3433</v>
      </c>
      <c r="J3193" s="23" t="s">
        <v>3541</v>
      </c>
      <c r="K3193" s="23" t="s">
        <v>154</v>
      </c>
      <c r="L3193" s="27">
        <v>1.0474000000000001</v>
      </c>
      <c r="M3193" s="25">
        <v>450</v>
      </c>
      <c r="N3193" s="25">
        <v>-634</v>
      </c>
      <c r="O3193" s="24">
        <v>0</v>
      </c>
      <c r="P3193" s="24">
        <v>7</v>
      </c>
      <c r="Q3193" s="24">
        <v>1</v>
      </c>
      <c r="R3193" s="66">
        <v>1160.2023142382729</v>
      </c>
      <c r="S3193" s="66">
        <v>6.2023665283968246</v>
      </c>
      <c r="T3193" s="66">
        <v>232.12903225806451</v>
      </c>
      <c r="U3193" s="66">
        <v>276.76923076923077</v>
      </c>
      <c r="V3193" s="66">
        <v>126.2456140350877</v>
      </c>
      <c r="W3193" s="24">
        <v>6</v>
      </c>
      <c r="X3193" s="24">
        <v>4</v>
      </c>
      <c r="Y3193" s="24">
        <v>5</v>
      </c>
      <c r="Z3193" s="24">
        <v>2</v>
      </c>
      <c r="AA3193" s="28">
        <v>4.25</v>
      </c>
      <c r="AB3193" s="28">
        <v>1</v>
      </c>
      <c r="AC3193" s="28">
        <v>4.25</v>
      </c>
      <c r="AD3193" s="28">
        <v>42.5</v>
      </c>
      <c r="AE3193" s="28">
        <v>42.500968069999999</v>
      </c>
      <c r="AF3193" t="s">
        <v>3695</v>
      </c>
    </row>
    <row r="3194" spans="1:32" ht="18" customHeight="1">
      <c r="A3194" s="22">
        <v>46195</v>
      </c>
      <c r="B3194" s="23" t="s">
        <v>9</v>
      </c>
      <c r="C3194" s="24">
        <v>508</v>
      </c>
      <c r="D3194" s="25">
        <v>8207</v>
      </c>
      <c r="E3194" s="26">
        <v>69</v>
      </c>
      <c r="F3194" s="24">
        <v>29</v>
      </c>
      <c r="G3194" s="24">
        <v>29</v>
      </c>
      <c r="H3194" s="23" t="s">
        <v>378</v>
      </c>
      <c r="I3194" s="23" t="s">
        <v>379</v>
      </c>
      <c r="J3194" s="23" t="s">
        <v>379</v>
      </c>
      <c r="K3194" s="23" t="s">
        <v>203</v>
      </c>
      <c r="L3194" s="27">
        <v>1.0027999999999999</v>
      </c>
      <c r="M3194" s="25">
        <v>1630</v>
      </c>
      <c r="N3194" s="25">
        <v>485</v>
      </c>
      <c r="O3194" s="24">
        <v>0</v>
      </c>
      <c r="P3194" s="24">
        <v>8</v>
      </c>
      <c r="Q3194" s="24">
        <v>1</v>
      </c>
      <c r="R3194" s="66">
        <v>1384.4832918223331</v>
      </c>
      <c r="S3194" s="66">
        <v>5.9278432961061567</v>
      </c>
      <c r="T3194" s="66">
        <v>283</v>
      </c>
      <c r="U3194" s="66">
        <v>283</v>
      </c>
      <c r="V3194" s="66">
        <v>141.5</v>
      </c>
      <c r="W3194" s="24">
        <v>0</v>
      </c>
      <c r="X3194" s="24">
        <v>4</v>
      </c>
      <c r="Y3194" s="24">
        <v>4</v>
      </c>
      <c r="Z3194" s="24">
        <v>2</v>
      </c>
      <c r="AA3194" s="28">
        <v>2.5</v>
      </c>
      <c r="AB3194" s="28">
        <v>1</v>
      </c>
      <c r="AC3194" s="28">
        <v>2.5</v>
      </c>
      <c r="AD3194" s="28">
        <v>35</v>
      </c>
      <c r="AE3194" s="28">
        <v>35.000968059999998</v>
      </c>
      <c r="AF3194" t="s">
        <v>2358</v>
      </c>
    </row>
    <row r="3195" spans="1:32" ht="18" customHeight="1">
      <c r="A3195" s="22">
        <v>46195</v>
      </c>
      <c r="B3195" s="23" t="s">
        <v>9</v>
      </c>
      <c r="C3195" s="24">
        <v>510</v>
      </c>
      <c r="D3195" s="25">
        <v>1164</v>
      </c>
      <c r="E3195" s="26">
        <v>-822</v>
      </c>
      <c r="F3195" s="24">
        <v>2</v>
      </c>
      <c r="G3195" s="24">
        <v>1</v>
      </c>
      <c r="H3195" s="23" t="s">
        <v>1555</v>
      </c>
      <c r="I3195" s="23" t="s">
        <v>4544</v>
      </c>
      <c r="J3195" s="23" t="s">
        <v>4545</v>
      </c>
      <c r="K3195" s="23" t="s">
        <v>370</v>
      </c>
      <c r="L3195" s="27">
        <v>0.76459999999999995</v>
      </c>
      <c r="M3195" s="25">
        <v>355</v>
      </c>
      <c r="N3195" s="25">
        <v>-1120</v>
      </c>
      <c r="O3195" s="24">
        <v>0</v>
      </c>
      <c r="P3195" s="24">
        <v>0</v>
      </c>
      <c r="Q3195" s="24">
        <v>1</v>
      </c>
      <c r="R3195" s="66">
        <v>193.137297633873</v>
      </c>
      <c r="S3195" s="66">
        <v>6.0268006970180066</v>
      </c>
      <c r="T3195" s="66">
        <v>582</v>
      </c>
      <c r="U3195" s="66">
        <v>1164</v>
      </c>
      <c r="V3195" s="66">
        <v>388</v>
      </c>
      <c r="W3195" s="24">
        <v>0</v>
      </c>
      <c r="X3195" s="24">
        <v>0</v>
      </c>
      <c r="Y3195" s="24">
        <v>0</v>
      </c>
      <c r="Z3195" s="24">
        <v>1</v>
      </c>
      <c r="AA3195" s="28">
        <v>0.25</v>
      </c>
      <c r="AB3195" s="28">
        <v>0.5</v>
      </c>
      <c r="AC3195" s="28">
        <v>0.125</v>
      </c>
      <c r="AD3195" s="28">
        <v>11.2</v>
      </c>
      <c r="AE3195" s="28">
        <v>11.20096805</v>
      </c>
      <c r="AF3195" t="s">
        <v>646</v>
      </c>
    </row>
    <row r="3196" spans="1:32" ht="18" customHeight="1">
      <c r="A3196" s="22">
        <v>46195</v>
      </c>
      <c r="B3196" s="23" t="s">
        <v>9</v>
      </c>
      <c r="C3196" s="24">
        <v>511</v>
      </c>
      <c r="D3196" s="25">
        <v>3990</v>
      </c>
      <c r="E3196" s="26">
        <v>53</v>
      </c>
      <c r="F3196" s="24">
        <v>17</v>
      </c>
      <c r="G3196" s="24">
        <v>6</v>
      </c>
      <c r="H3196" s="23" t="s">
        <v>1956</v>
      </c>
      <c r="I3196" s="23" t="s">
        <v>2162</v>
      </c>
      <c r="J3196" s="23" t="s">
        <v>4546</v>
      </c>
      <c r="K3196" s="23" t="s">
        <v>154</v>
      </c>
      <c r="L3196" s="27">
        <v>1.0044</v>
      </c>
      <c r="M3196" s="25">
        <v>-550</v>
      </c>
      <c r="N3196" s="25">
        <v>-945</v>
      </c>
      <c r="O3196" s="24">
        <v>0</v>
      </c>
      <c r="P3196" s="24">
        <v>1</v>
      </c>
      <c r="Q3196" s="24">
        <v>1</v>
      </c>
      <c r="R3196" s="66">
        <v>685.68197384806967</v>
      </c>
      <c r="S3196" s="66">
        <v>5.8190242009834234</v>
      </c>
      <c r="T3196" s="66">
        <v>234.70588235294119</v>
      </c>
      <c r="U3196" s="66">
        <v>665</v>
      </c>
      <c r="V3196" s="66">
        <v>173.47826086956519</v>
      </c>
      <c r="W3196" s="24">
        <v>5</v>
      </c>
      <c r="X3196" s="24">
        <v>0</v>
      </c>
      <c r="Y3196" s="24">
        <v>0</v>
      </c>
      <c r="Z3196" s="24">
        <v>4</v>
      </c>
      <c r="AA3196" s="28">
        <v>2.25</v>
      </c>
      <c r="AB3196" s="28">
        <v>0.6</v>
      </c>
      <c r="AC3196" s="28">
        <v>1.35</v>
      </c>
      <c r="AD3196" s="28">
        <v>13.5</v>
      </c>
      <c r="AE3196" s="28">
        <v>13.50096804</v>
      </c>
      <c r="AF3196" t="s">
        <v>1502</v>
      </c>
    </row>
    <row r="3197" spans="1:32" ht="18" customHeight="1">
      <c r="A3197" s="22">
        <v>46195</v>
      </c>
      <c r="B3197" s="23" t="s">
        <v>9</v>
      </c>
      <c r="C3197" s="24">
        <v>512</v>
      </c>
      <c r="D3197" s="25">
        <v>4126</v>
      </c>
      <c r="E3197" s="26">
        <v>-413</v>
      </c>
      <c r="F3197" s="24">
        <v>14</v>
      </c>
      <c r="G3197" s="24">
        <v>10</v>
      </c>
      <c r="H3197" s="23" t="s">
        <v>2656</v>
      </c>
      <c r="I3197" s="23" t="s">
        <v>4547</v>
      </c>
      <c r="J3197" s="23" t="s">
        <v>4548</v>
      </c>
      <c r="K3197" s="23" t="s">
        <v>154</v>
      </c>
      <c r="L3197" s="27">
        <v>0.96660000000000001</v>
      </c>
      <c r="M3197" s="25">
        <v>-756</v>
      </c>
      <c r="N3197" s="25">
        <v>-816</v>
      </c>
      <c r="O3197" s="24">
        <v>0</v>
      </c>
      <c r="P3197" s="24">
        <v>2</v>
      </c>
      <c r="Q3197" s="24">
        <v>1</v>
      </c>
      <c r="R3197" s="66">
        <v>712.41536944790369</v>
      </c>
      <c r="S3197" s="66">
        <v>5.7915651134779722</v>
      </c>
      <c r="T3197" s="66">
        <v>294.71428571428572</v>
      </c>
      <c r="U3197" s="66">
        <v>412.6</v>
      </c>
      <c r="V3197" s="66">
        <v>171.91666666666671</v>
      </c>
      <c r="W3197" s="24">
        <v>0</v>
      </c>
      <c r="X3197" s="24">
        <v>1</v>
      </c>
      <c r="Y3197" s="24">
        <v>0</v>
      </c>
      <c r="Z3197" s="24">
        <v>4</v>
      </c>
      <c r="AA3197" s="28">
        <v>1.25</v>
      </c>
      <c r="AB3197" s="28">
        <v>0.6</v>
      </c>
      <c r="AC3197" s="28">
        <v>0.75</v>
      </c>
      <c r="AD3197" s="28">
        <v>17.5</v>
      </c>
      <c r="AE3197" s="28">
        <v>17.500968029999999</v>
      </c>
      <c r="AF3197" t="s">
        <v>641</v>
      </c>
    </row>
    <row r="3198" spans="1:32" ht="18" customHeight="1">
      <c r="A3198" s="22">
        <v>46195</v>
      </c>
      <c r="B3198" s="23" t="s">
        <v>9</v>
      </c>
      <c r="C3198" s="24">
        <v>513</v>
      </c>
      <c r="D3198" s="25">
        <v>3729</v>
      </c>
      <c r="E3198" s="26">
        <v>-813</v>
      </c>
      <c r="F3198" s="24">
        <v>12</v>
      </c>
      <c r="G3198" s="24">
        <v>9</v>
      </c>
      <c r="H3198" s="23" t="s">
        <v>2310</v>
      </c>
      <c r="I3198" s="23" t="s">
        <v>1743</v>
      </c>
      <c r="J3198" s="23" t="s">
        <v>4549</v>
      </c>
      <c r="K3198" s="23" t="s">
        <v>154</v>
      </c>
      <c r="L3198" s="27">
        <v>0.92730000000000001</v>
      </c>
      <c r="M3198" s="25">
        <v>-1078</v>
      </c>
      <c r="N3198" s="25">
        <v>1041</v>
      </c>
      <c r="O3198" s="24">
        <v>0</v>
      </c>
      <c r="P3198" s="24">
        <v>3</v>
      </c>
      <c r="Q3198" s="24">
        <v>1</v>
      </c>
      <c r="R3198" s="66">
        <v>608.94178082191775</v>
      </c>
      <c r="S3198" s="66">
        <v>6.1237381264376216</v>
      </c>
      <c r="T3198" s="66">
        <v>310.75</v>
      </c>
      <c r="U3198" s="66">
        <v>414.33333333333331</v>
      </c>
      <c r="V3198" s="66">
        <v>177.57142857142861</v>
      </c>
      <c r="W3198" s="24">
        <v>0</v>
      </c>
      <c r="X3198" s="24">
        <v>1</v>
      </c>
      <c r="Y3198" s="24">
        <v>0</v>
      </c>
      <c r="Z3198" s="24">
        <v>0</v>
      </c>
      <c r="AA3198" s="28">
        <v>0.25</v>
      </c>
      <c r="AB3198" s="28">
        <v>0.6</v>
      </c>
      <c r="AC3198" s="28">
        <v>0.15</v>
      </c>
      <c r="AD3198" s="28">
        <v>11.5</v>
      </c>
      <c r="AE3198" s="28">
        <v>11.50096802</v>
      </c>
      <c r="AF3198" t="s">
        <v>736</v>
      </c>
    </row>
    <row r="3199" spans="1:32" ht="18" customHeight="1">
      <c r="A3199" s="22">
        <v>46195</v>
      </c>
      <c r="B3199" s="23" t="s">
        <v>9</v>
      </c>
      <c r="C3199" s="24">
        <v>515</v>
      </c>
      <c r="D3199" s="25">
        <v>5333</v>
      </c>
      <c r="E3199" s="26">
        <v>-123</v>
      </c>
      <c r="F3199" s="24">
        <v>20</v>
      </c>
      <c r="G3199" s="24">
        <v>12</v>
      </c>
      <c r="H3199" s="23" t="s">
        <v>1069</v>
      </c>
      <c r="I3199" s="23" t="s">
        <v>1675</v>
      </c>
      <c r="J3199" s="23" t="s">
        <v>1272</v>
      </c>
      <c r="K3199" s="23" t="s">
        <v>154</v>
      </c>
      <c r="L3199" s="27">
        <v>0.99229999999999996</v>
      </c>
      <c r="M3199" s="25">
        <v>-441</v>
      </c>
      <c r="N3199" s="25">
        <v>-343</v>
      </c>
      <c r="O3199" s="24">
        <v>0</v>
      </c>
      <c r="P3199" s="24">
        <v>5</v>
      </c>
      <c r="Q3199" s="24">
        <v>1</v>
      </c>
      <c r="R3199" s="66">
        <v>926.14300539643011</v>
      </c>
      <c r="S3199" s="66">
        <v>5.7582899929339106</v>
      </c>
      <c r="T3199" s="66">
        <v>266.64999999999998</v>
      </c>
      <c r="U3199" s="66">
        <v>444.41666666666669</v>
      </c>
      <c r="V3199" s="66">
        <v>166.65625</v>
      </c>
      <c r="W3199" s="24">
        <v>3</v>
      </c>
      <c r="X3199" s="24">
        <v>0</v>
      </c>
      <c r="Y3199" s="24">
        <v>0</v>
      </c>
      <c r="Z3199" s="24">
        <v>5</v>
      </c>
      <c r="AA3199" s="28">
        <v>2</v>
      </c>
      <c r="AB3199" s="28">
        <v>0.8</v>
      </c>
      <c r="AC3199" s="28">
        <v>1.6</v>
      </c>
      <c r="AD3199" s="28">
        <v>26</v>
      </c>
      <c r="AE3199" s="28">
        <v>26.000968010000001</v>
      </c>
      <c r="AF3199" t="s">
        <v>1958</v>
      </c>
    </row>
    <row r="3200" spans="1:32" ht="18" customHeight="1">
      <c r="A3200" s="22">
        <v>46195</v>
      </c>
      <c r="B3200" s="23" t="s">
        <v>9</v>
      </c>
      <c r="C3200" s="24">
        <v>516</v>
      </c>
      <c r="D3200" s="25">
        <v>3473</v>
      </c>
      <c r="E3200" s="26">
        <v>-591</v>
      </c>
      <c r="F3200" s="24">
        <v>13</v>
      </c>
      <c r="G3200" s="24">
        <v>10</v>
      </c>
      <c r="H3200" s="23" t="s">
        <v>1380</v>
      </c>
      <c r="I3200" s="23" t="s">
        <v>3418</v>
      </c>
      <c r="J3200" s="23" t="s">
        <v>4550</v>
      </c>
      <c r="K3200" s="23" t="s">
        <v>154</v>
      </c>
      <c r="L3200" s="27">
        <v>0.94330000000000003</v>
      </c>
      <c r="M3200" s="25">
        <v>-781</v>
      </c>
      <c r="N3200" s="25">
        <v>-65</v>
      </c>
      <c r="O3200" s="24">
        <v>0</v>
      </c>
      <c r="P3200" s="24">
        <v>6</v>
      </c>
      <c r="Q3200" s="24">
        <v>1</v>
      </c>
      <c r="R3200" s="66">
        <v>513.78185969281867</v>
      </c>
      <c r="S3200" s="66">
        <v>6.7596781289172938</v>
      </c>
      <c r="T3200" s="66">
        <v>267.15384615384608</v>
      </c>
      <c r="U3200" s="66">
        <v>347.3</v>
      </c>
      <c r="V3200" s="66">
        <v>151</v>
      </c>
      <c r="W3200" s="24">
        <v>3</v>
      </c>
      <c r="X3200" s="24">
        <v>3</v>
      </c>
      <c r="Y3200" s="24">
        <v>3</v>
      </c>
      <c r="Z3200" s="24">
        <v>0</v>
      </c>
      <c r="AA3200" s="28">
        <v>2.25</v>
      </c>
      <c r="AB3200" s="28">
        <v>0.6</v>
      </c>
      <c r="AC3200" s="28">
        <v>1.35</v>
      </c>
      <c r="AD3200" s="28">
        <v>33.5</v>
      </c>
      <c r="AE3200" s="28">
        <v>33.500968</v>
      </c>
      <c r="AF3200" t="s">
        <v>599</v>
      </c>
    </row>
    <row r="3201" spans="1:32" ht="18" customHeight="1">
      <c r="A3201" s="22">
        <v>46195</v>
      </c>
      <c r="B3201" s="23" t="s">
        <v>9</v>
      </c>
      <c r="C3201" s="24">
        <v>517</v>
      </c>
      <c r="D3201" s="25">
        <v>5149</v>
      </c>
      <c r="E3201" s="26">
        <v>870</v>
      </c>
      <c r="F3201" s="24">
        <v>21</v>
      </c>
      <c r="G3201" s="24">
        <v>20</v>
      </c>
      <c r="H3201" s="23" t="s">
        <v>4551</v>
      </c>
      <c r="I3201" s="23" t="s">
        <v>3020</v>
      </c>
      <c r="J3201" s="23" t="s">
        <v>3126</v>
      </c>
      <c r="K3201" s="23" t="s">
        <v>154</v>
      </c>
      <c r="L3201" s="27">
        <v>1.0563</v>
      </c>
      <c r="M3201" s="25">
        <v>-614</v>
      </c>
      <c r="N3201" s="25">
        <v>-174</v>
      </c>
      <c r="O3201" s="24">
        <v>0</v>
      </c>
      <c r="P3201" s="24">
        <v>7</v>
      </c>
      <c r="Q3201" s="24">
        <v>1</v>
      </c>
      <c r="R3201" s="66">
        <v>866.11399958489005</v>
      </c>
      <c r="S3201" s="66">
        <v>5.9449448946302743</v>
      </c>
      <c r="T3201" s="66">
        <v>245.1904761904762</v>
      </c>
      <c r="U3201" s="66">
        <v>257.45</v>
      </c>
      <c r="V3201" s="66">
        <v>125.5853658536585</v>
      </c>
      <c r="W3201" s="24">
        <v>5</v>
      </c>
      <c r="X3201" s="24">
        <v>5</v>
      </c>
      <c r="Y3201" s="24">
        <v>5</v>
      </c>
      <c r="Z3201" s="24">
        <v>1</v>
      </c>
      <c r="AA3201" s="28">
        <v>4</v>
      </c>
      <c r="AB3201" s="28">
        <v>0.8</v>
      </c>
      <c r="AC3201" s="28">
        <v>3.2</v>
      </c>
      <c r="AD3201" s="28">
        <v>32</v>
      </c>
      <c r="AE3201" s="28">
        <v>32.000967989999999</v>
      </c>
      <c r="AF3201" t="s">
        <v>614</v>
      </c>
    </row>
    <row r="3202" spans="1:32" ht="18" customHeight="1">
      <c r="A3202" s="22">
        <v>46195</v>
      </c>
      <c r="B3202" s="23" t="s">
        <v>9</v>
      </c>
      <c r="C3202" s="24">
        <v>518</v>
      </c>
      <c r="D3202" s="25">
        <v>1021</v>
      </c>
      <c r="E3202" s="26">
        <v>-80</v>
      </c>
      <c r="F3202" s="24">
        <v>4</v>
      </c>
      <c r="G3202" s="24">
        <v>1</v>
      </c>
      <c r="H3202" s="23" t="s">
        <v>1042</v>
      </c>
      <c r="I3202" s="23" t="s">
        <v>1151</v>
      </c>
      <c r="J3202" s="23" t="s">
        <v>4552</v>
      </c>
      <c r="K3202" s="23" t="s">
        <v>154</v>
      </c>
      <c r="L3202" s="27">
        <v>0.97389999999999999</v>
      </c>
      <c r="M3202" s="25">
        <v>-677</v>
      </c>
      <c r="N3202" s="25">
        <v>407</v>
      </c>
      <c r="O3202" s="24">
        <v>0</v>
      </c>
      <c r="P3202" s="24">
        <v>8</v>
      </c>
      <c r="Q3202" s="24">
        <v>1</v>
      </c>
      <c r="R3202" s="66">
        <v>180.69152137816519</v>
      </c>
      <c r="S3202" s="66">
        <v>5.6505141592292656</v>
      </c>
      <c r="T3202" s="66">
        <v>255.25</v>
      </c>
      <c r="U3202" s="66">
        <v>1021</v>
      </c>
      <c r="V3202" s="66">
        <v>204.2</v>
      </c>
      <c r="W3202" s="24">
        <v>4</v>
      </c>
      <c r="X3202" s="24">
        <v>0</v>
      </c>
      <c r="Y3202" s="24">
        <v>0</v>
      </c>
      <c r="Z3202" s="24">
        <v>6</v>
      </c>
      <c r="AA3202" s="28">
        <v>2.5</v>
      </c>
      <c r="AB3202" s="28">
        <v>0.5</v>
      </c>
      <c r="AC3202" s="28">
        <v>1.25</v>
      </c>
      <c r="AD3202" s="28">
        <v>32.5</v>
      </c>
      <c r="AE3202" s="28">
        <v>32.500967979999999</v>
      </c>
      <c r="AF3202" t="s">
        <v>1515</v>
      </c>
    </row>
    <row r="3203" spans="1:32" ht="18" customHeight="1">
      <c r="A3203" s="22">
        <v>46195</v>
      </c>
      <c r="B3203" s="23" t="s">
        <v>9</v>
      </c>
      <c r="C3203" s="24">
        <v>520</v>
      </c>
      <c r="D3203" s="25">
        <v>5182</v>
      </c>
      <c r="E3203" s="26">
        <v>-728</v>
      </c>
      <c r="F3203" s="24">
        <v>18</v>
      </c>
      <c r="G3203" s="24">
        <v>13</v>
      </c>
      <c r="H3203" s="23" t="s">
        <v>809</v>
      </c>
      <c r="I3203" s="23" t="s">
        <v>745</v>
      </c>
      <c r="J3203" s="23" t="s">
        <v>4553</v>
      </c>
      <c r="K3203" s="23" t="s">
        <v>154</v>
      </c>
      <c r="L3203" s="27">
        <v>0.95320000000000005</v>
      </c>
      <c r="M3203" s="25">
        <v>-351</v>
      </c>
      <c r="N3203" s="25">
        <v>204</v>
      </c>
      <c r="O3203" s="24">
        <v>0</v>
      </c>
      <c r="P3203" s="24">
        <v>0</v>
      </c>
      <c r="Q3203" s="24">
        <v>1</v>
      </c>
      <c r="R3203" s="66">
        <v>850.79379410543788</v>
      </c>
      <c r="S3203" s="66">
        <v>6.0907825561287554</v>
      </c>
      <c r="T3203" s="66">
        <v>287.88888888888891</v>
      </c>
      <c r="U3203" s="66">
        <v>398.61538461538458</v>
      </c>
      <c r="V3203" s="66">
        <v>167.16129032258061</v>
      </c>
      <c r="W3203" s="24">
        <v>0</v>
      </c>
      <c r="X3203" s="24">
        <v>1</v>
      </c>
      <c r="Y3203" s="24">
        <v>0</v>
      </c>
      <c r="Z3203" s="24">
        <v>0</v>
      </c>
      <c r="AA3203" s="28">
        <v>0.25</v>
      </c>
      <c r="AB3203" s="28">
        <v>0.8</v>
      </c>
      <c r="AC3203" s="28">
        <v>0.2</v>
      </c>
      <c r="AD3203" s="28">
        <v>12</v>
      </c>
      <c r="AE3203" s="28">
        <v>12.00096797</v>
      </c>
      <c r="AF3203" t="s">
        <v>2406</v>
      </c>
    </row>
    <row r="3204" spans="1:32" ht="18" customHeight="1">
      <c r="A3204" s="22">
        <v>46195</v>
      </c>
      <c r="B3204" s="23" t="s">
        <v>9</v>
      </c>
      <c r="C3204" s="24">
        <v>521</v>
      </c>
      <c r="D3204" s="25">
        <v>7371</v>
      </c>
      <c r="E3204" s="26">
        <v>91</v>
      </c>
      <c r="F3204" s="24">
        <v>28</v>
      </c>
      <c r="G3204" s="24">
        <v>20</v>
      </c>
      <c r="H3204" s="23" t="s">
        <v>2191</v>
      </c>
      <c r="I3204" s="23" t="s">
        <v>2362</v>
      </c>
      <c r="J3204" s="23" t="s">
        <v>3645</v>
      </c>
      <c r="K3204" s="23" t="s">
        <v>370</v>
      </c>
      <c r="L3204" s="27">
        <v>1.0041</v>
      </c>
      <c r="M3204" s="25">
        <v>-1380</v>
      </c>
      <c r="N3204" s="25">
        <v>126</v>
      </c>
      <c r="O3204" s="24">
        <v>0</v>
      </c>
      <c r="P3204" s="24">
        <v>1</v>
      </c>
      <c r="Q3204" s="24">
        <v>1</v>
      </c>
      <c r="R3204" s="66">
        <v>1261.011830635118</v>
      </c>
      <c r="S3204" s="66">
        <v>5.8453059843915494</v>
      </c>
      <c r="T3204" s="66">
        <v>263.25</v>
      </c>
      <c r="U3204" s="66">
        <v>368.55</v>
      </c>
      <c r="V3204" s="66">
        <v>153.5625</v>
      </c>
      <c r="W3204" s="24">
        <v>3</v>
      </c>
      <c r="X3204" s="24">
        <v>2</v>
      </c>
      <c r="Y3204" s="24">
        <v>3</v>
      </c>
      <c r="Z3204" s="24">
        <v>3</v>
      </c>
      <c r="AA3204" s="28">
        <v>2.75</v>
      </c>
      <c r="AB3204" s="28">
        <v>1</v>
      </c>
      <c r="AC3204" s="28">
        <v>2.75</v>
      </c>
      <c r="AD3204" s="28">
        <v>27.5</v>
      </c>
      <c r="AE3204" s="28">
        <v>27.500967960000001</v>
      </c>
      <c r="AF3204" t="s">
        <v>3471</v>
      </c>
    </row>
    <row r="3205" spans="1:32" ht="18" customHeight="1">
      <c r="A3205" s="22">
        <v>46195</v>
      </c>
      <c r="B3205" s="23" t="s">
        <v>9</v>
      </c>
      <c r="C3205" s="24">
        <v>522</v>
      </c>
      <c r="D3205" s="25">
        <v>4276</v>
      </c>
      <c r="E3205" s="26">
        <v>-38</v>
      </c>
      <c r="F3205" s="24">
        <v>16</v>
      </c>
      <c r="G3205" s="24">
        <v>13</v>
      </c>
      <c r="H3205" s="23" t="s">
        <v>2932</v>
      </c>
      <c r="I3205" s="23" t="s">
        <v>3418</v>
      </c>
      <c r="J3205" s="23" t="s">
        <v>4554</v>
      </c>
      <c r="K3205" s="23" t="s">
        <v>203</v>
      </c>
      <c r="L3205" s="27">
        <v>0.997</v>
      </c>
      <c r="M3205" s="25">
        <v>-416</v>
      </c>
      <c r="N3205" s="25">
        <v>-605</v>
      </c>
      <c r="O3205" s="24">
        <v>0</v>
      </c>
      <c r="P3205" s="24">
        <v>2</v>
      </c>
      <c r="Q3205" s="24">
        <v>1</v>
      </c>
      <c r="R3205" s="66">
        <v>710.6985263594853</v>
      </c>
      <c r="S3205" s="66">
        <v>6.0166158242983538</v>
      </c>
      <c r="T3205" s="66">
        <v>267.25</v>
      </c>
      <c r="U3205" s="66">
        <v>328.92307692307691</v>
      </c>
      <c r="V3205" s="66">
        <v>147.44827586206901</v>
      </c>
      <c r="W3205" s="24">
        <v>3</v>
      </c>
      <c r="X3205" s="24">
        <v>3</v>
      </c>
      <c r="Y3205" s="24">
        <v>3</v>
      </c>
      <c r="Z3205" s="24">
        <v>1</v>
      </c>
      <c r="AA3205" s="28">
        <v>2.5</v>
      </c>
      <c r="AB3205" s="28">
        <v>0.6</v>
      </c>
      <c r="AC3205" s="28">
        <v>1.5</v>
      </c>
      <c r="AD3205" s="28">
        <v>25</v>
      </c>
      <c r="AE3205" s="28">
        <v>25.00096795</v>
      </c>
      <c r="AF3205" t="s">
        <v>812</v>
      </c>
    </row>
    <row r="3206" spans="1:32" ht="18" customHeight="1">
      <c r="A3206" s="22">
        <v>46195</v>
      </c>
      <c r="B3206" s="23" t="s">
        <v>9</v>
      </c>
      <c r="C3206" s="24">
        <v>523</v>
      </c>
      <c r="D3206" s="25">
        <v>9181</v>
      </c>
      <c r="E3206" s="26">
        <v>-949</v>
      </c>
      <c r="F3206" s="24">
        <v>32</v>
      </c>
      <c r="G3206" s="24">
        <v>24</v>
      </c>
      <c r="H3206" s="23" t="s">
        <v>819</v>
      </c>
      <c r="I3206" s="23" t="s">
        <v>817</v>
      </c>
      <c r="J3206" s="23" t="s">
        <v>4555</v>
      </c>
      <c r="K3206" s="23" t="s">
        <v>203</v>
      </c>
      <c r="L3206" s="27">
        <v>0.96550000000000002</v>
      </c>
      <c r="M3206" s="25">
        <v>620</v>
      </c>
      <c r="N3206" s="25">
        <v>-390</v>
      </c>
      <c r="O3206" s="24">
        <v>0</v>
      </c>
      <c r="P3206" s="24">
        <v>3</v>
      </c>
      <c r="Q3206" s="24">
        <v>1</v>
      </c>
      <c r="R3206" s="66">
        <v>1535.0702573682031</v>
      </c>
      <c r="S3206" s="66">
        <v>5.9808337474666091</v>
      </c>
      <c r="T3206" s="66">
        <v>286.90625</v>
      </c>
      <c r="U3206" s="66">
        <v>382.54166666666669</v>
      </c>
      <c r="V3206" s="66">
        <v>163.94642857142861</v>
      </c>
      <c r="W3206" s="24">
        <v>0</v>
      </c>
      <c r="X3206" s="24">
        <v>2</v>
      </c>
      <c r="Y3206" s="24">
        <v>1</v>
      </c>
      <c r="Z3206" s="24">
        <v>1</v>
      </c>
      <c r="AA3206" s="28">
        <v>1</v>
      </c>
      <c r="AB3206" s="28">
        <v>1</v>
      </c>
      <c r="AC3206" s="28">
        <v>1</v>
      </c>
      <c r="AD3206" s="28">
        <v>20</v>
      </c>
      <c r="AE3206" s="28">
        <v>20.000967939999999</v>
      </c>
      <c r="AF3206" t="s">
        <v>594</v>
      </c>
    </row>
    <row r="3207" spans="1:32" ht="18" customHeight="1">
      <c r="A3207" s="22">
        <v>46195</v>
      </c>
      <c r="B3207" s="23" t="s">
        <v>9</v>
      </c>
      <c r="C3207" s="24">
        <v>525</v>
      </c>
      <c r="D3207" s="25">
        <v>2048</v>
      </c>
      <c r="E3207" s="26">
        <v>-342</v>
      </c>
      <c r="F3207" s="24">
        <v>5</v>
      </c>
      <c r="G3207" s="24">
        <v>6</v>
      </c>
      <c r="H3207" s="23" t="s">
        <v>1834</v>
      </c>
      <c r="I3207" s="23" t="s">
        <v>4274</v>
      </c>
      <c r="J3207" s="23" t="s">
        <v>4556</v>
      </c>
      <c r="K3207" s="23" t="s">
        <v>154</v>
      </c>
      <c r="L3207" s="27">
        <v>0.94430000000000003</v>
      </c>
      <c r="M3207" s="25">
        <v>-214</v>
      </c>
      <c r="N3207" s="25">
        <v>-162</v>
      </c>
      <c r="O3207" s="24">
        <v>0</v>
      </c>
      <c r="P3207" s="24">
        <v>5</v>
      </c>
      <c r="Q3207" s="24">
        <v>1</v>
      </c>
      <c r="R3207" s="66">
        <v>382.52936903279368</v>
      </c>
      <c r="S3207" s="66">
        <v>5.3538372888289976</v>
      </c>
      <c r="T3207" s="66">
        <v>409.6</v>
      </c>
      <c r="U3207" s="66">
        <v>341.33333333333331</v>
      </c>
      <c r="V3207" s="66">
        <v>186.18181818181819</v>
      </c>
      <c r="W3207" s="24">
        <v>0</v>
      </c>
      <c r="X3207" s="24">
        <v>3</v>
      </c>
      <c r="Y3207" s="24">
        <v>0</v>
      </c>
      <c r="Z3207" s="24">
        <v>7</v>
      </c>
      <c r="AA3207" s="28">
        <v>2.5</v>
      </c>
      <c r="AB3207" s="28">
        <v>0.5</v>
      </c>
      <c r="AC3207" s="28">
        <v>1.25</v>
      </c>
      <c r="AD3207" s="28">
        <v>22.5</v>
      </c>
      <c r="AE3207" s="28">
        <v>22.500967930000002</v>
      </c>
      <c r="AF3207" t="s">
        <v>629</v>
      </c>
    </row>
    <row r="3208" spans="1:32" ht="18" customHeight="1">
      <c r="A3208" s="22">
        <v>46195</v>
      </c>
      <c r="B3208" s="23" t="s">
        <v>9</v>
      </c>
      <c r="C3208" s="24">
        <v>526</v>
      </c>
      <c r="D3208" s="25">
        <v>1886</v>
      </c>
      <c r="E3208" s="26">
        <v>-1116</v>
      </c>
      <c r="F3208" s="24">
        <v>2</v>
      </c>
      <c r="G3208" s="24">
        <v>8</v>
      </c>
      <c r="H3208" s="23" t="s">
        <v>2956</v>
      </c>
      <c r="I3208" s="23" t="s">
        <v>4557</v>
      </c>
      <c r="J3208" s="23" t="s">
        <v>1034</v>
      </c>
      <c r="K3208" s="23" t="s">
        <v>154</v>
      </c>
      <c r="L3208" s="27">
        <v>0.80279999999999996</v>
      </c>
      <c r="M3208" s="25">
        <v>-465</v>
      </c>
      <c r="N3208" s="25">
        <v>-593</v>
      </c>
      <c r="O3208" s="24">
        <v>0</v>
      </c>
      <c r="P3208" s="24">
        <v>6</v>
      </c>
      <c r="Q3208" s="24">
        <v>1</v>
      </c>
      <c r="R3208" s="66">
        <v>300.57855956828558</v>
      </c>
      <c r="S3208" s="66">
        <v>6.2745659660782884</v>
      </c>
      <c r="T3208" s="66">
        <v>943</v>
      </c>
      <c r="U3208" s="66">
        <v>235.75</v>
      </c>
      <c r="V3208" s="66">
        <v>188.6</v>
      </c>
      <c r="W3208" s="24">
        <v>0</v>
      </c>
      <c r="X3208" s="24">
        <v>6</v>
      </c>
      <c r="Y3208" s="24">
        <v>0</v>
      </c>
      <c r="Z3208" s="24">
        <v>0</v>
      </c>
      <c r="AA3208" s="28">
        <v>1.5</v>
      </c>
      <c r="AB3208" s="28">
        <v>0.5</v>
      </c>
      <c r="AC3208" s="28">
        <v>0.75</v>
      </c>
      <c r="AD3208" s="28">
        <v>27.5</v>
      </c>
      <c r="AE3208" s="28">
        <v>27.500967920000001</v>
      </c>
      <c r="AF3208" t="s">
        <v>763</v>
      </c>
    </row>
    <row r="3209" spans="1:32" ht="18" customHeight="1">
      <c r="A3209" s="22">
        <v>46195</v>
      </c>
      <c r="B3209" s="23" t="s">
        <v>9</v>
      </c>
      <c r="C3209" s="24">
        <v>527</v>
      </c>
      <c r="D3209" s="25">
        <v>4234</v>
      </c>
      <c r="E3209" s="26">
        <v>179</v>
      </c>
      <c r="F3209" s="24">
        <v>17</v>
      </c>
      <c r="G3209" s="24">
        <v>11</v>
      </c>
      <c r="H3209" s="23" t="s">
        <v>4558</v>
      </c>
      <c r="I3209" s="23" t="s">
        <v>4559</v>
      </c>
      <c r="J3209" s="23" t="s">
        <v>4560</v>
      </c>
      <c r="K3209" s="23" t="s">
        <v>154</v>
      </c>
      <c r="L3209" s="27">
        <v>1.0141</v>
      </c>
      <c r="M3209" s="25">
        <v>-276</v>
      </c>
      <c r="N3209" s="25">
        <v>-1140</v>
      </c>
      <c r="O3209" s="24">
        <v>0</v>
      </c>
      <c r="P3209" s="24">
        <v>7</v>
      </c>
      <c r="Q3209" s="24">
        <v>1</v>
      </c>
      <c r="R3209" s="66">
        <v>718.54924242424238</v>
      </c>
      <c r="S3209" s="66">
        <v>5.8924284516887457</v>
      </c>
      <c r="T3209" s="66">
        <v>249.0588235294118</v>
      </c>
      <c r="U3209" s="66">
        <v>384.90909090909088</v>
      </c>
      <c r="V3209" s="66">
        <v>151.21428571428569</v>
      </c>
      <c r="W3209" s="24">
        <v>4</v>
      </c>
      <c r="X3209" s="24">
        <v>2</v>
      </c>
      <c r="Y3209" s="24">
        <v>3</v>
      </c>
      <c r="Z3209" s="24">
        <v>2</v>
      </c>
      <c r="AA3209" s="28">
        <v>2.75</v>
      </c>
      <c r="AB3209" s="28">
        <v>0.6</v>
      </c>
      <c r="AC3209" s="28">
        <v>1.65</v>
      </c>
      <c r="AD3209" s="28">
        <v>16.5</v>
      </c>
      <c r="AE3209" s="28">
        <v>16.50096791</v>
      </c>
      <c r="AF3209" t="s">
        <v>1213</v>
      </c>
    </row>
    <row r="3210" spans="1:32" ht="18" customHeight="1">
      <c r="A3210" s="22">
        <v>46195</v>
      </c>
      <c r="B3210" s="23" t="s">
        <v>9</v>
      </c>
      <c r="C3210" s="24">
        <v>528</v>
      </c>
      <c r="D3210" s="25">
        <v>4099</v>
      </c>
      <c r="E3210" s="26">
        <v>419</v>
      </c>
      <c r="F3210" s="24">
        <v>18</v>
      </c>
      <c r="G3210" s="24">
        <v>9</v>
      </c>
      <c r="H3210" s="23" t="s">
        <v>4134</v>
      </c>
      <c r="I3210" s="23" t="s">
        <v>2914</v>
      </c>
      <c r="J3210" s="23" t="s">
        <v>4561</v>
      </c>
      <c r="K3210" s="23" t="s">
        <v>154</v>
      </c>
      <c r="L3210" s="27">
        <v>1.0341</v>
      </c>
      <c r="M3210" s="25">
        <v>-244</v>
      </c>
      <c r="N3210" s="25">
        <v>-768</v>
      </c>
      <c r="O3210" s="24">
        <v>0</v>
      </c>
      <c r="P3210" s="24">
        <v>8</v>
      </c>
      <c r="Q3210" s="24">
        <v>1</v>
      </c>
      <c r="R3210" s="66">
        <v>699.8819012038191</v>
      </c>
      <c r="S3210" s="66">
        <v>5.8567023850017979</v>
      </c>
      <c r="T3210" s="66">
        <v>227.7222222222222</v>
      </c>
      <c r="U3210" s="66">
        <v>455.44444444444451</v>
      </c>
      <c r="V3210" s="66">
        <v>151.81481481481481</v>
      </c>
      <c r="W3210" s="24">
        <v>6</v>
      </c>
      <c r="X3210" s="24">
        <v>0</v>
      </c>
      <c r="Y3210" s="24">
        <v>3</v>
      </c>
      <c r="Z3210" s="24">
        <v>3</v>
      </c>
      <c r="AA3210" s="28">
        <v>3</v>
      </c>
      <c r="AB3210" s="28">
        <v>0.6</v>
      </c>
      <c r="AC3210" s="28">
        <v>1.8</v>
      </c>
      <c r="AD3210" s="28">
        <v>28</v>
      </c>
      <c r="AE3210" s="28">
        <v>28.000967899999999</v>
      </c>
      <c r="AF3210" t="s">
        <v>271</v>
      </c>
    </row>
    <row r="3211" spans="1:32" ht="18" customHeight="1">
      <c r="A3211" s="22">
        <v>46195</v>
      </c>
      <c r="B3211" s="23" t="s">
        <v>9</v>
      </c>
      <c r="C3211" s="24">
        <v>530</v>
      </c>
      <c r="D3211" s="25">
        <v>6233</v>
      </c>
      <c r="E3211" s="26">
        <v>-383</v>
      </c>
      <c r="F3211" s="24">
        <v>21</v>
      </c>
      <c r="G3211" s="24">
        <v>18</v>
      </c>
      <c r="H3211" s="23" t="s">
        <v>3588</v>
      </c>
      <c r="I3211" s="23" t="s">
        <v>4562</v>
      </c>
      <c r="J3211" s="23" t="s">
        <v>3175</v>
      </c>
      <c r="K3211" s="23" t="s">
        <v>154</v>
      </c>
      <c r="L3211" s="27">
        <v>0.97950000000000004</v>
      </c>
      <c r="M3211" s="25">
        <v>3193</v>
      </c>
      <c r="N3211" s="25">
        <v>65</v>
      </c>
      <c r="O3211" s="24">
        <v>0</v>
      </c>
      <c r="P3211" s="24">
        <v>0</v>
      </c>
      <c r="Q3211" s="24">
        <v>1</v>
      </c>
      <c r="R3211" s="66">
        <v>1076.091946865919</v>
      </c>
      <c r="S3211" s="66">
        <v>5.7922559667446603</v>
      </c>
      <c r="T3211" s="66">
        <v>296.8095238095238</v>
      </c>
      <c r="U3211" s="66">
        <v>346.27777777777783</v>
      </c>
      <c r="V3211" s="66">
        <v>159.82051282051279</v>
      </c>
      <c r="W3211" s="24">
        <v>0</v>
      </c>
      <c r="X3211" s="24">
        <v>3</v>
      </c>
      <c r="Y3211" s="24">
        <v>2</v>
      </c>
      <c r="Z3211" s="24">
        <v>4</v>
      </c>
      <c r="AA3211" s="28">
        <v>2.25</v>
      </c>
      <c r="AB3211" s="28">
        <v>0.8</v>
      </c>
      <c r="AC3211" s="28">
        <v>1.8</v>
      </c>
      <c r="AD3211" s="28">
        <v>28</v>
      </c>
      <c r="AE3211" s="28">
        <v>28.000967889999998</v>
      </c>
      <c r="AF3211" t="s">
        <v>633</v>
      </c>
    </row>
    <row r="3212" spans="1:32" ht="18" customHeight="1">
      <c r="A3212" s="22">
        <v>46195</v>
      </c>
      <c r="B3212" s="23" t="s">
        <v>9</v>
      </c>
      <c r="C3212" s="24">
        <v>531</v>
      </c>
      <c r="D3212" s="25">
        <v>1067</v>
      </c>
      <c r="E3212" s="26">
        <v>-647</v>
      </c>
      <c r="F3212" s="24">
        <v>2</v>
      </c>
      <c r="G3212" s="24">
        <v>2</v>
      </c>
      <c r="H3212" s="23" t="s">
        <v>901</v>
      </c>
      <c r="I3212" s="23" t="s">
        <v>4140</v>
      </c>
      <c r="J3212" s="23" t="s">
        <v>4140</v>
      </c>
      <c r="K3212" s="23" t="s">
        <v>154</v>
      </c>
      <c r="L3212" s="27">
        <v>0.79790000000000005</v>
      </c>
      <c r="M3212" s="25">
        <v>-717</v>
      </c>
      <c r="N3212" s="25">
        <v>1473</v>
      </c>
      <c r="O3212" s="24">
        <v>0</v>
      </c>
      <c r="P3212" s="24">
        <v>1</v>
      </c>
      <c r="Q3212" s="24">
        <v>1</v>
      </c>
      <c r="R3212" s="66">
        <v>172.35502283105021</v>
      </c>
      <c r="S3212" s="66">
        <v>6.1907102124080202</v>
      </c>
      <c r="T3212" s="66">
        <v>533.5</v>
      </c>
      <c r="U3212" s="66">
        <v>533.5</v>
      </c>
      <c r="V3212" s="66">
        <v>266.75</v>
      </c>
      <c r="W3212" s="24">
        <v>0</v>
      </c>
      <c r="X3212" s="24">
        <v>0</v>
      </c>
      <c r="Y3212" s="24">
        <v>0</v>
      </c>
      <c r="Z3212" s="24">
        <v>0</v>
      </c>
      <c r="AA3212" s="28">
        <v>0</v>
      </c>
      <c r="AB3212" s="28">
        <v>0.5</v>
      </c>
      <c r="AC3212" s="28">
        <v>0</v>
      </c>
      <c r="AD3212" s="28">
        <v>10</v>
      </c>
      <c r="AE3212" s="28">
        <v>10.000967879999999</v>
      </c>
      <c r="AF3212" t="s">
        <v>584</v>
      </c>
    </row>
    <row r="3213" spans="1:32" ht="18" customHeight="1">
      <c r="A3213" s="22">
        <v>46195</v>
      </c>
      <c r="B3213" s="23" t="s">
        <v>9</v>
      </c>
      <c r="C3213" s="24">
        <v>532</v>
      </c>
      <c r="D3213" s="25">
        <v>5231</v>
      </c>
      <c r="E3213" s="26">
        <v>-483</v>
      </c>
      <c r="F3213" s="24">
        <v>20</v>
      </c>
      <c r="G3213" s="24">
        <v>15</v>
      </c>
      <c r="H3213" s="23" t="s">
        <v>1664</v>
      </c>
      <c r="I3213" s="23" t="s">
        <v>1678</v>
      </c>
      <c r="J3213" s="23" t="s">
        <v>3499</v>
      </c>
      <c r="K3213" s="23" t="s">
        <v>154</v>
      </c>
      <c r="L3213" s="27">
        <v>0.96919999999999995</v>
      </c>
      <c r="M3213" s="25">
        <v>1101</v>
      </c>
      <c r="N3213" s="25">
        <v>-466</v>
      </c>
      <c r="O3213" s="24">
        <v>0</v>
      </c>
      <c r="P3213" s="24">
        <v>2</v>
      </c>
      <c r="Q3213" s="24">
        <v>1</v>
      </c>
      <c r="R3213" s="66">
        <v>812.90545869655455</v>
      </c>
      <c r="S3213" s="66">
        <v>6.4349426419003226</v>
      </c>
      <c r="T3213" s="66">
        <v>261.55</v>
      </c>
      <c r="U3213" s="66">
        <v>348.73333333333329</v>
      </c>
      <c r="V3213" s="66">
        <v>149.45714285714291</v>
      </c>
      <c r="W3213" s="24">
        <v>3</v>
      </c>
      <c r="X3213" s="24">
        <v>3</v>
      </c>
      <c r="Y3213" s="24">
        <v>3</v>
      </c>
      <c r="Z3213" s="24">
        <v>0</v>
      </c>
      <c r="AA3213" s="28">
        <v>2.25</v>
      </c>
      <c r="AB3213" s="28">
        <v>0.8</v>
      </c>
      <c r="AC3213" s="28">
        <v>1.8</v>
      </c>
      <c r="AD3213" s="28">
        <v>28</v>
      </c>
      <c r="AE3213" s="28">
        <v>28.00096787</v>
      </c>
      <c r="AF3213" t="s">
        <v>633</v>
      </c>
    </row>
    <row r="3214" spans="1:32" ht="18" customHeight="1">
      <c r="A3214" s="22">
        <v>46195</v>
      </c>
      <c r="B3214" s="23" t="s">
        <v>9</v>
      </c>
      <c r="C3214" s="24">
        <v>533</v>
      </c>
      <c r="D3214" s="25">
        <v>1863</v>
      </c>
      <c r="E3214" s="26">
        <v>-621</v>
      </c>
      <c r="F3214" s="24">
        <v>5</v>
      </c>
      <c r="G3214" s="24">
        <v>3</v>
      </c>
      <c r="H3214" s="23" t="s">
        <v>4409</v>
      </c>
      <c r="I3214" s="23" t="s">
        <v>2992</v>
      </c>
      <c r="J3214" s="23" t="s">
        <v>1172</v>
      </c>
      <c r="K3214" s="23" t="s">
        <v>154</v>
      </c>
      <c r="L3214" s="27">
        <v>0.88890000000000002</v>
      </c>
      <c r="M3214" s="25">
        <v>-520</v>
      </c>
      <c r="N3214" s="25">
        <v>694</v>
      </c>
      <c r="O3214" s="24">
        <v>0</v>
      </c>
      <c r="P3214" s="24">
        <v>3</v>
      </c>
      <c r="Q3214" s="24">
        <v>1</v>
      </c>
      <c r="R3214" s="66">
        <v>325.18430884184312</v>
      </c>
      <c r="S3214" s="66">
        <v>5.7290587194540512</v>
      </c>
      <c r="T3214" s="66">
        <v>372.6</v>
      </c>
      <c r="U3214" s="66">
        <v>621</v>
      </c>
      <c r="V3214" s="66">
        <v>232.875</v>
      </c>
      <c r="W3214" s="24">
        <v>0</v>
      </c>
      <c r="X3214" s="24">
        <v>0</v>
      </c>
      <c r="Y3214" s="24">
        <v>0</v>
      </c>
      <c r="Z3214" s="24">
        <v>5</v>
      </c>
      <c r="AA3214" s="28">
        <v>1.25</v>
      </c>
      <c r="AB3214" s="28">
        <v>0.5</v>
      </c>
      <c r="AC3214" s="28">
        <v>0.625</v>
      </c>
      <c r="AD3214" s="28">
        <v>16.2</v>
      </c>
      <c r="AE3214" s="28">
        <v>16.200967859999999</v>
      </c>
      <c r="AF3214" t="s">
        <v>626</v>
      </c>
    </row>
    <row r="3215" spans="1:32" ht="18" customHeight="1">
      <c r="A3215" s="22">
        <v>46195</v>
      </c>
      <c r="B3215" s="23" t="s">
        <v>9</v>
      </c>
      <c r="C3215" s="24">
        <v>535</v>
      </c>
      <c r="D3215" s="25">
        <v>1892</v>
      </c>
      <c r="E3215" s="26">
        <v>-251</v>
      </c>
      <c r="F3215" s="24">
        <v>6</v>
      </c>
      <c r="G3215" s="24">
        <v>5</v>
      </c>
      <c r="H3215" s="23" t="s">
        <v>2317</v>
      </c>
      <c r="I3215" s="23" t="s">
        <v>4563</v>
      </c>
      <c r="J3215" s="23" t="s">
        <v>4564</v>
      </c>
      <c r="K3215" s="23" t="s">
        <v>370</v>
      </c>
      <c r="L3215" s="27">
        <v>0.95579999999999998</v>
      </c>
      <c r="M3215" s="25">
        <v>1015</v>
      </c>
      <c r="N3215" s="25">
        <v>344</v>
      </c>
      <c r="O3215" s="24">
        <v>0</v>
      </c>
      <c r="P3215" s="24">
        <v>5</v>
      </c>
      <c r="Q3215" s="24">
        <v>1</v>
      </c>
      <c r="R3215" s="66">
        <v>326.59988584474888</v>
      </c>
      <c r="S3215" s="66">
        <v>5.7930210082785303</v>
      </c>
      <c r="T3215" s="66">
        <v>315.33333333333331</v>
      </c>
      <c r="U3215" s="66">
        <v>378.4</v>
      </c>
      <c r="V3215" s="66">
        <v>172</v>
      </c>
      <c r="W3215" s="24">
        <v>0</v>
      </c>
      <c r="X3215" s="24">
        <v>2</v>
      </c>
      <c r="Y3215" s="24">
        <v>0</v>
      </c>
      <c r="Z3215" s="24">
        <v>4</v>
      </c>
      <c r="AA3215" s="28">
        <v>1.5</v>
      </c>
      <c r="AB3215" s="28">
        <v>0.5</v>
      </c>
      <c r="AC3215" s="28">
        <v>0.75</v>
      </c>
      <c r="AD3215" s="28">
        <v>17.5</v>
      </c>
      <c r="AE3215" s="28">
        <v>17.500967849999999</v>
      </c>
      <c r="AF3215" t="s">
        <v>641</v>
      </c>
    </row>
    <row r="3216" spans="1:32" ht="18" customHeight="1">
      <c r="A3216" s="22">
        <v>46195</v>
      </c>
      <c r="B3216" s="23" t="s">
        <v>9</v>
      </c>
      <c r="C3216" s="24">
        <v>536</v>
      </c>
      <c r="D3216" s="25">
        <v>7209</v>
      </c>
      <c r="E3216" s="26">
        <v>912</v>
      </c>
      <c r="F3216" s="24">
        <v>32</v>
      </c>
      <c r="G3216" s="24">
        <v>21</v>
      </c>
      <c r="H3216" s="23" t="s">
        <v>1584</v>
      </c>
      <c r="I3216" s="23" t="s">
        <v>3213</v>
      </c>
      <c r="J3216" s="23" t="s">
        <v>1887</v>
      </c>
      <c r="K3216" s="23" t="s">
        <v>203</v>
      </c>
      <c r="L3216" s="27">
        <v>1.0422</v>
      </c>
      <c r="M3216" s="25">
        <v>-486</v>
      </c>
      <c r="N3216" s="25">
        <v>740</v>
      </c>
      <c r="O3216" s="24">
        <v>0</v>
      </c>
      <c r="P3216" s="24">
        <v>6</v>
      </c>
      <c r="Q3216" s="24">
        <v>1</v>
      </c>
      <c r="R3216" s="66">
        <v>1180.43602117061</v>
      </c>
      <c r="S3216" s="66">
        <v>6.1070654154140476</v>
      </c>
      <c r="T3216" s="66">
        <v>225.28125</v>
      </c>
      <c r="U3216" s="66">
        <v>343.28571428571428</v>
      </c>
      <c r="V3216" s="66">
        <v>136.01886792452831</v>
      </c>
      <c r="W3216" s="24">
        <v>6</v>
      </c>
      <c r="X3216" s="24">
        <v>3</v>
      </c>
      <c r="Y3216" s="24">
        <v>4</v>
      </c>
      <c r="Z3216" s="24">
        <v>0</v>
      </c>
      <c r="AA3216" s="28">
        <v>3.25</v>
      </c>
      <c r="AB3216" s="28">
        <v>1</v>
      </c>
      <c r="AC3216" s="28">
        <v>3.25</v>
      </c>
      <c r="AD3216" s="28">
        <v>42.5</v>
      </c>
      <c r="AE3216" s="28">
        <v>42.500967840000001</v>
      </c>
      <c r="AF3216" t="s">
        <v>2221</v>
      </c>
    </row>
    <row r="3217" spans="1:32" ht="18" customHeight="1">
      <c r="A3217" s="22">
        <v>46195</v>
      </c>
      <c r="B3217" s="23" t="s">
        <v>55</v>
      </c>
      <c r="C3217" s="24">
        <v>537</v>
      </c>
      <c r="D3217" s="25">
        <v>5322</v>
      </c>
      <c r="E3217" s="26">
        <v>-833</v>
      </c>
      <c r="F3217" s="24">
        <v>17</v>
      </c>
      <c r="G3217" s="24">
        <v>16</v>
      </c>
      <c r="H3217" s="23" t="s">
        <v>335</v>
      </c>
      <c r="I3217" s="23" t="s">
        <v>4565</v>
      </c>
      <c r="J3217" s="23" t="s">
        <v>2168</v>
      </c>
      <c r="K3217" s="23" t="s">
        <v>154</v>
      </c>
      <c r="L3217" s="27">
        <v>0.94779999999999998</v>
      </c>
      <c r="M3217" s="25">
        <v>1003</v>
      </c>
      <c r="N3217" s="25">
        <v>-1153</v>
      </c>
      <c r="O3217" s="24">
        <v>0</v>
      </c>
      <c r="P3217" s="24">
        <v>7</v>
      </c>
      <c r="Q3217" s="24">
        <v>1</v>
      </c>
      <c r="R3217" s="66">
        <v>875.91640722291402</v>
      </c>
      <c r="S3217" s="66">
        <v>6.0759222639445234</v>
      </c>
      <c r="T3217" s="66">
        <v>313.05882352941182</v>
      </c>
      <c r="U3217" s="66">
        <v>332.625</v>
      </c>
      <c r="V3217" s="66">
        <v>161.27272727272731</v>
      </c>
      <c r="W3217" s="24">
        <v>0</v>
      </c>
      <c r="X3217" s="24">
        <v>3</v>
      </c>
      <c r="Y3217" s="24">
        <v>0</v>
      </c>
      <c r="Z3217" s="24">
        <v>4</v>
      </c>
      <c r="AA3217" s="28">
        <v>1.75</v>
      </c>
      <c r="AB3217" s="28">
        <v>0.8</v>
      </c>
      <c r="AC3217" s="28">
        <v>1.4</v>
      </c>
      <c r="AD3217" s="28">
        <v>24</v>
      </c>
      <c r="AE3217" s="28">
        <v>24.00096783</v>
      </c>
      <c r="AF3217" t="s">
        <v>909</v>
      </c>
    </row>
    <row r="3218" spans="1:32" ht="18" customHeight="1">
      <c r="A3218" s="22">
        <v>46195</v>
      </c>
      <c r="B3218" s="23" t="s">
        <v>55</v>
      </c>
      <c r="C3218" s="24">
        <v>538</v>
      </c>
      <c r="D3218" s="25">
        <v>6041</v>
      </c>
      <c r="E3218" s="26">
        <v>516</v>
      </c>
      <c r="F3218" s="24">
        <v>28</v>
      </c>
      <c r="G3218" s="24">
        <v>13</v>
      </c>
      <c r="H3218" s="23" t="s">
        <v>3636</v>
      </c>
      <c r="I3218" s="23" t="s">
        <v>3199</v>
      </c>
      <c r="J3218" s="23" t="s">
        <v>1525</v>
      </c>
      <c r="K3218" s="23" t="s">
        <v>154</v>
      </c>
      <c r="L3218" s="27">
        <v>1.0285</v>
      </c>
      <c r="M3218" s="25">
        <v>52</v>
      </c>
      <c r="N3218" s="25">
        <v>-908</v>
      </c>
      <c r="O3218" s="24">
        <v>0</v>
      </c>
      <c r="P3218" s="24">
        <v>8</v>
      </c>
      <c r="Q3218" s="24">
        <v>1</v>
      </c>
      <c r="R3218" s="66">
        <v>977.78450601909503</v>
      </c>
      <c r="S3218" s="66">
        <v>6.1782529410238229</v>
      </c>
      <c r="T3218" s="66">
        <v>215.75</v>
      </c>
      <c r="U3218" s="66">
        <v>464.69230769230768</v>
      </c>
      <c r="V3218" s="66">
        <v>147.34146341463409</v>
      </c>
      <c r="W3218" s="24">
        <v>7</v>
      </c>
      <c r="X3218" s="24">
        <v>0</v>
      </c>
      <c r="Y3218" s="24">
        <v>3</v>
      </c>
      <c r="Z3218" s="24">
        <v>3</v>
      </c>
      <c r="AA3218" s="28">
        <v>3.25</v>
      </c>
      <c r="AB3218" s="28">
        <v>0.8</v>
      </c>
      <c r="AC3218" s="28">
        <v>2.6</v>
      </c>
      <c r="AD3218" s="28">
        <v>36</v>
      </c>
      <c r="AE3218" s="28">
        <v>36.00096782</v>
      </c>
      <c r="AF3218" t="s">
        <v>609</v>
      </c>
    </row>
    <row r="3219" spans="1:32" ht="18" customHeight="1">
      <c r="A3219" s="22">
        <v>46195</v>
      </c>
      <c r="B3219" s="23" t="s">
        <v>55</v>
      </c>
      <c r="C3219" s="24">
        <v>550</v>
      </c>
      <c r="D3219" s="25">
        <v>4361</v>
      </c>
      <c r="E3219" s="26">
        <v>507</v>
      </c>
      <c r="F3219" s="24">
        <v>15</v>
      </c>
      <c r="G3219" s="24">
        <v>17</v>
      </c>
      <c r="H3219" s="23" t="s">
        <v>1329</v>
      </c>
      <c r="I3219" s="23" t="s">
        <v>2963</v>
      </c>
      <c r="J3219" s="23" t="s">
        <v>2254</v>
      </c>
      <c r="K3219" s="23" t="s">
        <v>154</v>
      </c>
      <c r="L3219" s="27">
        <v>1.0387999999999999</v>
      </c>
      <c r="M3219" s="25">
        <v>-1456</v>
      </c>
      <c r="N3219" s="25">
        <v>-975</v>
      </c>
      <c r="O3219" s="24">
        <v>0</v>
      </c>
      <c r="P3219" s="24">
        <v>0</v>
      </c>
      <c r="Q3219" s="24">
        <v>1</v>
      </c>
      <c r="R3219" s="66">
        <v>787.68814860938153</v>
      </c>
      <c r="S3219" s="66">
        <v>5.5364550142072044</v>
      </c>
      <c r="T3219" s="66">
        <v>290.73333333333329</v>
      </c>
      <c r="U3219" s="66">
        <v>256.52941176470591</v>
      </c>
      <c r="V3219" s="66">
        <v>136.28125</v>
      </c>
      <c r="W3219" s="24">
        <v>0</v>
      </c>
      <c r="X3219" s="24">
        <v>5</v>
      </c>
      <c r="Y3219" s="24">
        <v>4</v>
      </c>
      <c r="Z3219" s="24">
        <v>7</v>
      </c>
      <c r="AA3219" s="28">
        <v>4</v>
      </c>
      <c r="AB3219" s="28">
        <v>0.6</v>
      </c>
      <c r="AC3219" s="28">
        <v>2.4</v>
      </c>
      <c r="AD3219" s="28">
        <v>24</v>
      </c>
      <c r="AE3219" s="28">
        <v>24.000967809999999</v>
      </c>
      <c r="AF3219" t="s">
        <v>1090</v>
      </c>
    </row>
    <row r="3220" spans="1:32" ht="18" customHeight="1">
      <c r="A3220" s="22">
        <v>46195</v>
      </c>
      <c r="B3220" s="23" t="s">
        <v>16</v>
      </c>
      <c r="C3220" s="24">
        <v>551</v>
      </c>
      <c r="D3220" s="25">
        <v>2600</v>
      </c>
      <c r="E3220" s="26">
        <v>-131</v>
      </c>
      <c r="F3220" s="24">
        <v>11</v>
      </c>
      <c r="G3220" s="24">
        <v>6</v>
      </c>
      <c r="H3220" s="23" t="s">
        <v>959</v>
      </c>
      <c r="I3220" s="23" t="s">
        <v>4016</v>
      </c>
      <c r="J3220" s="23" t="s">
        <v>4566</v>
      </c>
      <c r="K3220" s="23" t="s">
        <v>154</v>
      </c>
      <c r="L3220" s="27">
        <v>0.98319999999999996</v>
      </c>
      <c r="M3220" s="25">
        <v>134</v>
      </c>
      <c r="N3220" s="25">
        <v>-171</v>
      </c>
      <c r="O3220" s="24">
        <v>0</v>
      </c>
      <c r="P3220" s="24">
        <v>1</v>
      </c>
      <c r="Q3220" s="24">
        <v>1</v>
      </c>
      <c r="R3220" s="66">
        <v>386.86638646741392</v>
      </c>
      <c r="S3220" s="66">
        <v>6.7206665943281703</v>
      </c>
      <c r="T3220" s="66">
        <v>236.3636363636364</v>
      </c>
      <c r="U3220" s="66">
        <v>433.33333333333331</v>
      </c>
      <c r="V3220" s="66">
        <v>152.9411764705882</v>
      </c>
      <c r="W3220" s="24">
        <v>7</v>
      </c>
      <c r="X3220" s="24">
        <v>1</v>
      </c>
      <c r="Y3220" s="24">
        <v>3</v>
      </c>
      <c r="Z3220" s="24">
        <v>0</v>
      </c>
      <c r="AA3220" s="28">
        <v>2.75</v>
      </c>
      <c r="AB3220" s="28">
        <v>0.5</v>
      </c>
      <c r="AC3220" s="28">
        <v>1.375</v>
      </c>
      <c r="AD3220" s="28">
        <v>23.8</v>
      </c>
      <c r="AE3220" s="28">
        <v>23.800967799999999</v>
      </c>
      <c r="AF3220" t="s">
        <v>2009</v>
      </c>
    </row>
    <row r="3221" spans="1:32" ht="18" customHeight="1">
      <c r="A3221" s="22">
        <v>46195</v>
      </c>
      <c r="B3221" s="23" t="s">
        <v>16</v>
      </c>
      <c r="C3221" s="24">
        <v>552</v>
      </c>
      <c r="D3221" s="25">
        <v>7503</v>
      </c>
      <c r="E3221" s="26">
        <v>3124</v>
      </c>
      <c r="F3221" s="24">
        <v>38</v>
      </c>
      <c r="G3221" s="24">
        <v>27</v>
      </c>
      <c r="H3221" s="23" t="s">
        <v>2138</v>
      </c>
      <c r="I3221" s="23" t="s">
        <v>904</v>
      </c>
      <c r="J3221" s="23" t="s">
        <v>4567</v>
      </c>
      <c r="K3221" s="23" t="s">
        <v>154</v>
      </c>
      <c r="L3221" s="27">
        <v>1.1388</v>
      </c>
      <c r="M3221" s="25">
        <v>-118</v>
      </c>
      <c r="N3221" s="25">
        <v>-335</v>
      </c>
      <c r="O3221" s="24">
        <v>0</v>
      </c>
      <c r="P3221" s="24">
        <v>2</v>
      </c>
      <c r="Q3221" s="24">
        <v>1</v>
      </c>
      <c r="R3221" s="66">
        <v>1240.85600871731</v>
      </c>
      <c r="S3221" s="66">
        <v>6.0466322823032099</v>
      </c>
      <c r="T3221" s="66">
        <v>197.4473684210526</v>
      </c>
      <c r="U3221" s="66">
        <v>277.88888888888891</v>
      </c>
      <c r="V3221" s="66">
        <v>115.4307692307692</v>
      </c>
      <c r="W3221" s="24">
        <v>7</v>
      </c>
      <c r="X3221" s="24">
        <v>5</v>
      </c>
      <c r="Y3221" s="24">
        <v>7</v>
      </c>
      <c r="Z3221" s="24">
        <v>3</v>
      </c>
      <c r="AA3221" s="28">
        <v>5.5</v>
      </c>
      <c r="AB3221" s="28">
        <v>1</v>
      </c>
      <c r="AC3221" s="28">
        <v>5.5</v>
      </c>
      <c r="AD3221" s="28">
        <v>70</v>
      </c>
      <c r="AE3221" s="28">
        <v>70.000967790000004</v>
      </c>
      <c r="AF3221" t="s">
        <v>178</v>
      </c>
    </row>
    <row r="3222" spans="1:32" ht="18" customHeight="1">
      <c r="A3222" s="22">
        <v>46195</v>
      </c>
      <c r="B3222" s="23" t="s">
        <v>16</v>
      </c>
      <c r="C3222" s="24">
        <v>553</v>
      </c>
      <c r="D3222" s="25">
        <v>5292</v>
      </c>
      <c r="E3222" s="26">
        <v>-670</v>
      </c>
      <c r="F3222" s="24">
        <v>17</v>
      </c>
      <c r="G3222" s="24">
        <v>13</v>
      </c>
      <c r="H3222" s="23" t="s">
        <v>3170</v>
      </c>
      <c r="I3222" s="23" t="s">
        <v>4568</v>
      </c>
      <c r="J3222" s="23" t="s">
        <v>4569</v>
      </c>
      <c r="K3222" s="23" t="s">
        <v>154</v>
      </c>
      <c r="L3222" s="27">
        <v>0.95779999999999998</v>
      </c>
      <c r="M3222" s="25">
        <v>-539</v>
      </c>
      <c r="N3222" s="25">
        <v>502</v>
      </c>
      <c r="O3222" s="24">
        <v>0</v>
      </c>
      <c r="P3222" s="24">
        <v>3</v>
      </c>
      <c r="Q3222" s="24">
        <v>1</v>
      </c>
      <c r="R3222" s="66">
        <v>897.30977584059781</v>
      </c>
      <c r="S3222" s="66">
        <v>5.8976288261681606</v>
      </c>
      <c r="T3222" s="66">
        <v>311.29411764705878</v>
      </c>
      <c r="U3222" s="66">
        <v>407.07692307692309</v>
      </c>
      <c r="V3222" s="66">
        <v>176.4</v>
      </c>
      <c r="W3222" s="24">
        <v>0</v>
      </c>
      <c r="X3222" s="24">
        <v>2</v>
      </c>
      <c r="Y3222" s="24">
        <v>0</v>
      </c>
      <c r="Z3222" s="24">
        <v>6</v>
      </c>
      <c r="AA3222" s="28">
        <v>2</v>
      </c>
      <c r="AB3222" s="28">
        <v>0.8</v>
      </c>
      <c r="AC3222" s="28">
        <v>1.6</v>
      </c>
      <c r="AD3222" s="28">
        <v>26</v>
      </c>
      <c r="AE3222" s="28">
        <v>26.00096778</v>
      </c>
      <c r="AF3222" t="s">
        <v>1958</v>
      </c>
    </row>
    <row r="3223" spans="1:32" ht="18" customHeight="1">
      <c r="A3223" s="22">
        <v>46195</v>
      </c>
      <c r="B3223" s="23" t="s">
        <v>16</v>
      </c>
      <c r="C3223" s="24">
        <v>555</v>
      </c>
      <c r="D3223" s="25">
        <v>6508</v>
      </c>
      <c r="E3223" s="26">
        <v>1325</v>
      </c>
      <c r="F3223" s="24">
        <v>30</v>
      </c>
      <c r="G3223" s="24">
        <v>19</v>
      </c>
      <c r="H3223" s="23" t="s">
        <v>225</v>
      </c>
      <c r="I3223" s="23" t="s">
        <v>3306</v>
      </c>
      <c r="J3223" s="23" t="s">
        <v>2195</v>
      </c>
      <c r="K3223" s="23" t="s">
        <v>154</v>
      </c>
      <c r="L3223" s="27">
        <v>1.0679000000000001</v>
      </c>
      <c r="M3223" s="25">
        <v>-486</v>
      </c>
      <c r="N3223" s="25">
        <v>-736</v>
      </c>
      <c r="O3223" s="24">
        <v>0</v>
      </c>
      <c r="P3223" s="24">
        <v>5</v>
      </c>
      <c r="Q3223" s="24">
        <v>1</v>
      </c>
      <c r="R3223" s="66">
        <v>1049.5069012038191</v>
      </c>
      <c r="S3223" s="66">
        <v>6.2010073421481167</v>
      </c>
      <c r="T3223" s="66">
        <v>216.93333333333331</v>
      </c>
      <c r="U3223" s="66">
        <v>342.5263157894737</v>
      </c>
      <c r="V3223" s="66">
        <v>132.81632653061229</v>
      </c>
      <c r="W3223" s="24">
        <v>7</v>
      </c>
      <c r="X3223" s="24">
        <v>3</v>
      </c>
      <c r="Y3223" s="24">
        <v>5</v>
      </c>
      <c r="Z3223" s="24">
        <v>0</v>
      </c>
      <c r="AA3223" s="28">
        <v>3.75</v>
      </c>
      <c r="AB3223" s="28">
        <v>0.8</v>
      </c>
      <c r="AC3223" s="28">
        <v>3</v>
      </c>
      <c r="AD3223" s="28">
        <v>30</v>
      </c>
      <c r="AE3223" s="28">
        <v>30.000967769999999</v>
      </c>
      <c r="AF3223" t="s">
        <v>1684</v>
      </c>
    </row>
    <row r="3224" spans="1:32" ht="18" customHeight="1">
      <c r="A3224" s="22">
        <v>46195</v>
      </c>
      <c r="B3224" s="23" t="s">
        <v>16</v>
      </c>
      <c r="C3224" s="24">
        <v>556</v>
      </c>
      <c r="D3224" s="25">
        <v>2736</v>
      </c>
      <c r="E3224" s="26">
        <v>-678</v>
      </c>
      <c r="F3224" s="24">
        <v>9</v>
      </c>
      <c r="G3224" s="24">
        <v>4</v>
      </c>
      <c r="H3224" s="23" t="s">
        <v>158</v>
      </c>
      <c r="I3224" s="23" t="s">
        <v>488</v>
      </c>
      <c r="J3224" s="23" t="s">
        <v>2378</v>
      </c>
      <c r="K3224" s="23" t="s">
        <v>154</v>
      </c>
      <c r="L3224" s="27">
        <v>0.91739999999999999</v>
      </c>
      <c r="M3224" s="25">
        <v>-357</v>
      </c>
      <c r="N3224" s="25">
        <v>-105</v>
      </c>
      <c r="O3224" s="24">
        <v>0</v>
      </c>
      <c r="P3224" s="24">
        <v>6</v>
      </c>
      <c r="Q3224" s="24">
        <v>1</v>
      </c>
      <c r="R3224" s="66">
        <v>448.47478206724782</v>
      </c>
      <c r="S3224" s="66">
        <v>6.1006774726293136</v>
      </c>
      <c r="T3224" s="66">
        <v>304</v>
      </c>
      <c r="U3224" s="66">
        <v>684</v>
      </c>
      <c r="V3224" s="66">
        <v>210.46153846153851</v>
      </c>
      <c r="W3224" s="24">
        <v>0</v>
      </c>
      <c r="X3224" s="24">
        <v>0</v>
      </c>
      <c r="Y3224" s="24">
        <v>0</v>
      </c>
      <c r="Z3224" s="24">
        <v>1</v>
      </c>
      <c r="AA3224" s="28">
        <v>0.25</v>
      </c>
      <c r="AB3224" s="28">
        <v>0.5</v>
      </c>
      <c r="AC3224" s="28">
        <v>0.125</v>
      </c>
      <c r="AD3224" s="28">
        <v>21.2</v>
      </c>
      <c r="AE3224" s="28">
        <v>21.200967760000001</v>
      </c>
      <c r="AF3224" t="s">
        <v>1098</v>
      </c>
    </row>
    <row r="3225" spans="1:32" ht="18" customHeight="1">
      <c r="A3225" s="22">
        <v>46195</v>
      </c>
      <c r="B3225" s="23" t="s">
        <v>16</v>
      </c>
      <c r="C3225" s="24">
        <v>557</v>
      </c>
      <c r="D3225" s="25">
        <v>5127</v>
      </c>
      <c r="E3225" s="26">
        <v>-32</v>
      </c>
      <c r="F3225" s="24">
        <v>19</v>
      </c>
      <c r="G3225" s="24">
        <v>13</v>
      </c>
      <c r="H3225" s="23" t="s">
        <v>971</v>
      </c>
      <c r="I3225" s="23" t="s">
        <v>2961</v>
      </c>
      <c r="J3225" s="23" t="s">
        <v>2399</v>
      </c>
      <c r="K3225" s="23" t="s">
        <v>154</v>
      </c>
      <c r="L3225" s="27">
        <v>0.99790000000000001</v>
      </c>
      <c r="M3225" s="25">
        <v>-686</v>
      </c>
      <c r="N3225" s="25">
        <v>-1423</v>
      </c>
      <c r="O3225" s="24">
        <v>0</v>
      </c>
      <c r="P3225" s="24">
        <v>7</v>
      </c>
      <c r="Q3225" s="24">
        <v>1</v>
      </c>
      <c r="R3225" s="66">
        <v>861.91080323785798</v>
      </c>
      <c r="S3225" s="66">
        <v>5.9484113445844846</v>
      </c>
      <c r="T3225" s="66">
        <v>269.84210526315792</v>
      </c>
      <c r="U3225" s="66">
        <v>394.38461538461542</v>
      </c>
      <c r="V3225" s="66">
        <v>160.21875</v>
      </c>
      <c r="W3225" s="24">
        <v>2</v>
      </c>
      <c r="X3225" s="24">
        <v>2</v>
      </c>
      <c r="Y3225" s="24">
        <v>2</v>
      </c>
      <c r="Z3225" s="24">
        <v>5</v>
      </c>
      <c r="AA3225" s="28">
        <v>2.75</v>
      </c>
      <c r="AB3225" s="28">
        <v>0.8</v>
      </c>
      <c r="AC3225" s="28">
        <v>2.2000000000000002</v>
      </c>
      <c r="AD3225" s="28">
        <v>32</v>
      </c>
      <c r="AE3225" s="28">
        <v>32.000967750000001</v>
      </c>
      <c r="AF3225" t="s">
        <v>4570</v>
      </c>
    </row>
    <row r="3226" spans="1:32" ht="18" customHeight="1">
      <c r="A3226" s="22">
        <v>46195</v>
      </c>
      <c r="B3226" s="23" t="s">
        <v>16</v>
      </c>
      <c r="C3226" s="24">
        <v>558</v>
      </c>
      <c r="D3226" s="25">
        <v>1144</v>
      </c>
      <c r="E3226" s="26">
        <v>-560</v>
      </c>
      <c r="F3226" s="24">
        <v>2</v>
      </c>
      <c r="G3226" s="24">
        <v>1</v>
      </c>
      <c r="H3226" s="23" t="s">
        <v>1401</v>
      </c>
      <c r="I3226" s="23" t="s">
        <v>4571</v>
      </c>
      <c r="J3226" s="23" t="s">
        <v>4572</v>
      </c>
      <c r="K3226" s="23" t="s">
        <v>154</v>
      </c>
      <c r="L3226" s="27">
        <v>0.83679999999999999</v>
      </c>
      <c r="M3226" s="25">
        <v>1191</v>
      </c>
      <c r="N3226" s="25">
        <v>-524</v>
      </c>
      <c r="O3226" s="24">
        <v>0</v>
      </c>
      <c r="P3226" s="24">
        <v>8</v>
      </c>
      <c r="Q3226" s="24">
        <v>1</v>
      </c>
      <c r="R3226" s="66">
        <v>216.5662100456621</v>
      </c>
      <c r="S3226" s="66">
        <v>5.2824491861347722</v>
      </c>
      <c r="T3226" s="66">
        <v>572</v>
      </c>
      <c r="U3226" s="66">
        <v>1144</v>
      </c>
      <c r="V3226" s="66">
        <v>381.33333333333331</v>
      </c>
      <c r="W3226" s="24">
        <v>0</v>
      </c>
      <c r="X3226" s="24">
        <v>0</v>
      </c>
      <c r="Y3226" s="24">
        <v>0</v>
      </c>
      <c r="Z3226" s="24">
        <v>7</v>
      </c>
      <c r="AA3226" s="28">
        <v>1.75</v>
      </c>
      <c r="AB3226" s="28">
        <v>0.5</v>
      </c>
      <c r="AC3226" s="28">
        <v>0.875</v>
      </c>
      <c r="AD3226" s="28">
        <v>28.8</v>
      </c>
      <c r="AE3226" s="28">
        <v>28.800967740000001</v>
      </c>
      <c r="AF3226" t="s">
        <v>1124</v>
      </c>
    </row>
    <row r="3227" spans="1:32" ht="18" customHeight="1">
      <c r="A3227" s="22">
        <v>46195</v>
      </c>
      <c r="B3227" s="23" t="s">
        <v>16</v>
      </c>
      <c r="C3227" s="24">
        <v>560</v>
      </c>
      <c r="D3227" s="25">
        <v>2846</v>
      </c>
      <c r="E3227" s="26">
        <v>-1430</v>
      </c>
      <c r="F3227" s="24">
        <v>6</v>
      </c>
      <c r="G3227" s="24">
        <v>7</v>
      </c>
      <c r="H3227" s="23" t="s">
        <v>4573</v>
      </c>
      <c r="I3227" s="23" t="s">
        <v>1089</v>
      </c>
      <c r="J3227" s="23" t="s">
        <v>4574</v>
      </c>
      <c r="K3227" s="23" t="s">
        <v>154</v>
      </c>
      <c r="L3227" s="27">
        <v>0.83250000000000002</v>
      </c>
      <c r="M3227" s="25">
        <v>352</v>
      </c>
      <c r="N3227" s="25">
        <v>-908</v>
      </c>
      <c r="O3227" s="24">
        <v>0</v>
      </c>
      <c r="P3227" s="24">
        <v>0</v>
      </c>
      <c r="Q3227" s="24">
        <v>1</v>
      </c>
      <c r="R3227" s="66">
        <v>447.74076380240763</v>
      </c>
      <c r="S3227" s="66">
        <v>6.3563566913821754</v>
      </c>
      <c r="T3227" s="66">
        <v>474.33333333333331</v>
      </c>
      <c r="U3227" s="66">
        <v>406.57142857142861</v>
      </c>
      <c r="V3227" s="66">
        <v>218.92307692307691</v>
      </c>
      <c r="W3227" s="24">
        <v>0</v>
      </c>
      <c r="X3227" s="24">
        <v>2</v>
      </c>
      <c r="Y3227" s="24">
        <v>0</v>
      </c>
      <c r="Z3227" s="24">
        <v>0</v>
      </c>
      <c r="AA3227" s="28">
        <v>0.5</v>
      </c>
      <c r="AB3227" s="28">
        <v>0.5</v>
      </c>
      <c r="AC3227" s="28">
        <v>0.25</v>
      </c>
      <c r="AD3227" s="28">
        <v>12.5</v>
      </c>
      <c r="AE3227" s="28">
        <v>12.500967729999999</v>
      </c>
      <c r="AF3227" t="s">
        <v>795</v>
      </c>
    </row>
    <row r="3228" spans="1:32" ht="18" customHeight="1">
      <c r="A3228" s="22">
        <v>46195</v>
      </c>
      <c r="B3228" s="23" t="s">
        <v>278</v>
      </c>
      <c r="C3228" s="24">
        <v>561</v>
      </c>
      <c r="D3228" s="25">
        <v>3339</v>
      </c>
      <c r="E3228" s="26">
        <v>-292</v>
      </c>
      <c r="F3228" s="24">
        <v>14</v>
      </c>
      <c r="G3228" s="24">
        <v>4</v>
      </c>
      <c r="H3228" s="23" t="s">
        <v>857</v>
      </c>
      <c r="I3228" s="23" t="s">
        <v>3832</v>
      </c>
      <c r="J3228" s="23" t="s">
        <v>4575</v>
      </c>
      <c r="K3228" s="23" t="s">
        <v>154</v>
      </c>
      <c r="L3228" s="27">
        <v>0.9708</v>
      </c>
      <c r="M3228" s="25">
        <v>1154</v>
      </c>
      <c r="N3228" s="25">
        <v>-706</v>
      </c>
      <c r="O3228" s="24">
        <v>0</v>
      </c>
      <c r="P3228" s="24">
        <v>1</v>
      </c>
      <c r="Q3228" s="24">
        <v>1</v>
      </c>
      <c r="R3228" s="66">
        <v>550.80557285180578</v>
      </c>
      <c r="S3228" s="66">
        <v>6.0620301692160936</v>
      </c>
      <c r="T3228" s="66">
        <v>238.5</v>
      </c>
      <c r="U3228" s="66">
        <v>834.75</v>
      </c>
      <c r="V3228" s="66">
        <v>185.5</v>
      </c>
      <c r="W3228" s="24">
        <v>4</v>
      </c>
      <c r="X3228" s="24">
        <v>0</v>
      </c>
      <c r="Y3228" s="24">
        <v>0</v>
      </c>
      <c r="Z3228" s="24">
        <v>0</v>
      </c>
      <c r="AA3228" s="28">
        <v>1</v>
      </c>
      <c r="AB3228" s="28">
        <v>0.6</v>
      </c>
      <c r="AC3228" s="28">
        <v>0.6</v>
      </c>
      <c r="AD3228" s="28">
        <v>16</v>
      </c>
      <c r="AE3228" s="28">
        <v>16.000967719999998</v>
      </c>
      <c r="AF3228" t="s">
        <v>2062</v>
      </c>
    </row>
    <row r="3229" spans="1:32" ht="18" customHeight="1">
      <c r="A3229" s="22">
        <v>46195</v>
      </c>
      <c r="B3229" s="23" t="s">
        <v>278</v>
      </c>
      <c r="C3229" s="24">
        <v>562</v>
      </c>
      <c r="D3229" s="25">
        <v>6739</v>
      </c>
      <c r="E3229" s="26">
        <v>1397</v>
      </c>
      <c r="F3229" s="24">
        <v>32</v>
      </c>
      <c r="G3229" s="24">
        <v>20</v>
      </c>
      <c r="H3229" s="23" t="s">
        <v>4486</v>
      </c>
      <c r="I3229" s="23" t="s">
        <v>941</v>
      </c>
      <c r="J3229" s="23" t="s">
        <v>4576</v>
      </c>
      <c r="K3229" s="23" t="s">
        <v>154</v>
      </c>
      <c r="L3229" s="27">
        <v>1.0690999999999999</v>
      </c>
      <c r="M3229" s="25">
        <v>-871</v>
      </c>
      <c r="N3229" s="25">
        <v>140</v>
      </c>
      <c r="O3229" s="24">
        <v>0</v>
      </c>
      <c r="P3229" s="24">
        <v>2</v>
      </c>
      <c r="Q3229" s="24">
        <v>1</v>
      </c>
      <c r="R3229" s="66">
        <v>1104.515462847655</v>
      </c>
      <c r="S3229" s="66">
        <v>6.1013179323226074</v>
      </c>
      <c r="T3229" s="66">
        <v>210.59375</v>
      </c>
      <c r="U3229" s="66">
        <v>336.95</v>
      </c>
      <c r="V3229" s="66">
        <v>129.59615384615381</v>
      </c>
      <c r="W3229" s="24">
        <v>6</v>
      </c>
      <c r="X3229" s="24">
        <v>3</v>
      </c>
      <c r="Y3229" s="24">
        <v>5</v>
      </c>
      <c r="Z3229" s="24">
        <v>0</v>
      </c>
      <c r="AA3229" s="28">
        <v>3.5</v>
      </c>
      <c r="AB3229" s="28">
        <v>0.8</v>
      </c>
      <c r="AC3229" s="28">
        <v>2.8</v>
      </c>
      <c r="AD3229" s="28">
        <v>28</v>
      </c>
      <c r="AE3229" s="28">
        <v>28.000967710000001</v>
      </c>
      <c r="AF3229" t="s">
        <v>1640</v>
      </c>
    </row>
    <row r="3230" spans="1:32" ht="18" customHeight="1">
      <c r="A3230" s="22">
        <v>46195</v>
      </c>
      <c r="B3230" s="23" t="s">
        <v>30</v>
      </c>
      <c r="C3230" s="24">
        <v>563</v>
      </c>
      <c r="D3230" s="25">
        <v>2478</v>
      </c>
      <c r="E3230" s="26">
        <v>-682</v>
      </c>
      <c r="F3230" s="24">
        <v>7</v>
      </c>
      <c r="G3230" s="24">
        <v>8</v>
      </c>
      <c r="H3230" s="23" t="s">
        <v>1940</v>
      </c>
      <c r="I3230" s="23" t="s">
        <v>3059</v>
      </c>
      <c r="J3230" s="23" t="s">
        <v>1913</v>
      </c>
      <c r="K3230" s="23" t="s">
        <v>154</v>
      </c>
      <c r="L3230" s="27">
        <v>0.9083</v>
      </c>
      <c r="M3230" s="25">
        <v>104</v>
      </c>
      <c r="N3230" s="25">
        <v>482</v>
      </c>
      <c r="O3230" s="24">
        <v>0</v>
      </c>
      <c r="P3230" s="24">
        <v>3</v>
      </c>
      <c r="Q3230" s="24">
        <v>1</v>
      </c>
      <c r="R3230" s="66">
        <v>391.93275217932751</v>
      </c>
      <c r="S3230" s="66">
        <v>6.3225132021275918</v>
      </c>
      <c r="T3230" s="66">
        <v>354</v>
      </c>
      <c r="U3230" s="66">
        <v>309.75</v>
      </c>
      <c r="V3230" s="66">
        <v>165.2</v>
      </c>
      <c r="W3230" s="24">
        <v>0</v>
      </c>
      <c r="X3230" s="24">
        <v>3</v>
      </c>
      <c r="Y3230" s="24">
        <v>0</v>
      </c>
      <c r="Z3230" s="24">
        <v>0</v>
      </c>
      <c r="AA3230" s="28">
        <v>0.75</v>
      </c>
      <c r="AB3230" s="28">
        <v>0.5</v>
      </c>
      <c r="AC3230" s="28">
        <v>0.375</v>
      </c>
      <c r="AD3230" s="28">
        <v>13.8</v>
      </c>
      <c r="AE3230" s="28">
        <v>13.800967699999999</v>
      </c>
      <c r="AF3230" t="s">
        <v>620</v>
      </c>
    </row>
    <row r="3231" spans="1:32" ht="18" customHeight="1">
      <c r="A3231" s="22">
        <v>46195</v>
      </c>
      <c r="B3231" s="23" t="s">
        <v>30</v>
      </c>
      <c r="C3231" s="24">
        <v>565</v>
      </c>
      <c r="D3231" s="25">
        <v>6902</v>
      </c>
      <c r="E3231" s="26">
        <v>1159</v>
      </c>
      <c r="F3231" s="24">
        <v>28</v>
      </c>
      <c r="G3231" s="24">
        <v>29</v>
      </c>
      <c r="H3231" s="23" t="s">
        <v>2432</v>
      </c>
      <c r="I3231" s="23" t="s">
        <v>363</v>
      </c>
      <c r="J3231" s="23" t="s">
        <v>813</v>
      </c>
      <c r="K3231" s="23" t="s">
        <v>154</v>
      </c>
      <c r="L3231" s="27">
        <v>1.056</v>
      </c>
      <c r="M3231" s="25">
        <v>-1314</v>
      </c>
      <c r="N3231" s="25">
        <v>-1230</v>
      </c>
      <c r="O3231" s="24">
        <v>0</v>
      </c>
      <c r="P3231" s="24">
        <v>5</v>
      </c>
      <c r="Q3231" s="24">
        <v>1</v>
      </c>
      <c r="R3231" s="66">
        <v>1138.282326691573</v>
      </c>
      <c r="S3231" s="66">
        <v>6.0635220614034484</v>
      </c>
      <c r="T3231" s="66">
        <v>246.5</v>
      </c>
      <c r="U3231" s="66">
        <v>238</v>
      </c>
      <c r="V3231" s="66">
        <v>121.0877192982456</v>
      </c>
      <c r="W3231" s="24">
        <v>5</v>
      </c>
      <c r="X3231" s="24">
        <v>7</v>
      </c>
      <c r="Y3231" s="24">
        <v>6</v>
      </c>
      <c r="Z3231" s="24">
        <v>0</v>
      </c>
      <c r="AA3231" s="28">
        <v>4.5</v>
      </c>
      <c r="AB3231" s="28">
        <v>0.8</v>
      </c>
      <c r="AC3231" s="28">
        <v>3.6</v>
      </c>
      <c r="AD3231" s="28">
        <v>36</v>
      </c>
      <c r="AE3231" s="28">
        <v>36.000967690000003</v>
      </c>
      <c r="AF3231" t="s">
        <v>2199</v>
      </c>
    </row>
    <row r="3232" spans="1:32" ht="18" customHeight="1">
      <c r="A3232" s="22">
        <v>46195</v>
      </c>
      <c r="B3232" s="23" t="s">
        <v>30</v>
      </c>
      <c r="C3232" s="24">
        <v>566</v>
      </c>
      <c r="D3232" s="25">
        <v>2413</v>
      </c>
      <c r="E3232" s="26">
        <v>-557</v>
      </c>
      <c r="F3232" s="24">
        <v>8</v>
      </c>
      <c r="G3232" s="24">
        <v>5</v>
      </c>
      <c r="H3232" s="23" t="s">
        <v>3564</v>
      </c>
      <c r="I3232" s="23" t="s">
        <v>4577</v>
      </c>
      <c r="J3232" s="23" t="s">
        <v>4578</v>
      </c>
      <c r="K3232" s="23" t="s">
        <v>154</v>
      </c>
      <c r="L3232" s="27">
        <v>0.92310000000000003</v>
      </c>
      <c r="M3232" s="25">
        <v>1590</v>
      </c>
      <c r="N3232" s="25">
        <v>-898</v>
      </c>
      <c r="O3232" s="24">
        <v>0</v>
      </c>
      <c r="P3232" s="24">
        <v>6</v>
      </c>
      <c r="Q3232" s="24">
        <v>1</v>
      </c>
      <c r="R3232" s="66">
        <v>393.01421751764218</v>
      </c>
      <c r="S3232" s="66">
        <v>6.1397269931886918</v>
      </c>
      <c r="T3232" s="66">
        <v>301.625</v>
      </c>
      <c r="U3232" s="66">
        <v>482.6</v>
      </c>
      <c r="V3232" s="66">
        <v>185.61538461538461</v>
      </c>
      <c r="W3232" s="24">
        <v>0</v>
      </c>
      <c r="X3232" s="24">
        <v>0</v>
      </c>
      <c r="Y3232" s="24">
        <v>0</v>
      </c>
      <c r="Z3232" s="24">
        <v>0</v>
      </c>
      <c r="AA3232" s="28">
        <v>0</v>
      </c>
      <c r="AB3232" s="28">
        <v>0.5</v>
      </c>
      <c r="AC3232" s="28">
        <v>0</v>
      </c>
      <c r="AD3232" s="28">
        <v>20</v>
      </c>
      <c r="AE3232" s="28">
        <v>20.000967679999999</v>
      </c>
      <c r="AF3232" t="s">
        <v>590</v>
      </c>
    </row>
    <row r="3233" spans="1:32" ht="18" customHeight="1">
      <c r="A3233" s="22">
        <v>46195</v>
      </c>
      <c r="B3233" s="23" t="s">
        <v>30</v>
      </c>
      <c r="C3233" s="24">
        <v>567</v>
      </c>
      <c r="D3233" s="25">
        <v>1559</v>
      </c>
      <c r="E3233" s="26">
        <v>-861</v>
      </c>
      <c r="F3233" s="24">
        <v>3</v>
      </c>
      <c r="G3233" s="24">
        <v>3</v>
      </c>
      <c r="H3233" s="23" t="s">
        <v>1785</v>
      </c>
      <c r="I3233" s="23" t="s">
        <v>2459</v>
      </c>
      <c r="J3233" s="23" t="s">
        <v>2459</v>
      </c>
      <c r="K3233" s="23" t="s">
        <v>154</v>
      </c>
      <c r="L3233" s="27">
        <v>0.81589999999999996</v>
      </c>
      <c r="M3233" s="25">
        <v>914</v>
      </c>
      <c r="N3233" s="25">
        <v>-862</v>
      </c>
      <c r="O3233" s="24">
        <v>0</v>
      </c>
      <c r="P3233" s="24">
        <v>7</v>
      </c>
      <c r="Q3233" s="24">
        <v>1</v>
      </c>
      <c r="R3233" s="66">
        <v>259.10377750103783</v>
      </c>
      <c r="S3233" s="66">
        <v>6.0168941380785386</v>
      </c>
      <c r="T3233" s="66">
        <v>519.66666666666663</v>
      </c>
      <c r="U3233" s="66">
        <v>519.66666666666663</v>
      </c>
      <c r="V3233" s="66">
        <v>259.83333333333331</v>
      </c>
      <c r="W3233" s="24">
        <v>0</v>
      </c>
      <c r="X3233" s="24">
        <v>0</v>
      </c>
      <c r="Y3233" s="24">
        <v>0</v>
      </c>
      <c r="Z3233" s="24">
        <v>0</v>
      </c>
      <c r="AA3233" s="28">
        <v>0</v>
      </c>
      <c r="AB3233" s="28">
        <v>0.5</v>
      </c>
      <c r="AC3233" s="28">
        <v>0</v>
      </c>
      <c r="AD3233" s="28">
        <v>10</v>
      </c>
      <c r="AE3233" s="28">
        <v>10.00096767</v>
      </c>
      <c r="AF3233" t="s">
        <v>584</v>
      </c>
    </row>
    <row r="3234" spans="1:32" ht="18" customHeight="1">
      <c r="A3234" s="22">
        <v>46195</v>
      </c>
      <c r="B3234" s="23" t="s">
        <v>44</v>
      </c>
      <c r="C3234" s="24">
        <v>568</v>
      </c>
      <c r="D3234" s="25">
        <v>2134</v>
      </c>
      <c r="E3234" s="26">
        <v>-978</v>
      </c>
      <c r="F3234" s="24">
        <v>6</v>
      </c>
      <c r="G3234" s="24">
        <v>4</v>
      </c>
      <c r="H3234" s="23" t="s">
        <v>4579</v>
      </c>
      <c r="I3234" s="23" t="s">
        <v>3888</v>
      </c>
      <c r="J3234" s="23" t="s">
        <v>4140</v>
      </c>
      <c r="K3234" s="23" t="s">
        <v>154</v>
      </c>
      <c r="L3234" s="27">
        <v>0.84719999999999995</v>
      </c>
      <c r="M3234" s="25">
        <v>-629</v>
      </c>
      <c r="N3234" s="25">
        <v>-964</v>
      </c>
      <c r="O3234" s="24">
        <v>0</v>
      </c>
      <c r="P3234" s="24">
        <v>8</v>
      </c>
      <c r="Q3234" s="24">
        <v>1</v>
      </c>
      <c r="R3234" s="66">
        <v>324.21004566210041</v>
      </c>
      <c r="S3234" s="66">
        <v>6.5821526154192851</v>
      </c>
      <c r="T3234" s="66">
        <v>355.66666666666669</v>
      </c>
      <c r="U3234" s="66">
        <v>533.5</v>
      </c>
      <c r="V3234" s="66">
        <v>213.4</v>
      </c>
      <c r="W3234" s="24">
        <v>0</v>
      </c>
      <c r="X3234" s="24">
        <v>0</v>
      </c>
      <c r="Y3234" s="24">
        <v>0</v>
      </c>
      <c r="Z3234" s="24">
        <v>0</v>
      </c>
      <c r="AA3234" s="28">
        <v>0</v>
      </c>
      <c r="AB3234" s="28">
        <v>0.5</v>
      </c>
      <c r="AC3234" s="28">
        <v>0</v>
      </c>
      <c r="AD3234" s="28">
        <v>20</v>
      </c>
      <c r="AE3234" s="28">
        <v>20.000967660000001</v>
      </c>
      <c r="AF3234" t="s">
        <v>590</v>
      </c>
    </row>
    <row r="3235" spans="1:32" ht="18" customHeight="1">
      <c r="A3235" s="22">
        <v>46195</v>
      </c>
      <c r="B3235" s="23" t="s">
        <v>44</v>
      </c>
      <c r="C3235" s="24">
        <v>570</v>
      </c>
      <c r="D3235" s="25">
        <v>4653</v>
      </c>
      <c r="E3235" s="26">
        <v>-1220</v>
      </c>
      <c r="F3235" s="24">
        <v>11</v>
      </c>
      <c r="G3235" s="24">
        <v>21</v>
      </c>
      <c r="H3235" s="23" t="s">
        <v>405</v>
      </c>
      <c r="I3235" s="23" t="s">
        <v>2098</v>
      </c>
      <c r="J3235" s="23" t="s">
        <v>4103</v>
      </c>
      <c r="K3235" s="23" t="s">
        <v>154</v>
      </c>
      <c r="L3235" s="27">
        <v>0.91259999999999997</v>
      </c>
      <c r="M3235" s="25">
        <v>128</v>
      </c>
      <c r="N3235" s="25">
        <v>762</v>
      </c>
      <c r="O3235" s="24">
        <v>0</v>
      </c>
      <c r="P3235" s="24">
        <v>0</v>
      </c>
      <c r="Q3235" s="24">
        <v>1</v>
      </c>
      <c r="R3235" s="66">
        <v>736.10102739726028</v>
      </c>
      <c r="S3235" s="66">
        <v>6.3211431947762531</v>
      </c>
      <c r="T3235" s="66">
        <v>423</v>
      </c>
      <c r="U3235" s="66">
        <v>221.57142857142861</v>
      </c>
      <c r="V3235" s="66">
        <v>145.40625</v>
      </c>
      <c r="W3235" s="24">
        <v>0</v>
      </c>
      <c r="X3235" s="24">
        <v>7</v>
      </c>
      <c r="Y3235" s="24">
        <v>4</v>
      </c>
      <c r="Z3235" s="24">
        <v>0</v>
      </c>
      <c r="AA3235" s="28">
        <v>2.75</v>
      </c>
      <c r="AB3235" s="28">
        <v>0.6</v>
      </c>
      <c r="AC3235" s="28">
        <v>1.65</v>
      </c>
      <c r="AD3235" s="28">
        <v>26.5</v>
      </c>
      <c r="AE3235" s="28">
        <v>26.50096765</v>
      </c>
      <c r="AF3235" t="s">
        <v>1158</v>
      </c>
    </row>
    <row r="3236" spans="1:32" ht="18" customHeight="1">
      <c r="A3236" s="22">
        <v>46195</v>
      </c>
      <c r="B3236" s="23" t="s">
        <v>44</v>
      </c>
      <c r="C3236" s="24">
        <v>571</v>
      </c>
      <c r="D3236" s="25">
        <v>2887</v>
      </c>
      <c r="E3236" s="26">
        <v>564</v>
      </c>
      <c r="F3236" s="24">
        <v>13</v>
      </c>
      <c r="G3236" s="24">
        <v>8</v>
      </c>
      <c r="H3236" s="23" t="s">
        <v>1111</v>
      </c>
      <c r="I3236" s="23" t="s">
        <v>2507</v>
      </c>
      <c r="J3236" s="23" t="s">
        <v>4317</v>
      </c>
      <c r="K3236" s="23" t="s">
        <v>154</v>
      </c>
      <c r="L3236" s="27">
        <v>1.0650999999999999</v>
      </c>
      <c r="M3236" s="25">
        <v>-811</v>
      </c>
      <c r="N3236" s="25">
        <v>-75</v>
      </c>
      <c r="O3236" s="24">
        <v>0</v>
      </c>
      <c r="P3236" s="24">
        <v>1</v>
      </c>
      <c r="Q3236" s="24">
        <v>1</v>
      </c>
      <c r="R3236" s="66">
        <v>496.94899335823987</v>
      </c>
      <c r="S3236" s="66">
        <v>5.8094493370244606</v>
      </c>
      <c r="T3236" s="66">
        <v>222.07692307692309</v>
      </c>
      <c r="U3236" s="66">
        <v>360.875</v>
      </c>
      <c r="V3236" s="66">
        <v>137.47619047619051</v>
      </c>
      <c r="W3236" s="24">
        <v>6</v>
      </c>
      <c r="X3236" s="24">
        <v>3</v>
      </c>
      <c r="Y3236" s="24">
        <v>4</v>
      </c>
      <c r="Z3236" s="24">
        <v>5</v>
      </c>
      <c r="AA3236" s="28">
        <v>4.5</v>
      </c>
      <c r="AB3236" s="28">
        <v>0.5</v>
      </c>
      <c r="AC3236" s="28">
        <v>2.25</v>
      </c>
      <c r="AD3236" s="28">
        <v>22.5</v>
      </c>
      <c r="AE3236" s="28">
        <v>22.500967639999999</v>
      </c>
      <c r="AF3236" t="s">
        <v>655</v>
      </c>
    </row>
    <row r="3237" spans="1:32" ht="18" customHeight="1">
      <c r="A3237" s="22">
        <v>46195</v>
      </c>
      <c r="B3237" s="23" t="s">
        <v>44</v>
      </c>
      <c r="C3237" s="24">
        <v>572</v>
      </c>
      <c r="D3237" s="25">
        <v>3709</v>
      </c>
      <c r="E3237" s="26">
        <v>1874</v>
      </c>
      <c r="F3237" s="24">
        <v>22</v>
      </c>
      <c r="G3237" s="24">
        <v>10</v>
      </c>
      <c r="H3237" s="23" t="s">
        <v>4580</v>
      </c>
      <c r="I3237" s="23" t="s">
        <v>4581</v>
      </c>
      <c r="J3237" s="23" t="s">
        <v>4582</v>
      </c>
      <c r="K3237" s="23" t="s">
        <v>154</v>
      </c>
      <c r="L3237" s="27">
        <v>1.1684000000000001</v>
      </c>
      <c r="M3237" s="25">
        <v>-949</v>
      </c>
      <c r="N3237" s="25">
        <v>-637</v>
      </c>
      <c r="O3237" s="24">
        <v>0</v>
      </c>
      <c r="P3237" s="24">
        <v>2</v>
      </c>
      <c r="Q3237" s="24">
        <v>1</v>
      </c>
      <c r="R3237" s="66">
        <v>626.4956932337069</v>
      </c>
      <c r="S3237" s="66">
        <v>5.9202322379196319</v>
      </c>
      <c r="T3237" s="66">
        <v>168.59090909090909</v>
      </c>
      <c r="U3237" s="66">
        <v>370.9</v>
      </c>
      <c r="V3237" s="66">
        <v>115.90625</v>
      </c>
      <c r="W3237" s="24">
        <v>7</v>
      </c>
      <c r="X3237" s="24">
        <v>3</v>
      </c>
      <c r="Y3237" s="24">
        <v>6</v>
      </c>
      <c r="Z3237" s="24">
        <v>2</v>
      </c>
      <c r="AA3237" s="28">
        <v>4.5</v>
      </c>
      <c r="AB3237" s="28">
        <v>0.6</v>
      </c>
      <c r="AC3237" s="28">
        <v>2.7</v>
      </c>
      <c r="AD3237" s="28">
        <v>27</v>
      </c>
      <c r="AE3237" s="28">
        <v>27.000967630000002</v>
      </c>
      <c r="AF3237" t="s">
        <v>789</v>
      </c>
    </row>
    <row r="3238" spans="1:32" ht="18" customHeight="1">
      <c r="A3238" s="22">
        <v>46195</v>
      </c>
      <c r="B3238" s="23" t="s">
        <v>44</v>
      </c>
      <c r="C3238" s="24">
        <v>573</v>
      </c>
      <c r="D3238" s="25">
        <v>6851</v>
      </c>
      <c r="E3238" s="26">
        <v>1076</v>
      </c>
      <c r="F3238" s="24">
        <v>30</v>
      </c>
      <c r="G3238" s="24">
        <v>18</v>
      </c>
      <c r="H3238" s="23" t="s">
        <v>1392</v>
      </c>
      <c r="I3238" s="23" t="s">
        <v>2461</v>
      </c>
      <c r="J3238" s="23" t="s">
        <v>4583</v>
      </c>
      <c r="K3238" s="23" t="s">
        <v>154</v>
      </c>
      <c r="L3238" s="27">
        <v>1.0524</v>
      </c>
      <c r="M3238" s="25">
        <v>-652</v>
      </c>
      <c r="N3238" s="25">
        <v>-139</v>
      </c>
      <c r="O3238" s="24">
        <v>0</v>
      </c>
      <c r="P3238" s="24">
        <v>3</v>
      </c>
      <c r="Q3238" s="24">
        <v>1</v>
      </c>
      <c r="R3238" s="66">
        <v>1183.788553341635</v>
      </c>
      <c r="S3238" s="66">
        <v>5.7873511115315166</v>
      </c>
      <c r="T3238" s="66">
        <v>228.3666666666667</v>
      </c>
      <c r="U3238" s="66">
        <v>380.61111111111109</v>
      </c>
      <c r="V3238" s="66">
        <v>142.72916666666671</v>
      </c>
      <c r="W3238" s="24">
        <v>6</v>
      </c>
      <c r="X3238" s="24">
        <v>3</v>
      </c>
      <c r="Y3238" s="24">
        <v>4</v>
      </c>
      <c r="Z3238" s="24">
        <v>5</v>
      </c>
      <c r="AA3238" s="28">
        <v>4.5</v>
      </c>
      <c r="AB3238" s="28">
        <v>0.8</v>
      </c>
      <c r="AC3238" s="28">
        <v>3.6</v>
      </c>
      <c r="AD3238" s="28">
        <v>36</v>
      </c>
      <c r="AE3238" s="28">
        <v>36.000967619999997</v>
      </c>
      <c r="AF3238" t="s">
        <v>2199</v>
      </c>
    </row>
    <row r="3239" spans="1:32" ht="18" customHeight="1">
      <c r="A3239" s="22">
        <v>46195</v>
      </c>
      <c r="B3239" s="23" t="s">
        <v>24</v>
      </c>
      <c r="C3239" s="24">
        <v>631</v>
      </c>
      <c r="D3239" s="25">
        <v>4359</v>
      </c>
      <c r="E3239" s="26">
        <v>-3736</v>
      </c>
      <c r="F3239" s="24">
        <v>0</v>
      </c>
      <c r="G3239" s="24">
        <v>9</v>
      </c>
      <c r="H3239" s="23" t="s">
        <v>4584</v>
      </c>
      <c r="I3239" s="23" t="s">
        <v>214</v>
      </c>
      <c r="J3239" s="23" t="s">
        <v>4584</v>
      </c>
      <c r="K3239" s="23" t="s">
        <v>154</v>
      </c>
      <c r="L3239" s="27">
        <v>0.71430000000000005</v>
      </c>
      <c r="M3239" s="25">
        <v>-3171</v>
      </c>
      <c r="N3239" s="25">
        <v>-3216</v>
      </c>
      <c r="O3239" s="24">
        <v>0</v>
      </c>
      <c r="P3239" s="24">
        <v>1</v>
      </c>
      <c r="Q3239" s="24">
        <v>0</v>
      </c>
      <c r="R3239" s="66"/>
      <c r="S3239" s="66"/>
      <c r="T3239" s="66"/>
      <c r="U3239" s="66"/>
      <c r="V3239" s="66"/>
      <c r="W3239" s="24"/>
      <c r="X3239" s="24"/>
      <c r="Y3239" s="24"/>
      <c r="Z3239" s="24"/>
      <c r="AA3239" s="28"/>
      <c r="AB3239" s="28">
        <v>0.6</v>
      </c>
      <c r="AC3239" s="28"/>
      <c r="AD3239" s="28">
        <v>30</v>
      </c>
      <c r="AE3239" s="28">
        <v>30.00096761</v>
      </c>
      <c r="AF3239" t="s">
        <v>661</v>
      </c>
    </row>
    <row r="3240" spans="1:32" ht="18" customHeight="1">
      <c r="A3240" s="22">
        <v>46195</v>
      </c>
      <c r="B3240" s="23" t="s">
        <v>24</v>
      </c>
      <c r="C3240" s="24">
        <v>632</v>
      </c>
      <c r="D3240" s="25">
        <v>2903</v>
      </c>
      <c r="E3240" s="26">
        <v>332</v>
      </c>
      <c r="F3240" s="24">
        <v>5</v>
      </c>
      <c r="G3240" s="24">
        <v>18</v>
      </c>
      <c r="H3240" s="23" t="s">
        <v>2778</v>
      </c>
      <c r="I3240" s="23" t="s">
        <v>4585</v>
      </c>
      <c r="J3240" s="23" t="s">
        <v>335</v>
      </c>
      <c r="K3240" s="23" t="s">
        <v>154</v>
      </c>
      <c r="L3240" s="27">
        <v>1.0381</v>
      </c>
      <c r="M3240" s="25">
        <v>-4241</v>
      </c>
      <c r="N3240" s="25">
        <v>-642</v>
      </c>
      <c r="O3240" s="24">
        <v>0</v>
      </c>
      <c r="P3240" s="24">
        <v>2</v>
      </c>
      <c r="Q3240" s="24">
        <v>0</v>
      </c>
      <c r="R3240" s="66"/>
      <c r="S3240" s="66"/>
      <c r="T3240" s="66"/>
      <c r="U3240" s="66"/>
      <c r="V3240" s="66"/>
      <c r="W3240" s="24"/>
      <c r="X3240" s="24"/>
      <c r="Y3240" s="24"/>
      <c r="Z3240" s="24"/>
      <c r="AA3240" s="28"/>
      <c r="AB3240" s="28">
        <v>0.5</v>
      </c>
      <c r="AC3240" s="28"/>
      <c r="AD3240" s="28">
        <v>35</v>
      </c>
      <c r="AE3240" s="28">
        <v>35.000967600000003</v>
      </c>
      <c r="AF3240" t="s">
        <v>668</v>
      </c>
    </row>
    <row r="3241" spans="1:32" ht="18" customHeight="1">
      <c r="A3241" s="22">
        <v>46195</v>
      </c>
      <c r="B3241" s="23" t="s">
        <v>24</v>
      </c>
      <c r="C3241" s="24">
        <v>633</v>
      </c>
      <c r="D3241" s="25">
        <v>3123</v>
      </c>
      <c r="E3241" s="26">
        <v>-577</v>
      </c>
      <c r="F3241" s="24">
        <v>10</v>
      </c>
      <c r="G3241" s="24">
        <v>20</v>
      </c>
      <c r="H3241" s="23" t="s">
        <v>3794</v>
      </c>
      <c r="I3241" s="23" t="s">
        <v>4586</v>
      </c>
      <c r="J3241" s="23" t="s">
        <v>1614</v>
      </c>
      <c r="K3241" s="23" t="s">
        <v>154</v>
      </c>
      <c r="L3241" s="27">
        <v>0.93840000000000001</v>
      </c>
      <c r="M3241" s="25">
        <v>-3617</v>
      </c>
      <c r="N3241" s="25">
        <v>-224</v>
      </c>
      <c r="O3241" s="24">
        <v>0</v>
      </c>
      <c r="P3241" s="24">
        <v>3</v>
      </c>
      <c r="Q3241" s="24">
        <v>0</v>
      </c>
      <c r="R3241" s="66"/>
      <c r="S3241" s="66"/>
      <c r="T3241" s="66"/>
      <c r="U3241" s="66"/>
      <c r="V3241" s="66"/>
      <c r="W3241" s="24"/>
      <c r="X3241" s="24"/>
      <c r="Y3241" s="24"/>
      <c r="Z3241" s="24"/>
      <c r="AA3241" s="28"/>
      <c r="AB3241" s="28">
        <v>0.6</v>
      </c>
      <c r="AC3241" s="28"/>
      <c r="AD3241" s="28">
        <v>30</v>
      </c>
      <c r="AE3241" s="28">
        <v>30.000967589999998</v>
      </c>
      <c r="AF3241" t="s">
        <v>661</v>
      </c>
    </row>
    <row r="3242" spans="1:32" ht="18" customHeight="1">
      <c r="A3242" s="22">
        <v>46195</v>
      </c>
      <c r="B3242" s="23" t="s">
        <v>307</v>
      </c>
      <c r="C3242" s="24">
        <v>635</v>
      </c>
      <c r="D3242" s="25">
        <v>0</v>
      </c>
      <c r="E3242" s="26">
        <v>0</v>
      </c>
      <c r="F3242" s="24">
        <v>0</v>
      </c>
      <c r="G3242" s="24">
        <v>0</v>
      </c>
      <c r="H3242" s="23" t="s">
        <v>214</v>
      </c>
      <c r="I3242" s="23" t="s">
        <v>214</v>
      </c>
      <c r="J3242" s="23" t="s">
        <v>214</v>
      </c>
      <c r="K3242" s="23" t="s">
        <v>154</v>
      </c>
      <c r="L3242" s="27">
        <v>0</v>
      </c>
      <c r="M3242" s="25">
        <v>-968</v>
      </c>
      <c r="N3242" s="25">
        <v>0</v>
      </c>
      <c r="O3242" s="24">
        <v>0</v>
      </c>
      <c r="P3242" s="24">
        <v>5</v>
      </c>
      <c r="Q3242" s="24">
        <v>0</v>
      </c>
      <c r="R3242" s="66"/>
      <c r="S3242" s="66"/>
      <c r="T3242" s="66"/>
      <c r="U3242" s="66"/>
      <c r="V3242" s="66"/>
      <c r="W3242" s="24"/>
      <c r="X3242" s="24"/>
      <c r="Y3242" s="24"/>
      <c r="Z3242" s="24"/>
      <c r="AA3242" s="28"/>
      <c r="AB3242" s="28"/>
      <c r="AC3242" s="28"/>
      <c r="AD3242" s="28">
        <v>0</v>
      </c>
      <c r="AE3242" s="28">
        <v>0</v>
      </c>
    </row>
    <row r="3243" spans="1:32" ht="18" customHeight="1">
      <c r="A3243" s="22">
        <v>46195</v>
      </c>
      <c r="B3243" s="23" t="s">
        <v>307</v>
      </c>
      <c r="C3243" s="24">
        <v>636</v>
      </c>
      <c r="D3243" s="25">
        <v>584</v>
      </c>
      <c r="E3243" s="26">
        <v>-674</v>
      </c>
      <c r="F3243" s="24">
        <v>3</v>
      </c>
      <c r="G3243" s="24">
        <v>1</v>
      </c>
      <c r="H3243" s="23" t="s">
        <v>3006</v>
      </c>
      <c r="I3243" s="23" t="s">
        <v>4587</v>
      </c>
      <c r="J3243" s="23" t="s">
        <v>2225</v>
      </c>
      <c r="K3243" s="23" t="s">
        <v>154</v>
      </c>
      <c r="L3243" s="27">
        <v>0.61529999999999996</v>
      </c>
      <c r="M3243" s="25">
        <v>-1377</v>
      </c>
      <c r="N3243" s="25">
        <v>-484</v>
      </c>
      <c r="O3243" s="24">
        <v>0</v>
      </c>
      <c r="P3243" s="24">
        <v>6</v>
      </c>
      <c r="Q3243" s="24">
        <v>0</v>
      </c>
      <c r="R3243" s="66"/>
      <c r="S3243" s="66"/>
      <c r="T3243" s="66"/>
      <c r="U3243" s="66"/>
      <c r="V3243" s="66"/>
      <c r="W3243" s="24"/>
      <c r="X3243" s="24"/>
      <c r="Y3243" s="24"/>
      <c r="Z3243" s="24"/>
      <c r="AA3243" s="28"/>
      <c r="AB3243" s="28">
        <v>0.5</v>
      </c>
      <c r="AC3243" s="28"/>
      <c r="AD3243" s="28">
        <v>20</v>
      </c>
      <c r="AE3243" s="28">
        <v>20.00096757</v>
      </c>
      <c r="AF3243" t="s">
        <v>590</v>
      </c>
    </row>
    <row r="3244" spans="1:32" ht="18" customHeight="1">
      <c r="A3244" s="22">
        <v>46195</v>
      </c>
      <c r="B3244" s="23" t="s">
        <v>307</v>
      </c>
      <c r="C3244" s="24">
        <v>637</v>
      </c>
      <c r="D3244" s="25">
        <v>0</v>
      </c>
      <c r="E3244" s="26">
        <v>0</v>
      </c>
      <c r="F3244" s="24">
        <v>0</v>
      </c>
      <c r="G3244" s="24">
        <v>0</v>
      </c>
      <c r="H3244" s="23" t="s">
        <v>214</v>
      </c>
      <c r="I3244" s="23" t="s">
        <v>214</v>
      </c>
      <c r="J3244" s="23" t="s">
        <v>214</v>
      </c>
      <c r="K3244" s="23" t="s">
        <v>154</v>
      </c>
      <c r="L3244" s="27">
        <v>0</v>
      </c>
      <c r="M3244" s="25">
        <v>-1165</v>
      </c>
      <c r="N3244" s="25">
        <v>0</v>
      </c>
      <c r="O3244" s="24">
        <v>0</v>
      </c>
      <c r="P3244" s="24">
        <v>7</v>
      </c>
      <c r="Q3244" s="24">
        <v>0</v>
      </c>
      <c r="R3244" s="66"/>
      <c r="S3244" s="66"/>
      <c r="T3244" s="66"/>
      <c r="U3244" s="66"/>
      <c r="V3244" s="66"/>
      <c r="W3244" s="24"/>
      <c r="X3244" s="24"/>
      <c r="Y3244" s="24"/>
      <c r="Z3244" s="24"/>
      <c r="AA3244" s="28"/>
      <c r="AB3244" s="28"/>
      <c r="AC3244" s="28"/>
      <c r="AD3244" s="28">
        <v>0</v>
      </c>
      <c r="AE3244" s="28">
        <v>0</v>
      </c>
    </row>
    <row r="3245" spans="1:32" ht="18" customHeight="1">
      <c r="A3245" s="22">
        <v>46195</v>
      </c>
      <c r="B3245" s="23" t="s">
        <v>416</v>
      </c>
      <c r="C3245" s="24">
        <v>638</v>
      </c>
      <c r="D3245" s="25">
        <v>1183</v>
      </c>
      <c r="E3245" s="26">
        <v>-1211</v>
      </c>
      <c r="F3245" s="24">
        <v>3</v>
      </c>
      <c r="G3245" s="24">
        <v>1</v>
      </c>
      <c r="H3245" s="23" t="s">
        <v>2643</v>
      </c>
      <c r="I3245" s="23" t="s">
        <v>4588</v>
      </c>
      <c r="J3245" s="23" t="s">
        <v>4589</v>
      </c>
      <c r="K3245" s="23" t="s">
        <v>154</v>
      </c>
      <c r="L3245" s="27">
        <v>0.65880000000000005</v>
      </c>
      <c r="M3245" s="25">
        <v>-557</v>
      </c>
      <c r="N3245" s="25">
        <v>426</v>
      </c>
      <c r="O3245" s="24">
        <v>0</v>
      </c>
      <c r="P3245" s="24">
        <v>8</v>
      </c>
      <c r="Q3245" s="24">
        <v>0</v>
      </c>
      <c r="R3245" s="66"/>
      <c r="S3245" s="66"/>
      <c r="T3245" s="66"/>
      <c r="U3245" s="66"/>
      <c r="V3245" s="66"/>
      <c r="W3245" s="24"/>
      <c r="X3245" s="24"/>
      <c r="Y3245" s="24"/>
      <c r="Z3245" s="24"/>
      <c r="AA3245" s="28"/>
      <c r="AB3245" s="28">
        <v>0.5</v>
      </c>
      <c r="AC3245" s="28"/>
      <c r="AD3245" s="28">
        <v>40</v>
      </c>
      <c r="AE3245" s="28">
        <v>40.000967549999999</v>
      </c>
      <c r="AF3245" t="s">
        <v>664</v>
      </c>
    </row>
    <row r="3246" spans="1:32" ht="18" customHeight="1">
      <c r="A3246" s="22">
        <v>46195</v>
      </c>
      <c r="B3246" s="23" t="s">
        <v>416</v>
      </c>
      <c r="C3246" s="24">
        <v>650</v>
      </c>
      <c r="D3246" s="25">
        <v>521</v>
      </c>
      <c r="E3246" s="26">
        <v>-584</v>
      </c>
      <c r="F3246" s="24">
        <v>1</v>
      </c>
      <c r="G3246" s="24">
        <v>1</v>
      </c>
      <c r="H3246" s="23" t="s">
        <v>3086</v>
      </c>
      <c r="I3246" s="23" t="s">
        <v>4590</v>
      </c>
      <c r="J3246" s="23" t="s">
        <v>4590</v>
      </c>
      <c r="K3246" s="23" t="s">
        <v>154</v>
      </c>
      <c r="L3246" s="27">
        <v>0.62639999999999996</v>
      </c>
      <c r="M3246" s="25">
        <v>499</v>
      </c>
      <c r="N3246" s="25">
        <v>2063</v>
      </c>
      <c r="O3246" s="24">
        <v>0</v>
      </c>
      <c r="P3246" s="24">
        <v>0</v>
      </c>
      <c r="Q3246" s="24">
        <v>0</v>
      </c>
      <c r="R3246" s="66"/>
      <c r="S3246" s="66"/>
      <c r="T3246" s="66"/>
      <c r="U3246" s="66"/>
      <c r="V3246" s="66"/>
      <c r="W3246" s="24"/>
      <c r="X3246" s="24"/>
      <c r="Y3246" s="24"/>
      <c r="Z3246" s="24"/>
      <c r="AA3246" s="28"/>
      <c r="AB3246" s="28">
        <v>0.5</v>
      </c>
      <c r="AC3246" s="28"/>
      <c r="AD3246" s="28">
        <v>10</v>
      </c>
      <c r="AE3246" s="28">
        <v>10.00096754</v>
      </c>
      <c r="AF3246" t="s">
        <v>584</v>
      </c>
    </row>
    <row r="3247" spans="1:32" ht="18" customHeight="1">
      <c r="A3247" s="22">
        <v>46195</v>
      </c>
      <c r="B3247" s="23" t="s">
        <v>166</v>
      </c>
      <c r="C3247" s="24">
        <v>651</v>
      </c>
      <c r="D3247" s="25">
        <v>3725</v>
      </c>
      <c r="E3247" s="26">
        <v>-1111</v>
      </c>
      <c r="F3247" s="24">
        <v>41</v>
      </c>
      <c r="G3247" s="24">
        <v>7</v>
      </c>
      <c r="H3247" s="23" t="s">
        <v>1789</v>
      </c>
      <c r="I3247" s="23" t="s">
        <v>4161</v>
      </c>
      <c r="J3247" s="23" t="s">
        <v>4591</v>
      </c>
      <c r="K3247" s="23" t="s">
        <v>154</v>
      </c>
      <c r="L3247" s="27">
        <v>0.90059999999999996</v>
      </c>
      <c r="M3247" s="25">
        <v>-871</v>
      </c>
      <c r="N3247" s="25">
        <v>-400</v>
      </c>
      <c r="O3247" s="24">
        <v>0</v>
      </c>
      <c r="P3247" s="24">
        <v>1</v>
      </c>
      <c r="Q3247" s="24">
        <v>0</v>
      </c>
      <c r="R3247" s="66"/>
      <c r="S3247" s="66"/>
      <c r="T3247" s="66"/>
      <c r="U3247" s="66"/>
      <c r="V3247" s="66"/>
      <c r="W3247" s="24"/>
      <c r="X3247" s="24"/>
      <c r="Y3247" s="24"/>
      <c r="Z3247" s="24"/>
      <c r="AA3247" s="28"/>
      <c r="AB3247" s="28">
        <v>0.6</v>
      </c>
      <c r="AC3247" s="28"/>
      <c r="AD3247" s="28">
        <v>30</v>
      </c>
      <c r="AE3247" s="28">
        <v>30.00096753</v>
      </c>
      <c r="AF3247" t="s">
        <v>661</v>
      </c>
    </row>
    <row r="3248" spans="1:32" ht="18" customHeight="1">
      <c r="A3248" s="22">
        <v>46195</v>
      </c>
      <c r="B3248" s="23" t="s">
        <v>166</v>
      </c>
      <c r="C3248" s="24">
        <v>652</v>
      </c>
      <c r="D3248" s="25">
        <v>922</v>
      </c>
      <c r="E3248" s="26">
        <v>2141</v>
      </c>
      <c r="F3248" s="24">
        <v>24</v>
      </c>
      <c r="G3248" s="24">
        <v>6</v>
      </c>
      <c r="H3248" s="23" t="s">
        <v>3525</v>
      </c>
      <c r="I3248" s="23" t="s">
        <v>1573</v>
      </c>
      <c r="J3248" s="23" t="s">
        <v>4057</v>
      </c>
      <c r="K3248" s="23" t="s">
        <v>154</v>
      </c>
      <c r="L3248" s="27">
        <v>1.774</v>
      </c>
      <c r="M3248" s="25">
        <v>-1853</v>
      </c>
      <c r="N3248" s="25">
        <v>-810</v>
      </c>
      <c r="O3248" s="24">
        <v>0</v>
      </c>
      <c r="P3248" s="24">
        <v>2</v>
      </c>
      <c r="Q3248" s="24">
        <v>0</v>
      </c>
      <c r="R3248" s="66"/>
      <c r="S3248" s="66"/>
      <c r="T3248" s="66"/>
      <c r="U3248" s="66"/>
      <c r="V3248" s="66"/>
      <c r="W3248" s="24"/>
      <c r="X3248" s="24"/>
      <c r="Y3248" s="24"/>
      <c r="Z3248" s="24"/>
      <c r="AA3248" s="28"/>
      <c r="AB3248" s="28">
        <v>0.5</v>
      </c>
      <c r="AC3248" s="28"/>
      <c r="AD3248" s="28">
        <v>0</v>
      </c>
      <c r="AE3248" s="28">
        <v>0</v>
      </c>
    </row>
    <row r="3249" spans="1:32" ht="18" customHeight="1">
      <c r="A3249" s="22">
        <v>46195</v>
      </c>
      <c r="B3249" s="23" t="s">
        <v>166</v>
      </c>
      <c r="C3249" s="24">
        <v>653</v>
      </c>
      <c r="D3249" s="25">
        <v>170</v>
      </c>
      <c r="E3249" s="26">
        <v>58</v>
      </c>
      <c r="F3249" s="24">
        <v>2</v>
      </c>
      <c r="G3249" s="24">
        <v>2</v>
      </c>
      <c r="H3249" s="23" t="s">
        <v>3817</v>
      </c>
      <c r="I3249" s="23" t="s">
        <v>709</v>
      </c>
      <c r="J3249" s="23" t="s">
        <v>709</v>
      </c>
      <c r="K3249" s="23" t="s">
        <v>154</v>
      </c>
      <c r="L3249" s="27">
        <v>1.1136999999999999</v>
      </c>
      <c r="M3249" s="25">
        <v>-520</v>
      </c>
      <c r="N3249" s="25">
        <v>-648</v>
      </c>
      <c r="O3249" s="24">
        <v>0</v>
      </c>
      <c r="P3249" s="24">
        <v>3</v>
      </c>
      <c r="Q3249" s="24">
        <v>0</v>
      </c>
      <c r="R3249" s="66"/>
      <c r="S3249" s="66"/>
      <c r="T3249" s="66"/>
      <c r="U3249" s="66"/>
      <c r="V3249" s="66"/>
      <c r="W3249" s="24"/>
      <c r="X3249" s="24"/>
      <c r="Y3249" s="24"/>
      <c r="Z3249" s="24"/>
      <c r="AA3249" s="28"/>
      <c r="AB3249" s="28">
        <v>0.5</v>
      </c>
      <c r="AC3249" s="28"/>
      <c r="AD3249" s="28">
        <v>0</v>
      </c>
      <c r="AE3249" s="28">
        <v>0</v>
      </c>
    </row>
    <row r="3250" spans="1:32" ht="18" customHeight="1">
      <c r="A3250" s="22">
        <v>46195</v>
      </c>
      <c r="B3250" s="23" t="s">
        <v>166</v>
      </c>
      <c r="C3250" s="24">
        <v>655</v>
      </c>
      <c r="D3250" s="25">
        <v>2074</v>
      </c>
      <c r="E3250" s="26">
        <v>9443</v>
      </c>
      <c r="F3250" s="24">
        <v>60</v>
      </c>
      <c r="G3250" s="24">
        <v>5</v>
      </c>
      <c r="H3250" s="23" t="s">
        <v>4592</v>
      </c>
      <c r="I3250" s="23" t="s">
        <v>4593</v>
      </c>
      <c r="J3250" s="23" t="s">
        <v>4594</v>
      </c>
      <c r="K3250" s="23" t="s">
        <v>154</v>
      </c>
      <c r="L3250" s="27">
        <v>2.5177</v>
      </c>
      <c r="M3250" s="25">
        <v>5441</v>
      </c>
      <c r="N3250" s="25">
        <v>-637</v>
      </c>
      <c r="O3250" s="24">
        <v>0</v>
      </c>
      <c r="P3250" s="24">
        <v>5</v>
      </c>
      <c r="Q3250" s="24">
        <v>0</v>
      </c>
      <c r="R3250" s="66"/>
      <c r="S3250" s="66"/>
      <c r="T3250" s="66"/>
      <c r="U3250" s="66"/>
      <c r="V3250" s="66"/>
      <c r="W3250" s="24"/>
      <c r="X3250" s="24"/>
      <c r="Y3250" s="24"/>
      <c r="Z3250" s="24"/>
      <c r="AA3250" s="28"/>
      <c r="AB3250" s="28">
        <v>0.5</v>
      </c>
      <c r="AC3250" s="28"/>
      <c r="AD3250" s="28">
        <v>80</v>
      </c>
      <c r="AE3250" s="28">
        <v>80.000967500000002</v>
      </c>
      <c r="AF3250" t="s">
        <v>155</v>
      </c>
    </row>
    <row r="3251" spans="1:32" ht="18" customHeight="1">
      <c r="A3251" s="22">
        <v>46195</v>
      </c>
      <c r="B3251" s="23" t="s">
        <v>330</v>
      </c>
      <c r="C3251" s="24">
        <v>656</v>
      </c>
      <c r="D3251" s="25">
        <v>635</v>
      </c>
      <c r="E3251" s="26">
        <v>1093</v>
      </c>
      <c r="F3251" s="24">
        <v>8</v>
      </c>
      <c r="G3251" s="24">
        <v>6</v>
      </c>
      <c r="H3251" s="23" t="s">
        <v>3121</v>
      </c>
      <c r="I3251" s="23" t="s">
        <v>1241</v>
      </c>
      <c r="J3251" s="23" t="s">
        <v>1797</v>
      </c>
      <c r="K3251" s="23" t="s">
        <v>154</v>
      </c>
      <c r="L3251" s="27">
        <v>1.5738000000000001</v>
      </c>
      <c r="M3251" s="25">
        <v>-513</v>
      </c>
      <c r="N3251" s="25">
        <v>-1658</v>
      </c>
      <c r="O3251" s="24">
        <v>0</v>
      </c>
      <c r="P3251" s="24">
        <v>6</v>
      </c>
      <c r="Q3251" s="24">
        <v>0</v>
      </c>
      <c r="R3251" s="66"/>
      <c r="S3251" s="66"/>
      <c r="T3251" s="66"/>
      <c r="U3251" s="66"/>
      <c r="V3251" s="66"/>
      <c r="W3251" s="24"/>
      <c r="X3251" s="24"/>
      <c r="Y3251" s="24"/>
      <c r="Z3251" s="24"/>
      <c r="AA3251" s="28"/>
      <c r="AB3251" s="28">
        <v>0.5</v>
      </c>
      <c r="AC3251" s="28"/>
      <c r="AD3251" s="28">
        <v>10</v>
      </c>
      <c r="AE3251" s="28">
        <v>10.000967490000001</v>
      </c>
      <c r="AF3251" t="s">
        <v>195</v>
      </c>
    </row>
    <row r="3252" spans="1:32" ht="18" customHeight="1">
      <c r="A3252" s="22">
        <v>46195</v>
      </c>
      <c r="B3252" s="23" t="s">
        <v>330</v>
      </c>
      <c r="C3252" s="24">
        <v>657</v>
      </c>
      <c r="D3252" s="25">
        <v>0</v>
      </c>
      <c r="E3252" s="26">
        <v>0</v>
      </c>
      <c r="F3252" s="24">
        <v>0</v>
      </c>
      <c r="G3252" s="24">
        <v>0</v>
      </c>
      <c r="H3252" s="23" t="s">
        <v>214</v>
      </c>
      <c r="I3252" s="23" t="s">
        <v>214</v>
      </c>
      <c r="J3252" s="23" t="s">
        <v>214</v>
      </c>
      <c r="K3252" s="23" t="s">
        <v>154</v>
      </c>
      <c r="L3252" s="27">
        <v>0</v>
      </c>
      <c r="M3252" s="25">
        <v>4277</v>
      </c>
      <c r="N3252" s="25">
        <v>73</v>
      </c>
      <c r="O3252" s="24">
        <v>0</v>
      </c>
      <c r="P3252" s="24">
        <v>7</v>
      </c>
      <c r="Q3252" s="24">
        <v>0</v>
      </c>
      <c r="R3252" s="66"/>
      <c r="S3252" s="66"/>
      <c r="T3252" s="66"/>
      <c r="U3252" s="66"/>
      <c r="V3252" s="66"/>
      <c r="W3252" s="24"/>
      <c r="X3252" s="24"/>
      <c r="Y3252" s="24"/>
      <c r="Z3252" s="24"/>
      <c r="AA3252" s="28"/>
      <c r="AB3252" s="28"/>
      <c r="AC3252" s="28"/>
      <c r="AD3252" s="28">
        <v>0</v>
      </c>
      <c r="AE3252" s="28">
        <v>0</v>
      </c>
    </row>
    <row r="3253" spans="1:32" ht="18" customHeight="1">
      <c r="A3253" s="22">
        <v>46195</v>
      </c>
      <c r="B3253" s="23" t="s">
        <v>330</v>
      </c>
      <c r="C3253" s="24">
        <v>658</v>
      </c>
      <c r="D3253" s="25">
        <v>0</v>
      </c>
      <c r="E3253" s="26">
        <v>0</v>
      </c>
      <c r="F3253" s="24">
        <v>0</v>
      </c>
      <c r="G3253" s="24">
        <v>0</v>
      </c>
      <c r="H3253" s="23" t="s">
        <v>214</v>
      </c>
      <c r="I3253" s="23" t="s">
        <v>214</v>
      </c>
      <c r="J3253" s="23" t="s">
        <v>214</v>
      </c>
      <c r="K3253" s="23" t="s">
        <v>154</v>
      </c>
      <c r="L3253" s="27">
        <v>0</v>
      </c>
      <c r="M3253" s="25">
        <v>-91</v>
      </c>
      <c r="N3253" s="25">
        <v>-540</v>
      </c>
      <c r="O3253" s="24">
        <v>0</v>
      </c>
      <c r="P3253" s="24">
        <v>8</v>
      </c>
      <c r="Q3253" s="24">
        <v>0</v>
      </c>
      <c r="R3253" s="66"/>
      <c r="S3253" s="66"/>
      <c r="T3253" s="66"/>
      <c r="U3253" s="66"/>
      <c r="V3253" s="66"/>
      <c r="W3253" s="24"/>
      <c r="X3253" s="24"/>
      <c r="Y3253" s="24"/>
      <c r="Z3253" s="24"/>
      <c r="AA3253" s="28"/>
      <c r="AB3253" s="28"/>
      <c r="AC3253" s="28"/>
      <c r="AD3253" s="28">
        <v>0</v>
      </c>
      <c r="AE3253" s="28">
        <v>0</v>
      </c>
    </row>
    <row r="3254" spans="1:32" ht="18" customHeight="1">
      <c r="A3254" s="22">
        <v>46195</v>
      </c>
      <c r="B3254" s="23" t="s">
        <v>470</v>
      </c>
      <c r="C3254" s="24">
        <v>660</v>
      </c>
      <c r="D3254" s="25">
        <v>1557</v>
      </c>
      <c r="E3254" s="26">
        <v>-517</v>
      </c>
      <c r="F3254" s="24">
        <v>16</v>
      </c>
      <c r="G3254" s="24">
        <v>23</v>
      </c>
      <c r="H3254" s="23" t="s">
        <v>1358</v>
      </c>
      <c r="I3254" s="23" t="s">
        <v>4595</v>
      </c>
      <c r="J3254" s="23" t="s">
        <v>1193</v>
      </c>
      <c r="K3254" s="23" t="s">
        <v>154</v>
      </c>
      <c r="L3254" s="27">
        <v>0.88929999999999998</v>
      </c>
      <c r="M3254" s="25">
        <v>699</v>
      </c>
      <c r="N3254" s="25">
        <v>-655</v>
      </c>
      <c r="O3254" s="24">
        <v>0</v>
      </c>
      <c r="P3254" s="24">
        <v>0</v>
      </c>
      <c r="Q3254" s="24">
        <v>0</v>
      </c>
      <c r="R3254" s="66"/>
      <c r="S3254" s="66"/>
      <c r="T3254" s="66"/>
      <c r="U3254" s="66"/>
      <c r="V3254" s="66"/>
      <c r="W3254" s="24"/>
      <c r="X3254" s="24"/>
      <c r="Y3254" s="24"/>
      <c r="Z3254" s="24"/>
      <c r="AA3254" s="28"/>
      <c r="AB3254" s="28">
        <v>0.5</v>
      </c>
      <c r="AC3254" s="28"/>
      <c r="AD3254" s="28">
        <v>30</v>
      </c>
      <c r="AE3254" s="28">
        <v>30.000967459999998</v>
      </c>
      <c r="AF3254" t="s">
        <v>661</v>
      </c>
    </row>
    <row r="3255" spans="1:32" ht="18" customHeight="1">
      <c r="A3255" s="22">
        <v>46195</v>
      </c>
      <c r="B3255" s="23" t="s">
        <v>470</v>
      </c>
      <c r="C3255" s="24">
        <v>661</v>
      </c>
      <c r="D3255" s="25">
        <v>521</v>
      </c>
      <c r="E3255" s="26">
        <v>-695</v>
      </c>
      <c r="F3255" s="24">
        <v>1</v>
      </c>
      <c r="G3255" s="24">
        <v>3</v>
      </c>
      <c r="H3255" s="23" t="s">
        <v>2816</v>
      </c>
      <c r="I3255" s="23" t="s">
        <v>4590</v>
      </c>
      <c r="J3255" s="23" t="s">
        <v>2433</v>
      </c>
      <c r="K3255" s="23" t="s">
        <v>154</v>
      </c>
      <c r="L3255" s="27">
        <v>0.55530000000000002</v>
      </c>
      <c r="M3255" s="25">
        <v>-1105</v>
      </c>
      <c r="N3255" s="25">
        <v>-2132</v>
      </c>
      <c r="O3255" s="24">
        <v>0</v>
      </c>
      <c r="P3255" s="24">
        <v>1</v>
      </c>
      <c r="Q3255" s="24">
        <v>0</v>
      </c>
      <c r="R3255" s="66"/>
      <c r="S3255" s="66"/>
      <c r="T3255" s="66"/>
      <c r="U3255" s="66"/>
      <c r="V3255" s="66"/>
      <c r="W3255" s="24"/>
      <c r="X3255" s="24"/>
      <c r="Y3255" s="24"/>
      <c r="Z3255" s="24"/>
      <c r="AA3255" s="28"/>
      <c r="AB3255" s="28">
        <v>0.5</v>
      </c>
      <c r="AC3255" s="28"/>
      <c r="AD3255" s="28">
        <v>10</v>
      </c>
      <c r="AE3255" s="28">
        <v>10.000967449999999</v>
      </c>
      <c r="AF3255" t="s">
        <v>584</v>
      </c>
    </row>
    <row r="3256" spans="1:32" ht="18" customHeight="1">
      <c r="A3256" s="22">
        <v>46195</v>
      </c>
      <c r="B3256" s="23" t="s">
        <v>470</v>
      </c>
      <c r="C3256" s="24">
        <v>662</v>
      </c>
      <c r="D3256" s="25">
        <v>392</v>
      </c>
      <c r="E3256" s="26">
        <v>-521</v>
      </c>
      <c r="F3256" s="24">
        <v>1</v>
      </c>
      <c r="G3256" s="24">
        <v>4</v>
      </c>
      <c r="H3256" s="23" t="s">
        <v>1269</v>
      </c>
      <c r="I3256" s="23" t="s">
        <v>4596</v>
      </c>
      <c r="J3256" s="23" t="s">
        <v>3182</v>
      </c>
      <c r="K3256" s="23" t="s">
        <v>154</v>
      </c>
      <c r="L3256" s="27">
        <v>0.55700000000000005</v>
      </c>
      <c r="M3256" s="25">
        <v>-881</v>
      </c>
      <c r="N3256" s="25">
        <v>-1060</v>
      </c>
      <c r="O3256" s="24">
        <v>0</v>
      </c>
      <c r="P3256" s="24">
        <v>2</v>
      </c>
      <c r="Q3256" s="24">
        <v>0</v>
      </c>
      <c r="R3256" s="66"/>
      <c r="S3256" s="66"/>
      <c r="T3256" s="66"/>
      <c r="U3256" s="66"/>
      <c r="V3256" s="66"/>
      <c r="W3256" s="24"/>
      <c r="X3256" s="24"/>
      <c r="Y3256" s="24"/>
      <c r="Z3256" s="24"/>
      <c r="AA3256" s="28"/>
      <c r="AB3256" s="28">
        <v>0.5</v>
      </c>
      <c r="AC3256" s="28"/>
      <c r="AD3256" s="28">
        <v>10</v>
      </c>
      <c r="AE3256" s="28">
        <v>10.00096744</v>
      </c>
      <c r="AF3256" t="s">
        <v>584</v>
      </c>
    </row>
    <row r="3257" spans="1:32" ht="18" customHeight="1">
      <c r="A3257" s="22">
        <v>46195</v>
      </c>
      <c r="B3257" s="23" t="s">
        <v>171</v>
      </c>
      <c r="C3257" s="24">
        <v>663</v>
      </c>
      <c r="D3257" s="25">
        <v>2594</v>
      </c>
      <c r="E3257" s="26">
        <v>629</v>
      </c>
      <c r="F3257" s="24">
        <v>19</v>
      </c>
      <c r="G3257" s="24">
        <v>9</v>
      </c>
      <c r="H3257" s="23" t="s">
        <v>2466</v>
      </c>
      <c r="I3257" s="23" t="s">
        <v>402</v>
      </c>
      <c r="J3257" s="23" t="s">
        <v>986</v>
      </c>
      <c r="K3257" s="23" t="s">
        <v>154</v>
      </c>
      <c r="L3257" s="27">
        <v>1.0808</v>
      </c>
      <c r="M3257" s="25">
        <v>-2485</v>
      </c>
      <c r="N3257" s="25">
        <v>-1339</v>
      </c>
      <c r="O3257" s="24">
        <v>0</v>
      </c>
      <c r="P3257" s="24">
        <v>3</v>
      </c>
      <c r="Q3257" s="24">
        <v>0</v>
      </c>
      <c r="R3257" s="66"/>
      <c r="S3257" s="66"/>
      <c r="T3257" s="66"/>
      <c r="U3257" s="66"/>
      <c r="V3257" s="66"/>
      <c r="W3257" s="24"/>
      <c r="X3257" s="24"/>
      <c r="Y3257" s="24"/>
      <c r="Z3257" s="24"/>
      <c r="AA3257" s="28"/>
      <c r="AB3257" s="28">
        <v>0.5</v>
      </c>
      <c r="AC3257" s="28"/>
      <c r="AD3257" s="28">
        <v>35</v>
      </c>
      <c r="AE3257" s="28">
        <v>35.000967430000003</v>
      </c>
      <c r="AF3257" t="s">
        <v>668</v>
      </c>
    </row>
    <row r="3258" spans="1:32" ht="18" customHeight="1">
      <c r="A3258" s="22">
        <v>46195</v>
      </c>
      <c r="B3258" s="23" t="s">
        <v>171</v>
      </c>
      <c r="C3258" s="24">
        <v>665</v>
      </c>
      <c r="D3258" s="25">
        <v>1708</v>
      </c>
      <c r="E3258" s="26">
        <v>3517</v>
      </c>
      <c r="F3258" s="24">
        <v>20</v>
      </c>
      <c r="G3258" s="24">
        <v>6</v>
      </c>
      <c r="H3258" s="23" t="s">
        <v>1491</v>
      </c>
      <c r="I3258" s="23" t="s">
        <v>2490</v>
      </c>
      <c r="J3258" s="23" t="s">
        <v>2321</v>
      </c>
      <c r="K3258" s="23" t="s">
        <v>154</v>
      </c>
      <c r="L3258" s="27">
        <v>1.6863999999999999</v>
      </c>
      <c r="M3258" s="25">
        <v>2876</v>
      </c>
      <c r="N3258" s="25">
        <v>4194</v>
      </c>
      <c r="O3258" s="24">
        <v>0</v>
      </c>
      <c r="P3258" s="24">
        <v>5</v>
      </c>
      <c r="Q3258" s="24">
        <v>0</v>
      </c>
      <c r="R3258" s="66"/>
      <c r="S3258" s="66"/>
      <c r="T3258" s="66"/>
      <c r="U3258" s="66"/>
      <c r="V3258" s="66"/>
      <c r="W3258" s="24"/>
      <c r="X3258" s="24"/>
      <c r="Y3258" s="24"/>
      <c r="Z3258" s="24"/>
      <c r="AA3258" s="28"/>
      <c r="AB3258" s="28">
        <v>0.5</v>
      </c>
      <c r="AC3258" s="28"/>
      <c r="AD3258" s="28">
        <v>80</v>
      </c>
      <c r="AE3258" s="28">
        <v>80.000967419999995</v>
      </c>
      <c r="AF3258" t="s">
        <v>155</v>
      </c>
    </row>
    <row r="3259" spans="1:32" ht="18" customHeight="1">
      <c r="A3259" s="22">
        <v>46195</v>
      </c>
      <c r="B3259" s="23" t="s">
        <v>171</v>
      </c>
      <c r="C3259" s="24">
        <v>666</v>
      </c>
      <c r="D3259" s="25">
        <v>4452</v>
      </c>
      <c r="E3259" s="26">
        <v>488</v>
      </c>
      <c r="F3259" s="24">
        <v>23</v>
      </c>
      <c r="G3259" s="24">
        <v>15</v>
      </c>
      <c r="H3259" s="23" t="s">
        <v>872</v>
      </c>
      <c r="I3259" s="23" t="s">
        <v>868</v>
      </c>
      <c r="J3259" s="23" t="s">
        <v>4562</v>
      </c>
      <c r="K3259" s="23" t="s">
        <v>154</v>
      </c>
      <c r="L3259" s="27">
        <v>1.0365</v>
      </c>
      <c r="M3259" s="25">
        <v>-1817</v>
      </c>
      <c r="N3259" s="25">
        <v>-34</v>
      </c>
      <c r="O3259" s="24">
        <v>0</v>
      </c>
      <c r="P3259" s="24">
        <v>6</v>
      </c>
      <c r="Q3259" s="24">
        <v>0</v>
      </c>
      <c r="R3259" s="66"/>
      <c r="S3259" s="66"/>
      <c r="T3259" s="66"/>
      <c r="U3259" s="66"/>
      <c r="V3259" s="66"/>
      <c r="W3259" s="24"/>
      <c r="X3259" s="24"/>
      <c r="Y3259" s="24"/>
      <c r="Z3259" s="24"/>
      <c r="AA3259" s="28"/>
      <c r="AB3259" s="28">
        <v>0.6</v>
      </c>
      <c r="AC3259" s="28"/>
      <c r="AD3259" s="28">
        <v>45</v>
      </c>
      <c r="AE3259" s="28">
        <v>45.000967410000001</v>
      </c>
      <c r="AF3259" t="s">
        <v>241</v>
      </c>
    </row>
    <row r="3260" spans="1:32" ht="18" customHeight="1">
      <c r="A3260" s="22">
        <v>46195</v>
      </c>
      <c r="B3260" s="23" t="s">
        <v>179</v>
      </c>
      <c r="C3260" s="24">
        <v>667</v>
      </c>
      <c r="D3260" s="25">
        <v>2477</v>
      </c>
      <c r="E3260" s="26">
        <v>-799</v>
      </c>
      <c r="F3260" s="24">
        <v>21</v>
      </c>
      <c r="G3260" s="24">
        <v>0</v>
      </c>
      <c r="H3260" s="23" t="s">
        <v>869</v>
      </c>
      <c r="I3260" s="23" t="s">
        <v>869</v>
      </c>
      <c r="J3260" s="23" t="s">
        <v>214</v>
      </c>
      <c r="K3260" s="23" t="s">
        <v>154</v>
      </c>
      <c r="L3260" s="27">
        <v>0.89249999999999996</v>
      </c>
      <c r="M3260" s="25">
        <v>-791</v>
      </c>
      <c r="N3260" s="25">
        <v>-137</v>
      </c>
      <c r="O3260" s="24">
        <v>0</v>
      </c>
      <c r="P3260" s="24">
        <v>7</v>
      </c>
      <c r="Q3260" s="24">
        <v>0</v>
      </c>
      <c r="R3260" s="66"/>
      <c r="S3260" s="66"/>
      <c r="T3260" s="66"/>
      <c r="U3260" s="66"/>
      <c r="V3260" s="66"/>
      <c r="W3260" s="24"/>
      <c r="X3260" s="24"/>
      <c r="Y3260" s="24"/>
      <c r="Z3260" s="24"/>
      <c r="AA3260" s="28"/>
      <c r="AB3260" s="28">
        <v>0.5</v>
      </c>
      <c r="AC3260" s="28"/>
      <c r="AD3260" s="28">
        <v>30</v>
      </c>
      <c r="AE3260" s="28">
        <v>30.0009674</v>
      </c>
      <c r="AF3260" t="s">
        <v>661</v>
      </c>
    </row>
    <row r="3261" spans="1:32" ht="18" customHeight="1">
      <c r="A3261" s="22">
        <v>46195</v>
      </c>
      <c r="B3261" s="23" t="s">
        <v>179</v>
      </c>
      <c r="C3261" s="24">
        <v>668</v>
      </c>
      <c r="D3261" s="25">
        <v>1712</v>
      </c>
      <c r="E3261" s="26">
        <v>-61</v>
      </c>
      <c r="F3261" s="24">
        <v>16</v>
      </c>
      <c r="G3261" s="24">
        <v>4</v>
      </c>
      <c r="H3261" s="23" t="s">
        <v>2624</v>
      </c>
      <c r="I3261" s="23" t="s">
        <v>2145</v>
      </c>
      <c r="J3261" s="23" t="s">
        <v>3174</v>
      </c>
      <c r="K3261" s="23" t="s">
        <v>154</v>
      </c>
      <c r="L3261" s="27">
        <v>0.98809999999999998</v>
      </c>
      <c r="M3261" s="25">
        <v>-1673</v>
      </c>
      <c r="N3261" s="25">
        <v>1270</v>
      </c>
      <c r="O3261" s="24">
        <v>0</v>
      </c>
      <c r="P3261" s="24">
        <v>8</v>
      </c>
      <c r="Q3261" s="24">
        <v>0</v>
      </c>
      <c r="R3261" s="66"/>
      <c r="S3261" s="66"/>
      <c r="T3261" s="66"/>
      <c r="U3261" s="66"/>
      <c r="V3261" s="66"/>
      <c r="W3261" s="24"/>
      <c r="X3261" s="24"/>
      <c r="Y3261" s="24"/>
      <c r="Z3261" s="24"/>
      <c r="AA3261" s="28"/>
      <c r="AB3261" s="28">
        <v>0.5</v>
      </c>
      <c r="AC3261" s="28"/>
      <c r="AD3261" s="28">
        <v>40</v>
      </c>
      <c r="AE3261" s="28">
        <v>40.00096739</v>
      </c>
      <c r="AF3261" t="s">
        <v>664</v>
      </c>
    </row>
    <row r="3262" spans="1:32" ht="18" customHeight="1">
      <c r="A3262" s="22">
        <v>46195</v>
      </c>
      <c r="B3262" s="23" t="s">
        <v>179</v>
      </c>
      <c r="C3262" s="24">
        <v>670</v>
      </c>
      <c r="D3262" s="25">
        <v>1296</v>
      </c>
      <c r="E3262" s="26">
        <v>-1188</v>
      </c>
      <c r="F3262" s="24">
        <v>2</v>
      </c>
      <c r="G3262" s="24">
        <v>1</v>
      </c>
      <c r="H3262" s="23" t="s">
        <v>4597</v>
      </c>
      <c r="I3262" s="23" t="s">
        <v>4598</v>
      </c>
      <c r="J3262" s="23" t="s">
        <v>4599</v>
      </c>
      <c r="K3262" s="23" t="s">
        <v>154</v>
      </c>
      <c r="L3262" s="27">
        <v>0.69440000000000002</v>
      </c>
      <c r="M3262" s="25">
        <v>-372</v>
      </c>
      <c r="N3262" s="25">
        <v>-903</v>
      </c>
      <c r="O3262" s="24">
        <v>0</v>
      </c>
      <c r="P3262" s="24">
        <v>0</v>
      </c>
      <c r="Q3262" s="24">
        <v>0</v>
      </c>
      <c r="R3262" s="66"/>
      <c r="S3262" s="66"/>
      <c r="T3262" s="66"/>
      <c r="U3262" s="66"/>
      <c r="V3262" s="66"/>
      <c r="W3262" s="24"/>
      <c r="X3262" s="24"/>
      <c r="Y3262" s="24"/>
      <c r="Z3262" s="24"/>
      <c r="AA3262" s="28"/>
      <c r="AB3262" s="28">
        <v>0.5</v>
      </c>
      <c r="AC3262" s="28"/>
      <c r="AD3262" s="28">
        <v>30</v>
      </c>
      <c r="AE3262" s="28">
        <v>30.000967379999999</v>
      </c>
      <c r="AF3262" t="s">
        <v>661</v>
      </c>
    </row>
    <row r="3263" spans="1:32" ht="18" customHeight="1">
      <c r="A3263" s="22">
        <v>46195</v>
      </c>
      <c r="B3263" s="23" t="s">
        <v>22</v>
      </c>
      <c r="C3263" s="24">
        <v>671</v>
      </c>
      <c r="D3263" s="25">
        <v>5106</v>
      </c>
      <c r="E3263" s="26">
        <v>976</v>
      </c>
      <c r="F3263" s="24">
        <v>46</v>
      </c>
      <c r="G3263" s="24">
        <v>16</v>
      </c>
      <c r="H3263" s="23" t="s">
        <v>4600</v>
      </c>
      <c r="I3263" s="23" t="s">
        <v>3039</v>
      </c>
      <c r="J3263" s="23" t="s">
        <v>1662</v>
      </c>
      <c r="K3263" s="23" t="s">
        <v>154</v>
      </c>
      <c r="L3263" s="27">
        <v>1.0637000000000001</v>
      </c>
      <c r="M3263" s="25">
        <v>7796</v>
      </c>
      <c r="N3263" s="25">
        <v>-8842</v>
      </c>
      <c r="O3263" s="24">
        <v>0</v>
      </c>
      <c r="P3263" s="24">
        <v>1</v>
      </c>
      <c r="Q3263" s="24">
        <v>0</v>
      </c>
      <c r="R3263" s="66"/>
      <c r="S3263" s="66"/>
      <c r="T3263" s="66"/>
      <c r="U3263" s="66"/>
      <c r="V3263" s="66"/>
      <c r="W3263" s="24"/>
      <c r="X3263" s="24"/>
      <c r="Y3263" s="24"/>
      <c r="Z3263" s="24"/>
      <c r="AA3263" s="28"/>
      <c r="AB3263" s="28">
        <v>0.8</v>
      </c>
      <c r="AC3263" s="28"/>
      <c r="AD3263" s="28">
        <v>35</v>
      </c>
      <c r="AE3263" s="28">
        <v>35.000967369999998</v>
      </c>
      <c r="AF3263" t="s">
        <v>668</v>
      </c>
    </row>
    <row r="3264" spans="1:32" ht="18" customHeight="1">
      <c r="A3264" s="22">
        <v>46195</v>
      </c>
      <c r="B3264" s="23" t="s">
        <v>22</v>
      </c>
      <c r="C3264" s="24">
        <v>672</v>
      </c>
      <c r="D3264" s="25">
        <v>5270</v>
      </c>
      <c r="E3264" s="26">
        <v>-3500</v>
      </c>
      <c r="F3264" s="24">
        <v>40</v>
      </c>
      <c r="G3264" s="24">
        <v>12</v>
      </c>
      <c r="H3264" s="23" t="s">
        <v>486</v>
      </c>
      <c r="I3264" s="23" t="s">
        <v>1165</v>
      </c>
      <c r="J3264" s="23" t="s">
        <v>4601</v>
      </c>
      <c r="K3264" s="23" t="s">
        <v>154</v>
      </c>
      <c r="L3264" s="27">
        <v>0.77859999999999996</v>
      </c>
      <c r="M3264" s="25">
        <v>-2963</v>
      </c>
      <c r="N3264" s="25">
        <v>-5126</v>
      </c>
      <c r="O3264" s="24">
        <v>0</v>
      </c>
      <c r="P3264" s="24">
        <v>2</v>
      </c>
      <c r="Q3264" s="24">
        <v>0</v>
      </c>
      <c r="R3264" s="66"/>
      <c r="S3264" s="66"/>
      <c r="T3264" s="66"/>
      <c r="U3264" s="66"/>
      <c r="V3264" s="66"/>
      <c r="W3264" s="24"/>
      <c r="X3264" s="24"/>
      <c r="Y3264" s="24"/>
      <c r="Z3264" s="24"/>
      <c r="AA3264" s="28"/>
      <c r="AB3264" s="28">
        <v>0.8</v>
      </c>
      <c r="AC3264" s="28"/>
      <c r="AD3264" s="28">
        <v>30</v>
      </c>
      <c r="AE3264" s="28">
        <v>30.000967360000001</v>
      </c>
      <c r="AF3264" t="s">
        <v>661</v>
      </c>
    </row>
    <row r="3265" spans="1:32" ht="18" customHeight="1">
      <c r="A3265" s="22">
        <v>46195</v>
      </c>
      <c r="B3265" s="23" t="s">
        <v>22</v>
      </c>
      <c r="C3265" s="24">
        <v>673</v>
      </c>
      <c r="D3265" s="25">
        <v>4145</v>
      </c>
      <c r="E3265" s="26">
        <v>4318</v>
      </c>
      <c r="F3265" s="24">
        <v>59</v>
      </c>
      <c r="G3265" s="24">
        <v>24</v>
      </c>
      <c r="H3265" s="23" t="s">
        <v>4190</v>
      </c>
      <c r="I3265" s="23" t="s">
        <v>1633</v>
      </c>
      <c r="J3265" s="23" t="s">
        <v>4602</v>
      </c>
      <c r="K3265" s="23" t="s">
        <v>154</v>
      </c>
      <c r="L3265" s="27">
        <v>1.3472</v>
      </c>
      <c r="M3265" s="25">
        <v>-5846</v>
      </c>
      <c r="N3265" s="25">
        <v>-267</v>
      </c>
      <c r="O3265" s="24">
        <v>0</v>
      </c>
      <c r="P3265" s="24">
        <v>3</v>
      </c>
      <c r="Q3265" s="24">
        <v>0</v>
      </c>
      <c r="R3265" s="66"/>
      <c r="S3265" s="66"/>
      <c r="T3265" s="66"/>
      <c r="U3265" s="66"/>
      <c r="V3265" s="66"/>
      <c r="W3265" s="24"/>
      <c r="X3265" s="24"/>
      <c r="Y3265" s="24"/>
      <c r="Z3265" s="24"/>
      <c r="AA3265" s="28"/>
      <c r="AB3265" s="28">
        <v>0.6</v>
      </c>
      <c r="AC3265" s="28"/>
      <c r="AD3265" s="28">
        <v>80</v>
      </c>
      <c r="AE3265" s="28">
        <v>80.000967349999996</v>
      </c>
      <c r="AF3265" t="s">
        <v>155</v>
      </c>
    </row>
    <row r="3266" spans="1:32" ht="18" customHeight="1">
      <c r="A3266" s="22">
        <v>46195</v>
      </c>
      <c r="B3266" s="23" t="s">
        <v>22</v>
      </c>
      <c r="C3266" s="24">
        <v>675</v>
      </c>
      <c r="D3266" s="25">
        <v>3269</v>
      </c>
      <c r="E3266" s="26">
        <v>392</v>
      </c>
      <c r="F3266" s="24">
        <v>22</v>
      </c>
      <c r="G3266" s="24">
        <v>8</v>
      </c>
      <c r="H3266" s="23" t="s">
        <v>3536</v>
      </c>
      <c r="I3266" s="23" t="s">
        <v>2395</v>
      </c>
      <c r="J3266" s="23" t="s">
        <v>4303</v>
      </c>
      <c r="K3266" s="23" t="s">
        <v>154</v>
      </c>
      <c r="L3266" s="27">
        <v>1.04</v>
      </c>
      <c r="M3266" s="25">
        <v>499</v>
      </c>
      <c r="N3266" s="25">
        <v>8850</v>
      </c>
      <c r="O3266" s="24">
        <v>0</v>
      </c>
      <c r="P3266" s="24">
        <v>5</v>
      </c>
      <c r="Q3266" s="24">
        <v>0</v>
      </c>
      <c r="R3266" s="66"/>
      <c r="S3266" s="66"/>
      <c r="T3266" s="66"/>
      <c r="U3266" s="66"/>
      <c r="V3266" s="66"/>
      <c r="W3266" s="24"/>
      <c r="X3266" s="24"/>
      <c r="Y3266" s="24"/>
      <c r="Z3266" s="24"/>
      <c r="AA3266" s="28"/>
      <c r="AB3266" s="28">
        <v>0.6</v>
      </c>
      <c r="AC3266" s="28"/>
      <c r="AD3266" s="28">
        <v>35</v>
      </c>
      <c r="AE3266" s="28">
        <v>35.000967340000003</v>
      </c>
      <c r="AF3266" t="s">
        <v>668</v>
      </c>
    </row>
    <row r="3267" spans="1:32" ht="18" customHeight="1">
      <c r="A3267" s="22">
        <v>46195</v>
      </c>
      <c r="B3267" s="23" t="s">
        <v>22</v>
      </c>
      <c r="C3267" s="24">
        <v>676</v>
      </c>
      <c r="D3267" s="25">
        <v>4814</v>
      </c>
      <c r="E3267" s="26">
        <v>-2096</v>
      </c>
      <c r="F3267" s="24">
        <v>37</v>
      </c>
      <c r="G3267" s="24">
        <v>10</v>
      </c>
      <c r="H3267" s="23" t="s">
        <v>1258</v>
      </c>
      <c r="I3267" s="23" t="s">
        <v>2332</v>
      </c>
      <c r="J3267" s="23" t="s">
        <v>4603</v>
      </c>
      <c r="K3267" s="23" t="s">
        <v>154</v>
      </c>
      <c r="L3267" s="27">
        <v>0.85489999999999999</v>
      </c>
      <c r="M3267" s="25">
        <v>4967</v>
      </c>
      <c r="N3267" s="25">
        <v>-14</v>
      </c>
      <c r="O3267" s="24">
        <v>0</v>
      </c>
      <c r="P3267" s="24">
        <v>6</v>
      </c>
      <c r="Q3267" s="24">
        <v>0</v>
      </c>
      <c r="R3267" s="66"/>
      <c r="S3267" s="66"/>
      <c r="T3267" s="66"/>
      <c r="U3267" s="66"/>
      <c r="V3267" s="66"/>
      <c r="W3267" s="24"/>
      <c r="X3267" s="24"/>
      <c r="Y3267" s="24"/>
      <c r="Z3267" s="24"/>
      <c r="AA3267" s="28"/>
      <c r="AB3267" s="28">
        <v>0.6</v>
      </c>
      <c r="AC3267" s="28"/>
      <c r="AD3267" s="28">
        <v>40</v>
      </c>
      <c r="AE3267" s="28">
        <v>40.000967330000002</v>
      </c>
      <c r="AF3267" t="s">
        <v>664</v>
      </c>
    </row>
    <row r="3268" spans="1:32" ht="18" customHeight="1">
      <c r="A3268" s="22">
        <v>46195</v>
      </c>
      <c r="B3268" s="23" t="s">
        <v>22</v>
      </c>
      <c r="C3268" s="24">
        <v>677</v>
      </c>
      <c r="D3268" s="25">
        <v>3619</v>
      </c>
      <c r="E3268" s="26">
        <v>3085</v>
      </c>
      <c r="F3268" s="24">
        <v>54</v>
      </c>
      <c r="G3268" s="24">
        <v>20</v>
      </c>
      <c r="H3268" s="23" t="s">
        <v>4184</v>
      </c>
      <c r="I3268" s="23" t="s">
        <v>3246</v>
      </c>
      <c r="J3268" s="23" t="s">
        <v>1360</v>
      </c>
      <c r="K3268" s="23" t="s">
        <v>154</v>
      </c>
      <c r="L3268" s="27">
        <v>1.2841</v>
      </c>
      <c r="M3268" s="25">
        <v>-983</v>
      </c>
      <c r="N3268" s="25">
        <v>3022</v>
      </c>
      <c r="O3268" s="24">
        <v>0</v>
      </c>
      <c r="P3268" s="24">
        <v>7</v>
      </c>
      <c r="Q3268" s="24">
        <v>0</v>
      </c>
      <c r="R3268" s="66"/>
      <c r="S3268" s="66"/>
      <c r="T3268" s="66"/>
      <c r="U3268" s="66"/>
      <c r="V3268" s="66"/>
      <c r="W3268" s="24"/>
      <c r="X3268" s="24"/>
      <c r="Y3268" s="24"/>
      <c r="Z3268" s="24"/>
      <c r="AA3268" s="28"/>
      <c r="AB3268" s="28">
        <v>0.6</v>
      </c>
      <c r="AC3268" s="28"/>
      <c r="AD3268" s="28">
        <v>80</v>
      </c>
      <c r="AE3268" s="28">
        <v>80.000967320000001</v>
      </c>
      <c r="AF3268" t="s">
        <v>155</v>
      </c>
    </row>
    <row r="3269" spans="1:32" ht="18" customHeight="1">
      <c r="A3269" s="22">
        <v>46195</v>
      </c>
      <c r="B3269" s="23" t="s">
        <v>20</v>
      </c>
      <c r="C3269" s="24">
        <v>678</v>
      </c>
      <c r="D3269" s="25">
        <v>1204</v>
      </c>
      <c r="E3269" s="26">
        <v>-55</v>
      </c>
      <c r="F3269" s="24">
        <v>13</v>
      </c>
      <c r="G3269" s="24">
        <v>5</v>
      </c>
      <c r="H3269" s="23" t="s">
        <v>309</v>
      </c>
      <c r="I3269" s="23" t="s">
        <v>2466</v>
      </c>
      <c r="J3269" s="23" t="s">
        <v>1660</v>
      </c>
      <c r="K3269" s="23" t="s">
        <v>154</v>
      </c>
      <c r="L3269" s="27">
        <v>0.98480000000000001</v>
      </c>
      <c r="M3269" s="25">
        <v>-458</v>
      </c>
      <c r="N3269" s="25">
        <v>2282</v>
      </c>
      <c r="O3269" s="24">
        <v>0</v>
      </c>
      <c r="P3269" s="24">
        <v>8</v>
      </c>
      <c r="Q3269" s="24">
        <v>0</v>
      </c>
      <c r="R3269" s="66"/>
      <c r="S3269" s="66"/>
      <c r="T3269" s="66"/>
      <c r="U3269" s="66"/>
      <c r="V3269" s="66"/>
      <c r="W3269" s="24"/>
      <c r="X3269" s="24"/>
      <c r="Y3269" s="24"/>
      <c r="Z3269" s="24"/>
      <c r="AA3269" s="28"/>
      <c r="AB3269" s="28">
        <v>0.5</v>
      </c>
      <c r="AC3269" s="28"/>
      <c r="AD3269" s="28">
        <v>40</v>
      </c>
      <c r="AE3269" s="28">
        <v>40.00096731</v>
      </c>
      <c r="AF3269" t="s">
        <v>664</v>
      </c>
    </row>
    <row r="3270" spans="1:32" ht="18" customHeight="1">
      <c r="A3270" s="22">
        <v>46195</v>
      </c>
      <c r="B3270" s="23" t="s">
        <v>20</v>
      </c>
      <c r="C3270" s="24">
        <v>680</v>
      </c>
      <c r="D3270" s="25">
        <v>2692</v>
      </c>
      <c r="E3270" s="26">
        <v>2369</v>
      </c>
      <c r="F3270" s="24">
        <v>33</v>
      </c>
      <c r="G3270" s="24">
        <v>8</v>
      </c>
      <c r="H3270" s="23" t="s">
        <v>1491</v>
      </c>
      <c r="I3270" s="23" t="s">
        <v>943</v>
      </c>
      <c r="J3270" s="23" t="s">
        <v>4604</v>
      </c>
      <c r="K3270" s="23" t="s">
        <v>154</v>
      </c>
      <c r="L3270" s="27">
        <v>1.2932999999999999</v>
      </c>
      <c r="M3270" s="25">
        <v>-133</v>
      </c>
      <c r="N3270" s="25">
        <v>-1397</v>
      </c>
      <c r="O3270" s="24">
        <v>0</v>
      </c>
      <c r="P3270" s="24">
        <v>0</v>
      </c>
      <c r="Q3270" s="24">
        <v>0</v>
      </c>
      <c r="R3270" s="66"/>
      <c r="S3270" s="66"/>
      <c r="T3270" s="66"/>
      <c r="U3270" s="66"/>
      <c r="V3270" s="66"/>
      <c r="W3270" s="24"/>
      <c r="X3270" s="24"/>
      <c r="Y3270" s="24"/>
      <c r="Z3270" s="24"/>
      <c r="AA3270" s="28"/>
      <c r="AB3270" s="28">
        <v>0.5</v>
      </c>
      <c r="AC3270" s="28"/>
      <c r="AD3270" s="28">
        <v>70</v>
      </c>
      <c r="AE3270" s="28">
        <v>70.000967299999999</v>
      </c>
      <c r="AF3270" t="s">
        <v>178</v>
      </c>
    </row>
    <row r="3271" spans="1:32" ht="18" customHeight="1">
      <c r="A3271" s="22">
        <v>46195</v>
      </c>
      <c r="B3271" s="23" t="s">
        <v>20</v>
      </c>
      <c r="C3271" s="24">
        <v>681</v>
      </c>
      <c r="D3271" s="25">
        <v>861</v>
      </c>
      <c r="E3271" s="26">
        <v>-966</v>
      </c>
      <c r="F3271" s="24">
        <v>3</v>
      </c>
      <c r="G3271" s="24">
        <v>3</v>
      </c>
      <c r="H3271" s="23" t="s">
        <v>3968</v>
      </c>
      <c r="I3271" s="23" t="s">
        <v>319</v>
      </c>
      <c r="J3271" s="23" t="s">
        <v>319</v>
      </c>
      <c r="K3271" s="23" t="s">
        <v>154</v>
      </c>
      <c r="L3271" s="27">
        <v>0.626</v>
      </c>
      <c r="M3271" s="25">
        <v>-1200</v>
      </c>
      <c r="N3271" s="25">
        <v>-1393</v>
      </c>
      <c r="O3271" s="24">
        <v>0</v>
      </c>
      <c r="P3271" s="24">
        <v>1</v>
      </c>
      <c r="Q3271" s="24">
        <v>0</v>
      </c>
      <c r="R3271" s="66"/>
      <c r="S3271" s="66"/>
      <c r="T3271" s="66"/>
      <c r="U3271" s="66"/>
      <c r="V3271" s="66"/>
      <c r="W3271" s="24"/>
      <c r="X3271" s="24"/>
      <c r="Y3271" s="24"/>
      <c r="Z3271" s="24"/>
      <c r="AA3271" s="28"/>
      <c r="AB3271" s="28">
        <v>0.5</v>
      </c>
      <c r="AC3271" s="28"/>
      <c r="AD3271" s="28">
        <v>10</v>
      </c>
      <c r="AE3271" s="28">
        <v>10.00096729</v>
      </c>
      <c r="AF3271" t="s">
        <v>584</v>
      </c>
    </row>
    <row r="3272" spans="1:32" ht="18" customHeight="1">
      <c r="A3272" s="22">
        <v>46195</v>
      </c>
      <c r="B3272" s="23" t="s">
        <v>20</v>
      </c>
      <c r="C3272" s="24">
        <v>682</v>
      </c>
      <c r="D3272" s="25">
        <v>2114</v>
      </c>
      <c r="E3272" s="26">
        <v>-2290</v>
      </c>
      <c r="F3272" s="24">
        <v>10</v>
      </c>
      <c r="G3272" s="24">
        <v>5</v>
      </c>
      <c r="H3272" s="23" t="s">
        <v>3143</v>
      </c>
      <c r="I3272" s="23" t="s">
        <v>3798</v>
      </c>
      <c r="J3272" s="23" t="s">
        <v>4605</v>
      </c>
      <c r="K3272" s="23" t="s">
        <v>154</v>
      </c>
      <c r="L3272" s="27">
        <v>0.63890000000000002</v>
      </c>
      <c r="M3272" s="25">
        <v>-815</v>
      </c>
      <c r="N3272" s="25">
        <v>1191</v>
      </c>
      <c r="O3272" s="24">
        <v>0</v>
      </c>
      <c r="P3272" s="24">
        <v>2</v>
      </c>
      <c r="Q3272" s="24">
        <v>0</v>
      </c>
      <c r="R3272" s="66"/>
      <c r="S3272" s="66"/>
      <c r="T3272" s="66"/>
      <c r="U3272" s="66"/>
      <c r="V3272" s="66"/>
      <c r="W3272" s="24"/>
      <c r="X3272" s="24"/>
      <c r="Y3272" s="24"/>
      <c r="Z3272" s="24"/>
      <c r="AA3272" s="28"/>
      <c r="AB3272" s="28">
        <v>0.5</v>
      </c>
      <c r="AC3272" s="28"/>
      <c r="AD3272" s="28">
        <v>30</v>
      </c>
      <c r="AE3272" s="28">
        <v>30.000967280000001</v>
      </c>
      <c r="AF3272" t="s">
        <v>661</v>
      </c>
    </row>
    <row r="3273" spans="1:32" ht="18" customHeight="1">
      <c r="A3273" s="22">
        <v>46195</v>
      </c>
      <c r="B3273" s="23" t="s">
        <v>387</v>
      </c>
      <c r="C3273" s="24">
        <v>683</v>
      </c>
      <c r="D3273" s="25">
        <v>282</v>
      </c>
      <c r="E3273" s="26">
        <v>-414</v>
      </c>
      <c r="F3273" s="24">
        <v>0</v>
      </c>
      <c r="G3273" s="24">
        <v>1</v>
      </c>
      <c r="H3273" s="23" t="s">
        <v>2097</v>
      </c>
      <c r="I3273" s="23" t="s">
        <v>214</v>
      </c>
      <c r="J3273" s="23" t="s">
        <v>2097</v>
      </c>
      <c r="K3273" s="23" t="s">
        <v>154</v>
      </c>
      <c r="L3273" s="27">
        <v>0.51060000000000005</v>
      </c>
      <c r="M3273" s="25">
        <v>450</v>
      </c>
      <c r="N3273" s="25">
        <v>-1407</v>
      </c>
      <c r="O3273" s="24">
        <v>0</v>
      </c>
      <c r="P3273" s="24">
        <v>3</v>
      </c>
      <c r="Q3273" s="24">
        <v>0</v>
      </c>
      <c r="R3273" s="66"/>
      <c r="S3273" s="66"/>
      <c r="T3273" s="66"/>
      <c r="U3273" s="66"/>
      <c r="V3273" s="66"/>
      <c r="W3273" s="24"/>
      <c r="X3273" s="24"/>
      <c r="Y3273" s="24"/>
      <c r="Z3273" s="24"/>
      <c r="AA3273" s="28"/>
      <c r="AB3273" s="28">
        <v>0.5</v>
      </c>
      <c r="AC3273" s="28"/>
      <c r="AD3273" s="28">
        <v>10</v>
      </c>
      <c r="AE3273" s="28">
        <v>10.00096727</v>
      </c>
      <c r="AF3273" t="s">
        <v>584</v>
      </c>
    </row>
    <row r="3274" spans="1:32" ht="18" customHeight="1">
      <c r="A3274" s="22">
        <v>46195</v>
      </c>
      <c r="B3274" s="23" t="s">
        <v>387</v>
      </c>
      <c r="C3274" s="24">
        <v>685</v>
      </c>
      <c r="D3274" s="25">
        <v>1558</v>
      </c>
      <c r="E3274" s="26">
        <v>-1170</v>
      </c>
      <c r="F3274" s="24">
        <v>8</v>
      </c>
      <c r="G3274" s="24">
        <v>11</v>
      </c>
      <c r="H3274" s="23" t="s">
        <v>4606</v>
      </c>
      <c r="I3274" s="23" t="s">
        <v>1222</v>
      </c>
      <c r="J3274" s="23" t="s">
        <v>4607</v>
      </c>
      <c r="K3274" s="23" t="s">
        <v>154</v>
      </c>
      <c r="L3274" s="27">
        <v>0.74970000000000003</v>
      </c>
      <c r="M3274" s="25">
        <v>-608</v>
      </c>
      <c r="N3274" s="25">
        <v>5388</v>
      </c>
      <c r="O3274" s="24">
        <v>0</v>
      </c>
      <c r="P3274" s="24">
        <v>5</v>
      </c>
      <c r="Q3274" s="24">
        <v>0</v>
      </c>
      <c r="R3274" s="66"/>
      <c r="S3274" s="66"/>
      <c r="T3274" s="66"/>
      <c r="U3274" s="66"/>
      <c r="V3274" s="66"/>
      <c r="W3274" s="24"/>
      <c r="X3274" s="24"/>
      <c r="Y3274" s="24"/>
      <c r="Z3274" s="24"/>
      <c r="AA3274" s="28"/>
      <c r="AB3274" s="28">
        <v>0.5</v>
      </c>
      <c r="AC3274" s="28"/>
      <c r="AD3274" s="28">
        <v>30</v>
      </c>
      <c r="AE3274" s="28">
        <v>30.000967259999999</v>
      </c>
      <c r="AF3274" t="s">
        <v>661</v>
      </c>
    </row>
    <row r="3275" spans="1:32" ht="18" customHeight="1">
      <c r="A3275" s="22">
        <v>46195</v>
      </c>
      <c r="B3275" s="23" t="s">
        <v>49</v>
      </c>
      <c r="C3275" s="24">
        <v>686</v>
      </c>
      <c r="D3275" s="25">
        <v>1284</v>
      </c>
      <c r="E3275" s="26">
        <v>-988</v>
      </c>
      <c r="F3275" s="24">
        <v>9</v>
      </c>
      <c r="G3275" s="24">
        <v>3</v>
      </c>
      <c r="H3275" s="23" t="s">
        <v>2145</v>
      </c>
      <c r="I3275" s="23" t="s">
        <v>1392</v>
      </c>
      <c r="J3275" s="23" t="s">
        <v>3174</v>
      </c>
      <c r="K3275" s="23" t="s">
        <v>154</v>
      </c>
      <c r="L3275" s="27">
        <v>0.74350000000000005</v>
      </c>
      <c r="M3275" s="25">
        <v>4048</v>
      </c>
      <c r="N3275" s="25">
        <v>563</v>
      </c>
      <c r="O3275" s="24">
        <v>0</v>
      </c>
      <c r="P3275" s="24">
        <v>6</v>
      </c>
      <c r="Q3275" s="24">
        <v>0</v>
      </c>
      <c r="R3275" s="66"/>
      <c r="S3275" s="66"/>
      <c r="T3275" s="66"/>
      <c r="U3275" s="66"/>
      <c r="V3275" s="66"/>
      <c r="W3275" s="24"/>
      <c r="X3275" s="24"/>
      <c r="Y3275" s="24"/>
      <c r="Z3275" s="24"/>
      <c r="AA3275" s="28"/>
      <c r="AB3275" s="28">
        <v>0.5</v>
      </c>
      <c r="AC3275" s="28"/>
      <c r="AD3275" s="28">
        <v>40</v>
      </c>
      <c r="AE3275" s="28">
        <v>40.000967250000002</v>
      </c>
      <c r="AF3275" t="s">
        <v>664</v>
      </c>
    </row>
    <row r="3276" spans="1:32" ht="18" customHeight="1">
      <c r="A3276" s="22">
        <v>46195</v>
      </c>
      <c r="B3276" s="23" t="s">
        <v>49</v>
      </c>
      <c r="C3276" s="24">
        <v>687</v>
      </c>
      <c r="D3276" s="25">
        <v>813</v>
      </c>
      <c r="E3276" s="26">
        <v>-404</v>
      </c>
      <c r="F3276" s="24">
        <v>7</v>
      </c>
      <c r="G3276" s="24">
        <v>5</v>
      </c>
      <c r="H3276" s="23" t="s">
        <v>1028</v>
      </c>
      <c r="I3276" s="23" t="s">
        <v>3102</v>
      </c>
      <c r="J3276" s="23" t="s">
        <v>250</v>
      </c>
      <c r="K3276" s="23" t="s">
        <v>154</v>
      </c>
      <c r="L3276" s="27">
        <v>0.83440000000000003</v>
      </c>
      <c r="M3276" s="25">
        <v>-1175</v>
      </c>
      <c r="N3276" s="25">
        <v>1233</v>
      </c>
      <c r="O3276" s="24">
        <v>0</v>
      </c>
      <c r="P3276" s="24">
        <v>7</v>
      </c>
      <c r="Q3276" s="24">
        <v>0</v>
      </c>
      <c r="R3276" s="66"/>
      <c r="S3276" s="66"/>
      <c r="T3276" s="66"/>
      <c r="U3276" s="66"/>
      <c r="V3276" s="66"/>
      <c r="W3276" s="24"/>
      <c r="X3276" s="24"/>
      <c r="Y3276" s="24"/>
      <c r="Z3276" s="24"/>
      <c r="AA3276" s="28"/>
      <c r="AB3276" s="28">
        <v>0.5</v>
      </c>
      <c r="AC3276" s="28"/>
      <c r="AD3276" s="28">
        <v>10</v>
      </c>
      <c r="AE3276" s="28">
        <v>10.00096724</v>
      </c>
      <c r="AF3276" t="s">
        <v>584</v>
      </c>
    </row>
    <row r="3277" spans="1:32" ht="18" customHeight="1">
      <c r="A3277" s="22">
        <v>46195</v>
      </c>
      <c r="B3277" s="23" t="s">
        <v>20</v>
      </c>
      <c r="C3277" s="24">
        <v>688</v>
      </c>
      <c r="D3277" s="25">
        <v>1368</v>
      </c>
      <c r="E3277" s="26">
        <v>-1543</v>
      </c>
      <c r="F3277" s="24">
        <v>5</v>
      </c>
      <c r="G3277" s="24">
        <v>3</v>
      </c>
      <c r="H3277" s="23" t="s">
        <v>935</v>
      </c>
      <c r="I3277" s="23" t="s">
        <v>4608</v>
      </c>
      <c r="J3277" s="23" t="s">
        <v>1764</v>
      </c>
      <c r="K3277" s="23" t="s">
        <v>154</v>
      </c>
      <c r="L3277" s="27">
        <v>0.624</v>
      </c>
      <c r="M3277" s="25">
        <v>-1519</v>
      </c>
      <c r="N3277" s="25">
        <v>-945</v>
      </c>
      <c r="O3277" s="24">
        <v>0</v>
      </c>
      <c r="P3277" s="24">
        <v>8</v>
      </c>
      <c r="Q3277" s="24">
        <v>0</v>
      </c>
      <c r="R3277" s="66"/>
      <c r="S3277" s="66"/>
      <c r="T3277" s="66"/>
      <c r="U3277" s="66"/>
      <c r="V3277" s="66"/>
      <c r="W3277" s="24"/>
      <c r="X3277" s="24"/>
      <c r="Y3277" s="24"/>
      <c r="Z3277" s="24"/>
      <c r="AA3277" s="28"/>
      <c r="AB3277" s="28">
        <v>0.5</v>
      </c>
      <c r="AC3277" s="28"/>
      <c r="AD3277" s="28">
        <v>40</v>
      </c>
      <c r="AE3277" s="28">
        <v>40.000967230000001</v>
      </c>
      <c r="AF3277" t="s">
        <v>664</v>
      </c>
    </row>
    <row r="3278" spans="1:32" ht="18" customHeight="1">
      <c r="A3278" s="22">
        <v>46195</v>
      </c>
      <c r="B3278" s="23" t="s">
        <v>20</v>
      </c>
      <c r="C3278" s="24">
        <v>700</v>
      </c>
      <c r="D3278" s="25">
        <v>999</v>
      </c>
      <c r="E3278" s="26">
        <v>6156</v>
      </c>
      <c r="F3278" s="24">
        <v>29</v>
      </c>
      <c r="G3278" s="24">
        <v>5</v>
      </c>
      <c r="H3278" s="23" t="s">
        <v>2295</v>
      </c>
      <c r="I3278" s="23" t="s">
        <v>4609</v>
      </c>
      <c r="J3278" s="23" t="s">
        <v>1961</v>
      </c>
      <c r="K3278" s="23" t="s">
        <v>154</v>
      </c>
      <c r="L3278" s="27">
        <v>3.0541</v>
      </c>
      <c r="M3278" s="25">
        <v>-1261</v>
      </c>
      <c r="N3278" s="25">
        <v>-509</v>
      </c>
      <c r="O3278" s="24">
        <v>0</v>
      </c>
      <c r="P3278" s="24">
        <v>0</v>
      </c>
      <c r="Q3278" s="24">
        <v>0</v>
      </c>
      <c r="R3278" s="66"/>
      <c r="S3278" s="66"/>
      <c r="T3278" s="66"/>
      <c r="U3278" s="66"/>
      <c r="V3278" s="66"/>
      <c r="W3278" s="24"/>
      <c r="X3278" s="24"/>
      <c r="Y3278" s="24"/>
      <c r="Z3278" s="24"/>
      <c r="AA3278" s="28"/>
      <c r="AB3278" s="28">
        <v>0.5</v>
      </c>
      <c r="AC3278" s="28"/>
      <c r="AD3278" s="28">
        <v>0</v>
      </c>
      <c r="AE3278" s="28">
        <v>0</v>
      </c>
    </row>
    <row r="3279" spans="1:32" ht="18" customHeight="1">
      <c r="A3279" s="22">
        <v>46195</v>
      </c>
      <c r="B3279" s="23" t="s">
        <v>20</v>
      </c>
      <c r="C3279" s="24">
        <v>701</v>
      </c>
      <c r="D3279" s="25">
        <v>1169</v>
      </c>
      <c r="E3279" s="26">
        <v>4864</v>
      </c>
      <c r="F3279" s="24">
        <v>39</v>
      </c>
      <c r="G3279" s="24">
        <v>5</v>
      </c>
      <c r="H3279" s="23" t="s">
        <v>4610</v>
      </c>
      <c r="I3279" s="23" t="s">
        <v>1484</v>
      </c>
      <c r="J3279" s="23" t="s">
        <v>716</v>
      </c>
      <c r="K3279" s="23" t="s">
        <v>154</v>
      </c>
      <c r="L3279" s="27">
        <v>2.3868999999999998</v>
      </c>
      <c r="M3279" s="25">
        <v>-1717</v>
      </c>
      <c r="N3279" s="25">
        <v>5542</v>
      </c>
      <c r="O3279" s="24">
        <v>0</v>
      </c>
      <c r="P3279" s="24">
        <v>1</v>
      </c>
      <c r="Q3279" s="24">
        <v>0</v>
      </c>
      <c r="R3279" s="66"/>
      <c r="S3279" s="66"/>
      <c r="T3279" s="66"/>
      <c r="U3279" s="66"/>
      <c r="V3279" s="66"/>
      <c r="W3279" s="24"/>
      <c r="X3279" s="24"/>
      <c r="Y3279" s="24"/>
      <c r="Z3279" s="24"/>
      <c r="AA3279" s="28"/>
      <c r="AB3279" s="28">
        <v>0.5</v>
      </c>
      <c r="AC3279" s="28"/>
      <c r="AD3279" s="28">
        <v>80</v>
      </c>
      <c r="AE3279" s="28">
        <v>80.000967209999999</v>
      </c>
      <c r="AF3279" t="s">
        <v>155</v>
      </c>
    </row>
    <row r="3280" spans="1:32" ht="18" customHeight="1">
      <c r="A3280" s="22">
        <v>46195</v>
      </c>
      <c r="B3280" s="23" t="s">
        <v>20</v>
      </c>
      <c r="C3280" s="24">
        <v>702</v>
      </c>
      <c r="D3280" s="25">
        <v>2310</v>
      </c>
      <c r="E3280" s="26">
        <v>2061</v>
      </c>
      <c r="F3280" s="24">
        <v>38</v>
      </c>
      <c r="G3280" s="24">
        <v>9</v>
      </c>
      <c r="H3280" s="23" t="s">
        <v>1301</v>
      </c>
      <c r="I3280" s="23" t="s">
        <v>2066</v>
      </c>
      <c r="J3280" s="23" t="s">
        <v>3158</v>
      </c>
      <c r="K3280" s="23" t="s">
        <v>154</v>
      </c>
      <c r="L3280" s="27">
        <v>1.2974000000000001</v>
      </c>
      <c r="M3280" s="25">
        <v>2234</v>
      </c>
      <c r="N3280" s="25">
        <v>-1188</v>
      </c>
      <c r="O3280" s="24">
        <v>0</v>
      </c>
      <c r="P3280" s="24">
        <v>2</v>
      </c>
      <c r="Q3280" s="24">
        <v>0</v>
      </c>
      <c r="R3280" s="66"/>
      <c r="S3280" s="66"/>
      <c r="T3280" s="66"/>
      <c r="U3280" s="66"/>
      <c r="V3280" s="66"/>
      <c r="W3280" s="24"/>
      <c r="X3280" s="24"/>
      <c r="Y3280" s="24"/>
      <c r="Z3280" s="24"/>
      <c r="AA3280" s="28"/>
      <c r="AB3280" s="28">
        <v>0.5</v>
      </c>
      <c r="AC3280" s="28"/>
      <c r="AD3280" s="28">
        <v>70</v>
      </c>
      <c r="AE3280" s="28">
        <v>70.000967200000005</v>
      </c>
      <c r="AF3280" t="s">
        <v>178</v>
      </c>
    </row>
    <row r="3281" spans="1:32" ht="18" customHeight="1">
      <c r="A3281" s="22">
        <v>46195</v>
      </c>
      <c r="B3281" s="23" t="s">
        <v>38</v>
      </c>
      <c r="C3281" s="24">
        <v>703</v>
      </c>
      <c r="D3281" s="25">
        <v>338</v>
      </c>
      <c r="E3281" s="26">
        <v>-376</v>
      </c>
      <c r="F3281" s="24">
        <v>1</v>
      </c>
      <c r="G3281" s="24">
        <v>1</v>
      </c>
      <c r="H3281" s="23" t="s">
        <v>715</v>
      </c>
      <c r="I3281" s="23" t="s">
        <v>4530</v>
      </c>
      <c r="J3281" s="23" t="s">
        <v>4530</v>
      </c>
      <c r="K3281" s="23" t="s">
        <v>154</v>
      </c>
      <c r="L3281" s="27">
        <v>0.62919999999999998</v>
      </c>
      <c r="M3281" s="25">
        <v>-5208</v>
      </c>
      <c r="N3281" s="25">
        <v>7427</v>
      </c>
      <c r="O3281" s="24">
        <v>0</v>
      </c>
      <c r="P3281" s="24">
        <v>3</v>
      </c>
      <c r="Q3281" s="24">
        <v>0</v>
      </c>
      <c r="R3281" s="66"/>
      <c r="S3281" s="66"/>
      <c r="T3281" s="66"/>
      <c r="U3281" s="66"/>
      <c r="V3281" s="66"/>
      <c r="W3281" s="24"/>
      <c r="X3281" s="24"/>
      <c r="Y3281" s="24"/>
      <c r="Z3281" s="24"/>
      <c r="AA3281" s="28"/>
      <c r="AB3281" s="28">
        <v>0.5</v>
      </c>
      <c r="AC3281" s="28"/>
      <c r="AD3281" s="28">
        <v>10</v>
      </c>
      <c r="AE3281" s="28">
        <v>10.000967190000001</v>
      </c>
      <c r="AF3281" t="s">
        <v>584</v>
      </c>
    </row>
    <row r="3282" spans="1:32" ht="18" customHeight="1">
      <c r="A3282" s="22">
        <v>46195</v>
      </c>
      <c r="B3282" s="23" t="s">
        <v>38</v>
      </c>
      <c r="C3282" s="24">
        <v>705</v>
      </c>
      <c r="D3282" s="25">
        <v>1629</v>
      </c>
      <c r="E3282" s="26">
        <v>-1194</v>
      </c>
      <c r="F3282" s="24">
        <v>7</v>
      </c>
      <c r="G3282" s="24">
        <v>6</v>
      </c>
      <c r="H3282" s="23" t="s">
        <v>260</v>
      </c>
      <c r="I3282" s="23" t="s">
        <v>787</v>
      </c>
      <c r="J3282" s="23" t="s">
        <v>3551</v>
      </c>
      <c r="K3282" s="23" t="s">
        <v>154</v>
      </c>
      <c r="L3282" s="27">
        <v>0.75570000000000004</v>
      </c>
      <c r="M3282" s="25">
        <v>-871</v>
      </c>
      <c r="N3282" s="25">
        <v>-284</v>
      </c>
      <c r="O3282" s="24">
        <v>0</v>
      </c>
      <c r="P3282" s="24">
        <v>5</v>
      </c>
      <c r="Q3282" s="24">
        <v>0</v>
      </c>
      <c r="R3282" s="66"/>
      <c r="S3282" s="66"/>
      <c r="T3282" s="66"/>
      <c r="U3282" s="66"/>
      <c r="V3282" s="66"/>
      <c r="W3282" s="24"/>
      <c r="X3282" s="24"/>
      <c r="Y3282" s="24"/>
      <c r="Z3282" s="24"/>
      <c r="AA3282" s="28"/>
      <c r="AB3282" s="28">
        <v>0.5</v>
      </c>
      <c r="AC3282" s="28"/>
      <c r="AD3282" s="28">
        <v>30</v>
      </c>
      <c r="AE3282" s="28">
        <v>30.00096718</v>
      </c>
      <c r="AF3282" t="s">
        <v>661</v>
      </c>
    </row>
    <row r="3283" spans="1:32" ht="18" customHeight="1">
      <c r="A3283" s="22">
        <v>46195</v>
      </c>
      <c r="B3283" s="23" t="s">
        <v>38</v>
      </c>
      <c r="C3283" s="24">
        <v>706</v>
      </c>
      <c r="D3283" s="25">
        <v>368</v>
      </c>
      <c r="E3283" s="26">
        <v>-209</v>
      </c>
      <c r="F3283" s="24">
        <v>2</v>
      </c>
      <c r="G3283" s="24">
        <v>1</v>
      </c>
      <c r="H3283" s="23" t="s">
        <v>3710</v>
      </c>
      <c r="I3283" s="23" t="s">
        <v>1239</v>
      </c>
      <c r="J3283" s="23" t="s">
        <v>1036</v>
      </c>
      <c r="K3283" s="23" t="s">
        <v>154</v>
      </c>
      <c r="L3283" s="27">
        <v>0.81069999999999998</v>
      </c>
      <c r="M3283" s="25">
        <v>-1815</v>
      </c>
      <c r="N3283" s="25">
        <v>5494</v>
      </c>
      <c r="O3283" s="24">
        <v>0</v>
      </c>
      <c r="P3283" s="24">
        <v>6</v>
      </c>
      <c r="Q3283" s="24">
        <v>0</v>
      </c>
      <c r="R3283" s="66"/>
      <c r="S3283" s="66"/>
      <c r="T3283" s="66"/>
      <c r="U3283" s="66"/>
      <c r="V3283" s="66"/>
      <c r="W3283" s="24"/>
      <c r="X3283" s="24"/>
      <c r="Y3283" s="24"/>
      <c r="Z3283" s="24"/>
      <c r="AA3283" s="28"/>
      <c r="AB3283" s="28">
        <v>0.5</v>
      </c>
      <c r="AC3283" s="28"/>
      <c r="AD3283" s="28">
        <v>20</v>
      </c>
      <c r="AE3283" s="28">
        <v>20.000967169999999</v>
      </c>
      <c r="AF3283" t="s">
        <v>590</v>
      </c>
    </row>
    <row r="3284" spans="1:32" ht="18" customHeight="1">
      <c r="A3284" s="22">
        <v>46195</v>
      </c>
      <c r="B3284" s="23" t="s">
        <v>38</v>
      </c>
      <c r="C3284" s="24">
        <v>707</v>
      </c>
      <c r="D3284" s="25">
        <v>3147</v>
      </c>
      <c r="E3284" s="26">
        <v>-1885</v>
      </c>
      <c r="F3284" s="24">
        <v>13</v>
      </c>
      <c r="G3284" s="24">
        <v>14</v>
      </c>
      <c r="H3284" s="23" t="s">
        <v>3095</v>
      </c>
      <c r="I3284" s="23" t="s">
        <v>4611</v>
      </c>
      <c r="J3284" s="23" t="s">
        <v>765</v>
      </c>
      <c r="K3284" s="23" t="s">
        <v>154</v>
      </c>
      <c r="L3284" s="27">
        <v>0.80030000000000001</v>
      </c>
      <c r="M3284" s="25">
        <v>-2669</v>
      </c>
      <c r="N3284" s="25">
        <v>-120</v>
      </c>
      <c r="O3284" s="24">
        <v>0</v>
      </c>
      <c r="P3284" s="24">
        <v>7</v>
      </c>
      <c r="Q3284" s="24">
        <v>0</v>
      </c>
      <c r="R3284" s="66"/>
      <c r="S3284" s="66"/>
      <c r="T3284" s="66"/>
      <c r="U3284" s="66"/>
      <c r="V3284" s="66"/>
      <c r="W3284" s="24"/>
      <c r="X3284" s="24"/>
      <c r="Y3284" s="24"/>
      <c r="Z3284" s="24"/>
      <c r="AA3284" s="28"/>
      <c r="AB3284" s="28">
        <v>0.6</v>
      </c>
      <c r="AC3284" s="28"/>
      <c r="AD3284" s="28">
        <v>30</v>
      </c>
      <c r="AE3284" s="28">
        <v>30.000967159999998</v>
      </c>
      <c r="AF3284" t="s">
        <v>661</v>
      </c>
    </row>
    <row r="3285" spans="1:32" ht="18" customHeight="1">
      <c r="A3285" s="22">
        <v>46195</v>
      </c>
      <c r="B3285" s="23" t="s">
        <v>38</v>
      </c>
      <c r="C3285" s="24">
        <v>708</v>
      </c>
      <c r="D3285" s="25">
        <v>1193</v>
      </c>
      <c r="E3285" s="26">
        <v>-1042</v>
      </c>
      <c r="F3285" s="24">
        <v>4</v>
      </c>
      <c r="G3285" s="24">
        <v>5</v>
      </c>
      <c r="H3285" s="23" t="s">
        <v>4099</v>
      </c>
      <c r="I3285" s="23" t="s">
        <v>4612</v>
      </c>
      <c r="J3285" s="23" t="s">
        <v>4613</v>
      </c>
      <c r="K3285" s="23" t="s">
        <v>154</v>
      </c>
      <c r="L3285" s="27">
        <v>0.70889999999999997</v>
      </c>
      <c r="M3285" s="25">
        <v>10269</v>
      </c>
      <c r="N3285" s="25">
        <v>520</v>
      </c>
      <c r="O3285" s="24">
        <v>0</v>
      </c>
      <c r="P3285" s="24">
        <v>8</v>
      </c>
      <c r="Q3285" s="24">
        <v>0</v>
      </c>
      <c r="R3285" s="66"/>
      <c r="S3285" s="66"/>
      <c r="T3285" s="66"/>
      <c r="U3285" s="66"/>
      <c r="V3285" s="66"/>
      <c r="W3285" s="24"/>
      <c r="X3285" s="24"/>
      <c r="Y3285" s="24"/>
      <c r="Z3285" s="24"/>
      <c r="AA3285" s="28"/>
      <c r="AB3285" s="28">
        <v>0.5</v>
      </c>
      <c r="AC3285" s="28"/>
      <c r="AD3285" s="28">
        <v>40</v>
      </c>
      <c r="AE3285" s="28">
        <v>40.000967150000001</v>
      </c>
      <c r="AF3285" t="s">
        <v>664</v>
      </c>
    </row>
    <row r="3286" spans="1:32" ht="18" customHeight="1">
      <c r="A3286" s="22">
        <v>46195</v>
      </c>
      <c r="B3286" s="23" t="s">
        <v>38</v>
      </c>
      <c r="C3286" s="24">
        <v>710</v>
      </c>
      <c r="D3286" s="25">
        <v>2519</v>
      </c>
      <c r="E3286" s="26">
        <v>-2378</v>
      </c>
      <c r="F3286" s="24">
        <v>10</v>
      </c>
      <c r="G3286" s="24">
        <v>10</v>
      </c>
      <c r="H3286" s="23" t="s">
        <v>4205</v>
      </c>
      <c r="I3286" s="23" t="s">
        <v>1110</v>
      </c>
      <c r="J3286" s="23" t="s">
        <v>1110</v>
      </c>
      <c r="K3286" s="23" t="s">
        <v>154</v>
      </c>
      <c r="L3286" s="27">
        <v>0.68530000000000002</v>
      </c>
      <c r="M3286" s="25">
        <v>-1218</v>
      </c>
      <c r="N3286" s="25">
        <v>2880</v>
      </c>
      <c r="O3286" s="24">
        <v>0</v>
      </c>
      <c r="P3286" s="24">
        <v>0</v>
      </c>
      <c r="Q3286" s="24">
        <v>0</v>
      </c>
      <c r="R3286" s="66"/>
      <c r="S3286" s="66"/>
      <c r="T3286" s="66"/>
      <c r="U3286" s="66"/>
      <c r="V3286" s="66"/>
      <c r="W3286" s="24"/>
      <c r="X3286" s="24"/>
      <c r="Y3286" s="24"/>
      <c r="Z3286" s="24"/>
      <c r="AA3286" s="28"/>
      <c r="AB3286" s="28">
        <v>0.5</v>
      </c>
      <c r="AC3286" s="28"/>
      <c r="AD3286" s="28">
        <v>30</v>
      </c>
      <c r="AE3286" s="28">
        <v>30.00096714</v>
      </c>
      <c r="AF3286" t="s">
        <v>661</v>
      </c>
    </row>
    <row r="3287" spans="1:32" ht="18" customHeight="1">
      <c r="A3287" s="22">
        <v>46195</v>
      </c>
      <c r="B3287" s="23" t="s">
        <v>372</v>
      </c>
      <c r="C3287" s="24">
        <v>711</v>
      </c>
      <c r="D3287" s="25">
        <v>2250</v>
      </c>
      <c r="E3287" s="26">
        <v>-319</v>
      </c>
      <c r="F3287" s="24">
        <v>25</v>
      </c>
      <c r="G3287" s="24">
        <v>6</v>
      </c>
      <c r="H3287" s="23" t="s">
        <v>1600</v>
      </c>
      <c r="I3287" s="23" t="s">
        <v>3686</v>
      </c>
      <c r="J3287" s="23" t="s">
        <v>4212</v>
      </c>
      <c r="K3287" s="23" t="s">
        <v>154</v>
      </c>
      <c r="L3287" s="27">
        <v>0.95269999999999999</v>
      </c>
      <c r="M3287" s="25">
        <v>-1100</v>
      </c>
      <c r="N3287" s="25">
        <v>-616</v>
      </c>
      <c r="O3287" s="24">
        <v>0</v>
      </c>
      <c r="P3287" s="24">
        <v>1</v>
      </c>
      <c r="Q3287" s="24">
        <v>0</v>
      </c>
      <c r="R3287" s="66"/>
      <c r="S3287" s="66"/>
      <c r="T3287" s="66"/>
      <c r="U3287" s="66"/>
      <c r="V3287" s="66"/>
      <c r="W3287" s="24"/>
      <c r="X3287" s="24"/>
      <c r="Y3287" s="24"/>
      <c r="Z3287" s="24"/>
      <c r="AA3287" s="28"/>
      <c r="AB3287" s="28">
        <v>0.5</v>
      </c>
      <c r="AC3287" s="28"/>
      <c r="AD3287" s="28">
        <v>30</v>
      </c>
      <c r="AE3287" s="28">
        <v>30.000967129999999</v>
      </c>
      <c r="AF3287" t="s">
        <v>661</v>
      </c>
    </row>
    <row r="3288" spans="1:32" ht="18" customHeight="1">
      <c r="A3288" s="22">
        <v>46195</v>
      </c>
      <c r="B3288" s="23" t="s">
        <v>372</v>
      </c>
      <c r="C3288" s="24">
        <v>712</v>
      </c>
      <c r="D3288" s="25">
        <v>493</v>
      </c>
      <c r="E3288" s="26">
        <v>-308</v>
      </c>
      <c r="F3288" s="24">
        <v>4</v>
      </c>
      <c r="G3288" s="24">
        <v>1</v>
      </c>
      <c r="H3288" s="23" t="s">
        <v>2467</v>
      </c>
      <c r="I3288" s="23" t="s">
        <v>298</v>
      </c>
      <c r="J3288" s="23" t="s">
        <v>4226</v>
      </c>
      <c r="K3288" s="23" t="s">
        <v>154</v>
      </c>
      <c r="L3288" s="27">
        <v>0.79179999999999995</v>
      </c>
      <c r="M3288" s="25">
        <v>-1378</v>
      </c>
      <c r="N3288" s="25">
        <v>-1641</v>
      </c>
      <c r="O3288" s="24">
        <v>0</v>
      </c>
      <c r="P3288" s="24">
        <v>2</v>
      </c>
      <c r="Q3288" s="24">
        <v>0</v>
      </c>
      <c r="R3288" s="66"/>
      <c r="S3288" s="66"/>
      <c r="T3288" s="66"/>
      <c r="U3288" s="66"/>
      <c r="V3288" s="66"/>
      <c r="W3288" s="24"/>
      <c r="X3288" s="24"/>
      <c r="Y3288" s="24"/>
      <c r="Z3288" s="24"/>
      <c r="AA3288" s="28"/>
      <c r="AB3288" s="28">
        <v>0.5</v>
      </c>
      <c r="AC3288" s="28"/>
      <c r="AD3288" s="28">
        <v>10</v>
      </c>
      <c r="AE3288" s="28">
        <v>10.00096712</v>
      </c>
      <c r="AF3288" t="s">
        <v>584</v>
      </c>
    </row>
    <row r="3289" spans="1:32" ht="18" customHeight="1">
      <c r="A3289" s="22">
        <v>46195</v>
      </c>
      <c r="B3289" s="23" t="s">
        <v>485</v>
      </c>
      <c r="C3289" s="24">
        <v>713</v>
      </c>
      <c r="D3289" s="25">
        <v>712</v>
      </c>
      <c r="E3289" s="26">
        <v>-941</v>
      </c>
      <c r="F3289" s="24">
        <v>1</v>
      </c>
      <c r="G3289" s="24">
        <v>1</v>
      </c>
      <c r="H3289" s="23" t="s">
        <v>1569</v>
      </c>
      <c r="I3289" s="23" t="s">
        <v>4614</v>
      </c>
      <c r="J3289" s="23" t="s">
        <v>4614</v>
      </c>
      <c r="K3289" s="23" t="s">
        <v>154</v>
      </c>
      <c r="L3289" s="27">
        <v>0.5595</v>
      </c>
      <c r="M3289" s="25">
        <v>-228</v>
      </c>
      <c r="N3289" s="25">
        <v>-235</v>
      </c>
      <c r="O3289" s="24">
        <v>0</v>
      </c>
      <c r="P3289" s="24">
        <v>3</v>
      </c>
      <c r="Q3289" s="24">
        <v>0</v>
      </c>
      <c r="R3289" s="66"/>
      <c r="S3289" s="66"/>
      <c r="T3289" s="66"/>
      <c r="U3289" s="66"/>
      <c r="V3289" s="66"/>
      <c r="W3289" s="24"/>
      <c r="X3289" s="24"/>
      <c r="Y3289" s="24"/>
      <c r="Z3289" s="24"/>
      <c r="AA3289" s="28"/>
      <c r="AB3289" s="28">
        <v>0.5</v>
      </c>
      <c r="AC3289" s="28"/>
      <c r="AD3289" s="28">
        <v>10</v>
      </c>
      <c r="AE3289" s="28">
        <v>10.000967109999999</v>
      </c>
      <c r="AF3289" t="s">
        <v>584</v>
      </c>
    </row>
    <row r="3290" spans="1:32" ht="18" customHeight="1">
      <c r="A3290" s="22">
        <v>46195</v>
      </c>
      <c r="B3290" s="23" t="s">
        <v>485</v>
      </c>
      <c r="C3290" s="24">
        <v>715</v>
      </c>
      <c r="D3290" s="25">
        <v>1567</v>
      </c>
      <c r="E3290" s="26">
        <v>1087</v>
      </c>
      <c r="F3290" s="24">
        <v>31</v>
      </c>
      <c r="G3290" s="24">
        <v>8</v>
      </c>
      <c r="H3290" s="23" t="s">
        <v>3774</v>
      </c>
      <c r="I3290" s="23" t="s">
        <v>163</v>
      </c>
      <c r="J3290" s="23" t="s">
        <v>611</v>
      </c>
      <c r="K3290" s="23" t="s">
        <v>154</v>
      </c>
      <c r="L3290" s="27">
        <v>1.2312000000000001</v>
      </c>
      <c r="M3290" s="25">
        <v>-505</v>
      </c>
      <c r="N3290" s="25">
        <v>-194</v>
      </c>
      <c r="O3290" s="24">
        <v>0</v>
      </c>
      <c r="P3290" s="24">
        <v>5</v>
      </c>
      <c r="Q3290" s="24">
        <v>0</v>
      </c>
      <c r="R3290" s="66"/>
      <c r="S3290" s="66"/>
      <c r="T3290" s="66"/>
      <c r="U3290" s="66"/>
      <c r="V3290" s="66"/>
      <c r="W3290" s="24"/>
      <c r="X3290" s="24"/>
      <c r="Y3290" s="24"/>
      <c r="Z3290" s="24"/>
      <c r="AA3290" s="28"/>
      <c r="AB3290" s="28">
        <v>0.5</v>
      </c>
      <c r="AC3290" s="28"/>
      <c r="AD3290" s="28">
        <v>60</v>
      </c>
      <c r="AE3290" s="28">
        <v>60.000967099999997</v>
      </c>
      <c r="AF3290" t="s">
        <v>578</v>
      </c>
    </row>
    <row r="3291" spans="1:32" ht="18" customHeight="1">
      <c r="A3291" s="22">
        <v>46195</v>
      </c>
      <c r="B3291" s="23" t="s">
        <v>156</v>
      </c>
      <c r="C3291" s="24">
        <v>716</v>
      </c>
      <c r="D3291" s="25">
        <v>678</v>
      </c>
      <c r="E3291" s="26">
        <v>696</v>
      </c>
      <c r="F3291" s="24">
        <v>1</v>
      </c>
      <c r="G3291" s="24">
        <v>3</v>
      </c>
      <c r="H3291" s="23" t="s">
        <v>1828</v>
      </c>
      <c r="I3291" s="23" t="s">
        <v>3900</v>
      </c>
      <c r="J3291" s="23" t="s">
        <v>1447</v>
      </c>
      <c r="K3291" s="23" t="s">
        <v>154</v>
      </c>
      <c r="L3291" s="27">
        <v>1.3422000000000001</v>
      </c>
      <c r="M3291" s="25">
        <v>-52</v>
      </c>
      <c r="N3291" s="25">
        <v>-1395</v>
      </c>
      <c r="O3291" s="24">
        <v>0</v>
      </c>
      <c r="P3291" s="24">
        <v>6</v>
      </c>
      <c r="Q3291" s="24">
        <v>0</v>
      </c>
      <c r="R3291" s="66"/>
      <c r="S3291" s="66"/>
      <c r="T3291" s="66"/>
      <c r="U3291" s="66"/>
      <c r="V3291" s="66"/>
      <c r="W3291" s="24"/>
      <c r="X3291" s="24"/>
      <c r="Y3291" s="24"/>
      <c r="Z3291" s="24"/>
      <c r="AA3291" s="28"/>
      <c r="AB3291" s="28">
        <v>0.5</v>
      </c>
      <c r="AC3291" s="28"/>
      <c r="AD3291" s="28">
        <v>10</v>
      </c>
      <c r="AE3291" s="28">
        <v>10.00096709</v>
      </c>
      <c r="AF3291" t="s">
        <v>195</v>
      </c>
    </row>
    <row r="3292" spans="1:32" ht="18" customHeight="1">
      <c r="A3292" s="22">
        <v>46195</v>
      </c>
      <c r="B3292" s="23" t="s">
        <v>156</v>
      </c>
      <c r="C3292" s="24">
        <v>717</v>
      </c>
      <c r="D3292" s="25">
        <v>1230</v>
      </c>
      <c r="E3292" s="26">
        <v>4503</v>
      </c>
      <c r="F3292" s="24">
        <v>6</v>
      </c>
      <c r="G3292" s="24">
        <v>12</v>
      </c>
      <c r="H3292" s="23" t="s">
        <v>1012</v>
      </c>
      <c r="I3292" s="23" t="s">
        <v>837</v>
      </c>
      <c r="J3292" s="23" t="s">
        <v>2812</v>
      </c>
      <c r="K3292" s="23" t="s">
        <v>154</v>
      </c>
      <c r="L3292" s="27">
        <v>2.2202999999999999</v>
      </c>
      <c r="M3292" s="25">
        <v>347</v>
      </c>
      <c r="N3292" s="25">
        <v>-440</v>
      </c>
      <c r="O3292" s="24">
        <v>0</v>
      </c>
      <c r="P3292" s="24">
        <v>7</v>
      </c>
      <c r="Q3292" s="24">
        <v>0</v>
      </c>
      <c r="R3292" s="66"/>
      <c r="S3292" s="66"/>
      <c r="T3292" s="66"/>
      <c r="U3292" s="66"/>
      <c r="V3292" s="66"/>
      <c r="W3292" s="24"/>
      <c r="X3292" s="24"/>
      <c r="Y3292" s="24"/>
      <c r="Z3292" s="24"/>
      <c r="AA3292" s="28"/>
      <c r="AB3292" s="28">
        <v>0.5</v>
      </c>
      <c r="AC3292" s="28"/>
      <c r="AD3292" s="28">
        <v>80</v>
      </c>
      <c r="AE3292" s="28">
        <v>80.000967079999995</v>
      </c>
      <c r="AF3292" t="s">
        <v>155</v>
      </c>
    </row>
    <row r="3293" spans="1:32" ht="18" customHeight="1">
      <c r="A3293" s="22">
        <v>46195</v>
      </c>
      <c r="B3293" s="23" t="s">
        <v>510</v>
      </c>
      <c r="C3293" s="24">
        <v>718</v>
      </c>
      <c r="D3293" s="25">
        <v>1440</v>
      </c>
      <c r="E3293" s="26">
        <v>-1089</v>
      </c>
      <c r="F3293" s="24">
        <v>4</v>
      </c>
      <c r="G3293" s="24">
        <v>2</v>
      </c>
      <c r="H3293" s="23" t="s">
        <v>801</v>
      </c>
      <c r="I3293" s="23" t="s">
        <v>1815</v>
      </c>
      <c r="J3293" s="23" t="s">
        <v>4615</v>
      </c>
      <c r="K3293" s="23" t="s">
        <v>154</v>
      </c>
      <c r="L3293" s="27">
        <v>0.74790000000000001</v>
      </c>
      <c r="M3293" s="25">
        <v>-1404</v>
      </c>
      <c r="N3293" s="25">
        <v>0</v>
      </c>
      <c r="O3293" s="24">
        <v>0</v>
      </c>
      <c r="P3293" s="24">
        <v>8</v>
      </c>
      <c r="Q3293" s="24">
        <v>0</v>
      </c>
      <c r="R3293" s="66"/>
      <c r="S3293" s="66"/>
      <c r="T3293" s="66"/>
      <c r="U3293" s="66"/>
      <c r="V3293" s="66"/>
      <c r="W3293" s="24"/>
      <c r="X3293" s="24"/>
      <c r="Y3293" s="24"/>
      <c r="Z3293" s="24"/>
      <c r="AA3293" s="28"/>
      <c r="AB3293" s="28">
        <v>0.5</v>
      </c>
      <c r="AC3293" s="28"/>
      <c r="AD3293" s="28">
        <v>40</v>
      </c>
      <c r="AE3293" s="28">
        <v>40.000967070000002</v>
      </c>
      <c r="AF3293" t="s">
        <v>664</v>
      </c>
    </row>
    <row r="3294" spans="1:32" ht="18" customHeight="1">
      <c r="A3294" s="22">
        <v>46195</v>
      </c>
      <c r="B3294" s="23" t="s">
        <v>510</v>
      </c>
      <c r="C3294" s="24">
        <v>720</v>
      </c>
      <c r="D3294" s="25">
        <v>2111</v>
      </c>
      <c r="E3294" s="26">
        <v>-621</v>
      </c>
      <c r="F3294" s="24">
        <v>10</v>
      </c>
      <c r="G3294" s="24">
        <v>1</v>
      </c>
      <c r="H3294" s="23" t="s">
        <v>2698</v>
      </c>
      <c r="I3294" s="23" t="s">
        <v>1728</v>
      </c>
      <c r="J3294" s="23" t="s">
        <v>4616</v>
      </c>
      <c r="K3294" s="23" t="s">
        <v>154</v>
      </c>
      <c r="L3294" s="27">
        <v>0.90190000000000003</v>
      </c>
      <c r="M3294" s="25">
        <v>6219</v>
      </c>
      <c r="N3294" s="25">
        <v>-1617</v>
      </c>
      <c r="O3294" s="24">
        <v>0</v>
      </c>
      <c r="P3294" s="24">
        <v>0</v>
      </c>
      <c r="Q3294" s="24">
        <v>0</v>
      </c>
      <c r="R3294" s="66"/>
      <c r="S3294" s="66"/>
      <c r="T3294" s="66"/>
      <c r="U3294" s="66"/>
      <c r="V3294" s="66"/>
      <c r="W3294" s="24"/>
      <c r="X3294" s="24"/>
      <c r="Y3294" s="24"/>
      <c r="Z3294" s="24"/>
      <c r="AA3294" s="28"/>
      <c r="AB3294" s="28">
        <v>0.5</v>
      </c>
      <c r="AC3294" s="28"/>
      <c r="AD3294" s="28">
        <v>30</v>
      </c>
      <c r="AE3294" s="28">
        <v>30.000967060000001</v>
      </c>
      <c r="AF3294" t="s">
        <v>661</v>
      </c>
    </row>
    <row r="3295" spans="1:32" ht="18" customHeight="1">
      <c r="A3295" s="22">
        <v>46195</v>
      </c>
      <c r="B3295" s="23" t="s">
        <v>289</v>
      </c>
      <c r="C3295" s="24">
        <v>721</v>
      </c>
      <c r="D3295" s="25">
        <v>1367</v>
      </c>
      <c r="E3295" s="26">
        <v>-1821</v>
      </c>
      <c r="F3295" s="24">
        <v>4</v>
      </c>
      <c r="G3295" s="24">
        <v>3</v>
      </c>
      <c r="H3295" s="23" t="s">
        <v>4617</v>
      </c>
      <c r="I3295" s="23" t="s">
        <v>4542</v>
      </c>
      <c r="J3295" s="23" t="s">
        <v>4618</v>
      </c>
      <c r="K3295" s="23" t="s">
        <v>154</v>
      </c>
      <c r="L3295" s="27">
        <v>0.55600000000000005</v>
      </c>
      <c r="M3295" s="25">
        <v>84</v>
      </c>
      <c r="N3295" s="25">
        <v>-2241</v>
      </c>
      <c r="O3295" s="24">
        <v>0</v>
      </c>
      <c r="P3295" s="24">
        <v>1</v>
      </c>
      <c r="Q3295" s="24">
        <v>0</v>
      </c>
      <c r="R3295" s="66"/>
      <c r="S3295" s="66"/>
      <c r="T3295" s="66"/>
      <c r="U3295" s="66"/>
      <c r="V3295" s="66"/>
      <c r="W3295" s="24"/>
      <c r="X3295" s="24"/>
      <c r="Y3295" s="24"/>
      <c r="Z3295" s="24"/>
      <c r="AA3295" s="28"/>
      <c r="AB3295" s="28">
        <v>0.5</v>
      </c>
      <c r="AC3295" s="28"/>
      <c r="AD3295" s="28">
        <v>30</v>
      </c>
      <c r="AE3295" s="28">
        <v>30.00096705</v>
      </c>
      <c r="AF3295" t="s">
        <v>661</v>
      </c>
    </row>
    <row r="3296" spans="1:32" ht="18" customHeight="1">
      <c r="A3296" s="22">
        <v>46195</v>
      </c>
      <c r="B3296" s="23" t="s">
        <v>289</v>
      </c>
      <c r="C3296" s="24">
        <v>722</v>
      </c>
      <c r="D3296" s="25">
        <v>827</v>
      </c>
      <c r="E3296" s="26">
        <v>-387</v>
      </c>
      <c r="F3296" s="24">
        <v>6</v>
      </c>
      <c r="G3296" s="24">
        <v>3</v>
      </c>
      <c r="H3296" s="23" t="s">
        <v>3766</v>
      </c>
      <c r="I3296" s="23" t="s">
        <v>2344</v>
      </c>
      <c r="J3296" s="23" t="s">
        <v>504</v>
      </c>
      <c r="K3296" s="23" t="s">
        <v>154</v>
      </c>
      <c r="L3296" s="27">
        <v>0.84399999999999997</v>
      </c>
      <c r="M3296" s="25">
        <v>-2828</v>
      </c>
      <c r="N3296" s="25">
        <v>686</v>
      </c>
      <c r="O3296" s="24">
        <v>0</v>
      </c>
      <c r="P3296" s="24">
        <v>2</v>
      </c>
      <c r="Q3296" s="24">
        <v>0</v>
      </c>
      <c r="R3296" s="66"/>
      <c r="S3296" s="66"/>
      <c r="T3296" s="66"/>
      <c r="U3296" s="66"/>
      <c r="V3296" s="66"/>
      <c r="W3296" s="24"/>
      <c r="X3296" s="24"/>
      <c r="Y3296" s="24"/>
      <c r="Z3296" s="24"/>
      <c r="AA3296" s="28"/>
      <c r="AB3296" s="28">
        <v>0.5</v>
      </c>
      <c r="AC3296" s="28"/>
      <c r="AD3296" s="28">
        <v>10</v>
      </c>
      <c r="AE3296" s="28">
        <v>10.000967040000001</v>
      </c>
      <c r="AF3296" t="s">
        <v>584</v>
      </c>
    </row>
    <row r="3297" spans="1:32" ht="18" customHeight="1">
      <c r="A3297" s="22">
        <v>46195</v>
      </c>
      <c r="B3297" s="23" t="s">
        <v>380</v>
      </c>
      <c r="C3297" s="24">
        <v>723</v>
      </c>
      <c r="D3297" s="25">
        <v>1438</v>
      </c>
      <c r="E3297" s="26">
        <v>-195</v>
      </c>
      <c r="F3297" s="24">
        <v>10</v>
      </c>
      <c r="G3297" s="24">
        <v>10</v>
      </c>
      <c r="H3297" s="23" t="s">
        <v>2122</v>
      </c>
      <c r="I3297" s="23" t="s">
        <v>1458</v>
      </c>
      <c r="J3297" s="23" t="s">
        <v>1458</v>
      </c>
      <c r="K3297" s="23" t="s">
        <v>154</v>
      </c>
      <c r="L3297" s="27">
        <v>0.95479999999999998</v>
      </c>
      <c r="M3297" s="25">
        <v>-946</v>
      </c>
      <c r="N3297" s="25">
        <v>233</v>
      </c>
      <c r="O3297" s="24">
        <v>0</v>
      </c>
      <c r="P3297" s="24">
        <v>3</v>
      </c>
      <c r="Q3297" s="24">
        <v>0</v>
      </c>
      <c r="R3297" s="66"/>
      <c r="S3297" s="66"/>
      <c r="T3297" s="66"/>
      <c r="U3297" s="66"/>
      <c r="V3297" s="66"/>
      <c r="W3297" s="24"/>
      <c r="X3297" s="24"/>
      <c r="Y3297" s="24"/>
      <c r="Z3297" s="24"/>
      <c r="AA3297" s="28"/>
      <c r="AB3297" s="28">
        <v>0.5</v>
      </c>
      <c r="AC3297" s="28"/>
      <c r="AD3297" s="28">
        <v>30</v>
      </c>
      <c r="AE3297" s="28">
        <v>30.000967030000002</v>
      </c>
      <c r="AF3297" t="s">
        <v>661</v>
      </c>
    </row>
    <row r="3298" spans="1:32" ht="18" customHeight="1">
      <c r="A3298" s="22">
        <v>46195</v>
      </c>
      <c r="B3298" s="23" t="s">
        <v>26</v>
      </c>
      <c r="C3298" s="24">
        <v>725</v>
      </c>
      <c r="D3298" s="25">
        <v>5472</v>
      </c>
      <c r="E3298" s="26">
        <v>-3835</v>
      </c>
      <c r="F3298" s="24">
        <v>28</v>
      </c>
      <c r="G3298" s="24">
        <v>17</v>
      </c>
      <c r="H3298" s="23" t="s">
        <v>1823</v>
      </c>
      <c r="I3298" s="23" t="s">
        <v>1279</v>
      </c>
      <c r="J3298" s="23" t="s">
        <v>3092</v>
      </c>
      <c r="K3298" s="23" t="s">
        <v>154</v>
      </c>
      <c r="L3298" s="27">
        <v>0.76639999999999997</v>
      </c>
      <c r="M3298" s="25">
        <v>-1524</v>
      </c>
      <c r="N3298" s="25">
        <v>-3309</v>
      </c>
      <c r="O3298" s="24">
        <v>0</v>
      </c>
      <c r="P3298" s="24">
        <v>5</v>
      </c>
      <c r="Q3298" s="24">
        <v>0</v>
      </c>
      <c r="R3298" s="66"/>
      <c r="S3298" s="66"/>
      <c r="T3298" s="66"/>
      <c r="U3298" s="66"/>
      <c r="V3298" s="66"/>
      <c r="W3298" s="24"/>
      <c r="X3298" s="24"/>
      <c r="Y3298" s="24"/>
      <c r="Z3298" s="24"/>
      <c r="AA3298" s="28"/>
      <c r="AB3298" s="28">
        <v>0.8</v>
      </c>
      <c r="AC3298" s="28"/>
      <c r="AD3298" s="28">
        <v>30</v>
      </c>
      <c r="AE3298" s="28">
        <v>30.000967020000001</v>
      </c>
      <c r="AF3298" t="s">
        <v>661</v>
      </c>
    </row>
    <row r="3299" spans="1:32" ht="18" customHeight="1">
      <c r="A3299" s="22">
        <v>46195</v>
      </c>
      <c r="B3299" s="23" t="s">
        <v>52</v>
      </c>
      <c r="C3299" s="24">
        <v>726</v>
      </c>
      <c r="D3299" s="25">
        <v>1416</v>
      </c>
      <c r="E3299" s="26">
        <v>-251</v>
      </c>
      <c r="F3299" s="24">
        <v>4</v>
      </c>
      <c r="G3299" s="24">
        <v>4</v>
      </c>
      <c r="H3299" s="23" t="s">
        <v>4619</v>
      </c>
      <c r="I3299" s="23" t="s">
        <v>3059</v>
      </c>
      <c r="J3299" s="23" t="s">
        <v>3059</v>
      </c>
      <c r="K3299" s="23" t="s">
        <v>154</v>
      </c>
      <c r="L3299" s="27">
        <v>0.94089999999999996</v>
      </c>
      <c r="M3299" s="25">
        <v>572</v>
      </c>
      <c r="N3299" s="25">
        <v>207</v>
      </c>
      <c r="O3299" s="24">
        <v>0</v>
      </c>
      <c r="P3299" s="24">
        <v>6</v>
      </c>
      <c r="Q3299" s="24">
        <v>0</v>
      </c>
      <c r="R3299" s="66"/>
      <c r="S3299" s="66"/>
      <c r="T3299" s="66"/>
      <c r="U3299" s="66"/>
      <c r="V3299" s="66"/>
      <c r="W3299" s="24"/>
      <c r="X3299" s="24"/>
      <c r="Y3299" s="24"/>
      <c r="Z3299" s="24"/>
      <c r="AA3299" s="28"/>
      <c r="AB3299" s="28">
        <v>0.5</v>
      </c>
      <c r="AC3299" s="28"/>
      <c r="AD3299" s="28">
        <v>40</v>
      </c>
      <c r="AE3299" s="28">
        <v>40.000967009999997</v>
      </c>
      <c r="AF3299" t="s">
        <v>664</v>
      </c>
    </row>
    <row r="3300" spans="1:32" ht="18" customHeight="1">
      <c r="A3300" s="22">
        <v>46195</v>
      </c>
      <c r="B3300" s="23" t="s">
        <v>546</v>
      </c>
      <c r="C3300" s="24">
        <v>727</v>
      </c>
      <c r="D3300" s="25">
        <v>2312</v>
      </c>
      <c r="E3300" s="26">
        <v>-2041</v>
      </c>
      <c r="F3300" s="24">
        <v>3</v>
      </c>
      <c r="G3300" s="24">
        <v>2</v>
      </c>
      <c r="H3300" s="23" t="s">
        <v>4620</v>
      </c>
      <c r="I3300" s="23" t="s">
        <v>4621</v>
      </c>
      <c r="J3300" s="23" t="s">
        <v>4622</v>
      </c>
      <c r="K3300" s="23" t="s">
        <v>154</v>
      </c>
      <c r="L3300" s="27">
        <v>0.70569999999999999</v>
      </c>
      <c r="M3300" s="25">
        <v>109</v>
      </c>
      <c r="N3300" s="25">
        <v>227</v>
      </c>
      <c r="O3300" s="24">
        <v>0</v>
      </c>
      <c r="P3300" s="24">
        <v>7</v>
      </c>
      <c r="Q3300" s="24">
        <v>0</v>
      </c>
      <c r="R3300" s="66"/>
      <c r="S3300" s="66"/>
      <c r="T3300" s="66"/>
      <c r="U3300" s="66"/>
      <c r="V3300" s="66"/>
      <c r="W3300" s="24"/>
      <c r="X3300" s="24"/>
      <c r="Y3300" s="24"/>
      <c r="Z3300" s="24"/>
      <c r="AA3300" s="28"/>
      <c r="AB3300" s="28">
        <v>0.5</v>
      </c>
      <c r="AC3300" s="28"/>
      <c r="AD3300" s="28">
        <v>30</v>
      </c>
      <c r="AE3300" s="28">
        <v>30.000966999999999</v>
      </c>
      <c r="AF3300" t="s">
        <v>661</v>
      </c>
    </row>
    <row r="3301" spans="1:32" ht="18" customHeight="1">
      <c r="A3301" s="22">
        <v>46195</v>
      </c>
      <c r="B3301" s="23" t="s">
        <v>514</v>
      </c>
      <c r="C3301" s="24">
        <v>728</v>
      </c>
      <c r="D3301" s="25">
        <v>2064</v>
      </c>
      <c r="E3301" s="26">
        <v>1038</v>
      </c>
      <c r="F3301" s="24">
        <v>10</v>
      </c>
      <c r="G3301" s="24">
        <v>3</v>
      </c>
      <c r="H3301" s="23" t="s">
        <v>2314</v>
      </c>
      <c r="I3301" s="23" t="s">
        <v>1694</v>
      </c>
      <c r="J3301" s="23" t="s">
        <v>4623</v>
      </c>
      <c r="K3301" s="23" t="s">
        <v>154</v>
      </c>
      <c r="L3301" s="27">
        <v>1.1676</v>
      </c>
      <c r="M3301" s="25">
        <v>-541</v>
      </c>
      <c r="N3301" s="25">
        <v>-1447</v>
      </c>
      <c r="O3301" s="24">
        <v>0</v>
      </c>
      <c r="P3301" s="24">
        <v>8</v>
      </c>
      <c r="Q3301" s="24">
        <v>0</v>
      </c>
      <c r="R3301" s="66"/>
      <c r="S3301" s="66"/>
      <c r="T3301" s="66"/>
      <c r="U3301" s="66"/>
      <c r="V3301" s="66"/>
      <c r="W3301" s="24"/>
      <c r="X3301" s="24"/>
      <c r="Y3301" s="24"/>
      <c r="Z3301" s="24"/>
      <c r="AA3301" s="28"/>
      <c r="AB3301" s="28">
        <v>0.5</v>
      </c>
      <c r="AC3301" s="28"/>
      <c r="AD3301" s="28">
        <v>70</v>
      </c>
      <c r="AE3301" s="28">
        <v>70.000966989999995</v>
      </c>
      <c r="AF3301" t="s">
        <v>204</v>
      </c>
    </row>
    <row r="3302" spans="1:32" ht="18" customHeight="1">
      <c r="A3302" s="22">
        <v>46195</v>
      </c>
      <c r="B3302" s="23" t="s">
        <v>246</v>
      </c>
      <c r="C3302" s="24">
        <v>730</v>
      </c>
      <c r="D3302" s="25">
        <v>2754</v>
      </c>
      <c r="E3302" s="26">
        <v>-3181</v>
      </c>
      <c r="F3302" s="24">
        <v>9</v>
      </c>
      <c r="G3302" s="24">
        <v>4</v>
      </c>
      <c r="H3302" s="23" t="s">
        <v>4122</v>
      </c>
      <c r="I3302" s="23" t="s">
        <v>1298</v>
      </c>
      <c r="J3302" s="23" t="s">
        <v>4624</v>
      </c>
      <c r="K3302" s="23" t="s">
        <v>154</v>
      </c>
      <c r="L3302" s="27">
        <v>0.61499999999999999</v>
      </c>
      <c r="M3302" s="25">
        <v>966</v>
      </c>
      <c r="N3302" s="25">
        <v>-337</v>
      </c>
      <c r="O3302" s="24">
        <v>0</v>
      </c>
      <c r="P3302" s="24">
        <v>0</v>
      </c>
      <c r="Q3302" s="24">
        <v>0</v>
      </c>
      <c r="R3302" s="66"/>
      <c r="S3302" s="66"/>
      <c r="T3302" s="66"/>
      <c r="U3302" s="66"/>
      <c r="V3302" s="66"/>
      <c r="W3302" s="24"/>
      <c r="X3302" s="24"/>
      <c r="Y3302" s="24"/>
      <c r="Z3302" s="24"/>
      <c r="AA3302" s="28"/>
      <c r="AB3302" s="28">
        <v>0.5</v>
      </c>
      <c r="AC3302" s="28"/>
      <c r="AD3302" s="28">
        <v>30</v>
      </c>
      <c r="AE3302" s="28">
        <v>30.000966980000001</v>
      </c>
      <c r="AF3302" t="s">
        <v>661</v>
      </c>
    </row>
    <row r="3303" spans="1:32" ht="18" customHeight="1">
      <c r="A3303" s="22">
        <v>46195</v>
      </c>
      <c r="B3303" s="23" t="s">
        <v>404</v>
      </c>
      <c r="C3303" s="24">
        <v>731</v>
      </c>
      <c r="D3303" s="25">
        <v>643</v>
      </c>
      <c r="E3303" s="26">
        <v>-925</v>
      </c>
      <c r="F3303" s="24">
        <v>0</v>
      </c>
      <c r="G3303" s="24">
        <v>1</v>
      </c>
      <c r="H3303" s="23" t="s">
        <v>4271</v>
      </c>
      <c r="I3303" s="23" t="s">
        <v>214</v>
      </c>
      <c r="J3303" s="23" t="s">
        <v>4271</v>
      </c>
      <c r="K3303" s="23" t="s">
        <v>154</v>
      </c>
      <c r="L3303" s="27">
        <v>0.52049999999999996</v>
      </c>
      <c r="M3303" s="25">
        <v>-856</v>
      </c>
      <c r="N3303" s="25">
        <v>247</v>
      </c>
      <c r="O3303" s="24">
        <v>0</v>
      </c>
      <c r="P3303" s="24">
        <v>1</v>
      </c>
      <c r="Q3303" s="24">
        <v>0</v>
      </c>
      <c r="R3303" s="66"/>
      <c r="S3303" s="66"/>
      <c r="T3303" s="66"/>
      <c r="U3303" s="66"/>
      <c r="V3303" s="66"/>
      <c r="W3303" s="24"/>
      <c r="X3303" s="24"/>
      <c r="Y3303" s="24"/>
      <c r="Z3303" s="24"/>
      <c r="AA3303" s="28"/>
      <c r="AB3303" s="28">
        <v>0.5</v>
      </c>
      <c r="AC3303" s="28"/>
      <c r="AD3303" s="28">
        <v>10</v>
      </c>
      <c r="AE3303" s="28">
        <v>10.00096697</v>
      </c>
      <c r="AF3303" t="s">
        <v>584</v>
      </c>
    </row>
    <row r="3304" spans="1:32" ht="18" customHeight="1">
      <c r="A3304" s="22">
        <v>46195</v>
      </c>
      <c r="B3304" s="23" t="s">
        <v>323</v>
      </c>
      <c r="C3304" s="24">
        <v>732</v>
      </c>
      <c r="D3304" s="25">
        <v>931</v>
      </c>
      <c r="E3304" s="26">
        <v>-620</v>
      </c>
      <c r="F3304" s="24">
        <v>3</v>
      </c>
      <c r="G3304" s="24">
        <v>1</v>
      </c>
      <c r="H3304" s="23" t="s">
        <v>1724</v>
      </c>
      <c r="I3304" s="23" t="s">
        <v>4625</v>
      </c>
      <c r="J3304" s="23" t="s">
        <v>4626</v>
      </c>
      <c r="K3304" s="23" t="s">
        <v>154</v>
      </c>
      <c r="L3304" s="27">
        <v>0.77800000000000002</v>
      </c>
      <c r="M3304" s="25">
        <v>-3235</v>
      </c>
      <c r="N3304" s="25">
        <v>1591</v>
      </c>
      <c r="O3304" s="24">
        <v>0</v>
      </c>
      <c r="P3304" s="24">
        <v>2</v>
      </c>
      <c r="Q3304" s="24">
        <v>0</v>
      </c>
      <c r="R3304" s="66"/>
      <c r="S3304" s="66"/>
      <c r="T3304" s="66"/>
      <c r="U3304" s="66"/>
      <c r="V3304" s="66"/>
      <c r="W3304" s="24"/>
      <c r="X3304" s="24"/>
      <c r="Y3304" s="24"/>
      <c r="Z3304" s="24"/>
      <c r="AA3304" s="28"/>
      <c r="AB3304" s="28">
        <v>0.5</v>
      </c>
      <c r="AC3304" s="28"/>
      <c r="AD3304" s="28">
        <v>10</v>
      </c>
      <c r="AE3304" s="28">
        <v>10.00096696</v>
      </c>
      <c r="AF3304" t="s">
        <v>584</v>
      </c>
    </row>
    <row r="3305" spans="1:32" ht="18" customHeight="1">
      <c r="A3305" s="22">
        <v>46195</v>
      </c>
      <c r="B3305" s="23" t="s">
        <v>293</v>
      </c>
      <c r="C3305" s="24">
        <v>733</v>
      </c>
      <c r="D3305" s="25">
        <v>259</v>
      </c>
      <c r="E3305" s="26">
        <v>-134</v>
      </c>
      <c r="F3305" s="24">
        <v>2</v>
      </c>
      <c r="G3305" s="24">
        <v>1</v>
      </c>
      <c r="H3305" s="23" t="s">
        <v>4209</v>
      </c>
      <c r="I3305" s="23" t="s">
        <v>4128</v>
      </c>
      <c r="J3305" s="23" t="s">
        <v>3964</v>
      </c>
      <c r="K3305" s="23" t="s">
        <v>154</v>
      </c>
      <c r="L3305" s="27">
        <v>0.82750000000000001</v>
      </c>
      <c r="M3305" s="25">
        <v>-1298</v>
      </c>
      <c r="N3305" s="25">
        <v>4169</v>
      </c>
      <c r="O3305" s="24">
        <v>0</v>
      </c>
      <c r="P3305" s="24">
        <v>3</v>
      </c>
      <c r="Q3305" s="24">
        <v>0</v>
      </c>
      <c r="R3305" s="66"/>
      <c r="S3305" s="66"/>
      <c r="T3305" s="66"/>
      <c r="U3305" s="66"/>
      <c r="V3305" s="66"/>
      <c r="W3305" s="24"/>
      <c r="X3305" s="24"/>
      <c r="Y3305" s="24"/>
      <c r="Z3305" s="24"/>
      <c r="AA3305" s="28"/>
      <c r="AB3305" s="28">
        <v>0.5</v>
      </c>
      <c r="AC3305" s="28"/>
      <c r="AD3305" s="28">
        <v>10</v>
      </c>
      <c r="AE3305" s="28">
        <v>10.00096695</v>
      </c>
      <c r="AF3305" t="s">
        <v>584</v>
      </c>
    </row>
    <row r="3306" spans="1:32" ht="18" customHeight="1">
      <c r="A3306" s="22">
        <v>46195</v>
      </c>
      <c r="B3306" s="23" t="s">
        <v>324</v>
      </c>
      <c r="C3306" s="24">
        <v>735</v>
      </c>
      <c r="D3306" s="25">
        <v>1040</v>
      </c>
      <c r="E3306" s="26">
        <v>-468</v>
      </c>
      <c r="F3306" s="24">
        <v>7</v>
      </c>
      <c r="G3306" s="24">
        <v>3</v>
      </c>
      <c r="H3306" s="23" t="s">
        <v>1044</v>
      </c>
      <c r="I3306" s="23" t="s">
        <v>2395</v>
      </c>
      <c r="J3306" s="23" t="s">
        <v>4627</v>
      </c>
      <c r="K3306" s="23" t="s">
        <v>154</v>
      </c>
      <c r="L3306" s="27">
        <v>0.85</v>
      </c>
      <c r="M3306" s="25">
        <v>-144</v>
      </c>
      <c r="N3306" s="25">
        <v>2936</v>
      </c>
      <c r="O3306" s="24">
        <v>0</v>
      </c>
      <c r="P3306" s="24">
        <v>5</v>
      </c>
      <c r="Q3306" s="24">
        <v>0</v>
      </c>
      <c r="R3306" s="66"/>
      <c r="S3306" s="66"/>
      <c r="T3306" s="66"/>
      <c r="U3306" s="66"/>
      <c r="V3306" s="66"/>
      <c r="W3306" s="24"/>
      <c r="X3306" s="24"/>
      <c r="Y3306" s="24"/>
      <c r="Z3306" s="24"/>
      <c r="AA3306" s="28"/>
      <c r="AB3306" s="28">
        <v>0.5</v>
      </c>
      <c r="AC3306" s="28"/>
      <c r="AD3306" s="28">
        <v>30</v>
      </c>
      <c r="AE3306" s="28">
        <v>30.000966940000001</v>
      </c>
      <c r="AF3306" t="s">
        <v>661</v>
      </c>
    </row>
    <row r="3307" spans="1:32" ht="18" customHeight="1">
      <c r="A3307" s="22">
        <v>46195</v>
      </c>
      <c r="B3307" s="23" t="s">
        <v>297</v>
      </c>
      <c r="C3307" s="24">
        <v>736</v>
      </c>
      <c r="D3307" s="25">
        <v>569</v>
      </c>
      <c r="E3307" s="26">
        <v>-567</v>
      </c>
      <c r="F3307" s="24">
        <v>1</v>
      </c>
      <c r="G3307" s="24">
        <v>1</v>
      </c>
      <c r="H3307" s="23" t="s">
        <v>4628</v>
      </c>
      <c r="I3307" s="23" t="s">
        <v>4629</v>
      </c>
      <c r="J3307" s="23" t="s">
        <v>4629</v>
      </c>
      <c r="K3307" s="23" t="s">
        <v>154</v>
      </c>
      <c r="L3307" s="27">
        <v>0.66779999999999995</v>
      </c>
      <c r="M3307" s="25">
        <v>-735</v>
      </c>
      <c r="N3307" s="25">
        <v>-1253</v>
      </c>
      <c r="O3307" s="24">
        <v>0</v>
      </c>
      <c r="P3307" s="24">
        <v>6</v>
      </c>
      <c r="Q3307" s="24">
        <v>0</v>
      </c>
      <c r="R3307" s="66"/>
      <c r="S3307" s="66"/>
      <c r="T3307" s="66"/>
      <c r="U3307" s="66"/>
      <c r="V3307" s="66"/>
      <c r="W3307" s="24"/>
      <c r="X3307" s="24"/>
      <c r="Y3307" s="24"/>
      <c r="Z3307" s="24"/>
      <c r="AA3307" s="28"/>
      <c r="AB3307" s="28">
        <v>0.5</v>
      </c>
      <c r="AC3307" s="28"/>
      <c r="AD3307" s="28">
        <v>20</v>
      </c>
      <c r="AE3307" s="28">
        <v>20.000966930000001</v>
      </c>
      <c r="AF3307" t="s">
        <v>590</v>
      </c>
    </row>
    <row r="3308" spans="1:32" ht="18" customHeight="1">
      <c r="A3308" s="22">
        <v>46195</v>
      </c>
      <c r="B3308" s="23" t="s">
        <v>400</v>
      </c>
      <c r="C3308" s="24">
        <v>737</v>
      </c>
      <c r="D3308" s="25">
        <v>2697</v>
      </c>
      <c r="E3308" s="26">
        <v>-2102</v>
      </c>
      <c r="F3308" s="24">
        <v>12</v>
      </c>
      <c r="G3308" s="24">
        <v>11</v>
      </c>
      <c r="H3308" s="23" t="s">
        <v>613</v>
      </c>
      <c r="I3308" s="23" t="s">
        <v>765</v>
      </c>
      <c r="J3308" s="23" t="s">
        <v>3020</v>
      </c>
      <c r="K3308" s="23" t="s">
        <v>154</v>
      </c>
      <c r="L3308" s="27">
        <v>0.74019999999999997</v>
      </c>
      <c r="M3308" s="25">
        <v>-1177</v>
      </c>
      <c r="N3308" s="25">
        <v>7937</v>
      </c>
      <c r="O3308" s="24">
        <v>0</v>
      </c>
      <c r="P3308" s="24">
        <v>7</v>
      </c>
      <c r="Q3308" s="24">
        <v>0</v>
      </c>
      <c r="R3308" s="66"/>
      <c r="S3308" s="66"/>
      <c r="T3308" s="66"/>
      <c r="U3308" s="66"/>
      <c r="V3308" s="66"/>
      <c r="W3308" s="24"/>
      <c r="X3308" s="24"/>
      <c r="Y3308" s="24"/>
      <c r="Z3308" s="24"/>
      <c r="AA3308" s="28"/>
      <c r="AB3308" s="28">
        <v>0.5</v>
      </c>
      <c r="AC3308" s="28"/>
      <c r="AD3308" s="28">
        <v>30</v>
      </c>
      <c r="AE3308" s="28">
        <v>30.00096692</v>
      </c>
      <c r="AF3308" t="s">
        <v>661</v>
      </c>
    </row>
    <row r="3309" spans="1:32" ht="18" customHeight="1">
      <c r="A3309" s="22">
        <v>46195</v>
      </c>
      <c r="B3309" s="23" t="s">
        <v>461</v>
      </c>
      <c r="C3309" s="24">
        <v>738</v>
      </c>
      <c r="D3309" s="25">
        <v>0</v>
      </c>
      <c r="E3309" s="26">
        <v>0</v>
      </c>
      <c r="F3309" s="24">
        <v>0</v>
      </c>
      <c r="G3309" s="24">
        <v>0</v>
      </c>
      <c r="H3309" s="23" t="s">
        <v>214</v>
      </c>
      <c r="I3309" s="23" t="s">
        <v>214</v>
      </c>
      <c r="J3309" s="23" t="s">
        <v>214</v>
      </c>
      <c r="K3309" s="23" t="s">
        <v>154</v>
      </c>
      <c r="L3309" s="27">
        <v>0</v>
      </c>
      <c r="M3309" s="25">
        <v>2513</v>
      </c>
      <c r="N3309" s="25">
        <v>-688</v>
      </c>
      <c r="O3309" s="24">
        <v>0</v>
      </c>
      <c r="P3309" s="24">
        <v>8</v>
      </c>
      <c r="Q3309" s="24">
        <v>0</v>
      </c>
      <c r="R3309" s="66"/>
      <c r="S3309" s="66"/>
      <c r="T3309" s="66"/>
      <c r="U3309" s="66"/>
      <c r="V3309" s="66"/>
      <c r="W3309" s="24"/>
      <c r="X3309" s="24"/>
      <c r="Y3309" s="24"/>
      <c r="Z3309" s="24"/>
      <c r="AA3309" s="28"/>
      <c r="AB3309" s="28"/>
      <c r="AC3309" s="28"/>
      <c r="AD3309" s="28">
        <v>0</v>
      </c>
      <c r="AE3309" s="28">
        <v>0</v>
      </c>
    </row>
    <row r="3310" spans="1:32" ht="18" customHeight="1">
      <c r="A3310" s="22">
        <v>46195</v>
      </c>
      <c r="B3310" s="23" t="s">
        <v>351</v>
      </c>
      <c r="C3310" s="24">
        <v>750</v>
      </c>
      <c r="D3310" s="25">
        <v>3185</v>
      </c>
      <c r="E3310" s="26">
        <v>-344</v>
      </c>
      <c r="F3310" s="24">
        <v>36</v>
      </c>
      <c r="G3310" s="24">
        <v>13</v>
      </c>
      <c r="H3310" s="23" t="s">
        <v>1564</v>
      </c>
      <c r="I3310" s="23" t="s">
        <v>3058</v>
      </c>
      <c r="J3310" s="23" t="s">
        <v>2283</v>
      </c>
      <c r="K3310" s="23" t="s">
        <v>154</v>
      </c>
      <c r="L3310" s="27">
        <v>0.96399999999999997</v>
      </c>
      <c r="M3310" s="25">
        <v>-1830</v>
      </c>
      <c r="N3310" s="25">
        <v>-1045</v>
      </c>
      <c r="O3310" s="24">
        <v>0</v>
      </c>
      <c r="P3310" s="24">
        <v>0</v>
      </c>
      <c r="Q3310" s="24">
        <v>0</v>
      </c>
      <c r="R3310" s="66"/>
      <c r="S3310" s="66"/>
      <c r="T3310" s="66"/>
      <c r="U3310" s="66"/>
      <c r="V3310" s="66"/>
      <c r="W3310" s="24"/>
      <c r="X3310" s="24"/>
      <c r="Y3310" s="24"/>
      <c r="Z3310" s="24"/>
      <c r="AA3310" s="28"/>
      <c r="AB3310" s="28">
        <v>0.6</v>
      </c>
      <c r="AC3310" s="28"/>
      <c r="AD3310" s="28">
        <v>30</v>
      </c>
      <c r="AE3310" s="28">
        <v>30.000966900000002</v>
      </c>
      <c r="AF3310" t="s">
        <v>661</v>
      </c>
    </row>
    <row r="3311" spans="1:32" ht="18" customHeight="1">
      <c r="A3311" s="22">
        <v>46195</v>
      </c>
      <c r="B3311" s="23" t="s">
        <v>46</v>
      </c>
      <c r="C3311" s="24">
        <v>751</v>
      </c>
      <c r="D3311" s="25">
        <v>8668</v>
      </c>
      <c r="E3311" s="26">
        <v>-1102</v>
      </c>
      <c r="F3311" s="24">
        <v>72</v>
      </c>
      <c r="G3311" s="24">
        <v>0</v>
      </c>
      <c r="H3311" s="23" t="s">
        <v>2161</v>
      </c>
      <c r="I3311" s="23" t="s">
        <v>2161</v>
      </c>
      <c r="J3311" s="23" t="s">
        <v>214</v>
      </c>
      <c r="K3311" s="23" t="s">
        <v>154</v>
      </c>
      <c r="L3311" s="27">
        <v>0.95760000000000001</v>
      </c>
      <c r="M3311" s="25">
        <v>-7956</v>
      </c>
      <c r="N3311" s="25">
        <v>-7758</v>
      </c>
      <c r="O3311" s="24">
        <v>0</v>
      </c>
      <c r="P3311" s="24">
        <v>1</v>
      </c>
      <c r="Q3311" s="24">
        <v>0</v>
      </c>
      <c r="R3311" s="66"/>
      <c r="S3311" s="66"/>
      <c r="T3311" s="66"/>
      <c r="U3311" s="66"/>
      <c r="V3311" s="66"/>
      <c r="W3311" s="24"/>
      <c r="X3311" s="24"/>
      <c r="Y3311" s="24"/>
      <c r="Z3311" s="24"/>
      <c r="AA3311" s="28"/>
      <c r="AB3311" s="28">
        <v>1</v>
      </c>
      <c r="AC3311" s="28"/>
      <c r="AD3311" s="28">
        <v>30</v>
      </c>
      <c r="AE3311" s="28">
        <v>30.000966890000001</v>
      </c>
      <c r="AF3311" t="s">
        <v>661</v>
      </c>
    </row>
    <row r="3312" spans="1:32" ht="18" customHeight="1">
      <c r="A3312" s="22">
        <v>46195</v>
      </c>
      <c r="B3312" s="23" t="s">
        <v>685</v>
      </c>
      <c r="C3312" s="24">
        <v>752</v>
      </c>
      <c r="D3312" s="25">
        <v>488</v>
      </c>
      <c r="E3312" s="26">
        <v>-591</v>
      </c>
      <c r="F3312" s="24">
        <v>2</v>
      </c>
      <c r="G3312" s="24">
        <v>1</v>
      </c>
      <c r="H3312" s="23" t="s">
        <v>4630</v>
      </c>
      <c r="I3312" s="23" t="s">
        <v>3347</v>
      </c>
      <c r="J3312" s="23" t="s">
        <v>3926</v>
      </c>
      <c r="K3312" s="23" t="s">
        <v>154</v>
      </c>
      <c r="L3312" s="27">
        <v>0.59630000000000005</v>
      </c>
      <c r="M3312" s="25">
        <v>967</v>
      </c>
      <c r="N3312" s="25">
        <v>-1857</v>
      </c>
      <c r="O3312" s="24">
        <v>0</v>
      </c>
      <c r="P3312" s="24">
        <v>2</v>
      </c>
      <c r="Q3312" s="24">
        <v>0</v>
      </c>
      <c r="R3312" s="66"/>
      <c r="S3312" s="66"/>
      <c r="T3312" s="66"/>
      <c r="U3312" s="66"/>
      <c r="V3312" s="66"/>
      <c r="W3312" s="24"/>
      <c r="X3312" s="24"/>
      <c r="Y3312" s="24"/>
      <c r="Z3312" s="24"/>
      <c r="AA3312" s="28"/>
      <c r="AB3312" s="28">
        <v>0.5</v>
      </c>
      <c r="AC3312" s="28"/>
      <c r="AD3312" s="28">
        <v>10</v>
      </c>
      <c r="AE3312" s="28">
        <v>10.00096688</v>
      </c>
      <c r="AF3312" t="s">
        <v>584</v>
      </c>
    </row>
    <row r="3313" spans="1:32" ht="18" customHeight="1">
      <c r="A3313" s="22">
        <v>46195</v>
      </c>
      <c r="B3313" s="23" t="s">
        <v>685</v>
      </c>
      <c r="C3313" s="24">
        <v>753</v>
      </c>
      <c r="D3313" s="25">
        <v>3495</v>
      </c>
      <c r="E3313" s="26">
        <v>5634</v>
      </c>
      <c r="F3313" s="24">
        <v>64</v>
      </c>
      <c r="G3313" s="24">
        <v>19</v>
      </c>
      <c r="H3313" s="23" t="s">
        <v>4119</v>
      </c>
      <c r="I3313" s="23" t="s">
        <v>2108</v>
      </c>
      <c r="J3313" s="23" t="s">
        <v>1629</v>
      </c>
      <c r="K3313" s="23" t="s">
        <v>154</v>
      </c>
      <c r="L3313" s="27">
        <v>1.5373000000000001</v>
      </c>
      <c r="M3313" s="25">
        <v>-699</v>
      </c>
      <c r="N3313" s="25">
        <v>-1205</v>
      </c>
      <c r="O3313" s="24">
        <v>0</v>
      </c>
      <c r="P3313" s="24">
        <v>3</v>
      </c>
      <c r="Q3313" s="24">
        <v>0</v>
      </c>
      <c r="R3313" s="66"/>
      <c r="S3313" s="66"/>
      <c r="T3313" s="66"/>
      <c r="U3313" s="66"/>
      <c r="V3313" s="66"/>
      <c r="W3313" s="24"/>
      <c r="X3313" s="24"/>
      <c r="Y3313" s="24"/>
      <c r="Z3313" s="24"/>
      <c r="AA3313" s="28"/>
      <c r="AB3313" s="28">
        <v>0.6</v>
      </c>
      <c r="AC3313" s="28"/>
      <c r="AD3313" s="28">
        <v>80</v>
      </c>
      <c r="AE3313" s="28">
        <v>80.000966869999999</v>
      </c>
      <c r="AF3313" t="s">
        <v>155</v>
      </c>
    </row>
    <row r="3314" spans="1:32" ht="18" customHeight="1">
      <c r="A3314" s="22">
        <v>46195</v>
      </c>
      <c r="B3314" s="23" t="s">
        <v>685</v>
      </c>
      <c r="C3314" s="24">
        <v>755</v>
      </c>
      <c r="D3314" s="25">
        <v>1959</v>
      </c>
      <c r="E3314" s="26">
        <v>1109</v>
      </c>
      <c r="F3314" s="24">
        <v>30</v>
      </c>
      <c r="G3314" s="24">
        <v>7</v>
      </c>
      <c r="H3314" s="23" t="s">
        <v>958</v>
      </c>
      <c r="I3314" s="23" t="s">
        <v>1293</v>
      </c>
      <c r="J3314" s="23" t="s">
        <v>1427</v>
      </c>
      <c r="K3314" s="23" t="s">
        <v>154</v>
      </c>
      <c r="L3314" s="27">
        <v>1.1887000000000001</v>
      </c>
      <c r="M3314" s="25">
        <v>-1605</v>
      </c>
      <c r="N3314" s="25">
        <v>1538</v>
      </c>
      <c r="O3314" s="24">
        <v>0</v>
      </c>
      <c r="P3314" s="24">
        <v>5</v>
      </c>
      <c r="Q3314" s="24">
        <v>0</v>
      </c>
      <c r="R3314" s="66"/>
      <c r="S3314" s="66"/>
      <c r="T3314" s="66"/>
      <c r="U3314" s="66"/>
      <c r="V3314" s="66"/>
      <c r="W3314" s="24"/>
      <c r="X3314" s="24"/>
      <c r="Y3314" s="24"/>
      <c r="Z3314" s="24"/>
      <c r="AA3314" s="28"/>
      <c r="AB3314" s="28">
        <v>0.5</v>
      </c>
      <c r="AC3314" s="28"/>
      <c r="AD3314" s="28">
        <v>60</v>
      </c>
      <c r="AE3314" s="28">
        <v>60.000966859999998</v>
      </c>
      <c r="AF3314" t="s">
        <v>578</v>
      </c>
    </row>
    <row r="3315" spans="1:32" ht="18" customHeight="1">
      <c r="A3315" s="22">
        <v>46195</v>
      </c>
      <c r="B3315" s="23" t="s">
        <v>685</v>
      </c>
      <c r="C3315" s="24">
        <v>756</v>
      </c>
      <c r="D3315" s="25">
        <v>1477</v>
      </c>
      <c r="E3315" s="26">
        <v>-1400</v>
      </c>
      <c r="F3315" s="24">
        <v>7</v>
      </c>
      <c r="G3315" s="24">
        <v>6</v>
      </c>
      <c r="H3315" s="23" t="s">
        <v>723</v>
      </c>
      <c r="I3315" s="23" t="s">
        <v>1635</v>
      </c>
      <c r="J3315" s="23" t="s">
        <v>675</v>
      </c>
      <c r="K3315" s="23" t="s">
        <v>154</v>
      </c>
      <c r="L3315" s="27">
        <v>0.68400000000000005</v>
      </c>
      <c r="M3315" s="25">
        <v>-311</v>
      </c>
      <c r="N3315" s="25">
        <v>-111</v>
      </c>
      <c r="O3315" s="24">
        <v>0</v>
      </c>
      <c r="P3315" s="24">
        <v>6</v>
      </c>
      <c r="Q3315" s="24">
        <v>0</v>
      </c>
      <c r="R3315" s="66"/>
      <c r="S3315" s="66"/>
      <c r="T3315" s="66"/>
      <c r="U3315" s="66"/>
      <c r="V3315" s="66"/>
      <c r="W3315" s="24"/>
      <c r="X3315" s="24"/>
      <c r="Y3315" s="24"/>
      <c r="Z3315" s="24"/>
      <c r="AA3315" s="28"/>
      <c r="AB3315" s="28">
        <v>0.5</v>
      </c>
      <c r="AC3315" s="28"/>
      <c r="AD3315" s="28">
        <v>40</v>
      </c>
      <c r="AE3315" s="28">
        <v>40.000966849999998</v>
      </c>
      <c r="AF3315" t="s">
        <v>664</v>
      </c>
    </row>
    <row r="3316" spans="1:32" ht="18" customHeight="1">
      <c r="A3316" s="22">
        <v>46195</v>
      </c>
      <c r="B3316" s="23" t="s">
        <v>685</v>
      </c>
      <c r="C3316" s="24">
        <v>757</v>
      </c>
      <c r="D3316" s="25">
        <v>896</v>
      </c>
      <c r="E3316" s="26">
        <v>-201</v>
      </c>
      <c r="F3316" s="24">
        <v>8</v>
      </c>
      <c r="G3316" s="24">
        <v>3</v>
      </c>
      <c r="H3316" s="23" t="s">
        <v>1875</v>
      </c>
      <c r="I3316" s="23" t="s">
        <v>4631</v>
      </c>
      <c r="J3316" s="23" t="s">
        <v>4632</v>
      </c>
      <c r="K3316" s="23" t="s">
        <v>154</v>
      </c>
      <c r="L3316" s="27">
        <v>0.92520000000000002</v>
      </c>
      <c r="M3316" s="25">
        <v>-1378</v>
      </c>
      <c r="N3316" s="25">
        <v>-222</v>
      </c>
      <c r="O3316" s="24">
        <v>0</v>
      </c>
      <c r="P3316" s="24">
        <v>7</v>
      </c>
      <c r="Q3316" s="24">
        <v>0</v>
      </c>
      <c r="R3316" s="66"/>
      <c r="S3316" s="66"/>
      <c r="T3316" s="66"/>
      <c r="U3316" s="66"/>
      <c r="V3316" s="66"/>
      <c r="W3316" s="24"/>
      <c r="X3316" s="24"/>
      <c r="Y3316" s="24"/>
      <c r="Z3316" s="24"/>
      <c r="AA3316" s="28"/>
      <c r="AB3316" s="28">
        <v>0.5</v>
      </c>
      <c r="AC3316" s="28"/>
      <c r="AD3316" s="28">
        <v>10</v>
      </c>
      <c r="AE3316" s="28">
        <v>10.00096684</v>
      </c>
      <c r="AF3316" t="s">
        <v>584</v>
      </c>
    </row>
    <row r="3317" spans="1:32" ht="18" customHeight="1">
      <c r="A3317" s="22">
        <v>46195</v>
      </c>
      <c r="B3317" s="23" t="s">
        <v>685</v>
      </c>
      <c r="C3317" s="24">
        <v>758</v>
      </c>
      <c r="D3317" s="25">
        <v>3119</v>
      </c>
      <c r="E3317" s="26">
        <v>284</v>
      </c>
      <c r="F3317" s="24">
        <v>34</v>
      </c>
      <c r="G3317" s="24">
        <v>13</v>
      </c>
      <c r="H3317" s="23" t="s">
        <v>4079</v>
      </c>
      <c r="I3317" s="23" t="s">
        <v>927</v>
      </c>
      <c r="J3317" s="23" t="s">
        <v>1638</v>
      </c>
      <c r="K3317" s="23" t="s">
        <v>154</v>
      </c>
      <c r="L3317" s="27">
        <v>1.0304</v>
      </c>
      <c r="M3317" s="25">
        <v>2578</v>
      </c>
      <c r="N3317" s="25">
        <v>-904</v>
      </c>
      <c r="O3317" s="24">
        <v>0</v>
      </c>
      <c r="P3317" s="24">
        <v>8</v>
      </c>
      <c r="Q3317" s="24">
        <v>0</v>
      </c>
      <c r="R3317" s="66"/>
      <c r="S3317" s="66"/>
      <c r="T3317" s="66"/>
      <c r="U3317" s="66"/>
      <c r="V3317" s="66"/>
      <c r="W3317" s="24"/>
      <c r="X3317" s="24"/>
      <c r="Y3317" s="24"/>
      <c r="Z3317" s="24"/>
      <c r="AA3317" s="28"/>
      <c r="AB3317" s="28">
        <v>0.6</v>
      </c>
      <c r="AC3317" s="28"/>
      <c r="AD3317" s="28">
        <v>45</v>
      </c>
      <c r="AE3317" s="28">
        <v>45.000966830000003</v>
      </c>
      <c r="AF3317" t="s">
        <v>241</v>
      </c>
    </row>
    <row r="3318" spans="1:32" ht="18" customHeight="1">
      <c r="A3318" s="22">
        <v>46195</v>
      </c>
      <c r="B3318" s="23" t="s">
        <v>685</v>
      </c>
      <c r="C3318" s="24">
        <v>760</v>
      </c>
      <c r="D3318" s="25">
        <v>978</v>
      </c>
      <c r="E3318" s="26">
        <v>-915</v>
      </c>
      <c r="F3318" s="24">
        <v>4</v>
      </c>
      <c r="G3318" s="24">
        <v>3</v>
      </c>
      <c r="H3318" s="23" t="s">
        <v>1066</v>
      </c>
      <c r="I3318" s="23" t="s">
        <v>1588</v>
      </c>
      <c r="J3318" s="23" t="s">
        <v>953</v>
      </c>
      <c r="K3318" s="23" t="s">
        <v>154</v>
      </c>
      <c r="L3318" s="27">
        <v>0.68810000000000004</v>
      </c>
      <c r="M3318" s="25">
        <v>-1656</v>
      </c>
      <c r="N3318" s="25">
        <v>-1054</v>
      </c>
      <c r="O3318" s="24">
        <v>0</v>
      </c>
      <c r="P3318" s="24">
        <v>0</v>
      </c>
      <c r="Q3318" s="24">
        <v>0</v>
      </c>
      <c r="R3318" s="66"/>
      <c r="S3318" s="66"/>
      <c r="T3318" s="66"/>
      <c r="U3318" s="66"/>
      <c r="V3318" s="66"/>
      <c r="W3318" s="24"/>
      <c r="X3318" s="24"/>
      <c r="Y3318" s="24"/>
      <c r="Z3318" s="24"/>
      <c r="AA3318" s="28"/>
      <c r="AB3318" s="28">
        <v>0.5</v>
      </c>
      <c r="AC3318" s="28"/>
      <c r="AD3318" s="28">
        <v>10</v>
      </c>
      <c r="AE3318" s="28">
        <v>10.00096682</v>
      </c>
      <c r="AF3318" t="s">
        <v>584</v>
      </c>
    </row>
    <row r="3319" spans="1:32" ht="18" customHeight="1">
      <c r="A3319" s="22">
        <v>46195</v>
      </c>
      <c r="B3319" s="23" t="s">
        <v>256</v>
      </c>
      <c r="C3319" s="24">
        <v>761</v>
      </c>
      <c r="D3319" s="25">
        <v>1221</v>
      </c>
      <c r="E3319" s="26">
        <v>2156</v>
      </c>
      <c r="F3319" s="24">
        <v>10</v>
      </c>
      <c r="G3319" s="24">
        <v>6</v>
      </c>
      <c r="H3319" s="23" t="s">
        <v>552</v>
      </c>
      <c r="I3319" s="23" t="s">
        <v>1226</v>
      </c>
      <c r="J3319" s="23" t="s">
        <v>2910</v>
      </c>
      <c r="K3319" s="23" t="s">
        <v>154</v>
      </c>
      <c r="L3319" s="27">
        <v>1.5886</v>
      </c>
      <c r="M3319" s="25">
        <v>-73</v>
      </c>
      <c r="N3319" s="25">
        <v>-1726</v>
      </c>
      <c r="O3319" s="24">
        <v>0</v>
      </c>
      <c r="P3319" s="24">
        <v>1</v>
      </c>
      <c r="Q3319" s="24">
        <v>0</v>
      </c>
      <c r="R3319" s="66"/>
      <c r="S3319" s="66"/>
      <c r="T3319" s="66"/>
      <c r="U3319" s="66"/>
      <c r="V3319" s="66"/>
      <c r="W3319" s="24"/>
      <c r="X3319" s="24"/>
      <c r="Y3319" s="24"/>
      <c r="Z3319" s="24"/>
      <c r="AA3319" s="28"/>
      <c r="AB3319" s="28">
        <v>0.5</v>
      </c>
      <c r="AC3319" s="28"/>
      <c r="AD3319" s="28">
        <v>70</v>
      </c>
      <c r="AE3319" s="28">
        <v>70.000966809999994</v>
      </c>
      <c r="AF3319" t="s">
        <v>178</v>
      </c>
    </row>
    <row r="3320" spans="1:32" ht="18" customHeight="1">
      <c r="A3320" s="22">
        <v>46195</v>
      </c>
      <c r="B3320" s="23" t="s">
        <v>184</v>
      </c>
      <c r="C3320" s="24">
        <v>762</v>
      </c>
      <c r="D3320" s="25">
        <v>2275</v>
      </c>
      <c r="E3320" s="26">
        <v>-1109</v>
      </c>
      <c r="F3320" s="24">
        <v>17</v>
      </c>
      <c r="G3320" s="24">
        <v>10</v>
      </c>
      <c r="H3320" s="23" t="s">
        <v>1445</v>
      </c>
      <c r="I3320" s="23" t="s">
        <v>665</v>
      </c>
      <c r="J3320" s="23" t="s">
        <v>403</v>
      </c>
      <c r="K3320" s="23" t="s">
        <v>154</v>
      </c>
      <c r="L3320" s="27">
        <v>0.83750000000000002</v>
      </c>
      <c r="M3320" s="25">
        <v>-2140</v>
      </c>
      <c r="N3320" s="25">
        <v>1995</v>
      </c>
      <c r="O3320" s="24">
        <v>0</v>
      </c>
      <c r="P3320" s="24">
        <v>2</v>
      </c>
      <c r="Q3320" s="24">
        <v>0</v>
      </c>
      <c r="R3320" s="66"/>
      <c r="S3320" s="66"/>
      <c r="T3320" s="66"/>
      <c r="U3320" s="66"/>
      <c r="V3320" s="66"/>
      <c r="W3320" s="24"/>
      <c r="X3320" s="24"/>
      <c r="Y3320" s="24"/>
      <c r="Z3320" s="24"/>
      <c r="AA3320" s="28"/>
      <c r="AB3320" s="28">
        <v>0.5</v>
      </c>
      <c r="AC3320" s="28"/>
      <c r="AD3320" s="28">
        <v>30</v>
      </c>
      <c r="AE3320" s="28">
        <v>30.0009668</v>
      </c>
      <c r="AF3320" t="s">
        <v>661</v>
      </c>
    </row>
    <row r="3321" spans="1:32" ht="18" customHeight="1">
      <c r="A3321" s="22">
        <v>46196</v>
      </c>
      <c r="B3321" s="23" t="s">
        <v>22</v>
      </c>
      <c r="C3321" s="24">
        <v>673</v>
      </c>
      <c r="D3321" s="25">
        <v>2388</v>
      </c>
      <c r="E3321" s="26">
        <v>13410</v>
      </c>
      <c r="F3321" s="24">
        <v>58</v>
      </c>
      <c r="G3321" s="24">
        <v>28</v>
      </c>
      <c r="H3321" s="23" t="s">
        <v>4633</v>
      </c>
      <c r="I3321" s="23" t="s">
        <v>1331</v>
      </c>
      <c r="J3321" s="23" t="s">
        <v>401</v>
      </c>
      <c r="K3321" s="23" t="s">
        <v>154</v>
      </c>
      <c r="L3321" s="27">
        <v>2.8719000000000001</v>
      </c>
      <c r="M3321" s="25">
        <v>4318</v>
      </c>
      <c r="N3321" s="25">
        <v>-5846</v>
      </c>
      <c r="O3321" s="24">
        <v>0</v>
      </c>
      <c r="P3321" s="24">
        <v>3</v>
      </c>
      <c r="Q3321" s="24">
        <v>0</v>
      </c>
      <c r="R3321" s="66"/>
      <c r="S3321" s="66"/>
      <c r="T3321" s="66"/>
      <c r="U3321" s="66"/>
      <c r="V3321" s="66"/>
      <c r="W3321" s="24"/>
      <c r="X3321" s="24"/>
      <c r="Y3321" s="24"/>
      <c r="Z3321" s="24"/>
      <c r="AA3321" s="28"/>
      <c r="AB3321" s="28">
        <v>0.5</v>
      </c>
      <c r="AC3321" s="28"/>
      <c r="AD3321" s="28">
        <v>80</v>
      </c>
      <c r="AE3321" s="28">
        <v>80.000966790000007</v>
      </c>
      <c r="AF3321" t="s">
        <v>155</v>
      </c>
    </row>
    <row r="3322" spans="1:32" ht="18" customHeight="1">
      <c r="A3322" s="22">
        <v>46196</v>
      </c>
      <c r="B3322" s="23" t="s">
        <v>22</v>
      </c>
      <c r="C3322" s="24">
        <v>671</v>
      </c>
      <c r="D3322" s="25">
        <v>4377</v>
      </c>
      <c r="E3322" s="26">
        <v>7548</v>
      </c>
      <c r="F3322" s="24">
        <v>79</v>
      </c>
      <c r="G3322" s="24">
        <v>24</v>
      </c>
      <c r="H3322" s="23" t="s">
        <v>3817</v>
      </c>
      <c r="I3322" s="23" t="s">
        <v>2631</v>
      </c>
      <c r="J3322" s="23" t="s">
        <v>2393</v>
      </c>
      <c r="K3322" s="23" t="s">
        <v>154</v>
      </c>
      <c r="L3322" s="27">
        <v>1.5748</v>
      </c>
      <c r="M3322" s="25">
        <v>976</v>
      </c>
      <c r="N3322" s="25">
        <v>7796</v>
      </c>
      <c r="O3322" s="24">
        <v>0</v>
      </c>
      <c r="P3322" s="24">
        <v>1</v>
      </c>
      <c r="Q3322" s="24">
        <v>0</v>
      </c>
      <c r="R3322" s="66"/>
      <c r="S3322" s="66"/>
      <c r="T3322" s="66"/>
      <c r="U3322" s="66"/>
      <c r="V3322" s="66"/>
      <c r="W3322" s="24"/>
      <c r="X3322" s="24"/>
      <c r="Y3322" s="24"/>
      <c r="Z3322" s="24"/>
      <c r="AA3322" s="28"/>
      <c r="AB3322" s="28">
        <v>0.6</v>
      </c>
      <c r="AC3322" s="28"/>
      <c r="AD3322" s="28">
        <v>80</v>
      </c>
      <c r="AE3322" s="28">
        <v>80.000966779999999</v>
      </c>
      <c r="AF3322" t="s">
        <v>155</v>
      </c>
    </row>
    <row r="3323" spans="1:32" ht="18" customHeight="1">
      <c r="A3323" s="22">
        <v>46196</v>
      </c>
      <c r="B3323" s="23" t="s">
        <v>46</v>
      </c>
      <c r="C3323" s="24">
        <v>751</v>
      </c>
      <c r="D3323" s="25">
        <v>8792</v>
      </c>
      <c r="E3323" s="26">
        <v>6761</v>
      </c>
      <c r="F3323" s="24">
        <v>75</v>
      </c>
      <c r="G3323" s="24">
        <v>0</v>
      </c>
      <c r="H3323" s="23" t="s">
        <v>872</v>
      </c>
      <c r="I3323" s="23" t="s">
        <v>872</v>
      </c>
      <c r="J3323" s="23" t="s">
        <v>214</v>
      </c>
      <c r="K3323" s="23" t="s">
        <v>154</v>
      </c>
      <c r="L3323" s="27">
        <v>1.2563</v>
      </c>
      <c r="M3323" s="25">
        <v>-1102</v>
      </c>
      <c r="N3323" s="25">
        <v>-7956</v>
      </c>
      <c r="O3323" s="24">
        <v>0</v>
      </c>
      <c r="P3323" s="24">
        <v>1</v>
      </c>
      <c r="Q3323" s="24">
        <v>0</v>
      </c>
      <c r="R3323" s="66"/>
      <c r="S3323" s="66"/>
      <c r="T3323" s="66"/>
      <c r="U3323" s="66"/>
      <c r="V3323" s="66"/>
      <c r="W3323" s="24"/>
      <c r="X3323" s="24"/>
      <c r="Y3323" s="24"/>
      <c r="Z3323" s="24"/>
      <c r="AA3323" s="28"/>
      <c r="AB3323" s="28">
        <v>1</v>
      </c>
      <c r="AC3323" s="28"/>
      <c r="AD3323" s="28">
        <v>80</v>
      </c>
      <c r="AE3323" s="28">
        <v>80.000966770000005</v>
      </c>
      <c r="AF3323" t="s">
        <v>155</v>
      </c>
    </row>
    <row r="3324" spans="1:32" ht="18" customHeight="1">
      <c r="A3324" s="22">
        <v>46196</v>
      </c>
      <c r="B3324" s="23" t="s">
        <v>470</v>
      </c>
      <c r="C3324" s="24">
        <v>661</v>
      </c>
      <c r="D3324" s="25">
        <v>1582</v>
      </c>
      <c r="E3324" s="26">
        <v>5399</v>
      </c>
      <c r="F3324" s="24">
        <v>44</v>
      </c>
      <c r="G3324" s="24">
        <v>49</v>
      </c>
      <c r="H3324" s="23" t="s">
        <v>3077</v>
      </c>
      <c r="I3324" s="23" t="s">
        <v>254</v>
      </c>
      <c r="J3324" s="23" t="s">
        <v>2454</v>
      </c>
      <c r="K3324" s="23" t="s">
        <v>154</v>
      </c>
      <c r="L3324" s="27">
        <v>2.1375999999999999</v>
      </c>
      <c r="M3324" s="25">
        <v>-695</v>
      </c>
      <c r="N3324" s="25">
        <v>-1105</v>
      </c>
      <c r="O3324" s="24">
        <v>0</v>
      </c>
      <c r="P3324" s="24">
        <v>1</v>
      </c>
      <c r="Q3324" s="24">
        <v>0</v>
      </c>
      <c r="R3324" s="66"/>
      <c r="S3324" s="66"/>
      <c r="T3324" s="66"/>
      <c r="U3324" s="66"/>
      <c r="V3324" s="66"/>
      <c r="W3324" s="24"/>
      <c r="X3324" s="24"/>
      <c r="Y3324" s="24"/>
      <c r="Z3324" s="24"/>
      <c r="AA3324" s="28"/>
      <c r="AB3324" s="28">
        <v>0.5</v>
      </c>
      <c r="AC3324" s="28"/>
      <c r="AD3324" s="28">
        <v>80</v>
      </c>
      <c r="AE3324" s="28">
        <v>80.000966759999997</v>
      </c>
      <c r="AF3324" t="s">
        <v>155</v>
      </c>
    </row>
    <row r="3325" spans="1:32" ht="18" customHeight="1">
      <c r="A3325" s="22">
        <v>46196</v>
      </c>
      <c r="B3325" s="23" t="s">
        <v>256</v>
      </c>
      <c r="C3325" s="24">
        <v>761</v>
      </c>
      <c r="D3325" s="25">
        <v>1194</v>
      </c>
      <c r="E3325" s="26">
        <v>5257</v>
      </c>
      <c r="F3325" s="24">
        <v>17</v>
      </c>
      <c r="G3325" s="24">
        <v>13</v>
      </c>
      <c r="H3325" s="23" t="s">
        <v>3335</v>
      </c>
      <c r="I3325" s="23" t="s">
        <v>1315</v>
      </c>
      <c r="J3325" s="23" t="s">
        <v>932</v>
      </c>
      <c r="K3325" s="23" t="s">
        <v>154</v>
      </c>
      <c r="L3325" s="27">
        <v>2.4676</v>
      </c>
      <c r="M3325" s="25">
        <v>2156</v>
      </c>
      <c r="N3325" s="25">
        <v>-73</v>
      </c>
      <c r="O3325" s="24">
        <v>0</v>
      </c>
      <c r="P3325" s="24">
        <v>1</v>
      </c>
      <c r="Q3325" s="24">
        <v>0</v>
      </c>
      <c r="R3325" s="66"/>
      <c r="S3325" s="66"/>
      <c r="T3325" s="66"/>
      <c r="U3325" s="66"/>
      <c r="V3325" s="66"/>
      <c r="W3325" s="24"/>
      <c r="X3325" s="24"/>
      <c r="Y3325" s="24"/>
      <c r="Z3325" s="24"/>
      <c r="AA3325" s="28"/>
      <c r="AB3325" s="28">
        <v>0.5</v>
      </c>
      <c r="AC3325" s="28"/>
      <c r="AD3325" s="28">
        <v>80</v>
      </c>
      <c r="AE3325" s="28">
        <v>80.000966750000003</v>
      </c>
      <c r="AF3325" t="s">
        <v>155</v>
      </c>
    </row>
    <row r="3326" spans="1:32" ht="18" customHeight="1">
      <c r="A3326" s="22">
        <v>46196</v>
      </c>
      <c r="B3326" s="23" t="s">
        <v>18</v>
      </c>
      <c r="C3326" s="24">
        <v>755</v>
      </c>
      <c r="D3326" s="25">
        <v>2885</v>
      </c>
      <c r="E3326" s="26">
        <v>5132</v>
      </c>
      <c r="F3326" s="24">
        <v>59</v>
      </c>
      <c r="G3326" s="24">
        <v>10</v>
      </c>
      <c r="H3326" s="23" t="s">
        <v>2070</v>
      </c>
      <c r="I3326" s="23" t="s">
        <v>4184</v>
      </c>
      <c r="J3326" s="23" t="s">
        <v>1683</v>
      </c>
      <c r="K3326" s="23" t="s">
        <v>154</v>
      </c>
      <c r="L3326" s="27">
        <v>1.593</v>
      </c>
      <c r="M3326" s="25">
        <v>1109</v>
      </c>
      <c r="N3326" s="25">
        <v>-1605</v>
      </c>
      <c r="O3326" s="24">
        <v>0</v>
      </c>
      <c r="P3326" s="24">
        <v>5</v>
      </c>
      <c r="Q3326" s="24">
        <v>0</v>
      </c>
      <c r="R3326" s="66"/>
      <c r="S3326" s="66"/>
      <c r="T3326" s="66"/>
      <c r="U3326" s="66"/>
      <c r="V3326" s="66"/>
      <c r="W3326" s="24"/>
      <c r="X3326" s="24"/>
      <c r="Y3326" s="24"/>
      <c r="Z3326" s="24"/>
      <c r="AA3326" s="28"/>
      <c r="AB3326" s="28">
        <v>0.5</v>
      </c>
      <c r="AC3326" s="28"/>
      <c r="AD3326" s="28">
        <v>80</v>
      </c>
      <c r="AE3326" s="28">
        <v>80.000966739999996</v>
      </c>
      <c r="AF3326" t="s">
        <v>155</v>
      </c>
    </row>
    <row r="3327" spans="1:32" ht="18" customHeight="1">
      <c r="A3327" s="22">
        <v>46196</v>
      </c>
      <c r="B3327" s="23" t="s">
        <v>179</v>
      </c>
      <c r="C3327" s="24">
        <v>667</v>
      </c>
      <c r="D3327" s="25">
        <v>1333</v>
      </c>
      <c r="E3327" s="26">
        <v>3085</v>
      </c>
      <c r="F3327" s="24">
        <v>31</v>
      </c>
      <c r="G3327" s="24">
        <v>1</v>
      </c>
      <c r="H3327" s="23" t="s">
        <v>1071</v>
      </c>
      <c r="I3327" s="23" t="s">
        <v>3776</v>
      </c>
      <c r="J3327" s="23" t="s">
        <v>4634</v>
      </c>
      <c r="K3327" s="23" t="s">
        <v>154</v>
      </c>
      <c r="L3327" s="27">
        <v>1.7714000000000001</v>
      </c>
      <c r="M3327" s="25">
        <v>-799</v>
      </c>
      <c r="N3327" s="25">
        <v>-791</v>
      </c>
      <c r="O3327" s="24">
        <v>0</v>
      </c>
      <c r="P3327" s="24">
        <v>7</v>
      </c>
      <c r="Q3327" s="24">
        <v>0</v>
      </c>
      <c r="R3327" s="66"/>
      <c r="S3327" s="66"/>
      <c r="T3327" s="66"/>
      <c r="U3327" s="66"/>
      <c r="V3327" s="66"/>
      <c r="W3327" s="24"/>
      <c r="X3327" s="24"/>
      <c r="Y3327" s="24"/>
      <c r="Z3327" s="24"/>
      <c r="AA3327" s="28"/>
      <c r="AB3327" s="28">
        <v>0.5</v>
      </c>
      <c r="AC3327" s="28"/>
      <c r="AD3327" s="28">
        <v>80</v>
      </c>
      <c r="AE3327" s="28">
        <v>80.000966730000002</v>
      </c>
      <c r="AF3327" t="s">
        <v>155</v>
      </c>
    </row>
    <row r="3328" spans="1:32" ht="18" customHeight="1">
      <c r="A3328" s="22">
        <v>46196</v>
      </c>
      <c r="B3328" s="23" t="s">
        <v>16</v>
      </c>
      <c r="C3328" s="24">
        <v>556</v>
      </c>
      <c r="D3328" s="25">
        <v>2813</v>
      </c>
      <c r="E3328" s="26">
        <v>3009</v>
      </c>
      <c r="F3328" s="24">
        <v>21</v>
      </c>
      <c r="G3328" s="24">
        <v>12</v>
      </c>
      <c r="H3328" s="23" t="s">
        <v>2625</v>
      </c>
      <c r="I3328" s="23" t="s">
        <v>786</v>
      </c>
      <c r="J3328" s="23" t="s">
        <v>2345</v>
      </c>
      <c r="K3328" s="23" t="s">
        <v>154</v>
      </c>
      <c r="L3328" s="27">
        <v>1.3566</v>
      </c>
      <c r="M3328" s="25">
        <v>-678</v>
      </c>
      <c r="N3328" s="25">
        <v>-357</v>
      </c>
      <c r="O3328" s="24">
        <v>0</v>
      </c>
      <c r="P3328" s="24">
        <v>6</v>
      </c>
      <c r="Q3328" s="24">
        <v>1</v>
      </c>
      <c r="R3328" s="66">
        <v>459.68596928185968</v>
      </c>
      <c r="S3328" s="66">
        <v>6.119394952155238</v>
      </c>
      <c r="T3328" s="66">
        <v>133.95238095238099</v>
      </c>
      <c r="U3328" s="66">
        <v>234.41666666666671</v>
      </c>
      <c r="V3328" s="66">
        <v>85.242424242424249</v>
      </c>
      <c r="W3328" s="24">
        <v>7</v>
      </c>
      <c r="X3328" s="24">
        <v>6</v>
      </c>
      <c r="Y3328" s="24">
        <v>7</v>
      </c>
      <c r="Z3328" s="24">
        <v>1</v>
      </c>
      <c r="AA3328" s="28">
        <v>5.25</v>
      </c>
      <c r="AB3328" s="28">
        <v>0.5</v>
      </c>
      <c r="AC3328" s="28">
        <v>2.625</v>
      </c>
      <c r="AD3328" s="28">
        <v>36.200000000000003</v>
      </c>
      <c r="AE3328" s="28">
        <v>36.200966719999997</v>
      </c>
      <c r="AF3328" t="s">
        <v>4635</v>
      </c>
    </row>
    <row r="3329" spans="1:32" ht="18" customHeight="1">
      <c r="A3329" s="22">
        <v>46196</v>
      </c>
      <c r="B3329" s="23" t="s">
        <v>485</v>
      </c>
      <c r="C3329" s="24">
        <v>715</v>
      </c>
      <c r="D3329" s="25">
        <v>1877</v>
      </c>
      <c r="E3329" s="26">
        <v>2736</v>
      </c>
      <c r="F3329" s="24">
        <v>43</v>
      </c>
      <c r="G3329" s="24">
        <v>8</v>
      </c>
      <c r="H3329" s="23" t="s">
        <v>964</v>
      </c>
      <c r="I3329" s="23" t="s">
        <v>1478</v>
      </c>
      <c r="J3329" s="23" t="s">
        <v>1575</v>
      </c>
      <c r="K3329" s="23" t="s">
        <v>154</v>
      </c>
      <c r="L3329" s="27">
        <v>1.4859</v>
      </c>
      <c r="M3329" s="25">
        <v>1087</v>
      </c>
      <c r="N3329" s="25">
        <v>-505</v>
      </c>
      <c r="O3329" s="24">
        <v>0</v>
      </c>
      <c r="P3329" s="24">
        <v>5</v>
      </c>
      <c r="Q3329" s="24">
        <v>0</v>
      </c>
      <c r="R3329" s="66"/>
      <c r="S3329" s="66"/>
      <c r="T3329" s="66"/>
      <c r="U3329" s="66"/>
      <c r="V3329" s="66"/>
      <c r="W3329" s="24"/>
      <c r="X3329" s="24"/>
      <c r="Y3329" s="24"/>
      <c r="Z3329" s="24"/>
      <c r="AA3329" s="28"/>
      <c r="AB3329" s="28">
        <v>0.5</v>
      </c>
      <c r="AC3329" s="28"/>
      <c r="AD3329" s="28">
        <v>70</v>
      </c>
      <c r="AE3329" s="28">
        <v>70.00096671</v>
      </c>
      <c r="AF3329" t="s">
        <v>178</v>
      </c>
    </row>
    <row r="3330" spans="1:32" ht="18" customHeight="1">
      <c r="A3330" s="22">
        <v>46196</v>
      </c>
      <c r="B3330" s="23" t="s">
        <v>166</v>
      </c>
      <c r="C3330" s="24">
        <v>651</v>
      </c>
      <c r="D3330" s="25">
        <v>1347</v>
      </c>
      <c r="E3330" s="26">
        <v>2731</v>
      </c>
      <c r="F3330" s="24">
        <v>25</v>
      </c>
      <c r="G3330" s="24">
        <v>2</v>
      </c>
      <c r="H3330" s="23" t="s">
        <v>4190</v>
      </c>
      <c r="I3330" s="23" t="s">
        <v>4636</v>
      </c>
      <c r="J3330" s="23" t="s">
        <v>4637</v>
      </c>
      <c r="K3330" s="23" t="s">
        <v>154</v>
      </c>
      <c r="L3330" s="27">
        <v>1.6758</v>
      </c>
      <c r="M3330" s="25">
        <v>-1111</v>
      </c>
      <c r="N3330" s="25">
        <v>-871</v>
      </c>
      <c r="O3330" s="24">
        <v>0</v>
      </c>
      <c r="P3330" s="24">
        <v>1</v>
      </c>
      <c r="Q3330" s="24">
        <v>0</v>
      </c>
      <c r="R3330" s="66"/>
      <c r="S3330" s="66"/>
      <c r="T3330" s="66"/>
      <c r="U3330" s="66"/>
      <c r="V3330" s="66"/>
      <c r="W3330" s="24"/>
      <c r="X3330" s="24"/>
      <c r="Y3330" s="24"/>
      <c r="Z3330" s="24"/>
      <c r="AA3330" s="28"/>
      <c r="AB3330" s="28">
        <v>0.5</v>
      </c>
      <c r="AC3330" s="28"/>
      <c r="AD3330" s="28">
        <v>70</v>
      </c>
      <c r="AE3330" s="28">
        <v>70.000966700000006</v>
      </c>
      <c r="AF3330" t="s">
        <v>178</v>
      </c>
    </row>
    <row r="3331" spans="1:32" ht="18" customHeight="1">
      <c r="A3331" s="22">
        <v>46196</v>
      </c>
      <c r="B3331" s="23" t="s">
        <v>372</v>
      </c>
      <c r="C3331" s="24">
        <v>711</v>
      </c>
      <c r="D3331" s="25">
        <v>1750</v>
      </c>
      <c r="E3331" s="26">
        <v>2027</v>
      </c>
      <c r="F3331" s="24">
        <v>19</v>
      </c>
      <c r="G3331" s="24">
        <v>3</v>
      </c>
      <c r="H3331" s="23" t="s">
        <v>3071</v>
      </c>
      <c r="I3331" s="23" t="s">
        <v>3123</v>
      </c>
      <c r="J3331" s="23" t="s">
        <v>4638</v>
      </c>
      <c r="K3331" s="23" t="s">
        <v>154</v>
      </c>
      <c r="L3331" s="27">
        <v>1.3861000000000001</v>
      </c>
      <c r="M3331" s="25">
        <v>-319</v>
      </c>
      <c r="N3331" s="25">
        <v>-1100</v>
      </c>
      <c r="O3331" s="24">
        <v>0</v>
      </c>
      <c r="P3331" s="24">
        <v>1</v>
      </c>
      <c r="Q3331" s="24">
        <v>0</v>
      </c>
      <c r="R3331" s="66"/>
      <c r="S3331" s="66"/>
      <c r="T3331" s="66"/>
      <c r="U3331" s="66"/>
      <c r="V3331" s="66"/>
      <c r="W3331" s="24"/>
      <c r="X3331" s="24"/>
      <c r="Y3331" s="24"/>
      <c r="Z3331" s="24"/>
      <c r="AA3331" s="28"/>
      <c r="AB3331" s="28">
        <v>0.5</v>
      </c>
      <c r="AC3331" s="28"/>
      <c r="AD3331" s="28">
        <v>70</v>
      </c>
      <c r="AE3331" s="28">
        <v>70.000966689999998</v>
      </c>
      <c r="AF3331" t="s">
        <v>178</v>
      </c>
    </row>
    <row r="3332" spans="1:32" ht="18" customHeight="1">
      <c r="A3332" s="22">
        <v>46196</v>
      </c>
      <c r="B3332" s="23" t="s">
        <v>546</v>
      </c>
      <c r="C3332" s="24">
        <v>727</v>
      </c>
      <c r="D3332" s="25">
        <v>2209</v>
      </c>
      <c r="E3332" s="26">
        <v>1713</v>
      </c>
      <c r="F3332" s="24">
        <v>8</v>
      </c>
      <c r="G3332" s="24">
        <v>8</v>
      </c>
      <c r="H3332" s="23" t="s">
        <v>3843</v>
      </c>
      <c r="I3332" s="23" t="s">
        <v>4639</v>
      </c>
      <c r="J3332" s="23" t="s">
        <v>4639</v>
      </c>
      <c r="K3332" s="23" t="s">
        <v>154</v>
      </c>
      <c r="L3332" s="27">
        <v>1.2585</v>
      </c>
      <c r="M3332" s="25">
        <v>-2041</v>
      </c>
      <c r="N3332" s="25">
        <v>109</v>
      </c>
      <c r="O3332" s="24">
        <v>0</v>
      </c>
      <c r="P3332" s="24">
        <v>7</v>
      </c>
      <c r="Q3332" s="24">
        <v>0</v>
      </c>
      <c r="R3332" s="66"/>
      <c r="S3332" s="66"/>
      <c r="T3332" s="66"/>
      <c r="U3332" s="66"/>
      <c r="V3332" s="66"/>
      <c r="W3332" s="24"/>
      <c r="X3332" s="24"/>
      <c r="Y3332" s="24"/>
      <c r="Z3332" s="24"/>
      <c r="AA3332" s="28"/>
      <c r="AB3332" s="28">
        <v>0.5</v>
      </c>
      <c r="AC3332" s="28"/>
      <c r="AD3332" s="28">
        <v>60</v>
      </c>
      <c r="AE3332" s="28">
        <v>60.000966679999998</v>
      </c>
      <c r="AF3332" t="s">
        <v>578</v>
      </c>
    </row>
    <row r="3333" spans="1:32" ht="18" customHeight="1">
      <c r="A3333" s="22">
        <v>46196</v>
      </c>
      <c r="B3333" s="23" t="s">
        <v>9</v>
      </c>
      <c r="C3333" s="24">
        <v>525</v>
      </c>
      <c r="D3333" s="25">
        <v>3228</v>
      </c>
      <c r="E3333" s="26">
        <v>1361</v>
      </c>
      <c r="F3333" s="24">
        <v>18</v>
      </c>
      <c r="G3333" s="24">
        <v>8</v>
      </c>
      <c r="H3333" s="23" t="s">
        <v>2913</v>
      </c>
      <c r="I3333" s="23" t="s">
        <v>524</v>
      </c>
      <c r="J3333" s="23" t="s">
        <v>4640</v>
      </c>
      <c r="K3333" s="23" t="s">
        <v>154</v>
      </c>
      <c r="L3333" s="27">
        <v>1.1405000000000001</v>
      </c>
      <c r="M3333" s="25">
        <v>-342</v>
      </c>
      <c r="N3333" s="25">
        <v>-214</v>
      </c>
      <c r="O3333" s="24">
        <v>0</v>
      </c>
      <c r="P3333" s="24">
        <v>5</v>
      </c>
      <c r="Q3333" s="24">
        <v>1</v>
      </c>
      <c r="R3333" s="66">
        <v>554.34853673723535</v>
      </c>
      <c r="S3333" s="66">
        <v>5.8230513586258317</v>
      </c>
      <c r="T3333" s="66">
        <v>179.33333333333329</v>
      </c>
      <c r="U3333" s="66">
        <v>403.5</v>
      </c>
      <c r="V3333" s="66">
        <v>124.1538461538462</v>
      </c>
      <c r="W3333" s="24">
        <v>7</v>
      </c>
      <c r="X3333" s="24">
        <v>1</v>
      </c>
      <c r="Y3333" s="24">
        <v>5</v>
      </c>
      <c r="Z3333" s="24">
        <v>4</v>
      </c>
      <c r="AA3333" s="28">
        <v>4.25</v>
      </c>
      <c r="AB3333" s="28">
        <v>0.6</v>
      </c>
      <c r="AC3333" s="28">
        <v>2.5499999999999998</v>
      </c>
      <c r="AD3333" s="28">
        <v>25.5</v>
      </c>
      <c r="AE3333" s="28">
        <v>25.50096667</v>
      </c>
      <c r="AF3333" t="s">
        <v>582</v>
      </c>
    </row>
    <row r="3334" spans="1:32" ht="18" customHeight="1">
      <c r="A3334" s="22">
        <v>46196</v>
      </c>
      <c r="B3334" s="23" t="s">
        <v>44</v>
      </c>
      <c r="C3334" s="24">
        <v>573</v>
      </c>
      <c r="D3334" s="25">
        <v>5589</v>
      </c>
      <c r="E3334" s="26">
        <v>1315</v>
      </c>
      <c r="F3334" s="24">
        <v>31</v>
      </c>
      <c r="G3334" s="24">
        <v>5</v>
      </c>
      <c r="H3334" s="23" t="s">
        <v>2440</v>
      </c>
      <c r="I3334" s="23" t="s">
        <v>1893</v>
      </c>
      <c r="J3334" s="23" t="s">
        <v>4641</v>
      </c>
      <c r="K3334" s="23" t="s">
        <v>154</v>
      </c>
      <c r="L3334" s="27">
        <v>1.0784</v>
      </c>
      <c r="M3334" s="25">
        <v>1076</v>
      </c>
      <c r="N3334" s="25">
        <v>-652</v>
      </c>
      <c r="O3334" s="24">
        <v>0</v>
      </c>
      <c r="P3334" s="24">
        <v>3</v>
      </c>
      <c r="Q3334" s="24">
        <v>1</v>
      </c>
      <c r="R3334" s="66">
        <v>940.80292652552919</v>
      </c>
      <c r="S3334" s="66">
        <v>5.9406702959999134</v>
      </c>
      <c r="T3334" s="66">
        <v>180.29032258064521</v>
      </c>
      <c r="U3334" s="66">
        <v>1117.8</v>
      </c>
      <c r="V3334" s="66">
        <v>155.25</v>
      </c>
      <c r="W3334" s="24">
        <v>7</v>
      </c>
      <c r="X3334" s="24">
        <v>0</v>
      </c>
      <c r="Y3334" s="24">
        <v>2</v>
      </c>
      <c r="Z3334" s="24">
        <v>1</v>
      </c>
      <c r="AA3334" s="28">
        <v>2.5</v>
      </c>
      <c r="AB3334" s="28">
        <v>0.8</v>
      </c>
      <c r="AC3334" s="28">
        <v>2</v>
      </c>
      <c r="AD3334" s="28">
        <v>20</v>
      </c>
      <c r="AE3334" s="28">
        <v>20.00096666</v>
      </c>
      <c r="AF3334" t="s">
        <v>457</v>
      </c>
    </row>
    <row r="3335" spans="1:32" ht="18" customHeight="1">
      <c r="A3335" s="22">
        <v>46196</v>
      </c>
      <c r="B3335" s="23" t="s">
        <v>9</v>
      </c>
      <c r="C3335" s="24">
        <v>531</v>
      </c>
      <c r="D3335" s="25">
        <v>4002</v>
      </c>
      <c r="E3335" s="26">
        <v>1151</v>
      </c>
      <c r="F3335" s="24">
        <v>19</v>
      </c>
      <c r="G3335" s="24">
        <v>14</v>
      </c>
      <c r="H3335" s="23" t="s">
        <v>4642</v>
      </c>
      <c r="I3335" s="23" t="s">
        <v>941</v>
      </c>
      <c r="J3335" s="23" t="s">
        <v>4643</v>
      </c>
      <c r="K3335" s="23" t="s">
        <v>154</v>
      </c>
      <c r="L3335" s="27">
        <v>1.0959000000000001</v>
      </c>
      <c r="M3335" s="25">
        <v>-647</v>
      </c>
      <c r="N3335" s="25">
        <v>-717</v>
      </c>
      <c r="O3335" s="24">
        <v>0</v>
      </c>
      <c r="P3335" s="24">
        <v>1</v>
      </c>
      <c r="Q3335" s="24">
        <v>1</v>
      </c>
      <c r="R3335" s="66">
        <v>670.72462640099627</v>
      </c>
      <c r="S3335" s="66">
        <v>5.9666811720841499</v>
      </c>
      <c r="T3335" s="66">
        <v>210.63157894736841</v>
      </c>
      <c r="U3335" s="66">
        <v>285.85714285714278</v>
      </c>
      <c r="V3335" s="66">
        <v>121.27272727272729</v>
      </c>
      <c r="W3335" s="24">
        <v>7</v>
      </c>
      <c r="X3335" s="24">
        <v>4</v>
      </c>
      <c r="Y3335" s="24">
        <v>5</v>
      </c>
      <c r="Z3335" s="24">
        <v>1</v>
      </c>
      <c r="AA3335" s="28">
        <v>4.25</v>
      </c>
      <c r="AB3335" s="28">
        <v>0.6</v>
      </c>
      <c r="AC3335" s="28">
        <v>2.5499999999999998</v>
      </c>
      <c r="AD3335" s="28">
        <v>25.5</v>
      </c>
      <c r="AE3335" s="28">
        <v>25.500966649999999</v>
      </c>
      <c r="AF3335" t="s">
        <v>582</v>
      </c>
    </row>
    <row r="3336" spans="1:32" ht="18" customHeight="1">
      <c r="A3336" s="22">
        <v>46196</v>
      </c>
      <c r="B3336" s="23" t="s">
        <v>9</v>
      </c>
      <c r="C3336" s="24">
        <v>533</v>
      </c>
      <c r="D3336" s="25">
        <v>5970</v>
      </c>
      <c r="E3336" s="26">
        <v>1103</v>
      </c>
      <c r="F3336" s="24">
        <v>26</v>
      </c>
      <c r="G3336" s="24">
        <v>18</v>
      </c>
      <c r="H3336" s="23" t="s">
        <v>4644</v>
      </c>
      <c r="I3336" s="23" t="s">
        <v>4645</v>
      </c>
      <c r="J3336" s="23" t="s">
        <v>4646</v>
      </c>
      <c r="K3336" s="23" t="s">
        <v>154</v>
      </c>
      <c r="L3336" s="27">
        <v>1.0616000000000001</v>
      </c>
      <c r="M3336" s="25">
        <v>-621</v>
      </c>
      <c r="N3336" s="25">
        <v>-520</v>
      </c>
      <c r="O3336" s="24">
        <v>0</v>
      </c>
      <c r="P3336" s="24">
        <v>3</v>
      </c>
      <c r="Q3336" s="24">
        <v>1</v>
      </c>
      <c r="R3336" s="66">
        <v>1028.7196450809461</v>
      </c>
      <c r="S3336" s="66">
        <v>5.80333041032792</v>
      </c>
      <c r="T3336" s="66">
        <v>229.61538461538461</v>
      </c>
      <c r="U3336" s="66">
        <v>331.66666666666669</v>
      </c>
      <c r="V3336" s="66">
        <v>135.68181818181819</v>
      </c>
      <c r="W3336" s="24">
        <v>6</v>
      </c>
      <c r="X3336" s="24">
        <v>3</v>
      </c>
      <c r="Y3336" s="24">
        <v>4</v>
      </c>
      <c r="Z3336" s="24">
        <v>4</v>
      </c>
      <c r="AA3336" s="28">
        <v>4.25</v>
      </c>
      <c r="AB3336" s="28">
        <v>0.8</v>
      </c>
      <c r="AC3336" s="28">
        <v>3.4</v>
      </c>
      <c r="AD3336" s="28">
        <v>34</v>
      </c>
      <c r="AE3336" s="28">
        <v>34.000966640000001</v>
      </c>
      <c r="AF3336" t="s">
        <v>2576</v>
      </c>
    </row>
    <row r="3337" spans="1:32" ht="18" customHeight="1">
      <c r="A3337" s="22">
        <v>46196</v>
      </c>
      <c r="B3337" s="23" t="s">
        <v>49</v>
      </c>
      <c r="C3337" s="24">
        <v>686</v>
      </c>
      <c r="D3337" s="25">
        <v>1837</v>
      </c>
      <c r="E3337" s="26">
        <v>1018</v>
      </c>
      <c r="F3337" s="24">
        <v>20</v>
      </c>
      <c r="G3337" s="24">
        <v>9</v>
      </c>
      <c r="H3337" s="23" t="s">
        <v>220</v>
      </c>
      <c r="I3337" s="23" t="s">
        <v>932</v>
      </c>
      <c r="J3337" s="23" t="s">
        <v>4647</v>
      </c>
      <c r="K3337" s="23" t="s">
        <v>154</v>
      </c>
      <c r="L3337" s="27">
        <v>1.1847000000000001</v>
      </c>
      <c r="M3337" s="25">
        <v>-988</v>
      </c>
      <c r="N3337" s="25">
        <v>4048</v>
      </c>
      <c r="O3337" s="24">
        <v>0</v>
      </c>
      <c r="P3337" s="24">
        <v>6</v>
      </c>
      <c r="Q3337" s="24">
        <v>0</v>
      </c>
      <c r="R3337" s="66"/>
      <c r="S3337" s="66"/>
      <c r="T3337" s="66"/>
      <c r="U3337" s="66"/>
      <c r="V3337" s="66"/>
      <c r="W3337" s="24"/>
      <c r="X3337" s="24"/>
      <c r="Y3337" s="24"/>
      <c r="Z3337" s="24"/>
      <c r="AA3337" s="28"/>
      <c r="AB3337" s="28">
        <v>0.5</v>
      </c>
      <c r="AC3337" s="28"/>
      <c r="AD3337" s="28">
        <v>70</v>
      </c>
      <c r="AE3337" s="28">
        <v>70.000966629999994</v>
      </c>
      <c r="AF3337" t="s">
        <v>204</v>
      </c>
    </row>
    <row r="3338" spans="1:32" ht="18" customHeight="1">
      <c r="A3338" s="22">
        <v>46196</v>
      </c>
      <c r="B3338" s="23" t="s">
        <v>387</v>
      </c>
      <c r="C3338" s="24">
        <v>683</v>
      </c>
      <c r="D3338" s="25">
        <v>2527</v>
      </c>
      <c r="E3338" s="26">
        <v>978</v>
      </c>
      <c r="F3338" s="24">
        <v>33</v>
      </c>
      <c r="G3338" s="24">
        <v>12</v>
      </c>
      <c r="H3338" s="23" t="s">
        <v>1161</v>
      </c>
      <c r="I3338" s="23" t="s">
        <v>257</v>
      </c>
      <c r="J3338" s="23" t="s">
        <v>941</v>
      </c>
      <c r="K3338" s="23" t="s">
        <v>154</v>
      </c>
      <c r="L3338" s="27">
        <v>1.129</v>
      </c>
      <c r="M3338" s="25">
        <v>-414</v>
      </c>
      <c r="N3338" s="25">
        <v>450</v>
      </c>
      <c r="O3338" s="24">
        <v>0</v>
      </c>
      <c r="P3338" s="24">
        <v>3</v>
      </c>
      <c r="Q3338" s="24">
        <v>0</v>
      </c>
      <c r="R3338" s="66"/>
      <c r="S3338" s="66"/>
      <c r="T3338" s="66"/>
      <c r="U3338" s="66"/>
      <c r="V3338" s="66"/>
      <c r="W3338" s="24"/>
      <c r="X3338" s="24"/>
      <c r="Y3338" s="24"/>
      <c r="Z3338" s="24"/>
      <c r="AA3338" s="28"/>
      <c r="AB3338" s="28">
        <v>0.5</v>
      </c>
      <c r="AC3338" s="28"/>
      <c r="AD3338" s="28">
        <v>35</v>
      </c>
      <c r="AE3338" s="28">
        <v>35.00096662</v>
      </c>
      <c r="AF3338" t="s">
        <v>668</v>
      </c>
    </row>
    <row r="3339" spans="1:32" ht="18" customHeight="1">
      <c r="A3339" s="22">
        <v>46196</v>
      </c>
      <c r="B3339" s="23" t="s">
        <v>18</v>
      </c>
      <c r="C3339" s="24">
        <v>753</v>
      </c>
      <c r="D3339" s="25">
        <v>2451</v>
      </c>
      <c r="E3339" s="26">
        <v>971</v>
      </c>
      <c r="F3339" s="24">
        <v>31</v>
      </c>
      <c r="G3339" s="24">
        <v>9</v>
      </c>
      <c r="H3339" s="23" t="s">
        <v>1035</v>
      </c>
      <c r="I3339" s="23" t="s">
        <v>1791</v>
      </c>
      <c r="J3339" s="23" t="s">
        <v>4121</v>
      </c>
      <c r="K3339" s="23" t="s">
        <v>154</v>
      </c>
      <c r="L3339" s="27">
        <v>1.1321000000000001</v>
      </c>
      <c r="M3339" s="25">
        <v>5634</v>
      </c>
      <c r="N3339" s="25">
        <v>-699</v>
      </c>
      <c r="O3339" s="24">
        <v>0</v>
      </c>
      <c r="P3339" s="24">
        <v>3</v>
      </c>
      <c r="Q3339" s="24">
        <v>0</v>
      </c>
      <c r="R3339" s="66"/>
      <c r="S3339" s="66"/>
      <c r="T3339" s="66"/>
      <c r="U3339" s="66"/>
      <c r="V3339" s="66"/>
      <c r="W3339" s="24"/>
      <c r="X3339" s="24"/>
      <c r="Y3339" s="24"/>
      <c r="Z3339" s="24"/>
      <c r="AA3339" s="28"/>
      <c r="AB3339" s="28">
        <v>0.5</v>
      </c>
      <c r="AC3339" s="28"/>
      <c r="AD3339" s="28">
        <v>35</v>
      </c>
      <c r="AE3339" s="28">
        <v>35.000966609999999</v>
      </c>
      <c r="AF3339" t="s">
        <v>668</v>
      </c>
    </row>
    <row r="3340" spans="1:32" ht="18" customHeight="1">
      <c r="A3340" s="22">
        <v>46196</v>
      </c>
      <c r="B3340" s="23" t="s">
        <v>156</v>
      </c>
      <c r="C3340" s="24">
        <v>717</v>
      </c>
      <c r="D3340" s="25">
        <v>646</v>
      </c>
      <c r="E3340" s="26">
        <v>768</v>
      </c>
      <c r="F3340" s="24">
        <v>3</v>
      </c>
      <c r="G3340" s="24">
        <v>4</v>
      </c>
      <c r="H3340" s="23" t="s">
        <v>669</v>
      </c>
      <c r="I3340" s="23" t="s">
        <v>418</v>
      </c>
      <c r="J3340" s="23" t="s">
        <v>417</v>
      </c>
      <c r="K3340" s="23" t="s">
        <v>154</v>
      </c>
      <c r="L3340" s="27">
        <v>1.3963000000000001</v>
      </c>
      <c r="M3340" s="25">
        <v>4503</v>
      </c>
      <c r="N3340" s="25">
        <v>347</v>
      </c>
      <c r="O3340" s="24">
        <v>0</v>
      </c>
      <c r="P3340" s="24">
        <v>7</v>
      </c>
      <c r="Q3340" s="24">
        <v>0</v>
      </c>
      <c r="R3340" s="66"/>
      <c r="S3340" s="66"/>
      <c r="T3340" s="66"/>
      <c r="U3340" s="66"/>
      <c r="V3340" s="66"/>
      <c r="W3340" s="24"/>
      <c r="X3340" s="24"/>
      <c r="Y3340" s="24"/>
      <c r="Z3340" s="24"/>
      <c r="AA3340" s="28"/>
      <c r="AB3340" s="28">
        <v>0.5</v>
      </c>
      <c r="AC3340" s="28"/>
      <c r="AD3340" s="28">
        <v>0</v>
      </c>
      <c r="AE3340" s="28">
        <v>0</v>
      </c>
    </row>
    <row r="3341" spans="1:32" ht="18" customHeight="1">
      <c r="A3341" s="22">
        <v>46196</v>
      </c>
      <c r="B3341" s="23" t="s">
        <v>44</v>
      </c>
      <c r="C3341" s="24">
        <v>568</v>
      </c>
      <c r="D3341" s="25">
        <v>1516</v>
      </c>
      <c r="E3341" s="26">
        <v>701</v>
      </c>
      <c r="F3341" s="24">
        <v>9</v>
      </c>
      <c r="G3341" s="24">
        <v>5</v>
      </c>
      <c r="H3341" s="23" t="s">
        <v>561</v>
      </c>
      <c r="I3341" s="23" t="s">
        <v>316</v>
      </c>
      <c r="J3341" s="23" t="s">
        <v>3090</v>
      </c>
      <c r="K3341" s="23" t="s">
        <v>154</v>
      </c>
      <c r="L3341" s="27">
        <v>1.1540999999999999</v>
      </c>
      <c r="M3341" s="25">
        <v>-978</v>
      </c>
      <c r="N3341" s="25">
        <v>-629</v>
      </c>
      <c r="O3341" s="24">
        <v>0</v>
      </c>
      <c r="P3341" s="24">
        <v>8</v>
      </c>
      <c r="Q3341" s="24">
        <v>1</v>
      </c>
      <c r="R3341" s="66">
        <v>236.7634391863844</v>
      </c>
      <c r="S3341" s="66">
        <v>6.4030156227228048</v>
      </c>
      <c r="T3341" s="66">
        <v>168.44444444444451</v>
      </c>
      <c r="U3341" s="66">
        <v>303.2</v>
      </c>
      <c r="V3341" s="66">
        <v>108.28571428571431</v>
      </c>
      <c r="W3341" s="24">
        <v>7</v>
      </c>
      <c r="X3341" s="24">
        <v>5</v>
      </c>
      <c r="Y3341" s="24">
        <v>7</v>
      </c>
      <c r="Z3341" s="24">
        <v>0</v>
      </c>
      <c r="AA3341" s="28">
        <v>4.75</v>
      </c>
      <c r="AB3341" s="28">
        <v>0.5</v>
      </c>
      <c r="AC3341" s="28">
        <v>2.375</v>
      </c>
      <c r="AD3341" s="28">
        <v>33.799999999999997</v>
      </c>
      <c r="AE3341" s="28">
        <v>33.800966589999987</v>
      </c>
      <c r="AF3341" t="s">
        <v>3468</v>
      </c>
    </row>
    <row r="3342" spans="1:32" ht="18" customHeight="1">
      <c r="A3342" s="22">
        <v>46196</v>
      </c>
      <c r="B3342" s="23" t="s">
        <v>510</v>
      </c>
      <c r="C3342" s="24">
        <v>718</v>
      </c>
      <c r="D3342" s="25">
        <v>548</v>
      </c>
      <c r="E3342" s="26">
        <v>553</v>
      </c>
      <c r="F3342" s="24">
        <v>5</v>
      </c>
      <c r="G3342" s="24">
        <v>0</v>
      </c>
      <c r="H3342" s="23" t="s">
        <v>1840</v>
      </c>
      <c r="I3342" s="23" t="s">
        <v>1840</v>
      </c>
      <c r="J3342" s="23" t="s">
        <v>214</v>
      </c>
      <c r="K3342" s="23" t="s">
        <v>154</v>
      </c>
      <c r="L3342" s="27">
        <v>1.3364</v>
      </c>
      <c r="M3342" s="25">
        <v>-1089</v>
      </c>
      <c r="N3342" s="25">
        <v>-1404</v>
      </c>
      <c r="O3342" s="24">
        <v>0</v>
      </c>
      <c r="P3342" s="24">
        <v>8</v>
      </c>
      <c r="Q3342" s="24">
        <v>0</v>
      </c>
      <c r="R3342" s="66"/>
      <c r="S3342" s="66"/>
      <c r="T3342" s="66"/>
      <c r="U3342" s="66"/>
      <c r="V3342" s="66"/>
      <c r="W3342" s="24"/>
      <c r="X3342" s="24"/>
      <c r="Y3342" s="24"/>
      <c r="Z3342" s="24"/>
      <c r="AA3342" s="28"/>
      <c r="AB3342" s="28">
        <v>0.5</v>
      </c>
      <c r="AC3342" s="28"/>
      <c r="AD3342" s="28">
        <v>10</v>
      </c>
      <c r="AE3342" s="28">
        <v>10.00096658</v>
      </c>
      <c r="AF3342" t="s">
        <v>195</v>
      </c>
    </row>
    <row r="3343" spans="1:32" ht="18" customHeight="1">
      <c r="A3343" s="22">
        <v>46196</v>
      </c>
      <c r="B3343" s="23" t="s">
        <v>44</v>
      </c>
      <c r="C3343" s="24">
        <v>572</v>
      </c>
      <c r="D3343" s="25">
        <v>1803</v>
      </c>
      <c r="E3343" s="26">
        <v>547</v>
      </c>
      <c r="F3343" s="24">
        <v>9</v>
      </c>
      <c r="G3343" s="24">
        <v>6</v>
      </c>
      <c r="H3343" s="23" t="s">
        <v>222</v>
      </c>
      <c r="I3343" s="23" t="s">
        <v>4648</v>
      </c>
      <c r="J3343" s="23" t="s">
        <v>4649</v>
      </c>
      <c r="K3343" s="23" t="s">
        <v>154</v>
      </c>
      <c r="L3343" s="27">
        <v>1.1011</v>
      </c>
      <c r="M3343" s="25">
        <v>1874</v>
      </c>
      <c r="N3343" s="25">
        <v>-949</v>
      </c>
      <c r="O3343" s="24">
        <v>0</v>
      </c>
      <c r="P3343" s="24">
        <v>2</v>
      </c>
      <c r="Q3343" s="24">
        <v>1</v>
      </c>
      <c r="R3343" s="66">
        <v>296.22104607721042</v>
      </c>
      <c r="S3343" s="66">
        <v>6.086670828682597</v>
      </c>
      <c r="T3343" s="66">
        <v>200.33333333333329</v>
      </c>
      <c r="U3343" s="66">
        <v>300.5</v>
      </c>
      <c r="V3343" s="66">
        <v>120.2</v>
      </c>
      <c r="W3343" s="24">
        <v>7</v>
      </c>
      <c r="X3343" s="24">
        <v>5</v>
      </c>
      <c r="Y3343" s="24">
        <v>6</v>
      </c>
      <c r="Z3343" s="24">
        <v>0</v>
      </c>
      <c r="AA3343" s="28">
        <v>4.5</v>
      </c>
      <c r="AB3343" s="28">
        <v>0.5</v>
      </c>
      <c r="AC3343" s="28">
        <v>2.25</v>
      </c>
      <c r="AD3343" s="28">
        <v>22.5</v>
      </c>
      <c r="AE3343" s="28">
        <v>22.500966569999999</v>
      </c>
      <c r="AF3343" t="s">
        <v>655</v>
      </c>
    </row>
    <row r="3344" spans="1:32" ht="18" customHeight="1">
      <c r="A3344" s="22">
        <v>46196</v>
      </c>
      <c r="B3344" s="23" t="s">
        <v>16</v>
      </c>
      <c r="C3344" s="24">
        <v>552</v>
      </c>
      <c r="D3344" s="25">
        <v>4241</v>
      </c>
      <c r="E3344" s="26">
        <v>540</v>
      </c>
      <c r="F3344" s="24">
        <v>18</v>
      </c>
      <c r="G3344" s="24">
        <v>12</v>
      </c>
      <c r="H3344" s="23" t="s">
        <v>573</v>
      </c>
      <c r="I3344" s="23" t="s">
        <v>4372</v>
      </c>
      <c r="J3344" s="23" t="s">
        <v>3871</v>
      </c>
      <c r="K3344" s="23" t="s">
        <v>154</v>
      </c>
      <c r="L3344" s="27">
        <v>1.0424</v>
      </c>
      <c r="M3344" s="25">
        <v>3124</v>
      </c>
      <c r="N3344" s="25">
        <v>-118</v>
      </c>
      <c r="O3344" s="24">
        <v>0</v>
      </c>
      <c r="P3344" s="24">
        <v>2</v>
      </c>
      <c r="Q3344" s="24">
        <v>1</v>
      </c>
      <c r="R3344" s="66">
        <v>696.88662308011624</v>
      </c>
      <c r="S3344" s="66">
        <v>6.0856384088067674</v>
      </c>
      <c r="T3344" s="66">
        <v>235.61111111111109</v>
      </c>
      <c r="U3344" s="66">
        <v>353.41666666666669</v>
      </c>
      <c r="V3344" s="66">
        <v>141.3666666666667</v>
      </c>
      <c r="W3344" s="24">
        <v>7</v>
      </c>
      <c r="X3344" s="24">
        <v>3</v>
      </c>
      <c r="Y3344" s="24">
        <v>4</v>
      </c>
      <c r="Z3344" s="24">
        <v>1</v>
      </c>
      <c r="AA3344" s="28">
        <v>3.75</v>
      </c>
      <c r="AB3344" s="28">
        <v>0.6</v>
      </c>
      <c r="AC3344" s="28">
        <v>2.25</v>
      </c>
      <c r="AD3344" s="28">
        <v>22.5</v>
      </c>
      <c r="AE3344" s="28">
        <v>22.500966559999998</v>
      </c>
      <c r="AF3344" t="s">
        <v>655</v>
      </c>
    </row>
    <row r="3345" spans="1:32" ht="18" customHeight="1">
      <c r="A3345" s="22">
        <v>46196</v>
      </c>
      <c r="B3345" s="23" t="s">
        <v>20</v>
      </c>
      <c r="C3345" s="24">
        <v>700</v>
      </c>
      <c r="D3345" s="25">
        <v>2141</v>
      </c>
      <c r="E3345" s="26">
        <v>481</v>
      </c>
      <c r="F3345" s="24">
        <v>30</v>
      </c>
      <c r="G3345" s="24">
        <v>7</v>
      </c>
      <c r="H3345" s="23" t="s">
        <v>4398</v>
      </c>
      <c r="I3345" s="23" t="s">
        <v>1802</v>
      </c>
      <c r="J3345" s="23" t="s">
        <v>4650</v>
      </c>
      <c r="K3345" s="23" t="s">
        <v>154</v>
      </c>
      <c r="L3345" s="27">
        <v>1.0749</v>
      </c>
      <c r="M3345" s="25">
        <v>6156</v>
      </c>
      <c r="N3345" s="25">
        <v>-1261</v>
      </c>
      <c r="O3345" s="24">
        <v>0</v>
      </c>
      <c r="P3345" s="24">
        <v>0</v>
      </c>
      <c r="Q3345" s="24">
        <v>0</v>
      </c>
      <c r="R3345" s="66"/>
      <c r="S3345" s="66"/>
      <c r="T3345" s="66"/>
      <c r="U3345" s="66"/>
      <c r="V3345" s="66"/>
      <c r="W3345" s="24"/>
      <c r="X3345" s="24"/>
      <c r="Y3345" s="24"/>
      <c r="Z3345" s="24"/>
      <c r="AA3345" s="28"/>
      <c r="AB3345" s="28">
        <v>0.5</v>
      </c>
      <c r="AC3345" s="28"/>
      <c r="AD3345" s="28">
        <v>35</v>
      </c>
      <c r="AE3345" s="28">
        <v>35.000966550000001</v>
      </c>
      <c r="AF3345" t="s">
        <v>668</v>
      </c>
    </row>
    <row r="3346" spans="1:32" ht="18" customHeight="1">
      <c r="A3346" s="22">
        <v>46196</v>
      </c>
      <c r="B3346" s="23" t="s">
        <v>52</v>
      </c>
      <c r="C3346" s="24">
        <v>726</v>
      </c>
      <c r="D3346" s="25">
        <v>3188</v>
      </c>
      <c r="E3346" s="26">
        <v>470</v>
      </c>
      <c r="F3346" s="24">
        <v>12</v>
      </c>
      <c r="G3346" s="24">
        <v>8</v>
      </c>
      <c r="H3346" s="23" t="s">
        <v>1206</v>
      </c>
      <c r="I3346" s="23" t="s">
        <v>4235</v>
      </c>
      <c r="J3346" s="23" t="s">
        <v>1522</v>
      </c>
      <c r="K3346" s="23" t="s">
        <v>154</v>
      </c>
      <c r="L3346" s="27">
        <v>1.0490999999999999</v>
      </c>
      <c r="M3346" s="25">
        <v>-251</v>
      </c>
      <c r="N3346" s="25">
        <v>572</v>
      </c>
      <c r="O3346" s="24">
        <v>0</v>
      </c>
      <c r="P3346" s="24">
        <v>6</v>
      </c>
      <c r="Q3346" s="24">
        <v>0</v>
      </c>
      <c r="R3346" s="66"/>
      <c r="S3346" s="66"/>
      <c r="T3346" s="66"/>
      <c r="U3346" s="66"/>
      <c r="V3346" s="66"/>
      <c r="W3346" s="24"/>
      <c r="X3346" s="24"/>
      <c r="Y3346" s="24"/>
      <c r="Z3346" s="24"/>
      <c r="AA3346" s="28"/>
      <c r="AB3346" s="28">
        <v>0.6</v>
      </c>
      <c r="AC3346" s="28"/>
      <c r="AD3346" s="28">
        <v>45</v>
      </c>
      <c r="AE3346" s="28">
        <v>45.00096654</v>
      </c>
      <c r="AF3346" t="s">
        <v>241</v>
      </c>
    </row>
    <row r="3347" spans="1:32" ht="18" customHeight="1">
      <c r="A3347" s="22">
        <v>46196</v>
      </c>
      <c r="B3347" s="23" t="s">
        <v>18</v>
      </c>
      <c r="C3347" s="24">
        <v>760</v>
      </c>
      <c r="D3347" s="25">
        <v>1838</v>
      </c>
      <c r="E3347" s="26">
        <v>366</v>
      </c>
      <c r="F3347" s="24">
        <v>21</v>
      </c>
      <c r="G3347" s="24">
        <v>11</v>
      </c>
      <c r="H3347" s="23" t="s">
        <v>1548</v>
      </c>
      <c r="I3347" s="23" t="s">
        <v>472</v>
      </c>
      <c r="J3347" s="23" t="s">
        <v>3930</v>
      </c>
      <c r="K3347" s="23" t="s">
        <v>154</v>
      </c>
      <c r="L3347" s="27">
        <v>1.0664</v>
      </c>
      <c r="M3347" s="25">
        <v>-915</v>
      </c>
      <c r="N3347" s="25">
        <v>-1656</v>
      </c>
      <c r="O3347" s="24">
        <v>0</v>
      </c>
      <c r="P3347" s="24">
        <v>0</v>
      </c>
      <c r="Q3347" s="24">
        <v>0</v>
      </c>
      <c r="R3347" s="66"/>
      <c r="S3347" s="66"/>
      <c r="T3347" s="66"/>
      <c r="U3347" s="66"/>
      <c r="V3347" s="66"/>
      <c r="W3347" s="24"/>
      <c r="X3347" s="24"/>
      <c r="Y3347" s="24"/>
      <c r="Z3347" s="24"/>
      <c r="AA3347" s="28"/>
      <c r="AB3347" s="28">
        <v>0.5</v>
      </c>
      <c r="AC3347" s="28"/>
      <c r="AD3347" s="28">
        <v>35</v>
      </c>
      <c r="AE3347" s="28">
        <v>35.000966529999999</v>
      </c>
      <c r="AF3347" t="s">
        <v>668</v>
      </c>
    </row>
    <row r="3348" spans="1:32" ht="18" customHeight="1">
      <c r="A3348" s="22">
        <v>46196</v>
      </c>
      <c r="B3348" s="23" t="s">
        <v>16</v>
      </c>
      <c r="C3348" s="24">
        <v>558</v>
      </c>
      <c r="D3348" s="25">
        <v>2795</v>
      </c>
      <c r="E3348" s="26">
        <v>278</v>
      </c>
      <c r="F3348" s="24">
        <v>11</v>
      </c>
      <c r="G3348" s="24">
        <v>6</v>
      </c>
      <c r="H3348" s="23" t="s">
        <v>1274</v>
      </c>
      <c r="I3348" s="23" t="s">
        <v>1242</v>
      </c>
      <c r="J3348" s="23" t="s">
        <v>3700</v>
      </c>
      <c r="K3348" s="23" t="s">
        <v>154</v>
      </c>
      <c r="L3348" s="27">
        <v>1.0331999999999999</v>
      </c>
      <c r="M3348" s="25">
        <v>-560</v>
      </c>
      <c r="N3348" s="25">
        <v>1191</v>
      </c>
      <c r="O3348" s="24">
        <v>0</v>
      </c>
      <c r="P3348" s="24">
        <v>8</v>
      </c>
      <c r="Q3348" s="24">
        <v>1</v>
      </c>
      <c r="R3348" s="66">
        <v>499.6219904524699</v>
      </c>
      <c r="S3348" s="66">
        <v>5.594229344206366</v>
      </c>
      <c r="T3348" s="66">
        <v>254.09090909090909</v>
      </c>
      <c r="U3348" s="66">
        <v>465.83333333333331</v>
      </c>
      <c r="V3348" s="66">
        <v>164.41176470588229</v>
      </c>
      <c r="W3348" s="24">
        <v>6</v>
      </c>
      <c r="X3348" s="24">
        <v>0</v>
      </c>
      <c r="Y3348" s="24">
        <v>2</v>
      </c>
      <c r="Z3348" s="24">
        <v>7</v>
      </c>
      <c r="AA3348" s="28">
        <v>3.75</v>
      </c>
      <c r="AB3348" s="28">
        <v>0.5</v>
      </c>
      <c r="AC3348" s="28">
        <v>1.875</v>
      </c>
      <c r="AD3348" s="28">
        <v>28.8</v>
      </c>
      <c r="AE3348" s="28">
        <v>28.800966519999999</v>
      </c>
      <c r="AF3348" t="s">
        <v>4110</v>
      </c>
    </row>
    <row r="3349" spans="1:32" ht="18" customHeight="1">
      <c r="A3349" s="22">
        <v>46196</v>
      </c>
      <c r="B3349" s="23" t="s">
        <v>9</v>
      </c>
      <c r="C3349" s="24">
        <v>516</v>
      </c>
      <c r="D3349" s="25">
        <v>3156</v>
      </c>
      <c r="E3349" s="26">
        <v>229</v>
      </c>
      <c r="F3349" s="24">
        <v>12</v>
      </c>
      <c r="G3349" s="24">
        <v>10</v>
      </c>
      <c r="H3349" s="23" t="s">
        <v>3968</v>
      </c>
      <c r="I3349" s="23" t="s">
        <v>3803</v>
      </c>
      <c r="J3349" s="23" t="s">
        <v>2849</v>
      </c>
      <c r="K3349" s="23" t="s">
        <v>154</v>
      </c>
      <c r="L3349" s="27">
        <v>1.0242</v>
      </c>
      <c r="M3349" s="25">
        <v>-591</v>
      </c>
      <c r="N3349" s="25">
        <v>-781</v>
      </c>
      <c r="O3349" s="24">
        <v>0</v>
      </c>
      <c r="P3349" s="24">
        <v>6</v>
      </c>
      <c r="Q3349" s="24">
        <v>1</v>
      </c>
      <c r="R3349" s="66">
        <v>546.09262141967622</v>
      </c>
      <c r="S3349" s="66">
        <v>5.7792394114305212</v>
      </c>
      <c r="T3349" s="66">
        <v>263</v>
      </c>
      <c r="U3349" s="66">
        <v>315.60000000000002</v>
      </c>
      <c r="V3349" s="66">
        <v>143.4545454545455</v>
      </c>
      <c r="W3349" s="24">
        <v>3</v>
      </c>
      <c r="X3349" s="24">
        <v>3</v>
      </c>
      <c r="Y3349" s="24">
        <v>3</v>
      </c>
      <c r="Z3349" s="24">
        <v>5</v>
      </c>
      <c r="AA3349" s="28">
        <v>3.5</v>
      </c>
      <c r="AB3349" s="28">
        <v>0.6</v>
      </c>
      <c r="AC3349" s="28">
        <v>2.1</v>
      </c>
      <c r="AD3349" s="28">
        <v>31</v>
      </c>
      <c r="AE3349" s="28">
        <v>31.000966510000001</v>
      </c>
      <c r="AF3349" t="s">
        <v>1707</v>
      </c>
    </row>
    <row r="3350" spans="1:32" ht="18" customHeight="1">
      <c r="A3350" s="22">
        <v>46196</v>
      </c>
      <c r="B3350" s="23" t="s">
        <v>470</v>
      </c>
      <c r="C3350" s="24">
        <v>660</v>
      </c>
      <c r="D3350" s="25">
        <v>1054</v>
      </c>
      <c r="E3350" s="26">
        <v>220</v>
      </c>
      <c r="F3350" s="24">
        <v>15</v>
      </c>
      <c r="G3350" s="24">
        <v>20</v>
      </c>
      <c r="H3350" s="23" t="s">
        <v>2764</v>
      </c>
      <c r="I3350" s="23" t="s">
        <v>1633</v>
      </c>
      <c r="J3350" s="23" t="s">
        <v>290</v>
      </c>
      <c r="K3350" s="23" t="s">
        <v>154</v>
      </c>
      <c r="L3350" s="27">
        <v>1.0696000000000001</v>
      </c>
      <c r="M3350" s="25">
        <v>-517</v>
      </c>
      <c r="N3350" s="25">
        <v>699</v>
      </c>
      <c r="O3350" s="24">
        <v>0</v>
      </c>
      <c r="P3350" s="24">
        <v>0</v>
      </c>
      <c r="Q3350" s="24">
        <v>0</v>
      </c>
      <c r="R3350" s="66"/>
      <c r="S3350" s="66"/>
      <c r="T3350" s="66"/>
      <c r="U3350" s="66"/>
      <c r="V3350" s="66"/>
      <c r="W3350" s="24"/>
      <c r="X3350" s="24"/>
      <c r="Y3350" s="24"/>
      <c r="Z3350" s="24"/>
      <c r="AA3350" s="28"/>
      <c r="AB3350" s="28">
        <v>0.5</v>
      </c>
      <c r="AC3350" s="28"/>
      <c r="AD3350" s="28">
        <v>35</v>
      </c>
      <c r="AE3350" s="28">
        <v>35.000966499999997</v>
      </c>
      <c r="AF3350" t="s">
        <v>668</v>
      </c>
    </row>
    <row r="3351" spans="1:32" ht="18" customHeight="1">
      <c r="A3351" s="22">
        <v>46196</v>
      </c>
      <c r="B3351" s="23" t="s">
        <v>514</v>
      </c>
      <c r="C3351" s="24">
        <v>728</v>
      </c>
      <c r="D3351" s="25">
        <v>2634</v>
      </c>
      <c r="E3351" s="26">
        <v>188</v>
      </c>
      <c r="F3351" s="24">
        <v>9</v>
      </c>
      <c r="G3351" s="24">
        <v>7</v>
      </c>
      <c r="H3351" s="23" t="s">
        <v>2827</v>
      </c>
      <c r="I3351" s="23" t="s">
        <v>3043</v>
      </c>
      <c r="J3351" s="23" t="s">
        <v>4651</v>
      </c>
      <c r="K3351" s="23" t="s">
        <v>154</v>
      </c>
      <c r="L3351" s="27">
        <v>1.0238</v>
      </c>
      <c r="M3351" s="25">
        <v>1038</v>
      </c>
      <c r="N3351" s="25">
        <v>-541</v>
      </c>
      <c r="O3351" s="24">
        <v>0</v>
      </c>
      <c r="P3351" s="24">
        <v>8</v>
      </c>
      <c r="Q3351" s="24">
        <v>0</v>
      </c>
      <c r="R3351" s="66"/>
      <c r="S3351" s="66"/>
      <c r="T3351" s="66"/>
      <c r="U3351" s="66"/>
      <c r="V3351" s="66"/>
      <c r="W3351" s="24"/>
      <c r="X3351" s="24"/>
      <c r="Y3351" s="24"/>
      <c r="Z3351" s="24"/>
      <c r="AA3351" s="28"/>
      <c r="AB3351" s="28">
        <v>0.5</v>
      </c>
      <c r="AC3351" s="28"/>
      <c r="AD3351" s="28">
        <v>45</v>
      </c>
      <c r="AE3351" s="28">
        <v>45.000966490000003</v>
      </c>
      <c r="AF3351" t="s">
        <v>241</v>
      </c>
    </row>
    <row r="3352" spans="1:32" ht="18" customHeight="1">
      <c r="A3352" s="22">
        <v>46196</v>
      </c>
      <c r="B3352" s="23" t="s">
        <v>38</v>
      </c>
      <c r="C3352" s="24">
        <v>708</v>
      </c>
      <c r="D3352" s="25">
        <v>712</v>
      </c>
      <c r="E3352" s="26">
        <v>177</v>
      </c>
      <c r="F3352" s="24">
        <v>7</v>
      </c>
      <c r="G3352" s="24">
        <v>4</v>
      </c>
      <c r="H3352" s="23" t="s">
        <v>2449</v>
      </c>
      <c r="I3352" s="23" t="s">
        <v>673</v>
      </c>
      <c r="J3352" s="23" t="s">
        <v>2277</v>
      </c>
      <c r="K3352" s="23" t="s">
        <v>154</v>
      </c>
      <c r="L3352" s="27">
        <v>1.0829</v>
      </c>
      <c r="M3352" s="25">
        <v>-1042</v>
      </c>
      <c r="N3352" s="25">
        <v>10269</v>
      </c>
      <c r="O3352" s="24">
        <v>0</v>
      </c>
      <c r="P3352" s="24">
        <v>8</v>
      </c>
      <c r="Q3352" s="24">
        <v>0</v>
      </c>
      <c r="R3352" s="66"/>
      <c r="S3352" s="66"/>
      <c r="T3352" s="66"/>
      <c r="U3352" s="66"/>
      <c r="V3352" s="66"/>
      <c r="W3352" s="24"/>
      <c r="X3352" s="24"/>
      <c r="Y3352" s="24"/>
      <c r="Z3352" s="24"/>
      <c r="AA3352" s="28"/>
      <c r="AB3352" s="28">
        <v>0.5</v>
      </c>
      <c r="AC3352" s="28"/>
      <c r="AD3352" s="28">
        <v>10</v>
      </c>
      <c r="AE3352" s="28">
        <v>10.000966480000001</v>
      </c>
      <c r="AF3352" t="s">
        <v>195</v>
      </c>
    </row>
    <row r="3353" spans="1:32" ht="18" customHeight="1">
      <c r="A3353" s="22">
        <v>46196</v>
      </c>
      <c r="B3353" s="23" t="s">
        <v>9</v>
      </c>
      <c r="C3353" s="24">
        <v>517</v>
      </c>
      <c r="D3353" s="25">
        <v>1808</v>
      </c>
      <c r="E3353" s="26">
        <v>164</v>
      </c>
      <c r="F3353" s="24">
        <v>8</v>
      </c>
      <c r="G3353" s="24">
        <v>3</v>
      </c>
      <c r="H3353" s="23" t="s">
        <v>1274</v>
      </c>
      <c r="I3353" s="23" t="s">
        <v>1447</v>
      </c>
      <c r="J3353" s="23" t="s">
        <v>4652</v>
      </c>
      <c r="K3353" s="23" t="s">
        <v>154</v>
      </c>
      <c r="L3353" s="27">
        <v>1.0302</v>
      </c>
      <c r="M3353" s="25">
        <v>870</v>
      </c>
      <c r="N3353" s="25">
        <v>-614</v>
      </c>
      <c r="O3353" s="24">
        <v>0</v>
      </c>
      <c r="P3353" s="24">
        <v>7</v>
      </c>
      <c r="Q3353" s="24">
        <v>1</v>
      </c>
      <c r="R3353" s="66">
        <v>315.92631797426321</v>
      </c>
      <c r="S3353" s="66">
        <v>5.7228533906038432</v>
      </c>
      <c r="T3353" s="66">
        <v>226</v>
      </c>
      <c r="U3353" s="66">
        <v>602.66666666666663</v>
      </c>
      <c r="V3353" s="66">
        <v>164.3636363636364</v>
      </c>
      <c r="W3353" s="24">
        <v>6</v>
      </c>
      <c r="X3353" s="24">
        <v>0</v>
      </c>
      <c r="Y3353" s="24">
        <v>1</v>
      </c>
      <c r="Z3353" s="24">
        <v>5</v>
      </c>
      <c r="AA3353" s="28">
        <v>3</v>
      </c>
      <c r="AB3353" s="28">
        <v>0.5</v>
      </c>
      <c r="AC3353" s="28">
        <v>1.5</v>
      </c>
      <c r="AD3353" s="28">
        <v>15</v>
      </c>
      <c r="AE3353" s="28">
        <v>15.00096647</v>
      </c>
      <c r="AF3353" t="s">
        <v>859</v>
      </c>
    </row>
    <row r="3354" spans="1:32" ht="18" customHeight="1">
      <c r="A3354" s="22">
        <v>46196</v>
      </c>
      <c r="B3354" s="23" t="s">
        <v>400</v>
      </c>
      <c r="C3354" s="24">
        <v>737</v>
      </c>
      <c r="D3354" s="25">
        <v>178</v>
      </c>
      <c r="E3354" s="26">
        <v>131</v>
      </c>
      <c r="F3354" s="24">
        <v>2</v>
      </c>
      <c r="G3354" s="24">
        <v>1</v>
      </c>
      <c r="H3354" s="23" t="s">
        <v>2276</v>
      </c>
      <c r="I3354" s="23" t="s">
        <v>2278</v>
      </c>
      <c r="J3354" s="23" t="s">
        <v>2277</v>
      </c>
      <c r="K3354" s="23" t="s">
        <v>154</v>
      </c>
      <c r="L3354" s="27">
        <v>1.2453000000000001</v>
      </c>
      <c r="M3354" s="25">
        <v>-2102</v>
      </c>
      <c r="N3354" s="25">
        <v>-1177</v>
      </c>
      <c r="O3354" s="24">
        <v>0</v>
      </c>
      <c r="P3354" s="24">
        <v>7</v>
      </c>
      <c r="Q3354" s="24">
        <v>0</v>
      </c>
      <c r="R3354" s="66"/>
      <c r="S3354" s="66"/>
      <c r="T3354" s="66"/>
      <c r="U3354" s="66"/>
      <c r="V3354" s="66"/>
      <c r="W3354" s="24"/>
      <c r="X3354" s="24"/>
      <c r="Y3354" s="24"/>
      <c r="Z3354" s="24"/>
      <c r="AA3354" s="28"/>
      <c r="AB3354" s="28">
        <v>0.5</v>
      </c>
      <c r="AC3354" s="28"/>
      <c r="AD3354" s="28">
        <v>0</v>
      </c>
      <c r="AE3354" s="28">
        <v>0</v>
      </c>
    </row>
    <row r="3355" spans="1:32" ht="18" customHeight="1">
      <c r="A3355" s="22">
        <v>46196</v>
      </c>
      <c r="B3355" s="23" t="s">
        <v>14</v>
      </c>
      <c r="C3355" s="24">
        <v>506</v>
      </c>
      <c r="D3355" s="25">
        <v>1904</v>
      </c>
      <c r="E3355" s="26">
        <v>101</v>
      </c>
      <c r="F3355" s="24">
        <v>9</v>
      </c>
      <c r="G3355" s="24">
        <v>2</v>
      </c>
      <c r="H3355" s="23" t="s">
        <v>153</v>
      </c>
      <c r="I3355" s="23" t="s">
        <v>1473</v>
      </c>
      <c r="J3355" s="23" t="s">
        <v>4653</v>
      </c>
      <c r="K3355" s="23" t="s">
        <v>154</v>
      </c>
      <c r="L3355" s="27">
        <v>1.0177</v>
      </c>
      <c r="M3355" s="25">
        <v>-811</v>
      </c>
      <c r="N3355" s="25">
        <v>-875</v>
      </c>
      <c r="O3355" s="24">
        <v>0</v>
      </c>
      <c r="P3355" s="24">
        <v>6</v>
      </c>
      <c r="Q3355" s="24">
        <v>1</v>
      </c>
      <c r="R3355" s="66">
        <v>320.39253839767542</v>
      </c>
      <c r="S3355" s="66">
        <v>5.9427101814610008</v>
      </c>
      <c r="T3355" s="66">
        <v>211.55555555555549</v>
      </c>
      <c r="U3355" s="66">
        <v>952</v>
      </c>
      <c r="V3355" s="66">
        <v>173.09090909090909</v>
      </c>
      <c r="W3355" s="24">
        <v>7</v>
      </c>
      <c r="X3355" s="24">
        <v>0</v>
      </c>
      <c r="Y3355" s="24">
        <v>0</v>
      </c>
      <c r="Z3355" s="24">
        <v>6</v>
      </c>
      <c r="AA3355" s="28">
        <v>3.25</v>
      </c>
      <c r="AB3355" s="28">
        <v>0.5</v>
      </c>
      <c r="AC3355" s="28">
        <v>1.625</v>
      </c>
      <c r="AD3355" s="28">
        <v>26.2</v>
      </c>
      <c r="AE3355" s="28">
        <v>26.200966449999999</v>
      </c>
      <c r="AF3355" t="s">
        <v>245</v>
      </c>
    </row>
    <row r="3356" spans="1:32" ht="18" customHeight="1">
      <c r="A3356" s="22">
        <v>46196</v>
      </c>
      <c r="B3356" s="23" t="s">
        <v>166</v>
      </c>
      <c r="C3356" s="24">
        <v>655</v>
      </c>
      <c r="D3356" s="25">
        <v>4618</v>
      </c>
      <c r="E3356" s="26">
        <v>97</v>
      </c>
      <c r="F3356" s="24">
        <v>51</v>
      </c>
      <c r="G3356" s="24">
        <v>12</v>
      </c>
      <c r="H3356" s="23" t="s">
        <v>4339</v>
      </c>
      <c r="I3356" s="23" t="s">
        <v>272</v>
      </c>
      <c r="J3356" s="23" t="s">
        <v>4654</v>
      </c>
      <c r="K3356" s="23" t="s">
        <v>154</v>
      </c>
      <c r="L3356" s="27">
        <v>1.0069999999999999</v>
      </c>
      <c r="M3356" s="25">
        <v>9443</v>
      </c>
      <c r="N3356" s="25">
        <v>5441</v>
      </c>
      <c r="O3356" s="24">
        <v>0</v>
      </c>
      <c r="P3356" s="24">
        <v>5</v>
      </c>
      <c r="Q3356" s="24">
        <v>0</v>
      </c>
      <c r="R3356" s="66"/>
      <c r="S3356" s="66"/>
      <c r="T3356" s="66"/>
      <c r="U3356" s="66"/>
      <c r="V3356" s="66"/>
      <c r="W3356" s="24"/>
      <c r="X3356" s="24"/>
      <c r="Y3356" s="24"/>
      <c r="Z3356" s="24"/>
      <c r="AA3356" s="28"/>
      <c r="AB3356" s="28">
        <v>0.6</v>
      </c>
      <c r="AC3356" s="28"/>
      <c r="AD3356" s="28">
        <v>45</v>
      </c>
      <c r="AE3356" s="28">
        <v>45.000966439999999</v>
      </c>
      <c r="AF3356" t="s">
        <v>241</v>
      </c>
    </row>
    <row r="3357" spans="1:32" ht="18" customHeight="1">
      <c r="A3357" s="22">
        <v>46196</v>
      </c>
      <c r="B3357" s="23" t="s">
        <v>470</v>
      </c>
      <c r="C3357" s="24">
        <v>662</v>
      </c>
      <c r="D3357" s="25">
        <v>743</v>
      </c>
      <c r="E3357" s="26">
        <v>79</v>
      </c>
      <c r="F3357" s="24">
        <v>10</v>
      </c>
      <c r="G3357" s="24">
        <v>11</v>
      </c>
      <c r="H3357" s="23" t="s">
        <v>4192</v>
      </c>
      <c r="I3357" s="23" t="s">
        <v>3183</v>
      </c>
      <c r="J3357" s="23" t="s">
        <v>1966</v>
      </c>
      <c r="K3357" s="23" t="s">
        <v>154</v>
      </c>
      <c r="L3357" s="27">
        <v>1.0354000000000001</v>
      </c>
      <c r="M3357" s="25">
        <v>-521</v>
      </c>
      <c r="N3357" s="25">
        <v>-881</v>
      </c>
      <c r="O3357" s="24">
        <v>0</v>
      </c>
      <c r="P3357" s="24">
        <v>2</v>
      </c>
      <c r="Q3357" s="24">
        <v>0</v>
      </c>
      <c r="R3357" s="66"/>
      <c r="S3357" s="66"/>
      <c r="T3357" s="66"/>
      <c r="U3357" s="66"/>
      <c r="V3357" s="66"/>
      <c r="W3357" s="24"/>
      <c r="X3357" s="24"/>
      <c r="Y3357" s="24"/>
      <c r="Z3357" s="24"/>
      <c r="AA3357" s="28"/>
      <c r="AB3357" s="28">
        <v>0.5</v>
      </c>
      <c r="AC3357" s="28"/>
      <c r="AD3357" s="28">
        <v>0</v>
      </c>
      <c r="AE3357" s="28">
        <v>0</v>
      </c>
    </row>
    <row r="3358" spans="1:32" ht="18" customHeight="1">
      <c r="A3358" s="22">
        <v>46196</v>
      </c>
      <c r="B3358" s="23" t="s">
        <v>30</v>
      </c>
      <c r="C3358" s="24">
        <v>566</v>
      </c>
      <c r="D3358" s="25">
        <v>2343</v>
      </c>
      <c r="E3358" s="26">
        <v>55</v>
      </c>
      <c r="F3358" s="24">
        <v>8</v>
      </c>
      <c r="G3358" s="24">
        <v>9</v>
      </c>
      <c r="H3358" s="23" t="s">
        <v>2344</v>
      </c>
      <c r="I3358" s="23" t="s">
        <v>4655</v>
      </c>
      <c r="J3358" s="23" t="s">
        <v>3795</v>
      </c>
      <c r="K3358" s="23" t="s">
        <v>154</v>
      </c>
      <c r="L3358" s="27">
        <v>1.0078</v>
      </c>
      <c r="M3358" s="25">
        <v>-557</v>
      </c>
      <c r="N3358" s="25">
        <v>1590</v>
      </c>
      <c r="O3358" s="24">
        <v>0</v>
      </c>
      <c r="P3358" s="24">
        <v>6</v>
      </c>
      <c r="Q3358" s="24">
        <v>1</v>
      </c>
      <c r="R3358" s="66">
        <v>399.39041095890411</v>
      </c>
      <c r="S3358" s="66">
        <v>5.8664402942840974</v>
      </c>
      <c r="T3358" s="66">
        <v>292.875</v>
      </c>
      <c r="U3358" s="66">
        <v>260.33333333333331</v>
      </c>
      <c r="V3358" s="66">
        <v>137.8235294117647</v>
      </c>
      <c r="W3358" s="24">
        <v>0</v>
      </c>
      <c r="X3358" s="24">
        <v>6</v>
      </c>
      <c r="Y3358" s="24">
        <v>3</v>
      </c>
      <c r="Z3358" s="24">
        <v>5</v>
      </c>
      <c r="AA3358" s="28">
        <v>3.5</v>
      </c>
      <c r="AB3358" s="28">
        <v>0.5</v>
      </c>
      <c r="AC3358" s="28">
        <v>1.75</v>
      </c>
      <c r="AD3358" s="28">
        <v>27.5</v>
      </c>
      <c r="AE3358" s="28">
        <v>27.500966420000001</v>
      </c>
      <c r="AF3358" t="s">
        <v>263</v>
      </c>
    </row>
    <row r="3359" spans="1:32" ht="18" customHeight="1">
      <c r="A3359" s="22">
        <v>46196</v>
      </c>
      <c r="B3359" s="23" t="s">
        <v>171</v>
      </c>
      <c r="C3359" s="24">
        <v>663</v>
      </c>
      <c r="D3359" s="25">
        <v>1352</v>
      </c>
      <c r="E3359" s="26">
        <v>44</v>
      </c>
      <c r="F3359" s="24">
        <v>6</v>
      </c>
      <c r="G3359" s="24">
        <v>3</v>
      </c>
      <c r="H3359" s="23" t="s">
        <v>3960</v>
      </c>
      <c r="I3359" s="23" t="s">
        <v>3213</v>
      </c>
      <c r="J3359" s="23" t="s">
        <v>4656</v>
      </c>
      <c r="K3359" s="23" t="s">
        <v>154</v>
      </c>
      <c r="L3359" s="27">
        <v>1.0107999999999999</v>
      </c>
      <c r="M3359" s="25">
        <v>629</v>
      </c>
      <c r="N3359" s="25">
        <v>-2485</v>
      </c>
      <c r="O3359" s="24">
        <v>0</v>
      </c>
      <c r="P3359" s="24">
        <v>3</v>
      </c>
      <c r="Q3359" s="24">
        <v>0</v>
      </c>
      <c r="R3359" s="66"/>
      <c r="S3359" s="66"/>
      <c r="T3359" s="66"/>
      <c r="U3359" s="66"/>
      <c r="V3359" s="66"/>
      <c r="W3359" s="24"/>
      <c r="X3359" s="24"/>
      <c r="Y3359" s="24"/>
      <c r="Z3359" s="24"/>
      <c r="AA3359" s="28"/>
      <c r="AB3359" s="28">
        <v>0.5</v>
      </c>
      <c r="AC3359" s="28"/>
      <c r="AD3359" s="28">
        <v>35</v>
      </c>
      <c r="AE3359" s="28">
        <v>35.000966409999997</v>
      </c>
      <c r="AF3359" t="s">
        <v>668</v>
      </c>
    </row>
    <row r="3360" spans="1:32" ht="18" customHeight="1">
      <c r="A3360" s="22">
        <v>46196</v>
      </c>
      <c r="B3360" s="23" t="s">
        <v>9</v>
      </c>
      <c r="C3360" s="24">
        <v>520</v>
      </c>
      <c r="D3360" s="25">
        <v>932</v>
      </c>
      <c r="E3360" s="26">
        <v>26</v>
      </c>
      <c r="F3360" s="24">
        <v>4</v>
      </c>
      <c r="G3360" s="24">
        <v>1</v>
      </c>
      <c r="H3360" s="23" t="s">
        <v>2867</v>
      </c>
      <c r="I3360" s="23" t="s">
        <v>717</v>
      </c>
      <c r="J3360" s="23" t="s">
        <v>4657</v>
      </c>
      <c r="K3360" s="23" t="s">
        <v>154</v>
      </c>
      <c r="L3360" s="27">
        <v>1.0093000000000001</v>
      </c>
      <c r="M3360" s="25">
        <v>-728</v>
      </c>
      <c r="N3360" s="25">
        <v>-351</v>
      </c>
      <c r="O3360" s="24">
        <v>0</v>
      </c>
      <c r="P3360" s="24">
        <v>0</v>
      </c>
      <c r="Q3360" s="24">
        <v>1</v>
      </c>
      <c r="R3360" s="66">
        <v>165.81268161062681</v>
      </c>
      <c r="S3360" s="66">
        <v>5.6208004776654477</v>
      </c>
      <c r="T3360" s="66">
        <v>233</v>
      </c>
      <c r="U3360" s="66">
        <v>932</v>
      </c>
      <c r="V3360" s="66">
        <v>186.4</v>
      </c>
      <c r="W3360" s="24">
        <v>6</v>
      </c>
      <c r="X3360" s="24">
        <v>0</v>
      </c>
      <c r="Y3360" s="24">
        <v>0</v>
      </c>
      <c r="Z3360" s="24">
        <v>6</v>
      </c>
      <c r="AA3360" s="28">
        <v>3</v>
      </c>
      <c r="AB3360" s="28">
        <v>0.5</v>
      </c>
      <c r="AC3360" s="28">
        <v>1.5</v>
      </c>
      <c r="AD3360" s="28">
        <v>15</v>
      </c>
      <c r="AE3360" s="28">
        <v>15.000966399999999</v>
      </c>
      <c r="AF3360" t="s">
        <v>859</v>
      </c>
    </row>
    <row r="3361" spans="1:32" ht="18" customHeight="1">
      <c r="A3361" s="22">
        <v>46196</v>
      </c>
      <c r="B3361" s="23" t="s">
        <v>9</v>
      </c>
      <c r="C3361" s="24">
        <v>521</v>
      </c>
      <c r="D3361" s="25">
        <v>3820</v>
      </c>
      <c r="E3361" s="26">
        <v>-1</v>
      </c>
      <c r="F3361" s="24">
        <v>17</v>
      </c>
      <c r="G3361" s="24">
        <v>6</v>
      </c>
      <c r="H3361" s="23" t="s">
        <v>3436</v>
      </c>
      <c r="I3361" s="23" t="s">
        <v>1163</v>
      </c>
      <c r="J3361" s="23" t="s">
        <v>4658</v>
      </c>
      <c r="K3361" s="23" t="s">
        <v>370</v>
      </c>
      <c r="L3361" s="27">
        <v>0.99990000000000001</v>
      </c>
      <c r="M3361" s="25">
        <v>91</v>
      </c>
      <c r="N3361" s="25">
        <v>-1380</v>
      </c>
      <c r="O3361" s="24">
        <v>0</v>
      </c>
      <c r="P3361" s="24">
        <v>1</v>
      </c>
      <c r="Q3361" s="24">
        <v>1</v>
      </c>
      <c r="R3361" s="66">
        <v>625.20272934827722</v>
      </c>
      <c r="S3361" s="66">
        <v>6.1100181120163022</v>
      </c>
      <c r="T3361" s="66">
        <v>224.70588235294119</v>
      </c>
      <c r="U3361" s="66">
        <v>636.66666666666663</v>
      </c>
      <c r="V3361" s="66">
        <v>166.0869565217391</v>
      </c>
      <c r="W3361" s="24">
        <v>6</v>
      </c>
      <c r="X3361" s="24">
        <v>0</v>
      </c>
      <c r="Y3361" s="24">
        <v>1</v>
      </c>
      <c r="Z3361" s="24">
        <v>0</v>
      </c>
      <c r="AA3361" s="28">
        <v>1.75</v>
      </c>
      <c r="AB3361" s="28">
        <v>0.6</v>
      </c>
      <c r="AC3361" s="28">
        <v>1.05</v>
      </c>
      <c r="AD3361" s="28">
        <v>20.5</v>
      </c>
      <c r="AE3361" s="28">
        <v>20.500966389999999</v>
      </c>
      <c r="AF3361" t="s">
        <v>631</v>
      </c>
    </row>
    <row r="3362" spans="1:32" ht="18" customHeight="1">
      <c r="A3362" s="22">
        <v>46196</v>
      </c>
      <c r="B3362" s="23" t="s">
        <v>20</v>
      </c>
      <c r="C3362" s="24">
        <v>681</v>
      </c>
      <c r="D3362" s="25">
        <v>220</v>
      </c>
      <c r="E3362" s="26">
        <v>-8</v>
      </c>
      <c r="F3362" s="24">
        <v>3</v>
      </c>
      <c r="G3362" s="24">
        <v>1</v>
      </c>
      <c r="H3362" s="23" t="s">
        <v>2471</v>
      </c>
      <c r="I3362" s="23" t="s">
        <v>4339</v>
      </c>
      <c r="J3362" s="23" t="s">
        <v>2833</v>
      </c>
      <c r="K3362" s="23" t="s">
        <v>154</v>
      </c>
      <c r="L3362" s="27">
        <v>0.9879</v>
      </c>
      <c r="M3362" s="25">
        <v>-966</v>
      </c>
      <c r="N3362" s="25">
        <v>-1200</v>
      </c>
      <c r="O3362" s="24">
        <v>0</v>
      </c>
      <c r="P3362" s="24">
        <v>1</v>
      </c>
      <c r="Q3362" s="24">
        <v>0</v>
      </c>
      <c r="R3362" s="66"/>
      <c r="S3362" s="66"/>
      <c r="T3362" s="66"/>
      <c r="U3362" s="66"/>
      <c r="V3362" s="66"/>
      <c r="W3362" s="24"/>
      <c r="X3362" s="24"/>
      <c r="Y3362" s="24"/>
      <c r="Z3362" s="24"/>
      <c r="AA3362" s="28"/>
      <c r="AB3362" s="28">
        <v>0.5</v>
      </c>
      <c r="AC3362" s="28"/>
      <c r="AD3362" s="28">
        <v>10</v>
      </c>
      <c r="AE3362" s="28">
        <v>10.000966379999999</v>
      </c>
      <c r="AF3362" t="s">
        <v>584</v>
      </c>
    </row>
    <row r="3363" spans="1:32" ht="18" customHeight="1">
      <c r="A3363" s="22">
        <v>46196</v>
      </c>
      <c r="B3363" s="23" t="s">
        <v>16</v>
      </c>
      <c r="C3363" s="24">
        <v>553</v>
      </c>
      <c r="D3363" s="25">
        <v>3559</v>
      </c>
      <c r="E3363" s="26">
        <v>-74</v>
      </c>
      <c r="F3363" s="24">
        <v>14</v>
      </c>
      <c r="G3363" s="24">
        <v>7</v>
      </c>
      <c r="H3363" s="23" t="s">
        <v>1828</v>
      </c>
      <c r="I3363" s="23" t="s">
        <v>4309</v>
      </c>
      <c r="J3363" s="23" t="s">
        <v>1182</v>
      </c>
      <c r="K3363" s="23" t="s">
        <v>154</v>
      </c>
      <c r="L3363" s="27">
        <v>0.99309999999999998</v>
      </c>
      <c r="M3363" s="25">
        <v>-670</v>
      </c>
      <c r="N3363" s="25">
        <v>-539</v>
      </c>
      <c r="O3363" s="24">
        <v>0</v>
      </c>
      <c r="P3363" s="24">
        <v>3</v>
      </c>
      <c r="Q3363" s="24">
        <v>1</v>
      </c>
      <c r="R3363" s="66">
        <v>590.58753632212529</v>
      </c>
      <c r="S3363" s="66">
        <v>6.0262023512443514</v>
      </c>
      <c r="T3363" s="66">
        <v>254.21428571428569</v>
      </c>
      <c r="U3363" s="66">
        <v>508.42857142857139</v>
      </c>
      <c r="V3363" s="66">
        <v>169.47619047619051</v>
      </c>
      <c r="W3363" s="24">
        <v>6</v>
      </c>
      <c r="X3363" s="24">
        <v>0</v>
      </c>
      <c r="Y3363" s="24">
        <v>1</v>
      </c>
      <c r="Z3363" s="24">
        <v>4</v>
      </c>
      <c r="AA3363" s="28">
        <v>2.75</v>
      </c>
      <c r="AB3363" s="28">
        <v>0.6</v>
      </c>
      <c r="AC3363" s="28">
        <v>1.65</v>
      </c>
      <c r="AD3363" s="28">
        <v>26.5</v>
      </c>
      <c r="AE3363" s="28">
        <v>26.50096637</v>
      </c>
      <c r="AF3363" t="s">
        <v>1158</v>
      </c>
    </row>
    <row r="3364" spans="1:32" ht="18" customHeight="1">
      <c r="A3364" s="22">
        <v>46196</v>
      </c>
      <c r="B3364" s="23" t="s">
        <v>20</v>
      </c>
      <c r="C3364" s="24">
        <v>532</v>
      </c>
      <c r="D3364" s="25">
        <v>691</v>
      </c>
      <c r="E3364" s="26">
        <v>-88</v>
      </c>
      <c r="F3364" s="24">
        <v>2</v>
      </c>
      <c r="G3364" s="24">
        <v>2</v>
      </c>
      <c r="H3364" s="23" t="s">
        <v>2725</v>
      </c>
      <c r="I3364" s="23" t="s">
        <v>2604</v>
      </c>
      <c r="J3364" s="23" t="s">
        <v>2604</v>
      </c>
      <c r="K3364" s="23" t="s">
        <v>154</v>
      </c>
      <c r="L3364" s="27">
        <v>0.95750000000000002</v>
      </c>
      <c r="M3364" s="25">
        <v>-483</v>
      </c>
      <c r="N3364" s="25">
        <v>1101</v>
      </c>
      <c r="O3364" s="24">
        <v>0</v>
      </c>
      <c r="P3364" s="24">
        <v>2</v>
      </c>
      <c r="Q3364" s="24">
        <v>0</v>
      </c>
      <c r="R3364" s="66"/>
      <c r="S3364" s="66"/>
      <c r="T3364" s="66"/>
      <c r="U3364" s="66"/>
      <c r="V3364" s="66"/>
      <c r="W3364" s="24"/>
      <c r="X3364" s="24"/>
      <c r="Y3364" s="24"/>
      <c r="Z3364" s="24"/>
      <c r="AA3364" s="28"/>
      <c r="AB3364" s="28">
        <v>0.5</v>
      </c>
      <c r="AC3364" s="28"/>
      <c r="AD3364" s="28">
        <v>10</v>
      </c>
      <c r="AE3364" s="28">
        <v>10.00096636</v>
      </c>
      <c r="AF3364" t="s">
        <v>584</v>
      </c>
    </row>
    <row r="3365" spans="1:32" ht="18" customHeight="1">
      <c r="A3365" s="22">
        <v>46196</v>
      </c>
      <c r="B3365" s="23" t="s">
        <v>14</v>
      </c>
      <c r="C3365" s="24">
        <v>505</v>
      </c>
      <c r="D3365" s="25">
        <v>3086</v>
      </c>
      <c r="E3365" s="26">
        <v>-95</v>
      </c>
      <c r="F3365" s="24">
        <v>14</v>
      </c>
      <c r="G3365" s="24">
        <v>5</v>
      </c>
      <c r="H3365" s="23" t="s">
        <v>3508</v>
      </c>
      <c r="I3365" s="23" t="s">
        <v>1610</v>
      </c>
      <c r="J3365" s="23" t="s">
        <v>4659</v>
      </c>
      <c r="K3365" s="23" t="s">
        <v>154</v>
      </c>
      <c r="L3365" s="27">
        <v>0.98970000000000002</v>
      </c>
      <c r="M3365" s="25">
        <v>2169</v>
      </c>
      <c r="N3365" s="25">
        <v>1050</v>
      </c>
      <c r="O3365" s="24">
        <v>0</v>
      </c>
      <c r="P3365" s="24">
        <v>5</v>
      </c>
      <c r="Q3365" s="24">
        <v>1</v>
      </c>
      <c r="R3365" s="66">
        <v>483.46881486093821</v>
      </c>
      <c r="S3365" s="66">
        <v>6.3830383783649767</v>
      </c>
      <c r="T3365" s="66">
        <v>220.42857142857139</v>
      </c>
      <c r="U3365" s="66">
        <v>617.20000000000005</v>
      </c>
      <c r="V3365" s="66">
        <v>162.42105263157899</v>
      </c>
      <c r="W3365" s="24">
        <v>7</v>
      </c>
      <c r="X3365" s="24">
        <v>0</v>
      </c>
      <c r="Y3365" s="24">
        <v>0</v>
      </c>
      <c r="Z3365" s="24">
        <v>0</v>
      </c>
      <c r="AA3365" s="28">
        <v>1.75</v>
      </c>
      <c r="AB3365" s="28">
        <v>0.6</v>
      </c>
      <c r="AC3365" s="28">
        <v>1.05</v>
      </c>
      <c r="AD3365" s="28">
        <v>30.5</v>
      </c>
      <c r="AE3365" s="28">
        <v>30.500966349999999</v>
      </c>
      <c r="AF3365" t="s">
        <v>1464</v>
      </c>
    </row>
    <row r="3366" spans="1:32" ht="18" customHeight="1">
      <c r="A3366" s="22">
        <v>46196</v>
      </c>
      <c r="B3366" s="23" t="s">
        <v>38</v>
      </c>
      <c r="C3366" s="24">
        <v>703</v>
      </c>
      <c r="D3366" s="25">
        <v>2373</v>
      </c>
      <c r="E3366" s="26">
        <v>-120</v>
      </c>
      <c r="F3366" s="24">
        <v>20</v>
      </c>
      <c r="G3366" s="24">
        <v>6</v>
      </c>
      <c r="H3366" s="23" t="s">
        <v>3753</v>
      </c>
      <c r="I3366" s="23" t="s">
        <v>946</v>
      </c>
      <c r="J3366" s="23" t="s">
        <v>4660</v>
      </c>
      <c r="K3366" s="23" t="s">
        <v>154</v>
      </c>
      <c r="L3366" s="27">
        <v>0.98309999999999997</v>
      </c>
      <c r="M3366" s="25">
        <v>-376</v>
      </c>
      <c r="N3366" s="25">
        <v>-5208</v>
      </c>
      <c r="O3366" s="24">
        <v>0</v>
      </c>
      <c r="P3366" s="24">
        <v>3</v>
      </c>
      <c r="Q3366" s="24">
        <v>0</v>
      </c>
      <c r="R3366" s="66"/>
      <c r="S3366" s="66"/>
      <c r="T3366" s="66"/>
      <c r="U3366" s="66"/>
      <c r="V3366" s="66"/>
      <c r="W3366" s="24"/>
      <c r="X3366" s="24"/>
      <c r="Y3366" s="24"/>
      <c r="Z3366" s="24"/>
      <c r="AA3366" s="28"/>
      <c r="AB3366" s="28">
        <v>0.5</v>
      </c>
      <c r="AC3366" s="28"/>
      <c r="AD3366" s="28">
        <v>30</v>
      </c>
      <c r="AE3366" s="28">
        <v>30.000966340000002</v>
      </c>
      <c r="AF3366" t="s">
        <v>661</v>
      </c>
    </row>
    <row r="3367" spans="1:32" ht="18" customHeight="1">
      <c r="A3367" s="22">
        <v>46196</v>
      </c>
      <c r="B3367" s="23" t="s">
        <v>30</v>
      </c>
      <c r="C3367" s="24">
        <v>567</v>
      </c>
      <c r="D3367" s="25">
        <v>1339</v>
      </c>
      <c r="E3367" s="26">
        <v>-136</v>
      </c>
      <c r="F3367" s="24">
        <v>5</v>
      </c>
      <c r="G3367" s="24">
        <v>3</v>
      </c>
      <c r="H3367" s="23" t="s">
        <v>1029</v>
      </c>
      <c r="I3367" s="23" t="s">
        <v>1396</v>
      </c>
      <c r="J3367" s="23" t="s">
        <v>4661</v>
      </c>
      <c r="K3367" s="23" t="s">
        <v>154</v>
      </c>
      <c r="L3367" s="27">
        <v>0.96609999999999996</v>
      </c>
      <c r="M3367" s="25">
        <v>-861</v>
      </c>
      <c r="N3367" s="25">
        <v>914</v>
      </c>
      <c r="O3367" s="24">
        <v>0</v>
      </c>
      <c r="P3367" s="24">
        <v>7</v>
      </c>
      <c r="Q3367" s="24">
        <v>1</v>
      </c>
      <c r="R3367" s="66">
        <v>220.19681403071809</v>
      </c>
      <c r="S3367" s="66">
        <v>6.0809235859934168</v>
      </c>
      <c r="T3367" s="66">
        <v>267.8</v>
      </c>
      <c r="U3367" s="66">
        <v>446.33333333333331</v>
      </c>
      <c r="V3367" s="66">
        <v>167.375</v>
      </c>
      <c r="W3367" s="24">
        <v>2</v>
      </c>
      <c r="X3367" s="24">
        <v>0</v>
      </c>
      <c r="Y3367" s="24">
        <v>0</v>
      </c>
      <c r="Z3367" s="24">
        <v>0</v>
      </c>
      <c r="AA3367" s="28">
        <v>0.5</v>
      </c>
      <c r="AB3367" s="28">
        <v>0.5</v>
      </c>
      <c r="AC3367" s="28">
        <v>0.25</v>
      </c>
      <c r="AD3367" s="28">
        <v>12.5</v>
      </c>
      <c r="AE3367" s="28">
        <v>12.500966330000001</v>
      </c>
      <c r="AF3367" t="s">
        <v>795</v>
      </c>
    </row>
    <row r="3368" spans="1:32" ht="18" customHeight="1">
      <c r="A3368" s="22">
        <v>46196</v>
      </c>
      <c r="B3368" s="23" t="s">
        <v>49</v>
      </c>
      <c r="C3368" s="24">
        <v>687</v>
      </c>
      <c r="D3368" s="25">
        <v>207</v>
      </c>
      <c r="E3368" s="26">
        <v>-162</v>
      </c>
      <c r="F3368" s="24">
        <v>2</v>
      </c>
      <c r="G3368" s="24">
        <v>1</v>
      </c>
      <c r="H3368" s="23" t="s">
        <v>1888</v>
      </c>
      <c r="I3368" s="23" t="s">
        <v>3469</v>
      </c>
      <c r="J3368" s="23" t="s">
        <v>2991</v>
      </c>
      <c r="K3368" s="23" t="s">
        <v>154</v>
      </c>
      <c r="L3368" s="27">
        <v>0.73909999999999998</v>
      </c>
      <c r="M3368" s="25">
        <v>-404</v>
      </c>
      <c r="N3368" s="25">
        <v>-1175</v>
      </c>
      <c r="O3368" s="24">
        <v>0</v>
      </c>
      <c r="P3368" s="24">
        <v>7</v>
      </c>
      <c r="Q3368" s="24">
        <v>0</v>
      </c>
      <c r="R3368" s="66"/>
      <c r="S3368" s="66"/>
      <c r="T3368" s="66"/>
      <c r="U3368" s="66"/>
      <c r="V3368" s="66"/>
      <c r="W3368" s="24"/>
      <c r="X3368" s="24"/>
      <c r="Y3368" s="24"/>
      <c r="Z3368" s="24"/>
      <c r="AA3368" s="28"/>
      <c r="AB3368" s="28">
        <v>0.5</v>
      </c>
      <c r="AC3368" s="28"/>
      <c r="AD3368" s="28">
        <v>10</v>
      </c>
      <c r="AE3368" s="28">
        <v>10.00096632</v>
      </c>
      <c r="AF3368" t="s">
        <v>584</v>
      </c>
    </row>
    <row r="3369" spans="1:32" ht="18" customHeight="1">
      <c r="A3369" s="22">
        <v>46196</v>
      </c>
      <c r="B3369" s="23" t="s">
        <v>278</v>
      </c>
      <c r="C3369" s="24">
        <v>561</v>
      </c>
      <c r="D3369" s="25">
        <v>3544</v>
      </c>
      <c r="E3369" s="26">
        <v>-167</v>
      </c>
      <c r="F3369" s="24">
        <v>13</v>
      </c>
      <c r="G3369" s="24">
        <v>10</v>
      </c>
      <c r="H3369" s="23" t="s">
        <v>730</v>
      </c>
      <c r="I3369" s="23" t="s">
        <v>949</v>
      </c>
      <c r="J3369" s="23" t="s">
        <v>4662</v>
      </c>
      <c r="K3369" s="23" t="s">
        <v>154</v>
      </c>
      <c r="L3369" s="27">
        <v>0.98429999999999995</v>
      </c>
      <c r="M3369" s="25">
        <v>-292</v>
      </c>
      <c r="N3369" s="25">
        <v>1154</v>
      </c>
      <c r="O3369" s="24">
        <v>0</v>
      </c>
      <c r="P3369" s="24">
        <v>1</v>
      </c>
      <c r="Q3369" s="24">
        <v>1</v>
      </c>
      <c r="R3369" s="66">
        <v>589.22172063096718</v>
      </c>
      <c r="S3369" s="66">
        <v>6.0147137756648092</v>
      </c>
      <c r="T3369" s="66">
        <v>272.61538461538458</v>
      </c>
      <c r="U3369" s="66">
        <v>354.4</v>
      </c>
      <c r="V3369" s="66">
        <v>154.0869565217391</v>
      </c>
      <c r="W3369" s="24">
        <v>0</v>
      </c>
      <c r="X3369" s="24">
        <v>3</v>
      </c>
      <c r="Y3369" s="24">
        <v>2</v>
      </c>
      <c r="Z3369" s="24">
        <v>0</v>
      </c>
      <c r="AA3369" s="28">
        <v>1.25</v>
      </c>
      <c r="AB3369" s="28">
        <v>0.6</v>
      </c>
      <c r="AC3369" s="28">
        <v>0.75</v>
      </c>
      <c r="AD3369" s="28">
        <v>17.5</v>
      </c>
      <c r="AE3369" s="28">
        <v>17.500966309999999</v>
      </c>
      <c r="AF3369" t="s">
        <v>641</v>
      </c>
    </row>
    <row r="3370" spans="1:32" ht="18" customHeight="1">
      <c r="A3370" s="22">
        <v>46196</v>
      </c>
      <c r="B3370" s="23" t="s">
        <v>184</v>
      </c>
      <c r="C3370" s="24">
        <v>762</v>
      </c>
      <c r="D3370" s="25">
        <v>796</v>
      </c>
      <c r="E3370" s="26">
        <v>-169</v>
      </c>
      <c r="F3370" s="24">
        <v>10</v>
      </c>
      <c r="G3370" s="24">
        <v>2</v>
      </c>
      <c r="H3370" s="23" t="s">
        <v>4663</v>
      </c>
      <c r="I3370" s="23" t="s">
        <v>1013</v>
      </c>
      <c r="J3370" s="23" t="s">
        <v>4664</v>
      </c>
      <c r="K3370" s="23" t="s">
        <v>154</v>
      </c>
      <c r="L3370" s="27">
        <v>0.92920000000000003</v>
      </c>
      <c r="M3370" s="25">
        <v>-1109</v>
      </c>
      <c r="N3370" s="25">
        <v>-2140</v>
      </c>
      <c r="O3370" s="24">
        <v>0</v>
      </c>
      <c r="P3370" s="24">
        <v>2</v>
      </c>
      <c r="Q3370" s="24">
        <v>0</v>
      </c>
      <c r="R3370" s="66"/>
      <c r="S3370" s="66"/>
      <c r="T3370" s="66"/>
      <c r="U3370" s="66"/>
      <c r="V3370" s="66"/>
      <c r="W3370" s="24"/>
      <c r="X3370" s="24"/>
      <c r="Y3370" s="24"/>
      <c r="Z3370" s="24"/>
      <c r="AA3370" s="28"/>
      <c r="AB3370" s="28">
        <v>0.5</v>
      </c>
      <c r="AC3370" s="28"/>
      <c r="AD3370" s="28">
        <v>10</v>
      </c>
      <c r="AE3370" s="28">
        <v>10.0009663</v>
      </c>
      <c r="AF3370" t="s">
        <v>584</v>
      </c>
    </row>
    <row r="3371" spans="1:32" ht="18" customHeight="1">
      <c r="A3371" s="22">
        <v>46196</v>
      </c>
      <c r="B3371" s="23" t="s">
        <v>9</v>
      </c>
      <c r="C3371" s="24">
        <v>527</v>
      </c>
      <c r="D3371" s="25">
        <v>1182</v>
      </c>
      <c r="E3371" s="26">
        <v>-181</v>
      </c>
      <c r="F3371" s="24">
        <v>3</v>
      </c>
      <c r="G3371" s="24">
        <v>2</v>
      </c>
      <c r="H3371" s="23" t="s">
        <v>4016</v>
      </c>
      <c r="I3371" s="23" t="s">
        <v>1409</v>
      </c>
      <c r="J3371" s="23" t="s">
        <v>4227</v>
      </c>
      <c r="K3371" s="23" t="s">
        <v>154</v>
      </c>
      <c r="L3371" s="27">
        <v>0.94899999999999995</v>
      </c>
      <c r="M3371" s="25">
        <v>179</v>
      </c>
      <c r="N3371" s="25">
        <v>-276</v>
      </c>
      <c r="O3371" s="24">
        <v>0</v>
      </c>
      <c r="P3371" s="24">
        <v>7</v>
      </c>
      <c r="Q3371" s="24">
        <v>1</v>
      </c>
      <c r="R3371" s="66">
        <v>236.95127646326279</v>
      </c>
      <c r="S3371" s="66">
        <v>4.9883673033652496</v>
      </c>
      <c r="T3371" s="66">
        <v>394</v>
      </c>
      <c r="U3371" s="66">
        <v>591</v>
      </c>
      <c r="V3371" s="66">
        <v>236.4</v>
      </c>
      <c r="W3371" s="24">
        <v>0</v>
      </c>
      <c r="X3371" s="24">
        <v>0</v>
      </c>
      <c r="Y3371" s="24">
        <v>0</v>
      </c>
      <c r="Z3371" s="24">
        <v>7</v>
      </c>
      <c r="AA3371" s="28">
        <v>1.75</v>
      </c>
      <c r="AB3371" s="28">
        <v>0.5</v>
      </c>
      <c r="AC3371" s="28">
        <v>0.875</v>
      </c>
      <c r="AD3371" s="28">
        <v>18.8</v>
      </c>
      <c r="AE3371" s="28">
        <v>18.800966290000002</v>
      </c>
      <c r="AF3371" t="s">
        <v>612</v>
      </c>
    </row>
    <row r="3372" spans="1:32" ht="18" customHeight="1">
      <c r="A3372" s="22">
        <v>46196</v>
      </c>
      <c r="B3372" s="23" t="s">
        <v>14</v>
      </c>
      <c r="C3372" s="24">
        <v>507</v>
      </c>
      <c r="D3372" s="25">
        <v>3563</v>
      </c>
      <c r="E3372" s="26">
        <v>-198</v>
      </c>
      <c r="F3372" s="24">
        <v>13</v>
      </c>
      <c r="G3372" s="24">
        <v>11</v>
      </c>
      <c r="H3372" s="23" t="s">
        <v>1851</v>
      </c>
      <c r="I3372" s="23" t="s">
        <v>4194</v>
      </c>
      <c r="J3372" s="23" t="s">
        <v>2702</v>
      </c>
      <c r="K3372" s="23" t="s">
        <v>154</v>
      </c>
      <c r="L3372" s="27">
        <v>0.98150000000000004</v>
      </c>
      <c r="M3372" s="25">
        <v>1023</v>
      </c>
      <c r="N3372" s="25">
        <v>450</v>
      </c>
      <c r="O3372" s="24">
        <v>0</v>
      </c>
      <c r="P3372" s="24">
        <v>7</v>
      </c>
      <c r="Q3372" s="24">
        <v>1</v>
      </c>
      <c r="R3372" s="66">
        <v>579.35175383976753</v>
      </c>
      <c r="S3372" s="66">
        <v>6.1499770672747909</v>
      </c>
      <c r="T3372" s="66">
        <v>274.07692307692309</v>
      </c>
      <c r="U3372" s="66">
        <v>323.90909090909088</v>
      </c>
      <c r="V3372" s="66">
        <v>148.45833333333329</v>
      </c>
      <c r="W3372" s="24">
        <v>0</v>
      </c>
      <c r="X3372" s="24">
        <v>2</v>
      </c>
      <c r="Y3372" s="24">
        <v>1</v>
      </c>
      <c r="Z3372" s="24">
        <v>3</v>
      </c>
      <c r="AA3372" s="28">
        <v>1.5</v>
      </c>
      <c r="AB3372" s="28">
        <v>0.6</v>
      </c>
      <c r="AC3372" s="28">
        <v>0.89999999999999991</v>
      </c>
      <c r="AD3372" s="28">
        <v>19</v>
      </c>
      <c r="AE3372" s="28">
        <v>19.00096628</v>
      </c>
      <c r="AF3372" t="s">
        <v>597</v>
      </c>
    </row>
    <row r="3373" spans="1:32" ht="18" customHeight="1">
      <c r="A3373" s="22">
        <v>46196</v>
      </c>
      <c r="B3373" s="23" t="s">
        <v>179</v>
      </c>
      <c r="C3373" s="24">
        <v>668</v>
      </c>
      <c r="D3373" s="25">
        <v>665</v>
      </c>
      <c r="E3373" s="26">
        <v>-201</v>
      </c>
      <c r="F3373" s="24">
        <v>3</v>
      </c>
      <c r="G3373" s="24">
        <v>0</v>
      </c>
      <c r="H3373" s="23" t="s">
        <v>1739</v>
      </c>
      <c r="I3373" s="23" t="s">
        <v>1739</v>
      </c>
      <c r="J3373" s="23" t="s">
        <v>214</v>
      </c>
      <c r="K3373" s="23" t="s">
        <v>154</v>
      </c>
      <c r="L3373" s="27">
        <v>0.8992</v>
      </c>
      <c r="M3373" s="25">
        <v>-61</v>
      </c>
      <c r="N3373" s="25">
        <v>-1673</v>
      </c>
      <c r="O3373" s="24">
        <v>0</v>
      </c>
      <c r="P3373" s="24">
        <v>8</v>
      </c>
      <c r="Q3373" s="24">
        <v>0</v>
      </c>
      <c r="R3373" s="66"/>
      <c r="S3373" s="66"/>
      <c r="T3373" s="66"/>
      <c r="U3373" s="66"/>
      <c r="V3373" s="66"/>
      <c r="W3373" s="24"/>
      <c r="X3373" s="24"/>
      <c r="Y3373" s="24"/>
      <c r="Z3373" s="24"/>
      <c r="AA3373" s="28"/>
      <c r="AB3373" s="28">
        <v>0.5</v>
      </c>
      <c r="AC3373" s="28"/>
      <c r="AD3373" s="28">
        <v>20</v>
      </c>
      <c r="AE3373" s="28">
        <v>20.000966269999999</v>
      </c>
      <c r="AF3373" t="s">
        <v>590</v>
      </c>
    </row>
    <row r="3374" spans="1:32" ht="18" customHeight="1">
      <c r="A3374" s="22">
        <v>46196</v>
      </c>
      <c r="B3374" s="23" t="s">
        <v>18</v>
      </c>
      <c r="C3374" s="24">
        <v>752</v>
      </c>
      <c r="D3374" s="25">
        <v>319</v>
      </c>
      <c r="E3374" s="26">
        <v>-210</v>
      </c>
      <c r="F3374" s="24">
        <v>3</v>
      </c>
      <c r="G3374" s="24">
        <v>1</v>
      </c>
      <c r="H3374" s="23" t="s">
        <v>1486</v>
      </c>
      <c r="I3374" s="23" t="s">
        <v>4307</v>
      </c>
      <c r="J3374" s="23" t="s">
        <v>4210</v>
      </c>
      <c r="K3374" s="23" t="s">
        <v>154</v>
      </c>
      <c r="L3374" s="27">
        <v>0.78059999999999996</v>
      </c>
      <c r="M3374" s="25">
        <v>-591</v>
      </c>
      <c r="N3374" s="25">
        <v>967</v>
      </c>
      <c r="O3374" s="24">
        <v>0</v>
      </c>
      <c r="P3374" s="24">
        <v>2</v>
      </c>
      <c r="Q3374" s="24">
        <v>0</v>
      </c>
      <c r="R3374" s="66"/>
      <c r="S3374" s="66"/>
      <c r="T3374" s="66"/>
      <c r="U3374" s="66"/>
      <c r="V3374" s="66"/>
      <c r="W3374" s="24"/>
      <c r="X3374" s="24"/>
      <c r="Y3374" s="24"/>
      <c r="Z3374" s="24"/>
      <c r="AA3374" s="28"/>
      <c r="AB3374" s="28">
        <v>0.5</v>
      </c>
      <c r="AC3374" s="28"/>
      <c r="AD3374" s="28">
        <v>10</v>
      </c>
      <c r="AE3374" s="28">
        <v>10.00096626</v>
      </c>
      <c r="AF3374" t="s">
        <v>584</v>
      </c>
    </row>
    <row r="3375" spans="1:32" ht="18" customHeight="1">
      <c r="A3375" s="22">
        <v>46196</v>
      </c>
      <c r="B3375" s="23" t="s">
        <v>372</v>
      </c>
      <c r="C3375" s="24">
        <v>712</v>
      </c>
      <c r="D3375" s="25">
        <v>801</v>
      </c>
      <c r="E3375" s="26">
        <v>-228</v>
      </c>
      <c r="F3375" s="24">
        <v>11</v>
      </c>
      <c r="G3375" s="24">
        <v>2</v>
      </c>
      <c r="H3375" s="23" t="s">
        <v>1262</v>
      </c>
      <c r="I3375" s="23" t="s">
        <v>2307</v>
      </c>
      <c r="J3375" s="23" t="s">
        <v>4665</v>
      </c>
      <c r="K3375" s="23" t="s">
        <v>154</v>
      </c>
      <c r="L3375" s="27">
        <v>0.90510000000000002</v>
      </c>
      <c r="M3375" s="25">
        <v>-308</v>
      </c>
      <c r="N3375" s="25">
        <v>-1378</v>
      </c>
      <c r="O3375" s="24">
        <v>0</v>
      </c>
      <c r="P3375" s="24">
        <v>2</v>
      </c>
      <c r="Q3375" s="24">
        <v>0</v>
      </c>
      <c r="R3375" s="66"/>
      <c r="S3375" s="66"/>
      <c r="T3375" s="66"/>
      <c r="U3375" s="66"/>
      <c r="V3375" s="66"/>
      <c r="W3375" s="24"/>
      <c r="X3375" s="24"/>
      <c r="Y3375" s="24"/>
      <c r="Z3375" s="24"/>
      <c r="AA3375" s="28"/>
      <c r="AB3375" s="28">
        <v>0.5</v>
      </c>
      <c r="AC3375" s="28"/>
      <c r="AD3375" s="28">
        <v>10</v>
      </c>
      <c r="AE3375" s="28">
        <v>10.000966249999999</v>
      </c>
      <c r="AF3375" t="s">
        <v>584</v>
      </c>
    </row>
    <row r="3376" spans="1:32" ht="18" customHeight="1">
      <c r="A3376" s="22">
        <v>46196</v>
      </c>
      <c r="B3376" s="23" t="s">
        <v>9</v>
      </c>
      <c r="C3376" s="24">
        <v>535</v>
      </c>
      <c r="D3376" s="25">
        <v>419</v>
      </c>
      <c r="E3376" s="26">
        <v>-231</v>
      </c>
      <c r="F3376" s="24">
        <v>0</v>
      </c>
      <c r="G3376" s="24">
        <v>2</v>
      </c>
      <c r="H3376" s="23" t="s">
        <v>356</v>
      </c>
      <c r="I3376" s="23" t="s">
        <v>214</v>
      </c>
      <c r="J3376" s="23" t="s">
        <v>356</v>
      </c>
      <c r="K3376" s="23" t="s">
        <v>370</v>
      </c>
      <c r="L3376" s="27">
        <v>0.81620000000000004</v>
      </c>
      <c r="M3376" s="25">
        <v>-251</v>
      </c>
      <c r="N3376" s="25">
        <v>1015</v>
      </c>
      <c r="O3376" s="24">
        <v>0</v>
      </c>
      <c r="P3376" s="24">
        <v>5</v>
      </c>
      <c r="Q3376" s="24">
        <v>1</v>
      </c>
      <c r="R3376" s="66">
        <v>79.55178497301786</v>
      </c>
      <c r="S3376" s="66">
        <v>5.2670094095577511</v>
      </c>
      <c r="T3376" s="66"/>
      <c r="U3376" s="66">
        <v>209.5</v>
      </c>
      <c r="V3376" s="66">
        <v>209.5</v>
      </c>
      <c r="W3376" s="24"/>
      <c r="X3376" s="24">
        <v>6</v>
      </c>
      <c r="Y3376" s="24">
        <v>0</v>
      </c>
      <c r="Z3376" s="24">
        <v>7</v>
      </c>
      <c r="AA3376" s="28">
        <v>4.333333333333333</v>
      </c>
      <c r="AB3376" s="28">
        <v>0.5</v>
      </c>
      <c r="AC3376" s="28">
        <v>2.166666666666667</v>
      </c>
      <c r="AD3376" s="28">
        <v>41.7</v>
      </c>
      <c r="AE3376" s="28">
        <v>41.70096624</v>
      </c>
      <c r="AF3376" t="s">
        <v>1745</v>
      </c>
    </row>
    <row r="3377" spans="1:32" ht="18" customHeight="1">
      <c r="A3377" s="22">
        <v>46196</v>
      </c>
      <c r="B3377" s="23" t="s">
        <v>166</v>
      </c>
      <c r="C3377" s="24">
        <v>653</v>
      </c>
      <c r="D3377" s="25">
        <v>408</v>
      </c>
      <c r="E3377" s="26">
        <v>-268</v>
      </c>
      <c r="F3377" s="24">
        <v>3</v>
      </c>
      <c r="G3377" s="24">
        <v>1</v>
      </c>
      <c r="H3377" s="23" t="s">
        <v>1772</v>
      </c>
      <c r="I3377" s="23" t="s">
        <v>1584</v>
      </c>
      <c r="J3377" s="23" t="s">
        <v>1972</v>
      </c>
      <c r="K3377" s="23" t="s">
        <v>154</v>
      </c>
      <c r="L3377" s="27">
        <v>0.78100000000000003</v>
      </c>
      <c r="M3377" s="25">
        <v>58</v>
      </c>
      <c r="N3377" s="25">
        <v>-520</v>
      </c>
      <c r="O3377" s="24">
        <v>0</v>
      </c>
      <c r="P3377" s="24">
        <v>3</v>
      </c>
      <c r="Q3377" s="24">
        <v>0</v>
      </c>
      <c r="R3377" s="66"/>
      <c r="S3377" s="66"/>
      <c r="T3377" s="66"/>
      <c r="U3377" s="66"/>
      <c r="V3377" s="66"/>
      <c r="W3377" s="24"/>
      <c r="X3377" s="24"/>
      <c r="Y3377" s="24"/>
      <c r="Z3377" s="24"/>
      <c r="AA3377" s="28"/>
      <c r="AB3377" s="28">
        <v>0.5</v>
      </c>
      <c r="AC3377" s="28"/>
      <c r="AD3377" s="28">
        <v>10</v>
      </c>
      <c r="AE3377" s="28">
        <v>10.00096623</v>
      </c>
      <c r="AF3377" t="s">
        <v>584</v>
      </c>
    </row>
    <row r="3378" spans="1:32" ht="18" customHeight="1">
      <c r="A3378" s="22">
        <v>46196</v>
      </c>
      <c r="B3378" s="23" t="s">
        <v>9</v>
      </c>
      <c r="C3378" s="24">
        <v>511</v>
      </c>
      <c r="D3378" s="25">
        <v>3288</v>
      </c>
      <c r="E3378" s="26">
        <v>-282</v>
      </c>
      <c r="F3378" s="24">
        <v>10</v>
      </c>
      <c r="G3378" s="24">
        <v>13</v>
      </c>
      <c r="H3378" s="23" t="s">
        <v>768</v>
      </c>
      <c r="I3378" s="23" t="s">
        <v>553</v>
      </c>
      <c r="J3378" s="23" t="s">
        <v>3472</v>
      </c>
      <c r="K3378" s="23" t="s">
        <v>154</v>
      </c>
      <c r="L3378" s="27">
        <v>0.97140000000000004</v>
      </c>
      <c r="M3378" s="25">
        <v>53</v>
      </c>
      <c r="N3378" s="25">
        <v>-550</v>
      </c>
      <c r="O3378" s="24">
        <v>0</v>
      </c>
      <c r="P3378" s="24">
        <v>1</v>
      </c>
      <c r="Q3378" s="24">
        <v>1</v>
      </c>
      <c r="R3378" s="66">
        <v>547.93679950186799</v>
      </c>
      <c r="S3378" s="66">
        <v>6.0006920560713146</v>
      </c>
      <c r="T3378" s="66">
        <v>328.8</v>
      </c>
      <c r="U3378" s="66">
        <v>252.92307692307691</v>
      </c>
      <c r="V3378" s="66">
        <v>142.95652173913041</v>
      </c>
      <c r="W3378" s="24">
        <v>0</v>
      </c>
      <c r="X3378" s="24">
        <v>5</v>
      </c>
      <c r="Y3378" s="24">
        <v>3</v>
      </c>
      <c r="Z3378" s="24">
        <v>1</v>
      </c>
      <c r="AA3378" s="28">
        <v>2.25</v>
      </c>
      <c r="AB3378" s="28">
        <v>0.6</v>
      </c>
      <c r="AC3378" s="28">
        <v>1.35</v>
      </c>
      <c r="AD3378" s="28">
        <v>23.5</v>
      </c>
      <c r="AE3378" s="28">
        <v>23.500966219999999</v>
      </c>
      <c r="AF3378" t="s">
        <v>1154</v>
      </c>
    </row>
    <row r="3379" spans="1:32" ht="18" customHeight="1">
      <c r="A3379" s="22">
        <v>46196</v>
      </c>
      <c r="B3379" s="23" t="s">
        <v>9</v>
      </c>
      <c r="C3379" s="24">
        <v>513</v>
      </c>
      <c r="D3379" s="25">
        <v>1892</v>
      </c>
      <c r="E3379" s="26">
        <v>-351</v>
      </c>
      <c r="F3379" s="24">
        <v>7</v>
      </c>
      <c r="G3379" s="24">
        <v>3</v>
      </c>
      <c r="H3379" s="23" t="s">
        <v>2333</v>
      </c>
      <c r="I3379" s="23" t="s">
        <v>4666</v>
      </c>
      <c r="J3379" s="23" t="s">
        <v>4667</v>
      </c>
      <c r="K3379" s="23" t="s">
        <v>154</v>
      </c>
      <c r="L3379" s="27">
        <v>0.93820000000000003</v>
      </c>
      <c r="M3379" s="25">
        <v>-813</v>
      </c>
      <c r="N3379" s="25">
        <v>-1078</v>
      </c>
      <c r="O3379" s="24">
        <v>0</v>
      </c>
      <c r="P3379" s="24">
        <v>3</v>
      </c>
      <c r="Q3379" s="24">
        <v>1</v>
      </c>
      <c r="R3379" s="66">
        <v>308.09988584474888</v>
      </c>
      <c r="S3379" s="66">
        <v>6.1408656313276797</v>
      </c>
      <c r="T3379" s="66">
        <v>270.28571428571428</v>
      </c>
      <c r="U3379" s="66">
        <v>630.66666666666663</v>
      </c>
      <c r="V3379" s="66">
        <v>189.2</v>
      </c>
      <c r="W3379" s="24">
        <v>2</v>
      </c>
      <c r="X3379" s="24">
        <v>0</v>
      </c>
      <c r="Y3379" s="24">
        <v>0</v>
      </c>
      <c r="Z3379" s="24">
        <v>0</v>
      </c>
      <c r="AA3379" s="28">
        <v>0.5</v>
      </c>
      <c r="AB3379" s="28">
        <v>0.5</v>
      </c>
      <c r="AC3379" s="28">
        <v>0.25</v>
      </c>
      <c r="AD3379" s="28">
        <v>12.5</v>
      </c>
      <c r="AE3379" s="28">
        <v>12.50096621</v>
      </c>
      <c r="AF3379" t="s">
        <v>795</v>
      </c>
    </row>
    <row r="3380" spans="1:32" ht="18" customHeight="1">
      <c r="A3380" s="22">
        <v>46196</v>
      </c>
      <c r="B3380" s="23" t="s">
        <v>20</v>
      </c>
      <c r="C3380" s="24">
        <v>678</v>
      </c>
      <c r="D3380" s="25">
        <v>1970</v>
      </c>
      <c r="E3380" s="26">
        <v>-358</v>
      </c>
      <c r="F3380" s="24">
        <v>13</v>
      </c>
      <c r="G3380" s="24">
        <v>4</v>
      </c>
      <c r="H3380" s="23" t="s">
        <v>4580</v>
      </c>
      <c r="I3380" s="23" t="s">
        <v>2869</v>
      </c>
      <c r="J3380" s="23" t="s">
        <v>4668</v>
      </c>
      <c r="K3380" s="23" t="s">
        <v>154</v>
      </c>
      <c r="L3380" s="27">
        <v>0.93940000000000001</v>
      </c>
      <c r="M3380" s="25">
        <v>-55</v>
      </c>
      <c r="N3380" s="25">
        <v>-458</v>
      </c>
      <c r="O3380" s="24">
        <v>0</v>
      </c>
      <c r="P3380" s="24">
        <v>8</v>
      </c>
      <c r="Q3380" s="24">
        <v>0</v>
      </c>
      <c r="R3380" s="66"/>
      <c r="S3380" s="66"/>
      <c r="T3380" s="66"/>
      <c r="U3380" s="66"/>
      <c r="V3380" s="66"/>
      <c r="W3380" s="24"/>
      <c r="X3380" s="24"/>
      <c r="Y3380" s="24"/>
      <c r="Z3380" s="24"/>
      <c r="AA3380" s="28"/>
      <c r="AB3380" s="28">
        <v>0.5</v>
      </c>
      <c r="AC3380" s="28"/>
      <c r="AD3380" s="28">
        <v>40</v>
      </c>
      <c r="AE3380" s="28">
        <v>40.000966200000001</v>
      </c>
      <c r="AF3380" t="s">
        <v>664</v>
      </c>
    </row>
    <row r="3381" spans="1:32" ht="18" customHeight="1">
      <c r="A3381" s="22">
        <v>46196</v>
      </c>
      <c r="B3381" s="23" t="s">
        <v>9</v>
      </c>
      <c r="C3381" s="24">
        <v>510</v>
      </c>
      <c r="D3381" s="25">
        <v>1393</v>
      </c>
      <c r="E3381" s="26">
        <v>-370</v>
      </c>
      <c r="F3381" s="24">
        <v>5</v>
      </c>
      <c r="G3381" s="24">
        <v>1</v>
      </c>
      <c r="H3381" s="23" t="s">
        <v>1519</v>
      </c>
      <c r="I3381" s="23" t="s">
        <v>3105</v>
      </c>
      <c r="J3381" s="23" t="s">
        <v>4669</v>
      </c>
      <c r="K3381" s="23" t="s">
        <v>370</v>
      </c>
      <c r="L3381" s="27">
        <v>0.91149999999999998</v>
      </c>
      <c r="M3381" s="25">
        <v>-822</v>
      </c>
      <c r="N3381" s="25">
        <v>355</v>
      </c>
      <c r="O3381" s="24">
        <v>0</v>
      </c>
      <c r="P3381" s="24">
        <v>0</v>
      </c>
      <c r="Q3381" s="24">
        <v>1</v>
      </c>
      <c r="R3381" s="66">
        <v>232.01375051888749</v>
      </c>
      <c r="S3381" s="66">
        <v>6.0039544935790374</v>
      </c>
      <c r="T3381" s="66">
        <v>278.60000000000002</v>
      </c>
      <c r="U3381" s="66">
        <v>1393</v>
      </c>
      <c r="V3381" s="66">
        <v>232.16666666666671</v>
      </c>
      <c r="W3381" s="24">
        <v>0</v>
      </c>
      <c r="X3381" s="24">
        <v>0</v>
      </c>
      <c r="Y3381" s="24">
        <v>0</v>
      </c>
      <c r="Z3381" s="24">
        <v>1</v>
      </c>
      <c r="AA3381" s="28">
        <v>0.25</v>
      </c>
      <c r="AB3381" s="28">
        <v>0.5</v>
      </c>
      <c r="AC3381" s="28">
        <v>0.125</v>
      </c>
      <c r="AD3381" s="28">
        <v>11.2</v>
      </c>
      <c r="AE3381" s="28">
        <v>11.200966190000001</v>
      </c>
      <c r="AF3381" t="s">
        <v>646</v>
      </c>
    </row>
    <row r="3382" spans="1:32" ht="18" customHeight="1">
      <c r="A3382" s="22">
        <v>46196</v>
      </c>
      <c r="B3382" s="23" t="s">
        <v>380</v>
      </c>
      <c r="C3382" s="24">
        <v>723</v>
      </c>
      <c r="D3382" s="25">
        <v>1467</v>
      </c>
      <c r="E3382" s="26">
        <v>-375</v>
      </c>
      <c r="F3382" s="24">
        <v>8</v>
      </c>
      <c r="G3382" s="24">
        <v>5</v>
      </c>
      <c r="H3382" s="23" t="s">
        <v>173</v>
      </c>
      <c r="I3382" s="23" t="s">
        <v>1784</v>
      </c>
      <c r="J3382" s="23" t="s">
        <v>3346</v>
      </c>
      <c r="K3382" s="23" t="s">
        <v>154</v>
      </c>
      <c r="L3382" s="27">
        <v>0.91479999999999995</v>
      </c>
      <c r="M3382" s="25">
        <v>-195</v>
      </c>
      <c r="N3382" s="25">
        <v>-946</v>
      </c>
      <c r="O3382" s="24">
        <v>0</v>
      </c>
      <c r="P3382" s="24">
        <v>3</v>
      </c>
      <c r="Q3382" s="24">
        <v>0</v>
      </c>
      <c r="R3382" s="66"/>
      <c r="S3382" s="66"/>
      <c r="T3382" s="66"/>
      <c r="U3382" s="66"/>
      <c r="V3382" s="66"/>
      <c r="W3382" s="24"/>
      <c r="X3382" s="24"/>
      <c r="Y3382" s="24"/>
      <c r="Z3382" s="24"/>
      <c r="AA3382" s="28"/>
      <c r="AB3382" s="28">
        <v>0.5</v>
      </c>
      <c r="AC3382" s="28"/>
      <c r="AD3382" s="28">
        <v>30</v>
      </c>
      <c r="AE3382" s="28">
        <v>30.000966179999999</v>
      </c>
      <c r="AF3382" t="s">
        <v>661</v>
      </c>
    </row>
    <row r="3383" spans="1:32" ht="18" customHeight="1">
      <c r="A3383" s="22">
        <v>46196</v>
      </c>
      <c r="B3383" s="23" t="s">
        <v>179</v>
      </c>
      <c r="C3383" s="24">
        <v>670</v>
      </c>
      <c r="D3383" s="25">
        <v>442</v>
      </c>
      <c r="E3383" s="26">
        <v>-384</v>
      </c>
      <c r="F3383" s="24">
        <v>2</v>
      </c>
      <c r="G3383" s="24">
        <v>1</v>
      </c>
      <c r="H3383" s="23" t="s">
        <v>3636</v>
      </c>
      <c r="I3383" s="23" t="s">
        <v>2282</v>
      </c>
      <c r="J3383" s="23" t="s">
        <v>4670</v>
      </c>
      <c r="K3383" s="23" t="s">
        <v>154</v>
      </c>
      <c r="L3383" s="27">
        <v>0.71040000000000003</v>
      </c>
      <c r="M3383" s="25">
        <v>-1188</v>
      </c>
      <c r="N3383" s="25">
        <v>-372</v>
      </c>
      <c r="O3383" s="24">
        <v>0</v>
      </c>
      <c r="P3383" s="24">
        <v>0</v>
      </c>
      <c r="Q3383" s="24">
        <v>0</v>
      </c>
      <c r="R3383" s="66"/>
      <c r="S3383" s="66"/>
      <c r="T3383" s="66"/>
      <c r="U3383" s="66"/>
      <c r="V3383" s="66"/>
      <c r="W3383" s="24"/>
      <c r="X3383" s="24"/>
      <c r="Y3383" s="24"/>
      <c r="Z3383" s="24"/>
      <c r="AA3383" s="28"/>
      <c r="AB3383" s="28">
        <v>0.5</v>
      </c>
      <c r="AC3383" s="28"/>
      <c r="AD3383" s="28">
        <v>10</v>
      </c>
      <c r="AE3383" s="28">
        <v>10.00096617</v>
      </c>
      <c r="AF3383" t="s">
        <v>584</v>
      </c>
    </row>
    <row r="3384" spans="1:32" ht="18" customHeight="1">
      <c r="A3384" s="22">
        <v>46196</v>
      </c>
      <c r="B3384" s="23" t="s">
        <v>24</v>
      </c>
      <c r="C3384" s="24">
        <v>631</v>
      </c>
      <c r="D3384" s="25">
        <v>3475</v>
      </c>
      <c r="E3384" s="26">
        <v>-395</v>
      </c>
      <c r="F3384" s="24">
        <v>0</v>
      </c>
      <c r="G3384" s="24">
        <v>13</v>
      </c>
      <c r="H3384" s="23" t="s">
        <v>2152</v>
      </c>
      <c r="I3384" s="23" t="s">
        <v>214</v>
      </c>
      <c r="J3384" s="23" t="s">
        <v>2152</v>
      </c>
      <c r="K3384" s="23" t="s">
        <v>154</v>
      </c>
      <c r="L3384" s="27">
        <v>0.96209999999999996</v>
      </c>
      <c r="M3384" s="25">
        <v>-3736</v>
      </c>
      <c r="N3384" s="25">
        <v>-3171</v>
      </c>
      <c r="O3384" s="24">
        <v>0</v>
      </c>
      <c r="P3384" s="24">
        <v>1</v>
      </c>
      <c r="Q3384" s="24">
        <v>0</v>
      </c>
      <c r="R3384" s="66"/>
      <c r="S3384" s="66"/>
      <c r="T3384" s="66"/>
      <c r="U3384" s="66"/>
      <c r="V3384" s="66"/>
      <c r="W3384" s="24"/>
      <c r="X3384" s="24"/>
      <c r="Y3384" s="24"/>
      <c r="Z3384" s="24"/>
      <c r="AA3384" s="28"/>
      <c r="AB3384" s="28">
        <v>0.6</v>
      </c>
      <c r="AC3384" s="28"/>
      <c r="AD3384" s="28">
        <v>30</v>
      </c>
      <c r="AE3384" s="28">
        <v>30.000966160000001</v>
      </c>
      <c r="AF3384" t="s">
        <v>661</v>
      </c>
    </row>
    <row r="3385" spans="1:32" ht="18" customHeight="1">
      <c r="A3385" s="22">
        <v>46196</v>
      </c>
      <c r="B3385" s="23" t="s">
        <v>289</v>
      </c>
      <c r="C3385" s="24">
        <v>721</v>
      </c>
      <c r="D3385" s="25">
        <v>3097</v>
      </c>
      <c r="E3385" s="26">
        <v>-428</v>
      </c>
      <c r="F3385" s="24">
        <v>19</v>
      </c>
      <c r="G3385" s="24">
        <v>9</v>
      </c>
      <c r="H3385" s="23" t="s">
        <v>2707</v>
      </c>
      <c r="I3385" s="23" t="s">
        <v>952</v>
      </c>
      <c r="J3385" s="23" t="s">
        <v>3756</v>
      </c>
      <c r="K3385" s="23" t="s">
        <v>154</v>
      </c>
      <c r="L3385" s="27">
        <v>0.95389999999999997</v>
      </c>
      <c r="M3385" s="25">
        <v>-1821</v>
      </c>
      <c r="N3385" s="25">
        <v>84</v>
      </c>
      <c r="O3385" s="24">
        <v>0</v>
      </c>
      <c r="P3385" s="24">
        <v>1</v>
      </c>
      <c r="Q3385" s="24">
        <v>0</v>
      </c>
      <c r="R3385" s="66"/>
      <c r="S3385" s="66"/>
      <c r="T3385" s="66"/>
      <c r="U3385" s="66"/>
      <c r="V3385" s="66"/>
      <c r="W3385" s="24"/>
      <c r="X3385" s="24"/>
      <c r="Y3385" s="24"/>
      <c r="Z3385" s="24"/>
      <c r="AA3385" s="28"/>
      <c r="AB3385" s="28">
        <v>0.6</v>
      </c>
      <c r="AC3385" s="28"/>
      <c r="AD3385" s="28">
        <v>30</v>
      </c>
      <c r="AE3385" s="28">
        <v>30.00096615</v>
      </c>
      <c r="AF3385" t="s">
        <v>661</v>
      </c>
    </row>
    <row r="3386" spans="1:32" ht="18" customHeight="1">
      <c r="A3386" s="22">
        <v>46196</v>
      </c>
      <c r="B3386" s="23" t="s">
        <v>38</v>
      </c>
      <c r="C3386" s="24">
        <v>705</v>
      </c>
      <c r="D3386" s="25">
        <v>1336</v>
      </c>
      <c r="E3386" s="26">
        <v>-448</v>
      </c>
      <c r="F3386" s="24">
        <v>9</v>
      </c>
      <c r="G3386" s="24">
        <v>8</v>
      </c>
      <c r="H3386" s="23" t="s">
        <v>175</v>
      </c>
      <c r="I3386" s="23" t="s">
        <v>3620</v>
      </c>
      <c r="J3386" s="23" t="s">
        <v>3408</v>
      </c>
      <c r="K3386" s="23" t="s">
        <v>154</v>
      </c>
      <c r="L3386" s="27">
        <v>0.88819999999999999</v>
      </c>
      <c r="M3386" s="25">
        <v>-1194</v>
      </c>
      <c r="N3386" s="25">
        <v>-871</v>
      </c>
      <c r="O3386" s="24">
        <v>0</v>
      </c>
      <c r="P3386" s="24">
        <v>5</v>
      </c>
      <c r="Q3386" s="24">
        <v>0</v>
      </c>
      <c r="R3386" s="66"/>
      <c r="S3386" s="66"/>
      <c r="T3386" s="66"/>
      <c r="U3386" s="66"/>
      <c r="V3386" s="66"/>
      <c r="W3386" s="24"/>
      <c r="X3386" s="24"/>
      <c r="Y3386" s="24"/>
      <c r="Z3386" s="24"/>
      <c r="AA3386" s="28"/>
      <c r="AB3386" s="28">
        <v>0.5</v>
      </c>
      <c r="AC3386" s="28"/>
      <c r="AD3386" s="28">
        <v>40</v>
      </c>
      <c r="AE3386" s="28">
        <v>40.000966140000003</v>
      </c>
      <c r="AF3386" t="s">
        <v>664</v>
      </c>
    </row>
    <row r="3387" spans="1:32" ht="18" customHeight="1">
      <c r="A3387" s="22">
        <v>46196</v>
      </c>
      <c r="B3387" s="23" t="s">
        <v>16</v>
      </c>
      <c r="C3387" s="24">
        <v>560</v>
      </c>
      <c r="D3387" s="25">
        <v>1881</v>
      </c>
      <c r="E3387" s="26">
        <v>-473</v>
      </c>
      <c r="F3387" s="24">
        <v>6</v>
      </c>
      <c r="G3387" s="24">
        <v>5</v>
      </c>
      <c r="H3387" s="23" t="s">
        <v>935</v>
      </c>
      <c r="I3387" s="23" t="s">
        <v>2208</v>
      </c>
      <c r="J3387" s="23" t="s">
        <v>1873</v>
      </c>
      <c r="K3387" s="23" t="s">
        <v>154</v>
      </c>
      <c r="L3387" s="27">
        <v>0.91620000000000001</v>
      </c>
      <c r="M3387" s="25">
        <v>-1430</v>
      </c>
      <c r="N3387" s="25">
        <v>352</v>
      </c>
      <c r="O3387" s="24">
        <v>0</v>
      </c>
      <c r="P3387" s="24">
        <v>0</v>
      </c>
      <c r="Q3387" s="24">
        <v>1</v>
      </c>
      <c r="R3387" s="66">
        <v>286.3732876712329</v>
      </c>
      <c r="S3387" s="66">
        <v>6.5683500556080414</v>
      </c>
      <c r="T3387" s="66">
        <v>313.5</v>
      </c>
      <c r="U3387" s="66">
        <v>376.2</v>
      </c>
      <c r="V3387" s="66">
        <v>171</v>
      </c>
      <c r="W3387" s="24">
        <v>0</v>
      </c>
      <c r="X3387" s="24">
        <v>2</v>
      </c>
      <c r="Y3387" s="24">
        <v>1</v>
      </c>
      <c r="Z3387" s="24">
        <v>0</v>
      </c>
      <c r="AA3387" s="28">
        <v>0.75</v>
      </c>
      <c r="AB3387" s="28">
        <v>0.5</v>
      </c>
      <c r="AC3387" s="28">
        <v>0.375</v>
      </c>
      <c r="AD3387" s="28">
        <v>13.8</v>
      </c>
      <c r="AE3387" s="28">
        <v>13.800966130000001</v>
      </c>
      <c r="AF3387" t="s">
        <v>620</v>
      </c>
    </row>
    <row r="3388" spans="1:32" ht="18" customHeight="1">
      <c r="A3388" s="22">
        <v>46196</v>
      </c>
      <c r="B3388" s="23" t="s">
        <v>30</v>
      </c>
      <c r="C3388" s="24">
        <v>563</v>
      </c>
      <c r="D3388" s="25">
        <v>1484</v>
      </c>
      <c r="E3388" s="26">
        <v>-481</v>
      </c>
      <c r="F3388" s="24">
        <v>4</v>
      </c>
      <c r="G3388" s="24">
        <v>5</v>
      </c>
      <c r="H3388" s="23" t="s">
        <v>1254</v>
      </c>
      <c r="I3388" s="23" t="s">
        <v>1892</v>
      </c>
      <c r="J3388" s="23" t="s">
        <v>4562</v>
      </c>
      <c r="K3388" s="23" t="s">
        <v>154</v>
      </c>
      <c r="L3388" s="27">
        <v>0.89200000000000002</v>
      </c>
      <c r="M3388" s="25">
        <v>-682</v>
      </c>
      <c r="N3388" s="25">
        <v>104</v>
      </c>
      <c r="O3388" s="24">
        <v>0</v>
      </c>
      <c r="P3388" s="24">
        <v>3</v>
      </c>
      <c r="Q3388" s="24">
        <v>1</v>
      </c>
      <c r="R3388" s="66">
        <v>228.89969904524699</v>
      </c>
      <c r="S3388" s="66">
        <v>6.4831889521473558</v>
      </c>
      <c r="T3388" s="66">
        <v>371</v>
      </c>
      <c r="U3388" s="66">
        <v>296.8</v>
      </c>
      <c r="V3388" s="66">
        <v>164.88888888888891</v>
      </c>
      <c r="W3388" s="24">
        <v>0</v>
      </c>
      <c r="X3388" s="24">
        <v>4</v>
      </c>
      <c r="Y3388" s="24">
        <v>0</v>
      </c>
      <c r="Z3388" s="24">
        <v>0</v>
      </c>
      <c r="AA3388" s="28">
        <v>1</v>
      </c>
      <c r="AB3388" s="28">
        <v>0.5</v>
      </c>
      <c r="AC3388" s="28">
        <v>0.5</v>
      </c>
      <c r="AD3388" s="28">
        <v>15</v>
      </c>
      <c r="AE3388" s="28">
        <v>15.000966119999999</v>
      </c>
      <c r="AF3388" t="s">
        <v>743</v>
      </c>
    </row>
    <row r="3389" spans="1:32" ht="18" customHeight="1">
      <c r="A3389" s="22">
        <v>46196</v>
      </c>
      <c r="B3389" s="23" t="s">
        <v>293</v>
      </c>
      <c r="C3389" s="24">
        <v>733</v>
      </c>
      <c r="D3389" s="25">
        <v>1409</v>
      </c>
      <c r="E3389" s="26">
        <v>-483</v>
      </c>
      <c r="F3389" s="24">
        <v>10</v>
      </c>
      <c r="G3389" s="24">
        <v>1</v>
      </c>
      <c r="H3389" s="23" t="s">
        <v>1086</v>
      </c>
      <c r="I3389" s="23" t="s">
        <v>3143</v>
      </c>
      <c r="J3389" s="23" t="s">
        <v>4671</v>
      </c>
      <c r="K3389" s="23" t="s">
        <v>154</v>
      </c>
      <c r="L3389" s="27">
        <v>0.88570000000000004</v>
      </c>
      <c r="M3389" s="25">
        <v>-134</v>
      </c>
      <c r="N3389" s="25">
        <v>-1298</v>
      </c>
      <c r="O3389" s="24">
        <v>0</v>
      </c>
      <c r="P3389" s="24">
        <v>3</v>
      </c>
      <c r="Q3389" s="24">
        <v>0</v>
      </c>
      <c r="R3389" s="66"/>
      <c r="S3389" s="66"/>
      <c r="T3389" s="66"/>
      <c r="U3389" s="66"/>
      <c r="V3389" s="66"/>
      <c r="W3389" s="24"/>
      <c r="X3389" s="24"/>
      <c r="Y3389" s="24"/>
      <c r="Z3389" s="24"/>
      <c r="AA3389" s="28"/>
      <c r="AB3389" s="28">
        <v>0.5</v>
      </c>
      <c r="AC3389" s="28"/>
      <c r="AD3389" s="28">
        <v>30</v>
      </c>
      <c r="AE3389" s="28">
        <v>30.00096611</v>
      </c>
      <c r="AF3389" t="s">
        <v>661</v>
      </c>
    </row>
    <row r="3390" spans="1:32" ht="18" customHeight="1">
      <c r="A3390" s="22">
        <v>46196</v>
      </c>
      <c r="B3390" s="23" t="s">
        <v>16</v>
      </c>
      <c r="C3390" s="24">
        <v>555</v>
      </c>
      <c r="D3390" s="25">
        <v>1949</v>
      </c>
      <c r="E3390" s="26">
        <v>-486</v>
      </c>
      <c r="F3390" s="24">
        <v>7</v>
      </c>
      <c r="G3390" s="24">
        <v>1</v>
      </c>
      <c r="H3390" s="23" t="s">
        <v>563</v>
      </c>
      <c r="I3390" s="23" t="s">
        <v>4672</v>
      </c>
      <c r="J3390" s="23" t="s">
        <v>4673</v>
      </c>
      <c r="K3390" s="23" t="s">
        <v>154</v>
      </c>
      <c r="L3390" s="27">
        <v>0.91690000000000005</v>
      </c>
      <c r="M3390" s="25">
        <v>1325</v>
      </c>
      <c r="N3390" s="25">
        <v>-486</v>
      </c>
      <c r="O3390" s="24">
        <v>0</v>
      </c>
      <c r="P3390" s="24">
        <v>5</v>
      </c>
      <c r="Q3390" s="24">
        <v>1</v>
      </c>
      <c r="R3390" s="66">
        <v>322.73998547114991</v>
      </c>
      <c r="S3390" s="66">
        <v>6.0389170469682121</v>
      </c>
      <c r="T3390" s="66">
        <v>278.42857142857139</v>
      </c>
      <c r="U3390" s="66">
        <v>1949</v>
      </c>
      <c r="V3390" s="66">
        <v>243.625</v>
      </c>
      <c r="W3390" s="24">
        <v>0</v>
      </c>
      <c r="X3390" s="24">
        <v>0</v>
      </c>
      <c r="Y3390" s="24">
        <v>0</v>
      </c>
      <c r="Z3390" s="24">
        <v>4</v>
      </c>
      <c r="AA3390" s="28">
        <v>1</v>
      </c>
      <c r="AB3390" s="28">
        <v>0.5</v>
      </c>
      <c r="AC3390" s="28">
        <v>0.5</v>
      </c>
      <c r="AD3390" s="28">
        <v>15</v>
      </c>
      <c r="AE3390" s="28">
        <v>15.000966099999999</v>
      </c>
      <c r="AF3390" t="s">
        <v>743</v>
      </c>
    </row>
    <row r="3391" spans="1:32" ht="18" customHeight="1">
      <c r="A3391" s="22">
        <v>46196</v>
      </c>
      <c r="B3391" s="23" t="s">
        <v>9</v>
      </c>
      <c r="C3391" s="24">
        <v>530</v>
      </c>
      <c r="D3391" s="25">
        <v>443</v>
      </c>
      <c r="E3391" s="26">
        <v>-517</v>
      </c>
      <c r="F3391" s="24">
        <v>0</v>
      </c>
      <c r="G3391" s="24">
        <v>0</v>
      </c>
      <c r="H3391" s="23" t="s">
        <v>214</v>
      </c>
      <c r="I3391" s="23" t="s">
        <v>214</v>
      </c>
      <c r="J3391" s="23" t="s">
        <v>214</v>
      </c>
      <c r="K3391" s="23" t="s">
        <v>154</v>
      </c>
      <c r="L3391" s="27">
        <v>0.61099999999999999</v>
      </c>
      <c r="M3391" s="25">
        <v>-383</v>
      </c>
      <c r="N3391" s="25">
        <v>3193</v>
      </c>
      <c r="O3391" s="24">
        <v>0</v>
      </c>
      <c r="P3391" s="24">
        <v>0</v>
      </c>
      <c r="Q3391" s="24">
        <v>1</v>
      </c>
      <c r="R3391" s="66">
        <v>75.387090078870898</v>
      </c>
      <c r="S3391" s="66">
        <v>5.8763377063171953</v>
      </c>
      <c r="T3391" s="66"/>
      <c r="U3391" s="66"/>
      <c r="V3391" s="66"/>
      <c r="W3391" s="24"/>
      <c r="X3391" s="24"/>
      <c r="Y3391" s="24"/>
      <c r="Z3391" s="24">
        <v>2</v>
      </c>
      <c r="AA3391" s="28">
        <v>2</v>
      </c>
      <c r="AB3391" s="28">
        <v>0.5</v>
      </c>
      <c r="AC3391" s="28">
        <v>1</v>
      </c>
      <c r="AD3391" s="28">
        <v>20</v>
      </c>
      <c r="AE3391" s="28">
        <v>20.000966089999999</v>
      </c>
      <c r="AF3391" t="s">
        <v>594</v>
      </c>
    </row>
    <row r="3392" spans="1:32" ht="18" customHeight="1">
      <c r="A3392" s="22">
        <v>46196</v>
      </c>
      <c r="B3392" s="23" t="s">
        <v>171</v>
      </c>
      <c r="C3392" s="24">
        <v>666</v>
      </c>
      <c r="D3392" s="25">
        <v>1753</v>
      </c>
      <c r="E3392" s="26">
        <v>-546</v>
      </c>
      <c r="F3392" s="24">
        <v>10</v>
      </c>
      <c r="G3392" s="24">
        <v>3</v>
      </c>
      <c r="H3392" s="23" t="s">
        <v>585</v>
      </c>
      <c r="I3392" s="23" t="s">
        <v>3197</v>
      </c>
      <c r="J3392" s="23" t="s">
        <v>4482</v>
      </c>
      <c r="K3392" s="23" t="s">
        <v>154</v>
      </c>
      <c r="L3392" s="27">
        <v>0.8962</v>
      </c>
      <c r="M3392" s="25">
        <v>488</v>
      </c>
      <c r="N3392" s="25">
        <v>-1817</v>
      </c>
      <c r="O3392" s="24">
        <v>0</v>
      </c>
      <c r="P3392" s="24">
        <v>6</v>
      </c>
      <c r="Q3392" s="24">
        <v>0</v>
      </c>
      <c r="R3392" s="66"/>
      <c r="S3392" s="66"/>
      <c r="T3392" s="66"/>
      <c r="U3392" s="66"/>
      <c r="V3392" s="66"/>
      <c r="W3392" s="24"/>
      <c r="X3392" s="24"/>
      <c r="Y3392" s="24"/>
      <c r="Z3392" s="24"/>
      <c r="AA3392" s="28"/>
      <c r="AB3392" s="28">
        <v>0.5</v>
      </c>
      <c r="AC3392" s="28"/>
      <c r="AD3392" s="28">
        <v>40</v>
      </c>
      <c r="AE3392" s="28">
        <v>40.000966079999998</v>
      </c>
      <c r="AF3392" t="s">
        <v>664</v>
      </c>
    </row>
    <row r="3393" spans="1:32" ht="18" customHeight="1">
      <c r="A3393" s="22">
        <v>46196</v>
      </c>
      <c r="B3393" s="23" t="s">
        <v>14</v>
      </c>
      <c r="C3393" s="24">
        <v>501</v>
      </c>
      <c r="D3393" s="25">
        <v>1612</v>
      </c>
      <c r="E3393" s="26">
        <v>-549</v>
      </c>
      <c r="F3393" s="24">
        <v>4</v>
      </c>
      <c r="G3393" s="24">
        <v>5</v>
      </c>
      <c r="H3393" s="23" t="s">
        <v>1268</v>
      </c>
      <c r="I3393" s="23" t="s">
        <v>4054</v>
      </c>
      <c r="J3393" s="23" t="s">
        <v>4674</v>
      </c>
      <c r="K3393" s="23" t="s">
        <v>154</v>
      </c>
      <c r="L3393" s="27">
        <v>0.88649999999999995</v>
      </c>
      <c r="M3393" s="25">
        <v>-110</v>
      </c>
      <c r="N3393" s="25">
        <v>646</v>
      </c>
      <c r="O3393" s="24">
        <v>0</v>
      </c>
      <c r="P3393" s="24">
        <v>1</v>
      </c>
      <c r="Q3393" s="24">
        <v>1</v>
      </c>
      <c r="R3393" s="66">
        <v>260.85465960979661</v>
      </c>
      <c r="S3393" s="66">
        <v>6.1796864292603946</v>
      </c>
      <c r="T3393" s="66">
        <v>403</v>
      </c>
      <c r="U3393" s="66">
        <v>322.39999999999998</v>
      </c>
      <c r="V3393" s="66">
        <v>179.11111111111109</v>
      </c>
      <c r="W3393" s="24">
        <v>0</v>
      </c>
      <c r="X3393" s="24">
        <v>2</v>
      </c>
      <c r="Y3393" s="24">
        <v>0</v>
      </c>
      <c r="Z3393" s="24">
        <v>2</v>
      </c>
      <c r="AA3393" s="28">
        <v>1</v>
      </c>
      <c r="AB3393" s="28">
        <v>0.5</v>
      </c>
      <c r="AC3393" s="28">
        <v>0.5</v>
      </c>
      <c r="AD3393" s="28">
        <v>15</v>
      </c>
      <c r="AE3393" s="28">
        <v>15.00096607</v>
      </c>
      <c r="AF3393" t="s">
        <v>743</v>
      </c>
    </row>
    <row r="3394" spans="1:32" ht="18" customHeight="1">
      <c r="A3394" s="22">
        <v>46196</v>
      </c>
      <c r="B3394" s="23" t="s">
        <v>387</v>
      </c>
      <c r="C3394" s="24">
        <v>685</v>
      </c>
      <c r="D3394" s="25">
        <v>1190</v>
      </c>
      <c r="E3394" s="26">
        <v>-592</v>
      </c>
      <c r="F3394" s="24">
        <v>9</v>
      </c>
      <c r="G3394" s="24">
        <v>10</v>
      </c>
      <c r="H3394" s="23" t="s">
        <v>4675</v>
      </c>
      <c r="I3394" s="23" t="s">
        <v>683</v>
      </c>
      <c r="J3394" s="23" t="s">
        <v>1781</v>
      </c>
      <c r="K3394" s="23" t="s">
        <v>154</v>
      </c>
      <c r="L3394" s="27">
        <v>0.83420000000000005</v>
      </c>
      <c r="M3394" s="25">
        <v>-1170</v>
      </c>
      <c r="N3394" s="25">
        <v>-608</v>
      </c>
      <c r="O3394" s="24">
        <v>0</v>
      </c>
      <c r="P3394" s="24">
        <v>5</v>
      </c>
      <c r="Q3394" s="24">
        <v>0</v>
      </c>
      <c r="R3394" s="66"/>
      <c r="S3394" s="66"/>
      <c r="T3394" s="66"/>
      <c r="U3394" s="66"/>
      <c r="V3394" s="66"/>
      <c r="W3394" s="24"/>
      <c r="X3394" s="24"/>
      <c r="Y3394" s="24"/>
      <c r="Z3394" s="24"/>
      <c r="AA3394" s="28"/>
      <c r="AB3394" s="28">
        <v>0.5</v>
      </c>
      <c r="AC3394" s="28"/>
      <c r="AD3394" s="28">
        <v>30</v>
      </c>
      <c r="AE3394" s="28">
        <v>30.00096606</v>
      </c>
      <c r="AF3394" t="s">
        <v>661</v>
      </c>
    </row>
    <row r="3395" spans="1:32" ht="18" customHeight="1">
      <c r="A3395" s="22">
        <v>46196</v>
      </c>
      <c r="B3395" s="23" t="s">
        <v>20</v>
      </c>
      <c r="C3395" s="24">
        <v>701</v>
      </c>
      <c r="D3395" s="25">
        <v>696</v>
      </c>
      <c r="E3395" s="26">
        <v>-604</v>
      </c>
      <c r="F3395" s="24">
        <v>5</v>
      </c>
      <c r="G3395" s="24">
        <v>2</v>
      </c>
      <c r="H3395" s="23" t="s">
        <v>2255</v>
      </c>
      <c r="I3395" s="23" t="s">
        <v>1196</v>
      </c>
      <c r="J3395" s="23" t="s">
        <v>2947</v>
      </c>
      <c r="K3395" s="23" t="s">
        <v>154</v>
      </c>
      <c r="L3395" s="27">
        <v>0.7107</v>
      </c>
      <c r="M3395" s="25">
        <v>4864</v>
      </c>
      <c r="N3395" s="25">
        <v>-1717</v>
      </c>
      <c r="O3395" s="24">
        <v>0</v>
      </c>
      <c r="P3395" s="24">
        <v>1</v>
      </c>
      <c r="Q3395" s="24">
        <v>0</v>
      </c>
      <c r="R3395" s="66"/>
      <c r="S3395" s="66"/>
      <c r="T3395" s="66"/>
      <c r="U3395" s="66"/>
      <c r="V3395" s="66"/>
      <c r="W3395" s="24"/>
      <c r="X3395" s="24"/>
      <c r="Y3395" s="24"/>
      <c r="Z3395" s="24"/>
      <c r="AA3395" s="28"/>
      <c r="AB3395" s="28">
        <v>0.5</v>
      </c>
      <c r="AC3395" s="28"/>
      <c r="AD3395" s="28">
        <v>10</v>
      </c>
      <c r="AE3395" s="28">
        <v>10.000966050000001</v>
      </c>
      <c r="AF3395" t="s">
        <v>584</v>
      </c>
    </row>
    <row r="3396" spans="1:32" ht="18" customHeight="1">
      <c r="A3396" s="22">
        <v>46196</v>
      </c>
      <c r="B3396" s="23" t="s">
        <v>14</v>
      </c>
      <c r="C3396" s="24">
        <v>503</v>
      </c>
      <c r="D3396" s="25">
        <v>2157</v>
      </c>
      <c r="E3396" s="26">
        <v>-612</v>
      </c>
      <c r="F3396" s="24">
        <v>7</v>
      </c>
      <c r="G3396" s="24">
        <v>5</v>
      </c>
      <c r="H3396" s="23" t="s">
        <v>2673</v>
      </c>
      <c r="I3396" s="23" t="s">
        <v>4676</v>
      </c>
      <c r="J3396" s="23" t="s">
        <v>4172</v>
      </c>
      <c r="K3396" s="23" t="s">
        <v>154</v>
      </c>
      <c r="L3396" s="27">
        <v>0.90539999999999998</v>
      </c>
      <c r="M3396" s="25">
        <v>1589</v>
      </c>
      <c r="N3396" s="25">
        <v>-164</v>
      </c>
      <c r="O3396" s="24">
        <v>0</v>
      </c>
      <c r="P3396" s="24">
        <v>3</v>
      </c>
      <c r="Q3396" s="24">
        <v>1</v>
      </c>
      <c r="R3396" s="66">
        <v>335.22929638854299</v>
      </c>
      <c r="S3396" s="66">
        <v>6.4344018355124852</v>
      </c>
      <c r="T3396" s="66">
        <v>308.14285714285722</v>
      </c>
      <c r="U3396" s="66">
        <v>431.4</v>
      </c>
      <c r="V3396" s="66">
        <v>179.75</v>
      </c>
      <c r="W3396" s="24">
        <v>0</v>
      </c>
      <c r="X3396" s="24">
        <v>0</v>
      </c>
      <c r="Y3396" s="24">
        <v>0</v>
      </c>
      <c r="Z3396" s="24">
        <v>0</v>
      </c>
      <c r="AA3396" s="28">
        <v>0</v>
      </c>
      <c r="AB3396" s="28">
        <v>0.5</v>
      </c>
      <c r="AC3396" s="28">
        <v>0</v>
      </c>
      <c r="AD3396" s="28">
        <v>10</v>
      </c>
      <c r="AE3396" s="28">
        <v>10.00096604</v>
      </c>
      <c r="AF3396" t="s">
        <v>584</v>
      </c>
    </row>
    <row r="3397" spans="1:32" ht="18" customHeight="1">
      <c r="A3397" s="22">
        <v>46196</v>
      </c>
      <c r="B3397" s="23" t="s">
        <v>9</v>
      </c>
      <c r="C3397" s="24">
        <v>522</v>
      </c>
      <c r="D3397" s="25">
        <v>1099</v>
      </c>
      <c r="E3397" s="26">
        <v>-615</v>
      </c>
      <c r="F3397" s="24">
        <v>3</v>
      </c>
      <c r="G3397" s="24">
        <v>2</v>
      </c>
      <c r="H3397" s="23" t="s">
        <v>713</v>
      </c>
      <c r="I3397" s="23" t="s">
        <v>4677</v>
      </c>
      <c r="J3397" s="23" t="s">
        <v>4678</v>
      </c>
      <c r="K3397" s="23" t="s">
        <v>203</v>
      </c>
      <c r="L3397" s="27">
        <v>0.8135</v>
      </c>
      <c r="M3397" s="25">
        <v>-38</v>
      </c>
      <c r="N3397" s="25">
        <v>-416</v>
      </c>
      <c r="O3397" s="24">
        <v>0</v>
      </c>
      <c r="P3397" s="24">
        <v>2</v>
      </c>
      <c r="Q3397" s="24">
        <v>1</v>
      </c>
      <c r="R3397" s="66">
        <v>156.46876297218759</v>
      </c>
      <c r="S3397" s="66">
        <v>7.023766144270903</v>
      </c>
      <c r="T3397" s="66">
        <v>366.33333333333331</v>
      </c>
      <c r="U3397" s="66">
        <v>549.5</v>
      </c>
      <c r="V3397" s="66">
        <v>219.8</v>
      </c>
      <c r="W3397" s="24">
        <v>0</v>
      </c>
      <c r="X3397" s="24">
        <v>0</v>
      </c>
      <c r="Y3397" s="24">
        <v>0</v>
      </c>
      <c r="Z3397" s="24">
        <v>0</v>
      </c>
      <c r="AA3397" s="28">
        <v>0</v>
      </c>
      <c r="AB3397" s="28">
        <v>0.5</v>
      </c>
      <c r="AC3397" s="28">
        <v>0</v>
      </c>
      <c r="AD3397" s="28">
        <v>10</v>
      </c>
      <c r="AE3397" s="28">
        <v>10.000966030000001</v>
      </c>
      <c r="AF3397" t="s">
        <v>584</v>
      </c>
    </row>
    <row r="3398" spans="1:32" ht="18" customHeight="1">
      <c r="A3398" s="22">
        <v>46196</v>
      </c>
      <c r="B3398" s="23" t="s">
        <v>9</v>
      </c>
      <c r="C3398" s="24">
        <v>523</v>
      </c>
      <c r="D3398" s="25">
        <v>1744</v>
      </c>
      <c r="E3398" s="26">
        <v>-623</v>
      </c>
      <c r="F3398" s="24">
        <v>4</v>
      </c>
      <c r="G3398" s="24">
        <v>5</v>
      </c>
      <c r="H3398" s="23" t="s">
        <v>1191</v>
      </c>
      <c r="I3398" s="23" t="s">
        <v>3142</v>
      </c>
      <c r="J3398" s="23" t="s">
        <v>1391</v>
      </c>
      <c r="K3398" s="23" t="s">
        <v>203</v>
      </c>
      <c r="L3398" s="27">
        <v>0.88090000000000002</v>
      </c>
      <c r="M3398" s="25">
        <v>-949</v>
      </c>
      <c r="N3398" s="25">
        <v>620</v>
      </c>
      <c r="O3398" s="24">
        <v>0</v>
      </c>
      <c r="P3398" s="24">
        <v>3</v>
      </c>
      <c r="Q3398" s="24">
        <v>1</v>
      </c>
      <c r="R3398" s="66">
        <v>293.32383769198839</v>
      </c>
      <c r="S3398" s="66">
        <v>5.9456470149941527</v>
      </c>
      <c r="T3398" s="66">
        <v>436</v>
      </c>
      <c r="U3398" s="66">
        <v>348.8</v>
      </c>
      <c r="V3398" s="66">
        <v>193.7777777777778</v>
      </c>
      <c r="W3398" s="24">
        <v>0</v>
      </c>
      <c r="X3398" s="24">
        <v>3</v>
      </c>
      <c r="Y3398" s="24">
        <v>0</v>
      </c>
      <c r="Z3398" s="24">
        <v>1</v>
      </c>
      <c r="AA3398" s="28">
        <v>1</v>
      </c>
      <c r="AB3398" s="28">
        <v>0.5</v>
      </c>
      <c r="AC3398" s="28">
        <v>0.5</v>
      </c>
      <c r="AD3398" s="28">
        <v>15</v>
      </c>
      <c r="AE3398" s="28">
        <v>15.00096602</v>
      </c>
      <c r="AF3398" t="s">
        <v>743</v>
      </c>
    </row>
    <row r="3399" spans="1:32" ht="18" customHeight="1">
      <c r="A3399" s="22">
        <v>46196</v>
      </c>
      <c r="B3399" s="23" t="s">
        <v>16</v>
      </c>
      <c r="C3399" s="24">
        <v>551</v>
      </c>
      <c r="D3399" s="25">
        <v>3413</v>
      </c>
      <c r="E3399" s="26">
        <v>-629</v>
      </c>
      <c r="F3399" s="24">
        <v>11</v>
      </c>
      <c r="G3399" s="24">
        <v>10</v>
      </c>
      <c r="H3399" s="23" t="s">
        <v>1753</v>
      </c>
      <c r="I3399" s="23" t="s">
        <v>4625</v>
      </c>
      <c r="J3399" s="23" t="s">
        <v>4556</v>
      </c>
      <c r="K3399" s="23" t="s">
        <v>154</v>
      </c>
      <c r="L3399" s="27">
        <v>0.93859999999999999</v>
      </c>
      <c r="M3399" s="25">
        <v>-131</v>
      </c>
      <c r="N3399" s="25">
        <v>134</v>
      </c>
      <c r="O3399" s="24">
        <v>0</v>
      </c>
      <c r="P3399" s="24">
        <v>1</v>
      </c>
      <c r="Q3399" s="24">
        <v>1</v>
      </c>
      <c r="R3399" s="66">
        <v>533.56859692818591</v>
      </c>
      <c r="S3399" s="66">
        <v>6.3965533572422038</v>
      </c>
      <c r="T3399" s="66">
        <v>310.27272727272731</v>
      </c>
      <c r="U3399" s="66">
        <v>341.3</v>
      </c>
      <c r="V3399" s="66">
        <v>162.52380952380949</v>
      </c>
      <c r="W3399" s="24">
        <v>0</v>
      </c>
      <c r="X3399" s="24">
        <v>3</v>
      </c>
      <c r="Y3399" s="24">
        <v>2</v>
      </c>
      <c r="Z3399" s="24">
        <v>0</v>
      </c>
      <c r="AA3399" s="28">
        <v>1.25</v>
      </c>
      <c r="AB3399" s="28">
        <v>0.6</v>
      </c>
      <c r="AC3399" s="28">
        <v>0.75</v>
      </c>
      <c r="AD3399" s="28">
        <v>17.5</v>
      </c>
      <c r="AE3399" s="28">
        <v>17.500966009999999</v>
      </c>
      <c r="AF3399" t="s">
        <v>641</v>
      </c>
    </row>
    <row r="3400" spans="1:32" ht="18" customHeight="1">
      <c r="A3400" s="22">
        <v>46196</v>
      </c>
      <c r="B3400" s="23" t="s">
        <v>14</v>
      </c>
      <c r="C3400" s="24">
        <v>502</v>
      </c>
      <c r="D3400" s="25">
        <v>2064</v>
      </c>
      <c r="E3400" s="26">
        <v>-635</v>
      </c>
      <c r="F3400" s="24">
        <v>9</v>
      </c>
      <c r="G3400" s="24">
        <v>1</v>
      </c>
      <c r="H3400" s="23" t="s">
        <v>1694</v>
      </c>
      <c r="I3400" s="23" t="s">
        <v>165</v>
      </c>
      <c r="J3400" s="23" t="s">
        <v>4679</v>
      </c>
      <c r="K3400" s="23" t="s">
        <v>154</v>
      </c>
      <c r="L3400" s="27">
        <v>0.89739999999999998</v>
      </c>
      <c r="M3400" s="25">
        <v>-1272</v>
      </c>
      <c r="N3400" s="25">
        <v>-1036</v>
      </c>
      <c r="O3400" s="24">
        <v>0</v>
      </c>
      <c r="P3400" s="24">
        <v>2</v>
      </c>
      <c r="Q3400" s="24">
        <v>1</v>
      </c>
      <c r="R3400" s="66">
        <v>290.9612391033624</v>
      </c>
      <c r="S3400" s="66">
        <v>7.0937283823800854</v>
      </c>
      <c r="T3400" s="66">
        <v>229.33333333333329</v>
      </c>
      <c r="U3400" s="66">
        <v>2064</v>
      </c>
      <c r="V3400" s="66">
        <v>206.4</v>
      </c>
      <c r="W3400" s="24">
        <v>6</v>
      </c>
      <c r="X3400" s="24">
        <v>0</v>
      </c>
      <c r="Y3400" s="24">
        <v>0</v>
      </c>
      <c r="Z3400" s="24">
        <v>0</v>
      </c>
      <c r="AA3400" s="28">
        <v>1.5</v>
      </c>
      <c r="AB3400" s="28">
        <v>0.5</v>
      </c>
      <c r="AC3400" s="28">
        <v>0.75</v>
      </c>
      <c r="AD3400" s="28">
        <v>17.5</v>
      </c>
      <c r="AE3400" s="28">
        <v>17.500965999999998</v>
      </c>
      <c r="AF3400" t="s">
        <v>641</v>
      </c>
    </row>
    <row r="3401" spans="1:32" ht="18" customHeight="1">
      <c r="A3401" s="22">
        <v>46196</v>
      </c>
      <c r="B3401" s="23" t="s">
        <v>9</v>
      </c>
      <c r="C3401" s="24">
        <v>518</v>
      </c>
      <c r="D3401" s="25">
        <v>4675</v>
      </c>
      <c r="E3401" s="26">
        <v>-654</v>
      </c>
      <c r="F3401" s="24">
        <v>16</v>
      </c>
      <c r="G3401" s="24">
        <v>10</v>
      </c>
      <c r="H3401" s="23" t="s">
        <v>2673</v>
      </c>
      <c r="I3401" s="23" t="s">
        <v>4048</v>
      </c>
      <c r="J3401" s="23" t="s">
        <v>4680</v>
      </c>
      <c r="K3401" s="23" t="s">
        <v>154</v>
      </c>
      <c r="L3401" s="27">
        <v>0.95340000000000003</v>
      </c>
      <c r="M3401" s="25">
        <v>-80</v>
      </c>
      <c r="N3401" s="25">
        <v>-677</v>
      </c>
      <c r="O3401" s="24">
        <v>0</v>
      </c>
      <c r="P3401" s="24">
        <v>8</v>
      </c>
      <c r="Q3401" s="24">
        <v>1</v>
      </c>
      <c r="R3401" s="66">
        <v>795.80422374429224</v>
      </c>
      <c r="S3401" s="66">
        <v>5.8745604264374576</v>
      </c>
      <c r="T3401" s="66">
        <v>292.1875</v>
      </c>
      <c r="U3401" s="66">
        <v>467.5</v>
      </c>
      <c r="V3401" s="66">
        <v>179.80769230769229</v>
      </c>
      <c r="W3401" s="24">
        <v>0</v>
      </c>
      <c r="X3401" s="24">
        <v>0</v>
      </c>
      <c r="Y3401" s="24">
        <v>0</v>
      </c>
      <c r="Z3401" s="24">
        <v>2</v>
      </c>
      <c r="AA3401" s="28">
        <v>0.5</v>
      </c>
      <c r="AB3401" s="28">
        <v>0.6</v>
      </c>
      <c r="AC3401" s="28">
        <v>0.3</v>
      </c>
      <c r="AD3401" s="28">
        <v>23</v>
      </c>
      <c r="AE3401" s="28">
        <v>23.000965990000001</v>
      </c>
      <c r="AF3401" t="s">
        <v>2379</v>
      </c>
    </row>
    <row r="3402" spans="1:32" ht="18" customHeight="1">
      <c r="A3402" s="22">
        <v>46196</v>
      </c>
      <c r="B3402" s="23" t="s">
        <v>324</v>
      </c>
      <c r="C3402" s="24">
        <v>735</v>
      </c>
      <c r="D3402" s="25">
        <v>1285</v>
      </c>
      <c r="E3402" s="26">
        <v>-656</v>
      </c>
      <c r="F3402" s="24">
        <v>9</v>
      </c>
      <c r="G3402" s="24">
        <v>3</v>
      </c>
      <c r="H3402" s="23" t="s">
        <v>332</v>
      </c>
      <c r="I3402" s="23" t="s">
        <v>4097</v>
      </c>
      <c r="J3402" s="23" t="s">
        <v>4681</v>
      </c>
      <c r="K3402" s="23" t="s">
        <v>154</v>
      </c>
      <c r="L3402" s="27">
        <v>0.82979999999999998</v>
      </c>
      <c r="M3402" s="25">
        <v>-468</v>
      </c>
      <c r="N3402" s="25">
        <v>-144</v>
      </c>
      <c r="O3402" s="24">
        <v>0</v>
      </c>
      <c r="P3402" s="24">
        <v>5</v>
      </c>
      <c r="Q3402" s="24">
        <v>0</v>
      </c>
      <c r="R3402" s="66"/>
      <c r="S3402" s="66"/>
      <c r="T3402" s="66"/>
      <c r="U3402" s="66"/>
      <c r="V3402" s="66"/>
      <c r="W3402" s="24"/>
      <c r="X3402" s="24"/>
      <c r="Y3402" s="24"/>
      <c r="Z3402" s="24"/>
      <c r="AA3402" s="28"/>
      <c r="AB3402" s="28">
        <v>0.5</v>
      </c>
      <c r="AC3402" s="28"/>
      <c r="AD3402" s="28">
        <v>30</v>
      </c>
      <c r="AE3402" s="28">
        <v>30.00096598</v>
      </c>
      <c r="AF3402" t="s">
        <v>661</v>
      </c>
    </row>
    <row r="3403" spans="1:32" ht="18" customHeight="1">
      <c r="A3403" s="22">
        <v>46196</v>
      </c>
      <c r="B3403" s="23" t="s">
        <v>404</v>
      </c>
      <c r="C3403" s="24">
        <v>731</v>
      </c>
      <c r="D3403" s="25">
        <v>1201</v>
      </c>
      <c r="E3403" s="26">
        <v>-661</v>
      </c>
      <c r="F3403" s="24">
        <v>4</v>
      </c>
      <c r="G3403" s="24">
        <v>4</v>
      </c>
      <c r="H3403" s="23" t="s">
        <v>421</v>
      </c>
      <c r="I3403" s="23" t="s">
        <v>422</v>
      </c>
      <c r="J3403" s="23" t="s">
        <v>422</v>
      </c>
      <c r="K3403" s="23" t="s">
        <v>154</v>
      </c>
      <c r="L3403" s="27">
        <v>0.8165</v>
      </c>
      <c r="M3403" s="25">
        <v>-925</v>
      </c>
      <c r="N3403" s="25">
        <v>-856</v>
      </c>
      <c r="O3403" s="24">
        <v>0</v>
      </c>
      <c r="P3403" s="24">
        <v>1</v>
      </c>
      <c r="Q3403" s="24">
        <v>0</v>
      </c>
      <c r="R3403" s="66"/>
      <c r="S3403" s="66"/>
      <c r="T3403" s="66"/>
      <c r="U3403" s="66"/>
      <c r="V3403" s="66"/>
      <c r="W3403" s="24"/>
      <c r="X3403" s="24"/>
      <c r="Y3403" s="24"/>
      <c r="Z3403" s="24"/>
      <c r="AA3403" s="28"/>
      <c r="AB3403" s="28">
        <v>0.5</v>
      </c>
      <c r="AC3403" s="28"/>
      <c r="AD3403" s="28">
        <v>30</v>
      </c>
      <c r="AE3403" s="28">
        <v>30.000965969999999</v>
      </c>
      <c r="AF3403" t="s">
        <v>661</v>
      </c>
    </row>
    <row r="3404" spans="1:32" ht="18" customHeight="1">
      <c r="A3404" s="22">
        <v>46196</v>
      </c>
      <c r="B3404" s="23" t="s">
        <v>18</v>
      </c>
      <c r="C3404" s="24">
        <v>757</v>
      </c>
      <c r="D3404" s="25">
        <v>1993</v>
      </c>
      <c r="E3404" s="26">
        <v>-665</v>
      </c>
      <c r="F3404" s="24">
        <v>19</v>
      </c>
      <c r="G3404" s="24">
        <v>7</v>
      </c>
      <c r="H3404" s="23" t="s">
        <v>3892</v>
      </c>
      <c r="I3404" s="23" t="s">
        <v>4682</v>
      </c>
      <c r="J3404" s="23" t="s">
        <v>2321</v>
      </c>
      <c r="K3404" s="23" t="s">
        <v>154</v>
      </c>
      <c r="L3404" s="27">
        <v>0.88880000000000003</v>
      </c>
      <c r="M3404" s="25">
        <v>-201</v>
      </c>
      <c r="N3404" s="25">
        <v>-1378</v>
      </c>
      <c r="O3404" s="24">
        <v>0</v>
      </c>
      <c r="P3404" s="24">
        <v>7</v>
      </c>
      <c r="Q3404" s="24">
        <v>0</v>
      </c>
      <c r="R3404" s="66"/>
      <c r="S3404" s="66"/>
      <c r="T3404" s="66"/>
      <c r="U3404" s="66"/>
      <c r="V3404" s="66"/>
      <c r="W3404" s="24"/>
      <c r="X3404" s="24"/>
      <c r="Y3404" s="24"/>
      <c r="Z3404" s="24"/>
      <c r="AA3404" s="28"/>
      <c r="AB3404" s="28">
        <v>0.5</v>
      </c>
      <c r="AC3404" s="28"/>
      <c r="AD3404" s="28">
        <v>30</v>
      </c>
      <c r="AE3404" s="28">
        <v>30.000965959999998</v>
      </c>
      <c r="AF3404" t="s">
        <v>661</v>
      </c>
    </row>
    <row r="3405" spans="1:32" ht="18" customHeight="1">
      <c r="A3405" s="22">
        <v>46196</v>
      </c>
      <c r="B3405" s="23" t="s">
        <v>9</v>
      </c>
      <c r="C3405" s="24">
        <v>508</v>
      </c>
      <c r="D3405" s="25">
        <v>6661</v>
      </c>
      <c r="E3405" s="26">
        <v>-670</v>
      </c>
      <c r="F3405" s="24">
        <v>24</v>
      </c>
      <c r="G3405" s="24">
        <v>17</v>
      </c>
      <c r="H3405" s="23" t="s">
        <v>1753</v>
      </c>
      <c r="I3405" s="23" t="s">
        <v>3923</v>
      </c>
      <c r="J3405" s="23" t="s">
        <v>4683</v>
      </c>
      <c r="K3405" s="23" t="s">
        <v>203</v>
      </c>
      <c r="L3405" s="27">
        <v>0.96650000000000003</v>
      </c>
      <c r="M3405" s="25">
        <v>69</v>
      </c>
      <c r="N3405" s="25">
        <v>1630</v>
      </c>
      <c r="O3405" s="24">
        <v>0</v>
      </c>
      <c r="P3405" s="24">
        <v>8</v>
      </c>
      <c r="Q3405" s="24">
        <v>1</v>
      </c>
      <c r="R3405" s="66">
        <v>1097.488221253632</v>
      </c>
      <c r="S3405" s="66">
        <v>6.0693134295248408</v>
      </c>
      <c r="T3405" s="66">
        <v>277.54166666666669</v>
      </c>
      <c r="U3405" s="66">
        <v>391.8235294117647</v>
      </c>
      <c r="V3405" s="66">
        <v>162.46341463414629</v>
      </c>
      <c r="W3405" s="24">
        <v>0</v>
      </c>
      <c r="X3405" s="24">
        <v>2</v>
      </c>
      <c r="Y3405" s="24">
        <v>1</v>
      </c>
      <c r="Z3405" s="24">
        <v>0</v>
      </c>
      <c r="AA3405" s="28">
        <v>0.75</v>
      </c>
      <c r="AB3405" s="28">
        <v>0.8</v>
      </c>
      <c r="AC3405" s="28">
        <v>0.60000000000000009</v>
      </c>
      <c r="AD3405" s="28">
        <v>26</v>
      </c>
      <c r="AE3405" s="28">
        <v>26.000965950000001</v>
      </c>
      <c r="AF3405" t="s">
        <v>1715</v>
      </c>
    </row>
    <row r="3406" spans="1:32" ht="18" customHeight="1">
      <c r="A3406" s="22">
        <v>46196</v>
      </c>
      <c r="B3406" s="23" t="s">
        <v>55</v>
      </c>
      <c r="C3406" s="24">
        <v>537</v>
      </c>
      <c r="D3406" s="25">
        <v>3917</v>
      </c>
      <c r="E3406" s="26">
        <v>-677</v>
      </c>
      <c r="F3406" s="24">
        <v>15</v>
      </c>
      <c r="G3406" s="24">
        <v>8</v>
      </c>
      <c r="H3406" s="23" t="s">
        <v>1518</v>
      </c>
      <c r="I3406" s="23" t="s">
        <v>1382</v>
      </c>
      <c r="J3406" s="23" t="s">
        <v>4684</v>
      </c>
      <c r="K3406" s="23" t="s">
        <v>154</v>
      </c>
      <c r="L3406" s="27">
        <v>0.94240000000000002</v>
      </c>
      <c r="M3406" s="25">
        <v>-833</v>
      </c>
      <c r="N3406" s="25">
        <v>1003</v>
      </c>
      <c r="O3406" s="24">
        <v>0</v>
      </c>
      <c r="P3406" s="24">
        <v>7</v>
      </c>
      <c r="Q3406" s="24">
        <v>1</v>
      </c>
      <c r="R3406" s="66">
        <v>607.36000415110004</v>
      </c>
      <c r="S3406" s="66">
        <v>6.4492228220966661</v>
      </c>
      <c r="T3406" s="66">
        <v>261.13333333333333</v>
      </c>
      <c r="U3406" s="66">
        <v>489.625</v>
      </c>
      <c r="V3406" s="66">
        <v>170.304347826087</v>
      </c>
      <c r="W3406" s="24">
        <v>3</v>
      </c>
      <c r="X3406" s="24">
        <v>0</v>
      </c>
      <c r="Y3406" s="24">
        <v>0</v>
      </c>
      <c r="Z3406" s="24">
        <v>0</v>
      </c>
      <c r="AA3406" s="28">
        <v>0.75</v>
      </c>
      <c r="AB3406" s="28">
        <v>0.6</v>
      </c>
      <c r="AC3406" s="28">
        <v>0.45</v>
      </c>
      <c r="AD3406" s="28">
        <v>14.5</v>
      </c>
      <c r="AE3406" s="28">
        <v>14.50096594</v>
      </c>
      <c r="AF3406" t="s">
        <v>785</v>
      </c>
    </row>
    <row r="3407" spans="1:32" ht="18" customHeight="1">
      <c r="A3407" s="22">
        <v>46196</v>
      </c>
      <c r="B3407" s="23" t="s">
        <v>278</v>
      </c>
      <c r="C3407" s="24">
        <v>562</v>
      </c>
      <c r="D3407" s="25">
        <v>1529</v>
      </c>
      <c r="E3407" s="26">
        <v>-703</v>
      </c>
      <c r="F3407" s="24">
        <v>3</v>
      </c>
      <c r="G3407" s="24">
        <v>3</v>
      </c>
      <c r="H3407" s="23" t="s">
        <v>3450</v>
      </c>
      <c r="I3407" s="23" t="s">
        <v>4685</v>
      </c>
      <c r="J3407" s="23" t="s">
        <v>4685</v>
      </c>
      <c r="K3407" s="23" t="s">
        <v>154</v>
      </c>
      <c r="L3407" s="27">
        <v>0.84670000000000001</v>
      </c>
      <c r="M3407" s="25">
        <v>1397</v>
      </c>
      <c r="N3407" s="25">
        <v>-871</v>
      </c>
      <c r="O3407" s="24">
        <v>0</v>
      </c>
      <c r="P3407" s="24">
        <v>2</v>
      </c>
      <c r="Q3407" s="24">
        <v>1</v>
      </c>
      <c r="R3407" s="66">
        <v>269.37214611872139</v>
      </c>
      <c r="S3407" s="66">
        <v>5.6761622240115273</v>
      </c>
      <c r="T3407" s="66">
        <v>509.66666666666669</v>
      </c>
      <c r="U3407" s="66">
        <v>509.66666666666669</v>
      </c>
      <c r="V3407" s="66">
        <v>254.83333333333329</v>
      </c>
      <c r="W3407" s="24">
        <v>0</v>
      </c>
      <c r="X3407" s="24">
        <v>0</v>
      </c>
      <c r="Y3407" s="24">
        <v>0</v>
      </c>
      <c r="Z3407" s="24">
        <v>7</v>
      </c>
      <c r="AA3407" s="28">
        <v>1.75</v>
      </c>
      <c r="AB3407" s="28">
        <v>0.5</v>
      </c>
      <c r="AC3407" s="28">
        <v>0.875</v>
      </c>
      <c r="AD3407" s="28">
        <v>18.8</v>
      </c>
      <c r="AE3407" s="28">
        <v>18.80096593</v>
      </c>
      <c r="AF3407" t="s">
        <v>612</v>
      </c>
    </row>
    <row r="3408" spans="1:32" ht="18" customHeight="1">
      <c r="A3408" s="22">
        <v>46196</v>
      </c>
      <c r="B3408" s="23" t="s">
        <v>55</v>
      </c>
      <c r="C3408" s="24">
        <v>538</v>
      </c>
      <c r="D3408" s="25">
        <v>1815</v>
      </c>
      <c r="E3408" s="26">
        <v>-716</v>
      </c>
      <c r="F3408" s="24">
        <v>6</v>
      </c>
      <c r="G3408" s="24">
        <v>2</v>
      </c>
      <c r="H3408" s="23" t="s">
        <v>1113</v>
      </c>
      <c r="I3408" s="23" t="s">
        <v>3188</v>
      </c>
      <c r="J3408" s="23" t="s">
        <v>4686</v>
      </c>
      <c r="K3408" s="23" t="s">
        <v>154</v>
      </c>
      <c r="L3408" s="27">
        <v>0.86850000000000005</v>
      </c>
      <c r="M3408" s="25">
        <v>516</v>
      </c>
      <c r="N3408" s="25">
        <v>52</v>
      </c>
      <c r="O3408" s="24">
        <v>0</v>
      </c>
      <c r="P3408" s="24">
        <v>8</v>
      </c>
      <c r="Q3408" s="24">
        <v>1</v>
      </c>
      <c r="R3408" s="66">
        <v>280.13869863013701</v>
      </c>
      <c r="S3408" s="66">
        <v>6.478933502851449</v>
      </c>
      <c r="T3408" s="66">
        <v>302.5</v>
      </c>
      <c r="U3408" s="66">
        <v>907.5</v>
      </c>
      <c r="V3408" s="66">
        <v>226.875</v>
      </c>
      <c r="W3408" s="24">
        <v>0</v>
      </c>
      <c r="X3408" s="24">
        <v>0</v>
      </c>
      <c r="Y3408" s="24">
        <v>0</v>
      </c>
      <c r="Z3408" s="24">
        <v>0</v>
      </c>
      <c r="AA3408" s="28">
        <v>0</v>
      </c>
      <c r="AB3408" s="28">
        <v>0.5</v>
      </c>
      <c r="AC3408" s="28">
        <v>0</v>
      </c>
      <c r="AD3408" s="28">
        <v>20</v>
      </c>
      <c r="AE3408" s="28">
        <v>20.000965919999999</v>
      </c>
      <c r="AF3408" t="s">
        <v>590</v>
      </c>
    </row>
    <row r="3409" spans="1:32" ht="18" customHeight="1">
      <c r="A3409" s="22">
        <v>46196</v>
      </c>
      <c r="B3409" s="23" t="s">
        <v>20</v>
      </c>
      <c r="C3409" s="24">
        <v>702</v>
      </c>
      <c r="D3409" s="25">
        <v>469</v>
      </c>
      <c r="E3409" s="26">
        <v>-712</v>
      </c>
      <c r="F3409" s="24">
        <v>1</v>
      </c>
      <c r="G3409" s="24">
        <v>1</v>
      </c>
      <c r="H3409" s="23" t="s">
        <v>2933</v>
      </c>
      <c r="I3409" s="23" t="s">
        <v>3084</v>
      </c>
      <c r="J3409" s="23" t="s">
        <v>3084</v>
      </c>
      <c r="K3409" s="23" t="s">
        <v>154</v>
      </c>
      <c r="L3409" s="27">
        <v>0.49399999999999999</v>
      </c>
      <c r="M3409" s="25">
        <v>2061</v>
      </c>
      <c r="N3409" s="25">
        <v>2234</v>
      </c>
      <c r="O3409" s="24">
        <v>0</v>
      </c>
      <c r="P3409" s="24">
        <v>2</v>
      </c>
      <c r="Q3409" s="24">
        <v>0</v>
      </c>
      <c r="R3409" s="66"/>
      <c r="S3409" s="66"/>
      <c r="T3409" s="66"/>
      <c r="U3409" s="66"/>
      <c r="V3409" s="66"/>
      <c r="W3409" s="24"/>
      <c r="X3409" s="24"/>
      <c r="Y3409" s="24"/>
      <c r="Z3409" s="24"/>
      <c r="AA3409" s="28"/>
      <c r="AB3409" s="28">
        <v>0.5</v>
      </c>
      <c r="AC3409" s="28"/>
      <c r="AD3409" s="28">
        <v>10</v>
      </c>
      <c r="AE3409" s="28">
        <v>10.00096591</v>
      </c>
      <c r="AF3409" t="s">
        <v>584</v>
      </c>
    </row>
    <row r="3410" spans="1:32" ht="18" customHeight="1">
      <c r="A3410" s="22">
        <v>46196</v>
      </c>
      <c r="B3410" s="23" t="s">
        <v>9</v>
      </c>
      <c r="C3410" s="24">
        <v>526</v>
      </c>
      <c r="D3410" s="25">
        <v>682</v>
      </c>
      <c r="E3410" s="26">
        <v>-762</v>
      </c>
      <c r="F3410" s="24">
        <v>0</v>
      </c>
      <c r="G3410" s="24">
        <v>1</v>
      </c>
      <c r="H3410" s="23" t="s">
        <v>4687</v>
      </c>
      <c r="I3410" s="23" t="s">
        <v>214</v>
      </c>
      <c r="J3410" s="23" t="s">
        <v>4687</v>
      </c>
      <c r="K3410" s="23" t="s">
        <v>154</v>
      </c>
      <c r="L3410" s="27">
        <v>0.62760000000000005</v>
      </c>
      <c r="M3410" s="25">
        <v>-1116</v>
      </c>
      <c r="N3410" s="25">
        <v>-465</v>
      </c>
      <c r="O3410" s="24">
        <v>0</v>
      </c>
      <c r="P3410" s="24">
        <v>6</v>
      </c>
      <c r="Q3410" s="24">
        <v>1</v>
      </c>
      <c r="R3410" s="66">
        <v>108.29908675799091</v>
      </c>
      <c r="S3410" s="66">
        <v>6.2973753557499741</v>
      </c>
      <c r="T3410" s="66"/>
      <c r="U3410" s="66">
        <v>682</v>
      </c>
      <c r="V3410" s="66">
        <v>682</v>
      </c>
      <c r="W3410" s="24"/>
      <c r="X3410" s="24">
        <v>0</v>
      </c>
      <c r="Y3410" s="24">
        <v>0</v>
      </c>
      <c r="Z3410" s="24">
        <v>0</v>
      </c>
      <c r="AA3410" s="28">
        <v>0</v>
      </c>
      <c r="AB3410" s="28">
        <v>0.5</v>
      </c>
      <c r="AC3410" s="28">
        <v>0</v>
      </c>
      <c r="AD3410" s="28">
        <v>20</v>
      </c>
      <c r="AE3410" s="28">
        <v>20.000965900000001</v>
      </c>
      <c r="AF3410" t="s">
        <v>590</v>
      </c>
    </row>
    <row r="3411" spans="1:32" ht="18" customHeight="1">
      <c r="A3411" s="22">
        <v>46196</v>
      </c>
      <c r="B3411" s="23" t="s">
        <v>9</v>
      </c>
      <c r="C3411" s="24">
        <v>515</v>
      </c>
      <c r="D3411" s="25">
        <v>1155</v>
      </c>
      <c r="E3411" s="26">
        <v>-795</v>
      </c>
      <c r="F3411" s="24">
        <v>2</v>
      </c>
      <c r="G3411" s="24">
        <v>2</v>
      </c>
      <c r="H3411" s="23" t="s">
        <v>270</v>
      </c>
      <c r="I3411" s="23" t="s">
        <v>4688</v>
      </c>
      <c r="J3411" s="23" t="s">
        <v>4688</v>
      </c>
      <c r="K3411" s="23" t="s">
        <v>154</v>
      </c>
      <c r="L3411" s="27">
        <v>0.77059999999999995</v>
      </c>
      <c r="M3411" s="25">
        <v>-123</v>
      </c>
      <c r="N3411" s="25">
        <v>-441</v>
      </c>
      <c r="O3411" s="24">
        <v>0</v>
      </c>
      <c r="P3411" s="24">
        <v>5</v>
      </c>
      <c r="Q3411" s="24">
        <v>1</v>
      </c>
      <c r="R3411" s="66">
        <v>181.66780821917811</v>
      </c>
      <c r="S3411" s="66">
        <v>6.3577582144136331</v>
      </c>
      <c r="T3411" s="66">
        <v>577.5</v>
      </c>
      <c r="U3411" s="66">
        <v>577.5</v>
      </c>
      <c r="V3411" s="66">
        <v>288.75</v>
      </c>
      <c r="W3411" s="24">
        <v>0</v>
      </c>
      <c r="X3411" s="24">
        <v>0</v>
      </c>
      <c r="Y3411" s="24">
        <v>0</v>
      </c>
      <c r="Z3411" s="24">
        <v>0</v>
      </c>
      <c r="AA3411" s="28">
        <v>0</v>
      </c>
      <c r="AB3411" s="28">
        <v>0.5</v>
      </c>
      <c r="AC3411" s="28">
        <v>0</v>
      </c>
      <c r="AD3411" s="28">
        <v>10</v>
      </c>
      <c r="AE3411" s="28">
        <v>10.00096589</v>
      </c>
      <c r="AF3411" t="s">
        <v>584</v>
      </c>
    </row>
    <row r="3412" spans="1:32" ht="18" customHeight="1">
      <c r="A3412" s="22">
        <v>46196</v>
      </c>
      <c r="B3412" s="23" t="s">
        <v>20</v>
      </c>
      <c r="C3412" s="24">
        <v>688</v>
      </c>
      <c r="D3412" s="25">
        <v>1623</v>
      </c>
      <c r="E3412" s="26">
        <v>-823</v>
      </c>
      <c r="F3412" s="24">
        <v>13</v>
      </c>
      <c r="G3412" s="24">
        <v>7</v>
      </c>
      <c r="H3412" s="23" t="s">
        <v>1752</v>
      </c>
      <c r="I3412" s="23" t="s">
        <v>1644</v>
      </c>
      <c r="J3412" s="23" t="s">
        <v>4689</v>
      </c>
      <c r="K3412" s="23" t="s">
        <v>154</v>
      </c>
      <c r="L3412" s="27">
        <v>0.83099999999999996</v>
      </c>
      <c r="M3412" s="25">
        <v>-1543</v>
      </c>
      <c r="N3412" s="25">
        <v>-1519</v>
      </c>
      <c r="O3412" s="24">
        <v>0</v>
      </c>
      <c r="P3412" s="24">
        <v>8</v>
      </c>
      <c r="Q3412" s="24">
        <v>0</v>
      </c>
      <c r="R3412" s="66"/>
      <c r="S3412" s="66"/>
      <c r="T3412" s="66"/>
      <c r="U3412" s="66"/>
      <c r="V3412" s="66"/>
      <c r="W3412" s="24"/>
      <c r="X3412" s="24"/>
      <c r="Y3412" s="24"/>
      <c r="Z3412" s="24"/>
      <c r="AA3412" s="28"/>
      <c r="AB3412" s="28">
        <v>0.5</v>
      </c>
      <c r="AC3412" s="28"/>
      <c r="AD3412" s="28">
        <v>40</v>
      </c>
      <c r="AE3412" s="28">
        <v>40.000965880000003</v>
      </c>
      <c r="AF3412" t="s">
        <v>664</v>
      </c>
    </row>
    <row r="3413" spans="1:32" ht="18" customHeight="1">
      <c r="A3413" s="22">
        <v>46196</v>
      </c>
      <c r="B3413" s="23" t="s">
        <v>9</v>
      </c>
      <c r="C3413" s="24">
        <v>536</v>
      </c>
      <c r="D3413" s="25">
        <v>1857</v>
      </c>
      <c r="E3413" s="26">
        <v>-825</v>
      </c>
      <c r="F3413" s="24">
        <v>5</v>
      </c>
      <c r="G3413" s="24">
        <v>2</v>
      </c>
      <c r="H3413" s="23" t="s">
        <v>4690</v>
      </c>
      <c r="I3413" s="23" t="s">
        <v>4691</v>
      </c>
      <c r="J3413" s="23" t="s">
        <v>4692</v>
      </c>
      <c r="K3413" s="23" t="s">
        <v>203</v>
      </c>
      <c r="L3413" s="27">
        <v>0.85189999999999999</v>
      </c>
      <c r="M3413" s="25">
        <v>912</v>
      </c>
      <c r="N3413" s="25">
        <v>-486</v>
      </c>
      <c r="O3413" s="24">
        <v>0</v>
      </c>
      <c r="P3413" s="24">
        <v>6</v>
      </c>
      <c r="Q3413" s="24">
        <v>1</v>
      </c>
      <c r="R3413" s="66">
        <v>309.78798256537982</v>
      </c>
      <c r="S3413" s="66">
        <v>5.9944223291750376</v>
      </c>
      <c r="T3413" s="66">
        <v>371.4</v>
      </c>
      <c r="U3413" s="66">
        <v>928.5</v>
      </c>
      <c r="V3413" s="66">
        <v>265.28571428571428</v>
      </c>
      <c r="W3413" s="24">
        <v>0</v>
      </c>
      <c r="X3413" s="24">
        <v>0</v>
      </c>
      <c r="Y3413" s="24">
        <v>0</v>
      </c>
      <c r="Z3413" s="24">
        <v>1</v>
      </c>
      <c r="AA3413" s="28">
        <v>0.25</v>
      </c>
      <c r="AB3413" s="28">
        <v>0.5</v>
      </c>
      <c r="AC3413" s="28">
        <v>0.125</v>
      </c>
      <c r="AD3413" s="28">
        <v>21.2</v>
      </c>
      <c r="AE3413" s="28">
        <v>21.200965870000001</v>
      </c>
      <c r="AF3413" t="s">
        <v>1098</v>
      </c>
    </row>
    <row r="3414" spans="1:32" ht="18" customHeight="1">
      <c r="A3414" s="22">
        <v>46196</v>
      </c>
      <c r="B3414" s="23" t="s">
        <v>330</v>
      </c>
      <c r="C3414" s="24">
        <v>656</v>
      </c>
      <c r="D3414" s="25">
        <v>594</v>
      </c>
      <c r="E3414" s="26">
        <v>-827</v>
      </c>
      <c r="F3414" s="24">
        <v>1</v>
      </c>
      <c r="G3414" s="24">
        <v>0</v>
      </c>
      <c r="H3414" s="23" t="s">
        <v>4406</v>
      </c>
      <c r="I3414" s="23" t="s">
        <v>4406</v>
      </c>
      <c r="J3414" s="23" t="s">
        <v>214</v>
      </c>
      <c r="K3414" s="23" t="s">
        <v>154</v>
      </c>
      <c r="L3414" s="27">
        <v>0.53590000000000004</v>
      </c>
      <c r="M3414" s="25">
        <v>1093</v>
      </c>
      <c r="N3414" s="25">
        <v>-513</v>
      </c>
      <c r="O3414" s="24">
        <v>0</v>
      </c>
      <c r="P3414" s="24">
        <v>6</v>
      </c>
      <c r="Q3414" s="24">
        <v>0</v>
      </c>
      <c r="R3414" s="66"/>
      <c r="S3414" s="66"/>
      <c r="T3414" s="66"/>
      <c r="U3414" s="66"/>
      <c r="V3414" s="66"/>
      <c r="W3414" s="24"/>
      <c r="X3414" s="24"/>
      <c r="Y3414" s="24"/>
      <c r="Z3414" s="24"/>
      <c r="AA3414" s="28"/>
      <c r="AB3414" s="28">
        <v>0.5</v>
      </c>
      <c r="AC3414" s="28"/>
      <c r="AD3414" s="28">
        <v>20</v>
      </c>
      <c r="AE3414" s="28">
        <v>20.000965860000001</v>
      </c>
      <c r="AF3414" t="s">
        <v>590</v>
      </c>
    </row>
    <row r="3415" spans="1:32" ht="18" customHeight="1">
      <c r="A3415" s="22">
        <v>46196</v>
      </c>
      <c r="B3415" s="23" t="s">
        <v>44</v>
      </c>
      <c r="C3415" s="24">
        <v>570</v>
      </c>
      <c r="D3415" s="25">
        <v>4064</v>
      </c>
      <c r="E3415" s="26">
        <v>-826</v>
      </c>
      <c r="F3415" s="24">
        <v>14</v>
      </c>
      <c r="G3415" s="24">
        <v>9</v>
      </c>
      <c r="H3415" s="23" t="s">
        <v>2349</v>
      </c>
      <c r="I3415" s="23" t="s">
        <v>2306</v>
      </c>
      <c r="J3415" s="23" t="s">
        <v>4693</v>
      </c>
      <c r="K3415" s="23" t="s">
        <v>154</v>
      </c>
      <c r="L3415" s="27">
        <v>0.93230000000000002</v>
      </c>
      <c r="M3415" s="25">
        <v>-1220</v>
      </c>
      <c r="N3415" s="25">
        <v>128</v>
      </c>
      <c r="O3415" s="24">
        <v>0</v>
      </c>
      <c r="P3415" s="24">
        <v>0</v>
      </c>
      <c r="Q3415" s="24">
        <v>1</v>
      </c>
      <c r="R3415" s="66">
        <v>653.19499792445004</v>
      </c>
      <c r="S3415" s="66">
        <v>6.2217255381830876</v>
      </c>
      <c r="T3415" s="66">
        <v>290.28571428571428</v>
      </c>
      <c r="U3415" s="66">
        <v>451.55555555555549</v>
      </c>
      <c r="V3415" s="66">
        <v>176.695652173913</v>
      </c>
      <c r="W3415" s="24">
        <v>0</v>
      </c>
      <c r="X3415" s="24">
        <v>1</v>
      </c>
      <c r="Y3415" s="24">
        <v>0</v>
      </c>
      <c r="Z3415" s="24">
        <v>0</v>
      </c>
      <c r="AA3415" s="28">
        <v>0.25</v>
      </c>
      <c r="AB3415" s="28">
        <v>0.6</v>
      </c>
      <c r="AC3415" s="28">
        <v>0.15</v>
      </c>
      <c r="AD3415" s="28">
        <v>11.5</v>
      </c>
      <c r="AE3415" s="28">
        <v>11.50096585</v>
      </c>
      <c r="AF3415" t="s">
        <v>736</v>
      </c>
    </row>
    <row r="3416" spans="1:32" ht="18" customHeight="1">
      <c r="A3416" s="22">
        <v>46196</v>
      </c>
      <c r="B3416" s="23" t="s">
        <v>38</v>
      </c>
      <c r="C3416" s="24">
        <v>710</v>
      </c>
      <c r="D3416" s="25">
        <v>1178</v>
      </c>
      <c r="E3416" s="26">
        <v>-861</v>
      </c>
      <c r="F3416" s="24">
        <v>5</v>
      </c>
      <c r="G3416" s="24">
        <v>6</v>
      </c>
      <c r="H3416" s="23" t="s">
        <v>332</v>
      </c>
      <c r="I3416" s="23" t="s">
        <v>4372</v>
      </c>
      <c r="J3416" s="23" t="s">
        <v>4694</v>
      </c>
      <c r="K3416" s="23" t="s">
        <v>154</v>
      </c>
      <c r="L3416" s="27">
        <v>0.75639999999999996</v>
      </c>
      <c r="M3416" s="25">
        <v>-2378</v>
      </c>
      <c r="N3416" s="25">
        <v>-1218</v>
      </c>
      <c r="O3416" s="24">
        <v>0</v>
      </c>
      <c r="P3416" s="24">
        <v>0</v>
      </c>
      <c r="Q3416" s="24">
        <v>0</v>
      </c>
      <c r="R3416" s="66"/>
      <c r="S3416" s="66"/>
      <c r="T3416" s="66"/>
      <c r="U3416" s="66"/>
      <c r="V3416" s="66"/>
      <c r="W3416" s="24"/>
      <c r="X3416" s="24"/>
      <c r="Y3416" s="24"/>
      <c r="Z3416" s="24"/>
      <c r="AA3416" s="28"/>
      <c r="AB3416" s="28">
        <v>0.5</v>
      </c>
      <c r="AC3416" s="28"/>
      <c r="AD3416" s="28">
        <v>30</v>
      </c>
      <c r="AE3416" s="28">
        <v>30.000965839999999</v>
      </c>
      <c r="AF3416" t="s">
        <v>661</v>
      </c>
    </row>
    <row r="3417" spans="1:32" ht="18" customHeight="1">
      <c r="A3417" s="22">
        <v>46196</v>
      </c>
      <c r="B3417" s="23" t="s">
        <v>9</v>
      </c>
      <c r="C3417" s="24">
        <v>512</v>
      </c>
      <c r="D3417" s="25">
        <v>4409</v>
      </c>
      <c r="E3417" s="26">
        <v>-884</v>
      </c>
      <c r="F3417" s="24">
        <v>16</v>
      </c>
      <c r="G3417" s="24">
        <v>9</v>
      </c>
      <c r="H3417" s="23" t="s">
        <v>3170</v>
      </c>
      <c r="I3417" s="23" t="s">
        <v>2549</v>
      </c>
      <c r="J3417" s="23" t="s">
        <v>4436</v>
      </c>
      <c r="K3417" s="23" t="s">
        <v>154</v>
      </c>
      <c r="L3417" s="27">
        <v>0.93320000000000003</v>
      </c>
      <c r="M3417" s="25">
        <v>-413</v>
      </c>
      <c r="N3417" s="25">
        <v>-756</v>
      </c>
      <c r="O3417" s="24">
        <v>0</v>
      </c>
      <c r="P3417" s="24">
        <v>2</v>
      </c>
      <c r="Q3417" s="24">
        <v>1</v>
      </c>
      <c r="R3417" s="66">
        <v>694.98375882108758</v>
      </c>
      <c r="S3417" s="66">
        <v>6.3440331432766994</v>
      </c>
      <c r="T3417" s="66">
        <v>275.5625</v>
      </c>
      <c r="U3417" s="66">
        <v>489.88888888888891</v>
      </c>
      <c r="V3417" s="66">
        <v>176.36</v>
      </c>
      <c r="W3417" s="24">
        <v>0</v>
      </c>
      <c r="X3417" s="24">
        <v>0</v>
      </c>
      <c r="Y3417" s="24">
        <v>0</v>
      </c>
      <c r="Z3417" s="24">
        <v>0</v>
      </c>
      <c r="AA3417" s="28">
        <v>0</v>
      </c>
      <c r="AB3417" s="28">
        <v>0.6</v>
      </c>
      <c r="AC3417" s="28">
        <v>0</v>
      </c>
      <c r="AD3417" s="28">
        <v>10</v>
      </c>
      <c r="AE3417" s="28">
        <v>10.00096583</v>
      </c>
      <c r="AF3417" t="s">
        <v>584</v>
      </c>
    </row>
    <row r="3418" spans="1:32" ht="18" customHeight="1">
      <c r="A3418" s="22">
        <v>46196</v>
      </c>
      <c r="B3418" s="23" t="s">
        <v>461</v>
      </c>
      <c r="C3418" s="24">
        <v>738</v>
      </c>
      <c r="D3418" s="25">
        <v>1017</v>
      </c>
      <c r="E3418" s="26">
        <v>-886</v>
      </c>
      <c r="F3418" s="24">
        <v>10</v>
      </c>
      <c r="G3418" s="24">
        <v>3</v>
      </c>
      <c r="H3418" s="23" t="s">
        <v>4695</v>
      </c>
      <c r="I3418" s="23" t="s">
        <v>673</v>
      </c>
      <c r="J3418" s="23" t="s">
        <v>4696</v>
      </c>
      <c r="K3418" s="23" t="s">
        <v>154</v>
      </c>
      <c r="L3418" s="27">
        <v>0.70960000000000001</v>
      </c>
      <c r="M3418" s="25">
        <v>0</v>
      </c>
      <c r="N3418" s="25">
        <v>2513</v>
      </c>
      <c r="O3418" s="24">
        <v>0</v>
      </c>
      <c r="P3418" s="24">
        <v>8</v>
      </c>
      <c r="Q3418" s="24">
        <v>0</v>
      </c>
      <c r="R3418" s="66"/>
      <c r="S3418" s="66"/>
      <c r="T3418" s="66"/>
      <c r="U3418" s="66"/>
      <c r="V3418" s="66"/>
      <c r="W3418" s="24"/>
      <c r="X3418" s="24"/>
      <c r="Y3418" s="24"/>
      <c r="Z3418" s="24"/>
      <c r="AA3418" s="28"/>
      <c r="AB3418" s="28">
        <v>0.5</v>
      </c>
      <c r="AC3418" s="28"/>
      <c r="AD3418" s="28">
        <v>40</v>
      </c>
      <c r="AE3418" s="28">
        <v>40.000965819999998</v>
      </c>
      <c r="AF3418" t="s">
        <v>664</v>
      </c>
    </row>
    <row r="3419" spans="1:32" ht="18" customHeight="1">
      <c r="A3419" s="22">
        <v>46196</v>
      </c>
      <c r="B3419" s="23" t="s">
        <v>55</v>
      </c>
      <c r="C3419" s="24">
        <v>550</v>
      </c>
      <c r="D3419" s="25">
        <v>3125</v>
      </c>
      <c r="E3419" s="26">
        <v>-930</v>
      </c>
      <c r="F3419" s="24">
        <v>11</v>
      </c>
      <c r="G3419" s="24">
        <v>3</v>
      </c>
      <c r="H3419" s="23" t="s">
        <v>265</v>
      </c>
      <c r="I3419" s="23" t="s">
        <v>4697</v>
      </c>
      <c r="J3419" s="23" t="s">
        <v>4698</v>
      </c>
      <c r="K3419" s="23" t="s">
        <v>154</v>
      </c>
      <c r="L3419" s="27">
        <v>0.90080000000000005</v>
      </c>
      <c r="M3419" s="25">
        <v>507</v>
      </c>
      <c r="N3419" s="25">
        <v>-1456</v>
      </c>
      <c r="O3419" s="24">
        <v>0</v>
      </c>
      <c r="P3419" s="24">
        <v>0</v>
      </c>
      <c r="Q3419" s="24">
        <v>1</v>
      </c>
      <c r="R3419" s="66">
        <v>505.41993565794928</v>
      </c>
      <c r="S3419" s="66">
        <v>6.1829773214859722</v>
      </c>
      <c r="T3419" s="66">
        <v>284.09090909090912</v>
      </c>
      <c r="U3419" s="66">
        <v>1041.666666666667</v>
      </c>
      <c r="V3419" s="66">
        <v>223.21428571428569</v>
      </c>
      <c r="W3419" s="24">
        <v>0</v>
      </c>
      <c r="X3419" s="24">
        <v>0</v>
      </c>
      <c r="Y3419" s="24">
        <v>0</v>
      </c>
      <c r="Z3419" s="24">
        <v>3</v>
      </c>
      <c r="AA3419" s="28">
        <v>0.75</v>
      </c>
      <c r="AB3419" s="28">
        <v>0.6</v>
      </c>
      <c r="AC3419" s="28">
        <v>0.45</v>
      </c>
      <c r="AD3419" s="28">
        <v>14.5</v>
      </c>
      <c r="AE3419" s="28">
        <v>14.50096581</v>
      </c>
      <c r="AF3419" t="s">
        <v>785</v>
      </c>
    </row>
    <row r="3420" spans="1:32" ht="18" customHeight="1">
      <c r="A3420" s="22">
        <v>46196</v>
      </c>
      <c r="B3420" s="23" t="s">
        <v>16</v>
      </c>
      <c r="C3420" s="24">
        <v>557</v>
      </c>
      <c r="D3420" s="25">
        <v>1344</v>
      </c>
      <c r="E3420" s="26">
        <v>-933</v>
      </c>
      <c r="F3420" s="24">
        <v>2</v>
      </c>
      <c r="G3420" s="24">
        <v>2</v>
      </c>
      <c r="H3420" s="23" t="s">
        <v>4699</v>
      </c>
      <c r="I3420" s="23" t="s">
        <v>4700</v>
      </c>
      <c r="J3420" s="23" t="s">
        <v>4700</v>
      </c>
      <c r="K3420" s="23" t="s">
        <v>154</v>
      </c>
      <c r="L3420" s="27">
        <v>0.76859999999999995</v>
      </c>
      <c r="M3420" s="25">
        <v>-32</v>
      </c>
      <c r="N3420" s="25">
        <v>-686</v>
      </c>
      <c r="O3420" s="24">
        <v>0</v>
      </c>
      <c r="P3420" s="24">
        <v>7</v>
      </c>
      <c r="Q3420" s="24">
        <v>1</v>
      </c>
      <c r="R3420" s="66">
        <v>221.15208592777091</v>
      </c>
      <c r="S3420" s="66">
        <v>6.0772657619831616</v>
      </c>
      <c r="T3420" s="66">
        <v>672</v>
      </c>
      <c r="U3420" s="66">
        <v>672</v>
      </c>
      <c r="V3420" s="66">
        <v>336</v>
      </c>
      <c r="W3420" s="24">
        <v>0</v>
      </c>
      <c r="X3420" s="24">
        <v>0</v>
      </c>
      <c r="Y3420" s="24">
        <v>0</v>
      </c>
      <c r="Z3420" s="24">
        <v>2</v>
      </c>
      <c r="AA3420" s="28">
        <v>0.5</v>
      </c>
      <c r="AB3420" s="28">
        <v>0.5</v>
      </c>
      <c r="AC3420" s="28">
        <v>0.25</v>
      </c>
      <c r="AD3420" s="28">
        <v>12.5</v>
      </c>
      <c r="AE3420" s="28">
        <v>12.500965799999999</v>
      </c>
      <c r="AF3420" t="s">
        <v>795</v>
      </c>
    </row>
    <row r="3421" spans="1:32" ht="18" customHeight="1">
      <c r="A3421" s="22">
        <v>46196</v>
      </c>
      <c r="B3421" s="23" t="s">
        <v>38</v>
      </c>
      <c r="C3421" s="24">
        <v>706</v>
      </c>
      <c r="D3421" s="25">
        <v>878</v>
      </c>
      <c r="E3421" s="26">
        <v>-968</v>
      </c>
      <c r="F3421" s="24">
        <v>2</v>
      </c>
      <c r="G3421" s="24">
        <v>4</v>
      </c>
      <c r="H3421" s="23" t="s">
        <v>3463</v>
      </c>
      <c r="I3421" s="23" t="s">
        <v>1257</v>
      </c>
      <c r="J3421" s="23" t="s">
        <v>1876</v>
      </c>
      <c r="K3421" s="23" t="s">
        <v>154</v>
      </c>
      <c r="L3421" s="27">
        <v>0.63249999999999995</v>
      </c>
      <c r="M3421" s="25">
        <v>-209</v>
      </c>
      <c r="N3421" s="25">
        <v>-1815</v>
      </c>
      <c r="O3421" s="24">
        <v>0</v>
      </c>
      <c r="P3421" s="24">
        <v>6</v>
      </c>
      <c r="Q3421" s="24">
        <v>0</v>
      </c>
      <c r="R3421" s="66"/>
      <c r="S3421" s="66"/>
      <c r="T3421" s="66"/>
      <c r="U3421" s="66"/>
      <c r="V3421" s="66"/>
      <c r="W3421" s="24"/>
      <c r="X3421" s="24"/>
      <c r="Y3421" s="24"/>
      <c r="Z3421" s="24"/>
      <c r="AA3421" s="28"/>
      <c r="AB3421" s="28">
        <v>0.5</v>
      </c>
      <c r="AC3421" s="28"/>
      <c r="AD3421" s="28">
        <v>20</v>
      </c>
      <c r="AE3421" s="28">
        <v>20.000965789999999</v>
      </c>
      <c r="AF3421" t="s">
        <v>590</v>
      </c>
    </row>
    <row r="3422" spans="1:32" ht="18" customHeight="1">
      <c r="A3422" s="22">
        <v>46196</v>
      </c>
      <c r="B3422" s="23" t="s">
        <v>20</v>
      </c>
      <c r="C3422" s="24">
        <v>680</v>
      </c>
      <c r="D3422" s="25">
        <v>2136</v>
      </c>
      <c r="E3422" s="26">
        <v>-1011</v>
      </c>
      <c r="F3422" s="24">
        <v>22</v>
      </c>
      <c r="G3422" s="24">
        <v>5</v>
      </c>
      <c r="H3422" s="23" t="s">
        <v>1791</v>
      </c>
      <c r="I3422" s="23" t="s">
        <v>4701</v>
      </c>
      <c r="J3422" s="23" t="s">
        <v>4702</v>
      </c>
      <c r="K3422" s="23" t="s">
        <v>154</v>
      </c>
      <c r="L3422" s="27">
        <v>0.84219999999999995</v>
      </c>
      <c r="M3422" s="25">
        <v>2369</v>
      </c>
      <c r="N3422" s="25">
        <v>-133</v>
      </c>
      <c r="O3422" s="24">
        <v>0</v>
      </c>
      <c r="P3422" s="24">
        <v>0</v>
      </c>
      <c r="Q3422" s="24">
        <v>0</v>
      </c>
      <c r="R3422" s="66"/>
      <c r="S3422" s="66"/>
      <c r="T3422" s="66"/>
      <c r="U3422" s="66"/>
      <c r="V3422" s="66"/>
      <c r="W3422" s="24"/>
      <c r="X3422" s="24"/>
      <c r="Y3422" s="24"/>
      <c r="Z3422" s="24"/>
      <c r="AA3422" s="28"/>
      <c r="AB3422" s="28">
        <v>0.5</v>
      </c>
      <c r="AC3422" s="28"/>
      <c r="AD3422" s="28">
        <v>30</v>
      </c>
      <c r="AE3422" s="28">
        <v>30.000965780000001</v>
      </c>
      <c r="AF3422" t="s">
        <v>661</v>
      </c>
    </row>
    <row r="3423" spans="1:32" ht="18" customHeight="1">
      <c r="A3423" s="22">
        <v>46196</v>
      </c>
      <c r="B3423" s="23" t="s">
        <v>30</v>
      </c>
      <c r="C3423" s="24">
        <v>565</v>
      </c>
      <c r="D3423" s="25">
        <v>2536</v>
      </c>
      <c r="E3423" s="26">
        <v>-1104</v>
      </c>
      <c r="F3423" s="24">
        <v>6</v>
      </c>
      <c r="G3423" s="24">
        <v>5</v>
      </c>
      <c r="H3423" s="23" t="s">
        <v>4703</v>
      </c>
      <c r="I3423" s="23" t="s">
        <v>3144</v>
      </c>
      <c r="J3423" s="23" t="s">
        <v>2990</v>
      </c>
      <c r="K3423" s="23" t="s">
        <v>154</v>
      </c>
      <c r="L3423" s="27">
        <v>0.85489999999999999</v>
      </c>
      <c r="M3423" s="25">
        <v>1159</v>
      </c>
      <c r="N3423" s="25">
        <v>-1314</v>
      </c>
      <c r="O3423" s="24">
        <v>0</v>
      </c>
      <c r="P3423" s="24">
        <v>5</v>
      </c>
      <c r="Q3423" s="24">
        <v>1</v>
      </c>
      <c r="R3423" s="66">
        <v>423.51390618513909</v>
      </c>
      <c r="S3423" s="66">
        <v>5.9879970007204149</v>
      </c>
      <c r="T3423" s="66">
        <v>422.66666666666669</v>
      </c>
      <c r="U3423" s="66">
        <v>507.2</v>
      </c>
      <c r="V3423" s="66">
        <v>230.5454545454545</v>
      </c>
      <c r="W3423" s="24">
        <v>0</v>
      </c>
      <c r="X3423" s="24">
        <v>0</v>
      </c>
      <c r="Y3423" s="24">
        <v>0</v>
      </c>
      <c r="Z3423" s="24">
        <v>0</v>
      </c>
      <c r="AA3423" s="28">
        <v>0</v>
      </c>
      <c r="AB3423" s="28">
        <v>0.5</v>
      </c>
      <c r="AC3423" s="28">
        <v>0</v>
      </c>
      <c r="AD3423" s="28">
        <v>10</v>
      </c>
      <c r="AE3423" s="28">
        <v>10.000965770000001</v>
      </c>
      <c r="AF3423" t="s">
        <v>584</v>
      </c>
    </row>
    <row r="3424" spans="1:32" ht="18" customHeight="1">
      <c r="A3424" s="22">
        <v>46196</v>
      </c>
      <c r="B3424" s="23" t="s">
        <v>323</v>
      </c>
      <c r="C3424" s="24">
        <v>732</v>
      </c>
      <c r="D3424" s="25">
        <v>778</v>
      </c>
      <c r="E3424" s="26">
        <v>-1195</v>
      </c>
      <c r="F3424" s="24">
        <v>1</v>
      </c>
      <c r="G3424" s="24">
        <v>1</v>
      </c>
      <c r="H3424" s="23" t="s">
        <v>4493</v>
      </c>
      <c r="I3424" s="23" t="s">
        <v>4704</v>
      </c>
      <c r="J3424" s="23" t="s">
        <v>4704</v>
      </c>
      <c r="K3424" s="23" t="s">
        <v>154</v>
      </c>
      <c r="L3424" s="27">
        <v>0.48799999999999999</v>
      </c>
      <c r="M3424" s="25">
        <v>-620</v>
      </c>
      <c r="N3424" s="25">
        <v>-3235</v>
      </c>
      <c r="O3424" s="24">
        <v>0</v>
      </c>
      <c r="P3424" s="24">
        <v>2</v>
      </c>
      <c r="Q3424" s="24">
        <v>0</v>
      </c>
      <c r="R3424" s="66"/>
      <c r="S3424" s="66"/>
      <c r="T3424" s="66"/>
      <c r="U3424" s="66"/>
      <c r="V3424" s="66"/>
      <c r="W3424" s="24"/>
      <c r="X3424" s="24"/>
      <c r="Y3424" s="24"/>
      <c r="Z3424" s="24"/>
      <c r="AA3424" s="28"/>
      <c r="AB3424" s="28">
        <v>0.5</v>
      </c>
      <c r="AC3424" s="28"/>
      <c r="AD3424" s="28">
        <v>10</v>
      </c>
      <c r="AE3424" s="28">
        <v>10.00096576</v>
      </c>
      <c r="AF3424" t="s">
        <v>584</v>
      </c>
    </row>
    <row r="3425" spans="1:32" ht="18" customHeight="1">
      <c r="A3425" s="22">
        <v>46196</v>
      </c>
      <c r="B3425" s="23" t="s">
        <v>351</v>
      </c>
      <c r="C3425" s="24">
        <v>750</v>
      </c>
      <c r="D3425" s="25">
        <v>4203</v>
      </c>
      <c r="E3425" s="26">
        <v>-1218</v>
      </c>
      <c r="F3425" s="24">
        <v>47</v>
      </c>
      <c r="G3425" s="24">
        <v>21</v>
      </c>
      <c r="H3425" s="23" t="s">
        <v>232</v>
      </c>
      <c r="I3425" s="23" t="s">
        <v>4705</v>
      </c>
      <c r="J3425" s="23" t="s">
        <v>2659</v>
      </c>
      <c r="K3425" s="23" t="s">
        <v>154</v>
      </c>
      <c r="L3425" s="27">
        <v>0.90339999999999998</v>
      </c>
      <c r="M3425" s="25">
        <v>-344</v>
      </c>
      <c r="N3425" s="25">
        <v>-1830</v>
      </c>
      <c r="O3425" s="24">
        <v>0</v>
      </c>
      <c r="P3425" s="24">
        <v>0</v>
      </c>
      <c r="Q3425" s="24">
        <v>0</v>
      </c>
      <c r="R3425" s="66"/>
      <c r="S3425" s="66"/>
      <c r="T3425" s="66"/>
      <c r="U3425" s="66"/>
      <c r="V3425" s="66"/>
      <c r="W3425" s="24"/>
      <c r="X3425" s="24"/>
      <c r="Y3425" s="24"/>
      <c r="Z3425" s="24"/>
      <c r="AA3425" s="28"/>
      <c r="AB3425" s="28">
        <v>0.6</v>
      </c>
      <c r="AC3425" s="28"/>
      <c r="AD3425" s="28">
        <v>30</v>
      </c>
      <c r="AE3425" s="28">
        <v>30.000965749999999</v>
      </c>
      <c r="AF3425" t="s">
        <v>661</v>
      </c>
    </row>
    <row r="3426" spans="1:32" ht="18" customHeight="1">
      <c r="A3426" s="22">
        <v>46196</v>
      </c>
      <c r="B3426" s="23" t="s">
        <v>416</v>
      </c>
      <c r="C3426" s="24">
        <v>650</v>
      </c>
      <c r="D3426" s="25">
        <v>1132</v>
      </c>
      <c r="E3426" s="26">
        <v>-1233</v>
      </c>
      <c r="F3426" s="24">
        <v>3</v>
      </c>
      <c r="G3426" s="24">
        <v>1</v>
      </c>
      <c r="H3426" s="23" t="s">
        <v>379</v>
      </c>
      <c r="I3426" s="23" t="s">
        <v>1290</v>
      </c>
      <c r="J3426" s="23" t="s">
        <v>4706</v>
      </c>
      <c r="K3426" s="23" t="s">
        <v>154</v>
      </c>
      <c r="L3426" s="27">
        <v>0.63690000000000002</v>
      </c>
      <c r="M3426" s="25">
        <v>-584</v>
      </c>
      <c r="N3426" s="25">
        <v>499</v>
      </c>
      <c r="O3426" s="24">
        <v>0</v>
      </c>
      <c r="P3426" s="24">
        <v>0</v>
      </c>
      <c r="Q3426" s="24">
        <v>0</v>
      </c>
      <c r="R3426" s="66"/>
      <c r="S3426" s="66"/>
      <c r="T3426" s="66"/>
      <c r="U3426" s="66"/>
      <c r="V3426" s="66"/>
      <c r="W3426" s="24"/>
      <c r="X3426" s="24"/>
      <c r="Y3426" s="24"/>
      <c r="Z3426" s="24"/>
      <c r="AA3426" s="28"/>
      <c r="AB3426" s="28">
        <v>0.5</v>
      </c>
      <c r="AC3426" s="28"/>
      <c r="AD3426" s="28">
        <v>30</v>
      </c>
      <c r="AE3426" s="28">
        <v>30.000965740000002</v>
      </c>
      <c r="AF3426" t="s">
        <v>661</v>
      </c>
    </row>
    <row r="3427" spans="1:32" ht="18" customHeight="1">
      <c r="A3427" s="22">
        <v>46196</v>
      </c>
      <c r="B3427" s="23" t="s">
        <v>416</v>
      </c>
      <c r="C3427" s="24">
        <v>638</v>
      </c>
      <c r="D3427" s="25">
        <v>4584</v>
      </c>
      <c r="E3427" s="26">
        <v>-1237</v>
      </c>
      <c r="F3427" s="24">
        <v>40</v>
      </c>
      <c r="G3427" s="24">
        <v>12</v>
      </c>
      <c r="H3427" s="23" t="s">
        <v>1994</v>
      </c>
      <c r="I3427" s="23" t="s">
        <v>4707</v>
      </c>
      <c r="J3427" s="23" t="s">
        <v>3485</v>
      </c>
      <c r="K3427" s="23" t="s">
        <v>154</v>
      </c>
      <c r="L3427" s="27">
        <v>0.91</v>
      </c>
      <c r="M3427" s="25">
        <v>-1211</v>
      </c>
      <c r="N3427" s="25">
        <v>-557</v>
      </c>
      <c r="O3427" s="24">
        <v>0</v>
      </c>
      <c r="P3427" s="24">
        <v>8</v>
      </c>
      <c r="Q3427" s="24">
        <v>0</v>
      </c>
      <c r="R3427" s="66"/>
      <c r="S3427" s="66"/>
      <c r="T3427" s="66"/>
      <c r="U3427" s="66"/>
      <c r="V3427" s="66"/>
      <c r="W3427" s="24"/>
      <c r="X3427" s="24"/>
      <c r="Y3427" s="24"/>
      <c r="Z3427" s="24"/>
      <c r="AA3427" s="28"/>
      <c r="AB3427" s="28">
        <v>0.6</v>
      </c>
      <c r="AC3427" s="28"/>
      <c r="AD3427" s="28">
        <v>30</v>
      </c>
      <c r="AE3427" s="28">
        <v>30.000965730000001</v>
      </c>
      <c r="AF3427" t="s">
        <v>661</v>
      </c>
    </row>
    <row r="3428" spans="1:32" ht="18" customHeight="1">
      <c r="A3428" s="22">
        <v>46196</v>
      </c>
      <c r="B3428" s="23" t="s">
        <v>18</v>
      </c>
      <c r="C3428" s="24">
        <v>758</v>
      </c>
      <c r="D3428" s="25">
        <v>1295</v>
      </c>
      <c r="E3428" s="26">
        <v>-1279</v>
      </c>
      <c r="F3428" s="24">
        <v>7</v>
      </c>
      <c r="G3428" s="24">
        <v>4</v>
      </c>
      <c r="H3428" s="23" t="s">
        <v>2316</v>
      </c>
      <c r="I3428" s="23" t="s">
        <v>2524</v>
      </c>
      <c r="J3428" s="23" t="s">
        <v>4708</v>
      </c>
      <c r="K3428" s="23" t="s">
        <v>154</v>
      </c>
      <c r="L3428" s="27">
        <v>0.67079999999999995</v>
      </c>
      <c r="M3428" s="25">
        <v>284</v>
      </c>
      <c r="N3428" s="25">
        <v>2578</v>
      </c>
      <c r="O3428" s="24">
        <v>0</v>
      </c>
      <c r="P3428" s="24">
        <v>8</v>
      </c>
      <c r="Q3428" s="24">
        <v>0</v>
      </c>
      <c r="R3428" s="66"/>
      <c r="S3428" s="66"/>
      <c r="T3428" s="66"/>
      <c r="U3428" s="66"/>
      <c r="V3428" s="66"/>
      <c r="W3428" s="24"/>
      <c r="X3428" s="24"/>
      <c r="Y3428" s="24"/>
      <c r="Z3428" s="24"/>
      <c r="AA3428" s="28"/>
      <c r="AB3428" s="28">
        <v>0.5</v>
      </c>
      <c r="AC3428" s="28"/>
      <c r="AD3428" s="28">
        <v>30</v>
      </c>
      <c r="AE3428" s="28">
        <v>30.00096572</v>
      </c>
      <c r="AF3428" t="s">
        <v>661</v>
      </c>
    </row>
    <row r="3429" spans="1:32" ht="18" customHeight="1">
      <c r="A3429" s="22">
        <v>46196</v>
      </c>
      <c r="B3429" s="23" t="s">
        <v>24</v>
      </c>
      <c r="C3429" s="24">
        <v>633</v>
      </c>
      <c r="D3429" s="25">
        <v>1777</v>
      </c>
      <c r="E3429" s="26">
        <v>-1304</v>
      </c>
      <c r="F3429" s="24">
        <v>0</v>
      </c>
      <c r="G3429" s="24">
        <v>5</v>
      </c>
      <c r="H3429" s="23" t="s">
        <v>826</v>
      </c>
      <c r="I3429" s="23" t="s">
        <v>214</v>
      </c>
      <c r="J3429" s="23" t="s">
        <v>826</v>
      </c>
      <c r="K3429" s="23" t="s">
        <v>154</v>
      </c>
      <c r="L3429" s="27">
        <v>0.75539999999999996</v>
      </c>
      <c r="M3429" s="25">
        <v>-577</v>
      </c>
      <c r="N3429" s="25">
        <v>-3617</v>
      </c>
      <c r="O3429" s="24">
        <v>0</v>
      </c>
      <c r="P3429" s="24">
        <v>3</v>
      </c>
      <c r="Q3429" s="24">
        <v>0</v>
      </c>
      <c r="R3429" s="66"/>
      <c r="S3429" s="66"/>
      <c r="T3429" s="66"/>
      <c r="U3429" s="66"/>
      <c r="V3429" s="66"/>
      <c r="W3429" s="24"/>
      <c r="X3429" s="24"/>
      <c r="Y3429" s="24"/>
      <c r="Z3429" s="24"/>
      <c r="AA3429" s="28"/>
      <c r="AB3429" s="28">
        <v>0.5</v>
      </c>
      <c r="AC3429" s="28"/>
      <c r="AD3429" s="28">
        <v>30</v>
      </c>
      <c r="AE3429" s="28">
        <v>30.000965709999999</v>
      </c>
      <c r="AF3429" t="s">
        <v>661</v>
      </c>
    </row>
    <row r="3430" spans="1:32" ht="18" customHeight="1">
      <c r="A3430" s="22">
        <v>46196</v>
      </c>
      <c r="B3430" s="23" t="s">
        <v>166</v>
      </c>
      <c r="C3430" s="24">
        <v>652</v>
      </c>
      <c r="D3430" s="25">
        <v>1015</v>
      </c>
      <c r="E3430" s="26">
        <v>-1307</v>
      </c>
      <c r="F3430" s="24">
        <v>2</v>
      </c>
      <c r="G3430" s="24">
        <v>1</v>
      </c>
      <c r="H3430" s="23" t="s">
        <v>3713</v>
      </c>
      <c r="I3430" s="23" t="s">
        <v>4504</v>
      </c>
      <c r="J3430" s="23" t="s">
        <v>4709</v>
      </c>
      <c r="K3430" s="23" t="s">
        <v>154</v>
      </c>
      <c r="L3430" s="27">
        <v>0.57079999999999997</v>
      </c>
      <c r="M3430" s="25">
        <v>2141</v>
      </c>
      <c r="N3430" s="25">
        <v>-1853</v>
      </c>
      <c r="O3430" s="24">
        <v>0</v>
      </c>
      <c r="P3430" s="24">
        <v>2</v>
      </c>
      <c r="Q3430" s="24">
        <v>0</v>
      </c>
      <c r="R3430" s="66"/>
      <c r="S3430" s="66"/>
      <c r="T3430" s="66"/>
      <c r="U3430" s="66"/>
      <c r="V3430" s="66"/>
      <c r="W3430" s="24"/>
      <c r="X3430" s="24"/>
      <c r="Y3430" s="24"/>
      <c r="Z3430" s="24"/>
      <c r="AA3430" s="28"/>
      <c r="AB3430" s="28">
        <v>0.5</v>
      </c>
      <c r="AC3430" s="28"/>
      <c r="AD3430" s="28">
        <v>30</v>
      </c>
      <c r="AE3430" s="28">
        <v>30.000965699999998</v>
      </c>
      <c r="AF3430" t="s">
        <v>661</v>
      </c>
    </row>
    <row r="3431" spans="1:32" ht="18" customHeight="1">
      <c r="A3431" s="22">
        <v>46196</v>
      </c>
      <c r="B3431" s="23" t="s">
        <v>9</v>
      </c>
      <c r="C3431" s="24">
        <v>528</v>
      </c>
      <c r="D3431" s="25">
        <v>3868</v>
      </c>
      <c r="E3431" s="26">
        <v>-1308</v>
      </c>
      <c r="F3431" s="24">
        <v>9</v>
      </c>
      <c r="G3431" s="24">
        <v>12</v>
      </c>
      <c r="H3431" s="23" t="s">
        <v>3276</v>
      </c>
      <c r="I3431" s="23" t="s">
        <v>4329</v>
      </c>
      <c r="J3431" s="23" t="s">
        <v>4710</v>
      </c>
      <c r="K3431" s="23" t="s">
        <v>154</v>
      </c>
      <c r="L3431" s="27">
        <v>0.88729999999999998</v>
      </c>
      <c r="M3431" s="25">
        <v>419</v>
      </c>
      <c r="N3431" s="25">
        <v>-244</v>
      </c>
      <c r="O3431" s="24">
        <v>0</v>
      </c>
      <c r="P3431" s="24">
        <v>8</v>
      </c>
      <c r="Q3431" s="24">
        <v>1</v>
      </c>
      <c r="R3431" s="66">
        <v>644.99833955998338</v>
      </c>
      <c r="S3431" s="66">
        <v>5.9969146628171819</v>
      </c>
      <c r="T3431" s="66">
        <v>429.77777777777783</v>
      </c>
      <c r="U3431" s="66">
        <v>322.33333333333331</v>
      </c>
      <c r="V3431" s="66">
        <v>184.1904761904762</v>
      </c>
      <c r="W3431" s="24">
        <v>0</v>
      </c>
      <c r="X3431" s="24">
        <v>3</v>
      </c>
      <c r="Y3431" s="24">
        <v>0</v>
      </c>
      <c r="Z3431" s="24">
        <v>1</v>
      </c>
      <c r="AA3431" s="28">
        <v>1</v>
      </c>
      <c r="AB3431" s="28">
        <v>0.6</v>
      </c>
      <c r="AC3431" s="28">
        <v>0.6</v>
      </c>
      <c r="AD3431" s="28">
        <v>16</v>
      </c>
      <c r="AE3431" s="28">
        <v>16.000965690000001</v>
      </c>
      <c r="AF3431" t="s">
        <v>2062</v>
      </c>
    </row>
    <row r="3432" spans="1:32" ht="18" customHeight="1">
      <c r="A3432" s="22">
        <v>46196</v>
      </c>
      <c r="B3432" s="23" t="s">
        <v>485</v>
      </c>
      <c r="C3432" s="24">
        <v>713</v>
      </c>
      <c r="D3432" s="25">
        <v>1660</v>
      </c>
      <c r="E3432" s="26">
        <v>-1314</v>
      </c>
      <c r="F3432" s="24">
        <v>10</v>
      </c>
      <c r="G3432" s="24">
        <v>5</v>
      </c>
      <c r="H3432" s="23" t="s">
        <v>1190</v>
      </c>
      <c r="I3432" s="23" t="s">
        <v>492</v>
      </c>
      <c r="J3432" s="23" t="s">
        <v>509</v>
      </c>
      <c r="K3432" s="23" t="s">
        <v>154</v>
      </c>
      <c r="L3432" s="27">
        <v>0.73609999999999998</v>
      </c>
      <c r="M3432" s="25">
        <v>-941</v>
      </c>
      <c r="N3432" s="25">
        <v>-228</v>
      </c>
      <c r="O3432" s="24">
        <v>0</v>
      </c>
      <c r="P3432" s="24">
        <v>3</v>
      </c>
      <c r="Q3432" s="24">
        <v>0</v>
      </c>
      <c r="R3432" s="66"/>
      <c r="S3432" s="66"/>
      <c r="T3432" s="66"/>
      <c r="U3432" s="66"/>
      <c r="V3432" s="66"/>
      <c r="W3432" s="24"/>
      <c r="X3432" s="24"/>
      <c r="Y3432" s="24"/>
      <c r="Z3432" s="24"/>
      <c r="AA3432" s="28"/>
      <c r="AB3432" s="28">
        <v>0.5</v>
      </c>
      <c r="AC3432" s="28"/>
      <c r="AD3432" s="28">
        <v>30</v>
      </c>
      <c r="AE3432" s="28">
        <v>30.00096568</v>
      </c>
      <c r="AF3432" t="s">
        <v>661</v>
      </c>
    </row>
    <row r="3433" spans="1:32" ht="18" customHeight="1">
      <c r="A3433" s="22">
        <v>46196</v>
      </c>
      <c r="B3433" s="23" t="s">
        <v>44</v>
      </c>
      <c r="C3433" s="24">
        <v>571</v>
      </c>
      <c r="D3433" s="25">
        <v>2456</v>
      </c>
      <c r="E3433" s="26">
        <v>-1314</v>
      </c>
      <c r="F3433" s="24">
        <v>4</v>
      </c>
      <c r="G3433" s="24">
        <v>8</v>
      </c>
      <c r="H3433" s="23" t="s">
        <v>2942</v>
      </c>
      <c r="I3433" s="23" t="s">
        <v>2941</v>
      </c>
      <c r="J3433" s="23" t="s">
        <v>1128</v>
      </c>
      <c r="K3433" s="23" t="s">
        <v>154</v>
      </c>
      <c r="L3433" s="27">
        <v>0.82169999999999999</v>
      </c>
      <c r="M3433" s="25">
        <v>564</v>
      </c>
      <c r="N3433" s="25">
        <v>-811</v>
      </c>
      <c r="O3433" s="24">
        <v>0</v>
      </c>
      <c r="P3433" s="24">
        <v>1</v>
      </c>
      <c r="Q3433" s="24">
        <v>1</v>
      </c>
      <c r="R3433" s="66">
        <v>395.97955583229549</v>
      </c>
      <c r="S3433" s="66">
        <v>6.2023404083016853</v>
      </c>
      <c r="T3433" s="66">
        <v>614</v>
      </c>
      <c r="U3433" s="66">
        <v>307</v>
      </c>
      <c r="V3433" s="66">
        <v>204.66666666666671</v>
      </c>
      <c r="W3433" s="24">
        <v>0</v>
      </c>
      <c r="X3433" s="24">
        <v>5</v>
      </c>
      <c r="Y3433" s="24">
        <v>0</v>
      </c>
      <c r="Z3433" s="24">
        <v>0</v>
      </c>
      <c r="AA3433" s="28">
        <v>1.25</v>
      </c>
      <c r="AB3433" s="28">
        <v>0.5</v>
      </c>
      <c r="AC3433" s="28">
        <v>0.625</v>
      </c>
      <c r="AD3433" s="28">
        <v>16.2</v>
      </c>
      <c r="AE3433" s="28">
        <v>16.200965669999999</v>
      </c>
      <c r="AF3433" t="s">
        <v>626</v>
      </c>
    </row>
    <row r="3434" spans="1:32" ht="18" customHeight="1">
      <c r="A3434" s="22">
        <v>46196</v>
      </c>
      <c r="B3434" s="23" t="s">
        <v>24</v>
      </c>
      <c r="C3434" s="24">
        <v>632</v>
      </c>
      <c r="D3434" s="25">
        <v>1920</v>
      </c>
      <c r="E3434" s="26">
        <v>-1317</v>
      </c>
      <c r="F3434" s="24">
        <v>6</v>
      </c>
      <c r="G3434" s="24">
        <v>9</v>
      </c>
      <c r="H3434" s="23" t="s">
        <v>1477</v>
      </c>
      <c r="I3434" s="23" t="s">
        <v>2257</v>
      </c>
      <c r="J3434" s="23" t="s">
        <v>1570</v>
      </c>
      <c r="K3434" s="23" t="s">
        <v>154</v>
      </c>
      <c r="L3434" s="27">
        <v>0.77139999999999997</v>
      </c>
      <c r="M3434" s="25">
        <v>332</v>
      </c>
      <c r="N3434" s="25">
        <v>-4241</v>
      </c>
      <c r="O3434" s="24">
        <v>0</v>
      </c>
      <c r="P3434" s="24">
        <v>2</v>
      </c>
      <c r="Q3434" s="24">
        <v>0</v>
      </c>
      <c r="R3434" s="66"/>
      <c r="S3434" s="66"/>
      <c r="T3434" s="66"/>
      <c r="U3434" s="66"/>
      <c r="V3434" s="66"/>
      <c r="W3434" s="24"/>
      <c r="X3434" s="24"/>
      <c r="Y3434" s="24"/>
      <c r="Z3434" s="24"/>
      <c r="AA3434" s="28"/>
      <c r="AB3434" s="28">
        <v>0.5</v>
      </c>
      <c r="AC3434" s="28"/>
      <c r="AD3434" s="28">
        <v>30</v>
      </c>
      <c r="AE3434" s="28">
        <v>30.000965659999999</v>
      </c>
      <c r="AF3434" t="s">
        <v>661</v>
      </c>
    </row>
    <row r="3435" spans="1:32" ht="18" customHeight="1">
      <c r="A3435" s="22">
        <v>46196</v>
      </c>
      <c r="B3435" s="23" t="s">
        <v>289</v>
      </c>
      <c r="C3435" s="24">
        <v>722</v>
      </c>
      <c r="D3435" s="25">
        <v>1325</v>
      </c>
      <c r="E3435" s="26">
        <v>-1388</v>
      </c>
      <c r="F3435" s="24">
        <v>4</v>
      </c>
      <c r="G3435" s="24">
        <v>3</v>
      </c>
      <c r="H3435" s="23" t="s">
        <v>2730</v>
      </c>
      <c r="I3435" s="23" t="s">
        <v>3187</v>
      </c>
      <c r="J3435" s="23" t="s">
        <v>4711</v>
      </c>
      <c r="K3435" s="23" t="s">
        <v>154</v>
      </c>
      <c r="L3435" s="27">
        <v>0.65080000000000005</v>
      </c>
      <c r="M3435" s="25">
        <v>-387</v>
      </c>
      <c r="N3435" s="25">
        <v>-2828</v>
      </c>
      <c r="O3435" s="24">
        <v>0</v>
      </c>
      <c r="P3435" s="24">
        <v>2</v>
      </c>
      <c r="Q3435" s="24">
        <v>0</v>
      </c>
      <c r="R3435" s="66"/>
      <c r="S3435" s="66"/>
      <c r="T3435" s="66"/>
      <c r="U3435" s="66"/>
      <c r="V3435" s="66"/>
      <c r="W3435" s="24"/>
      <c r="X3435" s="24"/>
      <c r="Y3435" s="24"/>
      <c r="Z3435" s="24"/>
      <c r="AA3435" s="28"/>
      <c r="AB3435" s="28">
        <v>0.5</v>
      </c>
      <c r="AC3435" s="28"/>
      <c r="AD3435" s="28">
        <v>30</v>
      </c>
      <c r="AE3435" s="28">
        <v>30.000965650000001</v>
      </c>
      <c r="AF3435" t="s">
        <v>661</v>
      </c>
    </row>
    <row r="3436" spans="1:32" ht="18" customHeight="1">
      <c r="A3436" s="22">
        <v>46196</v>
      </c>
      <c r="B3436" s="23" t="s">
        <v>20</v>
      </c>
      <c r="C3436" s="24">
        <v>682</v>
      </c>
      <c r="D3436" s="25">
        <v>1783</v>
      </c>
      <c r="E3436" s="26">
        <v>-1420</v>
      </c>
      <c r="F3436" s="24">
        <v>10</v>
      </c>
      <c r="G3436" s="24">
        <v>4</v>
      </c>
      <c r="H3436" s="23" t="s">
        <v>2960</v>
      </c>
      <c r="I3436" s="23" t="s">
        <v>310</v>
      </c>
      <c r="J3436" s="23" t="s">
        <v>2752</v>
      </c>
      <c r="K3436" s="23" t="s">
        <v>154</v>
      </c>
      <c r="L3436" s="27">
        <v>0.73450000000000004</v>
      </c>
      <c r="M3436" s="25">
        <v>-2290</v>
      </c>
      <c r="N3436" s="25">
        <v>-815</v>
      </c>
      <c r="O3436" s="24">
        <v>0</v>
      </c>
      <c r="P3436" s="24">
        <v>2</v>
      </c>
      <c r="Q3436" s="24">
        <v>0</v>
      </c>
      <c r="R3436" s="66"/>
      <c r="S3436" s="66"/>
      <c r="T3436" s="66"/>
      <c r="U3436" s="66"/>
      <c r="V3436" s="66"/>
      <c r="W3436" s="24"/>
      <c r="X3436" s="24"/>
      <c r="Y3436" s="24"/>
      <c r="Z3436" s="24"/>
      <c r="AA3436" s="28"/>
      <c r="AB3436" s="28">
        <v>0.5</v>
      </c>
      <c r="AC3436" s="28"/>
      <c r="AD3436" s="28">
        <v>30</v>
      </c>
      <c r="AE3436" s="28">
        <v>30.00096564</v>
      </c>
      <c r="AF3436" t="s">
        <v>661</v>
      </c>
    </row>
    <row r="3437" spans="1:32" ht="18" customHeight="1">
      <c r="A3437" s="22">
        <v>46196</v>
      </c>
      <c r="B3437" s="23" t="s">
        <v>38</v>
      </c>
      <c r="C3437" s="24">
        <v>707</v>
      </c>
      <c r="D3437" s="25">
        <v>1610</v>
      </c>
      <c r="E3437" s="26">
        <v>-1451</v>
      </c>
      <c r="F3437" s="24">
        <v>4</v>
      </c>
      <c r="G3437" s="24">
        <v>9</v>
      </c>
      <c r="H3437" s="23" t="s">
        <v>2202</v>
      </c>
      <c r="I3437" s="23" t="s">
        <v>2095</v>
      </c>
      <c r="J3437" s="23" t="s">
        <v>3189</v>
      </c>
      <c r="K3437" s="23" t="s">
        <v>154</v>
      </c>
      <c r="L3437" s="27">
        <v>0.6996</v>
      </c>
      <c r="M3437" s="25">
        <v>-1885</v>
      </c>
      <c r="N3437" s="25">
        <v>-2669</v>
      </c>
      <c r="O3437" s="24">
        <v>0</v>
      </c>
      <c r="P3437" s="24">
        <v>7</v>
      </c>
      <c r="Q3437" s="24">
        <v>0</v>
      </c>
      <c r="R3437" s="66"/>
      <c r="S3437" s="66"/>
      <c r="T3437" s="66"/>
      <c r="U3437" s="66"/>
      <c r="V3437" s="66"/>
      <c r="W3437" s="24"/>
      <c r="X3437" s="24"/>
      <c r="Y3437" s="24"/>
      <c r="Z3437" s="24"/>
      <c r="AA3437" s="28"/>
      <c r="AB3437" s="28">
        <v>0.5</v>
      </c>
      <c r="AC3437" s="28"/>
      <c r="AD3437" s="28">
        <v>30</v>
      </c>
      <c r="AE3437" s="28">
        <v>30.00096563</v>
      </c>
      <c r="AF3437" t="s">
        <v>661</v>
      </c>
    </row>
    <row r="3438" spans="1:32" ht="18" customHeight="1">
      <c r="A3438" s="22">
        <v>46196</v>
      </c>
      <c r="B3438" s="23" t="s">
        <v>26</v>
      </c>
      <c r="C3438" s="24">
        <v>725</v>
      </c>
      <c r="D3438" s="25">
        <v>2353</v>
      </c>
      <c r="E3438" s="26">
        <v>-1546</v>
      </c>
      <c r="F3438" s="24">
        <v>14</v>
      </c>
      <c r="G3438" s="24">
        <v>13</v>
      </c>
      <c r="H3438" s="23" t="s">
        <v>3107</v>
      </c>
      <c r="I3438" s="23" t="s">
        <v>910</v>
      </c>
      <c r="J3438" s="23" t="s">
        <v>577</v>
      </c>
      <c r="K3438" s="23" t="s">
        <v>154</v>
      </c>
      <c r="L3438" s="27">
        <v>0.78100000000000003</v>
      </c>
      <c r="M3438" s="25">
        <v>-3835</v>
      </c>
      <c r="N3438" s="25">
        <v>-1524</v>
      </c>
      <c r="O3438" s="24">
        <v>0</v>
      </c>
      <c r="P3438" s="24">
        <v>5</v>
      </c>
      <c r="Q3438" s="24">
        <v>0</v>
      </c>
      <c r="R3438" s="66"/>
      <c r="S3438" s="66"/>
      <c r="T3438" s="66"/>
      <c r="U3438" s="66"/>
      <c r="V3438" s="66"/>
      <c r="W3438" s="24"/>
      <c r="X3438" s="24"/>
      <c r="Y3438" s="24"/>
      <c r="Z3438" s="24"/>
      <c r="AA3438" s="28"/>
      <c r="AB3438" s="28">
        <v>0.5</v>
      </c>
      <c r="AC3438" s="28"/>
      <c r="AD3438" s="28">
        <v>30</v>
      </c>
      <c r="AE3438" s="28">
        <v>30.000965619999999</v>
      </c>
      <c r="AF3438" t="s">
        <v>661</v>
      </c>
    </row>
    <row r="3439" spans="1:32" ht="18" customHeight="1">
      <c r="A3439" s="22">
        <v>46196</v>
      </c>
      <c r="B3439" s="23" t="s">
        <v>18</v>
      </c>
      <c r="C3439" s="24">
        <v>756</v>
      </c>
      <c r="D3439" s="25">
        <v>2012</v>
      </c>
      <c r="E3439" s="26">
        <v>-1589</v>
      </c>
      <c r="F3439" s="24">
        <v>11</v>
      </c>
      <c r="G3439" s="24">
        <v>6</v>
      </c>
      <c r="H3439" s="23" t="s">
        <v>1902</v>
      </c>
      <c r="I3439" s="23" t="s">
        <v>511</v>
      </c>
      <c r="J3439" s="23" t="s">
        <v>4375</v>
      </c>
      <c r="K3439" s="23" t="s">
        <v>154</v>
      </c>
      <c r="L3439" s="27">
        <v>0.73670000000000002</v>
      </c>
      <c r="M3439" s="25">
        <v>-1400</v>
      </c>
      <c r="N3439" s="25">
        <v>-311</v>
      </c>
      <c r="O3439" s="24">
        <v>0</v>
      </c>
      <c r="P3439" s="24">
        <v>6</v>
      </c>
      <c r="Q3439" s="24">
        <v>0</v>
      </c>
      <c r="R3439" s="66"/>
      <c r="S3439" s="66"/>
      <c r="T3439" s="66"/>
      <c r="U3439" s="66"/>
      <c r="V3439" s="66"/>
      <c r="W3439" s="24"/>
      <c r="X3439" s="24"/>
      <c r="Y3439" s="24"/>
      <c r="Z3439" s="24"/>
      <c r="AA3439" s="28"/>
      <c r="AB3439" s="28">
        <v>0.5</v>
      </c>
      <c r="AC3439" s="28"/>
      <c r="AD3439" s="28">
        <v>40</v>
      </c>
      <c r="AE3439" s="28">
        <v>40.000965610000002</v>
      </c>
      <c r="AF3439" t="s">
        <v>664</v>
      </c>
    </row>
    <row r="3440" spans="1:32" ht="18" customHeight="1">
      <c r="A3440" s="22">
        <v>46196</v>
      </c>
      <c r="B3440" s="23" t="s">
        <v>297</v>
      </c>
      <c r="C3440" s="24">
        <v>736</v>
      </c>
      <c r="D3440" s="25">
        <v>2112</v>
      </c>
      <c r="E3440" s="26">
        <v>-1643</v>
      </c>
      <c r="F3440" s="24">
        <v>9</v>
      </c>
      <c r="G3440" s="24">
        <v>4</v>
      </c>
      <c r="H3440" s="23" t="s">
        <v>1753</v>
      </c>
      <c r="I3440" s="23" t="s">
        <v>2162</v>
      </c>
      <c r="J3440" s="23" t="s">
        <v>4712</v>
      </c>
      <c r="K3440" s="23" t="s">
        <v>154</v>
      </c>
      <c r="L3440" s="27">
        <v>0.74070000000000003</v>
      </c>
      <c r="M3440" s="25">
        <v>-567</v>
      </c>
      <c r="N3440" s="25">
        <v>-735</v>
      </c>
      <c r="O3440" s="24">
        <v>0</v>
      </c>
      <c r="P3440" s="24">
        <v>6</v>
      </c>
      <c r="Q3440" s="24">
        <v>0</v>
      </c>
      <c r="R3440" s="66"/>
      <c r="S3440" s="66"/>
      <c r="T3440" s="66"/>
      <c r="U3440" s="66"/>
      <c r="V3440" s="66"/>
      <c r="W3440" s="24"/>
      <c r="X3440" s="24"/>
      <c r="Y3440" s="24"/>
      <c r="Z3440" s="24"/>
      <c r="AA3440" s="28"/>
      <c r="AB3440" s="28">
        <v>0.5</v>
      </c>
      <c r="AC3440" s="28"/>
      <c r="AD3440" s="28">
        <v>40</v>
      </c>
      <c r="AE3440" s="28">
        <v>40.000965600000001</v>
      </c>
      <c r="AF3440" t="s">
        <v>664</v>
      </c>
    </row>
    <row r="3441" spans="1:32" ht="18" customHeight="1">
      <c r="A3441" s="22">
        <v>46196</v>
      </c>
      <c r="B3441" s="23" t="s">
        <v>22</v>
      </c>
      <c r="C3441" s="24">
        <v>677</v>
      </c>
      <c r="D3441" s="25">
        <v>3663</v>
      </c>
      <c r="E3441" s="26">
        <v>-1633</v>
      </c>
      <c r="F3441" s="24">
        <v>30</v>
      </c>
      <c r="G3441" s="24">
        <v>8</v>
      </c>
      <c r="H3441" s="23" t="s">
        <v>1818</v>
      </c>
      <c r="I3441" s="23" t="s">
        <v>1226</v>
      </c>
      <c r="J3441" s="23" t="s">
        <v>4713</v>
      </c>
      <c r="K3441" s="23" t="s">
        <v>154</v>
      </c>
      <c r="L3441" s="27">
        <v>0.85140000000000005</v>
      </c>
      <c r="M3441" s="25">
        <v>3085</v>
      </c>
      <c r="N3441" s="25">
        <v>-983</v>
      </c>
      <c r="O3441" s="24">
        <v>0</v>
      </c>
      <c r="P3441" s="24">
        <v>7</v>
      </c>
      <c r="Q3441" s="24">
        <v>0</v>
      </c>
      <c r="R3441" s="66"/>
      <c r="S3441" s="66"/>
      <c r="T3441" s="66"/>
      <c r="U3441" s="66"/>
      <c r="V3441" s="66"/>
      <c r="W3441" s="24"/>
      <c r="X3441" s="24"/>
      <c r="Y3441" s="24"/>
      <c r="Z3441" s="24"/>
      <c r="AA3441" s="28"/>
      <c r="AB3441" s="28">
        <v>0.6</v>
      </c>
      <c r="AC3441" s="28"/>
      <c r="AD3441" s="28">
        <v>30</v>
      </c>
      <c r="AE3441" s="28">
        <v>30.00096559</v>
      </c>
      <c r="AF3441" t="s">
        <v>661</v>
      </c>
    </row>
    <row r="3442" spans="1:32" ht="18" customHeight="1">
      <c r="A3442" s="22">
        <v>46196</v>
      </c>
      <c r="B3442" s="23" t="s">
        <v>22</v>
      </c>
      <c r="C3442" s="24">
        <v>676</v>
      </c>
      <c r="D3442" s="25">
        <v>3993</v>
      </c>
      <c r="E3442" s="26">
        <v>-1946</v>
      </c>
      <c r="F3442" s="24">
        <v>29</v>
      </c>
      <c r="G3442" s="24">
        <v>10</v>
      </c>
      <c r="H3442" s="23" t="s">
        <v>1258</v>
      </c>
      <c r="I3442" s="23" t="s">
        <v>900</v>
      </c>
      <c r="J3442" s="23" t="s">
        <v>369</v>
      </c>
      <c r="K3442" s="23" t="s">
        <v>154</v>
      </c>
      <c r="L3442" s="27">
        <v>0.83750000000000002</v>
      </c>
      <c r="M3442" s="25">
        <v>-2096</v>
      </c>
      <c r="N3442" s="25">
        <v>4967</v>
      </c>
      <c r="O3442" s="24">
        <v>0</v>
      </c>
      <c r="P3442" s="24">
        <v>6</v>
      </c>
      <c r="Q3442" s="24">
        <v>0</v>
      </c>
      <c r="R3442" s="66"/>
      <c r="S3442" s="66"/>
      <c r="T3442" s="66"/>
      <c r="U3442" s="66"/>
      <c r="V3442" s="66"/>
      <c r="W3442" s="24"/>
      <c r="X3442" s="24"/>
      <c r="Y3442" s="24"/>
      <c r="Z3442" s="24"/>
      <c r="AA3442" s="28"/>
      <c r="AB3442" s="28">
        <v>0.6</v>
      </c>
      <c r="AC3442" s="28"/>
      <c r="AD3442" s="28">
        <v>40</v>
      </c>
      <c r="AE3442" s="28">
        <v>40.000965579999999</v>
      </c>
      <c r="AF3442" t="s">
        <v>664</v>
      </c>
    </row>
    <row r="3443" spans="1:32" ht="18" customHeight="1">
      <c r="A3443" s="22">
        <v>46196</v>
      </c>
      <c r="B3443" s="23" t="s">
        <v>330</v>
      </c>
      <c r="C3443" s="24">
        <v>657</v>
      </c>
      <c r="D3443" s="25">
        <v>2708</v>
      </c>
      <c r="E3443" s="26">
        <v>-2622</v>
      </c>
      <c r="F3443" s="24">
        <v>9</v>
      </c>
      <c r="G3443" s="24">
        <v>8</v>
      </c>
      <c r="H3443" s="23" t="s">
        <v>906</v>
      </c>
      <c r="I3443" s="23" t="s">
        <v>2952</v>
      </c>
      <c r="J3443" s="23" t="s">
        <v>4714</v>
      </c>
      <c r="K3443" s="23" t="s">
        <v>154</v>
      </c>
      <c r="L3443" s="27">
        <v>0.67730000000000001</v>
      </c>
      <c r="M3443" s="25">
        <v>0</v>
      </c>
      <c r="N3443" s="25">
        <v>4277</v>
      </c>
      <c r="O3443" s="24">
        <v>0</v>
      </c>
      <c r="P3443" s="24">
        <v>7</v>
      </c>
      <c r="Q3443" s="24">
        <v>0</v>
      </c>
      <c r="R3443" s="66"/>
      <c r="S3443" s="66"/>
      <c r="T3443" s="66"/>
      <c r="U3443" s="66"/>
      <c r="V3443" s="66"/>
      <c r="W3443" s="24"/>
      <c r="X3443" s="24"/>
      <c r="Y3443" s="24"/>
      <c r="Z3443" s="24"/>
      <c r="AA3443" s="28"/>
      <c r="AB3443" s="28">
        <v>0.5</v>
      </c>
      <c r="AC3443" s="28"/>
      <c r="AD3443" s="28">
        <v>30</v>
      </c>
      <c r="AE3443" s="28">
        <v>30.000965570000002</v>
      </c>
      <c r="AF3443" t="s">
        <v>661</v>
      </c>
    </row>
    <row r="3444" spans="1:32" ht="18" customHeight="1">
      <c r="A3444" s="22">
        <v>46196</v>
      </c>
      <c r="B3444" s="23" t="s">
        <v>22</v>
      </c>
      <c r="C3444" s="24">
        <v>675</v>
      </c>
      <c r="D3444" s="25">
        <v>5662</v>
      </c>
      <c r="E3444" s="26">
        <v>-4014</v>
      </c>
      <c r="F3444" s="24">
        <v>39</v>
      </c>
      <c r="G3444" s="24">
        <v>9</v>
      </c>
      <c r="H3444" s="23" t="s">
        <v>869</v>
      </c>
      <c r="I3444" s="23" t="s">
        <v>1601</v>
      </c>
      <c r="J3444" s="23" t="s">
        <v>4715</v>
      </c>
      <c r="K3444" s="23" t="s">
        <v>154</v>
      </c>
      <c r="L3444" s="27">
        <v>0.76370000000000005</v>
      </c>
      <c r="M3444" s="25">
        <v>392</v>
      </c>
      <c r="N3444" s="25">
        <v>499</v>
      </c>
      <c r="O3444" s="24">
        <v>0</v>
      </c>
      <c r="P3444" s="24">
        <v>5</v>
      </c>
      <c r="Q3444" s="24">
        <v>0</v>
      </c>
      <c r="R3444" s="66"/>
      <c r="S3444" s="66"/>
      <c r="T3444" s="66"/>
      <c r="U3444" s="66"/>
      <c r="V3444" s="66"/>
      <c r="W3444" s="24"/>
      <c r="X3444" s="24"/>
      <c r="Y3444" s="24"/>
      <c r="Z3444" s="24"/>
      <c r="AA3444" s="28"/>
      <c r="AB3444" s="28">
        <v>0.8</v>
      </c>
      <c r="AC3444" s="28"/>
      <c r="AD3444" s="28">
        <v>30</v>
      </c>
      <c r="AE3444" s="28">
        <v>30.000965560000001</v>
      </c>
      <c r="AF3444" t="s">
        <v>661</v>
      </c>
    </row>
    <row r="3445" spans="1:32" ht="18" customHeight="1">
      <c r="A3445" s="22">
        <v>46196</v>
      </c>
      <c r="B3445" s="23" t="s">
        <v>22</v>
      </c>
      <c r="C3445" s="24">
        <v>672</v>
      </c>
      <c r="D3445" s="25">
        <v>5237</v>
      </c>
      <c r="E3445" s="26">
        <v>-4656</v>
      </c>
      <c r="F3445" s="24">
        <v>32</v>
      </c>
      <c r="G3445" s="24">
        <v>8</v>
      </c>
      <c r="H3445" s="23" t="s">
        <v>3880</v>
      </c>
      <c r="I3445" s="23" t="s">
        <v>779</v>
      </c>
      <c r="J3445" s="23" t="s">
        <v>4716</v>
      </c>
      <c r="K3445" s="23" t="s">
        <v>154</v>
      </c>
      <c r="L3445" s="27">
        <v>0.7036</v>
      </c>
      <c r="M3445" s="25">
        <v>-3500</v>
      </c>
      <c r="N3445" s="25">
        <v>-2963</v>
      </c>
      <c r="O3445" s="24">
        <v>0</v>
      </c>
      <c r="P3445" s="24">
        <v>2</v>
      </c>
      <c r="Q3445" s="24">
        <v>0</v>
      </c>
      <c r="R3445" s="66"/>
      <c r="S3445" s="66"/>
      <c r="T3445" s="66"/>
      <c r="U3445" s="66"/>
      <c r="V3445" s="66"/>
      <c r="W3445" s="24"/>
      <c r="X3445" s="24"/>
      <c r="Y3445" s="24"/>
      <c r="Z3445" s="24"/>
      <c r="AA3445" s="28"/>
      <c r="AB3445" s="28">
        <v>0.8</v>
      </c>
      <c r="AC3445" s="28"/>
      <c r="AD3445" s="28">
        <v>30</v>
      </c>
      <c r="AE3445" s="28">
        <v>30.00096555</v>
      </c>
      <c r="AF3445" t="s">
        <v>661</v>
      </c>
    </row>
    <row r="3446" spans="1:32" ht="18" customHeight="1">
      <c r="A3446" s="22">
        <v>46196</v>
      </c>
      <c r="B3446" s="23" t="s">
        <v>171</v>
      </c>
      <c r="C3446" s="24">
        <v>665</v>
      </c>
      <c r="D3446" s="25">
        <v>0</v>
      </c>
      <c r="E3446" s="26">
        <v>0</v>
      </c>
      <c r="F3446" s="24">
        <v>0</v>
      </c>
      <c r="G3446" s="24">
        <v>0</v>
      </c>
      <c r="H3446" s="23" t="s">
        <v>214</v>
      </c>
      <c r="I3446" s="23" t="s">
        <v>214</v>
      </c>
      <c r="J3446" s="23" t="s">
        <v>214</v>
      </c>
      <c r="K3446" s="23" t="s">
        <v>154</v>
      </c>
      <c r="L3446" s="27">
        <v>0</v>
      </c>
      <c r="M3446" s="25">
        <v>3517</v>
      </c>
      <c r="N3446" s="25">
        <v>2876</v>
      </c>
      <c r="O3446" s="24">
        <v>0</v>
      </c>
      <c r="P3446" s="24">
        <v>5</v>
      </c>
      <c r="Q3446" s="24">
        <v>0</v>
      </c>
      <c r="R3446" s="66"/>
      <c r="S3446" s="66"/>
      <c r="T3446" s="66"/>
      <c r="U3446" s="66"/>
      <c r="V3446" s="66"/>
      <c r="W3446" s="24"/>
      <c r="X3446" s="24"/>
      <c r="Y3446" s="24"/>
      <c r="Z3446" s="24"/>
      <c r="AA3446" s="28"/>
      <c r="AB3446" s="28"/>
      <c r="AC3446" s="28"/>
      <c r="AD3446" s="28">
        <v>0</v>
      </c>
      <c r="AE3446" s="28">
        <v>0</v>
      </c>
    </row>
    <row r="3447" spans="1:32" ht="18" customHeight="1">
      <c r="A3447" s="22">
        <v>46196</v>
      </c>
      <c r="B3447" s="23" t="s">
        <v>330</v>
      </c>
      <c r="C3447" s="24">
        <v>658</v>
      </c>
      <c r="D3447" s="25">
        <v>0</v>
      </c>
      <c r="E3447" s="26">
        <v>0</v>
      </c>
      <c r="F3447" s="24">
        <v>0</v>
      </c>
      <c r="G3447" s="24">
        <v>0</v>
      </c>
      <c r="H3447" s="23" t="s">
        <v>214</v>
      </c>
      <c r="I3447" s="23" t="s">
        <v>214</v>
      </c>
      <c r="J3447" s="23" t="s">
        <v>214</v>
      </c>
      <c r="K3447" s="23" t="s">
        <v>154</v>
      </c>
      <c r="L3447" s="27">
        <v>0</v>
      </c>
      <c r="M3447" s="25">
        <v>0</v>
      </c>
      <c r="N3447" s="25">
        <v>-91</v>
      </c>
      <c r="O3447" s="24">
        <v>0</v>
      </c>
      <c r="P3447" s="24">
        <v>8</v>
      </c>
      <c r="Q3447" s="24">
        <v>0</v>
      </c>
      <c r="R3447" s="66"/>
      <c r="S3447" s="66"/>
      <c r="T3447" s="66"/>
      <c r="U3447" s="66"/>
      <c r="V3447" s="66"/>
      <c r="W3447" s="24"/>
      <c r="X3447" s="24"/>
      <c r="Y3447" s="24"/>
      <c r="Z3447" s="24"/>
      <c r="AA3447" s="28"/>
      <c r="AB3447" s="28"/>
      <c r="AC3447" s="28"/>
      <c r="AD3447" s="28">
        <v>0</v>
      </c>
      <c r="AE3447" s="28">
        <v>0</v>
      </c>
    </row>
    <row r="3448" spans="1:32" ht="18" customHeight="1">
      <c r="A3448" s="22">
        <v>46196</v>
      </c>
      <c r="B3448" s="23" t="s">
        <v>307</v>
      </c>
      <c r="C3448" s="24">
        <v>635</v>
      </c>
      <c r="D3448" s="25">
        <v>0</v>
      </c>
      <c r="E3448" s="26">
        <v>0</v>
      </c>
      <c r="F3448" s="24">
        <v>0</v>
      </c>
      <c r="G3448" s="24">
        <v>0</v>
      </c>
      <c r="H3448" s="23" t="s">
        <v>214</v>
      </c>
      <c r="I3448" s="23" t="s">
        <v>214</v>
      </c>
      <c r="J3448" s="23" t="s">
        <v>214</v>
      </c>
      <c r="K3448" s="23" t="s">
        <v>154</v>
      </c>
      <c r="L3448" s="27">
        <v>0</v>
      </c>
      <c r="M3448" s="25">
        <v>0</v>
      </c>
      <c r="N3448" s="25">
        <v>-968</v>
      </c>
      <c r="O3448" s="24">
        <v>0</v>
      </c>
      <c r="P3448" s="24">
        <v>5</v>
      </c>
      <c r="Q3448" s="24">
        <v>0</v>
      </c>
      <c r="R3448" s="66"/>
      <c r="S3448" s="66"/>
      <c r="T3448" s="66"/>
      <c r="U3448" s="66"/>
      <c r="V3448" s="66"/>
      <c r="W3448" s="24"/>
      <c r="X3448" s="24"/>
      <c r="Y3448" s="24"/>
      <c r="Z3448" s="24"/>
      <c r="AA3448" s="28"/>
      <c r="AB3448" s="28"/>
      <c r="AC3448" s="28"/>
      <c r="AD3448" s="28">
        <v>0</v>
      </c>
      <c r="AE3448" s="28">
        <v>0</v>
      </c>
    </row>
    <row r="3449" spans="1:32" ht="18" customHeight="1">
      <c r="A3449" s="22">
        <v>46196</v>
      </c>
      <c r="B3449" s="23" t="s">
        <v>307</v>
      </c>
      <c r="C3449" s="24">
        <v>636</v>
      </c>
      <c r="D3449" s="25">
        <v>0</v>
      </c>
      <c r="E3449" s="26">
        <v>0</v>
      </c>
      <c r="F3449" s="24">
        <v>0</v>
      </c>
      <c r="G3449" s="24">
        <v>0</v>
      </c>
      <c r="H3449" s="23" t="s">
        <v>214</v>
      </c>
      <c r="I3449" s="23" t="s">
        <v>214</v>
      </c>
      <c r="J3449" s="23" t="s">
        <v>214</v>
      </c>
      <c r="K3449" s="23" t="s">
        <v>154</v>
      </c>
      <c r="L3449" s="27">
        <v>0</v>
      </c>
      <c r="M3449" s="25">
        <v>-674</v>
      </c>
      <c r="N3449" s="25">
        <v>-1377</v>
      </c>
      <c r="O3449" s="24">
        <v>0</v>
      </c>
      <c r="P3449" s="24">
        <v>6</v>
      </c>
      <c r="Q3449" s="24">
        <v>0</v>
      </c>
      <c r="R3449" s="66"/>
      <c r="S3449" s="66"/>
      <c r="T3449" s="66"/>
      <c r="U3449" s="66"/>
      <c r="V3449" s="66"/>
      <c r="W3449" s="24"/>
      <c r="X3449" s="24"/>
      <c r="Y3449" s="24"/>
      <c r="Z3449" s="24"/>
      <c r="AA3449" s="28"/>
      <c r="AB3449" s="28"/>
      <c r="AC3449" s="28"/>
      <c r="AD3449" s="28">
        <v>0</v>
      </c>
      <c r="AE3449" s="28">
        <v>0</v>
      </c>
    </row>
    <row r="3450" spans="1:32" ht="18" customHeight="1">
      <c r="A3450" s="22">
        <v>46196</v>
      </c>
      <c r="B3450" s="23" t="s">
        <v>307</v>
      </c>
      <c r="C3450" s="24">
        <v>637</v>
      </c>
      <c r="D3450" s="25">
        <v>0</v>
      </c>
      <c r="E3450" s="26">
        <v>0</v>
      </c>
      <c r="F3450" s="24">
        <v>0</v>
      </c>
      <c r="G3450" s="24">
        <v>0</v>
      </c>
      <c r="H3450" s="23" t="s">
        <v>214</v>
      </c>
      <c r="I3450" s="23" t="s">
        <v>214</v>
      </c>
      <c r="J3450" s="23" t="s">
        <v>214</v>
      </c>
      <c r="K3450" s="23" t="s">
        <v>154</v>
      </c>
      <c r="L3450" s="27">
        <v>0</v>
      </c>
      <c r="M3450" s="25">
        <v>0</v>
      </c>
      <c r="N3450" s="25">
        <v>-1165</v>
      </c>
      <c r="O3450" s="24">
        <v>0</v>
      </c>
      <c r="P3450" s="24">
        <v>7</v>
      </c>
      <c r="Q3450" s="24">
        <v>0</v>
      </c>
      <c r="R3450" s="66"/>
      <c r="S3450" s="66"/>
      <c r="T3450" s="66"/>
      <c r="U3450" s="66"/>
      <c r="V3450" s="66"/>
      <c r="W3450" s="24"/>
      <c r="X3450" s="24"/>
      <c r="Y3450" s="24"/>
      <c r="Z3450" s="24"/>
      <c r="AA3450" s="28"/>
      <c r="AB3450" s="28"/>
      <c r="AC3450" s="28"/>
      <c r="AD3450" s="28">
        <v>0</v>
      </c>
      <c r="AE3450" s="28">
        <v>0</v>
      </c>
    </row>
    <row r="3451" spans="1:32" ht="18" customHeight="1">
      <c r="A3451" s="22">
        <v>46196</v>
      </c>
      <c r="B3451" s="23" t="s">
        <v>246</v>
      </c>
      <c r="C3451" s="24">
        <v>730</v>
      </c>
      <c r="D3451" s="25">
        <v>0</v>
      </c>
      <c r="E3451" s="26">
        <v>0</v>
      </c>
      <c r="F3451" s="24">
        <v>0</v>
      </c>
      <c r="G3451" s="24">
        <v>0</v>
      </c>
      <c r="H3451" s="23" t="s">
        <v>214</v>
      </c>
      <c r="I3451" s="23" t="s">
        <v>214</v>
      </c>
      <c r="J3451" s="23" t="s">
        <v>214</v>
      </c>
      <c r="K3451" s="23" t="s">
        <v>154</v>
      </c>
      <c r="L3451" s="27">
        <v>0</v>
      </c>
      <c r="M3451" s="25">
        <v>-3181</v>
      </c>
      <c r="N3451" s="25">
        <v>966</v>
      </c>
      <c r="O3451" s="24">
        <v>0</v>
      </c>
      <c r="P3451" s="24">
        <v>0</v>
      </c>
      <c r="Q3451" s="24">
        <v>0</v>
      </c>
      <c r="R3451" s="66"/>
      <c r="S3451" s="66"/>
      <c r="T3451" s="66"/>
      <c r="U3451" s="66"/>
      <c r="V3451" s="66"/>
      <c r="W3451" s="24"/>
      <c r="X3451" s="24"/>
      <c r="Y3451" s="24"/>
      <c r="Z3451" s="24"/>
      <c r="AA3451" s="28"/>
      <c r="AB3451" s="28"/>
      <c r="AC3451" s="28"/>
      <c r="AD3451" s="28">
        <v>0</v>
      </c>
      <c r="AE3451" s="28">
        <v>0</v>
      </c>
    </row>
    <row r="3452" spans="1:32" ht="18" customHeight="1">
      <c r="A3452" s="22">
        <v>46196</v>
      </c>
      <c r="B3452" s="23" t="s">
        <v>510</v>
      </c>
      <c r="C3452" s="24">
        <v>720</v>
      </c>
      <c r="D3452" s="25">
        <v>0</v>
      </c>
      <c r="E3452" s="26">
        <v>0</v>
      </c>
      <c r="F3452" s="24">
        <v>0</v>
      </c>
      <c r="G3452" s="24">
        <v>0</v>
      </c>
      <c r="H3452" s="23" t="s">
        <v>214</v>
      </c>
      <c r="I3452" s="23" t="s">
        <v>214</v>
      </c>
      <c r="J3452" s="23" t="s">
        <v>214</v>
      </c>
      <c r="K3452" s="23" t="s">
        <v>154</v>
      </c>
      <c r="L3452" s="27">
        <v>0</v>
      </c>
      <c r="M3452" s="25">
        <v>-621</v>
      </c>
      <c r="N3452" s="25">
        <v>6219</v>
      </c>
      <c r="O3452" s="24">
        <v>0</v>
      </c>
      <c r="P3452" s="24">
        <v>0</v>
      </c>
      <c r="Q3452" s="24">
        <v>0</v>
      </c>
      <c r="R3452" s="66"/>
      <c r="S3452" s="66"/>
      <c r="T3452" s="66"/>
      <c r="U3452" s="66"/>
      <c r="V3452" s="66"/>
      <c r="W3452" s="24"/>
      <c r="X3452" s="24"/>
      <c r="Y3452" s="24"/>
      <c r="Z3452" s="24"/>
      <c r="AA3452" s="28"/>
      <c r="AB3452" s="28"/>
      <c r="AC3452" s="28"/>
      <c r="AD3452" s="28">
        <v>0</v>
      </c>
      <c r="AE3452" s="28">
        <v>0</v>
      </c>
    </row>
    <row r="3453" spans="1:32" ht="18" customHeight="1">
      <c r="A3453" s="22">
        <v>46196</v>
      </c>
      <c r="B3453" s="23" t="s">
        <v>156</v>
      </c>
      <c r="C3453" s="24">
        <v>716</v>
      </c>
      <c r="D3453" s="25">
        <v>0</v>
      </c>
      <c r="E3453" s="26">
        <v>0</v>
      </c>
      <c r="F3453" s="24">
        <v>0</v>
      </c>
      <c r="G3453" s="24">
        <v>0</v>
      </c>
      <c r="H3453" s="23" t="s">
        <v>214</v>
      </c>
      <c r="I3453" s="23" t="s">
        <v>214</v>
      </c>
      <c r="J3453" s="23" t="s">
        <v>214</v>
      </c>
      <c r="K3453" s="23" t="s">
        <v>154</v>
      </c>
      <c r="L3453" s="27">
        <v>0</v>
      </c>
      <c r="M3453" s="25">
        <v>696</v>
      </c>
      <c r="N3453" s="25">
        <v>-52</v>
      </c>
      <c r="O3453" s="24">
        <v>0</v>
      </c>
      <c r="P3453" s="24">
        <v>6</v>
      </c>
      <c r="Q3453" s="24">
        <v>0</v>
      </c>
      <c r="R3453" s="66"/>
      <c r="S3453" s="66"/>
      <c r="T3453" s="66"/>
      <c r="U3453" s="66"/>
      <c r="V3453" s="66"/>
      <c r="W3453" s="24"/>
      <c r="X3453" s="24"/>
      <c r="Y3453" s="24"/>
      <c r="Z3453" s="24"/>
      <c r="AA3453" s="28"/>
      <c r="AB3453" s="28"/>
      <c r="AC3453" s="28"/>
      <c r="AD3453" s="28">
        <v>0</v>
      </c>
      <c r="AE3453" s="28">
        <v>0</v>
      </c>
    </row>
    <row r="3454" spans="1:32" ht="18" customHeight="1">
      <c r="A3454" s="22">
        <v>46197</v>
      </c>
      <c r="B3454" s="23" t="s">
        <v>9</v>
      </c>
      <c r="C3454" s="24">
        <v>508</v>
      </c>
      <c r="D3454" s="25">
        <v>2973</v>
      </c>
      <c r="E3454" s="26">
        <v>-1933</v>
      </c>
      <c r="F3454" s="24">
        <v>5</v>
      </c>
      <c r="G3454" s="24">
        <v>4</v>
      </c>
      <c r="H3454" s="23" t="s">
        <v>4717</v>
      </c>
      <c r="I3454" s="23" t="s">
        <v>4718</v>
      </c>
      <c r="J3454" s="23" t="s">
        <v>4719</v>
      </c>
      <c r="K3454" s="23" t="s">
        <v>203</v>
      </c>
      <c r="L3454" s="27">
        <v>0.7833</v>
      </c>
      <c r="M3454" s="25">
        <v>-670</v>
      </c>
      <c r="N3454" s="25">
        <v>69</v>
      </c>
      <c r="O3454" s="24">
        <v>0</v>
      </c>
      <c r="P3454" s="24">
        <v>8</v>
      </c>
      <c r="Q3454" s="24">
        <v>1</v>
      </c>
      <c r="R3454" s="66">
        <v>500.00466998754678</v>
      </c>
      <c r="S3454" s="66">
        <v>5.9459444650267894</v>
      </c>
      <c r="T3454" s="66">
        <v>594.6</v>
      </c>
      <c r="U3454" s="66">
        <v>743.25</v>
      </c>
      <c r="V3454" s="66">
        <v>330.33333333333331</v>
      </c>
      <c r="W3454" s="24">
        <v>0</v>
      </c>
      <c r="X3454" s="24">
        <v>0</v>
      </c>
      <c r="Y3454" s="24">
        <v>0</v>
      </c>
      <c r="Z3454" s="24">
        <v>1</v>
      </c>
      <c r="AA3454" s="28">
        <v>0.25</v>
      </c>
      <c r="AB3454" s="28">
        <v>0.5</v>
      </c>
      <c r="AC3454" s="28">
        <v>0.125</v>
      </c>
      <c r="AD3454" s="28">
        <v>11.2</v>
      </c>
      <c r="AE3454" s="28">
        <v>11.200965460000001</v>
      </c>
      <c r="AF3454" t="s">
        <v>646</v>
      </c>
    </row>
    <row r="3455" spans="1:32" ht="18" customHeight="1">
      <c r="A3455" s="22">
        <v>46197</v>
      </c>
      <c r="B3455" s="23" t="s">
        <v>9</v>
      </c>
      <c r="C3455" s="24">
        <v>510</v>
      </c>
      <c r="D3455" s="25">
        <v>1611</v>
      </c>
      <c r="E3455" s="26">
        <v>-960</v>
      </c>
      <c r="F3455" s="24">
        <v>2</v>
      </c>
      <c r="G3455" s="24">
        <v>3</v>
      </c>
      <c r="H3455" s="23" t="s">
        <v>3411</v>
      </c>
      <c r="I3455" s="23" t="s">
        <v>4720</v>
      </c>
      <c r="J3455" s="23" t="s">
        <v>4721</v>
      </c>
      <c r="K3455" s="23" t="s">
        <v>370</v>
      </c>
      <c r="L3455" s="27">
        <v>0.8014</v>
      </c>
      <c r="M3455" s="25">
        <v>-370</v>
      </c>
      <c r="N3455" s="25">
        <v>-822</v>
      </c>
      <c r="O3455" s="24">
        <v>0</v>
      </c>
      <c r="P3455" s="24">
        <v>0</v>
      </c>
      <c r="Q3455" s="24">
        <v>1</v>
      </c>
      <c r="R3455" s="66">
        <v>293.16360523038611</v>
      </c>
      <c r="S3455" s="66">
        <v>5.495225093626396</v>
      </c>
      <c r="T3455" s="66">
        <v>805.5</v>
      </c>
      <c r="U3455" s="66">
        <v>537</v>
      </c>
      <c r="V3455" s="66">
        <v>322.2</v>
      </c>
      <c r="W3455" s="24">
        <v>0</v>
      </c>
      <c r="X3455" s="24">
        <v>0</v>
      </c>
      <c r="Y3455" s="24">
        <v>0</v>
      </c>
      <c r="Z3455" s="24">
        <v>7</v>
      </c>
      <c r="AA3455" s="28">
        <v>1.75</v>
      </c>
      <c r="AB3455" s="28">
        <v>0.5</v>
      </c>
      <c r="AC3455" s="28">
        <v>0.875</v>
      </c>
      <c r="AD3455" s="28">
        <v>18.8</v>
      </c>
      <c r="AE3455" s="28">
        <v>18.80096545</v>
      </c>
      <c r="AF3455" t="s">
        <v>612</v>
      </c>
    </row>
    <row r="3456" spans="1:32" ht="18" customHeight="1">
      <c r="A3456" s="22">
        <v>46197</v>
      </c>
      <c r="B3456" s="23" t="s">
        <v>9</v>
      </c>
      <c r="C3456" s="24">
        <v>511</v>
      </c>
      <c r="D3456" s="25">
        <v>1034</v>
      </c>
      <c r="E3456" s="26">
        <v>-869</v>
      </c>
      <c r="F3456" s="24">
        <v>1</v>
      </c>
      <c r="G3456" s="24">
        <v>2</v>
      </c>
      <c r="H3456" s="23" t="s">
        <v>2894</v>
      </c>
      <c r="I3456" s="23" t="s">
        <v>2636</v>
      </c>
      <c r="J3456" s="23" t="s">
        <v>2895</v>
      </c>
      <c r="K3456" s="23" t="s">
        <v>154</v>
      </c>
      <c r="L3456" s="27">
        <v>0.71989999999999998</v>
      </c>
      <c r="M3456" s="25">
        <v>-282</v>
      </c>
      <c r="N3456" s="25">
        <v>53</v>
      </c>
      <c r="O3456" s="24">
        <v>0</v>
      </c>
      <c r="P3456" s="24">
        <v>1</v>
      </c>
      <c r="Q3456" s="24">
        <v>1</v>
      </c>
      <c r="R3456" s="66">
        <v>164.17522831050229</v>
      </c>
      <c r="S3456" s="66">
        <v>6.2981486953952066</v>
      </c>
      <c r="T3456" s="66">
        <v>1034</v>
      </c>
      <c r="U3456" s="66">
        <v>517</v>
      </c>
      <c r="V3456" s="66">
        <v>344.66666666666669</v>
      </c>
      <c r="W3456" s="24">
        <v>0</v>
      </c>
      <c r="X3456" s="24">
        <v>0</v>
      </c>
      <c r="Y3456" s="24">
        <v>0</v>
      </c>
      <c r="Z3456" s="24">
        <v>0</v>
      </c>
      <c r="AA3456" s="28">
        <v>0</v>
      </c>
      <c r="AB3456" s="28">
        <v>0.5</v>
      </c>
      <c r="AC3456" s="28">
        <v>0</v>
      </c>
      <c r="AD3456" s="28">
        <v>10</v>
      </c>
      <c r="AE3456" s="28">
        <v>10.00096544</v>
      </c>
      <c r="AF3456" t="s">
        <v>584</v>
      </c>
    </row>
    <row r="3457" spans="1:32" ht="18" customHeight="1">
      <c r="A3457" s="22">
        <v>46197</v>
      </c>
      <c r="B3457" s="23" t="s">
        <v>9</v>
      </c>
      <c r="C3457" s="24">
        <v>512</v>
      </c>
      <c r="D3457" s="25">
        <v>7431</v>
      </c>
      <c r="E3457" s="26">
        <v>-350</v>
      </c>
      <c r="F3457" s="24">
        <v>27</v>
      </c>
      <c r="G3457" s="24">
        <v>21</v>
      </c>
      <c r="H3457" s="23" t="s">
        <v>2002</v>
      </c>
      <c r="I3457" s="23" t="s">
        <v>1922</v>
      </c>
      <c r="J3457" s="23" t="s">
        <v>4722</v>
      </c>
      <c r="K3457" s="23" t="s">
        <v>154</v>
      </c>
      <c r="L3457" s="27">
        <v>0.98429999999999995</v>
      </c>
      <c r="M3457" s="25">
        <v>-884</v>
      </c>
      <c r="N3457" s="25">
        <v>-413</v>
      </c>
      <c r="O3457" s="24">
        <v>0</v>
      </c>
      <c r="P3457" s="24">
        <v>2</v>
      </c>
      <c r="Q3457" s="24">
        <v>1</v>
      </c>
      <c r="R3457" s="66">
        <v>1242.8500933997509</v>
      </c>
      <c r="S3457" s="66">
        <v>5.9789994299898961</v>
      </c>
      <c r="T3457" s="66">
        <v>275.22222222222217</v>
      </c>
      <c r="U3457" s="66">
        <v>353.85714285714278</v>
      </c>
      <c r="V3457" s="66">
        <v>154.8125</v>
      </c>
      <c r="W3457" s="24">
        <v>0</v>
      </c>
      <c r="X3457" s="24">
        <v>3</v>
      </c>
      <c r="Y3457" s="24">
        <v>2</v>
      </c>
      <c r="Z3457" s="24">
        <v>1</v>
      </c>
      <c r="AA3457" s="28">
        <v>1.5</v>
      </c>
      <c r="AB3457" s="28">
        <v>1</v>
      </c>
      <c r="AC3457" s="28">
        <v>1.5</v>
      </c>
      <c r="AD3457" s="28">
        <v>25</v>
      </c>
      <c r="AE3457" s="28">
        <v>25.000965430000001</v>
      </c>
      <c r="AF3457" t="s">
        <v>812</v>
      </c>
    </row>
    <row r="3458" spans="1:32" ht="18" customHeight="1">
      <c r="A3458" s="22">
        <v>46197</v>
      </c>
      <c r="B3458" s="23" t="s">
        <v>9</v>
      </c>
      <c r="C3458" s="24">
        <v>513</v>
      </c>
      <c r="D3458" s="25">
        <v>951</v>
      </c>
      <c r="E3458" s="26">
        <v>164</v>
      </c>
      <c r="F3458" s="24">
        <v>4</v>
      </c>
      <c r="G3458" s="24">
        <v>3</v>
      </c>
      <c r="H3458" s="23" t="s">
        <v>4723</v>
      </c>
      <c r="I3458" s="23" t="s">
        <v>2240</v>
      </c>
      <c r="J3458" s="23" t="s">
        <v>2297</v>
      </c>
      <c r="K3458" s="23" t="s">
        <v>154</v>
      </c>
      <c r="L3458" s="27">
        <v>1.0575000000000001</v>
      </c>
      <c r="M3458" s="25">
        <v>-351</v>
      </c>
      <c r="N3458" s="25">
        <v>-813</v>
      </c>
      <c r="O3458" s="24">
        <v>0</v>
      </c>
      <c r="P3458" s="24">
        <v>3</v>
      </c>
      <c r="Q3458" s="24">
        <v>1</v>
      </c>
      <c r="R3458" s="66">
        <v>165.06771481942721</v>
      </c>
      <c r="S3458" s="66">
        <v>5.7612719788380744</v>
      </c>
      <c r="T3458" s="66">
        <v>237.75</v>
      </c>
      <c r="U3458" s="66">
        <v>317</v>
      </c>
      <c r="V3458" s="66">
        <v>135.85714285714289</v>
      </c>
      <c r="W3458" s="24">
        <v>5</v>
      </c>
      <c r="X3458" s="24">
        <v>3</v>
      </c>
      <c r="Y3458" s="24">
        <v>4</v>
      </c>
      <c r="Z3458" s="24">
        <v>5</v>
      </c>
      <c r="AA3458" s="28">
        <v>4.25</v>
      </c>
      <c r="AB3458" s="28">
        <v>0.5</v>
      </c>
      <c r="AC3458" s="28">
        <v>2.125</v>
      </c>
      <c r="AD3458" s="28">
        <v>21.2</v>
      </c>
      <c r="AE3458" s="28">
        <v>21.200965419999999</v>
      </c>
      <c r="AF3458" t="s">
        <v>3152</v>
      </c>
    </row>
    <row r="3459" spans="1:32" ht="18" customHeight="1">
      <c r="A3459" s="22">
        <v>46197</v>
      </c>
      <c r="B3459" s="23" t="s">
        <v>9</v>
      </c>
      <c r="C3459" s="24">
        <v>515</v>
      </c>
      <c r="D3459" s="25">
        <v>2674</v>
      </c>
      <c r="E3459" s="26">
        <v>-1249</v>
      </c>
      <c r="F3459" s="24">
        <v>4</v>
      </c>
      <c r="G3459" s="24">
        <v>7</v>
      </c>
      <c r="H3459" s="23" t="s">
        <v>758</v>
      </c>
      <c r="I3459" s="23" t="s">
        <v>4724</v>
      </c>
      <c r="J3459" s="23" t="s">
        <v>3485</v>
      </c>
      <c r="K3459" s="23" t="s">
        <v>154</v>
      </c>
      <c r="L3459" s="27">
        <v>0.84430000000000005</v>
      </c>
      <c r="M3459" s="25">
        <v>-795</v>
      </c>
      <c r="N3459" s="25">
        <v>-123</v>
      </c>
      <c r="O3459" s="24">
        <v>0</v>
      </c>
      <c r="P3459" s="24">
        <v>5</v>
      </c>
      <c r="Q3459" s="24">
        <v>1</v>
      </c>
      <c r="R3459" s="66">
        <v>485.00441054379411</v>
      </c>
      <c r="S3459" s="66">
        <v>5.5133519239585302</v>
      </c>
      <c r="T3459" s="66">
        <v>668.5</v>
      </c>
      <c r="U3459" s="66">
        <v>382</v>
      </c>
      <c r="V3459" s="66">
        <v>243.09090909090909</v>
      </c>
      <c r="W3459" s="24">
        <v>0</v>
      </c>
      <c r="X3459" s="24">
        <v>2</v>
      </c>
      <c r="Y3459" s="24">
        <v>0</v>
      </c>
      <c r="Z3459" s="24">
        <v>7</v>
      </c>
      <c r="AA3459" s="28">
        <v>2.25</v>
      </c>
      <c r="AB3459" s="28">
        <v>0.5</v>
      </c>
      <c r="AC3459" s="28">
        <v>1.125</v>
      </c>
      <c r="AD3459" s="28">
        <v>21.2</v>
      </c>
      <c r="AE3459" s="28">
        <v>21.200965409999998</v>
      </c>
      <c r="AF3459" t="s">
        <v>618</v>
      </c>
    </row>
    <row r="3460" spans="1:32" ht="18" customHeight="1">
      <c r="A3460" s="22">
        <v>46197</v>
      </c>
      <c r="B3460" s="23" t="s">
        <v>9</v>
      </c>
      <c r="C3460" s="24">
        <v>516</v>
      </c>
      <c r="D3460" s="25">
        <v>1484</v>
      </c>
      <c r="E3460" s="26">
        <v>-1095</v>
      </c>
      <c r="F3460" s="24">
        <v>3</v>
      </c>
      <c r="G3460" s="24">
        <v>1</v>
      </c>
      <c r="H3460" s="23" t="s">
        <v>1892</v>
      </c>
      <c r="I3460" s="23" t="s">
        <v>4725</v>
      </c>
      <c r="J3460" s="23" t="s">
        <v>4726</v>
      </c>
      <c r="K3460" s="23" t="s">
        <v>154</v>
      </c>
      <c r="L3460" s="27">
        <v>0.754</v>
      </c>
      <c r="M3460" s="25">
        <v>229</v>
      </c>
      <c r="N3460" s="25">
        <v>-591</v>
      </c>
      <c r="O3460" s="24">
        <v>0</v>
      </c>
      <c r="P3460" s="24">
        <v>6</v>
      </c>
      <c r="Q3460" s="24">
        <v>1</v>
      </c>
      <c r="R3460" s="66">
        <v>230.14969904524699</v>
      </c>
      <c r="S3460" s="66">
        <v>6.4479771477270038</v>
      </c>
      <c r="T3460" s="66">
        <v>494.66666666666669</v>
      </c>
      <c r="U3460" s="66">
        <v>1484</v>
      </c>
      <c r="V3460" s="66">
        <v>371</v>
      </c>
      <c r="W3460" s="24">
        <v>0</v>
      </c>
      <c r="X3460" s="24">
        <v>0</v>
      </c>
      <c r="Y3460" s="24">
        <v>0</v>
      </c>
      <c r="Z3460" s="24">
        <v>0</v>
      </c>
      <c r="AA3460" s="28">
        <v>0</v>
      </c>
      <c r="AB3460" s="28">
        <v>0.5</v>
      </c>
      <c r="AC3460" s="28">
        <v>0</v>
      </c>
      <c r="AD3460" s="28">
        <v>20</v>
      </c>
      <c r="AE3460" s="28">
        <v>20.000965399999998</v>
      </c>
      <c r="AF3460" t="s">
        <v>590</v>
      </c>
    </row>
    <row r="3461" spans="1:32" ht="18" customHeight="1">
      <c r="A3461" s="22">
        <v>46197</v>
      </c>
      <c r="B3461" s="23" t="s">
        <v>9</v>
      </c>
      <c r="C3461" s="24">
        <v>517</v>
      </c>
      <c r="D3461" s="25">
        <v>4058</v>
      </c>
      <c r="E3461" s="26">
        <v>1614</v>
      </c>
      <c r="F3461" s="24">
        <v>24</v>
      </c>
      <c r="G3461" s="24">
        <v>8</v>
      </c>
      <c r="H3461" s="23" t="s">
        <v>1622</v>
      </c>
      <c r="I3461" s="23" t="s">
        <v>2186</v>
      </c>
      <c r="J3461" s="23" t="s">
        <v>2990</v>
      </c>
      <c r="K3461" s="23" t="s">
        <v>154</v>
      </c>
      <c r="L3461" s="27">
        <v>1.1326000000000001</v>
      </c>
      <c r="M3461" s="25">
        <v>164</v>
      </c>
      <c r="N3461" s="25">
        <v>870</v>
      </c>
      <c r="O3461" s="24">
        <v>0</v>
      </c>
      <c r="P3461" s="24">
        <v>7</v>
      </c>
      <c r="Q3461" s="24">
        <v>1</v>
      </c>
      <c r="R3461" s="66">
        <v>668.29867164798668</v>
      </c>
      <c r="S3461" s="66">
        <v>6.0721353672500973</v>
      </c>
      <c r="T3461" s="66">
        <v>169.08333333333329</v>
      </c>
      <c r="U3461" s="66">
        <v>507.25</v>
      </c>
      <c r="V3461" s="66">
        <v>126.8125</v>
      </c>
      <c r="W3461" s="24">
        <v>7</v>
      </c>
      <c r="X3461" s="24">
        <v>0</v>
      </c>
      <c r="Y3461" s="24">
        <v>5</v>
      </c>
      <c r="Z3461" s="24">
        <v>0</v>
      </c>
      <c r="AA3461" s="28">
        <v>3</v>
      </c>
      <c r="AB3461" s="28">
        <v>0.6</v>
      </c>
      <c r="AC3461" s="28">
        <v>1.8</v>
      </c>
      <c r="AD3461" s="28">
        <v>18</v>
      </c>
      <c r="AE3461" s="28">
        <v>18.000965390000001</v>
      </c>
      <c r="AF3461" t="s">
        <v>778</v>
      </c>
    </row>
    <row r="3462" spans="1:32" ht="18" customHeight="1">
      <c r="A3462" s="22">
        <v>46197</v>
      </c>
      <c r="B3462" s="23" t="s">
        <v>9</v>
      </c>
      <c r="C3462" s="24">
        <v>518</v>
      </c>
      <c r="D3462" s="25">
        <v>2876</v>
      </c>
      <c r="E3462" s="26">
        <v>-66</v>
      </c>
      <c r="F3462" s="24">
        <v>13</v>
      </c>
      <c r="G3462" s="24">
        <v>3</v>
      </c>
      <c r="H3462" s="23" t="s">
        <v>2673</v>
      </c>
      <c r="I3462" s="23" t="s">
        <v>1787</v>
      </c>
      <c r="J3462" s="23" t="s">
        <v>4727</v>
      </c>
      <c r="K3462" s="23" t="s">
        <v>154</v>
      </c>
      <c r="L3462" s="27">
        <v>0.99239999999999995</v>
      </c>
      <c r="M3462" s="25">
        <v>-654</v>
      </c>
      <c r="N3462" s="25">
        <v>-80</v>
      </c>
      <c r="O3462" s="24">
        <v>0</v>
      </c>
      <c r="P3462" s="24">
        <v>8</v>
      </c>
      <c r="Q3462" s="24">
        <v>1</v>
      </c>
      <c r="R3462" s="66">
        <v>474.72239518472389</v>
      </c>
      <c r="S3462" s="66">
        <v>6.0582774884275077</v>
      </c>
      <c r="T3462" s="66">
        <v>221.2307692307692</v>
      </c>
      <c r="U3462" s="66">
        <v>958.66666666666663</v>
      </c>
      <c r="V3462" s="66">
        <v>179.75</v>
      </c>
      <c r="W3462" s="24">
        <v>7</v>
      </c>
      <c r="X3462" s="24">
        <v>0</v>
      </c>
      <c r="Y3462" s="24">
        <v>0</v>
      </c>
      <c r="Z3462" s="24">
        <v>0</v>
      </c>
      <c r="AA3462" s="28">
        <v>1.75</v>
      </c>
      <c r="AB3462" s="28">
        <v>0.5</v>
      </c>
      <c r="AC3462" s="28">
        <v>0.875</v>
      </c>
      <c r="AD3462" s="28">
        <v>18.8</v>
      </c>
      <c r="AE3462" s="28">
        <v>18.800965380000001</v>
      </c>
      <c r="AF3462" t="s">
        <v>612</v>
      </c>
    </row>
    <row r="3463" spans="1:32" ht="18" customHeight="1">
      <c r="A3463" s="22">
        <v>46197</v>
      </c>
      <c r="B3463" s="23" t="s">
        <v>9</v>
      </c>
      <c r="C3463" s="24">
        <v>520</v>
      </c>
      <c r="D3463" s="25">
        <v>933</v>
      </c>
      <c r="E3463" s="26">
        <v>-767</v>
      </c>
      <c r="F3463" s="24">
        <v>2</v>
      </c>
      <c r="G3463" s="24">
        <v>0</v>
      </c>
      <c r="H3463" s="23" t="s">
        <v>4065</v>
      </c>
      <c r="I3463" s="23" t="s">
        <v>4065</v>
      </c>
      <c r="J3463" s="23" t="s">
        <v>214</v>
      </c>
      <c r="K3463" s="23" t="s">
        <v>154</v>
      </c>
      <c r="L3463" s="27">
        <v>0.72599999999999998</v>
      </c>
      <c r="M3463" s="25">
        <v>26</v>
      </c>
      <c r="N3463" s="25">
        <v>-728</v>
      </c>
      <c r="O3463" s="24">
        <v>0</v>
      </c>
      <c r="P3463" s="24">
        <v>0</v>
      </c>
      <c r="Q3463" s="24">
        <v>1</v>
      </c>
      <c r="R3463" s="66">
        <v>139.0037359900374</v>
      </c>
      <c r="S3463" s="66">
        <v>6.7120498118616734</v>
      </c>
      <c r="T3463" s="66">
        <v>466.5</v>
      </c>
      <c r="U3463" s="66"/>
      <c r="V3463" s="66">
        <v>466.5</v>
      </c>
      <c r="W3463" s="24">
        <v>0</v>
      </c>
      <c r="X3463" s="24"/>
      <c r="Y3463" s="24">
        <v>0</v>
      </c>
      <c r="Z3463" s="24">
        <v>0</v>
      </c>
      <c r="AA3463" s="28">
        <v>0</v>
      </c>
      <c r="AB3463" s="28">
        <v>0.5</v>
      </c>
      <c r="AC3463" s="28">
        <v>0</v>
      </c>
      <c r="AD3463" s="28">
        <v>10</v>
      </c>
      <c r="AE3463" s="28">
        <v>10.000965369999999</v>
      </c>
      <c r="AF3463" t="s">
        <v>584</v>
      </c>
    </row>
    <row r="3464" spans="1:32" ht="18" customHeight="1">
      <c r="A3464" s="22">
        <v>46197</v>
      </c>
      <c r="B3464" s="23" t="s">
        <v>9</v>
      </c>
      <c r="C3464" s="24">
        <v>521</v>
      </c>
      <c r="D3464" s="25">
        <v>1317</v>
      </c>
      <c r="E3464" s="26">
        <v>-292</v>
      </c>
      <c r="F3464" s="24">
        <v>4</v>
      </c>
      <c r="G3464" s="24">
        <v>2</v>
      </c>
      <c r="H3464" s="23" t="s">
        <v>1876</v>
      </c>
      <c r="I3464" s="23" t="s">
        <v>3867</v>
      </c>
      <c r="J3464" s="23" t="s">
        <v>4728</v>
      </c>
      <c r="K3464" s="23" t="s">
        <v>370</v>
      </c>
      <c r="L3464" s="27">
        <v>0.92610000000000003</v>
      </c>
      <c r="M3464" s="25">
        <v>-1</v>
      </c>
      <c r="N3464" s="25">
        <v>91</v>
      </c>
      <c r="O3464" s="24">
        <v>0</v>
      </c>
      <c r="P3464" s="24">
        <v>1</v>
      </c>
      <c r="Q3464" s="24">
        <v>1</v>
      </c>
      <c r="R3464" s="66">
        <v>235.74361768368621</v>
      </c>
      <c r="S3464" s="66">
        <v>5.5865775410603549</v>
      </c>
      <c r="T3464" s="66">
        <v>329.25</v>
      </c>
      <c r="U3464" s="66">
        <v>658.5</v>
      </c>
      <c r="V3464" s="66">
        <v>219.5</v>
      </c>
      <c r="W3464" s="24">
        <v>0</v>
      </c>
      <c r="X3464" s="24">
        <v>0</v>
      </c>
      <c r="Y3464" s="24">
        <v>0</v>
      </c>
      <c r="Z3464" s="24">
        <v>7</v>
      </c>
      <c r="AA3464" s="28">
        <v>1.75</v>
      </c>
      <c r="AB3464" s="28">
        <v>0.5</v>
      </c>
      <c r="AC3464" s="28">
        <v>0.875</v>
      </c>
      <c r="AD3464" s="28">
        <v>18.8</v>
      </c>
      <c r="AE3464" s="28">
        <v>18.800965359999999</v>
      </c>
      <c r="AF3464" t="s">
        <v>612</v>
      </c>
    </row>
    <row r="3465" spans="1:32" ht="18" customHeight="1">
      <c r="A3465" s="22">
        <v>46197</v>
      </c>
      <c r="B3465" s="23" t="s">
        <v>9</v>
      </c>
      <c r="C3465" s="24">
        <v>522</v>
      </c>
      <c r="D3465" s="25">
        <v>3991</v>
      </c>
      <c r="E3465" s="26">
        <v>-1344</v>
      </c>
      <c r="F3465" s="24">
        <v>12</v>
      </c>
      <c r="G3465" s="24">
        <v>8</v>
      </c>
      <c r="H3465" s="23" t="s">
        <v>4729</v>
      </c>
      <c r="I3465" s="23" t="s">
        <v>2168</v>
      </c>
      <c r="J3465" s="23" t="s">
        <v>4730</v>
      </c>
      <c r="K3465" s="23" t="s">
        <v>203</v>
      </c>
      <c r="L3465" s="27">
        <v>0.88770000000000004</v>
      </c>
      <c r="M3465" s="25">
        <v>-615</v>
      </c>
      <c r="N3465" s="25">
        <v>-38</v>
      </c>
      <c r="O3465" s="24">
        <v>0</v>
      </c>
      <c r="P3465" s="24">
        <v>2</v>
      </c>
      <c r="Q3465" s="24">
        <v>1</v>
      </c>
      <c r="R3465" s="66">
        <v>637.37302822748029</v>
      </c>
      <c r="S3465" s="66">
        <v>6.2616392963770036</v>
      </c>
      <c r="T3465" s="66">
        <v>332.58333333333331</v>
      </c>
      <c r="U3465" s="66">
        <v>498.875</v>
      </c>
      <c r="V3465" s="66">
        <v>199.55</v>
      </c>
      <c r="W3465" s="24">
        <v>0</v>
      </c>
      <c r="X3465" s="24">
        <v>0</v>
      </c>
      <c r="Y3465" s="24">
        <v>0</v>
      </c>
      <c r="Z3465" s="24">
        <v>0</v>
      </c>
      <c r="AA3465" s="28">
        <v>0</v>
      </c>
      <c r="AB3465" s="28">
        <v>0.6</v>
      </c>
      <c r="AC3465" s="28">
        <v>0</v>
      </c>
      <c r="AD3465" s="28">
        <v>10</v>
      </c>
      <c r="AE3465" s="28">
        <v>10.00096535</v>
      </c>
      <c r="AF3465" t="s">
        <v>584</v>
      </c>
    </row>
    <row r="3466" spans="1:32" ht="18" customHeight="1">
      <c r="A3466" s="22">
        <v>46197</v>
      </c>
      <c r="B3466" s="23" t="s">
        <v>9</v>
      </c>
      <c r="C3466" s="24">
        <v>523</v>
      </c>
      <c r="D3466" s="25">
        <v>6375</v>
      </c>
      <c r="E3466" s="26">
        <v>504</v>
      </c>
      <c r="F3466" s="24">
        <v>27</v>
      </c>
      <c r="G3466" s="24">
        <v>16</v>
      </c>
      <c r="H3466" s="23" t="s">
        <v>1355</v>
      </c>
      <c r="I3466" s="23" t="s">
        <v>2180</v>
      </c>
      <c r="J3466" s="23" t="s">
        <v>4731</v>
      </c>
      <c r="K3466" s="23" t="s">
        <v>203</v>
      </c>
      <c r="L3466" s="27">
        <v>1.0264</v>
      </c>
      <c r="M3466" s="25">
        <v>-623</v>
      </c>
      <c r="N3466" s="25">
        <v>-949</v>
      </c>
      <c r="O3466" s="24">
        <v>0</v>
      </c>
      <c r="P3466" s="24">
        <v>3</v>
      </c>
      <c r="Q3466" s="24">
        <v>1</v>
      </c>
      <c r="R3466" s="66">
        <v>1075.8466687422169</v>
      </c>
      <c r="S3466" s="66">
        <v>5.9255655896142496</v>
      </c>
      <c r="T3466" s="66">
        <v>236.11111111111109</v>
      </c>
      <c r="U3466" s="66">
        <v>398.4375</v>
      </c>
      <c r="V3466" s="66">
        <v>148.2558139534884</v>
      </c>
      <c r="W3466" s="24">
        <v>5</v>
      </c>
      <c r="X3466" s="24">
        <v>1</v>
      </c>
      <c r="Y3466" s="24">
        <v>3</v>
      </c>
      <c r="Z3466" s="24">
        <v>2</v>
      </c>
      <c r="AA3466" s="28">
        <v>2.75</v>
      </c>
      <c r="AB3466" s="28">
        <v>0.8</v>
      </c>
      <c r="AC3466" s="28">
        <v>2.2000000000000002</v>
      </c>
      <c r="AD3466" s="28">
        <v>22</v>
      </c>
      <c r="AE3466" s="28">
        <v>22.00096534</v>
      </c>
      <c r="AF3466" t="s">
        <v>1078</v>
      </c>
    </row>
    <row r="3467" spans="1:32" ht="18" customHeight="1">
      <c r="A3467" s="22">
        <v>46197</v>
      </c>
      <c r="B3467" s="23" t="s">
        <v>9</v>
      </c>
      <c r="C3467" s="24">
        <v>525</v>
      </c>
      <c r="D3467" s="25">
        <v>938</v>
      </c>
      <c r="E3467" s="26">
        <v>-10</v>
      </c>
      <c r="F3467" s="24">
        <v>3</v>
      </c>
      <c r="G3467" s="24">
        <v>3</v>
      </c>
      <c r="H3467" s="23" t="s">
        <v>3300</v>
      </c>
      <c r="I3467" s="23" t="s">
        <v>2934</v>
      </c>
      <c r="J3467" s="23" t="s">
        <v>2934</v>
      </c>
      <c r="K3467" s="23" t="s">
        <v>154</v>
      </c>
      <c r="L3467" s="27">
        <v>0.99639999999999995</v>
      </c>
      <c r="M3467" s="25">
        <v>1361</v>
      </c>
      <c r="N3467" s="25">
        <v>-342</v>
      </c>
      <c r="O3467" s="24">
        <v>0</v>
      </c>
      <c r="P3467" s="24">
        <v>5</v>
      </c>
      <c r="Q3467" s="24">
        <v>1</v>
      </c>
      <c r="R3467" s="66">
        <v>169.20900788709011</v>
      </c>
      <c r="S3467" s="66">
        <v>5.5434401023490976</v>
      </c>
      <c r="T3467" s="66">
        <v>312.66666666666669</v>
      </c>
      <c r="U3467" s="66">
        <v>312.66666666666669</v>
      </c>
      <c r="V3467" s="66">
        <v>156.33333333333329</v>
      </c>
      <c r="W3467" s="24">
        <v>0</v>
      </c>
      <c r="X3467" s="24">
        <v>4</v>
      </c>
      <c r="Y3467" s="24">
        <v>2</v>
      </c>
      <c r="Z3467" s="24">
        <v>7</v>
      </c>
      <c r="AA3467" s="28">
        <v>3.25</v>
      </c>
      <c r="AB3467" s="28">
        <v>0.5</v>
      </c>
      <c r="AC3467" s="28">
        <v>1.625</v>
      </c>
      <c r="AD3467" s="28">
        <v>26.2</v>
      </c>
      <c r="AE3467" s="28">
        <v>26.200965329999999</v>
      </c>
      <c r="AF3467" t="s">
        <v>4732</v>
      </c>
    </row>
    <row r="3468" spans="1:32" ht="18" customHeight="1">
      <c r="A3468" s="22">
        <v>46197</v>
      </c>
      <c r="B3468" s="23" t="s">
        <v>9</v>
      </c>
      <c r="C3468" s="24">
        <v>526</v>
      </c>
      <c r="D3468" s="25">
        <v>8385</v>
      </c>
      <c r="E3468" s="26">
        <v>2568</v>
      </c>
      <c r="F3468" s="24">
        <v>40</v>
      </c>
      <c r="G3468" s="24">
        <v>28</v>
      </c>
      <c r="H3468" s="23" t="s">
        <v>3252</v>
      </c>
      <c r="I3468" s="23" t="s">
        <v>985</v>
      </c>
      <c r="J3468" s="23" t="s">
        <v>368</v>
      </c>
      <c r="K3468" s="23" t="s">
        <v>154</v>
      </c>
      <c r="L3468" s="27">
        <v>1.1021000000000001</v>
      </c>
      <c r="M3468" s="25">
        <v>-762</v>
      </c>
      <c r="N3468" s="25">
        <v>-1116</v>
      </c>
      <c r="O3468" s="24">
        <v>0</v>
      </c>
      <c r="P3468" s="24">
        <v>6</v>
      </c>
      <c r="Q3468" s="24">
        <v>1</v>
      </c>
      <c r="R3468" s="66">
        <v>1435.11597135741</v>
      </c>
      <c r="S3468" s="66">
        <v>5.8427333869534017</v>
      </c>
      <c r="T3468" s="66">
        <v>209.625</v>
      </c>
      <c r="U3468" s="66">
        <v>299.46428571428572</v>
      </c>
      <c r="V3468" s="66">
        <v>123.3088235294118</v>
      </c>
      <c r="W3468" s="24">
        <v>7</v>
      </c>
      <c r="X3468" s="24">
        <v>4</v>
      </c>
      <c r="Y3468" s="24">
        <v>5</v>
      </c>
      <c r="Z3468" s="24">
        <v>3</v>
      </c>
      <c r="AA3468" s="28">
        <v>4.75</v>
      </c>
      <c r="AB3468" s="28">
        <v>1</v>
      </c>
      <c r="AC3468" s="28">
        <v>4.75</v>
      </c>
      <c r="AD3468" s="28">
        <v>72.5</v>
      </c>
      <c r="AE3468" s="28">
        <v>72.500965320000006</v>
      </c>
      <c r="AF3468" t="s">
        <v>4733</v>
      </c>
    </row>
    <row r="3469" spans="1:32" ht="18" customHeight="1">
      <c r="A3469" s="22">
        <v>46197</v>
      </c>
      <c r="B3469" s="23" t="s">
        <v>9</v>
      </c>
      <c r="C3469" s="24">
        <v>527</v>
      </c>
      <c r="D3469" s="25">
        <v>2173</v>
      </c>
      <c r="E3469" s="26">
        <v>680</v>
      </c>
      <c r="F3469" s="24">
        <v>12</v>
      </c>
      <c r="G3469" s="24">
        <v>5</v>
      </c>
      <c r="H3469" s="23" t="s">
        <v>428</v>
      </c>
      <c r="I3469" s="23" t="s">
        <v>4734</v>
      </c>
      <c r="J3469" s="23" t="s">
        <v>4735</v>
      </c>
      <c r="K3469" s="23" t="s">
        <v>154</v>
      </c>
      <c r="L3469" s="27">
        <v>1.1043000000000001</v>
      </c>
      <c r="M3469" s="25">
        <v>-181</v>
      </c>
      <c r="N3469" s="25">
        <v>179</v>
      </c>
      <c r="O3469" s="24">
        <v>0</v>
      </c>
      <c r="P3469" s="24">
        <v>7</v>
      </c>
      <c r="Q3469" s="24">
        <v>1</v>
      </c>
      <c r="R3469" s="66">
        <v>351.78616645911171</v>
      </c>
      <c r="S3469" s="66">
        <v>6.1770478977960863</v>
      </c>
      <c r="T3469" s="66">
        <v>181.08333333333329</v>
      </c>
      <c r="U3469" s="66">
        <v>434.6</v>
      </c>
      <c r="V3469" s="66">
        <v>127.8235294117647</v>
      </c>
      <c r="W3469" s="24">
        <v>7</v>
      </c>
      <c r="X3469" s="24">
        <v>0</v>
      </c>
      <c r="Y3469" s="24">
        <v>5</v>
      </c>
      <c r="Z3469" s="24">
        <v>0</v>
      </c>
      <c r="AA3469" s="28">
        <v>3</v>
      </c>
      <c r="AB3469" s="28">
        <v>0.5</v>
      </c>
      <c r="AC3469" s="28">
        <v>1.5</v>
      </c>
      <c r="AD3469" s="28">
        <v>15</v>
      </c>
      <c r="AE3469" s="28">
        <v>15.00096531</v>
      </c>
      <c r="AF3469" t="s">
        <v>859</v>
      </c>
    </row>
    <row r="3470" spans="1:32" ht="18" customHeight="1">
      <c r="A3470" s="22">
        <v>46197</v>
      </c>
      <c r="B3470" s="23" t="s">
        <v>9</v>
      </c>
      <c r="C3470" s="24">
        <v>528</v>
      </c>
      <c r="D3470" s="25">
        <v>2287</v>
      </c>
      <c r="E3470" s="26">
        <v>-674</v>
      </c>
      <c r="F3470" s="24">
        <v>6</v>
      </c>
      <c r="G3470" s="24">
        <v>7</v>
      </c>
      <c r="H3470" s="23" t="s">
        <v>1556</v>
      </c>
      <c r="I3470" s="23" t="s">
        <v>4736</v>
      </c>
      <c r="J3470" s="23" t="s">
        <v>651</v>
      </c>
      <c r="K3470" s="23" t="s">
        <v>154</v>
      </c>
      <c r="L3470" s="27">
        <v>0.90180000000000005</v>
      </c>
      <c r="M3470" s="25">
        <v>-1308</v>
      </c>
      <c r="N3470" s="25">
        <v>419</v>
      </c>
      <c r="O3470" s="24">
        <v>0</v>
      </c>
      <c r="P3470" s="24">
        <v>8</v>
      </c>
      <c r="Q3470" s="24">
        <v>1</v>
      </c>
      <c r="R3470" s="66">
        <v>374.56636571191359</v>
      </c>
      <c r="S3470" s="66">
        <v>6.1057270736342</v>
      </c>
      <c r="T3470" s="66">
        <v>381.16666666666669</v>
      </c>
      <c r="U3470" s="66">
        <v>326.71428571428572</v>
      </c>
      <c r="V3470" s="66">
        <v>175.92307692307691</v>
      </c>
      <c r="W3470" s="24">
        <v>0</v>
      </c>
      <c r="X3470" s="24">
        <v>3</v>
      </c>
      <c r="Y3470" s="24">
        <v>0</v>
      </c>
      <c r="Z3470" s="24">
        <v>0</v>
      </c>
      <c r="AA3470" s="28">
        <v>0.75</v>
      </c>
      <c r="AB3470" s="28">
        <v>0.5</v>
      </c>
      <c r="AC3470" s="28">
        <v>0.375</v>
      </c>
      <c r="AD3470" s="28">
        <v>13.8</v>
      </c>
      <c r="AE3470" s="28">
        <v>13.8009653</v>
      </c>
      <c r="AF3470" t="s">
        <v>620</v>
      </c>
    </row>
    <row r="3471" spans="1:32" ht="18" customHeight="1">
      <c r="A3471" s="22">
        <v>46197</v>
      </c>
      <c r="B3471" s="23" t="s">
        <v>9</v>
      </c>
      <c r="C3471" s="24">
        <v>530</v>
      </c>
      <c r="D3471" s="25">
        <v>5973</v>
      </c>
      <c r="E3471" s="26">
        <v>142</v>
      </c>
      <c r="F3471" s="24">
        <v>20</v>
      </c>
      <c r="G3471" s="24">
        <v>22</v>
      </c>
      <c r="H3471" s="23" t="s">
        <v>1571</v>
      </c>
      <c r="I3471" s="23" t="s">
        <v>4380</v>
      </c>
      <c r="J3471" s="23" t="s">
        <v>3551</v>
      </c>
      <c r="K3471" s="23" t="s">
        <v>154</v>
      </c>
      <c r="L3471" s="27">
        <v>1.0079</v>
      </c>
      <c r="M3471" s="25">
        <v>-517</v>
      </c>
      <c r="N3471" s="25">
        <v>-383</v>
      </c>
      <c r="O3471" s="24">
        <v>0</v>
      </c>
      <c r="P3471" s="24">
        <v>0</v>
      </c>
      <c r="Q3471" s="24">
        <v>1</v>
      </c>
      <c r="R3471" s="66">
        <v>1041.5428082191779</v>
      </c>
      <c r="S3471" s="66">
        <v>5.7347618867558499</v>
      </c>
      <c r="T3471" s="66">
        <v>298.64999999999998</v>
      </c>
      <c r="U3471" s="66">
        <v>271.5</v>
      </c>
      <c r="V3471" s="66">
        <v>142.21428571428569</v>
      </c>
      <c r="W3471" s="24">
        <v>0</v>
      </c>
      <c r="X3471" s="24">
        <v>5</v>
      </c>
      <c r="Y3471" s="24">
        <v>3</v>
      </c>
      <c r="Z3471" s="24">
        <v>5</v>
      </c>
      <c r="AA3471" s="28">
        <v>3.25</v>
      </c>
      <c r="AB3471" s="28">
        <v>0.8</v>
      </c>
      <c r="AC3471" s="28">
        <v>2.6</v>
      </c>
      <c r="AD3471" s="28">
        <v>26</v>
      </c>
      <c r="AE3471" s="28">
        <v>26.00096529</v>
      </c>
      <c r="AF3471" t="s">
        <v>616</v>
      </c>
    </row>
    <row r="3472" spans="1:32" ht="18" customHeight="1">
      <c r="A3472" s="22">
        <v>46197</v>
      </c>
      <c r="B3472" s="23" t="s">
        <v>9</v>
      </c>
      <c r="C3472" s="24">
        <v>531</v>
      </c>
      <c r="D3472" s="25">
        <v>2665</v>
      </c>
      <c r="E3472" s="26">
        <v>-902</v>
      </c>
      <c r="F3472" s="24">
        <v>6</v>
      </c>
      <c r="G3472" s="24">
        <v>7</v>
      </c>
      <c r="H3472" s="23" t="s">
        <v>837</v>
      </c>
      <c r="I3472" s="23" t="s">
        <v>3037</v>
      </c>
      <c r="J3472" s="23" t="s">
        <v>4737</v>
      </c>
      <c r="K3472" s="23" t="s">
        <v>154</v>
      </c>
      <c r="L3472" s="27">
        <v>0.88719999999999999</v>
      </c>
      <c r="M3472" s="25">
        <v>1151</v>
      </c>
      <c r="N3472" s="25">
        <v>-647</v>
      </c>
      <c r="O3472" s="24">
        <v>0</v>
      </c>
      <c r="P3472" s="24">
        <v>1</v>
      </c>
      <c r="Q3472" s="24">
        <v>1</v>
      </c>
      <c r="R3472" s="66">
        <v>465.53492112909919</v>
      </c>
      <c r="S3472" s="66">
        <v>5.7245974019228498</v>
      </c>
      <c r="T3472" s="66">
        <v>444.16666666666669</v>
      </c>
      <c r="U3472" s="66">
        <v>380.71428571428572</v>
      </c>
      <c r="V3472" s="66">
        <v>205</v>
      </c>
      <c r="W3472" s="24">
        <v>0</v>
      </c>
      <c r="X3472" s="24">
        <v>2</v>
      </c>
      <c r="Y3472" s="24">
        <v>0</v>
      </c>
      <c r="Z3472" s="24">
        <v>5</v>
      </c>
      <c r="AA3472" s="28">
        <v>1.75</v>
      </c>
      <c r="AB3472" s="28">
        <v>0.5</v>
      </c>
      <c r="AC3472" s="28">
        <v>0.875</v>
      </c>
      <c r="AD3472" s="28">
        <v>18.8</v>
      </c>
      <c r="AE3472" s="28">
        <v>18.80096528</v>
      </c>
      <c r="AF3472" t="s">
        <v>612</v>
      </c>
    </row>
    <row r="3473" spans="1:32" ht="18" customHeight="1">
      <c r="A3473" s="22">
        <v>46197</v>
      </c>
      <c r="B3473" s="23" t="s">
        <v>9</v>
      </c>
      <c r="C3473" s="24">
        <v>532</v>
      </c>
      <c r="D3473" s="25">
        <v>2601</v>
      </c>
      <c r="E3473" s="26">
        <v>-951</v>
      </c>
      <c r="F3473" s="24">
        <v>8</v>
      </c>
      <c r="G3473" s="24">
        <v>4</v>
      </c>
      <c r="H3473" s="23" t="s">
        <v>4738</v>
      </c>
      <c r="I3473" s="23" t="s">
        <v>3599</v>
      </c>
      <c r="J3473" s="23" t="s">
        <v>4739</v>
      </c>
      <c r="K3473" s="23" t="s">
        <v>154</v>
      </c>
      <c r="L3473" s="27">
        <v>0.87809999999999999</v>
      </c>
      <c r="M3473" s="25">
        <v>-88</v>
      </c>
      <c r="N3473" s="25">
        <v>-483</v>
      </c>
      <c r="O3473" s="24">
        <v>0</v>
      </c>
      <c r="P3473" s="24">
        <v>2</v>
      </c>
      <c r="Q3473" s="24">
        <v>1</v>
      </c>
      <c r="R3473" s="66">
        <v>415.18244084682442</v>
      </c>
      <c r="S3473" s="66">
        <v>6.2647158070916626</v>
      </c>
      <c r="T3473" s="66">
        <v>325.125</v>
      </c>
      <c r="U3473" s="66">
        <v>650.25</v>
      </c>
      <c r="V3473" s="66">
        <v>216.75</v>
      </c>
      <c r="W3473" s="24">
        <v>0</v>
      </c>
      <c r="X3473" s="24">
        <v>0</v>
      </c>
      <c r="Y3473" s="24">
        <v>0</v>
      </c>
      <c r="Z3473" s="24">
        <v>0</v>
      </c>
      <c r="AA3473" s="28">
        <v>0</v>
      </c>
      <c r="AB3473" s="28">
        <v>0.5</v>
      </c>
      <c r="AC3473" s="28">
        <v>0</v>
      </c>
      <c r="AD3473" s="28">
        <v>10</v>
      </c>
      <c r="AE3473" s="28">
        <v>10.00096527</v>
      </c>
      <c r="AF3473" t="s">
        <v>584</v>
      </c>
    </row>
    <row r="3474" spans="1:32" ht="18" customHeight="1">
      <c r="A3474" s="22">
        <v>46197</v>
      </c>
      <c r="B3474" s="23" t="s">
        <v>9</v>
      </c>
      <c r="C3474" s="24">
        <v>533</v>
      </c>
      <c r="D3474" s="25">
        <v>1710</v>
      </c>
      <c r="E3474" s="26">
        <v>-1137</v>
      </c>
      <c r="F3474" s="24">
        <v>3</v>
      </c>
      <c r="G3474" s="24">
        <v>3</v>
      </c>
      <c r="H3474" s="23" t="s">
        <v>4352</v>
      </c>
      <c r="I3474" s="23" t="s">
        <v>3089</v>
      </c>
      <c r="J3474" s="23" t="s">
        <v>3089</v>
      </c>
      <c r="K3474" s="23" t="s">
        <v>154</v>
      </c>
      <c r="L3474" s="27">
        <v>0.77839999999999998</v>
      </c>
      <c r="M3474" s="25">
        <v>1103</v>
      </c>
      <c r="N3474" s="25">
        <v>-621</v>
      </c>
      <c r="O3474" s="24">
        <v>0</v>
      </c>
      <c r="P3474" s="24">
        <v>3</v>
      </c>
      <c r="Q3474" s="24">
        <v>1</v>
      </c>
      <c r="R3474" s="66">
        <v>272.32798879202988</v>
      </c>
      <c r="S3474" s="66">
        <v>6.279192996596044</v>
      </c>
      <c r="T3474" s="66">
        <v>570</v>
      </c>
      <c r="U3474" s="66">
        <v>570</v>
      </c>
      <c r="V3474" s="66">
        <v>285</v>
      </c>
      <c r="W3474" s="24">
        <v>0</v>
      </c>
      <c r="X3474" s="24">
        <v>0</v>
      </c>
      <c r="Y3474" s="24">
        <v>0</v>
      </c>
      <c r="Z3474" s="24">
        <v>0</v>
      </c>
      <c r="AA3474" s="28">
        <v>0</v>
      </c>
      <c r="AB3474" s="28">
        <v>0.5</v>
      </c>
      <c r="AC3474" s="28">
        <v>0</v>
      </c>
      <c r="AD3474" s="28">
        <v>10</v>
      </c>
      <c r="AE3474" s="28">
        <v>10.000965259999999</v>
      </c>
      <c r="AF3474" t="s">
        <v>584</v>
      </c>
    </row>
    <row r="3475" spans="1:32" ht="18" customHeight="1">
      <c r="A3475" s="22">
        <v>46197</v>
      </c>
      <c r="B3475" s="23" t="s">
        <v>9</v>
      </c>
      <c r="C3475" s="24">
        <v>535</v>
      </c>
      <c r="D3475" s="25">
        <v>1844</v>
      </c>
      <c r="E3475" s="26">
        <v>-1024</v>
      </c>
      <c r="F3475" s="24">
        <v>4</v>
      </c>
      <c r="G3475" s="24">
        <v>2</v>
      </c>
      <c r="H3475" s="23" t="s">
        <v>4740</v>
      </c>
      <c r="I3475" s="23" t="s">
        <v>4741</v>
      </c>
      <c r="J3475" s="23" t="s">
        <v>4742</v>
      </c>
      <c r="K3475" s="23" t="s">
        <v>370</v>
      </c>
      <c r="L3475" s="27">
        <v>0.81489999999999996</v>
      </c>
      <c r="M3475" s="25">
        <v>-231</v>
      </c>
      <c r="N3475" s="25">
        <v>-251</v>
      </c>
      <c r="O3475" s="24">
        <v>0</v>
      </c>
      <c r="P3475" s="24">
        <v>5</v>
      </c>
      <c r="Q3475" s="24">
        <v>1</v>
      </c>
      <c r="R3475" s="66">
        <v>310.80427563304272</v>
      </c>
      <c r="S3475" s="66">
        <v>5.9329943136855539</v>
      </c>
      <c r="T3475" s="66">
        <v>461</v>
      </c>
      <c r="U3475" s="66">
        <v>922</v>
      </c>
      <c r="V3475" s="66">
        <v>307.33333333333331</v>
      </c>
      <c r="W3475" s="24">
        <v>0</v>
      </c>
      <c r="X3475" s="24">
        <v>0</v>
      </c>
      <c r="Y3475" s="24">
        <v>0</v>
      </c>
      <c r="Z3475" s="24">
        <v>1</v>
      </c>
      <c r="AA3475" s="28">
        <v>0.25</v>
      </c>
      <c r="AB3475" s="28">
        <v>0.5</v>
      </c>
      <c r="AC3475" s="28">
        <v>0.125</v>
      </c>
      <c r="AD3475" s="28">
        <v>11.2</v>
      </c>
      <c r="AE3475" s="28">
        <v>11.200965249999999</v>
      </c>
      <c r="AF3475" t="s">
        <v>646</v>
      </c>
    </row>
    <row r="3476" spans="1:32" ht="18" customHeight="1">
      <c r="A3476" s="22">
        <v>46197</v>
      </c>
      <c r="B3476" s="23" t="s">
        <v>9</v>
      </c>
      <c r="C3476" s="24">
        <v>536</v>
      </c>
      <c r="D3476" s="25">
        <v>5447</v>
      </c>
      <c r="E3476" s="26">
        <v>-1541</v>
      </c>
      <c r="F3476" s="24">
        <v>15</v>
      </c>
      <c r="G3476" s="24">
        <v>18</v>
      </c>
      <c r="H3476" s="23" t="s">
        <v>3801</v>
      </c>
      <c r="I3476" s="23" t="s">
        <v>4326</v>
      </c>
      <c r="J3476" s="23" t="s">
        <v>3837</v>
      </c>
      <c r="K3476" s="23" t="s">
        <v>203</v>
      </c>
      <c r="L3476" s="27">
        <v>0.90569999999999995</v>
      </c>
      <c r="M3476" s="25">
        <v>-825</v>
      </c>
      <c r="N3476" s="25">
        <v>912</v>
      </c>
      <c r="O3476" s="24">
        <v>0</v>
      </c>
      <c r="P3476" s="24">
        <v>6</v>
      </c>
      <c r="Q3476" s="24">
        <v>1</v>
      </c>
      <c r="R3476" s="66">
        <v>862.92320464923205</v>
      </c>
      <c r="S3476" s="66">
        <v>6.3122650667554367</v>
      </c>
      <c r="T3476" s="66">
        <v>363.13333333333333</v>
      </c>
      <c r="U3476" s="66">
        <v>302.61111111111109</v>
      </c>
      <c r="V3476" s="66">
        <v>165.06060606060609</v>
      </c>
      <c r="W3476" s="24">
        <v>0</v>
      </c>
      <c r="X3476" s="24">
        <v>4</v>
      </c>
      <c r="Y3476" s="24">
        <v>1</v>
      </c>
      <c r="Z3476" s="24">
        <v>0</v>
      </c>
      <c r="AA3476" s="28">
        <v>1.25</v>
      </c>
      <c r="AB3476" s="28">
        <v>0.8</v>
      </c>
      <c r="AC3476" s="28">
        <v>1</v>
      </c>
      <c r="AD3476" s="28">
        <v>30</v>
      </c>
      <c r="AE3476" s="28">
        <v>30.000965239999999</v>
      </c>
      <c r="AF3476" t="s">
        <v>2386</v>
      </c>
    </row>
    <row r="3477" spans="1:32" ht="18" customHeight="1">
      <c r="A3477" s="22">
        <v>46197</v>
      </c>
      <c r="B3477" s="23" t="s">
        <v>16</v>
      </c>
      <c r="C3477" s="24">
        <v>551</v>
      </c>
      <c r="D3477" s="25">
        <v>1700</v>
      </c>
      <c r="E3477" s="26">
        <v>-546</v>
      </c>
      <c r="F3477" s="24">
        <v>4</v>
      </c>
      <c r="G3477" s="24">
        <v>3</v>
      </c>
      <c r="H3477" s="23" t="s">
        <v>4295</v>
      </c>
      <c r="I3477" s="23" t="s">
        <v>725</v>
      </c>
      <c r="J3477" s="23" t="s">
        <v>4743</v>
      </c>
      <c r="K3477" s="23" t="s">
        <v>154</v>
      </c>
      <c r="L3477" s="27">
        <v>0.89290000000000003</v>
      </c>
      <c r="M3477" s="25">
        <v>-629</v>
      </c>
      <c r="N3477" s="25">
        <v>-131</v>
      </c>
      <c r="O3477" s="24">
        <v>0</v>
      </c>
      <c r="P3477" s="24">
        <v>1</v>
      </c>
      <c r="Q3477" s="24">
        <v>1</v>
      </c>
      <c r="R3477" s="66">
        <v>307.04244499792452</v>
      </c>
      <c r="S3477" s="66">
        <v>5.5366937949295307</v>
      </c>
      <c r="T3477" s="66">
        <v>425</v>
      </c>
      <c r="U3477" s="66">
        <v>566.66666666666663</v>
      </c>
      <c r="V3477" s="66">
        <v>242.85714285714289</v>
      </c>
      <c r="W3477" s="24">
        <v>0</v>
      </c>
      <c r="X3477" s="24">
        <v>0</v>
      </c>
      <c r="Y3477" s="24">
        <v>0</v>
      </c>
      <c r="Z3477" s="24">
        <v>7</v>
      </c>
      <c r="AA3477" s="28">
        <v>1.75</v>
      </c>
      <c r="AB3477" s="28">
        <v>0.5</v>
      </c>
      <c r="AC3477" s="28">
        <v>0.875</v>
      </c>
      <c r="AD3477" s="28">
        <v>18.8</v>
      </c>
      <c r="AE3477" s="28">
        <v>18.800965229999999</v>
      </c>
      <c r="AF3477" t="s">
        <v>612</v>
      </c>
    </row>
    <row r="3478" spans="1:32" ht="18" customHeight="1">
      <c r="A3478" s="22">
        <v>46197</v>
      </c>
      <c r="B3478" s="23" t="s">
        <v>16</v>
      </c>
      <c r="C3478" s="24">
        <v>552</v>
      </c>
      <c r="D3478" s="25">
        <v>2493</v>
      </c>
      <c r="E3478" s="26">
        <v>-263</v>
      </c>
      <c r="F3478" s="24">
        <v>9</v>
      </c>
      <c r="G3478" s="24">
        <v>5</v>
      </c>
      <c r="H3478" s="23" t="s">
        <v>1045</v>
      </c>
      <c r="I3478" s="23" t="s">
        <v>1178</v>
      </c>
      <c r="J3478" s="23" t="s">
        <v>3547</v>
      </c>
      <c r="K3478" s="23" t="s">
        <v>154</v>
      </c>
      <c r="L3478" s="27">
        <v>0.96479999999999999</v>
      </c>
      <c r="M3478" s="25">
        <v>540</v>
      </c>
      <c r="N3478" s="25">
        <v>3124</v>
      </c>
      <c r="O3478" s="24">
        <v>0</v>
      </c>
      <c r="P3478" s="24">
        <v>2</v>
      </c>
      <c r="Q3478" s="24">
        <v>1</v>
      </c>
      <c r="R3478" s="66">
        <v>411.54856787048573</v>
      </c>
      <c r="S3478" s="66">
        <v>6.05760824998071</v>
      </c>
      <c r="T3478" s="66">
        <v>277</v>
      </c>
      <c r="U3478" s="66">
        <v>498.6</v>
      </c>
      <c r="V3478" s="66">
        <v>178.07142857142861</v>
      </c>
      <c r="W3478" s="24">
        <v>0</v>
      </c>
      <c r="X3478" s="24">
        <v>0</v>
      </c>
      <c r="Y3478" s="24">
        <v>0</v>
      </c>
      <c r="Z3478" s="24">
        <v>3</v>
      </c>
      <c r="AA3478" s="28">
        <v>0.75</v>
      </c>
      <c r="AB3478" s="28">
        <v>0.5</v>
      </c>
      <c r="AC3478" s="28">
        <v>0.375</v>
      </c>
      <c r="AD3478" s="28">
        <v>13.8</v>
      </c>
      <c r="AE3478" s="28">
        <v>13.80096522</v>
      </c>
      <c r="AF3478" t="s">
        <v>620</v>
      </c>
    </row>
    <row r="3479" spans="1:32" ht="18" customHeight="1">
      <c r="A3479" s="22">
        <v>46197</v>
      </c>
      <c r="B3479" s="23" t="s">
        <v>16</v>
      </c>
      <c r="C3479" s="24">
        <v>553</v>
      </c>
      <c r="D3479" s="25">
        <v>1574</v>
      </c>
      <c r="E3479" s="26">
        <v>-404</v>
      </c>
      <c r="F3479" s="24">
        <v>6</v>
      </c>
      <c r="G3479" s="24">
        <v>1</v>
      </c>
      <c r="H3479" s="23" t="s">
        <v>2288</v>
      </c>
      <c r="I3479" s="23" t="s">
        <v>4744</v>
      </c>
      <c r="J3479" s="23" t="s">
        <v>4745</v>
      </c>
      <c r="K3479" s="23" t="s">
        <v>154</v>
      </c>
      <c r="L3479" s="27">
        <v>0.91439999999999999</v>
      </c>
      <c r="M3479" s="25">
        <v>-74</v>
      </c>
      <c r="N3479" s="25">
        <v>-670</v>
      </c>
      <c r="O3479" s="24">
        <v>0</v>
      </c>
      <c r="P3479" s="24">
        <v>3</v>
      </c>
      <c r="Q3479" s="24">
        <v>1</v>
      </c>
      <c r="R3479" s="66">
        <v>245.9695931921959</v>
      </c>
      <c r="S3479" s="66">
        <v>6.3991649519463429</v>
      </c>
      <c r="T3479" s="66">
        <v>262.33333333333331</v>
      </c>
      <c r="U3479" s="66">
        <v>1574</v>
      </c>
      <c r="V3479" s="66">
        <v>224.85714285714289</v>
      </c>
      <c r="W3479" s="24">
        <v>4</v>
      </c>
      <c r="X3479" s="24">
        <v>0</v>
      </c>
      <c r="Y3479" s="24">
        <v>0</v>
      </c>
      <c r="Z3479" s="24">
        <v>0</v>
      </c>
      <c r="AA3479" s="28">
        <v>1</v>
      </c>
      <c r="AB3479" s="28">
        <v>0.5</v>
      </c>
      <c r="AC3479" s="28">
        <v>0.5</v>
      </c>
      <c r="AD3479" s="28">
        <v>15</v>
      </c>
      <c r="AE3479" s="28">
        <v>15.00096521</v>
      </c>
      <c r="AF3479" t="s">
        <v>743</v>
      </c>
    </row>
    <row r="3480" spans="1:32" ht="18" customHeight="1">
      <c r="A3480" s="22">
        <v>46197</v>
      </c>
      <c r="B3480" s="23" t="s">
        <v>16</v>
      </c>
      <c r="C3480" s="24">
        <v>555</v>
      </c>
      <c r="D3480" s="25">
        <v>2924</v>
      </c>
      <c r="E3480" s="26">
        <v>-240</v>
      </c>
      <c r="F3480" s="24">
        <v>10</v>
      </c>
      <c r="G3480" s="24">
        <v>7</v>
      </c>
      <c r="H3480" s="23" t="s">
        <v>2317</v>
      </c>
      <c r="I3480" s="23" t="s">
        <v>4746</v>
      </c>
      <c r="J3480" s="23" t="s">
        <v>1284</v>
      </c>
      <c r="K3480" s="23" t="s">
        <v>154</v>
      </c>
      <c r="L3480" s="27">
        <v>0.97260000000000002</v>
      </c>
      <c r="M3480" s="25">
        <v>-486</v>
      </c>
      <c r="N3480" s="25">
        <v>1325</v>
      </c>
      <c r="O3480" s="24">
        <v>0</v>
      </c>
      <c r="P3480" s="24">
        <v>5</v>
      </c>
      <c r="Q3480" s="24">
        <v>1</v>
      </c>
      <c r="R3480" s="66">
        <v>495.14300539643011</v>
      </c>
      <c r="S3480" s="66">
        <v>5.9053646484593587</v>
      </c>
      <c r="T3480" s="66">
        <v>292.39999999999998</v>
      </c>
      <c r="U3480" s="66">
        <v>417.71428571428572</v>
      </c>
      <c r="V3480" s="66">
        <v>172</v>
      </c>
      <c r="W3480" s="24">
        <v>0</v>
      </c>
      <c r="X3480" s="24">
        <v>2</v>
      </c>
      <c r="Y3480" s="24">
        <v>1</v>
      </c>
      <c r="Z3480" s="24">
        <v>6</v>
      </c>
      <c r="AA3480" s="28">
        <v>2.25</v>
      </c>
      <c r="AB3480" s="28">
        <v>0.5</v>
      </c>
      <c r="AC3480" s="28">
        <v>1.125</v>
      </c>
      <c r="AD3480" s="28">
        <v>21.2</v>
      </c>
      <c r="AE3480" s="28">
        <v>21.200965199999999</v>
      </c>
      <c r="AF3480" t="s">
        <v>618</v>
      </c>
    </row>
    <row r="3481" spans="1:32" ht="18" customHeight="1">
      <c r="A3481" s="22">
        <v>46197</v>
      </c>
      <c r="B3481" s="23" t="s">
        <v>16</v>
      </c>
      <c r="C3481" s="24">
        <v>556</v>
      </c>
      <c r="D3481" s="25">
        <v>1628</v>
      </c>
      <c r="E3481" s="26">
        <v>-234</v>
      </c>
      <c r="F3481" s="24">
        <v>5</v>
      </c>
      <c r="G3481" s="24">
        <v>4</v>
      </c>
      <c r="H3481" s="23" t="s">
        <v>1360</v>
      </c>
      <c r="I3481" s="23" t="s">
        <v>4747</v>
      </c>
      <c r="J3481" s="23" t="s">
        <v>4748</v>
      </c>
      <c r="K3481" s="23" t="s">
        <v>154</v>
      </c>
      <c r="L3481" s="27">
        <v>0.95209999999999995</v>
      </c>
      <c r="M3481" s="25">
        <v>3009</v>
      </c>
      <c r="N3481" s="25">
        <v>-678</v>
      </c>
      <c r="O3481" s="24">
        <v>0</v>
      </c>
      <c r="P3481" s="24">
        <v>6</v>
      </c>
      <c r="Q3481" s="24">
        <v>1</v>
      </c>
      <c r="R3481" s="66">
        <v>279.78652968036528</v>
      </c>
      <c r="S3481" s="66">
        <v>5.8187218729217074</v>
      </c>
      <c r="T3481" s="66">
        <v>325.60000000000002</v>
      </c>
      <c r="U3481" s="66">
        <v>407</v>
      </c>
      <c r="V3481" s="66">
        <v>180.88888888888891</v>
      </c>
      <c r="W3481" s="24">
        <v>0</v>
      </c>
      <c r="X3481" s="24">
        <v>2</v>
      </c>
      <c r="Y3481" s="24">
        <v>0</v>
      </c>
      <c r="Z3481" s="24">
        <v>6</v>
      </c>
      <c r="AA3481" s="28">
        <v>2</v>
      </c>
      <c r="AB3481" s="28">
        <v>0.5</v>
      </c>
      <c r="AC3481" s="28">
        <v>1</v>
      </c>
      <c r="AD3481" s="28">
        <v>30</v>
      </c>
      <c r="AE3481" s="28">
        <v>30.000965189999999</v>
      </c>
      <c r="AF3481" t="s">
        <v>2386</v>
      </c>
    </row>
    <row r="3482" spans="1:32" ht="18" customHeight="1">
      <c r="A3482" s="22">
        <v>46197</v>
      </c>
      <c r="B3482" s="23" t="s">
        <v>16</v>
      </c>
      <c r="C3482" s="24">
        <v>557</v>
      </c>
      <c r="D3482" s="25">
        <v>3224</v>
      </c>
      <c r="E3482" s="26">
        <v>905</v>
      </c>
      <c r="F3482" s="24">
        <v>14</v>
      </c>
      <c r="G3482" s="24">
        <v>13</v>
      </c>
      <c r="H3482" s="23" t="s">
        <v>2112</v>
      </c>
      <c r="I3482" s="23" t="s">
        <v>201</v>
      </c>
      <c r="J3482" s="23" t="s">
        <v>2985</v>
      </c>
      <c r="K3482" s="23" t="s">
        <v>154</v>
      </c>
      <c r="L3482" s="27">
        <v>1.0935999999999999</v>
      </c>
      <c r="M3482" s="25">
        <v>-933</v>
      </c>
      <c r="N3482" s="25">
        <v>-32</v>
      </c>
      <c r="O3482" s="24">
        <v>0</v>
      </c>
      <c r="P3482" s="24">
        <v>7</v>
      </c>
      <c r="Q3482" s="24">
        <v>1</v>
      </c>
      <c r="R3482" s="66">
        <v>535.08431921959323</v>
      </c>
      <c r="S3482" s="66">
        <v>6.0252186135862127</v>
      </c>
      <c r="T3482" s="66">
        <v>230.28571428571431</v>
      </c>
      <c r="U3482" s="66">
        <v>248</v>
      </c>
      <c r="V3482" s="66">
        <v>119.4074074074074</v>
      </c>
      <c r="W3482" s="24">
        <v>7</v>
      </c>
      <c r="X3482" s="24">
        <v>6</v>
      </c>
      <c r="Y3482" s="24">
        <v>7</v>
      </c>
      <c r="Z3482" s="24">
        <v>4</v>
      </c>
      <c r="AA3482" s="28">
        <v>6</v>
      </c>
      <c r="AB3482" s="28">
        <v>0.6</v>
      </c>
      <c r="AC3482" s="28">
        <v>3.6</v>
      </c>
      <c r="AD3482" s="28">
        <v>36</v>
      </c>
      <c r="AE3482" s="28">
        <v>36.000965180000001</v>
      </c>
      <c r="AF3482" t="s">
        <v>2199</v>
      </c>
    </row>
    <row r="3483" spans="1:32" ht="18" customHeight="1">
      <c r="A3483" s="22">
        <v>46197</v>
      </c>
      <c r="B3483" s="23" t="s">
        <v>16</v>
      </c>
      <c r="C3483" s="24">
        <v>558</v>
      </c>
      <c r="D3483" s="25">
        <v>3463</v>
      </c>
      <c r="E3483" s="26">
        <v>-1561</v>
      </c>
      <c r="F3483" s="24">
        <v>9</v>
      </c>
      <c r="G3483" s="24">
        <v>4</v>
      </c>
      <c r="H3483" s="23" t="s">
        <v>3067</v>
      </c>
      <c r="I3483" s="23" t="s">
        <v>4654</v>
      </c>
      <c r="J3483" s="23" t="s">
        <v>2561</v>
      </c>
      <c r="K3483" s="23" t="s">
        <v>154</v>
      </c>
      <c r="L3483" s="27">
        <v>0.84970000000000001</v>
      </c>
      <c r="M3483" s="25">
        <v>278</v>
      </c>
      <c r="N3483" s="25">
        <v>-560</v>
      </c>
      <c r="O3483" s="24">
        <v>0</v>
      </c>
      <c r="P3483" s="24">
        <v>8</v>
      </c>
      <c r="Q3483" s="24">
        <v>1</v>
      </c>
      <c r="R3483" s="66">
        <v>567.87131589871319</v>
      </c>
      <c r="S3483" s="66">
        <v>6.0982125757126084</v>
      </c>
      <c r="T3483" s="66">
        <v>384.77777777777783</v>
      </c>
      <c r="U3483" s="66">
        <v>865.75</v>
      </c>
      <c r="V3483" s="66">
        <v>266.38461538461542</v>
      </c>
      <c r="W3483" s="24">
        <v>0</v>
      </c>
      <c r="X3483" s="24">
        <v>0</v>
      </c>
      <c r="Y3483" s="24">
        <v>0</v>
      </c>
      <c r="Z3483" s="24">
        <v>1</v>
      </c>
      <c r="AA3483" s="28">
        <v>0.25</v>
      </c>
      <c r="AB3483" s="28">
        <v>0.6</v>
      </c>
      <c r="AC3483" s="28">
        <v>0.15</v>
      </c>
      <c r="AD3483" s="28">
        <v>11.5</v>
      </c>
      <c r="AE3483" s="28">
        <v>11.500965170000001</v>
      </c>
      <c r="AF3483" t="s">
        <v>736</v>
      </c>
    </row>
    <row r="3484" spans="1:32" ht="18" customHeight="1">
      <c r="A3484" s="22">
        <v>46197</v>
      </c>
      <c r="B3484" s="23" t="s">
        <v>16</v>
      </c>
      <c r="C3484" s="24">
        <v>560</v>
      </c>
      <c r="D3484" s="25">
        <v>2729</v>
      </c>
      <c r="E3484" s="26">
        <v>-1471</v>
      </c>
      <c r="F3484" s="24">
        <v>7</v>
      </c>
      <c r="G3484" s="24">
        <v>2</v>
      </c>
      <c r="H3484" s="23" t="s">
        <v>3090</v>
      </c>
      <c r="I3484" s="23" t="s">
        <v>3312</v>
      </c>
      <c r="J3484" s="23" t="s">
        <v>4749</v>
      </c>
      <c r="K3484" s="23" t="s">
        <v>154</v>
      </c>
      <c r="L3484" s="27">
        <v>0.82030000000000003</v>
      </c>
      <c r="M3484" s="25">
        <v>-473</v>
      </c>
      <c r="N3484" s="25">
        <v>-1430</v>
      </c>
      <c r="O3484" s="24">
        <v>0</v>
      </c>
      <c r="P3484" s="24">
        <v>0</v>
      </c>
      <c r="Q3484" s="24">
        <v>1</v>
      </c>
      <c r="R3484" s="66">
        <v>434.13740141137401</v>
      </c>
      <c r="S3484" s="66">
        <v>6.2860283199007112</v>
      </c>
      <c r="T3484" s="66">
        <v>389.85714285714278</v>
      </c>
      <c r="U3484" s="66">
        <v>1364.5</v>
      </c>
      <c r="V3484" s="66">
        <v>303.22222222222217</v>
      </c>
      <c r="W3484" s="24">
        <v>0</v>
      </c>
      <c r="X3484" s="24">
        <v>0</v>
      </c>
      <c r="Y3484" s="24">
        <v>0</v>
      </c>
      <c r="Z3484" s="24">
        <v>0</v>
      </c>
      <c r="AA3484" s="28">
        <v>0</v>
      </c>
      <c r="AB3484" s="28">
        <v>0.5</v>
      </c>
      <c r="AC3484" s="28">
        <v>0</v>
      </c>
      <c r="AD3484" s="28">
        <v>10</v>
      </c>
      <c r="AE3484" s="28">
        <v>10.00096516</v>
      </c>
      <c r="AF3484" t="s">
        <v>584</v>
      </c>
    </row>
    <row r="3485" spans="1:32" ht="18" customHeight="1">
      <c r="A3485" s="22">
        <v>46197</v>
      </c>
      <c r="B3485" s="23" t="s">
        <v>20</v>
      </c>
      <c r="C3485" s="24">
        <v>678</v>
      </c>
      <c r="D3485" s="25">
        <v>1060</v>
      </c>
      <c r="E3485" s="26">
        <v>-585</v>
      </c>
      <c r="F3485" s="24">
        <v>8</v>
      </c>
      <c r="G3485" s="24">
        <v>4</v>
      </c>
      <c r="H3485" s="23" t="s">
        <v>1547</v>
      </c>
      <c r="I3485" s="23" t="s">
        <v>3553</v>
      </c>
      <c r="J3485" s="23" t="s">
        <v>2528</v>
      </c>
      <c r="K3485" s="23" t="s">
        <v>154</v>
      </c>
      <c r="L3485" s="27">
        <v>0.81599999999999995</v>
      </c>
      <c r="M3485" s="25">
        <v>-358</v>
      </c>
      <c r="N3485" s="25">
        <v>-55</v>
      </c>
      <c r="O3485" s="24">
        <v>0</v>
      </c>
      <c r="P3485" s="24">
        <v>8</v>
      </c>
      <c r="Q3485" s="24">
        <v>0</v>
      </c>
      <c r="R3485" s="66"/>
      <c r="S3485" s="66"/>
      <c r="T3485" s="66"/>
      <c r="U3485" s="66"/>
      <c r="V3485" s="66"/>
      <c r="W3485" s="24"/>
      <c r="X3485" s="24"/>
      <c r="Y3485" s="24"/>
      <c r="Z3485" s="24"/>
      <c r="AA3485" s="28"/>
      <c r="AB3485" s="28">
        <v>0.5</v>
      </c>
      <c r="AC3485" s="28"/>
      <c r="AD3485" s="28">
        <v>30</v>
      </c>
      <c r="AE3485" s="28">
        <v>30.000965149999999</v>
      </c>
      <c r="AF3485" t="s">
        <v>661</v>
      </c>
    </row>
    <row r="3486" spans="1:32" ht="18" customHeight="1">
      <c r="A3486" s="22">
        <v>46197</v>
      </c>
      <c r="B3486" s="23" t="s">
        <v>20</v>
      </c>
      <c r="C3486" s="24">
        <v>680</v>
      </c>
      <c r="D3486" s="25">
        <v>622</v>
      </c>
      <c r="E3486" s="26">
        <v>-924</v>
      </c>
      <c r="F3486" s="24">
        <v>1</v>
      </c>
      <c r="G3486" s="24">
        <v>1</v>
      </c>
      <c r="H3486" s="23" t="s">
        <v>2230</v>
      </c>
      <c r="I3486" s="23" t="s">
        <v>4750</v>
      </c>
      <c r="J3486" s="23" t="s">
        <v>4750</v>
      </c>
      <c r="K3486" s="23" t="s">
        <v>154</v>
      </c>
      <c r="L3486" s="27">
        <v>0.50480000000000003</v>
      </c>
      <c r="M3486" s="25">
        <v>-1011</v>
      </c>
      <c r="N3486" s="25">
        <v>2369</v>
      </c>
      <c r="O3486" s="24">
        <v>0</v>
      </c>
      <c r="P3486" s="24">
        <v>0</v>
      </c>
      <c r="Q3486" s="24">
        <v>0</v>
      </c>
      <c r="R3486" s="66"/>
      <c r="S3486" s="66"/>
      <c r="T3486" s="66"/>
      <c r="U3486" s="66"/>
      <c r="V3486" s="66"/>
      <c r="W3486" s="24"/>
      <c r="X3486" s="24"/>
      <c r="Y3486" s="24"/>
      <c r="Z3486" s="24"/>
      <c r="AA3486" s="28"/>
      <c r="AB3486" s="28">
        <v>0.5</v>
      </c>
      <c r="AC3486" s="28"/>
      <c r="AD3486" s="28">
        <v>10</v>
      </c>
      <c r="AE3486" s="28">
        <v>10.00096514</v>
      </c>
      <c r="AF3486" t="s">
        <v>584</v>
      </c>
    </row>
    <row r="3487" spans="1:32" ht="18" customHeight="1">
      <c r="A3487" s="22">
        <v>46197</v>
      </c>
      <c r="B3487" s="23" t="s">
        <v>20</v>
      </c>
      <c r="C3487" s="24">
        <v>681</v>
      </c>
      <c r="D3487" s="25">
        <v>1610</v>
      </c>
      <c r="E3487" s="26">
        <v>-1154</v>
      </c>
      <c r="F3487" s="24">
        <v>11</v>
      </c>
      <c r="G3487" s="24">
        <v>4</v>
      </c>
      <c r="H3487" s="23" t="s">
        <v>1595</v>
      </c>
      <c r="I3487" s="23" t="s">
        <v>4527</v>
      </c>
      <c r="J3487" s="23" t="s">
        <v>2095</v>
      </c>
      <c r="K3487" s="23" t="s">
        <v>154</v>
      </c>
      <c r="L3487" s="27">
        <v>0.7611</v>
      </c>
      <c r="M3487" s="25">
        <v>-8</v>
      </c>
      <c r="N3487" s="25">
        <v>-966</v>
      </c>
      <c r="O3487" s="24">
        <v>0</v>
      </c>
      <c r="P3487" s="24">
        <v>1</v>
      </c>
      <c r="Q3487" s="24">
        <v>0</v>
      </c>
      <c r="R3487" s="66"/>
      <c r="S3487" s="66"/>
      <c r="T3487" s="66"/>
      <c r="U3487" s="66"/>
      <c r="V3487" s="66"/>
      <c r="W3487" s="24"/>
      <c r="X3487" s="24"/>
      <c r="Y3487" s="24"/>
      <c r="Z3487" s="24"/>
      <c r="AA3487" s="28"/>
      <c r="AB3487" s="28">
        <v>0.5</v>
      </c>
      <c r="AC3487" s="28"/>
      <c r="AD3487" s="28">
        <v>30</v>
      </c>
      <c r="AE3487" s="28">
        <v>30.000965130000001</v>
      </c>
      <c r="AF3487" t="s">
        <v>661</v>
      </c>
    </row>
    <row r="3488" spans="1:32" ht="18" customHeight="1">
      <c r="A3488" s="22">
        <v>46197</v>
      </c>
      <c r="B3488" s="23" t="s">
        <v>20</v>
      </c>
      <c r="C3488" s="24">
        <v>682</v>
      </c>
      <c r="D3488" s="25">
        <v>1401</v>
      </c>
      <c r="E3488" s="26">
        <v>172</v>
      </c>
      <c r="F3488" s="24">
        <v>12</v>
      </c>
      <c r="G3488" s="24">
        <v>5</v>
      </c>
      <c r="H3488" s="23" t="s">
        <v>4600</v>
      </c>
      <c r="I3488" s="23" t="s">
        <v>676</v>
      </c>
      <c r="J3488" s="23" t="s">
        <v>911</v>
      </c>
      <c r="K3488" s="23" t="s">
        <v>154</v>
      </c>
      <c r="L3488" s="27">
        <v>1.0408999999999999</v>
      </c>
      <c r="M3488" s="25">
        <v>-1420</v>
      </c>
      <c r="N3488" s="25">
        <v>-2290</v>
      </c>
      <c r="O3488" s="24">
        <v>0</v>
      </c>
      <c r="P3488" s="24">
        <v>2</v>
      </c>
      <c r="Q3488" s="24">
        <v>0</v>
      </c>
      <c r="R3488" s="66"/>
      <c r="S3488" s="66"/>
      <c r="T3488" s="66"/>
      <c r="U3488" s="66"/>
      <c r="V3488" s="66"/>
      <c r="W3488" s="24"/>
      <c r="X3488" s="24"/>
      <c r="Y3488" s="24"/>
      <c r="Z3488" s="24"/>
      <c r="AA3488" s="28"/>
      <c r="AB3488" s="28">
        <v>0.5</v>
      </c>
      <c r="AC3488" s="28"/>
      <c r="AD3488" s="28">
        <v>35</v>
      </c>
      <c r="AE3488" s="28">
        <v>35.000965119999996</v>
      </c>
      <c r="AF3488" t="s">
        <v>668</v>
      </c>
    </row>
    <row r="3489" spans="1:32" ht="18" customHeight="1">
      <c r="A3489" s="22">
        <v>46197</v>
      </c>
      <c r="B3489" s="23" t="s">
        <v>20</v>
      </c>
      <c r="C3489" s="24">
        <v>688</v>
      </c>
      <c r="D3489" s="25">
        <v>875</v>
      </c>
      <c r="E3489" s="26">
        <v>-1178</v>
      </c>
      <c r="F3489" s="24">
        <v>2</v>
      </c>
      <c r="G3489" s="24">
        <v>2</v>
      </c>
      <c r="H3489" s="23" t="s">
        <v>2262</v>
      </c>
      <c r="I3489" s="23" t="s">
        <v>4751</v>
      </c>
      <c r="J3489" s="23" t="s">
        <v>4751</v>
      </c>
      <c r="K3489" s="23" t="s">
        <v>154</v>
      </c>
      <c r="L3489" s="27">
        <v>0.55120000000000002</v>
      </c>
      <c r="M3489" s="25">
        <v>-823</v>
      </c>
      <c r="N3489" s="25">
        <v>-1543</v>
      </c>
      <c r="O3489" s="24">
        <v>0</v>
      </c>
      <c r="P3489" s="24">
        <v>8</v>
      </c>
      <c r="Q3489" s="24">
        <v>0</v>
      </c>
      <c r="R3489" s="66"/>
      <c r="S3489" s="66"/>
      <c r="T3489" s="66"/>
      <c r="U3489" s="66"/>
      <c r="V3489" s="66"/>
      <c r="W3489" s="24"/>
      <c r="X3489" s="24"/>
      <c r="Y3489" s="24"/>
      <c r="Z3489" s="24"/>
      <c r="AA3489" s="28"/>
      <c r="AB3489" s="28">
        <v>0.5</v>
      </c>
      <c r="AC3489" s="28"/>
      <c r="AD3489" s="28">
        <v>10</v>
      </c>
      <c r="AE3489" s="28">
        <v>10.000965109999999</v>
      </c>
      <c r="AF3489" t="s">
        <v>584</v>
      </c>
    </row>
    <row r="3490" spans="1:32" ht="18" customHeight="1">
      <c r="A3490" s="22">
        <v>46197</v>
      </c>
      <c r="B3490" s="23" t="s">
        <v>20</v>
      </c>
      <c r="C3490" s="24">
        <v>700</v>
      </c>
      <c r="D3490" s="25">
        <v>1432</v>
      </c>
      <c r="E3490" s="26">
        <v>319</v>
      </c>
      <c r="F3490" s="24">
        <v>18</v>
      </c>
      <c r="G3490" s="24">
        <v>7</v>
      </c>
      <c r="H3490" s="23" t="s">
        <v>1200</v>
      </c>
      <c r="I3490" s="23" t="s">
        <v>1013</v>
      </c>
      <c r="J3490" s="23" t="s">
        <v>2218</v>
      </c>
      <c r="K3490" s="23" t="s">
        <v>154</v>
      </c>
      <c r="L3490" s="27">
        <v>1.0743</v>
      </c>
      <c r="M3490" s="25">
        <v>481</v>
      </c>
      <c r="N3490" s="25">
        <v>6156</v>
      </c>
      <c r="O3490" s="24">
        <v>0</v>
      </c>
      <c r="P3490" s="24">
        <v>0</v>
      </c>
      <c r="Q3490" s="24">
        <v>0</v>
      </c>
      <c r="R3490" s="66"/>
      <c r="S3490" s="66"/>
      <c r="T3490" s="66"/>
      <c r="U3490" s="66"/>
      <c r="V3490" s="66"/>
      <c r="W3490" s="24"/>
      <c r="X3490" s="24"/>
      <c r="Y3490" s="24"/>
      <c r="Z3490" s="24"/>
      <c r="AA3490" s="28"/>
      <c r="AB3490" s="28">
        <v>0.5</v>
      </c>
      <c r="AC3490" s="28"/>
      <c r="AD3490" s="28">
        <v>35</v>
      </c>
      <c r="AE3490" s="28">
        <v>35.000965100000002</v>
      </c>
      <c r="AF3490" t="s">
        <v>668</v>
      </c>
    </row>
    <row r="3491" spans="1:32" ht="18" customHeight="1">
      <c r="A3491" s="22">
        <v>46197</v>
      </c>
      <c r="B3491" s="23" t="s">
        <v>20</v>
      </c>
      <c r="C3491" s="24">
        <v>701</v>
      </c>
      <c r="D3491" s="25">
        <v>1689</v>
      </c>
      <c r="E3491" s="26">
        <v>204</v>
      </c>
      <c r="F3491" s="24">
        <v>18</v>
      </c>
      <c r="G3491" s="24">
        <v>6</v>
      </c>
      <c r="H3491" s="23" t="s">
        <v>966</v>
      </c>
      <c r="I3491" s="23" t="s">
        <v>2462</v>
      </c>
      <c r="J3491" s="23" t="s">
        <v>1730</v>
      </c>
      <c r="K3491" s="23" t="s">
        <v>154</v>
      </c>
      <c r="L3491" s="27">
        <v>1.0403</v>
      </c>
      <c r="M3491" s="25">
        <v>-604</v>
      </c>
      <c r="N3491" s="25">
        <v>4864</v>
      </c>
      <c r="O3491" s="24">
        <v>0</v>
      </c>
      <c r="P3491" s="24">
        <v>1</v>
      </c>
      <c r="Q3491" s="24">
        <v>0</v>
      </c>
      <c r="R3491" s="66"/>
      <c r="S3491" s="66"/>
      <c r="T3491" s="66"/>
      <c r="U3491" s="66"/>
      <c r="V3491" s="66"/>
      <c r="W3491" s="24"/>
      <c r="X3491" s="24"/>
      <c r="Y3491" s="24"/>
      <c r="Z3491" s="24"/>
      <c r="AA3491" s="28"/>
      <c r="AB3491" s="28">
        <v>0.5</v>
      </c>
      <c r="AC3491" s="28"/>
      <c r="AD3491" s="28">
        <v>35</v>
      </c>
      <c r="AE3491" s="28">
        <v>35.000965090000001</v>
      </c>
      <c r="AF3491" t="s">
        <v>668</v>
      </c>
    </row>
    <row r="3492" spans="1:32" ht="18" customHeight="1">
      <c r="A3492" s="22">
        <v>46197</v>
      </c>
      <c r="B3492" s="23" t="s">
        <v>20</v>
      </c>
      <c r="C3492" s="24">
        <v>702</v>
      </c>
      <c r="D3492" s="25">
        <v>931</v>
      </c>
      <c r="E3492" s="26">
        <v>230</v>
      </c>
      <c r="F3492" s="24">
        <v>15</v>
      </c>
      <c r="G3492" s="24">
        <v>5</v>
      </c>
      <c r="H3492" s="23" t="s">
        <v>301</v>
      </c>
      <c r="I3492" s="23" t="s">
        <v>1619</v>
      </c>
      <c r="J3492" s="23" t="s">
        <v>1834</v>
      </c>
      <c r="K3492" s="23" t="s">
        <v>154</v>
      </c>
      <c r="L3492" s="27">
        <v>1.0823</v>
      </c>
      <c r="M3492" s="25">
        <v>-712</v>
      </c>
      <c r="N3492" s="25">
        <v>2061</v>
      </c>
      <c r="O3492" s="24">
        <v>0</v>
      </c>
      <c r="P3492" s="24">
        <v>2</v>
      </c>
      <c r="Q3492" s="24">
        <v>0</v>
      </c>
      <c r="R3492" s="66"/>
      <c r="S3492" s="66"/>
      <c r="T3492" s="66"/>
      <c r="U3492" s="66"/>
      <c r="V3492" s="66"/>
      <c r="W3492" s="24"/>
      <c r="X3492" s="24"/>
      <c r="Y3492" s="24"/>
      <c r="Z3492" s="24"/>
      <c r="AA3492" s="28"/>
      <c r="AB3492" s="28">
        <v>0.5</v>
      </c>
      <c r="AC3492" s="28"/>
      <c r="AD3492" s="28">
        <v>0</v>
      </c>
      <c r="AE3492" s="28">
        <v>0</v>
      </c>
    </row>
    <row r="3493" spans="1:32" ht="18" customHeight="1">
      <c r="A3493" s="22">
        <v>46197</v>
      </c>
      <c r="B3493" s="23" t="s">
        <v>685</v>
      </c>
      <c r="C3493" s="24">
        <v>752</v>
      </c>
      <c r="D3493" s="25">
        <v>1373</v>
      </c>
      <c r="E3493" s="26">
        <v>29</v>
      </c>
      <c r="F3493" s="24">
        <v>14</v>
      </c>
      <c r="G3493" s="24">
        <v>7</v>
      </c>
      <c r="H3493" s="23" t="s">
        <v>4529</v>
      </c>
      <c r="I3493" s="23" t="s">
        <v>2248</v>
      </c>
      <c r="J3493" s="23" t="s">
        <v>4012</v>
      </c>
      <c r="K3493" s="23" t="s">
        <v>154</v>
      </c>
      <c r="L3493" s="27">
        <v>1.0069999999999999</v>
      </c>
      <c r="M3493" s="25">
        <v>-210</v>
      </c>
      <c r="N3493" s="25">
        <v>-591</v>
      </c>
      <c r="O3493" s="24">
        <v>0</v>
      </c>
      <c r="P3493" s="24">
        <v>2</v>
      </c>
      <c r="Q3493" s="24">
        <v>0</v>
      </c>
      <c r="R3493" s="66"/>
      <c r="S3493" s="66"/>
      <c r="T3493" s="66"/>
      <c r="U3493" s="66"/>
      <c r="V3493" s="66"/>
      <c r="W3493" s="24"/>
      <c r="X3493" s="24"/>
      <c r="Y3493" s="24"/>
      <c r="Z3493" s="24"/>
      <c r="AA3493" s="28"/>
      <c r="AB3493" s="28">
        <v>0.5</v>
      </c>
      <c r="AC3493" s="28"/>
      <c r="AD3493" s="28">
        <v>35</v>
      </c>
      <c r="AE3493" s="28">
        <v>35.000965069999999</v>
      </c>
      <c r="AF3493" t="s">
        <v>668</v>
      </c>
    </row>
    <row r="3494" spans="1:32" ht="18" customHeight="1">
      <c r="A3494" s="22">
        <v>46197</v>
      </c>
      <c r="B3494" s="23" t="s">
        <v>685</v>
      </c>
      <c r="C3494" s="24">
        <v>753</v>
      </c>
      <c r="D3494" s="25">
        <v>2712</v>
      </c>
      <c r="E3494" s="26">
        <v>4649</v>
      </c>
      <c r="F3494" s="24">
        <v>59</v>
      </c>
      <c r="G3494" s="24">
        <v>12</v>
      </c>
      <c r="H3494" s="23" t="s">
        <v>3195</v>
      </c>
      <c r="I3494" s="23" t="s">
        <v>570</v>
      </c>
      <c r="J3494" s="23" t="s">
        <v>1447</v>
      </c>
      <c r="K3494" s="23" t="s">
        <v>154</v>
      </c>
      <c r="L3494" s="27">
        <v>1.5713999999999999</v>
      </c>
      <c r="M3494" s="25">
        <v>971</v>
      </c>
      <c r="N3494" s="25">
        <v>5634</v>
      </c>
      <c r="O3494" s="24">
        <v>0</v>
      </c>
      <c r="P3494" s="24">
        <v>3</v>
      </c>
      <c r="Q3494" s="24">
        <v>0</v>
      </c>
      <c r="R3494" s="66"/>
      <c r="S3494" s="66"/>
      <c r="T3494" s="66"/>
      <c r="U3494" s="66"/>
      <c r="V3494" s="66"/>
      <c r="W3494" s="24"/>
      <c r="X3494" s="24"/>
      <c r="Y3494" s="24"/>
      <c r="Z3494" s="24"/>
      <c r="AA3494" s="28"/>
      <c r="AB3494" s="28">
        <v>0.5</v>
      </c>
      <c r="AC3494" s="28"/>
      <c r="AD3494" s="28">
        <v>80</v>
      </c>
      <c r="AE3494" s="28">
        <v>80.000965059999999</v>
      </c>
      <c r="AF3494" t="s">
        <v>155</v>
      </c>
    </row>
    <row r="3495" spans="1:32" ht="18" customHeight="1">
      <c r="A3495" s="22">
        <v>46197</v>
      </c>
      <c r="B3495" s="23" t="s">
        <v>685</v>
      </c>
      <c r="C3495" s="24">
        <v>755</v>
      </c>
      <c r="D3495" s="25">
        <v>1649</v>
      </c>
      <c r="E3495" s="26">
        <v>1243</v>
      </c>
      <c r="F3495" s="24">
        <v>25</v>
      </c>
      <c r="G3495" s="24">
        <v>10</v>
      </c>
      <c r="H3495" s="23" t="s">
        <v>846</v>
      </c>
      <c r="I3495" s="23" t="s">
        <v>1198</v>
      </c>
      <c r="J3495" s="23" t="s">
        <v>1254</v>
      </c>
      <c r="K3495" s="23" t="s">
        <v>154</v>
      </c>
      <c r="L3495" s="27">
        <v>1.2513000000000001</v>
      </c>
      <c r="M3495" s="25">
        <v>5132</v>
      </c>
      <c r="N3495" s="25">
        <v>1109</v>
      </c>
      <c r="O3495" s="24">
        <v>0</v>
      </c>
      <c r="P3495" s="24">
        <v>5</v>
      </c>
      <c r="Q3495" s="24">
        <v>0</v>
      </c>
      <c r="R3495" s="66"/>
      <c r="S3495" s="66"/>
      <c r="T3495" s="66"/>
      <c r="U3495" s="66"/>
      <c r="V3495" s="66"/>
      <c r="W3495" s="24"/>
      <c r="X3495" s="24"/>
      <c r="Y3495" s="24"/>
      <c r="Z3495" s="24"/>
      <c r="AA3495" s="28"/>
      <c r="AB3495" s="28">
        <v>0.5</v>
      </c>
      <c r="AC3495" s="28"/>
      <c r="AD3495" s="28">
        <v>60</v>
      </c>
      <c r="AE3495" s="28">
        <v>60.000965049999998</v>
      </c>
      <c r="AF3495" t="s">
        <v>578</v>
      </c>
    </row>
    <row r="3496" spans="1:32" ht="18" customHeight="1">
      <c r="A3496" s="22">
        <v>46197</v>
      </c>
      <c r="B3496" s="23" t="s">
        <v>685</v>
      </c>
      <c r="C3496" s="24">
        <v>756</v>
      </c>
      <c r="D3496" s="25">
        <v>2780</v>
      </c>
      <c r="E3496" s="26">
        <v>-373</v>
      </c>
      <c r="F3496" s="24">
        <v>29</v>
      </c>
      <c r="G3496" s="24">
        <v>14</v>
      </c>
      <c r="H3496" s="23" t="s">
        <v>2449</v>
      </c>
      <c r="I3496" s="23" t="s">
        <v>4113</v>
      </c>
      <c r="J3496" s="23" t="s">
        <v>4752</v>
      </c>
      <c r="K3496" s="23" t="s">
        <v>154</v>
      </c>
      <c r="L3496" s="27">
        <v>0.95530000000000004</v>
      </c>
      <c r="M3496" s="25">
        <v>-1589</v>
      </c>
      <c r="N3496" s="25">
        <v>-1400</v>
      </c>
      <c r="O3496" s="24">
        <v>0</v>
      </c>
      <c r="P3496" s="24">
        <v>6</v>
      </c>
      <c r="Q3496" s="24">
        <v>0</v>
      </c>
      <c r="R3496" s="66"/>
      <c r="S3496" s="66"/>
      <c r="T3496" s="66"/>
      <c r="U3496" s="66"/>
      <c r="V3496" s="66"/>
      <c r="W3496" s="24"/>
      <c r="X3496" s="24"/>
      <c r="Y3496" s="24"/>
      <c r="Z3496" s="24"/>
      <c r="AA3496" s="28"/>
      <c r="AB3496" s="28">
        <v>0.5</v>
      </c>
      <c r="AC3496" s="28"/>
      <c r="AD3496" s="28">
        <v>40</v>
      </c>
      <c r="AE3496" s="28">
        <v>40.000965039999997</v>
      </c>
      <c r="AF3496" t="s">
        <v>664</v>
      </c>
    </row>
    <row r="3497" spans="1:32" ht="18" customHeight="1">
      <c r="A3497" s="22">
        <v>46197</v>
      </c>
      <c r="B3497" s="23" t="s">
        <v>685</v>
      </c>
      <c r="C3497" s="24">
        <v>757</v>
      </c>
      <c r="D3497" s="25">
        <v>905</v>
      </c>
      <c r="E3497" s="26">
        <v>-1004</v>
      </c>
      <c r="F3497" s="24">
        <v>3</v>
      </c>
      <c r="G3497" s="24">
        <v>4</v>
      </c>
      <c r="H3497" s="23" t="s">
        <v>750</v>
      </c>
      <c r="I3497" s="23" t="s">
        <v>1736</v>
      </c>
      <c r="J3497" s="23" t="s">
        <v>1737</v>
      </c>
      <c r="K3497" s="23" t="s">
        <v>154</v>
      </c>
      <c r="L3497" s="27">
        <v>0.63019999999999998</v>
      </c>
      <c r="M3497" s="25">
        <v>-665</v>
      </c>
      <c r="N3497" s="25">
        <v>-201</v>
      </c>
      <c r="O3497" s="24">
        <v>0</v>
      </c>
      <c r="P3497" s="24">
        <v>7</v>
      </c>
      <c r="Q3497" s="24">
        <v>0</v>
      </c>
      <c r="R3497" s="66"/>
      <c r="S3497" s="66"/>
      <c r="T3497" s="66"/>
      <c r="U3497" s="66"/>
      <c r="V3497" s="66"/>
      <c r="W3497" s="24"/>
      <c r="X3497" s="24"/>
      <c r="Y3497" s="24"/>
      <c r="Z3497" s="24"/>
      <c r="AA3497" s="28"/>
      <c r="AB3497" s="28">
        <v>0.5</v>
      </c>
      <c r="AC3497" s="28"/>
      <c r="AD3497" s="28">
        <v>10</v>
      </c>
      <c r="AE3497" s="28">
        <v>10.00096503</v>
      </c>
      <c r="AF3497" t="s">
        <v>584</v>
      </c>
    </row>
    <row r="3498" spans="1:32" ht="18" customHeight="1">
      <c r="A3498" s="22">
        <v>46197</v>
      </c>
      <c r="B3498" s="23" t="s">
        <v>685</v>
      </c>
      <c r="C3498" s="24">
        <v>758</v>
      </c>
      <c r="D3498" s="25">
        <v>1870</v>
      </c>
      <c r="E3498" s="26">
        <v>724</v>
      </c>
      <c r="F3498" s="24">
        <v>26</v>
      </c>
      <c r="G3498" s="24">
        <v>9</v>
      </c>
      <c r="H3498" s="23" t="s">
        <v>888</v>
      </c>
      <c r="I3498" s="23" t="s">
        <v>2122</v>
      </c>
      <c r="J3498" s="23" t="s">
        <v>2592</v>
      </c>
      <c r="K3498" s="23" t="s">
        <v>154</v>
      </c>
      <c r="L3498" s="27">
        <v>1.1291</v>
      </c>
      <c r="M3498" s="25">
        <v>-1279</v>
      </c>
      <c r="N3498" s="25">
        <v>284</v>
      </c>
      <c r="O3498" s="24">
        <v>0</v>
      </c>
      <c r="P3498" s="24">
        <v>8</v>
      </c>
      <c r="Q3498" s="24">
        <v>0</v>
      </c>
      <c r="R3498" s="66"/>
      <c r="S3498" s="66"/>
      <c r="T3498" s="66"/>
      <c r="U3498" s="66"/>
      <c r="V3498" s="66"/>
      <c r="W3498" s="24"/>
      <c r="X3498" s="24"/>
      <c r="Y3498" s="24"/>
      <c r="Z3498" s="24"/>
      <c r="AA3498" s="28"/>
      <c r="AB3498" s="28">
        <v>0.5</v>
      </c>
      <c r="AC3498" s="28"/>
      <c r="AD3498" s="28">
        <v>35</v>
      </c>
      <c r="AE3498" s="28">
        <v>35.000965020000002</v>
      </c>
      <c r="AF3498" t="s">
        <v>668</v>
      </c>
    </row>
    <row r="3499" spans="1:32" ht="18" customHeight="1">
      <c r="A3499" s="22">
        <v>46197</v>
      </c>
      <c r="B3499" s="23" t="s">
        <v>685</v>
      </c>
      <c r="C3499" s="24">
        <v>760</v>
      </c>
      <c r="D3499" s="25">
        <v>2242</v>
      </c>
      <c r="E3499" s="26">
        <v>5139</v>
      </c>
      <c r="F3499" s="24">
        <v>57</v>
      </c>
      <c r="G3499" s="24">
        <v>12</v>
      </c>
      <c r="H3499" s="23" t="s">
        <v>168</v>
      </c>
      <c r="I3499" s="23" t="s">
        <v>4293</v>
      </c>
      <c r="J3499" s="23" t="s">
        <v>4753</v>
      </c>
      <c r="K3499" s="23" t="s">
        <v>154</v>
      </c>
      <c r="L3499" s="27">
        <v>1.764</v>
      </c>
      <c r="M3499" s="25">
        <v>366</v>
      </c>
      <c r="N3499" s="25">
        <v>-915</v>
      </c>
      <c r="O3499" s="24">
        <v>0</v>
      </c>
      <c r="P3499" s="24">
        <v>0</v>
      </c>
      <c r="Q3499" s="24">
        <v>0</v>
      </c>
      <c r="R3499" s="66"/>
      <c r="S3499" s="66"/>
      <c r="T3499" s="66"/>
      <c r="U3499" s="66"/>
      <c r="V3499" s="66"/>
      <c r="W3499" s="24"/>
      <c r="X3499" s="24"/>
      <c r="Y3499" s="24"/>
      <c r="Z3499" s="24"/>
      <c r="AA3499" s="28"/>
      <c r="AB3499" s="28">
        <v>0.5</v>
      </c>
      <c r="AC3499" s="28"/>
      <c r="AD3499" s="28">
        <v>80</v>
      </c>
      <c r="AE3499" s="28">
        <v>80.000965010000002</v>
      </c>
      <c r="AF3499" t="s">
        <v>155</v>
      </c>
    </row>
    <row r="3500" spans="1:32" ht="18" customHeight="1">
      <c r="A3500" s="22">
        <v>46197</v>
      </c>
      <c r="B3500" s="23" t="s">
        <v>14</v>
      </c>
      <c r="C3500" s="24">
        <v>501</v>
      </c>
      <c r="D3500" s="25">
        <v>6582</v>
      </c>
      <c r="E3500" s="26">
        <v>1651</v>
      </c>
      <c r="F3500" s="24">
        <v>36</v>
      </c>
      <c r="G3500" s="24">
        <v>15</v>
      </c>
      <c r="H3500" s="23" t="s">
        <v>978</v>
      </c>
      <c r="I3500" s="23" t="s">
        <v>603</v>
      </c>
      <c r="J3500" s="23" t="s">
        <v>4754</v>
      </c>
      <c r="K3500" s="23" t="s">
        <v>154</v>
      </c>
      <c r="L3500" s="27">
        <v>1.0835999999999999</v>
      </c>
      <c r="M3500" s="25">
        <v>-549</v>
      </c>
      <c r="N3500" s="25">
        <v>-110</v>
      </c>
      <c r="O3500" s="24">
        <v>0</v>
      </c>
      <c r="P3500" s="24">
        <v>1</v>
      </c>
      <c r="Q3500" s="24">
        <v>1</v>
      </c>
      <c r="R3500" s="66">
        <v>1026.644925280199</v>
      </c>
      <c r="S3500" s="66">
        <v>6.41117472840339</v>
      </c>
      <c r="T3500" s="66">
        <v>182.83333333333329</v>
      </c>
      <c r="U3500" s="66">
        <v>438.8</v>
      </c>
      <c r="V3500" s="66">
        <v>129.0588235294118</v>
      </c>
      <c r="W3500" s="24">
        <v>7</v>
      </c>
      <c r="X3500" s="24">
        <v>0</v>
      </c>
      <c r="Y3500" s="24">
        <v>4</v>
      </c>
      <c r="Z3500" s="24">
        <v>0</v>
      </c>
      <c r="AA3500" s="28">
        <v>2.75</v>
      </c>
      <c r="AB3500" s="28">
        <v>0.8</v>
      </c>
      <c r="AC3500" s="28">
        <v>2.2000000000000002</v>
      </c>
      <c r="AD3500" s="28">
        <v>22</v>
      </c>
      <c r="AE3500" s="28">
        <v>22.000965000000001</v>
      </c>
      <c r="AF3500" t="s">
        <v>1078</v>
      </c>
    </row>
    <row r="3501" spans="1:32" ht="18" customHeight="1">
      <c r="A3501" s="22">
        <v>46197</v>
      </c>
      <c r="B3501" s="23" t="s">
        <v>14</v>
      </c>
      <c r="C3501" s="24">
        <v>502</v>
      </c>
      <c r="D3501" s="25">
        <v>2987</v>
      </c>
      <c r="E3501" s="26">
        <v>-417</v>
      </c>
      <c r="F3501" s="24">
        <v>11</v>
      </c>
      <c r="G3501" s="24">
        <v>8</v>
      </c>
      <c r="H3501" s="23" t="s">
        <v>1033</v>
      </c>
      <c r="I3501" s="23" t="s">
        <v>3551</v>
      </c>
      <c r="J3501" s="23" t="s">
        <v>4755</v>
      </c>
      <c r="K3501" s="23" t="s">
        <v>154</v>
      </c>
      <c r="L3501" s="27">
        <v>0.95350000000000001</v>
      </c>
      <c r="M3501" s="25">
        <v>-635</v>
      </c>
      <c r="N3501" s="25">
        <v>-1272</v>
      </c>
      <c r="O3501" s="24">
        <v>0</v>
      </c>
      <c r="P3501" s="24">
        <v>2</v>
      </c>
      <c r="Q3501" s="24">
        <v>1</v>
      </c>
      <c r="R3501" s="66">
        <v>465.92943129929432</v>
      </c>
      <c r="S3501" s="66">
        <v>6.4108420703762574</v>
      </c>
      <c r="T3501" s="66">
        <v>271.54545454545462</v>
      </c>
      <c r="U3501" s="66">
        <v>373.375</v>
      </c>
      <c r="V3501" s="66">
        <v>157.21052631578951</v>
      </c>
      <c r="W3501" s="24">
        <v>0</v>
      </c>
      <c r="X3501" s="24">
        <v>0</v>
      </c>
      <c r="Y3501" s="24">
        <v>0</v>
      </c>
      <c r="Z3501" s="24">
        <v>0</v>
      </c>
      <c r="AA3501" s="28">
        <v>0</v>
      </c>
      <c r="AB3501" s="28">
        <v>0.5</v>
      </c>
      <c r="AC3501" s="28">
        <v>0</v>
      </c>
      <c r="AD3501" s="28">
        <v>10</v>
      </c>
      <c r="AE3501" s="28">
        <v>10.00096499</v>
      </c>
      <c r="AF3501" t="s">
        <v>584</v>
      </c>
    </row>
    <row r="3502" spans="1:32" ht="18" customHeight="1">
      <c r="A3502" s="22">
        <v>46197</v>
      </c>
      <c r="B3502" s="23" t="s">
        <v>14</v>
      </c>
      <c r="C3502" s="24">
        <v>503</v>
      </c>
      <c r="D3502" s="25">
        <v>1048</v>
      </c>
      <c r="E3502" s="26">
        <v>-288</v>
      </c>
      <c r="F3502" s="24">
        <v>4</v>
      </c>
      <c r="G3502" s="24">
        <v>2</v>
      </c>
      <c r="H3502" s="23" t="s">
        <v>2103</v>
      </c>
      <c r="I3502" s="23" t="s">
        <v>4756</v>
      </c>
      <c r="J3502" s="23" t="s">
        <v>4757</v>
      </c>
      <c r="K3502" s="23" t="s">
        <v>154</v>
      </c>
      <c r="L3502" s="27">
        <v>0.90839999999999999</v>
      </c>
      <c r="M3502" s="25">
        <v>-612</v>
      </c>
      <c r="N3502" s="25">
        <v>1589</v>
      </c>
      <c r="O3502" s="24">
        <v>0</v>
      </c>
      <c r="P3502" s="24">
        <v>3</v>
      </c>
      <c r="Q3502" s="24">
        <v>1</v>
      </c>
      <c r="R3502" s="66">
        <v>151.22498962224989</v>
      </c>
      <c r="S3502" s="66">
        <v>6.9300715617030972</v>
      </c>
      <c r="T3502" s="66">
        <v>262</v>
      </c>
      <c r="U3502" s="66">
        <v>524</v>
      </c>
      <c r="V3502" s="66">
        <v>174.66666666666671</v>
      </c>
      <c r="W3502" s="24">
        <v>0</v>
      </c>
      <c r="X3502" s="24">
        <v>0</v>
      </c>
      <c r="Y3502" s="24">
        <v>0</v>
      </c>
      <c r="Z3502" s="24">
        <v>0</v>
      </c>
      <c r="AA3502" s="28">
        <v>0</v>
      </c>
      <c r="AB3502" s="28">
        <v>0.5</v>
      </c>
      <c r="AC3502" s="28">
        <v>0</v>
      </c>
      <c r="AD3502" s="28">
        <v>10</v>
      </c>
      <c r="AE3502" s="28">
        <v>10.000964979999999</v>
      </c>
      <c r="AF3502" t="s">
        <v>584</v>
      </c>
    </row>
    <row r="3503" spans="1:32" ht="18" customHeight="1">
      <c r="A3503" s="22">
        <v>46197</v>
      </c>
      <c r="B3503" s="23" t="s">
        <v>14</v>
      </c>
      <c r="C3503" s="24">
        <v>505</v>
      </c>
      <c r="D3503" s="25">
        <v>2675</v>
      </c>
      <c r="E3503" s="26">
        <v>-366</v>
      </c>
      <c r="F3503" s="24">
        <v>9</v>
      </c>
      <c r="G3503" s="24">
        <v>7</v>
      </c>
      <c r="H3503" s="23" t="s">
        <v>809</v>
      </c>
      <c r="I3503" s="23" t="s">
        <v>2116</v>
      </c>
      <c r="J3503" s="23" t="s">
        <v>4758</v>
      </c>
      <c r="K3503" s="23" t="s">
        <v>154</v>
      </c>
      <c r="L3503" s="27">
        <v>0.95440000000000003</v>
      </c>
      <c r="M3503" s="25">
        <v>-95</v>
      </c>
      <c r="N3503" s="25">
        <v>2169</v>
      </c>
      <c r="O3503" s="24">
        <v>0</v>
      </c>
      <c r="P3503" s="24">
        <v>5</v>
      </c>
      <c r="Q3503" s="24">
        <v>1</v>
      </c>
      <c r="R3503" s="66">
        <v>445.69546492320472</v>
      </c>
      <c r="S3503" s="66">
        <v>6.001855999277252</v>
      </c>
      <c r="T3503" s="66">
        <v>297.22222222222217</v>
      </c>
      <c r="U3503" s="66">
        <v>382.14285714285722</v>
      </c>
      <c r="V3503" s="66">
        <v>167.1875</v>
      </c>
      <c r="W3503" s="24">
        <v>0</v>
      </c>
      <c r="X3503" s="24">
        <v>0</v>
      </c>
      <c r="Y3503" s="24">
        <v>0</v>
      </c>
      <c r="Z3503" s="24">
        <v>5</v>
      </c>
      <c r="AA3503" s="28">
        <v>1.25</v>
      </c>
      <c r="AB3503" s="28">
        <v>0.5</v>
      </c>
      <c r="AC3503" s="28">
        <v>0.625</v>
      </c>
      <c r="AD3503" s="28">
        <v>16.2</v>
      </c>
      <c r="AE3503" s="28">
        <v>16.200964970000001</v>
      </c>
      <c r="AF3503" t="s">
        <v>626</v>
      </c>
    </row>
    <row r="3504" spans="1:32" ht="18" customHeight="1">
      <c r="A3504" s="22">
        <v>46197</v>
      </c>
      <c r="B3504" s="23" t="s">
        <v>14</v>
      </c>
      <c r="C3504" s="24">
        <v>506</v>
      </c>
      <c r="D3504" s="25">
        <v>4791</v>
      </c>
      <c r="E3504" s="26">
        <v>-511</v>
      </c>
      <c r="F3504" s="24">
        <v>17</v>
      </c>
      <c r="G3504" s="24">
        <v>14</v>
      </c>
      <c r="H3504" s="23" t="s">
        <v>2458</v>
      </c>
      <c r="I3504" s="23" t="s">
        <v>1418</v>
      </c>
      <c r="J3504" s="23" t="s">
        <v>2855</v>
      </c>
      <c r="K3504" s="23" t="s">
        <v>154</v>
      </c>
      <c r="L3504" s="27">
        <v>0.96440000000000003</v>
      </c>
      <c r="M3504" s="25">
        <v>101</v>
      </c>
      <c r="N3504" s="25">
        <v>-811</v>
      </c>
      <c r="O3504" s="24">
        <v>0</v>
      </c>
      <c r="P3504" s="24">
        <v>6</v>
      </c>
      <c r="Q3504" s="24">
        <v>1</v>
      </c>
      <c r="R3504" s="66">
        <v>772.34153175591541</v>
      </c>
      <c r="S3504" s="66">
        <v>6.2032142556255918</v>
      </c>
      <c r="T3504" s="66">
        <v>281.8235294117647</v>
      </c>
      <c r="U3504" s="66">
        <v>342.21428571428572</v>
      </c>
      <c r="V3504" s="66">
        <v>154.54838709677421</v>
      </c>
      <c r="W3504" s="24">
        <v>0</v>
      </c>
      <c r="X3504" s="24">
        <v>2</v>
      </c>
      <c r="Y3504" s="24">
        <v>0</v>
      </c>
      <c r="Z3504" s="24">
        <v>2</v>
      </c>
      <c r="AA3504" s="28">
        <v>1</v>
      </c>
      <c r="AB3504" s="28">
        <v>0.6</v>
      </c>
      <c r="AC3504" s="28">
        <v>0.6</v>
      </c>
      <c r="AD3504" s="28">
        <v>26</v>
      </c>
      <c r="AE3504" s="28">
        <v>26.000964960000001</v>
      </c>
      <c r="AF3504" t="s">
        <v>1715</v>
      </c>
    </row>
    <row r="3505" spans="1:32" ht="18" customHeight="1">
      <c r="A3505" s="22">
        <v>46197</v>
      </c>
      <c r="B3505" s="23" t="s">
        <v>14</v>
      </c>
      <c r="C3505" s="24">
        <v>507</v>
      </c>
      <c r="D3505" s="25">
        <v>4830</v>
      </c>
      <c r="E3505" s="26">
        <v>-615</v>
      </c>
      <c r="F3505" s="24">
        <v>18</v>
      </c>
      <c r="G3505" s="24">
        <v>15</v>
      </c>
      <c r="H3505" s="23" t="s">
        <v>4527</v>
      </c>
      <c r="I3505" s="23" t="s">
        <v>4056</v>
      </c>
      <c r="J3505" s="23" t="s">
        <v>1981</v>
      </c>
      <c r="K3505" s="23" t="s">
        <v>154</v>
      </c>
      <c r="L3505" s="27">
        <v>0.95760000000000001</v>
      </c>
      <c r="M3505" s="25">
        <v>-198</v>
      </c>
      <c r="N3505" s="25">
        <v>1023</v>
      </c>
      <c r="O3505" s="24">
        <v>0</v>
      </c>
      <c r="P3505" s="24">
        <v>7</v>
      </c>
      <c r="Q3505" s="24">
        <v>1</v>
      </c>
      <c r="R3505" s="66">
        <v>729.66765255292648</v>
      </c>
      <c r="S3505" s="66">
        <v>6.619451997222332</v>
      </c>
      <c r="T3505" s="66">
        <v>268.33333333333331</v>
      </c>
      <c r="U3505" s="66">
        <v>322</v>
      </c>
      <c r="V3505" s="66">
        <v>146.3636363636364</v>
      </c>
      <c r="W3505" s="24">
        <v>0</v>
      </c>
      <c r="X3505" s="24">
        <v>2</v>
      </c>
      <c r="Y3505" s="24">
        <v>2</v>
      </c>
      <c r="Z3505" s="24">
        <v>0</v>
      </c>
      <c r="AA3505" s="28">
        <v>1</v>
      </c>
      <c r="AB3505" s="28">
        <v>0.6</v>
      </c>
      <c r="AC3505" s="28">
        <v>0.6</v>
      </c>
      <c r="AD3505" s="28">
        <v>16</v>
      </c>
      <c r="AE3505" s="28">
        <v>16.00096495</v>
      </c>
      <c r="AF3505" t="s">
        <v>2062</v>
      </c>
    </row>
    <row r="3506" spans="1:32" ht="18" customHeight="1">
      <c r="A3506" s="22">
        <v>46197</v>
      </c>
      <c r="B3506" s="23" t="s">
        <v>22</v>
      </c>
      <c r="C3506" s="24">
        <v>671</v>
      </c>
      <c r="D3506" s="25">
        <v>3580</v>
      </c>
      <c r="E3506" s="26">
        <v>14794</v>
      </c>
      <c r="F3506" s="24">
        <v>84</v>
      </c>
      <c r="G3506" s="24">
        <v>35</v>
      </c>
      <c r="H3506" s="23" t="s">
        <v>2764</v>
      </c>
      <c r="I3506" s="23" t="s">
        <v>4759</v>
      </c>
      <c r="J3506" s="23" t="s">
        <v>4760</v>
      </c>
      <c r="K3506" s="23" t="s">
        <v>154</v>
      </c>
      <c r="L3506" s="27">
        <v>2.3774999999999999</v>
      </c>
      <c r="M3506" s="25">
        <v>7548</v>
      </c>
      <c r="N3506" s="25">
        <v>976</v>
      </c>
      <c r="O3506" s="24">
        <v>0</v>
      </c>
      <c r="P3506" s="24">
        <v>1</v>
      </c>
      <c r="Q3506" s="24">
        <v>0</v>
      </c>
      <c r="R3506" s="66"/>
      <c r="S3506" s="66"/>
      <c r="T3506" s="66"/>
      <c r="U3506" s="66"/>
      <c r="V3506" s="66"/>
      <c r="W3506" s="24"/>
      <c r="X3506" s="24"/>
      <c r="Y3506" s="24"/>
      <c r="Z3506" s="24"/>
      <c r="AA3506" s="28"/>
      <c r="AB3506" s="28">
        <v>0.6</v>
      </c>
      <c r="AC3506" s="28"/>
      <c r="AD3506" s="28">
        <v>80</v>
      </c>
      <c r="AE3506" s="28">
        <v>80.000964940000003</v>
      </c>
      <c r="AF3506" t="s">
        <v>155</v>
      </c>
    </row>
    <row r="3507" spans="1:32" ht="18" customHeight="1">
      <c r="A3507" s="22">
        <v>46197</v>
      </c>
      <c r="B3507" s="23" t="s">
        <v>22</v>
      </c>
      <c r="C3507" s="24">
        <v>672</v>
      </c>
      <c r="D3507" s="25">
        <v>4044</v>
      </c>
      <c r="E3507" s="26">
        <v>-932</v>
      </c>
      <c r="F3507" s="24">
        <v>34</v>
      </c>
      <c r="G3507" s="24">
        <v>7</v>
      </c>
      <c r="H3507" s="23" t="s">
        <v>2467</v>
      </c>
      <c r="I3507" s="23" t="s">
        <v>4761</v>
      </c>
      <c r="J3507" s="23" t="s">
        <v>4762</v>
      </c>
      <c r="K3507" s="23" t="s">
        <v>154</v>
      </c>
      <c r="L3507" s="27">
        <v>0.92320000000000002</v>
      </c>
      <c r="M3507" s="25">
        <v>-4656</v>
      </c>
      <c r="N3507" s="25">
        <v>-3500</v>
      </c>
      <c r="O3507" s="24">
        <v>0</v>
      </c>
      <c r="P3507" s="24">
        <v>2</v>
      </c>
      <c r="Q3507" s="24">
        <v>0</v>
      </c>
      <c r="R3507" s="66"/>
      <c r="S3507" s="66"/>
      <c r="T3507" s="66"/>
      <c r="U3507" s="66"/>
      <c r="V3507" s="66"/>
      <c r="W3507" s="24"/>
      <c r="X3507" s="24"/>
      <c r="Y3507" s="24"/>
      <c r="Z3507" s="24"/>
      <c r="AA3507" s="28"/>
      <c r="AB3507" s="28">
        <v>0.6</v>
      </c>
      <c r="AC3507" s="28"/>
      <c r="AD3507" s="28">
        <v>30</v>
      </c>
      <c r="AE3507" s="28">
        <v>30.000964929999999</v>
      </c>
      <c r="AF3507" t="s">
        <v>661</v>
      </c>
    </row>
    <row r="3508" spans="1:32" ht="18" customHeight="1">
      <c r="A3508" s="22">
        <v>46197</v>
      </c>
      <c r="B3508" s="23" t="s">
        <v>22</v>
      </c>
      <c r="C3508" s="24">
        <v>673</v>
      </c>
      <c r="D3508" s="25">
        <v>5547</v>
      </c>
      <c r="E3508" s="26">
        <v>-3075</v>
      </c>
      <c r="F3508" s="24">
        <v>48</v>
      </c>
      <c r="G3508" s="24">
        <v>16</v>
      </c>
      <c r="H3508" s="23" t="s">
        <v>2546</v>
      </c>
      <c r="I3508" s="23" t="s">
        <v>2042</v>
      </c>
      <c r="J3508" s="23" t="s">
        <v>4627</v>
      </c>
      <c r="K3508" s="23" t="s">
        <v>154</v>
      </c>
      <c r="L3508" s="27">
        <v>0.81520000000000004</v>
      </c>
      <c r="M3508" s="25">
        <v>13410</v>
      </c>
      <c r="N3508" s="25">
        <v>4318</v>
      </c>
      <c r="O3508" s="24">
        <v>0</v>
      </c>
      <c r="P3508" s="24">
        <v>3</v>
      </c>
      <c r="Q3508" s="24">
        <v>0</v>
      </c>
      <c r="R3508" s="66"/>
      <c r="S3508" s="66"/>
      <c r="T3508" s="66"/>
      <c r="U3508" s="66"/>
      <c r="V3508" s="66"/>
      <c r="W3508" s="24"/>
      <c r="X3508" s="24"/>
      <c r="Y3508" s="24"/>
      <c r="Z3508" s="24"/>
      <c r="AA3508" s="28"/>
      <c r="AB3508" s="28">
        <v>0.8</v>
      </c>
      <c r="AC3508" s="28"/>
      <c r="AD3508" s="28">
        <v>30</v>
      </c>
      <c r="AE3508" s="28">
        <v>30.000964920000001</v>
      </c>
      <c r="AF3508" t="s">
        <v>661</v>
      </c>
    </row>
    <row r="3509" spans="1:32" ht="18" customHeight="1">
      <c r="A3509" s="22">
        <v>46197</v>
      </c>
      <c r="B3509" s="23" t="s">
        <v>22</v>
      </c>
      <c r="C3509" s="24">
        <v>675</v>
      </c>
      <c r="D3509" s="25">
        <v>5526</v>
      </c>
      <c r="E3509" s="26">
        <v>3787</v>
      </c>
      <c r="F3509" s="24">
        <v>55</v>
      </c>
      <c r="G3509" s="24">
        <v>18</v>
      </c>
      <c r="H3509" s="23" t="s">
        <v>2649</v>
      </c>
      <c r="I3509" s="23" t="s">
        <v>726</v>
      </c>
      <c r="J3509" s="23" t="s">
        <v>1128</v>
      </c>
      <c r="K3509" s="23" t="s">
        <v>154</v>
      </c>
      <c r="L3509" s="27">
        <v>1.2283999999999999</v>
      </c>
      <c r="M3509" s="25">
        <v>-4014</v>
      </c>
      <c r="N3509" s="25">
        <v>392</v>
      </c>
      <c r="O3509" s="24">
        <v>0</v>
      </c>
      <c r="P3509" s="24">
        <v>5</v>
      </c>
      <c r="Q3509" s="24">
        <v>0</v>
      </c>
      <c r="R3509" s="66"/>
      <c r="S3509" s="66"/>
      <c r="T3509" s="66"/>
      <c r="U3509" s="66"/>
      <c r="V3509" s="66"/>
      <c r="W3509" s="24"/>
      <c r="X3509" s="24"/>
      <c r="Y3509" s="24"/>
      <c r="Z3509" s="24"/>
      <c r="AA3509" s="28"/>
      <c r="AB3509" s="28">
        <v>0.8</v>
      </c>
      <c r="AC3509" s="28"/>
      <c r="AD3509" s="28">
        <v>80</v>
      </c>
      <c r="AE3509" s="28">
        <v>80.000964909999993</v>
      </c>
      <c r="AF3509" t="s">
        <v>155</v>
      </c>
    </row>
    <row r="3510" spans="1:32" ht="18" customHeight="1">
      <c r="A3510" s="22">
        <v>46197</v>
      </c>
      <c r="B3510" s="23" t="s">
        <v>22</v>
      </c>
      <c r="C3510" s="24">
        <v>676</v>
      </c>
      <c r="D3510" s="25">
        <v>6775</v>
      </c>
      <c r="E3510" s="26">
        <v>-4562</v>
      </c>
      <c r="F3510" s="24">
        <v>51</v>
      </c>
      <c r="G3510" s="24">
        <v>18</v>
      </c>
      <c r="H3510" s="23" t="s">
        <v>1616</v>
      </c>
      <c r="I3510" s="23" t="s">
        <v>225</v>
      </c>
      <c r="J3510" s="23" t="s">
        <v>4763</v>
      </c>
      <c r="K3510" s="23" t="s">
        <v>154</v>
      </c>
      <c r="L3510" s="27">
        <v>0.77549999999999997</v>
      </c>
      <c r="M3510" s="25">
        <v>-1946</v>
      </c>
      <c r="N3510" s="25">
        <v>-2096</v>
      </c>
      <c r="O3510" s="24">
        <v>0</v>
      </c>
      <c r="P3510" s="24">
        <v>6</v>
      </c>
      <c r="Q3510" s="24">
        <v>0</v>
      </c>
      <c r="R3510" s="66"/>
      <c r="S3510" s="66"/>
      <c r="T3510" s="66"/>
      <c r="U3510" s="66"/>
      <c r="V3510" s="66"/>
      <c r="W3510" s="24"/>
      <c r="X3510" s="24"/>
      <c r="Y3510" s="24"/>
      <c r="Z3510" s="24"/>
      <c r="AA3510" s="28"/>
      <c r="AB3510" s="28">
        <v>0.8</v>
      </c>
      <c r="AC3510" s="28"/>
      <c r="AD3510" s="28">
        <v>40</v>
      </c>
      <c r="AE3510" s="28">
        <v>40.0009649</v>
      </c>
      <c r="AF3510" t="s">
        <v>664</v>
      </c>
    </row>
    <row r="3511" spans="1:32" ht="18" customHeight="1">
      <c r="A3511" s="22">
        <v>46197</v>
      </c>
      <c r="B3511" s="23" t="s">
        <v>22</v>
      </c>
      <c r="C3511" s="24">
        <v>677</v>
      </c>
      <c r="D3511" s="25">
        <v>4664</v>
      </c>
      <c r="E3511" s="26">
        <v>-4193</v>
      </c>
      <c r="F3511" s="24">
        <v>27</v>
      </c>
      <c r="G3511" s="24">
        <v>8</v>
      </c>
      <c r="H3511" s="23" t="s">
        <v>268</v>
      </c>
      <c r="I3511" s="23" t="s">
        <v>4602</v>
      </c>
      <c r="J3511" s="23" t="s">
        <v>1252</v>
      </c>
      <c r="K3511" s="23" t="s">
        <v>154</v>
      </c>
      <c r="L3511" s="27">
        <v>0.70030000000000003</v>
      </c>
      <c r="M3511" s="25">
        <v>-1633</v>
      </c>
      <c r="N3511" s="25">
        <v>3085</v>
      </c>
      <c r="O3511" s="24">
        <v>0</v>
      </c>
      <c r="P3511" s="24">
        <v>7</v>
      </c>
      <c r="Q3511" s="24">
        <v>0</v>
      </c>
      <c r="R3511" s="66"/>
      <c r="S3511" s="66"/>
      <c r="T3511" s="66"/>
      <c r="U3511" s="66"/>
      <c r="V3511" s="66"/>
      <c r="W3511" s="24"/>
      <c r="X3511" s="24"/>
      <c r="Y3511" s="24"/>
      <c r="Z3511" s="24"/>
      <c r="AA3511" s="28"/>
      <c r="AB3511" s="28">
        <v>0.6</v>
      </c>
      <c r="AC3511" s="28"/>
      <c r="AD3511" s="28">
        <v>30</v>
      </c>
      <c r="AE3511" s="28">
        <v>30.000964889999999</v>
      </c>
      <c r="AF3511" t="s">
        <v>661</v>
      </c>
    </row>
    <row r="3512" spans="1:32" ht="18" customHeight="1">
      <c r="A3512" s="22">
        <v>46197</v>
      </c>
      <c r="B3512" s="23" t="s">
        <v>38</v>
      </c>
      <c r="C3512" s="24">
        <v>703</v>
      </c>
      <c r="D3512" s="25">
        <v>1334</v>
      </c>
      <c r="E3512" s="26">
        <v>-1614</v>
      </c>
      <c r="F3512" s="24">
        <v>2</v>
      </c>
      <c r="G3512" s="24">
        <v>5</v>
      </c>
      <c r="H3512" s="23" t="s">
        <v>4764</v>
      </c>
      <c r="I3512" s="23" t="s">
        <v>4765</v>
      </c>
      <c r="J3512" s="23" t="s">
        <v>901</v>
      </c>
      <c r="K3512" s="23" t="s">
        <v>154</v>
      </c>
      <c r="L3512" s="27">
        <v>0.59670000000000001</v>
      </c>
      <c r="M3512" s="25">
        <v>-120</v>
      </c>
      <c r="N3512" s="25">
        <v>-376</v>
      </c>
      <c r="O3512" s="24">
        <v>0</v>
      </c>
      <c r="P3512" s="24">
        <v>3</v>
      </c>
      <c r="Q3512" s="24">
        <v>0</v>
      </c>
      <c r="R3512" s="66"/>
      <c r="S3512" s="66"/>
      <c r="T3512" s="66"/>
      <c r="U3512" s="66"/>
      <c r="V3512" s="66"/>
      <c r="W3512" s="24"/>
      <c r="X3512" s="24"/>
      <c r="Y3512" s="24"/>
      <c r="Z3512" s="24"/>
      <c r="AA3512" s="28"/>
      <c r="AB3512" s="28">
        <v>0.5</v>
      </c>
      <c r="AC3512" s="28"/>
      <c r="AD3512" s="28">
        <v>30</v>
      </c>
      <c r="AE3512" s="28">
        <v>30.000964880000002</v>
      </c>
      <c r="AF3512" t="s">
        <v>661</v>
      </c>
    </row>
    <row r="3513" spans="1:32" ht="18" customHeight="1">
      <c r="A3513" s="22">
        <v>46197</v>
      </c>
      <c r="B3513" s="23" t="s">
        <v>38</v>
      </c>
      <c r="C3513" s="24">
        <v>705</v>
      </c>
      <c r="D3513" s="25">
        <v>2100</v>
      </c>
      <c r="E3513" s="26">
        <v>-1327</v>
      </c>
      <c r="F3513" s="24">
        <v>11</v>
      </c>
      <c r="G3513" s="24">
        <v>10</v>
      </c>
      <c r="H3513" s="23" t="s">
        <v>2324</v>
      </c>
      <c r="I3513" s="23" t="s">
        <v>1578</v>
      </c>
      <c r="J3513" s="23" t="s">
        <v>3101</v>
      </c>
      <c r="K3513" s="23" t="s">
        <v>154</v>
      </c>
      <c r="L3513" s="27">
        <v>0.78939999999999999</v>
      </c>
      <c r="M3513" s="25">
        <v>-448</v>
      </c>
      <c r="N3513" s="25">
        <v>-1194</v>
      </c>
      <c r="O3513" s="24">
        <v>0</v>
      </c>
      <c r="P3513" s="24">
        <v>5</v>
      </c>
      <c r="Q3513" s="24">
        <v>0</v>
      </c>
      <c r="R3513" s="66"/>
      <c r="S3513" s="66"/>
      <c r="T3513" s="66"/>
      <c r="U3513" s="66"/>
      <c r="V3513" s="66"/>
      <c r="W3513" s="24"/>
      <c r="X3513" s="24"/>
      <c r="Y3513" s="24"/>
      <c r="Z3513" s="24"/>
      <c r="AA3513" s="28"/>
      <c r="AB3513" s="28">
        <v>0.5</v>
      </c>
      <c r="AC3513" s="28"/>
      <c r="AD3513" s="28">
        <v>30</v>
      </c>
      <c r="AE3513" s="28">
        <v>30.000964870000001</v>
      </c>
      <c r="AF3513" t="s">
        <v>661</v>
      </c>
    </row>
    <row r="3514" spans="1:32" ht="18" customHeight="1">
      <c r="A3514" s="22">
        <v>46197</v>
      </c>
      <c r="B3514" s="23" t="s">
        <v>38</v>
      </c>
      <c r="C3514" s="24">
        <v>706</v>
      </c>
      <c r="D3514" s="25">
        <v>580</v>
      </c>
      <c r="E3514" s="26">
        <v>-701</v>
      </c>
      <c r="F3514" s="24">
        <v>1</v>
      </c>
      <c r="G3514" s="24">
        <v>2</v>
      </c>
      <c r="H3514" s="23" t="s">
        <v>3443</v>
      </c>
      <c r="I3514" s="23" t="s">
        <v>3154</v>
      </c>
      <c r="J3514" s="23" t="s">
        <v>283</v>
      </c>
      <c r="K3514" s="23" t="s">
        <v>154</v>
      </c>
      <c r="L3514" s="27">
        <v>0.59709999999999996</v>
      </c>
      <c r="M3514" s="25">
        <v>-968</v>
      </c>
      <c r="N3514" s="25">
        <v>-209</v>
      </c>
      <c r="O3514" s="24">
        <v>0</v>
      </c>
      <c r="P3514" s="24">
        <v>6</v>
      </c>
      <c r="Q3514" s="24">
        <v>0</v>
      </c>
      <c r="R3514" s="66"/>
      <c r="S3514" s="66"/>
      <c r="T3514" s="66"/>
      <c r="U3514" s="66"/>
      <c r="V3514" s="66"/>
      <c r="W3514" s="24"/>
      <c r="X3514" s="24"/>
      <c r="Y3514" s="24"/>
      <c r="Z3514" s="24"/>
      <c r="AA3514" s="28"/>
      <c r="AB3514" s="28">
        <v>0.5</v>
      </c>
      <c r="AC3514" s="28"/>
      <c r="AD3514" s="28">
        <v>10</v>
      </c>
      <c r="AE3514" s="28">
        <v>10.00096486</v>
      </c>
      <c r="AF3514" t="s">
        <v>584</v>
      </c>
    </row>
    <row r="3515" spans="1:32" ht="18" customHeight="1">
      <c r="A3515" s="22">
        <v>46197</v>
      </c>
      <c r="B3515" s="23" t="s">
        <v>38</v>
      </c>
      <c r="C3515" s="24">
        <v>707</v>
      </c>
      <c r="D3515" s="25">
        <v>3380</v>
      </c>
      <c r="E3515" s="26">
        <v>-626</v>
      </c>
      <c r="F3515" s="24">
        <v>25</v>
      </c>
      <c r="G3515" s="24">
        <v>15</v>
      </c>
      <c r="H3515" s="23" t="s">
        <v>2572</v>
      </c>
      <c r="I3515" s="23" t="s">
        <v>695</v>
      </c>
      <c r="J3515" s="23" t="s">
        <v>3213</v>
      </c>
      <c r="K3515" s="23" t="s">
        <v>154</v>
      </c>
      <c r="L3515" s="27">
        <v>0.93830000000000002</v>
      </c>
      <c r="M3515" s="25">
        <v>-1451</v>
      </c>
      <c r="N3515" s="25">
        <v>-1885</v>
      </c>
      <c r="O3515" s="24">
        <v>0</v>
      </c>
      <c r="P3515" s="24">
        <v>7</v>
      </c>
      <c r="Q3515" s="24">
        <v>0</v>
      </c>
      <c r="R3515" s="66"/>
      <c r="S3515" s="66"/>
      <c r="T3515" s="66"/>
      <c r="U3515" s="66"/>
      <c r="V3515" s="66"/>
      <c r="W3515" s="24"/>
      <c r="X3515" s="24"/>
      <c r="Y3515" s="24"/>
      <c r="Z3515" s="24"/>
      <c r="AA3515" s="28"/>
      <c r="AB3515" s="28">
        <v>0.6</v>
      </c>
      <c r="AC3515" s="28"/>
      <c r="AD3515" s="28">
        <v>30</v>
      </c>
      <c r="AE3515" s="28">
        <v>30.000964849999999</v>
      </c>
      <c r="AF3515" t="s">
        <v>661</v>
      </c>
    </row>
    <row r="3516" spans="1:32" ht="18" customHeight="1">
      <c r="A3516" s="22">
        <v>46197</v>
      </c>
      <c r="B3516" s="23" t="s">
        <v>38</v>
      </c>
      <c r="C3516" s="24">
        <v>708</v>
      </c>
      <c r="D3516" s="25">
        <v>1668</v>
      </c>
      <c r="E3516" s="26">
        <v>-149</v>
      </c>
      <c r="F3516" s="24">
        <v>12</v>
      </c>
      <c r="G3516" s="24">
        <v>9</v>
      </c>
      <c r="H3516" s="23" t="s">
        <v>1241</v>
      </c>
      <c r="I3516" s="23" t="s">
        <v>1909</v>
      </c>
      <c r="J3516" s="23" t="s">
        <v>3754</v>
      </c>
      <c r="K3516" s="23" t="s">
        <v>154</v>
      </c>
      <c r="L3516" s="27">
        <v>0.97019999999999995</v>
      </c>
      <c r="M3516" s="25">
        <v>177</v>
      </c>
      <c r="N3516" s="25">
        <v>-1042</v>
      </c>
      <c r="O3516" s="24">
        <v>0</v>
      </c>
      <c r="P3516" s="24">
        <v>8</v>
      </c>
      <c r="Q3516" s="24">
        <v>0</v>
      </c>
      <c r="R3516" s="66"/>
      <c r="S3516" s="66"/>
      <c r="T3516" s="66"/>
      <c r="U3516" s="66"/>
      <c r="V3516" s="66"/>
      <c r="W3516" s="24"/>
      <c r="X3516" s="24"/>
      <c r="Y3516" s="24"/>
      <c r="Z3516" s="24"/>
      <c r="AA3516" s="28"/>
      <c r="AB3516" s="28">
        <v>0.5</v>
      </c>
      <c r="AC3516" s="28"/>
      <c r="AD3516" s="28">
        <v>30</v>
      </c>
      <c r="AE3516" s="28">
        <v>30.000964840000002</v>
      </c>
      <c r="AF3516" t="s">
        <v>661</v>
      </c>
    </row>
    <row r="3517" spans="1:32" ht="18" customHeight="1">
      <c r="A3517" s="22">
        <v>46197</v>
      </c>
      <c r="B3517" s="23" t="s">
        <v>38</v>
      </c>
      <c r="C3517" s="24">
        <v>710</v>
      </c>
      <c r="D3517" s="25">
        <v>1206</v>
      </c>
      <c r="E3517" s="26">
        <v>-1441</v>
      </c>
      <c r="F3517" s="24">
        <v>3</v>
      </c>
      <c r="G3517" s="24">
        <v>4</v>
      </c>
      <c r="H3517" s="23" t="s">
        <v>4766</v>
      </c>
      <c r="I3517" s="23" t="s">
        <v>2937</v>
      </c>
      <c r="J3517" s="23" t="s">
        <v>437</v>
      </c>
      <c r="K3517" s="23" t="s">
        <v>154</v>
      </c>
      <c r="L3517" s="27">
        <v>0.60170000000000001</v>
      </c>
      <c r="M3517" s="25">
        <v>-861</v>
      </c>
      <c r="N3517" s="25">
        <v>-2378</v>
      </c>
      <c r="O3517" s="24">
        <v>0</v>
      </c>
      <c r="P3517" s="24">
        <v>0</v>
      </c>
      <c r="Q3517" s="24">
        <v>0</v>
      </c>
      <c r="R3517" s="66"/>
      <c r="S3517" s="66"/>
      <c r="T3517" s="66"/>
      <c r="U3517" s="66"/>
      <c r="V3517" s="66"/>
      <c r="W3517" s="24"/>
      <c r="X3517" s="24"/>
      <c r="Y3517" s="24"/>
      <c r="Z3517" s="24"/>
      <c r="AA3517" s="28"/>
      <c r="AB3517" s="28">
        <v>0.5</v>
      </c>
      <c r="AC3517" s="28"/>
      <c r="AD3517" s="28">
        <v>30</v>
      </c>
      <c r="AE3517" s="28">
        <v>30.000964830000001</v>
      </c>
      <c r="AF3517" t="s">
        <v>661</v>
      </c>
    </row>
    <row r="3518" spans="1:32" ht="18" customHeight="1">
      <c r="A3518" s="22">
        <v>46197</v>
      </c>
      <c r="B3518" s="23" t="s">
        <v>44</v>
      </c>
      <c r="C3518" s="24">
        <v>568</v>
      </c>
      <c r="D3518" s="25">
        <v>4487</v>
      </c>
      <c r="E3518" s="26">
        <v>-9</v>
      </c>
      <c r="F3518" s="24">
        <v>17</v>
      </c>
      <c r="G3518" s="24">
        <v>14</v>
      </c>
      <c r="H3518" s="23" t="s">
        <v>4767</v>
      </c>
      <c r="I3518" s="23" t="s">
        <v>4768</v>
      </c>
      <c r="J3518" s="23" t="s">
        <v>2069</v>
      </c>
      <c r="K3518" s="23" t="s">
        <v>154</v>
      </c>
      <c r="L3518" s="27">
        <v>0.99929999999999997</v>
      </c>
      <c r="M3518" s="25">
        <v>701</v>
      </c>
      <c r="N3518" s="25">
        <v>-978</v>
      </c>
      <c r="O3518" s="24">
        <v>0</v>
      </c>
      <c r="P3518" s="24">
        <v>8</v>
      </c>
      <c r="Q3518" s="24">
        <v>1</v>
      </c>
      <c r="R3518" s="66">
        <v>739.01100041510995</v>
      </c>
      <c r="S3518" s="66">
        <v>6.0716281590931764</v>
      </c>
      <c r="T3518" s="66">
        <v>263.94117647058818</v>
      </c>
      <c r="U3518" s="66">
        <v>320.5</v>
      </c>
      <c r="V3518" s="66">
        <v>144.741935483871</v>
      </c>
      <c r="W3518" s="24">
        <v>1</v>
      </c>
      <c r="X3518" s="24">
        <v>4</v>
      </c>
      <c r="Y3518" s="24">
        <v>4</v>
      </c>
      <c r="Z3518" s="24">
        <v>0</v>
      </c>
      <c r="AA3518" s="28">
        <v>2.25</v>
      </c>
      <c r="AB3518" s="28">
        <v>0.6</v>
      </c>
      <c r="AC3518" s="28">
        <v>1.35</v>
      </c>
      <c r="AD3518" s="28">
        <v>23.5</v>
      </c>
      <c r="AE3518" s="28">
        <v>23.50096482</v>
      </c>
      <c r="AF3518" t="s">
        <v>1154</v>
      </c>
    </row>
    <row r="3519" spans="1:32" ht="18" customHeight="1">
      <c r="A3519" s="22">
        <v>46197</v>
      </c>
      <c r="B3519" s="23" t="s">
        <v>44</v>
      </c>
      <c r="C3519" s="24">
        <v>570</v>
      </c>
      <c r="D3519" s="25">
        <v>2772</v>
      </c>
      <c r="E3519" s="26">
        <v>-1060</v>
      </c>
      <c r="F3519" s="24">
        <v>7</v>
      </c>
      <c r="G3519" s="24">
        <v>6</v>
      </c>
      <c r="H3519" s="23" t="s">
        <v>864</v>
      </c>
      <c r="I3519" s="23" t="s">
        <v>4215</v>
      </c>
      <c r="J3519" s="23" t="s">
        <v>4136</v>
      </c>
      <c r="K3519" s="23" t="s">
        <v>154</v>
      </c>
      <c r="L3519" s="27">
        <v>0.87250000000000005</v>
      </c>
      <c r="M3519" s="25">
        <v>-826</v>
      </c>
      <c r="N3519" s="25">
        <v>-1220</v>
      </c>
      <c r="O3519" s="24">
        <v>0</v>
      </c>
      <c r="P3519" s="24">
        <v>0</v>
      </c>
      <c r="Q3519" s="24">
        <v>1</v>
      </c>
      <c r="R3519" s="66">
        <v>461.60273972602738</v>
      </c>
      <c r="S3519" s="66">
        <v>6.0051636644211657</v>
      </c>
      <c r="T3519" s="66">
        <v>396</v>
      </c>
      <c r="U3519" s="66">
        <v>462</v>
      </c>
      <c r="V3519" s="66">
        <v>213.2307692307692</v>
      </c>
      <c r="W3519" s="24">
        <v>0</v>
      </c>
      <c r="X3519" s="24">
        <v>0</v>
      </c>
      <c r="Y3519" s="24">
        <v>0</v>
      </c>
      <c r="Z3519" s="24">
        <v>0</v>
      </c>
      <c r="AA3519" s="28">
        <v>0</v>
      </c>
      <c r="AB3519" s="28">
        <v>0.5</v>
      </c>
      <c r="AC3519" s="28">
        <v>0</v>
      </c>
      <c r="AD3519" s="28">
        <v>10</v>
      </c>
      <c r="AE3519" s="28">
        <v>10.000964809999999</v>
      </c>
      <c r="AF3519" t="s">
        <v>584</v>
      </c>
    </row>
    <row r="3520" spans="1:32" ht="18" customHeight="1">
      <c r="A3520" s="22">
        <v>46197</v>
      </c>
      <c r="B3520" s="23" t="s">
        <v>44</v>
      </c>
      <c r="C3520" s="24">
        <v>571</v>
      </c>
      <c r="D3520" s="25">
        <v>1729</v>
      </c>
      <c r="E3520" s="26">
        <v>-457</v>
      </c>
      <c r="F3520" s="24">
        <v>6</v>
      </c>
      <c r="G3520" s="24">
        <v>2</v>
      </c>
      <c r="H3520" s="23" t="s">
        <v>605</v>
      </c>
      <c r="I3520" s="23" t="s">
        <v>986</v>
      </c>
      <c r="J3520" s="23" t="s">
        <v>4769</v>
      </c>
      <c r="K3520" s="23" t="s">
        <v>154</v>
      </c>
      <c r="L3520" s="27">
        <v>0.91190000000000004</v>
      </c>
      <c r="M3520" s="25">
        <v>-1314</v>
      </c>
      <c r="N3520" s="25">
        <v>564</v>
      </c>
      <c r="O3520" s="24">
        <v>0</v>
      </c>
      <c r="P3520" s="24">
        <v>1</v>
      </c>
      <c r="Q3520" s="24">
        <v>1</v>
      </c>
      <c r="R3520" s="66">
        <v>285.33302200083023</v>
      </c>
      <c r="S3520" s="66">
        <v>6.0595860509792994</v>
      </c>
      <c r="T3520" s="66">
        <v>288.16666666666669</v>
      </c>
      <c r="U3520" s="66">
        <v>864.5</v>
      </c>
      <c r="V3520" s="66">
        <v>216.125</v>
      </c>
      <c r="W3520" s="24">
        <v>0</v>
      </c>
      <c r="X3520" s="24">
        <v>0</v>
      </c>
      <c r="Y3520" s="24">
        <v>0</v>
      </c>
      <c r="Z3520" s="24">
        <v>0</v>
      </c>
      <c r="AA3520" s="28">
        <v>0</v>
      </c>
      <c r="AB3520" s="28">
        <v>0.5</v>
      </c>
      <c r="AC3520" s="28">
        <v>0</v>
      </c>
      <c r="AD3520" s="28">
        <v>10</v>
      </c>
      <c r="AE3520" s="28">
        <v>10.0009648</v>
      </c>
      <c r="AF3520" t="s">
        <v>584</v>
      </c>
    </row>
    <row r="3521" spans="1:32" ht="18" customHeight="1">
      <c r="A3521" s="22">
        <v>46197</v>
      </c>
      <c r="B3521" s="23" t="s">
        <v>44</v>
      </c>
      <c r="C3521" s="24">
        <v>572</v>
      </c>
      <c r="D3521" s="25">
        <v>3860</v>
      </c>
      <c r="E3521" s="26">
        <v>-2065</v>
      </c>
      <c r="F3521" s="24">
        <v>6</v>
      </c>
      <c r="G3521" s="24">
        <v>12</v>
      </c>
      <c r="H3521" s="23" t="s">
        <v>4770</v>
      </c>
      <c r="I3521" s="23" t="s">
        <v>4771</v>
      </c>
      <c r="J3521" s="23" t="s">
        <v>4281</v>
      </c>
      <c r="K3521" s="23" t="s">
        <v>154</v>
      </c>
      <c r="L3521" s="27">
        <v>0.82169999999999999</v>
      </c>
      <c r="M3521" s="25">
        <v>547</v>
      </c>
      <c r="N3521" s="25">
        <v>1874</v>
      </c>
      <c r="O3521" s="24">
        <v>0</v>
      </c>
      <c r="P3521" s="24">
        <v>2</v>
      </c>
      <c r="Q3521" s="24">
        <v>1</v>
      </c>
      <c r="R3521" s="66">
        <v>637.84490452469902</v>
      </c>
      <c r="S3521" s="66">
        <v>6.0516278684962526</v>
      </c>
      <c r="T3521" s="66">
        <v>643.33333333333337</v>
      </c>
      <c r="U3521" s="66">
        <v>321.66666666666669</v>
      </c>
      <c r="V3521" s="66">
        <v>214.44444444444451</v>
      </c>
      <c r="W3521" s="24">
        <v>0</v>
      </c>
      <c r="X3521" s="24">
        <v>4</v>
      </c>
      <c r="Y3521" s="24">
        <v>0</v>
      </c>
      <c r="Z3521" s="24">
        <v>0</v>
      </c>
      <c r="AA3521" s="28">
        <v>1</v>
      </c>
      <c r="AB3521" s="28">
        <v>0.6</v>
      </c>
      <c r="AC3521" s="28">
        <v>0.6</v>
      </c>
      <c r="AD3521" s="28">
        <v>16</v>
      </c>
      <c r="AE3521" s="28">
        <v>16.000964790000001</v>
      </c>
      <c r="AF3521" t="s">
        <v>2062</v>
      </c>
    </row>
    <row r="3522" spans="1:32" ht="18" customHeight="1">
      <c r="A3522" s="22">
        <v>46197</v>
      </c>
      <c r="B3522" s="23" t="s">
        <v>44</v>
      </c>
      <c r="C3522" s="24">
        <v>573</v>
      </c>
      <c r="D3522" s="25">
        <v>2271</v>
      </c>
      <c r="E3522" s="26">
        <v>-1296</v>
      </c>
      <c r="F3522" s="24">
        <v>5</v>
      </c>
      <c r="G3522" s="24">
        <v>4</v>
      </c>
      <c r="H3522" s="23" t="s">
        <v>696</v>
      </c>
      <c r="I3522" s="23" t="s">
        <v>4772</v>
      </c>
      <c r="J3522" s="23" t="s">
        <v>4773</v>
      </c>
      <c r="K3522" s="23" t="s">
        <v>154</v>
      </c>
      <c r="L3522" s="27">
        <v>0.80979999999999996</v>
      </c>
      <c r="M3522" s="25">
        <v>1315</v>
      </c>
      <c r="N3522" s="25">
        <v>1076</v>
      </c>
      <c r="O3522" s="24">
        <v>0</v>
      </c>
      <c r="P3522" s="24">
        <v>3</v>
      </c>
      <c r="Q3522" s="24">
        <v>1</v>
      </c>
      <c r="R3522" s="66">
        <v>357.75949564134493</v>
      </c>
      <c r="S3522" s="66">
        <v>6.3478398971041843</v>
      </c>
      <c r="T3522" s="66">
        <v>454.2</v>
      </c>
      <c r="U3522" s="66">
        <v>567.75</v>
      </c>
      <c r="V3522" s="66">
        <v>252.33333333333329</v>
      </c>
      <c r="W3522" s="24">
        <v>0</v>
      </c>
      <c r="X3522" s="24">
        <v>0</v>
      </c>
      <c r="Y3522" s="24">
        <v>0</v>
      </c>
      <c r="Z3522" s="24">
        <v>0</v>
      </c>
      <c r="AA3522" s="28">
        <v>0</v>
      </c>
      <c r="AB3522" s="28">
        <v>0.5</v>
      </c>
      <c r="AC3522" s="28">
        <v>0</v>
      </c>
      <c r="AD3522" s="28">
        <v>10</v>
      </c>
      <c r="AE3522" s="28">
        <v>10.00096478</v>
      </c>
      <c r="AF3522" t="s">
        <v>584</v>
      </c>
    </row>
    <row r="3523" spans="1:32" ht="18" customHeight="1">
      <c r="A3523" s="22">
        <v>46197</v>
      </c>
      <c r="B3523" s="23" t="s">
        <v>30</v>
      </c>
      <c r="C3523" s="24">
        <v>563</v>
      </c>
      <c r="D3523" s="25">
        <v>3150</v>
      </c>
      <c r="E3523" s="26">
        <v>510</v>
      </c>
      <c r="F3523" s="24">
        <v>14</v>
      </c>
      <c r="G3523" s="24">
        <v>7</v>
      </c>
      <c r="H3523" s="23" t="s">
        <v>4503</v>
      </c>
      <c r="I3523" s="23" t="s">
        <v>1986</v>
      </c>
      <c r="J3523" s="23" t="s">
        <v>3452</v>
      </c>
      <c r="K3523" s="23" t="s">
        <v>154</v>
      </c>
      <c r="L3523" s="27">
        <v>1.054</v>
      </c>
      <c r="M3523" s="25">
        <v>-481</v>
      </c>
      <c r="N3523" s="25">
        <v>-682</v>
      </c>
      <c r="O3523" s="24">
        <v>0</v>
      </c>
      <c r="P3523" s="24">
        <v>3</v>
      </c>
      <c r="Q3523" s="24">
        <v>1</v>
      </c>
      <c r="R3523" s="66">
        <v>555.32129514321298</v>
      </c>
      <c r="S3523" s="66">
        <v>5.6723918703453284</v>
      </c>
      <c r="T3523" s="66">
        <v>225</v>
      </c>
      <c r="U3523" s="66">
        <v>450</v>
      </c>
      <c r="V3523" s="66">
        <v>150</v>
      </c>
      <c r="W3523" s="24">
        <v>6</v>
      </c>
      <c r="X3523" s="24">
        <v>0</v>
      </c>
      <c r="Y3523" s="24">
        <v>2</v>
      </c>
      <c r="Z3523" s="24">
        <v>7</v>
      </c>
      <c r="AA3523" s="28">
        <v>3.75</v>
      </c>
      <c r="AB3523" s="28">
        <v>0.6</v>
      </c>
      <c r="AC3523" s="28">
        <v>2.25</v>
      </c>
      <c r="AD3523" s="28">
        <v>22.5</v>
      </c>
      <c r="AE3523" s="28">
        <v>22.50096477</v>
      </c>
      <c r="AF3523" t="s">
        <v>655</v>
      </c>
    </row>
    <row r="3524" spans="1:32" ht="18" customHeight="1">
      <c r="A3524" s="22">
        <v>46197</v>
      </c>
      <c r="B3524" s="23" t="s">
        <v>30</v>
      </c>
      <c r="C3524" s="24">
        <v>565</v>
      </c>
      <c r="D3524" s="25">
        <v>574</v>
      </c>
      <c r="E3524" s="26">
        <v>-468</v>
      </c>
      <c r="F3524" s="24">
        <v>1</v>
      </c>
      <c r="G3524" s="24">
        <v>0</v>
      </c>
      <c r="H3524" s="23" t="s">
        <v>4774</v>
      </c>
      <c r="I3524" s="23" t="s">
        <v>4774</v>
      </c>
      <c r="J3524" s="23" t="s">
        <v>214</v>
      </c>
      <c r="K3524" s="23" t="s">
        <v>154</v>
      </c>
      <c r="L3524" s="27">
        <v>0.72819999999999996</v>
      </c>
      <c r="M3524" s="25">
        <v>-1104</v>
      </c>
      <c r="N3524" s="25">
        <v>1159</v>
      </c>
      <c r="O3524" s="24">
        <v>0</v>
      </c>
      <c r="P3524" s="24">
        <v>5</v>
      </c>
      <c r="Q3524" s="24">
        <v>1</v>
      </c>
      <c r="R3524" s="66">
        <v>92.915213781652142</v>
      </c>
      <c r="S3524" s="66">
        <v>6.1776750721241642</v>
      </c>
      <c r="T3524" s="66">
        <v>574</v>
      </c>
      <c r="U3524" s="66"/>
      <c r="V3524" s="66">
        <v>574</v>
      </c>
      <c r="W3524" s="24">
        <v>0</v>
      </c>
      <c r="X3524" s="24"/>
      <c r="Y3524" s="24">
        <v>0</v>
      </c>
      <c r="Z3524" s="24">
        <v>0</v>
      </c>
      <c r="AA3524" s="28">
        <v>0</v>
      </c>
      <c r="AB3524" s="28">
        <v>0.5</v>
      </c>
      <c r="AC3524" s="28">
        <v>0</v>
      </c>
      <c r="AD3524" s="28">
        <v>10</v>
      </c>
      <c r="AE3524" s="28">
        <v>10.00096476</v>
      </c>
      <c r="AF3524" t="s">
        <v>584</v>
      </c>
    </row>
    <row r="3525" spans="1:32" ht="18" customHeight="1">
      <c r="A3525" s="22">
        <v>46197</v>
      </c>
      <c r="B3525" s="23" t="s">
        <v>30</v>
      </c>
      <c r="C3525" s="24">
        <v>566</v>
      </c>
      <c r="D3525" s="25">
        <v>325</v>
      </c>
      <c r="E3525" s="26">
        <v>-104</v>
      </c>
      <c r="F3525" s="24">
        <v>1</v>
      </c>
      <c r="G3525" s="24">
        <v>0</v>
      </c>
      <c r="H3525" s="23" t="s">
        <v>455</v>
      </c>
      <c r="I3525" s="23" t="s">
        <v>455</v>
      </c>
      <c r="J3525" s="23" t="s">
        <v>214</v>
      </c>
      <c r="K3525" s="23" t="s">
        <v>154</v>
      </c>
      <c r="L3525" s="27">
        <v>0.89329999999999998</v>
      </c>
      <c r="M3525" s="25">
        <v>55</v>
      </c>
      <c r="N3525" s="25">
        <v>-557</v>
      </c>
      <c r="O3525" s="24">
        <v>0</v>
      </c>
      <c r="P3525" s="24">
        <v>6</v>
      </c>
      <c r="Q3525" s="24">
        <v>1</v>
      </c>
      <c r="R3525" s="66">
        <v>59.717673308426733</v>
      </c>
      <c r="S3525" s="66">
        <v>5.4422749915499367</v>
      </c>
      <c r="T3525" s="66">
        <v>325</v>
      </c>
      <c r="U3525" s="66"/>
      <c r="V3525" s="66">
        <v>325</v>
      </c>
      <c r="W3525" s="24">
        <v>0</v>
      </c>
      <c r="X3525" s="24"/>
      <c r="Y3525" s="24">
        <v>0</v>
      </c>
      <c r="Z3525" s="24">
        <v>7</v>
      </c>
      <c r="AA3525" s="28">
        <v>2.333333333333333</v>
      </c>
      <c r="AB3525" s="28">
        <v>0.5</v>
      </c>
      <c r="AC3525" s="28">
        <v>1.166666666666667</v>
      </c>
      <c r="AD3525" s="28">
        <v>21.7</v>
      </c>
      <c r="AE3525" s="28">
        <v>21.700964750000001</v>
      </c>
      <c r="AF3525" t="s">
        <v>653</v>
      </c>
    </row>
    <row r="3526" spans="1:32" ht="18" customHeight="1">
      <c r="A3526" s="22">
        <v>46197</v>
      </c>
      <c r="B3526" s="23" t="s">
        <v>30</v>
      </c>
      <c r="C3526" s="24">
        <v>567</v>
      </c>
      <c r="D3526" s="25">
        <v>1694</v>
      </c>
      <c r="E3526" s="26">
        <v>-105</v>
      </c>
      <c r="F3526" s="24">
        <v>8</v>
      </c>
      <c r="G3526" s="24">
        <v>3</v>
      </c>
      <c r="H3526" s="23" t="s">
        <v>3715</v>
      </c>
      <c r="I3526" s="23" t="s">
        <v>4122</v>
      </c>
      <c r="J3526" s="23" t="s">
        <v>4775</v>
      </c>
      <c r="K3526" s="23" t="s">
        <v>154</v>
      </c>
      <c r="L3526" s="27">
        <v>0.97929999999999995</v>
      </c>
      <c r="M3526" s="25">
        <v>-136</v>
      </c>
      <c r="N3526" s="25">
        <v>-861</v>
      </c>
      <c r="O3526" s="24">
        <v>0</v>
      </c>
      <c r="P3526" s="24">
        <v>7</v>
      </c>
      <c r="Q3526" s="24">
        <v>1</v>
      </c>
      <c r="R3526" s="66">
        <v>246.27111872146119</v>
      </c>
      <c r="S3526" s="66">
        <v>6.8785978997235011</v>
      </c>
      <c r="T3526" s="66">
        <v>211.75</v>
      </c>
      <c r="U3526" s="66">
        <v>564.66666666666663</v>
      </c>
      <c r="V3526" s="66">
        <v>154</v>
      </c>
      <c r="W3526" s="24">
        <v>7</v>
      </c>
      <c r="X3526" s="24">
        <v>0</v>
      </c>
      <c r="Y3526" s="24">
        <v>2</v>
      </c>
      <c r="Z3526" s="24">
        <v>0</v>
      </c>
      <c r="AA3526" s="28">
        <v>2.25</v>
      </c>
      <c r="AB3526" s="28">
        <v>0.5</v>
      </c>
      <c r="AC3526" s="28">
        <v>1.125</v>
      </c>
      <c r="AD3526" s="28">
        <v>21.2</v>
      </c>
      <c r="AE3526" s="28">
        <v>21.20096474</v>
      </c>
      <c r="AF3526" t="s">
        <v>618</v>
      </c>
    </row>
    <row r="3527" spans="1:32" ht="18" customHeight="1">
      <c r="A3527" s="22">
        <v>46197</v>
      </c>
      <c r="B3527" s="23" t="s">
        <v>166</v>
      </c>
      <c r="C3527" s="24">
        <v>651</v>
      </c>
      <c r="D3527" s="25">
        <v>486</v>
      </c>
      <c r="E3527" s="26">
        <v>453</v>
      </c>
      <c r="F3527" s="24">
        <v>8</v>
      </c>
      <c r="G3527" s="24">
        <v>3</v>
      </c>
      <c r="H3527" s="23" t="s">
        <v>1598</v>
      </c>
      <c r="I3527" s="23" t="s">
        <v>2066</v>
      </c>
      <c r="J3527" s="23" t="s">
        <v>1197</v>
      </c>
      <c r="K3527" s="23" t="s">
        <v>154</v>
      </c>
      <c r="L3527" s="27">
        <v>1.3107</v>
      </c>
      <c r="M3527" s="25">
        <v>2731</v>
      </c>
      <c r="N3527" s="25">
        <v>-1111</v>
      </c>
      <c r="O3527" s="24">
        <v>0</v>
      </c>
      <c r="P3527" s="24">
        <v>1</v>
      </c>
      <c r="Q3527" s="24">
        <v>0</v>
      </c>
      <c r="R3527" s="66"/>
      <c r="S3527" s="66"/>
      <c r="T3527" s="66"/>
      <c r="U3527" s="66"/>
      <c r="V3527" s="66"/>
      <c r="W3527" s="24"/>
      <c r="X3527" s="24"/>
      <c r="Y3527" s="24"/>
      <c r="Z3527" s="24"/>
      <c r="AA3527" s="28"/>
      <c r="AB3527" s="28">
        <v>0.5</v>
      </c>
      <c r="AC3527" s="28"/>
      <c r="AD3527" s="28">
        <v>0</v>
      </c>
      <c r="AE3527" s="28">
        <v>0</v>
      </c>
    </row>
    <row r="3528" spans="1:32" ht="18" customHeight="1">
      <c r="A3528" s="22">
        <v>46197</v>
      </c>
      <c r="B3528" s="23" t="s">
        <v>166</v>
      </c>
      <c r="C3528" s="24">
        <v>652</v>
      </c>
      <c r="D3528" s="25">
        <v>1129</v>
      </c>
      <c r="E3528" s="26">
        <v>-406</v>
      </c>
      <c r="F3528" s="24">
        <v>10</v>
      </c>
      <c r="G3528" s="24">
        <v>2</v>
      </c>
      <c r="H3528" s="23" t="s">
        <v>389</v>
      </c>
      <c r="I3528" s="23" t="s">
        <v>522</v>
      </c>
      <c r="J3528" s="23" t="s">
        <v>4776</v>
      </c>
      <c r="K3528" s="23" t="s">
        <v>154</v>
      </c>
      <c r="L3528" s="27">
        <v>0.88009999999999999</v>
      </c>
      <c r="M3528" s="25">
        <v>-1307</v>
      </c>
      <c r="N3528" s="25">
        <v>2141</v>
      </c>
      <c r="O3528" s="24">
        <v>0</v>
      </c>
      <c r="P3528" s="24">
        <v>2</v>
      </c>
      <c r="Q3528" s="24">
        <v>0</v>
      </c>
      <c r="R3528" s="66"/>
      <c r="S3528" s="66"/>
      <c r="T3528" s="66"/>
      <c r="U3528" s="66"/>
      <c r="V3528" s="66"/>
      <c r="W3528" s="24"/>
      <c r="X3528" s="24"/>
      <c r="Y3528" s="24"/>
      <c r="Z3528" s="24"/>
      <c r="AA3528" s="28"/>
      <c r="AB3528" s="28">
        <v>0.5</v>
      </c>
      <c r="AC3528" s="28"/>
      <c r="AD3528" s="28">
        <v>30</v>
      </c>
      <c r="AE3528" s="28">
        <v>30.000964719999999</v>
      </c>
      <c r="AF3528" t="s">
        <v>661</v>
      </c>
    </row>
    <row r="3529" spans="1:32" ht="18" customHeight="1">
      <c r="A3529" s="22">
        <v>46197</v>
      </c>
      <c r="B3529" s="23" t="s">
        <v>166</v>
      </c>
      <c r="C3529" s="24">
        <v>653</v>
      </c>
      <c r="D3529" s="25">
        <v>5095</v>
      </c>
      <c r="E3529" s="26">
        <v>1624</v>
      </c>
      <c r="F3529" s="24">
        <v>71</v>
      </c>
      <c r="G3529" s="24">
        <v>14</v>
      </c>
      <c r="H3529" s="23" t="s">
        <v>388</v>
      </c>
      <c r="I3529" s="23" t="s">
        <v>2667</v>
      </c>
      <c r="J3529" s="23" t="s">
        <v>4777</v>
      </c>
      <c r="K3529" s="23" t="s">
        <v>154</v>
      </c>
      <c r="L3529" s="27">
        <v>1.1062000000000001</v>
      </c>
      <c r="M3529" s="25">
        <v>-268</v>
      </c>
      <c r="N3529" s="25">
        <v>58</v>
      </c>
      <c r="O3529" s="24">
        <v>0</v>
      </c>
      <c r="P3529" s="24">
        <v>3</v>
      </c>
      <c r="Q3529" s="24">
        <v>0</v>
      </c>
      <c r="R3529" s="66"/>
      <c r="S3529" s="66"/>
      <c r="T3529" s="66"/>
      <c r="U3529" s="66"/>
      <c r="V3529" s="66"/>
      <c r="W3529" s="24"/>
      <c r="X3529" s="24"/>
      <c r="Y3529" s="24"/>
      <c r="Z3529" s="24"/>
      <c r="AA3529" s="28"/>
      <c r="AB3529" s="28">
        <v>0.8</v>
      </c>
      <c r="AC3529" s="28"/>
      <c r="AD3529" s="28">
        <v>60</v>
      </c>
      <c r="AE3529" s="28">
        <v>60.000964709999998</v>
      </c>
      <c r="AF3529" t="s">
        <v>578</v>
      </c>
    </row>
    <row r="3530" spans="1:32" ht="18" customHeight="1">
      <c r="A3530" s="22">
        <v>46197</v>
      </c>
      <c r="B3530" s="23" t="s">
        <v>166</v>
      </c>
      <c r="C3530" s="24">
        <v>655</v>
      </c>
      <c r="D3530" s="25">
        <v>118</v>
      </c>
      <c r="E3530" s="26">
        <v>-31</v>
      </c>
      <c r="F3530" s="24">
        <v>1</v>
      </c>
      <c r="G3530" s="24">
        <v>1</v>
      </c>
      <c r="H3530" s="23" t="s">
        <v>1444</v>
      </c>
      <c r="I3530" s="23" t="s">
        <v>869</v>
      </c>
      <c r="J3530" s="23" t="s">
        <v>869</v>
      </c>
      <c r="K3530" s="23" t="s">
        <v>154</v>
      </c>
      <c r="L3530" s="27">
        <v>0.91239999999999999</v>
      </c>
      <c r="M3530" s="25">
        <v>97</v>
      </c>
      <c r="N3530" s="25">
        <v>9443</v>
      </c>
      <c r="O3530" s="24">
        <v>0</v>
      </c>
      <c r="P3530" s="24">
        <v>5</v>
      </c>
      <c r="Q3530" s="24">
        <v>0</v>
      </c>
      <c r="R3530" s="66"/>
      <c r="S3530" s="66"/>
      <c r="T3530" s="66"/>
      <c r="U3530" s="66"/>
      <c r="V3530" s="66"/>
      <c r="W3530" s="24"/>
      <c r="X3530" s="24"/>
      <c r="Y3530" s="24"/>
      <c r="Z3530" s="24"/>
      <c r="AA3530" s="28"/>
      <c r="AB3530" s="28">
        <v>0.5</v>
      </c>
      <c r="AC3530" s="28"/>
      <c r="AD3530" s="28">
        <v>10</v>
      </c>
      <c r="AE3530" s="28">
        <v>10.000964700000001</v>
      </c>
      <c r="AF3530" t="s">
        <v>584</v>
      </c>
    </row>
    <row r="3531" spans="1:32" ht="18" customHeight="1">
      <c r="A3531" s="22">
        <v>46197</v>
      </c>
      <c r="B3531" s="23" t="s">
        <v>171</v>
      </c>
      <c r="C3531" s="24">
        <v>663</v>
      </c>
      <c r="D3531" s="25">
        <v>2806</v>
      </c>
      <c r="E3531" s="26">
        <v>-1433</v>
      </c>
      <c r="F3531" s="24">
        <v>9</v>
      </c>
      <c r="G3531" s="24">
        <v>4</v>
      </c>
      <c r="H3531" s="23" t="s">
        <v>3199</v>
      </c>
      <c r="I3531" s="23" t="s">
        <v>3013</v>
      </c>
      <c r="J3531" s="23" t="s">
        <v>4778</v>
      </c>
      <c r="K3531" s="23" t="s">
        <v>154</v>
      </c>
      <c r="L3531" s="27">
        <v>0.82979999999999998</v>
      </c>
      <c r="M3531" s="25">
        <v>44</v>
      </c>
      <c r="N3531" s="25">
        <v>629</v>
      </c>
      <c r="O3531" s="24">
        <v>0</v>
      </c>
      <c r="P3531" s="24">
        <v>3</v>
      </c>
      <c r="Q3531" s="24">
        <v>0</v>
      </c>
      <c r="R3531" s="66"/>
      <c r="S3531" s="66"/>
      <c r="T3531" s="66"/>
      <c r="U3531" s="66"/>
      <c r="V3531" s="66"/>
      <c r="W3531" s="24"/>
      <c r="X3531" s="24"/>
      <c r="Y3531" s="24"/>
      <c r="Z3531" s="24"/>
      <c r="AA3531" s="28"/>
      <c r="AB3531" s="28">
        <v>0.5</v>
      </c>
      <c r="AC3531" s="28"/>
      <c r="AD3531" s="28">
        <v>30</v>
      </c>
      <c r="AE3531" s="28">
        <v>30.00096469</v>
      </c>
      <c r="AF3531" t="s">
        <v>661</v>
      </c>
    </row>
    <row r="3532" spans="1:32" ht="18" customHeight="1">
      <c r="A3532" s="22">
        <v>46197</v>
      </c>
      <c r="B3532" s="23" t="s">
        <v>171</v>
      </c>
      <c r="C3532" s="24">
        <v>665</v>
      </c>
      <c r="D3532" s="25">
        <v>1196</v>
      </c>
      <c r="E3532" s="26">
        <v>-1232</v>
      </c>
      <c r="F3532" s="24">
        <v>3</v>
      </c>
      <c r="G3532" s="24">
        <v>2</v>
      </c>
      <c r="H3532" s="23" t="s">
        <v>2647</v>
      </c>
      <c r="I3532" s="23" t="s">
        <v>3017</v>
      </c>
      <c r="J3532" s="23" t="s">
        <v>4284</v>
      </c>
      <c r="K3532" s="23" t="s">
        <v>154</v>
      </c>
      <c r="L3532" s="27">
        <v>0.65659999999999996</v>
      </c>
      <c r="M3532" s="25">
        <v>0</v>
      </c>
      <c r="N3532" s="25">
        <v>3517</v>
      </c>
      <c r="O3532" s="24">
        <v>0</v>
      </c>
      <c r="P3532" s="24">
        <v>5</v>
      </c>
      <c r="Q3532" s="24">
        <v>0</v>
      </c>
      <c r="R3532" s="66"/>
      <c r="S3532" s="66"/>
      <c r="T3532" s="66"/>
      <c r="U3532" s="66"/>
      <c r="V3532" s="66"/>
      <c r="W3532" s="24"/>
      <c r="X3532" s="24"/>
      <c r="Y3532" s="24"/>
      <c r="Z3532" s="24"/>
      <c r="AA3532" s="28"/>
      <c r="AB3532" s="28">
        <v>0.5</v>
      </c>
      <c r="AC3532" s="28"/>
      <c r="AD3532" s="28">
        <v>30</v>
      </c>
      <c r="AE3532" s="28">
        <v>30.000964679999999</v>
      </c>
      <c r="AF3532" t="s">
        <v>661</v>
      </c>
    </row>
    <row r="3533" spans="1:32" ht="18" customHeight="1">
      <c r="A3533" s="22">
        <v>46197</v>
      </c>
      <c r="B3533" s="23" t="s">
        <v>171</v>
      </c>
      <c r="C3533" s="24">
        <v>666</v>
      </c>
      <c r="D3533" s="25">
        <v>1286</v>
      </c>
      <c r="E3533" s="26">
        <v>-625</v>
      </c>
      <c r="F3533" s="24">
        <v>6</v>
      </c>
      <c r="G3533" s="24">
        <v>4</v>
      </c>
      <c r="H3533" s="23" t="s">
        <v>1814</v>
      </c>
      <c r="I3533" s="23" t="s">
        <v>3570</v>
      </c>
      <c r="J3533" s="23" t="s">
        <v>1928</v>
      </c>
      <c r="K3533" s="23" t="s">
        <v>154</v>
      </c>
      <c r="L3533" s="27">
        <v>0.83799999999999997</v>
      </c>
      <c r="M3533" s="25">
        <v>-546</v>
      </c>
      <c r="N3533" s="25">
        <v>488</v>
      </c>
      <c r="O3533" s="24">
        <v>0</v>
      </c>
      <c r="P3533" s="24">
        <v>6</v>
      </c>
      <c r="Q3533" s="24">
        <v>0</v>
      </c>
      <c r="R3533" s="66"/>
      <c r="S3533" s="66"/>
      <c r="T3533" s="66"/>
      <c r="U3533" s="66"/>
      <c r="V3533" s="66"/>
      <c r="W3533" s="24"/>
      <c r="X3533" s="24"/>
      <c r="Y3533" s="24"/>
      <c r="Z3533" s="24"/>
      <c r="AA3533" s="28"/>
      <c r="AB3533" s="28">
        <v>0.5</v>
      </c>
      <c r="AC3533" s="28"/>
      <c r="AD3533" s="28">
        <v>30</v>
      </c>
      <c r="AE3533" s="28">
        <v>30.000964669999998</v>
      </c>
      <c r="AF3533" t="s">
        <v>661</v>
      </c>
    </row>
    <row r="3534" spans="1:32" ht="18" customHeight="1">
      <c r="A3534" s="22">
        <v>46197</v>
      </c>
      <c r="B3534" s="23" t="s">
        <v>330</v>
      </c>
      <c r="C3534" s="24">
        <v>656</v>
      </c>
      <c r="D3534" s="25">
        <v>2326</v>
      </c>
      <c r="E3534" s="26">
        <v>-457</v>
      </c>
      <c r="F3534" s="24">
        <v>14</v>
      </c>
      <c r="G3534" s="24">
        <v>7</v>
      </c>
      <c r="H3534" s="23" t="s">
        <v>2696</v>
      </c>
      <c r="I3534" s="23" t="s">
        <v>3436</v>
      </c>
      <c r="J3534" s="23" t="s">
        <v>491</v>
      </c>
      <c r="K3534" s="23" t="s">
        <v>154</v>
      </c>
      <c r="L3534" s="27">
        <v>0.9345</v>
      </c>
      <c r="M3534" s="25">
        <v>-827</v>
      </c>
      <c r="N3534" s="25">
        <v>1093</v>
      </c>
      <c r="O3534" s="24">
        <v>0</v>
      </c>
      <c r="P3534" s="24">
        <v>6</v>
      </c>
      <c r="Q3534" s="24">
        <v>0</v>
      </c>
      <c r="R3534" s="66"/>
      <c r="S3534" s="66"/>
      <c r="T3534" s="66"/>
      <c r="U3534" s="66"/>
      <c r="V3534" s="66"/>
      <c r="W3534" s="24"/>
      <c r="X3534" s="24"/>
      <c r="Y3534" s="24"/>
      <c r="Z3534" s="24"/>
      <c r="AA3534" s="28"/>
      <c r="AB3534" s="28">
        <v>0.5</v>
      </c>
      <c r="AC3534" s="28"/>
      <c r="AD3534" s="28">
        <v>30</v>
      </c>
      <c r="AE3534" s="28">
        <v>30.000964660000001</v>
      </c>
      <c r="AF3534" t="s">
        <v>661</v>
      </c>
    </row>
    <row r="3535" spans="1:32" ht="18" customHeight="1">
      <c r="A3535" s="22">
        <v>46197</v>
      </c>
      <c r="B3535" s="23" t="s">
        <v>330</v>
      </c>
      <c r="C3535" s="24">
        <v>657</v>
      </c>
      <c r="D3535" s="25">
        <v>442</v>
      </c>
      <c r="E3535" s="26">
        <v>-685</v>
      </c>
      <c r="F3535" s="24">
        <v>0</v>
      </c>
      <c r="G3535" s="24">
        <v>1</v>
      </c>
      <c r="H3535" s="23" t="s">
        <v>4670</v>
      </c>
      <c r="I3535" s="23" t="s">
        <v>214</v>
      </c>
      <c r="J3535" s="23" t="s">
        <v>4670</v>
      </c>
      <c r="K3535" s="23" t="s">
        <v>154</v>
      </c>
      <c r="L3535" s="27">
        <v>0.4834</v>
      </c>
      <c r="M3535" s="25">
        <v>-2622</v>
      </c>
      <c r="N3535" s="25">
        <v>0</v>
      </c>
      <c r="O3535" s="24">
        <v>0</v>
      </c>
      <c r="P3535" s="24">
        <v>7</v>
      </c>
      <c r="Q3535" s="24">
        <v>0</v>
      </c>
      <c r="R3535" s="66"/>
      <c r="S3535" s="66"/>
      <c r="T3535" s="66"/>
      <c r="U3535" s="66"/>
      <c r="V3535" s="66"/>
      <c r="W3535" s="24"/>
      <c r="X3535" s="24"/>
      <c r="Y3535" s="24"/>
      <c r="Z3535" s="24"/>
      <c r="AA3535" s="28"/>
      <c r="AB3535" s="28">
        <v>0.5</v>
      </c>
      <c r="AC3535" s="28"/>
      <c r="AD3535" s="28">
        <v>10</v>
      </c>
      <c r="AE3535" s="28">
        <v>10.00096465</v>
      </c>
      <c r="AF3535" t="s">
        <v>584</v>
      </c>
    </row>
    <row r="3536" spans="1:32" ht="18" customHeight="1">
      <c r="A3536" s="22">
        <v>46197</v>
      </c>
      <c r="B3536" s="23" t="s">
        <v>330</v>
      </c>
      <c r="C3536" s="24">
        <v>658</v>
      </c>
      <c r="D3536" s="25">
        <v>136</v>
      </c>
      <c r="E3536" s="26">
        <v>-234</v>
      </c>
      <c r="F3536" s="24">
        <v>0</v>
      </c>
      <c r="G3536" s="24">
        <v>0</v>
      </c>
      <c r="H3536" s="23" t="s">
        <v>214</v>
      </c>
      <c r="I3536" s="23" t="s">
        <v>214</v>
      </c>
      <c r="J3536" s="23" t="s">
        <v>214</v>
      </c>
      <c r="K3536" s="23" t="s">
        <v>154</v>
      </c>
      <c r="L3536" s="27">
        <v>0.42649999999999999</v>
      </c>
      <c r="M3536" s="25">
        <v>0</v>
      </c>
      <c r="N3536" s="25">
        <v>0</v>
      </c>
      <c r="O3536" s="24">
        <v>0</v>
      </c>
      <c r="P3536" s="24">
        <v>8</v>
      </c>
      <c r="Q3536" s="24">
        <v>0</v>
      </c>
      <c r="R3536" s="66"/>
      <c r="S3536" s="66"/>
      <c r="T3536" s="66"/>
      <c r="U3536" s="66"/>
      <c r="V3536" s="66"/>
      <c r="W3536" s="24"/>
      <c r="X3536" s="24"/>
      <c r="Y3536" s="24"/>
      <c r="Z3536" s="24"/>
      <c r="AA3536" s="28"/>
      <c r="AB3536" s="28">
        <v>0.5</v>
      </c>
      <c r="AC3536" s="28"/>
      <c r="AD3536" s="28">
        <v>10</v>
      </c>
      <c r="AE3536" s="28">
        <v>10.000964639999999</v>
      </c>
      <c r="AF3536" t="s">
        <v>584</v>
      </c>
    </row>
    <row r="3537" spans="1:32" ht="18" customHeight="1">
      <c r="A3537" s="22">
        <v>46197</v>
      </c>
      <c r="B3537" s="23" t="s">
        <v>470</v>
      </c>
      <c r="C3537" s="24">
        <v>660</v>
      </c>
      <c r="D3537" s="25">
        <v>1875</v>
      </c>
      <c r="E3537" s="26">
        <v>2385</v>
      </c>
      <c r="F3537" s="24">
        <v>37</v>
      </c>
      <c r="G3537" s="24">
        <v>42</v>
      </c>
      <c r="H3537" s="23" t="s">
        <v>4779</v>
      </c>
      <c r="I3537" s="23" t="s">
        <v>1205</v>
      </c>
      <c r="J3537" s="23" t="s">
        <v>4780</v>
      </c>
      <c r="K3537" s="23" t="s">
        <v>154</v>
      </c>
      <c r="L3537" s="27">
        <v>1.4239999999999999</v>
      </c>
      <c r="M3537" s="25">
        <v>220</v>
      </c>
      <c r="N3537" s="25">
        <v>-517</v>
      </c>
      <c r="O3537" s="24">
        <v>0</v>
      </c>
      <c r="P3537" s="24">
        <v>0</v>
      </c>
      <c r="Q3537" s="24">
        <v>0</v>
      </c>
      <c r="R3537" s="66"/>
      <c r="S3537" s="66"/>
      <c r="T3537" s="66"/>
      <c r="U3537" s="66"/>
      <c r="V3537" s="66"/>
      <c r="W3537" s="24"/>
      <c r="X3537" s="24"/>
      <c r="Y3537" s="24"/>
      <c r="Z3537" s="24"/>
      <c r="AA3537" s="28"/>
      <c r="AB3537" s="28">
        <v>0.5</v>
      </c>
      <c r="AC3537" s="28"/>
      <c r="AD3537" s="28">
        <v>70</v>
      </c>
      <c r="AE3537" s="28">
        <v>70.000964629999999</v>
      </c>
      <c r="AF3537" t="s">
        <v>178</v>
      </c>
    </row>
    <row r="3538" spans="1:32" ht="18" customHeight="1">
      <c r="A3538" s="22">
        <v>46197</v>
      </c>
      <c r="B3538" s="23" t="s">
        <v>470</v>
      </c>
      <c r="C3538" s="24">
        <v>661</v>
      </c>
      <c r="D3538" s="25">
        <v>1005</v>
      </c>
      <c r="E3538" s="26">
        <v>-565</v>
      </c>
      <c r="F3538" s="24">
        <v>9</v>
      </c>
      <c r="G3538" s="24">
        <v>17</v>
      </c>
      <c r="H3538" s="23" t="s">
        <v>1441</v>
      </c>
      <c r="I3538" s="23" t="s">
        <v>3227</v>
      </c>
      <c r="J3538" s="23" t="s">
        <v>4051</v>
      </c>
      <c r="K3538" s="23" t="s">
        <v>154</v>
      </c>
      <c r="L3538" s="27">
        <v>0.81259999999999999</v>
      </c>
      <c r="M3538" s="25">
        <v>5399</v>
      </c>
      <c r="N3538" s="25">
        <v>-695</v>
      </c>
      <c r="O3538" s="24">
        <v>0</v>
      </c>
      <c r="P3538" s="24">
        <v>1</v>
      </c>
      <c r="Q3538" s="24">
        <v>0</v>
      </c>
      <c r="R3538" s="66"/>
      <c r="S3538" s="66"/>
      <c r="T3538" s="66"/>
      <c r="U3538" s="66"/>
      <c r="V3538" s="66"/>
      <c r="W3538" s="24"/>
      <c r="X3538" s="24"/>
      <c r="Y3538" s="24"/>
      <c r="Z3538" s="24"/>
      <c r="AA3538" s="28"/>
      <c r="AB3538" s="28">
        <v>0.5</v>
      </c>
      <c r="AC3538" s="28"/>
      <c r="AD3538" s="28">
        <v>30</v>
      </c>
      <c r="AE3538" s="28">
        <v>30.000964620000001</v>
      </c>
      <c r="AF3538" t="s">
        <v>661</v>
      </c>
    </row>
    <row r="3539" spans="1:32" ht="18" customHeight="1">
      <c r="A3539" s="22">
        <v>46197</v>
      </c>
      <c r="B3539" s="23" t="s">
        <v>470</v>
      </c>
      <c r="C3539" s="24">
        <v>662</v>
      </c>
      <c r="D3539" s="25">
        <v>1402</v>
      </c>
      <c r="E3539" s="26">
        <v>-1693</v>
      </c>
      <c r="F3539" s="24">
        <v>5</v>
      </c>
      <c r="G3539" s="24">
        <v>14</v>
      </c>
      <c r="H3539" s="23" t="s">
        <v>2045</v>
      </c>
      <c r="I3539" s="23" t="s">
        <v>1948</v>
      </c>
      <c r="J3539" s="23" t="s">
        <v>420</v>
      </c>
      <c r="K3539" s="23" t="s">
        <v>154</v>
      </c>
      <c r="L3539" s="27">
        <v>0.59750000000000003</v>
      </c>
      <c r="M3539" s="25">
        <v>79</v>
      </c>
      <c r="N3539" s="25">
        <v>-521</v>
      </c>
      <c r="O3539" s="24">
        <v>0</v>
      </c>
      <c r="P3539" s="24">
        <v>2</v>
      </c>
      <c r="Q3539" s="24">
        <v>0</v>
      </c>
      <c r="R3539" s="66"/>
      <c r="S3539" s="66"/>
      <c r="T3539" s="66"/>
      <c r="U3539" s="66"/>
      <c r="V3539" s="66"/>
      <c r="W3539" s="24"/>
      <c r="X3539" s="24"/>
      <c r="Y3539" s="24"/>
      <c r="Z3539" s="24"/>
      <c r="AA3539" s="28"/>
      <c r="AB3539" s="28">
        <v>0.5</v>
      </c>
      <c r="AC3539" s="28"/>
      <c r="AD3539" s="28">
        <v>30</v>
      </c>
      <c r="AE3539" s="28">
        <v>30.00096461</v>
      </c>
      <c r="AF3539" t="s">
        <v>661</v>
      </c>
    </row>
    <row r="3540" spans="1:32" ht="18" customHeight="1">
      <c r="A3540" s="22">
        <v>46197</v>
      </c>
      <c r="B3540" s="23" t="s">
        <v>307</v>
      </c>
      <c r="C3540" s="24">
        <v>635</v>
      </c>
      <c r="D3540" s="25">
        <v>1482</v>
      </c>
      <c r="E3540" s="26">
        <v>-1398</v>
      </c>
      <c r="F3540" s="24">
        <v>9</v>
      </c>
      <c r="G3540" s="24">
        <v>4</v>
      </c>
      <c r="H3540" s="23" t="s">
        <v>934</v>
      </c>
      <c r="I3540" s="23" t="s">
        <v>955</v>
      </c>
      <c r="J3540" s="23" t="s">
        <v>4781</v>
      </c>
      <c r="K3540" s="23" t="s">
        <v>154</v>
      </c>
      <c r="L3540" s="27">
        <v>0.68559999999999999</v>
      </c>
      <c r="M3540" s="25">
        <v>0</v>
      </c>
      <c r="N3540" s="25">
        <v>0</v>
      </c>
      <c r="O3540" s="24">
        <v>0</v>
      </c>
      <c r="P3540" s="24">
        <v>5</v>
      </c>
      <c r="Q3540" s="24">
        <v>0</v>
      </c>
      <c r="R3540" s="66"/>
      <c r="S3540" s="66"/>
      <c r="T3540" s="66"/>
      <c r="U3540" s="66"/>
      <c r="V3540" s="66"/>
      <c r="W3540" s="24"/>
      <c r="X3540" s="24"/>
      <c r="Y3540" s="24"/>
      <c r="Z3540" s="24"/>
      <c r="AA3540" s="28"/>
      <c r="AB3540" s="28">
        <v>0.5</v>
      </c>
      <c r="AC3540" s="28"/>
      <c r="AD3540" s="28">
        <v>30</v>
      </c>
      <c r="AE3540" s="28">
        <v>30.0009646</v>
      </c>
      <c r="AF3540" t="s">
        <v>661</v>
      </c>
    </row>
    <row r="3541" spans="1:32" ht="18" customHeight="1">
      <c r="A3541" s="22">
        <v>46197</v>
      </c>
      <c r="B3541" s="23" t="s">
        <v>307</v>
      </c>
      <c r="C3541" s="24">
        <v>636</v>
      </c>
      <c r="D3541" s="25">
        <v>2118</v>
      </c>
      <c r="E3541" s="26">
        <v>-2225</v>
      </c>
      <c r="F3541" s="24">
        <v>12</v>
      </c>
      <c r="G3541" s="24">
        <v>9</v>
      </c>
      <c r="H3541" s="23" t="s">
        <v>1291</v>
      </c>
      <c r="I3541" s="23" t="s">
        <v>3498</v>
      </c>
      <c r="J3541" s="23" t="s">
        <v>1455</v>
      </c>
      <c r="K3541" s="23" t="s">
        <v>154</v>
      </c>
      <c r="L3541" s="27">
        <v>0.64980000000000004</v>
      </c>
      <c r="M3541" s="25">
        <v>0</v>
      </c>
      <c r="N3541" s="25">
        <v>-674</v>
      </c>
      <c r="O3541" s="24">
        <v>0</v>
      </c>
      <c r="P3541" s="24">
        <v>6</v>
      </c>
      <c r="Q3541" s="24">
        <v>0</v>
      </c>
      <c r="R3541" s="66"/>
      <c r="S3541" s="66"/>
      <c r="T3541" s="66"/>
      <c r="U3541" s="66"/>
      <c r="V3541" s="66"/>
      <c r="W3541" s="24"/>
      <c r="X3541" s="24"/>
      <c r="Y3541" s="24"/>
      <c r="Z3541" s="24"/>
      <c r="AA3541" s="28"/>
      <c r="AB3541" s="28">
        <v>0.5</v>
      </c>
      <c r="AC3541" s="28"/>
      <c r="AD3541" s="28">
        <v>30</v>
      </c>
      <c r="AE3541" s="28">
        <v>30.000964589999999</v>
      </c>
      <c r="AF3541" t="s">
        <v>661</v>
      </c>
    </row>
    <row r="3542" spans="1:32" ht="18" customHeight="1">
      <c r="A3542" s="22">
        <v>46197</v>
      </c>
      <c r="B3542" s="23" t="s">
        <v>307</v>
      </c>
      <c r="C3542" s="24">
        <v>637</v>
      </c>
      <c r="D3542" s="25">
        <v>1317</v>
      </c>
      <c r="E3542" s="26">
        <v>-1859</v>
      </c>
      <c r="F3542" s="24">
        <v>3</v>
      </c>
      <c r="G3542" s="24">
        <v>3</v>
      </c>
      <c r="H3542" s="23" t="s">
        <v>1876</v>
      </c>
      <c r="I3542" s="23" t="s">
        <v>1257</v>
      </c>
      <c r="J3542" s="23" t="s">
        <v>1257</v>
      </c>
      <c r="K3542" s="23" t="s">
        <v>154</v>
      </c>
      <c r="L3542" s="27">
        <v>0.52949999999999997</v>
      </c>
      <c r="M3542" s="25">
        <v>0</v>
      </c>
      <c r="N3542" s="25">
        <v>0</v>
      </c>
      <c r="O3542" s="24">
        <v>0</v>
      </c>
      <c r="P3542" s="24">
        <v>7</v>
      </c>
      <c r="Q3542" s="24">
        <v>0</v>
      </c>
      <c r="R3542" s="66"/>
      <c r="S3542" s="66"/>
      <c r="T3542" s="66"/>
      <c r="U3542" s="66"/>
      <c r="V3542" s="66"/>
      <c r="W3542" s="24"/>
      <c r="X3542" s="24"/>
      <c r="Y3542" s="24"/>
      <c r="Z3542" s="24"/>
      <c r="AA3542" s="28"/>
      <c r="AB3542" s="28">
        <v>0.5</v>
      </c>
      <c r="AC3542" s="28"/>
      <c r="AD3542" s="28">
        <v>30</v>
      </c>
      <c r="AE3542" s="28">
        <v>30.000964580000002</v>
      </c>
      <c r="AF3542" t="s">
        <v>661</v>
      </c>
    </row>
    <row r="3543" spans="1:32" ht="18" customHeight="1">
      <c r="A3543" s="22">
        <v>46197</v>
      </c>
      <c r="B3543" s="23" t="s">
        <v>55</v>
      </c>
      <c r="C3543" s="24">
        <v>537</v>
      </c>
      <c r="D3543" s="25">
        <v>3035</v>
      </c>
      <c r="E3543" s="26">
        <v>-17</v>
      </c>
      <c r="F3543" s="24">
        <v>13</v>
      </c>
      <c r="G3543" s="24">
        <v>6</v>
      </c>
      <c r="H3543" s="23" t="s">
        <v>4782</v>
      </c>
      <c r="I3543" s="23" t="s">
        <v>3895</v>
      </c>
      <c r="J3543" s="23" t="s">
        <v>4783</v>
      </c>
      <c r="K3543" s="23" t="s">
        <v>154</v>
      </c>
      <c r="L3543" s="27">
        <v>0.99809999999999999</v>
      </c>
      <c r="M3543" s="25">
        <v>-677</v>
      </c>
      <c r="N3543" s="25">
        <v>-833</v>
      </c>
      <c r="O3543" s="24">
        <v>0</v>
      </c>
      <c r="P3543" s="24">
        <v>7</v>
      </c>
      <c r="Q3543" s="24">
        <v>1</v>
      </c>
      <c r="R3543" s="66">
        <v>495.10004151100043</v>
      </c>
      <c r="S3543" s="66">
        <v>6.1300742184093853</v>
      </c>
      <c r="T3543" s="66">
        <v>233.46153846153851</v>
      </c>
      <c r="U3543" s="66">
        <v>505.83333333333331</v>
      </c>
      <c r="V3543" s="66">
        <v>159.73684210526321</v>
      </c>
      <c r="W3543" s="24">
        <v>7</v>
      </c>
      <c r="X3543" s="24">
        <v>0</v>
      </c>
      <c r="Y3543" s="24">
        <v>0</v>
      </c>
      <c r="Z3543" s="24">
        <v>3</v>
      </c>
      <c r="AA3543" s="28">
        <v>2.5</v>
      </c>
      <c r="AB3543" s="28">
        <v>0.6</v>
      </c>
      <c r="AC3543" s="28">
        <v>1.5</v>
      </c>
      <c r="AD3543" s="28">
        <v>25</v>
      </c>
      <c r="AE3543" s="28">
        <v>25.000964570000001</v>
      </c>
      <c r="AF3543" t="s">
        <v>812</v>
      </c>
    </row>
    <row r="3544" spans="1:32" ht="18" customHeight="1">
      <c r="A3544" s="22">
        <v>46197</v>
      </c>
      <c r="B3544" s="23" t="s">
        <v>55</v>
      </c>
      <c r="C3544" s="24">
        <v>538</v>
      </c>
      <c r="D3544" s="25">
        <v>4292</v>
      </c>
      <c r="E3544" s="26">
        <v>1814</v>
      </c>
      <c r="F3544" s="24">
        <v>20</v>
      </c>
      <c r="G3544" s="24">
        <v>20</v>
      </c>
      <c r="H3544" s="23" t="s">
        <v>1595</v>
      </c>
      <c r="I3544" s="23" t="s">
        <v>357</v>
      </c>
      <c r="J3544" s="23" t="s">
        <v>357</v>
      </c>
      <c r="K3544" s="23" t="s">
        <v>154</v>
      </c>
      <c r="L3544" s="27">
        <v>1.1409</v>
      </c>
      <c r="M3544" s="25">
        <v>-716</v>
      </c>
      <c r="N3544" s="25">
        <v>516</v>
      </c>
      <c r="O3544" s="24">
        <v>0</v>
      </c>
      <c r="P3544" s="24">
        <v>8</v>
      </c>
      <c r="Q3544" s="24">
        <v>1</v>
      </c>
      <c r="R3544" s="66">
        <v>743.25539643005391</v>
      </c>
      <c r="S3544" s="66">
        <v>5.7745964854274829</v>
      </c>
      <c r="T3544" s="66">
        <v>214.6</v>
      </c>
      <c r="U3544" s="66">
        <v>214.6</v>
      </c>
      <c r="V3544" s="66">
        <v>107.3</v>
      </c>
      <c r="W3544" s="24">
        <v>7</v>
      </c>
      <c r="X3544" s="24">
        <v>7</v>
      </c>
      <c r="Y3544" s="24">
        <v>7</v>
      </c>
      <c r="Z3544" s="24">
        <v>7</v>
      </c>
      <c r="AA3544" s="28">
        <v>7</v>
      </c>
      <c r="AB3544" s="28">
        <v>0.6</v>
      </c>
      <c r="AC3544" s="28">
        <v>4.2</v>
      </c>
      <c r="AD3544" s="28">
        <v>42</v>
      </c>
      <c r="AE3544" s="28">
        <v>42.00096456</v>
      </c>
      <c r="AF3544" t="s">
        <v>1975</v>
      </c>
    </row>
    <row r="3545" spans="1:32" ht="18" customHeight="1">
      <c r="A3545" s="22">
        <v>46197</v>
      </c>
      <c r="B3545" s="23" t="s">
        <v>55</v>
      </c>
      <c r="C3545" s="24">
        <v>550</v>
      </c>
      <c r="D3545" s="25">
        <v>1417</v>
      </c>
      <c r="E3545" s="26">
        <v>-636</v>
      </c>
      <c r="F3545" s="24">
        <v>4</v>
      </c>
      <c r="G3545" s="24">
        <v>2</v>
      </c>
      <c r="H3545" s="23" t="s">
        <v>2548</v>
      </c>
      <c r="I3545" s="23" t="s">
        <v>4260</v>
      </c>
      <c r="J3545" s="23" t="s">
        <v>3891</v>
      </c>
      <c r="K3545" s="23" t="s">
        <v>154</v>
      </c>
      <c r="L3545" s="27">
        <v>0.85040000000000004</v>
      </c>
      <c r="M3545" s="25">
        <v>-930</v>
      </c>
      <c r="N3545" s="25">
        <v>507</v>
      </c>
      <c r="O3545" s="24">
        <v>0</v>
      </c>
      <c r="P3545" s="24">
        <v>0</v>
      </c>
      <c r="Q3545" s="24">
        <v>1</v>
      </c>
      <c r="R3545" s="66">
        <v>224.3490556247406</v>
      </c>
      <c r="S3545" s="66">
        <v>6.3160506562156318</v>
      </c>
      <c r="T3545" s="66">
        <v>354.25</v>
      </c>
      <c r="U3545" s="66">
        <v>708.5</v>
      </c>
      <c r="V3545" s="66">
        <v>236.16666666666671</v>
      </c>
      <c r="W3545" s="24">
        <v>0</v>
      </c>
      <c r="X3545" s="24">
        <v>0</v>
      </c>
      <c r="Y3545" s="24">
        <v>0</v>
      </c>
      <c r="Z3545" s="24">
        <v>1</v>
      </c>
      <c r="AA3545" s="28">
        <v>0.25</v>
      </c>
      <c r="AB3545" s="28">
        <v>0.5</v>
      </c>
      <c r="AC3545" s="28">
        <v>0.125</v>
      </c>
      <c r="AD3545" s="28">
        <v>11.2</v>
      </c>
      <c r="AE3545" s="28">
        <v>11.20096455</v>
      </c>
      <c r="AF3545" t="s">
        <v>646</v>
      </c>
    </row>
    <row r="3546" spans="1:32" ht="18" customHeight="1">
      <c r="A3546" s="22">
        <v>46197</v>
      </c>
      <c r="B3546" s="23" t="s">
        <v>24</v>
      </c>
      <c r="C3546" s="24">
        <v>631</v>
      </c>
      <c r="D3546" s="25">
        <v>6106</v>
      </c>
      <c r="E3546" s="26">
        <v>-2321</v>
      </c>
      <c r="F3546" s="24">
        <v>0</v>
      </c>
      <c r="G3546" s="24">
        <v>21</v>
      </c>
      <c r="H3546" s="23" t="s">
        <v>3664</v>
      </c>
      <c r="I3546" s="23" t="s">
        <v>214</v>
      </c>
      <c r="J3546" s="23" t="s">
        <v>3664</v>
      </c>
      <c r="K3546" s="23" t="s">
        <v>154</v>
      </c>
      <c r="L3546" s="27">
        <v>0.87329999999999997</v>
      </c>
      <c r="M3546" s="25">
        <v>-395</v>
      </c>
      <c r="N3546" s="25">
        <v>-3736</v>
      </c>
      <c r="O3546" s="24">
        <v>0</v>
      </c>
      <c r="P3546" s="24">
        <v>1</v>
      </c>
      <c r="Q3546" s="24">
        <v>0</v>
      </c>
      <c r="R3546" s="66"/>
      <c r="S3546" s="66"/>
      <c r="T3546" s="66"/>
      <c r="U3546" s="66"/>
      <c r="V3546" s="66"/>
      <c r="W3546" s="24"/>
      <c r="X3546" s="24"/>
      <c r="Y3546" s="24"/>
      <c r="Z3546" s="24"/>
      <c r="AA3546" s="28"/>
      <c r="AB3546" s="28">
        <v>0.8</v>
      </c>
      <c r="AC3546" s="28"/>
      <c r="AD3546" s="28">
        <v>30</v>
      </c>
      <c r="AE3546" s="28">
        <v>30.000964539999998</v>
      </c>
      <c r="AF3546" t="s">
        <v>661</v>
      </c>
    </row>
    <row r="3547" spans="1:32" ht="18" customHeight="1">
      <c r="A3547" s="22">
        <v>46197</v>
      </c>
      <c r="B3547" s="23" t="s">
        <v>24</v>
      </c>
      <c r="C3547" s="24">
        <v>632</v>
      </c>
      <c r="D3547" s="25">
        <v>3019</v>
      </c>
      <c r="E3547" s="26">
        <v>-951</v>
      </c>
      <c r="F3547" s="24">
        <v>11</v>
      </c>
      <c r="G3547" s="24">
        <v>20</v>
      </c>
      <c r="H3547" s="23" t="s">
        <v>2924</v>
      </c>
      <c r="I3547" s="23" t="s">
        <v>3668</v>
      </c>
      <c r="J3547" s="23" t="s">
        <v>992</v>
      </c>
      <c r="K3547" s="23" t="s">
        <v>154</v>
      </c>
      <c r="L3547" s="27">
        <v>0.89500000000000002</v>
      </c>
      <c r="M3547" s="25">
        <v>-1317</v>
      </c>
      <c r="N3547" s="25">
        <v>332</v>
      </c>
      <c r="O3547" s="24">
        <v>0</v>
      </c>
      <c r="P3547" s="24">
        <v>2</v>
      </c>
      <c r="Q3547" s="24">
        <v>0</v>
      </c>
      <c r="R3547" s="66"/>
      <c r="S3547" s="66"/>
      <c r="T3547" s="66"/>
      <c r="U3547" s="66"/>
      <c r="V3547" s="66"/>
      <c r="W3547" s="24"/>
      <c r="X3547" s="24"/>
      <c r="Y3547" s="24"/>
      <c r="Z3547" s="24"/>
      <c r="AA3547" s="28"/>
      <c r="AB3547" s="28">
        <v>0.6</v>
      </c>
      <c r="AC3547" s="28"/>
      <c r="AD3547" s="28">
        <v>30</v>
      </c>
      <c r="AE3547" s="28">
        <v>30.000964530000001</v>
      </c>
      <c r="AF3547" t="s">
        <v>661</v>
      </c>
    </row>
    <row r="3548" spans="1:32" ht="18" customHeight="1">
      <c r="A3548" s="22">
        <v>46197</v>
      </c>
      <c r="B3548" s="23" t="s">
        <v>24</v>
      </c>
      <c r="C3548" s="24">
        <v>633</v>
      </c>
      <c r="D3548" s="25">
        <v>3012</v>
      </c>
      <c r="E3548" s="26">
        <v>-2761</v>
      </c>
      <c r="F3548" s="24">
        <v>6</v>
      </c>
      <c r="G3548" s="24">
        <v>10</v>
      </c>
      <c r="H3548" s="23" t="s">
        <v>1435</v>
      </c>
      <c r="I3548" s="23" t="s">
        <v>3688</v>
      </c>
      <c r="J3548" s="23" t="s">
        <v>3864</v>
      </c>
      <c r="K3548" s="23" t="s">
        <v>154</v>
      </c>
      <c r="L3548" s="27">
        <v>0.69440000000000002</v>
      </c>
      <c r="M3548" s="25">
        <v>-1304</v>
      </c>
      <c r="N3548" s="25">
        <v>-577</v>
      </c>
      <c r="O3548" s="24">
        <v>0</v>
      </c>
      <c r="P3548" s="24">
        <v>3</v>
      </c>
      <c r="Q3548" s="24">
        <v>0</v>
      </c>
      <c r="R3548" s="66"/>
      <c r="S3548" s="66"/>
      <c r="T3548" s="66"/>
      <c r="U3548" s="66"/>
      <c r="V3548" s="66"/>
      <c r="W3548" s="24"/>
      <c r="X3548" s="24"/>
      <c r="Y3548" s="24"/>
      <c r="Z3548" s="24"/>
      <c r="AA3548" s="28"/>
      <c r="AB3548" s="28">
        <v>0.6</v>
      </c>
      <c r="AC3548" s="28"/>
      <c r="AD3548" s="28">
        <v>30</v>
      </c>
      <c r="AE3548" s="28">
        <v>30.00096452</v>
      </c>
      <c r="AF3548" t="s">
        <v>661</v>
      </c>
    </row>
    <row r="3549" spans="1:32" ht="18" customHeight="1">
      <c r="A3549" s="22">
        <v>46197</v>
      </c>
      <c r="B3549" s="23" t="s">
        <v>179</v>
      </c>
      <c r="C3549" s="24">
        <v>667</v>
      </c>
      <c r="D3549" s="25">
        <v>3222</v>
      </c>
      <c r="E3549" s="26">
        <v>-2897</v>
      </c>
      <c r="F3549" s="24">
        <v>11</v>
      </c>
      <c r="G3549" s="24">
        <v>5</v>
      </c>
      <c r="H3549" s="23" t="s">
        <v>1758</v>
      </c>
      <c r="I3549" s="23" t="s">
        <v>4655</v>
      </c>
      <c r="J3549" s="23" t="s">
        <v>4784</v>
      </c>
      <c r="K3549" s="23" t="s">
        <v>154</v>
      </c>
      <c r="L3549" s="27">
        <v>0.70030000000000003</v>
      </c>
      <c r="M3549" s="25">
        <v>3085</v>
      </c>
      <c r="N3549" s="25">
        <v>-799</v>
      </c>
      <c r="O3549" s="24">
        <v>0</v>
      </c>
      <c r="P3549" s="24">
        <v>7</v>
      </c>
      <c r="Q3549" s="24">
        <v>0</v>
      </c>
      <c r="R3549" s="66"/>
      <c r="S3549" s="66"/>
      <c r="T3549" s="66"/>
      <c r="U3549" s="66"/>
      <c r="V3549" s="66"/>
      <c r="W3549" s="24"/>
      <c r="X3549" s="24"/>
      <c r="Y3549" s="24"/>
      <c r="Z3549" s="24"/>
      <c r="AA3549" s="28"/>
      <c r="AB3549" s="28">
        <v>0.6</v>
      </c>
      <c r="AC3549" s="28"/>
      <c r="AD3549" s="28">
        <v>30</v>
      </c>
      <c r="AE3549" s="28">
        <v>30.000964509999999</v>
      </c>
      <c r="AF3549" t="s">
        <v>661</v>
      </c>
    </row>
    <row r="3550" spans="1:32" ht="18" customHeight="1">
      <c r="A3550" s="22">
        <v>46197</v>
      </c>
      <c r="B3550" s="23" t="s">
        <v>179</v>
      </c>
      <c r="C3550" s="24">
        <v>668</v>
      </c>
      <c r="D3550" s="25">
        <v>3119</v>
      </c>
      <c r="E3550" s="26">
        <v>6549</v>
      </c>
      <c r="F3550" s="24">
        <v>68</v>
      </c>
      <c r="G3550" s="24">
        <v>2</v>
      </c>
      <c r="H3550" s="23" t="s">
        <v>4780</v>
      </c>
      <c r="I3550" s="23" t="s">
        <v>1265</v>
      </c>
      <c r="J3550" s="23" t="s">
        <v>4785</v>
      </c>
      <c r="K3550" s="23" t="s">
        <v>154</v>
      </c>
      <c r="L3550" s="27">
        <v>1.6999</v>
      </c>
      <c r="M3550" s="25">
        <v>-201</v>
      </c>
      <c r="N3550" s="25">
        <v>-61</v>
      </c>
      <c r="O3550" s="24">
        <v>0</v>
      </c>
      <c r="P3550" s="24">
        <v>8</v>
      </c>
      <c r="Q3550" s="24">
        <v>0</v>
      </c>
      <c r="R3550" s="66"/>
      <c r="S3550" s="66"/>
      <c r="T3550" s="66"/>
      <c r="U3550" s="66"/>
      <c r="V3550" s="66"/>
      <c r="W3550" s="24"/>
      <c r="X3550" s="24"/>
      <c r="Y3550" s="24"/>
      <c r="Z3550" s="24"/>
      <c r="AA3550" s="28"/>
      <c r="AB3550" s="28">
        <v>0.6</v>
      </c>
      <c r="AC3550" s="28"/>
      <c r="AD3550" s="28">
        <v>80</v>
      </c>
      <c r="AE3550" s="28">
        <v>80.000964499999995</v>
      </c>
      <c r="AF3550" t="s">
        <v>155</v>
      </c>
    </row>
    <row r="3551" spans="1:32" ht="18" customHeight="1">
      <c r="A3551" s="22">
        <v>46197</v>
      </c>
      <c r="B3551" s="23" t="s">
        <v>179</v>
      </c>
      <c r="C3551" s="24">
        <v>670</v>
      </c>
      <c r="D3551" s="25">
        <v>914</v>
      </c>
      <c r="E3551" s="26">
        <v>6079</v>
      </c>
      <c r="F3551" s="24">
        <v>51</v>
      </c>
      <c r="G3551" s="24">
        <v>3</v>
      </c>
      <c r="H3551" s="23" t="s">
        <v>4786</v>
      </c>
      <c r="I3551" s="23" t="s">
        <v>3078</v>
      </c>
      <c r="J3551" s="23" t="s">
        <v>4787</v>
      </c>
      <c r="K3551" s="23" t="s">
        <v>154</v>
      </c>
      <c r="L3551" s="27">
        <v>3.2170000000000001</v>
      </c>
      <c r="M3551" s="25">
        <v>-384</v>
      </c>
      <c r="N3551" s="25">
        <v>-1188</v>
      </c>
      <c r="O3551" s="24">
        <v>0</v>
      </c>
      <c r="P3551" s="24">
        <v>0</v>
      </c>
      <c r="Q3551" s="24">
        <v>0</v>
      </c>
      <c r="R3551" s="66"/>
      <c r="S3551" s="66"/>
      <c r="T3551" s="66"/>
      <c r="U3551" s="66"/>
      <c r="V3551" s="66"/>
      <c r="W3551" s="24"/>
      <c r="X3551" s="24"/>
      <c r="Y3551" s="24"/>
      <c r="Z3551" s="24"/>
      <c r="AA3551" s="28"/>
      <c r="AB3551" s="28">
        <v>0.5</v>
      </c>
      <c r="AC3551" s="28"/>
      <c r="AD3551" s="28">
        <v>0</v>
      </c>
      <c r="AE3551" s="28">
        <v>0</v>
      </c>
    </row>
    <row r="3552" spans="1:32" ht="18" customHeight="1">
      <c r="A3552" s="22">
        <v>46197</v>
      </c>
      <c r="B3552" s="23" t="s">
        <v>289</v>
      </c>
      <c r="C3552" s="24">
        <v>721</v>
      </c>
      <c r="D3552" s="25">
        <v>1553</v>
      </c>
      <c r="E3552" s="26">
        <v>992</v>
      </c>
      <c r="F3552" s="24">
        <v>13</v>
      </c>
      <c r="G3552" s="24">
        <v>4</v>
      </c>
      <c r="H3552" s="23" t="s">
        <v>2824</v>
      </c>
      <c r="I3552" s="23" t="s">
        <v>728</v>
      </c>
      <c r="J3552" s="23" t="s">
        <v>2193</v>
      </c>
      <c r="K3552" s="23" t="s">
        <v>154</v>
      </c>
      <c r="L3552" s="27">
        <v>1.2129000000000001</v>
      </c>
      <c r="M3552" s="25">
        <v>-428</v>
      </c>
      <c r="N3552" s="25">
        <v>-1821</v>
      </c>
      <c r="O3552" s="24">
        <v>0</v>
      </c>
      <c r="P3552" s="24">
        <v>1</v>
      </c>
      <c r="Q3552" s="24">
        <v>0</v>
      </c>
      <c r="R3552" s="66"/>
      <c r="S3552" s="66"/>
      <c r="T3552" s="66"/>
      <c r="U3552" s="66"/>
      <c r="V3552" s="66"/>
      <c r="W3552" s="24"/>
      <c r="X3552" s="24"/>
      <c r="Y3552" s="24"/>
      <c r="Z3552" s="24"/>
      <c r="AA3552" s="28"/>
      <c r="AB3552" s="28">
        <v>0.5</v>
      </c>
      <c r="AC3552" s="28"/>
      <c r="AD3552" s="28">
        <v>35</v>
      </c>
      <c r="AE3552" s="28">
        <v>35.00096448</v>
      </c>
      <c r="AF3552" t="s">
        <v>668</v>
      </c>
    </row>
    <row r="3553" spans="1:32" ht="18" customHeight="1">
      <c r="A3553" s="22">
        <v>46197</v>
      </c>
      <c r="B3553" s="23" t="s">
        <v>289</v>
      </c>
      <c r="C3553" s="24">
        <v>722</v>
      </c>
      <c r="D3553" s="25">
        <v>1566</v>
      </c>
      <c r="E3553" s="26">
        <v>632</v>
      </c>
      <c r="F3553" s="24">
        <v>11</v>
      </c>
      <c r="G3553" s="24">
        <v>6</v>
      </c>
      <c r="H3553" s="23" t="s">
        <v>3123</v>
      </c>
      <c r="I3553" s="23" t="s">
        <v>579</v>
      </c>
      <c r="J3553" s="23" t="s">
        <v>3356</v>
      </c>
      <c r="K3553" s="23" t="s">
        <v>154</v>
      </c>
      <c r="L3553" s="27">
        <v>1.1345000000000001</v>
      </c>
      <c r="M3553" s="25">
        <v>-1388</v>
      </c>
      <c r="N3553" s="25">
        <v>-387</v>
      </c>
      <c r="O3553" s="24">
        <v>0</v>
      </c>
      <c r="P3553" s="24">
        <v>2</v>
      </c>
      <c r="Q3553" s="24">
        <v>0</v>
      </c>
      <c r="R3553" s="66"/>
      <c r="S3553" s="66"/>
      <c r="T3553" s="66"/>
      <c r="U3553" s="66"/>
      <c r="V3553" s="66"/>
      <c r="W3553" s="24"/>
      <c r="X3553" s="24"/>
      <c r="Y3553" s="24"/>
      <c r="Z3553" s="24"/>
      <c r="AA3553" s="28"/>
      <c r="AB3553" s="28">
        <v>0.5</v>
      </c>
      <c r="AC3553" s="28"/>
      <c r="AD3553" s="28">
        <v>35</v>
      </c>
      <c r="AE3553" s="28">
        <v>35.00096447</v>
      </c>
      <c r="AF3553" t="s">
        <v>668</v>
      </c>
    </row>
    <row r="3554" spans="1:32" ht="18" customHeight="1">
      <c r="A3554" s="22">
        <v>46197</v>
      </c>
      <c r="B3554" s="23" t="s">
        <v>387</v>
      </c>
      <c r="C3554" s="24">
        <v>683</v>
      </c>
      <c r="D3554" s="25">
        <v>6</v>
      </c>
      <c r="E3554" s="26">
        <v>-14</v>
      </c>
      <c r="F3554" s="24">
        <v>0</v>
      </c>
      <c r="G3554" s="24">
        <v>0</v>
      </c>
      <c r="H3554" s="23" t="s">
        <v>214</v>
      </c>
      <c r="I3554" s="23" t="s">
        <v>214</v>
      </c>
      <c r="J3554" s="23" t="s">
        <v>214</v>
      </c>
      <c r="K3554" s="23" t="s">
        <v>154</v>
      </c>
      <c r="L3554" s="27">
        <v>0.22220000000000001</v>
      </c>
      <c r="M3554" s="25">
        <v>978</v>
      </c>
      <c r="N3554" s="25">
        <v>-414</v>
      </c>
      <c r="O3554" s="24">
        <v>0</v>
      </c>
      <c r="P3554" s="24">
        <v>3</v>
      </c>
      <c r="Q3554" s="24">
        <v>0</v>
      </c>
      <c r="R3554" s="66"/>
      <c r="S3554" s="66"/>
      <c r="T3554" s="66"/>
      <c r="U3554" s="66"/>
      <c r="V3554" s="66"/>
      <c r="W3554" s="24"/>
      <c r="X3554" s="24"/>
      <c r="Y3554" s="24"/>
      <c r="Z3554" s="24"/>
      <c r="AA3554" s="28"/>
      <c r="AB3554" s="28">
        <v>0.5</v>
      </c>
      <c r="AC3554" s="28"/>
      <c r="AD3554" s="28">
        <v>10</v>
      </c>
      <c r="AE3554" s="28">
        <v>10.00096446</v>
      </c>
      <c r="AF3554" t="s">
        <v>584</v>
      </c>
    </row>
    <row r="3555" spans="1:32" ht="18" customHeight="1">
      <c r="A3555" s="22">
        <v>46197</v>
      </c>
      <c r="B3555" s="23" t="s">
        <v>387</v>
      </c>
      <c r="C3555" s="24">
        <v>685</v>
      </c>
      <c r="D3555" s="25">
        <v>735</v>
      </c>
      <c r="E3555" s="26">
        <v>-712</v>
      </c>
      <c r="F3555" s="24">
        <v>6</v>
      </c>
      <c r="G3555" s="24">
        <v>2</v>
      </c>
      <c r="H3555" s="23" t="s">
        <v>3766</v>
      </c>
      <c r="I3555" s="23" t="s">
        <v>2475</v>
      </c>
      <c r="J3555" s="23" t="s">
        <v>2923</v>
      </c>
      <c r="K3555" s="23" t="s">
        <v>154</v>
      </c>
      <c r="L3555" s="27">
        <v>0.67710000000000004</v>
      </c>
      <c r="M3555" s="25">
        <v>-592</v>
      </c>
      <c r="N3555" s="25">
        <v>-1170</v>
      </c>
      <c r="O3555" s="24">
        <v>0</v>
      </c>
      <c r="P3555" s="24">
        <v>5</v>
      </c>
      <c r="Q3555" s="24">
        <v>0</v>
      </c>
      <c r="R3555" s="66"/>
      <c r="S3555" s="66"/>
      <c r="T3555" s="66"/>
      <c r="U3555" s="66"/>
      <c r="V3555" s="66"/>
      <c r="W3555" s="24"/>
      <c r="X3555" s="24"/>
      <c r="Y3555" s="24"/>
      <c r="Z3555" s="24"/>
      <c r="AA3555" s="28"/>
      <c r="AB3555" s="28">
        <v>0.5</v>
      </c>
      <c r="AC3555" s="28"/>
      <c r="AD3555" s="28">
        <v>10</v>
      </c>
      <c r="AE3555" s="28">
        <v>10.00096445</v>
      </c>
      <c r="AF3555" t="s">
        <v>584</v>
      </c>
    </row>
    <row r="3556" spans="1:32" ht="18" customHeight="1">
      <c r="A3556" s="22">
        <v>46197</v>
      </c>
      <c r="B3556" s="23" t="s">
        <v>278</v>
      </c>
      <c r="C3556" s="24">
        <v>561</v>
      </c>
      <c r="D3556" s="25">
        <v>1068</v>
      </c>
      <c r="E3556" s="26">
        <v>-235</v>
      </c>
      <c r="F3556" s="24">
        <v>4</v>
      </c>
      <c r="G3556" s="24">
        <v>1</v>
      </c>
      <c r="H3556" s="23" t="s">
        <v>2801</v>
      </c>
      <c r="I3556" s="23" t="s">
        <v>4788</v>
      </c>
      <c r="J3556" s="23" t="s">
        <v>4254</v>
      </c>
      <c r="K3556" s="23" t="s">
        <v>154</v>
      </c>
      <c r="L3556" s="27">
        <v>0.92669999999999997</v>
      </c>
      <c r="M3556" s="25">
        <v>-167</v>
      </c>
      <c r="N3556" s="25">
        <v>-292</v>
      </c>
      <c r="O3556" s="24">
        <v>0</v>
      </c>
      <c r="P3556" s="24">
        <v>1</v>
      </c>
      <c r="Q3556" s="24">
        <v>1</v>
      </c>
      <c r="R3556" s="66">
        <v>176.17107721046079</v>
      </c>
      <c r="S3556" s="66">
        <v>6.0622890937093263</v>
      </c>
      <c r="T3556" s="66">
        <v>267</v>
      </c>
      <c r="U3556" s="66">
        <v>1068</v>
      </c>
      <c r="V3556" s="66">
        <v>213.6</v>
      </c>
      <c r="W3556" s="24">
        <v>1</v>
      </c>
      <c r="X3556" s="24">
        <v>0</v>
      </c>
      <c r="Y3556" s="24">
        <v>0</v>
      </c>
      <c r="Z3556" s="24">
        <v>0</v>
      </c>
      <c r="AA3556" s="28">
        <v>0.25</v>
      </c>
      <c r="AB3556" s="28">
        <v>0.5</v>
      </c>
      <c r="AC3556" s="28">
        <v>0.125</v>
      </c>
      <c r="AD3556" s="28">
        <v>11.2</v>
      </c>
      <c r="AE3556" s="28">
        <v>11.20096444</v>
      </c>
      <c r="AF3556" t="s">
        <v>646</v>
      </c>
    </row>
    <row r="3557" spans="1:32" ht="18" customHeight="1">
      <c r="A3557" s="22">
        <v>46197</v>
      </c>
      <c r="B3557" s="23" t="s">
        <v>278</v>
      </c>
      <c r="C3557" s="24">
        <v>562</v>
      </c>
      <c r="D3557" s="25">
        <v>4822</v>
      </c>
      <c r="E3557" s="26">
        <v>805</v>
      </c>
      <c r="F3557" s="24">
        <v>22</v>
      </c>
      <c r="G3557" s="24">
        <v>14</v>
      </c>
      <c r="H3557" s="23" t="s">
        <v>242</v>
      </c>
      <c r="I3557" s="23" t="s">
        <v>1236</v>
      </c>
      <c r="J3557" s="23" t="s">
        <v>4789</v>
      </c>
      <c r="K3557" s="23" t="s">
        <v>154</v>
      </c>
      <c r="L3557" s="27">
        <v>1.0556000000000001</v>
      </c>
      <c r="M3557" s="25">
        <v>-703</v>
      </c>
      <c r="N3557" s="25">
        <v>1397</v>
      </c>
      <c r="O3557" s="24">
        <v>0</v>
      </c>
      <c r="P3557" s="24">
        <v>2</v>
      </c>
      <c r="Q3557" s="24">
        <v>1</v>
      </c>
      <c r="R3557" s="66">
        <v>796.63921751764224</v>
      </c>
      <c r="S3557" s="66">
        <v>6.0529282189063371</v>
      </c>
      <c r="T3557" s="66">
        <v>219.18181818181819</v>
      </c>
      <c r="U3557" s="66">
        <v>344.42857142857139</v>
      </c>
      <c r="V3557" s="66">
        <v>133.94444444444451</v>
      </c>
      <c r="W3557" s="24">
        <v>6</v>
      </c>
      <c r="X3557" s="24">
        <v>3</v>
      </c>
      <c r="Y3557" s="24">
        <v>5</v>
      </c>
      <c r="Z3557" s="24">
        <v>0</v>
      </c>
      <c r="AA3557" s="28">
        <v>3.5</v>
      </c>
      <c r="AB3557" s="28">
        <v>0.6</v>
      </c>
      <c r="AC3557" s="28">
        <v>2.1</v>
      </c>
      <c r="AD3557" s="28">
        <v>21</v>
      </c>
      <c r="AE3557" s="28">
        <v>21.00096443</v>
      </c>
      <c r="AF3557" t="s">
        <v>1379</v>
      </c>
    </row>
    <row r="3558" spans="1:32" ht="18" customHeight="1">
      <c r="A3558" s="22">
        <v>46197</v>
      </c>
      <c r="B3558" s="23" t="s">
        <v>510</v>
      </c>
      <c r="C3558" s="24">
        <v>718</v>
      </c>
      <c r="D3558" s="25">
        <v>0</v>
      </c>
      <c r="E3558" s="26">
        <v>0</v>
      </c>
      <c r="F3558" s="24">
        <v>0</v>
      </c>
      <c r="G3558" s="24">
        <v>0</v>
      </c>
      <c r="H3558" s="23" t="s">
        <v>214</v>
      </c>
      <c r="I3558" s="23" t="s">
        <v>214</v>
      </c>
      <c r="J3558" s="23" t="s">
        <v>214</v>
      </c>
      <c r="K3558" s="23" t="s">
        <v>154</v>
      </c>
      <c r="L3558" s="27">
        <v>0</v>
      </c>
      <c r="M3558" s="25">
        <v>553</v>
      </c>
      <c r="N3558" s="25">
        <v>-1089</v>
      </c>
      <c r="O3558" s="24">
        <v>0</v>
      </c>
      <c r="P3558" s="24">
        <v>8</v>
      </c>
      <c r="Q3558" s="24">
        <v>0</v>
      </c>
      <c r="R3558" s="66"/>
      <c r="S3558" s="66"/>
      <c r="T3558" s="66"/>
      <c r="U3558" s="66"/>
      <c r="V3558" s="66"/>
      <c r="W3558" s="24"/>
      <c r="X3558" s="24"/>
      <c r="Y3558" s="24"/>
      <c r="Z3558" s="24"/>
      <c r="AA3558" s="28"/>
      <c r="AB3558" s="28"/>
      <c r="AC3558" s="28"/>
      <c r="AD3558" s="28">
        <v>0</v>
      </c>
      <c r="AE3558" s="28">
        <v>0</v>
      </c>
    </row>
    <row r="3559" spans="1:32" ht="18" customHeight="1">
      <c r="A3559" s="22">
        <v>46197</v>
      </c>
      <c r="B3559" s="23" t="s">
        <v>510</v>
      </c>
      <c r="C3559" s="24">
        <v>720</v>
      </c>
      <c r="D3559" s="25">
        <v>995</v>
      </c>
      <c r="E3559" s="26">
        <v>-329</v>
      </c>
      <c r="F3559" s="24">
        <v>4</v>
      </c>
      <c r="G3559" s="24">
        <v>2</v>
      </c>
      <c r="H3559" s="23" t="s">
        <v>2858</v>
      </c>
      <c r="I3559" s="23" t="s">
        <v>1408</v>
      </c>
      <c r="J3559" s="23" t="s">
        <v>4790</v>
      </c>
      <c r="K3559" s="23" t="s">
        <v>154</v>
      </c>
      <c r="L3559" s="27">
        <v>0.88980000000000004</v>
      </c>
      <c r="M3559" s="25">
        <v>0</v>
      </c>
      <c r="N3559" s="25">
        <v>-621</v>
      </c>
      <c r="O3559" s="24">
        <v>0</v>
      </c>
      <c r="P3559" s="24">
        <v>0</v>
      </c>
      <c r="Q3559" s="24">
        <v>0</v>
      </c>
      <c r="R3559" s="66"/>
      <c r="S3559" s="66"/>
      <c r="T3559" s="66"/>
      <c r="U3559" s="66"/>
      <c r="V3559" s="66"/>
      <c r="W3559" s="24"/>
      <c r="X3559" s="24"/>
      <c r="Y3559" s="24"/>
      <c r="Z3559" s="24"/>
      <c r="AA3559" s="28"/>
      <c r="AB3559" s="28">
        <v>0.5</v>
      </c>
      <c r="AC3559" s="28"/>
      <c r="AD3559" s="28">
        <v>10</v>
      </c>
      <c r="AE3559" s="28">
        <v>10.00096441</v>
      </c>
      <c r="AF3559" t="s">
        <v>584</v>
      </c>
    </row>
    <row r="3560" spans="1:32" ht="18" customHeight="1">
      <c r="A3560" s="22">
        <v>46197</v>
      </c>
      <c r="B3560" s="23" t="s">
        <v>372</v>
      </c>
      <c r="C3560" s="24">
        <v>711</v>
      </c>
      <c r="D3560" s="25">
        <v>2561</v>
      </c>
      <c r="E3560" s="26">
        <v>-2357</v>
      </c>
      <c r="F3560" s="24">
        <v>19</v>
      </c>
      <c r="G3560" s="24">
        <v>6</v>
      </c>
      <c r="H3560" s="23" t="s">
        <v>1258</v>
      </c>
      <c r="I3560" s="23" t="s">
        <v>585</v>
      </c>
      <c r="J3560" s="23" t="s">
        <v>4791</v>
      </c>
      <c r="K3560" s="23" t="s">
        <v>154</v>
      </c>
      <c r="L3560" s="27">
        <v>0.69320000000000004</v>
      </c>
      <c r="M3560" s="25">
        <v>2027</v>
      </c>
      <c r="N3560" s="25">
        <v>-319</v>
      </c>
      <c r="O3560" s="24">
        <v>0</v>
      </c>
      <c r="P3560" s="24">
        <v>1</v>
      </c>
      <c r="Q3560" s="24">
        <v>0</v>
      </c>
      <c r="R3560" s="66"/>
      <c r="S3560" s="66"/>
      <c r="T3560" s="66"/>
      <c r="U3560" s="66"/>
      <c r="V3560" s="66"/>
      <c r="W3560" s="24"/>
      <c r="X3560" s="24"/>
      <c r="Y3560" s="24"/>
      <c r="Z3560" s="24"/>
      <c r="AA3560" s="28"/>
      <c r="AB3560" s="28">
        <v>0.5</v>
      </c>
      <c r="AC3560" s="28"/>
      <c r="AD3560" s="28">
        <v>30</v>
      </c>
      <c r="AE3560" s="28">
        <v>30.000964400000001</v>
      </c>
      <c r="AF3560" t="s">
        <v>661</v>
      </c>
    </row>
    <row r="3561" spans="1:32" ht="18" customHeight="1">
      <c r="A3561" s="22">
        <v>46197</v>
      </c>
      <c r="B3561" s="23" t="s">
        <v>372</v>
      </c>
      <c r="C3561" s="24">
        <v>712</v>
      </c>
      <c r="D3561" s="25">
        <v>281</v>
      </c>
      <c r="E3561" s="26">
        <v>-72</v>
      </c>
      <c r="F3561" s="24">
        <v>4</v>
      </c>
      <c r="G3561" s="24">
        <v>1</v>
      </c>
      <c r="H3561" s="23" t="s">
        <v>1161</v>
      </c>
      <c r="I3561" s="23" t="s">
        <v>1315</v>
      </c>
      <c r="J3561" s="23" t="s">
        <v>1317</v>
      </c>
      <c r="K3561" s="23" t="s">
        <v>154</v>
      </c>
      <c r="L3561" s="27">
        <v>0.91459999999999997</v>
      </c>
      <c r="M3561" s="25">
        <v>-228</v>
      </c>
      <c r="N3561" s="25">
        <v>-308</v>
      </c>
      <c r="O3561" s="24">
        <v>0</v>
      </c>
      <c r="P3561" s="24">
        <v>2</v>
      </c>
      <c r="Q3561" s="24">
        <v>0</v>
      </c>
      <c r="R3561" s="66"/>
      <c r="S3561" s="66"/>
      <c r="T3561" s="66"/>
      <c r="U3561" s="66"/>
      <c r="V3561" s="66"/>
      <c r="W3561" s="24"/>
      <c r="X3561" s="24"/>
      <c r="Y3561" s="24"/>
      <c r="Z3561" s="24"/>
      <c r="AA3561" s="28"/>
      <c r="AB3561" s="28">
        <v>0.5</v>
      </c>
      <c r="AC3561" s="28"/>
      <c r="AD3561" s="28">
        <v>10</v>
      </c>
      <c r="AE3561" s="28">
        <v>10.00096439</v>
      </c>
      <c r="AF3561" t="s">
        <v>584</v>
      </c>
    </row>
    <row r="3562" spans="1:32" ht="18" customHeight="1">
      <c r="A3562" s="22">
        <v>46197</v>
      </c>
      <c r="B3562" s="23" t="s">
        <v>416</v>
      </c>
      <c r="C3562" s="24">
        <v>638</v>
      </c>
      <c r="D3562" s="25">
        <v>945</v>
      </c>
      <c r="E3562" s="26">
        <v>-460</v>
      </c>
      <c r="F3562" s="24">
        <v>7</v>
      </c>
      <c r="G3562" s="24">
        <v>2</v>
      </c>
      <c r="H3562" s="23" t="s">
        <v>4452</v>
      </c>
      <c r="I3562" s="23" t="s">
        <v>647</v>
      </c>
      <c r="J3562" s="23" t="s">
        <v>3243</v>
      </c>
      <c r="K3562" s="23" t="s">
        <v>154</v>
      </c>
      <c r="L3562" s="27">
        <v>0.8377</v>
      </c>
      <c r="M3562" s="25">
        <v>-1237</v>
      </c>
      <c r="N3562" s="25">
        <v>-1211</v>
      </c>
      <c r="O3562" s="24">
        <v>0</v>
      </c>
      <c r="P3562" s="24">
        <v>8</v>
      </c>
      <c r="Q3562" s="24">
        <v>0</v>
      </c>
      <c r="R3562" s="66"/>
      <c r="S3562" s="66"/>
      <c r="T3562" s="66"/>
      <c r="U3562" s="66"/>
      <c r="V3562" s="66"/>
      <c r="W3562" s="24"/>
      <c r="X3562" s="24"/>
      <c r="Y3562" s="24"/>
      <c r="Z3562" s="24"/>
      <c r="AA3562" s="28"/>
      <c r="AB3562" s="28">
        <v>0.5</v>
      </c>
      <c r="AC3562" s="28"/>
      <c r="AD3562" s="28">
        <v>10</v>
      </c>
      <c r="AE3562" s="28">
        <v>10.000964379999999</v>
      </c>
      <c r="AF3562" t="s">
        <v>584</v>
      </c>
    </row>
    <row r="3563" spans="1:32" ht="18" customHeight="1">
      <c r="A3563" s="22">
        <v>46197</v>
      </c>
      <c r="B3563" s="23" t="s">
        <v>416</v>
      </c>
      <c r="C3563" s="24">
        <v>650</v>
      </c>
      <c r="D3563" s="25">
        <v>438</v>
      </c>
      <c r="E3563" s="26">
        <v>41</v>
      </c>
      <c r="F3563" s="24">
        <v>4</v>
      </c>
      <c r="G3563" s="24">
        <v>2</v>
      </c>
      <c r="H3563" s="23" t="s">
        <v>2223</v>
      </c>
      <c r="I3563" s="23" t="s">
        <v>663</v>
      </c>
      <c r="J3563" s="23" t="s">
        <v>2053</v>
      </c>
      <c r="K3563" s="23" t="s">
        <v>154</v>
      </c>
      <c r="L3563" s="27">
        <v>1.0311999999999999</v>
      </c>
      <c r="M3563" s="25">
        <v>-1233</v>
      </c>
      <c r="N3563" s="25">
        <v>-584</v>
      </c>
      <c r="O3563" s="24">
        <v>0</v>
      </c>
      <c r="P3563" s="24">
        <v>0</v>
      </c>
      <c r="Q3563" s="24">
        <v>0</v>
      </c>
      <c r="R3563" s="66"/>
      <c r="S3563" s="66"/>
      <c r="T3563" s="66"/>
      <c r="U3563" s="66"/>
      <c r="V3563" s="66"/>
      <c r="W3563" s="24"/>
      <c r="X3563" s="24"/>
      <c r="Y3563" s="24"/>
      <c r="Z3563" s="24"/>
      <c r="AA3563" s="28"/>
      <c r="AB3563" s="28">
        <v>0.5</v>
      </c>
      <c r="AC3563" s="28"/>
      <c r="AD3563" s="28">
        <v>0</v>
      </c>
      <c r="AE3563" s="28">
        <v>0</v>
      </c>
    </row>
    <row r="3564" spans="1:32" ht="18" customHeight="1">
      <c r="A3564" s="22">
        <v>46197</v>
      </c>
      <c r="B3564" s="23" t="s">
        <v>156</v>
      </c>
      <c r="C3564" s="24">
        <v>716</v>
      </c>
      <c r="D3564" s="25">
        <v>1584</v>
      </c>
      <c r="E3564" s="26">
        <v>-381</v>
      </c>
      <c r="F3564" s="24">
        <v>7</v>
      </c>
      <c r="G3564" s="24">
        <v>5</v>
      </c>
      <c r="H3564" s="23" t="s">
        <v>1860</v>
      </c>
      <c r="I3564" s="23" t="s">
        <v>1702</v>
      </c>
      <c r="J3564" s="23" t="s">
        <v>4792</v>
      </c>
      <c r="K3564" s="23" t="s">
        <v>154</v>
      </c>
      <c r="L3564" s="27">
        <v>0.91979999999999995</v>
      </c>
      <c r="M3564" s="25">
        <v>0</v>
      </c>
      <c r="N3564" s="25">
        <v>696</v>
      </c>
      <c r="O3564" s="24">
        <v>0</v>
      </c>
      <c r="P3564" s="24">
        <v>6</v>
      </c>
      <c r="Q3564" s="24">
        <v>0</v>
      </c>
      <c r="R3564" s="66"/>
      <c r="S3564" s="66"/>
      <c r="T3564" s="66"/>
      <c r="U3564" s="66"/>
      <c r="V3564" s="66"/>
      <c r="W3564" s="24"/>
      <c r="X3564" s="24"/>
      <c r="Y3564" s="24"/>
      <c r="Z3564" s="24"/>
      <c r="AA3564" s="28"/>
      <c r="AB3564" s="28">
        <v>0.5</v>
      </c>
      <c r="AC3564" s="28"/>
      <c r="AD3564" s="28">
        <v>30</v>
      </c>
      <c r="AE3564" s="28">
        <v>30.000964360000001</v>
      </c>
      <c r="AF3564" t="s">
        <v>661</v>
      </c>
    </row>
    <row r="3565" spans="1:32" ht="18" customHeight="1">
      <c r="A3565" s="22">
        <v>46197</v>
      </c>
      <c r="B3565" s="23" t="s">
        <v>156</v>
      </c>
      <c r="C3565" s="24">
        <v>717</v>
      </c>
      <c r="D3565" s="25">
        <v>1883</v>
      </c>
      <c r="E3565" s="26">
        <v>-884</v>
      </c>
      <c r="F3565" s="24">
        <v>8</v>
      </c>
      <c r="G3565" s="24">
        <v>5</v>
      </c>
      <c r="H3565" s="23" t="s">
        <v>325</v>
      </c>
      <c r="I3565" s="23" t="s">
        <v>4793</v>
      </c>
      <c r="J3565" s="23" t="s">
        <v>2931</v>
      </c>
      <c r="K3565" s="23" t="s">
        <v>154</v>
      </c>
      <c r="L3565" s="27">
        <v>0.84350000000000003</v>
      </c>
      <c r="M3565" s="25">
        <v>768</v>
      </c>
      <c r="N3565" s="25">
        <v>4503</v>
      </c>
      <c r="O3565" s="24">
        <v>0</v>
      </c>
      <c r="P3565" s="24">
        <v>7</v>
      </c>
      <c r="Q3565" s="24">
        <v>0</v>
      </c>
      <c r="R3565" s="66"/>
      <c r="S3565" s="66"/>
      <c r="T3565" s="66"/>
      <c r="U3565" s="66"/>
      <c r="V3565" s="66"/>
      <c r="W3565" s="24"/>
      <c r="X3565" s="24"/>
      <c r="Y3565" s="24"/>
      <c r="Z3565" s="24"/>
      <c r="AA3565" s="28"/>
      <c r="AB3565" s="28">
        <v>0.5</v>
      </c>
      <c r="AC3565" s="28"/>
      <c r="AD3565" s="28">
        <v>30</v>
      </c>
      <c r="AE3565" s="28">
        <v>30.00096435</v>
      </c>
      <c r="AF3565" t="s">
        <v>661</v>
      </c>
    </row>
    <row r="3566" spans="1:32" ht="18" customHeight="1">
      <c r="A3566" s="22">
        <v>46197</v>
      </c>
      <c r="B3566" s="23" t="s">
        <v>485</v>
      </c>
      <c r="C3566" s="24">
        <v>713</v>
      </c>
      <c r="D3566" s="25">
        <v>2929</v>
      </c>
      <c r="E3566" s="26">
        <v>1403</v>
      </c>
      <c r="F3566" s="24">
        <v>38</v>
      </c>
      <c r="G3566" s="24">
        <v>13</v>
      </c>
      <c r="H3566" s="23" t="s">
        <v>1548</v>
      </c>
      <c r="I3566" s="23" t="s">
        <v>3779</v>
      </c>
      <c r="J3566" s="23" t="s">
        <v>3213</v>
      </c>
      <c r="K3566" s="23" t="s">
        <v>154</v>
      </c>
      <c r="L3566" s="27">
        <v>1.1597</v>
      </c>
      <c r="M3566" s="25">
        <v>-1314</v>
      </c>
      <c r="N3566" s="25">
        <v>-941</v>
      </c>
      <c r="O3566" s="24">
        <v>0</v>
      </c>
      <c r="P3566" s="24">
        <v>3</v>
      </c>
      <c r="Q3566" s="24">
        <v>0</v>
      </c>
      <c r="R3566" s="66"/>
      <c r="S3566" s="66"/>
      <c r="T3566" s="66"/>
      <c r="U3566" s="66"/>
      <c r="V3566" s="66"/>
      <c r="W3566" s="24"/>
      <c r="X3566" s="24"/>
      <c r="Y3566" s="24"/>
      <c r="Z3566" s="24"/>
      <c r="AA3566" s="28"/>
      <c r="AB3566" s="28">
        <v>0.5</v>
      </c>
      <c r="AC3566" s="28"/>
      <c r="AD3566" s="28">
        <v>60</v>
      </c>
      <c r="AE3566" s="28">
        <v>60.000964340000003</v>
      </c>
      <c r="AF3566" t="s">
        <v>578</v>
      </c>
    </row>
    <row r="3567" spans="1:32" ht="18" customHeight="1">
      <c r="A3567" s="22">
        <v>46197</v>
      </c>
      <c r="B3567" s="23" t="s">
        <v>485</v>
      </c>
      <c r="C3567" s="24">
        <v>715</v>
      </c>
      <c r="D3567" s="25">
        <v>1128</v>
      </c>
      <c r="E3567" s="26">
        <v>-463</v>
      </c>
      <c r="F3567" s="24">
        <v>10</v>
      </c>
      <c r="G3567" s="24">
        <v>5</v>
      </c>
      <c r="H3567" s="23" t="s">
        <v>239</v>
      </c>
      <c r="I3567" s="23" t="s">
        <v>173</v>
      </c>
      <c r="J3567" s="23" t="s">
        <v>4460</v>
      </c>
      <c r="K3567" s="23" t="s">
        <v>154</v>
      </c>
      <c r="L3567" s="27">
        <v>0.86319999999999997</v>
      </c>
      <c r="M3567" s="25">
        <v>2736</v>
      </c>
      <c r="N3567" s="25">
        <v>1087</v>
      </c>
      <c r="O3567" s="24">
        <v>0</v>
      </c>
      <c r="P3567" s="24">
        <v>5</v>
      </c>
      <c r="Q3567" s="24">
        <v>0</v>
      </c>
      <c r="R3567" s="66"/>
      <c r="S3567" s="66"/>
      <c r="T3567" s="66"/>
      <c r="U3567" s="66"/>
      <c r="V3567" s="66"/>
      <c r="W3567" s="24"/>
      <c r="X3567" s="24"/>
      <c r="Y3567" s="24"/>
      <c r="Z3567" s="24"/>
      <c r="AA3567" s="28"/>
      <c r="AB3567" s="28">
        <v>0.5</v>
      </c>
      <c r="AC3567" s="28"/>
      <c r="AD3567" s="28">
        <v>30</v>
      </c>
      <c r="AE3567" s="28">
        <v>30.000964329999999</v>
      </c>
      <c r="AF3567" t="s">
        <v>661</v>
      </c>
    </row>
    <row r="3568" spans="1:32" ht="18" customHeight="1">
      <c r="A3568" s="22">
        <v>46197</v>
      </c>
      <c r="B3568" s="23" t="s">
        <v>49</v>
      </c>
      <c r="C3568" s="24">
        <v>686</v>
      </c>
      <c r="D3568" s="25">
        <v>2152</v>
      </c>
      <c r="E3568" s="26">
        <v>-1382</v>
      </c>
      <c r="F3568" s="24">
        <v>12</v>
      </c>
      <c r="G3568" s="24">
        <v>7</v>
      </c>
      <c r="H3568" s="23" t="s">
        <v>3610</v>
      </c>
      <c r="I3568" s="23" t="s">
        <v>524</v>
      </c>
      <c r="J3568" s="23" t="s">
        <v>4446</v>
      </c>
      <c r="K3568" s="23" t="s">
        <v>154</v>
      </c>
      <c r="L3568" s="27">
        <v>0.78590000000000004</v>
      </c>
      <c r="M3568" s="25">
        <v>1018</v>
      </c>
      <c r="N3568" s="25">
        <v>-988</v>
      </c>
      <c r="O3568" s="24">
        <v>0</v>
      </c>
      <c r="P3568" s="24">
        <v>6</v>
      </c>
      <c r="Q3568" s="24">
        <v>0</v>
      </c>
      <c r="R3568" s="66"/>
      <c r="S3568" s="66"/>
      <c r="T3568" s="66"/>
      <c r="U3568" s="66"/>
      <c r="V3568" s="66"/>
      <c r="W3568" s="24"/>
      <c r="X3568" s="24"/>
      <c r="Y3568" s="24"/>
      <c r="Z3568" s="24"/>
      <c r="AA3568" s="28"/>
      <c r="AB3568" s="28">
        <v>0.5</v>
      </c>
      <c r="AC3568" s="28"/>
      <c r="AD3568" s="28">
        <v>30</v>
      </c>
      <c r="AE3568" s="28">
        <v>30.000964320000001</v>
      </c>
      <c r="AF3568" t="s">
        <v>661</v>
      </c>
    </row>
    <row r="3569" spans="1:32" ht="18" customHeight="1">
      <c r="A3569" s="22">
        <v>46197</v>
      </c>
      <c r="B3569" s="23" t="s">
        <v>49</v>
      </c>
      <c r="C3569" s="24">
        <v>687</v>
      </c>
      <c r="D3569" s="25">
        <v>2998</v>
      </c>
      <c r="E3569" s="26">
        <v>2018</v>
      </c>
      <c r="F3569" s="24">
        <v>46</v>
      </c>
      <c r="G3569" s="24">
        <v>16</v>
      </c>
      <c r="H3569" s="23" t="s">
        <v>4794</v>
      </c>
      <c r="I3569" s="23" t="s">
        <v>2249</v>
      </c>
      <c r="J3569" s="23" t="s">
        <v>1120</v>
      </c>
      <c r="K3569" s="23" t="s">
        <v>154</v>
      </c>
      <c r="L3569" s="27">
        <v>1.2243999999999999</v>
      </c>
      <c r="M3569" s="25">
        <v>-162</v>
      </c>
      <c r="N3569" s="25">
        <v>-404</v>
      </c>
      <c r="O3569" s="24">
        <v>0</v>
      </c>
      <c r="P3569" s="24">
        <v>7</v>
      </c>
      <c r="Q3569" s="24">
        <v>0</v>
      </c>
      <c r="R3569" s="66"/>
      <c r="S3569" s="66"/>
      <c r="T3569" s="66"/>
      <c r="U3569" s="66"/>
      <c r="V3569" s="66"/>
      <c r="W3569" s="24"/>
      <c r="X3569" s="24"/>
      <c r="Y3569" s="24"/>
      <c r="Z3569" s="24"/>
      <c r="AA3569" s="28"/>
      <c r="AB3569" s="28">
        <v>0.5</v>
      </c>
      <c r="AC3569" s="28"/>
      <c r="AD3569" s="28">
        <v>70</v>
      </c>
      <c r="AE3569" s="28">
        <v>70.000964310000001</v>
      </c>
      <c r="AF3569" t="s">
        <v>178</v>
      </c>
    </row>
    <row r="3570" spans="1:32" ht="18" customHeight="1">
      <c r="A3570" s="22">
        <v>46197</v>
      </c>
      <c r="B3570" s="23" t="s">
        <v>380</v>
      </c>
      <c r="C3570" s="24">
        <v>723</v>
      </c>
      <c r="D3570" s="25">
        <v>1735</v>
      </c>
      <c r="E3570" s="26">
        <v>-543</v>
      </c>
      <c r="F3570" s="24">
        <v>9</v>
      </c>
      <c r="G3570" s="24">
        <v>7</v>
      </c>
      <c r="H3570" s="23" t="s">
        <v>4795</v>
      </c>
      <c r="I3570" s="23" t="s">
        <v>1688</v>
      </c>
      <c r="J3570" s="23" t="s">
        <v>4505</v>
      </c>
      <c r="K3570" s="23" t="s">
        <v>154</v>
      </c>
      <c r="L3570" s="27">
        <v>0.89570000000000005</v>
      </c>
      <c r="M3570" s="25">
        <v>-375</v>
      </c>
      <c r="N3570" s="25">
        <v>-195</v>
      </c>
      <c r="O3570" s="24">
        <v>0</v>
      </c>
      <c r="P3570" s="24">
        <v>3</v>
      </c>
      <c r="Q3570" s="24">
        <v>0</v>
      </c>
      <c r="R3570" s="66"/>
      <c r="S3570" s="66"/>
      <c r="T3570" s="66"/>
      <c r="U3570" s="66"/>
      <c r="V3570" s="66"/>
      <c r="W3570" s="24"/>
      <c r="X3570" s="24"/>
      <c r="Y3570" s="24"/>
      <c r="Z3570" s="24"/>
      <c r="AA3570" s="28"/>
      <c r="AB3570" s="28">
        <v>0.5</v>
      </c>
      <c r="AC3570" s="28"/>
      <c r="AD3570" s="28">
        <v>30</v>
      </c>
      <c r="AE3570" s="28">
        <v>30.0009643</v>
      </c>
      <c r="AF3570" t="s">
        <v>661</v>
      </c>
    </row>
    <row r="3571" spans="1:32" ht="18" customHeight="1">
      <c r="A3571" s="22">
        <v>46197</v>
      </c>
      <c r="B3571" s="23" t="s">
        <v>26</v>
      </c>
      <c r="C3571" s="24">
        <v>725</v>
      </c>
      <c r="D3571" s="25">
        <v>4547</v>
      </c>
      <c r="E3571" s="26">
        <v>-2438</v>
      </c>
      <c r="F3571" s="24">
        <v>26</v>
      </c>
      <c r="G3571" s="24">
        <v>22</v>
      </c>
      <c r="H3571" s="23" t="s">
        <v>3258</v>
      </c>
      <c r="I3571" s="23" t="s">
        <v>2775</v>
      </c>
      <c r="J3571" s="23" t="s">
        <v>2238</v>
      </c>
      <c r="K3571" s="23" t="s">
        <v>154</v>
      </c>
      <c r="L3571" s="27">
        <v>0.82130000000000003</v>
      </c>
      <c r="M3571" s="25">
        <v>-1546</v>
      </c>
      <c r="N3571" s="25">
        <v>-3835</v>
      </c>
      <c r="O3571" s="24">
        <v>0</v>
      </c>
      <c r="P3571" s="24">
        <v>5</v>
      </c>
      <c r="Q3571" s="24">
        <v>0</v>
      </c>
      <c r="R3571" s="66"/>
      <c r="S3571" s="66"/>
      <c r="T3571" s="66"/>
      <c r="U3571" s="66"/>
      <c r="V3571" s="66"/>
      <c r="W3571" s="24"/>
      <c r="X3571" s="24"/>
      <c r="Y3571" s="24"/>
      <c r="Z3571" s="24"/>
      <c r="AA3571" s="28"/>
      <c r="AB3571" s="28">
        <v>0.6</v>
      </c>
      <c r="AC3571" s="28"/>
      <c r="AD3571" s="28">
        <v>30</v>
      </c>
      <c r="AE3571" s="28">
        <v>30.000964289999999</v>
      </c>
      <c r="AF3571" t="s">
        <v>661</v>
      </c>
    </row>
    <row r="3572" spans="1:32" ht="18" customHeight="1">
      <c r="A3572" s="22">
        <v>46197</v>
      </c>
      <c r="B3572" s="23" t="s">
        <v>52</v>
      </c>
      <c r="C3572" s="24">
        <v>726</v>
      </c>
      <c r="D3572" s="25">
        <v>1940</v>
      </c>
      <c r="E3572" s="26">
        <v>-644</v>
      </c>
      <c r="F3572" s="24">
        <v>4</v>
      </c>
      <c r="G3572" s="24">
        <v>5</v>
      </c>
      <c r="H3572" s="23" t="s">
        <v>2210</v>
      </c>
      <c r="I3572" s="23" t="s">
        <v>4796</v>
      </c>
      <c r="J3572" s="23" t="s">
        <v>1555</v>
      </c>
      <c r="K3572" s="23" t="s">
        <v>154</v>
      </c>
      <c r="L3572" s="27">
        <v>0.88929999999999998</v>
      </c>
      <c r="M3572" s="25">
        <v>470</v>
      </c>
      <c r="N3572" s="25">
        <v>-251</v>
      </c>
      <c r="O3572" s="24">
        <v>0</v>
      </c>
      <c r="P3572" s="24">
        <v>6</v>
      </c>
      <c r="Q3572" s="24">
        <v>0</v>
      </c>
      <c r="R3572" s="66"/>
      <c r="S3572" s="66"/>
      <c r="T3572" s="66"/>
      <c r="U3572" s="66"/>
      <c r="V3572" s="66"/>
      <c r="W3572" s="24"/>
      <c r="X3572" s="24"/>
      <c r="Y3572" s="24"/>
      <c r="Z3572" s="24"/>
      <c r="AA3572" s="28"/>
      <c r="AB3572" s="28">
        <v>0.5</v>
      </c>
      <c r="AC3572" s="28"/>
      <c r="AD3572" s="28">
        <v>30</v>
      </c>
      <c r="AE3572" s="28">
        <v>30.000964280000002</v>
      </c>
      <c r="AF3572" t="s">
        <v>661</v>
      </c>
    </row>
    <row r="3573" spans="1:32" ht="18" customHeight="1">
      <c r="A3573" s="22">
        <v>46197</v>
      </c>
      <c r="B3573" s="23" t="s">
        <v>546</v>
      </c>
      <c r="C3573" s="24">
        <v>727</v>
      </c>
      <c r="D3573" s="25">
        <v>1203</v>
      </c>
      <c r="E3573" s="26">
        <v>134</v>
      </c>
      <c r="F3573" s="24">
        <v>3</v>
      </c>
      <c r="G3573" s="24">
        <v>3</v>
      </c>
      <c r="H3573" s="23" t="s">
        <v>4098</v>
      </c>
      <c r="I3573" s="23" t="s">
        <v>2829</v>
      </c>
      <c r="J3573" s="23" t="s">
        <v>2829</v>
      </c>
      <c r="K3573" s="23" t="s">
        <v>154</v>
      </c>
      <c r="L3573" s="27">
        <v>1.0370999999999999</v>
      </c>
      <c r="M3573" s="25">
        <v>1713</v>
      </c>
      <c r="N3573" s="25">
        <v>-2041</v>
      </c>
      <c r="O3573" s="24">
        <v>0</v>
      </c>
      <c r="P3573" s="24">
        <v>7</v>
      </c>
      <c r="Q3573" s="24">
        <v>0</v>
      </c>
      <c r="R3573" s="66"/>
      <c r="S3573" s="66"/>
      <c r="T3573" s="66"/>
      <c r="U3573" s="66"/>
      <c r="V3573" s="66"/>
      <c r="W3573" s="24"/>
      <c r="X3573" s="24"/>
      <c r="Y3573" s="24"/>
      <c r="Z3573" s="24"/>
      <c r="AA3573" s="28"/>
      <c r="AB3573" s="28">
        <v>0.5</v>
      </c>
      <c r="AC3573" s="28"/>
      <c r="AD3573" s="28">
        <v>35</v>
      </c>
      <c r="AE3573" s="28">
        <v>35.000964269999997</v>
      </c>
      <c r="AF3573" t="s">
        <v>668</v>
      </c>
    </row>
    <row r="3574" spans="1:32" ht="18" customHeight="1">
      <c r="A3574" s="22">
        <v>46197</v>
      </c>
      <c r="B3574" s="23" t="s">
        <v>514</v>
      </c>
      <c r="C3574" s="24">
        <v>728</v>
      </c>
      <c r="D3574" s="25">
        <v>2575</v>
      </c>
      <c r="E3574" s="26">
        <v>31</v>
      </c>
      <c r="F3574" s="24">
        <v>7</v>
      </c>
      <c r="G3574" s="24">
        <v>12</v>
      </c>
      <c r="H3574" s="23" t="s">
        <v>3294</v>
      </c>
      <c r="I3574" s="23" t="s">
        <v>3586</v>
      </c>
      <c r="J3574" s="23" t="s">
        <v>357</v>
      </c>
      <c r="K3574" s="23" t="s">
        <v>154</v>
      </c>
      <c r="L3574" s="27">
        <v>1.004</v>
      </c>
      <c r="M3574" s="25">
        <v>188</v>
      </c>
      <c r="N3574" s="25">
        <v>1038</v>
      </c>
      <c r="O3574" s="24">
        <v>0</v>
      </c>
      <c r="P3574" s="24">
        <v>8</v>
      </c>
      <c r="Q3574" s="24">
        <v>0</v>
      </c>
      <c r="R3574" s="66"/>
      <c r="S3574" s="66"/>
      <c r="T3574" s="66"/>
      <c r="U3574" s="66"/>
      <c r="V3574" s="66"/>
      <c r="W3574" s="24"/>
      <c r="X3574" s="24"/>
      <c r="Y3574" s="24"/>
      <c r="Z3574" s="24"/>
      <c r="AA3574" s="28"/>
      <c r="AB3574" s="28">
        <v>0.5</v>
      </c>
      <c r="AC3574" s="28"/>
      <c r="AD3574" s="28">
        <v>35</v>
      </c>
      <c r="AE3574" s="28">
        <v>35.000964260000003</v>
      </c>
      <c r="AF3574" t="s">
        <v>668</v>
      </c>
    </row>
    <row r="3575" spans="1:32" ht="18" customHeight="1">
      <c r="A3575" s="22">
        <v>46197</v>
      </c>
      <c r="B3575" s="23" t="s">
        <v>246</v>
      </c>
      <c r="C3575" s="24">
        <v>730</v>
      </c>
      <c r="D3575" s="25">
        <v>990</v>
      </c>
      <c r="E3575" s="26">
        <v>280</v>
      </c>
      <c r="F3575" s="24">
        <v>9</v>
      </c>
      <c r="G3575" s="24">
        <v>3</v>
      </c>
      <c r="H3575" s="23" t="s">
        <v>4797</v>
      </c>
      <c r="I3575" s="23" t="s">
        <v>4798</v>
      </c>
      <c r="J3575" s="23" t="s">
        <v>3365</v>
      </c>
      <c r="K3575" s="23" t="s">
        <v>154</v>
      </c>
      <c r="L3575" s="27">
        <v>1.0943000000000001</v>
      </c>
      <c r="M3575" s="25">
        <v>0</v>
      </c>
      <c r="N3575" s="25">
        <v>-3181</v>
      </c>
      <c r="O3575" s="24">
        <v>0</v>
      </c>
      <c r="P3575" s="24">
        <v>0</v>
      </c>
      <c r="Q3575" s="24">
        <v>0</v>
      </c>
      <c r="R3575" s="66"/>
      <c r="S3575" s="66"/>
      <c r="T3575" s="66"/>
      <c r="U3575" s="66"/>
      <c r="V3575" s="66"/>
      <c r="W3575" s="24"/>
      <c r="X3575" s="24"/>
      <c r="Y3575" s="24"/>
      <c r="Z3575" s="24"/>
      <c r="AA3575" s="28"/>
      <c r="AB3575" s="28">
        <v>0.5</v>
      </c>
      <c r="AC3575" s="28"/>
      <c r="AD3575" s="28">
        <v>0</v>
      </c>
      <c r="AE3575" s="28">
        <v>0</v>
      </c>
    </row>
    <row r="3576" spans="1:32" ht="18" customHeight="1">
      <c r="A3576" s="22">
        <v>46197</v>
      </c>
      <c r="B3576" s="23" t="s">
        <v>404</v>
      </c>
      <c r="C3576" s="24">
        <v>731</v>
      </c>
      <c r="D3576" s="25">
        <v>1170</v>
      </c>
      <c r="E3576" s="26">
        <v>2891</v>
      </c>
      <c r="F3576" s="24">
        <v>16</v>
      </c>
      <c r="G3576" s="24">
        <v>2</v>
      </c>
      <c r="H3576" s="23" t="s">
        <v>1564</v>
      </c>
      <c r="I3576" s="23" t="s">
        <v>339</v>
      </c>
      <c r="J3576" s="23" t="s">
        <v>4799</v>
      </c>
      <c r="K3576" s="23" t="s">
        <v>154</v>
      </c>
      <c r="L3576" s="27">
        <v>1.8236000000000001</v>
      </c>
      <c r="M3576" s="25">
        <v>-661</v>
      </c>
      <c r="N3576" s="25">
        <v>-925</v>
      </c>
      <c r="O3576" s="24">
        <v>0</v>
      </c>
      <c r="P3576" s="24">
        <v>1</v>
      </c>
      <c r="Q3576" s="24">
        <v>0</v>
      </c>
      <c r="R3576" s="66"/>
      <c r="S3576" s="66"/>
      <c r="T3576" s="66"/>
      <c r="U3576" s="66"/>
      <c r="V3576" s="66"/>
      <c r="W3576" s="24"/>
      <c r="X3576" s="24"/>
      <c r="Y3576" s="24"/>
      <c r="Z3576" s="24"/>
      <c r="AA3576" s="28"/>
      <c r="AB3576" s="28">
        <v>0.5</v>
      </c>
      <c r="AC3576" s="28"/>
      <c r="AD3576" s="28">
        <v>70</v>
      </c>
      <c r="AE3576" s="28">
        <v>70.000964240000002</v>
      </c>
      <c r="AF3576" t="s">
        <v>178</v>
      </c>
    </row>
    <row r="3577" spans="1:32" ht="18" customHeight="1">
      <c r="A3577" s="22">
        <v>46197</v>
      </c>
      <c r="B3577" s="23" t="s">
        <v>323</v>
      </c>
      <c r="C3577" s="24">
        <v>732</v>
      </c>
      <c r="D3577" s="25">
        <v>0</v>
      </c>
      <c r="E3577" s="26">
        <v>0</v>
      </c>
      <c r="F3577" s="24">
        <v>0</v>
      </c>
      <c r="G3577" s="24">
        <v>0</v>
      </c>
      <c r="H3577" s="23" t="s">
        <v>214</v>
      </c>
      <c r="I3577" s="23" t="s">
        <v>214</v>
      </c>
      <c r="J3577" s="23" t="s">
        <v>214</v>
      </c>
      <c r="K3577" s="23" t="s">
        <v>154</v>
      </c>
      <c r="L3577" s="27">
        <v>0</v>
      </c>
      <c r="M3577" s="25">
        <v>-1195</v>
      </c>
      <c r="N3577" s="25">
        <v>-620</v>
      </c>
      <c r="O3577" s="24">
        <v>0</v>
      </c>
      <c r="P3577" s="24">
        <v>2</v>
      </c>
      <c r="Q3577" s="24">
        <v>0</v>
      </c>
      <c r="R3577" s="66"/>
      <c r="S3577" s="66"/>
      <c r="T3577" s="66"/>
      <c r="U3577" s="66"/>
      <c r="V3577" s="66"/>
      <c r="W3577" s="24"/>
      <c r="X3577" s="24"/>
      <c r="Y3577" s="24"/>
      <c r="Z3577" s="24"/>
      <c r="AA3577" s="28"/>
      <c r="AB3577" s="28"/>
      <c r="AC3577" s="28"/>
      <c r="AD3577" s="28">
        <v>0</v>
      </c>
      <c r="AE3577" s="28">
        <v>0</v>
      </c>
    </row>
    <row r="3578" spans="1:32" ht="18" customHeight="1">
      <c r="A3578" s="22">
        <v>46197</v>
      </c>
      <c r="B3578" s="23" t="s">
        <v>293</v>
      </c>
      <c r="C3578" s="24">
        <v>733</v>
      </c>
      <c r="D3578" s="25">
        <v>1607</v>
      </c>
      <c r="E3578" s="26">
        <v>-1439</v>
      </c>
      <c r="F3578" s="24">
        <v>10</v>
      </c>
      <c r="G3578" s="24">
        <v>5</v>
      </c>
      <c r="H3578" s="23" t="s">
        <v>332</v>
      </c>
      <c r="I3578" s="23" t="s">
        <v>1560</v>
      </c>
      <c r="J3578" s="23" t="s">
        <v>4315</v>
      </c>
      <c r="K3578" s="23" t="s">
        <v>154</v>
      </c>
      <c r="L3578" s="27">
        <v>0.70150000000000001</v>
      </c>
      <c r="M3578" s="25">
        <v>-483</v>
      </c>
      <c r="N3578" s="25">
        <v>-134</v>
      </c>
      <c r="O3578" s="24">
        <v>0</v>
      </c>
      <c r="P3578" s="24">
        <v>3</v>
      </c>
      <c r="Q3578" s="24">
        <v>0</v>
      </c>
      <c r="R3578" s="66"/>
      <c r="S3578" s="66"/>
      <c r="T3578" s="66"/>
      <c r="U3578" s="66"/>
      <c r="V3578" s="66"/>
      <c r="W3578" s="24"/>
      <c r="X3578" s="24"/>
      <c r="Y3578" s="24"/>
      <c r="Z3578" s="24"/>
      <c r="AA3578" s="28"/>
      <c r="AB3578" s="28">
        <v>0.5</v>
      </c>
      <c r="AC3578" s="28"/>
      <c r="AD3578" s="28">
        <v>30</v>
      </c>
      <c r="AE3578" s="28">
        <v>30.00096422</v>
      </c>
      <c r="AF3578" t="s">
        <v>661</v>
      </c>
    </row>
    <row r="3579" spans="1:32" ht="18" customHeight="1">
      <c r="A3579" s="22">
        <v>46197</v>
      </c>
      <c r="B3579" s="23" t="s">
        <v>324</v>
      </c>
      <c r="C3579" s="24">
        <v>735</v>
      </c>
      <c r="D3579" s="25">
        <v>1861</v>
      </c>
      <c r="E3579" s="26">
        <v>-1078</v>
      </c>
      <c r="F3579" s="24">
        <v>12</v>
      </c>
      <c r="G3579" s="24">
        <v>5</v>
      </c>
      <c r="H3579" s="23" t="s">
        <v>663</v>
      </c>
      <c r="I3579" s="23" t="s">
        <v>4536</v>
      </c>
      <c r="J3579" s="23" t="s">
        <v>1517</v>
      </c>
      <c r="K3579" s="23" t="s">
        <v>154</v>
      </c>
      <c r="L3579" s="27">
        <v>0.80689999999999995</v>
      </c>
      <c r="M3579" s="25">
        <v>-656</v>
      </c>
      <c r="N3579" s="25">
        <v>-468</v>
      </c>
      <c r="O3579" s="24">
        <v>0</v>
      </c>
      <c r="P3579" s="24">
        <v>5</v>
      </c>
      <c r="Q3579" s="24">
        <v>0</v>
      </c>
      <c r="R3579" s="66"/>
      <c r="S3579" s="66"/>
      <c r="T3579" s="66"/>
      <c r="U3579" s="66"/>
      <c r="V3579" s="66"/>
      <c r="W3579" s="24"/>
      <c r="X3579" s="24"/>
      <c r="Y3579" s="24"/>
      <c r="Z3579" s="24"/>
      <c r="AA3579" s="28"/>
      <c r="AB3579" s="28">
        <v>0.5</v>
      </c>
      <c r="AC3579" s="28"/>
      <c r="AD3579" s="28">
        <v>30</v>
      </c>
      <c r="AE3579" s="28">
        <v>30.000964209999999</v>
      </c>
      <c r="AF3579" t="s">
        <v>661</v>
      </c>
    </row>
    <row r="3580" spans="1:32" ht="18" customHeight="1">
      <c r="A3580" s="22">
        <v>46197</v>
      </c>
      <c r="B3580" s="23" t="s">
        <v>297</v>
      </c>
      <c r="C3580" s="24">
        <v>736</v>
      </c>
      <c r="D3580" s="25">
        <v>0</v>
      </c>
      <c r="E3580" s="26">
        <v>0</v>
      </c>
      <c r="F3580" s="24">
        <v>0</v>
      </c>
      <c r="G3580" s="24">
        <v>0</v>
      </c>
      <c r="H3580" s="23" t="s">
        <v>214</v>
      </c>
      <c r="I3580" s="23" t="s">
        <v>214</v>
      </c>
      <c r="J3580" s="23" t="s">
        <v>214</v>
      </c>
      <c r="K3580" s="23" t="s">
        <v>154</v>
      </c>
      <c r="L3580" s="27">
        <v>0</v>
      </c>
      <c r="M3580" s="25">
        <v>-1643</v>
      </c>
      <c r="N3580" s="25">
        <v>-567</v>
      </c>
      <c r="O3580" s="24">
        <v>0</v>
      </c>
      <c r="P3580" s="24">
        <v>6</v>
      </c>
      <c r="Q3580" s="24">
        <v>0</v>
      </c>
      <c r="R3580" s="66"/>
      <c r="S3580" s="66"/>
      <c r="T3580" s="66"/>
      <c r="U3580" s="66"/>
      <c r="V3580" s="66"/>
      <c r="W3580" s="24"/>
      <c r="X3580" s="24"/>
      <c r="Y3580" s="24"/>
      <c r="Z3580" s="24"/>
      <c r="AA3580" s="28"/>
      <c r="AB3580" s="28"/>
      <c r="AC3580" s="28"/>
      <c r="AD3580" s="28">
        <v>0</v>
      </c>
      <c r="AE3580" s="28">
        <v>0</v>
      </c>
    </row>
    <row r="3581" spans="1:32" ht="18" customHeight="1">
      <c r="A3581" s="22">
        <v>46197</v>
      </c>
      <c r="B3581" s="23" t="s">
        <v>400</v>
      </c>
      <c r="C3581" s="24">
        <v>737</v>
      </c>
      <c r="D3581" s="25">
        <v>1065</v>
      </c>
      <c r="E3581" s="26">
        <v>-1312</v>
      </c>
      <c r="F3581" s="24">
        <v>2</v>
      </c>
      <c r="G3581" s="24">
        <v>4</v>
      </c>
      <c r="H3581" s="23" t="s">
        <v>2057</v>
      </c>
      <c r="I3581" s="23" t="s">
        <v>4800</v>
      </c>
      <c r="J3581" s="23" t="s">
        <v>4109</v>
      </c>
      <c r="K3581" s="23" t="s">
        <v>154</v>
      </c>
      <c r="L3581" s="27">
        <v>0.58940000000000003</v>
      </c>
      <c r="M3581" s="25">
        <v>131</v>
      </c>
      <c r="N3581" s="25">
        <v>-2102</v>
      </c>
      <c r="O3581" s="24">
        <v>0</v>
      </c>
      <c r="P3581" s="24">
        <v>7</v>
      </c>
      <c r="Q3581" s="24">
        <v>0</v>
      </c>
      <c r="R3581" s="66"/>
      <c r="S3581" s="66"/>
      <c r="T3581" s="66"/>
      <c r="U3581" s="66"/>
      <c r="V3581" s="66"/>
      <c r="W3581" s="24"/>
      <c r="X3581" s="24"/>
      <c r="Y3581" s="24"/>
      <c r="Z3581" s="24"/>
      <c r="AA3581" s="28"/>
      <c r="AB3581" s="28">
        <v>0.5</v>
      </c>
      <c r="AC3581" s="28"/>
      <c r="AD3581" s="28">
        <v>30</v>
      </c>
      <c r="AE3581" s="28">
        <v>30.000964190000001</v>
      </c>
      <c r="AF3581" t="s">
        <v>661</v>
      </c>
    </row>
    <row r="3582" spans="1:32" ht="18" customHeight="1">
      <c r="A3582" s="22">
        <v>46197</v>
      </c>
      <c r="B3582" s="23" t="s">
        <v>461</v>
      </c>
      <c r="C3582" s="24">
        <v>738</v>
      </c>
      <c r="D3582" s="25">
        <v>942</v>
      </c>
      <c r="E3582" s="26">
        <v>-182</v>
      </c>
      <c r="F3582" s="24">
        <v>19</v>
      </c>
      <c r="G3582" s="24">
        <v>3</v>
      </c>
      <c r="H3582" s="23" t="s">
        <v>3937</v>
      </c>
      <c r="I3582" s="23" t="s">
        <v>4111</v>
      </c>
      <c r="J3582" s="23" t="s">
        <v>738</v>
      </c>
      <c r="K3582" s="23" t="s">
        <v>154</v>
      </c>
      <c r="L3582" s="27">
        <v>0.93559999999999999</v>
      </c>
      <c r="M3582" s="25">
        <v>-886</v>
      </c>
      <c r="N3582" s="25">
        <v>0</v>
      </c>
      <c r="O3582" s="24">
        <v>0</v>
      </c>
      <c r="P3582" s="24">
        <v>8</v>
      </c>
      <c r="Q3582" s="24">
        <v>0</v>
      </c>
      <c r="R3582" s="66"/>
      <c r="S3582" s="66"/>
      <c r="T3582" s="66"/>
      <c r="U3582" s="66"/>
      <c r="V3582" s="66"/>
      <c r="W3582" s="24"/>
      <c r="X3582" s="24"/>
      <c r="Y3582" s="24"/>
      <c r="Z3582" s="24"/>
      <c r="AA3582" s="28"/>
      <c r="AB3582" s="28">
        <v>0.5</v>
      </c>
      <c r="AC3582" s="28"/>
      <c r="AD3582" s="28">
        <v>10</v>
      </c>
      <c r="AE3582" s="28">
        <v>10.00096418</v>
      </c>
      <c r="AF3582" t="s">
        <v>584</v>
      </c>
    </row>
    <row r="3583" spans="1:32" ht="18" customHeight="1">
      <c r="A3583" s="22">
        <v>46197</v>
      </c>
      <c r="B3583" s="23" t="s">
        <v>351</v>
      </c>
      <c r="C3583" s="24">
        <v>750</v>
      </c>
      <c r="D3583" s="25">
        <v>2155</v>
      </c>
      <c r="E3583" s="26">
        <v>-618</v>
      </c>
      <c r="F3583" s="24">
        <v>20</v>
      </c>
      <c r="G3583" s="24">
        <v>4</v>
      </c>
      <c r="H3583" s="23" t="s">
        <v>2896</v>
      </c>
      <c r="I3583" s="23" t="s">
        <v>2650</v>
      </c>
      <c r="J3583" s="23" t="s">
        <v>4801</v>
      </c>
      <c r="K3583" s="23" t="s">
        <v>154</v>
      </c>
      <c r="L3583" s="27">
        <v>0.90439999999999998</v>
      </c>
      <c r="M3583" s="25">
        <v>-1218</v>
      </c>
      <c r="N3583" s="25">
        <v>-344</v>
      </c>
      <c r="O3583" s="24">
        <v>0</v>
      </c>
      <c r="P3583" s="24">
        <v>0</v>
      </c>
      <c r="Q3583" s="24">
        <v>0</v>
      </c>
      <c r="R3583" s="66"/>
      <c r="S3583" s="66"/>
      <c r="T3583" s="66"/>
      <c r="U3583" s="66"/>
      <c r="V3583" s="66"/>
      <c r="W3583" s="24"/>
      <c r="X3583" s="24"/>
      <c r="Y3583" s="24"/>
      <c r="Z3583" s="24"/>
      <c r="AA3583" s="28"/>
      <c r="AB3583" s="28">
        <v>0.5</v>
      </c>
      <c r="AC3583" s="28"/>
      <c r="AD3583" s="28">
        <v>30</v>
      </c>
      <c r="AE3583" s="28">
        <v>30.00096417</v>
      </c>
      <c r="AF3583" t="s">
        <v>661</v>
      </c>
    </row>
    <row r="3584" spans="1:32" ht="18" customHeight="1">
      <c r="A3584" s="22">
        <v>46197</v>
      </c>
      <c r="B3584" s="23" t="s">
        <v>46</v>
      </c>
      <c r="C3584" s="24">
        <v>751</v>
      </c>
      <c r="D3584" s="25">
        <v>6818</v>
      </c>
      <c r="E3584" s="26">
        <v>-1146</v>
      </c>
      <c r="F3584" s="24">
        <v>52</v>
      </c>
      <c r="G3584" s="24">
        <v>0</v>
      </c>
      <c r="H3584" s="23" t="s">
        <v>3429</v>
      </c>
      <c r="I3584" s="23" t="s">
        <v>3429</v>
      </c>
      <c r="J3584" s="23" t="s">
        <v>214</v>
      </c>
      <c r="K3584" s="23" t="s">
        <v>154</v>
      </c>
      <c r="L3584" s="27">
        <v>0.94399999999999995</v>
      </c>
      <c r="M3584" s="25">
        <v>6761</v>
      </c>
      <c r="N3584" s="25">
        <v>-1102</v>
      </c>
      <c r="O3584" s="24">
        <v>0</v>
      </c>
      <c r="P3584" s="24">
        <v>1</v>
      </c>
      <c r="Q3584" s="24">
        <v>0</v>
      </c>
      <c r="R3584" s="66"/>
      <c r="S3584" s="66"/>
      <c r="T3584" s="66"/>
      <c r="U3584" s="66"/>
      <c r="V3584" s="66"/>
      <c r="W3584" s="24"/>
      <c r="X3584" s="24"/>
      <c r="Y3584" s="24"/>
      <c r="Z3584" s="24"/>
      <c r="AA3584" s="28"/>
      <c r="AB3584" s="28">
        <v>0.8</v>
      </c>
      <c r="AC3584" s="28"/>
      <c r="AD3584" s="28">
        <v>30</v>
      </c>
      <c r="AE3584" s="28">
        <v>30.000964159999999</v>
      </c>
      <c r="AF3584" t="s">
        <v>661</v>
      </c>
    </row>
    <row r="3585" spans="1:32" ht="18" customHeight="1">
      <c r="A3585" s="22">
        <v>46197</v>
      </c>
      <c r="B3585" s="23" t="s">
        <v>256</v>
      </c>
      <c r="C3585" s="24">
        <v>761</v>
      </c>
      <c r="D3585" s="25">
        <v>359</v>
      </c>
      <c r="E3585" s="26">
        <v>-311</v>
      </c>
      <c r="F3585" s="24">
        <v>1</v>
      </c>
      <c r="G3585" s="24">
        <v>0</v>
      </c>
      <c r="H3585" s="23" t="s">
        <v>4802</v>
      </c>
      <c r="I3585" s="23" t="s">
        <v>4802</v>
      </c>
      <c r="J3585" s="23" t="s">
        <v>214</v>
      </c>
      <c r="K3585" s="23" t="s">
        <v>154</v>
      </c>
      <c r="L3585" s="27">
        <v>0.71120000000000005</v>
      </c>
      <c r="M3585" s="25">
        <v>5257</v>
      </c>
      <c r="N3585" s="25">
        <v>2156</v>
      </c>
      <c r="O3585" s="24">
        <v>0</v>
      </c>
      <c r="P3585" s="24">
        <v>1</v>
      </c>
      <c r="Q3585" s="24">
        <v>0</v>
      </c>
      <c r="R3585" s="66"/>
      <c r="S3585" s="66"/>
      <c r="T3585" s="66"/>
      <c r="U3585" s="66"/>
      <c r="V3585" s="66"/>
      <c r="W3585" s="24"/>
      <c r="X3585" s="24"/>
      <c r="Y3585" s="24"/>
      <c r="Z3585" s="24"/>
      <c r="AA3585" s="28"/>
      <c r="AB3585" s="28">
        <v>0.5</v>
      </c>
      <c r="AC3585" s="28"/>
      <c r="AD3585" s="28">
        <v>10</v>
      </c>
      <c r="AE3585" s="28">
        <v>10.00096415</v>
      </c>
      <c r="AF3585" t="s">
        <v>584</v>
      </c>
    </row>
    <row r="3586" spans="1:32" ht="18" customHeight="1">
      <c r="A3586" s="22">
        <v>46197</v>
      </c>
      <c r="B3586" s="23" t="s">
        <v>184</v>
      </c>
      <c r="C3586" s="24">
        <v>762</v>
      </c>
      <c r="D3586" s="25">
        <v>1881</v>
      </c>
      <c r="E3586" s="26">
        <v>-1344</v>
      </c>
      <c r="F3586" s="24">
        <v>12</v>
      </c>
      <c r="G3586" s="24">
        <v>7</v>
      </c>
      <c r="H3586" s="23" t="s">
        <v>340</v>
      </c>
      <c r="I3586" s="23" t="s">
        <v>1303</v>
      </c>
      <c r="J3586" s="23" t="s">
        <v>3504</v>
      </c>
      <c r="K3586" s="23" t="s">
        <v>154</v>
      </c>
      <c r="L3586" s="27">
        <v>0.76180000000000003</v>
      </c>
      <c r="M3586" s="25">
        <v>-169</v>
      </c>
      <c r="N3586" s="25">
        <v>-1109</v>
      </c>
      <c r="O3586" s="24">
        <v>0</v>
      </c>
      <c r="P3586" s="24">
        <v>2</v>
      </c>
      <c r="Q3586" s="24">
        <v>0</v>
      </c>
      <c r="R3586" s="66"/>
      <c r="S3586" s="66"/>
      <c r="T3586" s="66"/>
      <c r="U3586" s="66"/>
      <c r="V3586" s="66"/>
      <c r="W3586" s="24"/>
      <c r="X3586" s="24"/>
      <c r="Y3586" s="24"/>
      <c r="Z3586" s="24"/>
      <c r="AA3586" s="28"/>
      <c r="AB3586" s="28">
        <v>0.5</v>
      </c>
      <c r="AC3586" s="28"/>
      <c r="AD3586" s="28">
        <v>30</v>
      </c>
      <c r="AE3586" s="28">
        <v>30.000964140000001</v>
      </c>
      <c r="AF3586" t="s">
        <v>661</v>
      </c>
    </row>
    <row r="3587" spans="1:32" ht="18" customHeight="1">
      <c r="A3587" s="22">
        <v>46198</v>
      </c>
      <c r="B3587" s="24" t="s">
        <v>9</v>
      </c>
      <c r="C3587" s="24">
        <v>508</v>
      </c>
      <c r="D3587" s="25">
        <v>3421</v>
      </c>
      <c r="E3587" s="26">
        <v>-1112</v>
      </c>
      <c r="F3587" s="24">
        <v>10</v>
      </c>
      <c r="G3587" s="24">
        <v>9</v>
      </c>
      <c r="H3587" s="23" t="s">
        <v>3367</v>
      </c>
      <c r="I3587" s="23" t="s">
        <v>4803</v>
      </c>
      <c r="J3587" s="23" t="s">
        <v>1535</v>
      </c>
      <c r="K3587" s="23" t="s">
        <v>203</v>
      </c>
      <c r="L3587" s="27">
        <v>0.89159999999999995</v>
      </c>
      <c r="M3587" s="25">
        <v>-1933</v>
      </c>
      <c r="N3587" s="25">
        <v>-670</v>
      </c>
      <c r="O3587" s="24">
        <v>0</v>
      </c>
      <c r="P3587" s="24">
        <v>8</v>
      </c>
      <c r="Q3587" s="24">
        <v>1</v>
      </c>
      <c r="R3587" s="66">
        <v>534.22203196347039</v>
      </c>
      <c r="S3587" s="66">
        <v>6.4037044436870492</v>
      </c>
      <c r="T3587" s="66">
        <v>342.1</v>
      </c>
      <c r="U3587" s="66">
        <v>380.11111111111109</v>
      </c>
      <c r="V3587" s="66">
        <v>180.0526315789474</v>
      </c>
      <c r="W3587" s="24">
        <v>0</v>
      </c>
      <c r="X3587" s="24">
        <v>2</v>
      </c>
      <c r="Y3587" s="24">
        <v>0</v>
      </c>
      <c r="Z3587" s="24">
        <v>0</v>
      </c>
      <c r="AA3587" s="28">
        <v>0.5</v>
      </c>
      <c r="AB3587" s="28">
        <v>0.6</v>
      </c>
      <c r="AC3587" s="28">
        <v>0.3</v>
      </c>
      <c r="AD3587" s="28">
        <v>13</v>
      </c>
      <c r="AE3587" s="28">
        <v>13.00096413</v>
      </c>
      <c r="AF3587" t="s">
        <v>1225</v>
      </c>
    </row>
    <row r="3588" spans="1:32" ht="18" customHeight="1">
      <c r="A3588" s="22">
        <v>46198</v>
      </c>
      <c r="B3588" s="23" t="s">
        <v>9</v>
      </c>
      <c r="C3588" s="24">
        <v>510</v>
      </c>
      <c r="D3588" s="25">
        <v>9281</v>
      </c>
      <c r="E3588" s="26">
        <v>238</v>
      </c>
      <c r="F3588" s="24">
        <v>32</v>
      </c>
      <c r="G3588" s="24">
        <v>35</v>
      </c>
      <c r="H3588" s="23" t="s">
        <v>443</v>
      </c>
      <c r="I3588" s="23" t="s">
        <v>283</v>
      </c>
      <c r="J3588" s="23" t="s">
        <v>1081</v>
      </c>
      <c r="K3588" s="23" t="s">
        <v>370</v>
      </c>
      <c r="L3588" s="27">
        <v>1.0085</v>
      </c>
      <c r="M3588" s="25">
        <v>-960</v>
      </c>
      <c r="N3588" s="25">
        <v>-370</v>
      </c>
      <c r="O3588" s="24">
        <v>0</v>
      </c>
      <c r="P3588" s="24">
        <v>0</v>
      </c>
      <c r="Q3588" s="24">
        <v>1</v>
      </c>
      <c r="R3588" s="66">
        <v>1583.050695309257</v>
      </c>
      <c r="S3588" s="66">
        <v>5.8627307561915503</v>
      </c>
      <c r="T3588" s="66">
        <v>290.03125</v>
      </c>
      <c r="U3588" s="66">
        <v>265.17142857142858</v>
      </c>
      <c r="V3588" s="66">
        <v>138.52238805970151</v>
      </c>
      <c r="W3588" s="24">
        <v>0</v>
      </c>
      <c r="X3588" s="24">
        <v>5</v>
      </c>
      <c r="Y3588" s="24">
        <v>4</v>
      </c>
      <c r="Z3588" s="24">
        <v>2</v>
      </c>
      <c r="AA3588" s="28">
        <v>2.75</v>
      </c>
      <c r="AB3588" s="28">
        <v>1</v>
      </c>
      <c r="AC3588" s="28">
        <v>2.75</v>
      </c>
      <c r="AD3588" s="28">
        <v>27.5</v>
      </c>
      <c r="AE3588" s="28">
        <v>27.500964119999999</v>
      </c>
      <c r="AF3588" t="s">
        <v>3471</v>
      </c>
    </row>
    <row r="3589" spans="1:32" ht="18" customHeight="1">
      <c r="A3589" s="22">
        <v>46198</v>
      </c>
      <c r="B3589" s="23" t="s">
        <v>9</v>
      </c>
      <c r="C3589" s="24">
        <v>511</v>
      </c>
      <c r="D3589" s="25">
        <v>3545</v>
      </c>
      <c r="E3589" s="26">
        <v>143</v>
      </c>
      <c r="F3589" s="24">
        <v>16</v>
      </c>
      <c r="G3589" s="24">
        <v>7</v>
      </c>
      <c r="H3589" s="23" t="s">
        <v>730</v>
      </c>
      <c r="I3589" s="23" t="s">
        <v>4103</v>
      </c>
      <c r="J3589" s="23" t="s">
        <v>4804</v>
      </c>
      <c r="K3589" s="23" t="s">
        <v>154</v>
      </c>
      <c r="L3589" s="27">
        <v>1.0134000000000001</v>
      </c>
      <c r="M3589" s="25">
        <v>-869</v>
      </c>
      <c r="N3589" s="25">
        <v>-282</v>
      </c>
      <c r="O3589" s="24">
        <v>0</v>
      </c>
      <c r="P3589" s="24">
        <v>1</v>
      </c>
      <c r="Q3589" s="24">
        <v>1</v>
      </c>
      <c r="R3589" s="66">
        <v>574.28777501037769</v>
      </c>
      <c r="S3589" s="66">
        <v>6.1728634218897307</v>
      </c>
      <c r="T3589" s="66">
        <v>221.5625</v>
      </c>
      <c r="U3589" s="66">
        <v>506.42857142857139</v>
      </c>
      <c r="V3589" s="66">
        <v>154.13043478260869</v>
      </c>
      <c r="W3589" s="24">
        <v>7</v>
      </c>
      <c r="X3589" s="24">
        <v>0</v>
      </c>
      <c r="Y3589" s="24">
        <v>2</v>
      </c>
      <c r="Z3589" s="24">
        <v>0</v>
      </c>
      <c r="AA3589" s="28">
        <v>2.25</v>
      </c>
      <c r="AB3589" s="28">
        <v>0.6</v>
      </c>
      <c r="AC3589" s="28">
        <v>1.35</v>
      </c>
      <c r="AD3589" s="28">
        <v>13.5</v>
      </c>
      <c r="AE3589" s="28">
        <v>13.50096411</v>
      </c>
      <c r="AF3589" t="s">
        <v>1502</v>
      </c>
    </row>
    <row r="3590" spans="1:32" ht="18" customHeight="1">
      <c r="A3590" s="22">
        <v>46198</v>
      </c>
      <c r="B3590" s="23" t="s">
        <v>9</v>
      </c>
      <c r="C3590" s="24">
        <v>512</v>
      </c>
      <c r="D3590" s="25">
        <v>6488</v>
      </c>
      <c r="E3590" s="26">
        <v>1723</v>
      </c>
      <c r="F3590" s="24">
        <v>30</v>
      </c>
      <c r="G3590" s="24">
        <v>21</v>
      </c>
      <c r="H3590" s="23" t="s">
        <v>2980</v>
      </c>
      <c r="I3590" s="23" t="s">
        <v>2852</v>
      </c>
      <c r="J3590" s="23" t="s">
        <v>3543</v>
      </c>
      <c r="K3590" s="23" t="s">
        <v>154</v>
      </c>
      <c r="L3590" s="27">
        <v>1.0885</v>
      </c>
      <c r="M3590" s="25">
        <v>-350</v>
      </c>
      <c r="N3590" s="25">
        <v>-884</v>
      </c>
      <c r="O3590" s="24">
        <v>0</v>
      </c>
      <c r="P3590" s="24">
        <v>2</v>
      </c>
      <c r="Q3590" s="24">
        <v>1</v>
      </c>
      <c r="R3590" s="66">
        <v>1113.9358136156079</v>
      </c>
      <c r="S3590" s="66">
        <v>5.8243930401530744</v>
      </c>
      <c r="T3590" s="66">
        <v>216.26666666666671</v>
      </c>
      <c r="U3590" s="66">
        <v>308.95238095238102</v>
      </c>
      <c r="V3590" s="66">
        <v>127.21568627450981</v>
      </c>
      <c r="W3590" s="24">
        <v>7</v>
      </c>
      <c r="X3590" s="24">
        <v>4</v>
      </c>
      <c r="Y3590" s="24">
        <v>5</v>
      </c>
      <c r="Z3590" s="24">
        <v>4</v>
      </c>
      <c r="AA3590" s="28">
        <v>5</v>
      </c>
      <c r="AB3590" s="28">
        <v>0.8</v>
      </c>
      <c r="AC3590" s="28">
        <v>4</v>
      </c>
      <c r="AD3590" s="28">
        <v>40</v>
      </c>
      <c r="AE3590" s="28">
        <v>40.000964099999997</v>
      </c>
      <c r="AF3590" t="s">
        <v>208</v>
      </c>
    </row>
    <row r="3591" spans="1:32" ht="18" customHeight="1">
      <c r="A3591" s="22">
        <v>46198</v>
      </c>
      <c r="B3591" s="23" t="s">
        <v>9</v>
      </c>
      <c r="C3591" s="24">
        <v>513</v>
      </c>
      <c r="D3591" s="25">
        <v>2033</v>
      </c>
      <c r="E3591" s="26">
        <v>-634</v>
      </c>
      <c r="F3591" s="24">
        <v>6</v>
      </c>
      <c r="G3591" s="24">
        <v>4</v>
      </c>
      <c r="H3591" s="23" t="s">
        <v>526</v>
      </c>
      <c r="I3591" s="23" t="s">
        <v>528</v>
      </c>
      <c r="J3591" s="23" t="s">
        <v>527</v>
      </c>
      <c r="K3591" s="23" t="s">
        <v>154</v>
      </c>
      <c r="L3591" s="27">
        <v>0.89600000000000002</v>
      </c>
      <c r="M3591" s="25">
        <v>164</v>
      </c>
      <c r="N3591" s="25">
        <v>-351</v>
      </c>
      <c r="O3591" s="24">
        <v>0</v>
      </c>
      <c r="P3591" s="24">
        <v>3</v>
      </c>
      <c r="Q3591" s="24">
        <v>1</v>
      </c>
      <c r="R3591" s="66">
        <v>335.28855334163558</v>
      </c>
      <c r="S3591" s="66">
        <v>6.0634339578199539</v>
      </c>
      <c r="T3591" s="66">
        <v>338.83333333333331</v>
      </c>
      <c r="U3591" s="66">
        <v>508.25</v>
      </c>
      <c r="V3591" s="66">
        <v>203.3</v>
      </c>
      <c r="W3591" s="24">
        <v>0</v>
      </c>
      <c r="X3591" s="24">
        <v>0</v>
      </c>
      <c r="Y3591" s="24">
        <v>0</v>
      </c>
      <c r="Z3591" s="24">
        <v>0</v>
      </c>
      <c r="AA3591" s="28">
        <v>0</v>
      </c>
      <c r="AB3591" s="28">
        <v>0.5</v>
      </c>
      <c r="AC3591" s="28">
        <v>0</v>
      </c>
      <c r="AD3591" s="28">
        <v>10</v>
      </c>
      <c r="AE3591" s="28">
        <v>10.00096409</v>
      </c>
      <c r="AF3591" t="s">
        <v>584</v>
      </c>
    </row>
    <row r="3592" spans="1:32" ht="18" customHeight="1">
      <c r="A3592" s="22">
        <v>46198</v>
      </c>
      <c r="B3592" s="23" t="s">
        <v>9</v>
      </c>
      <c r="C3592" s="24">
        <v>515</v>
      </c>
      <c r="D3592" s="25">
        <v>3299</v>
      </c>
      <c r="E3592" s="26">
        <v>-247</v>
      </c>
      <c r="F3592" s="24">
        <v>12</v>
      </c>
      <c r="G3592" s="24">
        <v>7</v>
      </c>
      <c r="H3592" s="23" t="s">
        <v>2779</v>
      </c>
      <c r="I3592" s="23" t="s">
        <v>4805</v>
      </c>
      <c r="J3592" s="23" t="s">
        <v>4806</v>
      </c>
      <c r="K3592" s="23" t="s">
        <v>154</v>
      </c>
      <c r="L3592" s="27">
        <v>0.97499999999999998</v>
      </c>
      <c r="M3592" s="25">
        <v>-1249</v>
      </c>
      <c r="N3592" s="25">
        <v>-795</v>
      </c>
      <c r="O3592" s="24">
        <v>0</v>
      </c>
      <c r="P3592" s="24">
        <v>5</v>
      </c>
      <c r="Q3592" s="24">
        <v>1</v>
      </c>
      <c r="R3592" s="66">
        <v>567.78839767538398</v>
      </c>
      <c r="S3592" s="66">
        <v>5.8102631429360496</v>
      </c>
      <c r="T3592" s="66">
        <v>274.91666666666669</v>
      </c>
      <c r="U3592" s="66">
        <v>471.28571428571428</v>
      </c>
      <c r="V3592" s="66">
        <v>173.63157894736841</v>
      </c>
      <c r="W3592" s="24">
        <v>0</v>
      </c>
      <c r="X3592" s="24">
        <v>0</v>
      </c>
      <c r="Y3592" s="24">
        <v>0</v>
      </c>
      <c r="Z3592" s="24">
        <v>4</v>
      </c>
      <c r="AA3592" s="28">
        <v>1</v>
      </c>
      <c r="AB3592" s="28">
        <v>0.6</v>
      </c>
      <c r="AC3592" s="28">
        <v>0.6</v>
      </c>
      <c r="AD3592" s="28">
        <v>16</v>
      </c>
      <c r="AE3592" s="28">
        <v>16.000964079999999</v>
      </c>
      <c r="AF3592" t="s">
        <v>2062</v>
      </c>
    </row>
    <row r="3593" spans="1:32" ht="18" customHeight="1">
      <c r="A3593" s="22">
        <v>46198</v>
      </c>
      <c r="B3593" s="23" t="s">
        <v>9</v>
      </c>
      <c r="C3593" s="24">
        <v>516</v>
      </c>
      <c r="D3593" s="25">
        <v>5274</v>
      </c>
      <c r="E3593" s="26">
        <v>-603</v>
      </c>
      <c r="F3593" s="24">
        <v>20</v>
      </c>
      <c r="G3593" s="24">
        <v>7</v>
      </c>
      <c r="H3593" s="23" t="s">
        <v>4617</v>
      </c>
      <c r="I3593" s="23" t="s">
        <v>1606</v>
      </c>
      <c r="J3593" s="23" t="s">
        <v>4807</v>
      </c>
      <c r="K3593" s="23" t="s">
        <v>154</v>
      </c>
      <c r="L3593" s="27">
        <v>0.96189999999999998</v>
      </c>
      <c r="M3593" s="25">
        <v>-1095</v>
      </c>
      <c r="N3593" s="25">
        <v>229</v>
      </c>
      <c r="O3593" s="24">
        <v>0</v>
      </c>
      <c r="P3593" s="24">
        <v>6</v>
      </c>
      <c r="Q3593" s="24">
        <v>1</v>
      </c>
      <c r="R3593" s="66">
        <v>907.49579701120797</v>
      </c>
      <c r="S3593" s="66">
        <v>5.8115971637220314</v>
      </c>
      <c r="T3593" s="66">
        <v>263.7</v>
      </c>
      <c r="U3593" s="66">
        <v>753.42857142857144</v>
      </c>
      <c r="V3593" s="66">
        <v>195.33333333333329</v>
      </c>
      <c r="W3593" s="24">
        <v>3</v>
      </c>
      <c r="X3593" s="24">
        <v>0</v>
      </c>
      <c r="Y3593" s="24">
        <v>0</v>
      </c>
      <c r="Z3593" s="24">
        <v>4</v>
      </c>
      <c r="AA3593" s="28">
        <v>1.75</v>
      </c>
      <c r="AB3593" s="28">
        <v>0.8</v>
      </c>
      <c r="AC3593" s="28">
        <v>1.4</v>
      </c>
      <c r="AD3593" s="28">
        <v>24</v>
      </c>
      <c r="AE3593" s="28">
        <v>24.000964069999998</v>
      </c>
      <c r="AF3593" t="s">
        <v>909</v>
      </c>
    </row>
    <row r="3594" spans="1:32" ht="18" customHeight="1">
      <c r="A3594" s="22">
        <v>46198</v>
      </c>
      <c r="B3594" s="23" t="s">
        <v>9</v>
      </c>
      <c r="C3594" s="24">
        <v>517</v>
      </c>
      <c r="D3594" s="25">
        <v>4073</v>
      </c>
      <c r="E3594" s="26">
        <v>-71</v>
      </c>
      <c r="F3594" s="24">
        <v>16</v>
      </c>
      <c r="G3594" s="24">
        <v>11</v>
      </c>
      <c r="H3594" s="23" t="s">
        <v>992</v>
      </c>
      <c r="I3594" s="23" t="s">
        <v>4808</v>
      </c>
      <c r="J3594" s="23" t="s">
        <v>4809</v>
      </c>
      <c r="K3594" s="23" t="s">
        <v>154</v>
      </c>
      <c r="L3594" s="27">
        <v>0.99419999999999997</v>
      </c>
      <c r="M3594" s="25">
        <v>1614</v>
      </c>
      <c r="N3594" s="25">
        <v>164</v>
      </c>
      <c r="O3594" s="24">
        <v>0</v>
      </c>
      <c r="P3594" s="24">
        <v>7</v>
      </c>
      <c r="Q3594" s="24">
        <v>1</v>
      </c>
      <c r="R3594" s="66">
        <v>666.41448733914478</v>
      </c>
      <c r="S3594" s="66">
        <v>6.1118119089256986</v>
      </c>
      <c r="T3594" s="66">
        <v>254.5625</v>
      </c>
      <c r="U3594" s="66">
        <v>370.27272727272731</v>
      </c>
      <c r="V3594" s="66">
        <v>150.85185185185179</v>
      </c>
      <c r="W3594" s="24">
        <v>4</v>
      </c>
      <c r="X3594" s="24">
        <v>2</v>
      </c>
      <c r="Y3594" s="24">
        <v>3</v>
      </c>
      <c r="Z3594" s="24">
        <v>0</v>
      </c>
      <c r="AA3594" s="28">
        <v>2.25</v>
      </c>
      <c r="AB3594" s="28">
        <v>0.6</v>
      </c>
      <c r="AC3594" s="28">
        <v>1.35</v>
      </c>
      <c r="AD3594" s="28">
        <v>23.5</v>
      </c>
      <c r="AE3594" s="28">
        <v>23.500964060000001</v>
      </c>
      <c r="AF3594" t="s">
        <v>1154</v>
      </c>
    </row>
    <row r="3595" spans="1:32" ht="18" customHeight="1">
      <c r="A3595" s="22">
        <v>46198</v>
      </c>
      <c r="B3595" s="23" t="s">
        <v>9</v>
      </c>
      <c r="C3595" s="24">
        <v>518</v>
      </c>
      <c r="D3595" s="25">
        <v>4495</v>
      </c>
      <c r="E3595" s="26">
        <v>-591</v>
      </c>
      <c r="F3595" s="24">
        <v>14</v>
      </c>
      <c r="G3595" s="24">
        <v>13</v>
      </c>
      <c r="H3595" s="23" t="s">
        <v>2424</v>
      </c>
      <c r="I3595" s="23" t="s">
        <v>4810</v>
      </c>
      <c r="J3595" s="23" t="s">
        <v>2006</v>
      </c>
      <c r="K3595" s="23" t="s">
        <v>154</v>
      </c>
      <c r="L3595" s="27">
        <v>0.95620000000000005</v>
      </c>
      <c r="M3595" s="25">
        <v>-66</v>
      </c>
      <c r="N3595" s="25">
        <v>-654</v>
      </c>
      <c r="O3595" s="24">
        <v>0</v>
      </c>
      <c r="P3595" s="24">
        <v>8</v>
      </c>
      <c r="Q3595" s="24">
        <v>1</v>
      </c>
      <c r="R3595" s="66">
        <v>770.78943545039442</v>
      </c>
      <c r="S3595" s="66">
        <v>5.8316834575884426</v>
      </c>
      <c r="T3595" s="66">
        <v>321.07142857142861</v>
      </c>
      <c r="U3595" s="66">
        <v>345.76923076923077</v>
      </c>
      <c r="V3595" s="66">
        <v>166.4814814814815</v>
      </c>
      <c r="W3595" s="24">
        <v>0</v>
      </c>
      <c r="X3595" s="24">
        <v>3</v>
      </c>
      <c r="Y3595" s="24">
        <v>0</v>
      </c>
      <c r="Z3595" s="24">
        <v>3</v>
      </c>
      <c r="AA3595" s="28">
        <v>1.5</v>
      </c>
      <c r="AB3595" s="28">
        <v>0.6</v>
      </c>
      <c r="AC3595" s="28">
        <v>0.89999999999999991</v>
      </c>
      <c r="AD3595" s="28">
        <v>19</v>
      </c>
      <c r="AE3595" s="28">
        <v>19.00096405</v>
      </c>
      <c r="AF3595" t="s">
        <v>597</v>
      </c>
    </row>
    <row r="3596" spans="1:32" ht="18" customHeight="1">
      <c r="A3596" s="22">
        <v>46198</v>
      </c>
      <c r="B3596" s="23" t="s">
        <v>9</v>
      </c>
      <c r="C3596" s="24">
        <v>520</v>
      </c>
      <c r="D3596" s="25">
        <v>8920</v>
      </c>
      <c r="E3596" s="26">
        <v>-1842</v>
      </c>
      <c r="F3596" s="24">
        <v>25</v>
      </c>
      <c r="G3596" s="24">
        <v>27</v>
      </c>
      <c r="H3596" s="23" t="s">
        <v>3997</v>
      </c>
      <c r="I3596" s="23" t="s">
        <v>2522</v>
      </c>
      <c r="J3596" s="23" t="s">
        <v>2688</v>
      </c>
      <c r="K3596" s="23" t="s">
        <v>154</v>
      </c>
      <c r="L3596" s="27">
        <v>0.93120000000000003</v>
      </c>
      <c r="M3596" s="25">
        <v>-767</v>
      </c>
      <c r="N3596" s="25">
        <v>26</v>
      </c>
      <c r="O3596" s="24">
        <v>0</v>
      </c>
      <c r="P3596" s="24">
        <v>0</v>
      </c>
      <c r="Q3596" s="24">
        <v>1</v>
      </c>
      <c r="R3596" s="66">
        <v>1514.9550643420509</v>
      </c>
      <c r="S3596" s="66">
        <v>5.8879634188186181</v>
      </c>
      <c r="T3596" s="66">
        <v>356.8</v>
      </c>
      <c r="U3596" s="66">
        <v>330.37037037037038</v>
      </c>
      <c r="V3596" s="66">
        <v>171.53846153846149</v>
      </c>
      <c r="W3596" s="24">
        <v>0</v>
      </c>
      <c r="X3596" s="24">
        <v>3</v>
      </c>
      <c r="Y3596" s="24">
        <v>0</v>
      </c>
      <c r="Z3596" s="24">
        <v>2</v>
      </c>
      <c r="AA3596" s="28">
        <v>1.25</v>
      </c>
      <c r="AB3596" s="28">
        <v>1</v>
      </c>
      <c r="AC3596" s="28">
        <v>1.25</v>
      </c>
      <c r="AD3596" s="28">
        <v>22.5</v>
      </c>
      <c r="AE3596" s="28">
        <v>22.500964039999999</v>
      </c>
      <c r="AF3596" t="s">
        <v>629</v>
      </c>
    </row>
    <row r="3597" spans="1:32" ht="18" customHeight="1">
      <c r="A3597" s="22">
        <v>46198</v>
      </c>
      <c r="B3597" s="23" t="s">
        <v>9</v>
      </c>
      <c r="C3597" s="24">
        <v>521</v>
      </c>
      <c r="D3597" s="25">
        <v>4762</v>
      </c>
      <c r="E3597" s="26">
        <v>-498</v>
      </c>
      <c r="F3597" s="24">
        <v>17</v>
      </c>
      <c r="G3597" s="24">
        <v>11</v>
      </c>
      <c r="H3597" s="23" t="s">
        <v>642</v>
      </c>
      <c r="I3597" s="23" t="s">
        <v>493</v>
      </c>
      <c r="J3597" s="23" t="s">
        <v>4811</v>
      </c>
      <c r="K3597" s="23" t="s">
        <v>370</v>
      </c>
      <c r="L3597" s="27">
        <v>0.96509999999999996</v>
      </c>
      <c r="M3597" s="25">
        <v>-292</v>
      </c>
      <c r="N3597" s="25">
        <v>-1</v>
      </c>
      <c r="O3597" s="24">
        <v>0</v>
      </c>
      <c r="P3597" s="24">
        <v>1</v>
      </c>
      <c r="Q3597" s="24">
        <v>1</v>
      </c>
      <c r="R3597" s="66">
        <v>800.80095475300948</v>
      </c>
      <c r="S3597" s="66">
        <v>5.9465463567894226</v>
      </c>
      <c r="T3597" s="66">
        <v>280.11764705882348</v>
      </c>
      <c r="U3597" s="66">
        <v>432.90909090909088</v>
      </c>
      <c r="V3597" s="66">
        <v>170.07142857142861</v>
      </c>
      <c r="W3597" s="24">
        <v>0</v>
      </c>
      <c r="X3597" s="24">
        <v>0</v>
      </c>
      <c r="Y3597" s="24">
        <v>0</v>
      </c>
      <c r="Z3597" s="24">
        <v>1</v>
      </c>
      <c r="AA3597" s="28">
        <v>0.25</v>
      </c>
      <c r="AB3597" s="28">
        <v>0.6</v>
      </c>
      <c r="AC3597" s="28">
        <v>0.15</v>
      </c>
      <c r="AD3597" s="28">
        <v>11.5</v>
      </c>
      <c r="AE3597" s="28">
        <v>11.50096403</v>
      </c>
      <c r="AF3597" t="s">
        <v>736</v>
      </c>
    </row>
    <row r="3598" spans="1:32" ht="18" customHeight="1">
      <c r="A3598" s="22">
        <v>46198</v>
      </c>
      <c r="B3598" s="23" t="s">
        <v>9</v>
      </c>
      <c r="C3598" s="24">
        <v>522</v>
      </c>
      <c r="D3598" s="25">
        <v>6603</v>
      </c>
      <c r="E3598" s="26">
        <v>-1046</v>
      </c>
      <c r="F3598" s="24">
        <v>20</v>
      </c>
      <c r="G3598" s="24">
        <v>18</v>
      </c>
      <c r="H3598" s="23" t="s">
        <v>622</v>
      </c>
      <c r="I3598" s="23" t="s">
        <v>4508</v>
      </c>
      <c r="J3598" s="23" t="s">
        <v>4422</v>
      </c>
      <c r="K3598" s="23" t="s">
        <v>203</v>
      </c>
      <c r="L3598" s="27">
        <v>0.94720000000000004</v>
      </c>
      <c r="M3598" s="25">
        <v>-1344</v>
      </c>
      <c r="N3598" s="25">
        <v>-615</v>
      </c>
      <c r="O3598" s="24">
        <v>0</v>
      </c>
      <c r="P3598" s="24">
        <v>2</v>
      </c>
      <c r="Q3598" s="24">
        <v>1</v>
      </c>
      <c r="R3598" s="66">
        <v>1140.157067247821</v>
      </c>
      <c r="S3598" s="66">
        <v>5.7913073467489138</v>
      </c>
      <c r="T3598" s="66">
        <v>330.15</v>
      </c>
      <c r="U3598" s="66">
        <v>366.83333333333331</v>
      </c>
      <c r="V3598" s="66">
        <v>173.76315789473679</v>
      </c>
      <c r="W3598" s="24">
        <v>0</v>
      </c>
      <c r="X3598" s="24">
        <v>2</v>
      </c>
      <c r="Y3598" s="24">
        <v>0</v>
      </c>
      <c r="Z3598" s="24">
        <v>4</v>
      </c>
      <c r="AA3598" s="28">
        <v>1.5</v>
      </c>
      <c r="AB3598" s="28">
        <v>0.8</v>
      </c>
      <c r="AC3598" s="28">
        <v>1.2</v>
      </c>
      <c r="AD3598" s="28">
        <v>22</v>
      </c>
      <c r="AE3598" s="28">
        <v>22.000964020000001</v>
      </c>
      <c r="AF3598" t="s">
        <v>592</v>
      </c>
    </row>
    <row r="3599" spans="1:32" ht="18" customHeight="1">
      <c r="A3599" s="22">
        <v>46198</v>
      </c>
      <c r="B3599" s="23" t="s">
        <v>9</v>
      </c>
      <c r="C3599" s="24">
        <v>523</v>
      </c>
      <c r="D3599" s="25">
        <v>1324</v>
      </c>
      <c r="E3599" s="26">
        <v>-463</v>
      </c>
      <c r="F3599" s="24">
        <v>5</v>
      </c>
      <c r="G3599" s="24">
        <v>1</v>
      </c>
      <c r="H3599" s="23" t="s">
        <v>2243</v>
      </c>
      <c r="I3599" s="23" t="s">
        <v>544</v>
      </c>
      <c r="J3599" s="23" t="s">
        <v>4812</v>
      </c>
      <c r="K3599" s="23" t="s">
        <v>203</v>
      </c>
      <c r="L3599" s="27">
        <v>0.88339999999999996</v>
      </c>
      <c r="M3599" s="25">
        <v>504</v>
      </c>
      <c r="N3599" s="25">
        <v>-623</v>
      </c>
      <c r="O3599" s="24">
        <v>0</v>
      </c>
      <c r="P3599" s="24">
        <v>3</v>
      </c>
      <c r="Q3599" s="24">
        <v>1</v>
      </c>
      <c r="R3599" s="66">
        <v>198.58099833956001</v>
      </c>
      <c r="S3599" s="66">
        <v>6.6673045813580316</v>
      </c>
      <c r="T3599" s="66">
        <v>264.8</v>
      </c>
      <c r="U3599" s="66">
        <v>1324</v>
      </c>
      <c r="V3599" s="66">
        <v>220.66666666666671</v>
      </c>
      <c r="W3599" s="24">
        <v>3</v>
      </c>
      <c r="X3599" s="24">
        <v>0</v>
      </c>
      <c r="Y3599" s="24">
        <v>0</v>
      </c>
      <c r="Z3599" s="24">
        <v>0</v>
      </c>
      <c r="AA3599" s="28">
        <v>0.75</v>
      </c>
      <c r="AB3599" s="28">
        <v>0.5</v>
      </c>
      <c r="AC3599" s="28">
        <v>0.375</v>
      </c>
      <c r="AD3599" s="28">
        <v>13.8</v>
      </c>
      <c r="AE3599" s="28">
        <v>13.80096401</v>
      </c>
      <c r="AF3599" t="s">
        <v>620</v>
      </c>
    </row>
    <row r="3600" spans="1:32" ht="18" customHeight="1">
      <c r="A3600" s="22">
        <v>46198</v>
      </c>
      <c r="B3600" s="23" t="s">
        <v>9</v>
      </c>
      <c r="C3600" s="24">
        <v>525</v>
      </c>
      <c r="D3600" s="25">
        <v>8671</v>
      </c>
      <c r="E3600" s="26">
        <v>2644</v>
      </c>
      <c r="F3600" s="24">
        <v>44</v>
      </c>
      <c r="G3600" s="24">
        <v>24</v>
      </c>
      <c r="H3600" s="23" t="s">
        <v>2427</v>
      </c>
      <c r="I3600" s="23" t="s">
        <v>474</v>
      </c>
      <c r="J3600" s="23" t="s">
        <v>4813</v>
      </c>
      <c r="K3600" s="23" t="s">
        <v>154</v>
      </c>
      <c r="L3600" s="27">
        <v>1.1015999999999999</v>
      </c>
      <c r="M3600" s="25">
        <v>-10</v>
      </c>
      <c r="N3600" s="25">
        <v>1361</v>
      </c>
      <c r="O3600" s="24">
        <v>0</v>
      </c>
      <c r="P3600" s="24">
        <v>5</v>
      </c>
      <c r="Q3600" s="24">
        <v>1</v>
      </c>
      <c r="R3600" s="66">
        <v>1463.007523868825</v>
      </c>
      <c r="S3600" s="66">
        <v>5.9268321307535894</v>
      </c>
      <c r="T3600" s="66">
        <v>197.06818181818181</v>
      </c>
      <c r="U3600" s="66">
        <v>361.29166666666669</v>
      </c>
      <c r="V3600" s="66">
        <v>127.5147058823529</v>
      </c>
      <c r="W3600" s="24">
        <v>7</v>
      </c>
      <c r="X3600" s="24">
        <v>2</v>
      </c>
      <c r="Y3600" s="24">
        <v>5</v>
      </c>
      <c r="Z3600" s="24">
        <v>2</v>
      </c>
      <c r="AA3600" s="28">
        <v>4</v>
      </c>
      <c r="AB3600" s="28">
        <v>1</v>
      </c>
      <c r="AC3600" s="28">
        <v>4</v>
      </c>
      <c r="AD3600" s="28">
        <v>40</v>
      </c>
      <c r="AE3600" s="28">
        <v>40.000964000000003</v>
      </c>
      <c r="AF3600" t="s">
        <v>208</v>
      </c>
    </row>
    <row r="3601" spans="1:32" ht="18" customHeight="1">
      <c r="A3601" s="22">
        <v>46198</v>
      </c>
      <c r="B3601" s="23" t="s">
        <v>9</v>
      </c>
      <c r="C3601" s="24">
        <v>526</v>
      </c>
      <c r="D3601" s="25">
        <v>1935</v>
      </c>
      <c r="E3601" s="26">
        <v>-1442</v>
      </c>
      <c r="F3601" s="24">
        <v>3</v>
      </c>
      <c r="G3601" s="24">
        <v>2</v>
      </c>
      <c r="H3601" s="23" t="s">
        <v>4490</v>
      </c>
      <c r="I3601" s="23" t="s">
        <v>4814</v>
      </c>
      <c r="J3601" s="23" t="s">
        <v>4815</v>
      </c>
      <c r="K3601" s="23" t="s">
        <v>154</v>
      </c>
      <c r="L3601" s="27">
        <v>0.75160000000000005</v>
      </c>
      <c r="M3601" s="25">
        <v>2568</v>
      </c>
      <c r="N3601" s="25">
        <v>-762</v>
      </c>
      <c r="O3601" s="24">
        <v>0</v>
      </c>
      <c r="P3601" s="24">
        <v>6</v>
      </c>
      <c r="Q3601" s="24">
        <v>1</v>
      </c>
      <c r="R3601" s="66">
        <v>317.31522415940219</v>
      </c>
      <c r="S3601" s="66">
        <v>6.0980370706321976</v>
      </c>
      <c r="T3601" s="66">
        <v>645</v>
      </c>
      <c r="U3601" s="66">
        <v>967.5</v>
      </c>
      <c r="V3601" s="66">
        <v>387</v>
      </c>
      <c r="W3601" s="24">
        <v>0</v>
      </c>
      <c r="X3601" s="24">
        <v>0</v>
      </c>
      <c r="Y3601" s="24">
        <v>0</v>
      </c>
      <c r="Z3601" s="24">
        <v>0</v>
      </c>
      <c r="AA3601" s="28">
        <v>0</v>
      </c>
      <c r="AB3601" s="28">
        <v>0.5</v>
      </c>
      <c r="AC3601" s="28">
        <v>0</v>
      </c>
      <c r="AD3601" s="28">
        <v>10</v>
      </c>
      <c r="AE3601" s="28">
        <v>10.000963990000001</v>
      </c>
      <c r="AF3601" t="s">
        <v>584</v>
      </c>
    </row>
    <row r="3602" spans="1:32" ht="18" customHeight="1">
      <c r="A3602" s="22">
        <v>46198</v>
      </c>
      <c r="B3602" s="23" t="s">
        <v>9</v>
      </c>
      <c r="C3602" s="24">
        <v>527</v>
      </c>
      <c r="D3602" s="25">
        <v>3181</v>
      </c>
      <c r="E3602" s="26">
        <v>-709</v>
      </c>
      <c r="F3602" s="24">
        <v>9</v>
      </c>
      <c r="G3602" s="24">
        <v>12</v>
      </c>
      <c r="H3602" s="23" t="s">
        <v>2869</v>
      </c>
      <c r="I3602" s="23" t="s">
        <v>3871</v>
      </c>
      <c r="J3602" s="23" t="s">
        <v>887</v>
      </c>
      <c r="K3602" s="23" t="s">
        <v>154</v>
      </c>
      <c r="L3602" s="27">
        <v>0.92569999999999997</v>
      </c>
      <c r="M3602" s="25">
        <v>680</v>
      </c>
      <c r="N3602" s="25">
        <v>-181</v>
      </c>
      <c r="O3602" s="24">
        <v>0</v>
      </c>
      <c r="P3602" s="24">
        <v>7</v>
      </c>
      <c r="Q3602" s="24">
        <v>1</v>
      </c>
      <c r="R3602" s="66">
        <v>502.7439809049398</v>
      </c>
      <c r="S3602" s="66">
        <v>6.3272761501275383</v>
      </c>
      <c r="T3602" s="66">
        <v>353.44444444444451</v>
      </c>
      <c r="U3602" s="66">
        <v>265.08333333333331</v>
      </c>
      <c r="V3602" s="66">
        <v>151.47619047619051</v>
      </c>
      <c r="W3602" s="24">
        <v>0</v>
      </c>
      <c r="X3602" s="24">
        <v>5</v>
      </c>
      <c r="Y3602" s="24">
        <v>3</v>
      </c>
      <c r="Z3602" s="24">
        <v>0</v>
      </c>
      <c r="AA3602" s="28">
        <v>2</v>
      </c>
      <c r="AB3602" s="28">
        <v>0.6</v>
      </c>
      <c r="AC3602" s="28">
        <v>1.2</v>
      </c>
      <c r="AD3602" s="28">
        <v>22</v>
      </c>
      <c r="AE3602" s="28">
        <v>22.000963980000002</v>
      </c>
      <c r="AF3602" t="s">
        <v>592</v>
      </c>
    </row>
    <row r="3603" spans="1:32" ht="18" customHeight="1">
      <c r="A3603" s="22">
        <v>46198</v>
      </c>
      <c r="B3603" s="23" t="s">
        <v>9</v>
      </c>
      <c r="C3603" s="24">
        <v>528</v>
      </c>
      <c r="D3603" s="25">
        <v>5967</v>
      </c>
      <c r="E3603" s="26">
        <v>-802</v>
      </c>
      <c r="F3603" s="24">
        <v>22</v>
      </c>
      <c r="G3603" s="24">
        <v>13</v>
      </c>
      <c r="H3603" s="23" t="s">
        <v>4816</v>
      </c>
      <c r="I3603" s="23" t="s">
        <v>4275</v>
      </c>
      <c r="J3603" s="23" t="s">
        <v>1164</v>
      </c>
      <c r="K3603" s="23" t="s">
        <v>154</v>
      </c>
      <c r="L3603" s="27">
        <v>0.95520000000000005</v>
      </c>
      <c r="M3603" s="25">
        <v>-674</v>
      </c>
      <c r="N3603" s="25">
        <v>-1308</v>
      </c>
      <c r="O3603" s="24">
        <v>0</v>
      </c>
      <c r="P3603" s="24">
        <v>8</v>
      </c>
      <c r="Q3603" s="24">
        <v>1</v>
      </c>
      <c r="R3603" s="66">
        <v>969.64648194271479</v>
      </c>
      <c r="S3603" s="66">
        <v>6.1537891500879196</v>
      </c>
      <c r="T3603" s="66">
        <v>271.22727272727269</v>
      </c>
      <c r="U3603" s="66">
        <v>459</v>
      </c>
      <c r="V3603" s="66">
        <v>170.48571428571429</v>
      </c>
      <c r="W3603" s="24">
        <v>2</v>
      </c>
      <c r="X3603" s="24">
        <v>0</v>
      </c>
      <c r="Y3603" s="24">
        <v>0</v>
      </c>
      <c r="Z3603" s="24">
        <v>0</v>
      </c>
      <c r="AA3603" s="28">
        <v>0.5</v>
      </c>
      <c r="AB3603" s="28">
        <v>0.8</v>
      </c>
      <c r="AC3603" s="28">
        <v>0.4</v>
      </c>
      <c r="AD3603" s="28">
        <v>14</v>
      </c>
      <c r="AE3603" s="28">
        <v>14.000963970000001</v>
      </c>
      <c r="AF3603" t="s">
        <v>658</v>
      </c>
    </row>
    <row r="3604" spans="1:32" ht="18" customHeight="1">
      <c r="A3604" s="22">
        <v>46198</v>
      </c>
      <c r="B3604" s="23" t="s">
        <v>9</v>
      </c>
      <c r="C3604" s="24">
        <v>530</v>
      </c>
      <c r="D3604" s="25">
        <v>2626</v>
      </c>
      <c r="E3604" s="26">
        <v>41</v>
      </c>
      <c r="F3604" s="24">
        <v>11</v>
      </c>
      <c r="G3604" s="24">
        <v>4</v>
      </c>
      <c r="H3604" s="23" t="s">
        <v>2884</v>
      </c>
      <c r="I3604" s="23" t="s">
        <v>1481</v>
      </c>
      <c r="J3604" s="23" t="s">
        <v>4817</v>
      </c>
      <c r="K3604" s="23" t="s">
        <v>154</v>
      </c>
      <c r="L3604" s="27">
        <v>1.0052000000000001</v>
      </c>
      <c r="M3604" s="25">
        <v>142</v>
      </c>
      <c r="N3604" s="25">
        <v>-517</v>
      </c>
      <c r="O3604" s="24">
        <v>0</v>
      </c>
      <c r="P3604" s="24">
        <v>0</v>
      </c>
      <c r="Q3604" s="24">
        <v>1</v>
      </c>
      <c r="R3604" s="66">
        <v>457.083800332088</v>
      </c>
      <c r="S3604" s="66">
        <v>5.7451171931538934</v>
      </c>
      <c r="T3604" s="66">
        <v>238.72727272727269</v>
      </c>
      <c r="U3604" s="66">
        <v>656.5</v>
      </c>
      <c r="V3604" s="66">
        <v>175.06666666666669</v>
      </c>
      <c r="W3604" s="24">
        <v>5</v>
      </c>
      <c r="X3604" s="24">
        <v>0</v>
      </c>
      <c r="Y3604" s="24">
        <v>0</v>
      </c>
      <c r="Z3604" s="24">
        <v>5</v>
      </c>
      <c r="AA3604" s="28">
        <v>2.5</v>
      </c>
      <c r="AB3604" s="28">
        <v>0.5</v>
      </c>
      <c r="AC3604" s="28">
        <v>1.25</v>
      </c>
      <c r="AD3604" s="28">
        <v>12.5</v>
      </c>
      <c r="AE3604" s="28">
        <v>12.50096396</v>
      </c>
      <c r="AF3604" t="s">
        <v>481</v>
      </c>
    </row>
    <row r="3605" spans="1:32" ht="18" customHeight="1">
      <c r="A3605" s="22">
        <v>46198</v>
      </c>
      <c r="B3605" s="23" t="s">
        <v>9</v>
      </c>
      <c r="C3605" s="24">
        <v>531</v>
      </c>
      <c r="D3605" s="25">
        <v>3618</v>
      </c>
      <c r="E3605" s="26">
        <v>-229</v>
      </c>
      <c r="F3605" s="24">
        <v>13</v>
      </c>
      <c r="G3605" s="24">
        <v>9</v>
      </c>
      <c r="H3605" s="23" t="s">
        <v>2637</v>
      </c>
      <c r="I3605" s="23" t="s">
        <v>4818</v>
      </c>
      <c r="J3605" s="23" t="s">
        <v>2937</v>
      </c>
      <c r="K3605" s="23" t="s">
        <v>154</v>
      </c>
      <c r="L3605" s="27">
        <v>0.97889999999999999</v>
      </c>
      <c r="M3605" s="25">
        <v>-902</v>
      </c>
      <c r="N3605" s="25">
        <v>1151</v>
      </c>
      <c r="O3605" s="24">
        <v>0</v>
      </c>
      <c r="P3605" s="24">
        <v>1</v>
      </c>
      <c r="Q3605" s="24">
        <v>1</v>
      </c>
      <c r="R3605" s="66">
        <v>616.85974470734743</v>
      </c>
      <c r="S3605" s="66">
        <v>5.8651906386215282</v>
      </c>
      <c r="T3605" s="66">
        <v>278.30769230769232</v>
      </c>
      <c r="U3605" s="66">
        <v>402</v>
      </c>
      <c r="V3605" s="66">
        <v>164.4545454545455</v>
      </c>
      <c r="W3605" s="24">
        <v>0</v>
      </c>
      <c r="X3605" s="24">
        <v>1</v>
      </c>
      <c r="Y3605" s="24">
        <v>1</v>
      </c>
      <c r="Z3605" s="24">
        <v>2</v>
      </c>
      <c r="AA3605" s="28">
        <v>1</v>
      </c>
      <c r="AB3605" s="28">
        <v>0.6</v>
      </c>
      <c r="AC3605" s="28">
        <v>0.6</v>
      </c>
      <c r="AD3605" s="28">
        <v>16</v>
      </c>
      <c r="AE3605" s="28">
        <v>16.000963949999999</v>
      </c>
      <c r="AF3605" t="s">
        <v>2062</v>
      </c>
    </row>
    <row r="3606" spans="1:32" ht="18" customHeight="1">
      <c r="A3606" s="22">
        <v>46198</v>
      </c>
      <c r="B3606" s="23" t="s">
        <v>9</v>
      </c>
      <c r="C3606" s="24">
        <v>532</v>
      </c>
      <c r="D3606" s="25">
        <v>5676</v>
      </c>
      <c r="E3606" s="26">
        <v>-561</v>
      </c>
      <c r="F3606" s="24">
        <v>19</v>
      </c>
      <c r="G3606" s="24">
        <v>13</v>
      </c>
      <c r="H3606" s="23" t="s">
        <v>1049</v>
      </c>
      <c r="I3606" s="23" t="s">
        <v>4632</v>
      </c>
      <c r="J3606" s="23" t="s">
        <v>1504</v>
      </c>
      <c r="K3606" s="23" t="s">
        <v>154</v>
      </c>
      <c r="L3606" s="27">
        <v>0.96709999999999996</v>
      </c>
      <c r="M3606" s="25">
        <v>-951</v>
      </c>
      <c r="N3606" s="25">
        <v>-88</v>
      </c>
      <c r="O3606" s="24">
        <v>0</v>
      </c>
      <c r="P3606" s="24">
        <v>2</v>
      </c>
      <c r="Q3606" s="24">
        <v>1</v>
      </c>
      <c r="R3606" s="66">
        <v>997.79965753424653</v>
      </c>
      <c r="S3606" s="66">
        <v>5.6885166848287758</v>
      </c>
      <c r="T3606" s="66">
        <v>298.73684210526318</v>
      </c>
      <c r="U3606" s="66">
        <v>436.61538461538458</v>
      </c>
      <c r="V3606" s="66">
        <v>177.375</v>
      </c>
      <c r="W3606" s="24">
        <v>0</v>
      </c>
      <c r="X3606" s="24">
        <v>0</v>
      </c>
      <c r="Y3606" s="24">
        <v>0</v>
      </c>
      <c r="Z3606" s="24">
        <v>6</v>
      </c>
      <c r="AA3606" s="28">
        <v>1.5</v>
      </c>
      <c r="AB3606" s="28">
        <v>0.8</v>
      </c>
      <c r="AC3606" s="28">
        <v>1.2</v>
      </c>
      <c r="AD3606" s="28">
        <v>22</v>
      </c>
      <c r="AE3606" s="28">
        <v>22.000963939999998</v>
      </c>
      <c r="AF3606" t="s">
        <v>592</v>
      </c>
    </row>
    <row r="3607" spans="1:32" ht="18" customHeight="1">
      <c r="A3607" s="22">
        <v>46198</v>
      </c>
      <c r="B3607" s="23" t="s">
        <v>9</v>
      </c>
      <c r="C3607" s="24">
        <v>533</v>
      </c>
      <c r="D3607" s="25">
        <v>3926</v>
      </c>
      <c r="E3607" s="26">
        <v>-1323</v>
      </c>
      <c r="F3607" s="24">
        <v>9</v>
      </c>
      <c r="G3607" s="24">
        <v>10</v>
      </c>
      <c r="H3607" s="23" t="s">
        <v>4162</v>
      </c>
      <c r="I3607" s="23" t="s">
        <v>4819</v>
      </c>
      <c r="J3607" s="23" t="s">
        <v>4820</v>
      </c>
      <c r="K3607" s="23" t="s">
        <v>154</v>
      </c>
      <c r="L3607" s="27">
        <v>0.88770000000000004</v>
      </c>
      <c r="M3607" s="25">
        <v>-1137</v>
      </c>
      <c r="N3607" s="25">
        <v>1103</v>
      </c>
      <c r="O3607" s="24">
        <v>0</v>
      </c>
      <c r="P3607" s="24">
        <v>3</v>
      </c>
      <c r="Q3607" s="24">
        <v>1</v>
      </c>
      <c r="R3607" s="66">
        <v>685.45449356579491</v>
      </c>
      <c r="S3607" s="66">
        <v>5.7275866404735361</v>
      </c>
      <c r="T3607" s="66">
        <v>436.22222222222217</v>
      </c>
      <c r="U3607" s="66">
        <v>392.6</v>
      </c>
      <c r="V3607" s="66">
        <v>206.63157894736841</v>
      </c>
      <c r="W3607" s="24">
        <v>0</v>
      </c>
      <c r="X3607" s="24">
        <v>2</v>
      </c>
      <c r="Y3607" s="24">
        <v>0</v>
      </c>
      <c r="Z3607" s="24">
        <v>5</v>
      </c>
      <c r="AA3607" s="28">
        <v>1.75</v>
      </c>
      <c r="AB3607" s="28">
        <v>0.6</v>
      </c>
      <c r="AC3607" s="28">
        <v>1.05</v>
      </c>
      <c r="AD3607" s="28">
        <v>20.5</v>
      </c>
      <c r="AE3607" s="28">
        <v>20.500963930000001</v>
      </c>
      <c r="AF3607" t="s">
        <v>631</v>
      </c>
    </row>
    <row r="3608" spans="1:32" ht="18" customHeight="1">
      <c r="A3608" s="22">
        <v>46198</v>
      </c>
      <c r="B3608" s="23" t="s">
        <v>9</v>
      </c>
      <c r="C3608" s="24">
        <v>535</v>
      </c>
      <c r="D3608" s="25">
        <v>3501</v>
      </c>
      <c r="E3608" s="26">
        <v>-777</v>
      </c>
      <c r="F3608" s="24">
        <v>10</v>
      </c>
      <c r="G3608" s="24">
        <v>8</v>
      </c>
      <c r="H3608" s="23" t="s">
        <v>2341</v>
      </c>
      <c r="I3608" s="23" t="s">
        <v>4821</v>
      </c>
      <c r="J3608" s="23" t="s">
        <v>4822</v>
      </c>
      <c r="K3608" s="23" t="s">
        <v>370</v>
      </c>
      <c r="L3608" s="27">
        <v>0.92600000000000005</v>
      </c>
      <c r="M3608" s="25">
        <v>-1024</v>
      </c>
      <c r="N3608" s="25">
        <v>-231</v>
      </c>
      <c r="O3608" s="24">
        <v>0</v>
      </c>
      <c r="P3608" s="24">
        <v>5</v>
      </c>
      <c r="Q3608" s="24">
        <v>1</v>
      </c>
      <c r="R3608" s="66">
        <v>613.38138231631387</v>
      </c>
      <c r="S3608" s="66">
        <v>5.7077050281167052</v>
      </c>
      <c r="T3608" s="66">
        <v>350.1</v>
      </c>
      <c r="U3608" s="66">
        <v>437.625</v>
      </c>
      <c r="V3608" s="66">
        <v>194.5</v>
      </c>
      <c r="W3608" s="24">
        <v>0</v>
      </c>
      <c r="X3608" s="24">
        <v>0</v>
      </c>
      <c r="Y3608" s="24">
        <v>0</v>
      </c>
      <c r="Z3608" s="24">
        <v>5</v>
      </c>
      <c r="AA3608" s="28">
        <v>1.25</v>
      </c>
      <c r="AB3608" s="28">
        <v>0.6</v>
      </c>
      <c r="AC3608" s="28">
        <v>0.75</v>
      </c>
      <c r="AD3608" s="28">
        <v>17.5</v>
      </c>
      <c r="AE3608" s="28">
        <v>17.50096392</v>
      </c>
      <c r="AF3608" t="s">
        <v>641</v>
      </c>
    </row>
    <row r="3609" spans="1:32" ht="18" customHeight="1">
      <c r="A3609" s="22">
        <v>46198</v>
      </c>
      <c r="B3609" s="23" t="s">
        <v>9</v>
      </c>
      <c r="C3609" s="24">
        <v>536</v>
      </c>
      <c r="D3609" s="25">
        <v>5293</v>
      </c>
      <c r="E3609" s="26">
        <v>-2159</v>
      </c>
      <c r="F3609" s="24">
        <v>14</v>
      </c>
      <c r="G3609" s="24">
        <v>10</v>
      </c>
      <c r="H3609" s="23" t="s">
        <v>2838</v>
      </c>
      <c r="I3609" s="23" t="s">
        <v>4823</v>
      </c>
      <c r="J3609" s="23" t="s">
        <v>3702</v>
      </c>
      <c r="K3609" s="23" t="s">
        <v>203</v>
      </c>
      <c r="L3609" s="27">
        <v>0.86399999999999999</v>
      </c>
      <c r="M3609" s="25">
        <v>-1541</v>
      </c>
      <c r="N3609" s="25">
        <v>-825</v>
      </c>
      <c r="O3609" s="24">
        <v>0</v>
      </c>
      <c r="P3609" s="24">
        <v>6</v>
      </c>
      <c r="Q3609" s="24">
        <v>1</v>
      </c>
      <c r="R3609" s="66">
        <v>863.0008302200082</v>
      </c>
      <c r="S3609" s="66">
        <v>6.133250183143665</v>
      </c>
      <c r="T3609" s="66">
        <v>378.07142857142861</v>
      </c>
      <c r="U3609" s="66">
        <v>529.29999999999995</v>
      </c>
      <c r="V3609" s="66">
        <v>220.54166666666671</v>
      </c>
      <c r="W3609" s="24">
        <v>0</v>
      </c>
      <c r="X3609" s="24">
        <v>0</v>
      </c>
      <c r="Y3609" s="24">
        <v>0</v>
      </c>
      <c r="Z3609" s="24">
        <v>0</v>
      </c>
      <c r="AA3609" s="28">
        <v>0</v>
      </c>
      <c r="AB3609" s="28">
        <v>0.8</v>
      </c>
      <c r="AC3609" s="28">
        <v>0</v>
      </c>
      <c r="AD3609" s="28">
        <v>10</v>
      </c>
      <c r="AE3609" s="28">
        <v>10.000963909999999</v>
      </c>
      <c r="AF3609" t="s">
        <v>584</v>
      </c>
    </row>
    <row r="3610" spans="1:32" ht="18" customHeight="1">
      <c r="A3610" s="22">
        <v>46198</v>
      </c>
      <c r="B3610" s="23" t="s">
        <v>16</v>
      </c>
      <c r="C3610" s="24">
        <v>551</v>
      </c>
      <c r="D3610" s="25">
        <v>5750</v>
      </c>
      <c r="E3610" s="26">
        <v>318</v>
      </c>
      <c r="F3610" s="24">
        <v>25</v>
      </c>
      <c r="G3610" s="24">
        <v>9</v>
      </c>
      <c r="H3610" s="23" t="s">
        <v>2186</v>
      </c>
      <c r="I3610" s="23" t="s">
        <v>1931</v>
      </c>
      <c r="J3610" s="23" t="s">
        <v>4824</v>
      </c>
      <c r="K3610" s="23" t="s">
        <v>154</v>
      </c>
      <c r="L3610" s="27">
        <v>1.0184</v>
      </c>
      <c r="M3610" s="25">
        <v>-546</v>
      </c>
      <c r="N3610" s="25">
        <v>-629</v>
      </c>
      <c r="O3610" s="24">
        <v>0</v>
      </c>
      <c r="P3610" s="24">
        <v>1</v>
      </c>
      <c r="Q3610" s="24">
        <v>1</v>
      </c>
      <c r="R3610" s="66">
        <v>961.5626816106269</v>
      </c>
      <c r="S3610" s="66">
        <v>5.9798493743212804</v>
      </c>
      <c r="T3610" s="66">
        <v>230</v>
      </c>
      <c r="U3610" s="66">
        <v>638.88888888888891</v>
      </c>
      <c r="V3610" s="66">
        <v>169.11764705882351</v>
      </c>
      <c r="W3610" s="24">
        <v>7</v>
      </c>
      <c r="X3610" s="24">
        <v>0</v>
      </c>
      <c r="Y3610" s="24">
        <v>1</v>
      </c>
      <c r="Z3610" s="24">
        <v>5</v>
      </c>
      <c r="AA3610" s="28">
        <v>3.25</v>
      </c>
      <c r="AB3610" s="28">
        <v>0.8</v>
      </c>
      <c r="AC3610" s="28">
        <v>2.6</v>
      </c>
      <c r="AD3610" s="28">
        <v>26</v>
      </c>
      <c r="AE3610" s="28">
        <v>26.000963899999999</v>
      </c>
      <c r="AF3610" t="s">
        <v>616</v>
      </c>
    </row>
    <row r="3611" spans="1:32" ht="18" customHeight="1">
      <c r="A3611" s="22">
        <v>46198</v>
      </c>
      <c r="B3611" s="23" t="s">
        <v>16</v>
      </c>
      <c r="C3611" s="24">
        <v>552</v>
      </c>
      <c r="D3611" s="25">
        <v>2193</v>
      </c>
      <c r="E3611" s="26">
        <v>-187</v>
      </c>
      <c r="F3611" s="24">
        <v>9</v>
      </c>
      <c r="G3611" s="24">
        <v>1</v>
      </c>
      <c r="H3611" s="23" t="s">
        <v>4512</v>
      </c>
      <c r="I3611" s="23" t="s">
        <v>4068</v>
      </c>
      <c r="J3611" s="23" t="s">
        <v>4825</v>
      </c>
      <c r="K3611" s="23" t="s">
        <v>154</v>
      </c>
      <c r="L3611" s="27">
        <v>0.97160000000000002</v>
      </c>
      <c r="M3611" s="25">
        <v>-263</v>
      </c>
      <c r="N3611" s="25">
        <v>540</v>
      </c>
      <c r="O3611" s="24">
        <v>0</v>
      </c>
      <c r="P3611" s="24">
        <v>2</v>
      </c>
      <c r="Q3611" s="24">
        <v>1</v>
      </c>
      <c r="R3611" s="66">
        <v>374.2322540473225</v>
      </c>
      <c r="S3611" s="66">
        <v>5.8599973045687568</v>
      </c>
      <c r="T3611" s="66">
        <v>243.66666666666671</v>
      </c>
      <c r="U3611" s="66">
        <v>2193</v>
      </c>
      <c r="V3611" s="66">
        <v>219.3</v>
      </c>
      <c r="W3611" s="24">
        <v>7</v>
      </c>
      <c r="X3611" s="24">
        <v>0</v>
      </c>
      <c r="Y3611" s="24">
        <v>0</v>
      </c>
      <c r="Z3611" s="24">
        <v>6</v>
      </c>
      <c r="AA3611" s="28">
        <v>3.25</v>
      </c>
      <c r="AB3611" s="28">
        <v>0.5</v>
      </c>
      <c r="AC3611" s="28">
        <v>1.625</v>
      </c>
      <c r="AD3611" s="28">
        <v>26.2</v>
      </c>
      <c r="AE3611" s="28">
        <v>26.200963890000001</v>
      </c>
      <c r="AF3611" t="s">
        <v>4732</v>
      </c>
    </row>
    <row r="3612" spans="1:32" ht="18" customHeight="1">
      <c r="A3612" s="22">
        <v>46198</v>
      </c>
      <c r="B3612" s="23" t="s">
        <v>16</v>
      </c>
      <c r="C3612" s="24">
        <v>553</v>
      </c>
      <c r="D3612" s="25">
        <v>731</v>
      </c>
      <c r="E3612" s="26">
        <v>-729</v>
      </c>
      <c r="F3612" s="24">
        <v>1</v>
      </c>
      <c r="G3612" s="24">
        <v>0</v>
      </c>
      <c r="H3612" s="23" t="s">
        <v>3487</v>
      </c>
      <c r="I3612" s="23" t="s">
        <v>3487</v>
      </c>
      <c r="J3612" s="23" t="s">
        <v>214</v>
      </c>
      <c r="K3612" s="23" t="s">
        <v>154</v>
      </c>
      <c r="L3612" s="27">
        <v>0.66759999999999997</v>
      </c>
      <c r="M3612" s="25">
        <v>-404</v>
      </c>
      <c r="N3612" s="25">
        <v>-74</v>
      </c>
      <c r="O3612" s="24">
        <v>0</v>
      </c>
      <c r="P3612" s="24">
        <v>3</v>
      </c>
      <c r="Q3612" s="24">
        <v>1</v>
      </c>
      <c r="R3612" s="66">
        <v>108.4107513491075</v>
      </c>
      <c r="S3612" s="66">
        <v>6.7428736624655619</v>
      </c>
      <c r="T3612" s="66">
        <v>731</v>
      </c>
      <c r="U3612" s="66"/>
      <c r="V3612" s="66">
        <v>731</v>
      </c>
      <c r="W3612" s="24">
        <v>0</v>
      </c>
      <c r="X3612" s="24"/>
      <c r="Y3612" s="24">
        <v>0</v>
      </c>
      <c r="Z3612" s="24">
        <v>0</v>
      </c>
      <c r="AA3612" s="28">
        <v>0</v>
      </c>
      <c r="AB3612" s="28">
        <v>0.5</v>
      </c>
      <c r="AC3612" s="28">
        <v>0</v>
      </c>
      <c r="AD3612" s="28">
        <v>10</v>
      </c>
      <c r="AE3612" s="28">
        <v>10.00096388</v>
      </c>
      <c r="AF3612" t="s">
        <v>584</v>
      </c>
    </row>
    <row r="3613" spans="1:32" ht="18" customHeight="1">
      <c r="A3613" s="22">
        <v>46198</v>
      </c>
      <c r="B3613" s="23" t="s">
        <v>16</v>
      </c>
      <c r="C3613" s="24">
        <v>555</v>
      </c>
      <c r="D3613" s="25">
        <v>3390</v>
      </c>
      <c r="E3613" s="26">
        <v>-749</v>
      </c>
      <c r="F3613" s="24">
        <v>12</v>
      </c>
      <c r="G3613" s="24">
        <v>4</v>
      </c>
      <c r="H3613" s="23" t="s">
        <v>598</v>
      </c>
      <c r="I3613" s="23" t="s">
        <v>3898</v>
      </c>
      <c r="J3613" s="23" t="s">
        <v>4826</v>
      </c>
      <c r="K3613" s="23" t="s">
        <v>154</v>
      </c>
      <c r="L3613" s="27">
        <v>0.9264</v>
      </c>
      <c r="M3613" s="25">
        <v>-240</v>
      </c>
      <c r="N3613" s="25">
        <v>-486</v>
      </c>
      <c r="O3613" s="24">
        <v>0</v>
      </c>
      <c r="P3613" s="24">
        <v>5</v>
      </c>
      <c r="Q3613" s="24">
        <v>1</v>
      </c>
      <c r="R3613" s="66">
        <v>551.79934620174356</v>
      </c>
      <c r="S3613" s="66">
        <v>6.1435375437371036</v>
      </c>
      <c r="T3613" s="66">
        <v>282.5</v>
      </c>
      <c r="U3613" s="66">
        <v>847.5</v>
      </c>
      <c r="V3613" s="66">
        <v>211.875</v>
      </c>
      <c r="W3613" s="24">
        <v>0</v>
      </c>
      <c r="X3613" s="24">
        <v>0</v>
      </c>
      <c r="Y3613" s="24">
        <v>0</v>
      </c>
      <c r="Z3613" s="24">
        <v>0</v>
      </c>
      <c r="AA3613" s="28">
        <v>0</v>
      </c>
      <c r="AB3613" s="28">
        <v>0.6</v>
      </c>
      <c r="AC3613" s="28">
        <v>0</v>
      </c>
      <c r="AD3613" s="28">
        <v>10</v>
      </c>
      <c r="AE3613" s="28">
        <v>10.00096387</v>
      </c>
      <c r="AF3613" t="s">
        <v>584</v>
      </c>
    </row>
    <row r="3614" spans="1:32" ht="18" customHeight="1">
      <c r="A3614" s="22">
        <v>46198</v>
      </c>
      <c r="B3614" s="23" t="s">
        <v>16</v>
      </c>
      <c r="C3614" s="24">
        <v>556</v>
      </c>
      <c r="D3614" s="25">
        <v>2696</v>
      </c>
      <c r="E3614" s="26">
        <v>790</v>
      </c>
      <c r="F3614" s="24">
        <v>12</v>
      </c>
      <c r="G3614" s="24">
        <v>10</v>
      </c>
      <c r="H3614" s="23" t="s">
        <v>2475</v>
      </c>
      <c r="I3614" s="23" t="s">
        <v>1163</v>
      </c>
      <c r="J3614" s="23" t="s">
        <v>919</v>
      </c>
      <c r="K3614" s="23" t="s">
        <v>154</v>
      </c>
      <c r="L3614" s="27">
        <v>1.0976999999999999</v>
      </c>
      <c r="M3614" s="25">
        <v>-234</v>
      </c>
      <c r="N3614" s="25">
        <v>3009</v>
      </c>
      <c r="O3614" s="24">
        <v>0</v>
      </c>
      <c r="P3614" s="24">
        <v>6</v>
      </c>
      <c r="Q3614" s="24">
        <v>1</v>
      </c>
      <c r="R3614" s="66">
        <v>452.83260689082613</v>
      </c>
      <c r="S3614" s="66">
        <v>5.9536348729630717</v>
      </c>
      <c r="T3614" s="66">
        <v>224.66666666666671</v>
      </c>
      <c r="U3614" s="66">
        <v>269.60000000000002</v>
      </c>
      <c r="V3614" s="66">
        <v>122.5454545454545</v>
      </c>
      <c r="W3614" s="24">
        <v>7</v>
      </c>
      <c r="X3614" s="24">
        <v>5</v>
      </c>
      <c r="Y3614" s="24">
        <v>7</v>
      </c>
      <c r="Z3614" s="24">
        <v>5</v>
      </c>
      <c r="AA3614" s="28">
        <v>6</v>
      </c>
      <c r="AB3614" s="28">
        <v>0.5</v>
      </c>
      <c r="AC3614" s="28">
        <v>3</v>
      </c>
      <c r="AD3614" s="28">
        <v>30</v>
      </c>
      <c r="AE3614" s="28">
        <v>30.000963859999999</v>
      </c>
      <c r="AF3614" t="s">
        <v>1684</v>
      </c>
    </row>
    <row r="3615" spans="1:32" ht="18" customHeight="1">
      <c r="A3615" s="22">
        <v>46198</v>
      </c>
      <c r="B3615" s="23" t="s">
        <v>16</v>
      </c>
      <c r="C3615" s="24">
        <v>557</v>
      </c>
      <c r="D3615" s="25">
        <v>2399</v>
      </c>
      <c r="E3615" s="26">
        <v>-630</v>
      </c>
      <c r="F3615" s="24">
        <v>7</v>
      </c>
      <c r="G3615" s="24">
        <v>3</v>
      </c>
      <c r="H3615" s="23" t="s">
        <v>1638</v>
      </c>
      <c r="I3615" s="23" t="s">
        <v>835</v>
      </c>
      <c r="J3615" s="23" t="s">
        <v>4827</v>
      </c>
      <c r="K3615" s="23" t="s">
        <v>154</v>
      </c>
      <c r="L3615" s="27">
        <v>0.91249999999999998</v>
      </c>
      <c r="M3615" s="25">
        <v>905</v>
      </c>
      <c r="N3615" s="25">
        <v>-933</v>
      </c>
      <c r="O3615" s="24">
        <v>0</v>
      </c>
      <c r="P3615" s="24">
        <v>7</v>
      </c>
      <c r="Q3615" s="24">
        <v>1</v>
      </c>
      <c r="R3615" s="66">
        <v>422.96445620589458</v>
      </c>
      <c r="S3615" s="66">
        <v>5.6718713943948824</v>
      </c>
      <c r="T3615" s="66">
        <v>342.71428571428572</v>
      </c>
      <c r="U3615" s="66">
        <v>799.66666666666663</v>
      </c>
      <c r="V3615" s="66">
        <v>239.9</v>
      </c>
      <c r="W3615" s="24">
        <v>0</v>
      </c>
      <c r="X3615" s="24">
        <v>0</v>
      </c>
      <c r="Y3615" s="24">
        <v>0</v>
      </c>
      <c r="Z3615" s="24">
        <v>6</v>
      </c>
      <c r="AA3615" s="28">
        <v>1.5</v>
      </c>
      <c r="AB3615" s="28">
        <v>0.5</v>
      </c>
      <c r="AC3615" s="28">
        <v>0.75</v>
      </c>
      <c r="AD3615" s="28">
        <v>17.5</v>
      </c>
      <c r="AE3615" s="28">
        <v>17.500963850000002</v>
      </c>
      <c r="AF3615" t="s">
        <v>641</v>
      </c>
    </row>
    <row r="3616" spans="1:32" ht="18" customHeight="1">
      <c r="A3616" s="22">
        <v>46198</v>
      </c>
      <c r="B3616" s="23" t="s">
        <v>16</v>
      </c>
      <c r="C3616" s="24">
        <v>558</v>
      </c>
      <c r="D3616" s="25">
        <v>1021</v>
      </c>
      <c r="E3616" s="26">
        <v>-734</v>
      </c>
      <c r="F3616" s="24">
        <v>2</v>
      </c>
      <c r="G3616" s="24">
        <v>1</v>
      </c>
      <c r="H3616" s="23" t="s">
        <v>3982</v>
      </c>
      <c r="I3616" s="23" t="s">
        <v>4828</v>
      </c>
      <c r="J3616" s="23" t="s">
        <v>4552</v>
      </c>
      <c r="K3616" s="23" t="s">
        <v>154</v>
      </c>
      <c r="L3616" s="27">
        <v>0.76039999999999996</v>
      </c>
      <c r="M3616" s="25">
        <v>-1561</v>
      </c>
      <c r="N3616" s="25">
        <v>278</v>
      </c>
      <c r="O3616" s="24">
        <v>0</v>
      </c>
      <c r="P3616" s="24">
        <v>8</v>
      </c>
      <c r="Q3616" s="24">
        <v>1</v>
      </c>
      <c r="R3616" s="66">
        <v>155.94152137816519</v>
      </c>
      <c r="S3616" s="66">
        <v>6.5473261449337086</v>
      </c>
      <c r="T3616" s="66">
        <v>510.5</v>
      </c>
      <c r="U3616" s="66">
        <v>1021</v>
      </c>
      <c r="V3616" s="66">
        <v>340.33333333333331</v>
      </c>
      <c r="W3616" s="24">
        <v>0</v>
      </c>
      <c r="X3616" s="24">
        <v>0</v>
      </c>
      <c r="Y3616" s="24">
        <v>0</v>
      </c>
      <c r="Z3616" s="24">
        <v>0</v>
      </c>
      <c r="AA3616" s="28">
        <v>0</v>
      </c>
      <c r="AB3616" s="28">
        <v>0.5</v>
      </c>
      <c r="AC3616" s="28">
        <v>0</v>
      </c>
      <c r="AD3616" s="28">
        <v>10</v>
      </c>
      <c r="AE3616" s="28">
        <v>10.000963840000001</v>
      </c>
      <c r="AF3616" t="s">
        <v>584</v>
      </c>
    </row>
    <row r="3617" spans="1:32" ht="18" customHeight="1">
      <c r="A3617" s="22">
        <v>46198</v>
      </c>
      <c r="B3617" s="23" t="s">
        <v>16</v>
      </c>
      <c r="C3617" s="24">
        <v>560</v>
      </c>
      <c r="D3617" s="25">
        <v>6447</v>
      </c>
      <c r="E3617" s="26">
        <v>-606</v>
      </c>
      <c r="F3617" s="24">
        <v>21</v>
      </c>
      <c r="G3617" s="24">
        <v>20</v>
      </c>
      <c r="H3617" s="23" t="s">
        <v>1033</v>
      </c>
      <c r="I3617" s="23" t="s">
        <v>1128</v>
      </c>
      <c r="J3617" s="23" t="s">
        <v>4674</v>
      </c>
      <c r="K3617" s="23" t="s">
        <v>154</v>
      </c>
      <c r="L3617" s="27">
        <v>0.96870000000000001</v>
      </c>
      <c r="M3617" s="25">
        <v>-1471</v>
      </c>
      <c r="N3617" s="25">
        <v>-473</v>
      </c>
      <c r="O3617" s="24">
        <v>0</v>
      </c>
      <c r="P3617" s="24">
        <v>0</v>
      </c>
      <c r="Q3617" s="24">
        <v>1</v>
      </c>
      <c r="R3617" s="66">
        <v>1060.3525840597761</v>
      </c>
      <c r="S3617" s="66">
        <v>6.0800530850939669</v>
      </c>
      <c r="T3617" s="66">
        <v>307</v>
      </c>
      <c r="U3617" s="66">
        <v>322.35000000000002</v>
      </c>
      <c r="V3617" s="66">
        <v>157.2439024390244</v>
      </c>
      <c r="W3617" s="24">
        <v>0</v>
      </c>
      <c r="X3617" s="24">
        <v>4</v>
      </c>
      <c r="Y3617" s="24">
        <v>2</v>
      </c>
      <c r="Z3617" s="24">
        <v>1</v>
      </c>
      <c r="AA3617" s="28">
        <v>1.75</v>
      </c>
      <c r="AB3617" s="28">
        <v>0.8</v>
      </c>
      <c r="AC3617" s="28">
        <v>1.4</v>
      </c>
      <c r="AD3617" s="28">
        <v>24</v>
      </c>
      <c r="AE3617" s="28">
        <v>24.00096383</v>
      </c>
      <c r="AF3617" t="s">
        <v>909</v>
      </c>
    </row>
    <row r="3618" spans="1:32" ht="18" customHeight="1">
      <c r="A3618" s="22">
        <v>46198</v>
      </c>
      <c r="B3618" s="23" t="s">
        <v>20</v>
      </c>
      <c r="C3618" s="24">
        <v>678</v>
      </c>
      <c r="D3618" s="25">
        <v>465</v>
      </c>
      <c r="E3618" s="26">
        <v>139</v>
      </c>
      <c r="F3618" s="24">
        <v>8</v>
      </c>
      <c r="G3618" s="24">
        <v>2</v>
      </c>
      <c r="H3618" s="23" t="s">
        <v>301</v>
      </c>
      <c r="I3618" s="23" t="s">
        <v>1859</v>
      </c>
      <c r="J3618" s="23" t="s">
        <v>2113</v>
      </c>
      <c r="K3618" s="23" t="s">
        <v>154</v>
      </c>
      <c r="L3618" s="27">
        <v>1.0995999999999999</v>
      </c>
      <c r="M3618" s="25">
        <v>-585</v>
      </c>
      <c r="N3618" s="25">
        <v>-358</v>
      </c>
      <c r="O3618" s="24">
        <v>0</v>
      </c>
      <c r="P3618" s="24">
        <v>8</v>
      </c>
      <c r="Q3618" s="24">
        <v>0</v>
      </c>
      <c r="R3618" s="66"/>
      <c r="S3618" s="66"/>
      <c r="T3618" s="66"/>
      <c r="U3618" s="66"/>
      <c r="V3618" s="66"/>
      <c r="W3618" s="24"/>
      <c r="X3618" s="24"/>
      <c r="Y3618" s="24"/>
      <c r="Z3618" s="24"/>
      <c r="AA3618" s="28"/>
      <c r="AB3618" s="28">
        <v>0.5</v>
      </c>
      <c r="AC3618" s="28"/>
      <c r="AD3618" s="28">
        <v>0</v>
      </c>
      <c r="AE3618" s="28">
        <v>0</v>
      </c>
    </row>
    <row r="3619" spans="1:32" ht="18" customHeight="1">
      <c r="A3619" s="22">
        <v>46198</v>
      </c>
      <c r="B3619" s="23" t="s">
        <v>20</v>
      </c>
      <c r="C3619" s="24">
        <v>680</v>
      </c>
      <c r="D3619" s="25">
        <v>644</v>
      </c>
      <c r="E3619" s="26">
        <v>-846</v>
      </c>
      <c r="F3619" s="24">
        <v>2</v>
      </c>
      <c r="G3619" s="24">
        <v>1</v>
      </c>
      <c r="H3619" s="23" t="s">
        <v>2164</v>
      </c>
      <c r="I3619" s="23" t="s">
        <v>1981</v>
      </c>
      <c r="J3619" s="23" t="s">
        <v>1982</v>
      </c>
      <c r="K3619" s="23" t="s">
        <v>154</v>
      </c>
      <c r="L3619" s="27">
        <v>0.56210000000000004</v>
      </c>
      <c r="M3619" s="25">
        <v>-924</v>
      </c>
      <c r="N3619" s="25">
        <v>-1011</v>
      </c>
      <c r="O3619" s="24">
        <v>0</v>
      </c>
      <c r="P3619" s="24">
        <v>0</v>
      </c>
      <c r="Q3619" s="24">
        <v>0</v>
      </c>
      <c r="R3619" s="66"/>
      <c r="S3619" s="66"/>
      <c r="T3619" s="66"/>
      <c r="U3619" s="66"/>
      <c r="V3619" s="66"/>
      <c r="W3619" s="24"/>
      <c r="X3619" s="24"/>
      <c r="Y3619" s="24"/>
      <c r="Z3619" s="24"/>
      <c r="AA3619" s="28"/>
      <c r="AB3619" s="28">
        <v>0.5</v>
      </c>
      <c r="AC3619" s="28"/>
      <c r="AD3619" s="28">
        <v>10</v>
      </c>
      <c r="AE3619" s="28">
        <v>10.00096381</v>
      </c>
      <c r="AF3619" t="s">
        <v>584</v>
      </c>
    </row>
    <row r="3620" spans="1:32" ht="18" customHeight="1">
      <c r="A3620" s="22">
        <v>46198</v>
      </c>
      <c r="B3620" s="23" t="s">
        <v>20</v>
      </c>
      <c r="C3620" s="24">
        <v>681</v>
      </c>
      <c r="D3620" s="25">
        <v>985</v>
      </c>
      <c r="E3620" s="26">
        <v>1844</v>
      </c>
      <c r="F3620" s="24">
        <v>23</v>
      </c>
      <c r="G3620" s="24">
        <v>5</v>
      </c>
      <c r="H3620" s="23" t="s">
        <v>678</v>
      </c>
      <c r="I3620" s="23" t="s">
        <v>3937</v>
      </c>
      <c r="J3620" s="23" t="s">
        <v>3838</v>
      </c>
      <c r="K3620" s="23" t="s">
        <v>154</v>
      </c>
      <c r="L3620" s="27">
        <v>1.6240000000000001</v>
      </c>
      <c r="M3620" s="25">
        <v>-1154</v>
      </c>
      <c r="N3620" s="25">
        <v>-8</v>
      </c>
      <c r="O3620" s="24">
        <v>0</v>
      </c>
      <c r="P3620" s="24">
        <v>1</v>
      </c>
      <c r="Q3620" s="24">
        <v>0</v>
      </c>
      <c r="R3620" s="66"/>
      <c r="S3620" s="66"/>
      <c r="T3620" s="66"/>
      <c r="U3620" s="66"/>
      <c r="V3620" s="66"/>
      <c r="W3620" s="24"/>
      <c r="X3620" s="24"/>
      <c r="Y3620" s="24"/>
      <c r="Z3620" s="24"/>
      <c r="AA3620" s="28"/>
      <c r="AB3620" s="28">
        <v>0.5</v>
      </c>
      <c r="AC3620" s="28"/>
      <c r="AD3620" s="28">
        <v>0</v>
      </c>
      <c r="AE3620" s="28">
        <v>0</v>
      </c>
    </row>
    <row r="3621" spans="1:32" ht="18" customHeight="1">
      <c r="A3621" s="22">
        <v>46198</v>
      </c>
      <c r="B3621" s="23" t="s">
        <v>20</v>
      </c>
      <c r="C3621" s="24">
        <v>682</v>
      </c>
      <c r="D3621" s="25">
        <v>1787</v>
      </c>
      <c r="E3621" s="26">
        <v>-1075</v>
      </c>
      <c r="F3621" s="24">
        <v>12</v>
      </c>
      <c r="G3621" s="24">
        <v>9</v>
      </c>
      <c r="H3621" s="23" t="s">
        <v>3031</v>
      </c>
      <c r="I3621" s="23" t="s">
        <v>1537</v>
      </c>
      <c r="J3621" s="23" t="s">
        <v>4752</v>
      </c>
      <c r="K3621" s="23" t="s">
        <v>154</v>
      </c>
      <c r="L3621" s="27">
        <v>0.79949999999999999</v>
      </c>
      <c r="M3621" s="25">
        <v>172</v>
      </c>
      <c r="N3621" s="25">
        <v>-1420</v>
      </c>
      <c r="O3621" s="24">
        <v>0</v>
      </c>
      <c r="P3621" s="24">
        <v>2</v>
      </c>
      <c r="Q3621" s="24">
        <v>0</v>
      </c>
      <c r="R3621" s="66"/>
      <c r="S3621" s="66"/>
      <c r="T3621" s="66"/>
      <c r="U3621" s="66"/>
      <c r="V3621" s="66"/>
      <c r="W3621" s="24"/>
      <c r="X3621" s="24"/>
      <c r="Y3621" s="24"/>
      <c r="Z3621" s="24"/>
      <c r="AA3621" s="28"/>
      <c r="AB3621" s="28">
        <v>0.5</v>
      </c>
      <c r="AC3621" s="28"/>
      <c r="AD3621" s="28">
        <v>30</v>
      </c>
      <c r="AE3621" s="28">
        <v>30.00096379</v>
      </c>
      <c r="AF3621" t="s">
        <v>661</v>
      </c>
    </row>
    <row r="3622" spans="1:32" ht="18" customHeight="1">
      <c r="A3622" s="22">
        <v>46198</v>
      </c>
      <c r="B3622" s="23" t="s">
        <v>20</v>
      </c>
      <c r="C3622" s="24">
        <v>688</v>
      </c>
      <c r="D3622" s="25">
        <v>268</v>
      </c>
      <c r="E3622" s="26">
        <v>-312</v>
      </c>
      <c r="F3622" s="24">
        <v>1</v>
      </c>
      <c r="G3622" s="24">
        <v>1</v>
      </c>
      <c r="H3622" s="23" t="s">
        <v>786</v>
      </c>
      <c r="I3622" s="23" t="s">
        <v>4198</v>
      </c>
      <c r="J3622" s="23" t="s">
        <v>4198</v>
      </c>
      <c r="K3622" s="23" t="s">
        <v>154</v>
      </c>
      <c r="L3622" s="27">
        <v>0.6119</v>
      </c>
      <c r="M3622" s="25">
        <v>-1178</v>
      </c>
      <c r="N3622" s="25">
        <v>-823</v>
      </c>
      <c r="O3622" s="24">
        <v>0</v>
      </c>
      <c r="P3622" s="24">
        <v>8</v>
      </c>
      <c r="Q3622" s="24">
        <v>0</v>
      </c>
      <c r="R3622" s="66"/>
      <c r="S3622" s="66"/>
      <c r="T3622" s="66"/>
      <c r="U3622" s="66"/>
      <c r="V3622" s="66"/>
      <c r="W3622" s="24"/>
      <c r="X3622" s="24"/>
      <c r="Y3622" s="24"/>
      <c r="Z3622" s="24"/>
      <c r="AA3622" s="28"/>
      <c r="AB3622" s="28">
        <v>0.5</v>
      </c>
      <c r="AC3622" s="28"/>
      <c r="AD3622" s="28">
        <v>10</v>
      </c>
      <c r="AE3622" s="28">
        <v>10.000963779999999</v>
      </c>
      <c r="AF3622" t="s">
        <v>584</v>
      </c>
    </row>
    <row r="3623" spans="1:32" ht="18" customHeight="1">
      <c r="A3623" s="22">
        <v>46198</v>
      </c>
      <c r="B3623" s="23" t="s">
        <v>20</v>
      </c>
      <c r="C3623" s="24">
        <v>700</v>
      </c>
      <c r="D3623" s="25">
        <v>461</v>
      </c>
      <c r="E3623" s="26">
        <v>209</v>
      </c>
      <c r="F3623" s="24">
        <v>4</v>
      </c>
      <c r="G3623" s="24">
        <v>3</v>
      </c>
      <c r="H3623" s="23" t="s">
        <v>521</v>
      </c>
      <c r="I3623" s="23" t="s">
        <v>674</v>
      </c>
      <c r="J3623" s="23" t="s">
        <v>4057</v>
      </c>
      <c r="K3623" s="23" t="s">
        <v>154</v>
      </c>
      <c r="L3623" s="27">
        <v>1.1511</v>
      </c>
      <c r="M3623" s="25">
        <v>319</v>
      </c>
      <c r="N3623" s="25">
        <v>481</v>
      </c>
      <c r="O3623" s="24">
        <v>0</v>
      </c>
      <c r="P3623" s="24">
        <v>0</v>
      </c>
      <c r="Q3623" s="24">
        <v>0</v>
      </c>
      <c r="R3623" s="66"/>
      <c r="S3623" s="66"/>
      <c r="T3623" s="66"/>
      <c r="U3623" s="66"/>
      <c r="V3623" s="66"/>
      <c r="W3623" s="24"/>
      <c r="X3623" s="24"/>
      <c r="Y3623" s="24"/>
      <c r="Z3623" s="24"/>
      <c r="AA3623" s="28"/>
      <c r="AB3623" s="28">
        <v>0.5</v>
      </c>
      <c r="AC3623" s="28"/>
      <c r="AD3623" s="28">
        <v>0</v>
      </c>
      <c r="AE3623" s="28">
        <v>0</v>
      </c>
    </row>
    <row r="3624" spans="1:32" ht="18" customHeight="1">
      <c r="A3624" s="22">
        <v>46198</v>
      </c>
      <c r="B3624" s="23" t="s">
        <v>20</v>
      </c>
      <c r="C3624" s="24">
        <v>701</v>
      </c>
      <c r="D3624" s="25">
        <v>1284</v>
      </c>
      <c r="E3624" s="26">
        <v>-756</v>
      </c>
      <c r="F3624" s="24">
        <v>11</v>
      </c>
      <c r="G3624" s="24">
        <v>4</v>
      </c>
      <c r="H3624" s="23" t="s">
        <v>2624</v>
      </c>
      <c r="I3624" s="23" t="s">
        <v>3052</v>
      </c>
      <c r="J3624" s="23" t="s">
        <v>2886</v>
      </c>
      <c r="K3624" s="23" t="s">
        <v>154</v>
      </c>
      <c r="L3624" s="27">
        <v>0.80369999999999997</v>
      </c>
      <c r="M3624" s="25">
        <v>204</v>
      </c>
      <c r="N3624" s="25">
        <v>-604</v>
      </c>
      <c r="O3624" s="24">
        <v>0</v>
      </c>
      <c r="P3624" s="24">
        <v>1</v>
      </c>
      <c r="Q3624" s="24">
        <v>0</v>
      </c>
      <c r="R3624" s="66"/>
      <c r="S3624" s="66"/>
      <c r="T3624" s="66"/>
      <c r="U3624" s="66"/>
      <c r="V3624" s="66"/>
      <c r="W3624" s="24"/>
      <c r="X3624" s="24"/>
      <c r="Y3624" s="24"/>
      <c r="Z3624" s="24"/>
      <c r="AA3624" s="28"/>
      <c r="AB3624" s="28">
        <v>0.5</v>
      </c>
      <c r="AC3624" s="28"/>
      <c r="AD3624" s="28">
        <v>30</v>
      </c>
      <c r="AE3624" s="28">
        <v>30.000963760000001</v>
      </c>
      <c r="AF3624" t="s">
        <v>661</v>
      </c>
    </row>
    <row r="3625" spans="1:32" ht="18" customHeight="1">
      <c r="A3625" s="22">
        <v>46198</v>
      </c>
      <c r="B3625" s="23" t="s">
        <v>20</v>
      </c>
      <c r="C3625" s="24">
        <v>702</v>
      </c>
      <c r="D3625" s="25">
        <v>1691</v>
      </c>
      <c r="E3625" s="26">
        <v>-1684</v>
      </c>
      <c r="F3625" s="24">
        <v>8</v>
      </c>
      <c r="G3625" s="24">
        <v>5</v>
      </c>
      <c r="H3625" s="23" t="s">
        <v>2332</v>
      </c>
      <c r="I3625" s="23" t="s">
        <v>3798</v>
      </c>
      <c r="J3625" s="23" t="s">
        <v>2187</v>
      </c>
      <c r="K3625" s="23" t="s">
        <v>154</v>
      </c>
      <c r="L3625" s="27">
        <v>0.66800000000000004</v>
      </c>
      <c r="M3625" s="25">
        <v>230</v>
      </c>
      <c r="N3625" s="25">
        <v>-712</v>
      </c>
      <c r="O3625" s="24">
        <v>0</v>
      </c>
      <c r="P3625" s="24">
        <v>2</v>
      </c>
      <c r="Q3625" s="24">
        <v>0</v>
      </c>
      <c r="R3625" s="66"/>
      <c r="S3625" s="66"/>
      <c r="T3625" s="66"/>
      <c r="U3625" s="66"/>
      <c r="V3625" s="66"/>
      <c r="W3625" s="24"/>
      <c r="X3625" s="24"/>
      <c r="Y3625" s="24"/>
      <c r="Z3625" s="24"/>
      <c r="AA3625" s="28"/>
      <c r="AB3625" s="28">
        <v>0.5</v>
      </c>
      <c r="AC3625" s="28"/>
      <c r="AD3625" s="28">
        <v>30</v>
      </c>
      <c r="AE3625" s="28">
        <v>30.00096375</v>
      </c>
      <c r="AF3625" t="s">
        <v>661</v>
      </c>
    </row>
    <row r="3626" spans="1:32" ht="18" customHeight="1">
      <c r="A3626" s="22">
        <v>46198</v>
      </c>
      <c r="B3626" s="23" t="s">
        <v>18</v>
      </c>
      <c r="C3626" s="24">
        <v>752</v>
      </c>
      <c r="D3626" s="25">
        <v>895</v>
      </c>
      <c r="E3626" s="26">
        <v>-590</v>
      </c>
      <c r="F3626" s="24">
        <v>6</v>
      </c>
      <c r="G3626" s="24">
        <v>4</v>
      </c>
      <c r="H3626" s="23" t="s">
        <v>1832</v>
      </c>
      <c r="I3626" s="23" t="s">
        <v>4009</v>
      </c>
      <c r="J3626" s="23" t="s">
        <v>3392</v>
      </c>
      <c r="K3626" s="23" t="s">
        <v>154</v>
      </c>
      <c r="L3626" s="27">
        <v>0.78029999999999999</v>
      </c>
      <c r="M3626" s="25">
        <v>29</v>
      </c>
      <c r="N3626" s="25">
        <v>-210</v>
      </c>
      <c r="O3626" s="24">
        <v>0</v>
      </c>
      <c r="P3626" s="24">
        <v>2</v>
      </c>
      <c r="Q3626" s="24">
        <v>0</v>
      </c>
      <c r="R3626" s="66"/>
      <c r="S3626" s="66"/>
      <c r="T3626" s="66"/>
      <c r="U3626" s="66"/>
      <c r="V3626" s="66"/>
      <c r="W3626" s="24"/>
      <c r="X3626" s="24"/>
      <c r="Y3626" s="24"/>
      <c r="Z3626" s="24"/>
      <c r="AA3626" s="28"/>
      <c r="AB3626" s="28">
        <v>0.5</v>
      </c>
      <c r="AC3626" s="28"/>
      <c r="AD3626" s="28">
        <v>10</v>
      </c>
      <c r="AE3626" s="28">
        <v>10.00096374</v>
      </c>
      <c r="AF3626" t="s">
        <v>584</v>
      </c>
    </row>
    <row r="3627" spans="1:32" ht="18" customHeight="1">
      <c r="A3627" s="22">
        <v>46198</v>
      </c>
      <c r="B3627" s="23" t="s">
        <v>18</v>
      </c>
      <c r="C3627" s="24">
        <v>753</v>
      </c>
      <c r="D3627" s="25">
        <v>2288</v>
      </c>
      <c r="E3627" s="26">
        <v>-1617</v>
      </c>
      <c r="F3627" s="24">
        <v>17</v>
      </c>
      <c r="G3627" s="24">
        <v>7</v>
      </c>
      <c r="H3627" s="23" t="s">
        <v>3266</v>
      </c>
      <c r="I3627" s="23" t="s">
        <v>1472</v>
      </c>
      <c r="J3627" s="23" t="s">
        <v>791</v>
      </c>
      <c r="K3627" s="23" t="s">
        <v>154</v>
      </c>
      <c r="L3627" s="27">
        <v>0.76439999999999997</v>
      </c>
      <c r="M3627" s="25">
        <v>4649</v>
      </c>
      <c r="N3627" s="25">
        <v>971</v>
      </c>
      <c r="O3627" s="24">
        <v>0</v>
      </c>
      <c r="P3627" s="24">
        <v>3</v>
      </c>
      <c r="Q3627" s="24">
        <v>0</v>
      </c>
      <c r="R3627" s="66"/>
      <c r="S3627" s="66"/>
      <c r="T3627" s="66"/>
      <c r="U3627" s="66"/>
      <c r="V3627" s="66"/>
      <c r="W3627" s="24"/>
      <c r="X3627" s="24"/>
      <c r="Y3627" s="24"/>
      <c r="Z3627" s="24"/>
      <c r="AA3627" s="28"/>
      <c r="AB3627" s="28">
        <v>0.5</v>
      </c>
      <c r="AC3627" s="28"/>
      <c r="AD3627" s="28">
        <v>30</v>
      </c>
      <c r="AE3627" s="28">
        <v>30.000963729999999</v>
      </c>
      <c r="AF3627" t="s">
        <v>661</v>
      </c>
    </row>
    <row r="3628" spans="1:32" ht="18" customHeight="1">
      <c r="A3628" s="22">
        <v>46198</v>
      </c>
      <c r="B3628" s="23" t="s">
        <v>18</v>
      </c>
      <c r="C3628" s="24">
        <v>755</v>
      </c>
      <c r="D3628" s="25">
        <v>3191</v>
      </c>
      <c r="E3628" s="26">
        <v>-1250</v>
      </c>
      <c r="F3628" s="24">
        <v>23</v>
      </c>
      <c r="G3628" s="24">
        <v>8</v>
      </c>
      <c r="H3628" s="23" t="s">
        <v>2723</v>
      </c>
      <c r="I3628" s="23" t="s">
        <v>2735</v>
      </c>
      <c r="J3628" s="23" t="s">
        <v>3569</v>
      </c>
      <c r="K3628" s="23" t="s">
        <v>154</v>
      </c>
      <c r="L3628" s="27">
        <v>0.86939999999999995</v>
      </c>
      <c r="M3628" s="25">
        <v>1243</v>
      </c>
      <c r="N3628" s="25">
        <v>5132</v>
      </c>
      <c r="O3628" s="24">
        <v>0</v>
      </c>
      <c r="P3628" s="24">
        <v>5</v>
      </c>
      <c r="Q3628" s="24">
        <v>0</v>
      </c>
      <c r="R3628" s="66"/>
      <c r="S3628" s="66"/>
      <c r="T3628" s="66"/>
      <c r="U3628" s="66"/>
      <c r="V3628" s="66"/>
      <c r="W3628" s="24"/>
      <c r="X3628" s="24"/>
      <c r="Y3628" s="24"/>
      <c r="Z3628" s="24"/>
      <c r="AA3628" s="28"/>
      <c r="AB3628" s="28">
        <v>0.6</v>
      </c>
      <c r="AC3628" s="28"/>
      <c r="AD3628" s="28">
        <v>30</v>
      </c>
      <c r="AE3628" s="28">
        <v>30.000963720000001</v>
      </c>
      <c r="AF3628" t="s">
        <v>661</v>
      </c>
    </row>
    <row r="3629" spans="1:32" ht="18" customHeight="1">
      <c r="A3629" s="22">
        <v>46198</v>
      </c>
      <c r="B3629" s="23" t="s">
        <v>18</v>
      </c>
      <c r="C3629" s="24">
        <v>756</v>
      </c>
      <c r="D3629" s="25">
        <v>2777</v>
      </c>
      <c r="E3629" s="26">
        <v>1345</v>
      </c>
      <c r="F3629" s="24">
        <v>46</v>
      </c>
      <c r="G3629" s="24">
        <v>11</v>
      </c>
      <c r="H3629" s="23" t="s">
        <v>180</v>
      </c>
      <c r="I3629" s="23" t="s">
        <v>1837</v>
      </c>
      <c r="J3629" s="23" t="s">
        <v>3341</v>
      </c>
      <c r="K3629" s="23" t="s">
        <v>154</v>
      </c>
      <c r="L3629" s="27">
        <v>1.1614</v>
      </c>
      <c r="M3629" s="25">
        <v>-373</v>
      </c>
      <c r="N3629" s="25">
        <v>-1589</v>
      </c>
      <c r="O3629" s="24">
        <v>0</v>
      </c>
      <c r="P3629" s="24">
        <v>6</v>
      </c>
      <c r="Q3629" s="24">
        <v>0</v>
      </c>
      <c r="R3629" s="66"/>
      <c r="S3629" s="66"/>
      <c r="T3629" s="66"/>
      <c r="U3629" s="66"/>
      <c r="V3629" s="66"/>
      <c r="W3629" s="24"/>
      <c r="X3629" s="24"/>
      <c r="Y3629" s="24"/>
      <c r="Z3629" s="24"/>
      <c r="AA3629" s="28"/>
      <c r="AB3629" s="28">
        <v>0.5</v>
      </c>
      <c r="AC3629" s="28"/>
      <c r="AD3629" s="28">
        <v>60</v>
      </c>
      <c r="AE3629" s="28">
        <v>60.000963710000001</v>
      </c>
      <c r="AF3629" t="s">
        <v>578</v>
      </c>
    </row>
    <row r="3630" spans="1:32" ht="18" customHeight="1">
      <c r="A3630" s="22">
        <v>46198</v>
      </c>
      <c r="B3630" s="23" t="s">
        <v>18</v>
      </c>
      <c r="C3630" s="24">
        <v>757</v>
      </c>
      <c r="D3630" s="25">
        <v>1182</v>
      </c>
      <c r="E3630" s="26">
        <v>-1190</v>
      </c>
      <c r="F3630" s="24">
        <v>6</v>
      </c>
      <c r="G3630" s="24">
        <v>5</v>
      </c>
      <c r="H3630" s="23" t="s">
        <v>3548</v>
      </c>
      <c r="I3630" s="23" t="s">
        <v>3838</v>
      </c>
      <c r="J3630" s="23" t="s">
        <v>4016</v>
      </c>
      <c r="K3630" s="23" t="s">
        <v>154</v>
      </c>
      <c r="L3630" s="27">
        <v>0.66439999999999999</v>
      </c>
      <c r="M3630" s="25">
        <v>-1004</v>
      </c>
      <c r="N3630" s="25">
        <v>-665</v>
      </c>
      <c r="O3630" s="24">
        <v>0</v>
      </c>
      <c r="P3630" s="24">
        <v>7</v>
      </c>
      <c r="Q3630" s="24">
        <v>0</v>
      </c>
      <c r="R3630" s="66"/>
      <c r="S3630" s="66"/>
      <c r="T3630" s="66"/>
      <c r="U3630" s="66"/>
      <c r="V3630" s="66"/>
      <c r="W3630" s="24"/>
      <c r="X3630" s="24"/>
      <c r="Y3630" s="24"/>
      <c r="Z3630" s="24"/>
      <c r="AA3630" s="28"/>
      <c r="AB3630" s="28">
        <v>0.5</v>
      </c>
      <c r="AC3630" s="28"/>
      <c r="AD3630" s="28">
        <v>30</v>
      </c>
      <c r="AE3630" s="28">
        <v>30.0009637</v>
      </c>
      <c r="AF3630" t="s">
        <v>661</v>
      </c>
    </row>
    <row r="3631" spans="1:32" ht="18" customHeight="1">
      <c r="A3631" s="22">
        <v>46198</v>
      </c>
      <c r="B3631" s="23" t="s">
        <v>18</v>
      </c>
      <c r="C3631" s="24">
        <v>758</v>
      </c>
      <c r="D3631" s="25">
        <v>1614</v>
      </c>
      <c r="E3631" s="26">
        <v>-668</v>
      </c>
      <c r="F3631" s="24">
        <v>12</v>
      </c>
      <c r="G3631" s="24">
        <v>4</v>
      </c>
      <c r="H3631" s="23" t="s">
        <v>1291</v>
      </c>
      <c r="I3631" s="23" t="s">
        <v>4137</v>
      </c>
      <c r="J3631" s="23" t="s">
        <v>4640</v>
      </c>
      <c r="K3631" s="23" t="s">
        <v>154</v>
      </c>
      <c r="L3631" s="27">
        <v>0.86199999999999999</v>
      </c>
      <c r="M3631" s="25">
        <v>724</v>
      </c>
      <c r="N3631" s="25">
        <v>-1279</v>
      </c>
      <c r="O3631" s="24">
        <v>0</v>
      </c>
      <c r="P3631" s="24">
        <v>8</v>
      </c>
      <c r="Q3631" s="24">
        <v>0</v>
      </c>
      <c r="R3631" s="66"/>
      <c r="S3631" s="66"/>
      <c r="T3631" s="66"/>
      <c r="U3631" s="66"/>
      <c r="V3631" s="66"/>
      <c r="W3631" s="24"/>
      <c r="X3631" s="24"/>
      <c r="Y3631" s="24"/>
      <c r="Z3631" s="24"/>
      <c r="AA3631" s="28"/>
      <c r="AB3631" s="28">
        <v>0.5</v>
      </c>
      <c r="AC3631" s="28"/>
      <c r="AD3631" s="28">
        <v>30</v>
      </c>
      <c r="AE3631" s="28">
        <v>30.000963689999999</v>
      </c>
      <c r="AF3631" t="s">
        <v>661</v>
      </c>
    </row>
    <row r="3632" spans="1:32" ht="18" customHeight="1">
      <c r="A3632" s="22">
        <v>46198</v>
      </c>
      <c r="B3632" s="23" t="s">
        <v>18</v>
      </c>
      <c r="C3632" s="24">
        <v>760</v>
      </c>
      <c r="D3632" s="25">
        <v>2628</v>
      </c>
      <c r="E3632" s="26">
        <v>-3142</v>
      </c>
      <c r="F3632" s="24">
        <v>9</v>
      </c>
      <c r="G3632" s="24">
        <v>10</v>
      </c>
      <c r="H3632" s="23" t="s">
        <v>764</v>
      </c>
      <c r="I3632" s="23" t="s">
        <v>977</v>
      </c>
      <c r="J3632" s="23" t="s">
        <v>3836</v>
      </c>
      <c r="K3632" s="23" t="s">
        <v>154</v>
      </c>
      <c r="L3632" s="27">
        <v>0.60150000000000003</v>
      </c>
      <c r="M3632" s="25">
        <v>5139</v>
      </c>
      <c r="N3632" s="25">
        <v>366</v>
      </c>
      <c r="O3632" s="24">
        <v>0</v>
      </c>
      <c r="P3632" s="24">
        <v>0</v>
      </c>
      <c r="Q3632" s="24">
        <v>0</v>
      </c>
      <c r="R3632" s="66"/>
      <c r="S3632" s="66"/>
      <c r="T3632" s="66"/>
      <c r="U3632" s="66"/>
      <c r="V3632" s="66"/>
      <c r="W3632" s="24"/>
      <c r="X3632" s="24"/>
      <c r="Y3632" s="24"/>
      <c r="Z3632" s="24"/>
      <c r="AA3632" s="28"/>
      <c r="AB3632" s="28">
        <v>0.5</v>
      </c>
      <c r="AC3632" s="28"/>
      <c r="AD3632" s="28">
        <v>30</v>
      </c>
      <c r="AE3632" s="28">
        <v>30.000963680000002</v>
      </c>
      <c r="AF3632" t="s">
        <v>661</v>
      </c>
    </row>
    <row r="3633" spans="1:32" ht="18" customHeight="1">
      <c r="A3633" s="22">
        <v>46198</v>
      </c>
      <c r="B3633" s="23" t="s">
        <v>14</v>
      </c>
      <c r="C3633" s="24">
        <v>501</v>
      </c>
      <c r="D3633" s="25">
        <v>5228</v>
      </c>
      <c r="E3633" s="26">
        <v>-908</v>
      </c>
      <c r="F3633" s="24">
        <v>18</v>
      </c>
      <c r="G3633" s="24">
        <v>16</v>
      </c>
      <c r="H3633" s="23" t="s">
        <v>1926</v>
      </c>
      <c r="I3633" s="23" t="s">
        <v>2979</v>
      </c>
      <c r="J3633" s="23" t="s">
        <v>4013</v>
      </c>
      <c r="K3633" s="23" t="s">
        <v>154</v>
      </c>
      <c r="L3633" s="27">
        <v>0.94210000000000005</v>
      </c>
      <c r="M3633" s="25">
        <v>1651</v>
      </c>
      <c r="N3633" s="25">
        <v>-549</v>
      </c>
      <c r="O3633" s="24">
        <v>0</v>
      </c>
      <c r="P3633" s="24">
        <v>1</v>
      </c>
      <c r="Q3633" s="24">
        <v>1</v>
      </c>
      <c r="R3633" s="66">
        <v>806.83229555832293</v>
      </c>
      <c r="S3633" s="66">
        <v>6.4796612986125659</v>
      </c>
      <c r="T3633" s="66">
        <v>290.44444444444451</v>
      </c>
      <c r="U3633" s="66">
        <v>326.75</v>
      </c>
      <c r="V3633" s="66">
        <v>153.7647058823529</v>
      </c>
      <c r="W3633" s="24">
        <v>0</v>
      </c>
      <c r="X3633" s="24">
        <v>2</v>
      </c>
      <c r="Y3633" s="24">
        <v>0</v>
      </c>
      <c r="Z3633" s="24">
        <v>0</v>
      </c>
      <c r="AA3633" s="28">
        <v>0.5</v>
      </c>
      <c r="AB3633" s="28">
        <v>0.8</v>
      </c>
      <c r="AC3633" s="28">
        <v>0.4</v>
      </c>
      <c r="AD3633" s="28">
        <v>14</v>
      </c>
      <c r="AE3633" s="28">
        <v>14.000963670000001</v>
      </c>
      <c r="AF3633" t="s">
        <v>658</v>
      </c>
    </row>
    <row r="3634" spans="1:32" ht="18" customHeight="1">
      <c r="A3634" s="22">
        <v>46198</v>
      </c>
      <c r="B3634" s="23" t="s">
        <v>14</v>
      </c>
      <c r="C3634" s="24">
        <v>502</v>
      </c>
      <c r="D3634" s="25">
        <v>5248</v>
      </c>
      <c r="E3634" s="26">
        <v>-802</v>
      </c>
      <c r="F3634" s="24">
        <v>17</v>
      </c>
      <c r="G3634" s="24">
        <v>16</v>
      </c>
      <c r="H3634" s="23" t="s">
        <v>1574</v>
      </c>
      <c r="I3634" s="23" t="s">
        <v>4829</v>
      </c>
      <c r="J3634" s="23" t="s">
        <v>427</v>
      </c>
      <c r="K3634" s="23" t="s">
        <v>154</v>
      </c>
      <c r="L3634" s="27">
        <v>0.94910000000000005</v>
      </c>
      <c r="M3634" s="25">
        <v>-417</v>
      </c>
      <c r="N3634" s="25">
        <v>-635</v>
      </c>
      <c r="O3634" s="24">
        <v>0</v>
      </c>
      <c r="P3634" s="24">
        <v>2</v>
      </c>
      <c r="Q3634" s="24">
        <v>1</v>
      </c>
      <c r="R3634" s="66">
        <v>856.40338314653377</v>
      </c>
      <c r="S3634" s="66">
        <v>6.1279533725312803</v>
      </c>
      <c r="T3634" s="66">
        <v>308.70588235294122</v>
      </c>
      <c r="U3634" s="66">
        <v>328</v>
      </c>
      <c r="V3634" s="66">
        <v>159.030303030303</v>
      </c>
      <c r="W3634" s="24">
        <v>0</v>
      </c>
      <c r="X3634" s="24">
        <v>2</v>
      </c>
      <c r="Y3634" s="24">
        <v>0</v>
      </c>
      <c r="Z3634" s="24">
        <v>3</v>
      </c>
      <c r="AA3634" s="28">
        <v>1.25</v>
      </c>
      <c r="AB3634" s="28">
        <v>0.8</v>
      </c>
      <c r="AC3634" s="28">
        <v>1</v>
      </c>
      <c r="AD3634" s="28">
        <v>20</v>
      </c>
      <c r="AE3634" s="28">
        <v>20.00096366</v>
      </c>
      <c r="AF3634" t="s">
        <v>594</v>
      </c>
    </row>
    <row r="3635" spans="1:32" ht="18" customHeight="1">
      <c r="A3635" s="22">
        <v>46198</v>
      </c>
      <c r="B3635" s="23" t="s">
        <v>14</v>
      </c>
      <c r="C3635" s="24">
        <v>503</v>
      </c>
      <c r="D3635" s="25">
        <v>6010</v>
      </c>
      <c r="E3635" s="26">
        <v>-532</v>
      </c>
      <c r="F3635" s="24">
        <v>20</v>
      </c>
      <c r="G3635" s="24">
        <v>20</v>
      </c>
      <c r="H3635" s="23" t="s">
        <v>3960</v>
      </c>
      <c r="I3635" s="23" t="s">
        <v>4649</v>
      </c>
      <c r="J3635" s="23" t="s">
        <v>4649</v>
      </c>
      <c r="K3635" s="23" t="s">
        <v>154</v>
      </c>
      <c r="L3635" s="27">
        <v>0.97050000000000003</v>
      </c>
      <c r="M3635" s="25">
        <v>-288</v>
      </c>
      <c r="N3635" s="25">
        <v>-612</v>
      </c>
      <c r="O3635" s="24">
        <v>0</v>
      </c>
      <c r="P3635" s="24">
        <v>3</v>
      </c>
      <c r="Q3635" s="24">
        <v>1</v>
      </c>
      <c r="R3635" s="66">
        <v>992.98682025736821</v>
      </c>
      <c r="S3635" s="66">
        <v>6.052446897978256</v>
      </c>
      <c r="T3635" s="66">
        <v>300.5</v>
      </c>
      <c r="U3635" s="66">
        <v>300.5</v>
      </c>
      <c r="V3635" s="66">
        <v>150.25</v>
      </c>
      <c r="W3635" s="24">
        <v>0</v>
      </c>
      <c r="X3635" s="24">
        <v>3</v>
      </c>
      <c r="Y3635" s="24">
        <v>1</v>
      </c>
      <c r="Z3635" s="24">
        <v>4</v>
      </c>
      <c r="AA3635" s="28">
        <v>2</v>
      </c>
      <c r="AB3635" s="28">
        <v>0.8</v>
      </c>
      <c r="AC3635" s="28">
        <v>1.6</v>
      </c>
      <c r="AD3635" s="28">
        <v>26</v>
      </c>
      <c r="AE3635" s="28">
        <v>26.000963649999999</v>
      </c>
      <c r="AF3635" t="s">
        <v>1958</v>
      </c>
    </row>
    <row r="3636" spans="1:32" ht="18" customHeight="1">
      <c r="A3636" s="22">
        <v>46198</v>
      </c>
      <c r="B3636" s="23" t="s">
        <v>14</v>
      </c>
      <c r="C3636" s="24">
        <v>505</v>
      </c>
      <c r="D3636" s="25">
        <v>2227</v>
      </c>
      <c r="E3636" s="26">
        <v>-926</v>
      </c>
      <c r="F3636" s="24">
        <v>5</v>
      </c>
      <c r="G3636" s="24">
        <v>8</v>
      </c>
      <c r="H3636" s="23" t="s">
        <v>3283</v>
      </c>
      <c r="I3636" s="23" t="s">
        <v>4830</v>
      </c>
      <c r="J3636" s="23" t="s">
        <v>4672</v>
      </c>
      <c r="K3636" s="23" t="s">
        <v>154</v>
      </c>
      <c r="L3636" s="27">
        <v>0.86140000000000005</v>
      </c>
      <c r="M3636" s="25">
        <v>-366</v>
      </c>
      <c r="N3636" s="25">
        <v>-95</v>
      </c>
      <c r="O3636" s="24">
        <v>0</v>
      </c>
      <c r="P3636" s="24">
        <v>5</v>
      </c>
      <c r="Q3636" s="24">
        <v>1</v>
      </c>
      <c r="R3636" s="66">
        <v>342.103102947281</v>
      </c>
      <c r="S3636" s="66">
        <v>6.5097334131552342</v>
      </c>
      <c r="T3636" s="66">
        <v>445.4</v>
      </c>
      <c r="U3636" s="66">
        <v>278.375</v>
      </c>
      <c r="V3636" s="66">
        <v>171.30769230769229</v>
      </c>
      <c r="W3636" s="24">
        <v>0</v>
      </c>
      <c r="X3636" s="24">
        <v>4</v>
      </c>
      <c r="Y3636" s="24">
        <v>0</v>
      </c>
      <c r="Z3636" s="24">
        <v>0</v>
      </c>
      <c r="AA3636" s="28">
        <v>1</v>
      </c>
      <c r="AB3636" s="28">
        <v>0.5</v>
      </c>
      <c r="AC3636" s="28">
        <v>0.5</v>
      </c>
      <c r="AD3636" s="28">
        <v>15</v>
      </c>
      <c r="AE3636" s="28">
        <v>15.00096364</v>
      </c>
      <c r="AF3636" t="s">
        <v>743</v>
      </c>
    </row>
    <row r="3637" spans="1:32" ht="18" customHeight="1">
      <c r="A3637" s="22">
        <v>46198</v>
      </c>
      <c r="B3637" s="23" t="s">
        <v>14</v>
      </c>
      <c r="C3637" s="24">
        <v>506</v>
      </c>
      <c r="D3637" s="25">
        <v>6232</v>
      </c>
      <c r="E3637" s="26">
        <v>2632</v>
      </c>
      <c r="F3637" s="24">
        <v>33</v>
      </c>
      <c r="G3637" s="24">
        <v>17</v>
      </c>
      <c r="H3637" s="23" t="s">
        <v>2252</v>
      </c>
      <c r="I3637" s="23" t="s">
        <v>1794</v>
      </c>
      <c r="J3637" s="23" t="s">
        <v>4290</v>
      </c>
      <c r="K3637" s="23" t="s">
        <v>154</v>
      </c>
      <c r="L3637" s="27">
        <v>1.1408</v>
      </c>
      <c r="M3637" s="25">
        <v>-511</v>
      </c>
      <c r="N3637" s="25">
        <v>101</v>
      </c>
      <c r="O3637" s="24">
        <v>0</v>
      </c>
      <c r="P3637" s="24">
        <v>6</v>
      </c>
      <c r="Q3637" s="24">
        <v>1</v>
      </c>
      <c r="R3637" s="66">
        <v>1104.6508924865091</v>
      </c>
      <c r="S3637" s="66">
        <v>5.6416013804796812</v>
      </c>
      <c r="T3637" s="66">
        <v>188.84848484848479</v>
      </c>
      <c r="U3637" s="66">
        <v>366.58823529411762</v>
      </c>
      <c r="V3637" s="66">
        <v>124.64</v>
      </c>
      <c r="W3637" s="24">
        <v>7</v>
      </c>
      <c r="X3637" s="24">
        <v>0</v>
      </c>
      <c r="Y3637" s="24">
        <v>5</v>
      </c>
      <c r="Z3637" s="24">
        <v>7</v>
      </c>
      <c r="AA3637" s="28">
        <v>4.75</v>
      </c>
      <c r="AB3637" s="28">
        <v>0.8</v>
      </c>
      <c r="AC3637" s="28">
        <v>3.8</v>
      </c>
      <c r="AD3637" s="28">
        <v>38</v>
      </c>
      <c r="AE3637" s="28">
        <v>38.000963630000001</v>
      </c>
      <c r="AF3637" t="s">
        <v>639</v>
      </c>
    </row>
    <row r="3638" spans="1:32" ht="18" customHeight="1">
      <c r="A3638" s="22">
        <v>46198</v>
      </c>
      <c r="B3638" s="23" t="s">
        <v>14</v>
      </c>
      <c r="C3638" s="24">
        <v>507</v>
      </c>
      <c r="D3638" s="25">
        <v>4142</v>
      </c>
      <c r="E3638" s="26">
        <v>-1551</v>
      </c>
      <c r="F3638" s="24">
        <v>8</v>
      </c>
      <c r="G3638" s="24">
        <v>17</v>
      </c>
      <c r="H3638" s="23" t="s">
        <v>3600</v>
      </c>
      <c r="I3638" s="23" t="s">
        <v>3889</v>
      </c>
      <c r="J3638" s="23" t="s">
        <v>563</v>
      </c>
      <c r="K3638" s="23" t="s">
        <v>154</v>
      </c>
      <c r="L3638" s="27">
        <v>0.87519999999999998</v>
      </c>
      <c r="M3638" s="25">
        <v>-615</v>
      </c>
      <c r="N3638" s="25">
        <v>-198</v>
      </c>
      <c r="O3638" s="24">
        <v>0</v>
      </c>
      <c r="P3638" s="24">
        <v>7</v>
      </c>
      <c r="Q3638" s="24">
        <v>1</v>
      </c>
      <c r="R3638" s="66">
        <v>671.22223951847241</v>
      </c>
      <c r="S3638" s="66">
        <v>6.1708324845902398</v>
      </c>
      <c r="T3638" s="66">
        <v>517.75</v>
      </c>
      <c r="U3638" s="66">
        <v>243.64705882352939</v>
      </c>
      <c r="V3638" s="66">
        <v>165.68</v>
      </c>
      <c r="W3638" s="24">
        <v>0</v>
      </c>
      <c r="X3638" s="24">
        <v>5</v>
      </c>
      <c r="Y3638" s="24">
        <v>0</v>
      </c>
      <c r="Z3638" s="24">
        <v>2</v>
      </c>
      <c r="AA3638" s="28">
        <v>1.75</v>
      </c>
      <c r="AB3638" s="28">
        <v>0.6</v>
      </c>
      <c r="AC3638" s="28">
        <v>1.05</v>
      </c>
      <c r="AD3638" s="28">
        <v>20.5</v>
      </c>
      <c r="AE3638" s="28">
        <v>20.50096362</v>
      </c>
      <c r="AF3638" t="s">
        <v>631</v>
      </c>
    </row>
    <row r="3639" spans="1:32" ht="18" customHeight="1">
      <c r="A3639" s="22">
        <v>46198</v>
      </c>
      <c r="B3639" s="23" t="s">
        <v>22</v>
      </c>
      <c r="C3639" s="24">
        <v>671</v>
      </c>
      <c r="D3639" s="25">
        <v>5393</v>
      </c>
      <c r="E3639" s="26">
        <v>-700</v>
      </c>
      <c r="F3639" s="24">
        <v>51</v>
      </c>
      <c r="G3639" s="24">
        <v>13</v>
      </c>
      <c r="H3639" s="23" t="s">
        <v>1445</v>
      </c>
      <c r="I3639" s="23" t="s">
        <v>4831</v>
      </c>
      <c r="J3639" s="23" t="s">
        <v>4594</v>
      </c>
      <c r="K3639" s="23" t="s">
        <v>154</v>
      </c>
      <c r="L3639" s="27">
        <v>0.95669999999999999</v>
      </c>
      <c r="M3639" s="25">
        <v>14794</v>
      </c>
      <c r="N3639" s="25">
        <v>7548</v>
      </c>
      <c r="O3639" s="24">
        <v>0</v>
      </c>
      <c r="P3639" s="24">
        <v>1</v>
      </c>
      <c r="Q3639" s="24">
        <v>0</v>
      </c>
      <c r="R3639" s="66"/>
      <c r="S3639" s="66"/>
      <c r="T3639" s="66"/>
      <c r="U3639" s="66"/>
      <c r="V3639" s="66"/>
      <c r="W3639" s="24"/>
      <c r="X3639" s="24"/>
      <c r="Y3639" s="24"/>
      <c r="Z3639" s="24"/>
      <c r="AA3639" s="28"/>
      <c r="AB3639" s="28">
        <v>0.8</v>
      </c>
      <c r="AC3639" s="28"/>
      <c r="AD3639" s="28">
        <v>30</v>
      </c>
      <c r="AE3639" s="28">
        <v>30.000963609999999</v>
      </c>
      <c r="AF3639" t="s">
        <v>661</v>
      </c>
    </row>
    <row r="3640" spans="1:32" ht="18" customHeight="1">
      <c r="A3640" s="22">
        <v>46198</v>
      </c>
      <c r="B3640" s="23" t="s">
        <v>22</v>
      </c>
      <c r="C3640" s="24">
        <v>672</v>
      </c>
      <c r="D3640" s="25">
        <v>3804</v>
      </c>
      <c r="E3640" s="26">
        <v>-247</v>
      </c>
      <c r="F3640" s="24">
        <v>39</v>
      </c>
      <c r="G3640" s="24">
        <v>13</v>
      </c>
      <c r="H3640" s="23" t="s">
        <v>1024</v>
      </c>
      <c r="I3640" s="23" t="s">
        <v>1053</v>
      </c>
      <c r="J3640" s="23" t="s">
        <v>2641</v>
      </c>
      <c r="K3640" s="23" t="s">
        <v>154</v>
      </c>
      <c r="L3640" s="27">
        <v>0.97840000000000005</v>
      </c>
      <c r="M3640" s="25">
        <v>-932</v>
      </c>
      <c r="N3640" s="25">
        <v>-4656</v>
      </c>
      <c r="O3640" s="24">
        <v>0</v>
      </c>
      <c r="P3640" s="24">
        <v>2</v>
      </c>
      <c r="Q3640" s="24">
        <v>0</v>
      </c>
      <c r="R3640" s="66"/>
      <c r="S3640" s="66"/>
      <c r="T3640" s="66"/>
      <c r="U3640" s="66"/>
      <c r="V3640" s="66"/>
      <c r="W3640" s="24"/>
      <c r="X3640" s="24"/>
      <c r="Y3640" s="24"/>
      <c r="Z3640" s="24"/>
      <c r="AA3640" s="28"/>
      <c r="AB3640" s="28">
        <v>0.6</v>
      </c>
      <c r="AC3640" s="28"/>
      <c r="AD3640" s="28">
        <v>30</v>
      </c>
      <c r="AE3640" s="28">
        <v>30.000963599999999</v>
      </c>
      <c r="AF3640" t="s">
        <v>661</v>
      </c>
    </row>
    <row r="3641" spans="1:32" ht="18" customHeight="1">
      <c r="A3641" s="22">
        <v>46198</v>
      </c>
      <c r="B3641" s="23" t="s">
        <v>22</v>
      </c>
      <c r="C3641" s="24">
        <v>673</v>
      </c>
      <c r="D3641" s="25">
        <v>4600</v>
      </c>
      <c r="E3641" s="26">
        <v>-2844</v>
      </c>
      <c r="F3641" s="24">
        <v>33</v>
      </c>
      <c r="G3641" s="24">
        <v>11</v>
      </c>
      <c r="H3641" s="23" t="s">
        <v>2172</v>
      </c>
      <c r="I3641" s="23" t="s">
        <v>2456</v>
      </c>
      <c r="J3641" s="23" t="s">
        <v>2335</v>
      </c>
      <c r="K3641" s="23" t="s">
        <v>154</v>
      </c>
      <c r="L3641" s="27">
        <v>0.79390000000000005</v>
      </c>
      <c r="M3641" s="25">
        <v>-3075</v>
      </c>
      <c r="N3641" s="25">
        <v>13410</v>
      </c>
      <c r="O3641" s="24">
        <v>0</v>
      </c>
      <c r="P3641" s="24">
        <v>3</v>
      </c>
      <c r="Q3641" s="24">
        <v>0</v>
      </c>
      <c r="R3641" s="66"/>
      <c r="S3641" s="66"/>
      <c r="T3641" s="66"/>
      <c r="U3641" s="66"/>
      <c r="V3641" s="66"/>
      <c r="W3641" s="24"/>
      <c r="X3641" s="24"/>
      <c r="Y3641" s="24"/>
      <c r="Z3641" s="24"/>
      <c r="AA3641" s="28"/>
      <c r="AB3641" s="28">
        <v>0.6</v>
      </c>
      <c r="AC3641" s="28"/>
      <c r="AD3641" s="28">
        <v>30</v>
      </c>
      <c r="AE3641" s="28">
        <v>30.000963590000001</v>
      </c>
      <c r="AF3641" t="s">
        <v>661</v>
      </c>
    </row>
    <row r="3642" spans="1:32" ht="18" customHeight="1">
      <c r="A3642" s="22">
        <v>46198</v>
      </c>
      <c r="B3642" s="23" t="s">
        <v>22</v>
      </c>
      <c r="C3642" s="24">
        <v>675</v>
      </c>
      <c r="D3642" s="25">
        <v>5421</v>
      </c>
      <c r="E3642" s="26">
        <v>-3488</v>
      </c>
      <c r="F3642" s="24">
        <v>32</v>
      </c>
      <c r="G3642" s="24">
        <v>12</v>
      </c>
      <c r="H3642" s="23" t="s">
        <v>298</v>
      </c>
      <c r="I3642" s="23" t="s">
        <v>760</v>
      </c>
      <c r="J3642" s="23" t="s">
        <v>3268</v>
      </c>
      <c r="K3642" s="23" t="s">
        <v>154</v>
      </c>
      <c r="L3642" s="27">
        <v>0.78549999999999998</v>
      </c>
      <c r="M3642" s="25">
        <v>3787</v>
      </c>
      <c r="N3642" s="25">
        <v>-4014</v>
      </c>
      <c r="O3642" s="24">
        <v>0</v>
      </c>
      <c r="P3642" s="24">
        <v>5</v>
      </c>
      <c r="Q3642" s="24">
        <v>0</v>
      </c>
      <c r="R3642" s="66"/>
      <c r="S3642" s="66"/>
      <c r="T3642" s="66"/>
      <c r="U3642" s="66"/>
      <c r="V3642" s="66"/>
      <c r="W3642" s="24"/>
      <c r="X3642" s="24"/>
      <c r="Y3642" s="24"/>
      <c r="Z3642" s="24"/>
      <c r="AA3642" s="28"/>
      <c r="AB3642" s="28">
        <v>0.8</v>
      </c>
      <c r="AC3642" s="28"/>
      <c r="AD3642" s="28">
        <v>30</v>
      </c>
      <c r="AE3642" s="28">
        <v>30.000963580000001</v>
      </c>
      <c r="AF3642" t="s">
        <v>661</v>
      </c>
    </row>
    <row r="3643" spans="1:32" ht="18" customHeight="1">
      <c r="A3643" s="22">
        <v>46198</v>
      </c>
      <c r="B3643" s="23" t="s">
        <v>22</v>
      </c>
      <c r="C3643" s="24">
        <v>676</v>
      </c>
      <c r="D3643" s="25">
        <v>4585</v>
      </c>
      <c r="E3643" s="26">
        <v>-79</v>
      </c>
      <c r="F3643" s="24">
        <v>47</v>
      </c>
      <c r="G3643" s="24">
        <v>14</v>
      </c>
      <c r="H3643" s="23" t="s">
        <v>239</v>
      </c>
      <c r="I3643" s="23" t="s">
        <v>4832</v>
      </c>
      <c r="J3643" s="23" t="s">
        <v>464</v>
      </c>
      <c r="K3643" s="23" t="s">
        <v>154</v>
      </c>
      <c r="L3643" s="27">
        <v>0.99429999999999996</v>
      </c>
      <c r="M3643" s="25">
        <v>-4562</v>
      </c>
      <c r="N3643" s="25">
        <v>-1946</v>
      </c>
      <c r="O3643" s="24">
        <v>0</v>
      </c>
      <c r="P3643" s="24">
        <v>6</v>
      </c>
      <c r="Q3643" s="24">
        <v>0</v>
      </c>
      <c r="R3643" s="66"/>
      <c r="S3643" s="66"/>
      <c r="T3643" s="66"/>
      <c r="U3643" s="66"/>
      <c r="V3643" s="66"/>
      <c r="W3643" s="24"/>
      <c r="X3643" s="24"/>
      <c r="Y3643" s="24"/>
      <c r="Z3643" s="24"/>
      <c r="AA3643" s="28"/>
      <c r="AB3643" s="28">
        <v>0.6</v>
      </c>
      <c r="AC3643" s="28"/>
      <c r="AD3643" s="28">
        <v>30</v>
      </c>
      <c r="AE3643" s="28">
        <v>30.00096357</v>
      </c>
      <c r="AF3643" t="s">
        <v>661</v>
      </c>
    </row>
    <row r="3644" spans="1:32" ht="18" customHeight="1">
      <c r="A3644" s="22">
        <v>46198</v>
      </c>
      <c r="B3644" s="23" t="s">
        <v>22</v>
      </c>
      <c r="C3644" s="24">
        <v>677</v>
      </c>
      <c r="D3644" s="25">
        <v>5695</v>
      </c>
      <c r="E3644" s="26">
        <v>-4800</v>
      </c>
      <c r="F3644" s="24">
        <v>28</v>
      </c>
      <c r="G3644" s="24">
        <v>7</v>
      </c>
      <c r="H3644" s="23" t="s">
        <v>4630</v>
      </c>
      <c r="I3644" s="23" t="s">
        <v>731</v>
      </c>
      <c r="J3644" s="23" t="s">
        <v>4833</v>
      </c>
      <c r="K3644" s="23" t="s">
        <v>154</v>
      </c>
      <c r="L3644" s="27">
        <v>0.71909999999999996</v>
      </c>
      <c r="M3644" s="25">
        <v>-4193</v>
      </c>
      <c r="N3644" s="25">
        <v>-1633</v>
      </c>
      <c r="O3644" s="24">
        <v>0</v>
      </c>
      <c r="P3644" s="24">
        <v>7</v>
      </c>
      <c r="Q3644" s="24">
        <v>0</v>
      </c>
      <c r="R3644" s="66"/>
      <c r="S3644" s="66"/>
      <c r="T3644" s="66"/>
      <c r="U3644" s="66"/>
      <c r="V3644" s="66"/>
      <c r="W3644" s="24"/>
      <c r="X3644" s="24"/>
      <c r="Y3644" s="24"/>
      <c r="Z3644" s="24"/>
      <c r="AA3644" s="28"/>
      <c r="AB3644" s="28">
        <v>0.8</v>
      </c>
      <c r="AC3644" s="28"/>
      <c r="AD3644" s="28">
        <v>30</v>
      </c>
      <c r="AE3644" s="28">
        <v>30.000963559999999</v>
      </c>
      <c r="AF3644" t="s">
        <v>661</v>
      </c>
    </row>
    <row r="3645" spans="1:32" ht="18" customHeight="1">
      <c r="A3645" s="22">
        <v>46198</v>
      </c>
      <c r="B3645" s="23" t="s">
        <v>38</v>
      </c>
      <c r="C3645" s="24">
        <v>703</v>
      </c>
      <c r="D3645" s="25">
        <v>412</v>
      </c>
      <c r="E3645" s="26">
        <v>-257</v>
      </c>
      <c r="F3645" s="24">
        <v>2</v>
      </c>
      <c r="G3645" s="24">
        <v>2</v>
      </c>
      <c r="H3645" s="23" t="s">
        <v>682</v>
      </c>
      <c r="I3645" s="23" t="s">
        <v>1692</v>
      </c>
      <c r="J3645" s="23" t="s">
        <v>1692</v>
      </c>
      <c r="K3645" s="23" t="s">
        <v>154</v>
      </c>
      <c r="L3645" s="27">
        <v>0.79210000000000003</v>
      </c>
      <c r="M3645" s="25">
        <v>-1614</v>
      </c>
      <c r="N3645" s="25">
        <v>-120</v>
      </c>
      <c r="O3645" s="24">
        <v>0</v>
      </c>
      <c r="P3645" s="24">
        <v>3</v>
      </c>
      <c r="Q3645" s="24">
        <v>0</v>
      </c>
      <c r="R3645" s="66"/>
      <c r="S3645" s="66"/>
      <c r="T3645" s="66"/>
      <c r="U3645" s="66"/>
      <c r="V3645" s="66"/>
      <c r="W3645" s="24"/>
      <c r="X3645" s="24"/>
      <c r="Y3645" s="24"/>
      <c r="Z3645" s="24"/>
      <c r="AA3645" s="28"/>
      <c r="AB3645" s="28">
        <v>0.5</v>
      </c>
      <c r="AC3645" s="28"/>
      <c r="AD3645" s="28">
        <v>10</v>
      </c>
      <c r="AE3645" s="28">
        <v>10.00096355</v>
      </c>
      <c r="AF3645" t="s">
        <v>584</v>
      </c>
    </row>
    <row r="3646" spans="1:32" ht="18" customHeight="1">
      <c r="A3646" s="22">
        <v>46198</v>
      </c>
      <c r="B3646" s="23" t="s">
        <v>38</v>
      </c>
      <c r="C3646" s="24">
        <v>705</v>
      </c>
      <c r="D3646" s="25">
        <v>911</v>
      </c>
      <c r="E3646" s="26">
        <v>-607</v>
      </c>
      <c r="F3646" s="24">
        <v>6</v>
      </c>
      <c r="G3646" s="24">
        <v>4</v>
      </c>
      <c r="H3646" s="23" t="s">
        <v>3502</v>
      </c>
      <c r="I3646" s="23" t="s">
        <v>4134</v>
      </c>
      <c r="J3646" s="23" t="s">
        <v>3420</v>
      </c>
      <c r="K3646" s="23" t="s">
        <v>154</v>
      </c>
      <c r="L3646" s="27">
        <v>0.77790000000000004</v>
      </c>
      <c r="M3646" s="25">
        <v>-1327</v>
      </c>
      <c r="N3646" s="25">
        <v>-448</v>
      </c>
      <c r="O3646" s="24">
        <v>0</v>
      </c>
      <c r="P3646" s="24">
        <v>5</v>
      </c>
      <c r="Q3646" s="24">
        <v>0</v>
      </c>
      <c r="R3646" s="66"/>
      <c r="S3646" s="66"/>
      <c r="T3646" s="66"/>
      <c r="U3646" s="66"/>
      <c r="V3646" s="66"/>
      <c r="W3646" s="24"/>
      <c r="X3646" s="24"/>
      <c r="Y3646" s="24"/>
      <c r="Z3646" s="24"/>
      <c r="AA3646" s="28"/>
      <c r="AB3646" s="28">
        <v>0.5</v>
      </c>
      <c r="AC3646" s="28"/>
      <c r="AD3646" s="28">
        <v>10</v>
      </c>
      <c r="AE3646" s="28">
        <v>10.000963540000001</v>
      </c>
      <c r="AF3646" t="s">
        <v>584</v>
      </c>
    </row>
    <row r="3647" spans="1:32" ht="18" customHeight="1">
      <c r="A3647" s="22">
        <v>46198</v>
      </c>
      <c r="B3647" s="23" t="s">
        <v>38</v>
      </c>
      <c r="C3647" s="24">
        <v>706</v>
      </c>
      <c r="D3647" s="25">
        <v>1738</v>
      </c>
      <c r="E3647" s="26">
        <v>795</v>
      </c>
      <c r="F3647" s="24">
        <v>10</v>
      </c>
      <c r="G3647" s="24">
        <v>6</v>
      </c>
      <c r="H3647" s="23" t="s">
        <v>4834</v>
      </c>
      <c r="I3647" s="23" t="s">
        <v>622</v>
      </c>
      <c r="J3647" s="23" t="s">
        <v>4002</v>
      </c>
      <c r="K3647" s="23" t="s">
        <v>154</v>
      </c>
      <c r="L3647" s="27">
        <v>1.1525000000000001</v>
      </c>
      <c r="M3647" s="25">
        <v>-701</v>
      </c>
      <c r="N3647" s="25">
        <v>-968</v>
      </c>
      <c r="O3647" s="24">
        <v>0</v>
      </c>
      <c r="P3647" s="24">
        <v>6</v>
      </c>
      <c r="Q3647" s="24">
        <v>0</v>
      </c>
      <c r="R3647" s="66"/>
      <c r="S3647" s="66"/>
      <c r="T3647" s="66"/>
      <c r="U3647" s="66"/>
      <c r="V3647" s="66"/>
      <c r="W3647" s="24"/>
      <c r="X3647" s="24"/>
      <c r="Y3647" s="24"/>
      <c r="Z3647" s="24"/>
      <c r="AA3647" s="28"/>
      <c r="AB3647" s="28">
        <v>0.5</v>
      </c>
      <c r="AC3647" s="28"/>
      <c r="AD3647" s="28">
        <v>35</v>
      </c>
      <c r="AE3647" s="28">
        <v>35.00096353</v>
      </c>
      <c r="AF3647" t="s">
        <v>668</v>
      </c>
    </row>
    <row r="3648" spans="1:32" ht="18" customHeight="1">
      <c r="A3648" s="22">
        <v>46198</v>
      </c>
      <c r="B3648" s="23" t="s">
        <v>38</v>
      </c>
      <c r="C3648" s="24">
        <v>707</v>
      </c>
      <c r="D3648" s="25">
        <v>442</v>
      </c>
      <c r="E3648" s="26">
        <v>-253</v>
      </c>
      <c r="F3648" s="24">
        <v>2</v>
      </c>
      <c r="G3648" s="24">
        <v>3</v>
      </c>
      <c r="H3648" s="23" t="s">
        <v>2777</v>
      </c>
      <c r="I3648" s="23" t="s">
        <v>2282</v>
      </c>
      <c r="J3648" s="23" t="s">
        <v>3636</v>
      </c>
      <c r="K3648" s="23" t="s">
        <v>154</v>
      </c>
      <c r="L3648" s="27">
        <v>0.80920000000000003</v>
      </c>
      <c r="M3648" s="25">
        <v>-626</v>
      </c>
      <c r="N3648" s="25">
        <v>-1451</v>
      </c>
      <c r="O3648" s="24">
        <v>0</v>
      </c>
      <c r="P3648" s="24">
        <v>7</v>
      </c>
      <c r="Q3648" s="24">
        <v>0</v>
      </c>
      <c r="R3648" s="66"/>
      <c r="S3648" s="66"/>
      <c r="T3648" s="66"/>
      <c r="U3648" s="66"/>
      <c r="V3648" s="66"/>
      <c r="W3648" s="24"/>
      <c r="X3648" s="24"/>
      <c r="Y3648" s="24"/>
      <c r="Z3648" s="24"/>
      <c r="AA3648" s="28"/>
      <c r="AB3648" s="28">
        <v>0.5</v>
      </c>
      <c r="AC3648" s="28"/>
      <c r="AD3648" s="28">
        <v>10</v>
      </c>
      <c r="AE3648" s="28">
        <v>10.000963520000001</v>
      </c>
      <c r="AF3648" t="s">
        <v>584</v>
      </c>
    </row>
    <row r="3649" spans="1:32" ht="18" customHeight="1">
      <c r="A3649" s="22">
        <v>46198</v>
      </c>
      <c r="B3649" s="23" t="s">
        <v>38</v>
      </c>
      <c r="C3649" s="24">
        <v>708</v>
      </c>
      <c r="D3649" s="25">
        <v>1173</v>
      </c>
      <c r="E3649" s="26">
        <v>-1571</v>
      </c>
      <c r="F3649" s="24">
        <v>1</v>
      </c>
      <c r="G3649" s="24">
        <v>5</v>
      </c>
      <c r="H3649" s="23" t="s">
        <v>4835</v>
      </c>
      <c r="I3649" s="23" t="s">
        <v>4836</v>
      </c>
      <c r="J3649" s="23" t="s">
        <v>1575</v>
      </c>
      <c r="K3649" s="23" t="s">
        <v>154</v>
      </c>
      <c r="L3649" s="27">
        <v>0.55359999999999998</v>
      </c>
      <c r="M3649" s="25">
        <v>-149</v>
      </c>
      <c r="N3649" s="25">
        <v>177</v>
      </c>
      <c r="O3649" s="24">
        <v>0</v>
      </c>
      <c r="P3649" s="24">
        <v>8</v>
      </c>
      <c r="Q3649" s="24">
        <v>0</v>
      </c>
      <c r="R3649" s="66"/>
      <c r="S3649" s="66"/>
      <c r="T3649" s="66"/>
      <c r="U3649" s="66"/>
      <c r="V3649" s="66"/>
      <c r="W3649" s="24"/>
      <c r="X3649" s="24"/>
      <c r="Y3649" s="24"/>
      <c r="Z3649" s="24"/>
      <c r="AA3649" s="28"/>
      <c r="AB3649" s="28">
        <v>0.5</v>
      </c>
      <c r="AC3649" s="28"/>
      <c r="AD3649" s="28">
        <v>30</v>
      </c>
      <c r="AE3649" s="28">
        <v>30.000963509999998</v>
      </c>
      <c r="AF3649" t="s">
        <v>661</v>
      </c>
    </row>
    <row r="3650" spans="1:32" ht="18" customHeight="1">
      <c r="A3650" s="22">
        <v>46198</v>
      </c>
      <c r="B3650" s="23" t="s">
        <v>38</v>
      </c>
      <c r="C3650" s="24">
        <v>710</v>
      </c>
      <c r="D3650" s="25">
        <v>1402</v>
      </c>
      <c r="E3650" s="26">
        <v>-1372</v>
      </c>
      <c r="F3650" s="24">
        <v>4</v>
      </c>
      <c r="G3650" s="24">
        <v>6</v>
      </c>
      <c r="H3650" s="23" t="s">
        <v>3007</v>
      </c>
      <c r="I3650" s="23" t="s">
        <v>3422</v>
      </c>
      <c r="J3650" s="23" t="s">
        <v>4837</v>
      </c>
      <c r="K3650" s="23" t="s">
        <v>154</v>
      </c>
      <c r="L3650" s="27">
        <v>0.67379999999999995</v>
      </c>
      <c r="M3650" s="25">
        <v>-1441</v>
      </c>
      <c r="N3650" s="25">
        <v>-861</v>
      </c>
      <c r="O3650" s="24">
        <v>0</v>
      </c>
      <c r="P3650" s="24">
        <v>0</v>
      </c>
      <c r="Q3650" s="24">
        <v>0</v>
      </c>
      <c r="R3650" s="66"/>
      <c r="S3650" s="66"/>
      <c r="T3650" s="66"/>
      <c r="U3650" s="66"/>
      <c r="V3650" s="66"/>
      <c r="W3650" s="24"/>
      <c r="X3650" s="24"/>
      <c r="Y3650" s="24"/>
      <c r="Z3650" s="24"/>
      <c r="AA3650" s="28"/>
      <c r="AB3650" s="28">
        <v>0.5</v>
      </c>
      <c r="AC3650" s="28"/>
      <c r="AD3650" s="28">
        <v>30</v>
      </c>
      <c r="AE3650" s="28">
        <v>30.000963500000001</v>
      </c>
      <c r="AF3650" t="s">
        <v>661</v>
      </c>
    </row>
    <row r="3651" spans="1:32" ht="18" customHeight="1">
      <c r="A3651" s="22">
        <v>46198</v>
      </c>
      <c r="B3651" s="23" t="s">
        <v>44</v>
      </c>
      <c r="C3651" s="24">
        <v>568</v>
      </c>
      <c r="D3651" s="25">
        <v>2568</v>
      </c>
      <c r="E3651" s="26">
        <v>-1285</v>
      </c>
      <c r="F3651" s="24">
        <v>5</v>
      </c>
      <c r="G3651" s="24">
        <v>5</v>
      </c>
      <c r="H3651" s="23" t="s">
        <v>3963</v>
      </c>
      <c r="I3651" s="23" t="s">
        <v>4838</v>
      </c>
      <c r="J3651" s="23" t="s">
        <v>4838</v>
      </c>
      <c r="K3651" s="23" t="s">
        <v>154</v>
      </c>
      <c r="L3651" s="27">
        <v>0.83320000000000005</v>
      </c>
      <c r="M3651" s="25">
        <v>-9</v>
      </c>
      <c r="N3651" s="25">
        <v>701</v>
      </c>
      <c r="O3651" s="24">
        <v>0</v>
      </c>
      <c r="P3651" s="24">
        <v>8</v>
      </c>
      <c r="Q3651" s="24">
        <v>1</v>
      </c>
      <c r="R3651" s="66">
        <v>441.00264632627648</v>
      </c>
      <c r="S3651" s="66">
        <v>5.8230943088265761</v>
      </c>
      <c r="T3651" s="66">
        <v>513.6</v>
      </c>
      <c r="U3651" s="66">
        <v>513.6</v>
      </c>
      <c r="V3651" s="66">
        <v>256.8</v>
      </c>
      <c r="W3651" s="24">
        <v>0</v>
      </c>
      <c r="X3651" s="24">
        <v>0</v>
      </c>
      <c r="Y3651" s="24">
        <v>0</v>
      </c>
      <c r="Z3651" s="24">
        <v>5</v>
      </c>
      <c r="AA3651" s="28">
        <v>1.25</v>
      </c>
      <c r="AB3651" s="28">
        <v>0.5</v>
      </c>
      <c r="AC3651" s="28">
        <v>0.625</v>
      </c>
      <c r="AD3651" s="28">
        <v>16.2</v>
      </c>
      <c r="AE3651" s="28">
        <v>16.200963489999999</v>
      </c>
      <c r="AF3651" t="s">
        <v>626</v>
      </c>
    </row>
    <row r="3652" spans="1:32" ht="18" customHeight="1">
      <c r="A3652" s="22">
        <v>46198</v>
      </c>
      <c r="B3652" s="23" t="s">
        <v>44</v>
      </c>
      <c r="C3652" s="24">
        <v>570</v>
      </c>
      <c r="D3652" s="25">
        <v>4610</v>
      </c>
      <c r="E3652" s="26">
        <v>1462</v>
      </c>
      <c r="F3652" s="24">
        <v>24</v>
      </c>
      <c r="G3652" s="24">
        <v>10</v>
      </c>
      <c r="H3652" s="23" t="s">
        <v>856</v>
      </c>
      <c r="I3652" s="23" t="s">
        <v>3372</v>
      </c>
      <c r="J3652" s="23" t="s">
        <v>4741</v>
      </c>
      <c r="K3652" s="23" t="s">
        <v>154</v>
      </c>
      <c r="L3652" s="27">
        <v>1.1056999999999999</v>
      </c>
      <c r="M3652" s="25">
        <v>-1060</v>
      </c>
      <c r="N3652" s="25">
        <v>-826</v>
      </c>
      <c r="O3652" s="24">
        <v>0</v>
      </c>
      <c r="P3652" s="24">
        <v>0</v>
      </c>
      <c r="Q3652" s="24">
        <v>1</v>
      </c>
      <c r="R3652" s="66">
        <v>799.76068908260697</v>
      </c>
      <c r="S3652" s="66">
        <v>5.7642243022572908</v>
      </c>
      <c r="T3652" s="66">
        <v>192.08333333333329</v>
      </c>
      <c r="U3652" s="66">
        <v>461</v>
      </c>
      <c r="V3652" s="66">
        <v>135.58823529411771</v>
      </c>
      <c r="W3652" s="24">
        <v>7</v>
      </c>
      <c r="X3652" s="24">
        <v>0</v>
      </c>
      <c r="Y3652" s="24">
        <v>5</v>
      </c>
      <c r="Z3652" s="24">
        <v>5</v>
      </c>
      <c r="AA3652" s="28">
        <v>4.25</v>
      </c>
      <c r="AB3652" s="28">
        <v>0.6</v>
      </c>
      <c r="AC3652" s="28">
        <v>2.5499999999999998</v>
      </c>
      <c r="AD3652" s="28">
        <v>25.5</v>
      </c>
      <c r="AE3652" s="28">
        <v>25.500963479999999</v>
      </c>
      <c r="AF3652" t="s">
        <v>582</v>
      </c>
    </row>
    <row r="3653" spans="1:32" ht="18" customHeight="1">
      <c r="A3653" s="22">
        <v>46198</v>
      </c>
      <c r="B3653" s="23" t="s">
        <v>44</v>
      </c>
      <c r="C3653" s="24">
        <v>571</v>
      </c>
      <c r="D3653" s="25">
        <v>1693</v>
      </c>
      <c r="E3653" s="26">
        <v>-1106</v>
      </c>
      <c r="F3653" s="24">
        <v>4</v>
      </c>
      <c r="G3653" s="24">
        <v>1</v>
      </c>
      <c r="H3653" s="23" t="s">
        <v>865</v>
      </c>
      <c r="I3653" s="23" t="s">
        <v>4004</v>
      </c>
      <c r="J3653" s="23" t="s">
        <v>4839</v>
      </c>
      <c r="K3653" s="23" t="s">
        <v>154</v>
      </c>
      <c r="L3653" s="27">
        <v>0.78220000000000001</v>
      </c>
      <c r="M3653" s="25">
        <v>-457</v>
      </c>
      <c r="N3653" s="25">
        <v>-1314</v>
      </c>
      <c r="O3653" s="24">
        <v>0</v>
      </c>
      <c r="P3653" s="24">
        <v>1</v>
      </c>
      <c r="Q3653" s="24">
        <v>1</v>
      </c>
      <c r="R3653" s="66">
        <v>264.83006434205072</v>
      </c>
      <c r="S3653" s="66">
        <v>6.3927787209738609</v>
      </c>
      <c r="T3653" s="66">
        <v>423.25</v>
      </c>
      <c r="U3653" s="66">
        <v>1693</v>
      </c>
      <c r="V3653" s="66">
        <v>338.6</v>
      </c>
      <c r="W3653" s="24">
        <v>0</v>
      </c>
      <c r="X3653" s="24">
        <v>0</v>
      </c>
      <c r="Y3653" s="24">
        <v>0</v>
      </c>
      <c r="Z3653" s="24">
        <v>0</v>
      </c>
      <c r="AA3653" s="28">
        <v>0</v>
      </c>
      <c r="AB3653" s="28">
        <v>0.5</v>
      </c>
      <c r="AC3653" s="28">
        <v>0</v>
      </c>
      <c r="AD3653" s="28">
        <v>10</v>
      </c>
      <c r="AE3653" s="28">
        <v>10.00096347</v>
      </c>
      <c r="AF3653" t="s">
        <v>584</v>
      </c>
    </row>
    <row r="3654" spans="1:32" ht="18" customHeight="1">
      <c r="A3654" s="22">
        <v>46198</v>
      </c>
      <c r="B3654" s="23" t="s">
        <v>44</v>
      </c>
      <c r="C3654" s="24">
        <v>572</v>
      </c>
      <c r="D3654" s="25">
        <v>6776</v>
      </c>
      <c r="E3654" s="26">
        <v>1281</v>
      </c>
      <c r="F3654" s="24">
        <v>31</v>
      </c>
      <c r="G3654" s="24">
        <v>17</v>
      </c>
      <c r="H3654" s="23" t="s">
        <v>3441</v>
      </c>
      <c r="I3654" s="23" t="s">
        <v>2389</v>
      </c>
      <c r="J3654" s="23" t="s">
        <v>4553</v>
      </c>
      <c r="K3654" s="23" t="s">
        <v>154</v>
      </c>
      <c r="L3654" s="27">
        <v>1.0629999999999999</v>
      </c>
      <c r="M3654" s="25">
        <v>-2065</v>
      </c>
      <c r="N3654" s="25">
        <v>547</v>
      </c>
      <c r="O3654" s="24">
        <v>0</v>
      </c>
      <c r="P3654" s="24">
        <v>2</v>
      </c>
      <c r="Q3654" s="24">
        <v>1</v>
      </c>
      <c r="R3654" s="66">
        <v>1167.7094748858451</v>
      </c>
      <c r="S3654" s="66">
        <v>5.8028132388515736</v>
      </c>
      <c r="T3654" s="66">
        <v>218.58064516129031</v>
      </c>
      <c r="U3654" s="66">
        <v>398.58823529411762</v>
      </c>
      <c r="V3654" s="66">
        <v>141.16666666666671</v>
      </c>
      <c r="W3654" s="24">
        <v>6</v>
      </c>
      <c r="X3654" s="24">
        <v>2</v>
      </c>
      <c r="Y3654" s="24">
        <v>4</v>
      </c>
      <c r="Z3654" s="24">
        <v>5</v>
      </c>
      <c r="AA3654" s="28">
        <v>4.25</v>
      </c>
      <c r="AB3654" s="28">
        <v>0.8</v>
      </c>
      <c r="AC3654" s="28">
        <v>3.4</v>
      </c>
      <c r="AD3654" s="28">
        <v>34</v>
      </c>
      <c r="AE3654" s="28">
        <v>34.000963460000001</v>
      </c>
      <c r="AF3654" t="s">
        <v>2576</v>
      </c>
    </row>
    <row r="3655" spans="1:32" ht="18" customHeight="1">
      <c r="A3655" s="22">
        <v>46198</v>
      </c>
      <c r="B3655" s="23" t="s">
        <v>44</v>
      </c>
      <c r="C3655" s="24">
        <v>573</v>
      </c>
      <c r="D3655" s="25">
        <v>3528</v>
      </c>
      <c r="E3655" s="26">
        <v>30</v>
      </c>
      <c r="F3655" s="24">
        <v>13</v>
      </c>
      <c r="G3655" s="24">
        <v>12</v>
      </c>
      <c r="H3655" s="23" t="s">
        <v>1142</v>
      </c>
      <c r="I3655" s="23" t="s">
        <v>3286</v>
      </c>
      <c r="J3655" s="23" t="s">
        <v>1125</v>
      </c>
      <c r="K3655" s="23" t="s">
        <v>154</v>
      </c>
      <c r="L3655" s="27">
        <v>1.0027999999999999</v>
      </c>
      <c r="M3655" s="25">
        <v>-1296</v>
      </c>
      <c r="N3655" s="25">
        <v>1315</v>
      </c>
      <c r="O3655" s="24">
        <v>0</v>
      </c>
      <c r="P3655" s="24">
        <v>3</v>
      </c>
      <c r="Q3655" s="24">
        <v>1</v>
      </c>
      <c r="R3655" s="66">
        <v>584.78985056039846</v>
      </c>
      <c r="S3655" s="66">
        <v>6.0329364413885633</v>
      </c>
      <c r="T3655" s="66">
        <v>271.38461538461542</v>
      </c>
      <c r="U3655" s="66">
        <v>294</v>
      </c>
      <c r="V3655" s="66">
        <v>141.12</v>
      </c>
      <c r="W3655" s="24">
        <v>0</v>
      </c>
      <c r="X3655" s="24">
        <v>5</v>
      </c>
      <c r="Y3655" s="24">
        <v>4</v>
      </c>
      <c r="Z3655" s="24">
        <v>0</v>
      </c>
      <c r="AA3655" s="28">
        <v>2.25</v>
      </c>
      <c r="AB3655" s="28">
        <v>0.6</v>
      </c>
      <c r="AC3655" s="28">
        <v>1.35</v>
      </c>
      <c r="AD3655" s="28">
        <v>13.5</v>
      </c>
      <c r="AE3655" s="28">
        <v>13.50096345</v>
      </c>
      <c r="AF3655" t="s">
        <v>1502</v>
      </c>
    </row>
    <row r="3656" spans="1:32" ht="18" customHeight="1">
      <c r="A3656" s="22">
        <v>46198</v>
      </c>
      <c r="B3656" s="23" t="s">
        <v>30</v>
      </c>
      <c r="C3656" s="24">
        <v>563</v>
      </c>
      <c r="D3656" s="25">
        <v>1289</v>
      </c>
      <c r="E3656" s="26">
        <v>-166</v>
      </c>
      <c r="F3656" s="24">
        <v>5</v>
      </c>
      <c r="G3656" s="24">
        <v>3</v>
      </c>
      <c r="H3656" s="23" t="s">
        <v>4840</v>
      </c>
      <c r="I3656" s="23" t="s">
        <v>2280</v>
      </c>
      <c r="J3656" s="23" t="s">
        <v>4841</v>
      </c>
      <c r="K3656" s="23" t="s">
        <v>154</v>
      </c>
      <c r="L3656" s="27">
        <v>0.95709999999999995</v>
      </c>
      <c r="M3656" s="25">
        <v>510</v>
      </c>
      <c r="N3656" s="25">
        <v>-481</v>
      </c>
      <c r="O3656" s="24">
        <v>0</v>
      </c>
      <c r="P3656" s="24">
        <v>3</v>
      </c>
      <c r="Q3656" s="24">
        <v>1</v>
      </c>
      <c r="R3656" s="66">
        <v>200.64409506019101</v>
      </c>
      <c r="S3656" s="66">
        <v>6.424310666173926</v>
      </c>
      <c r="T3656" s="66">
        <v>257.8</v>
      </c>
      <c r="U3656" s="66">
        <v>429.66666666666669</v>
      </c>
      <c r="V3656" s="66">
        <v>161.125</v>
      </c>
      <c r="W3656" s="24">
        <v>3</v>
      </c>
      <c r="X3656" s="24">
        <v>0</v>
      </c>
      <c r="Y3656" s="24">
        <v>1</v>
      </c>
      <c r="Z3656" s="24">
        <v>0</v>
      </c>
      <c r="AA3656" s="28">
        <v>1</v>
      </c>
      <c r="AB3656" s="28">
        <v>0.5</v>
      </c>
      <c r="AC3656" s="28">
        <v>0.5</v>
      </c>
      <c r="AD3656" s="28">
        <v>15</v>
      </c>
      <c r="AE3656" s="28">
        <v>15.00096344</v>
      </c>
      <c r="AF3656" t="s">
        <v>743</v>
      </c>
    </row>
    <row r="3657" spans="1:32" ht="18" customHeight="1">
      <c r="A3657" s="22">
        <v>46198</v>
      </c>
      <c r="B3657" s="23" t="s">
        <v>30</v>
      </c>
      <c r="C3657" s="24">
        <v>565</v>
      </c>
      <c r="D3657" s="25">
        <v>8924</v>
      </c>
      <c r="E3657" s="26">
        <v>1847</v>
      </c>
      <c r="F3657" s="24">
        <v>40</v>
      </c>
      <c r="G3657" s="24">
        <v>29</v>
      </c>
      <c r="H3657" s="23" t="s">
        <v>750</v>
      </c>
      <c r="I3657" s="23" t="s">
        <v>3050</v>
      </c>
      <c r="J3657" s="23" t="s">
        <v>1649</v>
      </c>
      <c r="K3657" s="23" t="s">
        <v>154</v>
      </c>
      <c r="L3657" s="27">
        <v>1.069</v>
      </c>
      <c r="M3657" s="25">
        <v>-468</v>
      </c>
      <c r="N3657" s="25">
        <v>-1104</v>
      </c>
      <c r="O3657" s="24">
        <v>0</v>
      </c>
      <c r="P3657" s="24">
        <v>5</v>
      </c>
      <c r="Q3657" s="24">
        <v>1</v>
      </c>
      <c r="R3657" s="66">
        <v>1503.344281859693</v>
      </c>
      <c r="S3657" s="66">
        <v>5.9360986752553311</v>
      </c>
      <c r="T3657" s="66">
        <v>223.1</v>
      </c>
      <c r="U3657" s="66">
        <v>307.72413793103448</v>
      </c>
      <c r="V3657" s="66">
        <v>129.33333333333329</v>
      </c>
      <c r="W3657" s="24">
        <v>6</v>
      </c>
      <c r="X3657" s="24">
        <v>3</v>
      </c>
      <c r="Y3657" s="24">
        <v>5</v>
      </c>
      <c r="Z3657" s="24">
        <v>4</v>
      </c>
      <c r="AA3657" s="28">
        <v>4.5</v>
      </c>
      <c r="AB3657" s="28">
        <v>1</v>
      </c>
      <c r="AC3657" s="28">
        <v>4.5</v>
      </c>
      <c r="AD3657" s="28">
        <v>60</v>
      </c>
      <c r="AE3657" s="28">
        <v>60.000963429999999</v>
      </c>
      <c r="AF3657" t="s">
        <v>578</v>
      </c>
    </row>
    <row r="3658" spans="1:32" ht="18" customHeight="1">
      <c r="A3658" s="22">
        <v>46198</v>
      </c>
      <c r="B3658" s="23" t="s">
        <v>30</v>
      </c>
      <c r="C3658" s="24">
        <v>566</v>
      </c>
      <c r="D3658" s="25">
        <v>1056</v>
      </c>
      <c r="E3658" s="26">
        <v>43</v>
      </c>
      <c r="F3658" s="24">
        <v>4</v>
      </c>
      <c r="G3658" s="24">
        <v>3</v>
      </c>
      <c r="H3658" s="23" t="s">
        <v>992</v>
      </c>
      <c r="I3658" s="23" t="s">
        <v>1072</v>
      </c>
      <c r="J3658" s="23" t="s">
        <v>3167</v>
      </c>
      <c r="K3658" s="23" t="s">
        <v>154</v>
      </c>
      <c r="L3658" s="27">
        <v>1.0136000000000001</v>
      </c>
      <c r="M3658" s="25">
        <v>-104</v>
      </c>
      <c r="N3658" s="25">
        <v>55</v>
      </c>
      <c r="O3658" s="24">
        <v>0</v>
      </c>
      <c r="P3658" s="24">
        <v>6</v>
      </c>
      <c r="Q3658" s="24">
        <v>1</v>
      </c>
      <c r="R3658" s="66">
        <v>183.12842465753431</v>
      </c>
      <c r="S3658" s="66">
        <v>5.7664450615725542</v>
      </c>
      <c r="T3658" s="66">
        <v>264</v>
      </c>
      <c r="U3658" s="66">
        <v>352</v>
      </c>
      <c r="V3658" s="66">
        <v>150.85714285714289</v>
      </c>
      <c r="W3658" s="24">
        <v>3</v>
      </c>
      <c r="X3658" s="24">
        <v>2</v>
      </c>
      <c r="Y3658" s="24">
        <v>2</v>
      </c>
      <c r="Z3658" s="24">
        <v>7</v>
      </c>
      <c r="AA3658" s="28">
        <v>3.5</v>
      </c>
      <c r="AB3658" s="28">
        <v>0.5</v>
      </c>
      <c r="AC3658" s="28">
        <v>1.75</v>
      </c>
      <c r="AD3658" s="28">
        <v>17.5</v>
      </c>
      <c r="AE3658" s="28">
        <v>17.500963420000001</v>
      </c>
      <c r="AF3658" t="s">
        <v>822</v>
      </c>
    </row>
    <row r="3659" spans="1:32" ht="18" customHeight="1">
      <c r="A3659" s="22">
        <v>46198</v>
      </c>
      <c r="B3659" s="23" t="s">
        <v>30</v>
      </c>
      <c r="C3659" s="24">
        <v>567</v>
      </c>
      <c r="D3659" s="25">
        <v>1699</v>
      </c>
      <c r="E3659" s="26">
        <v>15</v>
      </c>
      <c r="F3659" s="24">
        <v>7</v>
      </c>
      <c r="G3659" s="24">
        <v>5</v>
      </c>
      <c r="H3659" s="23" t="s">
        <v>4607</v>
      </c>
      <c r="I3659" s="23" t="s">
        <v>2411</v>
      </c>
      <c r="J3659" s="23" t="s">
        <v>4842</v>
      </c>
      <c r="K3659" s="23" t="s">
        <v>154</v>
      </c>
      <c r="L3659" s="27">
        <v>1.0028999999999999</v>
      </c>
      <c r="M3659" s="25">
        <v>-105</v>
      </c>
      <c r="N3659" s="25">
        <v>-136</v>
      </c>
      <c r="O3659" s="24">
        <v>0</v>
      </c>
      <c r="P3659" s="24">
        <v>7</v>
      </c>
      <c r="Q3659" s="24">
        <v>1</v>
      </c>
      <c r="R3659" s="66">
        <v>268.8513906185139</v>
      </c>
      <c r="S3659" s="66">
        <v>6.3194763325988976</v>
      </c>
      <c r="T3659" s="66">
        <v>242.71428571428569</v>
      </c>
      <c r="U3659" s="66">
        <v>339.8</v>
      </c>
      <c r="V3659" s="66">
        <v>141.58333333333329</v>
      </c>
      <c r="W3659" s="24">
        <v>5</v>
      </c>
      <c r="X3659" s="24">
        <v>2</v>
      </c>
      <c r="Y3659" s="24">
        <v>3</v>
      </c>
      <c r="Z3659" s="24">
        <v>0</v>
      </c>
      <c r="AA3659" s="28">
        <v>2.5</v>
      </c>
      <c r="AB3659" s="28">
        <v>0.5</v>
      </c>
      <c r="AC3659" s="28">
        <v>1.25</v>
      </c>
      <c r="AD3659" s="28">
        <v>12.5</v>
      </c>
      <c r="AE3659" s="28">
        <v>12.500963410000001</v>
      </c>
      <c r="AF3659" t="s">
        <v>481</v>
      </c>
    </row>
    <row r="3660" spans="1:32" ht="18" customHeight="1">
      <c r="A3660" s="22">
        <v>46198</v>
      </c>
      <c r="B3660" s="23" t="s">
        <v>166</v>
      </c>
      <c r="C3660" s="24">
        <v>651</v>
      </c>
      <c r="D3660" s="25">
        <v>1600</v>
      </c>
      <c r="E3660" s="26">
        <v>-829</v>
      </c>
      <c r="F3660" s="24">
        <v>13</v>
      </c>
      <c r="G3660" s="24">
        <v>3</v>
      </c>
      <c r="H3660" s="23" t="s">
        <v>2324</v>
      </c>
      <c r="I3660" s="23" t="s">
        <v>188</v>
      </c>
      <c r="J3660" s="23" t="s">
        <v>4843</v>
      </c>
      <c r="K3660" s="23" t="s">
        <v>154</v>
      </c>
      <c r="L3660" s="27">
        <v>0.82730000000000004</v>
      </c>
      <c r="M3660" s="25">
        <v>453</v>
      </c>
      <c r="N3660" s="25">
        <v>2731</v>
      </c>
      <c r="O3660" s="24">
        <v>0</v>
      </c>
      <c r="P3660" s="24">
        <v>1</v>
      </c>
      <c r="Q3660" s="24">
        <v>0</v>
      </c>
      <c r="R3660" s="66"/>
      <c r="S3660" s="66"/>
      <c r="T3660" s="66"/>
      <c r="U3660" s="66"/>
      <c r="V3660" s="66"/>
      <c r="W3660" s="24"/>
      <c r="X3660" s="24"/>
      <c r="Y3660" s="24"/>
      <c r="Z3660" s="24"/>
      <c r="AA3660" s="28"/>
      <c r="AB3660" s="28">
        <v>0.5</v>
      </c>
      <c r="AC3660" s="28"/>
      <c r="AD3660" s="28">
        <v>30</v>
      </c>
      <c r="AE3660" s="28">
        <v>30.0009634</v>
      </c>
      <c r="AF3660" t="s">
        <v>661</v>
      </c>
    </row>
    <row r="3661" spans="1:32" ht="18" customHeight="1">
      <c r="A3661" s="22">
        <v>46198</v>
      </c>
      <c r="B3661" s="23" t="s">
        <v>166</v>
      </c>
      <c r="C3661" s="24">
        <v>652</v>
      </c>
      <c r="D3661" s="25">
        <v>1506</v>
      </c>
      <c r="E3661" s="26">
        <v>-204</v>
      </c>
      <c r="F3661" s="24">
        <v>16</v>
      </c>
      <c r="G3661" s="24">
        <v>6</v>
      </c>
      <c r="H3661" s="23" t="s">
        <v>2481</v>
      </c>
      <c r="I3661" s="23" t="s">
        <v>389</v>
      </c>
      <c r="J3661" s="23" t="s">
        <v>3109</v>
      </c>
      <c r="K3661" s="23" t="s">
        <v>154</v>
      </c>
      <c r="L3661" s="27">
        <v>0.95479999999999998</v>
      </c>
      <c r="M3661" s="25">
        <v>-406</v>
      </c>
      <c r="N3661" s="25">
        <v>-1307</v>
      </c>
      <c r="O3661" s="24">
        <v>0</v>
      </c>
      <c r="P3661" s="24">
        <v>2</v>
      </c>
      <c r="Q3661" s="24">
        <v>0</v>
      </c>
      <c r="R3661" s="66"/>
      <c r="S3661" s="66"/>
      <c r="T3661" s="66"/>
      <c r="U3661" s="66"/>
      <c r="V3661" s="66"/>
      <c r="W3661" s="24"/>
      <c r="X3661" s="24"/>
      <c r="Y3661" s="24"/>
      <c r="Z3661" s="24"/>
      <c r="AA3661" s="28"/>
      <c r="AB3661" s="28">
        <v>0.5</v>
      </c>
      <c r="AC3661" s="28"/>
      <c r="AD3661" s="28">
        <v>30</v>
      </c>
      <c r="AE3661" s="28">
        <v>30.000963389999999</v>
      </c>
      <c r="AF3661" t="s">
        <v>661</v>
      </c>
    </row>
    <row r="3662" spans="1:32" ht="18" customHeight="1">
      <c r="A3662" s="22">
        <v>46198</v>
      </c>
      <c r="B3662" s="23" t="s">
        <v>166</v>
      </c>
      <c r="C3662" s="24">
        <v>653</v>
      </c>
      <c r="D3662" s="25">
        <v>442</v>
      </c>
      <c r="E3662" s="26">
        <v>-580</v>
      </c>
      <c r="F3662" s="24">
        <v>1</v>
      </c>
      <c r="G3662" s="24">
        <v>1</v>
      </c>
      <c r="H3662" s="23" t="s">
        <v>2282</v>
      </c>
      <c r="I3662" s="23" t="s">
        <v>4670</v>
      </c>
      <c r="J3662" s="23" t="s">
        <v>4670</v>
      </c>
      <c r="K3662" s="23" t="s">
        <v>154</v>
      </c>
      <c r="L3662" s="27">
        <v>0.56259999999999999</v>
      </c>
      <c r="M3662" s="25">
        <v>1624</v>
      </c>
      <c r="N3662" s="25">
        <v>-268</v>
      </c>
      <c r="O3662" s="24">
        <v>0</v>
      </c>
      <c r="P3662" s="24">
        <v>3</v>
      </c>
      <c r="Q3662" s="24">
        <v>0</v>
      </c>
      <c r="R3662" s="66"/>
      <c r="S3662" s="66"/>
      <c r="T3662" s="66"/>
      <c r="U3662" s="66"/>
      <c r="V3662" s="66"/>
      <c r="W3662" s="24"/>
      <c r="X3662" s="24"/>
      <c r="Y3662" s="24"/>
      <c r="Z3662" s="24"/>
      <c r="AA3662" s="28"/>
      <c r="AB3662" s="28">
        <v>0.5</v>
      </c>
      <c r="AC3662" s="28"/>
      <c r="AD3662" s="28">
        <v>10</v>
      </c>
      <c r="AE3662" s="28">
        <v>10.00096338</v>
      </c>
      <c r="AF3662" t="s">
        <v>584</v>
      </c>
    </row>
    <row r="3663" spans="1:32" ht="18" customHeight="1">
      <c r="A3663" s="22">
        <v>46198</v>
      </c>
      <c r="B3663" s="23" t="s">
        <v>166</v>
      </c>
      <c r="C3663" s="24">
        <v>655</v>
      </c>
      <c r="D3663" s="25">
        <v>2158</v>
      </c>
      <c r="E3663" s="26">
        <v>-1481</v>
      </c>
      <c r="F3663" s="24">
        <v>18</v>
      </c>
      <c r="G3663" s="24">
        <v>5</v>
      </c>
      <c r="H3663" s="23" t="s">
        <v>2462</v>
      </c>
      <c r="I3663" s="23" t="s">
        <v>874</v>
      </c>
      <c r="J3663" s="23" t="s">
        <v>4844</v>
      </c>
      <c r="K3663" s="23" t="s">
        <v>154</v>
      </c>
      <c r="L3663" s="27">
        <v>0.7712</v>
      </c>
      <c r="M3663" s="25">
        <v>-31</v>
      </c>
      <c r="N3663" s="25">
        <v>97</v>
      </c>
      <c r="O3663" s="24">
        <v>0</v>
      </c>
      <c r="P3663" s="24">
        <v>5</v>
      </c>
      <c r="Q3663" s="24">
        <v>0</v>
      </c>
      <c r="R3663" s="66"/>
      <c r="S3663" s="66"/>
      <c r="T3663" s="66"/>
      <c r="U3663" s="66"/>
      <c r="V3663" s="66"/>
      <c r="W3663" s="24"/>
      <c r="X3663" s="24"/>
      <c r="Y3663" s="24"/>
      <c r="Z3663" s="24"/>
      <c r="AA3663" s="28"/>
      <c r="AB3663" s="28">
        <v>0.5</v>
      </c>
      <c r="AC3663" s="28"/>
      <c r="AD3663" s="28">
        <v>30</v>
      </c>
      <c r="AE3663" s="28">
        <v>30.000963370000001</v>
      </c>
      <c r="AF3663" t="s">
        <v>661</v>
      </c>
    </row>
    <row r="3664" spans="1:32" ht="18" customHeight="1">
      <c r="A3664" s="22">
        <v>46198</v>
      </c>
      <c r="B3664" s="23" t="s">
        <v>171</v>
      </c>
      <c r="C3664" s="24">
        <v>663</v>
      </c>
      <c r="D3664" s="25">
        <v>2799</v>
      </c>
      <c r="E3664" s="26">
        <v>-1219</v>
      </c>
      <c r="F3664" s="24">
        <v>13</v>
      </c>
      <c r="G3664" s="24">
        <v>8</v>
      </c>
      <c r="H3664" s="23" t="s">
        <v>268</v>
      </c>
      <c r="I3664" s="23" t="s">
        <v>418</v>
      </c>
      <c r="J3664" s="23" t="s">
        <v>4064</v>
      </c>
      <c r="K3664" s="23" t="s">
        <v>154</v>
      </c>
      <c r="L3664" s="27">
        <v>0.8548</v>
      </c>
      <c r="M3664" s="25">
        <v>-1433</v>
      </c>
      <c r="N3664" s="25">
        <v>44</v>
      </c>
      <c r="O3664" s="24">
        <v>0</v>
      </c>
      <c r="P3664" s="24">
        <v>3</v>
      </c>
      <c r="Q3664" s="24">
        <v>0</v>
      </c>
      <c r="R3664" s="66"/>
      <c r="S3664" s="66"/>
      <c r="T3664" s="66"/>
      <c r="U3664" s="66"/>
      <c r="V3664" s="66"/>
      <c r="W3664" s="24"/>
      <c r="X3664" s="24"/>
      <c r="Y3664" s="24"/>
      <c r="Z3664" s="24"/>
      <c r="AA3664" s="28"/>
      <c r="AB3664" s="28">
        <v>0.5</v>
      </c>
      <c r="AC3664" s="28"/>
      <c r="AD3664" s="28">
        <v>30</v>
      </c>
      <c r="AE3664" s="28">
        <v>30.00096336</v>
      </c>
      <c r="AF3664" t="s">
        <v>661</v>
      </c>
    </row>
    <row r="3665" spans="1:32" ht="18" customHeight="1">
      <c r="A3665" s="22">
        <v>46198</v>
      </c>
      <c r="B3665" s="23" t="s">
        <v>171</v>
      </c>
      <c r="C3665" s="24">
        <v>665</v>
      </c>
      <c r="D3665" s="25">
        <v>6233</v>
      </c>
      <c r="E3665" s="26">
        <v>-3511</v>
      </c>
      <c r="F3665" s="24">
        <v>24</v>
      </c>
      <c r="G3665" s="24">
        <v>15</v>
      </c>
      <c r="H3665" s="23" t="s">
        <v>3588</v>
      </c>
      <c r="I3665" s="23" t="s">
        <v>839</v>
      </c>
      <c r="J3665" s="23" t="s">
        <v>444</v>
      </c>
      <c r="K3665" s="23" t="s">
        <v>154</v>
      </c>
      <c r="L3665" s="27">
        <v>0.81220000000000003</v>
      </c>
      <c r="M3665" s="25">
        <v>-1232</v>
      </c>
      <c r="N3665" s="25">
        <v>0</v>
      </c>
      <c r="O3665" s="24">
        <v>0</v>
      </c>
      <c r="P3665" s="24">
        <v>5</v>
      </c>
      <c r="Q3665" s="24">
        <v>0</v>
      </c>
      <c r="R3665" s="66"/>
      <c r="S3665" s="66"/>
      <c r="T3665" s="66"/>
      <c r="U3665" s="66"/>
      <c r="V3665" s="66"/>
      <c r="W3665" s="24"/>
      <c r="X3665" s="24"/>
      <c r="Y3665" s="24"/>
      <c r="Z3665" s="24"/>
      <c r="AA3665" s="28"/>
      <c r="AB3665" s="28">
        <v>0.8</v>
      </c>
      <c r="AC3665" s="28"/>
      <c r="AD3665" s="28">
        <v>30</v>
      </c>
      <c r="AE3665" s="28">
        <v>30.000963349999999</v>
      </c>
      <c r="AF3665" t="s">
        <v>661</v>
      </c>
    </row>
    <row r="3666" spans="1:32" ht="18" customHeight="1">
      <c r="A3666" s="22">
        <v>46198</v>
      </c>
      <c r="B3666" s="23" t="s">
        <v>171</v>
      </c>
      <c r="C3666" s="24">
        <v>666</v>
      </c>
      <c r="D3666" s="25">
        <v>1112</v>
      </c>
      <c r="E3666" s="26">
        <v>-1306</v>
      </c>
      <c r="F3666" s="24">
        <v>2</v>
      </c>
      <c r="G3666" s="24">
        <v>2</v>
      </c>
      <c r="H3666" s="23" t="s">
        <v>3219</v>
      </c>
      <c r="I3666" s="23" t="s">
        <v>2271</v>
      </c>
      <c r="J3666" s="23" t="s">
        <v>2271</v>
      </c>
      <c r="K3666" s="23" t="s">
        <v>154</v>
      </c>
      <c r="L3666" s="27">
        <v>0.60850000000000004</v>
      </c>
      <c r="M3666" s="25">
        <v>-625</v>
      </c>
      <c r="N3666" s="25">
        <v>-546</v>
      </c>
      <c r="O3666" s="24">
        <v>0</v>
      </c>
      <c r="P3666" s="24">
        <v>6</v>
      </c>
      <c r="Q3666" s="24">
        <v>0</v>
      </c>
      <c r="R3666" s="66"/>
      <c r="S3666" s="66"/>
      <c r="T3666" s="66"/>
      <c r="U3666" s="66"/>
      <c r="V3666" s="66"/>
      <c r="W3666" s="24"/>
      <c r="X3666" s="24"/>
      <c r="Y3666" s="24"/>
      <c r="Z3666" s="24"/>
      <c r="AA3666" s="28"/>
      <c r="AB3666" s="28">
        <v>0.5</v>
      </c>
      <c r="AC3666" s="28"/>
      <c r="AD3666" s="28">
        <v>30</v>
      </c>
      <c r="AE3666" s="28">
        <v>30.000963339999998</v>
      </c>
      <c r="AF3666" t="s">
        <v>661</v>
      </c>
    </row>
    <row r="3667" spans="1:32" ht="18" customHeight="1">
      <c r="A3667" s="22">
        <v>46198</v>
      </c>
      <c r="B3667" s="23" t="s">
        <v>330</v>
      </c>
      <c r="C3667" s="24">
        <v>656</v>
      </c>
      <c r="D3667" s="25">
        <v>595</v>
      </c>
      <c r="E3667" s="26">
        <v>1140</v>
      </c>
      <c r="F3667" s="24">
        <v>11</v>
      </c>
      <c r="G3667" s="24">
        <v>1</v>
      </c>
      <c r="H3667" s="23" t="s">
        <v>4111</v>
      </c>
      <c r="I3667" s="23" t="s">
        <v>2494</v>
      </c>
      <c r="J3667" s="23" t="s">
        <v>4156</v>
      </c>
      <c r="K3667" s="23" t="s">
        <v>154</v>
      </c>
      <c r="L3667" s="27">
        <v>1.6387</v>
      </c>
      <c r="M3667" s="25">
        <v>-457</v>
      </c>
      <c r="N3667" s="25">
        <v>-827</v>
      </c>
      <c r="O3667" s="24">
        <v>0</v>
      </c>
      <c r="P3667" s="24">
        <v>6</v>
      </c>
      <c r="Q3667" s="24">
        <v>0</v>
      </c>
      <c r="R3667" s="66"/>
      <c r="S3667" s="66"/>
      <c r="T3667" s="66"/>
      <c r="U3667" s="66"/>
      <c r="V3667" s="66"/>
      <c r="W3667" s="24"/>
      <c r="X3667" s="24"/>
      <c r="Y3667" s="24"/>
      <c r="Z3667" s="24"/>
      <c r="AA3667" s="28"/>
      <c r="AB3667" s="28">
        <v>0.5</v>
      </c>
      <c r="AC3667" s="28"/>
      <c r="AD3667" s="28">
        <v>0</v>
      </c>
      <c r="AE3667" s="28">
        <v>0</v>
      </c>
    </row>
    <row r="3668" spans="1:32" ht="18" customHeight="1">
      <c r="A3668" s="22">
        <v>46198</v>
      </c>
      <c r="B3668" s="23" t="s">
        <v>330</v>
      </c>
      <c r="C3668" s="24">
        <v>657</v>
      </c>
      <c r="D3668" s="25">
        <v>725</v>
      </c>
      <c r="E3668" s="26">
        <v>-578</v>
      </c>
      <c r="F3668" s="24">
        <v>3</v>
      </c>
      <c r="G3668" s="24">
        <v>2</v>
      </c>
      <c r="H3668" s="23" t="s">
        <v>1952</v>
      </c>
      <c r="I3668" s="23" t="s">
        <v>1432</v>
      </c>
      <c r="J3668" s="23" t="s">
        <v>2741</v>
      </c>
      <c r="K3668" s="23" t="s">
        <v>154</v>
      </c>
      <c r="L3668" s="27">
        <v>0.73429999999999995</v>
      </c>
      <c r="M3668" s="25">
        <v>-685</v>
      </c>
      <c r="N3668" s="25">
        <v>-2622</v>
      </c>
      <c r="O3668" s="24">
        <v>0</v>
      </c>
      <c r="P3668" s="24">
        <v>7</v>
      </c>
      <c r="Q3668" s="24">
        <v>0</v>
      </c>
      <c r="R3668" s="66"/>
      <c r="S3668" s="66"/>
      <c r="T3668" s="66"/>
      <c r="U3668" s="66"/>
      <c r="V3668" s="66"/>
      <c r="W3668" s="24"/>
      <c r="X3668" s="24"/>
      <c r="Y3668" s="24"/>
      <c r="Z3668" s="24"/>
      <c r="AA3668" s="28"/>
      <c r="AB3668" s="28">
        <v>0.5</v>
      </c>
      <c r="AC3668" s="28"/>
      <c r="AD3668" s="28">
        <v>10</v>
      </c>
      <c r="AE3668" s="28">
        <v>10.00096332</v>
      </c>
      <c r="AF3668" t="s">
        <v>584</v>
      </c>
    </row>
    <row r="3669" spans="1:32" ht="18" customHeight="1">
      <c r="A3669" s="22">
        <v>46198</v>
      </c>
      <c r="B3669" s="23" t="s">
        <v>330</v>
      </c>
      <c r="C3669" s="24">
        <v>658</v>
      </c>
      <c r="D3669" s="25">
        <v>346</v>
      </c>
      <c r="E3669" s="26">
        <v>478</v>
      </c>
      <c r="F3669" s="24">
        <v>4</v>
      </c>
      <c r="G3669" s="24">
        <v>2</v>
      </c>
      <c r="H3669" s="23" t="s">
        <v>1365</v>
      </c>
      <c r="I3669" s="23" t="s">
        <v>1449</v>
      </c>
      <c r="J3669" s="23" t="s">
        <v>733</v>
      </c>
      <c r="K3669" s="23" t="s">
        <v>154</v>
      </c>
      <c r="L3669" s="27">
        <v>1.4604999999999999</v>
      </c>
      <c r="M3669" s="25">
        <v>-234</v>
      </c>
      <c r="N3669" s="25">
        <v>0</v>
      </c>
      <c r="O3669" s="24">
        <v>0</v>
      </c>
      <c r="P3669" s="24">
        <v>8</v>
      </c>
      <c r="Q3669" s="24">
        <v>0</v>
      </c>
      <c r="R3669" s="66"/>
      <c r="S3669" s="66"/>
      <c r="T3669" s="66"/>
      <c r="U3669" s="66"/>
      <c r="V3669" s="66"/>
      <c r="W3669" s="24"/>
      <c r="X3669" s="24"/>
      <c r="Y3669" s="24"/>
      <c r="Z3669" s="24"/>
      <c r="AA3669" s="28"/>
      <c r="AB3669" s="28">
        <v>0.5</v>
      </c>
      <c r="AC3669" s="28"/>
      <c r="AD3669" s="28">
        <v>0</v>
      </c>
      <c r="AE3669" s="28">
        <v>0</v>
      </c>
    </row>
    <row r="3670" spans="1:32" ht="18" customHeight="1">
      <c r="A3670" s="22">
        <v>46198</v>
      </c>
      <c r="B3670" s="23" t="s">
        <v>470</v>
      </c>
      <c r="C3670" s="24">
        <v>660</v>
      </c>
      <c r="D3670" s="25">
        <v>1637</v>
      </c>
      <c r="E3670" s="26">
        <v>-368</v>
      </c>
      <c r="F3670" s="24">
        <v>15</v>
      </c>
      <c r="G3670" s="24">
        <v>27</v>
      </c>
      <c r="H3670" s="23" t="s">
        <v>4845</v>
      </c>
      <c r="I3670" s="23" t="s">
        <v>2435</v>
      </c>
      <c r="J3670" s="23" t="s">
        <v>4846</v>
      </c>
      <c r="K3670" s="23" t="s">
        <v>154</v>
      </c>
      <c r="L3670" s="27">
        <v>0.92510000000000003</v>
      </c>
      <c r="M3670" s="25">
        <v>2385</v>
      </c>
      <c r="N3670" s="25">
        <v>220</v>
      </c>
      <c r="O3670" s="24">
        <v>0</v>
      </c>
      <c r="P3670" s="24">
        <v>0</v>
      </c>
      <c r="Q3670" s="24">
        <v>0</v>
      </c>
      <c r="R3670" s="66"/>
      <c r="S3670" s="66"/>
      <c r="T3670" s="66"/>
      <c r="U3670" s="66"/>
      <c r="V3670" s="66"/>
      <c r="W3670" s="24"/>
      <c r="X3670" s="24"/>
      <c r="Y3670" s="24"/>
      <c r="Z3670" s="24"/>
      <c r="AA3670" s="28"/>
      <c r="AB3670" s="28">
        <v>0.5</v>
      </c>
      <c r="AC3670" s="28"/>
      <c r="AD3670" s="28">
        <v>30</v>
      </c>
      <c r="AE3670" s="28">
        <v>30.000963299999999</v>
      </c>
      <c r="AF3670" t="s">
        <v>661</v>
      </c>
    </row>
    <row r="3671" spans="1:32" ht="18" customHeight="1">
      <c r="A3671" s="22">
        <v>46198</v>
      </c>
      <c r="B3671" s="23" t="s">
        <v>470</v>
      </c>
      <c r="C3671" s="24">
        <v>661</v>
      </c>
      <c r="D3671" s="25">
        <v>66</v>
      </c>
      <c r="E3671" s="26">
        <v>-100</v>
      </c>
      <c r="F3671" s="24">
        <v>0</v>
      </c>
      <c r="G3671" s="24">
        <v>0</v>
      </c>
      <c r="H3671" s="23" t="s">
        <v>214</v>
      </c>
      <c r="I3671" s="23" t="s">
        <v>214</v>
      </c>
      <c r="J3671" s="23" t="s">
        <v>214</v>
      </c>
      <c r="K3671" s="23" t="s">
        <v>154</v>
      </c>
      <c r="L3671" s="27">
        <v>0.49490000000000001</v>
      </c>
      <c r="M3671" s="25">
        <v>-565</v>
      </c>
      <c r="N3671" s="25">
        <v>5399</v>
      </c>
      <c r="O3671" s="24">
        <v>0</v>
      </c>
      <c r="P3671" s="24">
        <v>1</v>
      </c>
      <c r="Q3671" s="24">
        <v>0</v>
      </c>
      <c r="R3671" s="66"/>
      <c r="S3671" s="66"/>
      <c r="T3671" s="66"/>
      <c r="U3671" s="66"/>
      <c r="V3671" s="66"/>
      <c r="W3671" s="24"/>
      <c r="X3671" s="24"/>
      <c r="Y3671" s="24"/>
      <c r="Z3671" s="24"/>
      <c r="AA3671" s="28"/>
      <c r="AB3671" s="28">
        <v>0.5</v>
      </c>
      <c r="AC3671" s="28"/>
      <c r="AD3671" s="28">
        <v>10</v>
      </c>
      <c r="AE3671" s="28">
        <v>10.00096329</v>
      </c>
      <c r="AF3671" t="s">
        <v>584</v>
      </c>
    </row>
    <row r="3672" spans="1:32" ht="18" customHeight="1">
      <c r="A3672" s="22">
        <v>46198</v>
      </c>
      <c r="B3672" s="23" t="s">
        <v>470</v>
      </c>
      <c r="C3672" s="24">
        <v>662</v>
      </c>
      <c r="D3672" s="25">
        <v>550</v>
      </c>
      <c r="E3672" s="26">
        <v>208</v>
      </c>
      <c r="F3672" s="24">
        <v>8</v>
      </c>
      <c r="G3672" s="24">
        <v>14</v>
      </c>
      <c r="H3672" s="23" t="s">
        <v>4847</v>
      </c>
      <c r="I3672" s="23" t="s">
        <v>1325</v>
      </c>
      <c r="J3672" s="23" t="s">
        <v>4293</v>
      </c>
      <c r="K3672" s="23" t="s">
        <v>154</v>
      </c>
      <c r="L3672" s="27">
        <v>1.1261000000000001</v>
      </c>
      <c r="M3672" s="25">
        <v>-1693</v>
      </c>
      <c r="N3672" s="25">
        <v>79</v>
      </c>
      <c r="O3672" s="24">
        <v>0</v>
      </c>
      <c r="P3672" s="24">
        <v>2</v>
      </c>
      <c r="Q3672" s="24">
        <v>0</v>
      </c>
      <c r="R3672" s="66"/>
      <c r="S3672" s="66"/>
      <c r="T3672" s="66"/>
      <c r="U3672" s="66"/>
      <c r="V3672" s="66"/>
      <c r="W3672" s="24"/>
      <c r="X3672" s="24"/>
      <c r="Y3672" s="24"/>
      <c r="Z3672" s="24"/>
      <c r="AA3672" s="28"/>
      <c r="AB3672" s="28">
        <v>0.5</v>
      </c>
      <c r="AC3672" s="28"/>
      <c r="AD3672" s="28">
        <v>0</v>
      </c>
      <c r="AE3672" s="28">
        <v>0</v>
      </c>
    </row>
    <row r="3673" spans="1:32" ht="18" customHeight="1">
      <c r="A3673" s="22">
        <v>46198</v>
      </c>
      <c r="B3673" s="23" t="s">
        <v>307</v>
      </c>
      <c r="C3673" s="24">
        <v>635</v>
      </c>
      <c r="D3673" s="25">
        <v>1275</v>
      </c>
      <c r="E3673" s="26">
        <v>2668</v>
      </c>
      <c r="F3673" s="24">
        <v>35</v>
      </c>
      <c r="G3673" s="24">
        <v>1</v>
      </c>
      <c r="H3673" s="23" t="s">
        <v>4192</v>
      </c>
      <c r="I3673" s="23" t="s">
        <v>4848</v>
      </c>
      <c r="J3673" s="23" t="s">
        <v>4849</v>
      </c>
      <c r="K3673" s="23" t="s">
        <v>154</v>
      </c>
      <c r="L3673" s="27">
        <v>1.6975</v>
      </c>
      <c r="M3673" s="25">
        <v>-1398</v>
      </c>
      <c r="N3673" s="25">
        <v>0</v>
      </c>
      <c r="O3673" s="24">
        <v>0</v>
      </c>
      <c r="P3673" s="24">
        <v>5</v>
      </c>
      <c r="Q3673" s="24">
        <v>0</v>
      </c>
      <c r="R3673" s="66"/>
      <c r="S3673" s="66"/>
      <c r="T3673" s="66"/>
      <c r="U3673" s="66"/>
      <c r="V3673" s="66"/>
      <c r="W3673" s="24"/>
      <c r="X3673" s="24"/>
      <c r="Y3673" s="24"/>
      <c r="Z3673" s="24"/>
      <c r="AA3673" s="28"/>
      <c r="AB3673" s="28">
        <v>0.5</v>
      </c>
      <c r="AC3673" s="28"/>
      <c r="AD3673" s="28">
        <v>70</v>
      </c>
      <c r="AE3673" s="28">
        <v>70.00096327</v>
      </c>
      <c r="AF3673" t="s">
        <v>178</v>
      </c>
    </row>
    <row r="3674" spans="1:32" ht="18" customHeight="1">
      <c r="A3674" s="22">
        <v>46198</v>
      </c>
      <c r="B3674" s="23" t="s">
        <v>307</v>
      </c>
      <c r="C3674" s="24">
        <v>636</v>
      </c>
      <c r="D3674" s="25">
        <v>12</v>
      </c>
      <c r="E3674" s="26">
        <v>-20</v>
      </c>
      <c r="F3674" s="24">
        <v>0</v>
      </c>
      <c r="G3674" s="24">
        <v>0</v>
      </c>
      <c r="H3674" s="23" t="s">
        <v>214</v>
      </c>
      <c r="I3674" s="23" t="s">
        <v>214</v>
      </c>
      <c r="J3674" s="23" t="s">
        <v>214</v>
      </c>
      <c r="K3674" s="23" t="s">
        <v>154</v>
      </c>
      <c r="L3674" s="27">
        <v>0.44440000000000002</v>
      </c>
      <c r="M3674" s="25">
        <v>-2225</v>
      </c>
      <c r="N3674" s="25">
        <v>0</v>
      </c>
      <c r="O3674" s="24">
        <v>0</v>
      </c>
      <c r="P3674" s="24">
        <v>6</v>
      </c>
      <c r="Q3674" s="24">
        <v>0</v>
      </c>
      <c r="R3674" s="66"/>
      <c r="S3674" s="66"/>
      <c r="T3674" s="66"/>
      <c r="U3674" s="66"/>
      <c r="V3674" s="66"/>
      <c r="W3674" s="24"/>
      <c r="X3674" s="24"/>
      <c r="Y3674" s="24"/>
      <c r="Z3674" s="24"/>
      <c r="AA3674" s="28"/>
      <c r="AB3674" s="28">
        <v>0.5</v>
      </c>
      <c r="AC3674" s="28"/>
      <c r="AD3674" s="28">
        <v>10</v>
      </c>
      <c r="AE3674" s="28">
        <v>10.000963260000001</v>
      </c>
      <c r="AF3674" t="s">
        <v>584</v>
      </c>
    </row>
    <row r="3675" spans="1:32" ht="18" customHeight="1">
      <c r="A3675" s="22">
        <v>46198</v>
      </c>
      <c r="B3675" s="23" t="s">
        <v>307</v>
      </c>
      <c r="C3675" s="24">
        <v>637</v>
      </c>
      <c r="D3675" s="25">
        <v>2463</v>
      </c>
      <c r="E3675" s="26">
        <v>-2807</v>
      </c>
      <c r="F3675" s="24">
        <v>12</v>
      </c>
      <c r="G3675" s="24">
        <v>13</v>
      </c>
      <c r="H3675" s="23" t="s">
        <v>3706</v>
      </c>
      <c r="I3675" s="23" t="s">
        <v>2796</v>
      </c>
      <c r="J3675" s="23" t="s">
        <v>604</v>
      </c>
      <c r="K3675" s="23" t="s">
        <v>154</v>
      </c>
      <c r="L3675" s="27">
        <v>0.62009999999999998</v>
      </c>
      <c r="M3675" s="25">
        <v>-1859</v>
      </c>
      <c r="N3675" s="25">
        <v>0</v>
      </c>
      <c r="O3675" s="24">
        <v>0</v>
      </c>
      <c r="P3675" s="24">
        <v>7</v>
      </c>
      <c r="Q3675" s="24">
        <v>0</v>
      </c>
      <c r="R3675" s="66"/>
      <c r="S3675" s="66"/>
      <c r="T3675" s="66"/>
      <c r="U3675" s="66"/>
      <c r="V3675" s="66"/>
      <c r="W3675" s="24"/>
      <c r="X3675" s="24"/>
      <c r="Y3675" s="24"/>
      <c r="Z3675" s="24"/>
      <c r="AA3675" s="28"/>
      <c r="AB3675" s="28">
        <v>0.5</v>
      </c>
      <c r="AC3675" s="28"/>
      <c r="AD3675" s="28">
        <v>30</v>
      </c>
      <c r="AE3675" s="28">
        <v>30.000963250000002</v>
      </c>
      <c r="AF3675" t="s">
        <v>661</v>
      </c>
    </row>
    <row r="3676" spans="1:32" ht="18" customHeight="1">
      <c r="A3676" s="22">
        <v>46198</v>
      </c>
      <c r="B3676" s="23" t="s">
        <v>55</v>
      </c>
      <c r="C3676" s="24">
        <v>537</v>
      </c>
      <c r="D3676" s="25">
        <v>5172</v>
      </c>
      <c r="E3676" s="26">
        <v>306</v>
      </c>
      <c r="F3676" s="24">
        <v>23</v>
      </c>
      <c r="G3676" s="24">
        <v>11</v>
      </c>
      <c r="H3676" s="23" t="s">
        <v>4850</v>
      </c>
      <c r="I3676" s="23" t="s">
        <v>2288</v>
      </c>
      <c r="J3676" s="23" t="s">
        <v>4164</v>
      </c>
      <c r="K3676" s="23" t="s">
        <v>154</v>
      </c>
      <c r="L3676" s="27">
        <v>1.0197000000000001</v>
      </c>
      <c r="M3676" s="25">
        <v>-17</v>
      </c>
      <c r="N3676" s="25">
        <v>-677</v>
      </c>
      <c r="O3676" s="24">
        <v>0</v>
      </c>
      <c r="P3676" s="24">
        <v>7</v>
      </c>
      <c r="Q3676" s="24">
        <v>1</v>
      </c>
      <c r="R3676" s="66">
        <v>850.88325031133252</v>
      </c>
      <c r="S3676" s="66">
        <v>6.0783897181048054</v>
      </c>
      <c r="T3676" s="66">
        <v>224.86956521739131</v>
      </c>
      <c r="U3676" s="66">
        <v>470.18181818181819</v>
      </c>
      <c r="V3676" s="66">
        <v>152.11764705882351</v>
      </c>
      <c r="W3676" s="24">
        <v>7</v>
      </c>
      <c r="X3676" s="24">
        <v>0</v>
      </c>
      <c r="Y3676" s="24">
        <v>2</v>
      </c>
      <c r="Z3676" s="24">
        <v>4</v>
      </c>
      <c r="AA3676" s="28">
        <v>3.25</v>
      </c>
      <c r="AB3676" s="28">
        <v>0.8</v>
      </c>
      <c r="AC3676" s="28">
        <v>2.6</v>
      </c>
      <c r="AD3676" s="28">
        <v>26</v>
      </c>
      <c r="AE3676" s="28">
        <v>26.000963240000001</v>
      </c>
      <c r="AF3676" t="s">
        <v>616</v>
      </c>
    </row>
    <row r="3677" spans="1:32" ht="18" customHeight="1">
      <c r="A3677" s="22">
        <v>46198</v>
      </c>
      <c r="B3677" s="23" t="s">
        <v>55</v>
      </c>
      <c r="C3677" s="24">
        <v>538</v>
      </c>
      <c r="D3677" s="25">
        <v>1817</v>
      </c>
      <c r="E3677" s="26">
        <v>-1596</v>
      </c>
      <c r="F3677" s="24">
        <v>2</v>
      </c>
      <c r="G3677" s="24">
        <v>2</v>
      </c>
      <c r="H3677" s="23" t="s">
        <v>4772</v>
      </c>
      <c r="I3677" s="23" t="s">
        <v>4851</v>
      </c>
      <c r="J3677" s="23" t="s">
        <v>4851</v>
      </c>
      <c r="K3677" s="23" t="s">
        <v>154</v>
      </c>
      <c r="L3677" s="27">
        <v>0.70720000000000005</v>
      </c>
      <c r="M3677" s="25">
        <v>1814</v>
      </c>
      <c r="N3677" s="25">
        <v>-716</v>
      </c>
      <c r="O3677" s="24">
        <v>0</v>
      </c>
      <c r="P3677" s="24">
        <v>8</v>
      </c>
      <c r="Q3677" s="24">
        <v>1</v>
      </c>
      <c r="R3677" s="66">
        <v>290.77080738895808</v>
      </c>
      <c r="S3677" s="66">
        <v>6.2489079158811043</v>
      </c>
      <c r="T3677" s="66">
        <v>908.5</v>
      </c>
      <c r="U3677" s="66">
        <v>908.5</v>
      </c>
      <c r="V3677" s="66">
        <v>454.25</v>
      </c>
      <c r="W3677" s="24">
        <v>0</v>
      </c>
      <c r="X3677" s="24">
        <v>0</v>
      </c>
      <c r="Y3677" s="24">
        <v>0</v>
      </c>
      <c r="Z3677" s="24">
        <v>2</v>
      </c>
      <c r="AA3677" s="28">
        <v>0.5</v>
      </c>
      <c r="AB3677" s="28">
        <v>0.5</v>
      </c>
      <c r="AC3677" s="28">
        <v>0.25</v>
      </c>
      <c r="AD3677" s="28">
        <v>12.5</v>
      </c>
      <c r="AE3677" s="28">
        <v>12.50096323</v>
      </c>
      <c r="AF3677" t="s">
        <v>795</v>
      </c>
    </row>
    <row r="3678" spans="1:32" ht="18" customHeight="1">
      <c r="A3678" s="22">
        <v>46198</v>
      </c>
      <c r="B3678" s="23" t="s">
        <v>55</v>
      </c>
      <c r="C3678" s="24">
        <v>550</v>
      </c>
      <c r="D3678" s="25">
        <v>1289</v>
      </c>
      <c r="E3678" s="26">
        <v>-545</v>
      </c>
      <c r="F3678" s="24">
        <v>4</v>
      </c>
      <c r="G3678" s="24">
        <v>2</v>
      </c>
      <c r="H3678" s="23" t="s">
        <v>1835</v>
      </c>
      <c r="I3678" s="23" t="s">
        <v>3411</v>
      </c>
      <c r="J3678" s="23" t="s">
        <v>2750</v>
      </c>
      <c r="K3678" s="23" t="s">
        <v>154</v>
      </c>
      <c r="L3678" s="27">
        <v>0.85909999999999997</v>
      </c>
      <c r="M3678" s="25">
        <v>-636</v>
      </c>
      <c r="N3678" s="25">
        <v>-930</v>
      </c>
      <c r="O3678" s="24">
        <v>0</v>
      </c>
      <c r="P3678" s="24">
        <v>0</v>
      </c>
      <c r="Q3678" s="24">
        <v>1</v>
      </c>
      <c r="R3678" s="66">
        <v>195.26909506019101</v>
      </c>
      <c r="S3678" s="66">
        <v>6.6011469946264176</v>
      </c>
      <c r="T3678" s="66">
        <v>322.25</v>
      </c>
      <c r="U3678" s="66">
        <v>644.5</v>
      </c>
      <c r="V3678" s="66">
        <v>214.83333333333329</v>
      </c>
      <c r="W3678" s="24">
        <v>0</v>
      </c>
      <c r="X3678" s="24">
        <v>0</v>
      </c>
      <c r="Y3678" s="24">
        <v>0</v>
      </c>
      <c r="Z3678" s="24">
        <v>0</v>
      </c>
      <c r="AA3678" s="28">
        <v>0</v>
      </c>
      <c r="AB3678" s="28">
        <v>0.5</v>
      </c>
      <c r="AC3678" s="28">
        <v>0</v>
      </c>
      <c r="AD3678" s="28">
        <v>10</v>
      </c>
      <c r="AE3678" s="28">
        <v>10.000963219999999</v>
      </c>
      <c r="AF3678" t="s">
        <v>584</v>
      </c>
    </row>
    <row r="3679" spans="1:32" ht="18" customHeight="1">
      <c r="A3679" s="22">
        <v>46198</v>
      </c>
      <c r="B3679" s="23" t="s">
        <v>24</v>
      </c>
      <c r="C3679" s="24">
        <v>631</v>
      </c>
      <c r="D3679" s="25">
        <v>7255</v>
      </c>
      <c r="E3679" s="26">
        <v>-5771</v>
      </c>
      <c r="F3679" s="24">
        <v>0</v>
      </c>
      <c r="G3679" s="24">
        <v>17</v>
      </c>
      <c r="H3679" s="23" t="s">
        <v>4791</v>
      </c>
      <c r="I3679" s="23" t="s">
        <v>214</v>
      </c>
      <c r="J3679" s="23" t="s">
        <v>4791</v>
      </c>
      <c r="K3679" s="23" t="s">
        <v>154</v>
      </c>
      <c r="L3679" s="27">
        <v>0.73480000000000001</v>
      </c>
      <c r="M3679" s="25">
        <v>-2321</v>
      </c>
      <c r="N3679" s="25">
        <v>-395</v>
      </c>
      <c r="O3679" s="24">
        <v>0</v>
      </c>
      <c r="P3679" s="24">
        <v>1</v>
      </c>
      <c r="Q3679" s="24">
        <v>0</v>
      </c>
      <c r="R3679" s="66"/>
      <c r="S3679" s="66"/>
      <c r="T3679" s="66"/>
      <c r="U3679" s="66"/>
      <c r="V3679" s="66"/>
      <c r="W3679" s="24"/>
      <c r="X3679" s="24"/>
      <c r="Y3679" s="24"/>
      <c r="Z3679" s="24"/>
      <c r="AA3679" s="28"/>
      <c r="AB3679" s="28">
        <v>1</v>
      </c>
      <c r="AC3679" s="28"/>
      <c r="AD3679" s="28">
        <v>30</v>
      </c>
      <c r="AE3679" s="28">
        <v>30.000963209999998</v>
      </c>
      <c r="AF3679" t="s">
        <v>661</v>
      </c>
    </row>
    <row r="3680" spans="1:32" ht="18" customHeight="1">
      <c r="A3680" s="22">
        <v>46198</v>
      </c>
      <c r="B3680" s="23" t="s">
        <v>24</v>
      </c>
      <c r="C3680" s="24">
        <v>632</v>
      </c>
      <c r="D3680" s="25">
        <v>2740</v>
      </c>
      <c r="E3680" s="26">
        <v>3824</v>
      </c>
      <c r="F3680" s="24">
        <v>10</v>
      </c>
      <c r="G3680" s="24">
        <v>31</v>
      </c>
      <c r="H3680" s="23" t="s">
        <v>962</v>
      </c>
      <c r="I3680" s="23" t="s">
        <v>3247</v>
      </c>
      <c r="J3680" s="23" t="s">
        <v>2777</v>
      </c>
      <c r="K3680" s="23" t="s">
        <v>154</v>
      </c>
      <c r="L3680" s="27">
        <v>1.4652000000000001</v>
      </c>
      <c r="M3680" s="25">
        <v>-951</v>
      </c>
      <c r="N3680" s="25">
        <v>-1317</v>
      </c>
      <c r="O3680" s="24">
        <v>0</v>
      </c>
      <c r="P3680" s="24">
        <v>2</v>
      </c>
      <c r="Q3680" s="24">
        <v>0</v>
      </c>
      <c r="R3680" s="66"/>
      <c r="S3680" s="66"/>
      <c r="T3680" s="66"/>
      <c r="U3680" s="66"/>
      <c r="V3680" s="66"/>
      <c r="W3680" s="24"/>
      <c r="X3680" s="24"/>
      <c r="Y3680" s="24"/>
      <c r="Z3680" s="24"/>
      <c r="AA3680" s="28"/>
      <c r="AB3680" s="28">
        <v>0.5</v>
      </c>
      <c r="AC3680" s="28"/>
      <c r="AD3680" s="28">
        <v>80</v>
      </c>
      <c r="AE3680" s="28">
        <v>80.000963200000001</v>
      </c>
      <c r="AF3680" t="s">
        <v>155</v>
      </c>
    </row>
    <row r="3681" spans="1:32" ht="18" customHeight="1">
      <c r="A3681" s="22">
        <v>46198</v>
      </c>
      <c r="B3681" s="23" t="s">
        <v>24</v>
      </c>
      <c r="C3681" s="24">
        <v>633</v>
      </c>
      <c r="D3681" s="25">
        <v>3214</v>
      </c>
      <c r="E3681" s="26">
        <v>2765</v>
      </c>
      <c r="F3681" s="24">
        <v>2</v>
      </c>
      <c r="G3681" s="24">
        <v>24</v>
      </c>
      <c r="H3681" s="23" t="s">
        <v>2119</v>
      </c>
      <c r="I3681" s="23" t="s">
        <v>4852</v>
      </c>
      <c r="J3681" s="23" t="s">
        <v>242</v>
      </c>
      <c r="K3681" s="23" t="s">
        <v>154</v>
      </c>
      <c r="L3681" s="27">
        <v>1.2867999999999999</v>
      </c>
      <c r="M3681" s="25">
        <v>-2761</v>
      </c>
      <c r="N3681" s="25">
        <v>-1304</v>
      </c>
      <c r="O3681" s="24">
        <v>0</v>
      </c>
      <c r="P3681" s="24">
        <v>3</v>
      </c>
      <c r="Q3681" s="24">
        <v>0</v>
      </c>
      <c r="R3681" s="66"/>
      <c r="S3681" s="66"/>
      <c r="T3681" s="66"/>
      <c r="U3681" s="66"/>
      <c r="V3681" s="66"/>
      <c r="W3681" s="24"/>
      <c r="X3681" s="24"/>
      <c r="Y3681" s="24"/>
      <c r="Z3681" s="24"/>
      <c r="AA3681" s="28"/>
      <c r="AB3681" s="28">
        <v>0.6</v>
      </c>
      <c r="AC3681" s="28"/>
      <c r="AD3681" s="28">
        <v>70</v>
      </c>
      <c r="AE3681" s="28">
        <v>70.000963189999993</v>
      </c>
      <c r="AF3681" t="s">
        <v>178</v>
      </c>
    </row>
    <row r="3682" spans="1:32" ht="18" customHeight="1">
      <c r="A3682" s="22">
        <v>46198</v>
      </c>
      <c r="B3682" s="23" t="s">
        <v>179</v>
      </c>
      <c r="C3682" s="24">
        <v>667</v>
      </c>
      <c r="D3682" s="25">
        <v>2172</v>
      </c>
      <c r="E3682" s="26">
        <v>2799</v>
      </c>
      <c r="F3682" s="24">
        <v>34</v>
      </c>
      <c r="G3682" s="24">
        <v>1</v>
      </c>
      <c r="H3682" s="23" t="s">
        <v>1619</v>
      </c>
      <c r="I3682" s="23" t="s">
        <v>937</v>
      </c>
      <c r="J3682" s="23" t="s">
        <v>4853</v>
      </c>
      <c r="K3682" s="23" t="s">
        <v>154</v>
      </c>
      <c r="L3682" s="27">
        <v>1.4296</v>
      </c>
      <c r="M3682" s="25">
        <v>-2897</v>
      </c>
      <c r="N3682" s="25">
        <v>3085</v>
      </c>
      <c r="O3682" s="24">
        <v>0</v>
      </c>
      <c r="P3682" s="24">
        <v>7</v>
      </c>
      <c r="Q3682" s="24">
        <v>0</v>
      </c>
      <c r="R3682" s="66"/>
      <c r="S3682" s="66"/>
      <c r="T3682" s="66"/>
      <c r="U3682" s="66"/>
      <c r="V3682" s="66"/>
      <c r="W3682" s="24"/>
      <c r="X3682" s="24"/>
      <c r="Y3682" s="24"/>
      <c r="Z3682" s="24"/>
      <c r="AA3682" s="28"/>
      <c r="AB3682" s="28">
        <v>0.5</v>
      </c>
      <c r="AC3682" s="28"/>
      <c r="AD3682" s="28">
        <v>70</v>
      </c>
      <c r="AE3682" s="28">
        <v>70.000963179999999</v>
      </c>
      <c r="AF3682" t="s">
        <v>178</v>
      </c>
    </row>
    <row r="3683" spans="1:32" ht="18" customHeight="1">
      <c r="A3683" s="22">
        <v>46198</v>
      </c>
      <c r="B3683" s="23" t="s">
        <v>179</v>
      </c>
      <c r="C3683" s="24">
        <v>668</v>
      </c>
      <c r="D3683" s="25">
        <v>1714</v>
      </c>
      <c r="E3683" s="26">
        <v>-2066</v>
      </c>
      <c r="F3683" s="24">
        <v>3</v>
      </c>
      <c r="G3683" s="24">
        <v>3</v>
      </c>
      <c r="H3683" s="23" t="s">
        <v>2486</v>
      </c>
      <c r="I3683" s="23" t="s">
        <v>4854</v>
      </c>
      <c r="J3683" s="23" t="s">
        <v>4854</v>
      </c>
      <c r="K3683" s="23" t="s">
        <v>154</v>
      </c>
      <c r="L3683" s="27">
        <v>0.59819999999999995</v>
      </c>
      <c r="M3683" s="25">
        <v>6549</v>
      </c>
      <c r="N3683" s="25">
        <v>-201</v>
      </c>
      <c r="O3683" s="24">
        <v>0</v>
      </c>
      <c r="P3683" s="24">
        <v>8</v>
      </c>
      <c r="Q3683" s="24">
        <v>0</v>
      </c>
      <c r="R3683" s="66"/>
      <c r="S3683" s="66"/>
      <c r="T3683" s="66"/>
      <c r="U3683" s="66"/>
      <c r="V3683" s="66"/>
      <c r="W3683" s="24"/>
      <c r="X3683" s="24"/>
      <c r="Y3683" s="24"/>
      <c r="Z3683" s="24"/>
      <c r="AA3683" s="28"/>
      <c r="AB3683" s="28">
        <v>0.5</v>
      </c>
      <c r="AC3683" s="28"/>
      <c r="AD3683" s="28">
        <v>30</v>
      </c>
      <c r="AE3683" s="28">
        <v>30.000963169999999</v>
      </c>
      <c r="AF3683" t="s">
        <v>661</v>
      </c>
    </row>
    <row r="3684" spans="1:32" ht="18" customHeight="1">
      <c r="A3684" s="22">
        <v>46198</v>
      </c>
      <c r="B3684" s="23" t="s">
        <v>179</v>
      </c>
      <c r="C3684" s="24">
        <v>670</v>
      </c>
      <c r="D3684" s="25">
        <v>4282</v>
      </c>
      <c r="E3684" s="26">
        <v>-2588</v>
      </c>
      <c r="F3684" s="24">
        <v>21</v>
      </c>
      <c r="G3684" s="24">
        <v>3</v>
      </c>
      <c r="H3684" s="23" t="s">
        <v>3512</v>
      </c>
      <c r="I3684" s="23" t="s">
        <v>3291</v>
      </c>
      <c r="J3684" s="23" t="s">
        <v>4855</v>
      </c>
      <c r="K3684" s="23" t="s">
        <v>154</v>
      </c>
      <c r="L3684" s="27">
        <v>0.79849999999999999</v>
      </c>
      <c r="M3684" s="25">
        <v>6079</v>
      </c>
      <c r="N3684" s="25">
        <v>-384</v>
      </c>
      <c r="O3684" s="24">
        <v>0</v>
      </c>
      <c r="P3684" s="24">
        <v>0</v>
      </c>
      <c r="Q3684" s="24">
        <v>0</v>
      </c>
      <c r="R3684" s="66"/>
      <c r="S3684" s="66"/>
      <c r="T3684" s="66"/>
      <c r="U3684" s="66"/>
      <c r="V3684" s="66"/>
      <c r="W3684" s="24"/>
      <c r="X3684" s="24"/>
      <c r="Y3684" s="24"/>
      <c r="Z3684" s="24"/>
      <c r="AA3684" s="28"/>
      <c r="AB3684" s="28">
        <v>0.6</v>
      </c>
      <c r="AC3684" s="28"/>
      <c r="AD3684" s="28">
        <v>30</v>
      </c>
      <c r="AE3684" s="28">
        <v>30.000963160000001</v>
      </c>
      <c r="AF3684" t="s">
        <v>661</v>
      </c>
    </row>
    <row r="3685" spans="1:32" ht="18" customHeight="1">
      <c r="A3685" s="22">
        <v>46198</v>
      </c>
      <c r="B3685" s="23" t="s">
        <v>289</v>
      </c>
      <c r="C3685" s="24">
        <v>721</v>
      </c>
      <c r="D3685" s="25">
        <v>1513</v>
      </c>
      <c r="E3685" s="26">
        <v>3281</v>
      </c>
      <c r="F3685" s="24">
        <v>17</v>
      </c>
      <c r="G3685" s="24">
        <v>7</v>
      </c>
      <c r="H3685" s="23" t="s">
        <v>4204</v>
      </c>
      <c r="I3685" s="23" t="s">
        <v>2278</v>
      </c>
      <c r="J3685" s="23" t="s">
        <v>605</v>
      </c>
      <c r="K3685" s="23" t="s">
        <v>154</v>
      </c>
      <c r="L3685" s="27">
        <v>1.7228000000000001</v>
      </c>
      <c r="M3685" s="25">
        <v>992</v>
      </c>
      <c r="N3685" s="25">
        <v>-428</v>
      </c>
      <c r="O3685" s="24">
        <v>0</v>
      </c>
      <c r="P3685" s="24">
        <v>1</v>
      </c>
      <c r="Q3685" s="24">
        <v>0</v>
      </c>
      <c r="R3685" s="66"/>
      <c r="S3685" s="66"/>
      <c r="T3685" s="66"/>
      <c r="U3685" s="66"/>
      <c r="V3685" s="66"/>
      <c r="W3685" s="24"/>
      <c r="X3685" s="24"/>
      <c r="Y3685" s="24"/>
      <c r="Z3685" s="24"/>
      <c r="AA3685" s="28"/>
      <c r="AB3685" s="28">
        <v>0.5</v>
      </c>
      <c r="AC3685" s="28"/>
      <c r="AD3685" s="28">
        <v>80</v>
      </c>
      <c r="AE3685" s="28">
        <v>80.000963150000004</v>
      </c>
      <c r="AF3685" t="s">
        <v>155</v>
      </c>
    </row>
    <row r="3686" spans="1:32" ht="18" customHeight="1">
      <c r="A3686" s="22">
        <v>46198</v>
      </c>
      <c r="B3686" s="23" t="s">
        <v>289</v>
      </c>
      <c r="C3686" s="24">
        <v>722</v>
      </c>
      <c r="D3686" s="25">
        <v>1778</v>
      </c>
      <c r="E3686" s="26">
        <v>13232</v>
      </c>
      <c r="F3686" s="24">
        <v>36</v>
      </c>
      <c r="G3686" s="24">
        <v>11</v>
      </c>
      <c r="H3686" s="23" t="s">
        <v>3933</v>
      </c>
      <c r="I3686" s="23" t="s">
        <v>3240</v>
      </c>
      <c r="J3686" s="23" t="s">
        <v>1605</v>
      </c>
      <c r="K3686" s="23" t="s">
        <v>154</v>
      </c>
      <c r="L3686" s="27">
        <v>3.4807000000000001</v>
      </c>
      <c r="M3686" s="25">
        <v>632</v>
      </c>
      <c r="N3686" s="25">
        <v>-1388</v>
      </c>
      <c r="O3686" s="24">
        <v>0</v>
      </c>
      <c r="P3686" s="24">
        <v>2</v>
      </c>
      <c r="Q3686" s="24">
        <v>0</v>
      </c>
      <c r="R3686" s="66"/>
      <c r="S3686" s="66"/>
      <c r="T3686" s="66"/>
      <c r="U3686" s="66"/>
      <c r="V3686" s="66"/>
      <c r="W3686" s="24"/>
      <c r="X3686" s="24"/>
      <c r="Y3686" s="24"/>
      <c r="Z3686" s="24"/>
      <c r="AA3686" s="28"/>
      <c r="AB3686" s="28">
        <v>0.5</v>
      </c>
      <c r="AC3686" s="28"/>
      <c r="AD3686" s="28">
        <v>80</v>
      </c>
      <c r="AE3686" s="28">
        <v>80.000963139999996</v>
      </c>
      <c r="AF3686" t="s">
        <v>155</v>
      </c>
    </row>
    <row r="3687" spans="1:32" ht="18" customHeight="1">
      <c r="A3687" s="22">
        <v>46198</v>
      </c>
      <c r="B3687" s="23" t="s">
        <v>387</v>
      </c>
      <c r="C3687" s="24">
        <v>683</v>
      </c>
      <c r="D3687" s="25">
        <v>2143</v>
      </c>
      <c r="E3687" s="26">
        <v>-2666</v>
      </c>
      <c r="F3687" s="24">
        <v>3</v>
      </c>
      <c r="G3687" s="24">
        <v>9</v>
      </c>
      <c r="H3687" s="23" t="s">
        <v>350</v>
      </c>
      <c r="I3687" s="23" t="s">
        <v>4856</v>
      </c>
      <c r="J3687" s="23" t="s">
        <v>1665</v>
      </c>
      <c r="K3687" s="23" t="s">
        <v>154</v>
      </c>
      <c r="L3687" s="27">
        <v>0.58530000000000004</v>
      </c>
      <c r="M3687" s="25">
        <v>-14</v>
      </c>
      <c r="N3687" s="25">
        <v>978</v>
      </c>
      <c r="O3687" s="24">
        <v>0</v>
      </c>
      <c r="P3687" s="24">
        <v>3</v>
      </c>
      <c r="Q3687" s="24">
        <v>0</v>
      </c>
      <c r="R3687" s="66"/>
      <c r="S3687" s="66"/>
      <c r="T3687" s="66"/>
      <c r="U3687" s="66"/>
      <c r="V3687" s="66"/>
      <c r="W3687" s="24"/>
      <c r="X3687" s="24"/>
      <c r="Y3687" s="24"/>
      <c r="Z3687" s="24"/>
      <c r="AA3687" s="28"/>
      <c r="AB3687" s="28">
        <v>0.5</v>
      </c>
      <c r="AC3687" s="28"/>
      <c r="AD3687" s="28">
        <v>30</v>
      </c>
      <c r="AE3687" s="28">
        <v>30.000963129999999</v>
      </c>
      <c r="AF3687" t="s">
        <v>661</v>
      </c>
    </row>
    <row r="3688" spans="1:32" ht="18" customHeight="1">
      <c r="A3688" s="22">
        <v>46198</v>
      </c>
      <c r="B3688" s="23" t="s">
        <v>387</v>
      </c>
      <c r="C3688" s="24">
        <v>685</v>
      </c>
      <c r="D3688" s="25">
        <v>1617</v>
      </c>
      <c r="E3688" s="26">
        <v>-1808</v>
      </c>
      <c r="F3688" s="24">
        <v>3</v>
      </c>
      <c r="G3688" s="24">
        <v>10</v>
      </c>
      <c r="H3688" s="23" t="s">
        <v>2228</v>
      </c>
      <c r="I3688" s="23" t="s">
        <v>4857</v>
      </c>
      <c r="J3688" s="23" t="s">
        <v>1135</v>
      </c>
      <c r="K3688" s="23" t="s">
        <v>154</v>
      </c>
      <c r="L3688" s="27">
        <v>0.62729999999999997</v>
      </c>
      <c r="M3688" s="25">
        <v>-712</v>
      </c>
      <c r="N3688" s="25">
        <v>-592</v>
      </c>
      <c r="O3688" s="24">
        <v>0</v>
      </c>
      <c r="P3688" s="24">
        <v>5</v>
      </c>
      <c r="Q3688" s="24">
        <v>0</v>
      </c>
      <c r="R3688" s="66"/>
      <c r="S3688" s="66"/>
      <c r="T3688" s="66"/>
      <c r="U3688" s="66"/>
      <c r="V3688" s="66"/>
      <c r="W3688" s="24"/>
      <c r="X3688" s="24"/>
      <c r="Y3688" s="24"/>
      <c r="Z3688" s="24"/>
      <c r="AA3688" s="28"/>
      <c r="AB3688" s="28">
        <v>0.5</v>
      </c>
      <c r="AC3688" s="28"/>
      <c r="AD3688" s="28">
        <v>30</v>
      </c>
      <c r="AE3688" s="28">
        <v>30.000963120000002</v>
      </c>
      <c r="AF3688" t="s">
        <v>661</v>
      </c>
    </row>
    <row r="3689" spans="1:32" ht="18" customHeight="1">
      <c r="A3689" s="22">
        <v>46198</v>
      </c>
      <c r="B3689" s="23" t="s">
        <v>278</v>
      </c>
      <c r="C3689" s="24">
        <v>561</v>
      </c>
      <c r="D3689" s="25">
        <v>4309</v>
      </c>
      <c r="E3689" s="26">
        <v>-1387</v>
      </c>
      <c r="F3689" s="24">
        <v>13</v>
      </c>
      <c r="G3689" s="24">
        <v>7</v>
      </c>
      <c r="H3689" s="23" t="s">
        <v>206</v>
      </c>
      <c r="I3689" s="23" t="s">
        <v>2799</v>
      </c>
      <c r="J3689" s="23" t="s">
        <v>4858</v>
      </c>
      <c r="K3689" s="23" t="s">
        <v>154</v>
      </c>
      <c r="L3689" s="27">
        <v>0.89270000000000005</v>
      </c>
      <c r="M3689" s="25">
        <v>-235</v>
      </c>
      <c r="N3689" s="25">
        <v>-167</v>
      </c>
      <c r="O3689" s="24">
        <v>0</v>
      </c>
      <c r="P3689" s="24">
        <v>1</v>
      </c>
      <c r="Q3689" s="24">
        <v>1</v>
      </c>
      <c r="R3689" s="66">
        <v>714.50332088003324</v>
      </c>
      <c r="S3689" s="66">
        <v>6.0307627327648081</v>
      </c>
      <c r="T3689" s="66">
        <v>331.46153846153851</v>
      </c>
      <c r="U3689" s="66">
        <v>615.57142857142856</v>
      </c>
      <c r="V3689" s="66">
        <v>215.45</v>
      </c>
      <c r="W3689" s="24">
        <v>0</v>
      </c>
      <c r="X3689" s="24">
        <v>0</v>
      </c>
      <c r="Y3689" s="24">
        <v>0</v>
      </c>
      <c r="Z3689" s="24">
        <v>0</v>
      </c>
      <c r="AA3689" s="28">
        <v>0</v>
      </c>
      <c r="AB3689" s="28">
        <v>0.6</v>
      </c>
      <c r="AC3689" s="28">
        <v>0</v>
      </c>
      <c r="AD3689" s="28">
        <v>10</v>
      </c>
      <c r="AE3689" s="28">
        <v>10.000963110000001</v>
      </c>
      <c r="AF3689" t="s">
        <v>584</v>
      </c>
    </row>
    <row r="3690" spans="1:32" ht="18" customHeight="1">
      <c r="A3690" s="22">
        <v>46198</v>
      </c>
      <c r="B3690" s="23" t="s">
        <v>278</v>
      </c>
      <c r="C3690" s="24">
        <v>562</v>
      </c>
      <c r="D3690" s="25">
        <v>5359</v>
      </c>
      <c r="E3690" s="26">
        <v>-364</v>
      </c>
      <c r="F3690" s="24">
        <v>19</v>
      </c>
      <c r="G3690" s="24">
        <v>16</v>
      </c>
      <c r="H3690" s="23" t="s">
        <v>275</v>
      </c>
      <c r="I3690" s="23" t="s">
        <v>4859</v>
      </c>
      <c r="J3690" s="23" t="s">
        <v>3740</v>
      </c>
      <c r="K3690" s="23" t="s">
        <v>154</v>
      </c>
      <c r="L3690" s="27">
        <v>0.97740000000000005</v>
      </c>
      <c r="M3690" s="25">
        <v>805</v>
      </c>
      <c r="N3690" s="25">
        <v>-703</v>
      </c>
      <c r="O3690" s="24">
        <v>0</v>
      </c>
      <c r="P3690" s="24">
        <v>2</v>
      </c>
      <c r="Q3690" s="24">
        <v>1</v>
      </c>
      <c r="R3690" s="66">
        <v>886.2354192611042</v>
      </c>
      <c r="S3690" s="66">
        <v>6.0469260012966402</v>
      </c>
      <c r="T3690" s="66">
        <v>282.05263157894728</v>
      </c>
      <c r="U3690" s="66">
        <v>334.9375</v>
      </c>
      <c r="V3690" s="66">
        <v>153.1142857142857</v>
      </c>
      <c r="W3690" s="24">
        <v>0</v>
      </c>
      <c r="X3690" s="24">
        <v>4</v>
      </c>
      <c r="Y3690" s="24">
        <v>2</v>
      </c>
      <c r="Z3690" s="24">
        <v>0</v>
      </c>
      <c r="AA3690" s="28">
        <v>1.5</v>
      </c>
      <c r="AB3690" s="28">
        <v>0.8</v>
      </c>
      <c r="AC3690" s="28">
        <v>1.2</v>
      </c>
      <c r="AD3690" s="28">
        <v>22</v>
      </c>
      <c r="AE3690" s="28">
        <v>22.0009631</v>
      </c>
      <c r="AF3690" t="s">
        <v>592</v>
      </c>
    </row>
    <row r="3691" spans="1:32" ht="18" customHeight="1">
      <c r="A3691" s="22">
        <v>46198</v>
      </c>
      <c r="B3691" s="23" t="s">
        <v>510</v>
      </c>
      <c r="C3691" s="24">
        <v>718</v>
      </c>
      <c r="D3691" s="25">
        <v>1601</v>
      </c>
      <c r="E3691" s="26">
        <v>642</v>
      </c>
      <c r="F3691" s="24">
        <v>10</v>
      </c>
      <c r="G3691" s="24">
        <v>4</v>
      </c>
      <c r="H3691" s="23" t="s">
        <v>234</v>
      </c>
      <c r="I3691" s="23" t="s">
        <v>637</v>
      </c>
      <c r="J3691" s="23" t="s">
        <v>3792</v>
      </c>
      <c r="K3691" s="23" t="s">
        <v>154</v>
      </c>
      <c r="L3691" s="27">
        <v>1.1336999999999999</v>
      </c>
      <c r="M3691" s="25">
        <v>0</v>
      </c>
      <c r="N3691" s="25">
        <v>553</v>
      </c>
      <c r="O3691" s="24">
        <v>0</v>
      </c>
      <c r="P3691" s="24">
        <v>8</v>
      </c>
      <c r="Q3691" s="24">
        <v>0</v>
      </c>
      <c r="R3691" s="66"/>
      <c r="S3691" s="66"/>
      <c r="T3691" s="66"/>
      <c r="U3691" s="66"/>
      <c r="V3691" s="66"/>
      <c r="W3691" s="24"/>
      <c r="X3691" s="24"/>
      <c r="Y3691" s="24"/>
      <c r="Z3691" s="24"/>
      <c r="AA3691" s="28"/>
      <c r="AB3691" s="28">
        <v>0.5</v>
      </c>
      <c r="AC3691" s="28"/>
      <c r="AD3691" s="28">
        <v>35</v>
      </c>
      <c r="AE3691" s="28">
        <v>35.000963089999999</v>
      </c>
      <c r="AF3691" t="s">
        <v>668</v>
      </c>
    </row>
    <row r="3692" spans="1:32" ht="18" customHeight="1">
      <c r="A3692" s="22">
        <v>46198</v>
      </c>
      <c r="B3692" s="23" t="s">
        <v>510</v>
      </c>
      <c r="C3692" s="24">
        <v>720</v>
      </c>
      <c r="D3692" s="25">
        <v>1094</v>
      </c>
      <c r="E3692" s="26">
        <v>-1176</v>
      </c>
      <c r="F3692" s="24">
        <v>2</v>
      </c>
      <c r="G3692" s="24">
        <v>1</v>
      </c>
      <c r="H3692" s="23" t="s">
        <v>4860</v>
      </c>
      <c r="I3692" s="23" t="s">
        <v>1424</v>
      </c>
      <c r="J3692" s="23" t="s">
        <v>4861</v>
      </c>
      <c r="K3692" s="23" t="s">
        <v>154</v>
      </c>
      <c r="L3692" s="27">
        <v>0.64170000000000005</v>
      </c>
      <c r="M3692" s="25">
        <v>-329</v>
      </c>
      <c r="N3692" s="25">
        <v>0</v>
      </c>
      <c r="O3692" s="24">
        <v>0</v>
      </c>
      <c r="P3692" s="24">
        <v>0</v>
      </c>
      <c r="Q3692" s="24">
        <v>0</v>
      </c>
      <c r="R3692" s="66"/>
      <c r="S3692" s="66"/>
      <c r="T3692" s="66"/>
      <c r="U3692" s="66"/>
      <c r="V3692" s="66"/>
      <c r="W3692" s="24"/>
      <c r="X3692" s="24"/>
      <c r="Y3692" s="24"/>
      <c r="Z3692" s="24"/>
      <c r="AA3692" s="28"/>
      <c r="AB3692" s="28">
        <v>0.5</v>
      </c>
      <c r="AC3692" s="28"/>
      <c r="AD3692" s="28">
        <v>30</v>
      </c>
      <c r="AE3692" s="28">
        <v>30.000963079999998</v>
      </c>
      <c r="AF3692" t="s">
        <v>661</v>
      </c>
    </row>
    <row r="3693" spans="1:32" ht="18" customHeight="1">
      <c r="A3693" s="22">
        <v>46198</v>
      </c>
      <c r="B3693" s="23" t="s">
        <v>372</v>
      </c>
      <c r="C3693" s="24">
        <v>711</v>
      </c>
      <c r="D3693" s="25">
        <v>148</v>
      </c>
      <c r="E3693" s="26">
        <v>543</v>
      </c>
      <c r="F3693" s="24">
        <v>6</v>
      </c>
      <c r="G3693" s="24">
        <v>1</v>
      </c>
      <c r="H3693" s="23" t="s">
        <v>1806</v>
      </c>
      <c r="I3693" s="23" t="s">
        <v>4358</v>
      </c>
      <c r="J3693" s="23" t="s">
        <v>3797</v>
      </c>
      <c r="K3693" s="23" t="s">
        <v>154</v>
      </c>
      <c r="L3693" s="27">
        <v>2.2229999999999999</v>
      </c>
      <c r="M3693" s="25">
        <v>-2357</v>
      </c>
      <c r="N3693" s="25">
        <v>2027</v>
      </c>
      <c r="O3693" s="24">
        <v>0</v>
      </c>
      <c r="P3693" s="24">
        <v>1</v>
      </c>
      <c r="Q3693" s="24">
        <v>0</v>
      </c>
      <c r="R3693" s="66"/>
      <c r="S3693" s="66"/>
      <c r="T3693" s="66"/>
      <c r="U3693" s="66"/>
      <c r="V3693" s="66"/>
      <c r="W3693" s="24"/>
      <c r="X3693" s="24"/>
      <c r="Y3693" s="24"/>
      <c r="Z3693" s="24"/>
      <c r="AA3693" s="28"/>
      <c r="AB3693" s="28">
        <v>0.5</v>
      </c>
      <c r="AC3693" s="28"/>
      <c r="AD3693" s="28">
        <v>0</v>
      </c>
      <c r="AE3693" s="28">
        <v>0</v>
      </c>
    </row>
    <row r="3694" spans="1:32" ht="18" customHeight="1">
      <c r="A3694" s="22">
        <v>46198</v>
      </c>
      <c r="B3694" s="23" t="s">
        <v>372</v>
      </c>
      <c r="C3694" s="24">
        <v>712</v>
      </c>
      <c r="D3694" s="25">
        <v>2054</v>
      </c>
      <c r="E3694" s="26">
        <v>1412</v>
      </c>
      <c r="F3694" s="24">
        <v>35</v>
      </c>
      <c r="G3694" s="24">
        <v>9</v>
      </c>
      <c r="H3694" s="23" t="s">
        <v>4862</v>
      </c>
      <c r="I3694" s="23" t="s">
        <v>1187</v>
      </c>
      <c r="J3694" s="23" t="s">
        <v>845</v>
      </c>
      <c r="K3694" s="23" t="s">
        <v>154</v>
      </c>
      <c r="L3694" s="27">
        <v>1.2291000000000001</v>
      </c>
      <c r="M3694" s="25">
        <v>-72</v>
      </c>
      <c r="N3694" s="25">
        <v>-228</v>
      </c>
      <c r="O3694" s="24">
        <v>0</v>
      </c>
      <c r="P3694" s="24">
        <v>2</v>
      </c>
      <c r="Q3694" s="24">
        <v>0</v>
      </c>
      <c r="R3694" s="66"/>
      <c r="S3694" s="66"/>
      <c r="T3694" s="66"/>
      <c r="U3694" s="66"/>
      <c r="V3694" s="66"/>
      <c r="W3694" s="24"/>
      <c r="X3694" s="24"/>
      <c r="Y3694" s="24"/>
      <c r="Z3694" s="24"/>
      <c r="AA3694" s="28"/>
      <c r="AB3694" s="28">
        <v>0.5</v>
      </c>
      <c r="AC3694" s="28"/>
      <c r="AD3694" s="28">
        <v>60</v>
      </c>
      <c r="AE3694" s="28">
        <v>60.000963059999997</v>
      </c>
      <c r="AF3694" t="s">
        <v>578</v>
      </c>
    </row>
    <row r="3695" spans="1:32" ht="18" customHeight="1">
      <c r="A3695" s="22">
        <v>46198</v>
      </c>
      <c r="B3695" s="23" t="s">
        <v>416</v>
      </c>
      <c r="C3695" s="24">
        <v>638</v>
      </c>
      <c r="D3695" s="25">
        <v>1396</v>
      </c>
      <c r="E3695" s="26">
        <v>-1094</v>
      </c>
      <c r="F3695" s="24">
        <v>7</v>
      </c>
      <c r="G3695" s="24">
        <v>4</v>
      </c>
      <c r="H3695" s="23" t="s">
        <v>3027</v>
      </c>
      <c r="I3695" s="23" t="s">
        <v>4863</v>
      </c>
      <c r="J3695" s="23" t="s">
        <v>4864</v>
      </c>
      <c r="K3695" s="23" t="s">
        <v>154</v>
      </c>
      <c r="L3695" s="27">
        <v>0.73880000000000001</v>
      </c>
      <c r="M3695" s="25">
        <v>-460</v>
      </c>
      <c r="N3695" s="25">
        <v>-1237</v>
      </c>
      <c r="O3695" s="24">
        <v>0</v>
      </c>
      <c r="P3695" s="24">
        <v>8</v>
      </c>
      <c r="Q3695" s="24">
        <v>0</v>
      </c>
      <c r="R3695" s="66"/>
      <c r="S3695" s="66"/>
      <c r="T3695" s="66"/>
      <c r="U3695" s="66"/>
      <c r="V3695" s="66"/>
      <c r="W3695" s="24"/>
      <c r="X3695" s="24"/>
      <c r="Y3695" s="24"/>
      <c r="Z3695" s="24"/>
      <c r="AA3695" s="28"/>
      <c r="AB3695" s="28">
        <v>0.5</v>
      </c>
      <c r="AC3695" s="28"/>
      <c r="AD3695" s="28">
        <v>30</v>
      </c>
      <c r="AE3695" s="28">
        <v>30.000963049999999</v>
      </c>
      <c r="AF3695" t="s">
        <v>661</v>
      </c>
    </row>
    <row r="3696" spans="1:32" ht="18" customHeight="1">
      <c r="A3696" s="22">
        <v>46198</v>
      </c>
      <c r="B3696" s="23" t="s">
        <v>416</v>
      </c>
      <c r="C3696" s="24">
        <v>650</v>
      </c>
      <c r="D3696" s="25">
        <v>1457</v>
      </c>
      <c r="E3696" s="26">
        <v>-698</v>
      </c>
      <c r="F3696" s="24">
        <v>8</v>
      </c>
      <c r="G3696" s="24">
        <v>4</v>
      </c>
      <c r="H3696" s="23" t="s">
        <v>3318</v>
      </c>
      <c r="I3696" s="23" t="s">
        <v>589</v>
      </c>
      <c r="J3696" s="23" t="s">
        <v>1323</v>
      </c>
      <c r="K3696" s="23" t="s">
        <v>154</v>
      </c>
      <c r="L3696" s="27">
        <v>0.84030000000000005</v>
      </c>
      <c r="M3696" s="25">
        <v>41</v>
      </c>
      <c r="N3696" s="25">
        <v>-1233</v>
      </c>
      <c r="O3696" s="24">
        <v>0</v>
      </c>
      <c r="P3696" s="24">
        <v>0</v>
      </c>
      <c r="Q3696" s="24">
        <v>0</v>
      </c>
      <c r="R3696" s="66"/>
      <c r="S3696" s="66"/>
      <c r="T3696" s="66"/>
      <c r="U3696" s="66"/>
      <c r="V3696" s="66"/>
      <c r="W3696" s="24"/>
      <c r="X3696" s="24"/>
      <c r="Y3696" s="24"/>
      <c r="Z3696" s="24"/>
      <c r="AA3696" s="28"/>
      <c r="AB3696" s="28">
        <v>0.5</v>
      </c>
      <c r="AC3696" s="28"/>
      <c r="AD3696" s="28">
        <v>30</v>
      </c>
      <c r="AE3696" s="28">
        <v>30.000963039999998</v>
      </c>
      <c r="AF3696" t="s">
        <v>661</v>
      </c>
    </row>
    <row r="3697" spans="1:32" ht="18" customHeight="1">
      <c r="A3697" s="22">
        <v>46198</v>
      </c>
      <c r="B3697" s="23" t="s">
        <v>156</v>
      </c>
      <c r="C3697" s="24">
        <v>716</v>
      </c>
      <c r="D3697" s="25">
        <v>1175</v>
      </c>
      <c r="E3697" s="26">
        <v>850</v>
      </c>
      <c r="F3697" s="24">
        <v>5</v>
      </c>
      <c r="G3697" s="24">
        <v>5</v>
      </c>
      <c r="H3697" s="23" t="s">
        <v>205</v>
      </c>
      <c r="I3697" s="23" t="s">
        <v>1374</v>
      </c>
      <c r="J3697" s="23" t="s">
        <v>1374</v>
      </c>
      <c r="K3697" s="23" t="s">
        <v>154</v>
      </c>
      <c r="L3697" s="27">
        <v>1.2411000000000001</v>
      </c>
      <c r="M3697" s="25">
        <v>-381</v>
      </c>
      <c r="N3697" s="25">
        <v>0</v>
      </c>
      <c r="O3697" s="24">
        <v>0</v>
      </c>
      <c r="P3697" s="24">
        <v>6</v>
      </c>
      <c r="Q3697" s="24">
        <v>0</v>
      </c>
      <c r="R3697" s="66"/>
      <c r="S3697" s="66"/>
      <c r="T3697" s="66"/>
      <c r="U3697" s="66"/>
      <c r="V3697" s="66"/>
      <c r="W3697" s="24"/>
      <c r="X3697" s="24"/>
      <c r="Y3697" s="24"/>
      <c r="Z3697" s="24"/>
      <c r="AA3697" s="28"/>
      <c r="AB3697" s="28">
        <v>0.5</v>
      </c>
      <c r="AC3697" s="28"/>
      <c r="AD3697" s="28">
        <v>35</v>
      </c>
      <c r="AE3697" s="28">
        <v>35.000963030000001</v>
      </c>
      <c r="AF3697" t="s">
        <v>668</v>
      </c>
    </row>
    <row r="3698" spans="1:32" ht="18" customHeight="1">
      <c r="A3698" s="22">
        <v>46198</v>
      </c>
      <c r="B3698" s="23" t="s">
        <v>156</v>
      </c>
      <c r="C3698" s="24">
        <v>717</v>
      </c>
      <c r="D3698" s="25">
        <v>1422</v>
      </c>
      <c r="E3698" s="26">
        <v>2941</v>
      </c>
      <c r="F3698" s="24">
        <v>7</v>
      </c>
      <c r="G3698" s="24">
        <v>8</v>
      </c>
      <c r="H3698" s="23" t="s">
        <v>3906</v>
      </c>
      <c r="I3698" s="23" t="s">
        <v>4865</v>
      </c>
      <c r="J3698" s="23" t="s">
        <v>1672</v>
      </c>
      <c r="K3698" s="23" t="s">
        <v>154</v>
      </c>
      <c r="L3698" s="27">
        <v>1.6894</v>
      </c>
      <c r="M3698" s="25">
        <v>-884</v>
      </c>
      <c r="N3698" s="25">
        <v>768</v>
      </c>
      <c r="O3698" s="24">
        <v>0</v>
      </c>
      <c r="P3698" s="24">
        <v>7</v>
      </c>
      <c r="Q3698" s="24">
        <v>0</v>
      </c>
      <c r="R3698" s="66"/>
      <c r="S3698" s="66"/>
      <c r="T3698" s="66"/>
      <c r="U3698" s="66"/>
      <c r="V3698" s="66"/>
      <c r="W3698" s="24"/>
      <c r="X3698" s="24"/>
      <c r="Y3698" s="24"/>
      <c r="Z3698" s="24"/>
      <c r="AA3698" s="28"/>
      <c r="AB3698" s="28">
        <v>0.5</v>
      </c>
      <c r="AC3698" s="28"/>
      <c r="AD3698" s="28">
        <v>70</v>
      </c>
      <c r="AE3698" s="28">
        <v>70.00096302</v>
      </c>
      <c r="AF3698" t="s">
        <v>178</v>
      </c>
    </row>
    <row r="3699" spans="1:32" ht="18" customHeight="1">
      <c r="A3699" s="22">
        <v>46198</v>
      </c>
      <c r="B3699" s="23" t="s">
        <v>485</v>
      </c>
      <c r="C3699" s="24">
        <v>713</v>
      </c>
      <c r="D3699" s="25">
        <v>508</v>
      </c>
      <c r="E3699" s="26">
        <v>-62</v>
      </c>
      <c r="F3699" s="24">
        <v>7</v>
      </c>
      <c r="G3699" s="24">
        <v>2</v>
      </c>
      <c r="H3699" s="23" t="s">
        <v>4320</v>
      </c>
      <c r="I3699" s="23" t="s">
        <v>1600</v>
      </c>
      <c r="J3699" s="23" t="s">
        <v>3080</v>
      </c>
      <c r="K3699" s="23" t="s">
        <v>154</v>
      </c>
      <c r="L3699" s="27">
        <v>0.95930000000000004</v>
      </c>
      <c r="M3699" s="25">
        <v>1403</v>
      </c>
      <c r="N3699" s="25">
        <v>-1314</v>
      </c>
      <c r="O3699" s="24">
        <v>0</v>
      </c>
      <c r="P3699" s="24">
        <v>3</v>
      </c>
      <c r="Q3699" s="24">
        <v>0</v>
      </c>
      <c r="R3699" s="66"/>
      <c r="S3699" s="66"/>
      <c r="T3699" s="66"/>
      <c r="U3699" s="66"/>
      <c r="V3699" s="66"/>
      <c r="W3699" s="24"/>
      <c r="X3699" s="24"/>
      <c r="Y3699" s="24"/>
      <c r="Z3699" s="24"/>
      <c r="AA3699" s="28"/>
      <c r="AB3699" s="28">
        <v>0.5</v>
      </c>
      <c r="AC3699" s="28"/>
      <c r="AD3699" s="28">
        <v>10</v>
      </c>
      <c r="AE3699" s="28">
        <v>10.00096301</v>
      </c>
      <c r="AF3699" t="s">
        <v>584</v>
      </c>
    </row>
    <row r="3700" spans="1:32" ht="18" customHeight="1">
      <c r="A3700" s="22">
        <v>46198</v>
      </c>
      <c r="B3700" s="23" t="s">
        <v>485</v>
      </c>
      <c r="C3700" s="24">
        <v>715</v>
      </c>
      <c r="D3700" s="25">
        <v>1460</v>
      </c>
      <c r="E3700" s="26">
        <v>-1061</v>
      </c>
      <c r="F3700" s="24">
        <v>10</v>
      </c>
      <c r="G3700" s="24">
        <v>3</v>
      </c>
      <c r="H3700" s="23" t="s">
        <v>2953</v>
      </c>
      <c r="I3700" s="23" t="s">
        <v>3006</v>
      </c>
      <c r="J3700" s="23" t="s">
        <v>4866</v>
      </c>
      <c r="K3700" s="23" t="s">
        <v>154</v>
      </c>
      <c r="L3700" s="27">
        <v>0.75780000000000003</v>
      </c>
      <c r="M3700" s="25">
        <v>-463</v>
      </c>
      <c r="N3700" s="25">
        <v>2736</v>
      </c>
      <c r="O3700" s="24">
        <v>0</v>
      </c>
      <c r="P3700" s="24">
        <v>5</v>
      </c>
      <c r="Q3700" s="24">
        <v>0</v>
      </c>
      <c r="R3700" s="66"/>
      <c r="S3700" s="66"/>
      <c r="T3700" s="66"/>
      <c r="U3700" s="66"/>
      <c r="V3700" s="66"/>
      <c r="W3700" s="24"/>
      <c r="X3700" s="24"/>
      <c r="Y3700" s="24"/>
      <c r="Z3700" s="24"/>
      <c r="AA3700" s="28"/>
      <c r="AB3700" s="28">
        <v>0.5</v>
      </c>
      <c r="AC3700" s="28"/>
      <c r="AD3700" s="28">
        <v>30</v>
      </c>
      <c r="AE3700" s="28">
        <v>30.000962999999999</v>
      </c>
      <c r="AF3700" t="s">
        <v>661</v>
      </c>
    </row>
    <row r="3701" spans="1:32" ht="18" customHeight="1">
      <c r="A3701" s="22">
        <v>46198</v>
      </c>
      <c r="B3701" s="23" t="s">
        <v>49</v>
      </c>
      <c r="C3701" s="24">
        <v>686</v>
      </c>
      <c r="D3701" s="25">
        <v>1702</v>
      </c>
      <c r="E3701" s="26">
        <v>-4</v>
      </c>
      <c r="F3701" s="24">
        <v>16</v>
      </c>
      <c r="G3701" s="24">
        <v>6</v>
      </c>
      <c r="H3701" s="23" t="s">
        <v>4085</v>
      </c>
      <c r="I3701" s="23" t="s">
        <v>2605</v>
      </c>
      <c r="J3701" s="23" t="s">
        <v>542</v>
      </c>
      <c r="K3701" s="23" t="s">
        <v>154</v>
      </c>
      <c r="L3701" s="27">
        <v>0.99919999999999998</v>
      </c>
      <c r="M3701" s="25">
        <v>-1382</v>
      </c>
      <c r="N3701" s="25">
        <v>1018</v>
      </c>
      <c r="O3701" s="24">
        <v>0</v>
      </c>
      <c r="P3701" s="24">
        <v>6</v>
      </c>
      <c r="Q3701" s="24">
        <v>0</v>
      </c>
      <c r="R3701" s="66"/>
      <c r="S3701" s="66"/>
      <c r="T3701" s="66"/>
      <c r="U3701" s="66"/>
      <c r="V3701" s="66"/>
      <c r="W3701" s="24"/>
      <c r="X3701" s="24"/>
      <c r="Y3701" s="24"/>
      <c r="Z3701" s="24"/>
      <c r="AA3701" s="28"/>
      <c r="AB3701" s="28">
        <v>0.5</v>
      </c>
      <c r="AC3701" s="28"/>
      <c r="AD3701" s="28">
        <v>30</v>
      </c>
      <c r="AE3701" s="28">
        <v>30.000962990000001</v>
      </c>
      <c r="AF3701" t="s">
        <v>661</v>
      </c>
    </row>
    <row r="3702" spans="1:32" ht="18" customHeight="1">
      <c r="A3702" s="22">
        <v>46198</v>
      </c>
      <c r="B3702" s="23" t="s">
        <v>49</v>
      </c>
      <c r="C3702" s="24">
        <v>687</v>
      </c>
      <c r="D3702" s="25">
        <v>1113</v>
      </c>
      <c r="E3702" s="26">
        <v>601</v>
      </c>
      <c r="F3702" s="24">
        <v>15</v>
      </c>
      <c r="G3702" s="24">
        <v>8</v>
      </c>
      <c r="H3702" s="23" t="s">
        <v>4794</v>
      </c>
      <c r="I3702" s="23" t="s">
        <v>328</v>
      </c>
      <c r="J3702" s="23" t="s">
        <v>1856</v>
      </c>
      <c r="K3702" s="23" t="s">
        <v>154</v>
      </c>
      <c r="L3702" s="27">
        <v>1.18</v>
      </c>
      <c r="M3702" s="25">
        <v>2018</v>
      </c>
      <c r="N3702" s="25">
        <v>-162</v>
      </c>
      <c r="O3702" s="24">
        <v>0</v>
      </c>
      <c r="P3702" s="24">
        <v>7</v>
      </c>
      <c r="Q3702" s="24">
        <v>0</v>
      </c>
      <c r="R3702" s="66"/>
      <c r="S3702" s="66"/>
      <c r="T3702" s="66"/>
      <c r="U3702" s="66"/>
      <c r="V3702" s="66"/>
      <c r="W3702" s="24"/>
      <c r="X3702" s="24"/>
      <c r="Y3702" s="24"/>
      <c r="Z3702" s="24"/>
      <c r="AA3702" s="28"/>
      <c r="AB3702" s="28">
        <v>0.5</v>
      </c>
      <c r="AC3702" s="28"/>
      <c r="AD3702" s="28">
        <v>35</v>
      </c>
      <c r="AE3702" s="28">
        <v>35.000962979999997</v>
      </c>
      <c r="AF3702" t="s">
        <v>668</v>
      </c>
    </row>
    <row r="3703" spans="1:32" ht="18" customHeight="1">
      <c r="A3703" s="22">
        <v>46198</v>
      </c>
      <c r="B3703" s="23" t="s">
        <v>380</v>
      </c>
      <c r="C3703" s="24">
        <v>723</v>
      </c>
      <c r="D3703" s="25">
        <v>788</v>
      </c>
      <c r="E3703" s="26">
        <v>-474</v>
      </c>
      <c r="F3703" s="24">
        <v>5</v>
      </c>
      <c r="G3703" s="24">
        <v>3</v>
      </c>
      <c r="H3703" s="23" t="s">
        <v>3706</v>
      </c>
      <c r="I3703" s="23" t="s">
        <v>847</v>
      </c>
      <c r="J3703" s="23" t="s">
        <v>3922</v>
      </c>
      <c r="K3703" s="23" t="s">
        <v>154</v>
      </c>
      <c r="L3703" s="27">
        <v>0.79949999999999999</v>
      </c>
      <c r="M3703" s="25">
        <v>-543</v>
      </c>
      <c r="N3703" s="25">
        <v>-375</v>
      </c>
      <c r="O3703" s="24">
        <v>0</v>
      </c>
      <c r="P3703" s="24">
        <v>3</v>
      </c>
      <c r="Q3703" s="24">
        <v>0</v>
      </c>
      <c r="R3703" s="66"/>
      <c r="S3703" s="66"/>
      <c r="T3703" s="66"/>
      <c r="U3703" s="66"/>
      <c r="V3703" s="66"/>
      <c r="W3703" s="24"/>
      <c r="X3703" s="24"/>
      <c r="Y3703" s="24"/>
      <c r="Z3703" s="24"/>
      <c r="AA3703" s="28"/>
      <c r="AB3703" s="28">
        <v>0.5</v>
      </c>
      <c r="AC3703" s="28"/>
      <c r="AD3703" s="28">
        <v>10</v>
      </c>
      <c r="AE3703" s="28">
        <v>10.00096297</v>
      </c>
      <c r="AF3703" t="s">
        <v>584</v>
      </c>
    </row>
    <row r="3704" spans="1:32" ht="18" customHeight="1">
      <c r="A3704" s="22">
        <v>46198</v>
      </c>
      <c r="B3704" s="23" t="s">
        <v>26</v>
      </c>
      <c r="C3704" s="24">
        <v>725</v>
      </c>
      <c r="D3704" s="25">
        <v>3842</v>
      </c>
      <c r="E3704" s="26">
        <v>1686</v>
      </c>
      <c r="F3704" s="24">
        <v>37</v>
      </c>
      <c r="G3704" s="24">
        <v>29</v>
      </c>
      <c r="H3704" s="23" t="s">
        <v>3264</v>
      </c>
      <c r="I3704" s="23" t="s">
        <v>3577</v>
      </c>
      <c r="J3704" s="23" t="s">
        <v>3553</v>
      </c>
      <c r="K3704" s="23" t="s">
        <v>154</v>
      </c>
      <c r="L3704" s="27">
        <v>1.1463000000000001</v>
      </c>
      <c r="M3704" s="25">
        <v>-2438</v>
      </c>
      <c r="N3704" s="25">
        <v>-1546</v>
      </c>
      <c r="O3704" s="24">
        <v>0</v>
      </c>
      <c r="P3704" s="24">
        <v>5</v>
      </c>
      <c r="Q3704" s="24">
        <v>0</v>
      </c>
      <c r="R3704" s="66"/>
      <c r="S3704" s="66"/>
      <c r="T3704" s="66"/>
      <c r="U3704" s="66"/>
      <c r="V3704" s="66"/>
      <c r="W3704" s="24"/>
      <c r="X3704" s="24"/>
      <c r="Y3704" s="24"/>
      <c r="Z3704" s="24"/>
      <c r="AA3704" s="28"/>
      <c r="AB3704" s="28">
        <v>0.6</v>
      </c>
      <c r="AC3704" s="28"/>
      <c r="AD3704" s="28">
        <v>60</v>
      </c>
      <c r="AE3704" s="28">
        <v>60.000962960000003</v>
      </c>
      <c r="AF3704" t="s">
        <v>578</v>
      </c>
    </row>
    <row r="3705" spans="1:32" ht="18" customHeight="1">
      <c r="A3705" s="22">
        <v>46198</v>
      </c>
      <c r="B3705" s="23" t="s">
        <v>52</v>
      </c>
      <c r="C3705" s="24">
        <v>726</v>
      </c>
      <c r="D3705" s="25">
        <v>3705</v>
      </c>
      <c r="E3705" s="26">
        <v>-673</v>
      </c>
      <c r="F3705" s="24">
        <v>10</v>
      </c>
      <c r="G3705" s="24">
        <v>9</v>
      </c>
      <c r="H3705" s="23" t="s">
        <v>456</v>
      </c>
      <c r="I3705" s="23" t="s">
        <v>4781</v>
      </c>
      <c r="J3705" s="23" t="s">
        <v>4481</v>
      </c>
      <c r="K3705" s="23" t="s">
        <v>154</v>
      </c>
      <c r="L3705" s="27">
        <v>0.9395</v>
      </c>
      <c r="M3705" s="25">
        <v>-644</v>
      </c>
      <c r="N3705" s="25">
        <v>470</v>
      </c>
      <c r="O3705" s="24">
        <v>0</v>
      </c>
      <c r="P3705" s="24">
        <v>6</v>
      </c>
      <c r="Q3705" s="24">
        <v>0</v>
      </c>
      <c r="R3705" s="66"/>
      <c r="S3705" s="66"/>
      <c r="T3705" s="66"/>
      <c r="U3705" s="66"/>
      <c r="V3705" s="66"/>
      <c r="W3705" s="24"/>
      <c r="X3705" s="24"/>
      <c r="Y3705" s="24"/>
      <c r="Z3705" s="24"/>
      <c r="AA3705" s="28"/>
      <c r="AB3705" s="28">
        <v>0.6</v>
      </c>
      <c r="AC3705" s="28"/>
      <c r="AD3705" s="28">
        <v>30</v>
      </c>
      <c r="AE3705" s="28">
        <v>30.000962950000002</v>
      </c>
      <c r="AF3705" t="s">
        <v>661</v>
      </c>
    </row>
    <row r="3706" spans="1:32" ht="18" customHeight="1">
      <c r="A3706" s="22">
        <v>46198</v>
      </c>
      <c r="B3706" s="23" t="s">
        <v>546</v>
      </c>
      <c r="C3706" s="24">
        <v>727</v>
      </c>
      <c r="D3706" s="25">
        <v>3114</v>
      </c>
      <c r="E3706" s="26">
        <v>871</v>
      </c>
      <c r="F3706" s="24">
        <v>11</v>
      </c>
      <c r="G3706" s="24">
        <v>6</v>
      </c>
      <c r="H3706" s="23" t="s">
        <v>4867</v>
      </c>
      <c r="I3706" s="23" t="s">
        <v>3044</v>
      </c>
      <c r="J3706" s="23" t="s">
        <v>2234</v>
      </c>
      <c r="K3706" s="23" t="s">
        <v>154</v>
      </c>
      <c r="L3706" s="27">
        <v>1.0931999999999999</v>
      </c>
      <c r="M3706" s="25">
        <v>134</v>
      </c>
      <c r="N3706" s="25">
        <v>1713</v>
      </c>
      <c r="O3706" s="24">
        <v>0</v>
      </c>
      <c r="P3706" s="24">
        <v>7</v>
      </c>
      <c r="Q3706" s="24">
        <v>0</v>
      </c>
      <c r="R3706" s="66"/>
      <c r="S3706" s="66"/>
      <c r="T3706" s="66"/>
      <c r="U3706" s="66"/>
      <c r="V3706" s="66"/>
      <c r="W3706" s="24"/>
      <c r="X3706" s="24"/>
      <c r="Y3706" s="24"/>
      <c r="Z3706" s="24"/>
      <c r="AA3706" s="28"/>
      <c r="AB3706" s="28">
        <v>0.6</v>
      </c>
      <c r="AC3706" s="28"/>
      <c r="AD3706" s="28">
        <v>35</v>
      </c>
      <c r="AE3706" s="28">
        <v>35.000962940000001</v>
      </c>
      <c r="AF3706" t="s">
        <v>668</v>
      </c>
    </row>
    <row r="3707" spans="1:32" ht="18" customHeight="1">
      <c r="A3707" s="22">
        <v>46198</v>
      </c>
      <c r="B3707" s="23" t="s">
        <v>514</v>
      </c>
      <c r="C3707" s="24">
        <v>728</v>
      </c>
      <c r="D3707" s="25">
        <v>1917</v>
      </c>
      <c r="E3707" s="26">
        <v>1156</v>
      </c>
      <c r="F3707" s="24">
        <v>9</v>
      </c>
      <c r="G3707" s="24">
        <v>5</v>
      </c>
      <c r="H3707" s="23" t="s">
        <v>2052</v>
      </c>
      <c r="I3707" s="23" t="s">
        <v>197</v>
      </c>
      <c r="J3707" s="23" t="s">
        <v>4485</v>
      </c>
      <c r="K3707" s="23" t="s">
        <v>154</v>
      </c>
      <c r="L3707" s="27">
        <v>1.2010000000000001</v>
      </c>
      <c r="M3707" s="25">
        <v>31</v>
      </c>
      <c r="N3707" s="25">
        <v>188</v>
      </c>
      <c r="O3707" s="24">
        <v>0</v>
      </c>
      <c r="P3707" s="24">
        <v>8</v>
      </c>
      <c r="Q3707" s="24">
        <v>0</v>
      </c>
      <c r="R3707" s="66"/>
      <c r="S3707" s="66"/>
      <c r="T3707" s="66"/>
      <c r="U3707" s="66"/>
      <c r="V3707" s="66"/>
      <c r="W3707" s="24"/>
      <c r="X3707" s="24"/>
      <c r="Y3707" s="24"/>
      <c r="Z3707" s="24"/>
      <c r="AA3707" s="28"/>
      <c r="AB3707" s="28">
        <v>0.5</v>
      </c>
      <c r="AC3707" s="28"/>
      <c r="AD3707" s="28">
        <v>60</v>
      </c>
      <c r="AE3707" s="28">
        <v>60.00096293</v>
      </c>
      <c r="AF3707" t="s">
        <v>578</v>
      </c>
    </row>
    <row r="3708" spans="1:32" ht="18" customHeight="1">
      <c r="A3708" s="22">
        <v>46198</v>
      </c>
      <c r="B3708" s="23" t="s">
        <v>246</v>
      </c>
      <c r="C3708" s="24">
        <v>730</v>
      </c>
      <c r="D3708" s="25">
        <v>756</v>
      </c>
      <c r="E3708" s="26">
        <v>1665</v>
      </c>
      <c r="F3708" s="24">
        <v>12</v>
      </c>
      <c r="G3708" s="24">
        <v>7</v>
      </c>
      <c r="H3708" s="23" t="s">
        <v>3335</v>
      </c>
      <c r="I3708" s="23" t="s">
        <v>4204</v>
      </c>
      <c r="J3708" s="23" t="s">
        <v>255</v>
      </c>
      <c r="K3708" s="23" t="s">
        <v>154</v>
      </c>
      <c r="L3708" s="27">
        <v>1.7341</v>
      </c>
      <c r="M3708" s="25">
        <v>280</v>
      </c>
      <c r="N3708" s="25">
        <v>0</v>
      </c>
      <c r="O3708" s="24">
        <v>0</v>
      </c>
      <c r="P3708" s="24">
        <v>0</v>
      </c>
      <c r="Q3708" s="24">
        <v>0</v>
      </c>
      <c r="R3708" s="66"/>
      <c r="S3708" s="66"/>
      <c r="T3708" s="66"/>
      <c r="U3708" s="66"/>
      <c r="V3708" s="66"/>
      <c r="W3708" s="24"/>
      <c r="X3708" s="24"/>
      <c r="Y3708" s="24"/>
      <c r="Z3708" s="24"/>
      <c r="AA3708" s="28"/>
      <c r="AB3708" s="28">
        <v>0.5</v>
      </c>
      <c r="AC3708" s="28"/>
      <c r="AD3708" s="28">
        <v>0</v>
      </c>
      <c r="AE3708" s="28">
        <v>0</v>
      </c>
    </row>
    <row r="3709" spans="1:32" ht="18" customHeight="1">
      <c r="A3709" s="22">
        <v>46198</v>
      </c>
      <c r="B3709" s="23" t="s">
        <v>404</v>
      </c>
      <c r="C3709" s="24">
        <v>731</v>
      </c>
      <c r="D3709" s="25">
        <v>1241</v>
      </c>
      <c r="E3709" s="26">
        <v>-689</v>
      </c>
      <c r="F3709" s="24">
        <v>3</v>
      </c>
      <c r="G3709" s="24">
        <v>5</v>
      </c>
      <c r="H3709" s="23" t="s">
        <v>4536</v>
      </c>
      <c r="I3709" s="23" t="s">
        <v>4868</v>
      </c>
      <c r="J3709" s="23" t="s">
        <v>4869</v>
      </c>
      <c r="K3709" s="23" t="s">
        <v>154</v>
      </c>
      <c r="L3709" s="27">
        <v>0.81489999999999996</v>
      </c>
      <c r="M3709" s="25">
        <v>2891</v>
      </c>
      <c r="N3709" s="25">
        <v>-661</v>
      </c>
      <c r="O3709" s="24">
        <v>0</v>
      </c>
      <c r="P3709" s="24">
        <v>1</v>
      </c>
      <c r="Q3709" s="24">
        <v>0</v>
      </c>
      <c r="R3709" s="66"/>
      <c r="S3709" s="66"/>
      <c r="T3709" s="66"/>
      <c r="U3709" s="66"/>
      <c r="V3709" s="66"/>
      <c r="W3709" s="24"/>
      <c r="X3709" s="24"/>
      <c r="Y3709" s="24"/>
      <c r="Z3709" s="24"/>
      <c r="AA3709" s="28"/>
      <c r="AB3709" s="28">
        <v>0.5</v>
      </c>
      <c r="AC3709" s="28"/>
      <c r="AD3709" s="28">
        <v>30</v>
      </c>
      <c r="AE3709" s="28">
        <v>30.000962909999998</v>
      </c>
      <c r="AF3709" t="s">
        <v>661</v>
      </c>
    </row>
    <row r="3710" spans="1:32" ht="18" customHeight="1">
      <c r="A3710" s="22">
        <v>46198</v>
      </c>
      <c r="B3710" s="23" t="s">
        <v>323</v>
      </c>
      <c r="C3710" s="24">
        <v>732</v>
      </c>
      <c r="D3710" s="25">
        <v>2399</v>
      </c>
      <c r="E3710" s="26">
        <v>2935</v>
      </c>
      <c r="F3710" s="24">
        <v>23</v>
      </c>
      <c r="G3710" s="24">
        <v>5</v>
      </c>
      <c r="H3710" s="23" t="s">
        <v>1188</v>
      </c>
      <c r="I3710" s="23" t="s">
        <v>970</v>
      </c>
      <c r="J3710" s="23" t="s">
        <v>4870</v>
      </c>
      <c r="K3710" s="23" t="s">
        <v>154</v>
      </c>
      <c r="L3710" s="27">
        <v>1.4077999999999999</v>
      </c>
      <c r="M3710" s="25">
        <v>0</v>
      </c>
      <c r="N3710" s="25">
        <v>-1195</v>
      </c>
      <c r="O3710" s="24">
        <v>0</v>
      </c>
      <c r="P3710" s="24">
        <v>2</v>
      </c>
      <c r="Q3710" s="24">
        <v>0</v>
      </c>
      <c r="R3710" s="66"/>
      <c r="S3710" s="66"/>
      <c r="T3710" s="66"/>
      <c r="U3710" s="66"/>
      <c r="V3710" s="66"/>
      <c r="W3710" s="24"/>
      <c r="X3710" s="24"/>
      <c r="Y3710" s="24"/>
      <c r="Z3710" s="24"/>
      <c r="AA3710" s="28"/>
      <c r="AB3710" s="28">
        <v>0.5</v>
      </c>
      <c r="AC3710" s="28"/>
      <c r="AD3710" s="28">
        <v>70</v>
      </c>
      <c r="AE3710" s="28">
        <v>70.000962900000005</v>
      </c>
      <c r="AF3710" t="s">
        <v>178</v>
      </c>
    </row>
    <row r="3711" spans="1:32" ht="18" customHeight="1">
      <c r="A3711" s="22">
        <v>46198</v>
      </c>
      <c r="B3711" s="23" t="s">
        <v>293</v>
      </c>
      <c r="C3711" s="24">
        <v>733</v>
      </c>
      <c r="D3711" s="25">
        <v>757</v>
      </c>
      <c r="E3711" s="26">
        <v>-962</v>
      </c>
      <c r="F3711" s="24">
        <v>2</v>
      </c>
      <c r="G3711" s="24">
        <v>0</v>
      </c>
      <c r="H3711" s="23" t="s">
        <v>4871</v>
      </c>
      <c r="I3711" s="23" t="s">
        <v>4871</v>
      </c>
      <c r="J3711" s="23" t="s">
        <v>214</v>
      </c>
      <c r="K3711" s="23" t="s">
        <v>154</v>
      </c>
      <c r="L3711" s="27">
        <v>0.57640000000000002</v>
      </c>
      <c r="M3711" s="25">
        <v>-1439</v>
      </c>
      <c r="N3711" s="25">
        <v>-483</v>
      </c>
      <c r="O3711" s="24">
        <v>0</v>
      </c>
      <c r="P3711" s="24">
        <v>3</v>
      </c>
      <c r="Q3711" s="24">
        <v>0</v>
      </c>
      <c r="R3711" s="66"/>
      <c r="S3711" s="66"/>
      <c r="T3711" s="66"/>
      <c r="U3711" s="66"/>
      <c r="V3711" s="66"/>
      <c r="W3711" s="24"/>
      <c r="X3711" s="24"/>
      <c r="Y3711" s="24"/>
      <c r="Z3711" s="24"/>
      <c r="AA3711" s="28"/>
      <c r="AB3711" s="28">
        <v>0.5</v>
      </c>
      <c r="AC3711" s="28"/>
      <c r="AD3711" s="28">
        <v>10</v>
      </c>
      <c r="AE3711" s="28">
        <v>10.00096289</v>
      </c>
      <c r="AF3711" t="s">
        <v>584</v>
      </c>
    </row>
    <row r="3712" spans="1:32" ht="18" customHeight="1">
      <c r="A3712" s="22">
        <v>46198</v>
      </c>
      <c r="B3712" s="23" t="s">
        <v>324</v>
      </c>
      <c r="C3712" s="24">
        <v>735</v>
      </c>
      <c r="D3712" s="25">
        <v>2767</v>
      </c>
      <c r="E3712" s="26">
        <v>-1149</v>
      </c>
      <c r="F3712" s="24">
        <v>22</v>
      </c>
      <c r="G3712" s="24">
        <v>8</v>
      </c>
      <c r="H3712" s="23" t="s">
        <v>2036</v>
      </c>
      <c r="I3712" s="23" t="s">
        <v>1359</v>
      </c>
      <c r="J3712" s="23" t="s">
        <v>4872</v>
      </c>
      <c r="K3712" s="23" t="s">
        <v>154</v>
      </c>
      <c r="L3712" s="27">
        <v>0.86160000000000003</v>
      </c>
      <c r="M3712" s="25">
        <v>-1078</v>
      </c>
      <c r="N3712" s="25">
        <v>-656</v>
      </c>
      <c r="O3712" s="24">
        <v>0</v>
      </c>
      <c r="P3712" s="24">
        <v>5</v>
      </c>
      <c r="Q3712" s="24">
        <v>0</v>
      </c>
      <c r="R3712" s="66"/>
      <c r="S3712" s="66"/>
      <c r="T3712" s="66"/>
      <c r="U3712" s="66"/>
      <c r="V3712" s="66"/>
      <c r="W3712" s="24"/>
      <c r="X3712" s="24"/>
      <c r="Y3712" s="24"/>
      <c r="Z3712" s="24"/>
      <c r="AA3712" s="28"/>
      <c r="AB3712" s="28">
        <v>0.5</v>
      </c>
      <c r="AC3712" s="28"/>
      <c r="AD3712" s="28">
        <v>30</v>
      </c>
      <c r="AE3712" s="28">
        <v>30.000962879999999</v>
      </c>
      <c r="AF3712" t="s">
        <v>661</v>
      </c>
    </row>
    <row r="3713" spans="1:32" ht="18" customHeight="1">
      <c r="A3713" s="22">
        <v>46198</v>
      </c>
      <c r="B3713" s="23" t="s">
        <v>297</v>
      </c>
      <c r="C3713" s="24">
        <v>736</v>
      </c>
      <c r="D3713" s="25">
        <v>2116</v>
      </c>
      <c r="E3713" s="26">
        <v>-1358</v>
      </c>
      <c r="F3713" s="24">
        <v>5</v>
      </c>
      <c r="G3713" s="24">
        <v>5</v>
      </c>
      <c r="H3713" s="23" t="s">
        <v>1473</v>
      </c>
      <c r="I3713" s="23" t="s">
        <v>4004</v>
      </c>
      <c r="J3713" s="23" t="s">
        <v>4004</v>
      </c>
      <c r="K3713" s="23" t="s">
        <v>154</v>
      </c>
      <c r="L3713" s="27">
        <v>0.78610000000000002</v>
      </c>
      <c r="M3713" s="25">
        <v>0</v>
      </c>
      <c r="N3713" s="25">
        <v>-1643</v>
      </c>
      <c r="O3713" s="24">
        <v>0</v>
      </c>
      <c r="P3713" s="24">
        <v>6</v>
      </c>
      <c r="Q3713" s="24">
        <v>0</v>
      </c>
      <c r="R3713" s="66"/>
      <c r="S3713" s="66"/>
      <c r="T3713" s="66"/>
      <c r="U3713" s="66"/>
      <c r="V3713" s="66"/>
      <c r="W3713" s="24"/>
      <c r="X3713" s="24"/>
      <c r="Y3713" s="24"/>
      <c r="Z3713" s="24"/>
      <c r="AA3713" s="28"/>
      <c r="AB3713" s="28">
        <v>0.5</v>
      </c>
      <c r="AC3713" s="28"/>
      <c r="AD3713" s="28">
        <v>30</v>
      </c>
      <c r="AE3713" s="28">
        <v>30.000962869999999</v>
      </c>
      <c r="AF3713" t="s">
        <v>661</v>
      </c>
    </row>
    <row r="3714" spans="1:32" ht="18" customHeight="1">
      <c r="A3714" s="22">
        <v>46198</v>
      </c>
      <c r="B3714" s="23" t="s">
        <v>400</v>
      </c>
      <c r="C3714" s="24">
        <v>737</v>
      </c>
      <c r="D3714" s="25">
        <v>3806</v>
      </c>
      <c r="E3714" s="26">
        <v>1809</v>
      </c>
      <c r="F3714" s="24">
        <v>28</v>
      </c>
      <c r="G3714" s="24">
        <v>15</v>
      </c>
      <c r="H3714" s="23" t="s">
        <v>3058</v>
      </c>
      <c r="I3714" s="23" t="s">
        <v>4723</v>
      </c>
      <c r="J3714" s="23" t="s">
        <v>1199</v>
      </c>
      <c r="K3714" s="23" t="s">
        <v>154</v>
      </c>
      <c r="L3714" s="27">
        <v>1.1584000000000001</v>
      </c>
      <c r="M3714" s="25">
        <v>-1312</v>
      </c>
      <c r="N3714" s="25">
        <v>131</v>
      </c>
      <c r="O3714" s="24">
        <v>0</v>
      </c>
      <c r="P3714" s="24">
        <v>7</v>
      </c>
      <c r="Q3714" s="24">
        <v>0</v>
      </c>
      <c r="R3714" s="66"/>
      <c r="S3714" s="66"/>
      <c r="T3714" s="66"/>
      <c r="U3714" s="66"/>
      <c r="V3714" s="66"/>
      <c r="W3714" s="24"/>
      <c r="X3714" s="24"/>
      <c r="Y3714" s="24"/>
      <c r="Z3714" s="24"/>
      <c r="AA3714" s="28"/>
      <c r="AB3714" s="28">
        <v>0.6</v>
      </c>
      <c r="AC3714" s="28"/>
      <c r="AD3714" s="28">
        <v>60</v>
      </c>
      <c r="AE3714" s="28">
        <v>60.000962860000001</v>
      </c>
      <c r="AF3714" t="s">
        <v>578</v>
      </c>
    </row>
    <row r="3715" spans="1:32" ht="18" customHeight="1">
      <c r="A3715" s="22">
        <v>46198</v>
      </c>
      <c r="B3715" s="23" t="s">
        <v>461</v>
      </c>
      <c r="C3715" s="24">
        <v>738</v>
      </c>
      <c r="D3715" s="25">
        <v>0</v>
      </c>
      <c r="E3715" s="26">
        <v>0</v>
      </c>
      <c r="F3715" s="24">
        <v>0</v>
      </c>
      <c r="G3715" s="24">
        <v>0</v>
      </c>
      <c r="H3715" s="23" t="s">
        <v>214</v>
      </c>
      <c r="I3715" s="23" t="s">
        <v>214</v>
      </c>
      <c r="J3715" s="23" t="s">
        <v>214</v>
      </c>
      <c r="K3715" s="23" t="s">
        <v>154</v>
      </c>
      <c r="L3715" s="27">
        <v>0</v>
      </c>
      <c r="M3715" s="25">
        <v>-182</v>
      </c>
      <c r="N3715" s="25">
        <v>-886</v>
      </c>
      <c r="O3715" s="24">
        <v>0</v>
      </c>
      <c r="P3715" s="24">
        <v>8</v>
      </c>
      <c r="Q3715" s="24">
        <v>0</v>
      </c>
      <c r="R3715" s="66"/>
      <c r="S3715" s="66"/>
      <c r="T3715" s="66"/>
      <c r="U3715" s="66"/>
      <c r="V3715" s="66"/>
      <c r="W3715" s="24"/>
      <c r="X3715" s="24"/>
      <c r="Y3715" s="24"/>
      <c r="Z3715" s="24"/>
      <c r="AA3715" s="28"/>
      <c r="AB3715" s="28"/>
      <c r="AC3715" s="28"/>
      <c r="AD3715" s="28">
        <v>0</v>
      </c>
      <c r="AE3715" s="28">
        <v>0</v>
      </c>
    </row>
    <row r="3716" spans="1:32" ht="18" customHeight="1">
      <c r="A3716" s="22">
        <v>46198</v>
      </c>
      <c r="B3716" s="23" t="s">
        <v>351</v>
      </c>
      <c r="C3716" s="24">
        <v>750</v>
      </c>
      <c r="D3716" s="25">
        <v>4412</v>
      </c>
      <c r="E3716" s="26">
        <v>535</v>
      </c>
      <c r="F3716" s="24">
        <v>59</v>
      </c>
      <c r="G3716" s="24">
        <v>12</v>
      </c>
      <c r="H3716" s="23" t="s">
        <v>1619</v>
      </c>
      <c r="I3716" s="23" t="s">
        <v>3331</v>
      </c>
      <c r="J3716" s="23" t="s">
        <v>4873</v>
      </c>
      <c r="K3716" s="23" t="s">
        <v>154</v>
      </c>
      <c r="L3716" s="27">
        <v>1.0404</v>
      </c>
      <c r="M3716" s="25">
        <v>-618</v>
      </c>
      <c r="N3716" s="25">
        <v>-1218</v>
      </c>
      <c r="O3716" s="24">
        <v>0</v>
      </c>
      <c r="P3716" s="24">
        <v>0</v>
      </c>
      <c r="Q3716" s="24">
        <v>0</v>
      </c>
      <c r="R3716" s="66"/>
      <c r="S3716" s="66"/>
      <c r="T3716" s="66"/>
      <c r="U3716" s="66"/>
      <c r="V3716" s="66"/>
      <c r="W3716" s="24"/>
      <c r="X3716" s="24"/>
      <c r="Y3716" s="24"/>
      <c r="Z3716" s="24"/>
      <c r="AA3716" s="28"/>
      <c r="AB3716" s="28">
        <v>0.6</v>
      </c>
      <c r="AC3716" s="28"/>
      <c r="AD3716" s="28">
        <v>35</v>
      </c>
      <c r="AE3716" s="28">
        <v>35.00096284</v>
      </c>
      <c r="AF3716" t="s">
        <v>668</v>
      </c>
    </row>
    <row r="3717" spans="1:32" ht="18" customHeight="1">
      <c r="A3717" s="22">
        <v>46198</v>
      </c>
      <c r="B3717" s="23" t="s">
        <v>46</v>
      </c>
      <c r="C3717" s="24">
        <v>751</v>
      </c>
      <c r="D3717" s="25">
        <v>8135</v>
      </c>
      <c r="E3717" s="26">
        <v>-5788</v>
      </c>
      <c r="F3717" s="24">
        <v>62</v>
      </c>
      <c r="G3717" s="24">
        <v>0</v>
      </c>
      <c r="H3717" s="23" t="s">
        <v>701</v>
      </c>
      <c r="I3717" s="23" t="s">
        <v>701</v>
      </c>
      <c r="J3717" s="23" t="s">
        <v>214</v>
      </c>
      <c r="K3717" s="23" t="s">
        <v>154</v>
      </c>
      <c r="L3717" s="27">
        <v>0.76280000000000003</v>
      </c>
      <c r="M3717" s="25">
        <v>-1146</v>
      </c>
      <c r="N3717" s="25">
        <v>6761</v>
      </c>
      <c r="O3717" s="24">
        <v>0</v>
      </c>
      <c r="P3717" s="24">
        <v>1</v>
      </c>
      <c r="Q3717" s="24">
        <v>0</v>
      </c>
      <c r="R3717" s="66"/>
      <c r="S3717" s="66"/>
      <c r="T3717" s="66"/>
      <c r="U3717" s="66"/>
      <c r="V3717" s="66"/>
      <c r="W3717" s="24"/>
      <c r="X3717" s="24"/>
      <c r="Y3717" s="24"/>
      <c r="Z3717" s="24"/>
      <c r="AA3717" s="28"/>
      <c r="AB3717" s="28">
        <v>1</v>
      </c>
      <c r="AC3717" s="28"/>
      <c r="AD3717" s="28">
        <v>30</v>
      </c>
      <c r="AE3717" s="28">
        <v>30.000962829999999</v>
      </c>
      <c r="AF3717" t="s">
        <v>661</v>
      </c>
    </row>
    <row r="3718" spans="1:32" ht="18" customHeight="1">
      <c r="A3718" s="22">
        <v>46198</v>
      </c>
      <c r="B3718" s="23" t="s">
        <v>256</v>
      </c>
      <c r="C3718" s="24">
        <v>761</v>
      </c>
      <c r="D3718" s="25">
        <v>1282</v>
      </c>
      <c r="E3718" s="26">
        <v>1917</v>
      </c>
      <c r="F3718" s="24">
        <v>9</v>
      </c>
      <c r="G3718" s="24">
        <v>5</v>
      </c>
      <c r="H3718" s="23" t="s">
        <v>1593</v>
      </c>
      <c r="I3718" s="23" t="s">
        <v>579</v>
      </c>
      <c r="J3718" s="23" t="s">
        <v>3388</v>
      </c>
      <c r="K3718" s="23" t="s">
        <v>154</v>
      </c>
      <c r="L3718" s="27">
        <v>1.4984</v>
      </c>
      <c r="M3718" s="25">
        <v>-311</v>
      </c>
      <c r="N3718" s="25">
        <v>5257</v>
      </c>
      <c r="O3718" s="24">
        <v>0</v>
      </c>
      <c r="P3718" s="24">
        <v>1</v>
      </c>
      <c r="Q3718" s="24">
        <v>0</v>
      </c>
      <c r="R3718" s="66"/>
      <c r="S3718" s="66"/>
      <c r="T3718" s="66"/>
      <c r="U3718" s="66"/>
      <c r="V3718" s="66"/>
      <c r="W3718" s="24"/>
      <c r="X3718" s="24"/>
      <c r="Y3718" s="24"/>
      <c r="Z3718" s="24"/>
      <c r="AA3718" s="28"/>
      <c r="AB3718" s="28">
        <v>0.5</v>
      </c>
      <c r="AC3718" s="28"/>
      <c r="AD3718" s="28">
        <v>60</v>
      </c>
      <c r="AE3718" s="28">
        <v>60.000962819999998</v>
      </c>
      <c r="AF3718" t="s">
        <v>578</v>
      </c>
    </row>
    <row r="3719" spans="1:32" ht="18" customHeight="1">
      <c r="A3719" s="22">
        <v>46198</v>
      </c>
      <c r="B3719" s="23" t="s">
        <v>184</v>
      </c>
      <c r="C3719" s="24">
        <v>762</v>
      </c>
      <c r="D3719" s="25">
        <v>2949</v>
      </c>
      <c r="E3719" s="26">
        <v>-2635</v>
      </c>
      <c r="F3719" s="24">
        <v>11</v>
      </c>
      <c r="G3719" s="24">
        <v>11</v>
      </c>
      <c r="H3719" s="23" t="s">
        <v>786</v>
      </c>
      <c r="I3719" s="23" t="s">
        <v>4447</v>
      </c>
      <c r="J3719" s="23" t="s">
        <v>4447</v>
      </c>
      <c r="K3719" s="23" t="s">
        <v>154</v>
      </c>
      <c r="L3719" s="27">
        <v>0.70220000000000005</v>
      </c>
      <c r="M3719" s="25">
        <v>-1344</v>
      </c>
      <c r="N3719" s="25">
        <v>-169</v>
      </c>
      <c r="O3719" s="24">
        <v>0</v>
      </c>
      <c r="P3719" s="24">
        <v>2</v>
      </c>
      <c r="Q3719" s="24">
        <v>0</v>
      </c>
      <c r="R3719" s="66"/>
      <c r="S3719" s="66"/>
      <c r="T3719" s="66"/>
      <c r="U3719" s="66"/>
      <c r="V3719" s="66"/>
      <c r="W3719" s="24"/>
      <c r="X3719" s="24"/>
      <c r="Y3719" s="24"/>
      <c r="Z3719" s="24"/>
      <c r="AA3719" s="28"/>
      <c r="AB3719" s="28">
        <v>0.5</v>
      </c>
      <c r="AC3719" s="28"/>
      <c r="AD3719" s="28">
        <v>30</v>
      </c>
      <c r="AE3719" s="28">
        <v>30.000962810000001</v>
      </c>
      <c r="AF3719" t="s">
        <v>661</v>
      </c>
    </row>
    <row r="3720" spans="1:32" ht="18" customHeight="1">
      <c r="A3720" s="22">
        <v>46199</v>
      </c>
      <c r="B3720" s="23" t="s">
        <v>289</v>
      </c>
      <c r="C3720" s="24">
        <v>721</v>
      </c>
      <c r="D3720" s="25">
        <v>3632</v>
      </c>
      <c r="E3720" s="24">
        <v>9781</v>
      </c>
      <c r="F3720" s="24">
        <v>43</v>
      </c>
      <c r="G3720" s="24">
        <v>17</v>
      </c>
      <c r="H3720" s="23" t="s">
        <v>1240</v>
      </c>
      <c r="I3720" s="23" t="s">
        <v>2572</v>
      </c>
      <c r="J3720" s="23" t="s">
        <v>2801</v>
      </c>
      <c r="K3720" s="23" t="s">
        <v>154</v>
      </c>
      <c r="L3720" s="27">
        <v>1.8976999999999999</v>
      </c>
      <c r="M3720" s="25">
        <v>3281</v>
      </c>
      <c r="N3720" s="25">
        <v>992</v>
      </c>
      <c r="O3720" s="24">
        <v>0</v>
      </c>
      <c r="P3720" s="24">
        <v>1</v>
      </c>
      <c r="Q3720" s="24">
        <v>0</v>
      </c>
      <c r="R3720" s="66"/>
      <c r="S3720" s="66"/>
      <c r="T3720" s="66"/>
      <c r="U3720" s="66"/>
      <c r="V3720" s="66"/>
      <c r="W3720" s="24"/>
      <c r="X3720" s="24"/>
      <c r="Y3720" s="24"/>
      <c r="Z3720" s="24"/>
      <c r="AA3720" s="28"/>
      <c r="AB3720" s="28">
        <v>0.6</v>
      </c>
      <c r="AC3720" s="28"/>
      <c r="AD3720" s="28">
        <v>80</v>
      </c>
      <c r="AE3720" s="28">
        <v>80.000962799999996</v>
      </c>
      <c r="AF3720" t="s">
        <v>155</v>
      </c>
    </row>
    <row r="3721" spans="1:32" ht="18" customHeight="1">
      <c r="A3721" s="22">
        <v>46199</v>
      </c>
      <c r="B3721" s="23" t="s">
        <v>171</v>
      </c>
      <c r="C3721" s="24">
        <v>665</v>
      </c>
      <c r="D3721" s="25">
        <v>4776</v>
      </c>
      <c r="E3721" s="24">
        <f>9737</f>
        <v>9737</v>
      </c>
      <c r="F3721" s="24">
        <v>60</v>
      </c>
      <c r="G3721" s="24">
        <v>17</v>
      </c>
      <c r="H3721" s="23" t="s">
        <v>302</v>
      </c>
      <c r="I3721" s="23" t="s">
        <v>1013</v>
      </c>
      <c r="J3721" s="23" t="s">
        <v>4874</v>
      </c>
      <c r="K3721" s="23" t="s">
        <v>154</v>
      </c>
      <c r="L3721" s="27">
        <v>1.6796</v>
      </c>
      <c r="M3721" s="25">
        <v>-3511</v>
      </c>
      <c r="N3721" s="25">
        <v>-1232</v>
      </c>
      <c r="O3721" s="24">
        <v>0</v>
      </c>
      <c r="P3721" s="24">
        <v>5</v>
      </c>
      <c r="Q3721" s="24">
        <v>0</v>
      </c>
      <c r="R3721" s="66"/>
      <c r="S3721" s="66"/>
      <c r="T3721" s="66"/>
      <c r="U3721" s="66"/>
      <c r="V3721" s="66"/>
      <c r="W3721" s="24"/>
      <c r="X3721" s="24"/>
      <c r="Y3721" s="24"/>
      <c r="Z3721" s="24"/>
      <c r="AA3721" s="28"/>
      <c r="AB3721" s="28">
        <v>0.6</v>
      </c>
      <c r="AC3721" s="28"/>
      <c r="AD3721" s="28">
        <v>80</v>
      </c>
      <c r="AE3721" s="28">
        <v>80.000962790000003</v>
      </c>
      <c r="AF3721" t="s">
        <v>155</v>
      </c>
    </row>
    <row r="3722" spans="1:32" ht="18" customHeight="1">
      <c r="A3722" s="22">
        <v>46199</v>
      </c>
      <c r="B3722" s="23" t="s">
        <v>485</v>
      </c>
      <c r="C3722" s="24">
        <v>715</v>
      </c>
      <c r="D3722" s="25">
        <v>2464</v>
      </c>
      <c r="E3722" s="24">
        <f>7257</f>
        <v>7257</v>
      </c>
      <c r="F3722" s="24">
        <v>73</v>
      </c>
      <c r="G3722" s="24">
        <v>14</v>
      </c>
      <c r="H3722" s="23" t="s">
        <v>967</v>
      </c>
      <c r="I3722" s="23" t="s">
        <v>1266</v>
      </c>
      <c r="J3722" s="23" t="s">
        <v>995</v>
      </c>
      <c r="K3722" s="23" t="s">
        <v>154</v>
      </c>
      <c r="L3722" s="27">
        <v>1.9817</v>
      </c>
      <c r="M3722" s="25">
        <v>-1061</v>
      </c>
      <c r="N3722" s="25">
        <v>-463</v>
      </c>
      <c r="O3722" s="24">
        <v>0</v>
      </c>
      <c r="P3722" s="24">
        <v>5</v>
      </c>
      <c r="Q3722" s="24">
        <v>0</v>
      </c>
      <c r="R3722" s="66"/>
      <c r="S3722" s="66"/>
      <c r="T3722" s="66"/>
      <c r="U3722" s="66"/>
      <c r="V3722" s="66"/>
      <c r="W3722" s="24"/>
      <c r="X3722" s="24"/>
      <c r="Y3722" s="24"/>
      <c r="Z3722" s="24"/>
      <c r="AA3722" s="28"/>
      <c r="AB3722" s="28">
        <v>0.5</v>
      </c>
      <c r="AC3722" s="28"/>
      <c r="AD3722" s="28">
        <v>80</v>
      </c>
      <c r="AE3722" s="28">
        <v>80.000962779999995</v>
      </c>
      <c r="AF3722" t="s">
        <v>155</v>
      </c>
    </row>
    <row r="3723" spans="1:32" ht="18" customHeight="1">
      <c r="A3723" s="22">
        <v>46199</v>
      </c>
      <c r="B3723" s="23" t="s">
        <v>22</v>
      </c>
      <c r="C3723" s="24">
        <v>676</v>
      </c>
      <c r="D3723" s="25">
        <v>4573</v>
      </c>
      <c r="E3723" s="24">
        <f>7047</f>
        <v>7047</v>
      </c>
      <c r="F3723" s="24">
        <v>84</v>
      </c>
      <c r="G3723" s="24">
        <v>28</v>
      </c>
      <c r="H3723" s="23" t="s">
        <v>4875</v>
      </c>
      <c r="I3723" s="23" t="s">
        <v>2071</v>
      </c>
      <c r="J3723" s="23" t="s">
        <v>2836</v>
      </c>
      <c r="K3723" s="23" t="s">
        <v>154</v>
      </c>
      <c r="L3723" s="27">
        <v>1.5137</v>
      </c>
      <c r="M3723" s="25">
        <v>-79</v>
      </c>
      <c r="N3723" s="25">
        <v>-4562</v>
      </c>
      <c r="O3723" s="24">
        <v>0</v>
      </c>
      <c r="P3723" s="24">
        <v>6</v>
      </c>
      <c r="Q3723" s="24">
        <v>0</v>
      </c>
      <c r="R3723" s="66"/>
      <c r="S3723" s="66"/>
      <c r="T3723" s="66"/>
      <c r="U3723" s="66"/>
      <c r="V3723" s="66"/>
      <c r="W3723" s="24"/>
      <c r="X3723" s="24"/>
      <c r="Y3723" s="24"/>
      <c r="Z3723" s="24"/>
      <c r="AA3723" s="28"/>
      <c r="AB3723" s="28">
        <v>0.6</v>
      </c>
      <c r="AC3723" s="28"/>
      <c r="AD3723" s="28">
        <v>80</v>
      </c>
      <c r="AE3723" s="28">
        <v>80.000962770000001</v>
      </c>
      <c r="AF3723" t="s">
        <v>155</v>
      </c>
    </row>
    <row r="3724" spans="1:32" ht="18" customHeight="1">
      <c r="A3724" s="22">
        <v>46199</v>
      </c>
      <c r="B3724" s="23" t="s">
        <v>38</v>
      </c>
      <c r="C3724" s="24">
        <v>708</v>
      </c>
      <c r="D3724" s="25">
        <v>2741</v>
      </c>
      <c r="E3724" s="24">
        <f>6535</f>
        <v>6535</v>
      </c>
      <c r="F3724" s="24">
        <v>50</v>
      </c>
      <c r="G3724" s="24">
        <v>12</v>
      </c>
      <c r="H3724" s="23" t="s">
        <v>1598</v>
      </c>
      <c r="I3724" s="23" t="s">
        <v>1773</v>
      </c>
      <c r="J3724" s="23" t="s">
        <v>2461</v>
      </c>
      <c r="K3724" s="23" t="s">
        <v>154</v>
      </c>
      <c r="L3724" s="27">
        <v>1.7947</v>
      </c>
      <c r="M3724" s="25">
        <v>-1571</v>
      </c>
      <c r="N3724" s="25">
        <v>-149</v>
      </c>
      <c r="O3724" s="24">
        <v>0</v>
      </c>
      <c r="P3724" s="24">
        <v>8</v>
      </c>
      <c r="Q3724" s="24">
        <v>0</v>
      </c>
      <c r="R3724" s="66"/>
      <c r="S3724" s="66"/>
      <c r="T3724" s="66"/>
      <c r="U3724" s="66"/>
      <c r="V3724" s="66"/>
      <c r="W3724" s="24"/>
      <c r="X3724" s="24"/>
      <c r="Y3724" s="24"/>
      <c r="Z3724" s="24"/>
      <c r="AA3724" s="28"/>
      <c r="AB3724" s="28">
        <v>0.5</v>
      </c>
      <c r="AC3724" s="28"/>
      <c r="AD3724" s="28">
        <v>80</v>
      </c>
      <c r="AE3724" s="28">
        <v>80.000962759999993</v>
      </c>
      <c r="AF3724" t="s">
        <v>155</v>
      </c>
    </row>
    <row r="3725" spans="1:32" ht="18" customHeight="1">
      <c r="A3725" s="22">
        <v>46199</v>
      </c>
      <c r="B3725" s="23" t="s">
        <v>18</v>
      </c>
      <c r="C3725" s="24">
        <v>756</v>
      </c>
      <c r="D3725" s="25">
        <v>4846</v>
      </c>
      <c r="E3725" s="24">
        <f>5857</f>
        <v>5857</v>
      </c>
      <c r="F3725" s="24">
        <v>80</v>
      </c>
      <c r="G3725" s="24">
        <v>25</v>
      </c>
      <c r="H3725" s="23" t="s">
        <v>3654</v>
      </c>
      <c r="I3725" s="23" t="s">
        <v>4846</v>
      </c>
      <c r="J3725" s="23" t="s">
        <v>1191</v>
      </c>
      <c r="K3725" s="23" t="s">
        <v>154</v>
      </c>
      <c r="L3725" s="27">
        <v>1.4029</v>
      </c>
      <c r="M3725" s="25">
        <v>1345</v>
      </c>
      <c r="N3725" s="25">
        <v>-373</v>
      </c>
      <c r="O3725" s="24">
        <v>0</v>
      </c>
      <c r="P3725" s="24">
        <v>6</v>
      </c>
      <c r="Q3725" s="24">
        <v>0</v>
      </c>
      <c r="R3725" s="66"/>
      <c r="S3725" s="66"/>
      <c r="T3725" s="66"/>
      <c r="U3725" s="66"/>
      <c r="V3725" s="66"/>
      <c r="W3725" s="24"/>
      <c r="X3725" s="24"/>
      <c r="Y3725" s="24"/>
      <c r="Z3725" s="24"/>
      <c r="AA3725" s="28"/>
      <c r="AB3725" s="28">
        <v>0.6</v>
      </c>
      <c r="AC3725" s="28"/>
      <c r="AD3725" s="28">
        <v>80</v>
      </c>
      <c r="AE3725" s="28">
        <v>80.000962749999999</v>
      </c>
      <c r="AF3725" t="s">
        <v>155</v>
      </c>
    </row>
    <row r="3726" spans="1:32" ht="18" customHeight="1">
      <c r="A3726" s="22">
        <v>46199</v>
      </c>
      <c r="B3726" s="23" t="s">
        <v>289</v>
      </c>
      <c r="C3726" s="24">
        <v>722</v>
      </c>
      <c r="D3726" s="25">
        <v>3942</v>
      </c>
      <c r="E3726" s="24">
        <f>5686</f>
        <v>5686</v>
      </c>
      <c r="F3726" s="24">
        <v>37</v>
      </c>
      <c r="G3726" s="24">
        <v>13</v>
      </c>
      <c r="H3726" s="23" t="s">
        <v>2021</v>
      </c>
      <c r="I3726" s="23" t="s">
        <v>4876</v>
      </c>
      <c r="J3726" s="23" t="s">
        <v>3090</v>
      </c>
      <c r="K3726" s="23" t="s">
        <v>154</v>
      </c>
      <c r="L3726" s="27">
        <v>1.4807999999999999</v>
      </c>
      <c r="M3726" s="25">
        <v>13232</v>
      </c>
      <c r="N3726" s="25">
        <v>632</v>
      </c>
      <c r="O3726" s="24">
        <v>0</v>
      </c>
      <c r="P3726" s="24">
        <v>2</v>
      </c>
      <c r="Q3726" s="24">
        <v>0</v>
      </c>
      <c r="R3726" s="66"/>
      <c r="S3726" s="66"/>
      <c r="T3726" s="66"/>
      <c r="U3726" s="66"/>
      <c r="V3726" s="66"/>
      <c r="W3726" s="24"/>
      <c r="X3726" s="24"/>
      <c r="Y3726" s="24"/>
      <c r="Z3726" s="24"/>
      <c r="AA3726" s="28"/>
      <c r="AB3726" s="28">
        <v>0.6</v>
      </c>
      <c r="AC3726" s="28"/>
      <c r="AD3726" s="28">
        <v>80</v>
      </c>
      <c r="AE3726" s="28">
        <v>80.000962740000006</v>
      </c>
      <c r="AF3726" t="s">
        <v>155</v>
      </c>
    </row>
    <row r="3727" spans="1:32" ht="18" customHeight="1">
      <c r="A3727" s="22">
        <v>46199</v>
      </c>
      <c r="B3727" s="23" t="s">
        <v>166</v>
      </c>
      <c r="C3727" s="24">
        <v>655</v>
      </c>
      <c r="D3727" s="25">
        <v>5859</v>
      </c>
      <c r="E3727" s="24">
        <f>4203</f>
        <v>4203</v>
      </c>
      <c r="F3727" s="24">
        <v>86</v>
      </c>
      <c r="G3727" s="24">
        <v>22</v>
      </c>
      <c r="H3727" s="23" t="s">
        <v>4877</v>
      </c>
      <c r="I3727" s="23" t="s">
        <v>2773</v>
      </c>
      <c r="J3727" s="23" t="s">
        <v>3589</v>
      </c>
      <c r="K3727" s="23" t="s">
        <v>154</v>
      </c>
      <c r="L3727" s="27">
        <v>1.2391000000000001</v>
      </c>
      <c r="M3727" s="25">
        <v>-1481</v>
      </c>
      <c r="N3727" s="25">
        <v>-31</v>
      </c>
      <c r="O3727" s="24">
        <v>0</v>
      </c>
      <c r="P3727" s="24">
        <v>5</v>
      </c>
      <c r="Q3727" s="24">
        <v>0</v>
      </c>
      <c r="R3727" s="66"/>
      <c r="S3727" s="66"/>
      <c r="T3727" s="66"/>
      <c r="U3727" s="66"/>
      <c r="V3727" s="66"/>
      <c r="W3727" s="24"/>
      <c r="X3727" s="24"/>
      <c r="Y3727" s="24"/>
      <c r="Z3727" s="24"/>
      <c r="AA3727" s="28"/>
      <c r="AB3727" s="28">
        <v>0.8</v>
      </c>
      <c r="AC3727" s="28"/>
      <c r="AD3727" s="28">
        <v>80</v>
      </c>
      <c r="AE3727" s="28">
        <v>80.000962729999998</v>
      </c>
      <c r="AF3727" t="s">
        <v>155</v>
      </c>
    </row>
    <row r="3728" spans="1:32" ht="18" customHeight="1">
      <c r="A3728" s="22">
        <v>46199</v>
      </c>
      <c r="B3728" s="23" t="s">
        <v>24</v>
      </c>
      <c r="C3728" s="24">
        <v>632</v>
      </c>
      <c r="D3728" s="25">
        <v>5974</v>
      </c>
      <c r="E3728" s="24">
        <f>4159</f>
        <v>4159</v>
      </c>
      <c r="F3728" s="24">
        <v>0</v>
      </c>
      <c r="G3728" s="24">
        <v>38</v>
      </c>
      <c r="H3728" s="23" t="s">
        <v>1033</v>
      </c>
      <c r="I3728" s="23" t="s">
        <v>214</v>
      </c>
      <c r="J3728" s="23" t="s">
        <v>1033</v>
      </c>
      <c r="K3728" s="23" t="s">
        <v>154</v>
      </c>
      <c r="L3728" s="27">
        <v>1.2321</v>
      </c>
      <c r="M3728" s="25">
        <v>3824</v>
      </c>
      <c r="N3728" s="25">
        <v>-951</v>
      </c>
      <c r="O3728" s="24">
        <v>0</v>
      </c>
      <c r="P3728" s="24">
        <v>2</v>
      </c>
      <c r="Q3728" s="24">
        <v>0</v>
      </c>
      <c r="R3728" s="66"/>
      <c r="S3728" s="66"/>
      <c r="T3728" s="66"/>
      <c r="U3728" s="66"/>
      <c r="V3728" s="66"/>
      <c r="W3728" s="24"/>
      <c r="X3728" s="24"/>
      <c r="Y3728" s="24"/>
      <c r="Z3728" s="24"/>
      <c r="AA3728" s="28"/>
      <c r="AB3728" s="28">
        <v>0.8</v>
      </c>
      <c r="AC3728" s="28"/>
      <c r="AD3728" s="28">
        <v>80</v>
      </c>
      <c r="AE3728" s="28">
        <v>80.000962720000004</v>
      </c>
      <c r="AF3728" t="s">
        <v>155</v>
      </c>
    </row>
    <row r="3729" spans="1:32" ht="18" customHeight="1">
      <c r="A3729" s="22">
        <v>46199</v>
      </c>
      <c r="B3729" s="23" t="s">
        <v>38</v>
      </c>
      <c r="C3729" s="24">
        <v>706</v>
      </c>
      <c r="D3729" s="25">
        <v>4593</v>
      </c>
      <c r="E3729" s="24">
        <f>3209</f>
        <v>3209</v>
      </c>
      <c r="F3729" s="24">
        <v>32</v>
      </c>
      <c r="G3729" s="24">
        <v>24</v>
      </c>
      <c r="H3729" s="23" t="s">
        <v>4606</v>
      </c>
      <c r="I3729" s="23" t="s">
        <v>3968</v>
      </c>
      <c r="J3729" s="23" t="s">
        <v>1651</v>
      </c>
      <c r="K3729" s="23" t="s">
        <v>154</v>
      </c>
      <c r="L3729" s="27">
        <v>1.2329000000000001</v>
      </c>
      <c r="M3729" s="25">
        <v>795</v>
      </c>
      <c r="N3729" s="25">
        <v>-701</v>
      </c>
      <c r="O3729" s="24">
        <v>0</v>
      </c>
      <c r="P3729" s="24">
        <v>6</v>
      </c>
      <c r="Q3729" s="24">
        <v>0</v>
      </c>
      <c r="R3729" s="66"/>
      <c r="S3729" s="66"/>
      <c r="T3729" s="66"/>
      <c r="U3729" s="66"/>
      <c r="V3729" s="66"/>
      <c r="W3729" s="24"/>
      <c r="X3729" s="24"/>
      <c r="Y3729" s="24"/>
      <c r="Z3729" s="24"/>
      <c r="AA3729" s="28"/>
      <c r="AB3729" s="28">
        <v>0.6</v>
      </c>
      <c r="AC3729" s="28"/>
      <c r="AD3729" s="28">
        <v>90</v>
      </c>
      <c r="AE3729" s="28">
        <v>90.000962709999996</v>
      </c>
      <c r="AF3729" t="s">
        <v>170</v>
      </c>
    </row>
    <row r="3730" spans="1:32" ht="18" customHeight="1">
      <c r="A3730" s="22">
        <v>46199</v>
      </c>
      <c r="B3730" s="23" t="s">
        <v>9</v>
      </c>
      <c r="C3730" s="24">
        <v>513</v>
      </c>
      <c r="D3730" s="25">
        <v>9060</v>
      </c>
      <c r="E3730" s="24">
        <f>2672</f>
        <v>2672</v>
      </c>
      <c r="F3730" s="24">
        <v>41</v>
      </c>
      <c r="G3730" s="24">
        <v>34</v>
      </c>
      <c r="H3730" s="23" t="s">
        <v>1757</v>
      </c>
      <c r="I3730" s="23" t="s">
        <v>2282</v>
      </c>
      <c r="J3730" s="23" t="s">
        <v>3813</v>
      </c>
      <c r="K3730" s="23" t="s">
        <v>154</v>
      </c>
      <c r="L3730" s="27">
        <v>1.0983000000000001</v>
      </c>
      <c r="M3730" s="25">
        <v>-634</v>
      </c>
      <c r="N3730" s="25">
        <v>164</v>
      </c>
      <c r="O3730" s="24">
        <v>0</v>
      </c>
      <c r="P3730" s="24">
        <v>3</v>
      </c>
      <c r="Q3730" s="24">
        <v>1</v>
      </c>
      <c r="R3730" s="66">
        <v>1559.452677459527</v>
      </c>
      <c r="S3730" s="66">
        <v>5.8097306388030097</v>
      </c>
      <c r="T3730" s="66">
        <v>220.97560975609761</v>
      </c>
      <c r="U3730" s="66">
        <v>266.47058823529409</v>
      </c>
      <c r="V3730" s="66">
        <v>120.8</v>
      </c>
      <c r="W3730" s="24">
        <v>7</v>
      </c>
      <c r="X3730" s="24">
        <v>5</v>
      </c>
      <c r="Y3730" s="24">
        <v>5</v>
      </c>
      <c r="Z3730" s="24">
        <v>4</v>
      </c>
      <c r="AA3730" s="28">
        <v>5.25</v>
      </c>
      <c r="AB3730" s="28">
        <v>1</v>
      </c>
      <c r="AC3730" s="28">
        <v>5.25</v>
      </c>
      <c r="AD3730" s="28">
        <v>67.5</v>
      </c>
      <c r="AE3730" s="28">
        <v>67.500962700000002</v>
      </c>
      <c r="AF3730" t="s">
        <v>2365</v>
      </c>
    </row>
    <row r="3731" spans="1:32" ht="18" customHeight="1">
      <c r="A3731" s="22">
        <v>46199</v>
      </c>
      <c r="B3731" s="23" t="s">
        <v>22</v>
      </c>
      <c r="C3731" s="24">
        <v>675</v>
      </c>
      <c r="D3731" s="25">
        <v>5397</v>
      </c>
      <c r="E3731" s="24">
        <f>2606</f>
        <v>2606</v>
      </c>
      <c r="F3731" s="24">
        <v>87</v>
      </c>
      <c r="G3731" s="24">
        <v>30</v>
      </c>
      <c r="H3731" s="23" t="s">
        <v>1780</v>
      </c>
      <c r="I3731" s="23" t="s">
        <v>302</v>
      </c>
      <c r="J3731" s="23" t="s">
        <v>657</v>
      </c>
      <c r="K3731" s="23" t="s">
        <v>154</v>
      </c>
      <c r="L3731" s="27">
        <v>1.161</v>
      </c>
      <c r="M3731" s="25">
        <v>-3488</v>
      </c>
      <c r="N3731" s="25">
        <v>3787</v>
      </c>
      <c r="O3731" s="24">
        <v>0</v>
      </c>
      <c r="P3731" s="24">
        <v>5</v>
      </c>
      <c r="Q3731" s="24">
        <v>0</v>
      </c>
      <c r="R3731" s="66"/>
      <c r="S3731" s="66"/>
      <c r="T3731" s="66"/>
      <c r="U3731" s="66"/>
      <c r="V3731" s="66"/>
      <c r="W3731" s="24"/>
      <c r="X3731" s="24"/>
      <c r="Y3731" s="24"/>
      <c r="Z3731" s="24"/>
      <c r="AA3731" s="28"/>
      <c r="AB3731" s="28">
        <v>0.8</v>
      </c>
      <c r="AC3731" s="28"/>
      <c r="AD3731" s="28">
        <v>70</v>
      </c>
      <c r="AE3731" s="28">
        <v>70.000962689999994</v>
      </c>
      <c r="AF3731" t="s">
        <v>178</v>
      </c>
    </row>
    <row r="3732" spans="1:32" ht="18" customHeight="1">
      <c r="A3732" s="22">
        <v>46199</v>
      </c>
      <c r="B3732" s="23" t="s">
        <v>14</v>
      </c>
      <c r="C3732" s="24">
        <v>506</v>
      </c>
      <c r="D3732" s="25">
        <v>8801</v>
      </c>
      <c r="E3732" s="24">
        <f>2110</f>
        <v>2110</v>
      </c>
      <c r="F3732" s="24">
        <v>43</v>
      </c>
      <c r="G3732" s="24">
        <v>29</v>
      </c>
      <c r="H3732" s="23" t="s">
        <v>1313</v>
      </c>
      <c r="I3732" s="23" t="s">
        <v>2942</v>
      </c>
      <c r="J3732" s="23" t="s">
        <v>4878</v>
      </c>
      <c r="K3732" s="23" t="s">
        <v>154</v>
      </c>
      <c r="L3732" s="27">
        <v>1.0799000000000001</v>
      </c>
      <c r="M3732" s="25">
        <v>2632</v>
      </c>
      <c r="N3732" s="25">
        <v>-511</v>
      </c>
      <c r="O3732" s="24">
        <v>0</v>
      </c>
      <c r="P3732" s="24">
        <v>6</v>
      </c>
      <c r="Q3732" s="24">
        <v>1</v>
      </c>
      <c r="R3732" s="66">
        <v>1407.344593192196</v>
      </c>
      <c r="S3732" s="66">
        <v>6.2536212115877152</v>
      </c>
      <c r="T3732" s="66">
        <v>204.67441860465121</v>
      </c>
      <c r="U3732" s="66">
        <v>303.48275862068971</v>
      </c>
      <c r="V3732" s="66">
        <v>122.2361111111111</v>
      </c>
      <c r="W3732" s="24">
        <v>7</v>
      </c>
      <c r="X3732" s="24">
        <v>3</v>
      </c>
      <c r="Y3732" s="24">
        <v>5</v>
      </c>
      <c r="Z3732" s="24">
        <v>1</v>
      </c>
      <c r="AA3732" s="28">
        <v>4</v>
      </c>
      <c r="AB3732" s="28">
        <v>1</v>
      </c>
      <c r="AC3732" s="28">
        <v>4</v>
      </c>
      <c r="AD3732" s="28">
        <v>50</v>
      </c>
      <c r="AE3732" s="28">
        <v>50.000962680000001</v>
      </c>
      <c r="AF3732" t="s">
        <v>237</v>
      </c>
    </row>
    <row r="3733" spans="1:32" ht="18" customHeight="1">
      <c r="A3733" s="22">
        <v>46199</v>
      </c>
      <c r="B3733" s="23" t="s">
        <v>14</v>
      </c>
      <c r="C3733" s="24">
        <v>503</v>
      </c>
      <c r="D3733" s="25">
        <v>9510</v>
      </c>
      <c r="E3733" s="24">
        <f>1887</f>
        <v>1887</v>
      </c>
      <c r="F3733" s="24">
        <v>41</v>
      </c>
      <c r="G3733" s="24">
        <v>38</v>
      </c>
      <c r="H3733" s="23" t="s">
        <v>2161</v>
      </c>
      <c r="I3733" s="23" t="s">
        <v>3566</v>
      </c>
      <c r="J3733" s="23" t="s">
        <v>3683</v>
      </c>
      <c r="K3733" s="23" t="s">
        <v>154</v>
      </c>
      <c r="L3733" s="27">
        <v>1.0661</v>
      </c>
      <c r="M3733" s="25">
        <v>-532</v>
      </c>
      <c r="N3733" s="25">
        <v>-288</v>
      </c>
      <c r="O3733" s="24">
        <v>0</v>
      </c>
      <c r="P3733" s="24">
        <v>3</v>
      </c>
      <c r="Q3733" s="24">
        <v>1</v>
      </c>
      <c r="R3733" s="66">
        <v>1555.552148194271</v>
      </c>
      <c r="S3733" s="66">
        <v>6.113584820052143</v>
      </c>
      <c r="T3733" s="66">
        <v>231.95121951219511</v>
      </c>
      <c r="U3733" s="66">
        <v>250.26315789473679</v>
      </c>
      <c r="V3733" s="66">
        <v>120.379746835443</v>
      </c>
      <c r="W3733" s="24">
        <v>6</v>
      </c>
      <c r="X3733" s="24">
        <v>5</v>
      </c>
      <c r="Y3733" s="24">
        <v>6</v>
      </c>
      <c r="Z3733" s="24">
        <v>3</v>
      </c>
      <c r="AA3733" s="28">
        <v>5</v>
      </c>
      <c r="AB3733" s="28">
        <v>1</v>
      </c>
      <c r="AC3733" s="28">
        <v>5</v>
      </c>
      <c r="AD3733" s="28">
        <v>65</v>
      </c>
      <c r="AE3733" s="28">
        <v>65.000962670000007</v>
      </c>
      <c r="AF3733" t="s">
        <v>767</v>
      </c>
    </row>
    <row r="3734" spans="1:32" ht="18" customHeight="1">
      <c r="A3734" s="22">
        <v>46199</v>
      </c>
      <c r="B3734" s="23" t="s">
        <v>9</v>
      </c>
      <c r="C3734" s="24">
        <v>527</v>
      </c>
      <c r="D3734" s="25">
        <v>6561</v>
      </c>
      <c r="E3734" s="24">
        <f>1868</f>
        <v>1868</v>
      </c>
      <c r="F3734" s="24">
        <v>33</v>
      </c>
      <c r="G3734" s="24">
        <v>20</v>
      </c>
      <c r="H3734" s="23" t="s">
        <v>2202</v>
      </c>
      <c r="I3734" s="23" t="s">
        <v>1008</v>
      </c>
      <c r="J3734" s="23" t="s">
        <v>4879</v>
      </c>
      <c r="K3734" s="23" t="s">
        <v>154</v>
      </c>
      <c r="L3734" s="27">
        <v>1.0949</v>
      </c>
      <c r="M3734" s="25">
        <v>-709</v>
      </c>
      <c r="N3734" s="25">
        <v>680</v>
      </c>
      <c r="O3734" s="24">
        <v>0</v>
      </c>
      <c r="P3734" s="24">
        <v>7</v>
      </c>
      <c r="Q3734" s="24">
        <v>1</v>
      </c>
      <c r="R3734" s="66">
        <v>1077.1327833125781</v>
      </c>
      <c r="S3734" s="66">
        <v>6.0911710251938684</v>
      </c>
      <c r="T3734" s="66">
        <v>198.81818181818181</v>
      </c>
      <c r="U3734" s="66">
        <v>328.05</v>
      </c>
      <c r="V3734" s="66">
        <v>123.79245283018869</v>
      </c>
      <c r="W3734" s="24">
        <v>7</v>
      </c>
      <c r="X3734" s="24">
        <v>3</v>
      </c>
      <c r="Y3734" s="24">
        <v>5</v>
      </c>
      <c r="Z3734" s="24">
        <v>0</v>
      </c>
      <c r="AA3734" s="28">
        <v>3.75</v>
      </c>
      <c r="AB3734" s="28">
        <v>0.8</v>
      </c>
      <c r="AC3734" s="28">
        <v>3</v>
      </c>
      <c r="AD3734" s="28">
        <v>30</v>
      </c>
      <c r="AE3734" s="28">
        <v>30.000962659999999</v>
      </c>
      <c r="AF3734" t="s">
        <v>1684</v>
      </c>
    </row>
    <row r="3735" spans="1:32" ht="18" customHeight="1">
      <c r="A3735" s="22">
        <v>46199</v>
      </c>
      <c r="B3735" s="23" t="s">
        <v>9</v>
      </c>
      <c r="C3735" s="24">
        <v>533</v>
      </c>
      <c r="D3735" s="25">
        <v>8678</v>
      </c>
      <c r="E3735" s="24">
        <f>1636</f>
        <v>1636</v>
      </c>
      <c r="F3735" s="24">
        <v>41</v>
      </c>
      <c r="G3735" s="24">
        <v>22</v>
      </c>
      <c r="H3735" s="23" t="s">
        <v>900</v>
      </c>
      <c r="I3735" s="23" t="s">
        <v>3752</v>
      </c>
      <c r="J3735" s="23" t="s">
        <v>4880</v>
      </c>
      <c r="K3735" s="23" t="s">
        <v>154</v>
      </c>
      <c r="L3735" s="27">
        <v>1.0628</v>
      </c>
      <c r="M3735" s="25">
        <v>-1323</v>
      </c>
      <c r="N3735" s="25">
        <v>-1137</v>
      </c>
      <c r="O3735" s="24">
        <v>0</v>
      </c>
      <c r="P3735" s="24">
        <v>3</v>
      </c>
      <c r="Q3735" s="24">
        <v>1</v>
      </c>
      <c r="R3735" s="66">
        <v>1453.2199045246989</v>
      </c>
      <c r="S3735" s="66">
        <v>5.9715669823819892</v>
      </c>
      <c r="T3735" s="66">
        <v>211.65853658536591</v>
      </c>
      <c r="U3735" s="66">
        <v>394.45454545454538</v>
      </c>
      <c r="V3735" s="66">
        <v>137.74603174603169</v>
      </c>
      <c r="W3735" s="24">
        <v>7</v>
      </c>
      <c r="X3735" s="24">
        <v>2</v>
      </c>
      <c r="Y3735" s="24">
        <v>4</v>
      </c>
      <c r="Z3735" s="24">
        <v>1</v>
      </c>
      <c r="AA3735" s="28">
        <v>3.5</v>
      </c>
      <c r="AB3735" s="28">
        <v>1</v>
      </c>
      <c r="AC3735" s="28">
        <v>3.5</v>
      </c>
      <c r="AD3735" s="28">
        <v>35</v>
      </c>
      <c r="AE3735" s="28">
        <v>35.000962649999998</v>
      </c>
      <c r="AF3735" t="s">
        <v>668</v>
      </c>
    </row>
    <row r="3736" spans="1:32" ht="18" customHeight="1">
      <c r="A3736" s="22">
        <v>46199</v>
      </c>
      <c r="B3736" s="23" t="s">
        <v>179</v>
      </c>
      <c r="C3736" s="24">
        <v>668</v>
      </c>
      <c r="D3736" s="25">
        <v>3247</v>
      </c>
      <c r="E3736" s="24">
        <f>1648</f>
        <v>1648</v>
      </c>
      <c r="F3736" s="24">
        <v>41</v>
      </c>
      <c r="G3736" s="24">
        <v>3</v>
      </c>
      <c r="H3736" s="23" t="s">
        <v>2045</v>
      </c>
      <c r="I3736" s="23" t="s">
        <v>2720</v>
      </c>
      <c r="J3736" s="23" t="s">
        <v>4881</v>
      </c>
      <c r="K3736" s="23" t="s">
        <v>154</v>
      </c>
      <c r="L3736" s="27">
        <v>1.1692</v>
      </c>
      <c r="M3736" s="25">
        <v>-2066</v>
      </c>
      <c r="N3736" s="25">
        <v>6549</v>
      </c>
      <c r="O3736" s="24">
        <v>0</v>
      </c>
      <c r="P3736" s="24">
        <v>8</v>
      </c>
      <c r="Q3736" s="24">
        <v>0</v>
      </c>
      <c r="R3736" s="66"/>
      <c r="S3736" s="66"/>
      <c r="T3736" s="66"/>
      <c r="U3736" s="66"/>
      <c r="V3736" s="66"/>
      <c r="W3736" s="24"/>
      <c r="X3736" s="24"/>
      <c r="Y3736" s="24"/>
      <c r="Z3736" s="24"/>
      <c r="AA3736" s="28"/>
      <c r="AB3736" s="28">
        <v>0.6</v>
      </c>
      <c r="AC3736" s="28"/>
      <c r="AD3736" s="28">
        <v>60</v>
      </c>
      <c r="AE3736" s="28">
        <v>60.000962639999997</v>
      </c>
      <c r="AF3736" t="s">
        <v>578</v>
      </c>
    </row>
    <row r="3737" spans="1:32" ht="18" customHeight="1">
      <c r="A3737" s="22">
        <v>46199</v>
      </c>
      <c r="B3737" s="23" t="s">
        <v>9</v>
      </c>
      <c r="C3737" s="24">
        <v>511</v>
      </c>
      <c r="D3737" s="25">
        <v>9339</v>
      </c>
      <c r="E3737" s="24">
        <f>1583</f>
        <v>1583</v>
      </c>
      <c r="F3737" s="24">
        <v>35</v>
      </c>
      <c r="G3737" s="24">
        <v>36</v>
      </c>
      <c r="H3737" s="23" t="s">
        <v>2237</v>
      </c>
      <c r="I3737" s="23" t="s">
        <v>901</v>
      </c>
      <c r="J3737" s="23" t="s">
        <v>4882</v>
      </c>
      <c r="K3737" s="23" t="s">
        <v>154</v>
      </c>
      <c r="L3737" s="27">
        <v>1.0565</v>
      </c>
      <c r="M3737" s="25">
        <v>143</v>
      </c>
      <c r="N3737" s="25">
        <v>-869</v>
      </c>
      <c r="O3737" s="24">
        <v>0</v>
      </c>
      <c r="P3737" s="24">
        <v>1</v>
      </c>
      <c r="Q3737" s="24">
        <v>1</v>
      </c>
      <c r="R3737" s="66">
        <v>1667.5068493150679</v>
      </c>
      <c r="S3737" s="66">
        <v>5.6005766955835963</v>
      </c>
      <c r="T3737" s="66">
        <v>266.82857142857142</v>
      </c>
      <c r="U3737" s="66">
        <v>259.41666666666669</v>
      </c>
      <c r="V3737" s="66">
        <v>131.5352112676056</v>
      </c>
      <c r="W3737" s="24">
        <v>3</v>
      </c>
      <c r="X3737" s="24">
        <v>5</v>
      </c>
      <c r="Y3737" s="24">
        <v>4</v>
      </c>
      <c r="Z3737" s="24">
        <v>6</v>
      </c>
      <c r="AA3737" s="28">
        <v>4.5</v>
      </c>
      <c r="AB3737" s="28">
        <v>1</v>
      </c>
      <c r="AC3737" s="28">
        <v>4.5</v>
      </c>
      <c r="AD3737" s="28">
        <v>60</v>
      </c>
      <c r="AE3737" s="28">
        <v>60.000962629999997</v>
      </c>
      <c r="AF3737" t="s">
        <v>578</v>
      </c>
    </row>
    <row r="3738" spans="1:32" ht="18" customHeight="1">
      <c r="A3738" s="22">
        <v>46199</v>
      </c>
      <c r="B3738" s="23" t="s">
        <v>9</v>
      </c>
      <c r="C3738" s="24">
        <v>521</v>
      </c>
      <c r="D3738" s="25">
        <v>9878</v>
      </c>
      <c r="E3738" s="24">
        <f>1554</f>
        <v>1554</v>
      </c>
      <c r="F3738" s="24">
        <v>41</v>
      </c>
      <c r="G3738" s="24">
        <v>32</v>
      </c>
      <c r="H3738" s="23" t="s">
        <v>2451</v>
      </c>
      <c r="I3738" s="23" t="s">
        <v>4883</v>
      </c>
      <c r="J3738" s="23" t="s">
        <v>4829</v>
      </c>
      <c r="K3738" s="23" t="s">
        <v>370</v>
      </c>
      <c r="L3738" s="27">
        <v>1.0524</v>
      </c>
      <c r="M3738" s="25">
        <v>-498</v>
      </c>
      <c r="N3738" s="25">
        <v>-292</v>
      </c>
      <c r="O3738" s="24">
        <v>0</v>
      </c>
      <c r="P3738" s="24">
        <v>1</v>
      </c>
      <c r="Q3738" s="24">
        <v>1</v>
      </c>
      <c r="R3738" s="66">
        <v>1702.235159817352</v>
      </c>
      <c r="S3738" s="66">
        <v>5.8029585060738027</v>
      </c>
      <c r="T3738" s="66">
        <v>240.92682926829269</v>
      </c>
      <c r="U3738" s="66">
        <v>308.6875</v>
      </c>
      <c r="V3738" s="66">
        <v>135.3150684931507</v>
      </c>
      <c r="W3738" s="24">
        <v>5</v>
      </c>
      <c r="X3738" s="24">
        <v>4</v>
      </c>
      <c r="Y3738" s="24">
        <v>4</v>
      </c>
      <c r="Z3738" s="24">
        <v>4</v>
      </c>
      <c r="AA3738" s="28">
        <v>4.25</v>
      </c>
      <c r="AB3738" s="28">
        <v>1</v>
      </c>
      <c r="AC3738" s="28">
        <v>4.25</v>
      </c>
      <c r="AD3738" s="28">
        <v>42.5</v>
      </c>
      <c r="AE3738" s="28">
        <v>42.500962620000003</v>
      </c>
      <c r="AF3738" t="s">
        <v>3695</v>
      </c>
    </row>
    <row r="3739" spans="1:32" ht="18" customHeight="1">
      <c r="A3739" s="22">
        <v>46199</v>
      </c>
      <c r="B3739" s="23" t="s">
        <v>380</v>
      </c>
      <c r="C3739" s="24">
        <v>723</v>
      </c>
      <c r="D3739" s="25">
        <v>3288</v>
      </c>
      <c r="E3739" s="24">
        <f>1506</f>
        <v>1506</v>
      </c>
      <c r="F3739" s="24">
        <v>11</v>
      </c>
      <c r="G3739" s="24">
        <v>19</v>
      </c>
      <c r="H3739" s="23" t="s">
        <v>1840</v>
      </c>
      <c r="I3739" s="23" t="s">
        <v>2526</v>
      </c>
      <c r="J3739" s="23" t="s">
        <v>153</v>
      </c>
      <c r="K3739" s="23" t="s">
        <v>154</v>
      </c>
      <c r="L3739" s="27">
        <v>1.1527000000000001</v>
      </c>
      <c r="M3739" s="25">
        <v>-474</v>
      </c>
      <c r="N3739" s="25">
        <v>-543</v>
      </c>
      <c r="O3739" s="24">
        <v>0</v>
      </c>
      <c r="P3739" s="24">
        <v>3</v>
      </c>
      <c r="Q3739" s="24">
        <v>0</v>
      </c>
      <c r="R3739" s="66"/>
      <c r="S3739" s="66"/>
      <c r="T3739" s="66"/>
      <c r="U3739" s="66"/>
      <c r="V3739" s="66"/>
      <c r="W3739" s="24"/>
      <c r="X3739" s="24"/>
      <c r="Y3739" s="24"/>
      <c r="Z3739" s="24"/>
      <c r="AA3739" s="28"/>
      <c r="AB3739" s="28">
        <v>0.6</v>
      </c>
      <c r="AC3739" s="28"/>
      <c r="AD3739" s="28">
        <v>60</v>
      </c>
      <c r="AE3739" s="28">
        <v>60.000962610000002</v>
      </c>
      <c r="AF3739" t="s">
        <v>578</v>
      </c>
    </row>
    <row r="3740" spans="1:32" ht="18" customHeight="1">
      <c r="A3740" s="22">
        <v>46199</v>
      </c>
      <c r="B3740" s="23" t="s">
        <v>514</v>
      </c>
      <c r="C3740" s="24">
        <v>728</v>
      </c>
      <c r="D3740" s="25">
        <v>4327</v>
      </c>
      <c r="E3740" s="24">
        <f>1369</f>
        <v>1369</v>
      </c>
      <c r="F3740" s="24">
        <v>16</v>
      </c>
      <c r="G3740" s="24">
        <v>10</v>
      </c>
      <c r="H3740" s="23" t="s">
        <v>3681</v>
      </c>
      <c r="I3740" s="23" t="s">
        <v>2511</v>
      </c>
      <c r="J3740" s="23" t="s">
        <v>4884</v>
      </c>
      <c r="K3740" s="23" t="s">
        <v>154</v>
      </c>
      <c r="L3740" s="27">
        <v>1.1054999999999999</v>
      </c>
      <c r="M3740" s="25">
        <v>1156</v>
      </c>
      <c r="N3740" s="25">
        <v>31</v>
      </c>
      <c r="O3740" s="24">
        <v>0</v>
      </c>
      <c r="P3740" s="24">
        <v>8</v>
      </c>
      <c r="Q3740" s="24">
        <v>0</v>
      </c>
      <c r="R3740" s="66"/>
      <c r="S3740" s="66"/>
      <c r="T3740" s="66"/>
      <c r="U3740" s="66"/>
      <c r="V3740" s="66"/>
      <c r="W3740" s="24"/>
      <c r="X3740" s="24"/>
      <c r="Y3740" s="24"/>
      <c r="Z3740" s="24"/>
      <c r="AA3740" s="28"/>
      <c r="AB3740" s="28">
        <v>0.6</v>
      </c>
      <c r="AC3740" s="28"/>
      <c r="AD3740" s="28">
        <v>60</v>
      </c>
      <c r="AE3740" s="28">
        <v>60.000962600000001</v>
      </c>
      <c r="AF3740" t="s">
        <v>578</v>
      </c>
    </row>
    <row r="3741" spans="1:32" ht="18" customHeight="1">
      <c r="A3741" s="22">
        <v>46199</v>
      </c>
      <c r="B3741" s="23" t="s">
        <v>14</v>
      </c>
      <c r="C3741" s="24">
        <v>507</v>
      </c>
      <c r="D3741" s="25">
        <v>7149</v>
      </c>
      <c r="E3741" s="24">
        <f>1350</f>
        <v>1350</v>
      </c>
      <c r="F3741" s="24">
        <v>32</v>
      </c>
      <c r="G3741" s="24">
        <v>24</v>
      </c>
      <c r="H3741" s="23" t="s">
        <v>535</v>
      </c>
      <c r="I3741" s="23" t="s">
        <v>3603</v>
      </c>
      <c r="J3741" s="23" t="s">
        <v>652</v>
      </c>
      <c r="K3741" s="23" t="s">
        <v>154</v>
      </c>
      <c r="L3741" s="27">
        <v>1.0629</v>
      </c>
      <c r="M3741" s="25">
        <v>-1551</v>
      </c>
      <c r="N3741" s="25">
        <v>-615</v>
      </c>
      <c r="O3741" s="24">
        <v>0</v>
      </c>
      <c r="P3741" s="24">
        <v>7</v>
      </c>
      <c r="Q3741" s="24">
        <v>1</v>
      </c>
      <c r="R3741" s="66">
        <v>1180.2227584059769</v>
      </c>
      <c r="S3741" s="66">
        <v>6.0573310835452139</v>
      </c>
      <c r="T3741" s="66">
        <v>223.40625</v>
      </c>
      <c r="U3741" s="66">
        <v>297.875</v>
      </c>
      <c r="V3741" s="66">
        <v>127.66071428571431</v>
      </c>
      <c r="W3741" s="24">
        <v>7</v>
      </c>
      <c r="X3741" s="24">
        <v>3</v>
      </c>
      <c r="Y3741" s="24">
        <v>4</v>
      </c>
      <c r="Z3741" s="24">
        <v>4</v>
      </c>
      <c r="AA3741" s="28">
        <v>4.5</v>
      </c>
      <c r="AB3741" s="28">
        <v>1</v>
      </c>
      <c r="AC3741" s="28">
        <v>4.5</v>
      </c>
      <c r="AD3741" s="28">
        <v>60</v>
      </c>
      <c r="AE3741" s="28">
        <v>60.00096259</v>
      </c>
      <c r="AF3741" t="s">
        <v>578</v>
      </c>
    </row>
    <row r="3742" spans="1:32" ht="18" customHeight="1">
      <c r="A3742" s="22">
        <v>46199</v>
      </c>
      <c r="B3742" s="23" t="s">
        <v>9</v>
      </c>
      <c r="C3742" s="24">
        <v>518</v>
      </c>
      <c r="D3742" s="25">
        <v>6947</v>
      </c>
      <c r="E3742" s="24">
        <f>1191</f>
        <v>1191</v>
      </c>
      <c r="F3742" s="24">
        <v>31</v>
      </c>
      <c r="G3742" s="24">
        <v>18</v>
      </c>
      <c r="H3742" s="23" t="s">
        <v>3741</v>
      </c>
      <c r="I3742" s="23" t="s">
        <v>2598</v>
      </c>
      <c r="J3742" s="23" t="s">
        <v>4885</v>
      </c>
      <c r="K3742" s="23" t="s">
        <v>154</v>
      </c>
      <c r="L3742" s="27">
        <v>1.0570999999999999</v>
      </c>
      <c r="M3742" s="25">
        <v>-591</v>
      </c>
      <c r="N3742" s="25">
        <v>-66</v>
      </c>
      <c r="O3742" s="24">
        <v>0</v>
      </c>
      <c r="P3742" s="24">
        <v>8</v>
      </c>
      <c r="Q3742" s="24">
        <v>1</v>
      </c>
      <c r="R3742" s="66">
        <v>1198.504773765048</v>
      </c>
      <c r="S3742" s="66">
        <v>5.7963890942013689</v>
      </c>
      <c r="T3742" s="66">
        <v>224.09677419354841</v>
      </c>
      <c r="U3742" s="66">
        <v>385.94444444444451</v>
      </c>
      <c r="V3742" s="66">
        <v>141.7755102040816</v>
      </c>
      <c r="W3742" s="24">
        <v>6</v>
      </c>
      <c r="X3742" s="24">
        <v>2</v>
      </c>
      <c r="Y3742" s="24">
        <v>4</v>
      </c>
      <c r="Z3742" s="24">
        <v>4</v>
      </c>
      <c r="AA3742" s="28">
        <v>4</v>
      </c>
      <c r="AB3742" s="28">
        <v>0.8</v>
      </c>
      <c r="AC3742" s="28">
        <v>3.2</v>
      </c>
      <c r="AD3742" s="28">
        <v>32</v>
      </c>
      <c r="AE3742" s="28">
        <v>32.000962579999999</v>
      </c>
      <c r="AF3742" t="s">
        <v>614</v>
      </c>
    </row>
    <row r="3743" spans="1:32" ht="18" customHeight="1">
      <c r="A3743" s="22">
        <v>46199</v>
      </c>
      <c r="B3743" s="23" t="s">
        <v>9</v>
      </c>
      <c r="C3743" s="24">
        <v>535</v>
      </c>
      <c r="D3743" s="25">
        <v>5204</v>
      </c>
      <c r="E3743" s="24">
        <f>1048</f>
        <v>1048</v>
      </c>
      <c r="F3743" s="24">
        <v>24</v>
      </c>
      <c r="G3743" s="24">
        <v>9</v>
      </c>
      <c r="H3743" s="23" t="s">
        <v>4478</v>
      </c>
      <c r="I3743" s="23" t="s">
        <v>4738</v>
      </c>
      <c r="J3743" s="23" t="s">
        <v>2689</v>
      </c>
      <c r="K3743" s="23" t="s">
        <v>370</v>
      </c>
      <c r="L3743" s="27">
        <v>1.0670999999999999</v>
      </c>
      <c r="M3743" s="25">
        <v>-777</v>
      </c>
      <c r="N3743" s="25">
        <v>-1024</v>
      </c>
      <c r="O3743" s="24">
        <v>0</v>
      </c>
      <c r="P3743" s="24">
        <v>5</v>
      </c>
      <c r="Q3743" s="24">
        <v>1</v>
      </c>
      <c r="R3743" s="66">
        <v>947.74699045246996</v>
      </c>
      <c r="S3743" s="66">
        <v>5.490916935030862</v>
      </c>
      <c r="T3743" s="66">
        <v>216.83333333333329</v>
      </c>
      <c r="U3743" s="66">
        <v>578.22222222222217</v>
      </c>
      <c r="V3743" s="66">
        <v>157.69696969696969</v>
      </c>
      <c r="W3743" s="24">
        <v>7</v>
      </c>
      <c r="X3743" s="24">
        <v>0</v>
      </c>
      <c r="Y3743" s="24">
        <v>2</v>
      </c>
      <c r="Z3743" s="24">
        <v>7</v>
      </c>
      <c r="AA3743" s="28">
        <v>4</v>
      </c>
      <c r="AB3743" s="28">
        <v>0.8</v>
      </c>
      <c r="AC3743" s="28">
        <v>3.2</v>
      </c>
      <c r="AD3743" s="28">
        <v>32</v>
      </c>
      <c r="AE3743" s="28">
        <v>32.000962569999999</v>
      </c>
      <c r="AF3743" t="s">
        <v>614</v>
      </c>
    </row>
    <row r="3744" spans="1:32" ht="18" customHeight="1">
      <c r="A3744" s="22">
        <v>46199</v>
      </c>
      <c r="B3744" s="23" t="s">
        <v>387</v>
      </c>
      <c r="C3744" s="24">
        <v>683</v>
      </c>
      <c r="D3744" s="25">
        <v>1178</v>
      </c>
      <c r="E3744" s="24">
        <f>934</f>
        <v>934</v>
      </c>
      <c r="F3744" s="24">
        <v>17</v>
      </c>
      <c r="G3744" s="24">
        <v>6</v>
      </c>
      <c r="H3744" s="23" t="s">
        <v>1336</v>
      </c>
      <c r="I3744" s="23" t="s">
        <v>1001</v>
      </c>
      <c r="J3744" s="23" t="s">
        <v>4694</v>
      </c>
      <c r="K3744" s="23" t="s">
        <v>154</v>
      </c>
      <c r="L3744" s="27">
        <v>1.2643</v>
      </c>
      <c r="M3744" s="25">
        <v>-2666</v>
      </c>
      <c r="N3744" s="25">
        <v>-14</v>
      </c>
      <c r="O3744" s="24">
        <v>0</v>
      </c>
      <c r="P3744" s="24">
        <v>3</v>
      </c>
      <c r="Q3744" s="24">
        <v>0</v>
      </c>
      <c r="R3744" s="66"/>
      <c r="S3744" s="66"/>
      <c r="T3744" s="66"/>
      <c r="U3744" s="66"/>
      <c r="V3744" s="66"/>
      <c r="W3744" s="24"/>
      <c r="X3744" s="24"/>
      <c r="Y3744" s="24"/>
      <c r="Z3744" s="24"/>
      <c r="AA3744" s="28"/>
      <c r="AB3744" s="28">
        <v>0.5</v>
      </c>
      <c r="AC3744" s="28"/>
      <c r="AD3744" s="28">
        <v>35</v>
      </c>
      <c r="AE3744" s="28">
        <v>35.000962559999998</v>
      </c>
      <c r="AF3744" t="s">
        <v>668</v>
      </c>
    </row>
    <row r="3745" spans="1:32" ht="18" customHeight="1">
      <c r="A3745" s="22">
        <v>46199</v>
      </c>
      <c r="B3745" s="23" t="s">
        <v>55</v>
      </c>
      <c r="C3745" s="24">
        <v>550</v>
      </c>
      <c r="D3745" s="25">
        <v>7544</v>
      </c>
      <c r="E3745" s="24">
        <f>876</f>
        <v>876</v>
      </c>
      <c r="F3745" s="24">
        <v>29</v>
      </c>
      <c r="G3745" s="24">
        <v>27</v>
      </c>
      <c r="H3745" s="23" t="s">
        <v>1468</v>
      </c>
      <c r="I3745" s="23" t="s">
        <v>776</v>
      </c>
      <c r="J3745" s="23" t="s">
        <v>1230</v>
      </c>
      <c r="K3745" s="23" t="s">
        <v>154</v>
      </c>
      <c r="L3745" s="27">
        <v>1.0387</v>
      </c>
      <c r="M3745" s="25">
        <v>-545</v>
      </c>
      <c r="N3745" s="25">
        <v>-636</v>
      </c>
      <c r="O3745" s="24">
        <v>0</v>
      </c>
      <c r="P3745" s="24">
        <v>0</v>
      </c>
      <c r="Q3745" s="24">
        <v>1</v>
      </c>
      <c r="R3745" s="66">
        <v>1299.8142382731421</v>
      </c>
      <c r="S3745" s="66">
        <v>5.8039062643462964</v>
      </c>
      <c r="T3745" s="66">
        <v>260.13793103448268</v>
      </c>
      <c r="U3745" s="66">
        <v>279.40740740740739</v>
      </c>
      <c r="V3745" s="66">
        <v>134.71428571428569</v>
      </c>
      <c r="W3745" s="24">
        <v>3</v>
      </c>
      <c r="X3745" s="24">
        <v>4</v>
      </c>
      <c r="Y3745" s="24">
        <v>4</v>
      </c>
      <c r="Z3745" s="24">
        <v>7</v>
      </c>
      <c r="AA3745" s="28">
        <v>4.5</v>
      </c>
      <c r="AB3745" s="28">
        <v>1</v>
      </c>
      <c r="AC3745" s="28">
        <v>4.5</v>
      </c>
      <c r="AD3745" s="28">
        <v>60</v>
      </c>
      <c r="AE3745" s="28">
        <v>60.000962549999997</v>
      </c>
      <c r="AF3745" t="s">
        <v>578</v>
      </c>
    </row>
    <row r="3746" spans="1:32" ht="18" customHeight="1">
      <c r="A3746" s="22">
        <v>46199</v>
      </c>
      <c r="B3746" s="23" t="s">
        <v>20</v>
      </c>
      <c r="C3746" s="24">
        <v>681</v>
      </c>
      <c r="D3746" s="25">
        <v>3021</v>
      </c>
      <c r="E3746" s="24">
        <f>784</f>
        <v>784</v>
      </c>
      <c r="F3746" s="24">
        <v>35</v>
      </c>
      <c r="G3746" s="24">
        <v>9</v>
      </c>
      <c r="H3746" s="23" t="s">
        <v>2540</v>
      </c>
      <c r="I3746" s="23" t="s">
        <v>4209</v>
      </c>
      <c r="J3746" s="23" t="s">
        <v>4886</v>
      </c>
      <c r="K3746" s="23" t="s">
        <v>154</v>
      </c>
      <c r="L3746" s="27">
        <v>1.0865</v>
      </c>
      <c r="M3746" s="25">
        <v>1844</v>
      </c>
      <c r="N3746" s="25">
        <v>-1154</v>
      </c>
      <c r="O3746" s="24">
        <v>0</v>
      </c>
      <c r="P3746" s="24">
        <v>1</v>
      </c>
      <c r="Q3746" s="24">
        <v>0</v>
      </c>
      <c r="R3746" s="66"/>
      <c r="S3746" s="66"/>
      <c r="T3746" s="66"/>
      <c r="U3746" s="66"/>
      <c r="V3746" s="66"/>
      <c r="W3746" s="24"/>
      <c r="X3746" s="24"/>
      <c r="Y3746" s="24"/>
      <c r="Z3746" s="24"/>
      <c r="AA3746" s="28"/>
      <c r="AB3746" s="28">
        <v>0.6</v>
      </c>
      <c r="AC3746" s="28"/>
      <c r="AD3746" s="28">
        <v>35</v>
      </c>
      <c r="AE3746" s="28">
        <v>35.000962540000003</v>
      </c>
      <c r="AF3746" t="s">
        <v>668</v>
      </c>
    </row>
    <row r="3747" spans="1:32" ht="18" customHeight="1">
      <c r="A3747" s="22">
        <v>46199</v>
      </c>
      <c r="B3747" s="23" t="s">
        <v>16</v>
      </c>
      <c r="C3747" s="24">
        <v>560</v>
      </c>
      <c r="D3747" s="25">
        <v>4451</v>
      </c>
      <c r="E3747" s="24">
        <f>740</f>
        <v>740</v>
      </c>
      <c r="F3747" s="24">
        <v>20</v>
      </c>
      <c r="G3747" s="24">
        <v>10</v>
      </c>
      <c r="H3747" s="23" t="s">
        <v>3620</v>
      </c>
      <c r="I3747" s="23" t="s">
        <v>2415</v>
      </c>
      <c r="J3747" s="23" t="s">
        <v>4011</v>
      </c>
      <c r="K3747" s="23" t="s">
        <v>154</v>
      </c>
      <c r="L3747" s="27">
        <v>1.0553999999999999</v>
      </c>
      <c r="M3747" s="25">
        <v>-606</v>
      </c>
      <c r="N3747" s="25">
        <v>-1471</v>
      </c>
      <c r="O3747" s="24">
        <v>0</v>
      </c>
      <c r="P3747" s="24">
        <v>0</v>
      </c>
      <c r="Q3747" s="24">
        <v>1</v>
      </c>
      <c r="R3747" s="66">
        <v>749.25804275633038</v>
      </c>
      <c r="S3747" s="66">
        <v>5.9405435057138654</v>
      </c>
      <c r="T3747" s="66">
        <v>222.55</v>
      </c>
      <c r="U3747" s="66">
        <v>445.1</v>
      </c>
      <c r="V3747" s="66">
        <v>148.3666666666667</v>
      </c>
      <c r="W3747" s="24">
        <v>7</v>
      </c>
      <c r="X3747" s="24">
        <v>1</v>
      </c>
      <c r="Y3747" s="24">
        <v>3</v>
      </c>
      <c r="Z3747" s="24">
        <v>5</v>
      </c>
      <c r="AA3747" s="28">
        <v>4</v>
      </c>
      <c r="AB3747" s="28">
        <v>0.6</v>
      </c>
      <c r="AC3747" s="28">
        <v>2.4</v>
      </c>
      <c r="AD3747" s="28">
        <v>24</v>
      </c>
      <c r="AE3747" s="28">
        <v>24.000962529999999</v>
      </c>
      <c r="AF3747" t="s">
        <v>1090</v>
      </c>
    </row>
    <row r="3748" spans="1:32" ht="18" customHeight="1">
      <c r="A3748" s="22">
        <v>46199</v>
      </c>
      <c r="B3748" s="23" t="s">
        <v>9</v>
      </c>
      <c r="C3748" s="24">
        <v>528</v>
      </c>
      <c r="D3748" s="25">
        <v>7237</v>
      </c>
      <c r="E3748" s="24">
        <f>738</f>
        <v>738</v>
      </c>
      <c r="F3748" s="24">
        <v>28</v>
      </c>
      <c r="G3748" s="24">
        <v>22</v>
      </c>
      <c r="H3748" s="23" t="s">
        <v>4767</v>
      </c>
      <c r="I3748" s="23" t="s">
        <v>207</v>
      </c>
      <c r="J3748" s="23" t="s">
        <v>415</v>
      </c>
      <c r="K3748" s="23" t="s">
        <v>154</v>
      </c>
      <c r="L3748" s="27">
        <v>1.034</v>
      </c>
      <c r="M3748" s="25">
        <v>-802</v>
      </c>
      <c r="N3748" s="25">
        <v>-674</v>
      </c>
      <c r="O3748" s="24">
        <v>0</v>
      </c>
      <c r="P3748" s="24">
        <v>8</v>
      </c>
      <c r="Q3748" s="24">
        <v>1</v>
      </c>
      <c r="R3748" s="66">
        <v>1275.535543794105</v>
      </c>
      <c r="S3748" s="66">
        <v>5.6736952844711812</v>
      </c>
      <c r="T3748" s="66">
        <v>258.46428571428572</v>
      </c>
      <c r="U3748" s="66">
        <v>328.95454545454538</v>
      </c>
      <c r="V3748" s="66">
        <v>144.74</v>
      </c>
      <c r="W3748" s="24">
        <v>4</v>
      </c>
      <c r="X3748" s="24">
        <v>3</v>
      </c>
      <c r="Y3748" s="24">
        <v>3</v>
      </c>
      <c r="Z3748" s="24">
        <v>6</v>
      </c>
      <c r="AA3748" s="28">
        <v>4</v>
      </c>
      <c r="AB3748" s="28">
        <v>1</v>
      </c>
      <c r="AC3748" s="28">
        <v>4</v>
      </c>
      <c r="AD3748" s="28">
        <v>40</v>
      </c>
      <c r="AE3748" s="28">
        <v>40.000962520000002</v>
      </c>
      <c r="AF3748" t="s">
        <v>208</v>
      </c>
    </row>
    <row r="3749" spans="1:32" ht="18" customHeight="1">
      <c r="A3749" s="22">
        <v>46199</v>
      </c>
      <c r="B3749" s="23" t="s">
        <v>171</v>
      </c>
      <c r="C3749" s="24">
        <v>663</v>
      </c>
      <c r="D3749" s="25">
        <v>2233</v>
      </c>
      <c r="E3749" s="24">
        <f>678</f>
        <v>678</v>
      </c>
      <c r="F3749" s="24">
        <v>18</v>
      </c>
      <c r="G3749" s="24">
        <v>8</v>
      </c>
      <c r="H3749" s="23" t="s">
        <v>893</v>
      </c>
      <c r="I3749" s="23" t="s">
        <v>1487</v>
      </c>
      <c r="J3749" s="23" t="s">
        <v>1933</v>
      </c>
      <c r="K3749" s="23" t="s">
        <v>154</v>
      </c>
      <c r="L3749" s="27">
        <v>1.1012</v>
      </c>
      <c r="M3749" s="25">
        <v>-1219</v>
      </c>
      <c r="N3749" s="25">
        <v>-1433</v>
      </c>
      <c r="O3749" s="24">
        <v>0</v>
      </c>
      <c r="P3749" s="24">
        <v>3</v>
      </c>
      <c r="Q3749" s="24">
        <v>0</v>
      </c>
      <c r="R3749" s="66"/>
      <c r="S3749" s="66"/>
      <c r="T3749" s="66"/>
      <c r="U3749" s="66"/>
      <c r="V3749" s="66"/>
      <c r="W3749" s="24"/>
      <c r="X3749" s="24"/>
      <c r="Y3749" s="24"/>
      <c r="Z3749" s="24"/>
      <c r="AA3749" s="28"/>
      <c r="AB3749" s="28">
        <v>0.5</v>
      </c>
      <c r="AC3749" s="28"/>
      <c r="AD3749" s="28">
        <v>35</v>
      </c>
      <c r="AE3749" s="28">
        <v>35.000962510000001</v>
      </c>
      <c r="AF3749" t="s">
        <v>668</v>
      </c>
    </row>
    <row r="3750" spans="1:32" ht="18" customHeight="1">
      <c r="A3750" s="22">
        <v>46199</v>
      </c>
      <c r="B3750" s="23" t="s">
        <v>416</v>
      </c>
      <c r="C3750" s="24">
        <v>638</v>
      </c>
      <c r="D3750" s="25">
        <v>1648</v>
      </c>
      <c r="E3750" s="24">
        <f>675</f>
        <v>675</v>
      </c>
      <c r="F3750" s="24">
        <v>21</v>
      </c>
      <c r="G3750" s="24">
        <v>6</v>
      </c>
      <c r="H3750" s="23" t="s">
        <v>686</v>
      </c>
      <c r="I3750" s="23" t="s">
        <v>331</v>
      </c>
      <c r="J3750" s="23" t="s">
        <v>1997</v>
      </c>
      <c r="K3750" s="23" t="s">
        <v>154</v>
      </c>
      <c r="L3750" s="27">
        <v>1.1365000000000001</v>
      </c>
      <c r="M3750" s="25">
        <v>-1094</v>
      </c>
      <c r="N3750" s="25">
        <v>-460</v>
      </c>
      <c r="O3750" s="24">
        <v>0</v>
      </c>
      <c r="P3750" s="24">
        <v>8</v>
      </c>
      <c r="Q3750" s="24">
        <v>0</v>
      </c>
      <c r="R3750" s="66"/>
      <c r="S3750" s="66"/>
      <c r="T3750" s="66"/>
      <c r="U3750" s="66"/>
      <c r="V3750" s="66"/>
      <c r="W3750" s="24"/>
      <c r="X3750" s="24"/>
      <c r="Y3750" s="24"/>
      <c r="Z3750" s="24"/>
      <c r="AA3750" s="28"/>
      <c r="AB3750" s="28">
        <v>0.5</v>
      </c>
      <c r="AC3750" s="28"/>
      <c r="AD3750" s="28">
        <v>35</v>
      </c>
      <c r="AE3750" s="28">
        <v>35.0009625</v>
      </c>
      <c r="AF3750" t="s">
        <v>668</v>
      </c>
    </row>
    <row r="3751" spans="1:32" ht="18" customHeight="1">
      <c r="A3751" s="22">
        <v>46199</v>
      </c>
      <c r="B3751" s="23" t="s">
        <v>9</v>
      </c>
      <c r="C3751" s="24">
        <v>531</v>
      </c>
      <c r="D3751" s="25">
        <v>8612</v>
      </c>
      <c r="E3751" s="24">
        <f>626</f>
        <v>626</v>
      </c>
      <c r="F3751" s="24">
        <v>33</v>
      </c>
      <c r="G3751" s="24">
        <v>29</v>
      </c>
      <c r="H3751" s="23" t="s">
        <v>3716</v>
      </c>
      <c r="I3751" s="23" t="s">
        <v>3356</v>
      </c>
      <c r="J3751" s="23" t="s">
        <v>329</v>
      </c>
      <c r="K3751" s="23" t="s">
        <v>154</v>
      </c>
      <c r="L3751" s="27">
        <v>1.0242</v>
      </c>
      <c r="M3751" s="25">
        <v>-229</v>
      </c>
      <c r="N3751" s="25">
        <v>-902</v>
      </c>
      <c r="O3751" s="24">
        <v>0</v>
      </c>
      <c r="P3751" s="24">
        <v>1</v>
      </c>
      <c r="Q3751" s="24">
        <v>1</v>
      </c>
      <c r="R3751" s="66">
        <v>1462.110315483603</v>
      </c>
      <c r="S3751" s="66">
        <v>5.8901164356750479</v>
      </c>
      <c r="T3751" s="66">
        <v>260.969696969697</v>
      </c>
      <c r="U3751" s="66">
        <v>296.9655172413793</v>
      </c>
      <c r="V3751" s="66">
        <v>138.90322580645159</v>
      </c>
      <c r="W3751" s="24">
        <v>3</v>
      </c>
      <c r="X3751" s="24">
        <v>4</v>
      </c>
      <c r="Y3751" s="24">
        <v>4</v>
      </c>
      <c r="Z3751" s="24">
        <v>2</v>
      </c>
      <c r="AA3751" s="28">
        <v>3.25</v>
      </c>
      <c r="AB3751" s="28">
        <v>1</v>
      </c>
      <c r="AC3751" s="28">
        <v>3.25</v>
      </c>
      <c r="AD3751" s="28">
        <v>32.5</v>
      </c>
      <c r="AE3751" s="28">
        <v>32.500962489999999</v>
      </c>
      <c r="AF3751" t="s">
        <v>1231</v>
      </c>
    </row>
    <row r="3752" spans="1:32" ht="18" customHeight="1">
      <c r="A3752" s="22">
        <v>46199</v>
      </c>
      <c r="B3752" s="23" t="s">
        <v>14</v>
      </c>
      <c r="C3752" s="24">
        <v>502</v>
      </c>
      <c r="D3752" s="25">
        <v>6995</v>
      </c>
      <c r="E3752" s="24">
        <f>605</f>
        <v>605</v>
      </c>
      <c r="F3752" s="24">
        <v>28</v>
      </c>
      <c r="G3752" s="24">
        <v>25</v>
      </c>
      <c r="H3752" s="23" t="s">
        <v>1860</v>
      </c>
      <c r="I3752" s="23" t="s">
        <v>2823</v>
      </c>
      <c r="J3752" s="23" t="s">
        <v>2906</v>
      </c>
      <c r="K3752" s="23" t="s">
        <v>154</v>
      </c>
      <c r="L3752" s="27">
        <v>1.0287999999999999</v>
      </c>
      <c r="M3752" s="25">
        <v>-802</v>
      </c>
      <c r="N3752" s="25">
        <v>-417</v>
      </c>
      <c r="O3752" s="24">
        <v>0</v>
      </c>
      <c r="P3752" s="24">
        <v>2</v>
      </c>
      <c r="Q3752" s="24">
        <v>1</v>
      </c>
      <c r="R3752" s="66">
        <v>1146.4253839767539</v>
      </c>
      <c r="S3752" s="66">
        <v>6.1015745968006563</v>
      </c>
      <c r="T3752" s="66">
        <v>249.82142857142861</v>
      </c>
      <c r="U3752" s="66">
        <v>279.8</v>
      </c>
      <c r="V3752" s="66">
        <v>131.98113207547169</v>
      </c>
      <c r="W3752" s="24">
        <v>5</v>
      </c>
      <c r="X3752" s="24">
        <v>4</v>
      </c>
      <c r="Y3752" s="24">
        <v>4</v>
      </c>
      <c r="Z3752" s="24">
        <v>3</v>
      </c>
      <c r="AA3752" s="28">
        <v>4</v>
      </c>
      <c r="AB3752" s="28">
        <v>0.8</v>
      </c>
      <c r="AC3752" s="28">
        <v>3.2</v>
      </c>
      <c r="AD3752" s="28">
        <v>32</v>
      </c>
      <c r="AE3752" s="28">
        <v>32.000962479999998</v>
      </c>
      <c r="AF3752" t="s">
        <v>614</v>
      </c>
    </row>
    <row r="3753" spans="1:32" ht="18" customHeight="1">
      <c r="A3753" s="22">
        <v>46199</v>
      </c>
      <c r="B3753" s="23" t="s">
        <v>9</v>
      </c>
      <c r="C3753" s="24">
        <v>517</v>
      </c>
      <c r="D3753" s="25">
        <v>6887</v>
      </c>
      <c r="E3753" s="24">
        <f>537</f>
        <v>537</v>
      </c>
      <c r="F3753" s="24">
        <v>26</v>
      </c>
      <c r="G3753" s="24">
        <v>22</v>
      </c>
      <c r="H3753" s="23" t="s">
        <v>3968</v>
      </c>
      <c r="I3753" s="23" t="s">
        <v>1920</v>
      </c>
      <c r="J3753" s="23" t="s">
        <v>3179</v>
      </c>
      <c r="K3753" s="23" t="s">
        <v>154</v>
      </c>
      <c r="L3753" s="27">
        <v>1.026</v>
      </c>
      <c r="M3753" s="25">
        <v>-71</v>
      </c>
      <c r="N3753" s="25">
        <v>1614</v>
      </c>
      <c r="O3753" s="24">
        <v>0</v>
      </c>
      <c r="P3753" s="24">
        <v>7</v>
      </c>
      <c r="Q3753" s="24">
        <v>1</v>
      </c>
      <c r="R3753" s="66">
        <v>1199.7915110004151</v>
      </c>
      <c r="S3753" s="66">
        <v>5.7401639675358709</v>
      </c>
      <c r="T3753" s="66">
        <v>264.88461538461542</v>
      </c>
      <c r="U3753" s="66">
        <v>313.04545454545462</v>
      </c>
      <c r="V3753" s="66">
        <v>143.47916666666671</v>
      </c>
      <c r="W3753" s="24">
        <v>3</v>
      </c>
      <c r="X3753" s="24">
        <v>4</v>
      </c>
      <c r="Y3753" s="24">
        <v>3</v>
      </c>
      <c r="Z3753" s="24">
        <v>5</v>
      </c>
      <c r="AA3753" s="28">
        <v>3.75</v>
      </c>
      <c r="AB3753" s="28">
        <v>0.8</v>
      </c>
      <c r="AC3753" s="28">
        <v>3</v>
      </c>
      <c r="AD3753" s="28">
        <v>30</v>
      </c>
      <c r="AE3753" s="28">
        <v>30.000962470000001</v>
      </c>
      <c r="AF3753" t="s">
        <v>1684</v>
      </c>
    </row>
    <row r="3754" spans="1:32" ht="18" customHeight="1">
      <c r="A3754" s="22">
        <v>46199</v>
      </c>
      <c r="B3754" s="23" t="s">
        <v>30</v>
      </c>
      <c r="C3754" s="24">
        <v>563</v>
      </c>
      <c r="D3754" s="25">
        <v>8001</v>
      </c>
      <c r="E3754" s="24">
        <f>441</f>
        <v>441</v>
      </c>
      <c r="F3754" s="24">
        <v>31</v>
      </c>
      <c r="G3754" s="24">
        <v>28</v>
      </c>
      <c r="H3754" s="23" t="s">
        <v>856</v>
      </c>
      <c r="I3754" s="23" t="s">
        <v>1219</v>
      </c>
      <c r="J3754" s="23" t="s">
        <v>1160</v>
      </c>
      <c r="K3754" s="23" t="s">
        <v>154</v>
      </c>
      <c r="L3754" s="27">
        <v>1.0184</v>
      </c>
      <c r="M3754" s="25">
        <v>-166</v>
      </c>
      <c r="N3754" s="25">
        <v>510</v>
      </c>
      <c r="O3754" s="24">
        <v>0</v>
      </c>
      <c r="P3754" s="24">
        <v>3</v>
      </c>
      <c r="Q3754" s="24">
        <v>1</v>
      </c>
      <c r="R3754" s="66">
        <v>1317.8760896637609</v>
      </c>
      <c r="S3754" s="66">
        <v>6.0711322276446733</v>
      </c>
      <c r="T3754" s="66">
        <v>258.09677419354841</v>
      </c>
      <c r="U3754" s="66">
        <v>285.75</v>
      </c>
      <c r="V3754" s="66">
        <v>135.6101694915254</v>
      </c>
      <c r="W3754" s="24">
        <v>3</v>
      </c>
      <c r="X3754" s="24">
        <v>4</v>
      </c>
      <c r="Y3754" s="24">
        <v>4</v>
      </c>
      <c r="Z3754" s="24">
        <v>0</v>
      </c>
      <c r="AA3754" s="28">
        <v>2.75</v>
      </c>
      <c r="AB3754" s="28">
        <v>1</v>
      </c>
      <c r="AC3754" s="28">
        <v>2.75</v>
      </c>
      <c r="AD3754" s="28">
        <v>27.5</v>
      </c>
      <c r="AE3754" s="28">
        <v>27.50096246</v>
      </c>
      <c r="AF3754" t="s">
        <v>3471</v>
      </c>
    </row>
    <row r="3755" spans="1:32" ht="18" customHeight="1">
      <c r="A3755" s="22">
        <v>46199</v>
      </c>
      <c r="B3755" s="23" t="s">
        <v>55</v>
      </c>
      <c r="C3755" s="24">
        <v>538</v>
      </c>
      <c r="D3755" s="25">
        <v>7241</v>
      </c>
      <c r="E3755" s="24">
        <f>410</f>
        <v>410</v>
      </c>
      <c r="F3755" s="24">
        <v>28</v>
      </c>
      <c r="G3755" s="24">
        <v>25</v>
      </c>
      <c r="H3755" s="23" t="s">
        <v>649</v>
      </c>
      <c r="I3755" s="23" t="s">
        <v>4887</v>
      </c>
      <c r="J3755" s="23" t="s">
        <v>326</v>
      </c>
      <c r="K3755" s="23" t="s">
        <v>154</v>
      </c>
      <c r="L3755" s="27">
        <v>1.0188999999999999</v>
      </c>
      <c r="M3755" s="25">
        <v>-1596</v>
      </c>
      <c r="N3755" s="25">
        <v>1814</v>
      </c>
      <c r="O3755" s="24">
        <v>0</v>
      </c>
      <c r="P3755" s="24">
        <v>8</v>
      </c>
      <c r="Q3755" s="24">
        <v>1</v>
      </c>
      <c r="R3755" s="66">
        <v>1199.7997613117479</v>
      </c>
      <c r="S3755" s="66">
        <v>6.035173729392457</v>
      </c>
      <c r="T3755" s="66">
        <v>258.60714285714278</v>
      </c>
      <c r="U3755" s="66">
        <v>289.64</v>
      </c>
      <c r="V3755" s="66">
        <v>136.622641509434</v>
      </c>
      <c r="W3755" s="24">
        <v>3</v>
      </c>
      <c r="X3755" s="24">
        <v>4</v>
      </c>
      <c r="Y3755" s="24">
        <v>4</v>
      </c>
      <c r="Z3755" s="24">
        <v>5</v>
      </c>
      <c r="AA3755" s="28">
        <v>4</v>
      </c>
      <c r="AB3755" s="28">
        <v>1</v>
      </c>
      <c r="AC3755" s="28">
        <v>4</v>
      </c>
      <c r="AD3755" s="28">
        <v>50</v>
      </c>
      <c r="AE3755" s="28">
        <v>50.000962450000003</v>
      </c>
      <c r="AF3755" t="s">
        <v>237</v>
      </c>
    </row>
    <row r="3756" spans="1:32" ht="18" customHeight="1">
      <c r="A3756" s="22">
        <v>46199</v>
      </c>
      <c r="B3756" s="23" t="s">
        <v>278</v>
      </c>
      <c r="C3756" s="24">
        <v>561</v>
      </c>
      <c r="D3756" s="25">
        <v>6816</v>
      </c>
      <c r="E3756" s="24">
        <f>380</f>
        <v>380</v>
      </c>
      <c r="F3756" s="24">
        <v>29</v>
      </c>
      <c r="G3756" s="24">
        <v>14</v>
      </c>
      <c r="H3756" s="23" t="s">
        <v>591</v>
      </c>
      <c r="I3756" s="23" t="s">
        <v>1374</v>
      </c>
      <c r="J3756" s="23" t="s">
        <v>4037</v>
      </c>
      <c r="K3756" s="23" t="s">
        <v>154</v>
      </c>
      <c r="L3756" s="27">
        <v>1.0185999999999999</v>
      </c>
      <c r="M3756" s="25">
        <v>-1387</v>
      </c>
      <c r="N3756" s="25">
        <v>-235</v>
      </c>
      <c r="O3756" s="24">
        <v>0</v>
      </c>
      <c r="P3756" s="24">
        <v>1</v>
      </c>
      <c r="Q3756" s="24">
        <v>1</v>
      </c>
      <c r="R3756" s="66">
        <v>1163.7266500622659</v>
      </c>
      <c r="S3756" s="66">
        <v>5.8570455524373388</v>
      </c>
      <c r="T3756" s="66">
        <v>235.0344827586207</v>
      </c>
      <c r="U3756" s="66">
        <v>486.85714285714278</v>
      </c>
      <c r="V3756" s="66">
        <v>158.51162790697671</v>
      </c>
      <c r="W3756" s="24">
        <v>5</v>
      </c>
      <c r="X3756" s="24">
        <v>0</v>
      </c>
      <c r="Y3756" s="24">
        <v>2</v>
      </c>
      <c r="Z3756" s="24">
        <v>5</v>
      </c>
      <c r="AA3756" s="28">
        <v>3</v>
      </c>
      <c r="AB3756" s="28">
        <v>0.8</v>
      </c>
      <c r="AC3756" s="28">
        <v>2.4</v>
      </c>
      <c r="AD3756" s="28">
        <v>24</v>
      </c>
      <c r="AE3756" s="28">
        <v>24.000962439999999</v>
      </c>
      <c r="AF3756" t="s">
        <v>1090</v>
      </c>
    </row>
    <row r="3757" spans="1:32" ht="18" customHeight="1">
      <c r="A3757" s="22">
        <v>46199</v>
      </c>
      <c r="B3757" s="23" t="s">
        <v>166</v>
      </c>
      <c r="C3757" s="24">
        <v>652</v>
      </c>
      <c r="D3757" s="25">
        <v>587</v>
      </c>
      <c r="E3757" s="24">
        <f>378</f>
        <v>378</v>
      </c>
      <c r="F3757" s="24">
        <v>9</v>
      </c>
      <c r="G3757" s="24">
        <v>2</v>
      </c>
      <c r="H3757" s="23" t="s">
        <v>888</v>
      </c>
      <c r="I3757" s="23" t="s">
        <v>2249</v>
      </c>
      <c r="J3757" s="23" t="s">
        <v>386</v>
      </c>
      <c r="K3757" s="23" t="s">
        <v>154</v>
      </c>
      <c r="L3757" s="27">
        <v>1.2146999999999999</v>
      </c>
      <c r="M3757" s="25">
        <v>-204</v>
      </c>
      <c r="N3757" s="25">
        <v>-406</v>
      </c>
      <c r="O3757" s="24">
        <v>0</v>
      </c>
      <c r="P3757" s="24">
        <v>2</v>
      </c>
      <c r="Q3757" s="24">
        <v>0</v>
      </c>
      <c r="R3757" s="66"/>
      <c r="S3757" s="66"/>
      <c r="T3757" s="66"/>
      <c r="U3757" s="66"/>
      <c r="V3757" s="66"/>
      <c r="W3757" s="24"/>
      <c r="X3757" s="24"/>
      <c r="Y3757" s="24"/>
      <c r="Z3757" s="24"/>
      <c r="AA3757" s="28"/>
      <c r="AB3757" s="28">
        <v>0.5</v>
      </c>
      <c r="AC3757" s="28"/>
      <c r="AD3757" s="28">
        <v>0</v>
      </c>
      <c r="AE3757" s="28">
        <v>0</v>
      </c>
    </row>
    <row r="3758" spans="1:32" ht="18" customHeight="1">
      <c r="A3758" s="22">
        <v>46199</v>
      </c>
      <c r="B3758" s="23" t="s">
        <v>14</v>
      </c>
      <c r="C3758" s="24">
        <v>501</v>
      </c>
      <c r="D3758" s="25">
        <v>7258</v>
      </c>
      <c r="E3758" s="24">
        <f>314</f>
        <v>314</v>
      </c>
      <c r="F3758" s="24">
        <v>32</v>
      </c>
      <c r="G3758" s="24">
        <v>22</v>
      </c>
      <c r="H3758" s="23" t="s">
        <v>3748</v>
      </c>
      <c r="I3758" s="23" t="s">
        <v>4888</v>
      </c>
      <c r="J3758" s="23" t="s">
        <v>4889</v>
      </c>
      <c r="K3758" s="23" t="s">
        <v>154</v>
      </c>
      <c r="L3758" s="27">
        <v>1.0144</v>
      </c>
      <c r="M3758" s="25">
        <v>-908</v>
      </c>
      <c r="N3758" s="25">
        <v>1651</v>
      </c>
      <c r="O3758" s="24">
        <v>0</v>
      </c>
      <c r="P3758" s="24">
        <v>1</v>
      </c>
      <c r="Q3758" s="24">
        <v>1</v>
      </c>
      <c r="R3758" s="66">
        <v>1109.1726857617271</v>
      </c>
      <c r="S3758" s="66">
        <v>6.5436158798082484</v>
      </c>
      <c r="T3758" s="66">
        <v>226.8125</v>
      </c>
      <c r="U3758" s="66">
        <v>329.90909090909088</v>
      </c>
      <c r="V3758" s="66">
        <v>134.40740740740739</v>
      </c>
      <c r="W3758" s="24">
        <v>7</v>
      </c>
      <c r="X3758" s="24">
        <v>2</v>
      </c>
      <c r="Y3758" s="24">
        <v>4</v>
      </c>
      <c r="Z3758" s="24">
        <v>0</v>
      </c>
      <c r="AA3758" s="28">
        <v>3.25</v>
      </c>
      <c r="AB3758" s="28">
        <v>1</v>
      </c>
      <c r="AC3758" s="28">
        <v>3.25</v>
      </c>
      <c r="AD3758" s="28">
        <v>32.5</v>
      </c>
      <c r="AE3758" s="28">
        <v>32.50096242</v>
      </c>
      <c r="AF3758" t="s">
        <v>1231</v>
      </c>
    </row>
    <row r="3759" spans="1:32" ht="18" customHeight="1">
      <c r="A3759" s="22">
        <v>46199</v>
      </c>
      <c r="B3759" s="23" t="s">
        <v>330</v>
      </c>
      <c r="C3759" s="24">
        <v>658</v>
      </c>
      <c r="D3759" s="25">
        <v>321</v>
      </c>
      <c r="E3759" s="24">
        <f>302</f>
        <v>302</v>
      </c>
      <c r="F3759" s="24">
        <v>4</v>
      </c>
      <c r="G3759" s="24">
        <v>1</v>
      </c>
      <c r="H3759" s="23" t="s">
        <v>3956</v>
      </c>
      <c r="I3759" s="23" t="s">
        <v>2921</v>
      </c>
      <c r="J3759" s="23" t="s">
        <v>2886</v>
      </c>
      <c r="K3759" s="23" t="s">
        <v>154</v>
      </c>
      <c r="L3759" s="27">
        <v>1.3136000000000001</v>
      </c>
      <c r="M3759" s="25">
        <v>478</v>
      </c>
      <c r="N3759" s="25">
        <v>-234</v>
      </c>
      <c r="O3759" s="24">
        <v>0</v>
      </c>
      <c r="P3759" s="24">
        <v>8</v>
      </c>
      <c r="Q3759" s="24">
        <v>0</v>
      </c>
      <c r="R3759" s="66"/>
      <c r="S3759" s="66"/>
      <c r="T3759" s="66"/>
      <c r="U3759" s="66"/>
      <c r="V3759" s="66"/>
      <c r="W3759" s="24"/>
      <c r="X3759" s="24"/>
      <c r="Y3759" s="24"/>
      <c r="Z3759" s="24"/>
      <c r="AA3759" s="28"/>
      <c r="AB3759" s="28">
        <v>0.5</v>
      </c>
      <c r="AC3759" s="28"/>
      <c r="AD3759" s="28">
        <v>10</v>
      </c>
      <c r="AE3759" s="28">
        <v>10.00096241</v>
      </c>
      <c r="AF3759" t="s">
        <v>195</v>
      </c>
    </row>
    <row r="3760" spans="1:32" ht="18" customHeight="1">
      <c r="A3760" s="22">
        <v>46199</v>
      </c>
      <c r="B3760" s="23" t="s">
        <v>9</v>
      </c>
      <c r="C3760" s="24">
        <v>515</v>
      </c>
      <c r="D3760" s="25">
        <v>256</v>
      </c>
      <c r="E3760" s="24">
        <f>256</f>
        <v>256</v>
      </c>
      <c r="F3760" s="24">
        <v>24</v>
      </c>
      <c r="G3760" s="24">
        <v>19</v>
      </c>
      <c r="H3760" s="23" t="s">
        <v>1458</v>
      </c>
      <c r="I3760" s="23" t="s">
        <v>820</v>
      </c>
      <c r="J3760" s="23" t="s">
        <v>4533</v>
      </c>
      <c r="K3760" s="23" t="s">
        <v>154</v>
      </c>
      <c r="L3760" s="27">
        <v>1.3332999999999999</v>
      </c>
      <c r="M3760" s="25">
        <v>-247</v>
      </c>
      <c r="N3760" s="25">
        <v>-1249</v>
      </c>
      <c r="O3760" s="24">
        <v>0</v>
      </c>
      <c r="P3760" s="24">
        <v>5</v>
      </c>
      <c r="Q3760" s="24">
        <v>1</v>
      </c>
      <c r="R3760" s="66">
        <v>-835.09007887090081</v>
      </c>
      <c r="S3760" s="66"/>
      <c r="T3760" s="66">
        <v>10.66666666666667</v>
      </c>
      <c r="U3760" s="66">
        <v>13.47368421052632</v>
      </c>
      <c r="V3760" s="66">
        <v>5.9534883720930232</v>
      </c>
      <c r="W3760" s="24">
        <v>7</v>
      </c>
      <c r="X3760" s="24">
        <v>7</v>
      </c>
      <c r="Y3760" s="24">
        <v>7</v>
      </c>
      <c r="Z3760" s="24"/>
      <c r="AA3760" s="28">
        <v>7</v>
      </c>
      <c r="AB3760" s="28">
        <v>0.5</v>
      </c>
      <c r="AC3760" s="28">
        <v>3.5</v>
      </c>
      <c r="AD3760" s="28">
        <v>45</v>
      </c>
      <c r="AE3760" s="28">
        <v>45.000962399999999</v>
      </c>
      <c r="AF3760" t="s">
        <v>241</v>
      </c>
    </row>
    <row r="3761" spans="1:32" ht="18" customHeight="1">
      <c r="A3761" s="22">
        <v>46199</v>
      </c>
      <c r="B3761" s="23" t="s">
        <v>9</v>
      </c>
      <c r="C3761" s="24">
        <v>508</v>
      </c>
      <c r="D3761" s="25">
        <v>7625</v>
      </c>
      <c r="E3761" s="24">
        <f>239</f>
        <v>239</v>
      </c>
      <c r="F3761" s="24">
        <v>32</v>
      </c>
      <c r="G3761" s="24">
        <v>16</v>
      </c>
      <c r="H3761" s="23" t="s">
        <v>3218</v>
      </c>
      <c r="I3761" s="23" t="s">
        <v>2338</v>
      </c>
      <c r="J3761" s="23" t="s">
        <v>4890</v>
      </c>
      <c r="K3761" s="23" t="s">
        <v>203</v>
      </c>
      <c r="L3761" s="27">
        <v>1.0104</v>
      </c>
      <c r="M3761" s="25">
        <v>-1112</v>
      </c>
      <c r="N3761" s="25">
        <v>-1933</v>
      </c>
      <c r="O3761" s="24">
        <v>0</v>
      </c>
      <c r="P3761" s="24">
        <v>8</v>
      </c>
      <c r="Q3761" s="24">
        <v>1</v>
      </c>
      <c r="R3761" s="66">
        <v>1287.789643005397</v>
      </c>
      <c r="S3761" s="66">
        <v>5.9209980771432926</v>
      </c>
      <c r="T3761" s="66">
        <v>238.28125</v>
      </c>
      <c r="U3761" s="66">
        <v>476.5625</v>
      </c>
      <c r="V3761" s="66">
        <v>158.85416666666671</v>
      </c>
      <c r="W3761" s="24">
        <v>5</v>
      </c>
      <c r="X3761" s="24">
        <v>0</v>
      </c>
      <c r="Y3761" s="24">
        <v>2</v>
      </c>
      <c r="Z3761" s="24">
        <v>2</v>
      </c>
      <c r="AA3761" s="28">
        <v>2.25</v>
      </c>
      <c r="AB3761" s="28">
        <v>1</v>
      </c>
      <c r="AC3761" s="28">
        <v>2.25</v>
      </c>
      <c r="AD3761" s="28">
        <v>32.5</v>
      </c>
      <c r="AE3761" s="28">
        <v>32.500962389999998</v>
      </c>
      <c r="AF3761" t="s">
        <v>314</v>
      </c>
    </row>
    <row r="3762" spans="1:32" ht="18" customHeight="1">
      <c r="A3762" s="22">
        <v>46199</v>
      </c>
      <c r="B3762" s="23" t="s">
        <v>30</v>
      </c>
      <c r="C3762" s="24">
        <v>567</v>
      </c>
      <c r="D3762" s="25">
        <v>5906</v>
      </c>
      <c r="E3762" s="24">
        <f>179</f>
        <v>179</v>
      </c>
      <c r="F3762" s="24">
        <v>23</v>
      </c>
      <c r="G3762" s="24">
        <v>16</v>
      </c>
      <c r="H3762" s="23" t="s">
        <v>643</v>
      </c>
      <c r="I3762" s="23" t="s">
        <v>3963</v>
      </c>
      <c r="J3762" s="23" t="s">
        <v>1381</v>
      </c>
      <c r="K3762" s="23" t="s">
        <v>154</v>
      </c>
      <c r="L3762" s="27">
        <v>1.0101</v>
      </c>
      <c r="M3762" s="25">
        <v>15</v>
      </c>
      <c r="N3762" s="25">
        <v>-105</v>
      </c>
      <c r="O3762" s="24">
        <v>0</v>
      </c>
      <c r="P3762" s="24">
        <v>7</v>
      </c>
      <c r="Q3762" s="24">
        <v>1</v>
      </c>
      <c r="R3762" s="66">
        <v>1006.992164798672</v>
      </c>
      <c r="S3762" s="66">
        <v>5.8649910162715013</v>
      </c>
      <c r="T3762" s="66">
        <v>256.78260869565219</v>
      </c>
      <c r="U3762" s="66">
        <v>369.125</v>
      </c>
      <c r="V3762" s="66">
        <v>151.4358974358974</v>
      </c>
      <c r="W3762" s="24">
        <v>3</v>
      </c>
      <c r="X3762" s="24">
        <v>1</v>
      </c>
      <c r="Y3762" s="24">
        <v>2</v>
      </c>
      <c r="Z3762" s="24">
        <v>5</v>
      </c>
      <c r="AA3762" s="28">
        <v>2.75</v>
      </c>
      <c r="AB3762" s="28">
        <v>0.8</v>
      </c>
      <c r="AC3762" s="28">
        <v>2.2000000000000002</v>
      </c>
      <c r="AD3762" s="28">
        <v>22</v>
      </c>
      <c r="AE3762" s="28">
        <v>22.000962380000001</v>
      </c>
      <c r="AF3762" t="s">
        <v>1078</v>
      </c>
    </row>
    <row r="3763" spans="1:32" ht="18" customHeight="1">
      <c r="A3763" s="22">
        <v>46199</v>
      </c>
      <c r="B3763" s="23" t="s">
        <v>9</v>
      </c>
      <c r="C3763" s="24">
        <v>526</v>
      </c>
      <c r="D3763" s="25">
        <v>3040</v>
      </c>
      <c r="E3763" s="24">
        <f>166</f>
        <v>166</v>
      </c>
      <c r="F3763" s="24">
        <v>14</v>
      </c>
      <c r="G3763" s="24">
        <v>3</v>
      </c>
      <c r="H3763" s="23" t="s">
        <v>2633</v>
      </c>
      <c r="I3763" s="23" t="s">
        <v>4891</v>
      </c>
      <c r="J3763" s="23" t="s">
        <v>4892</v>
      </c>
      <c r="K3763" s="23" t="s">
        <v>154</v>
      </c>
      <c r="L3763" s="27">
        <v>1.0182</v>
      </c>
      <c r="M3763" s="25">
        <v>-1442</v>
      </c>
      <c r="N3763" s="25">
        <v>2568</v>
      </c>
      <c r="O3763" s="24">
        <v>0</v>
      </c>
      <c r="P3763" s="24">
        <v>6</v>
      </c>
      <c r="Q3763" s="24">
        <v>1</v>
      </c>
      <c r="R3763" s="66">
        <v>525.55531340805317</v>
      </c>
      <c r="S3763" s="66">
        <v>5.7843578448224617</v>
      </c>
      <c r="T3763" s="66">
        <v>217.14285714285711</v>
      </c>
      <c r="U3763" s="66">
        <v>1013.333333333333</v>
      </c>
      <c r="V3763" s="66">
        <v>178.8235294117647</v>
      </c>
      <c r="W3763" s="24">
        <v>7</v>
      </c>
      <c r="X3763" s="24">
        <v>0</v>
      </c>
      <c r="Y3763" s="24">
        <v>0</v>
      </c>
      <c r="Z3763" s="24">
        <v>5</v>
      </c>
      <c r="AA3763" s="28">
        <v>3</v>
      </c>
      <c r="AB3763" s="28">
        <v>0.6</v>
      </c>
      <c r="AC3763" s="28">
        <v>1.8</v>
      </c>
      <c r="AD3763" s="28">
        <v>28</v>
      </c>
      <c r="AE3763" s="28">
        <v>28.00096237</v>
      </c>
      <c r="AF3763" t="s">
        <v>271</v>
      </c>
    </row>
    <row r="3764" spans="1:32" ht="18" customHeight="1">
      <c r="A3764" s="22">
        <v>46199</v>
      </c>
      <c r="B3764" s="23" t="s">
        <v>22</v>
      </c>
      <c r="C3764" s="24">
        <v>677</v>
      </c>
      <c r="D3764" s="25">
        <v>4555</v>
      </c>
      <c r="E3764" s="24">
        <f>136</f>
        <v>136</v>
      </c>
      <c r="F3764" s="24">
        <v>58</v>
      </c>
      <c r="G3764" s="24">
        <v>18</v>
      </c>
      <c r="H3764" s="23" t="s">
        <v>388</v>
      </c>
      <c r="I3764" s="23" t="s">
        <v>331</v>
      </c>
      <c r="J3764" s="23" t="s">
        <v>4534</v>
      </c>
      <c r="K3764" s="23" t="s">
        <v>154</v>
      </c>
      <c r="L3764" s="27">
        <v>1.01</v>
      </c>
      <c r="M3764" s="25">
        <v>-4800</v>
      </c>
      <c r="N3764" s="25">
        <v>-4193</v>
      </c>
      <c r="O3764" s="24">
        <v>0</v>
      </c>
      <c r="P3764" s="24">
        <v>7</v>
      </c>
      <c r="Q3764" s="24">
        <v>0</v>
      </c>
      <c r="R3764" s="66"/>
      <c r="S3764" s="66"/>
      <c r="T3764" s="66"/>
      <c r="U3764" s="66"/>
      <c r="V3764" s="66"/>
      <c r="W3764" s="24"/>
      <c r="X3764" s="24"/>
      <c r="Y3764" s="24"/>
      <c r="Z3764" s="24"/>
      <c r="AA3764" s="28"/>
      <c r="AB3764" s="28">
        <v>0.6</v>
      </c>
      <c r="AC3764" s="28"/>
      <c r="AD3764" s="28">
        <v>35</v>
      </c>
      <c r="AE3764" s="28">
        <v>35.000962360000003</v>
      </c>
      <c r="AF3764" t="s">
        <v>668</v>
      </c>
    </row>
    <row r="3765" spans="1:32" ht="18" customHeight="1">
      <c r="A3765" s="22">
        <v>46199</v>
      </c>
      <c r="B3765" s="23" t="s">
        <v>22</v>
      </c>
      <c r="C3765" s="24">
        <v>672</v>
      </c>
      <c r="D3765" s="25">
        <v>5600</v>
      </c>
      <c r="E3765" s="24">
        <f>111</f>
        <v>111</v>
      </c>
      <c r="F3765" s="24">
        <v>56</v>
      </c>
      <c r="G3765" s="24">
        <v>22</v>
      </c>
      <c r="H3765" s="23" t="s">
        <v>2667</v>
      </c>
      <c r="I3765" s="23" t="s">
        <v>2324</v>
      </c>
      <c r="J3765" s="23" t="s">
        <v>407</v>
      </c>
      <c r="K3765" s="23" t="s">
        <v>154</v>
      </c>
      <c r="L3765" s="27">
        <v>1.0065999999999999</v>
      </c>
      <c r="M3765" s="25">
        <v>-247</v>
      </c>
      <c r="N3765" s="25">
        <v>-932</v>
      </c>
      <c r="O3765" s="24">
        <v>0</v>
      </c>
      <c r="P3765" s="24">
        <v>2</v>
      </c>
      <c r="Q3765" s="24">
        <v>0</v>
      </c>
      <c r="R3765" s="66"/>
      <c r="S3765" s="66"/>
      <c r="T3765" s="66"/>
      <c r="U3765" s="66"/>
      <c r="V3765" s="66"/>
      <c r="W3765" s="24"/>
      <c r="X3765" s="24"/>
      <c r="Y3765" s="24"/>
      <c r="Z3765" s="24"/>
      <c r="AA3765" s="28"/>
      <c r="AB3765" s="28">
        <v>0.8</v>
      </c>
      <c r="AC3765" s="28"/>
      <c r="AD3765" s="28">
        <v>35</v>
      </c>
      <c r="AE3765" s="28">
        <v>35.000962350000002</v>
      </c>
      <c r="AF3765" t="s">
        <v>668</v>
      </c>
    </row>
    <row r="3766" spans="1:32" ht="18" customHeight="1">
      <c r="A3766" s="22">
        <v>46199</v>
      </c>
      <c r="B3766" s="23" t="s">
        <v>278</v>
      </c>
      <c r="C3766" s="24">
        <v>562</v>
      </c>
      <c r="D3766" s="25">
        <v>3369</v>
      </c>
      <c r="E3766" s="24">
        <f>105</f>
        <v>105</v>
      </c>
      <c r="F3766" s="24">
        <v>14</v>
      </c>
      <c r="G3766" s="24">
        <v>6</v>
      </c>
      <c r="H3766" s="23" t="s">
        <v>316</v>
      </c>
      <c r="I3766" s="23" t="s">
        <v>2978</v>
      </c>
      <c r="J3766" s="23" t="s">
        <v>2905</v>
      </c>
      <c r="K3766" s="23" t="s">
        <v>154</v>
      </c>
      <c r="L3766" s="27">
        <v>1.0104</v>
      </c>
      <c r="M3766" s="25">
        <v>-364</v>
      </c>
      <c r="N3766" s="25">
        <v>805</v>
      </c>
      <c r="O3766" s="24">
        <v>0</v>
      </c>
      <c r="P3766" s="24">
        <v>2</v>
      </c>
      <c r="Q3766" s="24">
        <v>1</v>
      </c>
      <c r="R3766" s="66">
        <v>585.9122042341221</v>
      </c>
      <c r="S3766" s="66">
        <v>5.750008236138048</v>
      </c>
      <c r="T3766" s="66">
        <v>240.64285714285711</v>
      </c>
      <c r="U3766" s="66">
        <v>561.5</v>
      </c>
      <c r="V3766" s="66">
        <v>168.45</v>
      </c>
      <c r="W3766" s="24">
        <v>4</v>
      </c>
      <c r="X3766" s="24">
        <v>0</v>
      </c>
      <c r="Y3766" s="24">
        <v>0</v>
      </c>
      <c r="Z3766" s="24">
        <v>7</v>
      </c>
      <c r="AA3766" s="28">
        <v>2.75</v>
      </c>
      <c r="AB3766" s="28">
        <v>0.6</v>
      </c>
      <c r="AC3766" s="28">
        <v>1.65</v>
      </c>
      <c r="AD3766" s="28">
        <v>16.5</v>
      </c>
      <c r="AE3766" s="28">
        <v>16.500962340000001</v>
      </c>
      <c r="AF3766" t="s">
        <v>1213</v>
      </c>
    </row>
    <row r="3767" spans="1:32" ht="18" customHeight="1">
      <c r="A3767" s="22">
        <v>46199</v>
      </c>
      <c r="B3767" s="23" t="s">
        <v>9</v>
      </c>
      <c r="C3767" s="24">
        <v>536</v>
      </c>
      <c r="D3767" s="25">
        <v>6745</v>
      </c>
      <c r="E3767" s="24">
        <f>98</f>
        <v>98</v>
      </c>
      <c r="F3767" s="24">
        <v>28</v>
      </c>
      <c r="G3767" s="24">
        <v>15</v>
      </c>
      <c r="H3767" s="23" t="s">
        <v>4893</v>
      </c>
      <c r="I3767" s="23" t="s">
        <v>4883</v>
      </c>
      <c r="J3767" s="23" t="s">
        <v>4894</v>
      </c>
      <c r="K3767" s="23" t="s">
        <v>203</v>
      </c>
      <c r="L3767" s="27">
        <v>1.0047999999999999</v>
      </c>
      <c r="M3767" s="25">
        <v>-2159</v>
      </c>
      <c r="N3767" s="25">
        <v>-1541</v>
      </c>
      <c r="O3767" s="24">
        <v>0</v>
      </c>
      <c r="P3767" s="24">
        <v>6</v>
      </c>
      <c r="Q3767" s="24">
        <v>1</v>
      </c>
      <c r="R3767" s="66">
        <v>1124.0367891241181</v>
      </c>
      <c r="S3767" s="66">
        <v>6.00069327379925</v>
      </c>
      <c r="T3767" s="66">
        <v>240.89285714285711</v>
      </c>
      <c r="U3767" s="66">
        <v>449.66666666666669</v>
      </c>
      <c r="V3767" s="66">
        <v>156.8604651162791</v>
      </c>
      <c r="W3767" s="24">
        <v>5</v>
      </c>
      <c r="X3767" s="24">
        <v>0</v>
      </c>
      <c r="Y3767" s="24">
        <v>2</v>
      </c>
      <c r="Z3767" s="24">
        <v>1</v>
      </c>
      <c r="AA3767" s="28">
        <v>2</v>
      </c>
      <c r="AB3767" s="28">
        <v>0.8</v>
      </c>
      <c r="AC3767" s="28">
        <v>1.6</v>
      </c>
      <c r="AD3767" s="28">
        <v>26</v>
      </c>
      <c r="AE3767" s="28">
        <v>26.00096233</v>
      </c>
      <c r="AF3767" t="s">
        <v>4895</v>
      </c>
    </row>
    <row r="3768" spans="1:32" ht="18" customHeight="1">
      <c r="A3768" s="22">
        <v>46199</v>
      </c>
      <c r="B3768" s="23" t="s">
        <v>470</v>
      </c>
      <c r="C3768" s="24">
        <v>661</v>
      </c>
      <c r="D3768" s="25">
        <v>2355</v>
      </c>
      <c r="E3768" s="24">
        <f>87</f>
        <v>87</v>
      </c>
      <c r="F3768" s="24">
        <v>22</v>
      </c>
      <c r="G3768" s="24">
        <v>32</v>
      </c>
      <c r="H3768" s="23" t="s">
        <v>1270</v>
      </c>
      <c r="I3768" s="23" t="s">
        <v>2145</v>
      </c>
      <c r="J3768" s="23" t="s">
        <v>700</v>
      </c>
      <c r="K3768" s="23" t="s">
        <v>154</v>
      </c>
      <c r="L3768" s="27">
        <v>1.0123</v>
      </c>
      <c r="M3768" s="25">
        <v>-100</v>
      </c>
      <c r="N3768" s="25">
        <v>-565</v>
      </c>
      <c r="O3768" s="24">
        <v>0</v>
      </c>
      <c r="P3768" s="24">
        <v>1</v>
      </c>
      <c r="Q3768" s="24">
        <v>0</v>
      </c>
      <c r="R3768" s="66"/>
      <c r="S3768" s="66"/>
      <c r="T3768" s="66"/>
      <c r="U3768" s="66"/>
      <c r="V3768" s="66"/>
      <c r="W3768" s="24"/>
      <c r="X3768" s="24"/>
      <c r="Y3768" s="24"/>
      <c r="Z3768" s="24"/>
      <c r="AA3768" s="28"/>
      <c r="AB3768" s="28">
        <v>0.5</v>
      </c>
      <c r="AC3768" s="28"/>
      <c r="AD3768" s="28">
        <v>35</v>
      </c>
      <c r="AE3768" s="28">
        <v>35.000962319999999</v>
      </c>
      <c r="AF3768" t="s">
        <v>668</v>
      </c>
    </row>
    <row r="3769" spans="1:32" ht="18" customHeight="1">
      <c r="A3769" s="22">
        <v>46199</v>
      </c>
      <c r="B3769" s="23" t="s">
        <v>416</v>
      </c>
      <c r="C3769" s="24">
        <v>650</v>
      </c>
      <c r="D3769" s="25">
        <v>739</v>
      </c>
      <c r="E3769" s="24">
        <f>68</f>
        <v>68</v>
      </c>
      <c r="F3769" s="24">
        <v>8</v>
      </c>
      <c r="G3769" s="24">
        <v>2</v>
      </c>
      <c r="H3769" s="23" t="s">
        <v>2232</v>
      </c>
      <c r="I3769" s="23" t="s">
        <v>1019</v>
      </c>
      <c r="J3769" s="23" t="s">
        <v>1020</v>
      </c>
      <c r="K3769" s="23" t="s">
        <v>154</v>
      </c>
      <c r="L3769" s="27">
        <v>1.0306999999999999</v>
      </c>
      <c r="M3769" s="25">
        <v>-698</v>
      </c>
      <c r="N3769" s="25">
        <v>41</v>
      </c>
      <c r="O3769" s="24">
        <v>0</v>
      </c>
      <c r="P3769" s="24">
        <v>0</v>
      </c>
      <c r="Q3769" s="24">
        <v>0</v>
      </c>
      <c r="R3769" s="66"/>
      <c r="S3769" s="66"/>
      <c r="T3769" s="66"/>
      <c r="U3769" s="66"/>
      <c r="V3769" s="66"/>
      <c r="W3769" s="24"/>
      <c r="X3769" s="24"/>
      <c r="Y3769" s="24"/>
      <c r="Z3769" s="24"/>
      <c r="AA3769" s="28"/>
      <c r="AB3769" s="28">
        <v>0.5</v>
      </c>
      <c r="AC3769" s="28"/>
      <c r="AD3769" s="28">
        <v>0</v>
      </c>
      <c r="AE3769" s="28">
        <v>0</v>
      </c>
    </row>
    <row r="3770" spans="1:32" ht="18" customHeight="1">
      <c r="A3770" s="22">
        <v>46199</v>
      </c>
      <c r="B3770" s="23" t="s">
        <v>179</v>
      </c>
      <c r="C3770" s="24">
        <v>670</v>
      </c>
      <c r="D3770" s="25">
        <v>5077</v>
      </c>
      <c r="E3770" s="24">
        <f>455</f>
        <v>455</v>
      </c>
      <c r="F3770" s="24">
        <v>57</v>
      </c>
      <c r="G3770" s="24">
        <v>10</v>
      </c>
      <c r="H3770" s="23" t="s">
        <v>3194</v>
      </c>
      <c r="I3770" s="23" t="s">
        <v>1870</v>
      </c>
      <c r="J3770" s="23" t="s">
        <v>4896</v>
      </c>
      <c r="K3770" s="23" t="s">
        <v>154</v>
      </c>
      <c r="L3770" s="27">
        <v>1.0299</v>
      </c>
      <c r="M3770" s="25">
        <v>-2588</v>
      </c>
      <c r="N3770" s="25">
        <v>6079</v>
      </c>
      <c r="O3770" s="24">
        <v>0</v>
      </c>
      <c r="P3770" s="24">
        <v>0</v>
      </c>
      <c r="Q3770" s="24">
        <v>0</v>
      </c>
      <c r="R3770" s="66"/>
      <c r="S3770" s="66"/>
      <c r="T3770" s="66"/>
      <c r="U3770" s="66"/>
      <c r="V3770" s="66"/>
      <c r="W3770" s="24"/>
      <c r="X3770" s="24"/>
      <c r="Y3770" s="24"/>
      <c r="Z3770" s="24"/>
      <c r="AA3770" s="28"/>
      <c r="AB3770" s="28">
        <v>0.8</v>
      </c>
      <c r="AC3770" s="28"/>
      <c r="AD3770" s="28">
        <v>35</v>
      </c>
      <c r="AE3770" s="28">
        <v>35.000962299999998</v>
      </c>
      <c r="AF3770" t="s">
        <v>668</v>
      </c>
    </row>
    <row r="3771" spans="1:32" ht="18" customHeight="1">
      <c r="A3771" s="22">
        <v>46199</v>
      </c>
      <c r="B3771" s="23" t="s">
        <v>46</v>
      </c>
      <c r="C3771" s="24">
        <v>751</v>
      </c>
      <c r="D3771" s="25">
        <v>8945</v>
      </c>
      <c r="E3771" s="24">
        <v>-7</v>
      </c>
      <c r="F3771" s="24">
        <v>87</v>
      </c>
      <c r="G3771" s="24">
        <v>0</v>
      </c>
      <c r="H3771" s="23" t="s">
        <v>1812</v>
      </c>
      <c r="I3771" s="23" t="s">
        <v>1812</v>
      </c>
      <c r="J3771" s="23" t="s">
        <v>214</v>
      </c>
      <c r="K3771" s="23" t="s">
        <v>154</v>
      </c>
      <c r="L3771" s="27">
        <v>0.99970000000000003</v>
      </c>
      <c r="M3771" s="25">
        <v>-5788</v>
      </c>
      <c r="N3771" s="25">
        <v>-1146</v>
      </c>
      <c r="O3771" s="24">
        <v>0</v>
      </c>
      <c r="P3771" s="24">
        <v>1</v>
      </c>
      <c r="Q3771" s="24">
        <v>0</v>
      </c>
      <c r="R3771" s="66"/>
      <c r="S3771" s="66"/>
      <c r="T3771" s="66"/>
      <c r="U3771" s="66"/>
      <c r="V3771" s="66"/>
      <c r="W3771" s="24"/>
      <c r="X3771" s="24"/>
      <c r="Y3771" s="24"/>
      <c r="Z3771" s="24"/>
      <c r="AA3771" s="28"/>
      <c r="AB3771" s="28">
        <v>1</v>
      </c>
      <c r="AC3771" s="28"/>
      <c r="AD3771" s="28">
        <v>30</v>
      </c>
      <c r="AE3771" s="28">
        <v>30.00096229</v>
      </c>
      <c r="AF3771" t="s">
        <v>661</v>
      </c>
    </row>
    <row r="3772" spans="1:32" ht="18" customHeight="1">
      <c r="A3772" s="22">
        <v>46199</v>
      </c>
      <c r="B3772" s="23" t="s">
        <v>20</v>
      </c>
      <c r="C3772" s="24">
        <v>682</v>
      </c>
      <c r="D3772" s="25">
        <v>231</v>
      </c>
      <c r="E3772" s="24">
        <v>-22</v>
      </c>
      <c r="F3772" s="24">
        <v>3</v>
      </c>
      <c r="G3772" s="24">
        <v>1</v>
      </c>
      <c r="H3772" s="23" t="s">
        <v>473</v>
      </c>
      <c r="I3772" s="23" t="s">
        <v>1366</v>
      </c>
      <c r="J3772" s="23" t="s">
        <v>1533</v>
      </c>
      <c r="K3772" s="23" t="s">
        <v>154</v>
      </c>
      <c r="L3772" s="27">
        <v>0.96830000000000005</v>
      </c>
      <c r="M3772" s="25">
        <v>-1075</v>
      </c>
      <c r="N3772" s="25">
        <v>172</v>
      </c>
      <c r="O3772" s="24">
        <v>0</v>
      </c>
      <c r="P3772" s="24">
        <v>2</v>
      </c>
      <c r="Q3772" s="24">
        <v>0</v>
      </c>
      <c r="R3772" s="66"/>
      <c r="S3772" s="66"/>
      <c r="T3772" s="66"/>
      <c r="U3772" s="66"/>
      <c r="V3772" s="66"/>
      <c r="W3772" s="24"/>
      <c r="X3772" s="24"/>
      <c r="Y3772" s="24"/>
      <c r="Z3772" s="24"/>
      <c r="AA3772" s="28"/>
      <c r="AB3772" s="28">
        <v>0.5</v>
      </c>
      <c r="AC3772" s="28"/>
      <c r="AD3772" s="28">
        <v>10</v>
      </c>
      <c r="AE3772" s="28">
        <v>10.00096228</v>
      </c>
      <c r="AF3772" t="s">
        <v>584</v>
      </c>
    </row>
    <row r="3773" spans="1:32" ht="18" customHeight="1">
      <c r="A3773" s="22">
        <v>46199</v>
      </c>
      <c r="B3773" s="23" t="s">
        <v>55</v>
      </c>
      <c r="C3773" s="24">
        <v>537</v>
      </c>
      <c r="D3773" s="25">
        <v>4287</v>
      </c>
      <c r="E3773" s="24">
        <v>-56</v>
      </c>
      <c r="F3773" s="24">
        <v>19</v>
      </c>
      <c r="G3773" s="24">
        <v>8</v>
      </c>
      <c r="H3773" s="23" t="s">
        <v>2314</v>
      </c>
      <c r="I3773" s="23" t="s">
        <v>4460</v>
      </c>
      <c r="J3773" s="23" t="s">
        <v>4897</v>
      </c>
      <c r="K3773" s="23" t="s">
        <v>154</v>
      </c>
      <c r="L3773" s="27">
        <v>0.99560000000000004</v>
      </c>
      <c r="M3773" s="25">
        <v>306</v>
      </c>
      <c r="N3773" s="25">
        <v>-17</v>
      </c>
      <c r="O3773" s="24">
        <v>0</v>
      </c>
      <c r="P3773" s="24">
        <v>7</v>
      </c>
      <c r="Q3773" s="24">
        <v>1</v>
      </c>
      <c r="R3773" s="66">
        <v>681.92512453300128</v>
      </c>
      <c r="S3773" s="66">
        <v>6.2866139489080144</v>
      </c>
      <c r="T3773" s="66">
        <v>225.63157894736841</v>
      </c>
      <c r="U3773" s="66">
        <v>535.875</v>
      </c>
      <c r="V3773" s="66">
        <v>158.7777777777778</v>
      </c>
      <c r="W3773" s="24">
        <v>7</v>
      </c>
      <c r="X3773" s="24">
        <v>0</v>
      </c>
      <c r="Y3773" s="24">
        <v>0</v>
      </c>
      <c r="Z3773" s="24">
        <v>1</v>
      </c>
      <c r="AA3773" s="28">
        <v>2</v>
      </c>
      <c r="AB3773" s="28">
        <v>0.6</v>
      </c>
      <c r="AC3773" s="28">
        <v>1.2</v>
      </c>
      <c r="AD3773" s="28">
        <v>22</v>
      </c>
      <c r="AE3773" s="28">
        <v>22.000962269999999</v>
      </c>
      <c r="AF3773" t="s">
        <v>592</v>
      </c>
    </row>
    <row r="3774" spans="1:32" ht="18" customHeight="1">
      <c r="A3774" s="22">
        <v>46199</v>
      </c>
      <c r="B3774" s="23" t="s">
        <v>166</v>
      </c>
      <c r="C3774" s="24">
        <v>651</v>
      </c>
      <c r="D3774" s="25">
        <v>2101</v>
      </c>
      <c r="E3774" s="24">
        <v>-78</v>
      </c>
      <c r="F3774" s="24">
        <v>25</v>
      </c>
      <c r="G3774" s="24">
        <v>7</v>
      </c>
      <c r="H3774" s="23" t="s">
        <v>1491</v>
      </c>
      <c r="I3774" s="23" t="s">
        <v>3378</v>
      </c>
      <c r="J3774" s="23" t="s">
        <v>4898</v>
      </c>
      <c r="K3774" s="23" t="s">
        <v>154</v>
      </c>
      <c r="L3774" s="27">
        <v>0.98760000000000003</v>
      </c>
      <c r="M3774" s="25">
        <v>-829</v>
      </c>
      <c r="N3774" s="25">
        <v>453</v>
      </c>
      <c r="O3774" s="24">
        <v>0</v>
      </c>
      <c r="P3774" s="24">
        <v>1</v>
      </c>
      <c r="Q3774" s="24">
        <v>0</v>
      </c>
      <c r="R3774" s="66"/>
      <c r="S3774" s="66"/>
      <c r="T3774" s="66"/>
      <c r="U3774" s="66"/>
      <c r="V3774" s="66"/>
      <c r="W3774" s="24"/>
      <c r="X3774" s="24"/>
      <c r="Y3774" s="24"/>
      <c r="Z3774" s="24"/>
      <c r="AA3774" s="28"/>
      <c r="AB3774" s="28">
        <v>0.5</v>
      </c>
      <c r="AC3774" s="28"/>
      <c r="AD3774" s="28">
        <v>30</v>
      </c>
      <c r="AE3774" s="28">
        <v>30.000962260000001</v>
      </c>
      <c r="AF3774" t="s">
        <v>661</v>
      </c>
    </row>
    <row r="3775" spans="1:32" ht="18" customHeight="1">
      <c r="A3775" s="22">
        <v>46199</v>
      </c>
      <c r="B3775" s="23" t="s">
        <v>387</v>
      </c>
      <c r="C3775" s="24">
        <v>685</v>
      </c>
      <c r="D3775" s="25">
        <v>1113</v>
      </c>
      <c r="E3775" s="24">
        <v>-184</v>
      </c>
      <c r="F3775" s="24">
        <v>15</v>
      </c>
      <c r="G3775" s="24">
        <v>6</v>
      </c>
      <c r="H3775" s="23" t="s">
        <v>2296</v>
      </c>
      <c r="I3775" s="23" t="s">
        <v>328</v>
      </c>
      <c r="J3775" s="23" t="s">
        <v>857</v>
      </c>
      <c r="K3775" s="23" t="s">
        <v>154</v>
      </c>
      <c r="L3775" s="27">
        <v>0.94489999999999996</v>
      </c>
      <c r="M3775" s="25">
        <v>-1808</v>
      </c>
      <c r="N3775" s="25">
        <v>-712</v>
      </c>
      <c r="O3775" s="24">
        <v>0</v>
      </c>
      <c r="P3775" s="24">
        <v>5</v>
      </c>
      <c r="Q3775" s="24">
        <v>0</v>
      </c>
      <c r="R3775" s="66"/>
      <c r="S3775" s="66"/>
      <c r="T3775" s="66"/>
      <c r="U3775" s="66"/>
      <c r="V3775" s="66"/>
      <c r="W3775" s="24"/>
      <c r="X3775" s="24"/>
      <c r="Y3775" s="24"/>
      <c r="Z3775" s="24"/>
      <c r="AA3775" s="28"/>
      <c r="AB3775" s="28">
        <v>0.5</v>
      </c>
      <c r="AC3775" s="28"/>
      <c r="AD3775" s="28">
        <v>40</v>
      </c>
      <c r="AE3775" s="28">
        <v>40.000962250000001</v>
      </c>
      <c r="AF3775" t="s">
        <v>664</v>
      </c>
    </row>
    <row r="3776" spans="1:32" ht="18" customHeight="1">
      <c r="A3776" s="22">
        <v>46199</v>
      </c>
      <c r="B3776" s="23" t="s">
        <v>20</v>
      </c>
      <c r="C3776" s="24">
        <v>688</v>
      </c>
      <c r="D3776" s="25">
        <v>4788</v>
      </c>
      <c r="E3776" s="24">
        <v>-173</v>
      </c>
      <c r="F3776" s="24">
        <v>57</v>
      </c>
      <c r="G3776" s="24">
        <v>11</v>
      </c>
      <c r="H3776" s="23" t="s">
        <v>966</v>
      </c>
      <c r="I3776" s="23" t="s">
        <v>3378</v>
      </c>
      <c r="J3776" s="23" t="s">
        <v>4899</v>
      </c>
      <c r="K3776" s="23" t="s">
        <v>154</v>
      </c>
      <c r="L3776" s="27">
        <v>0.98799999999999999</v>
      </c>
      <c r="M3776" s="25">
        <v>-312</v>
      </c>
      <c r="N3776" s="25">
        <v>-1178</v>
      </c>
      <c r="O3776" s="24">
        <v>0</v>
      </c>
      <c r="P3776" s="24">
        <v>8</v>
      </c>
      <c r="Q3776" s="24">
        <v>0</v>
      </c>
      <c r="R3776" s="66"/>
      <c r="S3776" s="66"/>
      <c r="T3776" s="66"/>
      <c r="U3776" s="66"/>
      <c r="V3776" s="66"/>
      <c r="W3776" s="24"/>
      <c r="X3776" s="24"/>
      <c r="Y3776" s="24"/>
      <c r="Z3776" s="24"/>
      <c r="AA3776" s="28"/>
      <c r="AB3776" s="28">
        <v>0.6</v>
      </c>
      <c r="AC3776" s="28"/>
      <c r="AD3776" s="28">
        <v>40</v>
      </c>
      <c r="AE3776" s="28">
        <v>40.00096224</v>
      </c>
      <c r="AF3776" t="s">
        <v>664</v>
      </c>
    </row>
    <row r="3777" spans="1:32" ht="18" customHeight="1">
      <c r="A3777" s="22">
        <v>46199</v>
      </c>
      <c r="B3777" s="23" t="s">
        <v>9</v>
      </c>
      <c r="C3777" s="24">
        <v>522</v>
      </c>
      <c r="D3777" s="25">
        <v>6708</v>
      </c>
      <c r="E3777" s="24">
        <v>-223</v>
      </c>
      <c r="F3777" s="24">
        <v>28</v>
      </c>
      <c r="G3777" s="24">
        <v>14</v>
      </c>
      <c r="H3777" s="23" t="s">
        <v>4782</v>
      </c>
      <c r="I3777" s="23" t="s">
        <v>1620</v>
      </c>
      <c r="J3777" s="23" t="s">
        <v>4900</v>
      </c>
      <c r="K3777" s="23" t="s">
        <v>203</v>
      </c>
      <c r="L3777" s="27">
        <v>0.9889</v>
      </c>
      <c r="M3777" s="25">
        <v>-1046</v>
      </c>
      <c r="N3777" s="25">
        <v>-1344</v>
      </c>
      <c r="O3777" s="24">
        <v>0</v>
      </c>
      <c r="P3777" s="24">
        <v>2</v>
      </c>
      <c r="Q3777" s="24">
        <v>1</v>
      </c>
      <c r="R3777" s="66">
        <v>1084.217777085928</v>
      </c>
      <c r="S3777" s="66">
        <v>6.1869489154007562</v>
      </c>
      <c r="T3777" s="66">
        <v>239.57142857142861</v>
      </c>
      <c r="U3777" s="66">
        <v>479.14285714285722</v>
      </c>
      <c r="V3777" s="66">
        <v>159.71428571428569</v>
      </c>
      <c r="W3777" s="24">
        <v>5</v>
      </c>
      <c r="X3777" s="24">
        <v>0</v>
      </c>
      <c r="Y3777" s="24">
        <v>2</v>
      </c>
      <c r="Z3777" s="24">
        <v>0</v>
      </c>
      <c r="AA3777" s="28">
        <v>1.75</v>
      </c>
      <c r="AB3777" s="28">
        <v>0.8</v>
      </c>
      <c r="AC3777" s="28">
        <v>1.4</v>
      </c>
      <c r="AD3777" s="28">
        <v>24</v>
      </c>
      <c r="AE3777" s="28">
        <v>24.000962229999999</v>
      </c>
      <c r="AF3777" t="s">
        <v>909</v>
      </c>
    </row>
    <row r="3778" spans="1:32" ht="18" customHeight="1">
      <c r="A3778" s="22">
        <v>46199</v>
      </c>
      <c r="B3778" s="23" t="s">
        <v>156</v>
      </c>
      <c r="C3778" s="24">
        <v>717</v>
      </c>
      <c r="D3778" s="25">
        <v>936</v>
      </c>
      <c r="E3778" s="24">
        <v>-338</v>
      </c>
      <c r="F3778" s="24">
        <v>7</v>
      </c>
      <c r="G3778" s="24">
        <v>1</v>
      </c>
      <c r="H3778" s="23" t="s">
        <v>3035</v>
      </c>
      <c r="I3778" s="23" t="s">
        <v>4341</v>
      </c>
      <c r="J3778" s="23" t="s">
        <v>4342</v>
      </c>
      <c r="K3778" s="23" t="s">
        <v>154</v>
      </c>
      <c r="L3778" s="27">
        <v>0.87960000000000005</v>
      </c>
      <c r="M3778" s="25">
        <v>2941</v>
      </c>
      <c r="N3778" s="25">
        <v>-884</v>
      </c>
      <c r="O3778" s="24">
        <v>0</v>
      </c>
      <c r="P3778" s="24">
        <v>7</v>
      </c>
      <c r="Q3778" s="24">
        <v>0</v>
      </c>
      <c r="R3778" s="66"/>
      <c r="S3778" s="66"/>
      <c r="T3778" s="66"/>
      <c r="U3778" s="66"/>
      <c r="V3778" s="66"/>
      <c r="W3778" s="24"/>
      <c r="X3778" s="24"/>
      <c r="Y3778" s="24"/>
      <c r="Z3778" s="24"/>
      <c r="AA3778" s="28"/>
      <c r="AB3778" s="28">
        <v>0.5</v>
      </c>
      <c r="AC3778" s="28"/>
      <c r="AD3778" s="28">
        <v>10</v>
      </c>
      <c r="AE3778" s="28">
        <v>10.00096222</v>
      </c>
      <c r="AF3778" t="s">
        <v>584</v>
      </c>
    </row>
    <row r="3779" spans="1:32" ht="18" customHeight="1">
      <c r="A3779" s="22">
        <v>46199</v>
      </c>
      <c r="B3779" s="23" t="s">
        <v>49</v>
      </c>
      <c r="C3779" s="24">
        <v>686</v>
      </c>
      <c r="D3779" s="25">
        <v>3110</v>
      </c>
      <c r="E3779" s="24">
        <v>-340</v>
      </c>
      <c r="F3779" s="24">
        <v>27</v>
      </c>
      <c r="G3779" s="24">
        <v>11</v>
      </c>
      <c r="H3779" s="23" t="s">
        <v>3535</v>
      </c>
      <c r="I3779" s="23" t="s">
        <v>674</v>
      </c>
      <c r="J3779" s="23" t="s">
        <v>2835</v>
      </c>
      <c r="K3779" s="23" t="s">
        <v>154</v>
      </c>
      <c r="L3779" s="27">
        <v>0.96360000000000001</v>
      </c>
      <c r="M3779" s="25">
        <v>-4</v>
      </c>
      <c r="N3779" s="25">
        <v>-1382</v>
      </c>
      <c r="O3779" s="24">
        <v>0</v>
      </c>
      <c r="P3779" s="24">
        <v>6</v>
      </c>
      <c r="Q3779" s="24">
        <v>0</v>
      </c>
      <c r="R3779" s="66"/>
      <c r="S3779" s="66"/>
      <c r="T3779" s="66"/>
      <c r="U3779" s="66"/>
      <c r="V3779" s="66"/>
      <c r="W3779" s="24"/>
      <c r="X3779" s="24"/>
      <c r="Y3779" s="24"/>
      <c r="Z3779" s="24"/>
      <c r="AA3779" s="28"/>
      <c r="AB3779" s="28">
        <v>0.6</v>
      </c>
      <c r="AC3779" s="28"/>
      <c r="AD3779" s="28">
        <v>40</v>
      </c>
      <c r="AE3779" s="28">
        <v>40.000962209999997</v>
      </c>
      <c r="AF3779" t="s">
        <v>664</v>
      </c>
    </row>
    <row r="3780" spans="1:32" ht="18" customHeight="1">
      <c r="A3780" s="22">
        <v>46199</v>
      </c>
      <c r="B3780" s="23" t="s">
        <v>49</v>
      </c>
      <c r="C3780" s="24">
        <v>687</v>
      </c>
      <c r="D3780" s="25">
        <v>974</v>
      </c>
      <c r="E3780" s="24">
        <v>-417</v>
      </c>
      <c r="F3780" s="24">
        <v>7</v>
      </c>
      <c r="G3780" s="24">
        <v>3</v>
      </c>
      <c r="H3780" s="23" t="s">
        <v>2924</v>
      </c>
      <c r="I3780" s="23" t="s">
        <v>1856</v>
      </c>
      <c r="J3780" s="23" t="s">
        <v>412</v>
      </c>
      <c r="K3780" s="23" t="s">
        <v>154</v>
      </c>
      <c r="L3780" s="27">
        <v>0.85729999999999995</v>
      </c>
      <c r="M3780" s="25">
        <v>601</v>
      </c>
      <c r="N3780" s="25">
        <v>2018</v>
      </c>
      <c r="O3780" s="24">
        <v>0</v>
      </c>
      <c r="P3780" s="24">
        <v>7</v>
      </c>
      <c r="Q3780" s="24">
        <v>0</v>
      </c>
      <c r="R3780" s="66"/>
      <c r="S3780" s="66"/>
      <c r="T3780" s="66"/>
      <c r="U3780" s="66"/>
      <c r="V3780" s="66"/>
      <c r="W3780" s="24"/>
      <c r="X3780" s="24"/>
      <c r="Y3780" s="24"/>
      <c r="Z3780" s="24"/>
      <c r="AA3780" s="28"/>
      <c r="AB3780" s="28">
        <v>0.5</v>
      </c>
      <c r="AC3780" s="28"/>
      <c r="AD3780" s="28">
        <v>10</v>
      </c>
      <c r="AE3780" s="28">
        <v>10.0009622</v>
      </c>
      <c r="AF3780" t="s">
        <v>584</v>
      </c>
    </row>
    <row r="3781" spans="1:32" ht="18" customHeight="1">
      <c r="A3781" s="22">
        <v>46199</v>
      </c>
      <c r="B3781" s="23" t="s">
        <v>30</v>
      </c>
      <c r="C3781" s="24">
        <v>565</v>
      </c>
      <c r="D3781" s="25">
        <v>2221</v>
      </c>
      <c r="E3781" s="24">
        <v>-427</v>
      </c>
      <c r="F3781" s="24">
        <v>7</v>
      </c>
      <c r="G3781" s="24">
        <v>7</v>
      </c>
      <c r="H3781" s="23" t="s">
        <v>2844</v>
      </c>
      <c r="I3781" s="23" t="s">
        <v>1658</v>
      </c>
      <c r="J3781" s="23" t="s">
        <v>1658</v>
      </c>
      <c r="K3781" s="23" t="s">
        <v>154</v>
      </c>
      <c r="L3781" s="27">
        <v>0.93589999999999995</v>
      </c>
      <c r="M3781" s="25">
        <v>1847</v>
      </c>
      <c r="N3781" s="25">
        <v>-468</v>
      </c>
      <c r="O3781" s="24">
        <v>0</v>
      </c>
      <c r="P3781" s="24">
        <v>5</v>
      </c>
      <c r="Q3781" s="24">
        <v>1</v>
      </c>
      <c r="R3781" s="66">
        <v>354.58177667081782</v>
      </c>
      <c r="S3781" s="66">
        <v>6.2637172751884096</v>
      </c>
      <c r="T3781" s="66">
        <v>317.28571428571428</v>
      </c>
      <c r="U3781" s="66">
        <v>317.28571428571428</v>
      </c>
      <c r="V3781" s="66">
        <v>158.64285714285711</v>
      </c>
      <c r="W3781" s="24">
        <v>0</v>
      </c>
      <c r="X3781" s="24">
        <v>3</v>
      </c>
      <c r="Y3781" s="24">
        <v>1</v>
      </c>
      <c r="Z3781" s="24">
        <v>0</v>
      </c>
      <c r="AA3781" s="28">
        <v>1</v>
      </c>
      <c r="AB3781" s="28">
        <v>0.5</v>
      </c>
      <c r="AC3781" s="28">
        <v>0.5</v>
      </c>
      <c r="AD3781" s="28">
        <v>25</v>
      </c>
      <c r="AE3781" s="28">
        <v>25.000962189999999</v>
      </c>
      <c r="AF3781" t="s">
        <v>634</v>
      </c>
    </row>
    <row r="3782" spans="1:32" ht="18" customHeight="1">
      <c r="A3782" s="22">
        <v>46199</v>
      </c>
      <c r="B3782" s="23" t="s">
        <v>38</v>
      </c>
      <c r="C3782" s="24">
        <v>707</v>
      </c>
      <c r="D3782" s="25">
        <v>384</v>
      </c>
      <c r="E3782" s="24">
        <v>-432</v>
      </c>
      <c r="F3782" s="24">
        <v>1</v>
      </c>
      <c r="G3782" s="24">
        <v>2</v>
      </c>
      <c r="H3782" s="23" t="s">
        <v>1477</v>
      </c>
      <c r="I3782" s="23" t="s">
        <v>3897</v>
      </c>
      <c r="J3782" s="23" t="s">
        <v>3881</v>
      </c>
      <c r="K3782" s="23" t="s">
        <v>154</v>
      </c>
      <c r="L3782" s="27">
        <v>0.625</v>
      </c>
      <c r="M3782" s="25">
        <v>-253</v>
      </c>
      <c r="N3782" s="25">
        <v>-626</v>
      </c>
      <c r="O3782" s="24">
        <v>0</v>
      </c>
      <c r="P3782" s="24">
        <v>7</v>
      </c>
      <c r="Q3782" s="24">
        <v>0</v>
      </c>
      <c r="R3782" s="66"/>
      <c r="S3782" s="66"/>
      <c r="T3782" s="66"/>
      <c r="U3782" s="66"/>
      <c r="V3782" s="66"/>
      <c r="W3782" s="24"/>
      <c r="X3782" s="24"/>
      <c r="Y3782" s="24"/>
      <c r="Z3782" s="24"/>
      <c r="AA3782" s="28"/>
      <c r="AB3782" s="28">
        <v>0.5</v>
      </c>
      <c r="AC3782" s="28"/>
      <c r="AD3782" s="28">
        <v>10</v>
      </c>
      <c r="AE3782" s="28">
        <v>10.00096218</v>
      </c>
      <c r="AF3782" t="s">
        <v>584</v>
      </c>
    </row>
    <row r="3783" spans="1:32" ht="18" customHeight="1">
      <c r="A3783" s="22">
        <v>46199</v>
      </c>
      <c r="B3783" s="23" t="s">
        <v>9</v>
      </c>
      <c r="C3783" s="24">
        <v>530</v>
      </c>
      <c r="D3783" s="25">
        <v>3025</v>
      </c>
      <c r="E3783" s="24">
        <v>-459</v>
      </c>
      <c r="F3783" s="24">
        <v>10</v>
      </c>
      <c r="G3783" s="24">
        <v>7</v>
      </c>
      <c r="H3783" s="23" t="s">
        <v>4901</v>
      </c>
      <c r="I3783" s="23" t="s">
        <v>3188</v>
      </c>
      <c r="J3783" s="23" t="s">
        <v>2954</v>
      </c>
      <c r="K3783" s="23" t="s">
        <v>154</v>
      </c>
      <c r="L3783" s="27">
        <v>0.94940000000000002</v>
      </c>
      <c r="M3783" s="25">
        <v>41</v>
      </c>
      <c r="N3783" s="25">
        <v>142</v>
      </c>
      <c r="O3783" s="24">
        <v>0</v>
      </c>
      <c r="P3783" s="24">
        <v>0</v>
      </c>
      <c r="Q3783" s="24">
        <v>1</v>
      </c>
      <c r="R3783" s="66">
        <v>514.68949771689506</v>
      </c>
      <c r="S3783" s="66">
        <v>5.8773299502293348</v>
      </c>
      <c r="T3783" s="66">
        <v>302.5</v>
      </c>
      <c r="U3783" s="66">
        <v>432.14285714285722</v>
      </c>
      <c r="V3783" s="66">
        <v>177.9411764705882</v>
      </c>
      <c r="W3783" s="24">
        <v>0</v>
      </c>
      <c r="X3783" s="24">
        <v>0</v>
      </c>
      <c r="Y3783" s="24">
        <v>0</v>
      </c>
      <c r="Z3783" s="24">
        <v>2</v>
      </c>
      <c r="AA3783" s="28">
        <v>0.5</v>
      </c>
      <c r="AB3783" s="28">
        <v>0.6</v>
      </c>
      <c r="AC3783" s="28">
        <v>0.3</v>
      </c>
      <c r="AD3783" s="28">
        <v>13</v>
      </c>
      <c r="AE3783" s="28">
        <v>13.000962169999999</v>
      </c>
      <c r="AF3783" t="s">
        <v>1225</v>
      </c>
    </row>
    <row r="3784" spans="1:32" ht="18" customHeight="1">
      <c r="A3784" s="22">
        <v>46199</v>
      </c>
      <c r="B3784" s="23" t="s">
        <v>485</v>
      </c>
      <c r="C3784" s="24">
        <v>713</v>
      </c>
      <c r="D3784" s="25">
        <v>3423</v>
      </c>
      <c r="E3784" s="24">
        <v>-495</v>
      </c>
      <c r="F3784" s="24">
        <v>38</v>
      </c>
      <c r="G3784" s="24">
        <v>8</v>
      </c>
      <c r="H3784" s="23" t="s">
        <v>699</v>
      </c>
      <c r="I3784" s="23" t="s">
        <v>879</v>
      </c>
      <c r="J3784" s="23" t="s">
        <v>4902</v>
      </c>
      <c r="K3784" s="23" t="s">
        <v>154</v>
      </c>
      <c r="L3784" s="27">
        <v>0.95179999999999998</v>
      </c>
      <c r="M3784" s="25">
        <v>-62</v>
      </c>
      <c r="N3784" s="25">
        <v>1403</v>
      </c>
      <c r="O3784" s="24">
        <v>0</v>
      </c>
      <c r="P3784" s="24">
        <v>3</v>
      </c>
      <c r="Q3784" s="24">
        <v>0</v>
      </c>
      <c r="R3784" s="66"/>
      <c r="S3784" s="66"/>
      <c r="T3784" s="66"/>
      <c r="U3784" s="66"/>
      <c r="V3784" s="66"/>
      <c r="W3784" s="24"/>
      <c r="X3784" s="24"/>
      <c r="Y3784" s="24"/>
      <c r="Z3784" s="24"/>
      <c r="AA3784" s="28"/>
      <c r="AB3784" s="28">
        <v>0.6</v>
      </c>
      <c r="AC3784" s="28"/>
      <c r="AD3784" s="28">
        <v>30</v>
      </c>
      <c r="AE3784" s="28">
        <v>30.00096216</v>
      </c>
      <c r="AF3784" t="s">
        <v>661</v>
      </c>
    </row>
    <row r="3785" spans="1:32" ht="18" customHeight="1">
      <c r="A3785" s="22">
        <v>46199</v>
      </c>
      <c r="B3785" s="23" t="s">
        <v>44</v>
      </c>
      <c r="C3785" s="24">
        <v>568</v>
      </c>
      <c r="D3785" s="25">
        <v>4179</v>
      </c>
      <c r="E3785" s="24">
        <v>-532</v>
      </c>
      <c r="F3785" s="24">
        <v>14</v>
      </c>
      <c r="G3785" s="24">
        <v>11</v>
      </c>
      <c r="H3785" s="23" t="s">
        <v>809</v>
      </c>
      <c r="I3785" s="23" t="s">
        <v>3809</v>
      </c>
      <c r="J3785" s="23" t="s">
        <v>4903</v>
      </c>
      <c r="K3785" s="23" t="s">
        <v>154</v>
      </c>
      <c r="L3785" s="27">
        <v>0.95760000000000001</v>
      </c>
      <c r="M3785" s="25">
        <v>-1285</v>
      </c>
      <c r="N3785" s="25">
        <v>-9</v>
      </c>
      <c r="O3785" s="24">
        <v>0</v>
      </c>
      <c r="P3785" s="24">
        <v>8</v>
      </c>
      <c r="Q3785" s="24">
        <v>1</v>
      </c>
      <c r="R3785" s="66">
        <v>702.29125155666259</v>
      </c>
      <c r="S3785" s="66">
        <v>5.9505226510184261</v>
      </c>
      <c r="T3785" s="66">
        <v>298.5</v>
      </c>
      <c r="U3785" s="66">
        <v>379.90909090909088</v>
      </c>
      <c r="V3785" s="66">
        <v>167.16</v>
      </c>
      <c r="W3785" s="24">
        <v>0</v>
      </c>
      <c r="X3785" s="24">
        <v>3</v>
      </c>
      <c r="Y3785" s="24">
        <v>1</v>
      </c>
      <c r="Z3785" s="24">
        <v>1</v>
      </c>
      <c r="AA3785" s="28">
        <v>1.25</v>
      </c>
      <c r="AB3785" s="28">
        <v>0.6</v>
      </c>
      <c r="AC3785" s="28">
        <v>0.75</v>
      </c>
      <c r="AD3785" s="28">
        <v>27.5</v>
      </c>
      <c r="AE3785" s="28">
        <v>27.500962149999999</v>
      </c>
      <c r="AF3785" t="s">
        <v>763</v>
      </c>
    </row>
    <row r="3786" spans="1:32" ht="18" customHeight="1">
      <c r="A3786" s="22">
        <v>46199</v>
      </c>
      <c r="B3786" s="23" t="s">
        <v>18</v>
      </c>
      <c r="C3786" s="24">
        <v>752</v>
      </c>
      <c r="D3786" s="25">
        <v>4658</v>
      </c>
      <c r="E3786" s="24">
        <v>-572</v>
      </c>
      <c r="F3786" s="24">
        <v>51</v>
      </c>
      <c r="G3786" s="24">
        <v>19</v>
      </c>
      <c r="H3786" s="23" t="s">
        <v>4904</v>
      </c>
      <c r="I3786" s="23" t="s">
        <v>3753</v>
      </c>
      <c r="J3786" s="23" t="s">
        <v>3020</v>
      </c>
      <c r="K3786" s="23" t="s">
        <v>154</v>
      </c>
      <c r="L3786" s="27">
        <v>0.95909999999999995</v>
      </c>
      <c r="M3786" s="25">
        <v>-590</v>
      </c>
      <c r="N3786" s="25">
        <v>29</v>
      </c>
      <c r="O3786" s="24">
        <v>0</v>
      </c>
      <c r="P3786" s="24">
        <v>2</v>
      </c>
      <c r="Q3786" s="24">
        <v>0</v>
      </c>
      <c r="R3786" s="66"/>
      <c r="S3786" s="66"/>
      <c r="T3786" s="66"/>
      <c r="U3786" s="66"/>
      <c r="V3786" s="66"/>
      <c r="W3786" s="24"/>
      <c r="X3786" s="24"/>
      <c r="Y3786" s="24"/>
      <c r="Z3786" s="24"/>
      <c r="AA3786" s="28"/>
      <c r="AB3786" s="28">
        <v>0.6</v>
      </c>
      <c r="AC3786" s="28"/>
      <c r="AD3786" s="28">
        <v>30</v>
      </c>
      <c r="AE3786" s="28">
        <v>30.000962139999999</v>
      </c>
      <c r="AF3786" t="s">
        <v>661</v>
      </c>
    </row>
    <row r="3787" spans="1:32" ht="15.75" customHeight="1">
      <c r="A3787" s="22">
        <v>46199</v>
      </c>
      <c r="B3787" s="23" t="s">
        <v>256</v>
      </c>
      <c r="C3787" s="24">
        <v>761</v>
      </c>
      <c r="D3787" s="25">
        <v>2761</v>
      </c>
      <c r="E3787" s="24">
        <v>-596</v>
      </c>
      <c r="F3787" s="24">
        <v>17</v>
      </c>
      <c r="G3787" s="24">
        <v>7</v>
      </c>
      <c r="H3787" s="23" t="s">
        <v>3833</v>
      </c>
      <c r="I3787" s="23" t="s">
        <v>3508</v>
      </c>
      <c r="J3787" s="23" t="s">
        <v>2399</v>
      </c>
      <c r="K3787" s="23" t="s">
        <v>154</v>
      </c>
      <c r="L3787" s="27">
        <v>0.92800000000000005</v>
      </c>
      <c r="M3787" s="25">
        <v>1917</v>
      </c>
      <c r="N3787" s="25">
        <v>-311</v>
      </c>
      <c r="O3787" s="24">
        <v>0</v>
      </c>
      <c r="P3787" s="24">
        <v>1</v>
      </c>
      <c r="Q3787" s="24">
        <v>0</v>
      </c>
      <c r="R3787" s="66"/>
      <c r="S3787" s="66"/>
      <c r="T3787" s="66"/>
      <c r="U3787" s="66"/>
      <c r="V3787" s="66"/>
      <c r="W3787" s="24"/>
      <c r="X3787" s="24"/>
      <c r="Y3787" s="24"/>
      <c r="Z3787" s="24"/>
      <c r="AA3787" s="28"/>
      <c r="AB3787" s="28">
        <v>0.5</v>
      </c>
      <c r="AC3787" s="28"/>
      <c r="AD3787" s="28">
        <v>30</v>
      </c>
      <c r="AE3787" s="28">
        <v>30.000962130000001</v>
      </c>
      <c r="AF3787" t="s">
        <v>661</v>
      </c>
    </row>
    <row r="3788" spans="1:32" ht="15.75" customHeight="1">
      <c r="A3788" s="22">
        <v>46199</v>
      </c>
      <c r="B3788" s="23" t="s">
        <v>16</v>
      </c>
      <c r="C3788" s="24">
        <v>551</v>
      </c>
      <c r="D3788" s="25">
        <v>4130</v>
      </c>
      <c r="E3788" s="24">
        <v>-624</v>
      </c>
      <c r="F3788" s="24">
        <v>15</v>
      </c>
      <c r="G3788" s="24">
        <v>5</v>
      </c>
      <c r="H3788" s="23" t="s">
        <v>4905</v>
      </c>
      <c r="I3788" s="23" t="s">
        <v>4906</v>
      </c>
      <c r="J3788" s="23" t="s">
        <v>933</v>
      </c>
      <c r="K3788" s="23" t="s">
        <v>154</v>
      </c>
      <c r="L3788" s="27">
        <v>0.9496</v>
      </c>
      <c r="M3788" s="25">
        <v>318</v>
      </c>
      <c r="N3788" s="25">
        <v>-546</v>
      </c>
      <c r="O3788" s="24">
        <v>0</v>
      </c>
      <c r="P3788" s="24">
        <v>1</v>
      </c>
      <c r="Q3788" s="24">
        <v>1</v>
      </c>
      <c r="R3788" s="66">
        <v>694.80458696554592</v>
      </c>
      <c r="S3788" s="66">
        <v>5.9441173496524424</v>
      </c>
      <c r="T3788" s="66">
        <v>275.33333333333331</v>
      </c>
      <c r="U3788" s="66">
        <v>826</v>
      </c>
      <c r="V3788" s="66">
        <v>206.5</v>
      </c>
      <c r="W3788" s="24">
        <v>0</v>
      </c>
      <c r="X3788" s="24">
        <v>0</v>
      </c>
      <c r="Y3788" s="24">
        <v>0</v>
      </c>
      <c r="Z3788" s="24">
        <v>5</v>
      </c>
      <c r="AA3788" s="28">
        <v>1.25</v>
      </c>
      <c r="AB3788" s="28">
        <v>0.6</v>
      </c>
      <c r="AC3788" s="28">
        <v>0.75</v>
      </c>
      <c r="AD3788" s="28">
        <v>17.5</v>
      </c>
      <c r="AE3788" s="28">
        <v>17.500962120000001</v>
      </c>
      <c r="AF3788" t="s">
        <v>641</v>
      </c>
    </row>
    <row r="3789" spans="1:32" ht="15.75" customHeight="1">
      <c r="A3789" s="22">
        <v>46199</v>
      </c>
      <c r="B3789" s="23" t="s">
        <v>20</v>
      </c>
      <c r="C3789" s="24">
        <v>700</v>
      </c>
      <c r="D3789" s="25">
        <v>1878</v>
      </c>
      <c r="E3789" s="24">
        <v>-634</v>
      </c>
      <c r="F3789" s="24">
        <v>18</v>
      </c>
      <c r="G3789" s="24">
        <v>8</v>
      </c>
      <c r="H3789" s="23" t="s">
        <v>248</v>
      </c>
      <c r="I3789" s="23" t="s">
        <v>970</v>
      </c>
      <c r="J3789" s="23" t="s">
        <v>2611</v>
      </c>
      <c r="K3789" s="23" t="s">
        <v>154</v>
      </c>
      <c r="L3789" s="27">
        <v>0.88749999999999996</v>
      </c>
      <c r="M3789" s="25">
        <v>209</v>
      </c>
      <c r="N3789" s="25">
        <v>319</v>
      </c>
      <c r="O3789" s="24">
        <v>0</v>
      </c>
      <c r="P3789" s="24">
        <v>0</v>
      </c>
      <c r="Q3789" s="24">
        <v>0</v>
      </c>
      <c r="R3789" s="66"/>
      <c r="S3789" s="66"/>
      <c r="T3789" s="66"/>
      <c r="U3789" s="66"/>
      <c r="V3789" s="66"/>
      <c r="W3789" s="24"/>
      <c r="X3789" s="24"/>
      <c r="Y3789" s="24"/>
      <c r="Z3789" s="24"/>
      <c r="AA3789" s="28"/>
      <c r="AB3789" s="28">
        <v>0.5</v>
      </c>
      <c r="AC3789" s="28"/>
      <c r="AD3789" s="28">
        <v>30</v>
      </c>
      <c r="AE3789" s="28">
        <v>30.00096211</v>
      </c>
      <c r="AF3789" t="s">
        <v>661</v>
      </c>
    </row>
    <row r="3790" spans="1:32" ht="15.75" customHeight="1">
      <c r="A3790" s="22">
        <v>46199</v>
      </c>
      <c r="B3790" s="23" t="s">
        <v>16</v>
      </c>
      <c r="C3790" s="24">
        <v>556</v>
      </c>
      <c r="D3790" s="25">
        <v>2366</v>
      </c>
      <c r="E3790" s="24">
        <v>-645</v>
      </c>
      <c r="F3790" s="24">
        <v>8</v>
      </c>
      <c r="G3790" s="24">
        <v>2</v>
      </c>
      <c r="H3790" s="23" t="s">
        <v>3913</v>
      </c>
      <c r="I3790" s="23" t="s">
        <v>2643</v>
      </c>
      <c r="J3790" s="23" t="s">
        <v>4589</v>
      </c>
      <c r="K3790" s="23" t="s">
        <v>154</v>
      </c>
      <c r="L3790" s="27">
        <v>0.90910000000000002</v>
      </c>
      <c r="M3790" s="25">
        <v>790</v>
      </c>
      <c r="N3790" s="25">
        <v>-234</v>
      </c>
      <c r="O3790" s="24">
        <v>0</v>
      </c>
      <c r="P3790" s="24">
        <v>6</v>
      </c>
      <c r="Q3790" s="24">
        <v>1</v>
      </c>
      <c r="R3790" s="66">
        <v>391.15966168534658</v>
      </c>
      <c r="S3790" s="66">
        <v>6.0486809652249827</v>
      </c>
      <c r="T3790" s="66">
        <v>295.75</v>
      </c>
      <c r="U3790" s="66">
        <v>1183</v>
      </c>
      <c r="V3790" s="66">
        <v>236.6</v>
      </c>
      <c r="W3790" s="24">
        <v>0</v>
      </c>
      <c r="X3790" s="24">
        <v>0</v>
      </c>
      <c r="Y3790" s="24">
        <v>0</v>
      </c>
      <c r="Z3790" s="24">
        <v>3</v>
      </c>
      <c r="AA3790" s="28">
        <v>0.75</v>
      </c>
      <c r="AB3790" s="28">
        <v>0.5</v>
      </c>
      <c r="AC3790" s="28">
        <v>0.375</v>
      </c>
      <c r="AD3790" s="28">
        <v>23.8</v>
      </c>
      <c r="AE3790" s="28">
        <v>23.8009621</v>
      </c>
      <c r="AF3790" t="s">
        <v>1132</v>
      </c>
    </row>
    <row r="3791" spans="1:32" ht="15.75" customHeight="1">
      <c r="A3791" s="22">
        <v>46199</v>
      </c>
      <c r="B3791" s="23" t="s">
        <v>24</v>
      </c>
      <c r="C3791" s="24">
        <v>633</v>
      </c>
      <c r="D3791" s="25">
        <v>5839</v>
      </c>
      <c r="E3791" s="24">
        <v>-654</v>
      </c>
      <c r="F3791" s="24">
        <v>9</v>
      </c>
      <c r="G3791" s="24">
        <v>31</v>
      </c>
      <c r="H3791" s="23" t="s">
        <v>3006</v>
      </c>
      <c r="I3791" s="23" t="s">
        <v>4907</v>
      </c>
      <c r="J3791" s="23" t="s">
        <v>737</v>
      </c>
      <c r="K3791" s="23" t="s">
        <v>154</v>
      </c>
      <c r="L3791" s="27">
        <v>0.9627</v>
      </c>
      <c r="M3791" s="25">
        <v>2765</v>
      </c>
      <c r="N3791" s="25">
        <v>-2761</v>
      </c>
      <c r="O3791" s="24">
        <v>0</v>
      </c>
      <c r="P3791" s="24">
        <v>3</v>
      </c>
      <c r="Q3791" s="24">
        <v>0</v>
      </c>
      <c r="R3791" s="66"/>
      <c r="S3791" s="66"/>
      <c r="T3791" s="66"/>
      <c r="U3791" s="66"/>
      <c r="V3791" s="66"/>
      <c r="W3791" s="24"/>
      <c r="X3791" s="24"/>
      <c r="Y3791" s="24"/>
      <c r="Z3791" s="24"/>
      <c r="AA3791" s="28"/>
      <c r="AB3791" s="28">
        <v>0.8</v>
      </c>
      <c r="AC3791" s="28"/>
      <c r="AD3791" s="28">
        <v>30</v>
      </c>
      <c r="AE3791" s="28">
        <v>30.000962090000002</v>
      </c>
      <c r="AF3791" t="s">
        <v>661</v>
      </c>
    </row>
    <row r="3792" spans="1:32" ht="15.75" customHeight="1">
      <c r="A3792" s="22">
        <v>46199</v>
      </c>
      <c r="B3792" s="23" t="s">
        <v>52</v>
      </c>
      <c r="C3792" s="24">
        <v>726</v>
      </c>
      <c r="D3792" s="25">
        <v>6895</v>
      </c>
      <c r="E3792" s="24">
        <v>-706</v>
      </c>
      <c r="F3792" s="24">
        <v>22</v>
      </c>
      <c r="G3792" s="24">
        <v>14</v>
      </c>
      <c r="H3792" s="23" t="s">
        <v>536</v>
      </c>
      <c r="I3792" s="23" t="s">
        <v>748</v>
      </c>
      <c r="J3792" s="23" t="s">
        <v>4668</v>
      </c>
      <c r="K3792" s="23" t="s">
        <v>154</v>
      </c>
      <c r="L3792" s="27">
        <v>0.96589999999999998</v>
      </c>
      <c r="M3792" s="25">
        <v>-673</v>
      </c>
      <c r="N3792" s="25">
        <v>-644</v>
      </c>
      <c r="O3792" s="24">
        <v>0</v>
      </c>
      <c r="P3792" s="24">
        <v>6</v>
      </c>
      <c r="Q3792" s="24">
        <v>0</v>
      </c>
      <c r="R3792" s="66"/>
      <c r="S3792" s="66"/>
      <c r="T3792" s="66"/>
      <c r="U3792" s="66"/>
      <c r="V3792" s="66"/>
      <c r="W3792" s="24"/>
      <c r="X3792" s="24"/>
      <c r="Y3792" s="24"/>
      <c r="Z3792" s="24"/>
      <c r="AA3792" s="28"/>
      <c r="AB3792" s="28">
        <v>0.8</v>
      </c>
      <c r="AC3792" s="28"/>
      <c r="AD3792" s="28">
        <v>40</v>
      </c>
      <c r="AE3792" s="28">
        <v>40.000962080000001</v>
      </c>
      <c r="AF3792" t="s">
        <v>664</v>
      </c>
    </row>
    <row r="3793" spans="1:32" ht="15.75" customHeight="1">
      <c r="A3793" s="22">
        <v>46199</v>
      </c>
      <c r="B3793" s="23" t="s">
        <v>510</v>
      </c>
      <c r="C3793" s="24">
        <v>720</v>
      </c>
      <c r="D3793" s="25">
        <v>2306</v>
      </c>
      <c r="E3793" s="24">
        <v>-723</v>
      </c>
      <c r="F3793" s="24">
        <v>11</v>
      </c>
      <c r="G3793" s="24">
        <v>2</v>
      </c>
      <c r="H3793" s="23" t="s">
        <v>1049</v>
      </c>
      <c r="I3793" s="23" t="s">
        <v>985</v>
      </c>
      <c r="J3793" s="23" t="s">
        <v>4232</v>
      </c>
      <c r="K3793" s="23" t="s">
        <v>154</v>
      </c>
      <c r="L3793" s="27">
        <v>0.89549999999999996</v>
      </c>
      <c r="M3793" s="25">
        <v>-1176</v>
      </c>
      <c r="N3793" s="25">
        <v>-329</v>
      </c>
      <c r="O3793" s="24">
        <v>0</v>
      </c>
      <c r="P3793" s="24">
        <v>0</v>
      </c>
      <c r="Q3793" s="24">
        <v>0</v>
      </c>
      <c r="R3793" s="66"/>
      <c r="S3793" s="66"/>
      <c r="T3793" s="66"/>
      <c r="U3793" s="66"/>
      <c r="V3793" s="66"/>
      <c r="W3793" s="24"/>
      <c r="X3793" s="24"/>
      <c r="Y3793" s="24"/>
      <c r="Z3793" s="24"/>
      <c r="AA3793" s="28"/>
      <c r="AB3793" s="28">
        <v>0.5</v>
      </c>
      <c r="AC3793" s="28"/>
      <c r="AD3793" s="28">
        <v>30</v>
      </c>
      <c r="AE3793" s="28">
        <v>30.00096207</v>
      </c>
      <c r="AF3793" t="s">
        <v>661</v>
      </c>
    </row>
    <row r="3794" spans="1:32" ht="15.75" customHeight="1">
      <c r="A3794" s="22">
        <v>46199</v>
      </c>
      <c r="B3794" s="23" t="s">
        <v>324</v>
      </c>
      <c r="C3794" s="24">
        <v>735</v>
      </c>
      <c r="D3794" s="25">
        <v>1385</v>
      </c>
      <c r="E3794" s="24">
        <v>-731</v>
      </c>
      <c r="F3794" s="24">
        <v>9</v>
      </c>
      <c r="G3794" s="24">
        <v>4</v>
      </c>
      <c r="H3794" s="23" t="s">
        <v>4876</v>
      </c>
      <c r="I3794" s="23" t="s">
        <v>752</v>
      </c>
      <c r="J3794" s="23" t="s">
        <v>4908</v>
      </c>
      <c r="K3794" s="23" t="s">
        <v>154</v>
      </c>
      <c r="L3794" s="27">
        <v>0.82410000000000005</v>
      </c>
      <c r="M3794" s="25">
        <v>-1149</v>
      </c>
      <c r="N3794" s="25">
        <v>-1078</v>
      </c>
      <c r="O3794" s="24">
        <v>0</v>
      </c>
      <c r="P3794" s="24">
        <v>5</v>
      </c>
      <c r="Q3794" s="24">
        <v>0</v>
      </c>
      <c r="R3794" s="66"/>
      <c r="S3794" s="66"/>
      <c r="T3794" s="66"/>
      <c r="U3794" s="66"/>
      <c r="V3794" s="66"/>
      <c r="W3794" s="24"/>
      <c r="X3794" s="24"/>
      <c r="Y3794" s="24"/>
      <c r="Z3794" s="24"/>
      <c r="AA3794" s="28"/>
      <c r="AB3794" s="28">
        <v>0.5</v>
      </c>
      <c r="AC3794" s="28"/>
      <c r="AD3794" s="28">
        <v>30</v>
      </c>
      <c r="AE3794" s="28">
        <v>30.000962059999999</v>
      </c>
      <c r="AF3794" t="s">
        <v>661</v>
      </c>
    </row>
    <row r="3795" spans="1:32" ht="15.75" customHeight="1">
      <c r="A3795" s="22">
        <v>46199</v>
      </c>
      <c r="B3795" s="23" t="s">
        <v>404</v>
      </c>
      <c r="C3795" s="24">
        <v>731</v>
      </c>
      <c r="D3795" s="25">
        <v>1697</v>
      </c>
      <c r="E3795" s="24">
        <v>-733</v>
      </c>
      <c r="F3795" s="24">
        <v>7</v>
      </c>
      <c r="G3795" s="24">
        <v>5</v>
      </c>
      <c r="H3795" s="23" t="s">
        <v>573</v>
      </c>
      <c r="I3795" s="23" t="s">
        <v>2904</v>
      </c>
      <c r="J3795" s="23" t="s">
        <v>3552</v>
      </c>
      <c r="K3795" s="23" t="s">
        <v>154</v>
      </c>
      <c r="L3795" s="27">
        <v>0.85599999999999998</v>
      </c>
      <c r="M3795" s="25">
        <v>-689</v>
      </c>
      <c r="N3795" s="25">
        <v>2891</v>
      </c>
      <c r="O3795" s="24">
        <v>0</v>
      </c>
      <c r="P3795" s="24">
        <v>1</v>
      </c>
      <c r="Q3795" s="24">
        <v>0</v>
      </c>
      <c r="R3795" s="66"/>
      <c r="S3795" s="66"/>
      <c r="T3795" s="66"/>
      <c r="U3795" s="66"/>
      <c r="V3795" s="66"/>
      <c r="W3795" s="24"/>
      <c r="X3795" s="24"/>
      <c r="Y3795" s="24"/>
      <c r="Z3795" s="24"/>
      <c r="AA3795" s="28"/>
      <c r="AB3795" s="28">
        <v>0.5</v>
      </c>
      <c r="AC3795" s="28"/>
      <c r="AD3795" s="28">
        <v>30</v>
      </c>
      <c r="AE3795" s="28">
        <v>30.000962049999998</v>
      </c>
      <c r="AF3795" t="s">
        <v>661</v>
      </c>
    </row>
    <row r="3796" spans="1:32" ht="15.75" customHeight="1">
      <c r="A3796" s="22">
        <v>46199</v>
      </c>
      <c r="B3796" s="23" t="s">
        <v>44</v>
      </c>
      <c r="C3796" s="24">
        <v>572</v>
      </c>
      <c r="D3796" s="25">
        <v>2773</v>
      </c>
      <c r="E3796" s="24">
        <v>-735</v>
      </c>
      <c r="F3796" s="24">
        <v>8</v>
      </c>
      <c r="G3796" s="24">
        <v>7</v>
      </c>
      <c r="H3796" s="23" t="s">
        <v>2438</v>
      </c>
      <c r="I3796" s="23" t="s">
        <v>4909</v>
      </c>
      <c r="J3796" s="23" t="s">
        <v>4093</v>
      </c>
      <c r="K3796" s="23" t="s">
        <v>154</v>
      </c>
      <c r="L3796" s="27">
        <v>0.91159999999999997</v>
      </c>
      <c r="M3796" s="25">
        <v>1281</v>
      </c>
      <c r="N3796" s="25">
        <v>-2065</v>
      </c>
      <c r="O3796" s="24">
        <v>0</v>
      </c>
      <c r="P3796" s="24">
        <v>2</v>
      </c>
      <c r="Q3796" s="24">
        <v>1</v>
      </c>
      <c r="R3796" s="66">
        <v>460.54379410543788</v>
      </c>
      <c r="S3796" s="66">
        <v>6.0211429086484296</v>
      </c>
      <c r="T3796" s="66">
        <v>346.625</v>
      </c>
      <c r="U3796" s="66">
        <v>396.14285714285722</v>
      </c>
      <c r="V3796" s="66">
        <v>184.8666666666667</v>
      </c>
      <c r="W3796" s="24">
        <v>0</v>
      </c>
      <c r="X3796" s="24">
        <v>2</v>
      </c>
      <c r="Y3796" s="24">
        <v>0</v>
      </c>
      <c r="Z3796" s="24">
        <v>0</v>
      </c>
      <c r="AA3796" s="28">
        <v>0.5</v>
      </c>
      <c r="AB3796" s="28">
        <v>0.5</v>
      </c>
      <c r="AC3796" s="28">
        <v>0.25</v>
      </c>
      <c r="AD3796" s="28">
        <v>12.5</v>
      </c>
      <c r="AE3796" s="28">
        <v>12.500962039999999</v>
      </c>
      <c r="AF3796" t="s">
        <v>795</v>
      </c>
    </row>
    <row r="3797" spans="1:32" ht="15.75" customHeight="1">
      <c r="A3797" s="22">
        <v>46199</v>
      </c>
      <c r="B3797" s="23" t="s">
        <v>20</v>
      </c>
      <c r="C3797" s="24">
        <v>702</v>
      </c>
      <c r="D3797" s="25">
        <v>2249</v>
      </c>
      <c r="E3797" s="24">
        <v>-746</v>
      </c>
      <c r="F3797" s="24">
        <v>22</v>
      </c>
      <c r="G3797" s="24">
        <v>8</v>
      </c>
      <c r="H3797" s="23" t="s">
        <v>4211</v>
      </c>
      <c r="I3797" s="23" t="s">
        <v>176</v>
      </c>
      <c r="J3797" s="23" t="s">
        <v>3995</v>
      </c>
      <c r="K3797" s="23" t="s">
        <v>154</v>
      </c>
      <c r="L3797" s="27">
        <v>0.88939999999999997</v>
      </c>
      <c r="M3797" s="25">
        <v>-1684</v>
      </c>
      <c r="N3797" s="25">
        <v>230</v>
      </c>
      <c r="O3797" s="24">
        <v>0</v>
      </c>
      <c r="P3797" s="24">
        <v>2</v>
      </c>
      <c r="Q3797" s="24">
        <v>0</v>
      </c>
      <c r="R3797" s="66"/>
      <c r="S3797" s="66"/>
      <c r="T3797" s="66"/>
      <c r="U3797" s="66"/>
      <c r="V3797" s="66"/>
      <c r="W3797" s="24"/>
      <c r="X3797" s="24"/>
      <c r="Y3797" s="24"/>
      <c r="Z3797" s="24"/>
      <c r="AA3797" s="28"/>
      <c r="AB3797" s="28">
        <v>0.5</v>
      </c>
      <c r="AC3797" s="28"/>
      <c r="AD3797" s="28">
        <v>30</v>
      </c>
      <c r="AE3797" s="28">
        <v>30.00096203</v>
      </c>
      <c r="AF3797" t="s">
        <v>661</v>
      </c>
    </row>
    <row r="3798" spans="1:32" ht="15.75" customHeight="1">
      <c r="A3798" s="22">
        <v>46199</v>
      </c>
      <c r="B3798" s="23" t="s">
        <v>16</v>
      </c>
      <c r="C3798" s="24">
        <v>560</v>
      </c>
      <c r="D3798" s="25">
        <v>4451</v>
      </c>
      <c r="E3798" s="24">
        <f>740</f>
        <v>740</v>
      </c>
      <c r="F3798" s="24">
        <v>20</v>
      </c>
      <c r="G3798" s="24">
        <v>10</v>
      </c>
      <c r="H3798" s="23" t="s">
        <v>3620</v>
      </c>
      <c r="I3798" s="23" t="s">
        <v>2415</v>
      </c>
      <c r="J3798" s="23" t="s">
        <v>4011</v>
      </c>
      <c r="K3798" s="23" t="s">
        <v>154</v>
      </c>
      <c r="L3798" s="27">
        <v>1.0553999999999999</v>
      </c>
      <c r="M3798" s="25">
        <v>-606</v>
      </c>
      <c r="N3798" s="25">
        <v>-1471</v>
      </c>
      <c r="O3798" s="24">
        <v>0</v>
      </c>
      <c r="P3798" s="24">
        <v>0</v>
      </c>
      <c r="Q3798" s="24">
        <v>1</v>
      </c>
      <c r="R3798" s="66">
        <v>749.25804275633038</v>
      </c>
      <c r="S3798" s="66">
        <v>5.9405435057138654</v>
      </c>
      <c r="T3798" s="66">
        <v>222.55</v>
      </c>
      <c r="U3798" s="66">
        <v>445.1</v>
      </c>
      <c r="V3798" s="66">
        <v>148.3666666666667</v>
      </c>
      <c r="W3798" s="24">
        <v>7</v>
      </c>
      <c r="X3798" s="24">
        <v>1</v>
      </c>
      <c r="Y3798" s="24">
        <v>3</v>
      </c>
      <c r="Z3798" s="24">
        <v>5</v>
      </c>
      <c r="AA3798" s="28">
        <v>4</v>
      </c>
      <c r="AB3798" s="28">
        <v>0.6</v>
      </c>
      <c r="AC3798" s="28">
        <v>2.4</v>
      </c>
      <c r="AD3798" s="28">
        <v>24</v>
      </c>
      <c r="AE3798" s="28">
        <v>24.000962019999999</v>
      </c>
      <c r="AF3798" t="s">
        <v>1090</v>
      </c>
    </row>
    <row r="3799" spans="1:32" ht="15.75" customHeight="1">
      <c r="A3799" s="22">
        <v>46199</v>
      </c>
      <c r="B3799" s="23" t="s">
        <v>20</v>
      </c>
      <c r="C3799" s="24">
        <v>701</v>
      </c>
      <c r="D3799" s="25">
        <v>605</v>
      </c>
      <c r="E3799" s="24">
        <v>-780</v>
      </c>
      <c r="F3799" s="24">
        <v>2</v>
      </c>
      <c r="G3799" s="24">
        <v>1</v>
      </c>
      <c r="H3799" s="23" t="s">
        <v>2422</v>
      </c>
      <c r="I3799" s="23" t="s">
        <v>3188</v>
      </c>
      <c r="J3799" s="23" t="s">
        <v>4241</v>
      </c>
      <c r="K3799" s="23" t="s">
        <v>154</v>
      </c>
      <c r="L3799" s="27">
        <v>0.57020000000000004</v>
      </c>
      <c r="M3799" s="25">
        <v>-756</v>
      </c>
      <c r="N3799" s="25">
        <v>204</v>
      </c>
      <c r="O3799" s="24">
        <v>0</v>
      </c>
      <c r="P3799" s="24">
        <v>1</v>
      </c>
      <c r="Q3799" s="24">
        <v>0</v>
      </c>
      <c r="R3799" s="66"/>
      <c r="S3799" s="66"/>
      <c r="T3799" s="66"/>
      <c r="U3799" s="66"/>
      <c r="V3799" s="66"/>
      <c r="W3799" s="24"/>
      <c r="X3799" s="24"/>
      <c r="Y3799" s="24"/>
      <c r="Z3799" s="24"/>
      <c r="AA3799" s="28"/>
      <c r="AB3799" s="28">
        <v>0.5</v>
      </c>
      <c r="AC3799" s="28"/>
      <c r="AD3799" s="28">
        <v>10</v>
      </c>
      <c r="AE3799" s="28">
        <v>10.00096201</v>
      </c>
      <c r="AF3799" t="s">
        <v>584</v>
      </c>
    </row>
    <row r="3800" spans="1:32" ht="15.75" customHeight="1">
      <c r="A3800" s="22">
        <v>46199</v>
      </c>
      <c r="B3800" s="23" t="s">
        <v>44</v>
      </c>
      <c r="C3800" s="24">
        <v>571</v>
      </c>
      <c r="D3800" s="25">
        <v>7312</v>
      </c>
      <c r="E3800" s="24">
        <v>-812</v>
      </c>
      <c r="F3800" s="24">
        <v>23</v>
      </c>
      <c r="G3800" s="24">
        <v>21</v>
      </c>
      <c r="H3800" s="23" t="s">
        <v>2749</v>
      </c>
      <c r="I3800" s="23" t="s">
        <v>3859</v>
      </c>
      <c r="J3800" s="23" t="s">
        <v>2622</v>
      </c>
      <c r="K3800" s="23" t="s">
        <v>154</v>
      </c>
      <c r="L3800" s="27">
        <v>0.96299999999999997</v>
      </c>
      <c r="M3800" s="25">
        <v>-1106</v>
      </c>
      <c r="N3800" s="25">
        <v>-457</v>
      </c>
      <c r="O3800" s="24">
        <v>0</v>
      </c>
      <c r="P3800" s="24">
        <v>1</v>
      </c>
      <c r="Q3800" s="24">
        <v>1</v>
      </c>
      <c r="R3800" s="66">
        <v>1267.489622249896</v>
      </c>
      <c r="S3800" s="66">
        <v>5.7688835250742434</v>
      </c>
      <c r="T3800" s="66">
        <v>317.91304347826087</v>
      </c>
      <c r="U3800" s="66">
        <v>348.1904761904762</v>
      </c>
      <c r="V3800" s="66">
        <v>166.18181818181819</v>
      </c>
      <c r="W3800" s="24">
        <v>0</v>
      </c>
      <c r="X3800" s="24">
        <v>3</v>
      </c>
      <c r="Y3800" s="24">
        <v>1</v>
      </c>
      <c r="Z3800" s="24">
        <v>5</v>
      </c>
      <c r="AA3800" s="28">
        <v>2.25</v>
      </c>
      <c r="AB3800" s="28">
        <v>1</v>
      </c>
      <c r="AC3800" s="28">
        <v>2.25</v>
      </c>
      <c r="AD3800" s="28">
        <v>32.5</v>
      </c>
      <c r="AE3800" s="28">
        <v>32.500962000000001</v>
      </c>
      <c r="AF3800" t="s">
        <v>3961</v>
      </c>
    </row>
    <row r="3801" spans="1:32" ht="15.75" customHeight="1">
      <c r="A3801" s="22">
        <v>46199</v>
      </c>
      <c r="B3801" s="23" t="s">
        <v>330</v>
      </c>
      <c r="C3801" s="24">
        <v>656</v>
      </c>
      <c r="D3801" s="25">
        <v>503</v>
      </c>
      <c r="E3801" s="24">
        <v>-853</v>
      </c>
      <c r="F3801" s="24">
        <v>0</v>
      </c>
      <c r="G3801" s="24">
        <v>1</v>
      </c>
      <c r="H3801" s="23" t="s">
        <v>2275</v>
      </c>
      <c r="I3801" s="23" t="s">
        <v>214</v>
      </c>
      <c r="J3801" s="23" t="s">
        <v>2275</v>
      </c>
      <c r="K3801" s="23" t="s">
        <v>154</v>
      </c>
      <c r="L3801" s="27">
        <v>0.43469999999999998</v>
      </c>
      <c r="M3801" s="25">
        <v>1140</v>
      </c>
      <c r="N3801" s="25">
        <v>-457</v>
      </c>
      <c r="O3801" s="24">
        <v>0</v>
      </c>
      <c r="P3801" s="24">
        <v>6</v>
      </c>
      <c r="Q3801" s="24">
        <v>0</v>
      </c>
      <c r="R3801" s="66"/>
      <c r="S3801" s="66"/>
      <c r="T3801" s="66"/>
      <c r="U3801" s="66"/>
      <c r="V3801" s="66"/>
      <c r="W3801" s="24"/>
      <c r="X3801" s="24"/>
      <c r="Y3801" s="24"/>
      <c r="Z3801" s="24"/>
      <c r="AA3801" s="28"/>
      <c r="AB3801" s="28">
        <v>0.5</v>
      </c>
      <c r="AC3801" s="28"/>
      <c r="AD3801" s="28">
        <v>20</v>
      </c>
      <c r="AE3801" s="28">
        <v>20.00096199</v>
      </c>
      <c r="AF3801" t="s">
        <v>590</v>
      </c>
    </row>
    <row r="3802" spans="1:32" ht="15.75" customHeight="1">
      <c r="A3802" s="22">
        <v>46199</v>
      </c>
      <c r="B3802" s="23" t="s">
        <v>372</v>
      </c>
      <c r="C3802" s="24">
        <v>712</v>
      </c>
      <c r="D3802" s="25">
        <v>1171</v>
      </c>
      <c r="E3802" s="24">
        <v>-855</v>
      </c>
      <c r="F3802" s="24">
        <v>8</v>
      </c>
      <c r="G3802" s="24">
        <v>2</v>
      </c>
      <c r="H3802" s="23" t="s">
        <v>2159</v>
      </c>
      <c r="I3802" s="23" t="s">
        <v>4527</v>
      </c>
      <c r="J3802" s="23" t="s">
        <v>4910</v>
      </c>
      <c r="K3802" s="23" t="s">
        <v>154</v>
      </c>
      <c r="L3802" s="27">
        <v>0.75660000000000005</v>
      </c>
      <c r="M3802" s="25">
        <v>1412</v>
      </c>
      <c r="N3802" s="25">
        <v>-72</v>
      </c>
      <c r="O3802" s="24">
        <v>0</v>
      </c>
      <c r="P3802" s="24">
        <v>2</v>
      </c>
      <c r="Q3802" s="24">
        <v>0</v>
      </c>
      <c r="R3802" s="66"/>
      <c r="S3802" s="66"/>
      <c r="T3802" s="66"/>
      <c r="U3802" s="66"/>
      <c r="V3802" s="66"/>
      <c r="W3802" s="24"/>
      <c r="X3802" s="24"/>
      <c r="Y3802" s="24"/>
      <c r="Z3802" s="24"/>
      <c r="AA3802" s="28"/>
      <c r="AB3802" s="28">
        <v>0.5</v>
      </c>
      <c r="AC3802" s="28"/>
      <c r="AD3802" s="28">
        <v>30</v>
      </c>
      <c r="AE3802" s="28">
        <v>30.00096198</v>
      </c>
      <c r="AF3802" t="s">
        <v>661</v>
      </c>
    </row>
    <row r="3803" spans="1:32" ht="15.75" customHeight="1">
      <c r="A3803" s="22">
        <v>46199</v>
      </c>
      <c r="B3803" s="23" t="s">
        <v>9</v>
      </c>
      <c r="C3803" s="24">
        <v>520</v>
      </c>
      <c r="D3803" s="25">
        <v>2515</v>
      </c>
      <c r="E3803" s="24">
        <v>-867</v>
      </c>
      <c r="F3803" s="24">
        <v>8</v>
      </c>
      <c r="G3803" s="24">
        <v>3</v>
      </c>
      <c r="H3803" s="23" t="s">
        <v>4911</v>
      </c>
      <c r="I3803" s="23" t="s">
        <v>4912</v>
      </c>
      <c r="J3803" s="23" t="s">
        <v>4913</v>
      </c>
      <c r="K3803" s="23" t="s">
        <v>154</v>
      </c>
      <c r="L3803" s="27">
        <v>0.8851</v>
      </c>
      <c r="M3803" s="25">
        <v>-1842</v>
      </c>
      <c r="N3803" s="25">
        <v>-767</v>
      </c>
      <c r="O3803" s="24">
        <v>0</v>
      </c>
      <c r="P3803" s="24">
        <v>0</v>
      </c>
      <c r="Q3803" s="24">
        <v>1</v>
      </c>
      <c r="R3803" s="66">
        <v>410.50176421751758</v>
      </c>
      <c r="S3803" s="66">
        <v>6.1266484561741033</v>
      </c>
      <c r="T3803" s="66">
        <v>314.375</v>
      </c>
      <c r="U3803" s="66">
        <v>838.33333333333337</v>
      </c>
      <c r="V3803" s="66">
        <v>228.6363636363636</v>
      </c>
      <c r="W3803" s="24">
        <v>0</v>
      </c>
      <c r="X3803" s="24">
        <v>0</v>
      </c>
      <c r="Y3803" s="24">
        <v>0</v>
      </c>
      <c r="Z3803" s="24">
        <v>0</v>
      </c>
      <c r="AA3803" s="28">
        <v>0</v>
      </c>
      <c r="AB3803" s="28">
        <v>0.5</v>
      </c>
      <c r="AC3803" s="28">
        <v>0</v>
      </c>
      <c r="AD3803" s="28">
        <v>10</v>
      </c>
      <c r="AE3803" s="28">
        <v>10.000961970000001</v>
      </c>
      <c r="AF3803" t="s">
        <v>584</v>
      </c>
    </row>
    <row r="3804" spans="1:32" ht="15.75" customHeight="1">
      <c r="A3804" s="22">
        <v>46199</v>
      </c>
      <c r="B3804" s="23" t="s">
        <v>307</v>
      </c>
      <c r="C3804" s="24">
        <v>636</v>
      </c>
      <c r="D3804" s="25">
        <v>1367</v>
      </c>
      <c r="E3804" s="24">
        <v>-933</v>
      </c>
      <c r="F3804" s="24">
        <v>11</v>
      </c>
      <c r="G3804" s="24">
        <v>4</v>
      </c>
      <c r="H3804" s="23" t="s">
        <v>3502</v>
      </c>
      <c r="I3804" s="23" t="s">
        <v>2619</v>
      </c>
      <c r="J3804" s="23" t="s">
        <v>4542</v>
      </c>
      <c r="K3804" s="23" t="s">
        <v>154</v>
      </c>
      <c r="L3804" s="27">
        <v>0.77249999999999996</v>
      </c>
      <c r="M3804" s="25">
        <v>-20</v>
      </c>
      <c r="N3804" s="25">
        <v>-2225</v>
      </c>
      <c r="O3804" s="24">
        <v>0</v>
      </c>
      <c r="P3804" s="24">
        <v>6</v>
      </c>
      <c r="Q3804" s="24">
        <v>0</v>
      </c>
      <c r="R3804" s="66"/>
      <c r="S3804" s="66"/>
      <c r="T3804" s="66"/>
      <c r="U3804" s="66"/>
      <c r="V3804" s="66"/>
      <c r="W3804" s="24"/>
      <c r="X3804" s="24"/>
      <c r="Y3804" s="24"/>
      <c r="Z3804" s="24"/>
      <c r="AA3804" s="28"/>
      <c r="AB3804" s="28">
        <v>0.5</v>
      </c>
      <c r="AC3804" s="28"/>
      <c r="AD3804" s="28">
        <v>40</v>
      </c>
      <c r="AE3804" s="28">
        <v>40.000961959999998</v>
      </c>
      <c r="AF3804" t="s">
        <v>664</v>
      </c>
    </row>
    <row r="3805" spans="1:32" ht="15.75" customHeight="1">
      <c r="A3805" s="22">
        <v>46199</v>
      </c>
      <c r="B3805" s="23" t="s">
        <v>470</v>
      </c>
      <c r="C3805" s="24">
        <v>660</v>
      </c>
      <c r="D3805" s="25">
        <v>2031</v>
      </c>
      <c r="E3805" s="24">
        <v>-937</v>
      </c>
      <c r="F3805" s="24">
        <v>18</v>
      </c>
      <c r="G3805" s="24">
        <v>27</v>
      </c>
      <c r="H3805" s="23" t="s">
        <v>2450</v>
      </c>
      <c r="I3805" s="23" t="s">
        <v>173</v>
      </c>
      <c r="J3805" s="23" t="s">
        <v>239</v>
      </c>
      <c r="K3805" s="23" t="s">
        <v>154</v>
      </c>
      <c r="L3805" s="27">
        <v>0.84619999999999995</v>
      </c>
      <c r="M3805" s="25">
        <v>-368</v>
      </c>
      <c r="N3805" s="25">
        <v>2385</v>
      </c>
      <c r="O3805" s="24">
        <v>0</v>
      </c>
      <c r="P3805" s="24">
        <v>0</v>
      </c>
      <c r="Q3805" s="24">
        <v>0</v>
      </c>
      <c r="R3805" s="66"/>
      <c r="S3805" s="66"/>
      <c r="T3805" s="66"/>
      <c r="U3805" s="66"/>
      <c r="V3805" s="66"/>
      <c r="W3805" s="24"/>
      <c r="X3805" s="24"/>
      <c r="Y3805" s="24"/>
      <c r="Z3805" s="24"/>
      <c r="AA3805" s="28"/>
      <c r="AB3805" s="28">
        <v>0.5</v>
      </c>
      <c r="AC3805" s="28"/>
      <c r="AD3805" s="28">
        <v>30</v>
      </c>
      <c r="AE3805" s="28">
        <v>30.000961950000001</v>
      </c>
      <c r="AF3805" t="s">
        <v>661</v>
      </c>
    </row>
    <row r="3806" spans="1:32" ht="15.75" customHeight="1">
      <c r="A3806" s="22">
        <v>46199</v>
      </c>
      <c r="B3806" s="23" t="s">
        <v>9</v>
      </c>
      <c r="C3806" s="24">
        <v>512</v>
      </c>
      <c r="D3806" s="25">
        <v>7867</v>
      </c>
      <c r="E3806" s="24">
        <v>-951</v>
      </c>
      <c r="F3806" s="24">
        <v>28</v>
      </c>
      <c r="G3806" s="24">
        <v>20</v>
      </c>
      <c r="H3806" s="23" t="s">
        <v>819</v>
      </c>
      <c r="I3806" s="23" t="s">
        <v>1317</v>
      </c>
      <c r="J3806" s="23" t="s">
        <v>2583</v>
      </c>
      <c r="K3806" s="23" t="s">
        <v>154</v>
      </c>
      <c r="L3806" s="27">
        <v>0.9597</v>
      </c>
      <c r="M3806" s="25">
        <v>1723</v>
      </c>
      <c r="N3806" s="25">
        <v>-350</v>
      </c>
      <c r="O3806" s="24">
        <v>0</v>
      </c>
      <c r="P3806" s="24">
        <v>2</v>
      </c>
      <c r="Q3806" s="24">
        <v>1</v>
      </c>
      <c r="R3806" s="66">
        <v>1287.5248028227479</v>
      </c>
      <c r="S3806" s="66">
        <v>6.1101735537463204</v>
      </c>
      <c r="T3806" s="66">
        <v>280.96428571428572</v>
      </c>
      <c r="U3806" s="66">
        <v>393.35</v>
      </c>
      <c r="V3806" s="66">
        <v>163.89583333333329</v>
      </c>
      <c r="W3806" s="24">
        <v>0</v>
      </c>
      <c r="X3806" s="24">
        <v>2</v>
      </c>
      <c r="Y3806" s="24">
        <v>1</v>
      </c>
      <c r="Z3806" s="24">
        <v>0</v>
      </c>
      <c r="AA3806" s="28">
        <v>0.75</v>
      </c>
      <c r="AB3806" s="28">
        <v>1</v>
      </c>
      <c r="AC3806" s="28">
        <v>0.75</v>
      </c>
      <c r="AD3806" s="28">
        <v>17.5</v>
      </c>
      <c r="AE3806" s="28">
        <v>17.50096194</v>
      </c>
      <c r="AF3806" t="s">
        <v>641</v>
      </c>
    </row>
    <row r="3807" spans="1:32" ht="15.75" customHeight="1">
      <c r="A3807" s="22">
        <v>46199</v>
      </c>
      <c r="B3807" s="23" t="s">
        <v>9</v>
      </c>
      <c r="C3807" s="24">
        <v>510</v>
      </c>
      <c r="D3807" s="25">
        <v>4911</v>
      </c>
      <c r="E3807" s="24">
        <v>-961</v>
      </c>
      <c r="F3807" s="24">
        <v>15</v>
      </c>
      <c r="G3807" s="24">
        <v>11</v>
      </c>
      <c r="H3807" s="23" t="s">
        <v>2684</v>
      </c>
      <c r="I3807" s="23" t="s">
        <v>3112</v>
      </c>
      <c r="J3807" s="23" t="s">
        <v>4914</v>
      </c>
      <c r="K3807" s="23" t="s">
        <v>370</v>
      </c>
      <c r="L3807" s="27">
        <v>0.93479999999999996</v>
      </c>
      <c r="M3807" s="25">
        <v>238</v>
      </c>
      <c r="N3807" s="25">
        <v>-960</v>
      </c>
      <c r="O3807" s="24">
        <v>0</v>
      </c>
      <c r="P3807" s="24">
        <v>0</v>
      </c>
      <c r="Q3807" s="24">
        <v>1</v>
      </c>
      <c r="R3807" s="66">
        <v>850.01805728518048</v>
      </c>
      <c r="S3807" s="66">
        <v>5.7775243218772738</v>
      </c>
      <c r="T3807" s="66">
        <v>327.39999999999998</v>
      </c>
      <c r="U3807" s="66">
        <v>446.45454545454538</v>
      </c>
      <c r="V3807" s="66">
        <v>188.88461538461539</v>
      </c>
      <c r="W3807" s="24">
        <v>0</v>
      </c>
      <c r="X3807" s="24">
        <v>0</v>
      </c>
      <c r="Y3807" s="24">
        <v>0</v>
      </c>
      <c r="Z3807" s="24">
        <v>5</v>
      </c>
      <c r="AA3807" s="28">
        <v>1.25</v>
      </c>
      <c r="AB3807" s="28">
        <v>0.6</v>
      </c>
      <c r="AC3807" s="28">
        <v>0.75</v>
      </c>
      <c r="AD3807" s="28">
        <v>17.5</v>
      </c>
      <c r="AE3807" s="28">
        <v>17.500961929999999</v>
      </c>
      <c r="AF3807" t="s">
        <v>641</v>
      </c>
    </row>
    <row r="3808" spans="1:32" ht="15.75" customHeight="1">
      <c r="A3808" s="22">
        <v>46199</v>
      </c>
      <c r="B3808" s="23" t="s">
        <v>38</v>
      </c>
      <c r="C3808" s="24">
        <v>705</v>
      </c>
      <c r="D3808" s="25">
        <v>1852</v>
      </c>
      <c r="E3808" s="24">
        <v>-988</v>
      </c>
      <c r="F3808" s="24">
        <v>9</v>
      </c>
      <c r="G3808" s="24">
        <v>7</v>
      </c>
      <c r="H3808" s="23" t="s">
        <v>4468</v>
      </c>
      <c r="I3808" s="23" t="s">
        <v>2413</v>
      </c>
      <c r="J3808" s="23" t="s">
        <v>761</v>
      </c>
      <c r="K3808" s="23" t="s">
        <v>154</v>
      </c>
      <c r="L3808" s="27">
        <v>0.82220000000000004</v>
      </c>
      <c r="M3808" s="25">
        <v>-607</v>
      </c>
      <c r="N3808" s="25">
        <v>-1327</v>
      </c>
      <c r="O3808" s="24">
        <v>0</v>
      </c>
      <c r="P3808" s="24">
        <v>5</v>
      </c>
      <c r="Q3808" s="24">
        <v>0</v>
      </c>
      <c r="R3808" s="66"/>
      <c r="S3808" s="66"/>
      <c r="T3808" s="66"/>
      <c r="U3808" s="66"/>
      <c r="V3808" s="66"/>
      <c r="W3808" s="24"/>
      <c r="X3808" s="24"/>
      <c r="Y3808" s="24"/>
      <c r="Z3808" s="24"/>
      <c r="AA3808" s="28"/>
      <c r="AB3808" s="28">
        <v>0.5</v>
      </c>
      <c r="AC3808" s="28"/>
      <c r="AD3808" s="28">
        <v>30</v>
      </c>
      <c r="AE3808" s="28">
        <v>30.000961920000002</v>
      </c>
      <c r="AF3808" t="s">
        <v>661</v>
      </c>
    </row>
    <row r="3809" spans="1:32" ht="15.75" customHeight="1">
      <c r="A3809" s="22">
        <v>46199</v>
      </c>
      <c r="B3809" s="23" t="s">
        <v>323</v>
      </c>
      <c r="C3809" s="24">
        <v>732</v>
      </c>
      <c r="D3809" s="25">
        <v>1425</v>
      </c>
      <c r="E3809" s="24">
        <v>-1093</v>
      </c>
      <c r="F3809" s="24">
        <v>8</v>
      </c>
      <c r="G3809" s="24">
        <v>4</v>
      </c>
      <c r="H3809" s="23" t="s">
        <v>1173</v>
      </c>
      <c r="I3809" s="23" t="s">
        <v>1045</v>
      </c>
      <c r="J3809" s="23" t="s">
        <v>4915</v>
      </c>
      <c r="K3809" s="23" t="s">
        <v>154</v>
      </c>
      <c r="L3809" s="27">
        <v>0.74429999999999996</v>
      </c>
      <c r="M3809" s="25">
        <v>2935</v>
      </c>
      <c r="N3809" s="25">
        <v>0</v>
      </c>
      <c r="O3809" s="24">
        <v>0</v>
      </c>
      <c r="P3809" s="24">
        <v>2</v>
      </c>
      <c r="Q3809" s="24">
        <v>0</v>
      </c>
      <c r="R3809" s="66"/>
      <c r="S3809" s="66"/>
      <c r="T3809" s="66"/>
      <c r="U3809" s="66"/>
      <c r="V3809" s="66"/>
      <c r="W3809" s="24"/>
      <c r="X3809" s="24"/>
      <c r="Y3809" s="24"/>
      <c r="Z3809" s="24"/>
      <c r="AA3809" s="28"/>
      <c r="AB3809" s="28">
        <v>0.5</v>
      </c>
      <c r="AC3809" s="28"/>
      <c r="AD3809" s="28">
        <v>30</v>
      </c>
      <c r="AE3809" s="28">
        <v>30.000961910000001</v>
      </c>
      <c r="AF3809" t="s">
        <v>661</v>
      </c>
    </row>
    <row r="3810" spans="1:32" ht="15.75" customHeight="1">
      <c r="A3810" s="22">
        <v>46199</v>
      </c>
      <c r="B3810" s="23" t="s">
        <v>18</v>
      </c>
      <c r="C3810" s="24">
        <v>753</v>
      </c>
      <c r="D3810" s="25">
        <v>4645</v>
      </c>
      <c r="E3810" s="24">
        <v>-1137</v>
      </c>
      <c r="F3810" s="24">
        <v>45</v>
      </c>
      <c r="G3810" s="24">
        <v>18</v>
      </c>
      <c r="H3810" s="23" t="s">
        <v>1771</v>
      </c>
      <c r="I3810" s="23" t="s">
        <v>4416</v>
      </c>
      <c r="J3810" s="23" t="s">
        <v>1219</v>
      </c>
      <c r="K3810" s="23" t="s">
        <v>154</v>
      </c>
      <c r="L3810" s="27">
        <v>0.91839999999999999</v>
      </c>
      <c r="M3810" s="25">
        <v>-1617</v>
      </c>
      <c r="N3810" s="25">
        <v>4649</v>
      </c>
      <c r="O3810" s="24">
        <v>0</v>
      </c>
      <c r="P3810" s="24">
        <v>3</v>
      </c>
      <c r="Q3810" s="24">
        <v>0</v>
      </c>
      <c r="R3810" s="66"/>
      <c r="S3810" s="66"/>
      <c r="T3810" s="66"/>
      <c r="U3810" s="66"/>
      <c r="V3810" s="66"/>
      <c r="W3810" s="24"/>
      <c r="X3810" s="24"/>
      <c r="Y3810" s="24"/>
      <c r="Z3810" s="24"/>
      <c r="AA3810" s="28"/>
      <c r="AB3810" s="28">
        <v>0.6</v>
      </c>
      <c r="AC3810" s="28"/>
      <c r="AD3810" s="28">
        <v>30</v>
      </c>
      <c r="AE3810" s="28">
        <v>30.0009619</v>
      </c>
      <c r="AF3810" t="s">
        <v>661</v>
      </c>
    </row>
    <row r="3811" spans="1:32" ht="15.75" customHeight="1">
      <c r="A3811" s="22">
        <v>46199</v>
      </c>
      <c r="B3811" s="23" t="s">
        <v>330</v>
      </c>
      <c r="C3811" s="24">
        <v>657</v>
      </c>
      <c r="D3811" s="25">
        <v>743</v>
      </c>
      <c r="E3811" s="24">
        <v>-1140</v>
      </c>
      <c r="F3811" s="24">
        <v>1</v>
      </c>
      <c r="G3811" s="24">
        <v>1</v>
      </c>
      <c r="H3811" s="23" t="s">
        <v>4916</v>
      </c>
      <c r="I3811" s="23" t="s">
        <v>4917</v>
      </c>
      <c r="J3811" s="23" t="s">
        <v>4917</v>
      </c>
      <c r="K3811" s="23" t="s">
        <v>154</v>
      </c>
      <c r="L3811" s="27">
        <v>0.48859999999999998</v>
      </c>
      <c r="M3811" s="25">
        <v>-578</v>
      </c>
      <c r="N3811" s="25">
        <v>-685</v>
      </c>
      <c r="O3811" s="24">
        <v>0</v>
      </c>
      <c r="P3811" s="24">
        <v>7</v>
      </c>
      <c r="Q3811" s="24">
        <v>0</v>
      </c>
      <c r="R3811" s="66"/>
      <c r="S3811" s="66"/>
      <c r="T3811" s="66"/>
      <c r="U3811" s="66"/>
      <c r="V3811" s="66"/>
      <c r="W3811" s="24"/>
      <c r="X3811" s="24"/>
      <c r="Y3811" s="24"/>
      <c r="Z3811" s="24"/>
      <c r="AA3811" s="28"/>
      <c r="AB3811" s="28">
        <v>0.5</v>
      </c>
      <c r="AC3811" s="28"/>
      <c r="AD3811" s="28">
        <v>10</v>
      </c>
      <c r="AE3811" s="28">
        <v>10.000961889999999</v>
      </c>
      <c r="AF3811" t="s">
        <v>584</v>
      </c>
    </row>
    <row r="3812" spans="1:32" ht="15.75" customHeight="1">
      <c r="A3812" s="22">
        <v>46199</v>
      </c>
      <c r="B3812" s="23" t="s">
        <v>9</v>
      </c>
      <c r="C3812" s="24">
        <v>523</v>
      </c>
      <c r="D3812" s="25">
        <v>5516</v>
      </c>
      <c r="E3812" s="24">
        <v>-1189</v>
      </c>
      <c r="F3812" s="24">
        <v>17</v>
      </c>
      <c r="G3812" s="24">
        <v>8</v>
      </c>
      <c r="H3812" s="23" t="s">
        <v>2496</v>
      </c>
      <c r="I3812" s="23" t="s">
        <v>2853</v>
      </c>
      <c r="J3812" s="23" t="s">
        <v>4918</v>
      </c>
      <c r="K3812" s="23" t="s">
        <v>203</v>
      </c>
      <c r="L3812" s="27">
        <v>0.92810000000000004</v>
      </c>
      <c r="M3812" s="25">
        <v>-463</v>
      </c>
      <c r="N3812" s="25">
        <v>504</v>
      </c>
      <c r="O3812" s="24">
        <v>0</v>
      </c>
      <c r="P3812" s="24">
        <v>3</v>
      </c>
      <c r="Q3812" s="24">
        <v>1</v>
      </c>
      <c r="R3812" s="66">
        <v>988.73095682855956</v>
      </c>
      <c r="S3812" s="66">
        <v>5.5788685100879709</v>
      </c>
      <c r="T3812" s="66">
        <v>324.47058823529409</v>
      </c>
      <c r="U3812" s="66">
        <v>689.5</v>
      </c>
      <c r="V3812" s="66">
        <v>220.64</v>
      </c>
      <c r="W3812" s="24">
        <v>0</v>
      </c>
      <c r="X3812" s="24">
        <v>0</v>
      </c>
      <c r="Y3812" s="24">
        <v>0</v>
      </c>
      <c r="Z3812" s="24">
        <v>7</v>
      </c>
      <c r="AA3812" s="28">
        <v>1.75</v>
      </c>
      <c r="AB3812" s="28">
        <v>0.8</v>
      </c>
      <c r="AC3812" s="28">
        <v>1.4</v>
      </c>
      <c r="AD3812" s="28">
        <v>24</v>
      </c>
      <c r="AE3812" s="28">
        <v>24.000961879999998</v>
      </c>
      <c r="AF3812" t="s">
        <v>909</v>
      </c>
    </row>
    <row r="3813" spans="1:32" ht="15.75" customHeight="1">
      <c r="A3813" s="22">
        <v>46199</v>
      </c>
      <c r="B3813" s="23" t="s">
        <v>16</v>
      </c>
      <c r="C3813" s="24">
        <v>552</v>
      </c>
      <c r="D3813" s="25">
        <v>6373</v>
      </c>
      <c r="E3813" s="24">
        <v>-1204</v>
      </c>
      <c r="F3813" s="24">
        <v>16</v>
      </c>
      <c r="G3813" s="24">
        <v>25</v>
      </c>
      <c r="H3813" s="23" t="s">
        <v>841</v>
      </c>
      <c r="I3813" s="23" t="s">
        <v>4919</v>
      </c>
      <c r="J3813" s="23" t="s">
        <v>3696</v>
      </c>
      <c r="K3813" s="23" t="s">
        <v>154</v>
      </c>
      <c r="L3813" s="27">
        <v>0.93700000000000006</v>
      </c>
      <c r="M3813" s="25">
        <v>-187</v>
      </c>
      <c r="N3813" s="25">
        <v>-263</v>
      </c>
      <c r="O3813" s="24">
        <v>0</v>
      </c>
      <c r="P3813" s="24">
        <v>2</v>
      </c>
      <c r="Q3813" s="24">
        <v>1</v>
      </c>
      <c r="R3813" s="66">
        <v>1059.7145599833959</v>
      </c>
      <c r="S3813" s="66">
        <v>6.0138835877652337</v>
      </c>
      <c r="T3813" s="66">
        <v>398.3125</v>
      </c>
      <c r="U3813" s="66">
        <v>254.92</v>
      </c>
      <c r="V3813" s="66">
        <v>155.4390243902439</v>
      </c>
      <c r="W3813" s="24">
        <v>0</v>
      </c>
      <c r="X3813" s="24">
        <v>6</v>
      </c>
      <c r="Y3813" s="24">
        <v>2</v>
      </c>
      <c r="Z3813" s="24">
        <v>5</v>
      </c>
      <c r="AA3813" s="28">
        <v>3.25</v>
      </c>
      <c r="AB3813" s="28">
        <v>0.8</v>
      </c>
      <c r="AC3813" s="28">
        <v>2.6</v>
      </c>
      <c r="AD3813" s="28">
        <v>36</v>
      </c>
      <c r="AE3813" s="28">
        <v>36.000961869999998</v>
      </c>
      <c r="AF3813" t="s">
        <v>1149</v>
      </c>
    </row>
    <row r="3814" spans="1:32" ht="15.75" customHeight="1">
      <c r="A3814" s="22">
        <v>46199</v>
      </c>
      <c r="B3814" s="23" t="s">
        <v>16</v>
      </c>
      <c r="C3814" s="24">
        <v>557</v>
      </c>
      <c r="D3814" s="25">
        <v>3012</v>
      </c>
      <c r="E3814" s="24">
        <v>-1219</v>
      </c>
      <c r="F3814" s="24">
        <v>8</v>
      </c>
      <c r="G3814" s="24">
        <v>5</v>
      </c>
      <c r="H3814" s="23" t="s">
        <v>862</v>
      </c>
      <c r="I3814" s="23" t="s">
        <v>4920</v>
      </c>
      <c r="J3814" s="23" t="s">
        <v>4921</v>
      </c>
      <c r="K3814" s="23" t="s">
        <v>154</v>
      </c>
      <c r="L3814" s="27">
        <v>0.86509999999999998</v>
      </c>
      <c r="M3814" s="25">
        <v>-630</v>
      </c>
      <c r="N3814" s="25">
        <v>905</v>
      </c>
      <c r="O3814" s="24">
        <v>0</v>
      </c>
      <c r="P3814" s="24">
        <v>7</v>
      </c>
      <c r="Q3814" s="24">
        <v>1</v>
      </c>
      <c r="R3814" s="66">
        <v>487.58079078455791</v>
      </c>
      <c r="S3814" s="66">
        <v>6.1774377845227297</v>
      </c>
      <c r="T3814" s="66">
        <v>376.5</v>
      </c>
      <c r="U3814" s="66">
        <v>602.4</v>
      </c>
      <c r="V3814" s="66">
        <v>231.69230769230771</v>
      </c>
      <c r="W3814" s="24">
        <v>0</v>
      </c>
      <c r="X3814" s="24">
        <v>0</v>
      </c>
      <c r="Y3814" s="24">
        <v>0</v>
      </c>
      <c r="Z3814" s="24">
        <v>0</v>
      </c>
      <c r="AA3814" s="28">
        <v>0</v>
      </c>
      <c r="AB3814" s="28">
        <v>0.6</v>
      </c>
      <c r="AC3814" s="28">
        <v>0</v>
      </c>
      <c r="AD3814" s="28">
        <v>10</v>
      </c>
      <c r="AE3814" s="28">
        <v>10.00096186</v>
      </c>
      <c r="AF3814" t="s">
        <v>584</v>
      </c>
    </row>
    <row r="3815" spans="1:32" ht="15.75" customHeight="1">
      <c r="A3815" s="22">
        <v>46199</v>
      </c>
      <c r="B3815" s="23" t="s">
        <v>546</v>
      </c>
      <c r="C3815" s="24">
        <v>727</v>
      </c>
      <c r="D3815" s="25">
        <v>3549</v>
      </c>
      <c r="E3815" s="24">
        <v>-1274</v>
      </c>
      <c r="F3815" s="24">
        <v>8</v>
      </c>
      <c r="G3815" s="24">
        <v>6</v>
      </c>
      <c r="H3815" s="23" t="s">
        <v>3862</v>
      </c>
      <c r="I3815" s="23" t="s">
        <v>4922</v>
      </c>
      <c r="J3815" s="23" t="s">
        <v>2719</v>
      </c>
      <c r="K3815" s="23" t="s">
        <v>154</v>
      </c>
      <c r="L3815" s="27">
        <v>0.88029999999999997</v>
      </c>
      <c r="M3815" s="25">
        <v>871</v>
      </c>
      <c r="N3815" s="25">
        <v>134</v>
      </c>
      <c r="O3815" s="24">
        <v>0</v>
      </c>
      <c r="P3815" s="24">
        <v>7</v>
      </c>
      <c r="Q3815" s="24">
        <v>0</v>
      </c>
      <c r="R3815" s="66"/>
      <c r="S3815" s="66"/>
      <c r="T3815" s="66"/>
      <c r="U3815" s="66"/>
      <c r="V3815" s="66"/>
      <c r="W3815" s="24"/>
      <c r="X3815" s="24"/>
      <c r="Y3815" s="24"/>
      <c r="Z3815" s="24"/>
      <c r="AA3815" s="28"/>
      <c r="AB3815" s="28">
        <v>0.6</v>
      </c>
      <c r="AC3815" s="28"/>
      <c r="AD3815" s="28">
        <v>30</v>
      </c>
      <c r="AE3815" s="28">
        <v>30.000961849999999</v>
      </c>
      <c r="AF3815" t="s">
        <v>661</v>
      </c>
    </row>
    <row r="3816" spans="1:32" ht="15.75" customHeight="1">
      <c r="A3816" s="22">
        <v>46199</v>
      </c>
      <c r="B3816" s="23" t="s">
        <v>44</v>
      </c>
      <c r="C3816" s="24">
        <v>573</v>
      </c>
      <c r="D3816" s="25">
        <v>6544</v>
      </c>
      <c r="E3816" s="24">
        <v>-1364</v>
      </c>
      <c r="F3816" s="24">
        <v>18</v>
      </c>
      <c r="G3816" s="24">
        <v>20</v>
      </c>
      <c r="H3816" s="23" t="s">
        <v>1426</v>
      </c>
      <c r="I3816" s="23" t="s">
        <v>2680</v>
      </c>
      <c r="J3816" s="23" t="s">
        <v>2748</v>
      </c>
      <c r="K3816" s="23" t="s">
        <v>154</v>
      </c>
      <c r="L3816" s="27">
        <v>0.93049999999999999</v>
      </c>
      <c r="M3816" s="25">
        <v>30</v>
      </c>
      <c r="N3816" s="25">
        <v>-1296</v>
      </c>
      <c r="O3816" s="24">
        <v>0</v>
      </c>
      <c r="P3816" s="24">
        <v>3</v>
      </c>
      <c r="Q3816" s="24">
        <v>1</v>
      </c>
      <c r="R3816" s="66">
        <v>1117.759858862599</v>
      </c>
      <c r="S3816" s="66">
        <v>5.8545670146528526</v>
      </c>
      <c r="T3816" s="66">
        <v>363.55555555555549</v>
      </c>
      <c r="U3816" s="66">
        <v>327.2</v>
      </c>
      <c r="V3816" s="66">
        <v>172.21052631578951</v>
      </c>
      <c r="W3816" s="24">
        <v>0</v>
      </c>
      <c r="X3816" s="24">
        <v>4</v>
      </c>
      <c r="Y3816" s="24">
        <v>0</v>
      </c>
      <c r="Z3816" s="24">
        <v>4</v>
      </c>
      <c r="AA3816" s="28">
        <v>2</v>
      </c>
      <c r="AB3816" s="28">
        <v>0.8</v>
      </c>
      <c r="AC3816" s="28">
        <v>1.6</v>
      </c>
      <c r="AD3816" s="28">
        <v>26</v>
      </c>
      <c r="AE3816" s="28">
        <v>26.000961839999999</v>
      </c>
      <c r="AF3816" t="s">
        <v>1958</v>
      </c>
    </row>
    <row r="3817" spans="1:32" ht="15.75" customHeight="1">
      <c r="A3817" s="22">
        <v>46199</v>
      </c>
      <c r="B3817" s="23" t="s">
        <v>9</v>
      </c>
      <c r="C3817" s="24">
        <v>516</v>
      </c>
      <c r="D3817" s="25">
        <v>8348</v>
      </c>
      <c r="E3817" s="24">
        <v>-1384</v>
      </c>
      <c r="F3817" s="24">
        <v>21</v>
      </c>
      <c r="G3817" s="24">
        <v>35</v>
      </c>
      <c r="H3817" s="23" t="s">
        <v>2480</v>
      </c>
      <c r="I3817" s="23" t="s">
        <v>4923</v>
      </c>
      <c r="J3817" s="23" t="s">
        <v>3832</v>
      </c>
      <c r="K3817" s="23" t="s">
        <v>154</v>
      </c>
      <c r="L3817" s="27">
        <v>0.94469999999999998</v>
      </c>
      <c r="M3817" s="25">
        <v>-603</v>
      </c>
      <c r="N3817" s="25">
        <v>-1095</v>
      </c>
      <c r="O3817" s="24">
        <v>0</v>
      </c>
      <c r="P3817" s="24">
        <v>6</v>
      </c>
      <c r="Q3817" s="24">
        <v>1</v>
      </c>
      <c r="R3817" s="66">
        <v>1415.421959319219</v>
      </c>
      <c r="S3817" s="66">
        <v>5.8978878666084613</v>
      </c>
      <c r="T3817" s="66">
        <v>397.52380952380952</v>
      </c>
      <c r="U3817" s="66">
        <v>238.51428571428571</v>
      </c>
      <c r="V3817" s="66">
        <v>149.07142857142861</v>
      </c>
      <c r="W3817" s="24">
        <v>0</v>
      </c>
      <c r="X3817" s="24">
        <v>6</v>
      </c>
      <c r="Y3817" s="24">
        <v>3</v>
      </c>
      <c r="Z3817" s="24">
        <v>2</v>
      </c>
      <c r="AA3817" s="28">
        <v>2.75</v>
      </c>
      <c r="AB3817" s="28">
        <v>1</v>
      </c>
      <c r="AC3817" s="28">
        <v>2.75</v>
      </c>
      <c r="AD3817" s="28">
        <v>47.5</v>
      </c>
      <c r="AE3817" s="28">
        <v>47.500961830000001</v>
      </c>
      <c r="AF3817" t="s">
        <v>4924</v>
      </c>
    </row>
    <row r="3818" spans="1:32" ht="15.75" customHeight="1">
      <c r="A3818" s="22">
        <v>46199</v>
      </c>
      <c r="B3818" s="23" t="s">
        <v>16</v>
      </c>
      <c r="C3818" s="24">
        <v>553</v>
      </c>
      <c r="D3818" s="25">
        <v>6534</v>
      </c>
      <c r="E3818" s="24">
        <v>-1399</v>
      </c>
      <c r="F3818" s="24">
        <v>22</v>
      </c>
      <c r="G3818" s="24">
        <v>13</v>
      </c>
      <c r="H3818" s="23" t="s">
        <v>2575</v>
      </c>
      <c r="I3818" s="23" t="s">
        <v>329</v>
      </c>
      <c r="J3818" s="23" t="s">
        <v>4925</v>
      </c>
      <c r="K3818" s="23" t="s">
        <v>154</v>
      </c>
      <c r="L3818" s="27">
        <v>0.92859999999999998</v>
      </c>
      <c r="M3818" s="25">
        <v>-729</v>
      </c>
      <c r="N3818" s="25">
        <v>-404</v>
      </c>
      <c r="O3818" s="24">
        <v>0</v>
      </c>
      <c r="P3818" s="24">
        <v>3</v>
      </c>
      <c r="Q3818" s="24">
        <v>1</v>
      </c>
      <c r="R3818" s="66">
        <v>1041.2243150684931</v>
      </c>
      <c r="S3818" s="66">
        <v>6.2753048554865769</v>
      </c>
      <c r="T3818" s="66">
        <v>297</v>
      </c>
      <c r="U3818" s="66">
        <v>502.61538461538458</v>
      </c>
      <c r="V3818" s="66">
        <v>186.68571428571431</v>
      </c>
      <c r="W3818" s="24">
        <v>0</v>
      </c>
      <c r="X3818" s="24">
        <v>0</v>
      </c>
      <c r="Y3818" s="24">
        <v>0</v>
      </c>
      <c r="Z3818" s="24">
        <v>0</v>
      </c>
      <c r="AA3818" s="28">
        <v>0</v>
      </c>
      <c r="AB3818" s="28">
        <v>0.8</v>
      </c>
      <c r="AC3818" s="28">
        <v>0</v>
      </c>
      <c r="AD3818" s="28">
        <v>10</v>
      </c>
      <c r="AE3818" s="28">
        <v>10.000961820000001</v>
      </c>
      <c r="AF3818" t="s">
        <v>584</v>
      </c>
    </row>
    <row r="3819" spans="1:32" ht="15.75" customHeight="1">
      <c r="A3819" s="22">
        <v>46199</v>
      </c>
      <c r="B3819" s="23" t="s">
        <v>470</v>
      </c>
      <c r="C3819" s="24">
        <v>662</v>
      </c>
      <c r="D3819" s="25">
        <v>2600</v>
      </c>
      <c r="E3819" s="24">
        <v>-1402</v>
      </c>
      <c r="F3819" s="24">
        <v>24</v>
      </c>
      <c r="G3819" s="24">
        <v>39</v>
      </c>
      <c r="H3819" s="23" t="s">
        <v>247</v>
      </c>
      <c r="I3819" s="23" t="s">
        <v>561</v>
      </c>
      <c r="J3819" s="23" t="s">
        <v>3083</v>
      </c>
      <c r="K3819" s="23" t="s">
        <v>154</v>
      </c>
      <c r="L3819" s="27">
        <v>0.82030000000000003</v>
      </c>
      <c r="M3819" s="25">
        <v>208</v>
      </c>
      <c r="N3819" s="25">
        <v>-1693</v>
      </c>
      <c r="O3819" s="24">
        <v>0</v>
      </c>
      <c r="P3819" s="24">
        <v>2</v>
      </c>
      <c r="Q3819" s="24">
        <v>0</v>
      </c>
      <c r="R3819" s="66"/>
      <c r="S3819" s="66"/>
      <c r="T3819" s="66"/>
      <c r="U3819" s="66"/>
      <c r="V3819" s="66"/>
      <c r="W3819" s="24"/>
      <c r="X3819" s="24"/>
      <c r="Y3819" s="24"/>
      <c r="Z3819" s="24"/>
      <c r="AA3819" s="28"/>
      <c r="AB3819" s="28">
        <v>0.5</v>
      </c>
      <c r="AC3819" s="28"/>
      <c r="AD3819" s="28">
        <v>30</v>
      </c>
      <c r="AE3819" s="28">
        <v>30.00096181</v>
      </c>
      <c r="AF3819" t="s">
        <v>661</v>
      </c>
    </row>
    <row r="3820" spans="1:32" ht="15.75" customHeight="1">
      <c r="A3820" s="22">
        <v>46199</v>
      </c>
      <c r="B3820" s="23" t="s">
        <v>156</v>
      </c>
      <c r="C3820" s="24">
        <v>716</v>
      </c>
      <c r="D3820" s="25">
        <v>1935</v>
      </c>
      <c r="E3820" s="24">
        <v>-1421</v>
      </c>
      <c r="F3820" s="24">
        <v>6</v>
      </c>
      <c r="G3820" s="24">
        <v>3</v>
      </c>
      <c r="H3820" s="23" t="s">
        <v>2176</v>
      </c>
      <c r="I3820" s="23" t="s">
        <v>1557</v>
      </c>
      <c r="J3820" s="23" t="s">
        <v>4814</v>
      </c>
      <c r="K3820" s="23" t="s">
        <v>154</v>
      </c>
      <c r="L3820" s="27">
        <v>0.75519999999999998</v>
      </c>
      <c r="M3820" s="25">
        <v>850</v>
      </c>
      <c r="N3820" s="25">
        <v>-381</v>
      </c>
      <c r="O3820" s="24">
        <v>0</v>
      </c>
      <c r="P3820" s="24">
        <v>6</v>
      </c>
      <c r="Q3820" s="24">
        <v>0</v>
      </c>
      <c r="R3820" s="66"/>
      <c r="S3820" s="66"/>
      <c r="T3820" s="66"/>
      <c r="U3820" s="66"/>
      <c r="V3820" s="66"/>
      <c r="W3820" s="24"/>
      <c r="X3820" s="24"/>
      <c r="Y3820" s="24"/>
      <c r="Z3820" s="24"/>
      <c r="AA3820" s="28"/>
      <c r="AB3820" s="28">
        <v>0.5</v>
      </c>
      <c r="AC3820" s="28"/>
      <c r="AD3820" s="28">
        <v>40</v>
      </c>
      <c r="AE3820" s="28">
        <v>40.000961799999999</v>
      </c>
      <c r="AF3820" t="s">
        <v>664</v>
      </c>
    </row>
    <row r="3821" spans="1:32" ht="15.75" customHeight="1">
      <c r="A3821" s="22">
        <v>46199</v>
      </c>
      <c r="B3821" s="23" t="s">
        <v>171</v>
      </c>
      <c r="C3821" s="24">
        <v>666</v>
      </c>
      <c r="D3821" s="25">
        <v>3186</v>
      </c>
      <c r="E3821" s="24">
        <v>-1463</v>
      </c>
      <c r="F3821" s="24">
        <v>12</v>
      </c>
      <c r="G3821" s="24">
        <v>9</v>
      </c>
      <c r="H3821" s="23" t="s">
        <v>4266</v>
      </c>
      <c r="I3821" s="23" t="s">
        <v>2136</v>
      </c>
      <c r="J3821" s="23" t="s">
        <v>3059</v>
      </c>
      <c r="K3821" s="23" t="s">
        <v>154</v>
      </c>
      <c r="L3821" s="27">
        <v>0.84689999999999999</v>
      </c>
      <c r="M3821" s="25">
        <v>-1306</v>
      </c>
      <c r="N3821" s="25">
        <v>-625</v>
      </c>
      <c r="O3821" s="24">
        <v>0</v>
      </c>
      <c r="P3821" s="24">
        <v>6</v>
      </c>
      <c r="Q3821" s="24">
        <v>0</v>
      </c>
      <c r="R3821" s="66"/>
      <c r="S3821" s="66"/>
      <c r="T3821" s="66"/>
      <c r="U3821" s="66"/>
      <c r="V3821" s="66"/>
      <c r="W3821" s="24"/>
      <c r="X3821" s="24"/>
      <c r="Y3821" s="24"/>
      <c r="Z3821" s="24"/>
      <c r="AA3821" s="28"/>
      <c r="AB3821" s="28">
        <v>0.6</v>
      </c>
      <c r="AC3821" s="28"/>
      <c r="AD3821" s="28">
        <v>40</v>
      </c>
      <c r="AE3821" s="28">
        <v>40.000961789999998</v>
      </c>
      <c r="AF3821" t="s">
        <v>664</v>
      </c>
    </row>
    <row r="3822" spans="1:32" ht="15.75" customHeight="1">
      <c r="A3822" s="22">
        <v>46199</v>
      </c>
      <c r="B3822" s="23" t="s">
        <v>38</v>
      </c>
      <c r="C3822" s="24">
        <v>703</v>
      </c>
      <c r="D3822" s="25">
        <v>2678</v>
      </c>
      <c r="E3822" s="24">
        <v>-1500</v>
      </c>
      <c r="F3822" s="24">
        <v>14</v>
      </c>
      <c r="G3822" s="24">
        <v>14</v>
      </c>
      <c r="H3822" s="23" t="s">
        <v>3255</v>
      </c>
      <c r="I3822" s="23" t="s">
        <v>3490</v>
      </c>
      <c r="J3822" s="23" t="s">
        <v>3490</v>
      </c>
      <c r="K3822" s="23" t="s">
        <v>154</v>
      </c>
      <c r="L3822" s="27">
        <v>0.81330000000000002</v>
      </c>
      <c r="M3822" s="25">
        <v>-257</v>
      </c>
      <c r="N3822" s="25">
        <v>-1614</v>
      </c>
      <c r="O3822" s="24">
        <v>0</v>
      </c>
      <c r="P3822" s="24">
        <v>3</v>
      </c>
      <c r="Q3822" s="24">
        <v>0</v>
      </c>
      <c r="R3822" s="66"/>
      <c r="S3822" s="66"/>
      <c r="T3822" s="66"/>
      <c r="U3822" s="66"/>
      <c r="V3822" s="66"/>
      <c r="W3822" s="24"/>
      <c r="X3822" s="24"/>
      <c r="Y3822" s="24"/>
      <c r="Z3822" s="24"/>
      <c r="AA3822" s="28"/>
      <c r="AB3822" s="28">
        <v>0.5</v>
      </c>
      <c r="AC3822" s="28"/>
      <c r="AD3822" s="28">
        <v>30</v>
      </c>
      <c r="AE3822" s="28">
        <v>30.000961780000001</v>
      </c>
      <c r="AF3822" t="s">
        <v>661</v>
      </c>
    </row>
    <row r="3823" spans="1:32" ht="15.75" customHeight="1">
      <c r="A3823" s="22">
        <v>46199</v>
      </c>
      <c r="B3823" s="23" t="s">
        <v>30</v>
      </c>
      <c r="C3823" s="24">
        <v>566</v>
      </c>
      <c r="D3823" s="25">
        <v>7154</v>
      </c>
      <c r="E3823" s="24">
        <v>-1596</v>
      </c>
      <c r="F3823" s="24">
        <v>18</v>
      </c>
      <c r="G3823" s="24">
        <v>28</v>
      </c>
      <c r="H3823" s="23" t="s">
        <v>3597</v>
      </c>
      <c r="I3823" s="23" t="s">
        <v>3066</v>
      </c>
      <c r="J3823" s="23" t="s">
        <v>1077</v>
      </c>
      <c r="K3823" s="23" t="s">
        <v>154</v>
      </c>
      <c r="L3823" s="27">
        <v>0.92559999999999998</v>
      </c>
      <c r="M3823" s="25">
        <v>43</v>
      </c>
      <c r="N3823" s="25">
        <v>-104</v>
      </c>
      <c r="O3823" s="24">
        <v>0</v>
      </c>
      <c r="P3823" s="24">
        <v>6</v>
      </c>
      <c r="Q3823" s="24">
        <v>1</v>
      </c>
      <c r="R3823" s="66">
        <v>1185.55303030303</v>
      </c>
      <c r="S3823" s="66">
        <v>6.0343146338813876</v>
      </c>
      <c r="T3823" s="66">
        <v>397.44444444444451</v>
      </c>
      <c r="U3823" s="66">
        <v>255.5</v>
      </c>
      <c r="V3823" s="66">
        <v>155.52173913043481</v>
      </c>
      <c r="W3823" s="24">
        <v>0</v>
      </c>
      <c r="X3823" s="24">
        <v>6</v>
      </c>
      <c r="Y3823" s="24">
        <v>2</v>
      </c>
      <c r="Z3823" s="24">
        <v>0</v>
      </c>
      <c r="AA3823" s="28">
        <v>2</v>
      </c>
      <c r="AB3823" s="28">
        <v>1</v>
      </c>
      <c r="AC3823" s="28">
        <v>2</v>
      </c>
      <c r="AD3823" s="28">
        <v>40</v>
      </c>
      <c r="AE3823" s="28">
        <v>40.000961770000004</v>
      </c>
      <c r="AF3823" t="s">
        <v>664</v>
      </c>
    </row>
    <row r="3824" spans="1:32" ht="15.75" customHeight="1">
      <c r="A3824" s="22">
        <v>46199</v>
      </c>
      <c r="B3824" s="23" t="s">
        <v>461</v>
      </c>
      <c r="C3824" s="24">
        <v>738</v>
      </c>
      <c r="D3824" s="25">
        <v>2013</v>
      </c>
      <c r="E3824" s="24">
        <v>-1634</v>
      </c>
      <c r="F3824" s="24">
        <v>18</v>
      </c>
      <c r="G3824" s="24">
        <v>7</v>
      </c>
      <c r="H3824" s="23" t="s">
        <v>1816</v>
      </c>
      <c r="I3824" s="23" t="s">
        <v>1999</v>
      </c>
      <c r="J3824" s="23" t="s">
        <v>1989</v>
      </c>
      <c r="K3824" s="23" t="s">
        <v>154</v>
      </c>
      <c r="L3824" s="27">
        <v>0.72940000000000005</v>
      </c>
      <c r="M3824" s="25">
        <v>0</v>
      </c>
      <c r="N3824" s="25">
        <v>-182</v>
      </c>
      <c r="O3824" s="24">
        <v>0</v>
      </c>
      <c r="P3824" s="24">
        <v>8</v>
      </c>
      <c r="Q3824" s="24">
        <v>0</v>
      </c>
      <c r="R3824" s="66"/>
      <c r="S3824" s="66"/>
      <c r="T3824" s="66"/>
      <c r="U3824" s="66"/>
      <c r="V3824" s="66"/>
      <c r="W3824" s="24"/>
      <c r="X3824" s="24"/>
      <c r="Y3824" s="24"/>
      <c r="Z3824" s="24"/>
      <c r="AA3824" s="28"/>
      <c r="AB3824" s="28">
        <v>0.5</v>
      </c>
      <c r="AC3824" s="28"/>
      <c r="AD3824" s="28">
        <v>40</v>
      </c>
      <c r="AE3824" s="28">
        <v>40.000961760000003</v>
      </c>
      <c r="AF3824" t="s">
        <v>664</v>
      </c>
    </row>
    <row r="3825" spans="1:32" ht="15.75" customHeight="1">
      <c r="A3825" s="22">
        <v>46199</v>
      </c>
      <c r="B3825" s="23" t="s">
        <v>24</v>
      </c>
      <c r="C3825" s="24">
        <v>631</v>
      </c>
      <c r="D3825" s="25">
        <v>7493</v>
      </c>
      <c r="E3825" s="24">
        <v>-1744</v>
      </c>
      <c r="F3825" s="24">
        <v>0</v>
      </c>
      <c r="G3825" s="24">
        <v>28</v>
      </c>
      <c r="H3825" s="23" t="s">
        <v>2372</v>
      </c>
      <c r="I3825" s="23" t="s">
        <v>214</v>
      </c>
      <c r="J3825" s="23" t="s">
        <v>2372</v>
      </c>
      <c r="K3825" s="23" t="s">
        <v>154</v>
      </c>
      <c r="L3825" s="27">
        <v>0.9224</v>
      </c>
      <c r="M3825" s="25">
        <v>-5771</v>
      </c>
      <c r="N3825" s="25">
        <v>-2321</v>
      </c>
      <c r="O3825" s="24">
        <v>0</v>
      </c>
      <c r="P3825" s="24">
        <v>1</v>
      </c>
      <c r="Q3825" s="24">
        <v>0</v>
      </c>
      <c r="R3825" s="66"/>
      <c r="S3825" s="66"/>
      <c r="T3825" s="66"/>
      <c r="U3825" s="66"/>
      <c r="V3825" s="66"/>
      <c r="W3825" s="24"/>
      <c r="X3825" s="24"/>
      <c r="Y3825" s="24"/>
      <c r="Z3825" s="24"/>
      <c r="AA3825" s="28"/>
      <c r="AB3825" s="28">
        <v>1</v>
      </c>
      <c r="AC3825" s="28"/>
      <c r="AD3825" s="28">
        <v>30</v>
      </c>
      <c r="AE3825" s="28">
        <v>30.000961749999998</v>
      </c>
      <c r="AF3825" t="s">
        <v>661</v>
      </c>
    </row>
    <row r="3826" spans="1:32" ht="15.75" customHeight="1">
      <c r="A3826" s="22">
        <v>46199</v>
      </c>
      <c r="B3826" s="23" t="s">
        <v>16</v>
      </c>
      <c r="C3826" s="24">
        <v>555</v>
      </c>
      <c r="D3826" s="25">
        <v>6351</v>
      </c>
      <c r="E3826" s="24">
        <v>-1837</v>
      </c>
      <c r="F3826" s="24">
        <v>17</v>
      </c>
      <c r="G3826" s="24">
        <v>20</v>
      </c>
      <c r="H3826" s="23" t="s">
        <v>3821</v>
      </c>
      <c r="I3826" s="23" t="s">
        <v>2074</v>
      </c>
      <c r="J3826" s="23" t="s">
        <v>4926</v>
      </c>
      <c r="K3826" s="23" t="s">
        <v>154</v>
      </c>
      <c r="L3826" s="27">
        <v>0.90359999999999996</v>
      </c>
      <c r="M3826" s="25">
        <v>-749</v>
      </c>
      <c r="N3826" s="25">
        <v>-240</v>
      </c>
      <c r="O3826" s="24">
        <v>0</v>
      </c>
      <c r="P3826" s="24">
        <v>5</v>
      </c>
      <c r="Q3826" s="24">
        <v>1</v>
      </c>
      <c r="R3826" s="66">
        <v>1002.136363636364</v>
      </c>
      <c r="S3826" s="66">
        <v>6.3374608790311608</v>
      </c>
      <c r="T3826" s="66">
        <v>373.58823529411762</v>
      </c>
      <c r="U3826" s="66">
        <v>317.55</v>
      </c>
      <c r="V3826" s="66">
        <v>171.64864864864859</v>
      </c>
      <c r="W3826" s="24">
        <v>0</v>
      </c>
      <c r="X3826" s="24">
        <v>4</v>
      </c>
      <c r="Y3826" s="24">
        <v>1</v>
      </c>
      <c r="Z3826" s="24">
        <v>0</v>
      </c>
      <c r="AA3826" s="28">
        <v>1.25</v>
      </c>
      <c r="AB3826" s="28">
        <v>0.8</v>
      </c>
      <c r="AC3826" s="28">
        <v>1</v>
      </c>
      <c r="AD3826" s="28">
        <v>20</v>
      </c>
      <c r="AE3826" s="28">
        <v>20.000961740000001</v>
      </c>
      <c r="AF3826" t="s">
        <v>594</v>
      </c>
    </row>
    <row r="3827" spans="1:32" ht="15.75" customHeight="1">
      <c r="A3827" s="22">
        <v>46199</v>
      </c>
      <c r="B3827" s="23" t="s">
        <v>16</v>
      </c>
      <c r="C3827" s="24">
        <v>558</v>
      </c>
      <c r="D3827" s="25">
        <v>4599</v>
      </c>
      <c r="E3827" s="24">
        <v>-1847</v>
      </c>
      <c r="F3827" s="24">
        <v>14</v>
      </c>
      <c r="G3827" s="24">
        <v>9</v>
      </c>
      <c r="H3827" s="23" t="s">
        <v>660</v>
      </c>
      <c r="I3827" s="23" t="s">
        <v>4927</v>
      </c>
      <c r="J3827" s="23" t="s">
        <v>2866</v>
      </c>
      <c r="K3827" s="23" t="s">
        <v>154</v>
      </c>
      <c r="L3827" s="27">
        <v>0.86609999999999998</v>
      </c>
      <c r="M3827" s="25">
        <v>-734</v>
      </c>
      <c r="N3827" s="25">
        <v>-1561</v>
      </c>
      <c r="O3827" s="24">
        <v>0</v>
      </c>
      <c r="P3827" s="24">
        <v>8</v>
      </c>
      <c r="Q3827" s="24">
        <v>1</v>
      </c>
      <c r="R3827" s="66">
        <v>673.65909090909088</v>
      </c>
      <c r="S3827" s="66">
        <v>6.8268951789750689</v>
      </c>
      <c r="T3827" s="66">
        <v>328.5</v>
      </c>
      <c r="U3827" s="66">
        <v>511</v>
      </c>
      <c r="V3827" s="66">
        <v>199.95652173913041</v>
      </c>
      <c r="W3827" s="24">
        <v>0</v>
      </c>
      <c r="X3827" s="24">
        <v>0</v>
      </c>
      <c r="Y3827" s="24">
        <v>0</v>
      </c>
      <c r="Z3827" s="24">
        <v>0</v>
      </c>
      <c r="AA3827" s="28">
        <v>0</v>
      </c>
      <c r="AB3827" s="28">
        <v>0.6</v>
      </c>
      <c r="AC3827" s="28">
        <v>0</v>
      </c>
      <c r="AD3827" s="28">
        <v>10</v>
      </c>
      <c r="AE3827" s="28">
        <v>10.00096173</v>
      </c>
      <c r="AF3827" t="s">
        <v>584</v>
      </c>
    </row>
    <row r="3828" spans="1:32" ht="15.75" customHeight="1">
      <c r="A3828" s="22">
        <v>46199</v>
      </c>
      <c r="B3828" s="23" t="s">
        <v>18</v>
      </c>
      <c r="C3828" s="24">
        <v>757</v>
      </c>
      <c r="D3828" s="25">
        <v>5688</v>
      </c>
      <c r="E3828" s="24">
        <v>-1912</v>
      </c>
      <c r="F3828" s="24">
        <v>52</v>
      </c>
      <c r="G3828" s="24">
        <v>25</v>
      </c>
      <c r="H3828" s="23" t="s">
        <v>2232</v>
      </c>
      <c r="I3828" s="23" t="s">
        <v>1973</v>
      </c>
      <c r="J3828" s="23" t="s">
        <v>403</v>
      </c>
      <c r="K3828" s="23" t="s">
        <v>154</v>
      </c>
      <c r="L3828" s="27">
        <v>0.88800000000000001</v>
      </c>
      <c r="M3828" s="25">
        <v>-1190</v>
      </c>
      <c r="N3828" s="25">
        <v>-1004</v>
      </c>
      <c r="O3828" s="24">
        <v>0</v>
      </c>
      <c r="P3828" s="24">
        <v>7</v>
      </c>
      <c r="Q3828" s="24">
        <v>0</v>
      </c>
      <c r="R3828" s="66"/>
      <c r="S3828" s="66"/>
      <c r="T3828" s="66"/>
      <c r="U3828" s="66"/>
      <c r="V3828" s="66"/>
      <c r="W3828" s="24"/>
      <c r="X3828" s="24"/>
      <c r="Y3828" s="24"/>
      <c r="Z3828" s="24"/>
      <c r="AA3828" s="28"/>
      <c r="AB3828" s="28">
        <v>0.8</v>
      </c>
      <c r="AC3828" s="28"/>
      <c r="AD3828" s="28">
        <v>30</v>
      </c>
      <c r="AE3828" s="28">
        <v>30.000961719999999</v>
      </c>
      <c r="AF3828" t="s">
        <v>661</v>
      </c>
    </row>
    <row r="3829" spans="1:32" ht="15.75" customHeight="1">
      <c r="A3829" s="22">
        <v>46199</v>
      </c>
      <c r="B3829" s="23" t="s">
        <v>9</v>
      </c>
      <c r="C3829" s="24">
        <v>525</v>
      </c>
      <c r="D3829" s="25">
        <v>4985</v>
      </c>
      <c r="E3829" s="24">
        <v>-1933</v>
      </c>
      <c r="F3829" s="24">
        <v>10</v>
      </c>
      <c r="G3829" s="24">
        <v>16</v>
      </c>
      <c r="H3829" s="23" t="s">
        <v>3022</v>
      </c>
      <c r="I3829" s="23" t="s">
        <v>2879</v>
      </c>
      <c r="J3829" s="23" t="s">
        <v>4928</v>
      </c>
      <c r="K3829" s="23" t="s">
        <v>154</v>
      </c>
      <c r="L3829" s="27">
        <v>0.87070000000000003</v>
      </c>
      <c r="M3829" s="25">
        <v>2644</v>
      </c>
      <c r="N3829" s="25">
        <v>-10</v>
      </c>
      <c r="O3829" s="24">
        <v>0</v>
      </c>
      <c r="P3829" s="24">
        <v>5</v>
      </c>
      <c r="Q3829" s="24">
        <v>1</v>
      </c>
      <c r="R3829" s="66">
        <v>841.90608136156084</v>
      </c>
      <c r="S3829" s="66">
        <v>5.9210880053723791</v>
      </c>
      <c r="T3829" s="66">
        <v>498.5</v>
      </c>
      <c r="U3829" s="66">
        <v>311.5625</v>
      </c>
      <c r="V3829" s="66">
        <v>191.7307692307692</v>
      </c>
      <c r="W3829" s="24">
        <v>0</v>
      </c>
      <c r="X3829" s="24">
        <v>4</v>
      </c>
      <c r="Y3829" s="24">
        <v>0</v>
      </c>
      <c r="Z3829" s="24">
        <v>2</v>
      </c>
      <c r="AA3829" s="28">
        <v>1.5</v>
      </c>
      <c r="AB3829" s="28">
        <v>0.6</v>
      </c>
      <c r="AC3829" s="28">
        <v>0.89999999999999991</v>
      </c>
      <c r="AD3829" s="28">
        <v>19</v>
      </c>
      <c r="AE3829" s="28">
        <v>19.000961709999999</v>
      </c>
      <c r="AF3829" t="s">
        <v>597</v>
      </c>
    </row>
    <row r="3830" spans="1:32" ht="15.75" customHeight="1">
      <c r="A3830" s="22">
        <v>46199</v>
      </c>
      <c r="B3830" s="23" t="s">
        <v>18</v>
      </c>
      <c r="C3830" s="24">
        <v>760</v>
      </c>
      <c r="D3830" s="25">
        <v>5576</v>
      </c>
      <c r="E3830" s="24">
        <v>-1989</v>
      </c>
      <c r="F3830" s="24">
        <v>47</v>
      </c>
      <c r="G3830" s="24">
        <v>22</v>
      </c>
      <c r="H3830" s="23" t="s">
        <v>4479</v>
      </c>
      <c r="I3830" s="23" t="s">
        <v>452</v>
      </c>
      <c r="J3830" s="23" t="s">
        <v>3862</v>
      </c>
      <c r="K3830" s="23" t="s">
        <v>154</v>
      </c>
      <c r="L3830" s="27">
        <v>0.88109999999999999</v>
      </c>
      <c r="M3830" s="25">
        <v>-3142</v>
      </c>
      <c r="N3830" s="25">
        <v>5139</v>
      </c>
      <c r="O3830" s="24">
        <v>0</v>
      </c>
      <c r="P3830" s="24">
        <v>0</v>
      </c>
      <c r="Q3830" s="24">
        <v>0</v>
      </c>
      <c r="R3830" s="66"/>
      <c r="S3830" s="66"/>
      <c r="T3830" s="66"/>
      <c r="U3830" s="66"/>
      <c r="V3830" s="66"/>
      <c r="W3830" s="24"/>
      <c r="X3830" s="24"/>
      <c r="Y3830" s="24"/>
      <c r="Z3830" s="24"/>
      <c r="AA3830" s="28"/>
      <c r="AB3830" s="28">
        <v>0.8</v>
      </c>
      <c r="AC3830" s="28"/>
      <c r="AD3830" s="28">
        <v>30</v>
      </c>
      <c r="AE3830" s="28">
        <v>30.000961700000001</v>
      </c>
      <c r="AF3830" t="s">
        <v>661</v>
      </c>
    </row>
    <row r="3831" spans="1:32" ht="15.75" customHeight="1">
      <c r="A3831" s="22">
        <v>46199</v>
      </c>
      <c r="B3831" s="23" t="s">
        <v>44</v>
      </c>
      <c r="C3831" s="24">
        <v>570</v>
      </c>
      <c r="D3831" s="25">
        <v>2809</v>
      </c>
      <c r="E3831" s="24">
        <v>-2025</v>
      </c>
      <c r="F3831" s="24">
        <v>4</v>
      </c>
      <c r="G3831" s="24">
        <v>3</v>
      </c>
      <c r="H3831" s="23" t="s">
        <v>4929</v>
      </c>
      <c r="I3831" s="23" t="s">
        <v>4930</v>
      </c>
      <c r="J3831" s="23" t="s">
        <v>4931</v>
      </c>
      <c r="K3831" s="23" t="s">
        <v>154</v>
      </c>
      <c r="L3831" s="27">
        <v>0.75970000000000004</v>
      </c>
      <c r="M3831" s="25">
        <v>1462</v>
      </c>
      <c r="N3831" s="25">
        <v>-1060</v>
      </c>
      <c r="O3831" s="24">
        <v>0</v>
      </c>
      <c r="P3831" s="24">
        <v>0</v>
      </c>
      <c r="Q3831" s="24">
        <v>1</v>
      </c>
      <c r="R3831" s="66">
        <v>478.67175176421762</v>
      </c>
      <c r="S3831" s="66">
        <v>5.8683220592128178</v>
      </c>
      <c r="T3831" s="66">
        <v>702.25</v>
      </c>
      <c r="U3831" s="66">
        <v>936.33333333333337</v>
      </c>
      <c r="V3831" s="66">
        <v>401.28571428571428</v>
      </c>
      <c r="W3831" s="24">
        <v>0</v>
      </c>
      <c r="X3831" s="24">
        <v>0</v>
      </c>
      <c r="Y3831" s="24">
        <v>0</v>
      </c>
      <c r="Z3831" s="24">
        <v>4</v>
      </c>
      <c r="AA3831" s="28">
        <v>1</v>
      </c>
      <c r="AB3831" s="28">
        <v>0.5</v>
      </c>
      <c r="AC3831" s="28">
        <v>0.5</v>
      </c>
      <c r="AD3831" s="28">
        <v>15</v>
      </c>
      <c r="AE3831" s="28">
        <v>15.00096169</v>
      </c>
      <c r="AF3831" t="s">
        <v>743</v>
      </c>
    </row>
    <row r="3832" spans="1:32" ht="15.75" customHeight="1">
      <c r="A3832" s="22">
        <v>46199</v>
      </c>
      <c r="B3832" s="23" t="s">
        <v>20</v>
      </c>
      <c r="C3832" s="24">
        <v>678</v>
      </c>
      <c r="D3832" s="25">
        <v>2017</v>
      </c>
      <c r="E3832" s="24">
        <v>-2081</v>
      </c>
      <c r="F3832" s="24">
        <v>5</v>
      </c>
      <c r="G3832" s="24">
        <v>4</v>
      </c>
      <c r="H3832" s="23" t="s">
        <v>2598</v>
      </c>
      <c r="I3832" s="23" t="s">
        <v>4932</v>
      </c>
      <c r="J3832" s="23" t="s">
        <v>4933</v>
      </c>
      <c r="K3832" s="23" t="s">
        <v>154</v>
      </c>
      <c r="L3832" s="27">
        <v>0.65610000000000002</v>
      </c>
      <c r="M3832" s="25">
        <v>139</v>
      </c>
      <c r="N3832" s="25">
        <v>-585</v>
      </c>
      <c r="O3832" s="24">
        <v>0</v>
      </c>
      <c r="P3832" s="24">
        <v>8</v>
      </c>
      <c r="Q3832" s="24">
        <v>0</v>
      </c>
      <c r="R3832" s="66"/>
      <c r="S3832" s="66"/>
      <c r="T3832" s="66"/>
      <c r="U3832" s="66"/>
      <c r="V3832" s="66"/>
      <c r="W3832" s="24"/>
      <c r="X3832" s="24"/>
      <c r="Y3832" s="24"/>
      <c r="Z3832" s="24"/>
      <c r="AA3832" s="28"/>
      <c r="AB3832" s="28">
        <v>0.5</v>
      </c>
      <c r="AC3832" s="28"/>
      <c r="AD3832" s="28">
        <v>30</v>
      </c>
      <c r="AE3832" s="28">
        <v>30.00096168</v>
      </c>
      <c r="AF3832" t="s">
        <v>661</v>
      </c>
    </row>
    <row r="3833" spans="1:32" ht="15.75" customHeight="1">
      <c r="A3833" s="22">
        <v>46199</v>
      </c>
      <c r="B3833" s="23" t="s">
        <v>166</v>
      </c>
      <c r="C3833" s="24">
        <v>653</v>
      </c>
      <c r="D3833" s="25">
        <v>3761</v>
      </c>
      <c r="E3833" s="24">
        <v>-2122</v>
      </c>
      <c r="F3833" s="24">
        <v>29</v>
      </c>
      <c r="G3833" s="24">
        <v>8</v>
      </c>
      <c r="H3833" s="23" t="s">
        <v>3562</v>
      </c>
      <c r="I3833" s="23" t="s">
        <v>1690</v>
      </c>
      <c r="J3833" s="23" t="s">
        <v>4934</v>
      </c>
      <c r="K3833" s="23" t="s">
        <v>154</v>
      </c>
      <c r="L3833" s="27">
        <v>0.81189999999999996</v>
      </c>
      <c r="M3833" s="25">
        <v>-580</v>
      </c>
      <c r="N3833" s="25">
        <v>1624</v>
      </c>
      <c r="O3833" s="24">
        <v>0</v>
      </c>
      <c r="P3833" s="24">
        <v>3</v>
      </c>
      <c r="Q3833" s="24">
        <v>0</v>
      </c>
      <c r="R3833" s="66"/>
      <c r="S3833" s="66"/>
      <c r="T3833" s="66"/>
      <c r="U3833" s="66"/>
      <c r="V3833" s="66"/>
      <c r="W3833" s="24"/>
      <c r="X3833" s="24"/>
      <c r="Y3833" s="24"/>
      <c r="Z3833" s="24"/>
      <c r="AA3833" s="28"/>
      <c r="AB3833" s="28">
        <v>0.6</v>
      </c>
      <c r="AC3833" s="28"/>
      <c r="AD3833" s="28">
        <v>30</v>
      </c>
      <c r="AE3833" s="28">
        <v>30.000961669999999</v>
      </c>
      <c r="AF3833" t="s">
        <v>661</v>
      </c>
    </row>
    <row r="3834" spans="1:32" ht="15.75" customHeight="1">
      <c r="A3834" s="22">
        <v>46199</v>
      </c>
      <c r="B3834" s="23" t="s">
        <v>293</v>
      </c>
      <c r="C3834" s="24">
        <v>733</v>
      </c>
      <c r="D3834" s="25">
        <v>2657</v>
      </c>
      <c r="E3834" s="24">
        <v>-2183</v>
      </c>
      <c r="F3834" s="24">
        <v>12</v>
      </c>
      <c r="G3834" s="24">
        <v>4</v>
      </c>
      <c r="H3834" s="23" t="s">
        <v>3436</v>
      </c>
      <c r="I3834" s="23" t="s">
        <v>1117</v>
      </c>
      <c r="J3834" s="23" t="s">
        <v>1119</v>
      </c>
      <c r="K3834" s="23" t="s">
        <v>154</v>
      </c>
      <c r="L3834" s="27">
        <v>0.72609999999999997</v>
      </c>
      <c r="M3834" s="25">
        <v>-962</v>
      </c>
      <c r="N3834" s="25">
        <v>-1439</v>
      </c>
      <c r="O3834" s="24">
        <v>0</v>
      </c>
      <c r="P3834" s="24">
        <v>3</v>
      </c>
      <c r="Q3834" s="24">
        <v>0</v>
      </c>
      <c r="R3834" s="66"/>
      <c r="S3834" s="66"/>
      <c r="T3834" s="66"/>
      <c r="U3834" s="66"/>
      <c r="V3834" s="66"/>
      <c r="W3834" s="24"/>
      <c r="X3834" s="24"/>
      <c r="Y3834" s="24"/>
      <c r="Z3834" s="24"/>
      <c r="AA3834" s="28"/>
      <c r="AB3834" s="28">
        <v>0.5</v>
      </c>
      <c r="AC3834" s="28"/>
      <c r="AD3834" s="28">
        <v>30</v>
      </c>
      <c r="AE3834" s="28">
        <v>30.000961660000002</v>
      </c>
      <c r="AF3834" t="s">
        <v>661</v>
      </c>
    </row>
    <row r="3835" spans="1:32" ht="15.75" customHeight="1">
      <c r="A3835" s="22">
        <v>46199</v>
      </c>
      <c r="B3835" s="23" t="s">
        <v>297</v>
      </c>
      <c r="C3835" s="24">
        <v>736</v>
      </c>
      <c r="D3835" s="25">
        <v>1909</v>
      </c>
      <c r="E3835" s="24">
        <v>-2187</v>
      </c>
      <c r="F3835" s="24">
        <v>5</v>
      </c>
      <c r="G3835" s="24">
        <v>2</v>
      </c>
      <c r="H3835" s="23" t="s">
        <v>2870</v>
      </c>
      <c r="I3835" s="23" t="s">
        <v>4935</v>
      </c>
      <c r="J3835" s="23" t="s">
        <v>4936</v>
      </c>
      <c r="K3835" s="23" t="s">
        <v>154</v>
      </c>
      <c r="L3835" s="27">
        <v>0.61809999999999998</v>
      </c>
      <c r="M3835" s="25">
        <v>-1358</v>
      </c>
      <c r="N3835" s="25">
        <v>0</v>
      </c>
      <c r="O3835" s="24">
        <v>0</v>
      </c>
      <c r="P3835" s="24">
        <v>6</v>
      </c>
      <c r="Q3835" s="24">
        <v>0</v>
      </c>
      <c r="R3835" s="66"/>
      <c r="S3835" s="66"/>
      <c r="T3835" s="66"/>
      <c r="U3835" s="66"/>
      <c r="V3835" s="66"/>
      <c r="W3835" s="24"/>
      <c r="X3835" s="24"/>
      <c r="Y3835" s="24"/>
      <c r="Z3835" s="24"/>
      <c r="AA3835" s="28"/>
      <c r="AB3835" s="28">
        <v>0.5</v>
      </c>
      <c r="AC3835" s="28"/>
      <c r="AD3835" s="28">
        <v>30</v>
      </c>
      <c r="AE3835" s="28">
        <v>30.000961650000001</v>
      </c>
      <c r="AF3835" t="s">
        <v>661</v>
      </c>
    </row>
    <row r="3836" spans="1:32" ht="15.75" customHeight="1">
      <c r="A3836" s="22">
        <v>46199</v>
      </c>
      <c r="B3836" s="23" t="s">
        <v>20</v>
      </c>
      <c r="C3836" s="24">
        <v>680</v>
      </c>
      <c r="D3836" s="25">
        <v>1936</v>
      </c>
      <c r="E3836" s="24">
        <v>-2291</v>
      </c>
      <c r="F3836" s="24">
        <v>7</v>
      </c>
      <c r="G3836" s="24">
        <v>4</v>
      </c>
      <c r="H3836" s="23" t="s">
        <v>995</v>
      </c>
      <c r="I3836" s="23" t="s">
        <v>4937</v>
      </c>
      <c r="J3836" s="23" t="s">
        <v>4144</v>
      </c>
      <c r="K3836" s="23" t="s">
        <v>154</v>
      </c>
      <c r="L3836" s="27">
        <v>0.60550000000000004</v>
      </c>
      <c r="M3836" s="25">
        <v>-846</v>
      </c>
      <c r="N3836" s="25">
        <v>-924</v>
      </c>
      <c r="O3836" s="24">
        <v>0</v>
      </c>
      <c r="P3836" s="24">
        <v>0</v>
      </c>
      <c r="Q3836" s="24">
        <v>0</v>
      </c>
      <c r="R3836" s="66"/>
      <c r="S3836" s="66"/>
      <c r="T3836" s="66"/>
      <c r="U3836" s="66"/>
      <c r="V3836" s="66"/>
      <c r="W3836" s="24"/>
      <c r="X3836" s="24"/>
      <c r="Y3836" s="24"/>
      <c r="Z3836" s="24"/>
      <c r="AA3836" s="28"/>
      <c r="AB3836" s="28">
        <v>0.5</v>
      </c>
      <c r="AC3836" s="28"/>
      <c r="AD3836" s="28">
        <v>30</v>
      </c>
      <c r="AE3836" s="28">
        <v>30.00096164</v>
      </c>
      <c r="AF3836" t="s">
        <v>661</v>
      </c>
    </row>
    <row r="3837" spans="1:32" ht="15.75" customHeight="1">
      <c r="A3837" s="22">
        <v>46199</v>
      </c>
      <c r="B3837" s="23" t="s">
        <v>22</v>
      </c>
      <c r="C3837" s="24">
        <v>671</v>
      </c>
      <c r="D3837" s="25">
        <v>6153</v>
      </c>
      <c r="E3837" s="24">
        <v>-2316</v>
      </c>
      <c r="F3837" s="24">
        <v>50</v>
      </c>
      <c r="G3837" s="24">
        <v>9</v>
      </c>
      <c r="H3837" s="23" t="s">
        <v>970</v>
      </c>
      <c r="I3837" s="23" t="s">
        <v>188</v>
      </c>
      <c r="J3837" s="23" t="s">
        <v>4938</v>
      </c>
      <c r="K3837" s="23" t="s">
        <v>154</v>
      </c>
      <c r="L3837" s="27">
        <v>0.87450000000000006</v>
      </c>
      <c r="M3837" s="25">
        <v>-700</v>
      </c>
      <c r="N3837" s="25">
        <v>14794</v>
      </c>
      <c r="O3837" s="24">
        <v>0</v>
      </c>
      <c r="P3837" s="24">
        <v>1</v>
      </c>
      <c r="Q3837" s="24">
        <v>0</v>
      </c>
      <c r="R3837" s="66"/>
      <c r="S3837" s="66"/>
      <c r="T3837" s="66"/>
      <c r="U3837" s="66"/>
      <c r="V3837" s="66"/>
      <c r="W3837" s="24"/>
      <c r="X3837" s="24"/>
      <c r="Y3837" s="24"/>
      <c r="Z3837" s="24"/>
      <c r="AA3837" s="28"/>
      <c r="AB3837" s="28">
        <v>0.8</v>
      </c>
      <c r="AC3837" s="28"/>
      <c r="AD3837" s="28">
        <v>30</v>
      </c>
      <c r="AE3837" s="28">
        <v>30.000961629999999</v>
      </c>
      <c r="AF3837" t="s">
        <v>661</v>
      </c>
    </row>
    <row r="3838" spans="1:32" ht="15.75" customHeight="1">
      <c r="A3838" s="22">
        <v>46199</v>
      </c>
      <c r="B3838" s="23" t="s">
        <v>246</v>
      </c>
      <c r="C3838" s="24">
        <v>730</v>
      </c>
      <c r="D3838" s="25">
        <v>1331</v>
      </c>
      <c r="E3838" s="24">
        <v>-2330</v>
      </c>
      <c r="F3838" s="24">
        <v>1</v>
      </c>
      <c r="G3838" s="24">
        <v>2</v>
      </c>
      <c r="H3838" s="23" t="s">
        <v>4939</v>
      </c>
      <c r="I3838" s="23" t="s">
        <v>4940</v>
      </c>
      <c r="J3838" s="23" t="s">
        <v>4941</v>
      </c>
      <c r="K3838" s="23" t="s">
        <v>154</v>
      </c>
      <c r="L3838" s="27">
        <v>0.41649999999999998</v>
      </c>
      <c r="M3838" s="25">
        <v>1665</v>
      </c>
      <c r="N3838" s="25">
        <v>280</v>
      </c>
      <c r="O3838" s="24">
        <v>0</v>
      </c>
      <c r="P3838" s="24">
        <v>0</v>
      </c>
      <c r="Q3838" s="24">
        <v>0</v>
      </c>
      <c r="R3838" s="66"/>
      <c r="S3838" s="66"/>
      <c r="T3838" s="66"/>
      <c r="U3838" s="66"/>
      <c r="V3838" s="66"/>
      <c r="W3838" s="24"/>
      <c r="X3838" s="24"/>
      <c r="Y3838" s="24"/>
      <c r="Z3838" s="24"/>
      <c r="AA3838" s="28"/>
      <c r="AB3838" s="28">
        <v>0.5</v>
      </c>
      <c r="AC3838" s="28"/>
      <c r="AD3838" s="28">
        <v>30</v>
      </c>
      <c r="AE3838" s="28">
        <v>30.000961620000002</v>
      </c>
      <c r="AF3838" t="s">
        <v>661</v>
      </c>
    </row>
    <row r="3839" spans="1:32" ht="15.75" customHeight="1">
      <c r="A3839" s="22">
        <v>46199</v>
      </c>
      <c r="B3839" s="23" t="s">
        <v>18</v>
      </c>
      <c r="C3839" s="24">
        <v>758</v>
      </c>
      <c r="D3839" s="25">
        <v>3198</v>
      </c>
      <c r="E3839" s="24">
        <v>-2338</v>
      </c>
      <c r="F3839" s="24">
        <v>16</v>
      </c>
      <c r="G3839" s="24">
        <v>9</v>
      </c>
      <c r="H3839" s="23" t="s">
        <v>2965</v>
      </c>
      <c r="I3839" s="23" t="s">
        <v>2520</v>
      </c>
      <c r="J3839" s="23" t="s">
        <v>4942</v>
      </c>
      <c r="K3839" s="23" t="s">
        <v>154</v>
      </c>
      <c r="L3839" s="27">
        <v>0.75629999999999997</v>
      </c>
      <c r="M3839" s="25">
        <v>-668</v>
      </c>
      <c r="N3839" s="25">
        <v>724</v>
      </c>
      <c r="O3839" s="24">
        <v>0</v>
      </c>
      <c r="P3839" s="24">
        <v>8</v>
      </c>
      <c r="Q3839" s="24">
        <v>0</v>
      </c>
      <c r="R3839" s="66"/>
      <c r="S3839" s="66"/>
      <c r="T3839" s="66"/>
      <c r="U3839" s="66"/>
      <c r="V3839" s="66"/>
      <c r="W3839" s="24"/>
      <c r="X3839" s="24"/>
      <c r="Y3839" s="24"/>
      <c r="Z3839" s="24"/>
      <c r="AA3839" s="28"/>
      <c r="AB3839" s="28">
        <v>0.6</v>
      </c>
      <c r="AC3839" s="28"/>
      <c r="AD3839" s="28">
        <v>30</v>
      </c>
      <c r="AE3839" s="28">
        <v>30.000961610000001</v>
      </c>
      <c r="AF3839" t="s">
        <v>661</v>
      </c>
    </row>
    <row r="3840" spans="1:32" ht="15.75" customHeight="1">
      <c r="A3840" s="22">
        <v>46199</v>
      </c>
      <c r="B3840" s="23" t="s">
        <v>307</v>
      </c>
      <c r="C3840" s="24">
        <v>635</v>
      </c>
      <c r="D3840" s="25">
        <v>3304</v>
      </c>
      <c r="E3840" s="24">
        <v>-2355</v>
      </c>
      <c r="F3840" s="24">
        <v>24</v>
      </c>
      <c r="G3840" s="24">
        <v>10</v>
      </c>
      <c r="H3840" s="23" t="s">
        <v>2756</v>
      </c>
      <c r="I3840" s="23" t="s">
        <v>900</v>
      </c>
      <c r="J3840" s="23" t="s">
        <v>2688</v>
      </c>
      <c r="K3840" s="23" t="s">
        <v>154</v>
      </c>
      <c r="L3840" s="27">
        <v>0.76239999999999997</v>
      </c>
      <c r="M3840" s="25">
        <v>2668</v>
      </c>
      <c r="N3840" s="25">
        <v>-1398</v>
      </c>
      <c r="O3840" s="24">
        <v>0</v>
      </c>
      <c r="P3840" s="24">
        <v>5</v>
      </c>
      <c r="Q3840" s="24">
        <v>0</v>
      </c>
      <c r="R3840" s="66"/>
      <c r="S3840" s="66"/>
      <c r="T3840" s="66"/>
      <c r="U3840" s="66"/>
      <c r="V3840" s="66"/>
      <c r="W3840" s="24"/>
      <c r="X3840" s="24"/>
      <c r="Y3840" s="24"/>
      <c r="Z3840" s="24"/>
      <c r="AA3840" s="28"/>
      <c r="AB3840" s="28">
        <v>0.6</v>
      </c>
      <c r="AC3840" s="28"/>
      <c r="AD3840" s="28">
        <v>30</v>
      </c>
      <c r="AE3840" s="28">
        <v>30.0009616</v>
      </c>
      <c r="AF3840" t="s">
        <v>661</v>
      </c>
    </row>
    <row r="3841" spans="1:32" ht="15.75" customHeight="1">
      <c r="A3841" s="22">
        <v>46199</v>
      </c>
      <c r="B3841" s="23" t="s">
        <v>9</v>
      </c>
      <c r="C3841" s="24">
        <v>532</v>
      </c>
      <c r="D3841" s="25">
        <v>5060</v>
      </c>
      <c r="E3841" s="24">
        <v>-2390</v>
      </c>
      <c r="F3841" s="24">
        <v>9</v>
      </c>
      <c r="G3841" s="24">
        <v>15</v>
      </c>
      <c r="H3841" s="23" t="s">
        <v>3815</v>
      </c>
      <c r="I3841" s="23" t="s">
        <v>4943</v>
      </c>
      <c r="J3841" s="23" t="s">
        <v>3494</v>
      </c>
      <c r="K3841" s="23" t="s">
        <v>154</v>
      </c>
      <c r="L3841" s="27">
        <v>0.84260000000000002</v>
      </c>
      <c r="M3841" s="25">
        <v>-561</v>
      </c>
      <c r="N3841" s="25">
        <v>-951</v>
      </c>
      <c r="O3841" s="24">
        <v>0</v>
      </c>
      <c r="P3841" s="24">
        <v>2</v>
      </c>
      <c r="Q3841" s="24">
        <v>1</v>
      </c>
      <c r="R3841" s="66">
        <v>850.48515981735159</v>
      </c>
      <c r="S3841" s="66">
        <v>5.9495453172712329</v>
      </c>
      <c r="T3841" s="66">
        <v>562.22222222222217</v>
      </c>
      <c r="U3841" s="66">
        <v>337.33333333333331</v>
      </c>
      <c r="V3841" s="66">
        <v>210.83333333333329</v>
      </c>
      <c r="W3841" s="24">
        <v>0</v>
      </c>
      <c r="X3841" s="24">
        <v>3</v>
      </c>
      <c r="Y3841" s="24">
        <v>0</v>
      </c>
      <c r="Z3841" s="24">
        <v>1</v>
      </c>
      <c r="AA3841" s="28">
        <v>1</v>
      </c>
      <c r="AB3841" s="28">
        <v>0.8</v>
      </c>
      <c r="AC3841" s="28">
        <v>0.8</v>
      </c>
      <c r="AD3841" s="28">
        <v>18</v>
      </c>
      <c r="AE3841" s="28">
        <v>18.000961589999999</v>
      </c>
      <c r="AF3841" t="s">
        <v>1221</v>
      </c>
    </row>
    <row r="3842" spans="1:32" ht="15.75" customHeight="1">
      <c r="A3842" s="22">
        <v>46199</v>
      </c>
      <c r="B3842" s="23" t="s">
        <v>510</v>
      </c>
      <c r="C3842" s="24">
        <v>718</v>
      </c>
      <c r="D3842" s="25">
        <v>3773</v>
      </c>
      <c r="E3842" s="24">
        <v>-2701</v>
      </c>
      <c r="F3842" s="24">
        <v>10</v>
      </c>
      <c r="G3842" s="24">
        <v>11</v>
      </c>
      <c r="H3842" s="23" t="s">
        <v>4944</v>
      </c>
      <c r="I3842" s="23" t="s">
        <v>1290</v>
      </c>
      <c r="J3842" s="23" t="s">
        <v>3482</v>
      </c>
      <c r="K3842" s="23" t="s">
        <v>154</v>
      </c>
      <c r="L3842" s="27">
        <v>0.76139999999999997</v>
      </c>
      <c r="M3842" s="25">
        <v>642</v>
      </c>
      <c r="N3842" s="25">
        <v>0</v>
      </c>
      <c r="O3842" s="24">
        <v>0</v>
      </c>
      <c r="P3842" s="24">
        <v>8</v>
      </c>
      <c r="Q3842" s="24">
        <v>0</v>
      </c>
      <c r="R3842" s="66"/>
      <c r="S3842" s="66"/>
      <c r="T3842" s="66"/>
      <c r="U3842" s="66"/>
      <c r="V3842" s="66"/>
      <c r="W3842" s="24"/>
      <c r="X3842" s="24"/>
      <c r="Y3842" s="24"/>
      <c r="Z3842" s="24"/>
      <c r="AA3842" s="28"/>
      <c r="AB3842" s="28">
        <v>0.6</v>
      </c>
      <c r="AC3842" s="28"/>
      <c r="AD3842" s="28">
        <v>30</v>
      </c>
      <c r="AE3842" s="28">
        <v>30.000961579999998</v>
      </c>
      <c r="AF3842" t="s">
        <v>661</v>
      </c>
    </row>
    <row r="3843" spans="1:32" ht="15.75" customHeight="1">
      <c r="A3843" s="22">
        <v>46199</v>
      </c>
      <c r="B3843" s="23" t="s">
        <v>14</v>
      </c>
      <c r="C3843" s="24">
        <v>505</v>
      </c>
      <c r="D3843" s="25">
        <v>5529</v>
      </c>
      <c r="E3843" s="24">
        <v>-2714</v>
      </c>
      <c r="F3843" s="24">
        <v>11</v>
      </c>
      <c r="G3843" s="24">
        <v>17</v>
      </c>
      <c r="H3843" s="23" t="s">
        <v>976</v>
      </c>
      <c r="I3843" s="23" t="s">
        <v>4925</v>
      </c>
      <c r="J3843" s="23" t="s">
        <v>818</v>
      </c>
      <c r="K3843" s="23" t="s">
        <v>154</v>
      </c>
      <c r="L3843" s="27">
        <v>0.83640000000000003</v>
      </c>
      <c r="M3843" s="25">
        <v>-926</v>
      </c>
      <c r="N3843" s="25">
        <v>-366</v>
      </c>
      <c r="O3843" s="24">
        <v>0</v>
      </c>
      <c r="P3843" s="24">
        <v>5</v>
      </c>
      <c r="Q3843" s="24">
        <v>1</v>
      </c>
      <c r="R3843" s="66">
        <v>874.21466376089666</v>
      </c>
      <c r="S3843" s="66">
        <v>6.3245335833353362</v>
      </c>
      <c r="T3843" s="66">
        <v>502.63636363636363</v>
      </c>
      <c r="U3843" s="66">
        <v>325.23529411764707</v>
      </c>
      <c r="V3843" s="66">
        <v>197.46428571428569</v>
      </c>
      <c r="W3843" s="24">
        <v>0</v>
      </c>
      <c r="X3843" s="24">
        <v>2</v>
      </c>
      <c r="Y3843" s="24">
        <v>0</v>
      </c>
      <c r="Z3843" s="24">
        <v>0</v>
      </c>
      <c r="AA3843" s="28">
        <v>0.5</v>
      </c>
      <c r="AB3843" s="28">
        <v>0.8</v>
      </c>
      <c r="AC3843" s="28">
        <v>0.4</v>
      </c>
      <c r="AD3843" s="28">
        <v>14</v>
      </c>
      <c r="AE3843" s="28">
        <v>14.000961569999999</v>
      </c>
      <c r="AF3843" t="s">
        <v>658</v>
      </c>
    </row>
    <row r="3844" spans="1:32" ht="15.75" customHeight="1">
      <c r="A3844" s="22">
        <v>46199</v>
      </c>
      <c r="B3844" s="23" t="s">
        <v>184</v>
      </c>
      <c r="C3844" s="24">
        <v>762</v>
      </c>
      <c r="D3844" s="25">
        <v>2656</v>
      </c>
      <c r="E3844" s="24">
        <v>-2762</v>
      </c>
      <c r="F3844" s="24">
        <v>7</v>
      </c>
      <c r="G3844" s="24">
        <v>8</v>
      </c>
      <c r="H3844" s="23" t="s">
        <v>411</v>
      </c>
      <c r="I3844" s="23" t="s">
        <v>1156</v>
      </c>
      <c r="J3844" s="23" t="s">
        <v>509</v>
      </c>
      <c r="K3844" s="23" t="s">
        <v>154</v>
      </c>
      <c r="L3844" s="27">
        <v>0.65339999999999998</v>
      </c>
      <c r="M3844" s="25">
        <v>-2635</v>
      </c>
      <c r="N3844" s="25">
        <v>-1344</v>
      </c>
      <c r="O3844" s="24">
        <v>0</v>
      </c>
      <c r="P3844" s="24">
        <v>2</v>
      </c>
      <c r="Q3844" s="24">
        <v>0</v>
      </c>
      <c r="R3844" s="66"/>
      <c r="S3844" s="66"/>
      <c r="T3844" s="66"/>
      <c r="U3844" s="66"/>
      <c r="V3844" s="66"/>
      <c r="W3844" s="24"/>
      <c r="X3844" s="24"/>
      <c r="Y3844" s="24"/>
      <c r="Z3844" s="24"/>
      <c r="AA3844" s="28"/>
      <c r="AB3844" s="28">
        <v>0.5</v>
      </c>
      <c r="AC3844" s="28"/>
      <c r="AD3844" s="28">
        <v>30</v>
      </c>
      <c r="AE3844" s="28">
        <v>30.00096156</v>
      </c>
      <c r="AF3844" t="s">
        <v>661</v>
      </c>
    </row>
    <row r="3845" spans="1:32" ht="15.75" customHeight="1">
      <c r="A3845" s="22">
        <v>46199</v>
      </c>
      <c r="B3845" s="23" t="s">
        <v>307</v>
      </c>
      <c r="C3845" s="24">
        <v>637</v>
      </c>
      <c r="D3845" s="25">
        <v>4702</v>
      </c>
      <c r="E3845" s="24">
        <v>-3282</v>
      </c>
      <c r="F3845" s="24">
        <v>37</v>
      </c>
      <c r="G3845" s="24">
        <v>16</v>
      </c>
      <c r="H3845" s="23" t="s">
        <v>373</v>
      </c>
      <c r="I3845" s="23" t="s">
        <v>196</v>
      </c>
      <c r="J3845" s="23" t="s">
        <v>3340</v>
      </c>
      <c r="K3845" s="23" t="s">
        <v>154</v>
      </c>
      <c r="L3845" s="27">
        <v>0.76729999999999998</v>
      </c>
      <c r="M3845" s="25">
        <v>-2807</v>
      </c>
      <c r="N3845" s="25">
        <v>-1859</v>
      </c>
      <c r="O3845" s="24">
        <v>0</v>
      </c>
      <c r="P3845" s="24">
        <v>7</v>
      </c>
      <c r="Q3845" s="24">
        <v>0</v>
      </c>
      <c r="R3845" s="66"/>
      <c r="S3845" s="66"/>
      <c r="T3845" s="66"/>
      <c r="U3845" s="66"/>
      <c r="V3845" s="66"/>
      <c r="W3845" s="24"/>
      <c r="X3845" s="24"/>
      <c r="Y3845" s="24"/>
      <c r="Z3845" s="24"/>
      <c r="AA3845" s="28"/>
      <c r="AB3845" s="28">
        <v>0.6</v>
      </c>
      <c r="AC3845" s="28"/>
      <c r="AD3845" s="28">
        <v>30</v>
      </c>
      <c r="AE3845" s="28">
        <v>30.00096155</v>
      </c>
      <c r="AF3845" t="s">
        <v>661</v>
      </c>
    </row>
    <row r="3846" spans="1:32" ht="15.75" customHeight="1">
      <c r="A3846" s="22">
        <v>46199</v>
      </c>
      <c r="B3846" s="23" t="s">
        <v>18</v>
      </c>
      <c r="C3846" s="24">
        <v>755</v>
      </c>
      <c r="D3846" s="25">
        <v>4346</v>
      </c>
      <c r="E3846" s="24">
        <v>-3336</v>
      </c>
      <c r="F3846" s="24">
        <v>31</v>
      </c>
      <c r="G3846" s="24">
        <v>19</v>
      </c>
      <c r="H3846" s="23" t="s">
        <v>4945</v>
      </c>
      <c r="I3846" s="23" t="s">
        <v>3007</v>
      </c>
      <c r="J3846" s="23" t="s">
        <v>2584</v>
      </c>
      <c r="K3846" s="23" t="s">
        <v>154</v>
      </c>
      <c r="L3846" s="27">
        <v>0.74409999999999998</v>
      </c>
      <c r="M3846" s="25">
        <v>-1250</v>
      </c>
      <c r="N3846" s="25">
        <v>1243</v>
      </c>
      <c r="O3846" s="24">
        <v>0</v>
      </c>
      <c r="P3846" s="24">
        <v>5</v>
      </c>
      <c r="Q3846" s="24">
        <v>0</v>
      </c>
      <c r="R3846" s="66"/>
      <c r="S3846" s="66"/>
      <c r="T3846" s="66"/>
      <c r="U3846" s="66"/>
      <c r="V3846" s="66"/>
      <c r="W3846" s="24"/>
      <c r="X3846" s="24"/>
      <c r="Y3846" s="24"/>
      <c r="Z3846" s="24"/>
      <c r="AA3846" s="28"/>
      <c r="AB3846" s="28">
        <v>0.6</v>
      </c>
      <c r="AC3846" s="28"/>
      <c r="AD3846" s="28">
        <v>30</v>
      </c>
      <c r="AE3846" s="28">
        <v>30.000961539999999</v>
      </c>
      <c r="AF3846" t="s">
        <v>661</v>
      </c>
    </row>
    <row r="3847" spans="1:32" ht="15.75" customHeight="1">
      <c r="A3847" s="22">
        <v>46199</v>
      </c>
      <c r="B3847" s="23" t="s">
        <v>22</v>
      </c>
      <c r="C3847" s="24">
        <v>673</v>
      </c>
      <c r="D3847" s="25">
        <v>5068</v>
      </c>
      <c r="E3847" s="24">
        <v>-3623</v>
      </c>
      <c r="F3847" s="24">
        <v>28</v>
      </c>
      <c r="G3847" s="24">
        <v>10</v>
      </c>
      <c r="H3847" s="23" t="s">
        <v>282</v>
      </c>
      <c r="I3847" s="23" t="s">
        <v>577</v>
      </c>
      <c r="J3847" s="23" t="s">
        <v>4946</v>
      </c>
      <c r="K3847" s="23" t="s">
        <v>154</v>
      </c>
      <c r="L3847" s="27">
        <v>0.76170000000000004</v>
      </c>
      <c r="M3847" s="25">
        <v>-2844</v>
      </c>
      <c r="N3847" s="25">
        <v>-3075</v>
      </c>
      <c r="O3847" s="24">
        <v>0</v>
      </c>
      <c r="P3847" s="24">
        <v>3</v>
      </c>
      <c r="Q3847" s="24">
        <v>0</v>
      </c>
      <c r="R3847" s="66"/>
      <c r="S3847" s="66"/>
      <c r="T3847" s="66"/>
      <c r="U3847" s="66"/>
      <c r="V3847" s="66"/>
      <c r="W3847" s="24"/>
      <c r="X3847" s="24"/>
      <c r="Y3847" s="24"/>
      <c r="Z3847" s="24"/>
      <c r="AA3847" s="28"/>
      <c r="AB3847" s="28">
        <v>0.8</v>
      </c>
      <c r="AC3847" s="28"/>
      <c r="AD3847" s="28">
        <v>30</v>
      </c>
      <c r="AE3847" s="28">
        <v>30.000961530000001</v>
      </c>
      <c r="AF3847" t="s">
        <v>661</v>
      </c>
    </row>
    <row r="3848" spans="1:32" ht="15.75" customHeight="1">
      <c r="A3848" s="22">
        <v>46199</v>
      </c>
      <c r="B3848" s="23" t="s">
        <v>351</v>
      </c>
      <c r="C3848" s="24">
        <v>750</v>
      </c>
      <c r="D3848" s="25">
        <v>4304</v>
      </c>
      <c r="E3848" s="24">
        <v>-3626</v>
      </c>
      <c r="F3848" s="24">
        <v>26</v>
      </c>
      <c r="G3848" s="24">
        <v>10</v>
      </c>
      <c r="H3848" s="23" t="s">
        <v>4947</v>
      </c>
      <c r="I3848" s="23" t="s">
        <v>606</v>
      </c>
      <c r="J3848" s="23" t="s">
        <v>4058</v>
      </c>
      <c r="K3848" s="23" t="s">
        <v>154</v>
      </c>
      <c r="L3848" s="27">
        <v>0.71919999999999995</v>
      </c>
      <c r="M3848" s="25">
        <v>535</v>
      </c>
      <c r="N3848" s="25">
        <v>-618</v>
      </c>
      <c r="O3848" s="24">
        <v>0</v>
      </c>
      <c r="P3848" s="24">
        <v>0</v>
      </c>
      <c r="Q3848" s="24">
        <v>0</v>
      </c>
      <c r="R3848" s="66"/>
      <c r="S3848" s="66"/>
      <c r="T3848" s="66"/>
      <c r="U3848" s="66"/>
      <c r="V3848" s="66"/>
      <c r="W3848" s="24"/>
      <c r="X3848" s="24"/>
      <c r="Y3848" s="24"/>
      <c r="Z3848" s="24"/>
      <c r="AA3848" s="28"/>
      <c r="AB3848" s="28">
        <v>0.6</v>
      </c>
      <c r="AC3848" s="28"/>
      <c r="AD3848" s="28">
        <v>30</v>
      </c>
      <c r="AE3848" s="28">
        <v>30.000961520000001</v>
      </c>
      <c r="AF3848" t="s">
        <v>661</v>
      </c>
    </row>
    <row r="3849" spans="1:32" ht="15.75" customHeight="1">
      <c r="A3849" s="22">
        <v>46199</v>
      </c>
      <c r="B3849" s="23" t="s">
        <v>38</v>
      </c>
      <c r="C3849" s="24">
        <v>710</v>
      </c>
      <c r="D3849" s="25">
        <v>3983</v>
      </c>
      <c r="E3849" s="24">
        <v>-4034</v>
      </c>
      <c r="F3849" s="24">
        <v>12</v>
      </c>
      <c r="G3849" s="24">
        <v>12</v>
      </c>
      <c r="H3849" s="23" t="s">
        <v>492</v>
      </c>
      <c r="I3849" s="23" t="s">
        <v>1943</v>
      </c>
      <c r="J3849" s="23" t="s">
        <v>1943</v>
      </c>
      <c r="K3849" s="23" t="s">
        <v>154</v>
      </c>
      <c r="L3849" s="27">
        <v>0.66239999999999999</v>
      </c>
      <c r="M3849" s="25">
        <v>-1372</v>
      </c>
      <c r="N3849" s="25">
        <v>-1441</v>
      </c>
      <c r="O3849" s="24">
        <v>0</v>
      </c>
      <c r="P3849" s="24">
        <v>0</v>
      </c>
      <c r="Q3849" s="24">
        <v>0</v>
      </c>
      <c r="R3849" s="66"/>
      <c r="S3849" s="66"/>
      <c r="T3849" s="66"/>
      <c r="U3849" s="66"/>
      <c r="V3849" s="66"/>
      <c r="W3849" s="24"/>
      <c r="X3849" s="24"/>
      <c r="Y3849" s="24"/>
      <c r="Z3849" s="24"/>
      <c r="AA3849" s="28"/>
      <c r="AB3849" s="28">
        <v>0.6</v>
      </c>
      <c r="AC3849" s="28"/>
      <c r="AD3849" s="28">
        <v>30</v>
      </c>
      <c r="AE3849" s="28">
        <v>30.00096151</v>
      </c>
      <c r="AF3849" t="s">
        <v>661</v>
      </c>
    </row>
    <row r="3850" spans="1:32" ht="15.75" customHeight="1">
      <c r="A3850" s="22">
        <v>46199</v>
      </c>
      <c r="B3850" s="23" t="s">
        <v>372</v>
      </c>
      <c r="C3850" s="24">
        <v>711</v>
      </c>
      <c r="D3850" s="25">
        <v>4167</v>
      </c>
      <c r="E3850" s="24">
        <v>-4580</v>
      </c>
      <c r="F3850" s="24">
        <v>24</v>
      </c>
      <c r="G3850" s="24">
        <v>10</v>
      </c>
      <c r="H3850" s="23" t="s">
        <v>1627</v>
      </c>
      <c r="I3850" s="23" t="s">
        <v>2779</v>
      </c>
      <c r="J3850" s="23" t="s">
        <v>854</v>
      </c>
      <c r="K3850" s="23" t="s">
        <v>154</v>
      </c>
      <c r="L3850" s="27">
        <v>0.63360000000000005</v>
      </c>
      <c r="M3850" s="25">
        <v>543</v>
      </c>
      <c r="N3850" s="25">
        <v>-2357</v>
      </c>
      <c r="O3850" s="24">
        <v>0</v>
      </c>
      <c r="P3850" s="24">
        <v>1</v>
      </c>
      <c r="Q3850" s="24">
        <v>0</v>
      </c>
      <c r="R3850" s="66"/>
      <c r="S3850" s="66"/>
      <c r="T3850" s="66"/>
      <c r="U3850" s="66"/>
      <c r="V3850" s="66"/>
      <c r="W3850" s="24"/>
      <c r="X3850" s="24"/>
      <c r="Y3850" s="24"/>
      <c r="Z3850" s="24"/>
      <c r="AA3850" s="28"/>
      <c r="AB3850" s="28">
        <v>0.6</v>
      </c>
      <c r="AC3850" s="28"/>
      <c r="AD3850" s="28">
        <v>30</v>
      </c>
      <c r="AE3850" s="28">
        <v>30.000961499999999</v>
      </c>
      <c r="AF3850" t="s">
        <v>661</v>
      </c>
    </row>
    <row r="3851" spans="1:32" ht="15.75" customHeight="1">
      <c r="A3851" s="22">
        <v>46199</v>
      </c>
      <c r="B3851" s="23" t="s">
        <v>400</v>
      </c>
      <c r="C3851" s="24">
        <v>737</v>
      </c>
      <c r="D3851" s="25">
        <v>6332</v>
      </c>
      <c r="E3851" s="24">
        <v>-5429</v>
      </c>
      <c r="F3851" s="24">
        <v>20</v>
      </c>
      <c r="G3851" s="24">
        <v>30</v>
      </c>
      <c r="H3851" s="23" t="s">
        <v>3701</v>
      </c>
      <c r="I3851" s="23" t="s">
        <v>1017</v>
      </c>
      <c r="J3851" s="23" t="s">
        <v>1728</v>
      </c>
      <c r="K3851" s="23" t="s">
        <v>154</v>
      </c>
      <c r="L3851" s="27">
        <v>0.71419999999999995</v>
      </c>
      <c r="M3851" s="25">
        <v>1809</v>
      </c>
      <c r="N3851" s="25">
        <v>-1312</v>
      </c>
      <c r="O3851" s="24">
        <v>0</v>
      </c>
      <c r="P3851" s="24">
        <v>7</v>
      </c>
      <c r="Q3851" s="24">
        <v>0</v>
      </c>
      <c r="R3851" s="66"/>
      <c r="S3851" s="66"/>
      <c r="T3851" s="66"/>
      <c r="U3851" s="66"/>
      <c r="V3851" s="66"/>
      <c r="W3851" s="24"/>
      <c r="X3851" s="24"/>
      <c r="Y3851" s="24"/>
      <c r="Z3851" s="24"/>
      <c r="AA3851" s="28"/>
      <c r="AB3851" s="28">
        <v>0.8</v>
      </c>
      <c r="AC3851" s="28"/>
      <c r="AD3851" s="28">
        <v>30</v>
      </c>
      <c r="AE3851" s="28">
        <v>30.000961490000002</v>
      </c>
      <c r="AF3851" t="s">
        <v>661</v>
      </c>
    </row>
    <row r="3852" spans="1:32" ht="15.75" customHeight="1">
      <c r="A3852" s="22">
        <v>46199</v>
      </c>
      <c r="B3852" s="23" t="s">
        <v>26</v>
      </c>
      <c r="C3852" s="24">
        <v>725</v>
      </c>
      <c r="D3852" s="25">
        <v>5229</v>
      </c>
      <c r="E3852" s="24">
        <v>-5526</v>
      </c>
      <c r="F3852" s="24">
        <v>21</v>
      </c>
      <c r="G3852" s="24">
        <v>7</v>
      </c>
      <c r="H3852" s="23" t="s">
        <v>4753</v>
      </c>
      <c r="I3852" s="23" t="s">
        <v>890</v>
      </c>
      <c r="J3852" s="23" t="s">
        <v>4948</v>
      </c>
      <c r="K3852" s="23" t="s">
        <v>154</v>
      </c>
      <c r="L3852" s="27">
        <v>0.64770000000000005</v>
      </c>
      <c r="M3852" s="25">
        <v>1686</v>
      </c>
      <c r="N3852" s="25">
        <v>-2438</v>
      </c>
      <c r="O3852" s="24">
        <v>0</v>
      </c>
      <c r="P3852" s="24">
        <v>5</v>
      </c>
      <c r="Q3852" s="24">
        <v>0</v>
      </c>
      <c r="R3852" s="66"/>
      <c r="S3852" s="66"/>
      <c r="T3852" s="66"/>
      <c r="U3852" s="66"/>
      <c r="V3852" s="66"/>
      <c r="W3852" s="24"/>
      <c r="X3852" s="24"/>
      <c r="Y3852" s="24"/>
      <c r="Z3852" s="24"/>
      <c r="AA3852" s="28"/>
      <c r="AB3852" s="28">
        <v>0.8</v>
      </c>
      <c r="AC3852" s="28"/>
      <c r="AD3852" s="28">
        <v>30</v>
      </c>
      <c r="AE3852" s="28">
        <v>30.000961480000001</v>
      </c>
      <c r="AF3852" t="s">
        <v>661</v>
      </c>
    </row>
    <row r="3853" spans="1:32" ht="15.75" customHeight="1">
      <c r="A3853" s="22">
        <v>46199</v>
      </c>
      <c r="B3853" s="23" t="s">
        <v>179</v>
      </c>
      <c r="C3853" s="24">
        <v>667</v>
      </c>
      <c r="D3853" s="25">
        <v>8963</v>
      </c>
      <c r="E3853" s="24">
        <v>-7791</v>
      </c>
      <c r="F3853" s="24">
        <v>26</v>
      </c>
      <c r="G3853" s="24">
        <v>7</v>
      </c>
      <c r="H3853" s="23" t="s">
        <v>625</v>
      </c>
      <c r="I3853" s="23" t="s">
        <v>2894</v>
      </c>
      <c r="J3853" s="23" t="s">
        <v>4949</v>
      </c>
      <c r="K3853" s="23" t="s">
        <v>154</v>
      </c>
      <c r="L3853" s="27">
        <v>0.71030000000000004</v>
      </c>
      <c r="M3853" s="25">
        <v>2799</v>
      </c>
      <c r="N3853" s="25">
        <v>-2897</v>
      </c>
      <c r="O3853" s="24">
        <v>0</v>
      </c>
      <c r="P3853" s="24">
        <v>7</v>
      </c>
      <c r="Q3853" s="24">
        <v>0</v>
      </c>
      <c r="R3853" s="66"/>
      <c r="S3853" s="66"/>
      <c r="T3853" s="66"/>
      <c r="U3853" s="66"/>
      <c r="V3853" s="66"/>
      <c r="W3853" s="24"/>
      <c r="X3853" s="24"/>
      <c r="Y3853" s="24"/>
      <c r="Z3853" s="24"/>
      <c r="AA3853" s="28"/>
      <c r="AB3853" s="28">
        <v>1</v>
      </c>
      <c r="AC3853" s="28"/>
      <c r="AD3853" s="28">
        <v>30</v>
      </c>
      <c r="AE3853" s="28">
        <v>30.00096147</v>
      </c>
      <c r="AF3853" t="s">
        <v>661</v>
      </c>
    </row>
    <row r="3854" spans="1:32" ht="15.75" customHeight="1">
      <c r="A3854" s="22">
        <v>46200</v>
      </c>
      <c r="B3854" s="23" t="s">
        <v>9</v>
      </c>
      <c r="C3854" s="24">
        <v>508</v>
      </c>
      <c r="D3854" s="25">
        <v>1948</v>
      </c>
      <c r="E3854" s="26">
        <v>-761</v>
      </c>
      <c r="F3854" s="24">
        <v>5</v>
      </c>
      <c r="G3854" s="24">
        <v>2</v>
      </c>
      <c r="H3854" s="23" t="s">
        <v>4818</v>
      </c>
      <c r="I3854" s="23" t="s">
        <v>413</v>
      </c>
      <c r="J3854" s="23" t="s">
        <v>4950</v>
      </c>
      <c r="K3854" s="23" t="s">
        <v>203</v>
      </c>
      <c r="L3854" s="27">
        <v>0.86980000000000002</v>
      </c>
      <c r="M3854" s="25">
        <v>239</v>
      </c>
      <c r="N3854" s="25">
        <v>-1112</v>
      </c>
      <c r="O3854" s="24">
        <v>0</v>
      </c>
      <c r="P3854" s="24">
        <v>8</v>
      </c>
      <c r="Q3854" s="24">
        <v>1</v>
      </c>
      <c r="R3854" s="66">
        <v>346.54893109173929</v>
      </c>
      <c r="S3854" s="66">
        <v>5.6211398311435579</v>
      </c>
      <c r="T3854" s="66">
        <v>389.6</v>
      </c>
      <c r="U3854" s="66">
        <v>974</v>
      </c>
      <c r="V3854" s="66">
        <v>278.28571428571428</v>
      </c>
      <c r="W3854" s="24">
        <v>0</v>
      </c>
      <c r="X3854" s="24">
        <v>0</v>
      </c>
      <c r="Y3854" s="24">
        <v>0</v>
      </c>
      <c r="Z3854" s="24">
        <v>6</v>
      </c>
      <c r="AA3854" s="28">
        <v>1.5</v>
      </c>
      <c r="AB3854" s="28">
        <v>0.5</v>
      </c>
      <c r="AC3854" s="28">
        <v>0.75</v>
      </c>
      <c r="AD3854" s="28">
        <v>17.5</v>
      </c>
      <c r="AE3854" s="28">
        <v>17.500961459999999</v>
      </c>
      <c r="AF3854" t="s">
        <v>641</v>
      </c>
    </row>
    <row r="3855" spans="1:32" ht="15.75" customHeight="1">
      <c r="A3855" s="22">
        <v>46200</v>
      </c>
      <c r="B3855" s="23" t="s">
        <v>9</v>
      </c>
      <c r="C3855" s="24">
        <v>510</v>
      </c>
      <c r="D3855" s="25">
        <v>2841</v>
      </c>
      <c r="E3855" s="26">
        <v>-1101</v>
      </c>
      <c r="F3855" s="24">
        <v>8</v>
      </c>
      <c r="G3855" s="24">
        <v>4</v>
      </c>
      <c r="H3855" s="23" t="s">
        <v>2007</v>
      </c>
      <c r="I3855" s="23" t="s">
        <v>4951</v>
      </c>
      <c r="J3855" s="23" t="s">
        <v>4952</v>
      </c>
      <c r="K3855" s="23" t="s">
        <v>370</v>
      </c>
      <c r="L3855" s="27">
        <v>0.87080000000000002</v>
      </c>
      <c r="M3855" s="25">
        <v>-961</v>
      </c>
      <c r="N3855" s="25">
        <v>238</v>
      </c>
      <c r="O3855" s="24">
        <v>0</v>
      </c>
      <c r="P3855" s="24">
        <v>0</v>
      </c>
      <c r="Q3855" s="24">
        <v>1</v>
      </c>
      <c r="R3855" s="66">
        <v>472.28549190535489</v>
      </c>
      <c r="S3855" s="66">
        <v>6.0154293297015586</v>
      </c>
      <c r="T3855" s="66">
        <v>355.125</v>
      </c>
      <c r="U3855" s="66">
        <v>710.25</v>
      </c>
      <c r="V3855" s="66">
        <v>236.75</v>
      </c>
      <c r="W3855" s="24">
        <v>0</v>
      </c>
      <c r="X3855" s="24">
        <v>0</v>
      </c>
      <c r="Y3855" s="24">
        <v>0</v>
      </c>
      <c r="Z3855" s="24">
        <v>1</v>
      </c>
      <c r="AA3855" s="28">
        <v>0.25</v>
      </c>
      <c r="AB3855" s="28">
        <v>0.5</v>
      </c>
      <c r="AC3855" s="28">
        <v>0.125</v>
      </c>
      <c r="AD3855" s="28">
        <v>11.2</v>
      </c>
      <c r="AE3855" s="28">
        <v>11.200961449999999</v>
      </c>
      <c r="AF3855" t="s">
        <v>646</v>
      </c>
    </row>
    <row r="3856" spans="1:32" ht="15.75" customHeight="1">
      <c r="A3856" s="22">
        <v>46200</v>
      </c>
      <c r="B3856" s="23" t="s">
        <v>9</v>
      </c>
      <c r="C3856" s="24">
        <v>511</v>
      </c>
      <c r="D3856" s="25">
        <v>2648</v>
      </c>
      <c r="E3856" s="26">
        <f>268</f>
        <v>268</v>
      </c>
      <c r="F3856" s="24">
        <v>13</v>
      </c>
      <c r="G3856" s="24">
        <v>4</v>
      </c>
      <c r="H3856" s="23" t="s">
        <v>3517</v>
      </c>
      <c r="I3856" s="23" t="s">
        <v>359</v>
      </c>
      <c r="J3856" s="23" t="s">
        <v>545</v>
      </c>
      <c r="K3856" s="23" t="s">
        <v>154</v>
      </c>
      <c r="L3856" s="27">
        <v>1.0337000000000001</v>
      </c>
      <c r="M3856" s="25">
        <v>1583</v>
      </c>
      <c r="N3856" s="25">
        <v>143</v>
      </c>
      <c r="O3856" s="24">
        <v>0</v>
      </c>
      <c r="P3856" s="24">
        <v>1</v>
      </c>
      <c r="Q3856" s="24">
        <v>1</v>
      </c>
      <c r="R3856" s="66">
        <v>432.41199667912002</v>
      </c>
      <c r="S3856" s="66">
        <v>6.1237893960768197</v>
      </c>
      <c r="T3856" s="66">
        <v>203.69230769230771</v>
      </c>
      <c r="U3856" s="66">
        <v>662</v>
      </c>
      <c r="V3856" s="66">
        <v>155.7647058823529</v>
      </c>
      <c r="W3856" s="24">
        <v>7</v>
      </c>
      <c r="X3856" s="24">
        <v>0</v>
      </c>
      <c r="Y3856" s="24">
        <v>2</v>
      </c>
      <c r="Z3856" s="24">
        <v>0</v>
      </c>
      <c r="AA3856" s="28">
        <v>2.25</v>
      </c>
      <c r="AB3856" s="28">
        <v>0.5</v>
      </c>
      <c r="AC3856" s="28">
        <v>1.125</v>
      </c>
      <c r="AD3856" s="28">
        <v>11.2</v>
      </c>
      <c r="AE3856" s="28">
        <v>11.20096144</v>
      </c>
      <c r="AF3856" t="s">
        <v>1460</v>
      </c>
    </row>
    <row r="3857" spans="1:32" ht="15.75" customHeight="1">
      <c r="A3857" s="22">
        <v>46200</v>
      </c>
      <c r="B3857" s="23" t="s">
        <v>9</v>
      </c>
      <c r="C3857" s="24">
        <v>512</v>
      </c>
      <c r="D3857" s="25">
        <v>2158</v>
      </c>
      <c r="E3857" s="26">
        <v>-221</v>
      </c>
      <c r="F3857" s="24">
        <v>7</v>
      </c>
      <c r="G3857" s="24">
        <v>7</v>
      </c>
      <c r="H3857" s="23" t="s">
        <v>730</v>
      </c>
      <c r="I3857" s="23" t="s">
        <v>3055</v>
      </c>
      <c r="J3857" s="23" t="s">
        <v>3055</v>
      </c>
      <c r="K3857" s="23" t="s">
        <v>154</v>
      </c>
      <c r="L3857" s="27">
        <v>0.96589999999999998</v>
      </c>
      <c r="M3857" s="25">
        <v>-951</v>
      </c>
      <c r="N3857" s="25">
        <v>1723</v>
      </c>
      <c r="O3857" s="24">
        <v>0</v>
      </c>
      <c r="P3857" s="24">
        <v>2</v>
      </c>
      <c r="Q3857" s="24">
        <v>1</v>
      </c>
      <c r="R3857" s="66">
        <v>360.42035076795349</v>
      </c>
      <c r="S3857" s="66">
        <v>5.9874532484137326</v>
      </c>
      <c r="T3857" s="66">
        <v>308.28571428571428</v>
      </c>
      <c r="U3857" s="66">
        <v>308.28571428571428</v>
      </c>
      <c r="V3857" s="66">
        <v>154.14285714285711</v>
      </c>
      <c r="W3857" s="24">
        <v>0</v>
      </c>
      <c r="X3857" s="24">
        <v>4</v>
      </c>
      <c r="Y3857" s="24">
        <v>2</v>
      </c>
      <c r="Z3857" s="24">
        <v>1</v>
      </c>
      <c r="AA3857" s="28">
        <v>1.75</v>
      </c>
      <c r="AB3857" s="28">
        <v>0.5</v>
      </c>
      <c r="AC3857" s="28">
        <v>0.875</v>
      </c>
      <c r="AD3857" s="28">
        <v>18.8</v>
      </c>
      <c r="AE3857" s="28">
        <v>18.800961430000001</v>
      </c>
      <c r="AF3857" t="s">
        <v>612</v>
      </c>
    </row>
    <row r="3858" spans="1:32" ht="15.75" customHeight="1">
      <c r="A3858" s="22">
        <v>46200</v>
      </c>
      <c r="B3858" s="23" t="s">
        <v>9</v>
      </c>
      <c r="C3858" s="24">
        <v>513</v>
      </c>
      <c r="D3858" s="25">
        <v>1087</v>
      </c>
      <c r="E3858" s="26">
        <v>-623</v>
      </c>
      <c r="F3858" s="24">
        <v>2</v>
      </c>
      <c r="G3858" s="24">
        <v>3</v>
      </c>
      <c r="H3858" s="23" t="s">
        <v>1561</v>
      </c>
      <c r="I3858" s="23" t="s">
        <v>2392</v>
      </c>
      <c r="J3858" s="23" t="s">
        <v>4129</v>
      </c>
      <c r="K3858" s="23" t="s">
        <v>154</v>
      </c>
      <c r="L3858" s="27">
        <v>0.80900000000000005</v>
      </c>
      <c r="M3858" s="25">
        <v>2672</v>
      </c>
      <c r="N3858" s="25">
        <v>-634</v>
      </c>
      <c r="O3858" s="24">
        <v>0</v>
      </c>
      <c r="P3858" s="24">
        <v>3</v>
      </c>
      <c r="Q3858" s="24">
        <v>1</v>
      </c>
      <c r="R3858" s="66">
        <v>169.67611041926111</v>
      </c>
      <c r="S3858" s="66">
        <v>6.4063231842955268</v>
      </c>
      <c r="T3858" s="66">
        <v>543.5</v>
      </c>
      <c r="U3858" s="66">
        <v>362.33333333333331</v>
      </c>
      <c r="V3858" s="66">
        <v>217.4</v>
      </c>
      <c r="W3858" s="24">
        <v>0</v>
      </c>
      <c r="X3858" s="24">
        <v>2</v>
      </c>
      <c r="Y3858" s="24">
        <v>0</v>
      </c>
      <c r="Z3858" s="24">
        <v>0</v>
      </c>
      <c r="AA3858" s="28">
        <v>0.5</v>
      </c>
      <c r="AB3858" s="28">
        <v>0.5</v>
      </c>
      <c r="AC3858" s="28">
        <v>0.25</v>
      </c>
      <c r="AD3858" s="28">
        <v>12.5</v>
      </c>
      <c r="AE3858" s="28">
        <v>12.500961419999999</v>
      </c>
      <c r="AF3858" t="s">
        <v>795</v>
      </c>
    </row>
    <row r="3859" spans="1:32" ht="15.75" customHeight="1">
      <c r="A3859" s="22">
        <v>46200</v>
      </c>
      <c r="B3859" s="23" t="s">
        <v>9</v>
      </c>
      <c r="C3859" s="24">
        <v>515</v>
      </c>
      <c r="D3859" s="25">
        <v>684</v>
      </c>
      <c r="E3859" s="26">
        <v>-303</v>
      </c>
      <c r="F3859" s="24">
        <v>2</v>
      </c>
      <c r="G3859" s="24">
        <v>1</v>
      </c>
      <c r="H3859" s="23" t="s">
        <v>1763</v>
      </c>
      <c r="I3859" s="23" t="s">
        <v>936</v>
      </c>
      <c r="J3859" s="23" t="s">
        <v>2378</v>
      </c>
      <c r="K3859" s="23" t="s">
        <v>154</v>
      </c>
      <c r="L3859" s="27">
        <v>0.85229999999999995</v>
      </c>
      <c r="M3859" s="25">
        <v>256</v>
      </c>
      <c r="N3859" s="25">
        <v>-247</v>
      </c>
      <c r="O3859" s="24">
        <v>0</v>
      </c>
      <c r="P3859" s="24">
        <v>5</v>
      </c>
      <c r="Q3859" s="24">
        <v>1</v>
      </c>
      <c r="R3859" s="66">
        <v>106.306195516812</v>
      </c>
      <c r="S3859" s="66">
        <v>6.434243993726855</v>
      </c>
      <c r="T3859" s="66">
        <v>342</v>
      </c>
      <c r="U3859" s="66">
        <v>684</v>
      </c>
      <c r="V3859" s="66">
        <v>228</v>
      </c>
      <c r="W3859" s="24">
        <v>0</v>
      </c>
      <c r="X3859" s="24">
        <v>0</v>
      </c>
      <c r="Y3859" s="24">
        <v>0</v>
      </c>
      <c r="Z3859" s="24">
        <v>0</v>
      </c>
      <c r="AA3859" s="28">
        <v>0</v>
      </c>
      <c r="AB3859" s="28">
        <v>0.5</v>
      </c>
      <c r="AC3859" s="28">
        <v>0</v>
      </c>
      <c r="AD3859" s="28">
        <v>10</v>
      </c>
      <c r="AE3859" s="28">
        <v>10.00096141</v>
      </c>
      <c r="AF3859" t="s">
        <v>584</v>
      </c>
    </row>
    <row r="3860" spans="1:32" ht="15.75" customHeight="1">
      <c r="A3860" s="22">
        <v>46200</v>
      </c>
      <c r="B3860" s="23" t="s">
        <v>9</v>
      </c>
      <c r="C3860" s="24">
        <v>516</v>
      </c>
      <c r="D3860" s="25">
        <v>5713</v>
      </c>
      <c r="E3860" s="26">
        <f>1629</f>
        <v>1629</v>
      </c>
      <c r="F3860" s="24">
        <v>30</v>
      </c>
      <c r="G3860" s="24">
        <v>14</v>
      </c>
      <c r="H3860" s="23" t="s">
        <v>2233</v>
      </c>
      <c r="I3860" s="23" t="s">
        <v>3672</v>
      </c>
      <c r="J3860" s="23" t="s">
        <v>2428</v>
      </c>
      <c r="K3860" s="23" t="s">
        <v>154</v>
      </c>
      <c r="L3860" s="27">
        <v>1.095</v>
      </c>
      <c r="M3860" s="25">
        <v>-1384</v>
      </c>
      <c r="N3860" s="25">
        <v>-603</v>
      </c>
      <c r="O3860" s="24">
        <v>0</v>
      </c>
      <c r="P3860" s="24">
        <v>6</v>
      </c>
      <c r="Q3860" s="24">
        <v>1</v>
      </c>
      <c r="R3860" s="66">
        <v>941.24366957243672</v>
      </c>
      <c r="S3860" s="66">
        <v>6.0696291350306248</v>
      </c>
      <c r="T3860" s="66">
        <v>190.43333333333331</v>
      </c>
      <c r="U3860" s="66">
        <v>408.07142857142861</v>
      </c>
      <c r="V3860" s="66">
        <v>129.84090909090909</v>
      </c>
      <c r="W3860" s="24">
        <v>7</v>
      </c>
      <c r="X3860" s="24">
        <v>1</v>
      </c>
      <c r="Y3860" s="24">
        <v>5</v>
      </c>
      <c r="Z3860" s="24">
        <v>0</v>
      </c>
      <c r="AA3860" s="28">
        <v>3.25</v>
      </c>
      <c r="AB3860" s="28">
        <v>0.8</v>
      </c>
      <c r="AC3860" s="28">
        <v>2.6</v>
      </c>
      <c r="AD3860" s="28">
        <v>26</v>
      </c>
      <c r="AE3860" s="28">
        <v>26.000961400000001</v>
      </c>
      <c r="AF3860" t="s">
        <v>616</v>
      </c>
    </row>
    <row r="3861" spans="1:32" ht="15.75" customHeight="1">
      <c r="A3861" s="22">
        <v>46200</v>
      </c>
      <c r="B3861" s="23" t="s">
        <v>9</v>
      </c>
      <c r="C3861" s="24">
        <v>517</v>
      </c>
      <c r="D3861" s="25">
        <v>1230</v>
      </c>
      <c r="E3861" s="26">
        <v>-509</v>
      </c>
      <c r="F3861" s="24">
        <v>3</v>
      </c>
      <c r="G3861" s="24">
        <v>3</v>
      </c>
      <c r="H3861" s="23" t="s">
        <v>837</v>
      </c>
      <c r="I3861" s="23" t="s">
        <v>838</v>
      </c>
      <c r="J3861" s="23" t="s">
        <v>838</v>
      </c>
      <c r="K3861" s="23" t="s">
        <v>154</v>
      </c>
      <c r="L3861" s="27">
        <v>0.86209999999999998</v>
      </c>
      <c r="M3861" s="25">
        <v>537</v>
      </c>
      <c r="N3861" s="25">
        <v>-71</v>
      </c>
      <c r="O3861" s="24">
        <v>0</v>
      </c>
      <c r="P3861" s="24">
        <v>7</v>
      </c>
      <c r="Q3861" s="24">
        <v>1</v>
      </c>
      <c r="R3861" s="66">
        <v>199.12188667496889</v>
      </c>
      <c r="S3861" s="66">
        <v>6.1771210615724863</v>
      </c>
      <c r="T3861" s="66">
        <v>410</v>
      </c>
      <c r="U3861" s="66">
        <v>410</v>
      </c>
      <c r="V3861" s="66">
        <v>205</v>
      </c>
      <c r="W3861" s="24">
        <v>0</v>
      </c>
      <c r="X3861" s="24">
        <v>1</v>
      </c>
      <c r="Y3861" s="24">
        <v>0</v>
      </c>
      <c r="Z3861" s="24">
        <v>0</v>
      </c>
      <c r="AA3861" s="28">
        <v>0.25</v>
      </c>
      <c r="AB3861" s="28">
        <v>0.5</v>
      </c>
      <c r="AC3861" s="28">
        <v>0.125</v>
      </c>
      <c r="AD3861" s="28">
        <v>11.2</v>
      </c>
      <c r="AE3861" s="28">
        <v>11.20096139</v>
      </c>
      <c r="AF3861" t="s">
        <v>646</v>
      </c>
    </row>
    <row r="3862" spans="1:32" ht="15.75" customHeight="1">
      <c r="A3862" s="22">
        <v>46200</v>
      </c>
      <c r="B3862" s="23" t="s">
        <v>9</v>
      </c>
      <c r="C3862" s="24">
        <v>518</v>
      </c>
      <c r="D3862" s="25">
        <v>1753</v>
      </c>
      <c r="E3862" s="26">
        <v>-917</v>
      </c>
      <c r="F3862" s="24">
        <v>3</v>
      </c>
      <c r="G3862" s="24">
        <v>6</v>
      </c>
      <c r="H3862" s="23" t="s">
        <v>1222</v>
      </c>
      <c r="I3862" s="23" t="s">
        <v>4482</v>
      </c>
      <c r="J3862" s="23" t="s">
        <v>4048</v>
      </c>
      <c r="K3862" s="23" t="s">
        <v>154</v>
      </c>
      <c r="L3862" s="27">
        <v>0.8256</v>
      </c>
      <c r="M3862" s="25">
        <v>1191</v>
      </c>
      <c r="N3862" s="25">
        <v>-591</v>
      </c>
      <c r="O3862" s="24">
        <v>0</v>
      </c>
      <c r="P3862" s="24">
        <v>8</v>
      </c>
      <c r="Q3862" s="24">
        <v>1</v>
      </c>
      <c r="R3862" s="66">
        <v>277.41832710668331</v>
      </c>
      <c r="S3862" s="66">
        <v>6.3189768977514991</v>
      </c>
      <c r="T3862" s="66">
        <v>584.33333333333337</v>
      </c>
      <c r="U3862" s="66">
        <v>292.16666666666669</v>
      </c>
      <c r="V3862" s="66">
        <v>194.7777777777778</v>
      </c>
      <c r="W3862" s="24">
        <v>0</v>
      </c>
      <c r="X3862" s="24">
        <v>4</v>
      </c>
      <c r="Y3862" s="24">
        <v>0</v>
      </c>
      <c r="Z3862" s="24">
        <v>0</v>
      </c>
      <c r="AA3862" s="28">
        <v>1</v>
      </c>
      <c r="AB3862" s="28">
        <v>0.5</v>
      </c>
      <c r="AC3862" s="28">
        <v>0.5</v>
      </c>
      <c r="AD3862" s="28">
        <v>15</v>
      </c>
      <c r="AE3862" s="28">
        <v>15.00096138</v>
      </c>
      <c r="AF3862" t="s">
        <v>743</v>
      </c>
    </row>
    <row r="3863" spans="1:32" ht="15.75" customHeight="1">
      <c r="A3863" s="22">
        <v>46200</v>
      </c>
      <c r="B3863" s="23" t="s">
        <v>9</v>
      </c>
      <c r="C3863" s="24">
        <v>520</v>
      </c>
      <c r="D3863" s="25">
        <v>1323</v>
      </c>
      <c r="E3863" s="26">
        <v>-647</v>
      </c>
      <c r="F3863" s="24">
        <v>2</v>
      </c>
      <c r="G3863" s="24">
        <v>5</v>
      </c>
      <c r="H3863" s="23" t="s">
        <v>1277</v>
      </c>
      <c r="I3863" s="23" t="s">
        <v>4953</v>
      </c>
      <c r="J3863" s="23" t="s">
        <v>761</v>
      </c>
      <c r="K3863" s="23" t="s">
        <v>154</v>
      </c>
      <c r="L3863" s="27">
        <v>0.83699999999999997</v>
      </c>
      <c r="M3863" s="25">
        <v>-867</v>
      </c>
      <c r="N3863" s="25">
        <v>-1842</v>
      </c>
      <c r="O3863" s="24">
        <v>0</v>
      </c>
      <c r="P3863" s="24">
        <v>0</v>
      </c>
      <c r="Q3863" s="24">
        <v>1</v>
      </c>
      <c r="R3863" s="66">
        <v>217.26494396014951</v>
      </c>
      <c r="S3863" s="66">
        <v>6.0893394759656374</v>
      </c>
      <c r="T3863" s="66">
        <v>661.5</v>
      </c>
      <c r="U3863" s="66">
        <v>264.60000000000002</v>
      </c>
      <c r="V3863" s="66">
        <v>189</v>
      </c>
      <c r="W3863" s="24">
        <v>0</v>
      </c>
      <c r="X3863" s="24">
        <v>5</v>
      </c>
      <c r="Y3863" s="24">
        <v>0</v>
      </c>
      <c r="Z3863" s="24">
        <v>0</v>
      </c>
      <c r="AA3863" s="28">
        <v>1.25</v>
      </c>
      <c r="AB3863" s="28">
        <v>0.5</v>
      </c>
      <c r="AC3863" s="28">
        <v>0.625</v>
      </c>
      <c r="AD3863" s="28">
        <v>16.2</v>
      </c>
      <c r="AE3863" s="28">
        <v>16.200961370000002</v>
      </c>
      <c r="AF3863" t="s">
        <v>626</v>
      </c>
    </row>
    <row r="3864" spans="1:32" ht="15.75" customHeight="1">
      <c r="A3864" s="22">
        <v>46200</v>
      </c>
      <c r="B3864" s="23" t="s">
        <v>9</v>
      </c>
      <c r="C3864" s="24">
        <v>521</v>
      </c>
      <c r="D3864" s="25">
        <v>3429</v>
      </c>
      <c r="E3864" s="26">
        <f>455</f>
        <v>455</v>
      </c>
      <c r="F3864" s="24">
        <v>14</v>
      </c>
      <c r="G3864" s="24">
        <v>10</v>
      </c>
      <c r="H3864" s="23" t="s">
        <v>4491</v>
      </c>
      <c r="I3864" s="23" t="s">
        <v>2672</v>
      </c>
      <c r="J3864" s="23" t="s">
        <v>1609</v>
      </c>
      <c r="K3864" s="23" t="s">
        <v>370</v>
      </c>
      <c r="L3864" s="27">
        <v>1.0442</v>
      </c>
      <c r="M3864" s="25">
        <v>1554</v>
      </c>
      <c r="N3864" s="25">
        <v>-498</v>
      </c>
      <c r="O3864" s="24">
        <v>0</v>
      </c>
      <c r="P3864" s="24">
        <v>1</v>
      </c>
      <c r="Q3864" s="24">
        <v>1</v>
      </c>
      <c r="R3864" s="66">
        <v>600.62546699875463</v>
      </c>
      <c r="S3864" s="66">
        <v>5.7090486308119033</v>
      </c>
      <c r="T3864" s="66">
        <v>244.92857142857139</v>
      </c>
      <c r="U3864" s="66">
        <v>342.9</v>
      </c>
      <c r="V3864" s="66">
        <v>142.875</v>
      </c>
      <c r="W3864" s="24">
        <v>5</v>
      </c>
      <c r="X3864" s="24">
        <v>3</v>
      </c>
      <c r="Y3864" s="24">
        <v>3</v>
      </c>
      <c r="Z3864" s="24">
        <v>5</v>
      </c>
      <c r="AA3864" s="28">
        <v>4</v>
      </c>
      <c r="AB3864" s="28">
        <v>0.6</v>
      </c>
      <c r="AC3864" s="28">
        <v>2.4</v>
      </c>
      <c r="AD3864" s="28">
        <v>24</v>
      </c>
      <c r="AE3864" s="28">
        <v>24.000961360000002</v>
      </c>
      <c r="AF3864" t="s">
        <v>1090</v>
      </c>
    </row>
    <row r="3865" spans="1:32" ht="15.75" customHeight="1">
      <c r="A3865" s="22">
        <v>46200</v>
      </c>
      <c r="B3865" s="23" t="s">
        <v>9</v>
      </c>
      <c r="C3865" s="24">
        <v>522</v>
      </c>
      <c r="D3865" s="25">
        <v>5573</v>
      </c>
      <c r="E3865" s="26">
        <v>-285</v>
      </c>
      <c r="F3865" s="24">
        <v>19</v>
      </c>
      <c r="G3865" s="24">
        <v>17</v>
      </c>
      <c r="H3865" s="23" t="s">
        <v>2002</v>
      </c>
      <c r="I3865" s="23" t="s">
        <v>2856</v>
      </c>
      <c r="J3865" s="23" t="s">
        <v>4954</v>
      </c>
      <c r="K3865" s="23" t="s">
        <v>203</v>
      </c>
      <c r="L3865" s="27">
        <v>0.98299999999999998</v>
      </c>
      <c r="M3865" s="25">
        <v>-223</v>
      </c>
      <c r="N3865" s="25">
        <v>-1046</v>
      </c>
      <c r="O3865" s="24">
        <v>0</v>
      </c>
      <c r="P3865" s="24">
        <v>2</v>
      </c>
      <c r="Q3865" s="24">
        <v>1</v>
      </c>
      <c r="R3865" s="66">
        <v>951.74605645496058</v>
      </c>
      <c r="S3865" s="66">
        <v>5.8555535504482874</v>
      </c>
      <c r="T3865" s="66">
        <v>293.31578947368422</v>
      </c>
      <c r="U3865" s="66">
        <v>327.8235294117647</v>
      </c>
      <c r="V3865" s="66">
        <v>154.80555555555549</v>
      </c>
      <c r="W3865" s="24">
        <v>0</v>
      </c>
      <c r="X3865" s="24">
        <v>3</v>
      </c>
      <c r="Y3865" s="24">
        <v>2</v>
      </c>
      <c r="Z3865" s="24">
        <v>3</v>
      </c>
      <c r="AA3865" s="28">
        <v>2</v>
      </c>
      <c r="AB3865" s="28">
        <v>0.8</v>
      </c>
      <c r="AC3865" s="28">
        <v>1.6</v>
      </c>
      <c r="AD3865" s="28">
        <v>26</v>
      </c>
      <c r="AE3865" s="28">
        <v>26.000961350000001</v>
      </c>
      <c r="AF3865" t="s">
        <v>1958</v>
      </c>
    </row>
    <row r="3866" spans="1:32" ht="15.75" customHeight="1">
      <c r="A3866" s="22">
        <v>46200</v>
      </c>
      <c r="B3866" s="23" t="s">
        <v>9</v>
      </c>
      <c r="C3866" s="24">
        <v>523</v>
      </c>
      <c r="D3866" s="25">
        <v>1877</v>
      </c>
      <c r="E3866" s="26">
        <v>-804</v>
      </c>
      <c r="F3866" s="24">
        <v>4</v>
      </c>
      <c r="G3866" s="24">
        <v>7</v>
      </c>
      <c r="H3866" s="23" t="s">
        <v>3153</v>
      </c>
      <c r="I3866" s="23" t="s">
        <v>4955</v>
      </c>
      <c r="J3866" s="23" t="s">
        <v>4447</v>
      </c>
      <c r="K3866" s="23" t="s">
        <v>203</v>
      </c>
      <c r="L3866" s="27">
        <v>0.85719999999999996</v>
      </c>
      <c r="M3866" s="25">
        <v>-1189</v>
      </c>
      <c r="N3866" s="25">
        <v>-463</v>
      </c>
      <c r="O3866" s="24">
        <v>0</v>
      </c>
      <c r="P3866" s="24">
        <v>3</v>
      </c>
      <c r="Q3866" s="24">
        <v>1</v>
      </c>
      <c r="R3866" s="66">
        <v>288.73407015359072</v>
      </c>
      <c r="S3866" s="66">
        <v>6.5007915380458536</v>
      </c>
      <c r="T3866" s="66">
        <v>469.25</v>
      </c>
      <c r="U3866" s="66">
        <v>268.14285714285722</v>
      </c>
      <c r="V3866" s="66">
        <v>170.6363636363636</v>
      </c>
      <c r="W3866" s="24">
        <v>0</v>
      </c>
      <c r="X3866" s="24">
        <v>5</v>
      </c>
      <c r="Y3866" s="24">
        <v>0</v>
      </c>
      <c r="Z3866" s="24">
        <v>0</v>
      </c>
      <c r="AA3866" s="28">
        <v>1.25</v>
      </c>
      <c r="AB3866" s="28">
        <v>0.5</v>
      </c>
      <c r="AC3866" s="28">
        <v>0.625</v>
      </c>
      <c r="AD3866" s="28">
        <v>16.2</v>
      </c>
      <c r="AE3866" s="28">
        <v>16.200961339999999</v>
      </c>
      <c r="AF3866" t="s">
        <v>626</v>
      </c>
    </row>
    <row r="3867" spans="1:32" ht="15.75" customHeight="1">
      <c r="A3867" s="22">
        <v>46200</v>
      </c>
      <c r="B3867" s="23" t="s">
        <v>9</v>
      </c>
      <c r="C3867" s="24">
        <v>525</v>
      </c>
      <c r="D3867" s="25">
        <v>6877</v>
      </c>
      <c r="E3867" s="26">
        <f>322</f>
        <v>322</v>
      </c>
      <c r="F3867" s="24">
        <v>27</v>
      </c>
      <c r="G3867" s="24">
        <v>21</v>
      </c>
      <c r="H3867" s="23" t="s">
        <v>635</v>
      </c>
      <c r="I3867" s="23" t="s">
        <v>483</v>
      </c>
      <c r="J3867" s="23" t="s">
        <v>464</v>
      </c>
      <c r="K3867" s="23" t="s">
        <v>154</v>
      </c>
      <c r="L3867" s="27">
        <v>1.0156000000000001</v>
      </c>
      <c r="M3867" s="25">
        <v>-1933</v>
      </c>
      <c r="N3867" s="25">
        <v>2644</v>
      </c>
      <c r="O3867" s="24">
        <v>0</v>
      </c>
      <c r="P3867" s="24">
        <v>5</v>
      </c>
      <c r="Q3867" s="24">
        <v>1</v>
      </c>
      <c r="R3867" s="66">
        <v>1151.7559672063101</v>
      </c>
      <c r="S3867" s="66">
        <v>5.9708828916951884</v>
      </c>
      <c r="T3867" s="66">
        <v>254.7037037037037</v>
      </c>
      <c r="U3867" s="66">
        <v>327.47619047619048</v>
      </c>
      <c r="V3867" s="66">
        <v>143.27083333333329</v>
      </c>
      <c r="W3867" s="24">
        <v>4</v>
      </c>
      <c r="X3867" s="24">
        <v>3</v>
      </c>
      <c r="Y3867" s="24">
        <v>3</v>
      </c>
      <c r="Z3867" s="24">
        <v>1</v>
      </c>
      <c r="AA3867" s="28">
        <v>2.75</v>
      </c>
      <c r="AB3867" s="28">
        <v>0.8</v>
      </c>
      <c r="AC3867" s="28">
        <v>2.2000000000000002</v>
      </c>
      <c r="AD3867" s="28">
        <v>22</v>
      </c>
      <c r="AE3867" s="28">
        <v>22.000961329999999</v>
      </c>
      <c r="AF3867" t="s">
        <v>1078</v>
      </c>
    </row>
    <row r="3868" spans="1:32" ht="15.75" customHeight="1">
      <c r="A3868" s="22">
        <v>46200</v>
      </c>
      <c r="B3868" s="23" t="s">
        <v>9</v>
      </c>
      <c r="C3868" s="24">
        <v>526</v>
      </c>
      <c r="D3868" s="25">
        <v>4412</v>
      </c>
      <c r="E3868" s="26">
        <f>901</f>
        <v>901</v>
      </c>
      <c r="F3868" s="24">
        <v>21</v>
      </c>
      <c r="G3868" s="24">
        <v>10</v>
      </c>
      <c r="H3868" s="23" t="s">
        <v>1348</v>
      </c>
      <c r="I3868" s="23" t="s">
        <v>680</v>
      </c>
      <c r="J3868" s="23" t="s">
        <v>908</v>
      </c>
      <c r="K3868" s="23" t="s">
        <v>154</v>
      </c>
      <c r="L3868" s="27">
        <v>1.0681</v>
      </c>
      <c r="M3868" s="25">
        <v>166</v>
      </c>
      <c r="N3868" s="25">
        <v>-1442</v>
      </c>
      <c r="O3868" s="24">
        <v>0</v>
      </c>
      <c r="P3868" s="24">
        <v>6</v>
      </c>
      <c r="Q3868" s="24">
        <v>1</v>
      </c>
      <c r="R3868" s="66">
        <v>757.05692195931931</v>
      </c>
      <c r="S3868" s="66">
        <v>5.8278312660842166</v>
      </c>
      <c r="T3868" s="66">
        <v>210.0952380952381</v>
      </c>
      <c r="U3868" s="66">
        <v>441.2</v>
      </c>
      <c r="V3868" s="66">
        <v>142.32258064516131</v>
      </c>
      <c r="W3868" s="24">
        <v>7</v>
      </c>
      <c r="X3868" s="24">
        <v>0</v>
      </c>
      <c r="Y3868" s="24">
        <v>3</v>
      </c>
      <c r="Z3868" s="24">
        <v>3</v>
      </c>
      <c r="AA3868" s="28">
        <v>3.25</v>
      </c>
      <c r="AB3868" s="28">
        <v>0.6</v>
      </c>
      <c r="AC3868" s="28">
        <v>1.95</v>
      </c>
      <c r="AD3868" s="28">
        <v>19.5</v>
      </c>
      <c r="AE3868" s="28">
        <v>19.500961319999998</v>
      </c>
      <c r="AF3868" t="s">
        <v>921</v>
      </c>
    </row>
    <row r="3869" spans="1:32" ht="15.75" customHeight="1">
      <c r="A3869" s="22">
        <v>46200</v>
      </c>
      <c r="B3869" s="23" t="s">
        <v>9</v>
      </c>
      <c r="C3869" s="24">
        <v>527</v>
      </c>
      <c r="D3869" s="25">
        <v>4644</v>
      </c>
      <c r="E3869" s="26">
        <f>628</f>
        <v>628</v>
      </c>
      <c r="F3869" s="24">
        <v>21</v>
      </c>
      <c r="G3869" s="24">
        <v>12</v>
      </c>
      <c r="H3869" s="23" t="s">
        <v>4956</v>
      </c>
      <c r="I3869" s="23" t="s">
        <v>1246</v>
      </c>
      <c r="J3869" s="23" t="s">
        <v>4490</v>
      </c>
      <c r="K3869" s="23" t="s">
        <v>154</v>
      </c>
      <c r="L3869" s="27">
        <v>1.0450999999999999</v>
      </c>
      <c r="M3869" s="25">
        <v>1868</v>
      </c>
      <c r="N3869" s="25">
        <v>-709</v>
      </c>
      <c r="O3869" s="24">
        <v>0</v>
      </c>
      <c r="P3869" s="24">
        <v>7</v>
      </c>
      <c r="Q3869" s="24">
        <v>1</v>
      </c>
      <c r="R3869" s="66">
        <v>772.25653798256542</v>
      </c>
      <c r="S3869" s="66">
        <v>6.0135457216483204</v>
      </c>
      <c r="T3869" s="66">
        <v>221.14285714285711</v>
      </c>
      <c r="U3869" s="66">
        <v>387</v>
      </c>
      <c r="V3869" s="66">
        <v>140.72727272727269</v>
      </c>
      <c r="W3869" s="24">
        <v>7</v>
      </c>
      <c r="X3869" s="24">
        <v>2</v>
      </c>
      <c r="Y3869" s="24">
        <v>4</v>
      </c>
      <c r="Z3869" s="24">
        <v>1</v>
      </c>
      <c r="AA3869" s="28">
        <v>3.5</v>
      </c>
      <c r="AB3869" s="28">
        <v>0.6</v>
      </c>
      <c r="AC3869" s="28">
        <v>2.1</v>
      </c>
      <c r="AD3869" s="28">
        <v>21</v>
      </c>
      <c r="AE3869" s="28">
        <v>21.000961310000001</v>
      </c>
      <c r="AF3869" t="s">
        <v>1379</v>
      </c>
    </row>
    <row r="3870" spans="1:32" ht="15.75" customHeight="1">
      <c r="A3870" s="22">
        <v>46200</v>
      </c>
      <c r="B3870" s="23" t="s">
        <v>9</v>
      </c>
      <c r="C3870" s="24">
        <v>528</v>
      </c>
      <c r="D3870" s="25">
        <v>6062</v>
      </c>
      <c r="E3870" s="26">
        <f>824</f>
        <v>824</v>
      </c>
      <c r="F3870" s="24">
        <v>28</v>
      </c>
      <c r="G3870" s="24">
        <v>10</v>
      </c>
      <c r="H3870" s="23" t="s">
        <v>3274</v>
      </c>
      <c r="I3870" s="23" t="s">
        <v>2140</v>
      </c>
      <c r="J3870" s="23" t="s">
        <v>4957</v>
      </c>
      <c r="K3870" s="23" t="s">
        <v>154</v>
      </c>
      <c r="L3870" s="27">
        <v>1.0452999999999999</v>
      </c>
      <c r="M3870" s="25">
        <v>738</v>
      </c>
      <c r="N3870" s="25">
        <v>-802</v>
      </c>
      <c r="O3870" s="24">
        <v>0</v>
      </c>
      <c r="P3870" s="24">
        <v>8</v>
      </c>
      <c r="Q3870" s="24">
        <v>1</v>
      </c>
      <c r="R3870" s="66">
        <v>1058.9216479867159</v>
      </c>
      <c r="S3870" s="66">
        <v>5.7246917291051966</v>
      </c>
      <c r="T3870" s="66">
        <v>216.5</v>
      </c>
      <c r="U3870" s="66">
        <v>606.20000000000005</v>
      </c>
      <c r="V3870" s="66">
        <v>159.5263157894737</v>
      </c>
      <c r="W3870" s="24">
        <v>7</v>
      </c>
      <c r="X3870" s="24">
        <v>0</v>
      </c>
      <c r="Y3870" s="24">
        <v>2</v>
      </c>
      <c r="Z3870" s="24">
        <v>5</v>
      </c>
      <c r="AA3870" s="28">
        <v>3.5</v>
      </c>
      <c r="AB3870" s="28">
        <v>0.8</v>
      </c>
      <c r="AC3870" s="28">
        <v>2.8</v>
      </c>
      <c r="AD3870" s="28">
        <v>28</v>
      </c>
      <c r="AE3870" s="28">
        <v>28.0009613</v>
      </c>
      <c r="AF3870" t="s">
        <v>1640</v>
      </c>
    </row>
    <row r="3871" spans="1:32" ht="15.75" customHeight="1">
      <c r="A3871" s="22">
        <v>46200</v>
      </c>
      <c r="B3871" s="23" t="s">
        <v>9</v>
      </c>
      <c r="C3871" s="24">
        <v>530</v>
      </c>
      <c r="D3871" s="25">
        <v>1036</v>
      </c>
      <c r="E3871" s="26">
        <v>-313</v>
      </c>
      <c r="F3871" s="24">
        <v>3</v>
      </c>
      <c r="G3871" s="24">
        <v>3</v>
      </c>
      <c r="H3871" s="23" t="s">
        <v>4602</v>
      </c>
      <c r="I3871" s="23" t="s">
        <v>3135</v>
      </c>
      <c r="J3871" s="23" t="s">
        <v>3135</v>
      </c>
      <c r="K3871" s="23" t="s">
        <v>154</v>
      </c>
      <c r="L3871" s="27">
        <v>0.89929999999999999</v>
      </c>
      <c r="M3871" s="25">
        <v>-459</v>
      </c>
      <c r="N3871" s="25">
        <v>41</v>
      </c>
      <c r="O3871" s="24">
        <v>0</v>
      </c>
      <c r="P3871" s="24">
        <v>0</v>
      </c>
      <c r="Q3871" s="24">
        <v>1</v>
      </c>
      <c r="R3871" s="66">
        <v>162.30733706932341</v>
      </c>
      <c r="S3871" s="66">
        <v>6.3829523588173478</v>
      </c>
      <c r="T3871" s="66">
        <v>345.33333333333331</v>
      </c>
      <c r="U3871" s="66">
        <v>345.33333333333331</v>
      </c>
      <c r="V3871" s="66">
        <v>172.66666666666671</v>
      </c>
      <c r="W3871" s="24">
        <v>0</v>
      </c>
      <c r="X3871" s="24">
        <v>3</v>
      </c>
      <c r="Y3871" s="24">
        <v>0</v>
      </c>
      <c r="Z3871" s="24">
        <v>0</v>
      </c>
      <c r="AA3871" s="28">
        <v>0.75</v>
      </c>
      <c r="AB3871" s="28">
        <v>0.5</v>
      </c>
      <c r="AC3871" s="28">
        <v>0.375</v>
      </c>
      <c r="AD3871" s="28">
        <v>13.8</v>
      </c>
      <c r="AE3871" s="28">
        <v>13.80096129</v>
      </c>
      <c r="AF3871" t="s">
        <v>620</v>
      </c>
    </row>
    <row r="3872" spans="1:32" ht="15.75" customHeight="1">
      <c r="A3872" s="22">
        <v>46200</v>
      </c>
      <c r="B3872" s="23" t="s">
        <v>9</v>
      </c>
      <c r="C3872" s="24">
        <v>531</v>
      </c>
      <c r="D3872" s="25">
        <v>2898</v>
      </c>
      <c r="E3872" s="26">
        <v>-459</v>
      </c>
      <c r="F3872" s="24">
        <v>11</v>
      </c>
      <c r="G3872" s="24">
        <v>3</v>
      </c>
      <c r="H3872" s="23" t="s">
        <v>2991</v>
      </c>
      <c r="I3872" s="23" t="s">
        <v>4958</v>
      </c>
      <c r="J3872" s="23" t="s">
        <v>4959</v>
      </c>
      <c r="K3872" s="23" t="s">
        <v>154</v>
      </c>
      <c r="L3872" s="27">
        <v>0.94720000000000004</v>
      </c>
      <c r="M3872" s="25">
        <v>626</v>
      </c>
      <c r="N3872" s="25">
        <v>-229</v>
      </c>
      <c r="O3872" s="24">
        <v>0</v>
      </c>
      <c r="P3872" s="24">
        <v>1</v>
      </c>
      <c r="Q3872" s="24">
        <v>1</v>
      </c>
      <c r="R3872" s="66">
        <v>492.55059153175591</v>
      </c>
      <c r="S3872" s="66">
        <v>5.8836595668024074</v>
      </c>
      <c r="T3872" s="66">
        <v>263.45454545454538</v>
      </c>
      <c r="U3872" s="66">
        <v>966</v>
      </c>
      <c r="V3872" s="66">
        <v>207</v>
      </c>
      <c r="W3872" s="24">
        <v>3</v>
      </c>
      <c r="X3872" s="24">
        <v>0</v>
      </c>
      <c r="Y3872" s="24">
        <v>0</v>
      </c>
      <c r="Z3872" s="24">
        <v>2</v>
      </c>
      <c r="AA3872" s="28">
        <v>1.25</v>
      </c>
      <c r="AB3872" s="28">
        <v>0.5</v>
      </c>
      <c r="AC3872" s="28">
        <v>0.625</v>
      </c>
      <c r="AD3872" s="28">
        <v>16.2</v>
      </c>
      <c r="AE3872" s="28">
        <v>16.200961280000001</v>
      </c>
      <c r="AF3872" t="s">
        <v>626</v>
      </c>
    </row>
    <row r="3873" spans="1:32" ht="15.75" customHeight="1">
      <c r="A3873" s="22">
        <v>46200</v>
      </c>
      <c r="B3873" s="23" t="s">
        <v>9</v>
      </c>
      <c r="C3873" s="24">
        <v>532</v>
      </c>
      <c r="D3873" s="25">
        <v>3241</v>
      </c>
      <c r="E3873" s="26">
        <v>-678</v>
      </c>
      <c r="F3873" s="24">
        <v>11</v>
      </c>
      <c r="G3873" s="24">
        <v>6</v>
      </c>
      <c r="H3873" s="23" t="s">
        <v>4764</v>
      </c>
      <c r="I3873" s="23" t="s">
        <v>3637</v>
      </c>
      <c r="J3873" s="23" t="s">
        <v>3732</v>
      </c>
      <c r="K3873" s="23" t="s">
        <v>154</v>
      </c>
      <c r="L3873" s="27">
        <v>0.93030000000000002</v>
      </c>
      <c r="M3873" s="25">
        <v>-2390</v>
      </c>
      <c r="N3873" s="25">
        <v>-561</v>
      </c>
      <c r="O3873" s="24">
        <v>0</v>
      </c>
      <c r="P3873" s="24">
        <v>2</v>
      </c>
      <c r="Q3873" s="24">
        <v>1</v>
      </c>
      <c r="R3873" s="66">
        <v>537.58224366957245</v>
      </c>
      <c r="S3873" s="66">
        <v>6.0288449593809439</v>
      </c>
      <c r="T3873" s="66">
        <v>294.63636363636363</v>
      </c>
      <c r="U3873" s="66">
        <v>540.16666666666663</v>
      </c>
      <c r="V3873" s="66">
        <v>190.64705882352939</v>
      </c>
      <c r="W3873" s="24">
        <v>0</v>
      </c>
      <c r="X3873" s="24">
        <v>0</v>
      </c>
      <c r="Y3873" s="24">
        <v>0</v>
      </c>
      <c r="Z3873" s="24">
        <v>1</v>
      </c>
      <c r="AA3873" s="28">
        <v>0.25</v>
      </c>
      <c r="AB3873" s="28">
        <v>0.6</v>
      </c>
      <c r="AC3873" s="28">
        <v>0.15</v>
      </c>
      <c r="AD3873" s="28">
        <v>11.5</v>
      </c>
      <c r="AE3873" s="28">
        <v>11.500961269999999</v>
      </c>
      <c r="AF3873" t="s">
        <v>736</v>
      </c>
    </row>
    <row r="3874" spans="1:32" ht="15.75" customHeight="1">
      <c r="A3874" s="22">
        <v>46200</v>
      </c>
      <c r="B3874" s="23" t="s">
        <v>9</v>
      </c>
      <c r="C3874" s="24">
        <v>533</v>
      </c>
      <c r="D3874" s="25">
        <v>543</v>
      </c>
      <c r="E3874" s="26">
        <v>-331</v>
      </c>
      <c r="F3874" s="24">
        <v>1</v>
      </c>
      <c r="G3874" s="24">
        <v>2</v>
      </c>
      <c r="H3874" s="23" t="s">
        <v>577</v>
      </c>
      <c r="I3874" s="23" t="s">
        <v>4270</v>
      </c>
      <c r="J3874" s="23" t="s">
        <v>3551</v>
      </c>
      <c r="K3874" s="23" t="s">
        <v>154</v>
      </c>
      <c r="L3874" s="27">
        <v>0.79679999999999995</v>
      </c>
      <c r="M3874" s="25">
        <v>1636</v>
      </c>
      <c r="N3874" s="25">
        <v>-1323</v>
      </c>
      <c r="O3874" s="24">
        <v>0</v>
      </c>
      <c r="P3874" s="24">
        <v>3</v>
      </c>
      <c r="Q3874" s="24">
        <v>1</v>
      </c>
      <c r="R3874" s="66">
        <v>76.242528019925274</v>
      </c>
      <c r="S3874" s="66">
        <v>7.122009383766656</v>
      </c>
      <c r="T3874" s="66">
        <v>543</v>
      </c>
      <c r="U3874" s="66">
        <v>271.5</v>
      </c>
      <c r="V3874" s="66">
        <v>181</v>
      </c>
      <c r="W3874" s="24">
        <v>0</v>
      </c>
      <c r="X3874" s="24">
        <v>5</v>
      </c>
      <c r="Y3874" s="24">
        <v>0</v>
      </c>
      <c r="Z3874" s="24">
        <v>0</v>
      </c>
      <c r="AA3874" s="28">
        <v>1.25</v>
      </c>
      <c r="AB3874" s="28">
        <v>0.5</v>
      </c>
      <c r="AC3874" s="28">
        <v>0.625</v>
      </c>
      <c r="AD3874" s="28">
        <v>16.2</v>
      </c>
      <c r="AE3874" s="28">
        <v>16.20096126</v>
      </c>
      <c r="AF3874" t="s">
        <v>626</v>
      </c>
    </row>
    <row r="3875" spans="1:32" ht="15.75" customHeight="1">
      <c r="A3875" s="22">
        <v>46200</v>
      </c>
      <c r="B3875" s="23" t="s">
        <v>9</v>
      </c>
      <c r="C3875" s="24">
        <v>535</v>
      </c>
      <c r="D3875" s="25">
        <v>6761</v>
      </c>
      <c r="E3875" s="26">
        <v>-446</v>
      </c>
      <c r="F3875" s="24">
        <v>24</v>
      </c>
      <c r="G3875" s="24">
        <v>20</v>
      </c>
      <c r="H3875" s="23" t="s">
        <v>4057</v>
      </c>
      <c r="I3875" s="23" t="s">
        <v>300</v>
      </c>
      <c r="J3875" s="23" t="s">
        <v>2512</v>
      </c>
      <c r="K3875" s="23" t="s">
        <v>370</v>
      </c>
      <c r="L3875" s="27">
        <v>0.97799999999999998</v>
      </c>
      <c r="M3875" s="25">
        <v>1048</v>
      </c>
      <c r="N3875" s="25">
        <v>-777</v>
      </c>
      <c r="O3875" s="24">
        <v>0</v>
      </c>
      <c r="P3875" s="24">
        <v>5</v>
      </c>
      <c r="Q3875" s="24">
        <v>1</v>
      </c>
      <c r="R3875" s="66">
        <v>1121.093659194687</v>
      </c>
      <c r="S3875" s="66">
        <v>6.0307182585053756</v>
      </c>
      <c r="T3875" s="66">
        <v>281.70833333333331</v>
      </c>
      <c r="U3875" s="66">
        <v>338.05</v>
      </c>
      <c r="V3875" s="66">
        <v>153.65909090909091</v>
      </c>
      <c r="W3875" s="24">
        <v>0</v>
      </c>
      <c r="X3875" s="24">
        <v>3</v>
      </c>
      <c r="Y3875" s="24">
        <v>3</v>
      </c>
      <c r="Z3875" s="24">
        <v>0</v>
      </c>
      <c r="AA3875" s="28">
        <v>1.5</v>
      </c>
      <c r="AB3875" s="28">
        <v>0.8</v>
      </c>
      <c r="AC3875" s="28">
        <v>1.2</v>
      </c>
      <c r="AD3875" s="28">
        <v>22</v>
      </c>
      <c r="AE3875" s="28">
        <v>22.00096125</v>
      </c>
      <c r="AF3875" t="s">
        <v>592</v>
      </c>
    </row>
    <row r="3876" spans="1:32" ht="15.75" customHeight="1">
      <c r="A3876" s="22">
        <v>46200</v>
      </c>
      <c r="B3876" s="23" t="s">
        <v>9</v>
      </c>
      <c r="C3876" s="24">
        <v>536</v>
      </c>
      <c r="D3876" s="25">
        <v>1633</v>
      </c>
      <c r="E3876" s="26">
        <f>69</f>
        <v>69</v>
      </c>
      <c r="F3876" s="24">
        <v>8</v>
      </c>
      <c r="G3876" s="24">
        <v>1</v>
      </c>
      <c r="H3876" s="23" t="s">
        <v>4960</v>
      </c>
      <c r="I3876" s="23" t="s">
        <v>4647</v>
      </c>
      <c r="J3876" s="23" t="s">
        <v>4961</v>
      </c>
      <c r="K3876" s="23" t="s">
        <v>203</v>
      </c>
      <c r="L3876" s="27">
        <v>1.0141</v>
      </c>
      <c r="M3876" s="25">
        <v>98</v>
      </c>
      <c r="N3876" s="25">
        <v>-2159</v>
      </c>
      <c r="O3876" s="24">
        <v>0</v>
      </c>
      <c r="P3876" s="24">
        <v>6</v>
      </c>
      <c r="Q3876" s="24">
        <v>1</v>
      </c>
      <c r="R3876" s="66">
        <v>272.74180157741802</v>
      </c>
      <c r="S3876" s="66">
        <v>5.9873477059821774</v>
      </c>
      <c r="T3876" s="66">
        <v>204.125</v>
      </c>
      <c r="U3876" s="66">
        <v>1633</v>
      </c>
      <c r="V3876" s="66">
        <v>181.44444444444451</v>
      </c>
      <c r="W3876" s="24">
        <v>7</v>
      </c>
      <c r="X3876" s="24">
        <v>0</v>
      </c>
      <c r="Y3876" s="24">
        <v>0</v>
      </c>
      <c r="Z3876" s="24">
        <v>1</v>
      </c>
      <c r="AA3876" s="28">
        <v>2</v>
      </c>
      <c r="AB3876" s="28">
        <v>0.5</v>
      </c>
      <c r="AC3876" s="28">
        <v>1</v>
      </c>
      <c r="AD3876" s="28">
        <v>10</v>
      </c>
      <c r="AE3876" s="28">
        <v>10.000961240000001</v>
      </c>
      <c r="AF3876" t="s">
        <v>4962</v>
      </c>
    </row>
    <row r="3877" spans="1:32" ht="15.75" customHeight="1">
      <c r="A3877" s="22">
        <v>46200</v>
      </c>
      <c r="B3877" s="23" t="s">
        <v>16</v>
      </c>
      <c r="C3877" s="24">
        <v>551</v>
      </c>
      <c r="D3877" s="25">
        <v>456</v>
      </c>
      <c r="E3877" s="26">
        <v>-295</v>
      </c>
      <c r="F3877" s="24">
        <v>1</v>
      </c>
      <c r="G3877" s="24">
        <v>0</v>
      </c>
      <c r="H3877" s="23" t="s">
        <v>1764</v>
      </c>
      <c r="I3877" s="23" t="s">
        <v>1764</v>
      </c>
      <c r="J3877" s="23" t="s">
        <v>214</v>
      </c>
      <c r="K3877" s="23" t="s">
        <v>154</v>
      </c>
      <c r="L3877" s="27">
        <v>0.78439999999999999</v>
      </c>
      <c r="M3877" s="25">
        <v>-624</v>
      </c>
      <c r="N3877" s="25">
        <v>318</v>
      </c>
      <c r="O3877" s="24">
        <v>0</v>
      </c>
      <c r="P3877" s="24">
        <v>1</v>
      </c>
      <c r="Q3877" s="24">
        <v>1</v>
      </c>
      <c r="R3877" s="66">
        <v>75.745797011207969</v>
      </c>
      <c r="S3877" s="66">
        <v>6.020136007447733</v>
      </c>
      <c r="T3877" s="66">
        <v>456</v>
      </c>
      <c r="U3877" s="66"/>
      <c r="V3877" s="66">
        <v>456</v>
      </c>
      <c r="W3877" s="24">
        <v>0</v>
      </c>
      <c r="X3877" s="24"/>
      <c r="Y3877" s="24">
        <v>0</v>
      </c>
      <c r="Z3877" s="24">
        <v>4</v>
      </c>
      <c r="AA3877" s="28">
        <v>1.333333333333333</v>
      </c>
      <c r="AB3877" s="28">
        <v>0.5</v>
      </c>
      <c r="AC3877" s="28">
        <v>0.66666666666666663</v>
      </c>
      <c r="AD3877" s="28">
        <v>16.7</v>
      </c>
      <c r="AE3877" s="28">
        <v>16.700961230000001</v>
      </c>
      <c r="AF3877" t="s">
        <v>3164</v>
      </c>
    </row>
    <row r="3878" spans="1:32" ht="15.75" customHeight="1">
      <c r="A3878" s="22">
        <v>46200</v>
      </c>
      <c r="B3878" s="23" t="s">
        <v>16</v>
      </c>
      <c r="C3878" s="24">
        <v>552</v>
      </c>
      <c r="D3878" s="25">
        <v>3273</v>
      </c>
      <c r="E3878" s="26">
        <f>496</f>
        <v>496</v>
      </c>
      <c r="F3878" s="24">
        <v>15</v>
      </c>
      <c r="G3878" s="24">
        <v>6</v>
      </c>
      <c r="H3878" s="23" t="s">
        <v>4370</v>
      </c>
      <c r="I3878" s="23" t="s">
        <v>1437</v>
      </c>
      <c r="J3878" s="23" t="s">
        <v>1438</v>
      </c>
      <c r="K3878" s="23" t="s">
        <v>154</v>
      </c>
      <c r="L3878" s="27">
        <v>1.0505</v>
      </c>
      <c r="M3878" s="25">
        <v>-1204</v>
      </c>
      <c r="N3878" s="25">
        <v>-187</v>
      </c>
      <c r="O3878" s="24">
        <v>0</v>
      </c>
      <c r="P3878" s="24">
        <v>2</v>
      </c>
      <c r="Q3878" s="24">
        <v>1</v>
      </c>
      <c r="R3878" s="66">
        <v>551.94598381070989</v>
      </c>
      <c r="S3878" s="66">
        <v>5.9299281016645224</v>
      </c>
      <c r="T3878" s="66">
        <v>218.2</v>
      </c>
      <c r="U3878" s="66">
        <v>545.5</v>
      </c>
      <c r="V3878" s="66">
        <v>155.85714285714289</v>
      </c>
      <c r="W3878" s="24">
        <v>7</v>
      </c>
      <c r="X3878" s="24">
        <v>0</v>
      </c>
      <c r="Y3878" s="24">
        <v>2</v>
      </c>
      <c r="Z3878" s="24">
        <v>6</v>
      </c>
      <c r="AA3878" s="28">
        <v>3.75</v>
      </c>
      <c r="AB3878" s="28">
        <v>0.6</v>
      </c>
      <c r="AC3878" s="28">
        <v>2.25</v>
      </c>
      <c r="AD3878" s="28">
        <v>22.5</v>
      </c>
      <c r="AE3878" s="28">
        <v>22.500961220000001</v>
      </c>
      <c r="AF3878" t="s">
        <v>655</v>
      </c>
    </row>
    <row r="3879" spans="1:32" ht="15.75" customHeight="1">
      <c r="A3879" s="22">
        <v>46200</v>
      </c>
      <c r="B3879" s="23" t="s">
        <v>16</v>
      </c>
      <c r="C3879" s="24">
        <v>553</v>
      </c>
      <c r="D3879" s="25">
        <v>1955</v>
      </c>
      <c r="E3879" s="26">
        <v>-337</v>
      </c>
      <c r="F3879" s="24">
        <v>8</v>
      </c>
      <c r="G3879" s="24">
        <v>2</v>
      </c>
      <c r="H3879" s="23" t="s">
        <v>4835</v>
      </c>
      <c r="I3879" s="23" t="s">
        <v>4963</v>
      </c>
      <c r="J3879" s="23" t="s">
        <v>4964</v>
      </c>
      <c r="K3879" s="23" t="s">
        <v>154</v>
      </c>
      <c r="L3879" s="27">
        <v>0.9425</v>
      </c>
      <c r="M3879" s="25">
        <v>-1399</v>
      </c>
      <c r="N3879" s="25">
        <v>-729</v>
      </c>
      <c r="O3879" s="24">
        <v>0</v>
      </c>
      <c r="P3879" s="24">
        <v>3</v>
      </c>
      <c r="Q3879" s="24">
        <v>1</v>
      </c>
      <c r="R3879" s="66">
        <v>299.76131174761309</v>
      </c>
      <c r="S3879" s="66">
        <v>6.5218556344123249</v>
      </c>
      <c r="T3879" s="66">
        <v>244.375</v>
      </c>
      <c r="U3879" s="66">
        <v>977.5</v>
      </c>
      <c r="V3879" s="66">
        <v>195.5</v>
      </c>
      <c r="W3879" s="24">
        <v>7</v>
      </c>
      <c r="X3879" s="24">
        <v>0</v>
      </c>
      <c r="Y3879" s="24">
        <v>0</v>
      </c>
      <c r="Z3879" s="24">
        <v>0</v>
      </c>
      <c r="AA3879" s="28">
        <v>1.75</v>
      </c>
      <c r="AB3879" s="28">
        <v>0.5</v>
      </c>
      <c r="AC3879" s="28">
        <v>0.875</v>
      </c>
      <c r="AD3879" s="28">
        <v>18.8</v>
      </c>
      <c r="AE3879" s="28">
        <v>18.800961210000001</v>
      </c>
      <c r="AF3879" t="s">
        <v>612</v>
      </c>
    </row>
    <row r="3880" spans="1:32" ht="15.75" customHeight="1">
      <c r="A3880" s="22">
        <v>46200</v>
      </c>
      <c r="B3880" s="23" t="s">
        <v>16</v>
      </c>
      <c r="C3880" s="24">
        <v>555</v>
      </c>
      <c r="D3880" s="25">
        <v>819</v>
      </c>
      <c r="E3880" s="26">
        <v>-202</v>
      </c>
      <c r="F3880" s="24">
        <v>3</v>
      </c>
      <c r="G3880" s="24">
        <v>1</v>
      </c>
      <c r="H3880" s="23" t="s">
        <v>1959</v>
      </c>
      <c r="I3880" s="23" t="s">
        <v>2945</v>
      </c>
      <c r="J3880" s="23" t="s">
        <v>1056</v>
      </c>
      <c r="K3880" s="23" t="s">
        <v>154</v>
      </c>
      <c r="L3880" s="27">
        <v>0.91779999999999995</v>
      </c>
      <c r="M3880" s="25">
        <v>-1837</v>
      </c>
      <c r="N3880" s="25">
        <v>-749</v>
      </c>
      <c r="O3880" s="24">
        <v>0</v>
      </c>
      <c r="P3880" s="24">
        <v>5</v>
      </c>
      <c r="Q3880" s="24">
        <v>1</v>
      </c>
      <c r="R3880" s="66">
        <v>127.09853673723541</v>
      </c>
      <c r="S3880" s="66">
        <v>6.4438192682989559</v>
      </c>
      <c r="T3880" s="66">
        <v>273</v>
      </c>
      <c r="U3880" s="66">
        <v>819</v>
      </c>
      <c r="V3880" s="66">
        <v>204.75</v>
      </c>
      <c r="W3880" s="24">
        <v>1</v>
      </c>
      <c r="X3880" s="24">
        <v>0</v>
      </c>
      <c r="Y3880" s="24">
        <v>0</v>
      </c>
      <c r="Z3880" s="24">
        <v>0</v>
      </c>
      <c r="AA3880" s="28">
        <v>0.25</v>
      </c>
      <c r="AB3880" s="28">
        <v>0.5</v>
      </c>
      <c r="AC3880" s="28">
        <v>0.125</v>
      </c>
      <c r="AD3880" s="28">
        <v>11.2</v>
      </c>
      <c r="AE3880" s="28">
        <v>11.2009612</v>
      </c>
      <c r="AF3880" t="s">
        <v>646</v>
      </c>
    </row>
    <row r="3881" spans="1:32" ht="15.75" customHeight="1">
      <c r="A3881" s="22">
        <v>46200</v>
      </c>
      <c r="B3881" s="23" t="s">
        <v>16</v>
      </c>
      <c r="C3881" s="24">
        <v>556</v>
      </c>
      <c r="D3881" s="25">
        <v>4074</v>
      </c>
      <c r="E3881" s="26">
        <f>1349</f>
        <v>1349</v>
      </c>
      <c r="F3881" s="24">
        <v>21</v>
      </c>
      <c r="G3881" s="24">
        <v>9</v>
      </c>
      <c r="H3881" s="23" t="s">
        <v>2781</v>
      </c>
      <c r="I3881" s="23" t="s">
        <v>1144</v>
      </c>
      <c r="J3881" s="23" t="s">
        <v>4965</v>
      </c>
      <c r="K3881" s="23" t="s">
        <v>154</v>
      </c>
      <c r="L3881" s="27">
        <v>1.1104000000000001</v>
      </c>
      <c r="M3881" s="25">
        <v>-645</v>
      </c>
      <c r="N3881" s="25">
        <v>790</v>
      </c>
      <c r="O3881" s="24">
        <v>0</v>
      </c>
      <c r="P3881" s="24">
        <v>6</v>
      </c>
      <c r="Q3881" s="24">
        <v>1</v>
      </c>
      <c r="R3881" s="66">
        <v>686.7305417185554</v>
      </c>
      <c r="S3881" s="66">
        <v>5.9324578601160542</v>
      </c>
      <c r="T3881" s="66">
        <v>194</v>
      </c>
      <c r="U3881" s="66">
        <v>452.66666666666669</v>
      </c>
      <c r="V3881" s="66">
        <v>135.80000000000001</v>
      </c>
      <c r="W3881" s="24">
        <v>7</v>
      </c>
      <c r="X3881" s="24">
        <v>1</v>
      </c>
      <c r="Y3881" s="24">
        <v>4</v>
      </c>
      <c r="Z3881" s="24">
        <v>5</v>
      </c>
      <c r="AA3881" s="28">
        <v>4.25</v>
      </c>
      <c r="AB3881" s="28">
        <v>0.6</v>
      </c>
      <c r="AC3881" s="28">
        <v>2.5499999999999998</v>
      </c>
      <c r="AD3881" s="28">
        <v>25.5</v>
      </c>
      <c r="AE3881" s="28">
        <v>25.500961190000002</v>
      </c>
      <c r="AF3881" t="s">
        <v>582</v>
      </c>
    </row>
    <row r="3882" spans="1:32" ht="15.75" customHeight="1">
      <c r="A3882" s="22">
        <v>46200</v>
      </c>
      <c r="B3882" s="23" t="s">
        <v>16</v>
      </c>
      <c r="C3882" s="24">
        <v>557</v>
      </c>
      <c r="D3882" s="25">
        <v>764</v>
      </c>
      <c r="E3882" s="26">
        <v>-285</v>
      </c>
      <c r="F3882" s="24">
        <v>2</v>
      </c>
      <c r="G3882" s="24">
        <v>2</v>
      </c>
      <c r="H3882" s="23" t="s">
        <v>482</v>
      </c>
      <c r="I3882" s="23" t="s">
        <v>3485</v>
      </c>
      <c r="J3882" s="23" t="s">
        <v>3485</v>
      </c>
      <c r="K3882" s="23" t="s">
        <v>154</v>
      </c>
      <c r="L3882" s="27">
        <v>0.87570000000000003</v>
      </c>
      <c r="M3882" s="25">
        <v>-1219</v>
      </c>
      <c r="N3882" s="25">
        <v>-630</v>
      </c>
      <c r="O3882" s="24">
        <v>0</v>
      </c>
      <c r="P3882" s="24">
        <v>7</v>
      </c>
      <c r="Q3882" s="24">
        <v>1</v>
      </c>
      <c r="R3882" s="66">
        <v>118.8405458696555</v>
      </c>
      <c r="S3882" s="66">
        <v>6.4287823184349611</v>
      </c>
      <c r="T3882" s="66">
        <v>382</v>
      </c>
      <c r="U3882" s="66">
        <v>382</v>
      </c>
      <c r="V3882" s="66">
        <v>191</v>
      </c>
      <c r="W3882" s="24">
        <v>0</v>
      </c>
      <c r="X3882" s="24">
        <v>2</v>
      </c>
      <c r="Y3882" s="24">
        <v>0</v>
      </c>
      <c r="Z3882" s="24">
        <v>0</v>
      </c>
      <c r="AA3882" s="28">
        <v>0.5</v>
      </c>
      <c r="AB3882" s="28">
        <v>0.5</v>
      </c>
      <c r="AC3882" s="28">
        <v>0.25</v>
      </c>
      <c r="AD3882" s="28">
        <v>12.5</v>
      </c>
      <c r="AE3882" s="28">
        <v>12.500961179999999</v>
      </c>
      <c r="AF3882" t="s">
        <v>795</v>
      </c>
    </row>
    <row r="3883" spans="1:32" ht="15.75" customHeight="1">
      <c r="A3883" s="22">
        <v>46200</v>
      </c>
      <c r="B3883" s="23" t="s">
        <v>16</v>
      </c>
      <c r="C3883" s="24">
        <v>558</v>
      </c>
      <c r="D3883" s="25">
        <v>1151</v>
      </c>
      <c r="E3883" s="26">
        <v>-415</v>
      </c>
      <c r="F3883" s="24">
        <v>3</v>
      </c>
      <c r="G3883" s="24">
        <v>3</v>
      </c>
      <c r="H3883" s="23" t="s">
        <v>429</v>
      </c>
      <c r="I3883" s="23" t="s">
        <v>1275</v>
      </c>
      <c r="J3883" s="23" t="s">
        <v>1275</v>
      </c>
      <c r="K3883" s="23" t="s">
        <v>154</v>
      </c>
      <c r="L3883" s="27">
        <v>0.87980000000000003</v>
      </c>
      <c r="M3883" s="25">
        <v>-1847</v>
      </c>
      <c r="N3883" s="25">
        <v>-734</v>
      </c>
      <c r="O3883" s="24">
        <v>0</v>
      </c>
      <c r="P3883" s="24">
        <v>8</v>
      </c>
      <c r="Q3883" s="24">
        <v>1</v>
      </c>
      <c r="R3883" s="66">
        <v>181.4035907015359</v>
      </c>
      <c r="S3883" s="66">
        <v>6.3449681208005702</v>
      </c>
      <c r="T3883" s="66">
        <v>383.66666666666669</v>
      </c>
      <c r="U3883" s="66">
        <v>383.66666666666669</v>
      </c>
      <c r="V3883" s="66">
        <v>191.83333333333329</v>
      </c>
      <c r="W3883" s="24">
        <v>0</v>
      </c>
      <c r="X3883" s="24">
        <v>2</v>
      </c>
      <c r="Y3883" s="24">
        <v>0</v>
      </c>
      <c r="Z3883" s="24">
        <v>0</v>
      </c>
      <c r="AA3883" s="28">
        <v>0.5</v>
      </c>
      <c r="AB3883" s="28">
        <v>0.5</v>
      </c>
      <c r="AC3883" s="28">
        <v>0.25</v>
      </c>
      <c r="AD3883" s="28">
        <v>12.5</v>
      </c>
      <c r="AE3883" s="28">
        <v>12.50096117</v>
      </c>
      <c r="AF3883" t="s">
        <v>795</v>
      </c>
    </row>
    <row r="3884" spans="1:32" ht="15.75" customHeight="1">
      <c r="A3884" s="22">
        <v>46200</v>
      </c>
      <c r="B3884" s="23" t="s">
        <v>16</v>
      </c>
      <c r="C3884" s="24">
        <v>560</v>
      </c>
      <c r="D3884" s="25">
        <v>6144</v>
      </c>
      <c r="E3884" s="26">
        <f>878</f>
        <v>878</v>
      </c>
      <c r="F3884" s="24">
        <v>26</v>
      </c>
      <c r="G3884" s="24">
        <v>18</v>
      </c>
      <c r="H3884" s="23" t="s">
        <v>2785</v>
      </c>
      <c r="I3884" s="23" t="s">
        <v>2497</v>
      </c>
      <c r="J3884" s="23" t="s">
        <v>4556</v>
      </c>
      <c r="K3884" s="23" t="s">
        <v>154</v>
      </c>
      <c r="L3884" s="27">
        <v>1.0476000000000001</v>
      </c>
      <c r="M3884" s="25">
        <v>740</v>
      </c>
      <c r="N3884" s="25">
        <v>740</v>
      </c>
      <c r="O3884" s="24">
        <v>0</v>
      </c>
      <c r="P3884" s="24">
        <v>0</v>
      </c>
      <c r="Q3884" s="24">
        <v>1</v>
      </c>
      <c r="R3884" s="66">
        <v>1016.588107098381</v>
      </c>
      <c r="S3884" s="66">
        <v>6.0437456990684728</v>
      </c>
      <c r="T3884" s="66">
        <v>236.30769230769229</v>
      </c>
      <c r="U3884" s="66">
        <v>341.33333333333331</v>
      </c>
      <c r="V3884" s="66">
        <v>139.6363636363636</v>
      </c>
      <c r="W3884" s="24">
        <v>7</v>
      </c>
      <c r="X3884" s="24">
        <v>3</v>
      </c>
      <c r="Y3884" s="24">
        <v>4</v>
      </c>
      <c r="Z3884" s="24">
        <v>3</v>
      </c>
      <c r="AA3884" s="28">
        <v>4.25</v>
      </c>
      <c r="AB3884" s="28">
        <v>0.8</v>
      </c>
      <c r="AC3884" s="28">
        <v>3.4</v>
      </c>
      <c r="AD3884" s="28">
        <v>34</v>
      </c>
      <c r="AE3884" s="28">
        <v>34.000961160000003</v>
      </c>
      <c r="AF3884" t="s">
        <v>2576</v>
      </c>
    </row>
    <row r="3885" spans="1:32" ht="15.75" customHeight="1">
      <c r="A3885" s="22">
        <v>46200</v>
      </c>
      <c r="B3885" s="23" t="s">
        <v>20</v>
      </c>
      <c r="C3885" s="24">
        <v>678</v>
      </c>
      <c r="D3885" s="25">
        <v>2699</v>
      </c>
      <c r="E3885" s="26">
        <f>4352</f>
        <v>4352</v>
      </c>
      <c r="F3885" s="24">
        <v>41</v>
      </c>
      <c r="G3885" s="24">
        <v>10</v>
      </c>
      <c r="H3885" s="23" t="s">
        <v>958</v>
      </c>
      <c r="I3885" s="23" t="s">
        <v>4451</v>
      </c>
      <c r="J3885" s="23" t="s">
        <v>4966</v>
      </c>
      <c r="K3885" s="23" t="s">
        <v>154</v>
      </c>
      <c r="L3885" s="27">
        <v>1.5375000000000001</v>
      </c>
      <c r="M3885" s="25">
        <v>-2081</v>
      </c>
      <c r="N3885" s="25">
        <v>139</v>
      </c>
      <c r="O3885" s="24">
        <v>0</v>
      </c>
      <c r="P3885" s="24">
        <v>8</v>
      </c>
      <c r="Q3885" s="24">
        <v>0</v>
      </c>
      <c r="R3885" s="66"/>
      <c r="S3885" s="66"/>
      <c r="T3885" s="66"/>
      <c r="U3885" s="66"/>
      <c r="V3885" s="66"/>
      <c r="W3885" s="24"/>
      <c r="X3885" s="24"/>
      <c r="Y3885" s="24"/>
      <c r="Z3885" s="24"/>
      <c r="AA3885" s="28"/>
      <c r="AB3885" s="28">
        <v>0.5</v>
      </c>
      <c r="AC3885" s="28"/>
      <c r="AD3885" s="28">
        <v>80</v>
      </c>
      <c r="AE3885" s="28">
        <v>80.000961149999995</v>
      </c>
      <c r="AF3885" t="s">
        <v>155</v>
      </c>
    </row>
    <row r="3886" spans="1:32" ht="15.75" customHeight="1">
      <c r="A3886" s="22">
        <v>46200</v>
      </c>
      <c r="B3886" s="23" t="s">
        <v>20</v>
      </c>
      <c r="C3886" s="24">
        <v>680</v>
      </c>
      <c r="D3886" s="25">
        <v>1560</v>
      </c>
      <c r="E3886" s="26">
        <v>-1328</v>
      </c>
      <c r="F3886" s="24">
        <v>11</v>
      </c>
      <c r="G3886" s="24">
        <v>5</v>
      </c>
      <c r="H3886" s="23" t="s">
        <v>1053</v>
      </c>
      <c r="I3886" s="23" t="s">
        <v>3741</v>
      </c>
      <c r="J3886" s="23" t="s">
        <v>4132</v>
      </c>
      <c r="K3886" s="23" t="s">
        <v>154</v>
      </c>
      <c r="L3886" s="27">
        <v>0.71619999999999995</v>
      </c>
      <c r="M3886" s="25">
        <v>-2291</v>
      </c>
      <c r="N3886" s="25">
        <v>-846</v>
      </c>
      <c r="O3886" s="24">
        <v>0</v>
      </c>
      <c r="P3886" s="24">
        <v>0</v>
      </c>
      <c r="Q3886" s="24">
        <v>0</v>
      </c>
      <c r="R3886" s="66"/>
      <c r="S3886" s="66"/>
      <c r="T3886" s="66"/>
      <c r="U3886" s="66"/>
      <c r="V3886" s="66"/>
      <c r="W3886" s="24"/>
      <c r="X3886" s="24"/>
      <c r="Y3886" s="24"/>
      <c r="Z3886" s="24"/>
      <c r="AA3886" s="28"/>
      <c r="AB3886" s="28">
        <v>0.5</v>
      </c>
      <c r="AC3886" s="28"/>
      <c r="AD3886" s="28">
        <v>30</v>
      </c>
      <c r="AE3886" s="28">
        <v>30.000961140000001</v>
      </c>
      <c r="AF3886" t="s">
        <v>661</v>
      </c>
    </row>
    <row r="3887" spans="1:32" ht="15.75" customHeight="1">
      <c r="A3887" s="22">
        <v>46200</v>
      </c>
      <c r="B3887" s="23" t="s">
        <v>20</v>
      </c>
      <c r="C3887" s="24">
        <v>681</v>
      </c>
      <c r="D3887" s="25">
        <v>1536</v>
      </c>
      <c r="E3887" s="26">
        <v>-1006</v>
      </c>
      <c r="F3887" s="24">
        <v>9</v>
      </c>
      <c r="G3887" s="24">
        <v>6</v>
      </c>
      <c r="H3887" s="23" t="s">
        <v>1258</v>
      </c>
      <c r="I3887" s="23" t="s">
        <v>2772</v>
      </c>
      <c r="J3887" s="23" t="s">
        <v>512</v>
      </c>
      <c r="K3887" s="23" t="s">
        <v>154</v>
      </c>
      <c r="L3887" s="27">
        <v>0.78169999999999995</v>
      </c>
      <c r="M3887" s="25">
        <v>784</v>
      </c>
      <c r="N3887" s="25">
        <v>1844</v>
      </c>
      <c r="O3887" s="24">
        <v>0</v>
      </c>
      <c r="P3887" s="24">
        <v>1</v>
      </c>
      <c r="Q3887" s="24">
        <v>0</v>
      </c>
      <c r="R3887" s="66"/>
      <c r="S3887" s="66"/>
      <c r="T3887" s="66"/>
      <c r="U3887" s="66"/>
      <c r="V3887" s="66"/>
      <c r="W3887" s="24"/>
      <c r="X3887" s="24"/>
      <c r="Y3887" s="24"/>
      <c r="Z3887" s="24"/>
      <c r="AA3887" s="28"/>
      <c r="AB3887" s="28">
        <v>0.5</v>
      </c>
      <c r="AC3887" s="28"/>
      <c r="AD3887" s="28">
        <v>30</v>
      </c>
      <c r="AE3887" s="28">
        <v>30.00096113</v>
      </c>
      <c r="AF3887" t="s">
        <v>661</v>
      </c>
    </row>
    <row r="3888" spans="1:32" ht="15.75" customHeight="1">
      <c r="A3888" s="22">
        <v>46200</v>
      </c>
      <c r="B3888" s="23" t="s">
        <v>20</v>
      </c>
      <c r="C3888" s="24">
        <v>682</v>
      </c>
      <c r="D3888" s="25">
        <v>3431</v>
      </c>
      <c r="E3888" s="26">
        <v>-1369</v>
      </c>
      <c r="F3888" s="24">
        <v>31</v>
      </c>
      <c r="G3888" s="24">
        <v>8</v>
      </c>
      <c r="H3888" s="23" t="s">
        <v>718</v>
      </c>
      <c r="I3888" s="23" t="s">
        <v>1190</v>
      </c>
      <c r="J3888" s="23" t="s">
        <v>4967</v>
      </c>
      <c r="K3888" s="23" t="s">
        <v>154</v>
      </c>
      <c r="L3888" s="27">
        <v>0.86699999999999999</v>
      </c>
      <c r="M3888" s="25">
        <v>-22</v>
      </c>
      <c r="N3888" s="25">
        <v>-1075</v>
      </c>
      <c r="O3888" s="24">
        <v>0</v>
      </c>
      <c r="P3888" s="24">
        <v>2</v>
      </c>
      <c r="Q3888" s="24">
        <v>0</v>
      </c>
      <c r="R3888" s="66"/>
      <c r="S3888" s="66"/>
      <c r="T3888" s="66"/>
      <c r="U3888" s="66"/>
      <c r="V3888" s="66"/>
      <c r="W3888" s="24"/>
      <c r="X3888" s="24"/>
      <c r="Y3888" s="24"/>
      <c r="Z3888" s="24"/>
      <c r="AA3888" s="28"/>
      <c r="AB3888" s="28">
        <v>0.6</v>
      </c>
      <c r="AC3888" s="28"/>
      <c r="AD3888" s="28">
        <v>30</v>
      </c>
      <c r="AE3888" s="28">
        <v>30.000961119999999</v>
      </c>
      <c r="AF3888" t="s">
        <v>661</v>
      </c>
    </row>
    <row r="3889" spans="1:32" ht="15.75" customHeight="1">
      <c r="A3889" s="22">
        <v>46200</v>
      </c>
      <c r="B3889" s="23" t="s">
        <v>20</v>
      </c>
      <c r="C3889" s="24">
        <v>688</v>
      </c>
      <c r="D3889" s="25">
        <v>2672</v>
      </c>
      <c r="E3889" s="26">
        <v>-268</v>
      </c>
      <c r="F3889" s="24">
        <v>29</v>
      </c>
      <c r="G3889" s="24">
        <v>11</v>
      </c>
      <c r="H3889" s="23" t="s">
        <v>962</v>
      </c>
      <c r="I3889" s="23" t="s">
        <v>3123</v>
      </c>
      <c r="J3889" s="23" t="s">
        <v>4295</v>
      </c>
      <c r="K3889" s="23" t="s">
        <v>154</v>
      </c>
      <c r="L3889" s="27">
        <v>0.96660000000000001</v>
      </c>
      <c r="M3889" s="25">
        <v>-173</v>
      </c>
      <c r="N3889" s="25">
        <v>-312</v>
      </c>
      <c r="O3889" s="24">
        <v>0</v>
      </c>
      <c r="P3889" s="24">
        <v>8</v>
      </c>
      <c r="Q3889" s="24">
        <v>0</v>
      </c>
      <c r="R3889" s="66"/>
      <c r="S3889" s="66"/>
      <c r="T3889" s="66"/>
      <c r="U3889" s="66"/>
      <c r="V3889" s="66"/>
      <c r="W3889" s="24"/>
      <c r="X3889" s="24"/>
      <c r="Y3889" s="24"/>
      <c r="Z3889" s="24"/>
      <c r="AA3889" s="28"/>
      <c r="AB3889" s="28">
        <v>0.5</v>
      </c>
      <c r="AC3889" s="28"/>
      <c r="AD3889" s="28">
        <v>30</v>
      </c>
      <c r="AE3889" s="28">
        <v>30.000961109999999</v>
      </c>
      <c r="AF3889" t="s">
        <v>661</v>
      </c>
    </row>
    <row r="3890" spans="1:32" ht="15.75" customHeight="1">
      <c r="A3890" s="22">
        <v>46200</v>
      </c>
      <c r="B3890" s="23" t="s">
        <v>20</v>
      </c>
      <c r="C3890" s="24">
        <v>700</v>
      </c>
      <c r="D3890" s="25">
        <v>627</v>
      </c>
      <c r="E3890" s="26">
        <f>628</f>
        <v>628</v>
      </c>
      <c r="F3890" s="24">
        <v>15</v>
      </c>
      <c r="G3890" s="24">
        <v>2</v>
      </c>
      <c r="H3890" s="23" t="s">
        <v>2784</v>
      </c>
      <c r="I3890" s="23" t="s">
        <v>2070</v>
      </c>
      <c r="J3890" s="23" t="s">
        <v>2208</v>
      </c>
      <c r="K3890" s="23" t="s">
        <v>154</v>
      </c>
      <c r="L3890" s="27">
        <v>1.3339000000000001</v>
      </c>
      <c r="M3890" s="25">
        <v>-634</v>
      </c>
      <c r="N3890" s="25">
        <v>209</v>
      </c>
      <c r="O3890" s="24">
        <v>0</v>
      </c>
      <c r="P3890" s="24">
        <v>0</v>
      </c>
      <c r="Q3890" s="24">
        <v>0</v>
      </c>
      <c r="R3890" s="66"/>
      <c r="S3890" s="66"/>
      <c r="T3890" s="66"/>
      <c r="U3890" s="66"/>
      <c r="V3890" s="66"/>
      <c r="W3890" s="24"/>
      <c r="X3890" s="24"/>
      <c r="Y3890" s="24"/>
      <c r="Z3890" s="24"/>
      <c r="AA3890" s="28"/>
      <c r="AB3890" s="28">
        <v>0.5</v>
      </c>
      <c r="AC3890" s="28"/>
      <c r="AD3890" s="28">
        <v>0</v>
      </c>
      <c r="AE3890" s="28">
        <v>0</v>
      </c>
    </row>
    <row r="3891" spans="1:32" ht="15.75" customHeight="1">
      <c r="A3891" s="22">
        <v>46200</v>
      </c>
      <c r="B3891" s="23" t="s">
        <v>20</v>
      </c>
      <c r="C3891" s="24">
        <v>701</v>
      </c>
      <c r="D3891" s="25">
        <v>1118</v>
      </c>
      <c r="E3891" s="26">
        <v>-1487</v>
      </c>
      <c r="F3891" s="24">
        <v>3</v>
      </c>
      <c r="G3891" s="24">
        <v>2</v>
      </c>
      <c r="H3891" s="23" t="s">
        <v>2446</v>
      </c>
      <c r="I3891" s="23" t="s">
        <v>2318</v>
      </c>
      <c r="J3891" s="23" t="s">
        <v>2663</v>
      </c>
      <c r="K3891" s="23" t="s">
        <v>154</v>
      </c>
      <c r="L3891" s="27">
        <v>0.55659999999999998</v>
      </c>
      <c r="M3891" s="25">
        <v>-780</v>
      </c>
      <c r="N3891" s="25">
        <v>-756</v>
      </c>
      <c r="O3891" s="24">
        <v>0</v>
      </c>
      <c r="P3891" s="24">
        <v>1</v>
      </c>
      <c r="Q3891" s="24">
        <v>0</v>
      </c>
      <c r="R3891" s="66"/>
      <c r="S3891" s="66"/>
      <c r="T3891" s="66"/>
      <c r="U3891" s="66"/>
      <c r="V3891" s="66"/>
      <c r="W3891" s="24"/>
      <c r="X3891" s="24"/>
      <c r="Y3891" s="24"/>
      <c r="Z3891" s="24"/>
      <c r="AA3891" s="28"/>
      <c r="AB3891" s="28">
        <v>0.5</v>
      </c>
      <c r="AC3891" s="28"/>
      <c r="AD3891" s="28">
        <v>30</v>
      </c>
      <c r="AE3891" s="28">
        <v>30.000961090000001</v>
      </c>
      <c r="AF3891" t="s">
        <v>661</v>
      </c>
    </row>
    <row r="3892" spans="1:32" ht="15.75" customHeight="1">
      <c r="A3892" s="22">
        <v>46200</v>
      </c>
      <c r="B3892" s="23" t="s">
        <v>20</v>
      </c>
      <c r="C3892" s="24">
        <v>702</v>
      </c>
      <c r="D3892" s="25">
        <v>622</v>
      </c>
      <c r="E3892" s="26">
        <v>-788</v>
      </c>
      <c r="F3892" s="24">
        <v>2</v>
      </c>
      <c r="G3892" s="24">
        <v>1</v>
      </c>
      <c r="H3892" s="23" t="s">
        <v>2229</v>
      </c>
      <c r="I3892" s="23" t="s">
        <v>2230</v>
      </c>
      <c r="J3892" s="23" t="s">
        <v>4750</v>
      </c>
      <c r="K3892" s="23" t="s">
        <v>154</v>
      </c>
      <c r="L3892" s="27">
        <v>0.57769999999999999</v>
      </c>
      <c r="M3892" s="25">
        <v>-746</v>
      </c>
      <c r="N3892" s="25">
        <v>-1684</v>
      </c>
      <c r="O3892" s="24">
        <v>0</v>
      </c>
      <c r="P3892" s="24">
        <v>2</v>
      </c>
      <c r="Q3892" s="24">
        <v>0</v>
      </c>
      <c r="R3892" s="66"/>
      <c r="S3892" s="66"/>
      <c r="T3892" s="66"/>
      <c r="U3892" s="66"/>
      <c r="V3892" s="66"/>
      <c r="W3892" s="24"/>
      <c r="X3892" s="24"/>
      <c r="Y3892" s="24"/>
      <c r="Z3892" s="24"/>
      <c r="AA3892" s="28"/>
      <c r="AB3892" s="28">
        <v>0.5</v>
      </c>
      <c r="AC3892" s="28"/>
      <c r="AD3892" s="28">
        <v>10</v>
      </c>
      <c r="AE3892" s="28">
        <v>10.00096108</v>
      </c>
      <c r="AF3892" t="s">
        <v>584</v>
      </c>
    </row>
    <row r="3893" spans="1:32" ht="15.75" customHeight="1">
      <c r="A3893" s="22">
        <v>46200</v>
      </c>
      <c r="B3893" s="23" t="s">
        <v>685</v>
      </c>
      <c r="C3893" s="24">
        <v>752</v>
      </c>
      <c r="D3893" s="25">
        <v>4696</v>
      </c>
      <c r="E3893" s="26">
        <f>781</f>
        <v>781</v>
      </c>
      <c r="F3893" s="24">
        <v>50</v>
      </c>
      <c r="G3893" s="24">
        <v>19</v>
      </c>
      <c r="H3893" s="23" t="s">
        <v>2773</v>
      </c>
      <c r="I3893" s="23" t="s">
        <v>355</v>
      </c>
      <c r="J3893" s="23" t="s">
        <v>4968</v>
      </c>
      <c r="K3893" s="23" t="s">
        <v>154</v>
      </c>
      <c r="L3893" s="27">
        <v>1.0553999999999999</v>
      </c>
      <c r="M3893" s="25">
        <v>-572</v>
      </c>
      <c r="N3893" s="25">
        <v>-590</v>
      </c>
      <c r="O3893" s="24">
        <v>0</v>
      </c>
      <c r="P3893" s="24">
        <v>2</v>
      </c>
      <c r="Q3893" s="24">
        <v>0</v>
      </c>
      <c r="R3893" s="66"/>
      <c r="S3893" s="66"/>
      <c r="T3893" s="66"/>
      <c r="U3893" s="66"/>
      <c r="V3893" s="66"/>
      <c r="W3893" s="24"/>
      <c r="X3893" s="24"/>
      <c r="Y3893" s="24"/>
      <c r="Z3893" s="24"/>
      <c r="AA3893" s="28"/>
      <c r="AB3893" s="28">
        <v>0.6</v>
      </c>
      <c r="AC3893" s="28"/>
      <c r="AD3893" s="28">
        <v>35</v>
      </c>
      <c r="AE3893" s="28">
        <v>35.000961070000002</v>
      </c>
      <c r="AF3893" t="s">
        <v>668</v>
      </c>
    </row>
    <row r="3894" spans="1:32" ht="15.75" customHeight="1">
      <c r="A3894" s="22">
        <v>46200</v>
      </c>
      <c r="B3894" s="23" t="s">
        <v>685</v>
      </c>
      <c r="C3894" s="24">
        <v>753</v>
      </c>
      <c r="D3894" s="25">
        <v>3660</v>
      </c>
      <c r="E3894" s="26">
        <v>-592</v>
      </c>
      <c r="F3894" s="24">
        <v>31</v>
      </c>
      <c r="G3894" s="24">
        <v>13</v>
      </c>
      <c r="H3894" s="23" t="s">
        <v>2545</v>
      </c>
      <c r="I3894" s="23" t="s">
        <v>3910</v>
      </c>
      <c r="J3894" s="23" t="s">
        <v>1730</v>
      </c>
      <c r="K3894" s="23" t="s">
        <v>154</v>
      </c>
      <c r="L3894" s="27">
        <v>0.94610000000000005</v>
      </c>
      <c r="M3894" s="25">
        <v>-1137</v>
      </c>
      <c r="N3894" s="25">
        <v>-1617</v>
      </c>
      <c r="O3894" s="24">
        <v>0</v>
      </c>
      <c r="P3894" s="24">
        <v>3</v>
      </c>
      <c r="Q3894" s="24">
        <v>0</v>
      </c>
      <c r="R3894" s="66"/>
      <c r="S3894" s="66"/>
      <c r="T3894" s="66"/>
      <c r="U3894" s="66"/>
      <c r="V3894" s="66"/>
      <c r="W3894" s="24"/>
      <c r="X3894" s="24"/>
      <c r="Y3894" s="24"/>
      <c r="Z3894" s="24"/>
      <c r="AA3894" s="28"/>
      <c r="AB3894" s="28">
        <v>0.6</v>
      </c>
      <c r="AC3894" s="28"/>
      <c r="AD3894" s="28">
        <v>30</v>
      </c>
      <c r="AE3894" s="28">
        <v>30.000961060000002</v>
      </c>
      <c r="AF3894" t="s">
        <v>661</v>
      </c>
    </row>
    <row r="3895" spans="1:32" ht="15.75" customHeight="1">
      <c r="A3895" s="22">
        <v>46200</v>
      </c>
      <c r="B3895" s="23" t="s">
        <v>685</v>
      </c>
      <c r="C3895" s="24">
        <v>755</v>
      </c>
      <c r="D3895" s="25">
        <v>1679</v>
      </c>
      <c r="E3895" s="26">
        <v>-1646</v>
      </c>
      <c r="F3895" s="24">
        <v>8</v>
      </c>
      <c r="G3895" s="24">
        <v>6</v>
      </c>
      <c r="H3895" s="23" t="s">
        <v>874</v>
      </c>
      <c r="I3895" s="23" t="s">
        <v>2200</v>
      </c>
      <c r="J3895" s="23" t="s">
        <v>2906</v>
      </c>
      <c r="K3895" s="23" t="s">
        <v>154</v>
      </c>
      <c r="L3895" s="27">
        <v>0.67320000000000002</v>
      </c>
      <c r="M3895" s="25">
        <v>-3336</v>
      </c>
      <c r="N3895" s="25">
        <v>-1250</v>
      </c>
      <c r="O3895" s="24">
        <v>0</v>
      </c>
      <c r="P3895" s="24">
        <v>5</v>
      </c>
      <c r="Q3895" s="24">
        <v>0</v>
      </c>
      <c r="R3895" s="66"/>
      <c r="S3895" s="66"/>
      <c r="T3895" s="66"/>
      <c r="U3895" s="66"/>
      <c r="V3895" s="66"/>
      <c r="W3895" s="24"/>
      <c r="X3895" s="24"/>
      <c r="Y3895" s="24"/>
      <c r="Z3895" s="24"/>
      <c r="AA3895" s="28"/>
      <c r="AB3895" s="28">
        <v>0.5</v>
      </c>
      <c r="AC3895" s="28"/>
      <c r="AD3895" s="28">
        <v>30</v>
      </c>
      <c r="AE3895" s="28">
        <v>30.000961050000001</v>
      </c>
      <c r="AF3895" t="s">
        <v>661</v>
      </c>
    </row>
    <row r="3896" spans="1:32" ht="15.75" customHeight="1">
      <c r="A3896" s="22">
        <v>46200</v>
      </c>
      <c r="B3896" s="23" t="s">
        <v>685</v>
      </c>
      <c r="C3896" s="24">
        <v>756</v>
      </c>
      <c r="D3896" s="25">
        <v>2621</v>
      </c>
      <c r="E3896" s="26">
        <v>-2894</v>
      </c>
      <c r="F3896" s="24">
        <v>11</v>
      </c>
      <c r="G3896" s="24">
        <v>10</v>
      </c>
      <c r="H3896" s="23" t="s">
        <v>1644</v>
      </c>
      <c r="I3896" s="23" t="s">
        <v>2338</v>
      </c>
      <c r="J3896" s="23" t="s">
        <v>4969</v>
      </c>
      <c r="K3896" s="23" t="s">
        <v>154</v>
      </c>
      <c r="L3896" s="27">
        <v>0.63190000000000002</v>
      </c>
      <c r="M3896" s="25">
        <v>5857</v>
      </c>
      <c r="N3896" s="25">
        <v>1345</v>
      </c>
      <c r="O3896" s="24">
        <v>0</v>
      </c>
      <c r="P3896" s="24">
        <v>6</v>
      </c>
      <c r="Q3896" s="24">
        <v>0</v>
      </c>
      <c r="R3896" s="66"/>
      <c r="S3896" s="66"/>
      <c r="T3896" s="66"/>
      <c r="U3896" s="66"/>
      <c r="V3896" s="66"/>
      <c r="W3896" s="24"/>
      <c r="X3896" s="24"/>
      <c r="Y3896" s="24"/>
      <c r="Z3896" s="24"/>
      <c r="AA3896" s="28"/>
      <c r="AB3896" s="28">
        <v>0.5</v>
      </c>
      <c r="AC3896" s="28"/>
      <c r="AD3896" s="28">
        <v>40</v>
      </c>
      <c r="AE3896" s="28">
        <v>40.00096104</v>
      </c>
      <c r="AF3896" t="s">
        <v>664</v>
      </c>
    </row>
    <row r="3897" spans="1:32" ht="15.75" customHeight="1">
      <c r="A3897" s="22">
        <v>46200</v>
      </c>
      <c r="B3897" s="23" t="s">
        <v>685</v>
      </c>
      <c r="C3897" s="24">
        <v>757</v>
      </c>
      <c r="D3897" s="25">
        <v>2180</v>
      </c>
      <c r="E3897" s="26">
        <v>-2359</v>
      </c>
      <c r="F3897" s="24">
        <v>11</v>
      </c>
      <c r="G3897" s="24">
        <v>6</v>
      </c>
      <c r="H3897" s="23" t="s">
        <v>3161</v>
      </c>
      <c r="I3897" s="23" t="s">
        <v>3557</v>
      </c>
      <c r="J3897" s="23" t="s">
        <v>3860</v>
      </c>
      <c r="K3897" s="23" t="s">
        <v>154</v>
      </c>
      <c r="L3897" s="27">
        <v>0.63929999999999998</v>
      </c>
      <c r="M3897" s="25">
        <v>-1912</v>
      </c>
      <c r="N3897" s="25">
        <v>-1190</v>
      </c>
      <c r="O3897" s="24">
        <v>0</v>
      </c>
      <c r="P3897" s="24">
        <v>7</v>
      </c>
      <c r="Q3897" s="24">
        <v>0</v>
      </c>
      <c r="R3897" s="66"/>
      <c r="S3897" s="66"/>
      <c r="T3897" s="66"/>
      <c r="U3897" s="66"/>
      <c r="V3897" s="66"/>
      <c r="W3897" s="24"/>
      <c r="X3897" s="24"/>
      <c r="Y3897" s="24"/>
      <c r="Z3897" s="24"/>
      <c r="AA3897" s="28"/>
      <c r="AB3897" s="28">
        <v>0.5</v>
      </c>
      <c r="AC3897" s="28"/>
      <c r="AD3897" s="28">
        <v>30</v>
      </c>
      <c r="AE3897" s="28">
        <v>30.000961029999999</v>
      </c>
      <c r="AF3897" t="s">
        <v>661</v>
      </c>
    </row>
    <row r="3898" spans="1:32" ht="15.75" customHeight="1">
      <c r="A3898" s="22">
        <v>46200</v>
      </c>
      <c r="B3898" s="23" t="s">
        <v>685</v>
      </c>
      <c r="C3898" s="24">
        <v>758</v>
      </c>
      <c r="D3898" s="25">
        <v>1899</v>
      </c>
      <c r="E3898" s="26">
        <v>-1160</v>
      </c>
      <c r="F3898" s="24">
        <v>14</v>
      </c>
      <c r="G3898" s="24">
        <v>9</v>
      </c>
      <c r="H3898" s="23" t="s">
        <v>931</v>
      </c>
      <c r="I3898" s="23" t="s">
        <v>856</v>
      </c>
      <c r="J3898" s="23" t="s">
        <v>1635</v>
      </c>
      <c r="K3898" s="23" t="s">
        <v>154</v>
      </c>
      <c r="L3898" s="27">
        <v>0.7964</v>
      </c>
      <c r="M3898" s="25">
        <v>-2338</v>
      </c>
      <c r="N3898" s="25">
        <v>-668</v>
      </c>
      <c r="O3898" s="24">
        <v>0</v>
      </c>
      <c r="P3898" s="24">
        <v>8</v>
      </c>
      <c r="Q3898" s="24">
        <v>0</v>
      </c>
      <c r="R3898" s="66"/>
      <c r="S3898" s="66"/>
      <c r="T3898" s="66"/>
      <c r="U3898" s="66"/>
      <c r="V3898" s="66"/>
      <c r="W3898" s="24"/>
      <c r="X3898" s="24"/>
      <c r="Y3898" s="24"/>
      <c r="Z3898" s="24"/>
      <c r="AA3898" s="28"/>
      <c r="AB3898" s="28">
        <v>0.5</v>
      </c>
      <c r="AC3898" s="28"/>
      <c r="AD3898" s="28">
        <v>30</v>
      </c>
      <c r="AE3898" s="28">
        <v>30.000961019999998</v>
      </c>
      <c r="AF3898" t="s">
        <v>661</v>
      </c>
    </row>
    <row r="3899" spans="1:32" ht="15.75" customHeight="1">
      <c r="A3899" s="22">
        <v>46200</v>
      </c>
      <c r="B3899" s="23" t="s">
        <v>685</v>
      </c>
      <c r="C3899" s="24">
        <v>760</v>
      </c>
      <c r="D3899" s="25">
        <v>2215</v>
      </c>
      <c r="E3899" s="26">
        <v>-76</v>
      </c>
      <c r="F3899" s="24">
        <v>25</v>
      </c>
      <c r="G3899" s="24">
        <v>6</v>
      </c>
      <c r="H3899" s="23" t="s">
        <v>192</v>
      </c>
      <c r="I3899" s="23" t="s">
        <v>1322</v>
      </c>
      <c r="J3899" s="23" t="s">
        <v>4970</v>
      </c>
      <c r="K3899" s="23" t="s">
        <v>154</v>
      </c>
      <c r="L3899" s="27">
        <v>0.98860000000000003</v>
      </c>
      <c r="M3899" s="25">
        <v>-1989</v>
      </c>
      <c r="N3899" s="25">
        <v>-3142</v>
      </c>
      <c r="O3899" s="24">
        <v>0</v>
      </c>
      <c r="P3899" s="24">
        <v>0</v>
      </c>
      <c r="Q3899" s="24">
        <v>0</v>
      </c>
      <c r="R3899" s="66"/>
      <c r="S3899" s="66"/>
      <c r="T3899" s="66"/>
      <c r="U3899" s="66"/>
      <c r="V3899" s="66"/>
      <c r="W3899" s="24"/>
      <c r="X3899" s="24"/>
      <c r="Y3899" s="24"/>
      <c r="Z3899" s="24"/>
      <c r="AA3899" s="28"/>
      <c r="AB3899" s="28">
        <v>0.5</v>
      </c>
      <c r="AC3899" s="28"/>
      <c r="AD3899" s="28">
        <v>30</v>
      </c>
      <c r="AE3899" s="28">
        <v>30.000961010000001</v>
      </c>
      <c r="AF3899" t="s">
        <v>661</v>
      </c>
    </row>
    <row r="3900" spans="1:32" ht="15.75" customHeight="1">
      <c r="A3900" s="22">
        <v>46200</v>
      </c>
      <c r="B3900" s="23" t="s">
        <v>14</v>
      </c>
      <c r="C3900" s="24">
        <v>501</v>
      </c>
      <c r="D3900" s="25">
        <v>4023</v>
      </c>
      <c r="E3900" s="26">
        <v>-771</v>
      </c>
      <c r="F3900" s="24">
        <v>15</v>
      </c>
      <c r="G3900" s="24">
        <v>11</v>
      </c>
      <c r="H3900" s="23" t="s">
        <v>2793</v>
      </c>
      <c r="I3900" s="23" t="s">
        <v>2634</v>
      </c>
      <c r="J3900" s="23" t="s">
        <v>4022</v>
      </c>
      <c r="K3900" s="23" t="s">
        <v>154</v>
      </c>
      <c r="L3900" s="27">
        <v>0.93610000000000004</v>
      </c>
      <c r="M3900" s="25">
        <v>314</v>
      </c>
      <c r="N3900" s="25">
        <v>-908</v>
      </c>
      <c r="O3900" s="24">
        <v>0</v>
      </c>
      <c r="P3900" s="24">
        <v>1</v>
      </c>
      <c r="Q3900" s="24">
        <v>1</v>
      </c>
      <c r="R3900" s="66">
        <v>593.11176836861773</v>
      </c>
      <c r="S3900" s="66">
        <v>6.7828699657493798</v>
      </c>
      <c r="T3900" s="66">
        <v>268.2</v>
      </c>
      <c r="U3900" s="66">
        <v>365.72727272727269</v>
      </c>
      <c r="V3900" s="66">
        <v>154.7307692307692</v>
      </c>
      <c r="W3900" s="24">
        <v>0</v>
      </c>
      <c r="X3900" s="24">
        <v>0</v>
      </c>
      <c r="Y3900" s="24">
        <v>0</v>
      </c>
      <c r="Z3900" s="24">
        <v>0</v>
      </c>
      <c r="AA3900" s="28">
        <v>0</v>
      </c>
      <c r="AB3900" s="28">
        <v>0.6</v>
      </c>
      <c r="AC3900" s="28">
        <v>0</v>
      </c>
      <c r="AD3900" s="28">
        <v>10</v>
      </c>
      <c r="AE3900" s="28">
        <v>10.000961</v>
      </c>
      <c r="AF3900" t="s">
        <v>584</v>
      </c>
    </row>
    <row r="3901" spans="1:32" ht="15.75" customHeight="1">
      <c r="A3901" s="22">
        <v>46200</v>
      </c>
      <c r="B3901" s="23" t="s">
        <v>14</v>
      </c>
      <c r="C3901" s="24">
        <v>502</v>
      </c>
      <c r="D3901" s="25">
        <v>513</v>
      </c>
      <c r="E3901" s="26">
        <v>-612</v>
      </c>
      <c r="F3901" s="24">
        <v>0</v>
      </c>
      <c r="G3901" s="24">
        <v>1</v>
      </c>
      <c r="H3901" s="23" t="s">
        <v>4971</v>
      </c>
      <c r="I3901" s="23" t="s">
        <v>214</v>
      </c>
      <c r="J3901" s="23" t="s">
        <v>4971</v>
      </c>
      <c r="K3901" s="23" t="s">
        <v>154</v>
      </c>
      <c r="L3901" s="27">
        <v>0.60229999999999995</v>
      </c>
      <c r="M3901" s="25">
        <v>605</v>
      </c>
      <c r="N3901" s="25">
        <v>-802</v>
      </c>
      <c r="O3901" s="24">
        <v>0</v>
      </c>
      <c r="P3901" s="24">
        <v>2</v>
      </c>
      <c r="Q3901" s="24">
        <v>1</v>
      </c>
      <c r="R3901" s="66">
        <v>73.635896637608951</v>
      </c>
      <c r="S3901" s="66">
        <v>6.9667108492570362</v>
      </c>
      <c r="T3901" s="66"/>
      <c r="U3901" s="66">
        <v>513</v>
      </c>
      <c r="V3901" s="66">
        <v>513</v>
      </c>
      <c r="W3901" s="24"/>
      <c r="X3901" s="24">
        <v>0</v>
      </c>
      <c r="Y3901" s="24">
        <v>0</v>
      </c>
      <c r="Z3901" s="24">
        <v>0</v>
      </c>
      <c r="AA3901" s="28">
        <v>0</v>
      </c>
      <c r="AB3901" s="28">
        <v>0.5</v>
      </c>
      <c r="AC3901" s="28">
        <v>0</v>
      </c>
      <c r="AD3901" s="28">
        <v>10</v>
      </c>
      <c r="AE3901" s="28">
        <v>10.000960989999999</v>
      </c>
      <c r="AF3901" t="s">
        <v>584</v>
      </c>
    </row>
    <row r="3902" spans="1:32" ht="15.75" customHeight="1">
      <c r="A3902" s="22">
        <v>46200</v>
      </c>
      <c r="B3902" s="23" t="s">
        <v>14</v>
      </c>
      <c r="C3902" s="24">
        <v>503</v>
      </c>
      <c r="D3902" s="25">
        <v>6196</v>
      </c>
      <c r="E3902" s="26">
        <f>1097</f>
        <v>1097</v>
      </c>
      <c r="F3902" s="24">
        <v>31</v>
      </c>
      <c r="G3902" s="24">
        <v>16</v>
      </c>
      <c r="H3902" s="23" t="s">
        <v>1165</v>
      </c>
      <c r="I3902" s="23" t="s">
        <v>2520</v>
      </c>
      <c r="J3902" s="23" t="s">
        <v>4972</v>
      </c>
      <c r="K3902" s="23" t="s">
        <v>154</v>
      </c>
      <c r="L3902" s="27">
        <v>1.0589999999999999</v>
      </c>
      <c r="M3902" s="25">
        <v>1887</v>
      </c>
      <c r="N3902" s="25">
        <v>-532</v>
      </c>
      <c r="O3902" s="24">
        <v>0</v>
      </c>
      <c r="P3902" s="24">
        <v>3</v>
      </c>
      <c r="Q3902" s="24">
        <v>1</v>
      </c>
      <c r="R3902" s="66">
        <v>973.39793482772939</v>
      </c>
      <c r="S3902" s="66">
        <v>6.3653309487414926</v>
      </c>
      <c r="T3902" s="66">
        <v>199.87096774193549</v>
      </c>
      <c r="U3902" s="66">
        <v>387.25</v>
      </c>
      <c r="V3902" s="66">
        <v>131.82978723404261</v>
      </c>
      <c r="W3902" s="24">
        <v>7</v>
      </c>
      <c r="X3902" s="24">
        <v>0</v>
      </c>
      <c r="Y3902" s="24">
        <v>4</v>
      </c>
      <c r="Z3902" s="24">
        <v>0</v>
      </c>
      <c r="AA3902" s="28">
        <v>2.75</v>
      </c>
      <c r="AB3902" s="28">
        <v>0.8</v>
      </c>
      <c r="AC3902" s="28">
        <v>2.2000000000000002</v>
      </c>
      <c r="AD3902" s="28">
        <v>22</v>
      </c>
      <c r="AE3902" s="28">
        <v>22.000960979999999</v>
      </c>
      <c r="AF3902" t="s">
        <v>1078</v>
      </c>
    </row>
    <row r="3903" spans="1:32" ht="15.75" customHeight="1">
      <c r="A3903" s="22">
        <v>46200</v>
      </c>
      <c r="B3903" s="23" t="s">
        <v>14</v>
      </c>
      <c r="C3903" s="24">
        <v>505</v>
      </c>
      <c r="D3903" s="25">
        <v>1855</v>
      </c>
      <c r="E3903" s="26">
        <v>-175</v>
      </c>
      <c r="F3903" s="24">
        <v>7</v>
      </c>
      <c r="G3903" s="24">
        <v>6</v>
      </c>
      <c r="H3903" s="23" t="s">
        <v>1392</v>
      </c>
      <c r="I3903" s="23" t="s">
        <v>2528</v>
      </c>
      <c r="J3903" s="23" t="s">
        <v>4973</v>
      </c>
      <c r="K3903" s="23" t="s">
        <v>154</v>
      </c>
      <c r="L3903" s="27">
        <v>0.96860000000000002</v>
      </c>
      <c r="M3903" s="25">
        <v>-2714</v>
      </c>
      <c r="N3903" s="25">
        <v>-926</v>
      </c>
      <c r="O3903" s="24">
        <v>0</v>
      </c>
      <c r="P3903" s="24">
        <v>5</v>
      </c>
      <c r="Q3903" s="24">
        <v>1</v>
      </c>
      <c r="R3903" s="66">
        <v>282.40587380655882</v>
      </c>
      <c r="S3903" s="66">
        <v>6.5685602604378914</v>
      </c>
      <c r="T3903" s="66">
        <v>265</v>
      </c>
      <c r="U3903" s="66">
        <v>309.16666666666669</v>
      </c>
      <c r="V3903" s="66">
        <v>142.69230769230771</v>
      </c>
      <c r="W3903" s="24">
        <v>0</v>
      </c>
      <c r="X3903" s="24">
        <v>3</v>
      </c>
      <c r="Y3903" s="24">
        <v>2</v>
      </c>
      <c r="Z3903" s="24">
        <v>0</v>
      </c>
      <c r="AA3903" s="28">
        <v>1.25</v>
      </c>
      <c r="AB3903" s="28">
        <v>0.5</v>
      </c>
      <c r="AC3903" s="28">
        <v>0.625</v>
      </c>
      <c r="AD3903" s="28">
        <v>16.2</v>
      </c>
      <c r="AE3903" s="28">
        <v>16.200960970000001</v>
      </c>
      <c r="AF3903" t="s">
        <v>626</v>
      </c>
    </row>
    <row r="3904" spans="1:32" ht="15.75" customHeight="1">
      <c r="A3904" s="22">
        <v>46200</v>
      </c>
      <c r="B3904" s="23" t="s">
        <v>14</v>
      </c>
      <c r="C3904" s="24">
        <v>506</v>
      </c>
      <c r="D3904" s="25">
        <v>2278</v>
      </c>
      <c r="E3904" s="26">
        <v>-632</v>
      </c>
      <c r="F3904" s="24">
        <v>8</v>
      </c>
      <c r="G3904" s="24">
        <v>6</v>
      </c>
      <c r="H3904" s="23" t="s">
        <v>4630</v>
      </c>
      <c r="I3904" s="23" t="s">
        <v>3323</v>
      </c>
      <c r="J3904" s="23" t="s">
        <v>2770</v>
      </c>
      <c r="K3904" s="23" t="s">
        <v>154</v>
      </c>
      <c r="L3904" s="27">
        <v>0.90749999999999997</v>
      </c>
      <c r="M3904" s="25">
        <v>2110</v>
      </c>
      <c r="N3904" s="25">
        <v>2632</v>
      </c>
      <c r="O3904" s="24">
        <v>0</v>
      </c>
      <c r="P3904" s="24">
        <v>6</v>
      </c>
      <c r="Q3904" s="24">
        <v>1</v>
      </c>
      <c r="R3904" s="66">
        <v>328.97187629721878</v>
      </c>
      <c r="S3904" s="66">
        <v>6.92460408968783</v>
      </c>
      <c r="T3904" s="66">
        <v>284.75</v>
      </c>
      <c r="U3904" s="66">
        <v>379.66666666666669</v>
      </c>
      <c r="V3904" s="66">
        <v>162.71428571428569</v>
      </c>
      <c r="W3904" s="24">
        <v>0</v>
      </c>
      <c r="X3904" s="24">
        <v>0</v>
      </c>
      <c r="Y3904" s="24">
        <v>0</v>
      </c>
      <c r="Z3904" s="24">
        <v>0</v>
      </c>
      <c r="AA3904" s="28">
        <v>0</v>
      </c>
      <c r="AB3904" s="28">
        <v>0.5</v>
      </c>
      <c r="AC3904" s="28">
        <v>0</v>
      </c>
      <c r="AD3904" s="28">
        <v>10</v>
      </c>
      <c r="AE3904" s="28">
        <v>10.00096096</v>
      </c>
      <c r="AF3904" t="s">
        <v>584</v>
      </c>
    </row>
    <row r="3905" spans="1:32" ht="15.75" customHeight="1">
      <c r="A3905" s="22">
        <v>46200</v>
      </c>
      <c r="B3905" s="23" t="s">
        <v>14</v>
      </c>
      <c r="C3905" s="24">
        <v>507</v>
      </c>
      <c r="D3905" s="25">
        <v>4886</v>
      </c>
      <c r="E3905" s="26">
        <f>448</f>
        <v>448</v>
      </c>
      <c r="F3905" s="24">
        <v>22</v>
      </c>
      <c r="G3905" s="24">
        <v>13</v>
      </c>
      <c r="H3905" s="23" t="s">
        <v>2785</v>
      </c>
      <c r="I3905" s="23" t="s">
        <v>2507</v>
      </c>
      <c r="J3905" s="23" t="s">
        <v>1414</v>
      </c>
      <c r="K3905" s="23" t="s">
        <v>154</v>
      </c>
      <c r="L3905" s="27">
        <v>1.0306</v>
      </c>
      <c r="M3905" s="25">
        <v>1350</v>
      </c>
      <c r="N3905" s="25">
        <v>-1551</v>
      </c>
      <c r="O3905" s="24">
        <v>0</v>
      </c>
      <c r="P3905" s="24">
        <v>7</v>
      </c>
      <c r="Q3905" s="24">
        <v>1</v>
      </c>
      <c r="R3905" s="66">
        <v>784.24169779991701</v>
      </c>
      <c r="S3905" s="66">
        <v>6.2302221543524219</v>
      </c>
      <c r="T3905" s="66">
        <v>222.09090909090909</v>
      </c>
      <c r="U3905" s="66">
        <v>375.84615384615392</v>
      </c>
      <c r="V3905" s="66">
        <v>139.6</v>
      </c>
      <c r="W3905" s="24">
        <v>7</v>
      </c>
      <c r="X3905" s="24">
        <v>0</v>
      </c>
      <c r="Y3905" s="24">
        <v>3</v>
      </c>
      <c r="Z3905" s="24">
        <v>1</v>
      </c>
      <c r="AA3905" s="28">
        <v>2.75</v>
      </c>
      <c r="AB3905" s="28">
        <v>0.6</v>
      </c>
      <c r="AC3905" s="28">
        <v>1.65</v>
      </c>
      <c r="AD3905" s="28">
        <v>16.5</v>
      </c>
      <c r="AE3905" s="28">
        <v>16.50096095</v>
      </c>
      <c r="AF3905" t="s">
        <v>1213</v>
      </c>
    </row>
    <row r="3906" spans="1:32" ht="15.75" customHeight="1">
      <c r="A3906" s="22">
        <v>46200</v>
      </c>
      <c r="B3906" s="23" t="s">
        <v>22</v>
      </c>
      <c r="C3906" s="24">
        <v>671</v>
      </c>
      <c r="D3906" s="25">
        <v>6599</v>
      </c>
      <c r="E3906" s="26">
        <v>-5582</v>
      </c>
      <c r="F3906" s="24">
        <v>41</v>
      </c>
      <c r="G3906" s="24">
        <v>8</v>
      </c>
      <c r="H3906" s="23" t="s">
        <v>1468</v>
      </c>
      <c r="I3906" s="23" t="s">
        <v>3464</v>
      </c>
      <c r="J3906" s="23" t="s">
        <v>4974</v>
      </c>
      <c r="K3906" s="23" t="s">
        <v>154</v>
      </c>
      <c r="L3906" s="27">
        <v>0.71799999999999997</v>
      </c>
      <c r="M3906" s="25">
        <v>-2316</v>
      </c>
      <c r="N3906" s="25">
        <v>-700</v>
      </c>
      <c r="O3906" s="24">
        <v>0</v>
      </c>
      <c r="P3906" s="24">
        <v>1</v>
      </c>
      <c r="Q3906" s="24">
        <v>0</v>
      </c>
      <c r="R3906" s="66"/>
      <c r="S3906" s="66"/>
      <c r="T3906" s="66"/>
      <c r="U3906" s="66"/>
      <c r="V3906" s="66"/>
      <c r="W3906" s="24"/>
      <c r="X3906" s="24"/>
      <c r="Y3906" s="24"/>
      <c r="Z3906" s="24"/>
      <c r="AA3906" s="28"/>
      <c r="AB3906" s="28">
        <v>0.8</v>
      </c>
      <c r="AC3906" s="28"/>
      <c r="AD3906" s="28">
        <v>30</v>
      </c>
      <c r="AE3906" s="28">
        <v>30.000960939999999</v>
      </c>
      <c r="AF3906" t="s">
        <v>661</v>
      </c>
    </row>
    <row r="3907" spans="1:32" ht="15.75" customHeight="1">
      <c r="A3907" s="22">
        <v>46200</v>
      </c>
      <c r="B3907" s="23" t="s">
        <v>22</v>
      </c>
      <c r="C3907" s="24">
        <v>672</v>
      </c>
      <c r="D3907" s="25">
        <v>5488</v>
      </c>
      <c r="E3907" s="26">
        <v>-1383</v>
      </c>
      <c r="F3907" s="24">
        <v>55</v>
      </c>
      <c r="G3907" s="24">
        <v>18</v>
      </c>
      <c r="H3907" s="23" t="s">
        <v>239</v>
      </c>
      <c r="I3907" s="23" t="s">
        <v>1833</v>
      </c>
      <c r="J3907" s="23" t="s">
        <v>4975</v>
      </c>
      <c r="K3907" s="23" t="s">
        <v>154</v>
      </c>
      <c r="L3907" s="27">
        <v>0.91600000000000004</v>
      </c>
      <c r="M3907" s="25">
        <v>111</v>
      </c>
      <c r="N3907" s="25">
        <v>-247</v>
      </c>
      <c r="O3907" s="24">
        <v>0</v>
      </c>
      <c r="P3907" s="24">
        <v>2</v>
      </c>
      <c r="Q3907" s="24">
        <v>0</v>
      </c>
      <c r="R3907" s="66"/>
      <c r="S3907" s="66"/>
      <c r="T3907" s="66"/>
      <c r="U3907" s="66"/>
      <c r="V3907" s="66"/>
      <c r="W3907" s="24"/>
      <c r="X3907" s="24"/>
      <c r="Y3907" s="24"/>
      <c r="Z3907" s="24"/>
      <c r="AA3907" s="28"/>
      <c r="AB3907" s="28">
        <v>0.8</v>
      </c>
      <c r="AC3907" s="28"/>
      <c r="AD3907" s="28">
        <v>30</v>
      </c>
      <c r="AE3907" s="28">
        <v>30.000960930000002</v>
      </c>
      <c r="AF3907" t="s">
        <v>661</v>
      </c>
    </row>
    <row r="3908" spans="1:32" ht="15.75" customHeight="1">
      <c r="A3908" s="22">
        <v>46200</v>
      </c>
      <c r="B3908" s="23" t="s">
        <v>22</v>
      </c>
      <c r="C3908" s="24">
        <v>673</v>
      </c>
      <c r="D3908" s="25">
        <v>4867</v>
      </c>
      <c r="E3908" s="26">
        <f>29</f>
        <v>29</v>
      </c>
      <c r="F3908" s="24">
        <v>42</v>
      </c>
      <c r="G3908" s="24">
        <v>17</v>
      </c>
      <c r="H3908" s="23" t="s">
        <v>4797</v>
      </c>
      <c r="I3908" s="23" t="s">
        <v>4580</v>
      </c>
      <c r="J3908" s="23" t="s">
        <v>3145</v>
      </c>
      <c r="K3908" s="23" t="s">
        <v>154</v>
      </c>
      <c r="L3908" s="27">
        <v>1.002</v>
      </c>
      <c r="M3908" s="25">
        <v>-3623</v>
      </c>
      <c r="N3908" s="25">
        <v>-2844</v>
      </c>
      <c r="O3908" s="24">
        <v>0</v>
      </c>
      <c r="P3908" s="24">
        <v>3</v>
      </c>
      <c r="Q3908" s="24">
        <v>0</v>
      </c>
      <c r="R3908" s="66"/>
      <c r="S3908" s="66"/>
      <c r="T3908" s="66"/>
      <c r="U3908" s="66"/>
      <c r="V3908" s="66"/>
      <c r="W3908" s="24"/>
      <c r="X3908" s="24"/>
      <c r="Y3908" s="24"/>
      <c r="Z3908" s="24"/>
      <c r="AA3908" s="28"/>
      <c r="AB3908" s="28">
        <v>0.6</v>
      </c>
      <c r="AC3908" s="28"/>
      <c r="AD3908" s="28">
        <v>35</v>
      </c>
      <c r="AE3908" s="28">
        <v>35.000960919999997</v>
      </c>
      <c r="AF3908" t="s">
        <v>668</v>
      </c>
    </row>
    <row r="3909" spans="1:32" ht="15.75" customHeight="1">
      <c r="A3909" s="22">
        <v>46200</v>
      </c>
      <c r="B3909" s="23" t="s">
        <v>22</v>
      </c>
      <c r="C3909" s="24">
        <v>675</v>
      </c>
      <c r="D3909" s="25">
        <v>5784</v>
      </c>
      <c r="E3909" s="26">
        <f>2889</f>
        <v>2889</v>
      </c>
      <c r="F3909" s="24">
        <v>74</v>
      </c>
      <c r="G3909" s="24">
        <v>27</v>
      </c>
      <c r="H3909" s="23" t="s">
        <v>1200</v>
      </c>
      <c r="I3909" s="23" t="s">
        <v>4695</v>
      </c>
      <c r="J3909" s="23" t="s">
        <v>4976</v>
      </c>
      <c r="K3909" s="23" t="s">
        <v>154</v>
      </c>
      <c r="L3909" s="27">
        <v>1.1665000000000001</v>
      </c>
      <c r="M3909" s="25">
        <v>2606</v>
      </c>
      <c r="N3909" s="25">
        <v>-3488</v>
      </c>
      <c r="O3909" s="24">
        <v>0</v>
      </c>
      <c r="P3909" s="24">
        <v>5</v>
      </c>
      <c r="Q3909" s="24">
        <v>0</v>
      </c>
      <c r="R3909" s="66"/>
      <c r="S3909" s="66"/>
      <c r="T3909" s="66"/>
      <c r="U3909" s="66"/>
      <c r="V3909" s="66"/>
      <c r="W3909" s="24"/>
      <c r="X3909" s="24"/>
      <c r="Y3909" s="24"/>
      <c r="Z3909" s="24"/>
      <c r="AA3909" s="28"/>
      <c r="AB3909" s="28">
        <v>0.8</v>
      </c>
      <c r="AC3909" s="28"/>
      <c r="AD3909" s="28">
        <v>70</v>
      </c>
      <c r="AE3909" s="28">
        <v>70.000960910000003</v>
      </c>
      <c r="AF3909" t="s">
        <v>178</v>
      </c>
    </row>
    <row r="3910" spans="1:32" ht="15.75" customHeight="1">
      <c r="A3910" s="22">
        <v>46200</v>
      </c>
      <c r="B3910" s="23" t="s">
        <v>22</v>
      </c>
      <c r="C3910" s="24">
        <v>676</v>
      </c>
      <c r="D3910" s="25">
        <v>5790</v>
      </c>
      <c r="E3910" s="26">
        <v>-5719</v>
      </c>
      <c r="F3910" s="24">
        <v>31</v>
      </c>
      <c r="G3910" s="24">
        <v>7</v>
      </c>
      <c r="H3910" s="23" t="s">
        <v>816</v>
      </c>
      <c r="I3910" s="23" t="s">
        <v>4753</v>
      </c>
      <c r="J3910" s="23" t="s">
        <v>4977</v>
      </c>
      <c r="K3910" s="23" t="s">
        <v>154</v>
      </c>
      <c r="L3910" s="27">
        <v>0.67079999999999995</v>
      </c>
      <c r="M3910" s="25">
        <v>7047</v>
      </c>
      <c r="N3910" s="25">
        <v>-79</v>
      </c>
      <c r="O3910" s="24">
        <v>0</v>
      </c>
      <c r="P3910" s="24">
        <v>6</v>
      </c>
      <c r="Q3910" s="24">
        <v>0</v>
      </c>
      <c r="R3910" s="66"/>
      <c r="S3910" s="66"/>
      <c r="T3910" s="66"/>
      <c r="U3910" s="66"/>
      <c r="V3910" s="66"/>
      <c r="W3910" s="24"/>
      <c r="X3910" s="24"/>
      <c r="Y3910" s="24"/>
      <c r="Z3910" s="24"/>
      <c r="AA3910" s="28"/>
      <c r="AB3910" s="28">
        <v>0.8</v>
      </c>
      <c r="AC3910" s="28"/>
      <c r="AD3910" s="28">
        <v>30</v>
      </c>
      <c r="AE3910" s="28">
        <v>30.000960899999999</v>
      </c>
      <c r="AF3910" t="s">
        <v>661</v>
      </c>
    </row>
    <row r="3911" spans="1:32" ht="15.75" customHeight="1">
      <c r="A3911" s="22">
        <v>46200</v>
      </c>
      <c r="B3911" s="23" t="s">
        <v>22</v>
      </c>
      <c r="C3911" s="24">
        <v>677</v>
      </c>
      <c r="D3911" s="25">
        <v>6250</v>
      </c>
      <c r="E3911" s="26">
        <v>-3309</v>
      </c>
      <c r="F3911" s="24">
        <v>43</v>
      </c>
      <c r="G3911" s="24">
        <v>12</v>
      </c>
      <c r="H3911" s="23" t="s">
        <v>723</v>
      </c>
      <c r="I3911" s="23" t="s">
        <v>3208</v>
      </c>
      <c r="J3911" s="23" t="s">
        <v>4978</v>
      </c>
      <c r="K3911" s="23" t="s">
        <v>154</v>
      </c>
      <c r="L3911" s="27">
        <v>0.82350000000000001</v>
      </c>
      <c r="M3911" s="25">
        <v>136</v>
      </c>
      <c r="N3911" s="25">
        <v>-4800</v>
      </c>
      <c r="O3911" s="24">
        <v>0</v>
      </c>
      <c r="P3911" s="24">
        <v>7</v>
      </c>
      <c r="Q3911" s="24">
        <v>0</v>
      </c>
      <c r="R3911" s="66"/>
      <c r="S3911" s="66"/>
      <c r="T3911" s="66"/>
      <c r="U3911" s="66"/>
      <c r="V3911" s="66"/>
      <c r="W3911" s="24"/>
      <c r="X3911" s="24"/>
      <c r="Y3911" s="24"/>
      <c r="Z3911" s="24"/>
      <c r="AA3911" s="28"/>
      <c r="AB3911" s="28">
        <v>0.8</v>
      </c>
      <c r="AC3911" s="28"/>
      <c r="AD3911" s="28">
        <v>30</v>
      </c>
      <c r="AE3911" s="28">
        <v>30.000960890000002</v>
      </c>
      <c r="AF3911" t="s">
        <v>661</v>
      </c>
    </row>
    <row r="3912" spans="1:32" ht="15.75" customHeight="1">
      <c r="A3912" s="22">
        <v>46200</v>
      </c>
      <c r="B3912" s="23" t="s">
        <v>38</v>
      </c>
      <c r="C3912" s="24">
        <v>703</v>
      </c>
      <c r="D3912" s="25">
        <v>930</v>
      </c>
      <c r="E3912" s="26">
        <v>-594</v>
      </c>
      <c r="F3912" s="24">
        <v>5</v>
      </c>
      <c r="G3912" s="24">
        <v>5</v>
      </c>
      <c r="H3912" s="23" t="s">
        <v>4979</v>
      </c>
      <c r="I3912" s="23" t="s">
        <v>303</v>
      </c>
      <c r="J3912" s="23" t="s">
        <v>303</v>
      </c>
      <c r="K3912" s="23" t="s">
        <v>154</v>
      </c>
      <c r="L3912" s="27">
        <v>0.78710000000000002</v>
      </c>
      <c r="M3912" s="25">
        <v>-1500</v>
      </c>
      <c r="N3912" s="25">
        <v>-257</v>
      </c>
      <c r="O3912" s="24">
        <v>0</v>
      </c>
      <c r="P3912" s="24">
        <v>3</v>
      </c>
      <c r="Q3912" s="24">
        <v>0</v>
      </c>
      <c r="R3912" s="66"/>
      <c r="S3912" s="66"/>
      <c r="T3912" s="66"/>
      <c r="U3912" s="66"/>
      <c r="V3912" s="66"/>
      <c r="W3912" s="24"/>
      <c r="X3912" s="24"/>
      <c r="Y3912" s="24"/>
      <c r="Z3912" s="24"/>
      <c r="AA3912" s="28"/>
      <c r="AB3912" s="28">
        <v>0.5</v>
      </c>
      <c r="AC3912" s="28"/>
      <c r="AD3912" s="28">
        <v>10</v>
      </c>
      <c r="AE3912" s="28">
        <v>10.000960879999999</v>
      </c>
      <c r="AF3912" t="s">
        <v>584</v>
      </c>
    </row>
    <row r="3913" spans="1:32" ht="15.75" customHeight="1">
      <c r="A3913" s="22">
        <v>46200</v>
      </c>
      <c r="B3913" s="23" t="s">
        <v>38</v>
      </c>
      <c r="C3913" s="24">
        <v>705</v>
      </c>
      <c r="D3913" s="25">
        <v>4175</v>
      </c>
      <c r="E3913" s="26">
        <v>-3991</v>
      </c>
      <c r="F3913" s="24">
        <v>15</v>
      </c>
      <c r="G3913" s="24">
        <v>13</v>
      </c>
      <c r="H3913" s="23" t="s">
        <v>2480</v>
      </c>
      <c r="I3913" s="23" t="s">
        <v>4818</v>
      </c>
      <c r="J3913" s="23" t="s">
        <v>3806</v>
      </c>
      <c r="K3913" s="23" t="s">
        <v>154</v>
      </c>
      <c r="L3913" s="27">
        <v>0.68140000000000001</v>
      </c>
      <c r="M3913" s="25">
        <v>-988</v>
      </c>
      <c r="N3913" s="25">
        <v>-607</v>
      </c>
      <c r="O3913" s="24">
        <v>0</v>
      </c>
      <c r="P3913" s="24">
        <v>5</v>
      </c>
      <c r="Q3913" s="24">
        <v>0</v>
      </c>
      <c r="R3913" s="66"/>
      <c r="S3913" s="66"/>
      <c r="T3913" s="66"/>
      <c r="U3913" s="66"/>
      <c r="V3913" s="66"/>
      <c r="W3913" s="24"/>
      <c r="X3913" s="24"/>
      <c r="Y3913" s="24"/>
      <c r="Z3913" s="24"/>
      <c r="AA3913" s="28"/>
      <c r="AB3913" s="28">
        <v>0.6</v>
      </c>
      <c r="AC3913" s="28"/>
      <c r="AD3913" s="28">
        <v>30</v>
      </c>
      <c r="AE3913" s="28">
        <v>30.00096087</v>
      </c>
      <c r="AF3913" t="s">
        <v>661</v>
      </c>
    </row>
    <row r="3914" spans="1:32" ht="15.75" customHeight="1">
      <c r="A3914" s="22">
        <v>46200</v>
      </c>
      <c r="B3914" s="23" t="s">
        <v>38</v>
      </c>
      <c r="C3914" s="24">
        <v>706</v>
      </c>
      <c r="D3914" s="25">
        <v>353</v>
      </c>
      <c r="E3914" s="26">
        <v>-345</v>
      </c>
      <c r="F3914" s="24">
        <v>1</v>
      </c>
      <c r="G3914" s="24">
        <v>3</v>
      </c>
      <c r="H3914" s="23" t="s">
        <v>1994</v>
      </c>
      <c r="I3914" s="23" t="s">
        <v>516</v>
      </c>
      <c r="J3914" s="23" t="s">
        <v>2316</v>
      </c>
      <c r="K3914" s="23" t="s">
        <v>154</v>
      </c>
      <c r="L3914" s="27">
        <v>0.67420000000000002</v>
      </c>
      <c r="M3914" s="25">
        <v>3209</v>
      </c>
      <c r="N3914" s="25">
        <v>795</v>
      </c>
      <c r="O3914" s="24">
        <v>0</v>
      </c>
      <c r="P3914" s="24">
        <v>6</v>
      </c>
      <c r="Q3914" s="24">
        <v>0</v>
      </c>
      <c r="R3914" s="66"/>
      <c r="S3914" s="66"/>
      <c r="T3914" s="66"/>
      <c r="U3914" s="66"/>
      <c r="V3914" s="66"/>
      <c r="W3914" s="24"/>
      <c r="X3914" s="24"/>
      <c r="Y3914" s="24"/>
      <c r="Z3914" s="24"/>
      <c r="AA3914" s="28"/>
      <c r="AB3914" s="28">
        <v>0.5</v>
      </c>
      <c r="AC3914" s="28"/>
      <c r="AD3914" s="28">
        <v>10</v>
      </c>
      <c r="AE3914" s="28">
        <v>10.000960859999999</v>
      </c>
      <c r="AF3914" t="s">
        <v>584</v>
      </c>
    </row>
    <row r="3915" spans="1:32" ht="15.75" customHeight="1">
      <c r="A3915" s="22">
        <v>46200</v>
      </c>
      <c r="B3915" s="23" t="s">
        <v>38</v>
      </c>
      <c r="C3915" s="24">
        <v>707</v>
      </c>
      <c r="D3915" s="25">
        <v>3159</v>
      </c>
      <c r="E3915" s="26">
        <v>-2362</v>
      </c>
      <c r="F3915" s="24">
        <v>15</v>
      </c>
      <c r="G3915" s="24">
        <v>15</v>
      </c>
      <c r="H3915" s="23" t="s">
        <v>1590</v>
      </c>
      <c r="I3915" s="23" t="s">
        <v>941</v>
      </c>
      <c r="J3915" s="23" t="s">
        <v>941</v>
      </c>
      <c r="K3915" s="23" t="s">
        <v>154</v>
      </c>
      <c r="L3915" s="27">
        <v>0.75080000000000002</v>
      </c>
      <c r="M3915" s="25">
        <v>-432</v>
      </c>
      <c r="N3915" s="25">
        <v>-253</v>
      </c>
      <c r="O3915" s="24">
        <v>0</v>
      </c>
      <c r="P3915" s="24">
        <v>7</v>
      </c>
      <c r="Q3915" s="24">
        <v>0</v>
      </c>
      <c r="R3915" s="66"/>
      <c r="S3915" s="66"/>
      <c r="T3915" s="66"/>
      <c r="U3915" s="66"/>
      <c r="V3915" s="66"/>
      <c r="W3915" s="24"/>
      <c r="X3915" s="24"/>
      <c r="Y3915" s="24"/>
      <c r="Z3915" s="24"/>
      <c r="AA3915" s="28"/>
      <c r="AB3915" s="28">
        <v>0.6</v>
      </c>
      <c r="AC3915" s="28"/>
      <c r="AD3915" s="28">
        <v>30</v>
      </c>
      <c r="AE3915" s="28">
        <v>30.000960849999998</v>
      </c>
      <c r="AF3915" t="s">
        <v>661</v>
      </c>
    </row>
    <row r="3916" spans="1:32" ht="15.75" customHeight="1">
      <c r="A3916" s="22">
        <v>46200</v>
      </c>
      <c r="B3916" s="23" t="s">
        <v>38</v>
      </c>
      <c r="C3916" s="24">
        <v>708</v>
      </c>
      <c r="D3916" s="25">
        <v>1617</v>
      </c>
      <c r="E3916" s="26">
        <f>984</f>
        <v>984</v>
      </c>
      <c r="F3916" s="24">
        <v>18</v>
      </c>
      <c r="G3916" s="24">
        <v>7</v>
      </c>
      <c r="H3916" s="23" t="s">
        <v>2449</v>
      </c>
      <c r="I3916" s="23" t="s">
        <v>2896</v>
      </c>
      <c r="J3916" s="23" t="s">
        <v>1533</v>
      </c>
      <c r="K3916" s="23" t="s">
        <v>154</v>
      </c>
      <c r="L3916" s="27">
        <v>1.2028000000000001</v>
      </c>
      <c r="M3916" s="25">
        <v>6535</v>
      </c>
      <c r="N3916" s="25">
        <v>-1571</v>
      </c>
      <c r="O3916" s="24">
        <v>0</v>
      </c>
      <c r="P3916" s="24">
        <v>8</v>
      </c>
      <c r="Q3916" s="24">
        <v>0</v>
      </c>
      <c r="R3916" s="66"/>
      <c r="S3916" s="66"/>
      <c r="T3916" s="66"/>
      <c r="U3916" s="66"/>
      <c r="V3916" s="66"/>
      <c r="W3916" s="24"/>
      <c r="X3916" s="24"/>
      <c r="Y3916" s="24"/>
      <c r="Z3916" s="24"/>
      <c r="AA3916" s="28"/>
      <c r="AB3916" s="28">
        <v>0.5</v>
      </c>
      <c r="AC3916" s="28"/>
      <c r="AD3916" s="28">
        <v>35</v>
      </c>
      <c r="AE3916" s="28">
        <v>35.000960839999998</v>
      </c>
      <c r="AF3916" t="s">
        <v>668</v>
      </c>
    </row>
    <row r="3917" spans="1:32" ht="15.75" customHeight="1">
      <c r="A3917" s="22">
        <v>46200</v>
      </c>
      <c r="B3917" s="23" t="s">
        <v>38</v>
      </c>
      <c r="C3917" s="24">
        <v>710</v>
      </c>
      <c r="D3917" s="25">
        <v>1772</v>
      </c>
      <c r="E3917" s="26">
        <v>-858</v>
      </c>
      <c r="F3917" s="24">
        <v>10</v>
      </c>
      <c r="G3917" s="24">
        <v>6</v>
      </c>
      <c r="H3917" s="23" t="s">
        <v>2696</v>
      </c>
      <c r="I3917" s="23" t="s">
        <v>913</v>
      </c>
      <c r="J3917" s="23" t="s">
        <v>4980</v>
      </c>
      <c r="K3917" s="23" t="s">
        <v>154</v>
      </c>
      <c r="L3917" s="27">
        <v>0.83860000000000001</v>
      </c>
      <c r="M3917" s="25">
        <v>-4034</v>
      </c>
      <c r="N3917" s="25">
        <v>-1372</v>
      </c>
      <c r="O3917" s="24">
        <v>0</v>
      </c>
      <c r="P3917" s="24">
        <v>0</v>
      </c>
      <c r="Q3917" s="24">
        <v>0</v>
      </c>
      <c r="R3917" s="66"/>
      <c r="S3917" s="66"/>
      <c r="T3917" s="66"/>
      <c r="U3917" s="66"/>
      <c r="V3917" s="66"/>
      <c r="W3917" s="24"/>
      <c r="X3917" s="24"/>
      <c r="Y3917" s="24"/>
      <c r="Z3917" s="24"/>
      <c r="AA3917" s="28"/>
      <c r="AB3917" s="28">
        <v>0.5</v>
      </c>
      <c r="AC3917" s="28"/>
      <c r="AD3917" s="28">
        <v>30</v>
      </c>
      <c r="AE3917" s="28">
        <v>30.00096083</v>
      </c>
      <c r="AF3917" t="s">
        <v>661</v>
      </c>
    </row>
    <row r="3918" spans="1:32" ht="15.75" customHeight="1">
      <c r="A3918" s="22">
        <v>46200</v>
      </c>
      <c r="B3918" s="23" t="s">
        <v>44</v>
      </c>
      <c r="C3918" s="24">
        <v>568</v>
      </c>
      <c r="D3918" s="25">
        <v>1424</v>
      </c>
      <c r="E3918" s="26">
        <v>-198</v>
      </c>
      <c r="F3918" s="24">
        <v>5</v>
      </c>
      <c r="G3918" s="24">
        <v>2</v>
      </c>
      <c r="H3918" s="23" t="s">
        <v>731</v>
      </c>
      <c r="I3918" s="23" t="s">
        <v>3323</v>
      </c>
      <c r="J3918" s="23" t="s">
        <v>4614</v>
      </c>
      <c r="K3918" s="23" t="s">
        <v>154</v>
      </c>
      <c r="L3918" s="27">
        <v>0.95369999999999999</v>
      </c>
      <c r="M3918" s="25">
        <v>-532</v>
      </c>
      <c r="N3918" s="25">
        <v>-1285</v>
      </c>
      <c r="O3918" s="24">
        <v>0</v>
      </c>
      <c r="P3918" s="24">
        <v>8</v>
      </c>
      <c r="Q3918" s="24">
        <v>1</v>
      </c>
      <c r="R3918" s="66">
        <v>251.3114362806144</v>
      </c>
      <c r="S3918" s="66">
        <v>5.6662761594739406</v>
      </c>
      <c r="T3918" s="66">
        <v>284.8</v>
      </c>
      <c r="U3918" s="66">
        <v>712</v>
      </c>
      <c r="V3918" s="66">
        <v>203.42857142857139</v>
      </c>
      <c r="W3918" s="24">
        <v>0</v>
      </c>
      <c r="X3918" s="24">
        <v>0</v>
      </c>
      <c r="Y3918" s="24">
        <v>0</v>
      </c>
      <c r="Z3918" s="24">
        <v>7</v>
      </c>
      <c r="AA3918" s="28">
        <v>1.75</v>
      </c>
      <c r="AB3918" s="28">
        <v>0.5</v>
      </c>
      <c r="AC3918" s="28">
        <v>0.875</v>
      </c>
      <c r="AD3918" s="28">
        <v>18.8</v>
      </c>
      <c r="AE3918" s="28">
        <v>18.80096082</v>
      </c>
      <c r="AF3918" t="s">
        <v>612</v>
      </c>
    </row>
    <row r="3919" spans="1:32" ht="15.75" customHeight="1">
      <c r="A3919" s="22">
        <v>46200</v>
      </c>
      <c r="B3919" s="23" t="s">
        <v>44</v>
      </c>
      <c r="C3919" s="24">
        <v>570</v>
      </c>
      <c r="D3919" s="25">
        <v>5532</v>
      </c>
      <c r="E3919" s="26">
        <f>154</f>
        <v>154</v>
      </c>
      <c r="F3919" s="24">
        <v>24</v>
      </c>
      <c r="G3919" s="24">
        <v>9</v>
      </c>
      <c r="H3919" s="23" t="s">
        <v>1805</v>
      </c>
      <c r="I3919" s="23" t="s">
        <v>4703</v>
      </c>
      <c r="J3919" s="23" t="s">
        <v>1378</v>
      </c>
      <c r="K3919" s="23" t="s">
        <v>154</v>
      </c>
      <c r="L3919" s="27">
        <v>1.0093000000000001</v>
      </c>
      <c r="M3919" s="25">
        <v>-2025</v>
      </c>
      <c r="N3919" s="25">
        <v>1462</v>
      </c>
      <c r="O3919" s="24">
        <v>0</v>
      </c>
      <c r="P3919" s="24">
        <v>0</v>
      </c>
      <c r="Q3919" s="24">
        <v>1</v>
      </c>
      <c r="R3919" s="66">
        <v>939.66282689912828</v>
      </c>
      <c r="S3919" s="66">
        <v>5.8872180974270396</v>
      </c>
      <c r="T3919" s="66">
        <v>230.5</v>
      </c>
      <c r="U3919" s="66">
        <v>614.66666666666663</v>
      </c>
      <c r="V3919" s="66">
        <v>167.6363636363636</v>
      </c>
      <c r="W3919" s="24">
        <v>5</v>
      </c>
      <c r="X3919" s="24">
        <v>0</v>
      </c>
      <c r="Y3919" s="24">
        <v>1</v>
      </c>
      <c r="Z3919" s="24">
        <v>3</v>
      </c>
      <c r="AA3919" s="28">
        <v>2.25</v>
      </c>
      <c r="AB3919" s="28">
        <v>0.8</v>
      </c>
      <c r="AC3919" s="28">
        <v>1.8</v>
      </c>
      <c r="AD3919" s="28">
        <v>18</v>
      </c>
      <c r="AE3919" s="28">
        <v>18.000960809999999</v>
      </c>
      <c r="AF3919" t="s">
        <v>778</v>
      </c>
    </row>
    <row r="3920" spans="1:32" ht="15.75" customHeight="1">
      <c r="A3920" s="22">
        <v>46200</v>
      </c>
      <c r="B3920" s="29" t="s">
        <v>44</v>
      </c>
      <c r="C3920" s="30">
        <v>571</v>
      </c>
      <c r="D3920" s="31">
        <v>5949</v>
      </c>
      <c r="E3920" s="32">
        <f>599</f>
        <v>599</v>
      </c>
      <c r="F3920" s="30">
        <v>26</v>
      </c>
      <c r="G3920" s="30">
        <v>17</v>
      </c>
      <c r="H3920" s="29" t="s">
        <v>764</v>
      </c>
      <c r="I3920" s="29" t="s">
        <v>4981</v>
      </c>
      <c r="J3920" s="29" t="s">
        <v>4064</v>
      </c>
      <c r="K3920" s="29" t="s">
        <v>154</v>
      </c>
      <c r="L3920" s="33">
        <v>1.0336000000000001</v>
      </c>
      <c r="M3920" s="31">
        <v>-812</v>
      </c>
      <c r="N3920" s="31">
        <v>-1106</v>
      </c>
      <c r="O3920" s="30">
        <v>0</v>
      </c>
      <c r="P3920" s="30">
        <v>1</v>
      </c>
      <c r="Q3920" s="30">
        <v>1</v>
      </c>
      <c r="R3920" s="67">
        <v>971.08250311332506</v>
      </c>
      <c r="S3920" s="67">
        <v>6.1261530106116568</v>
      </c>
      <c r="T3920" s="67">
        <v>228.80769230769229</v>
      </c>
      <c r="U3920" s="67">
        <v>349.94117647058818</v>
      </c>
      <c r="V3920" s="67">
        <v>138.3488372093023</v>
      </c>
      <c r="W3920" s="30">
        <v>6</v>
      </c>
      <c r="X3920" s="30">
        <v>3</v>
      </c>
      <c r="Y3920" s="30">
        <v>4</v>
      </c>
      <c r="Z3920" s="30">
        <v>0</v>
      </c>
      <c r="AA3920" s="34">
        <v>3.25</v>
      </c>
      <c r="AB3920" s="34">
        <v>0.8</v>
      </c>
      <c r="AC3920" s="34">
        <v>2.6</v>
      </c>
      <c r="AD3920" s="34">
        <v>26</v>
      </c>
      <c r="AE3920" s="34">
        <v>26.000960800000001</v>
      </c>
      <c r="AF3920" t="s">
        <v>616</v>
      </c>
    </row>
    <row r="3921" spans="1:32" ht="15.75" customHeight="1">
      <c r="A3921" s="22">
        <v>46200</v>
      </c>
      <c r="B3921" s="29" t="s">
        <v>44</v>
      </c>
      <c r="C3921" s="30">
        <v>572</v>
      </c>
      <c r="D3921" s="31">
        <v>1300</v>
      </c>
      <c r="E3921" s="32">
        <v>-398</v>
      </c>
      <c r="F3921" s="30">
        <v>4</v>
      </c>
      <c r="G3921" s="30">
        <v>2</v>
      </c>
      <c r="H3921" s="29" t="s">
        <v>3991</v>
      </c>
      <c r="I3921" s="29" t="s">
        <v>455</v>
      </c>
      <c r="J3921" s="29" t="s">
        <v>3511</v>
      </c>
      <c r="K3921" s="29" t="s">
        <v>154</v>
      </c>
      <c r="L3921" s="33">
        <v>0.89790000000000003</v>
      </c>
      <c r="M3921" s="31">
        <v>-735</v>
      </c>
      <c r="N3921" s="31">
        <v>1281</v>
      </c>
      <c r="O3921" s="30">
        <v>0</v>
      </c>
      <c r="P3921" s="30">
        <v>2</v>
      </c>
      <c r="Q3921" s="30">
        <v>1</v>
      </c>
      <c r="R3921" s="67">
        <v>217.1206932337069</v>
      </c>
      <c r="S3921" s="67">
        <v>5.9874532484137326</v>
      </c>
      <c r="T3921" s="67">
        <v>325</v>
      </c>
      <c r="U3921" s="67">
        <v>650</v>
      </c>
      <c r="V3921" s="67">
        <v>216.66666666666671</v>
      </c>
      <c r="W3921" s="30">
        <v>0</v>
      </c>
      <c r="X3921" s="30">
        <v>0</v>
      </c>
      <c r="Y3921" s="30">
        <v>0</v>
      </c>
      <c r="Z3921" s="30">
        <v>0</v>
      </c>
      <c r="AA3921" s="34">
        <v>0</v>
      </c>
      <c r="AB3921" s="34">
        <v>0.5</v>
      </c>
      <c r="AC3921" s="34">
        <v>0</v>
      </c>
      <c r="AD3921" s="34">
        <v>10</v>
      </c>
      <c r="AE3921" s="34">
        <v>10.000960790000001</v>
      </c>
      <c r="AF3921" t="s">
        <v>584</v>
      </c>
    </row>
    <row r="3922" spans="1:32" ht="15.75" customHeight="1">
      <c r="A3922" s="22">
        <v>46200</v>
      </c>
      <c r="B3922" s="29" t="s">
        <v>44</v>
      </c>
      <c r="C3922" s="30">
        <v>573</v>
      </c>
      <c r="D3922" s="31">
        <v>4772</v>
      </c>
      <c r="E3922" s="32">
        <f>1842</f>
        <v>1842</v>
      </c>
      <c r="F3922" s="30">
        <v>26</v>
      </c>
      <c r="G3922" s="30">
        <v>12</v>
      </c>
      <c r="H3922" s="29" t="s">
        <v>4551</v>
      </c>
      <c r="I3922" s="29" t="s">
        <v>2591</v>
      </c>
      <c r="J3922" s="29" t="s">
        <v>4982</v>
      </c>
      <c r="K3922" s="29" t="s">
        <v>154</v>
      </c>
      <c r="L3922" s="33">
        <v>1.1287</v>
      </c>
      <c r="M3922" s="31">
        <v>-1364</v>
      </c>
      <c r="N3922" s="31">
        <v>30</v>
      </c>
      <c r="O3922" s="30">
        <v>0</v>
      </c>
      <c r="P3922" s="30">
        <v>3</v>
      </c>
      <c r="Q3922" s="30">
        <v>1</v>
      </c>
      <c r="R3922" s="67">
        <v>814.46149854711496</v>
      </c>
      <c r="S3922" s="67">
        <v>5.8590860445982758</v>
      </c>
      <c r="T3922" s="67">
        <v>183.53846153846149</v>
      </c>
      <c r="U3922" s="67">
        <v>397.66666666666669</v>
      </c>
      <c r="V3922" s="67">
        <v>125.5789473684211</v>
      </c>
      <c r="W3922" s="30">
        <v>7</v>
      </c>
      <c r="X3922" s="30">
        <v>2</v>
      </c>
      <c r="Y3922" s="30">
        <v>6</v>
      </c>
      <c r="Z3922" s="30">
        <v>4</v>
      </c>
      <c r="AA3922" s="34">
        <v>4.75</v>
      </c>
      <c r="AB3922" s="34">
        <v>0.6</v>
      </c>
      <c r="AC3922" s="34">
        <v>2.85</v>
      </c>
      <c r="AD3922" s="34">
        <v>28.5</v>
      </c>
      <c r="AE3922" s="34">
        <v>28.50096078</v>
      </c>
      <c r="AF3922" t="s">
        <v>2155</v>
      </c>
    </row>
    <row r="3923" spans="1:32" ht="15.75" customHeight="1">
      <c r="A3923" s="22">
        <v>46200</v>
      </c>
      <c r="B3923" s="29" t="s">
        <v>30</v>
      </c>
      <c r="C3923" s="30">
        <v>563</v>
      </c>
      <c r="D3923" s="31">
        <v>796</v>
      </c>
      <c r="E3923" s="32">
        <v>-716</v>
      </c>
      <c r="F3923" s="30">
        <v>1</v>
      </c>
      <c r="G3923" s="30">
        <v>1</v>
      </c>
      <c r="H3923" s="29" t="s">
        <v>4664</v>
      </c>
      <c r="I3923" s="29" t="s">
        <v>1532</v>
      </c>
      <c r="J3923" s="29" t="s">
        <v>1532</v>
      </c>
      <c r="K3923" s="29" t="s">
        <v>154</v>
      </c>
      <c r="L3923" s="33">
        <v>0.70020000000000004</v>
      </c>
      <c r="M3923" s="31">
        <v>441</v>
      </c>
      <c r="N3923" s="31">
        <v>-166</v>
      </c>
      <c r="O3923" s="30">
        <v>0</v>
      </c>
      <c r="P3923" s="30">
        <v>3</v>
      </c>
      <c r="Q3923" s="30">
        <v>1</v>
      </c>
      <c r="R3923" s="67">
        <v>120.0792860107929</v>
      </c>
      <c r="S3923" s="67">
        <v>6.6289534726951542</v>
      </c>
      <c r="T3923" s="67">
        <v>796</v>
      </c>
      <c r="U3923" s="67">
        <v>796</v>
      </c>
      <c r="V3923" s="67">
        <v>398</v>
      </c>
      <c r="W3923" s="30">
        <v>0</v>
      </c>
      <c r="X3923" s="30">
        <v>0</v>
      </c>
      <c r="Y3923" s="30">
        <v>0</v>
      </c>
      <c r="Z3923" s="30">
        <v>0</v>
      </c>
      <c r="AA3923" s="34">
        <v>0</v>
      </c>
      <c r="AB3923" s="34">
        <v>0.5</v>
      </c>
      <c r="AC3923" s="34">
        <v>0</v>
      </c>
      <c r="AD3923" s="34">
        <v>10</v>
      </c>
      <c r="AE3923" s="34">
        <v>10.000960770000001</v>
      </c>
      <c r="AF3923" t="s">
        <v>584</v>
      </c>
    </row>
    <row r="3924" spans="1:32" ht="15.75" customHeight="1">
      <c r="A3924" s="22">
        <v>46200</v>
      </c>
      <c r="B3924" s="29" t="s">
        <v>30</v>
      </c>
      <c r="C3924" s="30">
        <v>565</v>
      </c>
      <c r="D3924" s="31">
        <v>3683</v>
      </c>
      <c r="E3924" s="32">
        <v>-668</v>
      </c>
      <c r="F3924" s="30">
        <v>13</v>
      </c>
      <c r="G3924" s="30">
        <v>7</v>
      </c>
      <c r="H3924" s="29" t="s">
        <v>3276</v>
      </c>
      <c r="I3924" s="29" t="s">
        <v>4983</v>
      </c>
      <c r="J3924" s="29" t="s">
        <v>4984</v>
      </c>
      <c r="K3924" s="29" t="s">
        <v>154</v>
      </c>
      <c r="L3924" s="33">
        <v>0.9395</v>
      </c>
      <c r="M3924" s="31">
        <v>-427</v>
      </c>
      <c r="N3924" s="31">
        <v>1847</v>
      </c>
      <c r="O3924" s="30">
        <v>0</v>
      </c>
      <c r="P3924" s="30">
        <v>5</v>
      </c>
      <c r="Q3924" s="30">
        <v>1</v>
      </c>
      <c r="R3924" s="67">
        <v>606.52827936903282</v>
      </c>
      <c r="S3924" s="67">
        <v>6.0722642707301286</v>
      </c>
      <c r="T3924" s="67">
        <v>283.30769230769232</v>
      </c>
      <c r="U3924" s="67">
        <v>526.14285714285711</v>
      </c>
      <c r="V3924" s="67">
        <v>184.15</v>
      </c>
      <c r="W3924" s="30">
        <v>0</v>
      </c>
      <c r="X3924" s="30">
        <v>0</v>
      </c>
      <c r="Y3924" s="30">
        <v>0</v>
      </c>
      <c r="Z3924" s="30">
        <v>0</v>
      </c>
      <c r="AA3924" s="34">
        <v>0</v>
      </c>
      <c r="AB3924" s="34">
        <v>0.6</v>
      </c>
      <c r="AC3924" s="34">
        <v>0</v>
      </c>
      <c r="AD3924" s="34">
        <v>10</v>
      </c>
      <c r="AE3924" s="34">
        <v>10.00096076</v>
      </c>
      <c r="AF3924" t="s">
        <v>584</v>
      </c>
    </row>
    <row r="3925" spans="1:32" ht="15.75" customHeight="1">
      <c r="A3925" s="22">
        <v>46200</v>
      </c>
      <c r="B3925" s="29" t="s">
        <v>30</v>
      </c>
      <c r="C3925" s="30">
        <v>566</v>
      </c>
      <c r="D3925" s="31">
        <v>1136</v>
      </c>
      <c r="E3925" s="32">
        <v>-370</v>
      </c>
      <c r="F3925" s="30">
        <v>3</v>
      </c>
      <c r="G3925" s="30">
        <v>4</v>
      </c>
      <c r="H3925" s="29" t="s">
        <v>1218</v>
      </c>
      <c r="I3925" s="29" t="s">
        <v>1762</v>
      </c>
      <c r="J3925" s="29" t="s">
        <v>1867</v>
      </c>
      <c r="K3925" s="29" t="s">
        <v>154</v>
      </c>
      <c r="L3925" s="33">
        <v>0.89139999999999997</v>
      </c>
      <c r="M3925" s="31">
        <v>-1596</v>
      </c>
      <c r="N3925" s="31">
        <v>43</v>
      </c>
      <c r="O3925" s="30">
        <v>0</v>
      </c>
      <c r="P3925" s="30">
        <v>6</v>
      </c>
      <c r="Q3925" s="30">
        <v>1</v>
      </c>
      <c r="R3925" s="67">
        <v>174.7877750103778</v>
      </c>
      <c r="S3925" s="67">
        <v>6.4993103775853411</v>
      </c>
      <c r="T3925" s="67">
        <v>378.66666666666669</v>
      </c>
      <c r="U3925" s="67">
        <v>284</v>
      </c>
      <c r="V3925" s="67">
        <v>162.28571428571431</v>
      </c>
      <c r="W3925" s="30">
        <v>0</v>
      </c>
      <c r="X3925" s="30">
        <v>4</v>
      </c>
      <c r="Y3925" s="30">
        <v>0</v>
      </c>
      <c r="Z3925" s="30">
        <v>0</v>
      </c>
      <c r="AA3925" s="34">
        <v>1</v>
      </c>
      <c r="AB3925" s="34">
        <v>0.5</v>
      </c>
      <c r="AC3925" s="34">
        <v>0.5</v>
      </c>
      <c r="AD3925" s="34">
        <v>15</v>
      </c>
      <c r="AE3925" s="34">
        <v>15.000960750000001</v>
      </c>
      <c r="AF3925" t="s">
        <v>743</v>
      </c>
    </row>
    <row r="3926" spans="1:32" ht="15.75" customHeight="1">
      <c r="A3926" s="22">
        <v>46200</v>
      </c>
      <c r="B3926" s="29" t="s">
        <v>30</v>
      </c>
      <c r="C3926" s="30">
        <v>567</v>
      </c>
      <c r="D3926" s="31">
        <v>2647</v>
      </c>
      <c r="E3926" s="32">
        <v>-646</v>
      </c>
      <c r="F3926" s="30">
        <v>8</v>
      </c>
      <c r="G3926" s="30">
        <v>8</v>
      </c>
      <c r="H3926" s="29" t="s">
        <v>630</v>
      </c>
      <c r="I3926" s="29" t="s">
        <v>4985</v>
      </c>
      <c r="J3926" s="29" t="s">
        <v>4985</v>
      </c>
      <c r="K3926" s="29" t="s">
        <v>154</v>
      </c>
      <c r="L3926" s="33">
        <v>0.91869999999999996</v>
      </c>
      <c r="M3926" s="31">
        <v>179</v>
      </c>
      <c r="N3926" s="31">
        <v>15</v>
      </c>
      <c r="O3926" s="30">
        <v>0</v>
      </c>
      <c r="P3926" s="30">
        <v>7</v>
      </c>
      <c r="Q3926" s="30">
        <v>1</v>
      </c>
      <c r="R3926" s="67">
        <v>419.84594229970941</v>
      </c>
      <c r="S3926" s="67">
        <v>6.3046935394945987</v>
      </c>
      <c r="T3926" s="67">
        <v>330.875</v>
      </c>
      <c r="U3926" s="67">
        <v>330.875</v>
      </c>
      <c r="V3926" s="67">
        <v>165.4375</v>
      </c>
      <c r="W3926" s="30">
        <v>0</v>
      </c>
      <c r="X3926" s="30">
        <v>3</v>
      </c>
      <c r="Y3926" s="30">
        <v>0</v>
      </c>
      <c r="Z3926" s="30">
        <v>0</v>
      </c>
      <c r="AA3926" s="34">
        <v>0.75</v>
      </c>
      <c r="AB3926" s="34">
        <v>0.5</v>
      </c>
      <c r="AC3926" s="34">
        <v>0.375</v>
      </c>
      <c r="AD3926" s="34">
        <v>13.8</v>
      </c>
      <c r="AE3926" s="34">
        <v>13.800960740000001</v>
      </c>
      <c r="AF3926" t="s">
        <v>620</v>
      </c>
    </row>
    <row r="3927" spans="1:32" ht="15.75" customHeight="1">
      <c r="A3927" s="22">
        <v>46200</v>
      </c>
      <c r="B3927" s="29" t="s">
        <v>166</v>
      </c>
      <c r="C3927" s="30">
        <v>651</v>
      </c>
      <c r="D3927" s="31">
        <v>1763</v>
      </c>
      <c r="E3927" s="32">
        <v>-756</v>
      </c>
      <c r="F3927" s="30">
        <v>13</v>
      </c>
      <c r="G3927" s="30">
        <v>5</v>
      </c>
      <c r="H3927" s="29" t="s">
        <v>4986</v>
      </c>
      <c r="I3927" s="29" t="s">
        <v>856</v>
      </c>
      <c r="J3927" s="29" t="s">
        <v>920</v>
      </c>
      <c r="K3927" s="29" t="s">
        <v>154</v>
      </c>
      <c r="L3927" s="33">
        <v>0.85709999999999997</v>
      </c>
      <c r="M3927" s="31">
        <v>-78</v>
      </c>
      <c r="N3927" s="31">
        <v>-829</v>
      </c>
      <c r="O3927" s="30">
        <v>0</v>
      </c>
      <c r="P3927" s="30">
        <v>1</v>
      </c>
      <c r="Q3927" s="30">
        <v>0</v>
      </c>
      <c r="R3927" s="67"/>
      <c r="S3927" s="67"/>
      <c r="T3927" s="67"/>
      <c r="U3927" s="67"/>
      <c r="V3927" s="67"/>
      <c r="W3927" s="30"/>
      <c r="X3927" s="30"/>
      <c r="Y3927" s="30"/>
      <c r="Z3927" s="30"/>
      <c r="AA3927" s="34"/>
      <c r="AB3927" s="34">
        <v>0.5</v>
      </c>
      <c r="AC3927" s="34"/>
      <c r="AD3927" s="34">
        <v>30</v>
      </c>
      <c r="AE3927" s="34">
        <v>30.000960729999999</v>
      </c>
      <c r="AF3927" t="s">
        <v>661</v>
      </c>
    </row>
    <row r="3928" spans="1:32" ht="15.75" customHeight="1">
      <c r="A3928" s="22">
        <v>46200</v>
      </c>
      <c r="B3928" s="29" t="s">
        <v>166</v>
      </c>
      <c r="C3928" s="30">
        <v>652</v>
      </c>
      <c r="D3928" s="31">
        <v>2826</v>
      </c>
      <c r="E3928" s="32">
        <v>-1113</v>
      </c>
      <c r="F3928" s="30">
        <v>22</v>
      </c>
      <c r="G3928" s="30">
        <v>9</v>
      </c>
      <c r="H3928" s="29" t="s">
        <v>692</v>
      </c>
      <c r="I3928" s="29" t="s">
        <v>1189</v>
      </c>
      <c r="J3928" s="29" t="s">
        <v>738</v>
      </c>
      <c r="K3928" s="29" t="s">
        <v>154</v>
      </c>
      <c r="L3928" s="33">
        <v>0.86870000000000003</v>
      </c>
      <c r="M3928" s="31">
        <v>378</v>
      </c>
      <c r="N3928" s="31">
        <v>-204</v>
      </c>
      <c r="O3928" s="30">
        <v>0</v>
      </c>
      <c r="P3928" s="30">
        <v>2</v>
      </c>
      <c r="Q3928" s="30">
        <v>0</v>
      </c>
      <c r="R3928" s="67"/>
      <c r="S3928" s="67"/>
      <c r="T3928" s="67"/>
      <c r="U3928" s="67"/>
      <c r="V3928" s="67"/>
      <c r="W3928" s="30"/>
      <c r="X3928" s="30"/>
      <c r="Y3928" s="30"/>
      <c r="Z3928" s="30"/>
      <c r="AA3928" s="34"/>
      <c r="AB3928" s="34">
        <v>0.5</v>
      </c>
      <c r="AC3928" s="34"/>
      <c r="AD3928" s="34">
        <v>30</v>
      </c>
      <c r="AE3928" s="34">
        <v>30.000960719999998</v>
      </c>
      <c r="AF3928" t="s">
        <v>661</v>
      </c>
    </row>
    <row r="3929" spans="1:32" ht="15.75" customHeight="1">
      <c r="A3929" s="22">
        <v>46200</v>
      </c>
      <c r="B3929" s="29" t="s">
        <v>166</v>
      </c>
      <c r="C3929" s="30">
        <v>653</v>
      </c>
      <c r="D3929" s="31">
        <v>3219</v>
      </c>
      <c r="E3929" s="32">
        <v>-1415</v>
      </c>
      <c r="F3929" s="30">
        <v>26</v>
      </c>
      <c r="G3929" s="30">
        <v>8</v>
      </c>
      <c r="H3929" s="29" t="s">
        <v>3258</v>
      </c>
      <c r="I3929" s="29" t="s">
        <v>2202</v>
      </c>
      <c r="J3929" s="29" t="s">
        <v>4987</v>
      </c>
      <c r="K3929" s="29" t="s">
        <v>154</v>
      </c>
      <c r="L3929" s="33">
        <v>0.85350000000000004</v>
      </c>
      <c r="M3929" s="31">
        <v>-2122</v>
      </c>
      <c r="N3929" s="31">
        <v>-580</v>
      </c>
      <c r="O3929" s="30">
        <v>0</v>
      </c>
      <c r="P3929" s="30">
        <v>3</v>
      </c>
      <c r="Q3929" s="30">
        <v>0</v>
      </c>
      <c r="R3929" s="67"/>
      <c r="S3929" s="67"/>
      <c r="T3929" s="67"/>
      <c r="U3929" s="67"/>
      <c r="V3929" s="67"/>
      <c r="W3929" s="30"/>
      <c r="X3929" s="30"/>
      <c r="Y3929" s="30"/>
      <c r="Z3929" s="30"/>
      <c r="AA3929" s="34"/>
      <c r="AB3929" s="34">
        <v>0.6</v>
      </c>
      <c r="AC3929" s="34"/>
      <c r="AD3929" s="34">
        <v>30</v>
      </c>
      <c r="AE3929" s="34">
        <v>30.000960710000001</v>
      </c>
      <c r="AF3929" t="s">
        <v>661</v>
      </c>
    </row>
    <row r="3930" spans="1:32" ht="15.75" customHeight="1">
      <c r="A3930" s="22">
        <v>46200</v>
      </c>
      <c r="B3930" s="29" t="s">
        <v>166</v>
      </c>
      <c r="C3930" s="30">
        <v>655</v>
      </c>
      <c r="D3930" s="31">
        <v>3267</v>
      </c>
      <c r="E3930" s="32">
        <f>245</f>
        <v>245</v>
      </c>
      <c r="F3930" s="30">
        <v>45</v>
      </c>
      <c r="G3930" s="30">
        <v>10</v>
      </c>
      <c r="H3930" s="29" t="s">
        <v>327</v>
      </c>
      <c r="I3930" s="29" t="s">
        <v>1600</v>
      </c>
      <c r="J3930" s="29" t="s">
        <v>651</v>
      </c>
      <c r="K3930" s="29" t="s">
        <v>154</v>
      </c>
      <c r="L3930" s="33">
        <v>1.0249999999999999</v>
      </c>
      <c r="M3930" s="31">
        <v>4203</v>
      </c>
      <c r="N3930" s="31">
        <v>-1481</v>
      </c>
      <c r="O3930" s="30">
        <v>0</v>
      </c>
      <c r="P3930" s="30">
        <v>5</v>
      </c>
      <c r="Q3930" s="30">
        <v>0</v>
      </c>
      <c r="R3930" s="67"/>
      <c r="S3930" s="67"/>
      <c r="T3930" s="67"/>
      <c r="U3930" s="67"/>
      <c r="V3930" s="67"/>
      <c r="W3930" s="30"/>
      <c r="X3930" s="30"/>
      <c r="Y3930" s="30"/>
      <c r="Z3930" s="30"/>
      <c r="AA3930" s="34"/>
      <c r="AB3930" s="34">
        <v>0.6</v>
      </c>
      <c r="AC3930" s="34"/>
      <c r="AD3930" s="34">
        <v>35</v>
      </c>
      <c r="AE3930" s="34">
        <v>35.0009607</v>
      </c>
      <c r="AF3930" t="s">
        <v>668</v>
      </c>
    </row>
    <row r="3931" spans="1:32" ht="15.75" customHeight="1">
      <c r="A3931" s="22">
        <v>46200</v>
      </c>
      <c r="B3931" s="29" t="s">
        <v>171</v>
      </c>
      <c r="C3931" s="30">
        <v>663</v>
      </c>
      <c r="D3931" s="31">
        <v>1914</v>
      </c>
      <c r="E3931" s="32">
        <f>2876</f>
        <v>2876</v>
      </c>
      <c r="F3931" s="30">
        <v>18</v>
      </c>
      <c r="G3931" s="30">
        <v>5</v>
      </c>
      <c r="H3931" s="29" t="s">
        <v>2545</v>
      </c>
      <c r="I3931" s="29" t="s">
        <v>4307</v>
      </c>
      <c r="J3931" s="29" t="s">
        <v>4988</v>
      </c>
      <c r="K3931" s="29" t="s">
        <v>154</v>
      </c>
      <c r="L3931" s="33">
        <v>1.5008999999999999</v>
      </c>
      <c r="M3931" s="31">
        <v>678</v>
      </c>
      <c r="N3931" s="31">
        <v>-1219</v>
      </c>
      <c r="O3931" s="30">
        <v>0</v>
      </c>
      <c r="P3931" s="30">
        <v>3</v>
      </c>
      <c r="Q3931" s="30">
        <v>0</v>
      </c>
      <c r="R3931" s="67"/>
      <c r="S3931" s="67"/>
      <c r="T3931" s="67"/>
      <c r="U3931" s="67"/>
      <c r="V3931" s="67"/>
      <c r="W3931" s="30"/>
      <c r="X3931" s="30"/>
      <c r="Y3931" s="30"/>
      <c r="Z3931" s="30"/>
      <c r="AA3931" s="34"/>
      <c r="AB3931" s="34">
        <v>0.5</v>
      </c>
      <c r="AC3931" s="34"/>
      <c r="AD3931" s="34">
        <v>70</v>
      </c>
      <c r="AE3931" s="34">
        <v>70.000960689999999</v>
      </c>
      <c r="AF3931" t="s">
        <v>178</v>
      </c>
    </row>
    <row r="3932" spans="1:32" ht="15.75" customHeight="1">
      <c r="A3932" s="22">
        <v>46200</v>
      </c>
      <c r="B3932" s="29" t="s">
        <v>171</v>
      </c>
      <c r="C3932" s="30">
        <v>665</v>
      </c>
      <c r="D3932" s="31">
        <v>5792</v>
      </c>
      <c r="E3932" s="32">
        <v>-209</v>
      </c>
      <c r="F3932" s="30">
        <v>35</v>
      </c>
      <c r="G3932" s="30">
        <v>15</v>
      </c>
      <c r="H3932" s="29" t="s">
        <v>4468</v>
      </c>
      <c r="I3932" s="29" t="s">
        <v>606</v>
      </c>
      <c r="J3932" s="29" t="s">
        <v>2409</v>
      </c>
      <c r="K3932" s="29" t="s">
        <v>154</v>
      </c>
      <c r="L3932" s="33">
        <v>0.98799999999999999</v>
      </c>
      <c r="M3932" s="31">
        <v>9737</v>
      </c>
      <c r="N3932" s="31">
        <v>-3511</v>
      </c>
      <c r="O3932" s="30">
        <v>0</v>
      </c>
      <c r="P3932" s="30">
        <v>5</v>
      </c>
      <c r="Q3932" s="30">
        <v>0</v>
      </c>
      <c r="R3932" s="67"/>
      <c r="S3932" s="67"/>
      <c r="T3932" s="67"/>
      <c r="U3932" s="67"/>
      <c r="V3932" s="67"/>
      <c r="W3932" s="30"/>
      <c r="X3932" s="30"/>
      <c r="Y3932" s="30"/>
      <c r="Z3932" s="30"/>
      <c r="AA3932" s="34"/>
      <c r="AB3932" s="34">
        <v>0.8</v>
      </c>
      <c r="AC3932" s="34"/>
      <c r="AD3932" s="34">
        <v>30</v>
      </c>
      <c r="AE3932" s="34">
        <v>30.000960679999999</v>
      </c>
      <c r="AF3932" t="s">
        <v>661</v>
      </c>
    </row>
    <row r="3933" spans="1:32" ht="15.75" customHeight="1">
      <c r="A3933" s="22">
        <v>46200</v>
      </c>
      <c r="B3933" s="29" t="s">
        <v>171</v>
      </c>
      <c r="C3933" s="30">
        <v>666</v>
      </c>
      <c r="D3933" s="31">
        <v>2311</v>
      </c>
      <c r="E3933" s="32">
        <v>-1772</v>
      </c>
      <c r="F3933" s="30">
        <v>6</v>
      </c>
      <c r="G3933" s="30">
        <v>6</v>
      </c>
      <c r="H3933" s="29" t="s">
        <v>4233</v>
      </c>
      <c r="I3933" s="29" t="s">
        <v>2885</v>
      </c>
      <c r="J3933" s="29" t="s">
        <v>2885</v>
      </c>
      <c r="K3933" s="29" t="s">
        <v>154</v>
      </c>
      <c r="L3933" s="33">
        <v>0.74439999999999995</v>
      </c>
      <c r="M3933" s="31">
        <v>-1463</v>
      </c>
      <c r="N3933" s="31">
        <v>-1306</v>
      </c>
      <c r="O3933" s="30">
        <v>0</v>
      </c>
      <c r="P3933" s="30">
        <v>6</v>
      </c>
      <c r="Q3933" s="30">
        <v>0</v>
      </c>
      <c r="R3933" s="67"/>
      <c r="S3933" s="67"/>
      <c r="T3933" s="67"/>
      <c r="U3933" s="67"/>
      <c r="V3933" s="67"/>
      <c r="W3933" s="30"/>
      <c r="X3933" s="30"/>
      <c r="Y3933" s="30"/>
      <c r="Z3933" s="30"/>
      <c r="AA3933" s="34"/>
      <c r="AB3933" s="34">
        <v>0.5</v>
      </c>
      <c r="AC3933" s="34"/>
      <c r="AD3933" s="34">
        <v>30</v>
      </c>
      <c r="AE3933" s="34">
        <v>30.000960670000001</v>
      </c>
      <c r="AF3933" t="s">
        <v>661</v>
      </c>
    </row>
    <row r="3934" spans="1:32" ht="15.75" customHeight="1">
      <c r="A3934" s="22">
        <v>46200</v>
      </c>
      <c r="B3934" s="29" t="s">
        <v>330</v>
      </c>
      <c r="C3934" s="30">
        <v>656</v>
      </c>
      <c r="D3934" s="31">
        <v>1381</v>
      </c>
      <c r="E3934" s="32">
        <v>-817</v>
      </c>
      <c r="F3934" s="30">
        <v>7</v>
      </c>
      <c r="G3934" s="30">
        <v>2</v>
      </c>
      <c r="H3934" s="29" t="s">
        <v>1248</v>
      </c>
      <c r="I3934" s="29" t="s">
        <v>2253</v>
      </c>
      <c r="J3934" s="29" t="s">
        <v>4383</v>
      </c>
      <c r="K3934" s="29" t="s">
        <v>154</v>
      </c>
      <c r="L3934" s="33">
        <v>0.80279999999999996</v>
      </c>
      <c r="M3934" s="31">
        <v>-853</v>
      </c>
      <c r="N3934" s="31">
        <v>1140</v>
      </c>
      <c r="O3934" s="30">
        <v>0</v>
      </c>
      <c r="P3934" s="30">
        <v>6</v>
      </c>
      <c r="Q3934" s="30">
        <v>0</v>
      </c>
      <c r="R3934" s="67"/>
      <c r="S3934" s="67"/>
      <c r="T3934" s="67"/>
      <c r="U3934" s="67"/>
      <c r="V3934" s="67"/>
      <c r="W3934" s="30"/>
      <c r="X3934" s="30"/>
      <c r="Y3934" s="30"/>
      <c r="Z3934" s="30"/>
      <c r="AA3934" s="34"/>
      <c r="AB3934" s="34">
        <v>0.5</v>
      </c>
      <c r="AC3934" s="34"/>
      <c r="AD3934" s="34">
        <v>30</v>
      </c>
      <c r="AE3934" s="34">
        <v>30.000960660000001</v>
      </c>
      <c r="AF3934" t="s">
        <v>661</v>
      </c>
    </row>
    <row r="3935" spans="1:32" ht="15.75" customHeight="1">
      <c r="A3935" s="22">
        <v>46200</v>
      </c>
      <c r="B3935" s="29" t="s">
        <v>330</v>
      </c>
      <c r="C3935" s="30">
        <v>657</v>
      </c>
      <c r="D3935" s="31">
        <v>491</v>
      </c>
      <c r="E3935" s="32">
        <v>-130</v>
      </c>
      <c r="F3935" s="30">
        <v>3</v>
      </c>
      <c r="G3935" s="30">
        <v>1</v>
      </c>
      <c r="H3935" s="29" t="s">
        <v>1891</v>
      </c>
      <c r="I3935" s="29" t="s">
        <v>779</v>
      </c>
      <c r="J3935" s="29" t="s">
        <v>3456</v>
      </c>
      <c r="K3935" s="29" t="s">
        <v>154</v>
      </c>
      <c r="L3935" s="33">
        <v>0.91169999999999995</v>
      </c>
      <c r="M3935" s="31">
        <v>-1140</v>
      </c>
      <c r="N3935" s="31">
        <v>-578</v>
      </c>
      <c r="O3935" s="30">
        <v>0</v>
      </c>
      <c r="P3935" s="30">
        <v>7</v>
      </c>
      <c r="Q3935" s="30">
        <v>0</v>
      </c>
      <c r="R3935" s="67"/>
      <c r="S3935" s="67"/>
      <c r="T3935" s="67"/>
      <c r="U3935" s="67"/>
      <c r="V3935" s="67"/>
      <c r="W3935" s="30"/>
      <c r="X3935" s="30"/>
      <c r="Y3935" s="30"/>
      <c r="Z3935" s="30"/>
      <c r="AA3935" s="34"/>
      <c r="AB3935" s="34">
        <v>0.5</v>
      </c>
      <c r="AC3935" s="34"/>
      <c r="AD3935" s="34">
        <v>10</v>
      </c>
      <c r="AE3935" s="34">
        <v>10.00096065</v>
      </c>
      <c r="AF3935" t="s">
        <v>584</v>
      </c>
    </row>
    <row r="3936" spans="1:32" ht="15.75" customHeight="1">
      <c r="A3936" s="22">
        <v>46200</v>
      </c>
      <c r="B3936" s="29" t="s">
        <v>330</v>
      </c>
      <c r="C3936" s="30">
        <v>658</v>
      </c>
      <c r="D3936" s="31">
        <v>360</v>
      </c>
      <c r="E3936" s="32">
        <v>-644</v>
      </c>
      <c r="F3936" s="30">
        <v>0</v>
      </c>
      <c r="G3936" s="30">
        <v>0</v>
      </c>
      <c r="H3936" s="29" t="s">
        <v>214</v>
      </c>
      <c r="I3936" s="29" t="s">
        <v>214</v>
      </c>
      <c r="J3936" s="29" t="s">
        <v>214</v>
      </c>
      <c r="K3936" s="29" t="s">
        <v>154</v>
      </c>
      <c r="L3936" s="33">
        <v>0.4037</v>
      </c>
      <c r="M3936" s="31">
        <v>302</v>
      </c>
      <c r="N3936" s="31">
        <v>478</v>
      </c>
      <c r="O3936" s="30">
        <v>0</v>
      </c>
      <c r="P3936" s="30">
        <v>8</v>
      </c>
      <c r="Q3936" s="30">
        <v>0</v>
      </c>
      <c r="R3936" s="67"/>
      <c r="S3936" s="67"/>
      <c r="T3936" s="67"/>
      <c r="U3936" s="67"/>
      <c r="V3936" s="67"/>
      <c r="W3936" s="30"/>
      <c r="X3936" s="30"/>
      <c r="Y3936" s="30"/>
      <c r="Z3936" s="30"/>
      <c r="AA3936" s="34"/>
      <c r="AB3936" s="34">
        <v>0.5</v>
      </c>
      <c r="AC3936" s="34"/>
      <c r="AD3936" s="34">
        <v>10</v>
      </c>
      <c r="AE3936" s="34">
        <v>10.000960640000001</v>
      </c>
      <c r="AF3936" t="s">
        <v>584</v>
      </c>
    </row>
    <row r="3937" spans="1:32" ht="15.75" customHeight="1">
      <c r="A3937" s="22">
        <v>46200</v>
      </c>
      <c r="B3937" s="29" t="s">
        <v>470</v>
      </c>
      <c r="C3937" s="30">
        <v>660</v>
      </c>
      <c r="D3937" s="31">
        <v>2758</v>
      </c>
      <c r="E3937" s="32">
        <f>5331</f>
        <v>5331</v>
      </c>
      <c r="F3937" s="30">
        <v>41</v>
      </c>
      <c r="G3937" s="30">
        <v>53</v>
      </c>
      <c r="H3937" s="29" t="s">
        <v>4045</v>
      </c>
      <c r="I3937" s="29" t="s">
        <v>186</v>
      </c>
      <c r="J3937" s="29" t="s">
        <v>883</v>
      </c>
      <c r="K3937" s="29" t="s">
        <v>154</v>
      </c>
      <c r="L3937" s="33">
        <v>1.6443000000000001</v>
      </c>
      <c r="M3937" s="31">
        <v>-937</v>
      </c>
      <c r="N3937" s="31">
        <v>-368</v>
      </c>
      <c r="O3937" s="30">
        <v>0</v>
      </c>
      <c r="P3937" s="30">
        <v>0</v>
      </c>
      <c r="Q3937" s="30">
        <v>0</v>
      </c>
      <c r="R3937" s="67"/>
      <c r="S3937" s="67"/>
      <c r="T3937" s="67"/>
      <c r="U3937" s="67"/>
      <c r="V3937" s="67"/>
      <c r="W3937" s="30"/>
      <c r="X3937" s="30"/>
      <c r="Y3937" s="30"/>
      <c r="Z3937" s="30"/>
      <c r="AA3937" s="34"/>
      <c r="AB3937" s="34">
        <v>0.5</v>
      </c>
      <c r="AC3937" s="34"/>
      <c r="AD3937" s="34">
        <v>80</v>
      </c>
      <c r="AE3937" s="34">
        <v>80.000960629999994</v>
      </c>
      <c r="AF3937" t="s">
        <v>155</v>
      </c>
    </row>
    <row r="3938" spans="1:32" ht="15.75" customHeight="1">
      <c r="A3938" s="22">
        <v>46200</v>
      </c>
      <c r="B3938" s="29" t="s">
        <v>470</v>
      </c>
      <c r="C3938" s="30">
        <v>661</v>
      </c>
      <c r="D3938" s="31">
        <v>2200</v>
      </c>
      <c r="E3938" s="32">
        <v>-2068</v>
      </c>
      <c r="F3938" s="30">
        <v>11</v>
      </c>
      <c r="G3938" s="30">
        <v>19</v>
      </c>
      <c r="H3938" s="29" t="s">
        <v>4339</v>
      </c>
      <c r="I3938" s="29" t="s">
        <v>660</v>
      </c>
      <c r="J3938" s="29" t="s">
        <v>4468</v>
      </c>
      <c r="K3938" s="29" t="s">
        <v>154</v>
      </c>
      <c r="L3938" s="33">
        <v>0.68669999999999998</v>
      </c>
      <c r="M3938" s="31">
        <v>87</v>
      </c>
      <c r="N3938" s="31">
        <v>-100</v>
      </c>
      <c r="O3938" s="30">
        <v>0</v>
      </c>
      <c r="P3938" s="30">
        <v>1</v>
      </c>
      <c r="Q3938" s="30">
        <v>0</v>
      </c>
      <c r="R3938" s="67"/>
      <c r="S3938" s="67"/>
      <c r="T3938" s="67"/>
      <c r="U3938" s="67"/>
      <c r="V3938" s="67"/>
      <c r="W3938" s="30"/>
      <c r="X3938" s="30"/>
      <c r="Y3938" s="30"/>
      <c r="Z3938" s="30"/>
      <c r="AA3938" s="34"/>
      <c r="AB3938" s="34">
        <v>0.5</v>
      </c>
      <c r="AC3938" s="34"/>
      <c r="AD3938" s="34">
        <v>30</v>
      </c>
      <c r="AE3938" s="34">
        <v>30.000960620000001</v>
      </c>
      <c r="AF3938" t="s">
        <v>661</v>
      </c>
    </row>
    <row r="3939" spans="1:32" ht="15.75" customHeight="1">
      <c r="A3939" s="22">
        <v>46200</v>
      </c>
      <c r="B3939" s="29" t="s">
        <v>470</v>
      </c>
      <c r="C3939" s="30">
        <v>662</v>
      </c>
      <c r="D3939" s="31">
        <v>1370</v>
      </c>
      <c r="E3939" s="32">
        <v>-1455</v>
      </c>
      <c r="F3939" s="30">
        <v>6</v>
      </c>
      <c r="G3939" s="30">
        <v>15</v>
      </c>
      <c r="H3939" s="29" t="s">
        <v>2249</v>
      </c>
      <c r="I3939" s="29" t="s">
        <v>1894</v>
      </c>
      <c r="J3939" s="29" t="s">
        <v>3753</v>
      </c>
      <c r="K3939" s="29" t="s">
        <v>154</v>
      </c>
      <c r="L3939" s="33">
        <v>0.64600000000000002</v>
      </c>
      <c r="M3939" s="31">
        <v>-1402</v>
      </c>
      <c r="N3939" s="31">
        <v>208</v>
      </c>
      <c r="O3939" s="30">
        <v>0</v>
      </c>
      <c r="P3939" s="30">
        <v>2</v>
      </c>
      <c r="Q3939" s="30">
        <v>0</v>
      </c>
      <c r="R3939" s="67"/>
      <c r="S3939" s="67"/>
      <c r="T3939" s="67"/>
      <c r="U3939" s="67"/>
      <c r="V3939" s="67"/>
      <c r="W3939" s="30"/>
      <c r="X3939" s="30"/>
      <c r="Y3939" s="30"/>
      <c r="Z3939" s="30"/>
      <c r="AA3939" s="34"/>
      <c r="AB3939" s="34">
        <v>0.5</v>
      </c>
      <c r="AC3939" s="34"/>
      <c r="AD3939" s="34">
        <v>30</v>
      </c>
      <c r="AE3939" s="34">
        <v>30.00096061</v>
      </c>
      <c r="AF3939" t="s">
        <v>661</v>
      </c>
    </row>
    <row r="3940" spans="1:32" ht="15.75" customHeight="1">
      <c r="A3940" s="22">
        <v>46200</v>
      </c>
      <c r="B3940" s="29" t="s">
        <v>307</v>
      </c>
      <c r="C3940" s="30">
        <v>635</v>
      </c>
      <c r="D3940" s="31">
        <v>1095</v>
      </c>
      <c r="E3940" s="32">
        <v>-1497</v>
      </c>
      <c r="F3940" s="30">
        <v>3</v>
      </c>
      <c r="G3940" s="30">
        <v>2</v>
      </c>
      <c r="H3940" s="29" t="s">
        <v>2053</v>
      </c>
      <c r="I3940" s="29" t="s">
        <v>2054</v>
      </c>
      <c r="J3940" s="29" t="s">
        <v>4412</v>
      </c>
      <c r="K3940" s="29" t="s">
        <v>154</v>
      </c>
      <c r="L3940" s="33">
        <v>0.54430000000000001</v>
      </c>
      <c r="M3940" s="31">
        <v>-2355</v>
      </c>
      <c r="N3940" s="31">
        <v>2668</v>
      </c>
      <c r="O3940" s="30">
        <v>0</v>
      </c>
      <c r="P3940" s="30">
        <v>5</v>
      </c>
      <c r="Q3940" s="30">
        <v>0</v>
      </c>
      <c r="R3940" s="67"/>
      <c r="S3940" s="67"/>
      <c r="T3940" s="67"/>
      <c r="U3940" s="67"/>
      <c r="V3940" s="67"/>
      <c r="W3940" s="30"/>
      <c r="X3940" s="30"/>
      <c r="Y3940" s="30"/>
      <c r="Z3940" s="30"/>
      <c r="AA3940" s="34"/>
      <c r="AB3940" s="34">
        <v>0.5</v>
      </c>
      <c r="AC3940" s="34"/>
      <c r="AD3940" s="34">
        <v>30</v>
      </c>
      <c r="AE3940" s="34">
        <v>30.000960599999999</v>
      </c>
      <c r="AF3940" t="s">
        <v>661</v>
      </c>
    </row>
    <row r="3941" spans="1:32" ht="15.75" customHeight="1">
      <c r="A3941" s="22">
        <v>46200</v>
      </c>
      <c r="B3941" s="29" t="s">
        <v>307</v>
      </c>
      <c r="C3941" s="30">
        <v>636</v>
      </c>
      <c r="D3941" s="31">
        <v>0</v>
      </c>
      <c r="E3941" s="32">
        <v>0</v>
      </c>
      <c r="F3941" s="30">
        <v>0</v>
      </c>
      <c r="G3941" s="30">
        <v>0</v>
      </c>
      <c r="H3941" s="29" t="s">
        <v>214</v>
      </c>
      <c r="I3941" s="29" t="s">
        <v>214</v>
      </c>
      <c r="J3941" s="29" t="s">
        <v>214</v>
      </c>
      <c r="K3941" s="29" t="s">
        <v>154</v>
      </c>
      <c r="L3941" s="33">
        <v>0</v>
      </c>
      <c r="M3941" s="31">
        <v>-933</v>
      </c>
      <c r="N3941" s="31">
        <v>-20</v>
      </c>
      <c r="O3941" s="30">
        <v>0</v>
      </c>
      <c r="P3941" s="30">
        <v>6</v>
      </c>
      <c r="Q3941" s="30">
        <v>0</v>
      </c>
      <c r="R3941" s="67"/>
      <c r="S3941" s="67"/>
      <c r="T3941" s="67"/>
      <c r="U3941" s="67"/>
      <c r="V3941" s="67"/>
      <c r="W3941" s="30"/>
      <c r="X3941" s="30"/>
      <c r="Y3941" s="30"/>
      <c r="Z3941" s="30"/>
      <c r="AA3941" s="34"/>
      <c r="AB3941" s="34"/>
      <c r="AC3941" s="34"/>
      <c r="AD3941" s="34">
        <v>0</v>
      </c>
      <c r="AE3941" s="34">
        <v>0</v>
      </c>
    </row>
    <row r="3942" spans="1:32" ht="15.75" customHeight="1">
      <c r="A3942" s="22">
        <v>46200</v>
      </c>
      <c r="B3942" s="29" t="s">
        <v>307</v>
      </c>
      <c r="C3942" s="30">
        <v>637</v>
      </c>
      <c r="D3942" s="31">
        <v>1783</v>
      </c>
      <c r="E3942" s="32">
        <v>-1972</v>
      </c>
      <c r="F3942" s="30">
        <v>8</v>
      </c>
      <c r="G3942" s="30">
        <v>4</v>
      </c>
      <c r="H3942" s="29" t="s">
        <v>2395</v>
      </c>
      <c r="I3942" s="29" t="s">
        <v>2753</v>
      </c>
      <c r="J3942" s="29" t="s">
        <v>2752</v>
      </c>
      <c r="K3942" s="29" t="s">
        <v>154</v>
      </c>
      <c r="L3942" s="33">
        <v>0.63129999999999997</v>
      </c>
      <c r="M3942" s="31">
        <v>-3282</v>
      </c>
      <c r="N3942" s="31">
        <v>-2807</v>
      </c>
      <c r="O3942" s="30">
        <v>0</v>
      </c>
      <c r="P3942" s="30">
        <v>7</v>
      </c>
      <c r="Q3942" s="30">
        <v>0</v>
      </c>
      <c r="R3942" s="67"/>
      <c r="S3942" s="67"/>
      <c r="T3942" s="67"/>
      <c r="U3942" s="67"/>
      <c r="V3942" s="67"/>
      <c r="W3942" s="30"/>
      <c r="X3942" s="30"/>
      <c r="Y3942" s="30"/>
      <c r="Z3942" s="30"/>
      <c r="AA3942" s="34"/>
      <c r="AB3942" s="34">
        <v>0.5</v>
      </c>
      <c r="AC3942" s="34"/>
      <c r="AD3942" s="34">
        <v>30</v>
      </c>
      <c r="AE3942" s="34">
        <v>30.000960580000001</v>
      </c>
      <c r="AF3942" t="s">
        <v>661</v>
      </c>
    </row>
    <row r="3943" spans="1:32" ht="15.75" customHeight="1">
      <c r="A3943" s="22">
        <v>46200</v>
      </c>
      <c r="B3943" s="29" t="s">
        <v>55</v>
      </c>
      <c r="C3943" s="30">
        <v>537</v>
      </c>
      <c r="D3943" s="31">
        <v>6628</v>
      </c>
      <c r="E3943" s="32">
        <v>-376</v>
      </c>
      <c r="F3943" s="30">
        <v>27</v>
      </c>
      <c r="G3943" s="30">
        <v>11</v>
      </c>
      <c r="H3943" s="29" t="s">
        <v>1901</v>
      </c>
      <c r="I3943" s="29" t="s">
        <v>1229</v>
      </c>
      <c r="J3943" s="29" t="s">
        <v>4989</v>
      </c>
      <c r="K3943" s="29" t="s">
        <v>154</v>
      </c>
      <c r="L3943" s="33">
        <v>0.98109999999999997</v>
      </c>
      <c r="M3943" s="31">
        <v>-56</v>
      </c>
      <c r="N3943" s="31">
        <v>306</v>
      </c>
      <c r="O3943" s="30">
        <v>0</v>
      </c>
      <c r="P3943" s="30">
        <v>7</v>
      </c>
      <c r="Q3943" s="30">
        <v>1</v>
      </c>
      <c r="R3943" s="67">
        <v>1105.8084267330839</v>
      </c>
      <c r="S3943" s="67">
        <v>5.9938049301914402</v>
      </c>
      <c r="T3943" s="67">
        <v>245.4814814814815</v>
      </c>
      <c r="U3943" s="67">
        <v>602.5454545454545</v>
      </c>
      <c r="V3943" s="67">
        <v>174.42105263157899</v>
      </c>
      <c r="W3943" s="30">
        <v>4</v>
      </c>
      <c r="X3943" s="30">
        <v>0</v>
      </c>
      <c r="Y3943" s="30">
        <v>0</v>
      </c>
      <c r="Z3943" s="30">
        <v>5</v>
      </c>
      <c r="AA3943" s="34">
        <v>2.25</v>
      </c>
      <c r="AB3943" s="34">
        <v>0.8</v>
      </c>
      <c r="AC3943" s="34">
        <v>1.8</v>
      </c>
      <c r="AD3943" s="34">
        <v>28</v>
      </c>
      <c r="AE3943" s="34">
        <v>28.00096057</v>
      </c>
      <c r="AF3943" t="s">
        <v>633</v>
      </c>
    </row>
    <row r="3944" spans="1:32" ht="15.75" customHeight="1">
      <c r="A3944" s="22">
        <v>46200</v>
      </c>
      <c r="B3944" s="29" t="s">
        <v>55</v>
      </c>
      <c r="C3944" s="30">
        <v>538</v>
      </c>
      <c r="D3944" s="31">
        <v>2483</v>
      </c>
      <c r="E3944" s="32">
        <v>-1022</v>
      </c>
      <c r="F3944" s="30">
        <v>7</v>
      </c>
      <c r="G3944" s="30">
        <v>3</v>
      </c>
      <c r="H3944" s="29" t="s">
        <v>3943</v>
      </c>
      <c r="I3944" s="29" t="s">
        <v>4990</v>
      </c>
      <c r="J3944" s="29" t="s">
        <v>4991</v>
      </c>
      <c r="K3944" s="29" t="s">
        <v>154</v>
      </c>
      <c r="L3944" s="33">
        <v>0.86280000000000001</v>
      </c>
      <c r="M3944" s="31">
        <v>410</v>
      </c>
      <c r="N3944" s="31">
        <v>-1596</v>
      </c>
      <c r="O3944" s="30">
        <v>0</v>
      </c>
      <c r="P3944" s="30">
        <v>8</v>
      </c>
      <c r="Q3944" s="30">
        <v>1</v>
      </c>
      <c r="R3944" s="67">
        <v>411.01302407638019</v>
      </c>
      <c r="S3944" s="67">
        <v>6.0411710932512293</v>
      </c>
      <c r="T3944" s="67">
        <v>354.71428571428572</v>
      </c>
      <c r="U3944" s="67">
        <v>827.66666666666663</v>
      </c>
      <c r="V3944" s="67">
        <v>248.3</v>
      </c>
      <c r="W3944" s="30">
        <v>0</v>
      </c>
      <c r="X3944" s="30">
        <v>0</v>
      </c>
      <c r="Y3944" s="30">
        <v>0</v>
      </c>
      <c r="Z3944" s="30">
        <v>5</v>
      </c>
      <c r="AA3944" s="34">
        <v>1.25</v>
      </c>
      <c r="AB3944" s="34">
        <v>0.5</v>
      </c>
      <c r="AC3944" s="34">
        <v>0.625</v>
      </c>
      <c r="AD3944" s="34">
        <v>16.2</v>
      </c>
      <c r="AE3944" s="34">
        <v>16.200960559999999</v>
      </c>
      <c r="AF3944" t="s">
        <v>626</v>
      </c>
    </row>
    <row r="3945" spans="1:32" ht="15.75" customHeight="1">
      <c r="A3945" s="22">
        <v>46200</v>
      </c>
      <c r="B3945" s="29" t="s">
        <v>55</v>
      </c>
      <c r="C3945" s="30">
        <v>550</v>
      </c>
      <c r="D3945" s="31">
        <v>3385</v>
      </c>
      <c r="E3945" s="32">
        <v>-2127</v>
      </c>
      <c r="F3945" s="30">
        <v>5</v>
      </c>
      <c r="G3945" s="30">
        <v>9</v>
      </c>
      <c r="H3945" s="29" t="s">
        <v>2247</v>
      </c>
      <c r="I3945" s="29" t="s">
        <v>3458</v>
      </c>
      <c r="J3945" s="29" t="s">
        <v>4992</v>
      </c>
      <c r="K3945" s="29" t="s">
        <v>154</v>
      </c>
      <c r="L3945" s="33">
        <v>0.79049999999999998</v>
      </c>
      <c r="M3945" s="31">
        <v>876</v>
      </c>
      <c r="N3945" s="31">
        <v>-545</v>
      </c>
      <c r="O3945" s="30">
        <v>0</v>
      </c>
      <c r="P3945" s="30">
        <v>0</v>
      </c>
      <c r="Q3945" s="30">
        <v>1</v>
      </c>
      <c r="R3945" s="67">
        <v>545.96907430469071</v>
      </c>
      <c r="S3945" s="67">
        <v>6.1999848696758271</v>
      </c>
      <c r="T3945" s="67">
        <v>677</v>
      </c>
      <c r="U3945" s="67">
        <v>376.11111111111109</v>
      </c>
      <c r="V3945" s="67">
        <v>241.78571428571431</v>
      </c>
      <c r="W3945" s="30">
        <v>0</v>
      </c>
      <c r="X3945" s="30">
        <v>1</v>
      </c>
      <c r="Y3945" s="30">
        <v>0</v>
      </c>
      <c r="Z3945" s="30">
        <v>2</v>
      </c>
      <c r="AA3945" s="34">
        <v>0.75</v>
      </c>
      <c r="AB3945" s="34">
        <v>0.6</v>
      </c>
      <c r="AC3945" s="34">
        <v>0.45</v>
      </c>
      <c r="AD3945" s="34">
        <v>14.5</v>
      </c>
      <c r="AE3945" s="34">
        <v>14.50096055</v>
      </c>
      <c r="AF3945" t="s">
        <v>785</v>
      </c>
    </row>
    <row r="3946" spans="1:32" ht="15.75" customHeight="1">
      <c r="A3946" s="22">
        <v>46200</v>
      </c>
      <c r="B3946" s="29" t="s">
        <v>24</v>
      </c>
      <c r="C3946" s="30">
        <v>631</v>
      </c>
      <c r="D3946" s="31">
        <v>4955</v>
      </c>
      <c r="E3946" s="32">
        <f>7221</f>
        <v>7221</v>
      </c>
      <c r="F3946" s="30">
        <v>17</v>
      </c>
      <c r="G3946" s="30">
        <v>54</v>
      </c>
      <c r="H3946" s="29" t="s">
        <v>4537</v>
      </c>
      <c r="I3946" s="29" t="s">
        <v>3096</v>
      </c>
      <c r="J3946" s="29" t="s">
        <v>932</v>
      </c>
      <c r="K3946" s="29" t="s">
        <v>154</v>
      </c>
      <c r="L3946" s="33">
        <v>1.4858</v>
      </c>
      <c r="M3946" s="31">
        <v>-1744</v>
      </c>
      <c r="N3946" s="31">
        <v>-5771</v>
      </c>
      <c r="O3946" s="30">
        <v>0</v>
      </c>
      <c r="P3946" s="30">
        <v>1</v>
      </c>
      <c r="Q3946" s="30">
        <v>0</v>
      </c>
      <c r="R3946" s="67"/>
      <c r="S3946" s="67"/>
      <c r="T3946" s="67"/>
      <c r="U3946" s="67"/>
      <c r="V3946" s="67"/>
      <c r="W3946" s="30"/>
      <c r="X3946" s="30"/>
      <c r="Y3946" s="30"/>
      <c r="Z3946" s="30"/>
      <c r="AA3946" s="34"/>
      <c r="AB3946" s="34">
        <v>0.6</v>
      </c>
      <c r="AC3946" s="34"/>
      <c r="AD3946" s="34">
        <v>80</v>
      </c>
      <c r="AE3946" s="34">
        <v>80.000960539999994</v>
      </c>
      <c r="AF3946" t="s">
        <v>155</v>
      </c>
    </row>
    <row r="3947" spans="1:32" ht="15.75" customHeight="1">
      <c r="A3947" s="22">
        <v>46200</v>
      </c>
      <c r="B3947" s="29" t="s">
        <v>24</v>
      </c>
      <c r="C3947" s="30">
        <v>632</v>
      </c>
      <c r="D3947" s="31">
        <v>2853</v>
      </c>
      <c r="E3947" s="32">
        <v>-2324</v>
      </c>
      <c r="F3947" s="30">
        <v>0</v>
      </c>
      <c r="G3947" s="30">
        <v>6</v>
      </c>
      <c r="H3947" s="29" t="s">
        <v>3852</v>
      </c>
      <c r="I3947" s="29" t="s">
        <v>214</v>
      </c>
      <c r="J3947" s="29" t="s">
        <v>3852</v>
      </c>
      <c r="K3947" s="29" t="s">
        <v>154</v>
      </c>
      <c r="L3947" s="33">
        <v>0.72850000000000004</v>
      </c>
      <c r="M3947" s="31">
        <v>4159</v>
      </c>
      <c r="N3947" s="31">
        <v>3824</v>
      </c>
      <c r="O3947" s="30">
        <v>0</v>
      </c>
      <c r="P3947" s="30">
        <v>2</v>
      </c>
      <c r="Q3947" s="30">
        <v>0</v>
      </c>
      <c r="R3947" s="67"/>
      <c r="S3947" s="67"/>
      <c r="T3947" s="67"/>
      <c r="U3947" s="67"/>
      <c r="V3947" s="67"/>
      <c r="W3947" s="30"/>
      <c r="X3947" s="30"/>
      <c r="Y3947" s="30"/>
      <c r="Z3947" s="30"/>
      <c r="AA3947" s="34"/>
      <c r="AB3947" s="34">
        <v>0.5</v>
      </c>
      <c r="AC3947" s="34"/>
      <c r="AD3947" s="34">
        <v>30</v>
      </c>
      <c r="AE3947" s="34">
        <v>30.00096053</v>
      </c>
      <c r="AF3947" t="s">
        <v>661</v>
      </c>
    </row>
    <row r="3948" spans="1:32" ht="15.75" customHeight="1">
      <c r="A3948" s="22">
        <v>46200</v>
      </c>
      <c r="B3948" s="29" t="s">
        <v>24</v>
      </c>
      <c r="C3948" s="30">
        <v>633</v>
      </c>
      <c r="D3948" s="31">
        <v>6064</v>
      </c>
      <c r="E3948" s="32">
        <v>-5992</v>
      </c>
      <c r="F3948" s="30">
        <v>0</v>
      </c>
      <c r="G3948" s="30">
        <v>10</v>
      </c>
      <c r="H3948" s="29" t="s">
        <v>4993</v>
      </c>
      <c r="I3948" s="29" t="s">
        <v>214</v>
      </c>
      <c r="J3948" s="29" t="s">
        <v>4993</v>
      </c>
      <c r="K3948" s="29" t="s">
        <v>154</v>
      </c>
      <c r="L3948" s="33">
        <v>0.67059999999999997</v>
      </c>
      <c r="M3948" s="31">
        <v>-654</v>
      </c>
      <c r="N3948" s="31">
        <v>2765</v>
      </c>
      <c r="O3948" s="30">
        <v>0</v>
      </c>
      <c r="P3948" s="30">
        <v>3</v>
      </c>
      <c r="Q3948" s="30">
        <v>0</v>
      </c>
      <c r="R3948" s="67"/>
      <c r="S3948" s="67"/>
      <c r="T3948" s="67"/>
      <c r="U3948" s="67"/>
      <c r="V3948" s="67"/>
      <c r="W3948" s="30"/>
      <c r="X3948" s="30"/>
      <c r="Y3948" s="30"/>
      <c r="Z3948" s="30"/>
      <c r="AA3948" s="34"/>
      <c r="AB3948" s="34">
        <v>0.8</v>
      </c>
      <c r="AC3948" s="34"/>
      <c r="AD3948" s="34">
        <v>30</v>
      </c>
      <c r="AE3948" s="34">
        <v>30.00096052</v>
      </c>
      <c r="AF3948" t="s">
        <v>661</v>
      </c>
    </row>
    <row r="3949" spans="1:32" ht="15.75" customHeight="1">
      <c r="A3949" s="22">
        <v>46200</v>
      </c>
      <c r="B3949" s="29" t="s">
        <v>179</v>
      </c>
      <c r="C3949" s="30">
        <v>667</v>
      </c>
      <c r="D3949" s="31">
        <v>3277</v>
      </c>
      <c r="E3949" s="32">
        <v>-461</v>
      </c>
      <c r="F3949" s="30">
        <v>20</v>
      </c>
      <c r="G3949" s="30">
        <v>1</v>
      </c>
      <c r="H3949" s="29" t="s">
        <v>1761</v>
      </c>
      <c r="I3949" s="29" t="s">
        <v>1055</v>
      </c>
      <c r="J3949" s="29" t="s">
        <v>4994</v>
      </c>
      <c r="K3949" s="29" t="s">
        <v>154</v>
      </c>
      <c r="L3949" s="33">
        <v>0.95309999999999995</v>
      </c>
      <c r="M3949" s="31">
        <v>-7791</v>
      </c>
      <c r="N3949" s="31">
        <v>2799</v>
      </c>
      <c r="O3949" s="30">
        <v>0</v>
      </c>
      <c r="P3949" s="30">
        <v>7</v>
      </c>
      <c r="Q3949" s="30">
        <v>0</v>
      </c>
      <c r="R3949" s="67"/>
      <c r="S3949" s="67"/>
      <c r="T3949" s="67"/>
      <c r="U3949" s="67"/>
      <c r="V3949" s="67"/>
      <c r="W3949" s="30"/>
      <c r="X3949" s="30"/>
      <c r="Y3949" s="30"/>
      <c r="Z3949" s="30"/>
      <c r="AA3949" s="34"/>
      <c r="AB3949" s="34">
        <v>0.6</v>
      </c>
      <c r="AC3949" s="34"/>
      <c r="AD3949" s="34">
        <v>30</v>
      </c>
      <c r="AE3949" s="34">
        <v>30.000960509999999</v>
      </c>
      <c r="AF3949" t="s">
        <v>661</v>
      </c>
    </row>
    <row r="3950" spans="1:32" ht="15.75" customHeight="1">
      <c r="A3950" s="22">
        <v>46200</v>
      </c>
      <c r="B3950" s="29" t="s">
        <v>179</v>
      </c>
      <c r="C3950" s="30">
        <v>668</v>
      </c>
      <c r="D3950" s="31">
        <v>1785</v>
      </c>
      <c r="E3950" s="32">
        <v>-1520</v>
      </c>
      <c r="F3950" s="30">
        <v>3</v>
      </c>
      <c r="G3950" s="30">
        <v>1</v>
      </c>
      <c r="H3950" s="29" t="s">
        <v>4221</v>
      </c>
      <c r="I3950" s="29" t="s">
        <v>4156</v>
      </c>
      <c r="J3950" s="29" t="s">
        <v>4995</v>
      </c>
      <c r="K3950" s="29" t="s">
        <v>154</v>
      </c>
      <c r="L3950" s="33">
        <v>0.71619999999999995</v>
      </c>
      <c r="M3950" s="31">
        <v>1648</v>
      </c>
      <c r="N3950" s="31">
        <v>-2066</v>
      </c>
      <c r="O3950" s="30">
        <v>0</v>
      </c>
      <c r="P3950" s="30">
        <v>8</v>
      </c>
      <c r="Q3950" s="30">
        <v>0</v>
      </c>
      <c r="R3950" s="67"/>
      <c r="S3950" s="67"/>
      <c r="T3950" s="67"/>
      <c r="U3950" s="67"/>
      <c r="V3950" s="67"/>
      <c r="W3950" s="30"/>
      <c r="X3950" s="30"/>
      <c r="Y3950" s="30"/>
      <c r="Z3950" s="30"/>
      <c r="AA3950" s="34"/>
      <c r="AB3950" s="34">
        <v>0.5</v>
      </c>
      <c r="AC3950" s="34"/>
      <c r="AD3950" s="34">
        <v>30</v>
      </c>
      <c r="AE3950" s="34">
        <v>30.000960500000001</v>
      </c>
      <c r="AF3950" t="s">
        <v>661</v>
      </c>
    </row>
    <row r="3951" spans="1:32" ht="15.75" customHeight="1">
      <c r="A3951" s="22">
        <v>46200</v>
      </c>
      <c r="B3951" s="29" t="s">
        <v>179</v>
      </c>
      <c r="C3951" s="30">
        <v>670</v>
      </c>
      <c r="D3951" s="31">
        <v>2944</v>
      </c>
      <c r="E3951" s="32">
        <v>-1228</v>
      </c>
      <c r="F3951" s="30">
        <v>19</v>
      </c>
      <c r="G3951" s="30">
        <v>6</v>
      </c>
      <c r="H3951" s="29" t="s">
        <v>2595</v>
      </c>
      <c r="I3951" s="29" t="s">
        <v>2412</v>
      </c>
      <c r="J3951" s="29" t="s">
        <v>4996</v>
      </c>
      <c r="K3951" s="29" t="s">
        <v>154</v>
      </c>
      <c r="L3951" s="33">
        <v>0.86099999999999999</v>
      </c>
      <c r="M3951" s="31">
        <v>455</v>
      </c>
      <c r="N3951" s="31">
        <v>-2588</v>
      </c>
      <c r="O3951" s="30">
        <v>0</v>
      </c>
      <c r="P3951" s="30">
        <v>0</v>
      </c>
      <c r="Q3951" s="30">
        <v>0</v>
      </c>
      <c r="R3951" s="67"/>
      <c r="S3951" s="67"/>
      <c r="T3951" s="67"/>
      <c r="U3951" s="67"/>
      <c r="V3951" s="67"/>
      <c r="W3951" s="30"/>
      <c r="X3951" s="30"/>
      <c r="Y3951" s="30"/>
      <c r="Z3951" s="30"/>
      <c r="AA3951" s="34"/>
      <c r="AB3951" s="34">
        <v>0.5</v>
      </c>
      <c r="AC3951" s="34"/>
      <c r="AD3951" s="34">
        <v>30</v>
      </c>
      <c r="AE3951" s="34">
        <v>30.000960490000001</v>
      </c>
      <c r="AF3951" t="s">
        <v>661</v>
      </c>
    </row>
    <row r="3952" spans="1:32" ht="15.75" customHeight="1">
      <c r="A3952" s="22">
        <v>46200</v>
      </c>
      <c r="B3952" s="29" t="s">
        <v>289</v>
      </c>
      <c r="C3952" s="30">
        <v>721</v>
      </c>
      <c r="D3952" s="31">
        <v>5045</v>
      </c>
      <c r="E3952" s="32">
        <v>-988</v>
      </c>
      <c r="F3952" s="30">
        <v>28</v>
      </c>
      <c r="G3952" s="30">
        <v>12</v>
      </c>
      <c r="H3952" s="29" t="s">
        <v>2407</v>
      </c>
      <c r="I3952" s="29" t="s">
        <v>3125</v>
      </c>
      <c r="J3952" s="29" t="s">
        <v>4532</v>
      </c>
      <c r="K3952" s="29" t="s">
        <v>154</v>
      </c>
      <c r="L3952" s="33">
        <v>0.93469999999999998</v>
      </c>
      <c r="M3952" s="31">
        <v>9781</v>
      </c>
      <c r="N3952" s="31">
        <v>3281</v>
      </c>
      <c r="O3952" s="30">
        <v>0</v>
      </c>
      <c r="P3952" s="30">
        <v>1</v>
      </c>
      <c r="Q3952" s="30">
        <v>0</v>
      </c>
      <c r="R3952" s="67"/>
      <c r="S3952" s="67"/>
      <c r="T3952" s="67"/>
      <c r="U3952" s="67"/>
      <c r="V3952" s="67"/>
      <c r="W3952" s="30"/>
      <c r="X3952" s="30"/>
      <c r="Y3952" s="30"/>
      <c r="Z3952" s="30"/>
      <c r="AA3952" s="34"/>
      <c r="AB3952" s="34">
        <v>0.8</v>
      </c>
      <c r="AC3952" s="34"/>
      <c r="AD3952" s="34">
        <v>30</v>
      </c>
      <c r="AE3952" s="34">
        <v>30.00096048</v>
      </c>
      <c r="AF3952" t="s">
        <v>661</v>
      </c>
    </row>
    <row r="3953" spans="1:32" ht="15.75" customHeight="1">
      <c r="A3953" s="22">
        <v>46200</v>
      </c>
      <c r="B3953" s="29" t="s">
        <v>289</v>
      </c>
      <c r="C3953" s="30">
        <v>722</v>
      </c>
      <c r="D3953" s="31">
        <v>2106</v>
      </c>
      <c r="E3953" s="32">
        <f>3892</f>
        <v>3892</v>
      </c>
      <c r="F3953" s="30">
        <v>19</v>
      </c>
      <c r="G3953" s="30">
        <v>6</v>
      </c>
      <c r="H3953" s="29" t="s">
        <v>1243</v>
      </c>
      <c r="I3953" s="29" t="s">
        <v>2696</v>
      </c>
      <c r="J3953" s="29" t="s">
        <v>1411</v>
      </c>
      <c r="K3953" s="29" t="s">
        <v>154</v>
      </c>
      <c r="L3953" s="33">
        <v>1.6160000000000001</v>
      </c>
      <c r="M3953" s="31">
        <v>5686</v>
      </c>
      <c r="N3953" s="31">
        <v>13232</v>
      </c>
      <c r="O3953" s="30">
        <v>0</v>
      </c>
      <c r="P3953" s="30">
        <v>2</v>
      </c>
      <c r="Q3953" s="30">
        <v>0</v>
      </c>
      <c r="R3953" s="67"/>
      <c r="S3953" s="67"/>
      <c r="T3953" s="67"/>
      <c r="U3953" s="67"/>
      <c r="V3953" s="67"/>
      <c r="W3953" s="30"/>
      <c r="X3953" s="30"/>
      <c r="Y3953" s="30"/>
      <c r="Z3953" s="30"/>
      <c r="AA3953" s="34"/>
      <c r="AB3953" s="34">
        <v>0.5</v>
      </c>
      <c r="AC3953" s="34"/>
      <c r="AD3953" s="34">
        <v>80</v>
      </c>
      <c r="AE3953" s="34">
        <v>80.000960469999995</v>
      </c>
      <c r="AF3953" t="s">
        <v>155</v>
      </c>
    </row>
    <row r="3954" spans="1:32" ht="15.75" customHeight="1">
      <c r="A3954" s="22">
        <v>46200</v>
      </c>
      <c r="B3954" s="29" t="s">
        <v>387</v>
      </c>
      <c r="C3954" s="30">
        <v>683</v>
      </c>
      <c r="D3954" s="31">
        <v>2787</v>
      </c>
      <c r="E3954" s="32">
        <v>-905</v>
      </c>
      <c r="F3954" s="30">
        <v>24</v>
      </c>
      <c r="G3954" s="30">
        <v>16</v>
      </c>
      <c r="H3954" s="29" t="s">
        <v>3631</v>
      </c>
      <c r="I3954" s="29" t="s">
        <v>3102</v>
      </c>
      <c r="J3954" s="29" t="s">
        <v>1524</v>
      </c>
      <c r="K3954" s="29" t="s">
        <v>154</v>
      </c>
      <c r="L3954" s="33">
        <v>0.89180000000000004</v>
      </c>
      <c r="M3954" s="31">
        <v>934</v>
      </c>
      <c r="N3954" s="31">
        <v>-2666</v>
      </c>
      <c r="O3954" s="30">
        <v>0</v>
      </c>
      <c r="P3954" s="30">
        <v>3</v>
      </c>
      <c r="Q3954" s="30">
        <v>0</v>
      </c>
      <c r="R3954" s="67"/>
      <c r="S3954" s="67"/>
      <c r="T3954" s="67"/>
      <c r="U3954" s="67"/>
      <c r="V3954" s="67"/>
      <c r="W3954" s="30"/>
      <c r="X3954" s="30"/>
      <c r="Y3954" s="30"/>
      <c r="Z3954" s="30"/>
      <c r="AA3954" s="34"/>
      <c r="AB3954" s="34">
        <v>0.5</v>
      </c>
      <c r="AC3954" s="34"/>
      <c r="AD3954" s="34">
        <v>30</v>
      </c>
      <c r="AE3954" s="34">
        <v>30.000960460000002</v>
      </c>
      <c r="AF3954" t="s">
        <v>661</v>
      </c>
    </row>
    <row r="3955" spans="1:32" ht="15.75" customHeight="1">
      <c r="A3955" s="22">
        <v>46200</v>
      </c>
      <c r="B3955" s="29" t="s">
        <v>387</v>
      </c>
      <c r="C3955" s="30">
        <v>685</v>
      </c>
      <c r="D3955" s="31">
        <v>915</v>
      </c>
      <c r="E3955" s="32">
        <v>-617</v>
      </c>
      <c r="F3955" s="30">
        <v>3</v>
      </c>
      <c r="G3955" s="30">
        <v>8</v>
      </c>
      <c r="H3955" s="29" t="s">
        <v>2545</v>
      </c>
      <c r="I3955" s="29" t="s">
        <v>1827</v>
      </c>
      <c r="J3955" s="29" t="s">
        <v>234</v>
      </c>
      <c r="K3955" s="29" t="s">
        <v>154</v>
      </c>
      <c r="L3955" s="33">
        <v>0.7752</v>
      </c>
      <c r="M3955" s="31">
        <v>-184</v>
      </c>
      <c r="N3955" s="31">
        <v>-1808</v>
      </c>
      <c r="O3955" s="30">
        <v>0</v>
      </c>
      <c r="P3955" s="30">
        <v>5</v>
      </c>
      <c r="Q3955" s="30">
        <v>0</v>
      </c>
      <c r="R3955" s="67"/>
      <c r="S3955" s="67"/>
      <c r="T3955" s="67"/>
      <c r="U3955" s="67"/>
      <c r="V3955" s="67"/>
      <c r="W3955" s="30"/>
      <c r="X3955" s="30"/>
      <c r="Y3955" s="30"/>
      <c r="Z3955" s="30"/>
      <c r="AA3955" s="34"/>
      <c r="AB3955" s="34">
        <v>0.5</v>
      </c>
      <c r="AC3955" s="34"/>
      <c r="AD3955" s="34">
        <v>10</v>
      </c>
      <c r="AE3955" s="34">
        <v>10.000960449999999</v>
      </c>
      <c r="AF3955" t="s">
        <v>584</v>
      </c>
    </row>
    <row r="3956" spans="1:32" ht="15.75" customHeight="1">
      <c r="A3956" s="22">
        <v>46200</v>
      </c>
      <c r="B3956" s="29" t="s">
        <v>278</v>
      </c>
      <c r="C3956" s="30">
        <v>561</v>
      </c>
      <c r="D3956" s="31">
        <v>5728</v>
      </c>
      <c r="E3956" s="32">
        <f>41</f>
        <v>41</v>
      </c>
      <c r="F3956" s="30">
        <v>23</v>
      </c>
      <c r="G3956" s="30">
        <v>16</v>
      </c>
      <c r="H3956" s="29" t="s">
        <v>3403</v>
      </c>
      <c r="I3956" s="29" t="s">
        <v>890</v>
      </c>
      <c r="J3956" s="29" t="s">
        <v>2360</v>
      </c>
      <c r="K3956" s="29" t="s">
        <v>154</v>
      </c>
      <c r="L3956" s="33">
        <v>1.0024</v>
      </c>
      <c r="M3956" s="31">
        <v>380</v>
      </c>
      <c r="N3956" s="31">
        <v>-1387</v>
      </c>
      <c r="O3956" s="30">
        <v>0</v>
      </c>
      <c r="P3956" s="30">
        <v>1</v>
      </c>
      <c r="Q3956" s="30">
        <v>1</v>
      </c>
      <c r="R3956" s="67">
        <v>933.48448526359482</v>
      </c>
      <c r="S3956" s="67">
        <v>6.1361491170177764</v>
      </c>
      <c r="T3956" s="67">
        <v>249.04347826086959</v>
      </c>
      <c r="U3956" s="67">
        <v>358</v>
      </c>
      <c r="V3956" s="67">
        <v>146.87179487179489</v>
      </c>
      <c r="W3956" s="30">
        <v>4</v>
      </c>
      <c r="X3956" s="30">
        <v>3</v>
      </c>
      <c r="Y3956" s="30">
        <v>3</v>
      </c>
      <c r="Z3956" s="30">
        <v>0</v>
      </c>
      <c r="AA3956" s="34">
        <v>2.5</v>
      </c>
      <c r="AB3956" s="34">
        <v>0.8</v>
      </c>
      <c r="AC3956" s="34">
        <v>2</v>
      </c>
      <c r="AD3956" s="34">
        <v>20</v>
      </c>
      <c r="AE3956" s="34">
        <v>20.00096044</v>
      </c>
      <c r="AF3956" t="s">
        <v>457</v>
      </c>
    </row>
    <row r="3957" spans="1:32" ht="15.75" customHeight="1">
      <c r="A3957" s="22">
        <v>46200</v>
      </c>
      <c r="B3957" s="29" t="s">
        <v>278</v>
      </c>
      <c r="C3957" s="30">
        <v>562</v>
      </c>
      <c r="D3957" s="31">
        <v>3264</v>
      </c>
      <c r="E3957" s="32">
        <v>-455</v>
      </c>
      <c r="F3957" s="30">
        <v>10</v>
      </c>
      <c r="G3957" s="30">
        <v>9</v>
      </c>
      <c r="H3957" s="29" t="s">
        <v>4149</v>
      </c>
      <c r="I3957" s="29" t="s">
        <v>3791</v>
      </c>
      <c r="J3957" s="29" t="s">
        <v>505</v>
      </c>
      <c r="K3957" s="29" t="s">
        <v>154</v>
      </c>
      <c r="L3957" s="33">
        <v>0.95350000000000001</v>
      </c>
      <c r="M3957" s="31">
        <v>105</v>
      </c>
      <c r="N3957" s="31">
        <v>-364</v>
      </c>
      <c r="O3957" s="30">
        <v>0</v>
      </c>
      <c r="P3957" s="30">
        <v>2</v>
      </c>
      <c r="Q3957" s="30">
        <v>1</v>
      </c>
      <c r="R3957" s="67">
        <v>566.72649439601491</v>
      </c>
      <c r="S3957" s="67">
        <v>5.7593919329262819</v>
      </c>
      <c r="T3957" s="67">
        <v>326.39999999999998</v>
      </c>
      <c r="U3957" s="67">
        <v>362.66666666666669</v>
      </c>
      <c r="V3957" s="67">
        <v>171.78947368421049</v>
      </c>
      <c r="W3957" s="30">
        <v>0</v>
      </c>
      <c r="X3957" s="30">
        <v>3</v>
      </c>
      <c r="Y3957" s="30">
        <v>0</v>
      </c>
      <c r="Z3957" s="30">
        <v>7</v>
      </c>
      <c r="AA3957" s="34">
        <v>2.5</v>
      </c>
      <c r="AB3957" s="34">
        <v>0.6</v>
      </c>
      <c r="AC3957" s="34">
        <v>1.5</v>
      </c>
      <c r="AD3957" s="34">
        <v>25</v>
      </c>
      <c r="AE3957" s="34">
        <v>25.000960429999999</v>
      </c>
      <c r="AF3957" t="s">
        <v>812</v>
      </c>
    </row>
    <row r="3958" spans="1:32" ht="15.75" customHeight="1">
      <c r="A3958" s="22">
        <v>46200</v>
      </c>
      <c r="B3958" s="29" t="s">
        <v>510</v>
      </c>
      <c r="C3958" s="30">
        <v>718</v>
      </c>
      <c r="D3958" s="31">
        <v>3501</v>
      </c>
      <c r="E3958" s="32">
        <v>-2271</v>
      </c>
      <c r="F3958" s="30">
        <v>12</v>
      </c>
      <c r="G3958" s="30">
        <v>3</v>
      </c>
      <c r="H3958" s="29" t="s">
        <v>2531</v>
      </c>
      <c r="I3958" s="29" t="s">
        <v>4997</v>
      </c>
      <c r="J3958" s="29" t="s">
        <v>4494</v>
      </c>
      <c r="K3958" s="29" t="s">
        <v>154</v>
      </c>
      <c r="L3958" s="33">
        <v>0.78380000000000005</v>
      </c>
      <c r="M3958" s="31">
        <v>-2701</v>
      </c>
      <c r="N3958" s="31">
        <v>642</v>
      </c>
      <c r="O3958" s="30">
        <v>0</v>
      </c>
      <c r="P3958" s="30">
        <v>8</v>
      </c>
      <c r="Q3958" s="30">
        <v>0</v>
      </c>
      <c r="R3958" s="67"/>
      <c r="S3958" s="67"/>
      <c r="T3958" s="67"/>
      <c r="U3958" s="67"/>
      <c r="V3958" s="67"/>
      <c r="W3958" s="30"/>
      <c r="X3958" s="30"/>
      <c r="Y3958" s="30"/>
      <c r="Z3958" s="30"/>
      <c r="AA3958" s="34"/>
      <c r="AB3958" s="34">
        <v>0.6</v>
      </c>
      <c r="AC3958" s="34"/>
      <c r="AD3958" s="34">
        <v>30</v>
      </c>
      <c r="AE3958" s="34">
        <v>30.000960419999998</v>
      </c>
      <c r="AF3958" t="s">
        <v>661</v>
      </c>
    </row>
    <row r="3959" spans="1:32" ht="15.75" customHeight="1">
      <c r="A3959" s="22">
        <v>46200</v>
      </c>
      <c r="B3959" s="29" t="s">
        <v>510</v>
      </c>
      <c r="C3959" s="30">
        <v>720</v>
      </c>
      <c r="D3959" s="31">
        <v>674</v>
      </c>
      <c r="E3959" s="32">
        <v>-770</v>
      </c>
      <c r="F3959" s="30">
        <v>1</v>
      </c>
      <c r="G3959" s="30">
        <v>1</v>
      </c>
      <c r="H3959" s="29" t="s">
        <v>1929</v>
      </c>
      <c r="I3959" s="29" t="s">
        <v>1051</v>
      </c>
      <c r="J3959" s="29" t="s">
        <v>1051</v>
      </c>
      <c r="K3959" s="29" t="s">
        <v>154</v>
      </c>
      <c r="L3959" s="33">
        <v>0.61919999999999997</v>
      </c>
      <c r="M3959" s="31">
        <v>-723</v>
      </c>
      <c r="N3959" s="31">
        <v>-1176</v>
      </c>
      <c r="O3959" s="30">
        <v>0</v>
      </c>
      <c r="P3959" s="30">
        <v>0</v>
      </c>
      <c r="Q3959" s="30">
        <v>0</v>
      </c>
      <c r="R3959" s="67"/>
      <c r="S3959" s="67"/>
      <c r="T3959" s="67"/>
      <c r="U3959" s="67"/>
      <c r="V3959" s="67"/>
      <c r="W3959" s="30"/>
      <c r="X3959" s="30"/>
      <c r="Y3959" s="30"/>
      <c r="Z3959" s="30"/>
      <c r="AA3959" s="34"/>
      <c r="AB3959" s="34">
        <v>0.5</v>
      </c>
      <c r="AC3959" s="34"/>
      <c r="AD3959" s="34">
        <v>10</v>
      </c>
      <c r="AE3959" s="34">
        <v>10.000960409999999</v>
      </c>
      <c r="AF3959" t="s">
        <v>584</v>
      </c>
    </row>
    <row r="3960" spans="1:32" ht="15.75" customHeight="1">
      <c r="A3960" s="22">
        <v>46200</v>
      </c>
      <c r="B3960" s="29" t="s">
        <v>372</v>
      </c>
      <c r="C3960" s="30">
        <v>711</v>
      </c>
      <c r="D3960" s="31">
        <v>695</v>
      </c>
      <c r="E3960" s="32">
        <v>-34</v>
      </c>
      <c r="F3960" s="30">
        <v>8</v>
      </c>
      <c r="G3960" s="30">
        <v>2</v>
      </c>
      <c r="H3960" s="29" t="s">
        <v>352</v>
      </c>
      <c r="I3960" s="29" t="s">
        <v>4945</v>
      </c>
      <c r="J3960" s="29" t="s">
        <v>3528</v>
      </c>
      <c r="K3960" s="29" t="s">
        <v>154</v>
      </c>
      <c r="L3960" s="33">
        <v>0.98370000000000002</v>
      </c>
      <c r="M3960" s="31">
        <v>-4580</v>
      </c>
      <c r="N3960" s="31">
        <v>543</v>
      </c>
      <c r="O3960" s="30">
        <v>0</v>
      </c>
      <c r="P3960" s="30">
        <v>1</v>
      </c>
      <c r="Q3960" s="30">
        <v>0</v>
      </c>
      <c r="R3960" s="67"/>
      <c r="S3960" s="67"/>
      <c r="T3960" s="67"/>
      <c r="U3960" s="67"/>
      <c r="V3960" s="67"/>
      <c r="W3960" s="30"/>
      <c r="X3960" s="30"/>
      <c r="Y3960" s="30"/>
      <c r="Z3960" s="30"/>
      <c r="AA3960" s="34"/>
      <c r="AB3960" s="34">
        <v>0.5</v>
      </c>
      <c r="AC3960" s="34"/>
      <c r="AD3960" s="34">
        <v>10</v>
      </c>
      <c r="AE3960" s="34">
        <v>10.0009604</v>
      </c>
      <c r="AF3960" t="s">
        <v>584</v>
      </c>
    </row>
    <row r="3961" spans="1:32" ht="15.75" customHeight="1">
      <c r="A3961" s="22">
        <v>46200</v>
      </c>
      <c r="B3961" s="29" t="s">
        <v>372</v>
      </c>
      <c r="C3961" s="30">
        <v>712</v>
      </c>
      <c r="D3961" s="31">
        <v>2218</v>
      </c>
      <c r="E3961" s="32">
        <v>-873</v>
      </c>
      <c r="F3961" s="30">
        <v>25</v>
      </c>
      <c r="G3961" s="30">
        <v>9</v>
      </c>
      <c r="H3961" s="29" t="s">
        <v>2249</v>
      </c>
      <c r="I3961" s="29" t="s">
        <v>373</v>
      </c>
      <c r="J3961" s="29" t="s">
        <v>4998</v>
      </c>
      <c r="K3961" s="29" t="s">
        <v>154</v>
      </c>
      <c r="L3961" s="33">
        <v>0.86880000000000002</v>
      </c>
      <c r="M3961" s="31">
        <v>-855</v>
      </c>
      <c r="N3961" s="31">
        <v>1412</v>
      </c>
      <c r="O3961" s="30">
        <v>0</v>
      </c>
      <c r="P3961" s="30">
        <v>2</v>
      </c>
      <c r="Q3961" s="30">
        <v>0</v>
      </c>
      <c r="R3961" s="67"/>
      <c r="S3961" s="67"/>
      <c r="T3961" s="67"/>
      <c r="U3961" s="67"/>
      <c r="V3961" s="67"/>
      <c r="W3961" s="30"/>
      <c r="X3961" s="30"/>
      <c r="Y3961" s="30"/>
      <c r="Z3961" s="30"/>
      <c r="AA3961" s="34"/>
      <c r="AB3961" s="34">
        <v>0.5</v>
      </c>
      <c r="AC3961" s="34"/>
      <c r="AD3961" s="34">
        <v>30</v>
      </c>
      <c r="AE3961" s="34">
        <v>30.000960389999999</v>
      </c>
      <c r="AF3961" t="s">
        <v>661</v>
      </c>
    </row>
    <row r="3962" spans="1:32" ht="15.75" customHeight="1">
      <c r="A3962" s="22">
        <v>46200</v>
      </c>
      <c r="B3962" s="29" t="s">
        <v>416</v>
      </c>
      <c r="C3962" s="30">
        <v>638</v>
      </c>
      <c r="D3962" s="31">
        <v>990</v>
      </c>
      <c r="E3962" s="32">
        <f>454</f>
        <v>454</v>
      </c>
      <c r="F3962" s="30">
        <v>13</v>
      </c>
      <c r="G3962" s="30">
        <v>3</v>
      </c>
      <c r="H3962" s="29" t="s">
        <v>4389</v>
      </c>
      <c r="I3962" s="29" t="s">
        <v>445</v>
      </c>
      <c r="J3962" s="29" t="s">
        <v>3365</v>
      </c>
      <c r="K3962" s="29" t="s">
        <v>154</v>
      </c>
      <c r="L3962" s="33">
        <v>1.1529</v>
      </c>
      <c r="M3962" s="31">
        <v>675</v>
      </c>
      <c r="N3962" s="31">
        <v>-1094</v>
      </c>
      <c r="O3962" s="30">
        <v>0</v>
      </c>
      <c r="P3962" s="30">
        <v>8</v>
      </c>
      <c r="Q3962" s="30">
        <v>0</v>
      </c>
      <c r="R3962" s="67"/>
      <c r="S3962" s="67"/>
      <c r="T3962" s="67"/>
      <c r="U3962" s="67"/>
      <c r="V3962" s="67"/>
      <c r="W3962" s="30"/>
      <c r="X3962" s="30"/>
      <c r="Y3962" s="30"/>
      <c r="Z3962" s="30"/>
      <c r="AA3962" s="34"/>
      <c r="AB3962" s="34">
        <v>0.5</v>
      </c>
      <c r="AC3962" s="34"/>
      <c r="AD3962" s="34">
        <v>0</v>
      </c>
      <c r="AE3962" s="34">
        <v>0</v>
      </c>
    </row>
    <row r="3963" spans="1:32" ht="15.75" customHeight="1">
      <c r="A3963" s="22">
        <v>46200</v>
      </c>
      <c r="B3963" s="29" t="s">
        <v>416</v>
      </c>
      <c r="C3963" s="30">
        <v>650</v>
      </c>
      <c r="D3963" s="31">
        <v>722</v>
      </c>
      <c r="E3963" s="32">
        <v>-401</v>
      </c>
      <c r="F3963" s="30">
        <v>5</v>
      </c>
      <c r="G3963" s="30">
        <v>2</v>
      </c>
      <c r="H3963" s="29" t="s">
        <v>2792</v>
      </c>
      <c r="I3963" s="29" t="s">
        <v>2891</v>
      </c>
      <c r="J3963" s="29" t="s">
        <v>1364</v>
      </c>
      <c r="K3963" s="29" t="s">
        <v>154</v>
      </c>
      <c r="L3963" s="33">
        <v>0.81489999999999996</v>
      </c>
      <c r="M3963" s="31">
        <v>68</v>
      </c>
      <c r="N3963" s="31">
        <v>-698</v>
      </c>
      <c r="O3963" s="30">
        <v>0</v>
      </c>
      <c r="P3963" s="30">
        <v>0</v>
      </c>
      <c r="Q3963" s="30">
        <v>0</v>
      </c>
      <c r="R3963" s="67"/>
      <c r="S3963" s="67"/>
      <c r="T3963" s="67"/>
      <c r="U3963" s="67"/>
      <c r="V3963" s="67"/>
      <c r="W3963" s="30"/>
      <c r="X3963" s="30"/>
      <c r="Y3963" s="30"/>
      <c r="Z3963" s="30"/>
      <c r="AA3963" s="34"/>
      <c r="AB3963" s="34">
        <v>0.5</v>
      </c>
      <c r="AC3963" s="34"/>
      <c r="AD3963" s="34">
        <v>10</v>
      </c>
      <c r="AE3963" s="34">
        <v>10.00096037</v>
      </c>
      <c r="AF3963" t="s">
        <v>584</v>
      </c>
    </row>
    <row r="3964" spans="1:32" ht="15.75" customHeight="1">
      <c r="A3964" s="22">
        <v>46200</v>
      </c>
      <c r="B3964" s="29" t="s">
        <v>156</v>
      </c>
      <c r="C3964" s="30">
        <v>716</v>
      </c>
      <c r="D3964" s="31">
        <v>3945</v>
      </c>
      <c r="E3964" s="32">
        <v>-4096</v>
      </c>
      <c r="F3964" s="30">
        <v>16</v>
      </c>
      <c r="G3964" s="30">
        <v>5</v>
      </c>
      <c r="H3964" s="29" t="s">
        <v>861</v>
      </c>
      <c r="I3964" s="29" t="s">
        <v>558</v>
      </c>
      <c r="J3964" s="29" t="s">
        <v>4999</v>
      </c>
      <c r="K3964" s="29" t="s">
        <v>154</v>
      </c>
      <c r="L3964" s="33">
        <v>0.65390000000000004</v>
      </c>
      <c r="M3964" s="31">
        <v>-1421</v>
      </c>
      <c r="N3964" s="31">
        <v>850</v>
      </c>
      <c r="O3964" s="30">
        <v>0</v>
      </c>
      <c r="P3964" s="30">
        <v>6</v>
      </c>
      <c r="Q3964" s="30">
        <v>0</v>
      </c>
      <c r="R3964" s="67"/>
      <c r="S3964" s="67"/>
      <c r="T3964" s="67"/>
      <c r="U3964" s="67"/>
      <c r="V3964" s="67"/>
      <c r="W3964" s="30"/>
      <c r="X3964" s="30"/>
      <c r="Y3964" s="30"/>
      <c r="Z3964" s="30"/>
      <c r="AA3964" s="34"/>
      <c r="AB3964" s="34">
        <v>0.6</v>
      </c>
      <c r="AC3964" s="34"/>
      <c r="AD3964" s="34">
        <v>30</v>
      </c>
      <c r="AE3964" s="34">
        <v>30.000960360000001</v>
      </c>
      <c r="AF3964" t="s">
        <v>661</v>
      </c>
    </row>
    <row r="3965" spans="1:32" ht="15.75" customHeight="1">
      <c r="A3965" s="22">
        <v>46200</v>
      </c>
      <c r="B3965" s="29" t="s">
        <v>156</v>
      </c>
      <c r="C3965" s="30">
        <v>717</v>
      </c>
      <c r="D3965" s="31">
        <v>2429</v>
      </c>
      <c r="E3965" s="32">
        <v>-393</v>
      </c>
      <c r="F3965" s="30">
        <v>11</v>
      </c>
      <c r="G3965" s="30">
        <v>5</v>
      </c>
      <c r="H3965" s="29" t="s">
        <v>4134</v>
      </c>
      <c r="I3965" s="29" t="s">
        <v>2150</v>
      </c>
      <c r="J3965" s="29" t="s">
        <v>2525</v>
      </c>
      <c r="K3965" s="29" t="s">
        <v>154</v>
      </c>
      <c r="L3965" s="33">
        <v>0.94610000000000005</v>
      </c>
      <c r="M3965" s="31">
        <v>-338</v>
      </c>
      <c r="N3965" s="31">
        <v>2941</v>
      </c>
      <c r="O3965" s="30">
        <v>0</v>
      </c>
      <c r="P3965" s="30">
        <v>7</v>
      </c>
      <c r="Q3965" s="30">
        <v>0</v>
      </c>
      <c r="R3965" s="67"/>
      <c r="S3965" s="67"/>
      <c r="T3965" s="67"/>
      <c r="U3965" s="67"/>
      <c r="V3965" s="67"/>
      <c r="W3965" s="30"/>
      <c r="X3965" s="30"/>
      <c r="Y3965" s="30"/>
      <c r="Z3965" s="30"/>
      <c r="AA3965" s="34"/>
      <c r="AB3965" s="34">
        <v>0.5</v>
      </c>
      <c r="AC3965" s="34"/>
      <c r="AD3965" s="34">
        <v>30</v>
      </c>
      <c r="AE3965" s="34">
        <v>30.00096035</v>
      </c>
      <c r="AF3965" t="s">
        <v>661</v>
      </c>
    </row>
    <row r="3966" spans="1:32" ht="15.75" customHeight="1">
      <c r="A3966" s="22">
        <v>46200</v>
      </c>
      <c r="B3966" s="29" t="s">
        <v>485</v>
      </c>
      <c r="C3966" s="30">
        <v>713</v>
      </c>
      <c r="D3966" s="31">
        <v>679</v>
      </c>
      <c r="E3966" s="32">
        <f>1289</f>
        <v>1289</v>
      </c>
      <c r="F3966" s="30">
        <v>16</v>
      </c>
      <c r="G3966" s="30">
        <v>2</v>
      </c>
      <c r="H3966" s="29" t="s">
        <v>4340</v>
      </c>
      <c r="I3966" s="29" t="s">
        <v>5000</v>
      </c>
      <c r="J3966" s="29" t="s">
        <v>5001</v>
      </c>
      <c r="K3966" s="29" t="s">
        <v>154</v>
      </c>
      <c r="L3966" s="33">
        <v>1.6328</v>
      </c>
      <c r="M3966" s="31">
        <v>-495</v>
      </c>
      <c r="N3966" s="31">
        <v>-62</v>
      </c>
      <c r="O3966" s="30">
        <v>0</v>
      </c>
      <c r="P3966" s="30">
        <v>3</v>
      </c>
      <c r="Q3966" s="30">
        <v>0</v>
      </c>
      <c r="R3966" s="67"/>
      <c r="S3966" s="67"/>
      <c r="T3966" s="67"/>
      <c r="U3966" s="67"/>
      <c r="V3966" s="67"/>
      <c r="W3966" s="30"/>
      <c r="X3966" s="30"/>
      <c r="Y3966" s="30"/>
      <c r="Z3966" s="30"/>
      <c r="AA3966" s="34"/>
      <c r="AB3966" s="34">
        <v>0.5</v>
      </c>
      <c r="AC3966" s="34"/>
      <c r="AD3966" s="34">
        <v>0</v>
      </c>
      <c r="AE3966" s="34">
        <v>0</v>
      </c>
    </row>
    <row r="3967" spans="1:32" ht="15.75" customHeight="1">
      <c r="A3967" s="22">
        <v>46200</v>
      </c>
      <c r="B3967" s="29" t="s">
        <v>485</v>
      </c>
      <c r="C3967" s="30">
        <v>715</v>
      </c>
      <c r="D3967" s="31">
        <v>2158</v>
      </c>
      <c r="E3967" s="32">
        <f>240</f>
        <v>240</v>
      </c>
      <c r="F3967" s="30">
        <v>33</v>
      </c>
      <c r="G3967" s="30">
        <v>8</v>
      </c>
      <c r="H3967" s="29" t="s">
        <v>4325</v>
      </c>
      <c r="I3967" s="29" t="s">
        <v>4529</v>
      </c>
      <c r="J3967" s="29" t="s">
        <v>2961</v>
      </c>
      <c r="K3967" s="29" t="s">
        <v>154</v>
      </c>
      <c r="L3967" s="33">
        <v>1.0370999999999999</v>
      </c>
      <c r="M3967" s="31">
        <v>7257</v>
      </c>
      <c r="N3967" s="31">
        <v>-1061</v>
      </c>
      <c r="O3967" s="30">
        <v>0</v>
      </c>
      <c r="P3967" s="30">
        <v>5</v>
      </c>
      <c r="Q3967" s="30">
        <v>0</v>
      </c>
      <c r="R3967" s="67"/>
      <c r="S3967" s="67"/>
      <c r="T3967" s="67"/>
      <c r="U3967" s="67"/>
      <c r="V3967" s="67"/>
      <c r="W3967" s="30"/>
      <c r="X3967" s="30"/>
      <c r="Y3967" s="30"/>
      <c r="Z3967" s="30"/>
      <c r="AA3967" s="34"/>
      <c r="AB3967" s="34">
        <v>0.5</v>
      </c>
      <c r="AC3967" s="34"/>
      <c r="AD3967" s="34">
        <v>35</v>
      </c>
      <c r="AE3967" s="34">
        <v>35.000960329999998</v>
      </c>
      <c r="AF3967" t="s">
        <v>668</v>
      </c>
    </row>
    <row r="3968" spans="1:32" ht="15.75" customHeight="1">
      <c r="A3968" s="22">
        <v>46200</v>
      </c>
      <c r="B3968" s="29" t="s">
        <v>49</v>
      </c>
      <c r="C3968" s="30">
        <v>686</v>
      </c>
      <c r="D3968" s="31">
        <v>2600</v>
      </c>
      <c r="E3968" s="32">
        <v>-1896</v>
      </c>
      <c r="F3968" s="30">
        <v>14</v>
      </c>
      <c r="G3968" s="30">
        <v>10</v>
      </c>
      <c r="H3968" s="29" t="s">
        <v>561</v>
      </c>
      <c r="I3968" s="29" t="s">
        <v>3510</v>
      </c>
      <c r="J3968" s="29" t="s">
        <v>2226</v>
      </c>
      <c r="K3968" s="29" t="s">
        <v>154</v>
      </c>
      <c r="L3968" s="33">
        <v>0.75690000000000002</v>
      </c>
      <c r="M3968" s="31">
        <v>-340</v>
      </c>
      <c r="N3968" s="31">
        <v>-4</v>
      </c>
      <c r="O3968" s="30">
        <v>0</v>
      </c>
      <c r="P3968" s="30">
        <v>6</v>
      </c>
      <c r="Q3968" s="30">
        <v>0</v>
      </c>
      <c r="R3968" s="67"/>
      <c r="S3968" s="67"/>
      <c r="T3968" s="67"/>
      <c r="U3968" s="67"/>
      <c r="V3968" s="67"/>
      <c r="W3968" s="30"/>
      <c r="X3968" s="30"/>
      <c r="Y3968" s="30"/>
      <c r="Z3968" s="30"/>
      <c r="AA3968" s="34"/>
      <c r="AB3968" s="34">
        <v>0.5</v>
      </c>
      <c r="AC3968" s="34"/>
      <c r="AD3968" s="34">
        <v>30</v>
      </c>
      <c r="AE3968" s="34">
        <v>30.000960320000001</v>
      </c>
      <c r="AF3968" t="s">
        <v>661</v>
      </c>
    </row>
    <row r="3969" spans="1:32" ht="15.75" customHeight="1">
      <c r="A3969" s="22">
        <v>46200</v>
      </c>
      <c r="B3969" s="29" t="s">
        <v>49</v>
      </c>
      <c r="C3969" s="30">
        <v>687</v>
      </c>
      <c r="D3969" s="31">
        <v>2599</v>
      </c>
      <c r="E3969" s="32">
        <f>6499</f>
        <v>6499</v>
      </c>
      <c r="F3969" s="30">
        <v>47</v>
      </c>
      <c r="G3969" s="30">
        <v>13</v>
      </c>
      <c r="H3969" s="29" t="s">
        <v>3104</v>
      </c>
      <c r="I3969" s="29" t="s">
        <v>2078</v>
      </c>
      <c r="J3969" s="29" t="s">
        <v>2520</v>
      </c>
      <c r="K3969" s="29" t="s">
        <v>154</v>
      </c>
      <c r="L3969" s="33">
        <v>1.8334999999999999</v>
      </c>
      <c r="M3969" s="31">
        <v>-417</v>
      </c>
      <c r="N3969" s="31">
        <v>601</v>
      </c>
      <c r="O3969" s="30">
        <v>0</v>
      </c>
      <c r="P3969" s="30">
        <v>7</v>
      </c>
      <c r="Q3969" s="30">
        <v>0</v>
      </c>
      <c r="R3969" s="67"/>
      <c r="S3969" s="67"/>
      <c r="T3969" s="67"/>
      <c r="U3969" s="67"/>
      <c r="V3969" s="67"/>
      <c r="W3969" s="30"/>
      <c r="X3969" s="30"/>
      <c r="Y3969" s="30"/>
      <c r="Z3969" s="30"/>
      <c r="AA3969" s="34"/>
      <c r="AB3969" s="34">
        <v>0.5</v>
      </c>
      <c r="AC3969" s="34"/>
      <c r="AD3969" s="34">
        <v>80</v>
      </c>
      <c r="AE3969" s="34">
        <v>80.000960309999996</v>
      </c>
      <c r="AF3969" t="s">
        <v>155</v>
      </c>
    </row>
    <row r="3970" spans="1:32" ht="15.75" customHeight="1">
      <c r="A3970" s="22">
        <v>46200</v>
      </c>
      <c r="B3970" s="29" t="s">
        <v>380</v>
      </c>
      <c r="C3970" s="30">
        <v>723</v>
      </c>
      <c r="D3970" s="31">
        <v>2852</v>
      </c>
      <c r="E3970" s="32">
        <f>2165</f>
        <v>2165</v>
      </c>
      <c r="F3970" s="30">
        <v>24</v>
      </c>
      <c r="G3970" s="30">
        <v>15</v>
      </c>
      <c r="H3970" s="29" t="s">
        <v>339</v>
      </c>
      <c r="I3970" s="29" t="s">
        <v>1173</v>
      </c>
      <c r="J3970" s="29" t="s">
        <v>1405</v>
      </c>
      <c r="K3970" s="29" t="s">
        <v>154</v>
      </c>
      <c r="L3970" s="33">
        <v>1.2529999999999999</v>
      </c>
      <c r="M3970" s="31">
        <v>1506</v>
      </c>
      <c r="N3970" s="31">
        <v>-474</v>
      </c>
      <c r="O3970" s="30">
        <v>0</v>
      </c>
      <c r="P3970" s="30">
        <v>3</v>
      </c>
      <c r="Q3970" s="30">
        <v>0</v>
      </c>
      <c r="R3970" s="67"/>
      <c r="S3970" s="67"/>
      <c r="T3970" s="67"/>
      <c r="U3970" s="67"/>
      <c r="V3970" s="67"/>
      <c r="W3970" s="30"/>
      <c r="X3970" s="30"/>
      <c r="Y3970" s="30"/>
      <c r="Z3970" s="30"/>
      <c r="AA3970" s="34"/>
      <c r="AB3970" s="34">
        <v>0.5</v>
      </c>
      <c r="AC3970" s="34"/>
      <c r="AD3970" s="34">
        <v>70</v>
      </c>
      <c r="AE3970" s="34">
        <v>70.000960300000003</v>
      </c>
      <c r="AF3970" t="s">
        <v>178</v>
      </c>
    </row>
    <row r="3971" spans="1:32" ht="15.75" customHeight="1">
      <c r="A3971" s="22">
        <v>46200</v>
      </c>
      <c r="B3971" s="29" t="s">
        <v>26</v>
      </c>
      <c r="C3971" s="30">
        <v>725</v>
      </c>
      <c r="D3971" s="31">
        <v>5198</v>
      </c>
      <c r="E3971" s="32">
        <v>-3509</v>
      </c>
      <c r="F3971" s="30">
        <v>28</v>
      </c>
      <c r="G3971" s="30">
        <v>13</v>
      </c>
      <c r="H3971" s="29" t="s">
        <v>1622</v>
      </c>
      <c r="I3971" s="29" t="s">
        <v>3564</v>
      </c>
      <c r="J3971" s="29" t="s">
        <v>3758</v>
      </c>
      <c r="K3971" s="29" t="s">
        <v>154</v>
      </c>
      <c r="L3971" s="33">
        <v>0.77500000000000002</v>
      </c>
      <c r="M3971" s="31">
        <v>-5526</v>
      </c>
      <c r="N3971" s="31">
        <v>1686</v>
      </c>
      <c r="O3971" s="30">
        <v>0</v>
      </c>
      <c r="P3971" s="30">
        <v>5</v>
      </c>
      <c r="Q3971" s="30">
        <v>0</v>
      </c>
      <c r="R3971" s="67"/>
      <c r="S3971" s="67"/>
      <c r="T3971" s="67"/>
      <c r="U3971" s="67"/>
      <c r="V3971" s="67"/>
      <c r="W3971" s="30"/>
      <c r="X3971" s="30"/>
      <c r="Y3971" s="30"/>
      <c r="Z3971" s="30"/>
      <c r="AA3971" s="34"/>
      <c r="AB3971" s="34">
        <v>0.8</v>
      </c>
      <c r="AC3971" s="34"/>
      <c r="AD3971" s="34">
        <v>30</v>
      </c>
      <c r="AE3971" s="34">
        <v>30.000960289999998</v>
      </c>
      <c r="AF3971" t="s">
        <v>661</v>
      </c>
    </row>
    <row r="3972" spans="1:32" ht="15.75" customHeight="1">
      <c r="A3972" s="22">
        <v>46200</v>
      </c>
      <c r="B3972" s="29" t="s">
        <v>52</v>
      </c>
      <c r="C3972" s="30">
        <v>726</v>
      </c>
      <c r="D3972" s="31">
        <v>6523</v>
      </c>
      <c r="E3972" s="32">
        <f>885</f>
        <v>885</v>
      </c>
      <c r="F3972" s="30">
        <v>26</v>
      </c>
      <c r="G3972" s="30">
        <v>15</v>
      </c>
      <c r="H3972" s="29" t="s">
        <v>5002</v>
      </c>
      <c r="I3972" s="29" t="s">
        <v>1319</v>
      </c>
      <c r="J3972" s="29" t="s">
        <v>5003</v>
      </c>
      <c r="K3972" s="29" t="s">
        <v>154</v>
      </c>
      <c r="L3972" s="33">
        <v>1.0451999999999999</v>
      </c>
      <c r="M3972" s="31">
        <v>-706</v>
      </c>
      <c r="N3972" s="31">
        <v>-673</v>
      </c>
      <c r="O3972" s="30">
        <v>0</v>
      </c>
      <c r="P3972" s="30">
        <v>6</v>
      </c>
      <c r="Q3972" s="30">
        <v>0</v>
      </c>
      <c r="R3972" s="67"/>
      <c r="S3972" s="67"/>
      <c r="T3972" s="67"/>
      <c r="U3972" s="67"/>
      <c r="V3972" s="67"/>
      <c r="W3972" s="30"/>
      <c r="X3972" s="30"/>
      <c r="Y3972" s="30"/>
      <c r="Z3972" s="30"/>
      <c r="AA3972" s="34"/>
      <c r="AB3972" s="34">
        <v>0.8</v>
      </c>
      <c r="AC3972" s="34"/>
      <c r="AD3972" s="34">
        <v>35</v>
      </c>
      <c r="AE3972" s="34">
        <v>35.000960280000001</v>
      </c>
      <c r="AF3972" t="s">
        <v>668</v>
      </c>
    </row>
    <row r="3973" spans="1:32" ht="15.75" customHeight="1">
      <c r="A3973" s="22">
        <v>46200</v>
      </c>
      <c r="B3973" s="29" t="s">
        <v>546</v>
      </c>
      <c r="C3973" s="30">
        <v>727</v>
      </c>
      <c r="D3973" s="31">
        <v>2420</v>
      </c>
      <c r="E3973" s="32">
        <f>1250</f>
        <v>1250</v>
      </c>
      <c r="F3973" s="30">
        <v>11</v>
      </c>
      <c r="G3973" s="30">
        <v>3</v>
      </c>
      <c r="H3973" s="29" t="s">
        <v>747</v>
      </c>
      <c r="I3973" s="29" t="s">
        <v>2833</v>
      </c>
      <c r="J3973" s="29" t="s">
        <v>5004</v>
      </c>
      <c r="K3973" s="29" t="s">
        <v>154</v>
      </c>
      <c r="L3973" s="33">
        <v>1.1721999999999999</v>
      </c>
      <c r="M3973" s="31">
        <v>-1274</v>
      </c>
      <c r="N3973" s="31">
        <v>871</v>
      </c>
      <c r="O3973" s="30">
        <v>0</v>
      </c>
      <c r="P3973" s="30">
        <v>7</v>
      </c>
      <c r="Q3973" s="30">
        <v>0</v>
      </c>
      <c r="R3973" s="67"/>
      <c r="S3973" s="67"/>
      <c r="T3973" s="67"/>
      <c r="U3973" s="67"/>
      <c r="V3973" s="67"/>
      <c r="W3973" s="30"/>
      <c r="X3973" s="30"/>
      <c r="Y3973" s="30"/>
      <c r="Z3973" s="30"/>
      <c r="AA3973" s="34"/>
      <c r="AB3973" s="34">
        <v>0.5</v>
      </c>
      <c r="AC3973" s="34"/>
      <c r="AD3973" s="34">
        <v>60</v>
      </c>
      <c r="AE3973" s="34">
        <v>60.00096027</v>
      </c>
      <c r="AF3973" t="s">
        <v>578</v>
      </c>
    </row>
    <row r="3974" spans="1:32" ht="15.75" customHeight="1">
      <c r="A3974" s="22">
        <v>46200</v>
      </c>
      <c r="B3974" s="29" t="s">
        <v>514</v>
      </c>
      <c r="C3974" s="30">
        <v>728</v>
      </c>
      <c r="D3974" s="31">
        <v>2329</v>
      </c>
      <c r="E3974" s="32">
        <v>-1178</v>
      </c>
      <c r="F3974" s="30">
        <v>6</v>
      </c>
      <c r="G3974" s="30">
        <v>3</v>
      </c>
      <c r="H3974" s="29" t="s">
        <v>2813</v>
      </c>
      <c r="I3974" s="29" t="s">
        <v>2193</v>
      </c>
      <c r="J3974" s="29" t="s">
        <v>5005</v>
      </c>
      <c r="K3974" s="29" t="s">
        <v>154</v>
      </c>
      <c r="L3974" s="33">
        <v>0.83140000000000003</v>
      </c>
      <c r="M3974" s="31">
        <v>1369</v>
      </c>
      <c r="N3974" s="31">
        <v>1156</v>
      </c>
      <c r="O3974" s="30">
        <v>0</v>
      </c>
      <c r="P3974" s="30">
        <v>8</v>
      </c>
      <c r="Q3974" s="30">
        <v>0</v>
      </c>
      <c r="R3974" s="67"/>
      <c r="S3974" s="67"/>
      <c r="T3974" s="67"/>
      <c r="U3974" s="67"/>
      <c r="V3974" s="67"/>
      <c r="W3974" s="30"/>
      <c r="X3974" s="30"/>
      <c r="Y3974" s="30"/>
      <c r="Z3974" s="30"/>
      <c r="AA3974" s="34"/>
      <c r="AB3974" s="34">
        <v>0.5</v>
      </c>
      <c r="AC3974" s="34"/>
      <c r="AD3974" s="34">
        <v>30</v>
      </c>
      <c r="AE3974" s="34">
        <v>30.000960259999999</v>
      </c>
      <c r="AF3974" t="s">
        <v>661</v>
      </c>
    </row>
    <row r="3975" spans="1:32" ht="15.75" customHeight="1">
      <c r="A3975" s="22">
        <v>46200</v>
      </c>
      <c r="B3975" s="29" t="s">
        <v>246</v>
      </c>
      <c r="C3975" s="30">
        <v>730</v>
      </c>
      <c r="D3975" s="31">
        <v>4710</v>
      </c>
      <c r="E3975" s="32">
        <v>-4414</v>
      </c>
      <c r="F3975" s="30">
        <v>18</v>
      </c>
      <c r="G3975" s="30">
        <v>15</v>
      </c>
      <c r="H3975" s="29" t="s">
        <v>1392</v>
      </c>
      <c r="I3975" s="29" t="s">
        <v>1910</v>
      </c>
      <c r="J3975" s="29" t="s">
        <v>738</v>
      </c>
      <c r="K3975" s="29" t="s">
        <v>154</v>
      </c>
      <c r="L3975" s="33">
        <v>0.68759999999999999</v>
      </c>
      <c r="M3975" s="31">
        <v>-2330</v>
      </c>
      <c r="N3975" s="31">
        <v>1665</v>
      </c>
      <c r="O3975" s="30">
        <v>0</v>
      </c>
      <c r="P3975" s="30">
        <v>0</v>
      </c>
      <c r="Q3975" s="30">
        <v>0</v>
      </c>
      <c r="R3975" s="67"/>
      <c r="S3975" s="67"/>
      <c r="T3975" s="67"/>
      <c r="U3975" s="67"/>
      <c r="V3975" s="67"/>
      <c r="W3975" s="30"/>
      <c r="X3975" s="30"/>
      <c r="Y3975" s="30"/>
      <c r="Z3975" s="30"/>
      <c r="AA3975" s="34"/>
      <c r="AB3975" s="34">
        <v>0.6</v>
      </c>
      <c r="AC3975" s="34"/>
      <c r="AD3975" s="34">
        <v>30</v>
      </c>
      <c r="AE3975" s="34">
        <v>30.000960249999999</v>
      </c>
      <c r="AF3975" t="s">
        <v>661</v>
      </c>
    </row>
    <row r="3976" spans="1:32" ht="15.75" customHeight="1">
      <c r="A3976" s="22">
        <v>46200</v>
      </c>
      <c r="B3976" s="29" t="s">
        <v>404</v>
      </c>
      <c r="C3976" s="30">
        <v>731</v>
      </c>
      <c r="D3976" s="31">
        <v>3548</v>
      </c>
      <c r="E3976" s="32">
        <v>-1477</v>
      </c>
      <c r="F3976" s="30">
        <v>11</v>
      </c>
      <c r="G3976" s="30">
        <v>13</v>
      </c>
      <c r="H3976" s="29" t="s">
        <v>1127</v>
      </c>
      <c r="I3976" s="29" t="s">
        <v>1557</v>
      </c>
      <c r="J3976" s="29" t="s">
        <v>1642</v>
      </c>
      <c r="K3976" s="29" t="s">
        <v>154</v>
      </c>
      <c r="L3976" s="33">
        <v>0.86119999999999997</v>
      </c>
      <c r="M3976" s="31">
        <v>-733</v>
      </c>
      <c r="N3976" s="31">
        <v>-689</v>
      </c>
      <c r="O3976" s="30">
        <v>0</v>
      </c>
      <c r="P3976" s="30">
        <v>1</v>
      </c>
      <c r="Q3976" s="30">
        <v>0</v>
      </c>
      <c r="R3976" s="67"/>
      <c r="S3976" s="67"/>
      <c r="T3976" s="67"/>
      <c r="U3976" s="67"/>
      <c r="V3976" s="67"/>
      <c r="W3976" s="30"/>
      <c r="X3976" s="30"/>
      <c r="Y3976" s="30"/>
      <c r="Z3976" s="30"/>
      <c r="AA3976" s="34"/>
      <c r="AB3976" s="34">
        <v>0.6</v>
      </c>
      <c r="AC3976" s="34"/>
      <c r="AD3976" s="34">
        <v>30</v>
      </c>
      <c r="AE3976" s="34">
        <v>30.000960240000001</v>
      </c>
      <c r="AF3976" t="s">
        <v>661</v>
      </c>
    </row>
    <row r="3977" spans="1:32" ht="15.75" customHeight="1">
      <c r="A3977" s="22">
        <v>46200</v>
      </c>
      <c r="B3977" s="29" t="s">
        <v>323</v>
      </c>
      <c r="C3977" s="30">
        <v>732</v>
      </c>
      <c r="D3977" s="31">
        <v>0</v>
      </c>
      <c r="E3977" s="32">
        <v>0</v>
      </c>
      <c r="F3977" s="30">
        <v>0</v>
      </c>
      <c r="G3977" s="30">
        <v>0</v>
      </c>
      <c r="H3977" s="29" t="s">
        <v>214</v>
      </c>
      <c r="I3977" s="29" t="s">
        <v>214</v>
      </c>
      <c r="J3977" s="29" t="s">
        <v>214</v>
      </c>
      <c r="K3977" s="29" t="s">
        <v>154</v>
      </c>
      <c r="L3977" s="33">
        <v>0</v>
      </c>
      <c r="M3977" s="31">
        <v>-1093</v>
      </c>
      <c r="N3977" s="31">
        <v>2935</v>
      </c>
      <c r="O3977" s="30">
        <v>0</v>
      </c>
      <c r="P3977" s="30">
        <v>2</v>
      </c>
      <c r="Q3977" s="30">
        <v>0</v>
      </c>
      <c r="R3977" s="67"/>
      <c r="S3977" s="67"/>
      <c r="T3977" s="67"/>
      <c r="U3977" s="67"/>
      <c r="V3977" s="67"/>
      <c r="W3977" s="30"/>
      <c r="X3977" s="30"/>
      <c r="Y3977" s="30"/>
      <c r="Z3977" s="30"/>
      <c r="AA3977" s="34"/>
      <c r="AB3977" s="34"/>
      <c r="AC3977" s="34"/>
      <c r="AD3977" s="34">
        <v>0</v>
      </c>
      <c r="AE3977" s="34">
        <v>0</v>
      </c>
    </row>
    <row r="3978" spans="1:32" ht="15.75" customHeight="1">
      <c r="A3978" s="22">
        <v>46200</v>
      </c>
      <c r="B3978" s="29" t="s">
        <v>293</v>
      </c>
      <c r="C3978" s="30">
        <v>733</v>
      </c>
      <c r="D3978" s="31">
        <v>2107</v>
      </c>
      <c r="E3978" s="32">
        <f>5261</f>
        <v>5261</v>
      </c>
      <c r="F3978" s="30">
        <v>49</v>
      </c>
      <c r="G3978" s="30">
        <v>13</v>
      </c>
      <c r="H3978" s="29" t="s">
        <v>5006</v>
      </c>
      <c r="I3978" s="29" t="s">
        <v>3776</v>
      </c>
      <c r="J3978" s="29" t="s">
        <v>5007</v>
      </c>
      <c r="K3978" s="29" t="s">
        <v>154</v>
      </c>
      <c r="L3978" s="33">
        <v>1.8323</v>
      </c>
      <c r="M3978" s="31">
        <v>-2183</v>
      </c>
      <c r="N3978" s="31">
        <v>-962</v>
      </c>
      <c r="O3978" s="30">
        <v>0</v>
      </c>
      <c r="P3978" s="30">
        <v>3</v>
      </c>
      <c r="Q3978" s="30">
        <v>0</v>
      </c>
      <c r="R3978" s="67"/>
      <c r="S3978" s="67"/>
      <c r="T3978" s="67"/>
      <c r="U3978" s="67"/>
      <c r="V3978" s="67"/>
      <c r="W3978" s="30"/>
      <c r="X3978" s="30"/>
      <c r="Y3978" s="30"/>
      <c r="Z3978" s="30"/>
      <c r="AA3978" s="34"/>
      <c r="AB3978" s="34">
        <v>0.5</v>
      </c>
      <c r="AC3978" s="34"/>
      <c r="AD3978" s="34">
        <v>80</v>
      </c>
      <c r="AE3978" s="34">
        <v>80.000960219999996</v>
      </c>
      <c r="AF3978" t="s">
        <v>155</v>
      </c>
    </row>
    <row r="3979" spans="1:32" ht="15.75" customHeight="1">
      <c r="A3979" s="22">
        <v>46200</v>
      </c>
      <c r="B3979" s="29" t="s">
        <v>324</v>
      </c>
      <c r="C3979" s="30">
        <v>735</v>
      </c>
      <c r="D3979" s="31">
        <v>2291</v>
      </c>
      <c r="E3979" s="32">
        <v>-596</v>
      </c>
      <c r="F3979" s="30">
        <v>18</v>
      </c>
      <c r="G3979" s="30">
        <v>9</v>
      </c>
      <c r="H3979" s="29" t="s">
        <v>2444</v>
      </c>
      <c r="I3979" s="29" t="s">
        <v>2325</v>
      </c>
      <c r="J3979" s="29" t="s">
        <v>4808</v>
      </c>
      <c r="K3979" s="29" t="s">
        <v>154</v>
      </c>
      <c r="L3979" s="33">
        <v>0.9133</v>
      </c>
      <c r="M3979" s="31">
        <v>-731</v>
      </c>
      <c r="N3979" s="31">
        <v>-1149</v>
      </c>
      <c r="O3979" s="30">
        <v>0</v>
      </c>
      <c r="P3979" s="30">
        <v>5</v>
      </c>
      <c r="Q3979" s="30">
        <v>0</v>
      </c>
      <c r="R3979" s="67"/>
      <c r="S3979" s="67"/>
      <c r="T3979" s="67"/>
      <c r="U3979" s="67"/>
      <c r="V3979" s="67"/>
      <c r="W3979" s="30"/>
      <c r="X3979" s="30"/>
      <c r="Y3979" s="30"/>
      <c r="Z3979" s="30"/>
      <c r="AA3979" s="34"/>
      <c r="AB3979" s="34">
        <v>0.5</v>
      </c>
      <c r="AC3979" s="34"/>
      <c r="AD3979" s="34">
        <v>30</v>
      </c>
      <c r="AE3979" s="34">
        <v>30.000960209999999</v>
      </c>
      <c r="AF3979" t="s">
        <v>661</v>
      </c>
    </row>
    <row r="3980" spans="1:32" ht="15.75" customHeight="1">
      <c r="A3980" s="22">
        <v>46200</v>
      </c>
      <c r="B3980" s="29" t="s">
        <v>297</v>
      </c>
      <c r="C3980" s="30">
        <v>736</v>
      </c>
      <c r="D3980" s="31">
        <v>1971</v>
      </c>
      <c r="E3980" s="32">
        <f>442</f>
        <v>442</v>
      </c>
      <c r="F3980" s="30">
        <v>13</v>
      </c>
      <c r="G3980" s="30">
        <v>8</v>
      </c>
      <c r="H3980" s="29" t="s">
        <v>355</v>
      </c>
      <c r="I3980" s="29" t="s">
        <v>3091</v>
      </c>
      <c r="J3980" s="29" t="s">
        <v>4998</v>
      </c>
      <c r="K3980" s="29" t="s">
        <v>154</v>
      </c>
      <c r="L3980" s="33">
        <v>1.0748</v>
      </c>
      <c r="M3980" s="31">
        <v>-2187</v>
      </c>
      <c r="N3980" s="31">
        <v>-1358</v>
      </c>
      <c r="O3980" s="30">
        <v>0</v>
      </c>
      <c r="P3980" s="30">
        <v>6</v>
      </c>
      <c r="Q3980" s="30">
        <v>0</v>
      </c>
      <c r="R3980" s="67"/>
      <c r="S3980" s="67"/>
      <c r="T3980" s="67"/>
      <c r="U3980" s="67"/>
      <c r="V3980" s="67"/>
      <c r="W3980" s="30"/>
      <c r="X3980" s="30"/>
      <c r="Y3980" s="30"/>
      <c r="Z3980" s="30"/>
      <c r="AA3980" s="34"/>
      <c r="AB3980" s="34">
        <v>0.5</v>
      </c>
      <c r="AC3980" s="34"/>
      <c r="AD3980" s="34">
        <v>35</v>
      </c>
      <c r="AE3980" s="34">
        <v>35.000960200000002</v>
      </c>
      <c r="AF3980" t="s">
        <v>668</v>
      </c>
    </row>
    <row r="3981" spans="1:32" ht="15.75" customHeight="1">
      <c r="A3981" s="22">
        <v>46200</v>
      </c>
      <c r="B3981" s="29" t="s">
        <v>400</v>
      </c>
      <c r="C3981" s="30">
        <v>737</v>
      </c>
      <c r="D3981" s="31">
        <v>2954</v>
      </c>
      <c r="E3981" s="32">
        <f>6917</f>
        <v>6917</v>
      </c>
      <c r="F3981" s="30">
        <v>29</v>
      </c>
      <c r="G3981" s="30">
        <v>11</v>
      </c>
      <c r="H3981" s="29" t="s">
        <v>2045</v>
      </c>
      <c r="I3981" s="29" t="s">
        <v>2560</v>
      </c>
      <c r="J3981" s="29" t="s">
        <v>1482</v>
      </c>
      <c r="K3981" s="29" t="s">
        <v>154</v>
      </c>
      <c r="L3981" s="33">
        <v>1.7805</v>
      </c>
      <c r="M3981" s="31">
        <v>-5429</v>
      </c>
      <c r="N3981" s="31">
        <v>1809</v>
      </c>
      <c r="O3981" s="30">
        <v>0</v>
      </c>
      <c r="P3981" s="30">
        <v>7</v>
      </c>
      <c r="Q3981" s="30">
        <v>0</v>
      </c>
      <c r="R3981" s="67"/>
      <c r="S3981" s="67"/>
      <c r="T3981" s="67"/>
      <c r="U3981" s="67"/>
      <c r="V3981" s="67"/>
      <c r="W3981" s="30"/>
      <c r="X3981" s="30"/>
      <c r="Y3981" s="30"/>
      <c r="Z3981" s="30"/>
      <c r="AA3981" s="34"/>
      <c r="AB3981" s="34">
        <v>0.5</v>
      </c>
      <c r="AC3981" s="34"/>
      <c r="AD3981" s="34">
        <v>80</v>
      </c>
      <c r="AE3981" s="34">
        <v>80.000960190000001</v>
      </c>
      <c r="AF3981" t="s">
        <v>155</v>
      </c>
    </row>
    <row r="3982" spans="1:32" ht="15.75" customHeight="1">
      <c r="A3982" s="22">
        <v>46200</v>
      </c>
      <c r="B3982" s="29" t="s">
        <v>461</v>
      </c>
      <c r="C3982" s="30">
        <v>738</v>
      </c>
      <c r="D3982" s="31">
        <v>128</v>
      </c>
      <c r="E3982" s="32">
        <v>-167</v>
      </c>
      <c r="F3982" s="30">
        <v>0</v>
      </c>
      <c r="G3982" s="30">
        <v>0</v>
      </c>
      <c r="H3982" s="29" t="s">
        <v>214</v>
      </c>
      <c r="I3982" s="29" t="s">
        <v>214</v>
      </c>
      <c r="J3982" s="29" t="s">
        <v>214</v>
      </c>
      <c r="K3982" s="29" t="s">
        <v>154</v>
      </c>
      <c r="L3982" s="33">
        <v>0.56510000000000005</v>
      </c>
      <c r="M3982" s="31">
        <v>-1634</v>
      </c>
      <c r="N3982" s="31">
        <v>0</v>
      </c>
      <c r="O3982" s="30">
        <v>0</v>
      </c>
      <c r="P3982" s="30">
        <v>8</v>
      </c>
      <c r="Q3982" s="30">
        <v>0</v>
      </c>
      <c r="R3982" s="67"/>
      <c r="S3982" s="67"/>
      <c r="T3982" s="67"/>
      <c r="U3982" s="67"/>
      <c r="V3982" s="67"/>
      <c r="W3982" s="30"/>
      <c r="X3982" s="30"/>
      <c r="Y3982" s="30"/>
      <c r="Z3982" s="30"/>
      <c r="AA3982" s="34"/>
      <c r="AB3982" s="34">
        <v>0.5</v>
      </c>
      <c r="AC3982" s="34"/>
      <c r="AD3982" s="34">
        <v>10</v>
      </c>
      <c r="AE3982" s="34">
        <v>10.00096018</v>
      </c>
      <c r="AF3982" t="s">
        <v>584</v>
      </c>
    </row>
    <row r="3983" spans="1:32" ht="15.75" customHeight="1">
      <c r="A3983" s="22">
        <v>46200</v>
      </c>
      <c r="B3983" s="29" t="s">
        <v>351</v>
      </c>
      <c r="C3983" s="30">
        <v>750</v>
      </c>
      <c r="D3983" s="31">
        <v>4056</v>
      </c>
      <c r="E3983" s="32">
        <f>4676</f>
        <v>4676</v>
      </c>
      <c r="F3983" s="30">
        <v>79</v>
      </c>
      <c r="G3983" s="30">
        <v>11</v>
      </c>
      <c r="H3983" s="29" t="s">
        <v>2450</v>
      </c>
      <c r="I3983" s="29" t="s">
        <v>1202</v>
      </c>
      <c r="J3983" s="29" t="s">
        <v>169</v>
      </c>
      <c r="K3983" s="29" t="s">
        <v>154</v>
      </c>
      <c r="L3983" s="33">
        <v>1.3843000000000001</v>
      </c>
      <c r="M3983" s="31">
        <v>-3626</v>
      </c>
      <c r="N3983" s="31">
        <v>535</v>
      </c>
      <c r="O3983" s="30">
        <v>0</v>
      </c>
      <c r="P3983" s="30">
        <v>0</v>
      </c>
      <c r="Q3983" s="30">
        <v>0</v>
      </c>
      <c r="R3983" s="67"/>
      <c r="S3983" s="67"/>
      <c r="T3983" s="67"/>
      <c r="U3983" s="67"/>
      <c r="V3983" s="67"/>
      <c r="W3983" s="30"/>
      <c r="X3983" s="30"/>
      <c r="Y3983" s="30"/>
      <c r="Z3983" s="30"/>
      <c r="AA3983" s="34"/>
      <c r="AB3983" s="34">
        <v>0.6</v>
      </c>
      <c r="AC3983" s="34"/>
      <c r="AD3983" s="34">
        <v>80</v>
      </c>
      <c r="AE3983" s="34">
        <v>80.000960169999999</v>
      </c>
      <c r="AF3983" t="s">
        <v>155</v>
      </c>
    </row>
    <row r="3984" spans="1:32" ht="15.75" customHeight="1">
      <c r="A3984" s="22">
        <v>46200</v>
      </c>
      <c r="B3984" s="29" t="s">
        <v>46</v>
      </c>
      <c r="C3984" s="30">
        <v>751</v>
      </c>
      <c r="D3984" s="31">
        <v>8613</v>
      </c>
      <c r="E3984" s="32">
        <v>-5861</v>
      </c>
      <c r="F3984" s="30">
        <v>59</v>
      </c>
      <c r="G3984" s="30">
        <v>0</v>
      </c>
      <c r="H3984" s="29" t="s">
        <v>3006</v>
      </c>
      <c r="I3984" s="29" t="s">
        <v>3006</v>
      </c>
      <c r="J3984" s="29" t="s">
        <v>214</v>
      </c>
      <c r="K3984" s="29" t="s">
        <v>154</v>
      </c>
      <c r="L3984" s="33">
        <v>0.7732</v>
      </c>
      <c r="M3984" s="31">
        <v>-7</v>
      </c>
      <c r="N3984" s="31">
        <v>-5788</v>
      </c>
      <c r="O3984" s="30">
        <v>0</v>
      </c>
      <c r="P3984" s="30">
        <v>1</v>
      </c>
      <c r="Q3984" s="30">
        <v>0</v>
      </c>
      <c r="R3984" s="67"/>
      <c r="S3984" s="67"/>
      <c r="T3984" s="67"/>
      <c r="U3984" s="67"/>
      <c r="V3984" s="67"/>
      <c r="W3984" s="30"/>
      <c r="X3984" s="30"/>
      <c r="Y3984" s="30"/>
      <c r="Z3984" s="30"/>
      <c r="AA3984" s="34"/>
      <c r="AB3984" s="34">
        <v>1</v>
      </c>
      <c r="AC3984" s="34"/>
      <c r="AD3984" s="34">
        <v>30</v>
      </c>
      <c r="AE3984" s="34">
        <v>30.000960160000002</v>
      </c>
      <c r="AF3984" t="s">
        <v>661</v>
      </c>
    </row>
    <row r="3985" spans="1:32" ht="15.75" customHeight="1">
      <c r="A3985" s="22">
        <v>46200</v>
      </c>
      <c r="B3985" s="29" t="s">
        <v>256</v>
      </c>
      <c r="C3985" s="30">
        <v>761</v>
      </c>
      <c r="D3985" s="31">
        <v>1275</v>
      </c>
      <c r="E3985" s="32">
        <v>-1119</v>
      </c>
      <c r="F3985" s="30">
        <v>5</v>
      </c>
      <c r="G3985" s="30">
        <v>1</v>
      </c>
      <c r="H3985" s="29" t="s">
        <v>1058</v>
      </c>
      <c r="I3985" s="29" t="s">
        <v>4357</v>
      </c>
      <c r="J3985" s="29" t="s">
        <v>4849</v>
      </c>
      <c r="K3985" s="29" t="s">
        <v>154</v>
      </c>
      <c r="L3985" s="33">
        <v>0.70750000000000002</v>
      </c>
      <c r="M3985" s="31">
        <v>-596</v>
      </c>
      <c r="N3985" s="31">
        <v>1917</v>
      </c>
      <c r="O3985" s="30">
        <v>0</v>
      </c>
      <c r="P3985" s="30">
        <v>1</v>
      </c>
      <c r="Q3985" s="30">
        <v>0</v>
      </c>
      <c r="R3985" s="67"/>
      <c r="S3985" s="67"/>
      <c r="T3985" s="67"/>
      <c r="U3985" s="67"/>
      <c r="V3985" s="67"/>
      <c r="W3985" s="30"/>
      <c r="X3985" s="30"/>
      <c r="Y3985" s="30"/>
      <c r="Z3985" s="30"/>
      <c r="AA3985" s="34"/>
      <c r="AB3985" s="34">
        <v>0.5</v>
      </c>
      <c r="AC3985" s="34"/>
      <c r="AD3985" s="34">
        <v>30</v>
      </c>
      <c r="AE3985" s="34">
        <v>30.000960150000001</v>
      </c>
      <c r="AF3985" t="s">
        <v>661</v>
      </c>
    </row>
    <row r="3986" spans="1:32" ht="15.75" customHeight="1">
      <c r="A3986" s="22">
        <v>46200</v>
      </c>
      <c r="B3986" s="29" t="s">
        <v>184</v>
      </c>
      <c r="C3986" s="30">
        <v>762</v>
      </c>
      <c r="D3986" s="31">
        <v>2022</v>
      </c>
      <c r="E3986" s="32">
        <v>-960</v>
      </c>
      <c r="F3986" s="30">
        <v>16</v>
      </c>
      <c r="G3986" s="30">
        <v>11</v>
      </c>
      <c r="H3986" s="29" t="s">
        <v>1162</v>
      </c>
      <c r="I3986" s="29" t="s">
        <v>1068</v>
      </c>
      <c r="J3986" s="29" t="s">
        <v>2682</v>
      </c>
      <c r="K3986" s="29" t="s">
        <v>154</v>
      </c>
      <c r="L3986" s="33">
        <v>0.8417</v>
      </c>
      <c r="M3986" s="31">
        <v>-2762</v>
      </c>
      <c r="N3986" s="31">
        <v>-2635</v>
      </c>
      <c r="O3986" s="30">
        <v>0</v>
      </c>
      <c r="P3986" s="30">
        <v>2</v>
      </c>
      <c r="Q3986" s="30">
        <v>0</v>
      </c>
      <c r="R3986" s="67"/>
      <c r="S3986" s="67"/>
      <c r="T3986" s="67"/>
      <c r="U3986" s="67"/>
      <c r="V3986" s="67"/>
      <c r="W3986" s="30"/>
      <c r="X3986" s="30"/>
      <c r="Y3986" s="30"/>
      <c r="Z3986" s="30"/>
      <c r="AA3986" s="34"/>
      <c r="AB3986" s="34">
        <v>0.5</v>
      </c>
      <c r="AC3986" s="34"/>
      <c r="AD3986" s="34">
        <v>30</v>
      </c>
      <c r="AE3986" s="34">
        <v>30.00096014</v>
      </c>
      <c r="AF3986" t="s">
        <v>661</v>
      </c>
    </row>
    <row r="3987" spans="1:32" ht="15.75" customHeight="1">
      <c r="A3987" s="22">
        <v>46201</v>
      </c>
      <c r="B3987" s="23" t="s">
        <v>9</v>
      </c>
      <c r="C3987" s="24">
        <v>508</v>
      </c>
      <c r="D3987" s="25">
        <v>5378</v>
      </c>
      <c r="E3987" s="26">
        <v>-93</v>
      </c>
      <c r="F3987" s="24">
        <v>19</v>
      </c>
      <c r="G3987" s="24">
        <v>15</v>
      </c>
      <c r="H3987" s="23" t="s">
        <v>1446</v>
      </c>
      <c r="I3987" s="23" t="s">
        <v>3044</v>
      </c>
      <c r="J3987" s="23" t="s">
        <v>1850</v>
      </c>
      <c r="K3987" s="23" t="s">
        <v>203</v>
      </c>
      <c r="L3987" s="27">
        <v>0.99419999999999997</v>
      </c>
      <c r="M3987" s="25">
        <v>-761</v>
      </c>
      <c r="N3987" s="25">
        <v>239</v>
      </c>
      <c r="O3987" s="24">
        <v>0</v>
      </c>
      <c r="P3987" s="24">
        <v>8</v>
      </c>
      <c r="Q3987" s="24">
        <v>1</v>
      </c>
      <c r="R3987" s="66">
        <v>938.11545246990454</v>
      </c>
      <c r="S3987" s="66">
        <v>5.7327698694660727</v>
      </c>
      <c r="T3987" s="66">
        <v>283.05263157894728</v>
      </c>
      <c r="U3987" s="66">
        <v>358.53333333333342</v>
      </c>
      <c r="V3987" s="66">
        <v>158.1764705882353</v>
      </c>
      <c r="W3987" s="24">
        <v>0</v>
      </c>
      <c r="X3987" s="24">
        <v>3</v>
      </c>
      <c r="Y3987" s="24">
        <v>2</v>
      </c>
      <c r="Z3987" s="24">
        <v>5</v>
      </c>
      <c r="AA3987" s="28">
        <v>2.5</v>
      </c>
      <c r="AB3987" s="28">
        <v>0.8</v>
      </c>
      <c r="AC3987" s="28">
        <v>2</v>
      </c>
      <c r="AD3987" s="28">
        <v>30</v>
      </c>
      <c r="AE3987" s="28">
        <v>30.000960129999999</v>
      </c>
      <c r="AF3987" t="s">
        <v>661</v>
      </c>
    </row>
    <row r="3988" spans="1:32" ht="15.75" customHeight="1">
      <c r="A3988" s="22">
        <v>46201</v>
      </c>
      <c r="B3988" s="35" t="s">
        <v>9</v>
      </c>
      <c r="C3988" s="36">
        <v>510</v>
      </c>
      <c r="D3988" s="37">
        <v>3952</v>
      </c>
      <c r="E3988" s="38">
        <v>-1800</v>
      </c>
      <c r="F3988" s="36">
        <v>9</v>
      </c>
      <c r="G3988" s="36">
        <v>8</v>
      </c>
      <c r="H3988" s="35" t="s">
        <v>2113</v>
      </c>
      <c r="I3988" s="35" t="s">
        <v>5008</v>
      </c>
      <c r="J3988" s="35" t="s">
        <v>1539</v>
      </c>
      <c r="K3988" s="35" t="s">
        <v>370</v>
      </c>
      <c r="L3988" s="39">
        <v>0.84819999999999995</v>
      </c>
      <c r="M3988" s="37">
        <v>-1101</v>
      </c>
      <c r="N3988" s="37">
        <v>-961</v>
      </c>
      <c r="O3988" s="36">
        <v>0</v>
      </c>
      <c r="P3988" s="36">
        <v>0</v>
      </c>
      <c r="Q3988" s="36">
        <v>1</v>
      </c>
      <c r="R3988" s="68">
        <v>658.04690743046899</v>
      </c>
      <c r="S3988" s="68">
        <v>6.0056508971855918</v>
      </c>
      <c r="T3988" s="68">
        <v>439.11111111111109</v>
      </c>
      <c r="U3988" s="68">
        <v>494</v>
      </c>
      <c r="V3988" s="68">
        <v>232.47058823529409</v>
      </c>
      <c r="W3988" s="36">
        <v>0</v>
      </c>
      <c r="X3988" s="36">
        <v>0</v>
      </c>
      <c r="Y3988" s="36">
        <v>0</v>
      </c>
      <c r="Z3988" s="36">
        <v>1</v>
      </c>
      <c r="AA3988" s="40">
        <v>0.25</v>
      </c>
      <c r="AB3988" s="40">
        <v>0.6</v>
      </c>
      <c r="AC3988" s="40">
        <v>0.15</v>
      </c>
      <c r="AD3988" s="40">
        <v>11.5</v>
      </c>
      <c r="AE3988" s="40">
        <v>11.50096012</v>
      </c>
      <c r="AF3988" t="s">
        <v>736</v>
      </c>
    </row>
    <row r="3989" spans="1:32" ht="15.75" customHeight="1">
      <c r="A3989" s="22">
        <v>46201</v>
      </c>
      <c r="B3989" s="35" t="s">
        <v>9</v>
      </c>
      <c r="C3989" s="36">
        <v>511</v>
      </c>
      <c r="D3989" s="37">
        <v>2056</v>
      </c>
      <c r="E3989" s="38">
        <v>-975</v>
      </c>
      <c r="F3989" s="36">
        <v>6</v>
      </c>
      <c r="G3989" s="36">
        <v>0</v>
      </c>
      <c r="H3989" s="35" t="s">
        <v>835</v>
      </c>
      <c r="I3989" s="35" t="s">
        <v>835</v>
      </c>
      <c r="J3989" s="35" t="s">
        <v>214</v>
      </c>
      <c r="K3989" s="35" t="s">
        <v>154</v>
      </c>
      <c r="L3989" s="39">
        <v>0.84189999999999998</v>
      </c>
      <c r="M3989" s="37">
        <v>268</v>
      </c>
      <c r="N3989" s="37">
        <v>1583</v>
      </c>
      <c r="O3989" s="36">
        <v>0</v>
      </c>
      <c r="P3989" s="36">
        <v>1</v>
      </c>
      <c r="Q3989" s="36">
        <v>1</v>
      </c>
      <c r="R3989" s="68">
        <v>347.93280406807798</v>
      </c>
      <c r="S3989" s="68">
        <v>5.9091869923185341</v>
      </c>
      <c r="T3989" s="68">
        <v>342.66666666666669</v>
      </c>
      <c r="U3989" s="68"/>
      <c r="V3989" s="68">
        <v>342.66666666666669</v>
      </c>
      <c r="W3989" s="36">
        <v>0</v>
      </c>
      <c r="X3989" s="36"/>
      <c r="Y3989" s="36">
        <v>0</v>
      </c>
      <c r="Z3989" s="36">
        <v>2</v>
      </c>
      <c r="AA3989" s="40">
        <v>0.66666666666666663</v>
      </c>
      <c r="AB3989" s="40">
        <v>0.5</v>
      </c>
      <c r="AC3989" s="40">
        <v>0.33333333333333331</v>
      </c>
      <c r="AD3989" s="40">
        <v>13.3</v>
      </c>
      <c r="AE3989" s="40">
        <v>13.30096011</v>
      </c>
      <c r="AF3989" t="s">
        <v>5009</v>
      </c>
    </row>
    <row r="3990" spans="1:32" ht="15.75" customHeight="1">
      <c r="A3990" s="22">
        <v>46201</v>
      </c>
      <c r="B3990" s="35" t="s">
        <v>9</v>
      </c>
      <c r="C3990" s="36">
        <v>512</v>
      </c>
      <c r="D3990" s="37">
        <v>3185</v>
      </c>
      <c r="E3990" s="38">
        <v>-953</v>
      </c>
      <c r="F3990" s="36">
        <v>10</v>
      </c>
      <c r="G3990" s="36">
        <v>4</v>
      </c>
      <c r="H3990" s="35" t="s">
        <v>403</v>
      </c>
      <c r="I3990" s="35" t="s">
        <v>2040</v>
      </c>
      <c r="J3990" s="35" t="s">
        <v>5010</v>
      </c>
      <c r="K3990" s="35" t="s">
        <v>154</v>
      </c>
      <c r="L3990" s="39">
        <v>0.90029999999999999</v>
      </c>
      <c r="M3990" s="37">
        <v>-221</v>
      </c>
      <c r="N3990" s="37">
        <v>-951</v>
      </c>
      <c r="O3990" s="36">
        <v>0</v>
      </c>
      <c r="P3990" s="36">
        <v>2</v>
      </c>
      <c r="Q3990" s="36">
        <v>1</v>
      </c>
      <c r="R3990" s="68">
        <v>539.50819842258204</v>
      </c>
      <c r="S3990" s="68">
        <v>5.903524745893252</v>
      </c>
      <c r="T3990" s="68">
        <v>318.5</v>
      </c>
      <c r="U3990" s="68">
        <v>796.25</v>
      </c>
      <c r="V3990" s="68">
        <v>227.5</v>
      </c>
      <c r="W3990" s="36">
        <v>0</v>
      </c>
      <c r="X3990" s="36">
        <v>0</v>
      </c>
      <c r="Y3990" s="36">
        <v>0</v>
      </c>
      <c r="Z3990" s="36">
        <v>2</v>
      </c>
      <c r="AA3990" s="40">
        <v>0.5</v>
      </c>
      <c r="AB3990" s="40">
        <v>0.6</v>
      </c>
      <c r="AC3990" s="40">
        <v>0.3</v>
      </c>
      <c r="AD3990" s="40">
        <v>13</v>
      </c>
      <c r="AE3990" s="40">
        <v>13.0009601</v>
      </c>
      <c r="AF3990" t="s">
        <v>1225</v>
      </c>
    </row>
    <row r="3991" spans="1:32" ht="15.75" customHeight="1">
      <c r="A3991" s="22">
        <v>46201</v>
      </c>
      <c r="B3991" s="35" t="s">
        <v>9</v>
      </c>
      <c r="C3991" s="36">
        <v>513</v>
      </c>
      <c r="D3991" s="37">
        <v>1563</v>
      </c>
      <c r="E3991" s="38">
        <v>-654</v>
      </c>
      <c r="F3991" s="36">
        <v>4</v>
      </c>
      <c r="G3991" s="36">
        <v>2</v>
      </c>
      <c r="H3991" s="35" t="s">
        <v>3086</v>
      </c>
      <c r="I3991" s="35" t="s">
        <v>4169</v>
      </c>
      <c r="J3991" s="35" t="s">
        <v>5011</v>
      </c>
      <c r="K3991" s="35" t="s">
        <v>154</v>
      </c>
      <c r="L3991" s="39">
        <v>0.86050000000000004</v>
      </c>
      <c r="M3991" s="37">
        <v>-623</v>
      </c>
      <c r="N3991" s="37">
        <v>2672</v>
      </c>
      <c r="O3991" s="36">
        <v>0</v>
      </c>
      <c r="P3991" s="36">
        <v>3</v>
      </c>
      <c r="Q3991" s="36">
        <v>1</v>
      </c>
      <c r="R3991" s="68">
        <v>268.24299501868001</v>
      </c>
      <c r="S3991" s="68">
        <v>5.8268063995153172</v>
      </c>
      <c r="T3991" s="68">
        <v>390.75</v>
      </c>
      <c r="U3991" s="68">
        <v>781.5</v>
      </c>
      <c r="V3991" s="68">
        <v>260.5</v>
      </c>
      <c r="W3991" s="36">
        <v>0</v>
      </c>
      <c r="X3991" s="36">
        <v>0</v>
      </c>
      <c r="Y3991" s="36">
        <v>0</v>
      </c>
      <c r="Z3991" s="36">
        <v>3</v>
      </c>
      <c r="AA3991" s="40">
        <v>0.75</v>
      </c>
      <c r="AB3991" s="40">
        <v>0.5</v>
      </c>
      <c r="AC3991" s="40">
        <v>0.375</v>
      </c>
      <c r="AD3991" s="40">
        <v>13.8</v>
      </c>
      <c r="AE3991" s="40">
        <v>13.80096009</v>
      </c>
      <c r="AF3991" t="s">
        <v>620</v>
      </c>
    </row>
    <row r="3992" spans="1:32" ht="15.75" customHeight="1">
      <c r="A3992" s="22">
        <v>46201</v>
      </c>
      <c r="B3992" s="35" t="s">
        <v>9</v>
      </c>
      <c r="C3992" s="36">
        <v>515</v>
      </c>
      <c r="D3992" s="37">
        <v>3156</v>
      </c>
      <c r="E3992" s="38">
        <v>-456</v>
      </c>
      <c r="F3992" s="36">
        <v>11</v>
      </c>
      <c r="G3992" s="36">
        <v>10</v>
      </c>
      <c r="H3992" s="35" t="s">
        <v>2621</v>
      </c>
      <c r="I3992" s="35" t="s">
        <v>817</v>
      </c>
      <c r="J3992" s="35" t="s">
        <v>2849</v>
      </c>
      <c r="K3992" s="35" t="s">
        <v>154</v>
      </c>
      <c r="L3992" s="39">
        <v>0.95179999999999998</v>
      </c>
      <c r="M3992" s="37">
        <v>-303</v>
      </c>
      <c r="N3992" s="37">
        <v>256</v>
      </c>
      <c r="O3992" s="36">
        <v>0</v>
      </c>
      <c r="P3992" s="36">
        <v>5</v>
      </c>
      <c r="Q3992" s="36">
        <v>1</v>
      </c>
      <c r="R3992" s="68">
        <v>490.46762141967622</v>
      </c>
      <c r="S3992" s="68">
        <v>6.4346755263167923</v>
      </c>
      <c r="T3992" s="68">
        <v>286.90909090909088</v>
      </c>
      <c r="U3992" s="68">
        <v>315.60000000000002</v>
      </c>
      <c r="V3992" s="68">
        <v>150.28571428571431</v>
      </c>
      <c r="W3992" s="36">
        <v>0</v>
      </c>
      <c r="X3992" s="36">
        <v>3</v>
      </c>
      <c r="Y3992" s="36">
        <v>3</v>
      </c>
      <c r="Z3992" s="36">
        <v>0</v>
      </c>
      <c r="AA3992" s="40">
        <v>1.5</v>
      </c>
      <c r="AB3992" s="40">
        <v>0.6</v>
      </c>
      <c r="AC3992" s="40">
        <v>0.89999999999999991</v>
      </c>
      <c r="AD3992" s="40">
        <v>19</v>
      </c>
      <c r="AE3992" s="40">
        <v>19.000960079999999</v>
      </c>
      <c r="AF3992" t="s">
        <v>597</v>
      </c>
    </row>
    <row r="3993" spans="1:32" ht="15.75" customHeight="1">
      <c r="A3993" s="22">
        <v>46201</v>
      </c>
      <c r="B3993" s="35" t="s">
        <v>9</v>
      </c>
      <c r="C3993" s="36">
        <v>516</v>
      </c>
      <c r="D3993" s="37">
        <v>7388</v>
      </c>
      <c r="E3993" s="38">
        <v>-897</v>
      </c>
      <c r="F3993" s="36">
        <v>30</v>
      </c>
      <c r="G3993" s="36">
        <v>12</v>
      </c>
      <c r="H3993" s="35" t="s">
        <v>1556</v>
      </c>
      <c r="I3993" s="35" t="s">
        <v>2154</v>
      </c>
      <c r="J3993" s="35" t="s">
        <v>5012</v>
      </c>
      <c r="K3993" s="35" t="s">
        <v>154</v>
      </c>
      <c r="L3993" s="39">
        <v>0.95950000000000002</v>
      </c>
      <c r="M3993" s="37">
        <v>1629</v>
      </c>
      <c r="N3993" s="37">
        <v>-1384</v>
      </c>
      <c r="O3993" s="36">
        <v>0</v>
      </c>
      <c r="P3993" s="36">
        <v>6</v>
      </c>
      <c r="Q3993" s="36">
        <v>1</v>
      </c>
      <c r="R3993" s="68">
        <v>1178.884755085098</v>
      </c>
      <c r="S3993" s="68">
        <v>6.2669399770690042</v>
      </c>
      <c r="T3993" s="68">
        <v>246.26666666666671</v>
      </c>
      <c r="U3993" s="68">
        <v>615.66666666666663</v>
      </c>
      <c r="V3993" s="68">
        <v>175.9047619047619</v>
      </c>
      <c r="W3993" s="36">
        <v>5</v>
      </c>
      <c r="X3993" s="36">
        <v>0</v>
      </c>
      <c r="Y3993" s="36">
        <v>0</v>
      </c>
      <c r="Z3993" s="36">
        <v>0</v>
      </c>
      <c r="AA3993" s="40">
        <v>1.25</v>
      </c>
      <c r="AB3993" s="40">
        <v>1</v>
      </c>
      <c r="AC3993" s="40">
        <v>1.25</v>
      </c>
      <c r="AD3993" s="40">
        <v>22.5</v>
      </c>
      <c r="AE3993" s="40">
        <v>22.500960070000001</v>
      </c>
      <c r="AF3993" t="s">
        <v>629</v>
      </c>
    </row>
    <row r="3994" spans="1:32" ht="15.75" customHeight="1">
      <c r="A3994" s="22">
        <v>46201</v>
      </c>
      <c r="B3994" s="35" t="s">
        <v>9</v>
      </c>
      <c r="C3994" s="36">
        <v>517</v>
      </c>
      <c r="D3994" s="37">
        <v>1831</v>
      </c>
      <c r="E3994" s="38">
        <v>-1404</v>
      </c>
      <c r="F3994" s="36">
        <v>2</v>
      </c>
      <c r="G3994" s="36">
        <v>4</v>
      </c>
      <c r="H3994" s="35" t="s">
        <v>3162</v>
      </c>
      <c r="I3994" s="35" t="s">
        <v>5013</v>
      </c>
      <c r="J3994" s="35" t="s">
        <v>3856</v>
      </c>
      <c r="K3994" s="35" t="s">
        <v>154</v>
      </c>
      <c r="L3994" s="39">
        <v>0.74439999999999995</v>
      </c>
      <c r="M3994" s="37">
        <v>-509</v>
      </c>
      <c r="N3994" s="37">
        <v>537</v>
      </c>
      <c r="O3994" s="36">
        <v>0</v>
      </c>
      <c r="P3994" s="36">
        <v>7</v>
      </c>
      <c r="Q3994" s="36">
        <v>1</v>
      </c>
      <c r="R3994" s="68">
        <v>295.19556870070568</v>
      </c>
      <c r="S3994" s="68">
        <v>6.2026676350837207</v>
      </c>
      <c r="T3994" s="68">
        <v>915.5</v>
      </c>
      <c r="U3994" s="68">
        <v>457.75</v>
      </c>
      <c r="V3994" s="68">
        <v>305.16666666666669</v>
      </c>
      <c r="W3994" s="36">
        <v>0</v>
      </c>
      <c r="X3994" s="36">
        <v>0</v>
      </c>
      <c r="Y3994" s="36">
        <v>0</v>
      </c>
      <c r="Z3994" s="36">
        <v>0</v>
      </c>
      <c r="AA3994" s="40">
        <v>0</v>
      </c>
      <c r="AB3994" s="40">
        <v>0.5</v>
      </c>
      <c r="AC3994" s="40">
        <v>0</v>
      </c>
      <c r="AD3994" s="40">
        <v>10</v>
      </c>
      <c r="AE3994" s="40">
        <v>10.000960060000001</v>
      </c>
      <c r="AF3994" t="s">
        <v>584</v>
      </c>
    </row>
    <row r="3995" spans="1:32" ht="15.75" customHeight="1">
      <c r="A3995" s="22">
        <v>46201</v>
      </c>
      <c r="B3995" s="35" t="s">
        <v>9</v>
      </c>
      <c r="C3995" s="36">
        <v>518</v>
      </c>
      <c r="D3995" s="37">
        <v>1954</v>
      </c>
      <c r="E3995" s="38">
        <v>-722</v>
      </c>
      <c r="F3995" s="36">
        <v>6</v>
      </c>
      <c r="G3995" s="36">
        <v>3</v>
      </c>
      <c r="H3995" s="35" t="s">
        <v>4891</v>
      </c>
      <c r="I3995" s="35" t="s">
        <v>5014</v>
      </c>
      <c r="J3995" s="35" t="s">
        <v>4170</v>
      </c>
      <c r="K3995" s="35" t="s">
        <v>154</v>
      </c>
      <c r="L3995" s="39">
        <v>0.87680000000000002</v>
      </c>
      <c r="M3995" s="37">
        <v>-917</v>
      </c>
      <c r="N3995" s="37">
        <v>1191</v>
      </c>
      <c r="O3995" s="36">
        <v>0</v>
      </c>
      <c r="P3995" s="36">
        <v>8</v>
      </c>
      <c r="Q3995" s="36">
        <v>1</v>
      </c>
      <c r="R3995" s="68">
        <v>311.32025736820259</v>
      </c>
      <c r="S3995" s="68">
        <v>6.2764948754651009</v>
      </c>
      <c r="T3995" s="68">
        <v>325.66666666666669</v>
      </c>
      <c r="U3995" s="68">
        <v>651.33333333333337</v>
      </c>
      <c r="V3995" s="68">
        <v>217.11111111111109</v>
      </c>
      <c r="W3995" s="36">
        <v>0</v>
      </c>
      <c r="X3995" s="36">
        <v>0</v>
      </c>
      <c r="Y3995" s="36">
        <v>0</v>
      </c>
      <c r="Z3995" s="36">
        <v>0</v>
      </c>
      <c r="AA3995" s="40">
        <v>0</v>
      </c>
      <c r="AB3995" s="40">
        <v>0.5</v>
      </c>
      <c r="AC3995" s="40">
        <v>0</v>
      </c>
      <c r="AD3995" s="40">
        <v>10</v>
      </c>
      <c r="AE3995" s="40">
        <v>10.00096005</v>
      </c>
      <c r="AF3995" t="s">
        <v>584</v>
      </c>
    </row>
    <row r="3996" spans="1:32" ht="15.75" customHeight="1">
      <c r="A3996" s="22">
        <v>46201</v>
      </c>
      <c r="B3996" s="35" t="s">
        <v>9</v>
      </c>
      <c r="C3996" s="36">
        <v>520</v>
      </c>
      <c r="D3996" s="37">
        <v>3785</v>
      </c>
      <c r="E3996" s="38">
        <f>63</f>
        <v>63</v>
      </c>
      <c r="F3996" s="36">
        <v>16</v>
      </c>
      <c r="G3996" s="36">
        <v>9</v>
      </c>
      <c r="H3996" s="35" t="s">
        <v>643</v>
      </c>
      <c r="I3996" s="35" t="s">
        <v>3913</v>
      </c>
      <c r="J3996" s="35" t="s">
        <v>2666</v>
      </c>
      <c r="K3996" s="35" t="s">
        <v>154</v>
      </c>
      <c r="L3996" s="39">
        <v>1.0055000000000001</v>
      </c>
      <c r="M3996" s="37">
        <v>-647</v>
      </c>
      <c r="N3996" s="37">
        <v>-867</v>
      </c>
      <c r="O3996" s="36">
        <v>0</v>
      </c>
      <c r="P3996" s="36">
        <v>0</v>
      </c>
      <c r="Q3996" s="36">
        <v>1</v>
      </c>
      <c r="R3996" s="68">
        <v>616.14082606890827</v>
      </c>
      <c r="S3996" s="68">
        <v>6.1430761278212902</v>
      </c>
      <c r="T3996" s="68">
        <v>236.5625</v>
      </c>
      <c r="U3996" s="68">
        <v>420.55555555555549</v>
      </c>
      <c r="V3996" s="68">
        <v>151.4</v>
      </c>
      <c r="W3996" s="36">
        <v>5</v>
      </c>
      <c r="X3996" s="36">
        <v>1</v>
      </c>
      <c r="Y3996" s="36">
        <v>3</v>
      </c>
      <c r="Z3996" s="36">
        <v>0</v>
      </c>
      <c r="AA3996" s="40">
        <v>2.25</v>
      </c>
      <c r="AB3996" s="40">
        <v>0.6</v>
      </c>
      <c r="AC3996" s="40">
        <v>1.35</v>
      </c>
      <c r="AD3996" s="40">
        <v>13.5</v>
      </c>
      <c r="AE3996" s="40">
        <v>13.500960040000001</v>
      </c>
      <c r="AF3996" t="s">
        <v>1502</v>
      </c>
    </row>
    <row r="3997" spans="1:32" ht="15.75" customHeight="1">
      <c r="A3997" s="22">
        <v>46201</v>
      </c>
      <c r="B3997" s="35" t="s">
        <v>9</v>
      </c>
      <c r="C3997" s="36">
        <v>521</v>
      </c>
      <c r="D3997" s="37">
        <v>1300</v>
      </c>
      <c r="E3997" s="38">
        <v>-1285</v>
      </c>
      <c r="F3997" s="36">
        <v>1</v>
      </c>
      <c r="G3997" s="36">
        <v>0</v>
      </c>
      <c r="H3997" s="35" t="s">
        <v>5015</v>
      </c>
      <c r="I3997" s="35" t="s">
        <v>5015</v>
      </c>
      <c r="J3997" s="35" t="s">
        <v>214</v>
      </c>
      <c r="K3997" s="35" t="s">
        <v>370</v>
      </c>
      <c r="L3997" s="39">
        <v>0.67049999999999998</v>
      </c>
      <c r="M3997" s="37">
        <v>455</v>
      </c>
      <c r="N3997" s="37">
        <v>1554</v>
      </c>
      <c r="O3997" s="36">
        <v>0</v>
      </c>
      <c r="P3997" s="36">
        <v>1</v>
      </c>
      <c r="Q3997" s="36">
        <v>1</v>
      </c>
      <c r="R3997" s="68">
        <v>220.2456932337069</v>
      </c>
      <c r="S3997" s="68">
        <v>5.9024990723452877</v>
      </c>
      <c r="T3997" s="68">
        <v>1300</v>
      </c>
      <c r="U3997" s="68"/>
      <c r="V3997" s="68">
        <v>1300</v>
      </c>
      <c r="W3997" s="36">
        <v>0</v>
      </c>
      <c r="X3997" s="36"/>
      <c r="Y3997" s="36">
        <v>0</v>
      </c>
      <c r="Z3997" s="36">
        <v>2</v>
      </c>
      <c r="AA3997" s="40">
        <v>0.66666666666666663</v>
      </c>
      <c r="AB3997" s="40">
        <v>0.5</v>
      </c>
      <c r="AC3997" s="40">
        <v>0.33333333333333331</v>
      </c>
      <c r="AD3997" s="40">
        <v>13.3</v>
      </c>
      <c r="AE3997" s="40">
        <v>13.300960030000001</v>
      </c>
      <c r="AF3997" t="s">
        <v>5009</v>
      </c>
    </row>
    <row r="3998" spans="1:32" ht="15.75" customHeight="1">
      <c r="A3998" s="22">
        <v>46201</v>
      </c>
      <c r="B3998" s="35" t="s">
        <v>9</v>
      </c>
      <c r="C3998" s="36">
        <v>522</v>
      </c>
      <c r="D3998" s="37">
        <v>6346</v>
      </c>
      <c r="E3998" s="38">
        <v>-1883</v>
      </c>
      <c r="F3998" s="36">
        <v>16</v>
      </c>
      <c r="G3998" s="36">
        <v>20</v>
      </c>
      <c r="H3998" s="35" t="s">
        <v>1371</v>
      </c>
      <c r="I3998" s="35" t="s">
        <v>5016</v>
      </c>
      <c r="J3998" s="35" t="s">
        <v>1658</v>
      </c>
      <c r="K3998" s="35" t="s">
        <v>203</v>
      </c>
      <c r="L3998" s="39">
        <v>0.90110000000000001</v>
      </c>
      <c r="M3998" s="37">
        <v>-285</v>
      </c>
      <c r="N3998" s="37">
        <v>-223</v>
      </c>
      <c r="O3998" s="36">
        <v>0</v>
      </c>
      <c r="P3998" s="36">
        <v>2</v>
      </c>
      <c r="Q3998" s="36">
        <v>1</v>
      </c>
      <c r="R3998" s="68">
        <v>1050.3060917393109</v>
      </c>
      <c r="S3998" s="68">
        <v>6.0420481704442937</v>
      </c>
      <c r="T3998" s="68">
        <v>396.625</v>
      </c>
      <c r="U3998" s="68">
        <v>317.3</v>
      </c>
      <c r="V3998" s="68">
        <v>176.2777777777778</v>
      </c>
      <c r="W3998" s="36">
        <v>0</v>
      </c>
      <c r="X3998" s="36">
        <v>3</v>
      </c>
      <c r="Y3998" s="36">
        <v>0</v>
      </c>
      <c r="Z3998" s="36">
        <v>0</v>
      </c>
      <c r="AA3998" s="40">
        <v>0.75</v>
      </c>
      <c r="AB3998" s="40">
        <v>0.8</v>
      </c>
      <c r="AC3998" s="40">
        <v>0.60000000000000009</v>
      </c>
      <c r="AD3998" s="40">
        <v>16</v>
      </c>
      <c r="AE3998" s="40">
        <v>16.000960020000001</v>
      </c>
      <c r="AF3998" t="s">
        <v>2062</v>
      </c>
    </row>
    <row r="3999" spans="1:32" ht="15.75" customHeight="1">
      <c r="A3999" s="22">
        <v>46201</v>
      </c>
      <c r="B3999" s="35" t="s">
        <v>9</v>
      </c>
      <c r="C3999" s="36">
        <v>523</v>
      </c>
      <c r="D3999" s="37">
        <v>6238</v>
      </c>
      <c r="E3999" s="38">
        <v>-404</v>
      </c>
      <c r="F3999" s="36">
        <v>22</v>
      </c>
      <c r="G3999" s="36">
        <v>15</v>
      </c>
      <c r="H3999" s="35" t="s">
        <v>4581</v>
      </c>
      <c r="I3999" s="35" t="s">
        <v>1278</v>
      </c>
      <c r="J3999" s="35" t="s">
        <v>5017</v>
      </c>
      <c r="K3999" s="35" t="s">
        <v>203</v>
      </c>
      <c r="L3999" s="39">
        <v>0.97840000000000005</v>
      </c>
      <c r="M3999" s="37">
        <v>-804</v>
      </c>
      <c r="N3999" s="37">
        <v>-1189</v>
      </c>
      <c r="O3999" s="36">
        <v>0</v>
      </c>
      <c r="P3999" s="36">
        <v>3</v>
      </c>
      <c r="Q3999" s="36">
        <v>1</v>
      </c>
      <c r="R3999" s="68">
        <v>1081.0472187629721</v>
      </c>
      <c r="S3999" s="68">
        <v>5.7703307420170402</v>
      </c>
      <c r="T3999" s="68">
        <v>283.54545454545462</v>
      </c>
      <c r="U3999" s="68">
        <v>415.86666666666667</v>
      </c>
      <c r="V3999" s="68">
        <v>168.59459459459461</v>
      </c>
      <c r="W3999" s="36">
        <v>0</v>
      </c>
      <c r="X3999" s="36">
        <v>1</v>
      </c>
      <c r="Y3999" s="36">
        <v>0</v>
      </c>
      <c r="Z3999" s="36">
        <v>5</v>
      </c>
      <c r="AA3999" s="40">
        <v>1.5</v>
      </c>
      <c r="AB3999" s="40">
        <v>0.8</v>
      </c>
      <c r="AC3999" s="40">
        <v>1.2</v>
      </c>
      <c r="AD3999" s="40">
        <v>22</v>
      </c>
      <c r="AE3999" s="40">
        <v>22.00096001</v>
      </c>
      <c r="AF3999" t="s">
        <v>592</v>
      </c>
    </row>
    <row r="4000" spans="1:32" ht="15.75" customHeight="1">
      <c r="A4000" s="22">
        <v>46201</v>
      </c>
      <c r="B4000" s="35" t="s">
        <v>9</v>
      </c>
      <c r="C4000" s="36">
        <v>525</v>
      </c>
      <c r="D4000" s="37">
        <v>2608</v>
      </c>
      <c r="E4000" s="38">
        <v>-700</v>
      </c>
      <c r="F4000" s="36">
        <v>8</v>
      </c>
      <c r="G4000" s="36">
        <v>6</v>
      </c>
      <c r="H4000" s="35" t="s">
        <v>3608</v>
      </c>
      <c r="I4000" s="35" t="s">
        <v>953</v>
      </c>
      <c r="J4000" s="35" t="s">
        <v>1938</v>
      </c>
      <c r="K4000" s="35" t="s">
        <v>154</v>
      </c>
      <c r="L4000" s="39">
        <v>0.91049999999999998</v>
      </c>
      <c r="M4000" s="37">
        <v>322</v>
      </c>
      <c r="N4000" s="37">
        <v>-1933</v>
      </c>
      <c r="O4000" s="36">
        <v>0</v>
      </c>
      <c r="P4000" s="36">
        <v>5</v>
      </c>
      <c r="Q4000" s="36">
        <v>1</v>
      </c>
      <c r="R4000" s="68">
        <v>424.76982150269822</v>
      </c>
      <c r="S4000" s="68">
        <v>6.1397958799750407</v>
      </c>
      <c r="T4000" s="68">
        <v>326</v>
      </c>
      <c r="U4000" s="68">
        <v>434.66666666666669</v>
      </c>
      <c r="V4000" s="68">
        <v>186.28571428571431</v>
      </c>
      <c r="W4000" s="36">
        <v>0</v>
      </c>
      <c r="X4000" s="36">
        <v>0</v>
      </c>
      <c r="Y4000" s="36">
        <v>0</v>
      </c>
      <c r="Z4000" s="36">
        <v>0</v>
      </c>
      <c r="AA4000" s="40">
        <v>0</v>
      </c>
      <c r="AB4000" s="40">
        <v>0.5</v>
      </c>
      <c r="AC4000" s="40">
        <v>0</v>
      </c>
      <c r="AD4000" s="40">
        <v>10</v>
      </c>
      <c r="AE4000" s="40">
        <v>10.000959999999999</v>
      </c>
      <c r="AF4000" t="s">
        <v>584</v>
      </c>
    </row>
    <row r="4001" spans="1:32" ht="15.75" customHeight="1">
      <c r="A4001" s="22">
        <v>46201</v>
      </c>
      <c r="B4001" s="35" t="s">
        <v>9</v>
      </c>
      <c r="C4001" s="36">
        <v>526</v>
      </c>
      <c r="D4001" s="37">
        <v>2044</v>
      </c>
      <c r="E4001" s="38">
        <v>-73</v>
      </c>
      <c r="F4001" s="36">
        <v>8</v>
      </c>
      <c r="G4001" s="36">
        <v>3</v>
      </c>
      <c r="H4001" s="35" t="s">
        <v>448</v>
      </c>
      <c r="I4001" s="35" t="s">
        <v>1077</v>
      </c>
      <c r="J4001" s="35" t="s">
        <v>5018</v>
      </c>
      <c r="K4001" s="35" t="s">
        <v>154</v>
      </c>
      <c r="L4001" s="39">
        <v>0.98809999999999998</v>
      </c>
      <c r="M4001" s="37">
        <v>901</v>
      </c>
      <c r="N4001" s="37">
        <v>166</v>
      </c>
      <c r="O4001" s="36">
        <v>0</v>
      </c>
      <c r="P4001" s="36">
        <v>6</v>
      </c>
      <c r="Q4001" s="36">
        <v>1</v>
      </c>
      <c r="R4001" s="68">
        <v>360.8901515151515</v>
      </c>
      <c r="S4001" s="68">
        <v>5.6637732878509581</v>
      </c>
      <c r="T4001" s="68">
        <v>255.5</v>
      </c>
      <c r="U4001" s="68">
        <v>681.33333333333337</v>
      </c>
      <c r="V4001" s="68">
        <v>185.81818181818181</v>
      </c>
      <c r="W4001" s="36">
        <v>4</v>
      </c>
      <c r="X4001" s="36">
        <v>0</v>
      </c>
      <c r="Y4001" s="36">
        <v>0</v>
      </c>
      <c r="Z4001" s="36">
        <v>6</v>
      </c>
      <c r="AA4001" s="40">
        <v>2.5</v>
      </c>
      <c r="AB4001" s="40">
        <v>0.5</v>
      </c>
      <c r="AC4001" s="40">
        <v>1.25</v>
      </c>
      <c r="AD4001" s="40">
        <v>22.5</v>
      </c>
      <c r="AE4001" s="40">
        <v>22.500959989999998</v>
      </c>
      <c r="AF4001" t="s">
        <v>629</v>
      </c>
    </row>
    <row r="4002" spans="1:32" ht="15.75" customHeight="1">
      <c r="A4002" s="22">
        <v>46201</v>
      </c>
      <c r="B4002" s="35" t="s">
        <v>9</v>
      </c>
      <c r="C4002" s="36">
        <v>527</v>
      </c>
      <c r="D4002" s="37">
        <v>2839</v>
      </c>
      <c r="E4002" s="38">
        <v>-762</v>
      </c>
      <c r="F4002" s="36">
        <v>10</v>
      </c>
      <c r="G4002" s="36">
        <v>2</v>
      </c>
      <c r="H4002" s="35" t="s">
        <v>3913</v>
      </c>
      <c r="I4002" s="35" t="s">
        <v>3329</v>
      </c>
      <c r="J4002" s="35" t="s">
        <v>5019</v>
      </c>
      <c r="K4002" s="35" t="s">
        <v>154</v>
      </c>
      <c r="L4002" s="39">
        <v>0.91049999999999998</v>
      </c>
      <c r="M4002" s="37">
        <v>628</v>
      </c>
      <c r="N4002" s="37">
        <v>1868</v>
      </c>
      <c r="O4002" s="36">
        <v>0</v>
      </c>
      <c r="P4002" s="36">
        <v>7</v>
      </c>
      <c r="Q4002" s="36">
        <v>1</v>
      </c>
      <c r="R4002" s="68">
        <v>478.02838314653383</v>
      </c>
      <c r="S4002" s="68">
        <v>5.9389778935568742</v>
      </c>
      <c r="T4002" s="68">
        <v>283.89999999999998</v>
      </c>
      <c r="U4002" s="68">
        <v>1419.5</v>
      </c>
      <c r="V4002" s="68">
        <v>236.58333333333329</v>
      </c>
      <c r="W4002" s="36">
        <v>0</v>
      </c>
      <c r="X4002" s="36">
        <v>0</v>
      </c>
      <c r="Y4002" s="36">
        <v>0</v>
      </c>
      <c r="Z4002" s="36">
        <v>1</v>
      </c>
      <c r="AA4002" s="40">
        <v>0.25</v>
      </c>
      <c r="AB4002" s="40">
        <v>0.5</v>
      </c>
      <c r="AC4002" s="40">
        <v>0.125</v>
      </c>
      <c r="AD4002" s="40">
        <v>11.2</v>
      </c>
      <c r="AE4002" s="40">
        <v>11.20095998</v>
      </c>
      <c r="AF4002" t="s">
        <v>646</v>
      </c>
    </row>
    <row r="4003" spans="1:32" ht="15.75" customHeight="1">
      <c r="A4003" s="22">
        <v>46201</v>
      </c>
      <c r="B4003" s="35" t="s">
        <v>9</v>
      </c>
      <c r="C4003" s="36">
        <v>528</v>
      </c>
      <c r="D4003" s="37">
        <v>2307</v>
      </c>
      <c r="E4003" s="38">
        <v>-284</v>
      </c>
      <c r="F4003" s="36">
        <v>10</v>
      </c>
      <c r="G4003" s="36">
        <v>3</v>
      </c>
      <c r="H4003" s="35" t="s">
        <v>2057</v>
      </c>
      <c r="I4003" s="35" t="s">
        <v>1356</v>
      </c>
      <c r="J4003" s="35" t="s">
        <v>3371</v>
      </c>
      <c r="K4003" s="35" t="s">
        <v>154</v>
      </c>
      <c r="L4003" s="39">
        <v>0.95899999999999996</v>
      </c>
      <c r="M4003" s="37">
        <v>824</v>
      </c>
      <c r="N4003" s="37">
        <v>738</v>
      </c>
      <c r="O4003" s="36">
        <v>0</v>
      </c>
      <c r="P4003" s="36">
        <v>8</v>
      </c>
      <c r="Q4003" s="36">
        <v>1</v>
      </c>
      <c r="R4003" s="68">
        <v>357.63745330012449</v>
      </c>
      <c r="S4003" s="68">
        <v>6.4506666701487676</v>
      </c>
      <c r="T4003" s="68">
        <v>230.7</v>
      </c>
      <c r="U4003" s="68">
        <v>769</v>
      </c>
      <c r="V4003" s="68">
        <v>177.46153846153851</v>
      </c>
      <c r="W4003" s="36">
        <v>6</v>
      </c>
      <c r="X4003" s="36">
        <v>0</v>
      </c>
      <c r="Y4003" s="36">
        <v>0</v>
      </c>
      <c r="Z4003" s="36">
        <v>0</v>
      </c>
      <c r="AA4003" s="40">
        <v>1.5</v>
      </c>
      <c r="AB4003" s="40">
        <v>0.5</v>
      </c>
      <c r="AC4003" s="40">
        <v>0.75</v>
      </c>
      <c r="AD4003" s="40">
        <v>17.5</v>
      </c>
      <c r="AE4003" s="40">
        <v>17.50095997</v>
      </c>
      <c r="AF4003" t="s">
        <v>641</v>
      </c>
    </row>
    <row r="4004" spans="1:32" ht="15.75" customHeight="1">
      <c r="A4004" s="22">
        <v>46201</v>
      </c>
      <c r="B4004" s="35" t="s">
        <v>9</v>
      </c>
      <c r="C4004" s="36">
        <v>530</v>
      </c>
      <c r="D4004" s="37">
        <v>2660</v>
      </c>
      <c r="E4004" s="38">
        <v>-2209</v>
      </c>
      <c r="F4004" s="36">
        <v>2</v>
      </c>
      <c r="G4004" s="36">
        <v>7</v>
      </c>
      <c r="H4004" s="35" t="s">
        <v>3866</v>
      </c>
      <c r="I4004" s="35" t="s">
        <v>5020</v>
      </c>
      <c r="J4004" s="35" t="s">
        <v>4076</v>
      </c>
      <c r="K4004" s="35" t="s">
        <v>154</v>
      </c>
      <c r="L4004" s="39">
        <v>0.72319999999999995</v>
      </c>
      <c r="M4004" s="37">
        <v>-313</v>
      </c>
      <c r="N4004" s="37">
        <v>-459</v>
      </c>
      <c r="O4004" s="36">
        <v>0</v>
      </c>
      <c r="P4004" s="36">
        <v>0</v>
      </c>
      <c r="Q4004" s="36">
        <v>1</v>
      </c>
      <c r="R4004" s="68">
        <v>420.57964923204651</v>
      </c>
      <c r="S4004" s="68">
        <v>6.3246046375686564</v>
      </c>
      <c r="T4004" s="68">
        <v>1330</v>
      </c>
      <c r="U4004" s="68">
        <v>380</v>
      </c>
      <c r="V4004" s="68">
        <v>295.55555555555549</v>
      </c>
      <c r="W4004" s="36">
        <v>0</v>
      </c>
      <c r="X4004" s="36">
        <v>2</v>
      </c>
      <c r="Y4004" s="36">
        <v>0</v>
      </c>
      <c r="Z4004" s="36">
        <v>0</v>
      </c>
      <c r="AA4004" s="40">
        <v>0.5</v>
      </c>
      <c r="AB4004" s="40">
        <v>0.5</v>
      </c>
      <c r="AC4004" s="40">
        <v>0.25</v>
      </c>
      <c r="AD4004" s="40">
        <v>12.5</v>
      </c>
      <c r="AE4004" s="40">
        <v>12.500959959999999</v>
      </c>
      <c r="AF4004" t="s">
        <v>795</v>
      </c>
    </row>
    <row r="4005" spans="1:32" ht="15.75" customHeight="1">
      <c r="A4005" s="22">
        <v>46201</v>
      </c>
      <c r="B4005" s="35" t="s">
        <v>9</v>
      </c>
      <c r="C4005" s="36">
        <v>531</v>
      </c>
      <c r="D4005" s="37">
        <v>1375</v>
      </c>
      <c r="E4005" s="38">
        <f>369</f>
        <v>369</v>
      </c>
      <c r="F4005" s="36">
        <v>8</v>
      </c>
      <c r="G4005" s="36">
        <v>1</v>
      </c>
      <c r="H4005" s="35" t="s">
        <v>358</v>
      </c>
      <c r="I4005" s="35" t="s">
        <v>2656</v>
      </c>
      <c r="J4005" s="35" t="s">
        <v>5021</v>
      </c>
      <c r="K4005" s="35" t="s">
        <v>154</v>
      </c>
      <c r="L4005" s="39">
        <v>1.0894999999999999</v>
      </c>
      <c r="M4005" s="37">
        <v>-459</v>
      </c>
      <c r="N4005" s="37">
        <v>626</v>
      </c>
      <c r="O4005" s="36">
        <v>0</v>
      </c>
      <c r="P4005" s="36">
        <v>1</v>
      </c>
      <c r="Q4005" s="36">
        <v>1</v>
      </c>
      <c r="R4005" s="68">
        <v>228.69977168949771</v>
      </c>
      <c r="S4005" s="68">
        <v>6.0122491152584834</v>
      </c>
      <c r="T4005" s="68">
        <v>171.875</v>
      </c>
      <c r="U4005" s="68">
        <v>1375</v>
      </c>
      <c r="V4005" s="68">
        <v>152.7777777777778</v>
      </c>
      <c r="W4005" s="36">
        <v>7</v>
      </c>
      <c r="X4005" s="36">
        <v>0</v>
      </c>
      <c r="Y4005" s="36">
        <v>3</v>
      </c>
      <c r="Z4005" s="36">
        <v>1</v>
      </c>
      <c r="AA4005" s="40">
        <v>2.75</v>
      </c>
      <c r="AB4005" s="40">
        <v>0.5</v>
      </c>
      <c r="AC4005" s="40">
        <v>1.375</v>
      </c>
      <c r="AD4005" s="40">
        <v>13.8</v>
      </c>
      <c r="AE4005" s="40">
        <v>13.800959949999999</v>
      </c>
      <c r="AF4005" t="s">
        <v>1471</v>
      </c>
    </row>
    <row r="4006" spans="1:32" ht="15.75" customHeight="1">
      <c r="A4006" s="22">
        <v>46201</v>
      </c>
      <c r="B4006" s="35" t="s">
        <v>9</v>
      </c>
      <c r="C4006" s="36">
        <v>532</v>
      </c>
      <c r="D4006" s="37">
        <v>7065</v>
      </c>
      <c r="E4006" s="38">
        <f>1018</f>
        <v>1018</v>
      </c>
      <c r="F4006" s="36">
        <v>32</v>
      </c>
      <c r="G4006" s="36">
        <v>19</v>
      </c>
      <c r="H4006" s="35" t="s">
        <v>443</v>
      </c>
      <c r="I4006" s="35" t="s">
        <v>2150</v>
      </c>
      <c r="J4006" s="35" t="s">
        <v>3842</v>
      </c>
      <c r="K4006" s="35" t="s">
        <v>154</v>
      </c>
      <c r="L4006" s="39">
        <v>1.048</v>
      </c>
      <c r="M4006" s="37">
        <v>-678</v>
      </c>
      <c r="N4006" s="37">
        <v>-2390</v>
      </c>
      <c r="O4006" s="36">
        <v>0</v>
      </c>
      <c r="P4006" s="36">
        <v>2</v>
      </c>
      <c r="Q4006" s="36">
        <v>1</v>
      </c>
      <c r="R4006" s="68">
        <v>1172.174190535492</v>
      </c>
      <c r="S4006" s="68">
        <v>6.0272611844255426</v>
      </c>
      <c r="T4006" s="68">
        <v>220.78125</v>
      </c>
      <c r="U4006" s="68">
        <v>371.84210526315792</v>
      </c>
      <c r="V4006" s="68">
        <v>138.52941176470591</v>
      </c>
      <c r="W4006" s="36">
        <v>7</v>
      </c>
      <c r="X4006" s="36">
        <v>2</v>
      </c>
      <c r="Y4006" s="36">
        <v>4</v>
      </c>
      <c r="Z4006" s="36">
        <v>1</v>
      </c>
      <c r="AA4006" s="40">
        <v>3.5</v>
      </c>
      <c r="AB4006" s="40">
        <v>1</v>
      </c>
      <c r="AC4006" s="40">
        <v>3.5</v>
      </c>
      <c r="AD4006" s="40">
        <v>35</v>
      </c>
      <c r="AE4006" s="40">
        <v>35.000959940000001</v>
      </c>
      <c r="AF4006" t="s">
        <v>668</v>
      </c>
    </row>
    <row r="4007" spans="1:32" ht="15.75" customHeight="1">
      <c r="A4007" s="22">
        <v>46201</v>
      </c>
      <c r="B4007" s="35" t="s">
        <v>9</v>
      </c>
      <c r="C4007" s="36">
        <v>533</v>
      </c>
      <c r="D4007" s="37">
        <v>1470</v>
      </c>
      <c r="E4007" s="38">
        <v>-442</v>
      </c>
      <c r="F4007" s="36">
        <v>4</v>
      </c>
      <c r="G4007" s="36">
        <v>6</v>
      </c>
      <c r="H4007" s="35" t="s">
        <v>798</v>
      </c>
      <c r="I4007" s="35" t="s">
        <v>2923</v>
      </c>
      <c r="J4007" s="35" t="s">
        <v>2283</v>
      </c>
      <c r="K4007" s="35" t="s">
        <v>154</v>
      </c>
      <c r="L4007" s="39">
        <v>0.89980000000000004</v>
      </c>
      <c r="M4007" s="37">
        <v>-331</v>
      </c>
      <c r="N4007" s="37">
        <v>1636</v>
      </c>
      <c r="O4007" s="36">
        <v>0</v>
      </c>
      <c r="P4007" s="36">
        <v>3</v>
      </c>
      <c r="Q4007" s="36">
        <v>1</v>
      </c>
      <c r="R4007" s="68">
        <v>217.34993773349939</v>
      </c>
      <c r="S4007" s="68">
        <v>6.7632869617032974</v>
      </c>
      <c r="T4007" s="68">
        <v>367.5</v>
      </c>
      <c r="U4007" s="68">
        <v>245</v>
      </c>
      <c r="V4007" s="68">
        <v>147</v>
      </c>
      <c r="W4007" s="36">
        <v>0</v>
      </c>
      <c r="X4007" s="36">
        <v>6</v>
      </c>
      <c r="Y4007" s="36">
        <v>3</v>
      </c>
      <c r="Z4007" s="36">
        <v>0</v>
      </c>
      <c r="AA4007" s="40">
        <v>2.25</v>
      </c>
      <c r="AB4007" s="40">
        <v>0.5</v>
      </c>
      <c r="AC4007" s="40">
        <v>1.125</v>
      </c>
      <c r="AD4007" s="40">
        <v>21.2</v>
      </c>
      <c r="AE4007" s="40">
        <v>21.20095993</v>
      </c>
      <c r="AF4007" t="s">
        <v>618</v>
      </c>
    </row>
    <row r="4008" spans="1:32" ht="15.75" customHeight="1">
      <c r="A4008" s="22">
        <v>46201</v>
      </c>
      <c r="B4008" s="35" t="s">
        <v>9</v>
      </c>
      <c r="C4008" s="36">
        <v>535</v>
      </c>
      <c r="D4008" s="37">
        <v>4387</v>
      </c>
      <c r="E4008" s="38">
        <f>302</f>
        <v>302</v>
      </c>
      <c r="F4008" s="36">
        <v>16</v>
      </c>
      <c r="G4008" s="36">
        <v>14</v>
      </c>
      <c r="H4008" s="35" t="s">
        <v>1093</v>
      </c>
      <c r="I4008" s="35" t="s">
        <v>3609</v>
      </c>
      <c r="J4008" s="35" t="s">
        <v>748</v>
      </c>
      <c r="K4008" s="35" t="s">
        <v>370</v>
      </c>
      <c r="L4008" s="39">
        <v>1.0228999999999999</v>
      </c>
      <c r="M4008" s="37">
        <v>-446</v>
      </c>
      <c r="N4008" s="37">
        <v>1048</v>
      </c>
      <c r="O4008" s="36">
        <v>0</v>
      </c>
      <c r="P4008" s="36">
        <v>5</v>
      </c>
      <c r="Q4008" s="36">
        <v>1</v>
      </c>
      <c r="R4008" s="68">
        <v>776.28056247405561</v>
      </c>
      <c r="S4008" s="68">
        <v>5.6513072876877803</v>
      </c>
      <c r="T4008" s="68">
        <v>274.1875</v>
      </c>
      <c r="U4008" s="68">
        <v>313.35714285714278</v>
      </c>
      <c r="V4008" s="68">
        <v>146.23333333333329</v>
      </c>
      <c r="W4008" s="36">
        <v>1</v>
      </c>
      <c r="X4008" s="36">
        <v>3</v>
      </c>
      <c r="Y4008" s="36">
        <v>3</v>
      </c>
      <c r="Z4008" s="36">
        <v>6</v>
      </c>
      <c r="AA4008" s="40">
        <v>3.25</v>
      </c>
      <c r="AB4008" s="40">
        <v>0.6</v>
      </c>
      <c r="AC4008" s="40">
        <v>1.95</v>
      </c>
      <c r="AD4008" s="40">
        <v>19.5</v>
      </c>
      <c r="AE4008" s="40">
        <v>19.50095992</v>
      </c>
      <c r="AF4008" t="s">
        <v>921</v>
      </c>
    </row>
    <row r="4009" spans="1:32" ht="15.75" customHeight="1">
      <c r="A4009" s="22">
        <v>46201</v>
      </c>
      <c r="B4009" s="35" t="s">
        <v>9</v>
      </c>
      <c r="C4009" s="36">
        <v>536</v>
      </c>
      <c r="D4009" s="37">
        <v>6900</v>
      </c>
      <c r="E4009" s="38">
        <v>-1019</v>
      </c>
      <c r="F4009" s="36">
        <v>23</v>
      </c>
      <c r="G4009" s="36">
        <v>17</v>
      </c>
      <c r="H4009" s="35" t="s">
        <v>3288</v>
      </c>
      <c r="I4009" s="35" t="s">
        <v>2715</v>
      </c>
      <c r="J4009" s="35" t="s">
        <v>5022</v>
      </c>
      <c r="K4009" s="35" t="s">
        <v>203</v>
      </c>
      <c r="L4009" s="39">
        <v>0.95079999999999998</v>
      </c>
      <c r="M4009" s="37">
        <v>69</v>
      </c>
      <c r="N4009" s="37">
        <v>98</v>
      </c>
      <c r="O4009" s="36">
        <v>0</v>
      </c>
      <c r="P4009" s="36">
        <v>6</v>
      </c>
      <c r="Q4009" s="36">
        <v>1</v>
      </c>
      <c r="R4009" s="68">
        <v>1159.400217932752</v>
      </c>
      <c r="S4009" s="68">
        <v>5.9513530300200577</v>
      </c>
      <c r="T4009" s="68">
        <v>300</v>
      </c>
      <c r="U4009" s="68">
        <v>405.88235294117652</v>
      </c>
      <c r="V4009" s="68">
        <v>172.5</v>
      </c>
      <c r="W4009" s="36">
        <v>0</v>
      </c>
      <c r="X4009" s="36">
        <v>1</v>
      </c>
      <c r="Y4009" s="36">
        <v>0</v>
      </c>
      <c r="Z4009" s="36">
        <v>1</v>
      </c>
      <c r="AA4009" s="40">
        <v>0.5</v>
      </c>
      <c r="AB4009" s="40">
        <v>0.8</v>
      </c>
      <c r="AC4009" s="40">
        <v>0.4</v>
      </c>
      <c r="AD4009" s="40">
        <v>14</v>
      </c>
      <c r="AE4009" s="40">
        <v>14.000959910000001</v>
      </c>
      <c r="AF4009" t="s">
        <v>658</v>
      </c>
    </row>
    <row r="4010" spans="1:32" ht="15.75" customHeight="1">
      <c r="A4010" s="22">
        <v>46201</v>
      </c>
      <c r="B4010" s="35" t="s">
        <v>16</v>
      </c>
      <c r="C4010" s="36">
        <v>551</v>
      </c>
      <c r="D4010" s="37">
        <v>5736</v>
      </c>
      <c r="E4010" s="38">
        <v>-1081</v>
      </c>
      <c r="F4010" s="36">
        <v>17</v>
      </c>
      <c r="G4010" s="36">
        <v>17</v>
      </c>
      <c r="H4010" s="35" t="s">
        <v>4348</v>
      </c>
      <c r="I4010" s="35" t="s">
        <v>4105</v>
      </c>
      <c r="J4010" s="35" t="s">
        <v>4105</v>
      </c>
      <c r="K4010" s="35" t="s">
        <v>154</v>
      </c>
      <c r="L4010" s="39">
        <v>0.93720000000000003</v>
      </c>
      <c r="M4010" s="37">
        <v>-295</v>
      </c>
      <c r="N4010" s="37">
        <v>-624</v>
      </c>
      <c r="O4010" s="36">
        <v>0</v>
      </c>
      <c r="P4010" s="36">
        <v>1</v>
      </c>
      <c r="Q4010" s="36">
        <v>1</v>
      </c>
      <c r="R4010" s="68">
        <v>938.26292029887918</v>
      </c>
      <c r="S4010" s="68">
        <v>6.1134250068976659</v>
      </c>
      <c r="T4010" s="68">
        <v>337.41176470588238</v>
      </c>
      <c r="U4010" s="68">
        <v>337.41176470588238</v>
      </c>
      <c r="V4010" s="68">
        <v>168.70588235294119</v>
      </c>
      <c r="W4010" s="36">
        <v>0</v>
      </c>
      <c r="X4010" s="36">
        <v>3</v>
      </c>
      <c r="Y4010" s="36">
        <v>1</v>
      </c>
      <c r="Z4010" s="36">
        <v>1</v>
      </c>
      <c r="AA4010" s="40">
        <v>1.25</v>
      </c>
      <c r="AB4010" s="40">
        <v>0.8</v>
      </c>
      <c r="AC4010" s="40">
        <v>1</v>
      </c>
      <c r="AD4010" s="40">
        <v>20</v>
      </c>
      <c r="AE4010" s="40">
        <v>20.000959900000002</v>
      </c>
      <c r="AF4010" t="s">
        <v>594</v>
      </c>
    </row>
    <row r="4011" spans="1:32" ht="15.75" customHeight="1">
      <c r="A4011" s="22">
        <v>46201</v>
      </c>
      <c r="B4011" s="35" t="s">
        <v>16</v>
      </c>
      <c r="C4011" s="36">
        <v>552</v>
      </c>
      <c r="D4011" s="37">
        <v>2854</v>
      </c>
      <c r="E4011" s="38">
        <v>-227</v>
      </c>
      <c r="F4011" s="36">
        <v>10</v>
      </c>
      <c r="G4011" s="36">
        <v>5</v>
      </c>
      <c r="H4011" s="35" t="s">
        <v>4283</v>
      </c>
      <c r="I4011" s="35" t="s">
        <v>1677</v>
      </c>
      <c r="J4011" s="35" t="s">
        <v>5023</v>
      </c>
      <c r="K4011" s="35" t="s">
        <v>154</v>
      </c>
      <c r="L4011" s="39">
        <v>0.97350000000000003</v>
      </c>
      <c r="M4011" s="37">
        <v>496</v>
      </c>
      <c r="N4011" s="37">
        <v>-1204</v>
      </c>
      <c r="O4011" s="36">
        <v>0</v>
      </c>
      <c r="P4011" s="36">
        <v>2</v>
      </c>
      <c r="Q4011" s="36">
        <v>1</v>
      </c>
      <c r="R4011" s="68">
        <v>498.64419883769199</v>
      </c>
      <c r="S4011" s="68">
        <v>5.7235199098926506</v>
      </c>
      <c r="T4011" s="68">
        <v>285.39999999999998</v>
      </c>
      <c r="U4011" s="68">
        <v>570.79999999999995</v>
      </c>
      <c r="V4011" s="68">
        <v>190.26666666666671</v>
      </c>
      <c r="W4011" s="36">
        <v>0</v>
      </c>
      <c r="X4011" s="36">
        <v>0</v>
      </c>
      <c r="Y4011" s="36">
        <v>0</v>
      </c>
      <c r="Z4011" s="36">
        <v>6</v>
      </c>
      <c r="AA4011" s="40">
        <v>1.5</v>
      </c>
      <c r="AB4011" s="40">
        <v>0.5</v>
      </c>
      <c r="AC4011" s="40">
        <v>0.75</v>
      </c>
      <c r="AD4011" s="40">
        <v>17.5</v>
      </c>
      <c r="AE4011" s="40">
        <v>17.500959890000001</v>
      </c>
      <c r="AF4011" t="s">
        <v>641</v>
      </c>
    </row>
    <row r="4012" spans="1:32" ht="15.75" customHeight="1">
      <c r="A4012" s="22">
        <v>46201</v>
      </c>
      <c r="B4012" s="35" t="s">
        <v>16</v>
      </c>
      <c r="C4012" s="36">
        <v>553</v>
      </c>
      <c r="D4012" s="37">
        <v>2865</v>
      </c>
      <c r="E4012" s="38">
        <f>159</f>
        <v>159</v>
      </c>
      <c r="F4012" s="36">
        <v>12</v>
      </c>
      <c r="G4012" s="36">
        <v>5</v>
      </c>
      <c r="H4012" s="35" t="s">
        <v>706</v>
      </c>
      <c r="I4012" s="35" t="s">
        <v>1625</v>
      </c>
      <c r="J4012" s="35" t="s">
        <v>1666</v>
      </c>
      <c r="K4012" s="35" t="s">
        <v>154</v>
      </c>
      <c r="L4012" s="39">
        <v>1.0185</v>
      </c>
      <c r="M4012" s="37">
        <v>-337</v>
      </c>
      <c r="N4012" s="37">
        <v>-1399</v>
      </c>
      <c r="O4012" s="36">
        <v>0</v>
      </c>
      <c r="P4012" s="36">
        <v>3</v>
      </c>
      <c r="Q4012" s="36">
        <v>1</v>
      </c>
      <c r="R4012" s="68">
        <v>487.37079701120803</v>
      </c>
      <c r="S4012" s="68">
        <v>5.8784810611746892</v>
      </c>
      <c r="T4012" s="68">
        <v>238.75</v>
      </c>
      <c r="U4012" s="68">
        <v>573</v>
      </c>
      <c r="V4012" s="68">
        <v>168.52941176470591</v>
      </c>
      <c r="W4012" s="36">
        <v>7</v>
      </c>
      <c r="X4012" s="36">
        <v>0</v>
      </c>
      <c r="Y4012" s="36">
        <v>1</v>
      </c>
      <c r="Z4012" s="36">
        <v>6</v>
      </c>
      <c r="AA4012" s="40">
        <v>3.5</v>
      </c>
      <c r="AB4012" s="40">
        <v>0.5</v>
      </c>
      <c r="AC4012" s="40">
        <v>1.75</v>
      </c>
      <c r="AD4012" s="40">
        <v>17.5</v>
      </c>
      <c r="AE4012" s="40">
        <v>17.50095988</v>
      </c>
      <c r="AF4012" t="s">
        <v>822</v>
      </c>
    </row>
    <row r="4013" spans="1:32" ht="15.75" customHeight="1">
      <c r="A4013" s="22">
        <v>46201</v>
      </c>
      <c r="B4013" s="35" t="s">
        <v>16</v>
      </c>
      <c r="C4013" s="36">
        <v>555</v>
      </c>
      <c r="D4013" s="37">
        <v>2390</v>
      </c>
      <c r="E4013" s="38">
        <v>-798</v>
      </c>
      <c r="F4013" s="36">
        <v>7</v>
      </c>
      <c r="G4013" s="36">
        <v>4</v>
      </c>
      <c r="H4013" s="35" t="s">
        <v>2110</v>
      </c>
      <c r="I4013" s="35" t="s">
        <v>5024</v>
      </c>
      <c r="J4013" s="35" t="s">
        <v>5025</v>
      </c>
      <c r="K4013" s="35" t="s">
        <v>154</v>
      </c>
      <c r="L4013" s="39">
        <v>0.88870000000000005</v>
      </c>
      <c r="M4013" s="37">
        <v>-202</v>
      </c>
      <c r="N4013" s="37">
        <v>-1837</v>
      </c>
      <c r="O4013" s="36">
        <v>0</v>
      </c>
      <c r="P4013" s="36">
        <v>5</v>
      </c>
      <c r="Q4013" s="36">
        <v>1</v>
      </c>
      <c r="R4013" s="68">
        <v>387.11996679119972</v>
      </c>
      <c r="S4013" s="68">
        <v>6.1737967685068824</v>
      </c>
      <c r="T4013" s="68">
        <v>341.42857142857139</v>
      </c>
      <c r="U4013" s="68">
        <v>597.5</v>
      </c>
      <c r="V4013" s="68">
        <v>217.27272727272731</v>
      </c>
      <c r="W4013" s="36">
        <v>0</v>
      </c>
      <c r="X4013" s="36">
        <v>0</v>
      </c>
      <c r="Y4013" s="36">
        <v>0</v>
      </c>
      <c r="Z4013" s="36">
        <v>0</v>
      </c>
      <c r="AA4013" s="40">
        <v>0</v>
      </c>
      <c r="AB4013" s="40">
        <v>0.5</v>
      </c>
      <c r="AC4013" s="40">
        <v>0</v>
      </c>
      <c r="AD4013" s="40">
        <v>10</v>
      </c>
      <c r="AE4013" s="40">
        <v>10.000959870000001</v>
      </c>
      <c r="AF4013" t="s">
        <v>584</v>
      </c>
    </row>
    <row r="4014" spans="1:32" ht="15.75" customHeight="1">
      <c r="A4014" s="22">
        <v>46201</v>
      </c>
      <c r="B4014" s="35" t="s">
        <v>16</v>
      </c>
      <c r="C4014" s="36">
        <v>556</v>
      </c>
      <c r="D4014" s="37">
        <v>5137</v>
      </c>
      <c r="E4014" s="38">
        <f>341</f>
        <v>341</v>
      </c>
      <c r="F4014" s="36">
        <v>22</v>
      </c>
      <c r="G4014" s="36">
        <v>11</v>
      </c>
      <c r="H4014" s="35" t="s">
        <v>3515</v>
      </c>
      <c r="I4014" s="35" t="s">
        <v>3895</v>
      </c>
      <c r="J4014" s="35" t="s">
        <v>2661</v>
      </c>
      <c r="K4014" s="35" t="s">
        <v>154</v>
      </c>
      <c r="L4014" s="39">
        <v>1.0221</v>
      </c>
      <c r="M4014" s="37">
        <v>1349</v>
      </c>
      <c r="N4014" s="37">
        <v>-645</v>
      </c>
      <c r="O4014" s="36">
        <v>0</v>
      </c>
      <c r="P4014" s="36">
        <v>6</v>
      </c>
      <c r="Q4014" s="36">
        <v>1</v>
      </c>
      <c r="R4014" s="68">
        <v>841.19634703196346</v>
      </c>
      <c r="S4014" s="68">
        <v>6.1067787777789846</v>
      </c>
      <c r="T4014" s="68">
        <v>233.5</v>
      </c>
      <c r="U4014" s="68">
        <v>467</v>
      </c>
      <c r="V4014" s="68">
        <v>155.66666666666671</v>
      </c>
      <c r="W4014" s="36">
        <v>7</v>
      </c>
      <c r="X4014" s="36">
        <v>0</v>
      </c>
      <c r="Y4014" s="36">
        <v>2</v>
      </c>
      <c r="Z4014" s="36">
        <v>1</v>
      </c>
      <c r="AA4014" s="40">
        <v>2.5</v>
      </c>
      <c r="AB4014" s="40">
        <v>0.8</v>
      </c>
      <c r="AC4014" s="40">
        <v>2</v>
      </c>
      <c r="AD4014" s="40">
        <v>20</v>
      </c>
      <c r="AE4014" s="40">
        <v>20.000959859999998</v>
      </c>
      <c r="AF4014" t="s">
        <v>457</v>
      </c>
    </row>
    <row r="4015" spans="1:32" ht="15.75" customHeight="1">
      <c r="A4015" s="22">
        <v>46201</v>
      </c>
      <c r="B4015" s="35" t="s">
        <v>16</v>
      </c>
      <c r="C4015" s="36">
        <v>557</v>
      </c>
      <c r="D4015" s="37">
        <v>3527</v>
      </c>
      <c r="E4015" s="38">
        <v>-1214</v>
      </c>
      <c r="F4015" s="36">
        <v>10</v>
      </c>
      <c r="G4015" s="36">
        <v>8</v>
      </c>
      <c r="H4015" s="35" t="s">
        <v>611</v>
      </c>
      <c r="I4015" s="35" t="s">
        <v>1799</v>
      </c>
      <c r="J4015" s="35" t="s">
        <v>5026</v>
      </c>
      <c r="K4015" s="35" t="s">
        <v>154</v>
      </c>
      <c r="L4015" s="39">
        <v>0.88529999999999998</v>
      </c>
      <c r="M4015" s="37">
        <v>-285</v>
      </c>
      <c r="N4015" s="37">
        <v>-1219</v>
      </c>
      <c r="O4015" s="36">
        <v>0</v>
      </c>
      <c r="P4015" s="36">
        <v>7</v>
      </c>
      <c r="Q4015" s="36">
        <v>1</v>
      </c>
      <c r="R4015" s="68">
        <v>551.97379618098796</v>
      </c>
      <c r="S4015" s="68">
        <v>6.3897960816305197</v>
      </c>
      <c r="T4015" s="68">
        <v>352.7</v>
      </c>
      <c r="U4015" s="68">
        <v>440.875</v>
      </c>
      <c r="V4015" s="68">
        <v>195.94444444444451</v>
      </c>
      <c r="W4015" s="36">
        <v>0</v>
      </c>
      <c r="X4015" s="36">
        <v>1</v>
      </c>
      <c r="Y4015" s="36">
        <v>0</v>
      </c>
      <c r="Z4015" s="36">
        <v>0</v>
      </c>
      <c r="AA4015" s="40">
        <v>0.25</v>
      </c>
      <c r="AB4015" s="40">
        <v>0.6</v>
      </c>
      <c r="AC4015" s="40">
        <v>0.15</v>
      </c>
      <c r="AD4015" s="40">
        <v>11.5</v>
      </c>
      <c r="AE4015" s="40">
        <v>11.500959849999999</v>
      </c>
      <c r="AF4015" t="s">
        <v>736</v>
      </c>
    </row>
    <row r="4016" spans="1:32" ht="15.75" customHeight="1">
      <c r="A4016" s="22">
        <v>46201</v>
      </c>
      <c r="B4016" s="35" t="s">
        <v>16</v>
      </c>
      <c r="C4016" s="36">
        <v>558</v>
      </c>
      <c r="D4016" s="37">
        <v>2063</v>
      </c>
      <c r="E4016" s="38">
        <v>-840</v>
      </c>
      <c r="F4016" s="36">
        <v>5</v>
      </c>
      <c r="G4016" s="36">
        <v>4</v>
      </c>
      <c r="H4016" s="35" t="s">
        <v>805</v>
      </c>
      <c r="I4016" s="35" t="s">
        <v>4548</v>
      </c>
      <c r="J4016" s="35" t="s">
        <v>5027</v>
      </c>
      <c r="K4016" s="35" t="s">
        <v>154</v>
      </c>
      <c r="L4016" s="39">
        <v>0.86429999999999996</v>
      </c>
      <c r="M4016" s="37">
        <v>-415</v>
      </c>
      <c r="N4016" s="37">
        <v>-1847</v>
      </c>
      <c r="O4016" s="36">
        <v>0</v>
      </c>
      <c r="P4016" s="36">
        <v>8</v>
      </c>
      <c r="Q4016" s="36">
        <v>1</v>
      </c>
      <c r="R4016" s="68">
        <v>341.52018472395179</v>
      </c>
      <c r="S4016" s="68">
        <v>6.0406385691888378</v>
      </c>
      <c r="T4016" s="68">
        <v>412.6</v>
      </c>
      <c r="U4016" s="68">
        <v>515.75</v>
      </c>
      <c r="V4016" s="68">
        <v>229.2222222222222</v>
      </c>
      <c r="W4016" s="36">
        <v>0</v>
      </c>
      <c r="X4016" s="36">
        <v>0</v>
      </c>
      <c r="Y4016" s="36">
        <v>0</v>
      </c>
      <c r="Z4016" s="36">
        <v>3</v>
      </c>
      <c r="AA4016" s="40">
        <v>0.75</v>
      </c>
      <c r="AB4016" s="40">
        <v>0.5</v>
      </c>
      <c r="AC4016" s="40">
        <v>0.375</v>
      </c>
      <c r="AD4016" s="40">
        <v>13.8</v>
      </c>
      <c r="AE4016" s="40">
        <v>13.800959840000001</v>
      </c>
      <c r="AF4016" t="s">
        <v>620</v>
      </c>
    </row>
    <row r="4017" spans="1:32" ht="15.75" customHeight="1">
      <c r="A4017" s="22">
        <v>46201</v>
      </c>
      <c r="B4017" s="35" t="s">
        <v>16</v>
      </c>
      <c r="C4017" s="36">
        <v>560</v>
      </c>
      <c r="D4017" s="37">
        <v>2359</v>
      </c>
      <c r="E4017" s="38">
        <v>-737</v>
      </c>
      <c r="F4017" s="36">
        <v>6</v>
      </c>
      <c r="G4017" s="36">
        <v>5</v>
      </c>
      <c r="H4017" s="35" t="s">
        <v>236</v>
      </c>
      <c r="I4017" s="35" t="s">
        <v>5028</v>
      </c>
      <c r="J4017" s="35" t="s">
        <v>5029</v>
      </c>
      <c r="K4017" s="35" t="s">
        <v>154</v>
      </c>
      <c r="L4017" s="39">
        <v>0.89590000000000003</v>
      </c>
      <c r="M4017" s="37">
        <v>878</v>
      </c>
      <c r="N4017" s="37">
        <v>740</v>
      </c>
      <c r="O4017" s="36">
        <v>0</v>
      </c>
      <c r="P4017" s="36">
        <v>0</v>
      </c>
      <c r="Q4017" s="36">
        <v>1</v>
      </c>
      <c r="R4017" s="68">
        <v>404.44728102947278</v>
      </c>
      <c r="S4017" s="68">
        <v>5.8326514001910059</v>
      </c>
      <c r="T4017" s="68">
        <v>393.16666666666669</v>
      </c>
      <c r="U4017" s="68">
        <v>471.8</v>
      </c>
      <c r="V4017" s="68">
        <v>214.4545454545455</v>
      </c>
      <c r="W4017" s="36">
        <v>0</v>
      </c>
      <c r="X4017" s="36">
        <v>0</v>
      </c>
      <c r="Y4017" s="36">
        <v>0</v>
      </c>
      <c r="Z4017" s="36">
        <v>6</v>
      </c>
      <c r="AA4017" s="40">
        <v>1.5</v>
      </c>
      <c r="AB4017" s="40">
        <v>0.5</v>
      </c>
      <c r="AC4017" s="40">
        <v>0.75</v>
      </c>
      <c r="AD4017" s="40">
        <v>17.5</v>
      </c>
      <c r="AE4017" s="40">
        <v>17.500959829999999</v>
      </c>
      <c r="AF4017" t="s">
        <v>641</v>
      </c>
    </row>
    <row r="4018" spans="1:32" ht="15.75" customHeight="1">
      <c r="A4018" s="22">
        <v>46201</v>
      </c>
      <c r="B4018" s="35" t="s">
        <v>20</v>
      </c>
      <c r="C4018" s="36">
        <v>678</v>
      </c>
      <c r="D4018" s="37">
        <v>2118</v>
      </c>
      <c r="E4018" s="38">
        <v>-501</v>
      </c>
      <c r="F4018" s="36">
        <v>10</v>
      </c>
      <c r="G4018" s="36">
        <v>7</v>
      </c>
      <c r="H4018" s="35" t="s">
        <v>2252</v>
      </c>
      <c r="I4018" s="35" t="s">
        <v>4122</v>
      </c>
      <c r="J4018" s="35" t="s">
        <v>3837</v>
      </c>
      <c r="K4018" s="35" t="s">
        <v>154</v>
      </c>
      <c r="L4018" s="39">
        <v>0.92120000000000002</v>
      </c>
      <c r="M4018" s="37">
        <v>4352</v>
      </c>
      <c r="N4018" s="37">
        <v>-2081</v>
      </c>
      <c r="O4018" s="36">
        <v>0</v>
      </c>
      <c r="P4018" s="36">
        <v>8</v>
      </c>
      <c r="Q4018" s="36">
        <v>0</v>
      </c>
      <c r="R4018" s="68"/>
      <c r="S4018" s="68"/>
      <c r="T4018" s="68"/>
      <c r="U4018" s="68"/>
      <c r="V4018" s="68"/>
      <c r="W4018" s="36"/>
      <c r="X4018" s="36"/>
      <c r="Y4018" s="36"/>
      <c r="Z4018" s="36"/>
      <c r="AA4018" s="40"/>
      <c r="AB4018" s="40">
        <v>0.5</v>
      </c>
      <c r="AC4018" s="40"/>
      <c r="AD4018" s="40">
        <v>30</v>
      </c>
      <c r="AE4018" s="40">
        <v>30.000959819999999</v>
      </c>
      <c r="AF4018" t="s">
        <v>661</v>
      </c>
    </row>
    <row r="4019" spans="1:32" ht="15.75" customHeight="1">
      <c r="A4019" s="22">
        <v>46201</v>
      </c>
      <c r="B4019" s="35" t="s">
        <v>20</v>
      </c>
      <c r="C4019" s="36">
        <v>680</v>
      </c>
      <c r="D4019" s="37">
        <v>1728</v>
      </c>
      <c r="E4019" s="38">
        <v>-830</v>
      </c>
      <c r="F4019" s="36">
        <v>12</v>
      </c>
      <c r="G4019" s="36">
        <v>7</v>
      </c>
      <c r="H4019" s="35" t="s">
        <v>4161</v>
      </c>
      <c r="I4019" s="35" t="s">
        <v>2603</v>
      </c>
      <c r="J4019" s="35" t="s">
        <v>2912</v>
      </c>
      <c r="K4019" s="35" t="s">
        <v>154</v>
      </c>
      <c r="L4019" s="39">
        <v>0.83989999999999998</v>
      </c>
      <c r="M4019" s="37">
        <v>-1328</v>
      </c>
      <c r="N4019" s="37">
        <v>-2291</v>
      </c>
      <c r="O4019" s="36">
        <v>0</v>
      </c>
      <c r="P4019" s="36">
        <v>0</v>
      </c>
      <c r="Q4019" s="36">
        <v>0</v>
      </c>
      <c r="R4019" s="68"/>
      <c r="S4019" s="68"/>
      <c r="T4019" s="68"/>
      <c r="U4019" s="68"/>
      <c r="V4019" s="68"/>
      <c r="W4019" s="36"/>
      <c r="X4019" s="36"/>
      <c r="Y4019" s="36"/>
      <c r="Z4019" s="36"/>
      <c r="AA4019" s="40"/>
      <c r="AB4019" s="40">
        <v>0.5</v>
      </c>
      <c r="AC4019" s="40"/>
      <c r="AD4019" s="40">
        <v>30</v>
      </c>
      <c r="AE4019" s="40">
        <v>30.000959810000001</v>
      </c>
      <c r="AF4019" t="s">
        <v>661</v>
      </c>
    </row>
    <row r="4020" spans="1:32" ht="15.75" customHeight="1">
      <c r="A4020" s="22">
        <v>46201</v>
      </c>
      <c r="B4020" s="35" t="s">
        <v>20</v>
      </c>
      <c r="C4020" s="36">
        <v>681</v>
      </c>
      <c r="D4020" s="37">
        <v>948</v>
      </c>
      <c r="E4020" s="38">
        <v>-873</v>
      </c>
      <c r="F4020" s="36">
        <v>5</v>
      </c>
      <c r="G4020" s="36">
        <v>3</v>
      </c>
      <c r="H4020" s="35" t="s">
        <v>1000</v>
      </c>
      <c r="I4020" s="35" t="s">
        <v>1211</v>
      </c>
      <c r="J4020" s="35" t="s">
        <v>2939</v>
      </c>
      <c r="K4020" s="35" t="s">
        <v>154</v>
      </c>
      <c r="L4020" s="39">
        <v>0.69299999999999995</v>
      </c>
      <c r="M4020" s="37">
        <v>-1006</v>
      </c>
      <c r="N4020" s="37">
        <v>784</v>
      </c>
      <c r="O4020" s="36">
        <v>0</v>
      </c>
      <c r="P4020" s="36">
        <v>1</v>
      </c>
      <c r="Q4020" s="36">
        <v>0</v>
      </c>
      <c r="R4020" s="68"/>
      <c r="S4020" s="68"/>
      <c r="T4020" s="68"/>
      <c r="U4020" s="68"/>
      <c r="V4020" s="68"/>
      <c r="W4020" s="36"/>
      <c r="X4020" s="36"/>
      <c r="Y4020" s="36"/>
      <c r="Z4020" s="36"/>
      <c r="AA4020" s="40"/>
      <c r="AB4020" s="40">
        <v>0.5</v>
      </c>
      <c r="AC4020" s="40"/>
      <c r="AD4020" s="40">
        <v>10</v>
      </c>
      <c r="AE4020" s="40">
        <v>10.0009598</v>
      </c>
      <c r="AF4020" t="s">
        <v>584</v>
      </c>
    </row>
    <row r="4021" spans="1:32" ht="15.75" customHeight="1">
      <c r="A4021" s="22">
        <v>46201</v>
      </c>
      <c r="B4021" s="35" t="s">
        <v>20</v>
      </c>
      <c r="C4021" s="36">
        <v>682</v>
      </c>
      <c r="D4021" s="37">
        <v>3405</v>
      </c>
      <c r="E4021" s="38">
        <f>1085</f>
        <v>1085</v>
      </c>
      <c r="F4021" s="36">
        <v>45</v>
      </c>
      <c r="G4021" s="36">
        <v>9</v>
      </c>
      <c r="H4021" s="35" t="s">
        <v>2503</v>
      </c>
      <c r="I4021" s="35" t="s">
        <v>2649</v>
      </c>
      <c r="J4021" s="35" t="s">
        <v>1506</v>
      </c>
      <c r="K4021" s="35" t="s">
        <v>154</v>
      </c>
      <c r="L4021" s="39">
        <v>1.1062000000000001</v>
      </c>
      <c r="M4021" s="37">
        <v>-1369</v>
      </c>
      <c r="N4021" s="37">
        <v>-22</v>
      </c>
      <c r="O4021" s="36">
        <v>0</v>
      </c>
      <c r="P4021" s="36">
        <v>2</v>
      </c>
      <c r="Q4021" s="36">
        <v>0</v>
      </c>
      <c r="R4021" s="68"/>
      <c r="S4021" s="68"/>
      <c r="T4021" s="68"/>
      <c r="U4021" s="68"/>
      <c r="V4021" s="68"/>
      <c r="W4021" s="36"/>
      <c r="X4021" s="36"/>
      <c r="Y4021" s="36"/>
      <c r="Z4021" s="36"/>
      <c r="AA4021" s="40"/>
      <c r="AB4021" s="40">
        <v>0.6</v>
      </c>
      <c r="AC4021" s="40"/>
      <c r="AD4021" s="40">
        <v>60</v>
      </c>
      <c r="AE4021" s="40">
        <v>60.000959790000003</v>
      </c>
      <c r="AF4021" t="s">
        <v>578</v>
      </c>
    </row>
    <row r="4022" spans="1:32" ht="15.75" customHeight="1">
      <c r="A4022" s="22">
        <v>46201</v>
      </c>
      <c r="B4022" s="35" t="s">
        <v>20</v>
      </c>
      <c r="C4022" s="36">
        <v>688</v>
      </c>
      <c r="D4022" s="37">
        <v>585</v>
      </c>
      <c r="E4022" s="38">
        <f>1476</f>
        <v>1476</v>
      </c>
      <c r="F4022" s="36">
        <v>15</v>
      </c>
      <c r="G4022" s="36">
        <v>3</v>
      </c>
      <c r="H4022" s="35" t="s">
        <v>168</v>
      </c>
      <c r="I4022" s="35" t="s">
        <v>4845</v>
      </c>
      <c r="J4022" s="35" t="s">
        <v>456</v>
      </c>
      <c r="K4022" s="35" t="s">
        <v>154</v>
      </c>
      <c r="L4022" s="39">
        <v>1.841</v>
      </c>
      <c r="M4022" s="37">
        <v>-268</v>
      </c>
      <c r="N4022" s="37">
        <v>-173</v>
      </c>
      <c r="O4022" s="36">
        <v>0</v>
      </c>
      <c r="P4022" s="36">
        <v>8</v>
      </c>
      <c r="Q4022" s="36">
        <v>0</v>
      </c>
      <c r="R4022" s="68"/>
      <c r="S4022" s="68"/>
      <c r="T4022" s="68"/>
      <c r="U4022" s="68"/>
      <c r="V4022" s="68"/>
      <c r="W4022" s="36"/>
      <c r="X4022" s="36"/>
      <c r="Y4022" s="36"/>
      <c r="Z4022" s="36"/>
      <c r="AA4022" s="40"/>
      <c r="AB4022" s="40">
        <v>0.5</v>
      </c>
      <c r="AC4022" s="40"/>
      <c r="AD4022" s="40">
        <v>0</v>
      </c>
      <c r="AE4022" s="40">
        <v>0</v>
      </c>
    </row>
    <row r="4023" spans="1:32" ht="15.75" customHeight="1">
      <c r="A4023" s="22">
        <v>46201</v>
      </c>
      <c r="B4023" s="35" t="s">
        <v>20</v>
      </c>
      <c r="C4023" s="36">
        <v>700</v>
      </c>
      <c r="D4023" s="37">
        <v>334</v>
      </c>
      <c r="E4023" s="38">
        <v>-430</v>
      </c>
      <c r="F4023" s="36">
        <v>1</v>
      </c>
      <c r="G4023" s="36">
        <v>1</v>
      </c>
      <c r="H4023" s="35" t="s">
        <v>3408</v>
      </c>
      <c r="I4023" s="35" t="s">
        <v>1580</v>
      </c>
      <c r="J4023" s="35" t="s">
        <v>1580</v>
      </c>
      <c r="K4023" s="35" t="s">
        <v>154</v>
      </c>
      <c r="L4023" s="39">
        <v>0.57089999999999996</v>
      </c>
      <c r="M4023" s="37">
        <v>628</v>
      </c>
      <c r="N4023" s="37">
        <v>-634</v>
      </c>
      <c r="O4023" s="36">
        <v>0</v>
      </c>
      <c r="P4023" s="36">
        <v>0</v>
      </c>
      <c r="Q4023" s="36">
        <v>0</v>
      </c>
      <c r="R4023" s="68"/>
      <c r="S4023" s="68"/>
      <c r="T4023" s="68"/>
      <c r="U4023" s="68"/>
      <c r="V4023" s="68"/>
      <c r="W4023" s="36"/>
      <c r="X4023" s="36"/>
      <c r="Y4023" s="36"/>
      <c r="Z4023" s="36"/>
      <c r="AA4023" s="40"/>
      <c r="AB4023" s="40">
        <v>0.5</v>
      </c>
      <c r="AC4023" s="40"/>
      <c r="AD4023" s="40">
        <v>10</v>
      </c>
      <c r="AE4023" s="40">
        <v>10.00095977</v>
      </c>
      <c r="AF4023" t="s">
        <v>584</v>
      </c>
    </row>
    <row r="4024" spans="1:32" ht="15.75" customHeight="1">
      <c r="A4024" s="22">
        <v>46201</v>
      </c>
      <c r="B4024" s="35" t="s">
        <v>20</v>
      </c>
      <c r="C4024" s="36">
        <v>701</v>
      </c>
      <c r="D4024" s="37">
        <v>1211</v>
      </c>
      <c r="E4024" s="38">
        <v>-244</v>
      </c>
      <c r="F4024" s="36">
        <v>6</v>
      </c>
      <c r="G4024" s="36">
        <v>5</v>
      </c>
      <c r="H4024" s="35" t="s">
        <v>681</v>
      </c>
      <c r="I4024" s="35" t="s">
        <v>468</v>
      </c>
      <c r="J4024" s="35" t="s">
        <v>2294</v>
      </c>
      <c r="K4024" s="35" t="s">
        <v>154</v>
      </c>
      <c r="L4024" s="39">
        <v>0.93279999999999996</v>
      </c>
      <c r="M4024" s="37">
        <v>-1487</v>
      </c>
      <c r="N4024" s="37">
        <v>-780</v>
      </c>
      <c r="O4024" s="36">
        <v>0</v>
      </c>
      <c r="P4024" s="36">
        <v>1</v>
      </c>
      <c r="Q4024" s="36">
        <v>0</v>
      </c>
      <c r="R4024" s="68"/>
      <c r="S4024" s="68"/>
      <c r="T4024" s="68"/>
      <c r="U4024" s="68"/>
      <c r="V4024" s="68"/>
      <c r="W4024" s="36"/>
      <c r="X4024" s="36"/>
      <c r="Y4024" s="36"/>
      <c r="Z4024" s="36"/>
      <c r="AA4024" s="40"/>
      <c r="AB4024" s="40">
        <v>0.5</v>
      </c>
      <c r="AC4024" s="40"/>
      <c r="AD4024" s="40">
        <v>30</v>
      </c>
      <c r="AE4024" s="40">
        <v>30.000959760000001</v>
      </c>
      <c r="AF4024" t="s">
        <v>661</v>
      </c>
    </row>
    <row r="4025" spans="1:32" ht="15.75" customHeight="1">
      <c r="A4025" s="22">
        <v>46201</v>
      </c>
      <c r="B4025" s="35" t="s">
        <v>20</v>
      </c>
      <c r="C4025" s="36">
        <v>702</v>
      </c>
      <c r="D4025" s="37">
        <v>385</v>
      </c>
      <c r="E4025" s="38">
        <v>-479</v>
      </c>
      <c r="F4025" s="36">
        <v>1</v>
      </c>
      <c r="G4025" s="36">
        <v>1</v>
      </c>
      <c r="H4025" s="35" t="s">
        <v>1792</v>
      </c>
      <c r="I4025" s="35" t="s">
        <v>5030</v>
      </c>
      <c r="J4025" s="35" t="s">
        <v>5030</v>
      </c>
      <c r="K4025" s="35" t="s">
        <v>154</v>
      </c>
      <c r="L4025" s="39">
        <v>0.58530000000000004</v>
      </c>
      <c r="M4025" s="37">
        <v>-788</v>
      </c>
      <c r="N4025" s="37">
        <v>-746</v>
      </c>
      <c r="O4025" s="36">
        <v>0</v>
      </c>
      <c r="P4025" s="36">
        <v>2</v>
      </c>
      <c r="Q4025" s="36">
        <v>0</v>
      </c>
      <c r="R4025" s="68"/>
      <c r="S4025" s="68"/>
      <c r="T4025" s="68"/>
      <c r="U4025" s="68"/>
      <c r="V4025" s="68"/>
      <c r="W4025" s="36"/>
      <c r="X4025" s="36"/>
      <c r="Y4025" s="36"/>
      <c r="Z4025" s="36"/>
      <c r="AA4025" s="40"/>
      <c r="AB4025" s="40">
        <v>0.5</v>
      </c>
      <c r="AC4025" s="40"/>
      <c r="AD4025" s="40">
        <v>10</v>
      </c>
      <c r="AE4025" s="40">
        <v>10.00095975</v>
      </c>
      <c r="AF4025" t="s">
        <v>584</v>
      </c>
    </row>
    <row r="4026" spans="1:32" ht="15.75" customHeight="1">
      <c r="A4026" s="22">
        <v>46201</v>
      </c>
      <c r="B4026" s="35" t="s">
        <v>685</v>
      </c>
      <c r="C4026" s="36">
        <v>752</v>
      </c>
      <c r="D4026" s="37">
        <v>1870</v>
      </c>
      <c r="E4026" s="38">
        <v>-289</v>
      </c>
      <c r="F4026" s="36">
        <v>19</v>
      </c>
      <c r="G4026" s="36">
        <v>5</v>
      </c>
      <c r="H4026" s="35" t="s">
        <v>3122</v>
      </c>
      <c r="I4026" s="35" t="s">
        <v>1811</v>
      </c>
      <c r="J4026" s="35" t="s">
        <v>5031</v>
      </c>
      <c r="K4026" s="35" t="s">
        <v>154</v>
      </c>
      <c r="L4026" s="39">
        <v>0.94850000000000001</v>
      </c>
      <c r="M4026" s="37">
        <v>781</v>
      </c>
      <c r="N4026" s="37">
        <v>-572</v>
      </c>
      <c r="O4026" s="36">
        <v>0</v>
      </c>
      <c r="P4026" s="36">
        <v>2</v>
      </c>
      <c r="Q4026" s="36">
        <v>0</v>
      </c>
      <c r="R4026" s="68"/>
      <c r="S4026" s="68"/>
      <c r="T4026" s="68"/>
      <c r="U4026" s="68"/>
      <c r="V4026" s="68"/>
      <c r="W4026" s="36"/>
      <c r="X4026" s="36"/>
      <c r="Y4026" s="36"/>
      <c r="Z4026" s="36"/>
      <c r="AA4026" s="40"/>
      <c r="AB4026" s="40">
        <v>0.5</v>
      </c>
      <c r="AC4026" s="40"/>
      <c r="AD4026" s="40">
        <v>30</v>
      </c>
      <c r="AE4026" s="40">
        <v>30.000959739999999</v>
      </c>
      <c r="AF4026" t="s">
        <v>661</v>
      </c>
    </row>
    <row r="4027" spans="1:32" ht="15.75" customHeight="1">
      <c r="A4027" s="22">
        <v>46201</v>
      </c>
      <c r="B4027" s="35" t="s">
        <v>685</v>
      </c>
      <c r="C4027" s="36">
        <v>753</v>
      </c>
      <c r="D4027" s="37">
        <v>1778</v>
      </c>
      <c r="E4027" s="38">
        <f>2338</f>
        <v>2338</v>
      </c>
      <c r="F4027" s="36">
        <v>34</v>
      </c>
      <c r="G4027" s="36">
        <v>12</v>
      </c>
      <c r="H4027" s="35" t="s">
        <v>1441</v>
      </c>
      <c r="I4027" s="35" t="s">
        <v>1023</v>
      </c>
      <c r="J4027" s="35" t="s">
        <v>2651</v>
      </c>
      <c r="K4027" s="35" t="s">
        <v>154</v>
      </c>
      <c r="L4027" s="39">
        <v>1.4382999999999999</v>
      </c>
      <c r="M4027" s="37">
        <v>-592</v>
      </c>
      <c r="N4027" s="37">
        <v>-1137</v>
      </c>
      <c r="O4027" s="36">
        <v>0</v>
      </c>
      <c r="P4027" s="36">
        <v>3</v>
      </c>
      <c r="Q4027" s="36">
        <v>0</v>
      </c>
      <c r="R4027" s="68"/>
      <c r="S4027" s="68"/>
      <c r="T4027" s="68"/>
      <c r="U4027" s="68"/>
      <c r="V4027" s="68"/>
      <c r="W4027" s="36"/>
      <c r="X4027" s="36"/>
      <c r="Y4027" s="36"/>
      <c r="Z4027" s="36"/>
      <c r="AA4027" s="40"/>
      <c r="AB4027" s="40">
        <v>0.5</v>
      </c>
      <c r="AC4027" s="40"/>
      <c r="AD4027" s="40">
        <v>70</v>
      </c>
      <c r="AE4027" s="40">
        <v>70.000959730000005</v>
      </c>
      <c r="AF4027" t="s">
        <v>178</v>
      </c>
    </row>
    <row r="4028" spans="1:32" ht="15.75" customHeight="1">
      <c r="A4028" s="22">
        <v>46201</v>
      </c>
      <c r="B4028" s="35" t="s">
        <v>685</v>
      </c>
      <c r="C4028" s="36">
        <v>755</v>
      </c>
      <c r="D4028" s="37">
        <v>654</v>
      </c>
      <c r="E4028" s="38">
        <v>-654</v>
      </c>
      <c r="F4028" s="36">
        <v>2</v>
      </c>
      <c r="G4028" s="36">
        <v>2</v>
      </c>
      <c r="H4028" s="35" t="s">
        <v>2179</v>
      </c>
      <c r="I4028" s="35" t="s">
        <v>1526</v>
      </c>
      <c r="J4028" s="35" t="s">
        <v>1526</v>
      </c>
      <c r="K4028" s="35" t="s">
        <v>154</v>
      </c>
      <c r="L4028" s="39">
        <v>0.66669999999999996</v>
      </c>
      <c r="M4028" s="37">
        <v>-1646</v>
      </c>
      <c r="N4028" s="37">
        <v>-3336</v>
      </c>
      <c r="O4028" s="36">
        <v>0</v>
      </c>
      <c r="P4028" s="36">
        <v>5</v>
      </c>
      <c r="Q4028" s="36">
        <v>0</v>
      </c>
      <c r="R4028" s="68"/>
      <c r="S4028" s="68"/>
      <c r="T4028" s="68"/>
      <c r="U4028" s="68"/>
      <c r="V4028" s="68"/>
      <c r="W4028" s="36"/>
      <c r="X4028" s="36"/>
      <c r="Y4028" s="36"/>
      <c r="Z4028" s="36"/>
      <c r="AA4028" s="40"/>
      <c r="AB4028" s="40">
        <v>0.5</v>
      </c>
      <c r="AC4028" s="40"/>
      <c r="AD4028" s="40">
        <v>10</v>
      </c>
      <c r="AE4028" s="40">
        <v>10.000959720000001</v>
      </c>
      <c r="AF4028" t="s">
        <v>584</v>
      </c>
    </row>
    <row r="4029" spans="1:32" ht="15.75" customHeight="1">
      <c r="A4029" s="22">
        <v>46201</v>
      </c>
      <c r="B4029" s="35" t="s">
        <v>685</v>
      </c>
      <c r="C4029" s="36">
        <v>756</v>
      </c>
      <c r="D4029" s="37">
        <v>2567</v>
      </c>
      <c r="E4029" s="38">
        <f>2325</f>
        <v>2325</v>
      </c>
      <c r="F4029" s="36">
        <v>43</v>
      </c>
      <c r="G4029" s="36">
        <v>8</v>
      </c>
      <c r="H4029" s="35" t="s">
        <v>5032</v>
      </c>
      <c r="I4029" s="35" t="s">
        <v>1831</v>
      </c>
      <c r="J4029" s="35" t="s">
        <v>5033</v>
      </c>
      <c r="K4029" s="35" t="s">
        <v>154</v>
      </c>
      <c r="L4029" s="39">
        <v>1.3019000000000001</v>
      </c>
      <c r="M4029" s="37">
        <v>-2894</v>
      </c>
      <c r="N4029" s="37">
        <v>5857</v>
      </c>
      <c r="O4029" s="36">
        <v>0</v>
      </c>
      <c r="P4029" s="36">
        <v>6</v>
      </c>
      <c r="Q4029" s="36">
        <v>0</v>
      </c>
      <c r="R4029" s="68"/>
      <c r="S4029" s="68"/>
      <c r="T4029" s="68"/>
      <c r="U4029" s="68"/>
      <c r="V4029" s="68"/>
      <c r="W4029" s="36"/>
      <c r="X4029" s="36"/>
      <c r="Y4029" s="36"/>
      <c r="Z4029" s="36"/>
      <c r="AA4029" s="40"/>
      <c r="AB4029" s="40">
        <v>0.5</v>
      </c>
      <c r="AC4029" s="40"/>
      <c r="AD4029" s="40">
        <v>70</v>
      </c>
      <c r="AE4029" s="40">
        <v>70.000959710000004</v>
      </c>
      <c r="AF4029" t="s">
        <v>178</v>
      </c>
    </row>
    <row r="4030" spans="1:32" ht="15.75" customHeight="1">
      <c r="A4030" s="22">
        <v>46201</v>
      </c>
      <c r="B4030" s="35" t="s">
        <v>685</v>
      </c>
      <c r="C4030" s="36">
        <v>757</v>
      </c>
      <c r="D4030" s="37">
        <v>1676</v>
      </c>
      <c r="E4030" s="38">
        <f>1559</f>
        <v>1559</v>
      </c>
      <c r="F4030" s="36">
        <v>28</v>
      </c>
      <c r="G4030" s="36">
        <v>7</v>
      </c>
      <c r="H4030" s="35" t="s">
        <v>2050</v>
      </c>
      <c r="I4030" s="35" t="s">
        <v>388</v>
      </c>
      <c r="J4030" s="35" t="s">
        <v>1881</v>
      </c>
      <c r="K4030" s="35" t="s">
        <v>154</v>
      </c>
      <c r="L4030" s="39">
        <v>1.3101</v>
      </c>
      <c r="M4030" s="37">
        <v>-2359</v>
      </c>
      <c r="N4030" s="37">
        <v>-1912</v>
      </c>
      <c r="O4030" s="36">
        <v>0</v>
      </c>
      <c r="P4030" s="36">
        <v>7</v>
      </c>
      <c r="Q4030" s="36">
        <v>0</v>
      </c>
      <c r="R4030" s="68"/>
      <c r="S4030" s="68"/>
      <c r="T4030" s="68"/>
      <c r="U4030" s="68"/>
      <c r="V4030" s="68"/>
      <c r="W4030" s="36"/>
      <c r="X4030" s="36"/>
      <c r="Y4030" s="36"/>
      <c r="Z4030" s="36"/>
      <c r="AA4030" s="40"/>
      <c r="AB4030" s="40">
        <v>0.5</v>
      </c>
      <c r="AC4030" s="40"/>
      <c r="AD4030" s="40">
        <v>60</v>
      </c>
      <c r="AE4030" s="40">
        <v>60.000959700000003</v>
      </c>
      <c r="AF4030" t="s">
        <v>578</v>
      </c>
    </row>
    <row r="4031" spans="1:32" ht="15.75" customHeight="1">
      <c r="A4031" s="22">
        <v>46201</v>
      </c>
      <c r="B4031" s="35" t="s">
        <v>685</v>
      </c>
      <c r="C4031" s="36">
        <v>758</v>
      </c>
      <c r="D4031" s="37">
        <v>963</v>
      </c>
      <c r="E4031" s="38">
        <f>183</f>
        <v>183</v>
      </c>
      <c r="F4031" s="36">
        <v>14</v>
      </c>
      <c r="G4031" s="36">
        <v>7</v>
      </c>
      <c r="H4031" s="35" t="s">
        <v>1265</v>
      </c>
      <c r="I4031" s="35" t="s">
        <v>1325</v>
      </c>
      <c r="J4031" s="35" t="s">
        <v>2465</v>
      </c>
      <c r="K4031" s="35" t="s">
        <v>154</v>
      </c>
      <c r="L4031" s="39">
        <v>1.0632999999999999</v>
      </c>
      <c r="M4031" s="37">
        <v>-1160</v>
      </c>
      <c r="N4031" s="37">
        <v>-2338</v>
      </c>
      <c r="O4031" s="36">
        <v>0</v>
      </c>
      <c r="P4031" s="36">
        <v>8</v>
      </c>
      <c r="Q4031" s="36">
        <v>0</v>
      </c>
      <c r="R4031" s="68"/>
      <c r="S4031" s="68"/>
      <c r="T4031" s="68"/>
      <c r="U4031" s="68"/>
      <c r="V4031" s="68"/>
      <c r="W4031" s="36"/>
      <c r="X4031" s="36"/>
      <c r="Y4031" s="36"/>
      <c r="Z4031" s="36"/>
      <c r="AA4031" s="40"/>
      <c r="AB4031" s="40">
        <v>0.5</v>
      </c>
      <c r="AC4031" s="40"/>
      <c r="AD4031" s="40">
        <v>0</v>
      </c>
      <c r="AE4031" s="40">
        <v>0</v>
      </c>
    </row>
    <row r="4032" spans="1:32" ht="15.75" customHeight="1">
      <c r="A4032" s="22">
        <v>46201</v>
      </c>
      <c r="B4032" s="35" t="s">
        <v>685</v>
      </c>
      <c r="C4032" s="36">
        <v>760</v>
      </c>
      <c r="D4032" s="37">
        <v>2441</v>
      </c>
      <c r="E4032" s="38">
        <f>1653</f>
        <v>1653</v>
      </c>
      <c r="F4032" s="36">
        <v>40</v>
      </c>
      <c r="G4032" s="36">
        <v>9</v>
      </c>
      <c r="H4032" s="35" t="s">
        <v>1531</v>
      </c>
      <c r="I4032" s="35" t="s">
        <v>686</v>
      </c>
      <c r="J4032" s="35" t="s">
        <v>4275</v>
      </c>
      <c r="K4032" s="35" t="s">
        <v>154</v>
      </c>
      <c r="L4032" s="39">
        <v>1.2257</v>
      </c>
      <c r="M4032" s="37">
        <v>-76</v>
      </c>
      <c r="N4032" s="37">
        <v>-1989</v>
      </c>
      <c r="O4032" s="36">
        <v>0</v>
      </c>
      <c r="P4032" s="36">
        <v>0</v>
      </c>
      <c r="Q4032" s="36">
        <v>0</v>
      </c>
      <c r="R4032" s="68"/>
      <c r="S4032" s="68"/>
      <c r="T4032" s="68"/>
      <c r="U4032" s="68"/>
      <c r="V4032" s="68"/>
      <c r="W4032" s="36"/>
      <c r="X4032" s="36"/>
      <c r="Y4032" s="36"/>
      <c r="Z4032" s="36"/>
      <c r="AA4032" s="40"/>
      <c r="AB4032" s="40">
        <v>0.5</v>
      </c>
      <c r="AC4032" s="40"/>
      <c r="AD4032" s="40">
        <v>60</v>
      </c>
      <c r="AE4032" s="40">
        <v>60.000959680000001</v>
      </c>
      <c r="AF4032" t="s">
        <v>578</v>
      </c>
    </row>
    <row r="4033" spans="1:32" ht="15.75" customHeight="1">
      <c r="A4033" s="22">
        <v>46201</v>
      </c>
      <c r="B4033" s="35" t="s">
        <v>14</v>
      </c>
      <c r="C4033" s="36">
        <v>501</v>
      </c>
      <c r="D4033" s="37">
        <v>2033</v>
      </c>
      <c r="E4033" s="38">
        <v>-770</v>
      </c>
      <c r="F4033" s="36">
        <v>6</v>
      </c>
      <c r="G4033" s="36">
        <v>4</v>
      </c>
      <c r="H4033" s="35" t="s">
        <v>526</v>
      </c>
      <c r="I4033" s="35" t="s">
        <v>528</v>
      </c>
      <c r="J4033" s="35" t="s">
        <v>527</v>
      </c>
      <c r="K4033" s="35" t="s">
        <v>154</v>
      </c>
      <c r="L4033" s="39">
        <v>0.87370000000000003</v>
      </c>
      <c r="M4033" s="37">
        <v>-771</v>
      </c>
      <c r="N4033" s="37">
        <v>314</v>
      </c>
      <c r="O4033" s="36">
        <v>0</v>
      </c>
      <c r="P4033" s="36">
        <v>1</v>
      </c>
      <c r="Q4033" s="36">
        <v>1</v>
      </c>
      <c r="R4033" s="68">
        <v>318.28855334163558</v>
      </c>
      <c r="S4033" s="68">
        <v>6.3872859349040931</v>
      </c>
      <c r="T4033" s="68">
        <v>338.83333333333331</v>
      </c>
      <c r="U4033" s="68">
        <v>508.25</v>
      </c>
      <c r="V4033" s="68">
        <v>203.3</v>
      </c>
      <c r="W4033" s="36">
        <v>0</v>
      </c>
      <c r="X4033" s="36">
        <v>0</v>
      </c>
      <c r="Y4033" s="36">
        <v>0</v>
      </c>
      <c r="Z4033" s="36">
        <v>0</v>
      </c>
      <c r="AA4033" s="40">
        <v>0</v>
      </c>
      <c r="AB4033" s="40">
        <v>0.5</v>
      </c>
      <c r="AC4033" s="40">
        <v>0</v>
      </c>
      <c r="AD4033" s="40">
        <v>10</v>
      </c>
      <c r="AE4033" s="40">
        <v>10.00095967</v>
      </c>
      <c r="AF4033" t="s">
        <v>584</v>
      </c>
    </row>
    <row r="4034" spans="1:32" ht="15.75" customHeight="1">
      <c r="A4034" s="22">
        <v>46201</v>
      </c>
      <c r="B4034" s="35" t="s">
        <v>14</v>
      </c>
      <c r="C4034" s="36">
        <v>502</v>
      </c>
      <c r="D4034" s="37">
        <v>3259</v>
      </c>
      <c r="E4034" s="38">
        <v>-578</v>
      </c>
      <c r="F4034" s="36">
        <v>10</v>
      </c>
      <c r="G4034" s="36">
        <v>10</v>
      </c>
      <c r="H4034" s="35" t="s">
        <v>1184</v>
      </c>
      <c r="I4034" s="35" t="s">
        <v>1215</v>
      </c>
      <c r="J4034" s="35" t="s">
        <v>1215</v>
      </c>
      <c r="K4034" s="35" t="s">
        <v>154</v>
      </c>
      <c r="L4034" s="39">
        <v>0.94089999999999996</v>
      </c>
      <c r="M4034" s="37">
        <v>-612</v>
      </c>
      <c r="N4034" s="37">
        <v>605</v>
      </c>
      <c r="O4034" s="36">
        <v>0</v>
      </c>
      <c r="P4034" s="36">
        <v>2</v>
      </c>
      <c r="Q4034" s="36">
        <v>1</v>
      </c>
      <c r="R4034" s="68">
        <v>537.77122249896229</v>
      </c>
      <c r="S4034" s="68">
        <v>6.0601978381360651</v>
      </c>
      <c r="T4034" s="68">
        <v>325.89999999999998</v>
      </c>
      <c r="U4034" s="68">
        <v>325.89999999999998</v>
      </c>
      <c r="V4034" s="68">
        <v>162.94999999999999</v>
      </c>
      <c r="W4034" s="36">
        <v>0</v>
      </c>
      <c r="X4034" s="36">
        <v>2</v>
      </c>
      <c r="Y4034" s="36">
        <v>0</v>
      </c>
      <c r="Z4034" s="36">
        <v>4</v>
      </c>
      <c r="AA4034" s="40">
        <v>1.5</v>
      </c>
      <c r="AB4034" s="40">
        <v>0.6</v>
      </c>
      <c r="AC4034" s="40">
        <v>0.89999999999999991</v>
      </c>
      <c r="AD4034" s="40">
        <v>19</v>
      </c>
      <c r="AE4034" s="40">
        <v>19.000959659999999</v>
      </c>
      <c r="AF4034" t="s">
        <v>597</v>
      </c>
    </row>
    <row r="4035" spans="1:32" ht="15.75" customHeight="1">
      <c r="A4035" s="22">
        <v>46201</v>
      </c>
      <c r="B4035" s="35" t="s">
        <v>14</v>
      </c>
      <c r="C4035" s="36">
        <v>503</v>
      </c>
      <c r="D4035" s="37">
        <v>1995</v>
      </c>
      <c r="E4035" s="38">
        <f>158</f>
        <v>158</v>
      </c>
      <c r="F4035" s="36">
        <v>9</v>
      </c>
      <c r="G4035" s="36">
        <v>5</v>
      </c>
      <c r="H4035" s="35" t="s">
        <v>2167</v>
      </c>
      <c r="I4035" s="35" t="s">
        <v>1739</v>
      </c>
      <c r="J4035" s="35" t="s">
        <v>1018</v>
      </c>
      <c r="K4035" s="35" t="s">
        <v>154</v>
      </c>
      <c r="L4035" s="39">
        <v>1.0264</v>
      </c>
      <c r="M4035" s="37">
        <v>1097</v>
      </c>
      <c r="N4035" s="37">
        <v>1887</v>
      </c>
      <c r="O4035" s="36">
        <v>0</v>
      </c>
      <c r="P4035" s="36">
        <v>3</v>
      </c>
      <c r="Q4035" s="36">
        <v>1</v>
      </c>
      <c r="R4035" s="68">
        <v>320.27848692403478</v>
      </c>
      <c r="S4035" s="68">
        <v>6.2289541178992254</v>
      </c>
      <c r="T4035" s="68">
        <v>221.66666666666671</v>
      </c>
      <c r="U4035" s="68">
        <v>399</v>
      </c>
      <c r="V4035" s="68">
        <v>142.5</v>
      </c>
      <c r="W4035" s="36">
        <v>7</v>
      </c>
      <c r="X4035" s="36">
        <v>0</v>
      </c>
      <c r="Y4035" s="36">
        <v>3</v>
      </c>
      <c r="Z4035" s="36">
        <v>1</v>
      </c>
      <c r="AA4035" s="40">
        <v>2.75</v>
      </c>
      <c r="AB4035" s="40">
        <v>0.5</v>
      </c>
      <c r="AC4035" s="40">
        <v>1.375</v>
      </c>
      <c r="AD4035" s="40">
        <v>13.8</v>
      </c>
      <c r="AE4035" s="40">
        <v>13.800959649999999</v>
      </c>
      <c r="AF4035" t="s">
        <v>1471</v>
      </c>
    </row>
    <row r="4036" spans="1:32" ht="15.75" customHeight="1">
      <c r="A4036" s="22">
        <v>46201</v>
      </c>
      <c r="B4036" s="35" t="s">
        <v>14</v>
      </c>
      <c r="C4036" s="36">
        <v>505</v>
      </c>
      <c r="D4036" s="37">
        <v>8235</v>
      </c>
      <c r="E4036" s="38">
        <f>1918</f>
        <v>1918</v>
      </c>
      <c r="F4036" s="36">
        <v>39</v>
      </c>
      <c r="G4036" s="36">
        <v>26</v>
      </c>
      <c r="H4036" s="35" t="s">
        <v>1523</v>
      </c>
      <c r="I4036" s="35" t="s">
        <v>4258</v>
      </c>
      <c r="J4036" s="35" t="s">
        <v>5034</v>
      </c>
      <c r="K4036" s="35" t="s">
        <v>154</v>
      </c>
      <c r="L4036" s="39">
        <v>1.0775999999999999</v>
      </c>
      <c r="M4036" s="37">
        <v>-175</v>
      </c>
      <c r="N4036" s="37">
        <v>-2714</v>
      </c>
      <c r="O4036" s="36">
        <v>0</v>
      </c>
      <c r="P4036" s="36">
        <v>5</v>
      </c>
      <c r="Q4036" s="36">
        <v>1</v>
      </c>
      <c r="R4036" s="68">
        <v>1360.457814445828</v>
      </c>
      <c r="S4036" s="68">
        <v>6.0531094110804631</v>
      </c>
      <c r="T4036" s="68">
        <v>211.15384615384619</v>
      </c>
      <c r="U4036" s="68">
        <v>316.73076923076923</v>
      </c>
      <c r="V4036" s="68">
        <v>126.69230769230769</v>
      </c>
      <c r="W4036" s="36">
        <v>7</v>
      </c>
      <c r="X4036" s="36">
        <v>3</v>
      </c>
      <c r="Y4036" s="36">
        <v>5</v>
      </c>
      <c r="Z4036" s="36">
        <v>4</v>
      </c>
      <c r="AA4036" s="40">
        <v>4.75</v>
      </c>
      <c r="AB4036" s="40">
        <v>1</v>
      </c>
      <c r="AC4036" s="40">
        <v>4.75</v>
      </c>
      <c r="AD4036" s="40">
        <v>62.5</v>
      </c>
      <c r="AE4036" s="40">
        <v>62.500959639999998</v>
      </c>
      <c r="AF4036" t="s">
        <v>1977</v>
      </c>
    </row>
    <row r="4037" spans="1:32" ht="15.75" customHeight="1">
      <c r="A4037" s="22">
        <v>46201</v>
      </c>
      <c r="B4037" s="35" t="s">
        <v>14</v>
      </c>
      <c r="C4037" s="36">
        <v>506</v>
      </c>
      <c r="D4037" s="37">
        <v>5107</v>
      </c>
      <c r="E4037" s="38">
        <f>732</f>
        <v>732</v>
      </c>
      <c r="F4037" s="36">
        <v>21</v>
      </c>
      <c r="G4037" s="36">
        <v>22</v>
      </c>
      <c r="H4037" s="35" t="s">
        <v>1173</v>
      </c>
      <c r="I4037" s="35" t="s">
        <v>1169</v>
      </c>
      <c r="J4037" s="35" t="s">
        <v>3433</v>
      </c>
      <c r="K4037" s="35" t="s">
        <v>154</v>
      </c>
      <c r="L4037" s="39">
        <v>1.0478000000000001</v>
      </c>
      <c r="M4037" s="37">
        <v>-632</v>
      </c>
      <c r="N4037" s="37">
        <v>2110</v>
      </c>
      <c r="O4037" s="36">
        <v>0</v>
      </c>
      <c r="P4037" s="36">
        <v>6</v>
      </c>
      <c r="Q4037" s="36">
        <v>1</v>
      </c>
      <c r="R4037" s="68">
        <v>811.58971564964713</v>
      </c>
      <c r="S4037" s="68">
        <v>6.2925883627197496</v>
      </c>
      <c r="T4037" s="68">
        <v>243.1904761904762</v>
      </c>
      <c r="U4037" s="68">
        <v>232.1363636363636</v>
      </c>
      <c r="V4037" s="68">
        <v>118.7674418604651</v>
      </c>
      <c r="W4037" s="36">
        <v>5</v>
      </c>
      <c r="X4037" s="36">
        <v>6</v>
      </c>
      <c r="Y4037" s="36">
        <v>6</v>
      </c>
      <c r="Z4037" s="36">
        <v>0</v>
      </c>
      <c r="AA4037" s="40">
        <v>4.25</v>
      </c>
      <c r="AB4037" s="40">
        <v>0.8</v>
      </c>
      <c r="AC4037" s="40">
        <v>3.4</v>
      </c>
      <c r="AD4037" s="40">
        <v>34</v>
      </c>
      <c r="AE4037" s="40">
        <v>34.000959629999997</v>
      </c>
      <c r="AF4037" t="s">
        <v>2576</v>
      </c>
    </row>
    <row r="4038" spans="1:32" ht="15.75" customHeight="1">
      <c r="A4038" s="22">
        <v>46201</v>
      </c>
      <c r="B4038" s="35" t="s">
        <v>14</v>
      </c>
      <c r="C4038" s="36">
        <v>507</v>
      </c>
      <c r="D4038" s="37">
        <v>7303</v>
      </c>
      <c r="E4038" s="38">
        <v>-425</v>
      </c>
      <c r="F4038" s="36">
        <v>27</v>
      </c>
      <c r="G4038" s="36">
        <v>22</v>
      </c>
      <c r="H4038" s="35" t="s">
        <v>2388</v>
      </c>
      <c r="I4038" s="35" t="s">
        <v>4470</v>
      </c>
      <c r="J4038" s="35" t="s">
        <v>509</v>
      </c>
      <c r="K4038" s="35" t="s">
        <v>154</v>
      </c>
      <c r="L4038" s="39">
        <v>0.98060000000000003</v>
      </c>
      <c r="M4038" s="37">
        <v>448</v>
      </c>
      <c r="N4038" s="37">
        <v>1350</v>
      </c>
      <c r="O4038" s="36">
        <v>0</v>
      </c>
      <c r="P4038" s="36">
        <v>7</v>
      </c>
      <c r="Q4038" s="36">
        <v>1</v>
      </c>
      <c r="R4038" s="68">
        <v>1181.0201328352009</v>
      </c>
      <c r="S4038" s="68">
        <v>6.1836371768431606</v>
      </c>
      <c r="T4038" s="68">
        <v>270.48148148148152</v>
      </c>
      <c r="U4038" s="68">
        <v>331.95454545454538</v>
      </c>
      <c r="V4038" s="68">
        <v>149.0408163265306</v>
      </c>
      <c r="W4038" s="36">
        <v>0</v>
      </c>
      <c r="X4038" s="36">
        <v>2</v>
      </c>
      <c r="Y4038" s="36">
        <v>1</v>
      </c>
      <c r="Z4038" s="36">
        <v>2</v>
      </c>
      <c r="AA4038" s="40">
        <v>1.25</v>
      </c>
      <c r="AB4038" s="40">
        <v>1</v>
      </c>
      <c r="AC4038" s="40">
        <v>1.25</v>
      </c>
      <c r="AD4038" s="40">
        <v>22.5</v>
      </c>
      <c r="AE4038" s="40">
        <v>22.50095962</v>
      </c>
      <c r="AF4038" t="s">
        <v>629</v>
      </c>
    </row>
    <row r="4039" spans="1:32" ht="15.75" customHeight="1">
      <c r="A4039" s="22">
        <v>46201</v>
      </c>
      <c r="B4039" s="35" t="s">
        <v>22</v>
      </c>
      <c r="C4039" s="36">
        <v>671</v>
      </c>
      <c r="D4039" s="37">
        <v>5570</v>
      </c>
      <c r="E4039" s="38">
        <f>5124</f>
        <v>5124</v>
      </c>
      <c r="F4039" s="36">
        <v>77</v>
      </c>
      <c r="G4039" s="36">
        <v>22</v>
      </c>
      <c r="H4039" s="35" t="s">
        <v>1324</v>
      </c>
      <c r="I4039" s="35" t="s">
        <v>710</v>
      </c>
      <c r="J4039" s="35" t="s">
        <v>423</v>
      </c>
      <c r="K4039" s="35" t="s">
        <v>154</v>
      </c>
      <c r="L4039" s="39">
        <v>1.3066</v>
      </c>
      <c r="M4039" s="37">
        <v>-5582</v>
      </c>
      <c r="N4039" s="37">
        <v>-2316</v>
      </c>
      <c r="O4039" s="36">
        <v>0</v>
      </c>
      <c r="P4039" s="36">
        <v>1</v>
      </c>
      <c r="Q4039" s="36">
        <v>0</v>
      </c>
      <c r="R4039" s="68"/>
      <c r="S4039" s="68"/>
      <c r="T4039" s="68"/>
      <c r="U4039" s="68"/>
      <c r="V4039" s="68"/>
      <c r="W4039" s="36"/>
      <c r="X4039" s="36"/>
      <c r="Y4039" s="36"/>
      <c r="Z4039" s="36"/>
      <c r="AA4039" s="40"/>
      <c r="AB4039" s="40">
        <v>0.8</v>
      </c>
      <c r="AC4039" s="40"/>
      <c r="AD4039" s="40">
        <v>80</v>
      </c>
      <c r="AE4039" s="40">
        <v>80.000959609999995</v>
      </c>
      <c r="AF4039" t="s">
        <v>155</v>
      </c>
    </row>
    <row r="4040" spans="1:32" ht="15.75" customHeight="1">
      <c r="A4040" s="22">
        <v>46201</v>
      </c>
      <c r="B4040" s="35" t="s">
        <v>22</v>
      </c>
      <c r="C4040" s="36">
        <v>672</v>
      </c>
      <c r="D4040" s="37">
        <v>5778</v>
      </c>
      <c r="E4040" s="38">
        <f>1319</f>
        <v>1319</v>
      </c>
      <c r="F4040" s="36">
        <v>60</v>
      </c>
      <c r="G4040" s="36">
        <v>20</v>
      </c>
      <c r="H4040" s="35" t="s">
        <v>248</v>
      </c>
      <c r="I4040" s="35" t="s">
        <v>249</v>
      </c>
      <c r="J4040" s="35" t="s">
        <v>3883</v>
      </c>
      <c r="K4040" s="35" t="s">
        <v>154</v>
      </c>
      <c r="L4040" s="39">
        <v>1.0761000000000001</v>
      </c>
      <c r="M4040" s="37">
        <v>-1383</v>
      </c>
      <c r="N4040" s="37">
        <v>111</v>
      </c>
      <c r="O4040" s="36">
        <v>0</v>
      </c>
      <c r="P4040" s="36">
        <v>2</v>
      </c>
      <c r="Q4040" s="36">
        <v>0</v>
      </c>
      <c r="R4040" s="68"/>
      <c r="S4040" s="68"/>
      <c r="T4040" s="68"/>
      <c r="U4040" s="68"/>
      <c r="V4040" s="68"/>
      <c r="W4040" s="36"/>
      <c r="X4040" s="36"/>
      <c r="Y4040" s="36"/>
      <c r="Z4040" s="36"/>
      <c r="AA4040" s="40"/>
      <c r="AB4040" s="40">
        <v>0.8</v>
      </c>
      <c r="AC4040" s="40"/>
      <c r="AD4040" s="40">
        <v>60</v>
      </c>
      <c r="AE4040" s="40">
        <v>60.000959600000002</v>
      </c>
      <c r="AF4040" t="s">
        <v>578</v>
      </c>
    </row>
    <row r="4041" spans="1:32" ht="15.75" customHeight="1">
      <c r="A4041" s="22">
        <v>46201</v>
      </c>
      <c r="B4041" s="35" t="s">
        <v>22</v>
      </c>
      <c r="C4041" s="36">
        <v>673</v>
      </c>
      <c r="D4041" s="37">
        <v>6905</v>
      </c>
      <c r="E4041" s="38">
        <v>-5078</v>
      </c>
      <c r="F4041" s="36">
        <v>51</v>
      </c>
      <c r="G4041" s="36">
        <v>12</v>
      </c>
      <c r="H4041" s="35" t="s">
        <v>1840</v>
      </c>
      <c r="I4041" s="35" t="s">
        <v>3108</v>
      </c>
      <c r="J4041" s="35" t="s">
        <v>5035</v>
      </c>
      <c r="K4041" s="35" t="s">
        <v>154</v>
      </c>
      <c r="L4041" s="39">
        <v>0.75490000000000002</v>
      </c>
      <c r="M4041" s="37">
        <v>29</v>
      </c>
      <c r="N4041" s="37">
        <v>-3623</v>
      </c>
      <c r="O4041" s="36">
        <v>0</v>
      </c>
      <c r="P4041" s="36">
        <v>3</v>
      </c>
      <c r="Q4041" s="36">
        <v>0</v>
      </c>
      <c r="R4041" s="68"/>
      <c r="S4041" s="68"/>
      <c r="T4041" s="68"/>
      <c r="U4041" s="68"/>
      <c r="V4041" s="68"/>
      <c r="W4041" s="36"/>
      <c r="X4041" s="36"/>
      <c r="Y4041" s="36"/>
      <c r="Z4041" s="36"/>
      <c r="AA4041" s="40"/>
      <c r="AB4041" s="40">
        <v>0.8</v>
      </c>
      <c r="AC4041" s="40"/>
      <c r="AD4041" s="40">
        <v>30</v>
      </c>
      <c r="AE4041" s="40">
        <v>30.000959590000001</v>
      </c>
      <c r="AF4041" t="s">
        <v>661</v>
      </c>
    </row>
    <row r="4042" spans="1:32" ht="15.75" customHeight="1">
      <c r="A4042" s="22">
        <v>46201</v>
      </c>
      <c r="B4042" s="35" t="s">
        <v>22</v>
      </c>
      <c r="C4042" s="36">
        <v>675</v>
      </c>
      <c r="D4042" s="37">
        <v>5305</v>
      </c>
      <c r="E4042" s="38">
        <v>-625</v>
      </c>
      <c r="F4042" s="36">
        <v>57</v>
      </c>
      <c r="G4042" s="36">
        <v>21</v>
      </c>
      <c r="H4042" s="35" t="s">
        <v>1886</v>
      </c>
      <c r="I4042" s="35" t="s">
        <v>2655</v>
      </c>
      <c r="J4042" s="35" t="s">
        <v>1469</v>
      </c>
      <c r="K4042" s="35" t="s">
        <v>154</v>
      </c>
      <c r="L4042" s="39">
        <v>0.9607</v>
      </c>
      <c r="M4042" s="37">
        <v>2889</v>
      </c>
      <c r="N4042" s="37">
        <v>2606</v>
      </c>
      <c r="O4042" s="36">
        <v>0</v>
      </c>
      <c r="P4042" s="36">
        <v>5</v>
      </c>
      <c r="Q4042" s="36">
        <v>0</v>
      </c>
      <c r="R4042" s="68"/>
      <c r="S4042" s="68"/>
      <c r="T4042" s="68"/>
      <c r="U4042" s="68"/>
      <c r="V4042" s="68"/>
      <c r="W4042" s="36"/>
      <c r="X4042" s="36"/>
      <c r="Y4042" s="36"/>
      <c r="Z4042" s="36"/>
      <c r="AA4042" s="40"/>
      <c r="AB4042" s="40">
        <v>0.8</v>
      </c>
      <c r="AC4042" s="40"/>
      <c r="AD4042" s="40">
        <v>30</v>
      </c>
      <c r="AE4042" s="40">
        <v>30.00095958</v>
      </c>
      <c r="AF4042" t="s">
        <v>661</v>
      </c>
    </row>
    <row r="4043" spans="1:32" ht="15.75" customHeight="1">
      <c r="A4043" s="22">
        <v>46201</v>
      </c>
      <c r="B4043" s="35" t="s">
        <v>22</v>
      </c>
      <c r="C4043" s="36">
        <v>676</v>
      </c>
      <c r="D4043" s="37">
        <v>5553</v>
      </c>
      <c r="E4043" s="38">
        <v>-5462</v>
      </c>
      <c r="F4043" s="36">
        <v>33</v>
      </c>
      <c r="G4043" s="36">
        <v>9</v>
      </c>
      <c r="H4043" s="35" t="s">
        <v>683</v>
      </c>
      <c r="I4043" s="35" t="s">
        <v>3165</v>
      </c>
      <c r="J4043" s="35" t="s">
        <v>3808</v>
      </c>
      <c r="K4043" s="35" t="s">
        <v>154</v>
      </c>
      <c r="L4043" s="39">
        <v>0.67210000000000003</v>
      </c>
      <c r="M4043" s="37">
        <v>-5719</v>
      </c>
      <c r="N4043" s="37">
        <v>7047</v>
      </c>
      <c r="O4043" s="36">
        <v>0</v>
      </c>
      <c r="P4043" s="36">
        <v>6</v>
      </c>
      <c r="Q4043" s="36">
        <v>0</v>
      </c>
      <c r="R4043" s="68"/>
      <c r="S4043" s="68"/>
      <c r="T4043" s="68"/>
      <c r="U4043" s="68"/>
      <c r="V4043" s="68"/>
      <c r="W4043" s="36"/>
      <c r="X4043" s="36"/>
      <c r="Y4043" s="36"/>
      <c r="Z4043" s="36"/>
      <c r="AA4043" s="40"/>
      <c r="AB4043" s="40">
        <v>0.8</v>
      </c>
      <c r="AC4043" s="40"/>
      <c r="AD4043" s="40">
        <v>30</v>
      </c>
      <c r="AE4043" s="40">
        <v>30.000959569999999</v>
      </c>
      <c r="AF4043" t="s">
        <v>661</v>
      </c>
    </row>
    <row r="4044" spans="1:32" ht="15.75" customHeight="1">
      <c r="A4044" s="22">
        <v>46201</v>
      </c>
      <c r="B4044" s="35" t="s">
        <v>22</v>
      </c>
      <c r="C4044" s="36">
        <v>677</v>
      </c>
      <c r="D4044" s="37">
        <v>5248</v>
      </c>
      <c r="E4044" s="38">
        <f>1218</f>
        <v>1218</v>
      </c>
      <c r="F4044" s="36">
        <v>61</v>
      </c>
      <c r="G4044" s="36">
        <v>24</v>
      </c>
      <c r="H4044" s="35" t="s">
        <v>4338</v>
      </c>
      <c r="I4044" s="35" t="s">
        <v>2876</v>
      </c>
      <c r="J4044" s="35" t="s">
        <v>1878</v>
      </c>
      <c r="K4044" s="35" t="s">
        <v>154</v>
      </c>
      <c r="L4044" s="39">
        <v>1.0773999999999999</v>
      </c>
      <c r="M4044" s="37">
        <v>-3309</v>
      </c>
      <c r="N4044" s="37">
        <v>136</v>
      </c>
      <c r="O4044" s="36">
        <v>0</v>
      </c>
      <c r="P4044" s="36">
        <v>7</v>
      </c>
      <c r="Q4044" s="36">
        <v>0</v>
      </c>
      <c r="R4044" s="68"/>
      <c r="S4044" s="68"/>
      <c r="T4044" s="68"/>
      <c r="U4044" s="68"/>
      <c r="V4044" s="68"/>
      <c r="W4044" s="36"/>
      <c r="X4044" s="36"/>
      <c r="Y4044" s="36"/>
      <c r="Z4044" s="36"/>
      <c r="AA4044" s="40"/>
      <c r="AB4044" s="40">
        <v>0.8</v>
      </c>
      <c r="AC4044" s="40"/>
      <c r="AD4044" s="40">
        <v>60</v>
      </c>
      <c r="AE4044" s="40">
        <v>60.000959559999998</v>
      </c>
      <c r="AF4044" t="s">
        <v>578</v>
      </c>
    </row>
    <row r="4045" spans="1:32" ht="15.75" customHeight="1">
      <c r="A4045" s="22">
        <v>46201</v>
      </c>
      <c r="B4045" s="35" t="s">
        <v>38</v>
      </c>
      <c r="C4045" s="36">
        <v>703</v>
      </c>
      <c r="D4045" s="37">
        <v>1585</v>
      </c>
      <c r="E4045" s="38">
        <f>2883</f>
        <v>2883</v>
      </c>
      <c r="F4045" s="36">
        <v>23</v>
      </c>
      <c r="G4045" s="36">
        <v>6</v>
      </c>
      <c r="H4045" s="35" t="s">
        <v>881</v>
      </c>
      <c r="I4045" s="35" t="s">
        <v>4050</v>
      </c>
      <c r="J4045" s="35" t="s">
        <v>769</v>
      </c>
      <c r="K4045" s="35" t="s">
        <v>154</v>
      </c>
      <c r="L4045" s="39">
        <v>1.6063000000000001</v>
      </c>
      <c r="M4045" s="37">
        <v>-594</v>
      </c>
      <c r="N4045" s="37">
        <v>-1500</v>
      </c>
      <c r="O4045" s="36">
        <v>0</v>
      </c>
      <c r="P4045" s="36">
        <v>3</v>
      </c>
      <c r="Q4045" s="36">
        <v>0</v>
      </c>
      <c r="R4045" s="68"/>
      <c r="S4045" s="68"/>
      <c r="T4045" s="68"/>
      <c r="U4045" s="68"/>
      <c r="V4045" s="68"/>
      <c r="W4045" s="36"/>
      <c r="X4045" s="36"/>
      <c r="Y4045" s="36"/>
      <c r="Z4045" s="36"/>
      <c r="AA4045" s="40"/>
      <c r="AB4045" s="40">
        <v>0.5</v>
      </c>
      <c r="AC4045" s="40"/>
      <c r="AD4045" s="40">
        <v>70</v>
      </c>
      <c r="AE4045" s="40">
        <v>70.000959550000005</v>
      </c>
      <c r="AF4045" t="s">
        <v>178</v>
      </c>
    </row>
    <row r="4046" spans="1:32" ht="15.75" customHeight="1">
      <c r="A4046" s="22">
        <v>46201</v>
      </c>
      <c r="B4046" s="35" t="s">
        <v>38</v>
      </c>
      <c r="C4046" s="36">
        <v>705</v>
      </c>
      <c r="D4046" s="37">
        <v>2195</v>
      </c>
      <c r="E4046" s="38">
        <v>-1319</v>
      </c>
      <c r="F4046" s="36">
        <v>10</v>
      </c>
      <c r="G4046" s="36">
        <v>7</v>
      </c>
      <c r="H4046" s="35" t="s">
        <v>978</v>
      </c>
      <c r="I4046" s="35" t="s">
        <v>1876</v>
      </c>
      <c r="J4046" s="35" t="s">
        <v>5036</v>
      </c>
      <c r="K4046" s="35" t="s">
        <v>154</v>
      </c>
      <c r="L4046" s="39">
        <v>0.79969999999999997</v>
      </c>
      <c r="M4046" s="37">
        <v>-3991</v>
      </c>
      <c r="N4046" s="37">
        <v>-988</v>
      </c>
      <c r="O4046" s="36">
        <v>0</v>
      </c>
      <c r="P4046" s="36">
        <v>5</v>
      </c>
      <c r="Q4046" s="36">
        <v>0</v>
      </c>
      <c r="R4046" s="68"/>
      <c r="S4046" s="68"/>
      <c r="T4046" s="68"/>
      <c r="U4046" s="68"/>
      <c r="V4046" s="68"/>
      <c r="W4046" s="36"/>
      <c r="X4046" s="36"/>
      <c r="Y4046" s="36"/>
      <c r="Z4046" s="36"/>
      <c r="AA4046" s="40"/>
      <c r="AB4046" s="40">
        <v>0.5</v>
      </c>
      <c r="AC4046" s="40"/>
      <c r="AD4046" s="40">
        <v>30</v>
      </c>
      <c r="AE4046" s="40">
        <v>30.00095954</v>
      </c>
      <c r="AF4046" t="s">
        <v>661</v>
      </c>
    </row>
    <row r="4047" spans="1:32" ht="15.75" customHeight="1">
      <c r="A4047" s="22">
        <v>46201</v>
      </c>
      <c r="B4047" s="35" t="s">
        <v>38</v>
      </c>
      <c r="C4047" s="36">
        <v>706</v>
      </c>
      <c r="D4047" s="37">
        <v>1373</v>
      </c>
      <c r="E4047" s="38">
        <f>1259</f>
        <v>1259</v>
      </c>
      <c r="F4047" s="36">
        <v>18</v>
      </c>
      <c r="G4047" s="36">
        <v>2</v>
      </c>
      <c r="H4047" s="35" t="s">
        <v>2540</v>
      </c>
      <c r="I4047" s="35" t="s">
        <v>552</v>
      </c>
      <c r="J4047" s="35" t="s">
        <v>5037</v>
      </c>
      <c r="K4047" s="35" t="s">
        <v>154</v>
      </c>
      <c r="L4047" s="39">
        <v>1.3057000000000001</v>
      </c>
      <c r="M4047" s="37">
        <v>-345</v>
      </c>
      <c r="N4047" s="37">
        <v>3209</v>
      </c>
      <c r="O4047" s="36">
        <v>0</v>
      </c>
      <c r="P4047" s="36">
        <v>6</v>
      </c>
      <c r="Q4047" s="36">
        <v>0</v>
      </c>
      <c r="R4047" s="68"/>
      <c r="S4047" s="68"/>
      <c r="T4047" s="68"/>
      <c r="U4047" s="68"/>
      <c r="V4047" s="68"/>
      <c r="W4047" s="36"/>
      <c r="X4047" s="36"/>
      <c r="Y4047" s="36"/>
      <c r="Z4047" s="36"/>
      <c r="AA4047" s="40"/>
      <c r="AB4047" s="40">
        <v>0.5</v>
      </c>
      <c r="AC4047" s="40"/>
      <c r="AD4047" s="40">
        <v>60</v>
      </c>
      <c r="AE4047" s="40">
        <v>60.000959530000003</v>
      </c>
      <c r="AF4047" t="s">
        <v>578</v>
      </c>
    </row>
    <row r="4048" spans="1:32" ht="15.75" customHeight="1">
      <c r="A4048" s="22">
        <v>46201</v>
      </c>
      <c r="B4048" s="35" t="s">
        <v>38</v>
      </c>
      <c r="C4048" s="36">
        <v>707</v>
      </c>
      <c r="D4048" s="37">
        <v>642</v>
      </c>
      <c r="E4048" s="38">
        <v>-531</v>
      </c>
      <c r="F4048" s="36">
        <v>4</v>
      </c>
      <c r="G4048" s="36">
        <v>2</v>
      </c>
      <c r="H4048" s="35" t="s">
        <v>2145</v>
      </c>
      <c r="I4048" s="35" t="s">
        <v>4319</v>
      </c>
      <c r="J4048" s="35" t="s">
        <v>2886</v>
      </c>
      <c r="K4048" s="35" t="s">
        <v>154</v>
      </c>
      <c r="L4048" s="39">
        <v>0.72430000000000005</v>
      </c>
      <c r="M4048" s="37">
        <v>-2362</v>
      </c>
      <c r="N4048" s="37">
        <v>-432</v>
      </c>
      <c r="O4048" s="36">
        <v>0</v>
      </c>
      <c r="P4048" s="36">
        <v>7</v>
      </c>
      <c r="Q4048" s="36">
        <v>0</v>
      </c>
      <c r="R4048" s="68"/>
      <c r="S4048" s="68"/>
      <c r="T4048" s="68"/>
      <c r="U4048" s="68"/>
      <c r="V4048" s="68"/>
      <c r="W4048" s="36"/>
      <c r="X4048" s="36"/>
      <c r="Y4048" s="36"/>
      <c r="Z4048" s="36"/>
      <c r="AA4048" s="40"/>
      <c r="AB4048" s="40">
        <v>0.5</v>
      </c>
      <c r="AC4048" s="40"/>
      <c r="AD4048" s="40">
        <v>10</v>
      </c>
      <c r="AE4048" s="40">
        <v>10.00095952</v>
      </c>
      <c r="AF4048" t="s">
        <v>584</v>
      </c>
    </row>
    <row r="4049" spans="1:32" ht="15.75" customHeight="1">
      <c r="A4049" s="22">
        <v>46201</v>
      </c>
      <c r="B4049" s="35" t="s">
        <v>38</v>
      </c>
      <c r="C4049" s="36">
        <v>708</v>
      </c>
      <c r="D4049" s="37">
        <v>1609</v>
      </c>
      <c r="E4049" s="38">
        <v>-1974</v>
      </c>
      <c r="F4049" s="36">
        <v>3</v>
      </c>
      <c r="G4049" s="36">
        <v>5</v>
      </c>
      <c r="H4049" s="35" t="s">
        <v>2693</v>
      </c>
      <c r="I4049" s="35" t="s">
        <v>5038</v>
      </c>
      <c r="J4049" s="35" t="s">
        <v>897</v>
      </c>
      <c r="K4049" s="35" t="s">
        <v>154</v>
      </c>
      <c r="L4049" s="39">
        <v>0.59109999999999996</v>
      </c>
      <c r="M4049" s="37">
        <v>984</v>
      </c>
      <c r="N4049" s="37">
        <v>6535</v>
      </c>
      <c r="O4049" s="36">
        <v>0</v>
      </c>
      <c r="P4049" s="36">
        <v>8</v>
      </c>
      <c r="Q4049" s="36">
        <v>0</v>
      </c>
      <c r="R4049" s="68"/>
      <c r="S4049" s="68"/>
      <c r="T4049" s="68"/>
      <c r="U4049" s="68"/>
      <c r="V4049" s="68"/>
      <c r="W4049" s="36"/>
      <c r="X4049" s="36"/>
      <c r="Y4049" s="36"/>
      <c r="Z4049" s="36"/>
      <c r="AA4049" s="40"/>
      <c r="AB4049" s="40">
        <v>0.5</v>
      </c>
      <c r="AC4049" s="40"/>
      <c r="AD4049" s="40">
        <v>30</v>
      </c>
      <c r="AE4049" s="40">
        <v>30.000959510000001</v>
      </c>
      <c r="AF4049" t="s">
        <v>661</v>
      </c>
    </row>
    <row r="4050" spans="1:32" ht="15.75" customHeight="1">
      <c r="A4050" s="22">
        <v>46201</v>
      </c>
      <c r="B4050" s="35" t="s">
        <v>38</v>
      </c>
      <c r="C4050" s="36">
        <v>710</v>
      </c>
      <c r="D4050" s="37">
        <v>1011</v>
      </c>
      <c r="E4050" s="38">
        <v>-1148</v>
      </c>
      <c r="F4050" s="36">
        <v>2</v>
      </c>
      <c r="G4050" s="36">
        <v>4</v>
      </c>
      <c r="H4050" s="35" t="s">
        <v>706</v>
      </c>
      <c r="I4050" s="35" t="s">
        <v>3929</v>
      </c>
      <c r="J4050" s="35" t="s">
        <v>2695</v>
      </c>
      <c r="K4050" s="35" t="s">
        <v>154</v>
      </c>
      <c r="L4050" s="39">
        <v>0.62150000000000005</v>
      </c>
      <c r="M4050" s="37">
        <v>-858</v>
      </c>
      <c r="N4050" s="37">
        <v>-4034</v>
      </c>
      <c r="O4050" s="36">
        <v>0</v>
      </c>
      <c r="P4050" s="36">
        <v>0</v>
      </c>
      <c r="Q4050" s="36">
        <v>0</v>
      </c>
      <c r="R4050" s="68"/>
      <c r="S4050" s="68"/>
      <c r="T4050" s="68"/>
      <c r="U4050" s="68"/>
      <c r="V4050" s="68"/>
      <c r="W4050" s="36"/>
      <c r="X4050" s="36"/>
      <c r="Y4050" s="36"/>
      <c r="Z4050" s="36"/>
      <c r="AA4050" s="40"/>
      <c r="AB4050" s="40">
        <v>0.5</v>
      </c>
      <c r="AC4050" s="40"/>
      <c r="AD4050" s="40">
        <v>30</v>
      </c>
      <c r="AE4050" s="40">
        <v>30.0009595</v>
      </c>
      <c r="AF4050" t="s">
        <v>661</v>
      </c>
    </row>
    <row r="4051" spans="1:32" ht="15.75" customHeight="1">
      <c r="A4051" s="22">
        <v>46201</v>
      </c>
      <c r="B4051" s="35" t="s">
        <v>44</v>
      </c>
      <c r="C4051" s="36">
        <v>568</v>
      </c>
      <c r="D4051" s="37">
        <v>5111</v>
      </c>
      <c r="E4051" s="38">
        <v>-271</v>
      </c>
      <c r="F4051" s="36">
        <v>18</v>
      </c>
      <c r="G4051" s="36">
        <v>15</v>
      </c>
      <c r="H4051" s="35" t="s">
        <v>2412</v>
      </c>
      <c r="I4051" s="35" t="s">
        <v>3329</v>
      </c>
      <c r="J4051" s="35" t="s">
        <v>450</v>
      </c>
      <c r="K4051" s="35" t="s">
        <v>154</v>
      </c>
      <c r="L4051" s="39">
        <v>0.98229999999999995</v>
      </c>
      <c r="M4051" s="37">
        <v>-198</v>
      </c>
      <c r="N4051" s="37">
        <v>-532</v>
      </c>
      <c r="O4051" s="36">
        <v>0</v>
      </c>
      <c r="P4051" s="36">
        <v>8</v>
      </c>
      <c r="Q4051" s="36">
        <v>1</v>
      </c>
      <c r="R4051" s="68">
        <v>861.47893316728926</v>
      </c>
      <c r="S4051" s="68">
        <v>5.9328206450841936</v>
      </c>
      <c r="T4051" s="68">
        <v>283.94444444444451</v>
      </c>
      <c r="U4051" s="68">
        <v>340.73333333333329</v>
      </c>
      <c r="V4051" s="68">
        <v>154.8787878787879</v>
      </c>
      <c r="W4051" s="36">
        <v>0</v>
      </c>
      <c r="X4051" s="36">
        <v>4</v>
      </c>
      <c r="Y4051" s="36">
        <v>2</v>
      </c>
      <c r="Z4051" s="36">
        <v>2</v>
      </c>
      <c r="AA4051" s="40">
        <v>2</v>
      </c>
      <c r="AB4051" s="40">
        <v>0.8</v>
      </c>
      <c r="AC4051" s="40">
        <v>1.6</v>
      </c>
      <c r="AD4051" s="40">
        <v>26</v>
      </c>
      <c r="AE4051" s="40">
        <v>26.00095949</v>
      </c>
      <c r="AF4051" t="s">
        <v>1958</v>
      </c>
    </row>
    <row r="4052" spans="1:32" ht="15.75" customHeight="1">
      <c r="A4052" s="22">
        <v>46201</v>
      </c>
      <c r="B4052" s="35" t="s">
        <v>44</v>
      </c>
      <c r="C4052" s="36">
        <v>570</v>
      </c>
      <c r="D4052" s="37">
        <v>1757</v>
      </c>
      <c r="E4052" s="38">
        <v>-686</v>
      </c>
      <c r="F4052" s="36">
        <v>4</v>
      </c>
      <c r="G4052" s="36">
        <v>3</v>
      </c>
      <c r="H4052" s="35" t="s">
        <v>3109</v>
      </c>
      <c r="I4052" s="35" t="s">
        <v>4601</v>
      </c>
      <c r="J4052" s="35" t="s">
        <v>3941</v>
      </c>
      <c r="K4052" s="35" t="s">
        <v>154</v>
      </c>
      <c r="L4052" s="39">
        <v>0.86990000000000001</v>
      </c>
      <c r="M4052" s="37">
        <v>154</v>
      </c>
      <c r="N4052" s="37">
        <v>-2025</v>
      </c>
      <c r="O4052" s="36">
        <v>0</v>
      </c>
      <c r="P4052" s="36">
        <v>0</v>
      </c>
      <c r="Q4052" s="36">
        <v>1</v>
      </c>
      <c r="R4052" s="68">
        <v>313.55754462432537</v>
      </c>
      <c r="S4052" s="68">
        <v>5.6034371684631887</v>
      </c>
      <c r="T4052" s="68">
        <v>439.25</v>
      </c>
      <c r="U4052" s="68">
        <v>585.66666666666663</v>
      </c>
      <c r="V4052" s="68">
        <v>251</v>
      </c>
      <c r="W4052" s="36">
        <v>0</v>
      </c>
      <c r="X4052" s="36">
        <v>0</v>
      </c>
      <c r="Y4052" s="36">
        <v>0</v>
      </c>
      <c r="Z4052" s="36">
        <v>7</v>
      </c>
      <c r="AA4052" s="40">
        <v>1.75</v>
      </c>
      <c r="AB4052" s="40">
        <v>0.5</v>
      </c>
      <c r="AC4052" s="40">
        <v>0.875</v>
      </c>
      <c r="AD4052" s="40">
        <v>18.8</v>
      </c>
      <c r="AE4052" s="40">
        <v>18.80095948</v>
      </c>
      <c r="AF4052" t="s">
        <v>612</v>
      </c>
    </row>
    <row r="4053" spans="1:32" ht="15.75" customHeight="1">
      <c r="A4053" s="22">
        <v>46201</v>
      </c>
      <c r="B4053" s="35" t="s">
        <v>44</v>
      </c>
      <c r="C4053" s="36">
        <v>571</v>
      </c>
      <c r="D4053" s="37">
        <v>3559</v>
      </c>
      <c r="E4053" s="38">
        <f>509</f>
        <v>509</v>
      </c>
      <c r="F4053" s="36">
        <v>16</v>
      </c>
      <c r="G4053" s="36">
        <v>9</v>
      </c>
      <c r="H4053" s="35" t="s">
        <v>579</v>
      </c>
      <c r="I4053" s="35" t="s">
        <v>4364</v>
      </c>
      <c r="J4053" s="35" t="s">
        <v>5039</v>
      </c>
      <c r="K4053" s="35" t="s">
        <v>154</v>
      </c>
      <c r="L4053" s="39">
        <v>1.0477000000000001</v>
      </c>
      <c r="M4053" s="37">
        <v>599</v>
      </c>
      <c r="N4053" s="37">
        <v>-812</v>
      </c>
      <c r="O4053" s="36">
        <v>0</v>
      </c>
      <c r="P4053" s="36">
        <v>1</v>
      </c>
      <c r="Q4053" s="36">
        <v>1</v>
      </c>
      <c r="R4053" s="68">
        <v>600.46253632212529</v>
      </c>
      <c r="S4053" s="68">
        <v>5.9270975035330631</v>
      </c>
      <c r="T4053" s="68">
        <v>222.4375</v>
      </c>
      <c r="U4053" s="68">
        <v>395.44444444444451</v>
      </c>
      <c r="V4053" s="68">
        <v>142.36000000000001</v>
      </c>
      <c r="W4053" s="36">
        <v>6</v>
      </c>
      <c r="X4053" s="36">
        <v>2</v>
      </c>
      <c r="Y4053" s="36">
        <v>4</v>
      </c>
      <c r="Z4053" s="36">
        <v>2</v>
      </c>
      <c r="AA4053" s="40">
        <v>3.5</v>
      </c>
      <c r="AB4053" s="40">
        <v>0.6</v>
      </c>
      <c r="AC4053" s="40">
        <v>2.1</v>
      </c>
      <c r="AD4053" s="40">
        <v>21</v>
      </c>
      <c r="AE4053" s="40">
        <v>21.000959470000002</v>
      </c>
      <c r="AF4053" t="s">
        <v>1379</v>
      </c>
    </row>
    <row r="4054" spans="1:32" ht="15.75" customHeight="1">
      <c r="A4054" s="22">
        <v>46201</v>
      </c>
      <c r="B4054" s="35" t="s">
        <v>44</v>
      </c>
      <c r="C4054" s="36">
        <v>572</v>
      </c>
      <c r="D4054" s="37">
        <v>7047</v>
      </c>
      <c r="E4054" s="38">
        <v>-1228</v>
      </c>
      <c r="F4054" s="36">
        <v>26</v>
      </c>
      <c r="G4054" s="36">
        <v>9</v>
      </c>
      <c r="H4054" s="35" t="s">
        <v>802</v>
      </c>
      <c r="I4054" s="35" t="s">
        <v>1980</v>
      </c>
      <c r="J4054" s="35" t="s">
        <v>3909</v>
      </c>
      <c r="K4054" s="35" t="s">
        <v>154</v>
      </c>
      <c r="L4054" s="39">
        <v>0.94189999999999996</v>
      </c>
      <c r="M4054" s="37">
        <v>-398</v>
      </c>
      <c r="N4054" s="37">
        <v>-735</v>
      </c>
      <c r="O4054" s="36">
        <v>0</v>
      </c>
      <c r="P4054" s="36">
        <v>2</v>
      </c>
      <c r="Q4054" s="36">
        <v>1</v>
      </c>
      <c r="R4054" s="68">
        <v>1185.7352117061021</v>
      </c>
      <c r="S4054" s="68">
        <v>5.9431481248333533</v>
      </c>
      <c r="T4054" s="68">
        <v>271.03846153846149</v>
      </c>
      <c r="U4054" s="68">
        <v>783</v>
      </c>
      <c r="V4054" s="68">
        <v>201.34285714285721</v>
      </c>
      <c r="W4054" s="36">
        <v>0</v>
      </c>
      <c r="X4054" s="36">
        <v>0</v>
      </c>
      <c r="Y4054" s="36">
        <v>0</v>
      </c>
      <c r="Z4054" s="36">
        <v>1</v>
      </c>
      <c r="AA4054" s="40">
        <v>0.25</v>
      </c>
      <c r="AB4054" s="40">
        <v>1</v>
      </c>
      <c r="AC4054" s="40">
        <v>0.25</v>
      </c>
      <c r="AD4054" s="40">
        <v>12.5</v>
      </c>
      <c r="AE4054" s="40">
        <v>12.500959460000001</v>
      </c>
      <c r="AF4054" t="s">
        <v>795</v>
      </c>
    </row>
    <row r="4055" spans="1:32" ht="15.75" customHeight="1">
      <c r="A4055" s="22">
        <v>46201</v>
      </c>
      <c r="B4055" s="35" t="s">
        <v>44</v>
      </c>
      <c r="C4055" s="36">
        <v>573</v>
      </c>
      <c r="D4055" s="37">
        <v>5250</v>
      </c>
      <c r="E4055" s="38">
        <f>777</f>
        <v>777</v>
      </c>
      <c r="F4055" s="36">
        <v>26</v>
      </c>
      <c r="G4055" s="36">
        <v>10</v>
      </c>
      <c r="H4055" s="35" t="s">
        <v>1717</v>
      </c>
      <c r="I4055" s="35" t="s">
        <v>5040</v>
      </c>
      <c r="J4055" s="35" t="s">
        <v>5041</v>
      </c>
      <c r="K4055" s="35" t="s">
        <v>154</v>
      </c>
      <c r="L4055" s="39">
        <v>1.0492999999999999</v>
      </c>
      <c r="M4055" s="37">
        <v>1842</v>
      </c>
      <c r="N4055" s="37">
        <v>-1364</v>
      </c>
      <c r="O4055" s="36">
        <v>0</v>
      </c>
      <c r="P4055" s="36">
        <v>3</v>
      </c>
      <c r="Q4055" s="36">
        <v>1</v>
      </c>
      <c r="R4055" s="68">
        <v>856.410491905355</v>
      </c>
      <c r="S4055" s="68">
        <v>6.1302378352695337</v>
      </c>
      <c r="T4055" s="68">
        <v>201.92307692307691</v>
      </c>
      <c r="U4055" s="68">
        <v>525</v>
      </c>
      <c r="V4055" s="68">
        <v>145.83333333333329</v>
      </c>
      <c r="W4055" s="36">
        <v>7</v>
      </c>
      <c r="X4055" s="36">
        <v>0</v>
      </c>
      <c r="Y4055" s="36">
        <v>3</v>
      </c>
      <c r="Z4055" s="36">
        <v>0</v>
      </c>
      <c r="AA4055" s="40">
        <v>2.5</v>
      </c>
      <c r="AB4055" s="40">
        <v>0.8</v>
      </c>
      <c r="AC4055" s="40">
        <v>2</v>
      </c>
      <c r="AD4055" s="40">
        <v>20</v>
      </c>
      <c r="AE4055" s="40">
        <v>20.00095945</v>
      </c>
      <c r="AF4055" t="s">
        <v>457</v>
      </c>
    </row>
    <row r="4056" spans="1:32" ht="15.75" customHeight="1">
      <c r="A4056" s="22">
        <v>46201</v>
      </c>
      <c r="B4056" s="35" t="s">
        <v>30</v>
      </c>
      <c r="C4056" s="36">
        <v>563</v>
      </c>
      <c r="D4056" s="37">
        <v>5345</v>
      </c>
      <c r="E4056" s="38">
        <v>-12</v>
      </c>
      <c r="F4056" s="36">
        <v>23</v>
      </c>
      <c r="G4056" s="36">
        <v>13</v>
      </c>
      <c r="H4056" s="35" t="s">
        <v>1851</v>
      </c>
      <c r="I4056" s="35" t="s">
        <v>1492</v>
      </c>
      <c r="J4056" s="35" t="s">
        <v>5042</v>
      </c>
      <c r="K4056" s="35" t="s">
        <v>154</v>
      </c>
      <c r="L4056" s="39">
        <v>0.99929999999999997</v>
      </c>
      <c r="M4056" s="37">
        <v>-716</v>
      </c>
      <c r="N4056" s="37">
        <v>441</v>
      </c>
      <c r="O4056" s="36">
        <v>0</v>
      </c>
      <c r="P4056" s="36">
        <v>3</v>
      </c>
      <c r="Q4056" s="36">
        <v>1</v>
      </c>
      <c r="R4056" s="68">
        <v>841.81065794935648</v>
      </c>
      <c r="S4056" s="68">
        <v>6.3494088005732481</v>
      </c>
      <c r="T4056" s="68">
        <v>232.39130434782609</v>
      </c>
      <c r="U4056" s="68">
        <v>411.15384615384608</v>
      </c>
      <c r="V4056" s="68">
        <v>148.4722222222222</v>
      </c>
      <c r="W4056" s="36">
        <v>6</v>
      </c>
      <c r="X4056" s="36">
        <v>0</v>
      </c>
      <c r="Y4056" s="36">
        <v>2</v>
      </c>
      <c r="Z4056" s="36">
        <v>0</v>
      </c>
      <c r="AA4056" s="40">
        <v>2</v>
      </c>
      <c r="AB4056" s="40">
        <v>0.8</v>
      </c>
      <c r="AC4056" s="40">
        <v>1.6</v>
      </c>
      <c r="AD4056" s="40">
        <v>26</v>
      </c>
      <c r="AE4056" s="40">
        <v>26.000959439999999</v>
      </c>
      <c r="AF4056" t="s">
        <v>1958</v>
      </c>
    </row>
    <row r="4057" spans="1:32" ht="15.75" customHeight="1">
      <c r="A4057" s="22">
        <v>46201</v>
      </c>
      <c r="B4057" s="35" t="s">
        <v>30</v>
      </c>
      <c r="C4057" s="36">
        <v>565</v>
      </c>
      <c r="D4057" s="37">
        <v>922</v>
      </c>
      <c r="E4057" s="38">
        <v>-516</v>
      </c>
      <c r="F4057" s="36">
        <v>2</v>
      </c>
      <c r="G4057" s="36">
        <v>0</v>
      </c>
      <c r="H4057" s="35" t="s">
        <v>4741</v>
      </c>
      <c r="I4057" s="35" t="s">
        <v>4741</v>
      </c>
      <c r="J4057" s="35" t="s">
        <v>214</v>
      </c>
      <c r="K4057" s="35" t="s">
        <v>154</v>
      </c>
      <c r="L4057" s="39">
        <v>0.81340000000000001</v>
      </c>
      <c r="M4057" s="37">
        <v>-668</v>
      </c>
      <c r="N4057" s="37">
        <v>-427</v>
      </c>
      <c r="O4057" s="36">
        <v>0</v>
      </c>
      <c r="P4057" s="36">
        <v>5</v>
      </c>
      <c r="Q4057" s="36">
        <v>1</v>
      </c>
      <c r="R4057" s="68">
        <v>166.90213781652139</v>
      </c>
      <c r="S4057" s="68">
        <v>5.5241952683288682</v>
      </c>
      <c r="T4057" s="68">
        <v>461</v>
      </c>
      <c r="U4057" s="68"/>
      <c r="V4057" s="68">
        <v>461</v>
      </c>
      <c r="W4057" s="36">
        <v>0</v>
      </c>
      <c r="X4057" s="36"/>
      <c r="Y4057" s="36">
        <v>0</v>
      </c>
      <c r="Z4057" s="36">
        <v>7</v>
      </c>
      <c r="AA4057" s="40">
        <v>2.333333333333333</v>
      </c>
      <c r="AB4057" s="40">
        <v>0.5</v>
      </c>
      <c r="AC4057" s="40">
        <v>1.166666666666667</v>
      </c>
      <c r="AD4057" s="40">
        <v>21.7</v>
      </c>
      <c r="AE4057" s="40">
        <v>21.700959430000001</v>
      </c>
      <c r="AF4057" t="s">
        <v>653</v>
      </c>
    </row>
    <row r="4058" spans="1:32" ht="15.75" customHeight="1">
      <c r="A4058" s="22">
        <v>46201</v>
      </c>
      <c r="B4058" s="35" t="s">
        <v>30</v>
      </c>
      <c r="C4058" s="36">
        <v>566</v>
      </c>
      <c r="D4058" s="37">
        <v>3396</v>
      </c>
      <c r="E4058" s="38">
        <v>-756</v>
      </c>
      <c r="F4058" s="36">
        <v>10</v>
      </c>
      <c r="G4058" s="36">
        <v>10</v>
      </c>
      <c r="H4058" s="35" t="s">
        <v>1495</v>
      </c>
      <c r="I4058" s="35" t="s">
        <v>5043</v>
      </c>
      <c r="J4058" s="35" t="s">
        <v>5043</v>
      </c>
      <c r="K4058" s="35" t="s">
        <v>154</v>
      </c>
      <c r="L4058" s="39">
        <v>0.92579999999999996</v>
      </c>
      <c r="M4058" s="37">
        <v>-370</v>
      </c>
      <c r="N4058" s="37">
        <v>-1596</v>
      </c>
      <c r="O4058" s="36">
        <v>0</v>
      </c>
      <c r="P4058" s="36">
        <v>6</v>
      </c>
      <c r="Q4058" s="36">
        <v>1</v>
      </c>
      <c r="R4058" s="68">
        <v>558.82067247820669</v>
      </c>
      <c r="S4058" s="68">
        <v>6.077083700106745</v>
      </c>
      <c r="T4058" s="68">
        <v>339.6</v>
      </c>
      <c r="U4058" s="68">
        <v>339.6</v>
      </c>
      <c r="V4058" s="68">
        <v>169.8</v>
      </c>
      <c r="W4058" s="36">
        <v>0</v>
      </c>
      <c r="X4058" s="36">
        <v>2</v>
      </c>
      <c r="Y4058" s="36">
        <v>0</v>
      </c>
      <c r="Z4058" s="36">
        <v>0</v>
      </c>
      <c r="AA4058" s="40">
        <v>0.5</v>
      </c>
      <c r="AB4058" s="40">
        <v>0.6</v>
      </c>
      <c r="AC4058" s="40">
        <v>0.3</v>
      </c>
      <c r="AD4058" s="40">
        <v>13</v>
      </c>
      <c r="AE4058" s="40">
        <v>13.000959419999999</v>
      </c>
      <c r="AF4058" t="s">
        <v>1225</v>
      </c>
    </row>
    <row r="4059" spans="1:32" ht="15.75" customHeight="1">
      <c r="A4059" s="22">
        <v>46201</v>
      </c>
      <c r="B4059" s="35" t="s">
        <v>30</v>
      </c>
      <c r="C4059" s="36">
        <v>567</v>
      </c>
      <c r="D4059" s="37">
        <v>2110</v>
      </c>
      <c r="E4059" s="38">
        <v>-332</v>
      </c>
      <c r="F4059" s="36">
        <v>8</v>
      </c>
      <c r="G4059" s="36">
        <v>3</v>
      </c>
      <c r="H4059" s="35" t="s">
        <v>429</v>
      </c>
      <c r="I4059" s="35" t="s">
        <v>3894</v>
      </c>
      <c r="J4059" s="35" t="s">
        <v>5044</v>
      </c>
      <c r="K4059" s="35" t="s">
        <v>154</v>
      </c>
      <c r="L4059" s="39">
        <v>0.9476</v>
      </c>
      <c r="M4059" s="37">
        <v>-646</v>
      </c>
      <c r="N4059" s="37">
        <v>179</v>
      </c>
      <c r="O4059" s="36">
        <v>0</v>
      </c>
      <c r="P4059" s="36">
        <v>7</v>
      </c>
      <c r="Q4059" s="36">
        <v>1</v>
      </c>
      <c r="R4059" s="68">
        <v>349.37474055624739</v>
      </c>
      <c r="S4059" s="68">
        <v>6.0393604776367678</v>
      </c>
      <c r="T4059" s="68">
        <v>263.75</v>
      </c>
      <c r="U4059" s="68">
        <v>703.33333333333337</v>
      </c>
      <c r="V4059" s="68">
        <v>191.81818181818181</v>
      </c>
      <c r="W4059" s="36">
        <v>3</v>
      </c>
      <c r="X4059" s="36">
        <v>0</v>
      </c>
      <c r="Y4059" s="36">
        <v>0</v>
      </c>
      <c r="Z4059" s="36">
        <v>0</v>
      </c>
      <c r="AA4059" s="40">
        <v>0.75</v>
      </c>
      <c r="AB4059" s="40">
        <v>0.5</v>
      </c>
      <c r="AC4059" s="40">
        <v>0.375</v>
      </c>
      <c r="AD4059" s="40">
        <v>13.8</v>
      </c>
      <c r="AE4059" s="40">
        <v>13.800959410000001</v>
      </c>
      <c r="AF4059" t="s">
        <v>620</v>
      </c>
    </row>
    <row r="4060" spans="1:32" ht="15.75" customHeight="1">
      <c r="A4060" s="22">
        <v>46201</v>
      </c>
      <c r="B4060" s="35" t="s">
        <v>166</v>
      </c>
      <c r="C4060" s="36">
        <v>651</v>
      </c>
      <c r="D4060" s="37">
        <v>1926</v>
      </c>
      <c r="E4060" s="38">
        <v>-441</v>
      </c>
      <c r="F4060" s="36">
        <v>19</v>
      </c>
      <c r="G4060" s="36">
        <v>6</v>
      </c>
      <c r="H4060" s="35" t="s">
        <v>1366</v>
      </c>
      <c r="I4060" s="35" t="s">
        <v>1621</v>
      </c>
      <c r="J4060" s="35" t="s">
        <v>2886</v>
      </c>
      <c r="K4060" s="35" t="s">
        <v>154</v>
      </c>
      <c r="L4060" s="39">
        <v>0.92369999999999997</v>
      </c>
      <c r="M4060" s="37">
        <v>-756</v>
      </c>
      <c r="N4060" s="37">
        <v>-78</v>
      </c>
      <c r="O4060" s="36">
        <v>0</v>
      </c>
      <c r="P4060" s="36">
        <v>1</v>
      </c>
      <c r="Q4060" s="36">
        <v>0</v>
      </c>
      <c r="R4060" s="68"/>
      <c r="S4060" s="68"/>
      <c r="T4060" s="68"/>
      <c r="U4060" s="68"/>
      <c r="V4060" s="68"/>
      <c r="W4060" s="36"/>
      <c r="X4060" s="36"/>
      <c r="Y4060" s="36"/>
      <c r="Z4060" s="36"/>
      <c r="AA4060" s="40"/>
      <c r="AB4060" s="40">
        <v>0.5</v>
      </c>
      <c r="AC4060" s="40"/>
      <c r="AD4060" s="40">
        <v>30</v>
      </c>
      <c r="AE4060" s="40">
        <v>30.000959399999999</v>
      </c>
      <c r="AF4060" t="s">
        <v>661</v>
      </c>
    </row>
    <row r="4061" spans="1:32" ht="15.75" customHeight="1">
      <c r="A4061" s="22">
        <v>46201</v>
      </c>
      <c r="B4061" s="35" t="s">
        <v>166</v>
      </c>
      <c r="C4061" s="36">
        <v>652</v>
      </c>
      <c r="D4061" s="37">
        <v>2465</v>
      </c>
      <c r="E4061" s="38">
        <v>-2509</v>
      </c>
      <c r="F4061" s="36">
        <v>10</v>
      </c>
      <c r="G4061" s="36">
        <v>7</v>
      </c>
      <c r="H4061" s="35" t="s">
        <v>1952</v>
      </c>
      <c r="I4061" s="35" t="s">
        <v>363</v>
      </c>
      <c r="J4061" s="35" t="s">
        <v>3622</v>
      </c>
      <c r="K4061" s="35" t="s">
        <v>154</v>
      </c>
      <c r="L4061" s="39">
        <v>0.66069999999999995</v>
      </c>
      <c r="M4061" s="37">
        <v>-1113</v>
      </c>
      <c r="N4061" s="37">
        <v>378</v>
      </c>
      <c r="O4061" s="36">
        <v>0</v>
      </c>
      <c r="P4061" s="36">
        <v>2</v>
      </c>
      <c r="Q4061" s="36">
        <v>0</v>
      </c>
      <c r="R4061" s="68"/>
      <c r="S4061" s="68"/>
      <c r="T4061" s="68"/>
      <c r="U4061" s="68"/>
      <c r="V4061" s="68"/>
      <c r="W4061" s="36"/>
      <c r="X4061" s="36"/>
      <c r="Y4061" s="36"/>
      <c r="Z4061" s="36"/>
      <c r="AA4061" s="40"/>
      <c r="AB4061" s="40">
        <v>0.5</v>
      </c>
      <c r="AC4061" s="40"/>
      <c r="AD4061" s="40">
        <v>30</v>
      </c>
      <c r="AE4061" s="40">
        <v>30.000959389999998</v>
      </c>
      <c r="AF4061" t="s">
        <v>661</v>
      </c>
    </row>
    <row r="4062" spans="1:32" ht="15.75" customHeight="1">
      <c r="A4062" s="22">
        <v>46201</v>
      </c>
      <c r="B4062" s="35" t="s">
        <v>166</v>
      </c>
      <c r="C4062" s="36">
        <v>653</v>
      </c>
      <c r="D4062" s="37">
        <v>2338</v>
      </c>
      <c r="E4062" s="38">
        <f>6296</f>
        <v>6296</v>
      </c>
      <c r="F4062" s="36">
        <v>53</v>
      </c>
      <c r="G4062" s="36">
        <v>6</v>
      </c>
      <c r="H4062" s="35" t="s">
        <v>3074</v>
      </c>
      <c r="I4062" s="35" t="s">
        <v>4094</v>
      </c>
      <c r="J4062" s="35" t="s">
        <v>5045</v>
      </c>
      <c r="K4062" s="35" t="s">
        <v>154</v>
      </c>
      <c r="L4062" s="39">
        <v>1.8976</v>
      </c>
      <c r="M4062" s="37">
        <v>-1415</v>
      </c>
      <c r="N4062" s="37">
        <v>-2122</v>
      </c>
      <c r="O4062" s="36">
        <v>0</v>
      </c>
      <c r="P4062" s="36">
        <v>3</v>
      </c>
      <c r="Q4062" s="36">
        <v>0</v>
      </c>
      <c r="R4062" s="68"/>
      <c r="S4062" s="68"/>
      <c r="T4062" s="68"/>
      <c r="U4062" s="68"/>
      <c r="V4062" s="68"/>
      <c r="W4062" s="36"/>
      <c r="X4062" s="36"/>
      <c r="Y4062" s="36"/>
      <c r="Z4062" s="36"/>
      <c r="AA4062" s="40"/>
      <c r="AB4062" s="40">
        <v>0.5</v>
      </c>
      <c r="AC4062" s="40"/>
      <c r="AD4062" s="40">
        <v>80</v>
      </c>
      <c r="AE4062" s="40">
        <v>80.000959379999998</v>
      </c>
      <c r="AF4062" t="s">
        <v>155</v>
      </c>
    </row>
    <row r="4063" spans="1:32" ht="15.75" customHeight="1">
      <c r="A4063" s="22">
        <v>46201</v>
      </c>
      <c r="B4063" s="35" t="s">
        <v>166</v>
      </c>
      <c r="C4063" s="36">
        <v>655</v>
      </c>
      <c r="D4063" s="37">
        <v>977</v>
      </c>
      <c r="E4063" s="38">
        <f>821</f>
        <v>821</v>
      </c>
      <c r="F4063" s="36">
        <v>22</v>
      </c>
      <c r="G4063" s="36">
        <v>3</v>
      </c>
      <c r="H4063" s="35" t="s">
        <v>4177</v>
      </c>
      <c r="I4063" s="35" t="s">
        <v>1630</v>
      </c>
      <c r="J4063" s="35" t="s">
        <v>5014</v>
      </c>
      <c r="K4063" s="35" t="s">
        <v>154</v>
      </c>
      <c r="L4063" s="39">
        <v>1.2801</v>
      </c>
      <c r="M4063" s="37">
        <v>245</v>
      </c>
      <c r="N4063" s="37">
        <v>4203</v>
      </c>
      <c r="O4063" s="36">
        <v>0</v>
      </c>
      <c r="P4063" s="36">
        <v>5</v>
      </c>
      <c r="Q4063" s="36">
        <v>0</v>
      </c>
      <c r="R4063" s="68"/>
      <c r="S4063" s="68"/>
      <c r="T4063" s="68"/>
      <c r="U4063" s="68"/>
      <c r="V4063" s="68"/>
      <c r="W4063" s="36"/>
      <c r="X4063" s="36"/>
      <c r="Y4063" s="36"/>
      <c r="Z4063" s="36"/>
      <c r="AA4063" s="40"/>
      <c r="AB4063" s="40">
        <v>0.5</v>
      </c>
      <c r="AC4063" s="40"/>
      <c r="AD4063" s="40">
        <v>0</v>
      </c>
      <c r="AE4063" s="40">
        <v>0</v>
      </c>
    </row>
    <row r="4064" spans="1:32" ht="15.75" customHeight="1">
      <c r="A4064" s="22">
        <v>46201</v>
      </c>
      <c r="B4064" s="35" t="s">
        <v>171</v>
      </c>
      <c r="C4064" s="36">
        <v>663</v>
      </c>
      <c r="D4064" s="37">
        <v>3379</v>
      </c>
      <c r="E4064" s="38">
        <f>524</f>
        <v>524</v>
      </c>
      <c r="F4064" s="36">
        <v>22</v>
      </c>
      <c r="G4064" s="36">
        <v>8</v>
      </c>
      <c r="H4064" s="35" t="s">
        <v>3921</v>
      </c>
      <c r="I4064" s="35" t="s">
        <v>2191</v>
      </c>
      <c r="J4064" s="35" t="s">
        <v>5046</v>
      </c>
      <c r="K4064" s="35" t="s">
        <v>154</v>
      </c>
      <c r="L4064" s="39">
        <v>1.0517000000000001</v>
      </c>
      <c r="M4064" s="37">
        <v>2876</v>
      </c>
      <c r="N4064" s="37">
        <v>678</v>
      </c>
      <c r="O4064" s="36">
        <v>0</v>
      </c>
      <c r="P4064" s="36">
        <v>3</v>
      </c>
      <c r="Q4064" s="36">
        <v>0</v>
      </c>
      <c r="R4064" s="68"/>
      <c r="S4064" s="68"/>
      <c r="T4064" s="68"/>
      <c r="U4064" s="68"/>
      <c r="V4064" s="68"/>
      <c r="W4064" s="36"/>
      <c r="X4064" s="36"/>
      <c r="Y4064" s="36"/>
      <c r="Z4064" s="36"/>
      <c r="AA4064" s="40"/>
      <c r="AB4064" s="40">
        <v>0.6</v>
      </c>
      <c r="AC4064" s="40"/>
      <c r="AD4064" s="40">
        <v>35</v>
      </c>
      <c r="AE4064" s="40">
        <v>35.000959360000003</v>
      </c>
      <c r="AF4064" t="s">
        <v>668</v>
      </c>
    </row>
    <row r="4065" spans="1:32" ht="15.75" customHeight="1">
      <c r="A4065" s="22">
        <v>46201</v>
      </c>
      <c r="B4065" s="35" t="s">
        <v>171</v>
      </c>
      <c r="C4065" s="36">
        <v>665</v>
      </c>
      <c r="D4065" s="37">
        <v>5392</v>
      </c>
      <c r="E4065" s="38">
        <f>4228</f>
        <v>4228</v>
      </c>
      <c r="F4065" s="36">
        <v>49</v>
      </c>
      <c r="G4065" s="36">
        <v>14</v>
      </c>
      <c r="H4065" s="35" t="s">
        <v>2624</v>
      </c>
      <c r="I4065" s="35" t="s">
        <v>4798</v>
      </c>
      <c r="J4065" s="35" t="s">
        <v>5047</v>
      </c>
      <c r="K4065" s="35" t="s">
        <v>154</v>
      </c>
      <c r="L4065" s="39">
        <v>1.2614000000000001</v>
      </c>
      <c r="M4065" s="37">
        <v>-209</v>
      </c>
      <c r="N4065" s="37">
        <v>9737</v>
      </c>
      <c r="O4065" s="36">
        <v>0</v>
      </c>
      <c r="P4065" s="36">
        <v>5</v>
      </c>
      <c r="Q4065" s="36">
        <v>0</v>
      </c>
      <c r="R4065" s="68"/>
      <c r="S4065" s="68"/>
      <c r="T4065" s="68"/>
      <c r="U4065" s="68"/>
      <c r="V4065" s="68"/>
      <c r="W4065" s="36"/>
      <c r="X4065" s="36"/>
      <c r="Y4065" s="36"/>
      <c r="Z4065" s="36"/>
      <c r="AA4065" s="40"/>
      <c r="AB4065" s="40">
        <v>0.8</v>
      </c>
      <c r="AC4065" s="40"/>
      <c r="AD4065" s="40">
        <v>80</v>
      </c>
      <c r="AE4065" s="40">
        <v>80.000959350000002</v>
      </c>
      <c r="AF4065" t="s">
        <v>155</v>
      </c>
    </row>
    <row r="4066" spans="1:32" ht="15.75" customHeight="1">
      <c r="A4066" s="22">
        <v>46201</v>
      </c>
      <c r="B4066" s="35" t="s">
        <v>171</v>
      </c>
      <c r="C4066" s="36">
        <v>666</v>
      </c>
      <c r="D4066" s="37">
        <v>4021</v>
      </c>
      <c r="E4066" s="38">
        <v>-3413</v>
      </c>
      <c r="F4066" s="36">
        <v>10</v>
      </c>
      <c r="G4066" s="36">
        <v>8</v>
      </c>
      <c r="H4066" s="35" t="s">
        <v>3603</v>
      </c>
      <c r="I4066" s="35" t="s">
        <v>5048</v>
      </c>
      <c r="J4066" s="35" t="s">
        <v>4925</v>
      </c>
      <c r="K4066" s="35" t="s">
        <v>154</v>
      </c>
      <c r="L4066" s="39">
        <v>0.71709999999999996</v>
      </c>
      <c r="M4066" s="37">
        <v>-1772</v>
      </c>
      <c r="N4066" s="37">
        <v>-1463</v>
      </c>
      <c r="O4066" s="36">
        <v>0</v>
      </c>
      <c r="P4066" s="36">
        <v>6</v>
      </c>
      <c r="Q4066" s="36">
        <v>0</v>
      </c>
      <c r="R4066" s="68"/>
      <c r="S4066" s="68"/>
      <c r="T4066" s="68"/>
      <c r="U4066" s="68"/>
      <c r="V4066" s="68"/>
      <c r="W4066" s="36"/>
      <c r="X4066" s="36"/>
      <c r="Y4066" s="36"/>
      <c r="Z4066" s="36"/>
      <c r="AA4066" s="40"/>
      <c r="AB4066" s="40">
        <v>0.6</v>
      </c>
      <c r="AC4066" s="40"/>
      <c r="AD4066" s="40">
        <v>30</v>
      </c>
      <c r="AE4066" s="40">
        <v>30.000959340000001</v>
      </c>
      <c r="AF4066" t="s">
        <v>661</v>
      </c>
    </row>
    <row r="4067" spans="1:32" ht="15.75" customHeight="1">
      <c r="A4067" s="22">
        <v>46201</v>
      </c>
      <c r="B4067" s="35" t="s">
        <v>330</v>
      </c>
      <c r="C4067" s="36">
        <v>656</v>
      </c>
      <c r="D4067" s="37">
        <v>333</v>
      </c>
      <c r="E4067" s="38">
        <v>-569</v>
      </c>
      <c r="F4067" s="36">
        <v>0</v>
      </c>
      <c r="G4067" s="36">
        <v>1</v>
      </c>
      <c r="H4067" s="35" t="s">
        <v>1602</v>
      </c>
      <c r="I4067" s="35" t="s">
        <v>214</v>
      </c>
      <c r="J4067" s="35" t="s">
        <v>1602</v>
      </c>
      <c r="K4067" s="35" t="s">
        <v>154</v>
      </c>
      <c r="L4067" s="39">
        <v>0.4304</v>
      </c>
      <c r="M4067" s="37">
        <v>-817</v>
      </c>
      <c r="N4067" s="37">
        <v>-853</v>
      </c>
      <c r="O4067" s="36">
        <v>0</v>
      </c>
      <c r="P4067" s="36">
        <v>6</v>
      </c>
      <c r="Q4067" s="36">
        <v>0</v>
      </c>
      <c r="R4067" s="68"/>
      <c r="S4067" s="68"/>
      <c r="T4067" s="68"/>
      <c r="U4067" s="68"/>
      <c r="V4067" s="68"/>
      <c r="W4067" s="36"/>
      <c r="X4067" s="36"/>
      <c r="Y4067" s="36"/>
      <c r="Z4067" s="36"/>
      <c r="AA4067" s="40"/>
      <c r="AB4067" s="40">
        <v>0.5</v>
      </c>
      <c r="AC4067" s="40"/>
      <c r="AD4067" s="40">
        <v>10</v>
      </c>
      <c r="AE4067" s="40">
        <v>10.000959330000001</v>
      </c>
      <c r="AF4067" t="s">
        <v>584</v>
      </c>
    </row>
    <row r="4068" spans="1:32" ht="15.75" customHeight="1">
      <c r="A4068" s="22">
        <v>46201</v>
      </c>
      <c r="B4068" s="35" t="s">
        <v>330</v>
      </c>
      <c r="C4068" s="36">
        <v>657</v>
      </c>
      <c r="D4068" s="37">
        <v>72</v>
      </c>
      <c r="E4068" s="38">
        <v>-137</v>
      </c>
      <c r="F4068" s="36">
        <v>0</v>
      </c>
      <c r="G4068" s="36">
        <v>0</v>
      </c>
      <c r="H4068" s="35" t="s">
        <v>214</v>
      </c>
      <c r="I4068" s="35" t="s">
        <v>214</v>
      </c>
      <c r="J4068" s="35" t="s">
        <v>214</v>
      </c>
      <c r="K4068" s="35" t="s">
        <v>154</v>
      </c>
      <c r="L4068" s="39">
        <v>0.36570000000000003</v>
      </c>
      <c r="M4068" s="37">
        <v>-130</v>
      </c>
      <c r="N4068" s="37">
        <v>-1140</v>
      </c>
      <c r="O4068" s="36">
        <v>0</v>
      </c>
      <c r="P4068" s="36">
        <v>7</v>
      </c>
      <c r="Q4068" s="36">
        <v>0</v>
      </c>
      <c r="R4068" s="68"/>
      <c r="S4068" s="68"/>
      <c r="T4068" s="68"/>
      <c r="U4068" s="68"/>
      <c r="V4068" s="68"/>
      <c r="W4068" s="36"/>
      <c r="X4068" s="36"/>
      <c r="Y4068" s="36"/>
      <c r="Z4068" s="36"/>
      <c r="AA4068" s="40"/>
      <c r="AB4068" s="40">
        <v>0.5</v>
      </c>
      <c r="AC4068" s="40"/>
      <c r="AD4068" s="40">
        <v>10</v>
      </c>
      <c r="AE4068" s="40">
        <v>10.00095932</v>
      </c>
      <c r="AF4068" t="s">
        <v>584</v>
      </c>
    </row>
    <row r="4069" spans="1:32" ht="15.75" customHeight="1">
      <c r="A4069" s="22">
        <v>46201</v>
      </c>
      <c r="B4069" s="35" t="s">
        <v>330</v>
      </c>
      <c r="C4069" s="36">
        <v>658</v>
      </c>
      <c r="D4069" s="37">
        <v>38</v>
      </c>
      <c r="E4069" s="38">
        <v>-80</v>
      </c>
      <c r="F4069" s="36">
        <v>0</v>
      </c>
      <c r="G4069" s="36">
        <v>0</v>
      </c>
      <c r="H4069" s="35" t="s">
        <v>214</v>
      </c>
      <c r="I4069" s="35" t="s">
        <v>214</v>
      </c>
      <c r="J4069" s="35" t="s">
        <v>214</v>
      </c>
      <c r="K4069" s="35" t="s">
        <v>154</v>
      </c>
      <c r="L4069" s="39">
        <v>0.29820000000000002</v>
      </c>
      <c r="M4069" s="37">
        <v>-644</v>
      </c>
      <c r="N4069" s="37">
        <v>302</v>
      </c>
      <c r="O4069" s="36">
        <v>0</v>
      </c>
      <c r="P4069" s="36">
        <v>8</v>
      </c>
      <c r="Q4069" s="36">
        <v>0</v>
      </c>
      <c r="R4069" s="68"/>
      <c r="S4069" s="68"/>
      <c r="T4069" s="68"/>
      <c r="U4069" s="68"/>
      <c r="V4069" s="68"/>
      <c r="W4069" s="36"/>
      <c r="X4069" s="36"/>
      <c r="Y4069" s="36"/>
      <c r="Z4069" s="36"/>
      <c r="AA4069" s="40"/>
      <c r="AB4069" s="40">
        <v>0.5</v>
      </c>
      <c r="AC4069" s="40"/>
      <c r="AD4069" s="40">
        <v>10</v>
      </c>
      <c r="AE4069" s="40">
        <v>10.000959310000001</v>
      </c>
      <c r="AF4069" t="s">
        <v>584</v>
      </c>
    </row>
    <row r="4070" spans="1:32" ht="15.75" customHeight="1">
      <c r="A4070" s="22">
        <v>46201</v>
      </c>
      <c r="B4070" s="35" t="s">
        <v>470</v>
      </c>
      <c r="C4070" s="36">
        <v>660</v>
      </c>
      <c r="D4070" s="37">
        <v>628</v>
      </c>
      <c r="E4070" s="38">
        <f>1964</f>
        <v>1964</v>
      </c>
      <c r="F4070" s="36">
        <v>15</v>
      </c>
      <c r="G4070" s="36">
        <v>10</v>
      </c>
      <c r="H4070" s="35" t="s">
        <v>3826</v>
      </c>
      <c r="I4070" s="35" t="s">
        <v>708</v>
      </c>
      <c r="J4070" s="35" t="s">
        <v>4112</v>
      </c>
      <c r="K4070" s="35" t="s">
        <v>154</v>
      </c>
      <c r="L4070" s="39">
        <v>2.0425</v>
      </c>
      <c r="M4070" s="37">
        <v>5331</v>
      </c>
      <c r="N4070" s="37">
        <v>-937</v>
      </c>
      <c r="O4070" s="36">
        <v>0</v>
      </c>
      <c r="P4070" s="36">
        <v>0</v>
      </c>
      <c r="Q4070" s="36">
        <v>0</v>
      </c>
      <c r="R4070" s="68"/>
      <c r="S4070" s="68"/>
      <c r="T4070" s="68"/>
      <c r="U4070" s="68"/>
      <c r="V4070" s="68"/>
      <c r="W4070" s="36"/>
      <c r="X4070" s="36"/>
      <c r="Y4070" s="36"/>
      <c r="Z4070" s="36"/>
      <c r="AA4070" s="40"/>
      <c r="AB4070" s="40">
        <v>0.5</v>
      </c>
      <c r="AC4070" s="40"/>
      <c r="AD4070" s="40">
        <v>0</v>
      </c>
      <c r="AE4070" s="40">
        <v>0</v>
      </c>
    </row>
    <row r="4071" spans="1:32" ht="15.75" customHeight="1">
      <c r="A4071" s="22">
        <v>46201</v>
      </c>
      <c r="B4071" s="35" t="s">
        <v>470</v>
      </c>
      <c r="C4071" s="36">
        <v>661</v>
      </c>
      <c r="D4071" s="37">
        <v>549</v>
      </c>
      <c r="E4071" s="38">
        <v>-395</v>
      </c>
      <c r="F4071" s="36">
        <v>4</v>
      </c>
      <c r="G4071" s="36">
        <v>9</v>
      </c>
      <c r="H4071" s="35" t="s">
        <v>1551</v>
      </c>
      <c r="I4071" s="35" t="s">
        <v>2437</v>
      </c>
      <c r="J4071" s="35" t="s">
        <v>686</v>
      </c>
      <c r="K4071" s="35" t="s">
        <v>154</v>
      </c>
      <c r="L4071" s="39">
        <v>0.76019999999999999</v>
      </c>
      <c r="M4071" s="37">
        <v>-2068</v>
      </c>
      <c r="N4071" s="37">
        <v>87</v>
      </c>
      <c r="O4071" s="36">
        <v>0</v>
      </c>
      <c r="P4071" s="36">
        <v>1</v>
      </c>
      <c r="Q4071" s="36">
        <v>0</v>
      </c>
      <c r="R4071" s="68"/>
      <c r="S4071" s="68"/>
      <c r="T4071" s="68"/>
      <c r="U4071" s="68"/>
      <c r="V4071" s="68"/>
      <c r="W4071" s="36"/>
      <c r="X4071" s="36"/>
      <c r="Y4071" s="36"/>
      <c r="Z4071" s="36"/>
      <c r="AA4071" s="40"/>
      <c r="AB4071" s="40">
        <v>0.5</v>
      </c>
      <c r="AC4071" s="40"/>
      <c r="AD4071" s="40">
        <v>10</v>
      </c>
      <c r="AE4071" s="40">
        <v>10.000959290000001</v>
      </c>
      <c r="AF4071" t="s">
        <v>584</v>
      </c>
    </row>
    <row r="4072" spans="1:32" ht="15.75" customHeight="1">
      <c r="A4072" s="22">
        <v>46201</v>
      </c>
      <c r="B4072" s="35" t="s">
        <v>470</v>
      </c>
      <c r="C4072" s="36">
        <v>662</v>
      </c>
      <c r="D4072" s="37">
        <v>694</v>
      </c>
      <c r="E4072" s="38">
        <f>114</f>
        <v>114</v>
      </c>
      <c r="F4072" s="36">
        <v>10</v>
      </c>
      <c r="G4072" s="36">
        <v>13</v>
      </c>
      <c r="H4072" s="35" t="s">
        <v>5049</v>
      </c>
      <c r="I4072" s="35" t="s">
        <v>1201</v>
      </c>
      <c r="J4072" s="35" t="s">
        <v>888</v>
      </c>
      <c r="K4072" s="35" t="s">
        <v>154</v>
      </c>
      <c r="L4072" s="39">
        <v>1.0548</v>
      </c>
      <c r="M4072" s="37">
        <v>-1455</v>
      </c>
      <c r="N4072" s="37">
        <v>-1402</v>
      </c>
      <c r="O4072" s="36">
        <v>0</v>
      </c>
      <c r="P4072" s="36">
        <v>2</v>
      </c>
      <c r="Q4072" s="36">
        <v>0</v>
      </c>
      <c r="R4072" s="68"/>
      <c r="S4072" s="68"/>
      <c r="T4072" s="68"/>
      <c r="U4072" s="68"/>
      <c r="V4072" s="68"/>
      <c r="W4072" s="36"/>
      <c r="X4072" s="36"/>
      <c r="Y4072" s="36"/>
      <c r="Z4072" s="36"/>
      <c r="AA4072" s="40"/>
      <c r="AB4072" s="40">
        <v>0.5</v>
      </c>
      <c r="AC4072" s="40"/>
      <c r="AD4072" s="40">
        <v>0</v>
      </c>
      <c r="AE4072" s="40">
        <v>0</v>
      </c>
    </row>
    <row r="4073" spans="1:32" ht="15.75" customHeight="1">
      <c r="A4073" s="22">
        <v>46201</v>
      </c>
      <c r="B4073" s="35" t="s">
        <v>307</v>
      </c>
      <c r="C4073" s="36">
        <v>635</v>
      </c>
      <c r="D4073" s="37">
        <v>1189</v>
      </c>
      <c r="E4073" s="38">
        <v>-1540</v>
      </c>
      <c r="F4073" s="36">
        <v>3</v>
      </c>
      <c r="G4073" s="36">
        <v>4</v>
      </c>
      <c r="H4073" s="35" t="s">
        <v>458</v>
      </c>
      <c r="I4073" s="35" t="s">
        <v>5050</v>
      </c>
      <c r="J4073" s="35" t="s">
        <v>2116</v>
      </c>
      <c r="K4073" s="35" t="s">
        <v>154</v>
      </c>
      <c r="L4073" s="39">
        <v>0.56830000000000003</v>
      </c>
      <c r="M4073" s="37">
        <v>-1497</v>
      </c>
      <c r="N4073" s="37">
        <v>-2355</v>
      </c>
      <c r="O4073" s="36">
        <v>0</v>
      </c>
      <c r="P4073" s="36">
        <v>5</v>
      </c>
      <c r="Q4073" s="36">
        <v>0</v>
      </c>
      <c r="R4073" s="68"/>
      <c r="S4073" s="68"/>
      <c r="T4073" s="68"/>
      <c r="U4073" s="68"/>
      <c r="V4073" s="68"/>
      <c r="W4073" s="36"/>
      <c r="X4073" s="36"/>
      <c r="Y4073" s="36"/>
      <c r="Z4073" s="36"/>
      <c r="AA4073" s="40"/>
      <c r="AB4073" s="40">
        <v>0.5</v>
      </c>
      <c r="AC4073" s="40"/>
      <c r="AD4073" s="40">
        <v>30</v>
      </c>
      <c r="AE4073" s="40">
        <v>30.000959269999999</v>
      </c>
      <c r="AF4073" t="s">
        <v>661</v>
      </c>
    </row>
    <row r="4074" spans="1:32" ht="15.75" customHeight="1">
      <c r="A4074" s="22">
        <v>46201</v>
      </c>
      <c r="B4074" s="35" t="s">
        <v>307</v>
      </c>
      <c r="C4074" s="36">
        <v>636</v>
      </c>
      <c r="D4074" s="37">
        <v>1431</v>
      </c>
      <c r="E4074" s="38">
        <v>-1934</v>
      </c>
      <c r="F4074" s="36">
        <v>3</v>
      </c>
      <c r="G4074" s="36">
        <v>3</v>
      </c>
      <c r="H4074" s="35" t="s">
        <v>3832</v>
      </c>
      <c r="I4074" s="35" t="s">
        <v>950</v>
      </c>
      <c r="J4074" s="35" t="s">
        <v>950</v>
      </c>
      <c r="K4074" s="35" t="s">
        <v>154</v>
      </c>
      <c r="L4074" s="39">
        <v>0.54949999999999999</v>
      </c>
      <c r="M4074" s="37">
        <v>0</v>
      </c>
      <c r="N4074" s="37">
        <v>-933</v>
      </c>
      <c r="O4074" s="36">
        <v>0</v>
      </c>
      <c r="P4074" s="36">
        <v>6</v>
      </c>
      <c r="Q4074" s="36">
        <v>0</v>
      </c>
      <c r="R4074" s="68"/>
      <c r="S4074" s="68"/>
      <c r="T4074" s="68"/>
      <c r="U4074" s="68"/>
      <c r="V4074" s="68"/>
      <c r="W4074" s="36"/>
      <c r="X4074" s="36"/>
      <c r="Y4074" s="36"/>
      <c r="Z4074" s="36"/>
      <c r="AA4074" s="40"/>
      <c r="AB4074" s="40">
        <v>0.5</v>
      </c>
      <c r="AC4074" s="40"/>
      <c r="AD4074" s="40">
        <v>30</v>
      </c>
      <c r="AE4074" s="40">
        <v>30.000959259999998</v>
      </c>
      <c r="AF4074" t="s">
        <v>661</v>
      </c>
    </row>
    <row r="4075" spans="1:32" ht="15.75" customHeight="1">
      <c r="A4075" s="22">
        <v>46201</v>
      </c>
      <c r="B4075" s="35" t="s">
        <v>307</v>
      </c>
      <c r="C4075" s="36">
        <v>637</v>
      </c>
      <c r="D4075" s="37">
        <v>1092</v>
      </c>
      <c r="E4075" s="38">
        <v>-992</v>
      </c>
      <c r="F4075" s="36">
        <v>6</v>
      </c>
      <c r="G4075" s="36">
        <v>2</v>
      </c>
      <c r="H4075" s="35" t="s">
        <v>402</v>
      </c>
      <c r="I4075" s="35" t="s">
        <v>2055</v>
      </c>
      <c r="J4075" s="35" t="s">
        <v>5051</v>
      </c>
      <c r="K4075" s="35" t="s">
        <v>154</v>
      </c>
      <c r="L4075" s="39">
        <v>0.69720000000000004</v>
      </c>
      <c r="M4075" s="37">
        <v>-1972</v>
      </c>
      <c r="N4075" s="37">
        <v>-3282</v>
      </c>
      <c r="O4075" s="36">
        <v>0</v>
      </c>
      <c r="P4075" s="36">
        <v>7</v>
      </c>
      <c r="Q4075" s="36">
        <v>0</v>
      </c>
      <c r="R4075" s="68"/>
      <c r="S4075" s="68"/>
      <c r="T4075" s="68"/>
      <c r="U4075" s="68"/>
      <c r="V4075" s="68"/>
      <c r="W4075" s="36"/>
      <c r="X4075" s="36"/>
      <c r="Y4075" s="36"/>
      <c r="Z4075" s="36"/>
      <c r="AA4075" s="40"/>
      <c r="AB4075" s="40">
        <v>0.5</v>
      </c>
      <c r="AC4075" s="40"/>
      <c r="AD4075" s="40">
        <v>30</v>
      </c>
      <c r="AE4075" s="40">
        <v>30.000959250000001</v>
      </c>
      <c r="AF4075" t="s">
        <v>661</v>
      </c>
    </row>
    <row r="4076" spans="1:32" ht="15.75" customHeight="1">
      <c r="A4076" s="22">
        <v>46201</v>
      </c>
      <c r="B4076" s="35" t="s">
        <v>55</v>
      </c>
      <c r="C4076" s="36">
        <v>537</v>
      </c>
      <c r="D4076" s="37">
        <v>3085</v>
      </c>
      <c r="E4076" s="38">
        <v>-1240</v>
      </c>
      <c r="F4076" s="36">
        <v>7</v>
      </c>
      <c r="G4076" s="36">
        <v>10</v>
      </c>
      <c r="H4076" s="35" t="s">
        <v>2929</v>
      </c>
      <c r="I4076" s="35" t="s">
        <v>1751</v>
      </c>
      <c r="J4076" s="35" t="s">
        <v>5052</v>
      </c>
      <c r="K4076" s="35" t="s">
        <v>154</v>
      </c>
      <c r="L4076" s="39">
        <v>0.86599999999999999</v>
      </c>
      <c r="M4076" s="37">
        <v>-376</v>
      </c>
      <c r="N4076" s="37">
        <v>-56</v>
      </c>
      <c r="O4076" s="36">
        <v>0</v>
      </c>
      <c r="P4076" s="36">
        <v>7</v>
      </c>
      <c r="Q4076" s="36">
        <v>1</v>
      </c>
      <c r="R4076" s="68">
        <v>490.02776048152759</v>
      </c>
      <c r="S4076" s="68">
        <v>6.2955616983178944</v>
      </c>
      <c r="T4076" s="68">
        <v>440.71428571428572</v>
      </c>
      <c r="U4076" s="68">
        <v>308.5</v>
      </c>
      <c r="V4076" s="68">
        <v>181.47058823529409</v>
      </c>
      <c r="W4076" s="36">
        <v>0</v>
      </c>
      <c r="X4076" s="36">
        <v>4</v>
      </c>
      <c r="Y4076" s="36">
        <v>0</v>
      </c>
      <c r="Z4076" s="36">
        <v>1</v>
      </c>
      <c r="AA4076" s="40">
        <v>1.25</v>
      </c>
      <c r="AB4076" s="40">
        <v>0.6</v>
      </c>
      <c r="AC4076" s="40">
        <v>0.75</v>
      </c>
      <c r="AD4076" s="40">
        <v>17.5</v>
      </c>
      <c r="AE4076" s="40">
        <v>17.50095924</v>
      </c>
      <c r="AF4076" t="s">
        <v>641</v>
      </c>
    </row>
    <row r="4077" spans="1:32" ht="15.75" customHeight="1">
      <c r="A4077" s="22">
        <v>46201</v>
      </c>
      <c r="B4077" s="35" t="s">
        <v>55</v>
      </c>
      <c r="C4077" s="36">
        <v>538</v>
      </c>
      <c r="D4077" s="37">
        <v>1662</v>
      </c>
      <c r="E4077" s="38">
        <v>-1324</v>
      </c>
      <c r="F4077" s="36">
        <v>2</v>
      </c>
      <c r="G4077" s="36">
        <v>2</v>
      </c>
      <c r="H4077" s="35" t="s">
        <v>444</v>
      </c>
      <c r="I4077" s="35" t="s">
        <v>1179</v>
      </c>
      <c r="J4077" s="35" t="s">
        <v>1179</v>
      </c>
      <c r="K4077" s="35" t="s">
        <v>154</v>
      </c>
      <c r="L4077" s="39">
        <v>0.73450000000000004</v>
      </c>
      <c r="M4077" s="37">
        <v>-1022</v>
      </c>
      <c r="N4077" s="37">
        <v>410</v>
      </c>
      <c r="O4077" s="36">
        <v>0</v>
      </c>
      <c r="P4077" s="36">
        <v>8</v>
      </c>
      <c r="Q4077" s="36">
        <v>1</v>
      </c>
      <c r="R4077" s="68">
        <v>275.78237858032378</v>
      </c>
      <c r="S4077" s="68">
        <v>6.0264909185121454</v>
      </c>
      <c r="T4077" s="68">
        <v>831</v>
      </c>
      <c r="U4077" s="68">
        <v>831</v>
      </c>
      <c r="V4077" s="68">
        <v>415.5</v>
      </c>
      <c r="W4077" s="36">
        <v>0</v>
      </c>
      <c r="X4077" s="36">
        <v>0</v>
      </c>
      <c r="Y4077" s="36">
        <v>0</v>
      </c>
      <c r="Z4077" s="36">
        <v>5</v>
      </c>
      <c r="AA4077" s="40">
        <v>1.25</v>
      </c>
      <c r="AB4077" s="40">
        <v>0.5</v>
      </c>
      <c r="AC4077" s="40">
        <v>0.625</v>
      </c>
      <c r="AD4077" s="40">
        <v>16.2</v>
      </c>
      <c r="AE4077" s="40">
        <v>16.200959229999999</v>
      </c>
      <c r="AF4077" t="s">
        <v>626</v>
      </c>
    </row>
    <row r="4078" spans="1:32" ht="15.75" customHeight="1">
      <c r="A4078" s="22">
        <v>46201</v>
      </c>
      <c r="B4078" s="35" t="s">
        <v>55</v>
      </c>
      <c r="C4078" s="36">
        <v>550</v>
      </c>
      <c r="D4078" s="37">
        <v>4378</v>
      </c>
      <c r="E4078" s="38">
        <v>-1251</v>
      </c>
      <c r="F4078" s="36">
        <v>12</v>
      </c>
      <c r="G4078" s="36">
        <v>9</v>
      </c>
      <c r="H4078" s="35" t="s">
        <v>3527</v>
      </c>
      <c r="I4078" s="35" t="s">
        <v>5053</v>
      </c>
      <c r="J4078" s="35" t="s">
        <v>5054</v>
      </c>
      <c r="K4078" s="35" t="s">
        <v>154</v>
      </c>
      <c r="L4078" s="39">
        <v>0.90480000000000005</v>
      </c>
      <c r="M4078" s="37">
        <v>-2127</v>
      </c>
      <c r="N4078" s="37">
        <v>876</v>
      </c>
      <c r="O4078" s="36">
        <v>0</v>
      </c>
      <c r="P4078" s="36">
        <v>0</v>
      </c>
      <c r="Q4078" s="36">
        <v>1</v>
      </c>
      <c r="R4078" s="68">
        <v>759.31107305936075</v>
      </c>
      <c r="S4078" s="68">
        <v>5.7657528716926016</v>
      </c>
      <c r="T4078" s="68">
        <v>364.83333333333331</v>
      </c>
      <c r="U4078" s="68">
        <v>486.44444444444451</v>
      </c>
      <c r="V4078" s="68">
        <v>208.47619047619051</v>
      </c>
      <c r="W4078" s="36">
        <v>0</v>
      </c>
      <c r="X4078" s="36">
        <v>0</v>
      </c>
      <c r="Y4078" s="36">
        <v>0</v>
      </c>
      <c r="Z4078" s="36">
        <v>7</v>
      </c>
      <c r="AA4078" s="40">
        <v>1.75</v>
      </c>
      <c r="AB4078" s="40">
        <v>0.6</v>
      </c>
      <c r="AC4078" s="40">
        <v>1.05</v>
      </c>
      <c r="AD4078" s="40">
        <v>20.5</v>
      </c>
      <c r="AE4078" s="40">
        <v>20.500959219999999</v>
      </c>
      <c r="AF4078" t="s">
        <v>631</v>
      </c>
    </row>
    <row r="4079" spans="1:32" ht="15.75" customHeight="1">
      <c r="A4079" s="22">
        <v>46201</v>
      </c>
      <c r="B4079" s="35" t="s">
        <v>24</v>
      </c>
      <c r="C4079" s="36">
        <v>631</v>
      </c>
      <c r="D4079" s="37">
        <v>1661</v>
      </c>
      <c r="E4079" s="38">
        <v>-1456</v>
      </c>
      <c r="F4079" s="36">
        <v>0</v>
      </c>
      <c r="G4079" s="36">
        <v>3</v>
      </c>
      <c r="H4079" s="35" t="s">
        <v>5055</v>
      </c>
      <c r="I4079" s="35" t="s">
        <v>214</v>
      </c>
      <c r="J4079" s="35" t="s">
        <v>5055</v>
      </c>
      <c r="K4079" s="35" t="s">
        <v>154</v>
      </c>
      <c r="L4079" s="39">
        <v>0.70779999999999998</v>
      </c>
      <c r="M4079" s="37">
        <v>7221</v>
      </c>
      <c r="N4079" s="37">
        <v>-1744</v>
      </c>
      <c r="O4079" s="36">
        <v>0</v>
      </c>
      <c r="P4079" s="36">
        <v>1</v>
      </c>
      <c r="Q4079" s="36">
        <v>0</v>
      </c>
      <c r="R4079" s="68"/>
      <c r="S4079" s="68"/>
      <c r="T4079" s="68"/>
      <c r="U4079" s="68"/>
      <c r="V4079" s="68"/>
      <c r="W4079" s="36"/>
      <c r="X4079" s="36"/>
      <c r="Y4079" s="36"/>
      <c r="Z4079" s="36"/>
      <c r="AA4079" s="40"/>
      <c r="AB4079" s="40">
        <v>0.5</v>
      </c>
      <c r="AC4079" s="40"/>
      <c r="AD4079" s="40">
        <v>30</v>
      </c>
      <c r="AE4079" s="40">
        <v>30.000959210000001</v>
      </c>
      <c r="AF4079" t="s">
        <v>661</v>
      </c>
    </row>
    <row r="4080" spans="1:32" ht="15.75" customHeight="1">
      <c r="A4080" s="22">
        <v>46201</v>
      </c>
      <c r="B4080" s="35" t="s">
        <v>24</v>
      </c>
      <c r="C4080" s="36">
        <v>632</v>
      </c>
      <c r="D4080" s="37">
        <v>2479</v>
      </c>
      <c r="E4080" s="38">
        <f>2211</f>
        <v>2211</v>
      </c>
      <c r="F4080" s="36">
        <v>0</v>
      </c>
      <c r="G4080" s="36">
        <v>18</v>
      </c>
      <c r="H4080" s="35" t="s">
        <v>900</v>
      </c>
      <c r="I4080" s="35" t="s">
        <v>214</v>
      </c>
      <c r="J4080" s="35" t="s">
        <v>900</v>
      </c>
      <c r="K4080" s="35" t="s">
        <v>154</v>
      </c>
      <c r="L4080" s="39">
        <v>1.2972999999999999</v>
      </c>
      <c r="M4080" s="37">
        <v>-2324</v>
      </c>
      <c r="N4080" s="37">
        <v>4159</v>
      </c>
      <c r="O4080" s="36">
        <v>0</v>
      </c>
      <c r="P4080" s="36">
        <v>2</v>
      </c>
      <c r="Q4080" s="36">
        <v>0</v>
      </c>
      <c r="R4080" s="68"/>
      <c r="S4080" s="68"/>
      <c r="T4080" s="68"/>
      <c r="U4080" s="68"/>
      <c r="V4080" s="68"/>
      <c r="W4080" s="36"/>
      <c r="X4080" s="36"/>
      <c r="Y4080" s="36"/>
      <c r="Z4080" s="36"/>
      <c r="AA4080" s="40"/>
      <c r="AB4080" s="40">
        <v>0.5</v>
      </c>
      <c r="AC4080" s="40"/>
      <c r="AD4080" s="40">
        <v>70</v>
      </c>
      <c r="AE4080" s="40">
        <v>70.000959199999997</v>
      </c>
      <c r="AF4080" t="s">
        <v>178</v>
      </c>
    </row>
    <row r="4081" spans="1:32" ht="15.75" customHeight="1">
      <c r="A4081" s="22">
        <v>46201</v>
      </c>
      <c r="B4081" s="35" t="s">
        <v>24</v>
      </c>
      <c r="C4081" s="36">
        <v>633</v>
      </c>
      <c r="D4081" s="37">
        <v>3335</v>
      </c>
      <c r="E4081" s="38">
        <v>-3486</v>
      </c>
      <c r="F4081" s="36">
        <v>0</v>
      </c>
      <c r="G4081" s="36">
        <v>5</v>
      </c>
      <c r="H4081" s="35" t="s">
        <v>4765</v>
      </c>
      <c r="I4081" s="35" t="s">
        <v>214</v>
      </c>
      <c r="J4081" s="35" t="s">
        <v>4765</v>
      </c>
      <c r="K4081" s="35" t="s">
        <v>154</v>
      </c>
      <c r="L4081" s="39">
        <v>0.65159999999999996</v>
      </c>
      <c r="M4081" s="37">
        <v>-5992</v>
      </c>
      <c r="N4081" s="37">
        <v>-654</v>
      </c>
      <c r="O4081" s="36">
        <v>0</v>
      </c>
      <c r="P4081" s="36">
        <v>3</v>
      </c>
      <c r="Q4081" s="36">
        <v>0</v>
      </c>
      <c r="R4081" s="68"/>
      <c r="S4081" s="68"/>
      <c r="T4081" s="68"/>
      <c r="U4081" s="68"/>
      <c r="V4081" s="68"/>
      <c r="W4081" s="36"/>
      <c r="X4081" s="36"/>
      <c r="Y4081" s="36"/>
      <c r="Z4081" s="36"/>
      <c r="AA4081" s="40"/>
      <c r="AB4081" s="40">
        <v>0.6</v>
      </c>
      <c r="AC4081" s="40"/>
      <c r="AD4081" s="40">
        <v>30</v>
      </c>
      <c r="AE4081" s="40">
        <v>30.00095919</v>
      </c>
      <c r="AF4081" t="s">
        <v>661</v>
      </c>
    </row>
    <row r="4082" spans="1:32" ht="15.75" customHeight="1">
      <c r="A4082" s="22">
        <v>46201</v>
      </c>
      <c r="B4082" s="35" t="s">
        <v>179</v>
      </c>
      <c r="C4082" s="36">
        <v>667</v>
      </c>
      <c r="D4082" s="37">
        <v>1094</v>
      </c>
      <c r="E4082" s="38">
        <f>540</f>
        <v>540</v>
      </c>
      <c r="F4082" s="36">
        <v>22</v>
      </c>
      <c r="G4082" s="36">
        <v>2</v>
      </c>
      <c r="H4082" s="35" t="s">
        <v>2047</v>
      </c>
      <c r="I4082" s="35" t="s">
        <v>1552</v>
      </c>
      <c r="J4082" s="35" t="s">
        <v>1424</v>
      </c>
      <c r="K4082" s="35" t="s">
        <v>154</v>
      </c>
      <c r="L4082" s="39">
        <v>1.1645000000000001</v>
      </c>
      <c r="M4082" s="37">
        <v>-461</v>
      </c>
      <c r="N4082" s="37">
        <v>-7791</v>
      </c>
      <c r="O4082" s="36">
        <v>0</v>
      </c>
      <c r="P4082" s="36">
        <v>7</v>
      </c>
      <c r="Q4082" s="36">
        <v>0</v>
      </c>
      <c r="R4082" s="68"/>
      <c r="S4082" s="68"/>
      <c r="T4082" s="68"/>
      <c r="U4082" s="68"/>
      <c r="V4082" s="68"/>
      <c r="W4082" s="36"/>
      <c r="X4082" s="36"/>
      <c r="Y4082" s="36"/>
      <c r="Z4082" s="36"/>
      <c r="AA4082" s="40"/>
      <c r="AB4082" s="40">
        <v>0.5</v>
      </c>
      <c r="AC4082" s="40"/>
      <c r="AD4082" s="40">
        <v>35</v>
      </c>
      <c r="AE4082" s="40">
        <v>35.000959180000002</v>
      </c>
      <c r="AF4082" t="s">
        <v>668</v>
      </c>
    </row>
    <row r="4083" spans="1:32" ht="15.75" customHeight="1">
      <c r="A4083" s="22">
        <v>46201</v>
      </c>
      <c r="B4083" s="35" t="s">
        <v>179</v>
      </c>
      <c r="C4083" s="36">
        <v>668</v>
      </c>
      <c r="D4083" s="37">
        <v>2657</v>
      </c>
      <c r="E4083" s="38">
        <v>-260</v>
      </c>
      <c r="F4083" s="36">
        <v>25</v>
      </c>
      <c r="G4083" s="36">
        <v>3</v>
      </c>
      <c r="H4083" s="35" t="s">
        <v>677</v>
      </c>
      <c r="I4083" s="35" t="s">
        <v>4307</v>
      </c>
      <c r="J4083" s="35" t="s">
        <v>3437</v>
      </c>
      <c r="K4083" s="35" t="s">
        <v>154</v>
      </c>
      <c r="L4083" s="39">
        <v>0.96740000000000004</v>
      </c>
      <c r="M4083" s="37">
        <v>-1520</v>
      </c>
      <c r="N4083" s="37">
        <v>1648</v>
      </c>
      <c r="O4083" s="36">
        <v>0</v>
      </c>
      <c r="P4083" s="36">
        <v>8</v>
      </c>
      <c r="Q4083" s="36">
        <v>0</v>
      </c>
      <c r="R4083" s="68"/>
      <c r="S4083" s="68"/>
      <c r="T4083" s="68"/>
      <c r="U4083" s="68"/>
      <c r="V4083" s="68"/>
      <c r="W4083" s="36"/>
      <c r="X4083" s="36"/>
      <c r="Y4083" s="36"/>
      <c r="Z4083" s="36"/>
      <c r="AA4083" s="40"/>
      <c r="AB4083" s="40">
        <v>0.5</v>
      </c>
      <c r="AC4083" s="40"/>
      <c r="AD4083" s="40">
        <v>30</v>
      </c>
      <c r="AE4083" s="40">
        <v>30.000959170000002</v>
      </c>
      <c r="AF4083" t="s">
        <v>661</v>
      </c>
    </row>
    <row r="4084" spans="1:32" ht="15.75" customHeight="1">
      <c r="A4084" s="22">
        <v>46201</v>
      </c>
      <c r="B4084" s="35" t="s">
        <v>179</v>
      </c>
      <c r="C4084" s="36">
        <v>670</v>
      </c>
      <c r="D4084" s="37">
        <v>331</v>
      </c>
      <c r="E4084" s="38">
        <f>2100</f>
        <v>2100</v>
      </c>
      <c r="F4084" s="36">
        <v>23</v>
      </c>
      <c r="G4084" s="36">
        <v>0</v>
      </c>
      <c r="H4084" s="35" t="s">
        <v>5056</v>
      </c>
      <c r="I4084" s="35" t="s">
        <v>5056</v>
      </c>
      <c r="J4084" s="35" t="s">
        <v>214</v>
      </c>
      <c r="K4084" s="35" t="s">
        <v>154</v>
      </c>
      <c r="L4084" s="39">
        <v>3.1147999999999998</v>
      </c>
      <c r="M4084" s="37">
        <v>-1228</v>
      </c>
      <c r="N4084" s="37">
        <v>455</v>
      </c>
      <c r="O4084" s="36">
        <v>0</v>
      </c>
      <c r="P4084" s="36">
        <v>0</v>
      </c>
      <c r="Q4084" s="36">
        <v>0</v>
      </c>
      <c r="R4084" s="68"/>
      <c r="S4084" s="68"/>
      <c r="T4084" s="68"/>
      <c r="U4084" s="68"/>
      <c r="V4084" s="68"/>
      <c r="W4084" s="36"/>
      <c r="X4084" s="36"/>
      <c r="Y4084" s="36"/>
      <c r="Z4084" s="36"/>
      <c r="AA4084" s="40"/>
      <c r="AB4084" s="40">
        <v>0.5</v>
      </c>
      <c r="AC4084" s="40"/>
      <c r="AD4084" s="40">
        <v>0</v>
      </c>
      <c r="AE4084" s="40">
        <v>0</v>
      </c>
    </row>
    <row r="4085" spans="1:32" ht="15.75" customHeight="1">
      <c r="A4085" s="22">
        <v>46201</v>
      </c>
      <c r="B4085" s="35" t="s">
        <v>289</v>
      </c>
      <c r="C4085" s="36">
        <v>721</v>
      </c>
      <c r="D4085" s="37">
        <v>3478</v>
      </c>
      <c r="E4085" s="38">
        <f>6454</f>
        <v>6454</v>
      </c>
      <c r="F4085" s="36">
        <v>34</v>
      </c>
      <c r="G4085" s="36">
        <v>11</v>
      </c>
      <c r="H4085" s="35" t="s">
        <v>1195</v>
      </c>
      <c r="I4085" s="35" t="s">
        <v>4760</v>
      </c>
      <c r="J4085" s="35" t="s">
        <v>1422</v>
      </c>
      <c r="K4085" s="35" t="s">
        <v>154</v>
      </c>
      <c r="L4085" s="39">
        <v>1.6186</v>
      </c>
      <c r="M4085" s="37">
        <v>-988</v>
      </c>
      <c r="N4085" s="37">
        <v>9781</v>
      </c>
      <c r="O4085" s="36">
        <v>0</v>
      </c>
      <c r="P4085" s="36">
        <v>1</v>
      </c>
      <c r="Q4085" s="36">
        <v>0</v>
      </c>
      <c r="R4085" s="68"/>
      <c r="S4085" s="68"/>
      <c r="T4085" s="68"/>
      <c r="U4085" s="68"/>
      <c r="V4085" s="68"/>
      <c r="W4085" s="36"/>
      <c r="X4085" s="36"/>
      <c r="Y4085" s="36"/>
      <c r="Z4085" s="36"/>
      <c r="AA4085" s="40"/>
      <c r="AB4085" s="40">
        <v>0.6</v>
      </c>
      <c r="AC4085" s="40"/>
      <c r="AD4085" s="40">
        <v>80</v>
      </c>
      <c r="AE4085" s="40">
        <v>80.00095915</v>
      </c>
      <c r="AF4085" t="s">
        <v>155</v>
      </c>
    </row>
    <row r="4086" spans="1:32" ht="15.75" customHeight="1">
      <c r="A4086" s="22">
        <v>46201</v>
      </c>
      <c r="B4086" s="35" t="s">
        <v>289</v>
      </c>
      <c r="C4086" s="36">
        <v>722</v>
      </c>
      <c r="D4086" s="37">
        <v>1999</v>
      </c>
      <c r="E4086" s="38">
        <f>1796</f>
        <v>1796</v>
      </c>
      <c r="F4086" s="36">
        <v>14</v>
      </c>
      <c r="G4086" s="36">
        <v>5</v>
      </c>
      <c r="H4086" s="35" t="s">
        <v>704</v>
      </c>
      <c r="I4086" s="35" t="s">
        <v>4097</v>
      </c>
      <c r="J4086" s="35" t="s">
        <v>3758</v>
      </c>
      <c r="K4086" s="35" t="s">
        <v>154</v>
      </c>
      <c r="L4086" s="39">
        <v>1.2995000000000001</v>
      </c>
      <c r="M4086" s="37">
        <v>3892</v>
      </c>
      <c r="N4086" s="37">
        <v>5686</v>
      </c>
      <c r="O4086" s="36">
        <v>0</v>
      </c>
      <c r="P4086" s="36">
        <v>2</v>
      </c>
      <c r="Q4086" s="36">
        <v>0</v>
      </c>
      <c r="R4086" s="68"/>
      <c r="S4086" s="68"/>
      <c r="T4086" s="68"/>
      <c r="U4086" s="68"/>
      <c r="V4086" s="68"/>
      <c r="W4086" s="36"/>
      <c r="X4086" s="36"/>
      <c r="Y4086" s="36"/>
      <c r="Z4086" s="36"/>
      <c r="AA4086" s="40"/>
      <c r="AB4086" s="40">
        <v>0.5</v>
      </c>
      <c r="AC4086" s="40"/>
      <c r="AD4086" s="40">
        <v>60</v>
      </c>
      <c r="AE4086" s="40">
        <v>60.000959139999999</v>
      </c>
      <c r="AF4086" t="s">
        <v>578</v>
      </c>
    </row>
    <row r="4087" spans="1:32" ht="15.75" customHeight="1">
      <c r="A4087" s="22">
        <v>46201</v>
      </c>
      <c r="B4087" s="35" t="s">
        <v>387</v>
      </c>
      <c r="C4087" s="36">
        <v>683</v>
      </c>
      <c r="D4087" s="37">
        <v>2777</v>
      </c>
      <c r="E4087" s="38">
        <v>-1877</v>
      </c>
      <c r="F4087" s="36">
        <v>15</v>
      </c>
      <c r="G4087" s="36">
        <v>18</v>
      </c>
      <c r="H4087" s="35" t="s">
        <v>1243</v>
      </c>
      <c r="I4087" s="35" t="s">
        <v>5057</v>
      </c>
      <c r="J4087" s="35" t="s">
        <v>947</v>
      </c>
      <c r="K4087" s="35" t="s">
        <v>154</v>
      </c>
      <c r="L4087" s="39">
        <v>0.77470000000000006</v>
      </c>
      <c r="M4087" s="37">
        <v>-905</v>
      </c>
      <c r="N4087" s="37">
        <v>934</v>
      </c>
      <c r="O4087" s="36">
        <v>0</v>
      </c>
      <c r="P4087" s="36">
        <v>3</v>
      </c>
      <c r="Q4087" s="36">
        <v>0</v>
      </c>
      <c r="R4087" s="68"/>
      <c r="S4087" s="68"/>
      <c r="T4087" s="68"/>
      <c r="U4087" s="68"/>
      <c r="V4087" s="68"/>
      <c r="W4087" s="36"/>
      <c r="X4087" s="36"/>
      <c r="Y4087" s="36"/>
      <c r="Z4087" s="36"/>
      <c r="AA4087" s="40"/>
      <c r="AB4087" s="40">
        <v>0.5</v>
      </c>
      <c r="AC4087" s="40"/>
      <c r="AD4087" s="40">
        <v>30</v>
      </c>
      <c r="AE4087" s="40">
        <v>30.000959129999998</v>
      </c>
      <c r="AF4087" t="s">
        <v>661</v>
      </c>
    </row>
    <row r="4088" spans="1:32" ht="15.75" customHeight="1">
      <c r="A4088" s="22">
        <v>46201</v>
      </c>
      <c r="B4088" s="35" t="s">
        <v>387</v>
      </c>
      <c r="C4088" s="36">
        <v>685</v>
      </c>
      <c r="D4088" s="37">
        <v>2527</v>
      </c>
      <c r="E4088" s="38">
        <v>-2415</v>
      </c>
      <c r="F4088" s="36">
        <v>11</v>
      </c>
      <c r="G4088" s="36">
        <v>10</v>
      </c>
      <c r="H4088" s="35" t="s">
        <v>1362</v>
      </c>
      <c r="I4088" s="35" t="s">
        <v>259</v>
      </c>
      <c r="J4088" s="35" t="s">
        <v>2160</v>
      </c>
      <c r="K4088" s="35" t="s">
        <v>154</v>
      </c>
      <c r="L4088" s="39">
        <v>0.68140000000000001</v>
      </c>
      <c r="M4088" s="37">
        <v>-617</v>
      </c>
      <c r="N4088" s="37">
        <v>-184</v>
      </c>
      <c r="O4088" s="36">
        <v>0</v>
      </c>
      <c r="P4088" s="36">
        <v>5</v>
      </c>
      <c r="Q4088" s="36">
        <v>0</v>
      </c>
      <c r="R4088" s="68"/>
      <c r="S4088" s="68"/>
      <c r="T4088" s="68"/>
      <c r="U4088" s="68"/>
      <c r="V4088" s="68"/>
      <c r="W4088" s="36"/>
      <c r="X4088" s="36"/>
      <c r="Y4088" s="36"/>
      <c r="Z4088" s="36"/>
      <c r="AA4088" s="40"/>
      <c r="AB4088" s="40">
        <v>0.5</v>
      </c>
      <c r="AC4088" s="40"/>
      <c r="AD4088" s="40">
        <v>30</v>
      </c>
      <c r="AE4088" s="40">
        <v>30.000959120000001</v>
      </c>
      <c r="AF4088" t="s">
        <v>661</v>
      </c>
    </row>
    <row r="4089" spans="1:32" ht="15.75" customHeight="1">
      <c r="A4089" s="22">
        <v>46201</v>
      </c>
      <c r="B4089" s="35" t="s">
        <v>278</v>
      </c>
      <c r="C4089" s="36">
        <v>561</v>
      </c>
      <c r="D4089" s="37">
        <v>6765</v>
      </c>
      <c r="E4089" s="38">
        <f>1818</f>
        <v>1818</v>
      </c>
      <c r="F4089" s="36">
        <v>32</v>
      </c>
      <c r="G4089" s="36">
        <v>21</v>
      </c>
      <c r="H4089" s="35" t="s">
        <v>1208</v>
      </c>
      <c r="I4089" s="35" t="s">
        <v>3798</v>
      </c>
      <c r="J4089" s="35" t="s">
        <v>1829</v>
      </c>
      <c r="K4089" s="35" t="s">
        <v>154</v>
      </c>
      <c r="L4089" s="39">
        <v>1.0895999999999999</v>
      </c>
      <c r="M4089" s="37">
        <v>41</v>
      </c>
      <c r="N4089" s="37">
        <v>380</v>
      </c>
      <c r="O4089" s="36">
        <v>0</v>
      </c>
      <c r="P4089" s="36">
        <v>1</v>
      </c>
      <c r="Q4089" s="36">
        <v>1</v>
      </c>
      <c r="R4089" s="68">
        <v>1153.357876712329</v>
      </c>
      <c r="S4089" s="68">
        <v>5.8654821166902478</v>
      </c>
      <c r="T4089" s="68">
        <v>211.40625</v>
      </c>
      <c r="U4089" s="68">
        <v>322.14285714285722</v>
      </c>
      <c r="V4089" s="68">
        <v>127.6415094339623</v>
      </c>
      <c r="W4089" s="36">
        <v>6</v>
      </c>
      <c r="X4089" s="36">
        <v>4</v>
      </c>
      <c r="Y4089" s="36">
        <v>5</v>
      </c>
      <c r="Z4089" s="36">
        <v>5</v>
      </c>
      <c r="AA4089" s="40">
        <v>5</v>
      </c>
      <c r="AB4089" s="40">
        <v>0.8</v>
      </c>
      <c r="AC4089" s="40">
        <v>4</v>
      </c>
      <c r="AD4089" s="40">
        <v>40</v>
      </c>
      <c r="AE4089" s="40">
        <v>40.000959109999997</v>
      </c>
      <c r="AF4089" t="s">
        <v>208</v>
      </c>
    </row>
    <row r="4090" spans="1:32" ht="15.75" customHeight="1">
      <c r="A4090" s="22">
        <v>46201</v>
      </c>
      <c r="B4090" s="35" t="s">
        <v>278</v>
      </c>
      <c r="C4090" s="36">
        <v>562</v>
      </c>
      <c r="D4090" s="37">
        <v>830</v>
      </c>
      <c r="E4090" s="38">
        <v>-213</v>
      </c>
      <c r="F4090" s="36">
        <v>3</v>
      </c>
      <c r="G4090" s="36">
        <v>0</v>
      </c>
      <c r="H4090" s="35" t="s">
        <v>671</v>
      </c>
      <c r="I4090" s="35" t="s">
        <v>671</v>
      </c>
      <c r="J4090" s="35" t="s">
        <v>214</v>
      </c>
      <c r="K4090" s="35" t="s">
        <v>154</v>
      </c>
      <c r="L4090" s="39">
        <v>0.91449999999999998</v>
      </c>
      <c r="M4090" s="37">
        <v>-455</v>
      </c>
      <c r="N4090" s="37">
        <v>105</v>
      </c>
      <c r="O4090" s="36">
        <v>0</v>
      </c>
      <c r="P4090" s="36">
        <v>2</v>
      </c>
      <c r="Q4090" s="36">
        <v>1</v>
      </c>
      <c r="R4090" s="68">
        <v>145.70013491075139</v>
      </c>
      <c r="S4090" s="68">
        <v>5.6966316503990653</v>
      </c>
      <c r="T4090" s="68">
        <v>276.66666666666669</v>
      </c>
      <c r="U4090" s="68"/>
      <c r="V4090" s="68">
        <v>276.66666666666669</v>
      </c>
      <c r="W4090" s="36">
        <v>0</v>
      </c>
      <c r="X4090" s="36"/>
      <c r="Y4090" s="36">
        <v>0</v>
      </c>
      <c r="Z4090" s="36">
        <v>7</v>
      </c>
      <c r="AA4090" s="40">
        <v>2.333333333333333</v>
      </c>
      <c r="AB4090" s="40">
        <v>0.5</v>
      </c>
      <c r="AC4090" s="40">
        <v>1.166666666666667</v>
      </c>
      <c r="AD4090" s="40">
        <v>21.7</v>
      </c>
      <c r="AE4090" s="40">
        <v>21.700959099999999</v>
      </c>
      <c r="AF4090" t="s">
        <v>653</v>
      </c>
    </row>
    <row r="4091" spans="1:32" ht="15.75" customHeight="1">
      <c r="A4091" s="22">
        <v>46201</v>
      </c>
      <c r="B4091" s="35" t="s">
        <v>510</v>
      </c>
      <c r="C4091" s="36">
        <v>718</v>
      </c>
      <c r="D4091" s="37">
        <v>820</v>
      </c>
      <c r="E4091" s="38">
        <v>-786</v>
      </c>
      <c r="F4091" s="36">
        <v>2</v>
      </c>
      <c r="G4091" s="36">
        <v>0</v>
      </c>
      <c r="H4091" s="35" t="s">
        <v>838</v>
      </c>
      <c r="I4091" s="35" t="s">
        <v>838</v>
      </c>
      <c r="J4091" s="35" t="s">
        <v>214</v>
      </c>
      <c r="K4091" s="35" t="s">
        <v>154</v>
      </c>
      <c r="L4091" s="39">
        <v>0.68049999999999999</v>
      </c>
      <c r="M4091" s="37">
        <v>-2271</v>
      </c>
      <c r="N4091" s="37">
        <v>-2701</v>
      </c>
      <c r="O4091" s="36">
        <v>0</v>
      </c>
      <c r="P4091" s="36">
        <v>8</v>
      </c>
      <c r="Q4091" s="36">
        <v>0</v>
      </c>
      <c r="R4091" s="68"/>
      <c r="S4091" s="68"/>
      <c r="T4091" s="68"/>
      <c r="U4091" s="68"/>
      <c r="V4091" s="68"/>
      <c r="W4091" s="36"/>
      <c r="X4091" s="36"/>
      <c r="Y4091" s="36"/>
      <c r="Z4091" s="36"/>
      <c r="AA4091" s="40"/>
      <c r="AB4091" s="40">
        <v>0.5</v>
      </c>
      <c r="AC4091" s="40"/>
      <c r="AD4091" s="40">
        <v>10</v>
      </c>
      <c r="AE4091" s="40">
        <v>10.00095909</v>
      </c>
      <c r="AF4091" t="s">
        <v>584</v>
      </c>
    </row>
    <row r="4092" spans="1:32" ht="15.75" customHeight="1">
      <c r="A4092" s="22">
        <v>46201</v>
      </c>
      <c r="B4092" s="35" t="s">
        <v>510</v>
      </c>
      <c r="C4092" s="36">
        <v>720</v>
      </c>
      <c r="D4092" s="37">
        <v>1384</v>
      </c>
      <c r="E4092" s="38">
        <v>-494</v>
      </c>
      <c r="F4092" s="36">
        <v>4</v>
      </c>
      <c r="G4092" s="36">
        <v>3</v>
      </c>
      <c r="H4092" s="35" t="s">
        <v>1074</v>
      </c>
      <c r="I4092" s="35" t="s">
        <v>3405</v>
      </c>
      <c r="J4092" s="35" t="s">
        <v>5058</v>
      </c>
      <c r="K4092" s="35" t="s">
        <v>154</v>
      </c>
      <c r="L4092" s="39">
        <v>0.88100000000000001</v>
      </c>
      <c r="M4092" s="37">
        <v>-770</v>
      </c>
      <c r="N4092" s="37">
        <v>-723</v>
      </c>
      <c r="O4092" s="36">
        <v>0</v>
      </c>
      <c r="P4092" s="36">
        <v>0</v>
      </c>
      <c r="Q4092" s="36">
        <v>0</v>
      </c>
      <c r="R4092" s="68"/>
      <c r="S4092" s="68"/>
      <c r="T4092" s="68"/>
      <c r="U4092" s="68"/>
      <c r="V4092" s="68"/>
      <c r="W4092" s="36"/>
      <c r="X4092" s="36"/>
      <c r="Y4092" s="36"/>
      <c r="Z4092" s="36"/>
      <c r="AA4092" s="40"/>
      <c r="AB4092" s="40">
        <v>0.5</v>
      </c>
      <c r="AC4092" s="40"/>
      <c r="AD4092" s="40">
        <v>30</v>
      </c>
      <c r="AE4092" s="40">
        <v>30.000959080000001</v>
      </c>
      <c r="AF4092" t="s">
        <v>661</v>
      </c>
    </row>
    <row r="4093" spans="1:32" ht="15.75" customHeight="1">
      <c r="A4093" s="22">
        <v>46201</v>
      </c>
      <c r="B4093" s="35" t="s">
        <v>372</v>
      </c>
      <c r="C4093" s="36">
        <v>711</v>
      </c>
      <c r="D4093" s="37">
        <v>531</v>
      </c>
      <c r="E4093" s="38">
        <v>-282</v>
      </c>
      <c r="F4093" s="36">
        <v>7</v>
      </c>
      <c r="G4093" s="36">
        <v>3</v>
      </c>
      <c r="H4093" s="35" t="s">
        <v>1521</v>
      </c>
      <c r="I4093" s="35" t="s">
        <v>2489</v>
      </c>
      <c r="J4093" s="35" t="s">
        <v>4619</v>
      </c>
      <c r="K4093" s="35" t="s">
        <v>154</v>
      </c>
      <c r="L4093" s="39">
        <v>0.82299999999999995</v>
      </c>
      <c r="M4093" s="37">
        <v>-34</v>
      </c>
      <c r="N4093" s="37">
        <v>-4580</v>
      </c>
      <c r="O4093" s="36">
        <v>0</v>
      </c>
      <c r="P4093" s="36">
        <v>1</v>
      </c>
      <c r="Q4093" s="36">
        <v>0</v>
      </c>
      <c r="R4093" s="68"/>
      <c r="S4093" s="68"/>
      <c r="T4093" s="68"/>
      <c r="U4093" s="68"/>
      <c r="V4093" s="68"/>
      <c r="W4093" s="36"/>
      <c r="X4093" s="36"/>
      <c r="Y4093" s="36"/>
      <c r="Z4093" s="36"/>
      <c r="AA4093" s="40"/>
      <c r="AB4093" s="40">
        <v>0.5</v>
      </c>
      <c r="AC4093" s="40"/>
      <c r="AD4093" s="40">
        <v>10</v>
      </c>
      <c r="AE4093" s="40">
        <v>10.00095907</v>
      </c>
      <c r="AF4093" t="s">
        <v>584</v>
      </c>
    </row>
    <row r="4094" spans="1:32" ht="15.75" customHeight="1">
      <c r="A4094" s="22">
        <v>46201</v>
      </c>
      <c r="B4094" s="35" t="s">
        <v>372</v>
      </c>
      <c r="C4094" s="36">
        <v>712</v>
      </c>
      <c r="D4094" s="37">
        <v>3385</v>
      </c>
      <c r="E4094" s="38">
        <f>2926</f>
        <v>2926</v>
      </c>
      <c r="F4094" s="36">
        <v>50</v>
      </c>
      <c r="G4094" s="36">
        <v>12</v>
      </c>
      <c r="H4094" s="35" t="s">
        <v>2108</v>
      </c>
      <c r="I4094" s="35" t="s">
        <v>1193</v>
      </c>
      <c r="J4094" s="35" t="s">
        <v>4859</v>
      </c>
      <c r="K4094" s="35" t="s">
        <v>154</v>
      </c>
      <c r="L4094" s="39">
        <v>1.2881</v>
      </c>
      <c r="M4094" s="37">
        <v>-873</v>
      </c>
      <c r="N4094" s="37">
        <v>-855</v>
      </c>
      <c r="O4094" s="36">
        <v>0</v>
      </c>
      <c r="P4094" s="36">
        <v>2</v>
      </c>
      <c r="Q4094" s="36">
        <v>0</v>
      </c>
      <c r="R4094" s="68"/>
      <c r="S4094" s="68"/>
      <c r="T4094" s="68"/>
      <c r="U4094" s="68"/>
      <c r="V4094" s="68"/>
      <c r="W4094" s="36"/>
      <c r="X4094" s="36"/>
      <c r="Y4094" s="36"/>
      <c r="Z4094" s="36"/>
      <c r="AA4094" s="40"/>
      <c r="AB4094" s="40">
        <v>0.6</v>
      </c>
      <c r="AC4094" s="40"/>
      <c r="AD4094" s="40">
        <v>70</v>
      </c>
      <c r="AE4094" s="40">
        <v>70.00095906</v>
      </c>
      <c r="AF4094" t="s">
        <v>178</v>
      </c>
    </row>
    <row r="4095" spans="1:32" ht="15.75" customHeight="1">
      <c r="A4095" s="22">
        <v>46201</v>
      </c>
      <c r="B4095" s="35" t="s">
        <v>416</v>
      </c>
      <c r="C4095" s="36">
        <v>638</v>
      </c>
      <c r="D4095" s="37">
        <v>1027</v>
      </c>
      <c r="E4095" s="38">
        <v>-354</v>
      </c>
      <c r="F4095" s="36">
        <v>9</v>
      </c>
      <c r="G4095" s="36">
        <v>1</v>
      </c>
      <c r="H4095" s="35" t="s">
        <v>667</v>
      </c>
      <c r="I4095" s="35" t="s">
        <v>2495</v>
      </c>
      <c r="J4095" s="35" t="s">
        <v>5059</v>
      </c>
      <c r="K4095" s="35" t="s">
        <v>154</v>
      </c>
      <c r="L4095" s="39">
        <v>0.8851</v>
      </c>
      <c r="M4095" s="37">
        <v>454</v>
      </c>
      <c r="N4095" s="37">
        <v>675</v>
      </c>
      <c r="O4095" s="36">
        <v>0</v>
      </c>
      <c r="P4095" s="36">
        <v>8</v>
      </c>
      <c r="Q4095" s="36">
        <v>0</v>
      </c>
      <c r="R4095" s="68"/>
      <c r="S4095" s="68"/>
      <c r="T4095" s="68"/>
      <c r="U4095" s="68"/>
      <c r="V4095" s="68"/>
      <c r="W4095" s="36"/>
      <c r="X4095" s="36"/>
      <c r="Y4095" s="36"/>
      <c r="Z4095" s="36"/>
      <c r="AA4095" s="40"/>
      <c r="AB4095" s="40">
        <v>0.5</v>
      </c>
      <c r="AC4095" s="40"/>
      <c r="AD4095" s="40">
        <v>30</v>
      </c>
      <c r="AE4095" s="40">
        <v>30.000959049999999</v>
      </c>
      <c r="AF4095" t="s">
        <v>661</v>
      </c>
    </row>
    <row r="4096" spans="1:32" ht="15.75" customHeight="1">
      <c r="A4096" s="22">
        <v>46201</v>
      </c>
      <c r="B4096" s="35" t="s">
        <v>416</v>
      </c>
      <c r="C4096" s="36">
        <v>650</v>
      </c>
      <c r="D4096" s="37">
        <v>762</v>
      </c>
      <c r="E4096" s="38">
        <v>-431</v>
      </c>
      <c r="F4096" s="36">
        <v>4</v>
      </c>
      <c r="G4096" s="36">
        <v>1</v>
      </c>
      <c r="H4096" s="35" t="s">
        <v>816</v>
      </c>
      <c r="I4096" s="35" t="s">
        <v>3390</v>
      </c>
      <c r="J4096" s="35" t="s">
        <v>5060</v>
      </c>
      <c r="K4096" s="35" t="s">
        <v>154</v>
      </c>
      <c r="L4096" s="39">
        <v>0.8115</v>
      </c>
      <c r="M4096" s="37">
        <v>-401</v>
      </c>
      <c r="N4096" s="37">
        <v>68</v>
      </c>
      <c r="O4096" s="36">
        <v>0</v>
      </c>
      <c r="P4096" s="36">
        <v>0</v>
      </c>
      <c r="Q4096" s="36">
        <v>0</v>
      </c>
      <c r="R4096" s="68"/>
      <c r="S4096" s="68"/>
      <c r="T4096" s="68"/>
      <c r="U4096" s="68"/>
      <c r="V4096" s="68"/>
      <c r="W4096" s="36"/>
      <c r="X4096" s="36"/>
      <c r="Y4096" s="36"/>
      <c r="Z4096" s="36"/>
      <c r="AA4096" s="40"/>
      <c r="AB4096" s="40">
        <v>0.5</v>
      </c>
      <c r="AC4096" s="40"/>
      <c r="AD4096" s="40">
        <v>10</v>
      </c>
      <c r="AE4096" s="40">
        <v>10.00095904</v>
      </c>
      <c r="AF4096" t="s">
        <v>584</v>
      </c>
    </row>
    <row r="4097" spans="1:32" ht="15.75" customHeight="1">
      <c r="A4097" s="22">
        <v>46201</v>
      </c>
      <c r="B4097" s="35" t="s">
        <v>156</v>
      </c>
      <c r="C4097" s="36">
        <v>716</v>
      </c>
      <c r="D4097" s="37">
        <v>2127</v>
      </c>
      <c r="E4097" s="38">
        <v>-1433</v>
      </c>
      <c r="F4097" s="36">
        <v>9</v>
      </c>
      <c r="G4097" s="36">
        <v>3</v>
      </c>
      <c r="H4097" s="35" t="s">
        <v>913</v>
      </c>
      <c r="I4097" s="35" t="s">
        <v>2497</v>
      </c>
      <c r="J4097" s="35" t="s">
        <v>5061</v>
      </c>
      <c r="K4097" s="35" t="s">
        <v>154</v>
      </c>
      <c r="L4097" s="39">
        <v>0.77539999999999998</v>
      </c>
      <c r="M4097" s="37">
        <v>-4096</v>
      </c>
      <c r="N4097" s="37">
        <v>-1421</v>
      </c>
      <c r="O4097" s="36">
        <v>0</v>
      </c>
      <c r="P4097" s="36">
        <v>6</v>
      </c>
      <c r="Q4097" s="36">
        <v>0</v>
      </c>
      <c r="R4097" s="68"/>
      <c r="S4097" s="68"/>
      <c r="T4097" s="68"/>
      <c r="U4097" s="68"/>
      <c r="V4097" s="68"/>
      <c r="W4097" s="36"/>
      <c r="X4097" s="36"/>
      <c r="Y4097" s="36"/>
      <c r="Z4097" s="36"/>
      <c r="AA4097" s="40"/>
      <c r="AB4097" s="40">
        <v>0.5</v>
      </c>
      <c r="AC4097" s="40"/>
      <c r="AD4097" s="40">
        <v>30</v>
      </c>
      <c r="AE4097" s="40">
        <v>30.000959030000001</v>
      </c>
      <c r="AF4097" t="s">
        <v>661</v>
      </c>
    </row>
    <row r="4098" spans="1:32" ht="15.75" customHeight="1">
      <c r="A4098" s="22">
        <v>46201</v>
      </c>
      <c r="B4098" s="35" t="s">
        <v>156</v>
      </c>
      <c r="C4098" s="36">
        <v>717</v>
      </c>
      <c r="D4098" s="37">
        <v>2320</v>
      </c>
      <c r="E4098" s="38">
        <v>-1047</v>
      </c>
      <c r="F4098" s="36">
        <v>9</v>
      </c>
      <c r="G4098" s="36">
        <v>7</v>
      </c>
      <c r="H4098" s="35" t="s">
        <v>1952</v>
      </c>
      <c r="I4098" s="35" t="s">
        <v>2280</v>
      </c>
      <c r="J4098" s="35" t="s">
        <v>5062</v>
      </c>
      <c r="K4098" s="35" t="s">
        <v>154</v>
      </c>
      <c r="L4098" s="39">
        <v>0.84960000000000002</v>
      </c>
      <c r="M4098" s="37">
        <v>-393</v>
      </c>
      <c r="N4098" s="37">
        <v>-338</v>
      </c>
      <c r="O4098" s="36">
        <v>0</v>
      </c>
      <c r="P4098" s="36">
        <v>7</v>
      </c>
      <c r="Q4098" s="36">
        <v>0</v>
      </c>
      <c r="R4098" s="68"/>
      <c r="S4098" s="68"/>
      <c r="T4098" s="68"/>
      <c r="U4098" s="68"/>
      <c r="V4098" s="68"/>
      <c r="W4098" s="36"/>
      <c r="X4098" s="36"/>
      <c r="Y4098" s="36"/>
      <c r="Z4098" s="36"/>
      <c r="AA4098" s="40"/>
      <c r="AB4098" s="40">
        <v>0.5</v>
      </c>
      <c r="AC4098" s="40"/>
      <c r="AD4098" s="40">
        <v>30</v>
      </c>
      <c r="AE4098" s="40">
        <v>30.00095902</v>
      </c>
      <c r="AF4098" t="s">
        <v>661</v>
      </c>
    </row>
    <row r="4099" spans="1:32" ht="15.75" customHeight="1">
      <c r="A4099" s="22">
        <v>46201</v>
      </c>
      <c r="B4099" s="35" t="s">
        <v>485</v>
      </c>
      <c r="C4099" s="36">
        <v>713</v>
      </c>
      <c r="D4099" s="37">
        <v>1236</v>
      </c>
      <c r="E4099" s="38">
        <f>791</f>
        <v>791</v>
      </c>
      <c r="F4099" s="36">
        <v>25</v>
      </c>
      <c r="G4099" s="36">
        <v>4</v>
      </c>
      <c r="H4099" s="35" t="s">
        <v>4759</v>
      </c>
      <c r="I4099" s="35" t="s">
        <v>3240</v>
      </c>
      <c r="J4099" s="35" t="s">
        <v>3543</v>
      </c>
      <c r="K4099" s="35" t="s">
        <v>154</v>
      </c>
      <c r="L4099" s="39">
        <v>1.2133</v>
      </c>
      <c r="M4099" s="37">
        <v>1289</v>
      </c>
      <c r="N4099" s="37">
        <v>-495</v>
      </c>
      <c r="O4099" s="36">
        <v>0</v>
      </c>
      <c r="P4099" s="36">
        <v>3</v>
      </c>
      <c r="Q4099" s="36">
        <v>0</v>
      </c>
      <c r="R4099" s="68"/>
      <c r="S4099" s="68"/>
      <c r="T4099" s="68"/>
      <c r="U4099" s="68"/>
      <c r="V4099" s="68"/>
      <c r="W4099" s="36"/>
      <c r="X4099" s="36"/>
      <c r="Y4099" s="36"/>
      <c r="Z4099" s="36"/>
      <c r="AA4099" s="40"/>
      <c r="AB4099" s="40">
        <v>0.5</v>
      </c>
      <c r="AC4099" s="40"/>
      <c r="AD4099" s="40">
        <v>35</v>
      </c>
      <c r="AE4099" s="40">
        <v>35.000959010000003</v>
      </c>
      <c r="AF4099" t="s">
        <v>668</v>
      </c>
    </row>
    <row r="4100" spans="1:32" ht="15.75" customHeight="1">
      <c r="A4100" s="22">
        <v>46201</v>
      </c>
      <c r="B4100" s="35" t="s">
        <v>485</v>
      </c>
      <c r="C4100" s="36">
        <v>715</v>
      </c>
      <c r="D4100" s="37">
        <v>445</v>
      </c>
      <c r="E4100" s="38">
        <v>-473</v>
      </c>
      <c r="F4100" s="36">
        <v>2</v>
      </c>
      <c r="G4100" s="36">
        <v>1</v>
      </c>
      <c r="H4100" s="35" t="s">
        <v>1355</v>
      </c>
      <c r="I4100" s="35" t="s">
        <v>5063</v>
      </c>
      <c r="J4100" s="35" t="s">
        <v>3679</v>
      </c>
      <c r="K4100" s="35" t="s">
        <v>154</v>
      </c>
      <c r="L4100" s="39">
        <v>0.64570000000000005</v>
      </c>
      <c r="M4100" s="37">
        <v>240</v>
      </c>
      <c r="N4100" s="37">
        <v>7257</v>
      </c>
      <c r="O4100" s="36">
        <v>0</v>
      </c>
      <c r="P4100" s="36">
        <v>5</v>
      </c>
      <c r="Q4100" s="36">
        <v>0</v>
      </c>
      <c r="R4100" s="68"/>
      <c r="S4100" s="68"/>
      <c r="T4100" s="68"/>
      <c r="U4100" s="68"/>
      <c r="V4100" s="68"/>
      <c r="W4100" s="36"/>
      <c r="X4100" s="36"/>
      <c r="Y4100" s="36"/>
      <c r="Z4100" s="36"/>
      <c r="AA4100" s="40"/>
      <c r="AB4100" s="40">
        <v>0.5</v>
      </c>
      <c r="AC4100" s="40"/>
      <c r="AD4100" s="40">
        <v>10</v>
      </c>
      <c r="AE4100" s="40">
        <v>10.000959</v>
      </c>
      <c r="AF4100" t="s">
        <v>584</v>
      </c>
    </row>
    <row r="4101" spans="1:32" ht="15.75" customHeight="1">
      <c r="A4101" s="22">
        <v>46201</v>
      </c>
      <c r="B4101" s="35" t="s">
        <v>49</v>
      </c>
      <c r="C4101" s="36">
        <v>686</v>
      </c>
      <c r="D4101" s="37">
        <v>604</v>
      </c>
      <c r="E4101" s="38">
        <v>-386</v>
      </c>
      <c r="F4101" s="36">
        <v>4</v>
      </c>
      <c r="G4101" s="36">
        <v>2</v>
      </c>
      <c r="H4101" s="35" t="s">
        <v>1582</v>
      </c>
      <c r="I4101" s="35" t="s">
        <v>1380</v>
      </c>
      <c r="J4101" s="35" t="s">
        <v>849</v>
      </c>
      <c r="K4101" s="35" t="s">
        <v>154</v>
      </c>
      <c r="L4101" s="39">
        <v>0.78700000000000003</v>
      </c>
      <c r="M4101" s="37">
        <v>-1896</v>
      </c>
      <c r="N4101" s="37">
        <v>-340</v>
      </c>
      <c r="O4101" s="36">
        <v>0</v>
      </c>
      <c r="P4101" s="36">
        <v>6</v>
      </c>
      <c r="Q4101" s="36">
        <v>0</v>
      </c>
      <c r="R4101" s="68"/>
      <c r="S4101" s="68"/>
      <c r="T4101" s="68"/>
      <c r="U4101" s="68"/>
      <c r="V4101" s="68"/>
      <c r="W4101" s="36"/>
      <c r="X4101" s="36"/>
      <c r="Y4101" s="36"/>
      <c r="Z4101" s="36"/>
      <c r="AA4101" s="40"/>
      <c r="AB4101" s="40">
        <v>0.5</v>
      </c>
      <c r="AC4101" s="40"/>
      <c r="AD4101" s="40">
        <v>10</v>
      </c>
      <c r="AE4101" s="40">
        <v>10.000958990000001</v>
      </c>
      <c r="AF4101" t="s">
        <v>584</v>
      </c>
    </row>
    <row r="4102" spans="1:32" ht="15.75" customHeight="1">
      <c r="A4102" s="22">
        <v>46201</v>
      </c>
      <c r="B4102" s="35" t="s">
        <v>49</v>
      </c>
      <c r="C4102" s="36">
        <v>687</v>
      </c>
      <c r="D4102" s="37">
        <v>2196</v>
      </c>
      <c r="E4102" s="38">
        <f>141</f>
        <v>141</v>
      </c>
      <c r="F4102" s="36">
        <v>21</v>
      </c>
      <c r="G4102" s="36">
        <v>10</v>
      </c>
      <c r="H4102" s="35" t="s">
        <v>5064</v>
      </c>
      <c r="I4102" s="35" t="s">
        <v>2769</v>
      </c>
      <c r="J4102" s="35" t="s">
        <v>1393</v>
      </c>
      <c r="K4102" s="35" t="s">
        <v>154</v>
      </c>
      <c r="L4102" s="39">
        <v>1.0214000000000001</v>
      </c>
      <c r="M4102" s="37">
        <v>6499</v>
      </c>
      <c r="N4102" s="37">
        <v>-417</v>
      </c>
      <c r="O4102" s="36">
        <v>0</v>
      </c>
      <c r="P4102" s="36">
        <v>7</v>
      </c>
      <c r="Q4102" s="36">
        <v>0</v>
      </c>
      <c r="R4102" s="68"/>
      <c r="S4102" s="68"/>
      <c r="T4102" s="68"/>
      <c r="U4102" s="68"/>
      <c r="V4102" s="68"/>
      <c r="W4102" s="36"/>
      <c r="X4102" s="36"/>
      <c r="Y4102" s="36"/>
      <c r="Z4102" s="36"/>
      <c r="AA4102" s="40"/>
      <c r="AB4102" s="40">
        <v>0.5</v>
      </c>
      <c r="AC4102" s="40"/>
      <c r="AD4102" s="40">
        <v>35</v>
      </c>
      <c r="AE4102" s="40">
        <v>35.00095898</v>
      </c>
      <c r="AF4102" t="s">
        <v>668</v>
      </c>
    </row>
    <row r="4103" spans="1:32" ht="15.75" customHeight="1">
      <c r="A4103" s="22">
        <v>46201</v>
      </c>
      <c r="B4103" s="35" t="s">
        <v>380</v>
      </c>
      <c r="C4103" s="36">
        <v>723</v>
      </c>
      <c r="D4103" s="37">
        <v>917</v>
      </c>
      <c r="E4103" s="38">
        <v>-1126</v>
      </c>
      <c r="F4103" s="36">
        <v>2</v>
      </c>
      <c r="G4103" s="36">
        <v>1</v>
      </c>
      <c r="H4103" s="35" t="s">
        <v>2214</v>
      </c>
      <c r="I4103" s="35" t="s">
        <v>1591</v>
      </c>
      <c r="J4103" s="35" t="s">
        <v>1592</v>
      </c>
      <c r="K4103" s="35" t="s">
        <v>154</v>
      </c>
      <c r="L4103" s="39">
        <v>0.5907</v>
      </c>
      <c r="M4103" s="37">
        <v>2165</v>
      </c>
      <c r="N4103" s="37">
        <v>1506</v>
      </c>
      <c r="O4103" s="36">
        <v>0</v>
      </c>
      <c r="P4103" s="36">
        <v>3</v>
      </c>
      <c r="Q4103" s="36">
        <v>0</v>
      </c>
      <c r="R4103" s="68"/>
      <c r="S4103" s="68"/>
      <c r="T4103" s="68"/>
      <c r="U4103" s="68"/>
      <c r="V4103" s="68"/>
      <c r="W4103" s="36"/>
      <c r="X4103" s="36"/>
      <c r="Y4103" s="36"/>
      <c r="Z4103" s="36"/>
      <c r="AA4103" s="40"/>
      <c r="AB4103" s="40">
        <v>0.5</v>
      </c>
      <c r="AC4103" s="40"/>
      <c r="AD4103" s="40">
        <v>10</v>
      </c>
      <c r="AE4103" s="40">
        <v>10.000958969999999</v>
      </c>
      <c r="AF4103" t="s">
        <v>584</v>
      </c>
    </row>
    <row r="4104" spans="1:32" ht="15.75" customHeight="1">
      <c r="A4104" s="22">
        <v>46201</v>
      </c>
      <c r="B4104" s="35" t="s">
        <v>26</v>
      </c>
      <c r="C4104" s="36">
        <v>725</v>
      </c>
      <c r="D4104" s="37">
        <v>6624</v>
      </c>
      <c r="E4104" s="38">
        <v>-196</v>
      </c>
      <c r="F4104" s="36">
        <v>53</v>
      </c>
      <c r="G4104" s="36">
        <v>29</v>
      </c>
      <c r="H4104" s="35" t="s">
        <v>4479</v>
      </c>
      <c r="I4104" s="35" t="s">
        <v>638</v>
      </c>
      <c r="J4104" s="35" t="s">
        <v>2461</v>
      </c>
      <c r="K4104" s="35" t="s">
        <v>154</v>
      </c>
      <c r="L4104" s="39">
        <v>0.99009999999999998</v>
      </c>
      <c r="M4104" s="37">
        <v>-3509</v>
      </c>
      <c r="N4104" s="37">
        <v>-5526</v>
      </c>
      <c r="O4104" s="36">
        <v>0</v>
      </c>
      <c r="P4104" s="36">
        <v>5</v>
      </c>
      <c r="Q4104" s="36">
        <v>0</v>
      </c>
      <c r="R4104" s="68"/>
      <c r="S4104" s="68"/>
      <c r="T4104" s="68"/>
      <c r="U4104" s="68"/>
      <c r="V4104" s="68"/>
      <c r="W4104" s="36"/>
      <c r="X4104" s="36"/>
      <c r="Y4104" s="36"/>
      <c r="Z4104" s="36"/>
      <c r="AA4104" s="40"/>
      <c r="AB4104" s="40">
        <v>0.8</v>
      </c>
      <c r="AC4104" s="40"/>
      <c r="AD4104" s="40">
        <v>30</v>
      </c>
      <c r="AE4104" s="40">
        <v>30.000958959999998</v>
      </c>
      <c r="AF4104" t="s">
        <v>661</v>
      </c>
    </row>
    <row r="4105" spans="1:32" ht="15.75" customHeight="1">
      <c r="A4105" s="22">
        <v>46201</v>
      </c>
      <c r="B4105" s="35" t="s">
        <v>52</v>
      </c>
      <c r="C4105" s="36">
        <v>726</v>
      </c>
      <c r="D4105" s="37">
        <v>3888</v>
      </c>
      <c r="E4105" s="38">
        <f>505</f>
        <v>505</v>
      </c>
      <c r="F4105" s="36">
        <v>15</v>
      </c>
      <c r="G4105" s="36">
        <v>8</v>
      </c>
      <c r="H4105" s="35" t="s">
        <v>715</v>
      </c>
      <c r="I4105" s="35" t="s">
        <v>3211</v>
      </c>
      <c r="J4105" s="35" t="s">
        <v>2455</v>
      </c>
      <c r="K4105" s="35" t="s">
        <v>154</v>
      </c>
      <c r="L4105" s="39">
        <v>1.0432999999999999</v>
      </c>
      <c r="M4105" s="37">
        <v>885</v>
      </c>
      <c r="N4105" s="37">
        <v>-706</v>
      </c>
      <c r="O4105" s="36">
        <v>0</v>
      </c>
      <c r="P4105" s="36">
        <v>6</v>
      </c>
      <c r="Q4105" s="36">
        <v>0</v>
      </c>
      <c r="R4105" s="68"/>
      <c r="S4105" s="68"/>
      <c r="T4105" s="68"/>
      <c r="U4105" s="68"/>
      <c r="V4105" s="68"/>
      <c r="W4105" s="36"/>
      <c r="X4105" s="36"/>
      <c r="Y4105" s="36"/>
      <c r="Z4105" s="36"/>
      <c r="AA4105" s="40"/>
      <c r="AB4105" s="40">
        <v>0.6</v>
      </c>
      <c r="AC4105" s="40"/>
      <c r="AD4105" s="40">
        <v>35</v>
      </c>
      <c r="AE4105" s="40">
        <v>35.000958949999998</v>
      </c>
      <c r="AF4105" t="s">
        <v>668</v>
      </c>
    </row>
    <row r="4106" spans="1:32" ht="15.75" customHeight="1">
      <c r="A4106" s="22">
        <v>46201</v>
      </c>
      <c r="B4106" s="35" t="s">
        <v>546</v>
      </c>
      <c r="C4106" s="36">
        <v>727</v>
      </c>
      <c r="D4106" s="37">
        <v>6312</v>
      </c>
      <c r="E4106" s="38">
        <f>2370</f>
        <v>2370</v>
      </c>
      <c r="F4106" s="36">
        <v>19</v>
      </c>
      <c r="G4106" s="36">
        <v>12</v>
      </c>
      <c r="H4106" s="35" t="s">
        <v>5065</v>
      </c>
      <c r="I4106" s="35" t="s">
        <v>4207</v>
      </c>
      <c r="J4106" s="35" t="s">
        <v>3196</v>
      </c>
      <c r="K4106" s="35" t="s">
        <v>154</v>
      </c>
      <c r="L4106" s="39">
        <v>1.1252</v>
      </c>
      <c r="M4106" s="37">
        <v>1250</v>
      </c>
      <c r="N4106" s="37">
        <v>-1274</v>
      </c>
      <c r="O4106" s="36">
        <v>0</v>
      </c>
      <c r="P4106" s="36">
        <v>7</v>
      </c>
      <c r="Q4106" s="36">
        <v>0</v>
      </c>
      <c r="R4106" s="68"/>
      <c r="S4106" s="68"/>
      <c r="T4106" s="68"/>
      <c r="U4106" s="68"/>
      <c r="V4106" s="68"/>
      <c r="W4106" s="36"/>
      <c r="X4106" s="36"/>
      <c r="Y4106" s="36"/>
      <c r="Z4106" s="36"/>
      <c r="AA4106" s="40"/>
      <c r="AB4106" s="40">
        <v>0.8</v>
      </c>
      <c r="AC4106" s="40"/>
      <c r="AD4106" s="40">
        <v>70</v>
      </c>
      <c r="AE4106" s="40">
        <v>70.000958940000004</v>
      </c>
      <c r="AF4106" t="s">
        <v>178</v>
      </c>
    </row>
    <row r="4107" spans="1:32" ht="15.75" customHeight="1">
      <c r="A4107" s="22">
        <v>46201</v>
      </c>
      <c r="B4107" s="35" t="s">
        <v>514</v>
      </c>
      <c r="C4107" s="36">
        <v>728</v>
      </c>
      <c r="D4107" s="37">
        <v>334</v>
      </c>
      <c r="E4107" s="38">
        <v>-228</v>
      </c>
      <c r="F4107" s="36">
        <v>1</v>
      </c>
      <c r="G4107" s="36">
        <v>0</v>
      </c>
      <c r="H4107" s="35" t="s">
        <v>1580</v>
      </c>
      <c r="I4107" s="35" t="s">
        <v>1580</v>
      </c>
      <c r="J4107" s="35" t="s">
        <v>214</v>
      </c>
      <c r="K4107" s="35" t="s">
        <v>154</v>
      </c>
      <c r="L4107" s="39">
        <v>0.77249999999999996</v>
      </c>
      <c r="M4107" s="37">
        <v>-1178</v>
      </c>
      <c r="N4107" s="37">
        <v>1369</v>
      </c>
      <c r="O4107" s="36">
        <v>0</v>
      </c>
      <c r="P4107" s="36">
        <v>8</v>
      </c>
      <c r="Q4107" s="36">
        <v>0</v>
      </c>
      <c r="R4107" s="68"/>
      <c r="S4107" s="68"/>
      <c r="T4107" s="68"/>
      <c r="U4107" s="68"/>
      <c r="V4107" s="68"/>
      <c r="W4107" s="36"/>
      <c r="X4107" s="36"/>
      <c r="Y4107" s="36"/>
      <c r="Z4107" s="36"/>
      <c r="AA4107" s="40"/>
      <c r="AB4107" s="40">
        <v>0.5</v>
      </c>
      <c r="AC4107" s="40"/>
      <c r="AD4107" s="40">
        <v>10</v>
      </c>
      <c r="AE4107" s="40">
        <v>10.000958929999999</v>
      </c>
      <c r="AF4107" t="s">
        <v>584</v>
      </c>
    </row>
    <row r="4108" spans="1:32" ht="15.75" customHeight="1">
      <c r="A4108" s="22">
        <v>46201</v>
      </c>
      <c r="B4108" s="35" t="s">
        <v>246</v>
      </c>
      <c r="C4108" s="36">
        <v>730</v>
      </c>
      <c r="D4108" s="37">
        <v>414</v>
      </c>
      <c r="E4108" s="38">
        <v>-747</v>
      </c>
      <c r="F4108" s="36">
        <v>0</v>
      </c>
      <c r="G4108" s="36">
        <v>1</v>
      </c>
      <c r="H4108" s="35" t="s">
        <v>1498</v>
      </c>
      <c r="I4108" s="35" t="s">
        <v>214</v>
      </c>
      <c r="J4108" s="35" t="s">
        <v>1498</v>
      </c>
      <c r="K4108" s="35" t="s">
        <v>154</v>
      </c>
      <c r="L4108" s="39">
        <v>0.39860000000000001</v>
      </c>
      <c r="M4108" s="37">
        <v>-4414</v>
      </c>
      <c r="N4108" s="37">
        <v>-2330</v>
      </c>
      <c r="O4108" s="36">
        <v>0</v>
      </c>
      <c r="P4108" s="36">
        <v>0</v>
      </c>
      <c r="Q4108" s="36">
        <v>0</v>
      </c>
      <c r="R4108" s="68"/>
      <c r="S4108" s="68"/>
      <c r="T4108" s="68"/>
      <c r="U4108" s="68"/>
      <c r="V4108" s="68"/>
      <c r="W4108" s="36"/>
      <c r="X4108" s="36"/>
      <c r="Y4108" s="36"/>
      <c r="Z4108" s="36"/>
      <c r="AA4108" s="40"/>
      <c r="AB4108" s="40">
        <v>0.5</v>
      </c>
      <c r="AC4108" s="40"/>
      <c r="AD4108" s="40">
        <v>10</v>
      </c>
      <c r="AE4108" s="40">
        <v>10.00095892</v>
      </c>
      <c r="AF4108" t="s">
        <v>584</v>
      </c>
    </row>
    <row r="4109" spans="1:32" ht="15.75" customHeight="1">
      <c r="A4109" s="22">
        <v>46201</v>
      </c>
      <c r="B4109" s="35" t="s">
        <v>404</v>
      </c>
      <c r="C4109" s="36">
        <v>731</v>
      </c>
      <c r="D4109" s="37">
        <v>781</v>
      </c>
      <c r="E4109" s="38">
        <f>403</f>
        <v>403</v>
      </c>
      <c r="F4109" s="36">
        <v>5</v>
      </c>
      <c r="G4109" s="36">
        <v>3</v>
      </c>
      <c r="H4109" s="35" t="s">
        <v>4832</v>
      </c>
      <c r="I4109" s="35" t="s">
        <v>1614</v>
      </c>
      <c r="J4109" s="35" t="s">
        <v>3795</v>
      </c>
      <c r="K4109" s="35" t="s">
        <v>154</v>
      </c>
      <c r="L4109" s="39">
        <v>1.1719999999999999</v>
      </c>
      <c r="M4109" s="37">
        <v>-1477</v>
      </c>
      <c r="N4109" s="37">
        <v>-733</v>
      </c>
      <c r="O4109" s="36">
        <v>0</v>
      </c>
      <c r="P4109" s="36">
        <v>1</v>
      </c>
      <c r="Q4109" s="36">
        <v>0</v>
      </c>
      <c r="R4109" s="68"/>
      <c r="S4109" s="68"/>
      <c r="T4109" s="68"/>
      <c r="U4109" s="68"/>
      <c r="V4109" s="68"/>
      <c r="W4109" s="36"/>
      <c r="X4109" s="36"/>
      <c r="Y4109" s="36"/>
      <c r="Z4109" s="36"/>
      <c r="AA4109" s="40"/>
      <c r="AB4109" s="40">
        <v>0.5</v>
      </c>
      <c r="AC4109" s="40"/>
      <c r="AD4109" s="40">
        <v>0</v>
      </c>
      <c r="AE4109" s="40">
        <v>0</v>
      </c>
    </row>
    <row r="4110" spans="1:32" ht="15.75" customHeight="1">
      <c r="A4110" s="22">
        <v>46201</v>
      </c>
      <c r="B4110" s="35" t="s">
        <v>323</v>
      </c>
      <c r="C4110" s="36">
        <v>732</v>
      </c>
      <c r="D4110" s="37">
        <v>1803</v>
      </c>
      <c r="E4110" s="38">
        <f>3307</f>
        <v>3307</v>
      </c>
      <c r="F4110" s="36">
        <v>19</v>
      </c>
      <c r="G4110" s="36">
        <v>5</v>
      </c>
      <c r="H4110" s="35" t="s">
        <v>3576</v>
      </c>
      <c r="I4110" s="35" t="s">
        <v>677</v>
      </c>
      <c r="J4110" s="35" t="s">
        <v>2736</v>
      </c>
      <c r="K4110" s="35" t="s">
        <v>154</v>
      </c>
      <c r="L4110" s="39">
        <v>1.6113999999999999</v>
      </c>
      <c r="M4110" s="37">
        <v>0</v>
      </c>
      <c r="N4110" s="37">
        <v>-1093</v>
      </c>
      <c r="O4110" s="36">
        <v>0</v>
      </c>
      <c r="P4110" s="36">
        <v>2</v>
      </c>
      <c r="Q4110" s="36">
        <v>0</v>
      </c>
      <c r="R4110" s="68"/>
      <c r="S4110" s="68"/>
      <c r="T4110" s="68"/>
      <c r="U4110" s="68"/>
      <c r="V4110" s="68"/>
      <c r="W4110" s="36"/>
      <c r="X4110" s="36"/>
      <c r="Y4110" s="36"/>
      <c r="Z4110" s="36"/>
      <c r="AA4110" s="40"/>
      <c r="AB4110" s="40">
        <v>0.5</v>
      </c>
      <c r="AC4110" s="40"/>
      <c r="AD4110" s="40">
        <v>80</v>
      </c>
      <c r="AE4110" s="40">
        <v>80.000958900000001</v>
      </c>
      <c r="AF4110" t="s">
        <v>155</v>
      </c>
    </row>
    <row r="4111" spans="1:32" ht="15.75" customHeight="1">
      <c r="A4111" s="22">
        <v>46201</v>
      </c>
      <c r="B4111" s="35" t="s">
        <v>293</v>
      </c>
      <c r="C4111" s="36">
        <v>733</v>
      </c>
      <c r="D4111" s="37">
        <v>1782</v>
      </c>
      <c r="E4111" s="38">
        <v>-151</v>
      </c>
      <c r="F4111" s="36">
        <v>20</v>
      </c>
      <c r="G4111" s="36">
        <v>2</v>
      </c>
      <c r="H4111" s="35" t="s">
        <v>960</v>
      </c>
      <c r="I4111" s="35" t="s">
        <v>1870</v>
      </c>
      <c r="J4111" s="35" t="s">
        <v>5066</v>
      </c>
      <c r="K4111" s="35" t="s">
        <v>154</v>
      </c>
      <c r="L4111" s="39">
        <v>0.9718</v>
      </c>
      <c r="M4111" s="37">
        <v>5261</v>
      </c>
      <c r="N4111" s="37">
        <v>-2183</v>
      </c>
      <c r="O4111" s="36">
        <v>0</v>
      </c>
      <c r="P4111" s="36">
        <v>3</v>
      </c>
      <c r="Q4111" s="36">
        <v>0</v>
      </c>
      <c r="R4111" s="68"/>
      <c r="S4111" s="68"/>
      <c r="T4111" s="68"/>
      <c r="U4111" s="68"/>
      <c r="V4111" s="68"/>
      <c r="W4111" s="36"/>
      <c r="X4111" s="36"/>
      <c r="Y4111" s="36"/>
      <c r="Z4111" s="36"/>
      <c r="AA4111" s="40"/>
      <c r="AB4111" s="40">
        <v>0.5</v>
      </c>
      <c r="AC4111" s="40"/>
      <c r="AD4111" s="40">
        <v>30</v>
      </c>
      <c r="AE4111" s="40">
        <v>30.00095889</v>
      </c>
      <c r="AF4111" t="s">
        <v>661</v>
      </c>
    </row>
    <row r="4112" spans="1:32" ht="15.75" customHeight="1">
      <c r="A4112" s="22">
        <v>46201</v>
      </c>
      <c r="B4112" s="35" t="s">
        <v>324</v>
      </c>
      <c r="C4112" s="36">
        <v>735</v>
      </c>
      <c r="D4112" s="37">
        <v>2102</v>
      </c>
      <c r="E4112" s="38">
        <f>2246</f>
        <v>2246</v>
      </c>
      <c r="F4112" s="36">
        <v>14</v>
      </c>
      <c r="G4112" s="36">
        <v>8</v>
      </c>
      <c r="H4112" s="35" t="s">
        <v>3542</v>
      </c>
      <c r="I4112" s="35" t="s">
        <v>421</v>
      </c>
      <c r="J4112" s="35" t="s">
        <v>3836</v>
      </c>
      <c r="K4112" s="35" t="s">
        <v>154</v>
      </c>
      <c r="L4112" s="39">
        <v>1.3562000000000001</v>
      </c>
      <c r="M4112" s="37">
        <v>-596</v>
      </c>
      <c r="N4112" s="37">
        <v>-731</v>
      </c>
      <c r="O4112" s="36">
        <v>0</v>
      </c>
      <c r="P4112" s="36">
        <v>5</v>
      </c>
      <c r="Q4112" s="36">
        <v>0</v>
      </c>
      <c r="R4112" s="68"/>
      <c r="S4112" s="68"/>
      <c r="T4112" s="68"/>
      <c r="U4112" s="68"/>
      <c r="V4112" s="68"/>
      <c r="W4112" s="36"/>
      <c r="X4112" s="36"/>
      <c r="Y4112" s="36"/>
      <c r="Z4112" s="36"/>
      <c r="AA4112" s="40"/>
      <c r="AB4112" s="40">
        <v>0.5</v>
      </c>
      <c r="AC4112" s="40"/>
      <c r="AD4112" s="40">
        <v>70</v>
      </c>
      <c r="AE4112" s="40">
        <v>70.000958879999999</v>
      </c>
      <c r="AF4112" t="s">
        <v>178</v>
      </c>
    </row>
    <row r="4113" spans="1:32" ht="15.75" customHeight="1">
      <c r="A4113" s="22">
        <v>46201</v>
      </c>
      <c r="B4113" s="35" t="s">
        <v>297</v>
      </c>
      <c r="C4113" s="36">
        <v>736</v>
      </c>
      <c r="D4113" s="37">
        <v>1499</v>
      </c>
      <c r="E4113" s="38">
        <v>-591</v>
      </c>
      <c r="F4113" s="36">
        <v>8</v>
      </c>
      <c r="G4113" s="36">
        <v>4</v>
      </c>
      <c r="H4113" s="35" t="s">
        <v>2156</v>
      </c>
      <c r="I4113" s="35" t="s">
        <v>1120</v>
      </c>
      <c r="J4113" s="35" t="s">
        <v>3726</v>
      </c>
      <c r="K4113" s="35" t="s">
        <v>154</v>
      </c>
      <c r="L4113" s="39">
        <v>0.86860000000000004</v>
      </c>
      <c r="M4113" s="37">
        <v>442</v>
      </c>
      <c r="N4113" s="37">
        <v>-2187</v>
      </c>
      <c r="O4113" s="36">
        <v>0</v>
      </c>
      <c r="P4113" s="36">
        <v>6</v>
      </c>
      <c r="Q4113" s="36">
        <v>0</v>
      </c>
      <c r="R4113" s="68"/>
      <c r="S4113" s="68"/>
      <c r="T4113" s="68"/>
      <c r="U4113" s="68"/>
      <c r="V4113" s="68"/>
      <c r="W4113" s="36"/>
      <c r="X4113" s="36"/>
      <c r="Y4113" s="36"/>
      <c r="Z4113" s="36"/>
      <c r="AA4113" s="40"/>
      <c r="AB4113" s="40">
        <v>0.5</v>
      </c>
      <c r="AC4113" s="40"/>
      <c r="AD4113" s="40">
        <v>30</v>
      </c>
      <c r="AE4113" s="40">
        <v>30.000958870000002</v>
      </c>
      <c r="AF4113" t="s">
        <v>661</v>
      </c>
    </row>
    <row r="4114" spans="1:32" ht="15.75" customHeight="1">
      <c r="A4114" s="22">
        <v>46201</v>
      </c>
      <c r="B4114" s="35" t="s">
        <v>400</v>
      </c>
      <c r="C4114" s="36">
        <v>737</v>
      </c>
      <c r="D4114" s="37">
        <v>2520</v>
      </c>
      <c r="E4114" s="38">
        <v>-1851</v>
      </c>
      <c r="F4114" s="36">
        <v>10</v>
      </c>
      <c r="G4114" s="36">
        <v>9</v>
      </c>
      <c r="H4114" s="35" t="s">
        <v>4099</v>
      </c>
      <c r="I4114" s="35" t="s">
        <v>5067</v>
      </c>
      <c r="J4114" s="35" t="s">
        <v>3159</v>
      </c>
      <c r="K4114" s="35" t="s">
        <v>154</v>
      </c>
      <c r="L4114" s="39">
        <v>0.75519999999999998</v>
      </c>
      <c r="M4114" s="37">
        <v>6917</v>
      </c>
      <c r="N4114" s="37">
        <v>-5429</v>
      </c>
      <c r="O4114" s="36">
        <v>0</v>
      </c>
      <c r="P4114" s="36">
        <v>7</v>
      </c>
      <c r="Q4114" s="36">
        <v>0</v>
      </c>
      <c r="R4114" s="68"/>
      <c r="S4114" s="68"/>
      <c r="T4114" s="68"/>
      <c r="U4114" s="68"/>
      <c r="V4114" s="68"/>
      <c r="W4114" s="36"/>
      <c r="X4114" s="36"/>
      <c r="Y4114" s="36"/>
      <c r="Z4114" s="36"/>
      <c r="AA4114" s="40"/>
      <c r="AB4114" s="40">
        <v>0.5</v>
      </c>
      <c r="AC4114" s="40"/>
      <c r="AD4114" s="40">
        <v>30</v>
      </c>
      <c r="AE4114" s="40">
        <v>30.000958860000001</v>
      </c>
      <c r="AF4114" t="s">
        <v>661</v>
      </c>
    </row>
    <row r="4115" spans="1:32" ht="15.75" customHeight="1">
      <c r="A4115" s="22">
        <v>46201</v>
      </c>
      <c r="B4115" s="35" t="s">
        <v>461</v>
      </c>
      <c r="C4115" s="36">
        <v>738</v>
      </c>
      <c r="D4115" s="37">
        <v>1629</v>
      </c>
      <c r="E4115" s="38">
        <v>-1784</v>
      </c>
      <c r="F4115" s="36">
        <v>15</v>
      </c>
      <c r="G4115" s="36">
        <v>5</v>
      </c>
      <c r="H4115" s="35" t="s">
        <v>1875</v>
      </c>
      <c r="I4115" s="35" t="s">
        <v>4834</v>
      </c>
      <c r="J4115" s="35" t="s">
        <v>1185</v>
      </c>
      <c r="K4115" s="35" t="s">
        <v>154</v>
      </c>
      <c r="L4115" s="39">
        <v>0.63490000000000002</v>
      </c>
      <c r="M4115" s="37">
        <v>-167</v>
      </c>
      <c r="N4115" s="37">
        <v>-1634</v>
      </c>
      <c r="O4115" s="36">
        <v>0</v>
      </c>
      <c r="P4115" s="36">
        <v>8</v>
      </c>
      <c r="Q4115" s="36">
        <v>0</v>
      </c>
      <c r="R4115" s="68"/>
      <c r="S4115" s="68"/>
      <c r="T4115" s="68"/>
      <c r="U4115" s="68"/>
      <c r="V4115" s="68"/>
      <c r="W4115" s="36"/>
      <c r="X4115" s="36"/>
      <c r="Y4115" s="36"/>
      <c r="Z4115" s="36"/>
      <c r="AA4115" s="40"/>
      <c r="AB4115" s="40">
        <v>0.5</v>
      </c>
      <c r="AC4115" s="40"/>
      <c r="AD4115" s="40">
        <v>30</v>
      </c>
      <c r="AE4115" s="40">
        <v>30.00095885</v>
      </c>
      <c r="AF4115" t="s">
        <v>661</v>
      </c>
    </row>
    <row r="4116" spans="1:32" ht="15.75" customHeight="1">
      <c r="A4116" s="22">
        <v>46201</v>
      </c>
      <c r="B4116" s="35" t="s">
        <v>351</v>
      </c>
      <c r="C4116" s="36">
        <v>750</v>
      </c>
      <c r="D4116" s="37">
        <v>2539</v>
      </c>
      <c r="E4116" s="38">
        <f>115</f>
        <v>115</v>
      </c>
      <c r="F4116" s="36">
        <v>31</v>
      </c>
      <c r="G4116" s="36">
        <v>8</v>
      </c>
      <c r="H4116" s="35" t="s">
        <v>4046</v>
      </c>
      <c r="I4116" s="35" t="s">
        <v>462</v>
      </c>
      <c r="J4116" s="35" t="s">
        <v>2993</v>
      </c>
      <c r="K4116" s="35" t="s">
        <v>154</v>
      </c>
      <c r="L4116" s="39">
        <v>1.0150999999999999</v>
      </c>
      <c r="M4116" s="37">
        <v>4676</v>
      </c>
      <c r="N4116" s="37">
        <v>-3626</v>
      </c>
      <c r="O4116" s="36">
        <v>0</v>
      </c>
      <c r="P4116" s="36">
        <v>0</v>
      </c>
      <c r="Q4116" s="36">
        <v>0</v>
      </c>
      <c r="R4116" s="68"/>
      <c r="S4116" s="68"/>
      <c r="T4116" s="68"/>
      <c r="U4116" s="68"/>
      <c r="V4116" s="68"/>
      <c r="W4116" s="36"/>
      <c r="X4116" s="36"/>
      <c r="Y4116" s="36"/>
      <c r="Z4116" s="36"/>
      <c r="AA4116" s="40"/>
      <c r="AB4116" s="40">
        <v>0.5</v>
      </c>
      <c r="AC4116" s="40"/>
      <c r="AD4116" s="40">
        <v>35</v>
      </c>
      <c r="AE4116" s="40">
        <v>35.000958840000003</v>
      </c>
      <c r="AF4116" t="s">
        <v>668</v>
      </c>
    </row>
    <row r="4117" spans="1:32" ht="15.75" customHeight="1">
      <c r="A4117" s="22">
        <v>46201</v>
      </c>
      <c r="B4117" s="35" t="s">
        <v>46</v>
      </c>
      <c r="C4117" s="36">
        <v>751</v>
      </c>
      <c r="D4117" s="37">
        <v>9076</v>
      </c>
      <c r="E4117" s="38">
        <v>-6238</v>
      </c>
      <c r="F4117" s="36">
        <v>77</v>
      </c>
      <c r="G4117" s="36">
        <v>0</v>
      </c>
      <c r="H4117" s="35" t="s">
        <v>4496</v>
      </c>
      <c r="I4117" s="35" t="s">
        <v>4496</v>
      </c>
      <c r="J4117" s="35" t="s">
        <v>214</v>
      </c>
      <c r="K4117" s="35" t="s">
        <v>154</v>
      </c>
      <c r="L4117" s="39">
        <v>0.77090000000000003</v>
      </c>
      <c r="M4117" s="37">
        <v>-5861</v>
      </c>
      <c r="N4117" s="37">
        <v>-7</v>
      </c>
      <c r="O4117" s="36">
        <v>0</v>
      </c>
      <c r="P4117" s="36">
        <v>1</v>
      </c>
      <c r="Q4117" s="36">
        <v>0</v>
      </c>
      <c r="R4117" s="68"/>
      <c r="S4117" s="68"/>
      <c r="T4117" s="68"/>
      <c r="U4117" s="68"/>
      <c r="V4117" s="68"/>
      <c r="W4117" s="36"/>
      <c r="X4117" s="36"/>
      <c r="Y4117" s="36"/>
      <c r="Z4117" s="36"/>
      <c r="AA4117" s="40"/>
      <c r="AB4117" s="40">
        <v>1</v>
      </c>
      <c r="AC4117" s="40"/>
      <c r="AD4117" s="40">
        <v>30</v>
      </c>
      <c r="AE4117" s="40">
        <v>30.000958829999998</v>
      </c>
      <c r="AF4117" t="s">
        <v>661</v>
      </c>
    </row>
    <row r="4118" spans="1:32" ht="15.75" customHeight="1">
      <c r="A4118" s="22">
        <v>46201</v>
      </c>
      <c r="B4118" s="35" t="s">
        <v>256</v>
      </c>
      <c r="C4118" s="36">
        <v>761</v>
      </c>
      <c r="D4118" s="37">
        <v>591</v>
      </c>
      <c r="E4118" s="38">
        <f>256</f>
        <v>256</v>
      </c>
      <c r="F4118" s="36">
        <v>4</v>
      </c>
      <c r="G4118" s="36">
        <v>2</v>
      </c>
      <c r="H4118" s="35" t="s">
        <v>3706</v>
      </c>
      <c r="I4118" s="35" t="s">
        <v>1127</v>
      </c>
      <c r="J4118" s="35" t="s">
        <v>1663</v>
      </c>
      <c r="K4118" s="35" t="s">
        <v>154</v>
      </c>
      <c r="L4118" s="39">
        <v>1.1444000000000001</v>
      </c>
      <c r="M4118" s="37">
        <v>-1119</v>
      </c>
      <c r="N4118" s="37">
        <v>-596</v>
      </c>
      <c r="O4118" s="36">
        <v>0</v>
      </c>
      <c r="P4118" s="36">
        <v>1</v>
      </c>
      <c r="Q4118" s="36">
        <v>0</v>
      </c>
      <c r="R4118" s="68"/>
      <c r="S4118" s="68"/>
      <c r="T4118" s="68"/>
      <c r="U4118" s="68"/>
      <c r="V4118" s="68"/>
      <c r="W4118" s="36"/>
      <c r="X4118" s="36"/>
      <c r="Y4118" s="36"/>
      <c r="Z4118" s="36"/>
      <c r="AA4118" s="40"/>
      <c r="AB4118" s="40">
        <v>0.5</v>
      </c>
      <c r="AC4118" s="40"/>
      <c r="AD4118" s="40">
        <v>0</v>
      </c>
      <c r="AE4118" s="40">
        <v>0</v>
      </c>
    </row>
    <row r="4119" spans="1:32" ht="15.75" customHeight="1">
      <c r="A4119" s="22">
        <v>46201</v>
      </c>
      <c r="B4119" s="35" t="s">
        <v>184</v>
      </c>
      <c r="C4119" s="36">
        <v>762</v>
      </c>
      <c r="D4119" s="37">
        <v>2683</v>
      </c>
      <c r="E4119" s="38">
        <v>-2180</v>
      </c>
      <c r="F4119" s="36">
        <v>10</v>
      </c>
      <c r="G4119" s="36">
        <v>14</v>
      </c>
      <c r="H4119" s="35" t="s">
        <v>1999</v>
      </c>
      <c r="I4119" s="35" t="s">
        <v>4056</v>
      </c>
      <c r="J4119" s="35" t="s">
        <v>3650</v>
      </c>
      <c r="K4119" s="35" t="s">
        <v>154</v>
      </c>
      <c r="L4119" s="39">
        <v>0.72919999999999996</v>
      </c>
      <c r="M4119" s="37">
        <v>-960</v>
      </c>
      <c r="N4119" s="37">
        <v>-2762</v>
      </c>
      <c r="O4119" s="36">
        <v>0</v>
      </c>
      <c r="P4119" s="36">
        <v>2</v>
      </c>
      <c r="Q4119" s="36">
        <v>0</v>
      </c>
      <c r="R4119" s="68"/>
      <c r="S4119" s="68"/>
      <c r="T4119" s="68"/>
      <c r="U4119" s="68"/>
      <c r="V4119" s="68"/>
      <c r="W4119" s="36"/>
      <c r="X4119" s="36"/>
      <c r="Y4119" s="36"/>
      <c r="Z4119" s="36"/>
      <c r="AA4119" s="40"/>
      <c r="AB4119" s="40">
        <v>0.5</v>
      </c>
      <c r="AC4119" s="40"/>
      <c r="AD4119" s="40">
        <v>30</v>
      </c>
      <c r="AE4119" s="40">
        <v>30.00095881</v>
      </c>
      <c r="AF4119" t="s">
        <v>661</v>
      </c>
    </row>
    <row r="4120" spans="1:32" ht="15.75" customHeight="1">
      <c r="A4120" s="22">
        <v>46202</v>
      </c>
      <c r="B4120" s="35" t="s">
        <v>9</v>
      </c>
      <c r="C4120" s="36">
        <v>508</v>
      </c>
      <c r="D4120" s="37">
        <v>3472</v>
      </c>
      <c r="E4120" s="38">
        <f>8</f>
        <v>8</v>
      </c>
      <c r="F4120" s="36">
        <v>14</v>
      </c>
      <c r="G4120" s="36">
        <v>6</v>
      </c>
      <c r="H4120" s="35" t="s">
        <v>2779</v>
      </c>
      <c r="I4120" s="35" t="s">
        <v>2985</v>
      </c>
      <c r="J4120" s="35" t="s">
        <v>5068</v>
      </c>
      <c r="K4120" s="35" t="s">
        <v>203</v>
      </c>
      <c r="L4120" s="39">
        <v>1.0007999999999999</v>
      </c>
      <c r="M4120" s="37">
        <v>-93</v>
      </c>
      <c r="N4120" s="37">
        <v>-761</v>
      </c>
      <c r="O4120" s="36">
        <v>0</v>
      </c>
      <c r="P4120" s="36">
        <v>8</v>
      </c>
      <c r="Q4120" s="36">
        <v>1</v>
      </c>
      <c r="R4120" s="68">
        <v>606.34080531340805</v>
      </c>
      <c r="S4120" s="68">
        <v>5.7261526349119416</v>
      </c>
      <c r="T4120" s="68">
        <v>248</v>
      </c>
      <c r="U4120" s="68">
        <v>578.66666666666663</v>
      </c>
      <c r="V4120" s="68">
        <v>173.6</v>
      </c>
      <c r="W4120" s="36">
        <v>4</v>
      </c>
      <c r="X4120" s="36">
        <v>0</v>
      </c>
      <c r="Y4120" s="36">
        <v>0</v>
      </c>
      <c r="Z4120" s="36">
        <v>5</v>
      </c>
      <c r="AA4120" s="40">
        <v>2.25</v>
      </c>
      <c r="AB4120" s="40">
        <v>0.6</v>
      </c>
      <c r="AC4120" s="40">
        <v>1.35</v>
      </c>
      <c r="AD4120" s="40">
        <v>13.5</v>
      </c>
      <c r="AE4120" s="40">
        <v>13.500958799999999</v>
      </c>
      <c r="AF4120" t="s">
        <v>1502</v>
      </c>
    </row>
    <row r="4121" spans="1:32" ht="15.75" customHeight="1">
      <c r="A4121" s="22">
        <v>46202</v>
      </c>
      <c r="B4121" s="35" t="s">
        <v>9</v>
      </c>
      <c r="C4121" s="36">
        <v>510</v>
      </c>
      <c r="D4121" s="37">
        <v>1574</v>
      </c>
      <c r="E4121" s="38">
        <v>-135</v>
      </c>
      <c r="F4121" s="36">
        <v>6</v>
      </c>
      <c r="G4121" s="36">
        <v>2</v>
      </c>
      <c r="H4121" s="35" t="s">
        <v>194</v>
      </c>
      <c r="I4121" s="35" t="s">
        <v>4744</v>
      </c>
      <c r="J4121" s="35" t="s">
        <v>5069</v>
      </c>
      <c r="K4121" s="35" t="s">
        <v>370</v>
      </c>
      <c r="L4121" s="39">
        <v>0.97140000000000004</v>
      </c>
      <c r="M4121" s="37">
        <v>-1800</v>
      </c>
      <c r="N4121" s="37">
        <v>-1101</v>
      </c>
      <c r="O4121" s="36">
        <v>0</v>
      </c>
      <c r="P4121" s="36">
        <v>0</v>
      </c>
      <c r="Q4121" s="36">
        <v>1</v>
      </c>
      <c r="R4121" s="68">
        <v>276.59459319219587</v>
      </c>
      <c r="S4121" s="68">
        <v>5.6906390751690594</v>
      </c>
      <c r="T4121" s="68">
        <v>262.33333333333331</v>
      </c>
      <c r="U4121" s="68">
        <v>787</v>
      </c>
      <c r="V4121" s="68">
        <v>196.75</v>
      </c>
      <c r="W4121" s="36">
        <v>3</v>
      </c>
      <c r="X4121" s="36">
        <v>0</v>
      </c>
      <c r="Y4121" s="36">
        <v>0</v>
      </c>
      <c r="Z4121" s="36">
        <v>6</v>
      </c>
      <c r="AA4121" s="40">
        <v>2.25</v>
      </c>
      <c r="AB4121" s="40">
        <v>0.5</v>
      </c>
      <c r="AC4121" s="40">
        <v>1.125</v>
      </c>
      <c r="AD4121" s="40">
        <v>21.2</v>
      </c>
      <c r="AE4121" s="40">
        <v>21.200958790000001</v>
      </c>
      <c r="AF4121" t="s">
        <v>618</v>
      </c>
    </row>
    <row r="4122" spans="1:32" ht="15.75" customHeight="1">
      <c r="A4122" s="22">
        <v>46202</v>
      </c>
      <c r="B4122" s="35" t="s">
        <v>9</v>
      </c>
      <c r="C4122" s="36">
        <v>511</v>
      </c>
      <c r="D4122" s="37">
        <v>3720</v>
      </c>
      <c r="E4122" s="38">
        <f>2150</f>
        <v>2150</v>
      </c>
      <c r="F4122" s="36">
        <v>18</v>
      </c>
      <c r="G4122" s="36">
        <v>18</v>
      </c>
      <c r="H4122" s="35" t="s">
        <v>1065</v>
      </c>
      <c r="I4122" s="35" t="s">
        <v>2238</v>
      </c>
      <c r="J4122" s="35" t="s">
        <v>2238</v>
      </c>
      <c r="K4122" s="35" t="s">
        <v>154</v>
      </c>
      <c r="L4122" s="39">
        <v>1.1927000000000001</v>
      </c>
      <c r="M4122" s="37">
        <v>-975</v>
      </c>
      <c r="N4122" s="37">
        <v>268</v>
      </c>
      <c r="O4122" s="36">
        <v>0</v>
      </c>
      <c r="P4122" s="36">
        <v>1</v>
      </c>
      <c r="Q4122" s="36">
        <v>1</v>
      </c>
      <c r="R4122" s="68">
        <v>688.472291407223</v>
      </c>
      <c r="S4122" s="68">
        <v>5.4032675627313882</v>
      </c>
      <c r="T4122" s="68">
        <v>206.66666666666671</v>
      </c>
      <c r="U4122" s="68">
        <v>206.66666666666671</v>
      </c>
      <c r="V4122" s="68">
        <v>103.3333333333333</v>
      </c>
      <c r="W4122" s="36">
        <v>7</v>
      </c>
      <c r="X4122" s="36">
        <v>7</v>
      </c>
      <c r="Y4122" s="36">
        <v>7</v>
      </c>
      <c r="Z4122" s="36">
        <v>7</v>
      </c>
      <c r="AA4122" s="40">
        <v>7</v>
      </c>
      <c r="AB4122" s="40">
        <v>0.6</v>
      </c>
      <c r="AC4122" s="40">
        <v>4.2</v>
      </c>
      <c r="AD4122" s="40">
        <v>42</v>
      </c>
      <c r="AE4122" s="40">
        <v>42.000958779999998</v>
      </c>
      <c r="AF4122" t="s">
        <v>1975</v>
      </c>
    </row>
    <row r="4123" spans="1:32" ht="15.75" customHeight="1">
      <c r="A4123" s="22">
        <v>46202</v>
      </c>
      <c r="B4123" s="35" t="s">
        <v>9</v>
      </c>
      <c r="C4123" s="36">
        <v>512</v>
      </c>
      <c r="D4123" s="37">
        <v>3343</v>
      </c>
      <c r="E4123" s="38">
        <f>964</f>
        <v>964</v>
      </c>
      <c r="F4123" s="36">
        <v>18</v>
      </c>
      <c r="G4123" s="36">
        <v>4</v>
      </c>
      <c r="H4123" s="35" t="s">
        <v>487</v>
      </c>
      <c r="I4123" s="35" t="s">
        <v>3510</v>
      </c>
      <c r="J4123" s="35" t="s">
        <v>5070</v>
      </c>
      <c r="K4123" s="35" t="s">
        <v>154</v>
      </c>
      <c r="L4123" s="39">
        <v>1.0961000000000001</v>
      </c>
      <c r="M4123" s="37">
        <v>-953</v>
      </c>
      <c r="N4123" s="37">
        <v>-221</v>
      </c>
      <c r="O4123" s="36">
        <v>0</v>
      </c>
      <c r="P4123" s="36">
        <v>2</v>
      </c>
      <c r="Q4123" s="36">
        <v>1</v>
      </c>
      <c r="R4123" s="68">
        <v>589.06979036944779</v>
      </c>
      <c r="S4123" s="68">
        <v>5.6750491277160311</v>
      </c>
      <c r="T4123" s="68">
        <v>185.7222222222222</v>
      </c>
      <c r="U4123" s="68">
        <v>835.75</v>
      </c>
      <c r="V4123" s="68">
        <v>151.9545454545455</v>
      </c>
      <c r="W4123" s="36">
        <v>7</v>
      </c>
      <c r="X4123" s="36">
        <v>0</v>
      </c>
      <c r="Y4123" s="36">
        <v>3</v>
      </c>
      <c r="Z4123" s="36">
        <v>6</v>
      </c>
      <c r="AA4123" s="40">
        <v>4</v>
      </c>
      <c r="AB4123" s="40">
        <v>0.6</v>
      </c>
      <c r="AC4123" s="40">
        <v>2.4</v>
      </c>
      <c r="AD4123" s="40">
        <v>24</v>
      </c>
      <c r="AE4123" s="40">
        <v>24.00095877</v>
      </c>
      <c r="AF4123" t="s">
        <v>1090</v>
      </c>
    </row>
    <row r="4124" spans="1:32" ht="15.75" customHeight="1">
      <c r="A4124" s="22">
        <v>46202</v>
      </c>
      <c r="B4124" s="35" t="s">
        <v>9</v>
      </c>
      <c r="C4124" s="36">
        <v>513</v>
      </c>
      <c r="D4124" s="37">
        <v>1303</v>
      </c>
      <c r="E4124" s="38">
        <v>-269</v>
      </c>
      <c r="F4124" s="36">
        <v>4</v>
      </c>
      <c r="G4124" s="36">
        <v>3</v>
      </c>
      <c r="H4124" s="35" t="s">
        <v>1516</v>
      </c>
      <c r="I4124" s="35" t="s">
        <v>1185</v>
      </c>
      <c r="J4124" s="35" t="s">
        <v>5071</v>
      </c>
      <c r="K4124" s="35" t="s">
        <v>154</v>
      </c>
      <c r="L4124" s="39">
        <v>0.93120000000000003</v>
      </c>
      <c r="M4124" s="37">
        <v>-654</v>
      </c>
      <c r="N4124" s="37">
        <v>-623</v>
      </c>
      <c r="O4124" s="36">
        <v>0</v>
      </c>
      <c r="P4124" s="36">
        <v>3</v>
      </c>
      <c r="Q4124" s="36">
        <v>1</v>
      </c>
      <c r="R4124" s="68">
        <v>222.19385637193861</v>
      </c>
      <c r="S4124" s="68">
        <v>5.8642485497837527</v>
      </c>
      <c r="T4124" s="68">
        <v>325.75</v>
      </c>
      <c r="U4124" s="68">
        <v>434.33333333333331</v>
      </c>
      <c r="V4124" s="68">
        <v>186.14285714285711</v>
      </c>
      <c r="W4124" s="36">
        <v>0</v>
      </c>
      <c r="X4124" s="36">
        <v>0</v>
      </c>
      <c r="Y4124" s="36">
        <v>0</v>
      </c>
      <c r="Z4124" s="36">
        <v>2</v>
      </c>
      <c r="AA4124" s="40">
        <v>0.5</v>
      </c>
      <c r="AB4124" s="40">
        <v>0.5</v>
      </c>
      <c r="AC4124" s="40">
        <v>0.25</v>
      </c>
      <c r="AD4124" s="40">
        <v>12.5</v>
      </c>
      <c r="AE4124" s="40">
        <v>12.50095876</v>
      </c>
      <c r="AF4124" t="s">
        <v>795</v>
      </c>
    </row>
    <row r="4125" spans="1:32" ht="15.75" customHeight="1">
      <c r="A4125" s="22">
        <v>46202</v>
      </c>
      <c r="B4125" s="35" t="s">
        <v>9</v>
      </c>
      <c r="C4125" s="36">
        <v>515</v>
      </c>
      <c r="D4125" s="37">
        <v>2211</v>
      </c>
      <c r="E4125" s="38">
        <v>-541</v>
      </c>
      <c r="F4125" s="36">
        <v>6</v>
      </c>
      <c r="G4125" s="36">
        <v>7</v>
      </c>
      <c r="H4125" s="35" t="s">
        <v>642</v>
      </c>
      <c r="I4125" s="35" t="s">
        <v>4498</v>
      </c>
      <c r="J4125" s="35" t="s">
        <v>788</v>
      </c>
      <c r="K4125" s="35" t="s">
        <v>154</v>
      </c>
      <c r="L4125" s="39">
        <v>0.91839999999999999</v>
      </c>
      <c r="M4125" s="37">
        <v>-456</v>
      </c>
      <c r="N4125" s="37">
        <v>-303</v>
      </c>
      <c r="O4125" s="36">
        <v>0</v>
      </c>
      <c r="P4125" s="36">
        <v>5</v>
      </c>
      <c r="Q4125" s="36">
        <v>1</v>
      </c>
      <c r="R4125" s="68">
        <v>367.17123287671228</v>
      </c>
      <c r="S4125" s="68">
        <v>6.0217135821814312</v>
      </c>
      <c r="T4125" s="68">
        <v>368.5</v>
      </c>
      <c r="U4125" s="68">
        <v>315.85714285714278</v>
      </c>
      <c r="V4125" s="68">
        <v>170.07692307692309</v>
      </c>
      <c r="W4125" s="36">
        <v>0</v>
      </c>
      <c r="X4125" s="36">
        <v>3</v>
      </c>
      <c r="Y4125" s="36">
        <v>0</v>
      </c>
      <c r="Z4125" s="36">
        <v>1</v>
      </c>
      <c r="AA4125" s="40">
        <v>1</v>
      </c>
      <c r="AB4125" s="40">
        <v>0.5</v>
      </c>
      <c r="AC4125" s="40">
        <v>0.5</v>
      </c>
      <c r="AD4125" s="40">
        <v>15</v>
      </c>
      <c r="AE4125" s="40">
        <v>15.000958750000001</v>
      </c>
      <c r="AF4125" t="s">
        <v>743</v>
      </c>
    </row>
    <row r="4126" spans="1:32" ht="15.75" customHeight="1">
      <c r="A4126" s="22">
        <v>46202</v>
      </c>
      <c r="B4126" s="35" t="s">
        <v>9</v>
      </c>
      <c r="C4126" s="36">
        <v>516</v>
      </c>
      <c r="D4126" s="37">
        <v>4516</v>
      </c>
      <c r="E4126" s="38">
        <f>704</f>
        <v>704</v>
      </c>
      <c r="F4126" s="36">
        <v>19</v>
      </c>
      <c r="G4126" s="36">
        <v>17</v>
      </c>
      <c r="H4126" s="35" t="s">
        <v>4520</v>
      </c>
      <c r="I4126" s="35" t="s">
        <v>4078</v>
      </c>
      <c r="J4126" s="35" t="s">
        <v>3539</v>
      </c>
      <c r="K4126" s="35" t="s">
        <v>154</v>
      </c>
      <c r="L4126" s="39">
        <v>1.052</v>
      </c>
      <c r="M4126" s="37">
        <v>-897</v>
      </c>
      <c r="N4126" s="37">
        <v>1629</v>
      </c>
      <c r="O4126" s="36">
        <v>0</v>
      </c>
      <c r="P4126" s="36">
        <v>6</v>
      </c>
      <c r="Q4126" s="36">
        <v>1</v>
      </c>
      <c r="R4126" s="68">
        <v>741.30157741801577</v>
      </c>
      <c r="S4126" s="68">
        <v>6.0919875764050264</v>
      </c>
      <c r="T4126" s="68">
        <v>237.68421052631581</v>
      </c>
      <c r="U4126" s="68">
        <v>265.64705882352939</v>
      </c>
      <c r="V4126" s="68">
        <v>125.4444444444444</v>
      </c>
      <c r="W4126" s="36">
        <v>5</v>
      </c>
      <c r="X4126" s="36">
        <v>5</v>
      </c>
      <c r="Y4126" s="36">
        <v>5</v>
      </c>
      <c r="Z4126" s="36">
        <v>0</v>
      </c>
      <c r="AA4126" s="40">
        <v>3.75</v>
      </c>
      <c r="AB4126" s="40">
        <v>0.6</v>
      </c>
      <c r="AC4126" s="40">
        <v>2.25</v>
      </c>
      <c r="AD4126" s="40">
        <v>22.5</v>
      </c>
      <c r="AE4126" s="40">
        <v>22.500958740000002</v>
      </c>
      <c r="AF4126" t="s">
        <v>655</v>
      </c>
    </row>
    <row r="4127" spans="1:32" ht="15.75" customHeight="1">
      <c r="A4127" s="22">
        <v>46202</v>
      </c>
      <c r="B4127" s="35" t="s">
        <v>9</v>
      </c>
      <c r="C4127" s="36">
        <v>517</v>
      </c>
      <c r="D4127" s="37">
        <v>1257</v>
      </c>
      <c r="E4127" s="38">
        <v>-3</v>
      </c>
      <c r="F4127" s="36">
        <v>5</v>
      </c>
      <c r="G4127" s="36">
        <v>4</v>
      </c>
      <c r="H4127" s="35" t="s">
        <v>1066</v>
      </c>
      <c r="I4127" s="35" t="s">
        <v>5072</v>
      </c>
      <c r="J4127" s="35" t="s">
        <v>2538</v>
      </c>
      <c r="K4127" s="35" t="s">
        <v>154</v>
      </c>
      <c r="L4127" s="39">
        <v>0.99919999999999998</v>
      </c>
      <c r="M4127" s="37">
        <v>-1404</v>
      </c>
      <c r="N4127" s="37">
        <v>-509</v>
      </c>
      <c r="O4127" s="36">
        <v>0</v>
      </c>
      <c r="P4127" s="36">
        <v>7</v>
      </c>
      <c r="Q4127" s="36">
        <v>1</v>
      </c>
      <c r="R4127" s="68">
        <v>198.90535491905351</v>
      </c>
      <c r="S4127" s="68">
        <v>6.3195885325035537</v>
      </c>
      <c r="T4127" s="68">
        <v>251.4</v>
      </c>
      <c r="U4127" s="68">
        <v>314.25</v>
      </c>
      <c r="V4127" s="68">
        <v>139.66666666666671</v>
      </c>
      <c r="W4127" s="36">
        <v>4</v>
      </c>
      <c r="X4127" s="36">
        <v>3</v>
      </c>
      <c r="Y4127" s="36">
        <v>4</v>
      </c>
      <c r="Z4127" s="36">
        <v>0</v>
      </c>
      <c r="AA4127" s="40">
        <v>2.75</v>
      </c>
      <c r="AB4127" s="40">
        <v>0.5</v>
      </c>
      <c r="AC4127" s="40">
        <v>1.375</v>
      </c>
      <c r="AD4127" s="40">
        <v>23.8</v>
      </c>
      <c r="AE4127" s="40">
        <v>23.800958730000001</v>
      </c>
      <c r="AF4127" t="s">
        <v>2009</v>
      </c>
    </row>
    <row r="4128" spans="1:32" ht="15.75" customHeight="1">
      <c r="A4128" s="22">
        <v>46202</v>
      </c>
      <c r="B4128" s="35" t="s">
        <v>9</v>
      </c>
      <c r="C4128" s="36">
        <v>518</v>
      </c>
      <c r="D4128" s="37">
        <v>1407</v>
      </c>
      <c r="E4128" s="38">
        <v>-522</v>
      </c>
      <c r="F4128" s="36">
        <v>4</v>
      </c>
      <c r="G4128" s="36">
        <v>3</v>
      </c>
      <c r="H4128" s="35" t="s">
        <v>435</v>
      </c>
      <c r="I4128" s="35" t="s">
        <v>2692</v>
      </c>
      <c r="J4128" s="35" t="s">
        <v>3084</v>
      </c>
      <c r="K4128" s="35" t="s">
        <v>154</v>
      </c>
      <c r="L4128" s="39">
        <v>0.87629999999999997</v>
      </c>
      <c r="M4128" s="37">
        <v>-722</v>
      </c>
      <c r="N4128" s="37">
        <v>-917</v>
      </c>
      <c r="O4128" s="36">
        <v>0</v>
      </c>
      <c r="P4128" s="36">
        <v>8</v>
      </c>
      <c r="Q4128" s="36">
        <v>1</v>
      </c>
      <c r="R4128" s="68">
        <v>223.43851183063509</v>
      </c>
      <c r="S4128" s="68">
        <v>6.297034421114013</v>
      </c>
      <c r="T4128" s="68">
        <v>351.75</v>
      </c>
      <c r="U4128" s="68">
        <v>469</v>
      </c>
      <c r="V4128" s="68">
        <v>201</v>
      </c>
      <c r="W4128" s="36">
        <v>0</v>
      </c>
      <c r="X4128" s="36">
        <v>0</v>
      </c>
      <c r="Y4128" s="36">
        <v>0</v>
      </c>
      <c r="Z4128" s="36">
        <v>0</v>
      </c>
      <c r="AA4128" s="40">
        <v>0</v>
      </c>
      <c r="AB4128" s="40">
        <v>0.5</v>
      </c>
      <c r="AC4128" s="40">
        <v>0</v>
      </c>
      <c r="AD4128" s="40">
        <v>10</v>
      </c>
      <c r="AE4128" s="40">
        <v>10.00095872</v>
      </c>
      <c r="AF4128" t="s">
        <v>584</v>
      </c>
    </row>
    <row r="4129" spans="1:32" ht="15.75" customHeight="1">
      <c r="A4129" s="22">
        <v>46202</v>
      </c>
      <c r="B4129" s="35" t="s">
        <v>9</v>
      </c>
      <c r="C4129" s="36">
        <v>520</v>
      </c>
      <c r="D4129" s="37">
        <v>5120</v>
      </c>
      <c r="E4129" s="38">
        <f>1202</f>
        <v>1202</v>
      </c>
      <c r="F4129" s="36">
        <v>22</v>
      </c>
      <c r="G4129" s="36">
        <v>18</v>
      </c>
      <c r="H4129" s="35" t="s">
        <v>1477</v>
      </c>
      <c r="I4129" s="35" t="s">
        <v>787</v>
      </c>
      <c r="J4129" s="35" t="s">
        <v>1673</v>
      </c>
      <c r="K4129" s="35" t="s">
        <v>154</v>
      </c>
      <c r="L4129" s="39">
        <v>1.0783</v>
      </c>
      <c r="M4129" s="37">
        <v>63</v>
      </c>
      <c r="N4129" s="37">
        <v>-647</v>
      </c>
      <c r="O4129" s="36">
        <v>0</v>
      </c>
      <c r="P4129" s="36">
        <v>0</v>
      </c>
      <c r="Q4129" s="36">
        <v>1</v>
      </c>
      <c r="R4129" s="68">
        <v>892.44842258198423</v>
      </c>
      <c r="S4129" s="68">
        <v>5.7370262196072783</v>
      </c>
      <c r="T4129" s="68">
        <v>232.72727272727269</v>
      </c>
      <c r="U4129" s="68">
        <v>284.44444444444451</v>
      </c>
      <c r="V4129" s="68">
        <v>128</v>
      </c>
      <c r="W4129" s="36">
        <v>6</v>
      </c>
      <c r="X4129" s="36">
        <v>4</v>
      </c>
      <c r="Y4129" s="36">
        <v>5</v>
      </c>
      <c r="Z4129" s="36">
        <v>5</v>
      </c>
      <c r="AA4129" s="40">
        <v>5</v>
      </c>
      <c r="AB4129" s="40">
        <v>0.8</v>
      </c>
      <c r="AC4129" s="40">
        <v>4</v>
      </c>
      <c r="AD4129" s="40">
        <v>40</v>
      </c>
      <c r="AE4129" s="40">
        <v>40.000958709999999</v>
      </c>
      <c r="AF4129" t="s">
        <v>208</v>
      </c>
    </row>
    <row r="4130" spans="1:32" ht="15.75" customHeight="1">
      <c r="A4130" s="22">
        <v>46202</v>
      </c>
      <c r="B4130" s="35" t="s">
        <v>9</v>
      </c>
      <c r="C4130" s="36">
        <v>521</v>
      </c>
      <c r="D4130" s="37">
        <v>379</v>
      </c>
      <c r="E4130" s="38">
        <v>-333</v>
      </c>
      <c r="F4130" s="36">
        <v>0</v>
      </c>
      <c r="G4130" s="36">
        <v>1</v>
      </c>
      <c r="H4130" s="35" t="s">
        <v>395</v>
      </c>
      <c r="I4130" s="35" t="s">
        <v>214</v>
      </c>
      <c r="J4130" s="35" t="s">
        <v>395</v>
      </c>
      <c r="K4130" s="35" t="s">
        <v>370</v>
      </c>
      <c r="L4130" s="39">
        <v>0.70709999999999995</v>
      </c>
      <c r="M4130" s="37">
        <v>-1285</v>
      </c>
      <c r="N4130" s="37">
        <v>455</v>
      </c>
      <c r="O4130" s="36">
        <v>0</v>
      </c>
      <c r="P4130" s="36">
        <v>1</v>
      </c>
      <c r="Q4130" s="36">
        <v>1</v>
      </c>
      <c r="R4130" s="68">
        <v>66.159609796596101</v>
      </c>
      <c r="S4130" s="68">
        <v>5.7285706666833978</v>
      </c>
      <c r="T4130" s="68"/>
      <c r="U4130" s="68">
        <v>379</v>
      </c>
      <c r="V4130" s="68">
        <v>379</v>
      </c>
      <c r="W4130" s="36"/>
      <c r="X4130" s="36">
        <v>2</v>
      </c>
      <c r="Y4130" s="36">
        <v>0</v>
      </c>
      <c r="Z4130" s="36">
        <v>5</v>
      </c>
      <c r="AA4130" s="40">
        <v>2.333333333333333</v>
      </c>
      <c r="AB4130" s="40">
        <v>0.5</v>
      </c>
      <c r="AC4130" s="40">
        <v>1.166666666666667</v>
      </c>
      <c r="AD4130" s="40">
        <v>21.7</v>
      </c>
      <c r="AE4130" s="40">
        <v>21.700958700000001</v>
      </c>
      <c r="AF4130" t="s">
        <v>653</v>
      </c>
    </row>
    <row r="4131" spans="1:32" ht="15.75" customHeight="1">
      <c r="A4131" s="22">
        <v>46202</v>
      </c>
      <c r="B4131" s="35" t="s">
        <v>9</v>
      </c>
      <c r="C4131" s="36">
        <v>522</v>
      </c>
      <c r="D4131" s="37">
        <v>5480</v>
      </c>
      <c r="E4131" s="38">
        <f>22</f>
        <v>22</v>
      </c>
      <c r="F4131" s="36">
        <v>20</v>
      </c>
      <c r="G4131" s="36">
        <v>17</v>
      </c>
      <c r="H4131" s="35" t="s">
        <v>5073</v>
      </c>
      <c r="I4131" s="35" t="s">
        <v>3247</v>
      </c>
      <c r="J4131" s="35" t="s">
        <v>4674</v>
      </c>
      <c r="K4131" s="35" t="s">
        <v>203</v>
      </c>
      <c r="L4131" s="39">
        <v>1.0013000000000001</v>
      </c>
      <c r="M4131" s="37">
        <v>-1883</v>
      </c>
      <c r="N4131" s="37">
        <v>-285</v>
      </c>
      <c r="O4131" s="36">
        <v>0</v>
      </c>
      <c r="P4131" s="36">
        <v>2</v>
      </c>
      <c r="Q4131" s="36">
        <v>1</v>
      </c>
      <c r="R4131" s="68">
        <v>930.72799916977999</v>
      </c>
      <c r="S4131" s="68">
        <v>5.8878641288198299</v>
      </c>
      <c r="T4131" s="68">
        <v>274</v>
      </c>
      <c r="U4131" s="68">
        <v>322.35294117647061</v>
      </c>
      <c r="V4131" s="68">
        <v>148.1081081081081</v>
      </c>
      <c r="W4131" s="36">
        <v>1</v>
      </c>
      <c r="X4131" s="36">
        <v>3</v>
      </c>
      <c r="Y4131" s="36">
        <v>3</v>
      </c>
      <c r="Z4131" s="36">
        <v>2</v>
      </c>
      <c r="AA4131" s="40">
        <v>2.25</v>
      </c>
      <c r="AB4131" s="40">
        <v>0.8</v>
      </c>
      <c r="AC4131" s="40">
        <v>1.8</v>
      </c>
      <c r="AD4131" s="40">
        <v>18</v>
      </c>
      <c r="AE4131" s="40">
        <v>18.000958690000001</v>
      </c>
      <c r="AF4131" t="s">
        <v>778</v>
      </c>
    </row>
    <row r="4132" spans="1:32" ht="15.75" customHeight="1">
      <c r="A4132" s="22">
        <v>46202</v>
      </c>
      <c r="B4132" s="35" t="s">
        <v>9</v>
      </c>
      <c r="C4132" s="36">
        <v>523</v>
      </c>
      <c r="D4132" s="37">
        <v>1895</v>
      </c>
      <c r="E4132" s="38">
        <v>-820</v>
      </c>
      <c r="F4132" s="36">
        <v>5</v>
      </c>
      <c r="G4132" s="36">
        <v>4</v>
      </c>
      <c r="H4132" s="35" t="s">
        <v>941</v>
      </c>
      <c r="I4132" s="35" t="s">
        <v>395</v>
      </c>
      <c r="J4132" s="35" t="s">
        <v>5074</v>
      </c>
      <c r="K4132" s="35" t="s">
        <v>203</v>
      </c>
      <c r="L4132" s="39">
        <v>0.85580000000000001</v>
      </c>
      <c r="M4132" s="37">
        <v>-404</v>
      </c>
      <c r="N4132" s="37">
        <v>-804</v>
      </c>
      <c r="O4132" s="36">
        <v>0</v>
      </c>
      <c r="P4132" s="36">
        <v>3</v>
      </c>
      <c r="Q4132" s="36">
        <v>1</v>
      </c>
      <c r="R4132" s="68">
        <v>298.4230489829805</v>
      </c>
      <c r="S4132" s="68">
        <v>6.3500457034338336</v>
      </c>
      <c r="T4132" s="68">
        <v>379</v>
      </c>
      <c r="U4132" s="68">
        <v>473.75</v>
      </c>
      <c r="V4132" s="68">
        <v>210.55555555555549</v>
      </c>
      <c r="W4132" s="36">
        <v>0</v>
      </c>
      <c r="X4132" s="36">
        <v>0</v>
      </c>
      <c r="Y4132" s="36">
        <v>0</v>
      </c>
      <c r="Z4132" s="36">
        <v>0</v>
      </c>
      <c r="AA4132" s="40">
        <v>0</v>
      </c>
      <c r="AB4132" s="40">
        <v>0.5</v>
      </c>
      <c r="AC4132" s="40">
        <v>0</v>
      </c>
      <c r="AD4132" s="40">
        <v>10</v>
      </c>
      <c r="AE4132" s="40">
        <v>10.00095868</v>
      </c>
      <c r="AF4132" t="s">
        <v>584</v>
      </c>
    </row>
    <row r="4133" spans="1:32" ht="15.75" customHeight="1">
      <c r="A4133" s="22">
        <v>46202</v>
      </c>
      <c r="B4133" s="35" t="s">
        <v>9</v>
      </c>
      <c r="C4133" s="36">
        <v>525</v>
      </c>
      <c r="D4133" s="37">
        <v>5689</v>
      </c>
      <c r="E4133" s="38">
        <v>-389</v>
      </c>
      <c r="F4133" s="36">
        <v>21</v>
      </c>
      <c r="G4133" s="36">
        <v>14</v>
      </c>
      <c r="H4133" s="35" t="s">
        <v>1753</v>
      </c>
      <c r="I4133" s="35" t="s">
        <v>4462</v>
      </c>
      <c r="J4133" s="35" t="s">
        <v>2712</v>
      </c>
      <c r="K4133" s="35" t="s">
        <v>154</v>
      </c>
      <c r="L4133" s="39">
        <v>0.97719999999999996</v>
      </c>
      <c r="M4133" s="37">
        <v>-700</v>
      </c>
      <c r="N4133" s="37">
        <v>322</v>
      </c>
      <c r="O4133" s="36">
        <v>0</v>
      </c>
      <c r="P4133" s="36">
        <v>5</v>
      </c>
      <c r="Q4133" s="36">
        <v>1</v>
      </c>
      <c r="R4133" s="68">
        <v>951.40836446658363</v>
      </c>
      <c r="S4133" s="68">
        <v>5.979556426529415</v>
      </c>
      <c r="T4133" s="68">
        <v>270.90476190476193</v>
      </c>
      <c r="U4133" s="68">
        <v>406.35714285714278</v>
      </c>
      <c r="V4133" s="68">
        <v>162.54285714285709</v>
      </c>
      <c r="W4133" s="36">
        <v>2</v>
      </c>
      <c r="X4133" s="36">
        <v>1</v>
      </c>
      <c r="Y4133" s="36">
        <v>1</v>
      </c>
      <c r="Z4133" s="36">
        <v>1</v>
      </c>
      <c r="AA4133" s="40">
        <v>1.25</v>
      </c>
      <c r="AB4133" s="40">
        <v>0.8</v>
      </c>
      <c r="AC4133" s="40">
        <v>1</v>
      </c>
      <c r="AD4133" s="40">
        <v>20</v>
      </c>
      <c r="AE4133" s="40">
        <v>20.000958669999999</v>
      </c>
      <c r="AF4133" t="s">
        <v>594</v>
      </c>
    </row>
    <row r="4134" spans="1:32" ht="15.75" customHeight="1">
      <c r="A4134" s="22">
        <v>46202</v>
      </c>
      <c r="B4134" s="35" t="s">
        <v>9</v>
      </c>
      <c r="C4134" s="36">
        <v>526</v>
      </c>
      <c r="D4134" s="37">
        <v>2684</v>
      </c>
      <c r="E4134" s="38">
        <v>-1276</v>
      </c>
      <c r="F4134" s="36">
        <v>4</v>
      </c>
      <c r="G4134" s="36">
        <v>10</v>
      </c>
      <c r="H4134" s="35" t="s">
        <v>3022</v>
      </c>
      <c r="I4134" s="35" t="s">
        <v>2261</v>
      </c>
      <c r="J4134" s="35" t="s">
        <v>2551</v>
      </c>
      <c r="K4134" s="35" t="s">
        <v>154</v>
      </c>
      <c r="L4134" s="39">
        <v>0.84150000000000003</v>
      </c>
      <c r="M4134" s="37">
        <v>-73</v>
      </c>
      <c r="N4134" s="37">
        <v>901</v>
      </c>
      <c r="O4134" s="36">
        <v>0</v>
      </c>
      <c r="P4134" s="36">
        <v>6</v>
      </c>
      <c r="Q4134" s="36">
        <v>1</v>
      </c>
      <c r="R4134" s="68">
        <v>448.78995433789959</v>
      </c>
      <c r="S4134" s="68">
        <v>5.9805260212646889</v>
      </c>
      <c r="T4134" s="68">
        <v>671</v>
      </c>
      <c r="U4134" s="68">
        <v>268.39999999999998</v>
      </c>
      <c r="V4134" s="68">
        <v>191.71428571428569</v>
      </c>
      <c r="W4134" s="36">
        <v>0</v>
      </c>
      <c r="X4134" s="36">
        <v>5</v>
      </c>
      <c r="Y4134" s="36">
        <v>0</v>
      </c>
      <c r="Z4134" s="36">
        <v>1</v>
      </c>
      <c r="AA4134" s="40">
        <v>1.5</v>
      </c>
      <c r="AB4134" s="40">
        <v>0.5</v>
      </c>
      <c r="AC4134" s="40">
        <v>0.75</v>
      </c>
      <c r="AD4134" s="40">
        <v>17.5</v>
      </c>
      <c r="AE4134" s="40">
        <v>17.500958659999998</v>
      </c>
      <c r="AF4134" t="s">
        <v>641</v>
      </c>
    </row>
    <row r="4135" spans="1:32" ht="15.75" customHeight="1">
      <c r="A4135" s="22">
        <v>46202</v>
      </c>
      <c r="B4135" s="35" t="s">
        <v>9</v>
      </c>
      <c r="C4135" s="36">
        <v>527</v>
      </c>
      <c r="D4135" s="37">
        <v>903</v>
      </c>
      <c r="E4135" s="38">
        <v>-573</v>
      </c>
      <c r="F4135" s="36">
        <v>1</v>
      </c>
      <c r="G4135" s="36">
        <v>1</v>
      </c>
      <c r="H4135" s="35" t="s">
        <v>3677</v>
      </c>
      <c r="I4135" s="35" t="s">
        <v>2031</v>
      </c>
      <c r="J4135" s="35" t="s">
        <v>2031</v>
      </c>
      <c r="K4135" s="35" t="s">
        <v>154</v>
      </c>
      <c r="L4135" s="39">
        <v>0.78849999999999998</v>
      </c>
      <c r="M4135" s="37">
        <v>-762</v>
      </c>
      <c r="N4135" s="37">
        <v>628</v>
      </c>
      <c r="O4135" s="36">
        <v>0</v>
      </c>
      <c r="P4135" s="36">
        <v>7</v>
      </c>
      <c r="Q4135" s="36">
        <v>1</v>
      </c>
      <c r="R4135" s="68">
        <v>171.77210460772099</v>
      </c>
      <c r="S4135" s="68">
        <v>5.2569653382439299</v>
      </c>
      <c r="T4135" s="68">
        <v>903</v>
      </c>
      <c r="U4135" s="68">
        <v>903</v>
      </c>
      <c r="V4135" s="68">
        <v>451.5</v>
      </c>
      <c r="W4135" s="36">
        <v>0</v>
      </c>
      <c r="X4135" s="36">
        <v>0</v>
      </c>
      <c r="Y4135" s="36">
        <v>0</v>
      </c>
      <c r="Z4135" s="36">
        <v>7</v>
      </c>
      <c r="AA4135" s="40">
        <v>1.75</v>
      </c>
      <c r="AB4135" s="40">
        <v>0.5</v>
      </c>
      <c r="AC4135" s="40">
        <v>0.875</v>
      </c>
      <c r="AD4135" s="40">
        <v>18.8</v>
      </c>
      <c r="AE4135" s="40">
        <v>18.800958649999998</v>
      </c>
      <c r="AF4135" t="s">
        <v>612</v>
      </c>
    </row>
    <row r="4136" spans="1:32" ht="15.75" customHeight="1">
      <c r="A4136" s="22">
        <v>46202</v>
      </c>
      <c r="B4136" s="35" t="s">
        <v>9</v>
      </c>
      <c r="C4136" s="36">
        <v>528</v>
      </c>
      <c r="D4136" s="37">
        <v>4160</v>
      </c>
      <c r="E4136" s="38">
        <f>1</f>
        <v>1</v>
      </c>
      <c r="F4136" s="36">
        <v>16</v>
      </c>
      <c r="G4136" s="36">
        <v>14</v>
      </c>
      <c r="H4136" s="35" t="s">
        <v>2735</v>
      </c>
      <c r="I4136" s="35" t="s">
        <v>2226</v>
      </c>
      <c r="J4136" s="35" t="s">
        <v>2400</v>
      </c>
      <c r="K4136" s="35" t="s">
        <v>154</v>
      </c>
      <c r="L4136" s="39">
        <v>1.0001</v>
      </c>
      <c r="M4136" s="37">
        <v>-284</v>
      </c>
      <c r="N4136" s="37">
        <v>824</v>
      </c>
      <c r="O4136" s="36">
        <v>0</v>
      </c>
      <c r="P4136" s="36">
        <v>8</v>
      </c>
      <c r="Q4136" s="36">
        <v>1</v>
      </c>
      <c r="R4136" s="68">
        <v>666.91121834786213</v>
      </c>
      <c r="S4136" s="68">
        <v>6.2377118356256771</v>
      </c>
      <c r="T4136" s="68">
        <v>260</v>
      </c>
      <c r="U4136" s="68">
        <v>297.14285714285722</v>
      </c>
      <c r="V4136" s="68">
        <v>138.66666666666671</v>
      </c>
      <c r="W4136" s="36">
        <v>4</v>
      </c>
      <c r="X4136" s="36">
        <v>4</v>
      </c>
      <c r="Y4136" s="36">
        <v>4</v>
      </c>
      <c r="Z4136" s="36">
        <v>0</v>
      </c>
      <c r="AA4136" s="40">
        <v>3</v>
      </c>
      <c r="AB4136" s="40">
        <v>0.6</v>
      </c>
      <c r="AC4136" s="40">
        <v>1.8</v>
      </c>
      <c r="AD4136" s="40">
        <v>18</v>
      </c>
      <c r="AE4136" s="40">
        <v>18.00095864</v>
      </c>
      <c r="AF4136" t="s">
        <v>778</v>
      </c>
    </row>
    <row r="4137" spans="1:32" ht="15.75" customHeight="1">
      <c r="A4137" s="22">
        <v>46202</v>
      </c>
      <c r="B4137" s="35" t="s">
        <v>9</v>
      </c>
      <c r="C4137" s="36">
        <v>530</v>
      </c>
      <c r="D4137" s="37">
        <v>1678</v>
      </c>
      <c r="E4137" s="38">
        <v>-303</v>
      </c>
      <c r="F4137" s="36">
        <v>5</v>
      </c>
      <c r="G4137" s="36">
        <v>5</v>
      </c>
      <c r="H4137" s="35" t="s">
        <v>1285</v>
      </c>
      <c r="I4137" s="35" t="s">
        <v>2010</v>
      </c>
      <c r="J4137" s="35" t="s">
        <v>2010</v>
      </c>
      <c r="K4137" s="35" t="s">
        <v>154</v>
      </c>
      <c r="L4137" s="39">
        <v>0.93979999999999997</v>
      </c>
      <c r="M4137" s="37">
        <v>-2209</v>
      </c>
      <c r="N4137" s="37">
        <v>-313</v>
      </c>
      <c r="O4137" s="36">
        <v>0</v>
      </c>
      <c r="P4137" s="36">
        <v>0</v>
      </c>
      <c r="Q4137" s="36">
        <v>1</v>
      </c>
      <c r="R4137" s="68">
        <v>282.4642486508925</v>
      </c>
      <c r="S4137" s="68">
        <v>5.9405748090757466</v>
      </c>
      <c r="T4137" s="68">
        <v>335.6</v>
      </c>
      <c r="U4137" s="68">
        <v>335.6</v>
      </c>
      <c r="V4137" s="68">
        <v>167.8</v>
      </c>
      <c r="W4137" s="36">
        <v>0</v>
      </c>
      <c r="X4137" s="36">
        <v>3</v>
      </c>
      <c r="Y4137" s="36">
        <v>0</v>
      </c>
      <c r="Z4137" s="36">
        <v>1</v>
      </c>
      <c r="AA4137" s="40">
        <v>1</v>
      </c>
      <c r="AB4137" s="40">
        <v>0.5</v>
      </c>
      <c r="AC4137" s="40">
        <v>0.5</v>
      </c>
      <c r="AD4137" s="40">
        <v>15</v>
      </c>
      <c r="AE4137" s="40">
        <v>15.00095863</v>
      </c>
      <c r="AF4137" t="s">
        <v>743</v>
      </c>
    </row>
    <row r="4138" spans="1:32" ht="15.75" customHeight="1">
      <c r="A4138" s="22">
        <v>46202</v>
      </c>
      <c r="B4138" s="35" t="s">
        <v>9</v>
      </c>
      <c r="C4138" s="36">
        <v>531</v>
      </c>
      <c r="D4138" s="37">
        <v>542</v>
      </c>
      <c r="E4138" s="38">
        <v>-276</v>
      </c>
      <c r="F4138" s="36">
        <v>2</v>
      </c>
      <c r="G4138" s="36">
        <v>0</v>
      </c>
      <c r="H4138" s="35" t="s">
        <v>1980</v>
      </c>
      <c r="I4138" s="35" t="s">
        <v>1980</v>
      </c>
      <c r="J4138" s="35" t="s">
        <v>214</v>
      </c>
      <c r="K4138" s="35" t="s">
        <v>154</v>
      </c>
      <c r="L4138" s="39">
        <v>0.83030000000000004</v>
      </c>
      <c r="M4138" s="37">
        <v>369</v>
      </c>
      <c r="N4138" s="37">
        <v>-459</v>
      </c>
      <c r="O4138" s="36">
        <v>0</v>
      </c>
      <c r="P4138" s="36">
        <v>1</v>
      </c>
      <c r="Q4138" s="36">
        <v>1</v>
      </c>
      <c r="R4138" s="68">
        <v>76.801473640514729</v>
      </c>
      <c r="S4138" s="68">
        <v>7.0571562537581469</v>
      </c>
      <c r="T4138" s="68">
        <v>271</v>
      </c>
      <c r="U4138" s="68"/>
      <c r="V4138" s="68">
        <v>271</v>
      </c>
      <c r="W4138" s="36">
        <v>2</v>
      </c>
      <c r="X4138" s="36"/>
      <c r="Y4138" s="36">
        <v>0</v>
      </c>
      <c r="Z4138" s="36">
        <v>0</v>
      </c>
      <c r="AA4138" s="40">
        <v>0.66666666666666663</v>
      </c>
      <c r="AB4138" s="40">
        <v>0.5</v>
      </c>
      <c r="AC4138" s="40">
        <v>0.33333333333333331</v>
      </c>
      <c r="AD4138" s="40">
        <v>13.3</v>
      </c>
      <c r="AE4138" s="40">
        <v>13.300958619999999</v>
      </c>
      <c r="AF4138" t="s">
        <v>5009</v>
      </c>
    </row>
    <row r="4139" spans="1:32" ht="15.75" customHeight="1">
      <c r="A4139" s="22">
        <v>46202</v>
      </c>
      <c r="B4139" s="35" t="s">
        <v>9</v>
      </c>
      <c r="C4139" s="36">
        <v>532</v>
      </c>
      <c r="D4139" s="37">
        <v>2932</v>
      </c>
      <c r="E4139" s="38">
        <f>440</f>
        <v>440</v>
      </c>
      <c r="F4139" s="36">
        <v>11</v>
      </c>
      <c r="G4139" s="36">
        <v>13</v>
      </c>
      <c r="H4139" s="35" t="s">
        <v>1313</v>
      </c>
      <c r="I4139" s="35" t="s">
        <v>3813</v>
      </c>
      <c r="J4139" s="35" t="s">
        <v>3008</v>
      </c>
      <c r="K4139" s="35" t="s">
        <v>154</v>
      </c>
      <c r="L4139" s="39">
        <v>1.05</v>
      </c>
      <c r="M4139" s="37">
        <v>1018</v>
      </c>
      <c r="N4139" s="37">
        <v>-678</v>
      </c>
      <c r="O4139" s="36">
        <v>0</v>
      </c>
      <c r="P4139" s="36">
        <v>2</v>
      </c>
      <c r="Q4139" s="36">
        <v>1</v>
      </c>
      <c r="R4139" s="68">
        <v>495.67144043171442</v>
      </c>
      <c r="S4139" s="68">
        <v>5.9152086661404564</v>
      </c>
      <c r="T4139" s="68">
        <v>266.54545454545462</v>
      </c>
      <c r="U4139" s="68">
        <v>225.53846153846149</v>
      </c>
      <c r="V4139" s="68">
        <v>122.1666666666667</v>
      </c>
      <c r="W4139" s="36">
        <v>3</v>
      </c>
      <c r="X4139" s="36">
        <v>6</v>
      </c>
      <c r="Y4139" s="36">
        <v>5</v>
      </c>
      <c r="Z4139" s="36">
        <v>2</v>
      </c>
      <c r="AA4139" s="40">
        <v>4</v>
      </c>
      <c r="AB4139" s="40">
        <v>0.5</v>
      </c>
      <c r="AC4139" s="40">
        <v>2</v>
      </c>
      <c r="AD4139" s="40">
        <v>20</v>
      </c>
      <c r="AE4139" s="40">
        <v>20.000958610000001</v>
      </c>
      <c r="AF4139" t="s">
        <v>457</v>
      </c>
    </row>
    <row r="4140" spans="1:32" ht="15.75" customHeight="1">
      <c r="A4140" s="22">
        <v>46202</v>
      </c>
      <c r="B4140" s="35" t="s">
        <v>9</v>
      </c>
      <c r="C4140" s="36">
        <v>533</v>
      </c>
      <c r="D4140" s="37">
        <v>4488</v>
      </c>
      <c r="E4140" s="38">
        <f>1576</f>
        <v>1576</v>
      </c>
      <c r="F4140" s="36">
        <v>25</v>
      </c>
      <c r="G4140" s="36">
        <v>8</v>
      </c>
      <c r="H4140" s="35" t="s">
        <v>1584</v>
      </c>
      <c r="I4140" s="35" t="s">
        <v>3526</v>
      </c>
      <c r="J4140" s="35" t="s">
        <v>3651</v>
      </c>
      <c r="K4140" s="35" t="s">
        <v>154</v>
      </c>
      <c r="L4140" s="39">
        <v>1.1171</v>
      </c>
      <c r="M4140" s="37">
        <v>-442</v>
      </c>
      <c r="N4140" s="37">
        <v>-331</v>
      </c>
      <c r="O4140" s="36">
        <v>0</v>
      </c>
      <c r="P4140" s="36">
        <v>3</v>
      </c>
      <c r="Q4140" s="36">
        <v>1</v>
      </c>
      <c r="R4140" s="68">
        <v>769.45205479452056</v>
      </c>
      <c r="S4140" s="68">
        <v>5.8327220936442936</v>
      </c>
      <c r="T4140" s="68">
        <v>179.52</v>
      </c>
      <c r="U4140" s="68">
        <v>561</v>
      </c>
      <c r="V4140" s="68">
        <v>136</v>
      </c>
      <c r="W4140" s="36">
        <v>7</v>
      </c>
      <c r="X4140" s="36">
        <v>0</v>
      </c>
      <c r="Y4140" s="36">
        <v>4</v>
      </c>
      <c r="Z4140" s="36">
        <v>3</v>
      </c>
      <c r="AA4140" s="40">
        <v>3.5</v>
      </c>
      <c r="AB4140" s="40">
        <v>0.6</v>
      </c>
      <c r="AC4140" s="40">
        <v>2.1</v>
      </c>
      <c r="AD4140" s="40">
        <v>21</v>
      </c>
      <c r="AE4140" s="40">
        <v>21.000958600000001</v>
      </c>
      <c r="AF4140" t="s">
        <v>1379</v>
      </c>
    </row>
    <row r="4141" spans="1:32" ht="15.75" customHeight="1">
      <c r="A4141" s="22">
        <v>46202</v>
      </c>
      <c r="B4141" s="35" t="s">
        <v>9</v>
      </c>
      <c r="C4141" s="36">
        <v>535</v>
      </c>
      <c r="D4141" s="37">
        <v>3035</v>
      </c>
      <c r="E4141" s="38">
        <f>29</f>
        <v>29</v>
      </c>
      <c r="F4141" s="36">
        <v>12</v>
      </c>
      <c r="G4141" s="36">
        <v>8</v>
      </c>
      <c r="H4141" s="35" t="s">
        <v>4134</v>
      </c>
      <c r="I4141" s="35" t="s">
        <v>3472</v>
      </c>
      <c r="J4141" s="35" t="s">
        <v>1156</v>
      </c>
      <c r="K4141" s="35" t="s">
        <v>370</v>
      </c>
      <c r="L4141" s="39">
        <v>1.0032000000000001</v>
      </c>
      <c r="M4141" s="37">
        <v>302</v>
      </c>
      <c r="N4141" s="37">
        <v>-446</v>
      </c>
      <c r="O4141" s="36">
        <v>0</v>
      </c>
      <c r="P4141" s="36">
        <v>5</v>
      </c>
      <c r="Q4141" s="36">
        <v>1</v>
      </c>
      <c r="R4141" s="68">
        <v>506.85004151100043</v>
      </c>
      <c r="S4141" s="68">
        <v>5.9879643907144278</v>
      </c>
      <c r="T4141" s="68">
        <v>252.91666666666671</v>
      </c>
      <c r="U4141" s="68">
        <v>379.375</v>
      </c>
      <c r="V4141" s="68">
        <v>151.75</v>
      </c>
      <c r="W4141" s="36">
        <v>4</v>
      </c>
      <c r="X4141" s="36">
        <v>2</v>
      </c>
      <c r="Y4141" s="36">
        <v>3</v>
      </c>
      <c r="Z4141" s="36">
        <v>1</v>
      </c>
      <c r="AA4141" s="40">
        <v>2.5</v>
      </c>
      <c r="AB4141" s="40">
        <v>0.6</v>
      </c>
      <c r="AC4141" s="40">
        <v>1.5</v>
      </c>
      <c r="AD4141" s="40">
        <v>15</v>
      </c>
      <c r="AE4141" s="40">
        <v>15.00095859</v>
      </c>
      <c r="AF4141" t="s">
        <v>859</v>
      </c>
    </row>
    <row r="4142" spans="1:32" ht="15.75" customHeight="1">
      <c r="A4142" s="22">
        <v>46202</v>
      </c>
      <c r="B4142" s="35" t="s">
        <v>9</v>
      </c>
      <c r="C4142" s="36">
        <v>536</v>
      </c>
      <c r="D4142" s="37">
        <v>6364</v>
      </c>
      <c r="E4142" s="38">
        <f>1389</f>
        <v>1389</v>
      </c>
      <c r="F4142" s="36">
        <v>31</v>
      </c>
      <c r="G4142" s="36">
        <v>14</v>
      </c>
      <c r="H4142" s="35" t="s">
        <v>573</v>
      </c>
      <c r="I4142" s="35" t="s">
        <v>3506</v>
      </c>
      <c r="J4142" s="35" t="s">
        <v>5075</v>
      </c>
      <c r="K4142" s="35" t="s">
        <v>203</v>
      </c>
      <c r="L4142" s="39">
        <v>1.0728</v>
      </c>
      <c r="M4142" s="37">
        <v>-1019</v>
      </c>
      <c r="N4142" s="37">
        <v>69</v>
      </c>
      <c r="O4142" s="36">
        <v>0</v>
      </c>
      <c r="P4142" s="36">
        <v>6</v>
      </c>
      <c r="Q4142" s="36">
        <v>1</v>
      </c>
      <c r="R4142" s="68">
        <v>1086.9950705687011</v>
      </c>
      <c r="S4142" s="68">
        <v>5.8546723644942054</v>
      </c>
      <c r="T4142" s="68">
        <v>205.29032258064521</v>
      </c>
      <c r="U4142" s="68">
        <v>454.57142857142861</v>
      </c>
      <c r="V4142" s="68">
        <v>141.42222222222219</v>
      </c>
      <c r="W4142" s="36">
        <v>7</v>
      </c>
      <c r="X4142" s="36">
        <v>0</v>
      </c>
      <c r="Y4142" s="36">
        <v>4</v>
      </c>
      <c r="Z4142" s="36">
        <v>3</v>
      </c>
      <c r="AA4142" s="40">
        <v>3.5</v>
      </c>
      <c r="AB4142" s="40">
        <v>0.8</v>
      </c>
      <c r="AC4142" s="40">
        <v>2.8</v>
      </c>
      <c r="AD4142" s="40">
        <v>28</v>
      </c>
      <c r="AE4142" s="40">
        <v>28.000958579999999</v>
      </c>
      <c r="AF4142" t="s">
        <v>1640</v>
      </c>
    </row>
    <row r="4143" spans="1:32" ht="15.75" customHeight="1">
      <c r="A4143" s="22">
        <v>46202</v>
      </c>
      <c r="B4143" s="35" t="s">
        <v>16</v>
      </c>
      <c r="C4143" s="36">
        <v>551</v>
      </c>
      <c r="D4143" s="37">
        <v>2756</v>
      </c>
      <c r="E4143" s="38">
        <f>797</f>
        <v>797</v>
      </c>
      <c r="F4143" s="36">
        <v>15</v>
      </c>
      <c r="G4143" s="36">
        <v>5</v>
      </c>
      <c r="H4143" s="35" t="s">
        <v>2344</v>
      </c>
      <c r="I4143" s="35" t="s">
        <v>2873</v>
      </c>
      <c r="J4143" s="35" t="s">
        <v>5076</v>
      </c>
      <c r="K4143" s="35" t="s">
        <v>154</v>
      </c>
      <c r="L4143" s="39">
        <v>1.0964</v>
      </c>
      <c r="M4143" s="37">
        <v>-1081</v>
      </c>
      <c r="N4143" s="37">
        <v>-295</v>
      </c>
      <c r="O4143" s="36">
        <v>0</v>
      </c>
      <c r="P4143" s="36">
        <v>1</v>
      </c>
      <c r="Q4143" s="36">
        <v>1</v>
      </c>
      <c r="R4143" s="68">
        <v>438.17086965545872</v>
      </c>
      <c r="S4143" s="68">
        <v>6.2897837142096886</v>
      </c>
      <c r="T4143" s="68">
        <v>183.73333333333329</v>
      </c>
      <c r="U4143" s="68">
        <v>551.20000000000005</v>
      </c>
      <c r="V4143" s="68">
        <v>137.80000000000001</v>
      </c>
      <c r="W4143" s="36">
        <v>7</v>
      </c>
      <c r="X4143" s="36">
        <v>0</v>
      </c>
      <c r="Y4143" s="36">
        <v>4</v>
      </c>
      <c r="Z4143" s="36">
        <v>0</v>
      </c>
      <c r="AA4143" s="40">
        <v>2.75</v>
      </c>
      <c r="AB4143" s="40">
        <v>0.5</v>
      </c>
      <c r="AC4143" s="40">
        <v>1.375</v>
      </c>
      <c r="AD4143" s="40">
        <v>13.8</v>
      </c>
      <c r="AE4143" s="40">
        <v>13.800958570000001</v>
      </c>
      <c r="AF4143" t="s">
        <v>1471</v>
      </c>
    </row>
    <row r="4144" spans="1:32" ht="15.75" customHeight="1">
      <c r="A4144" s="22">
        <v>46202</v>
      </c>
      <c r="B4144" s="35" t="s">
        <v>16</v>
      </c>
      <c r="C4144" s="36">
        <v>552</v>
      </c>
      <c r="D4144" s="37">
        <v>870</v>
      </c>
      <c r="E4144" s="38">
        <v>-595</v>
      </c>
      <c r="F4144" s="36">
        <v>1</v>
      </c>
      <c r="G4144" s="36">
        <v>0</v>
      </c>
      <c r="H4144" s="35" t="s">
        <v>3457</v>
      </c>
      <c r="I4144" s="35" t="s">
        <v>3457</v>
      </c>
      <c r="J4144" s="35" t="s">
        <v>214</v>
      </c>
      <c r="K4144" s="35" t="s">
        <v>154</v>
      </c>
      <c r="L4144" s="39">
        <v>0.77200000000000002</v>
      </c>
      <c r="M4144" s="37">
        <v>-227</v>
      </c>
      <c r="N4144" s="37">
        <v>496</v>
      </c>
      <c r="O4144" s="36">
        <v>0</v>
      </c>
      <c r="P4144" s="36">
        <v>2</v>
      </c>
      <c r="Q4144" s="36">
        <v>1</v>
      </c>
      <c r="R4144" s="68">
        <v>169.0923100871731</v>
      </c>
      <c r="S4144" s="68">
        <v>5.145118660638583</v>
      </c>
      <c r="T4144" s="68">
        <v>870</v>
      </c>
      <c r="U4144" s="68"/>
      <c r="V4144" s="68">
        <v>870</v>
      </c>
      <c r="W4144" s="36">
        <v>0</v>
      </c>
      <c r="X4144" s="36"/>
      <c r="Y4144" s="36">
        <v>0</v>
      </c>
      <c r="Z4144" s="36">
        <v>7</v>
      </c>
      <c r="AA4144" s="40">
        <v>2.333333333333333</v>
      </c>
      <c r="AB4144" s="40">
        <v>0.5</v>
      </c>
      <c r="AC4144" s="40">
        <v>1.166666666666667</v>
      </c>
      <c r="AD4144" s="40">
        <v>21.7</v>
      </c>
      <c r="AE4144" s="40">
        <v>21.70095856</v>
      </c>
      <c r="AF4144" t="s">
        <v>653</v>
      </c>
    </row>
    <row r="4145" spans="1:32" ht="15.75" customHeight="1">
      <c r="A4145" s="22">
        <v>46202</v>
      </c>
      <c r="B4145" s="35" t="s">
        <v>16</v>
      </c>
      <c r="C4145" s="36">
        <v>553</v>
      </c>
      <c r="D4145" s="37">
        <v>711</v>
      </c>
      <c r="E4145" s="38">
        <v>-336</v>
      </c>
      <c r="F4145" s="36">
        <v>2</v>
      </c>
      <c r="G4145" s="36">
        <v>0</v>
      </c>
      <c r="H4145" s="35" t="s">
        <v>447</v>
      </c>
      <c r="I4145" s="35" t="s">
        <v>447</v>
      </c>
      <c r="J4145" s="35" t="s">
        <v>214</v>
      </c>
      <c r="K4145" s="35" t="s">
        <v>154</v>
      </c>
      <c r="L4145" s="39">
        <v>0.84250000000000003</v>
      </c>
      <c r="M4145" s="37">
        <v>159</v>
      </c>
      <c r="N4145" s="37">
        <v>-337</v>
      </c>
      <c r="O4145" s="36">
        <v>0</v>
      </c>
      <c r="P4145" s="36">
        <v>3</v>
      </c>
      <c r="Q4145" s="36">
        <v>1</v>
      </c>
      <c r="R4145" s="68">
        <v>119.7146637608966</v>
      </c>
      <c r="S4145" s="68">
        <v>5.9391220562592402</v>
      </c>
      <c r="T4145" s="68">
        <v>355.5</v>
      </c>
      <c r="U4145" s="68"/>
      <c r="V4145" s="68">
        <v>355.5</v>
      </c>
      <c r="W4145" s="36">
        <v>0</v>
      </c>
      <c r="X4145" s="36"/>
      <c r="Y4145" s="36">
        <v>0</v>
      </c>
      <c r="Z4145" s="36">
        <v>5</v>
      </c>
      <c r="AA4145" s="40">
        <v>1.666666666666667</v>
      </c>
      <c r="AB4145" s="40">
        <v>0.5</v>
      </c>
      <c r="AC4145" s="40">
        <v>0.83333333333333337</v>
      </c>
      <c r="AD4145" s="40">
        <v>18.3</v>
      </c>
      <c r="AE4145" s="40">
        <v>18.300958550000001</v>
      </c>
      <c r="AF4145" t="s">
        <v>3669</v>
      </c>
    </row>
    <row r="4146" spans="1:32" ht="15.75" customHeight="1">
      <c r="A4146" s="22">
        <v>46202</v>
      </c>
      <c r="B4146" s="35" t="s">
        <v>16</v>
      </c>
      <c r="C4146" s="36">
        <v>555</v>
      </c>
      <c r="D4146" s="37">
        <v>3316</v>
      </c>
      <c r="E4146" s="38">
        <f>1798</f>
        <v>1798</v>
      </c>
      <c r="F4146" s="36">
        <v>17</v>
      </c>
      <c r="G4146" s="36">
        <v>16</v>
      </c>
      <c r="H4146" s="35" t="s">
        <v>726</v>
      </c>
      <c r="I4146" s="35" t="s">
        <v>2124</v>
      </c>
      <c r="J4146" s="35" t="s">
        <v>1337</v>
      </c>
      <c r="K4146" s="35" t="s">
        <v>154</v>
      </c>
      <c r="L4146" s="39">
        <v>1.1807000000000001</v>
      </c>
      <c r="M4146" s="37">
        <v>-798</v>
      </c>
      <c r="N4146" s="37">
        <v>-202</v>
      </c>
      <c r="O4146" s="36">
        <v>0</v>
      </c>
      <c r="P4146" s="36">
        <v>5</v>
      </c>
      <c r="Q4146" s="36">
        <v>1</v>
      </c>
      <c r="R4146" s="68">
        <v>545.2863221253632</v>
      </c>
      <c r="S4146" s="68">
        <v>6.0812088355255689</v>
      </c>
      <c r="T4146" s="68">
        <v>195.0588235294118</v>
      </c>
      <c r="U4146" s="68">
        <v>207.25</v>
      </c>
      <c r="V4146" s="68">
        <v>100.4848484848485</v>
      </c>
      <c r="W4146" s="36">
        <v>7</v>
      </c>
      <c r="X4146" s="36">
        <v>7</v>
      </c>
      <c r="Y4146" s="36">
        <v>7</v>
      </c>
      <c r="Z4146" s="36">
        <v>1</v>
      </c>
      <c r="AA4146" s="40">
        <v>5.5</v>
      </c>
      <c r="AB4146" s="40">
        <v>0.6</v>
      </c>
      <c r="AC4146" s="40">
        <v>3.3</v>
      </c>
      <c r="AD4146" s="40">
        <v>33</v>
      </c>
      <c r="AE4146" s="40">
        <v>33.000958539999999</v>
      </c>
      <c r="AF4146" t="s">
        <v>4096</v>
      </c>
    </row>
    <row r="4147" spans="1:32" ht="15.75" customHeight="1">
      <c r="A4147" s="22">
        <v>46202</v>
      </c>
      <c r="B4147" s="35" t="s">
        <v>16</v>
      </c>
      <c r="C4147" s="36">
        <v>556</v>
      </c>
      <c r="D4147" s="37">
        <v>800</v>
      </c>
      <c r="E4147" s="38">
        <v>-702</v>
      </c>
      <c r="F4147" s="36">
        <v>1</v>
      </c>
      <c r="G4147" s="36">
        <v>2</v>
      </c>
      <c r="H4147" s="35" t="s">
        <v>1204</v>
      </c>
      <c r="I4147" s="35" t="s">
        <v>5077</v>
      </c>
      <c r="J4147" s="35" t="s">
        <v>1281</v>
      </c>
      <c r="K4147" s="35" t="s">
        <v>154</v>
      </c>
      <c r="L4147" s="39">
        <v>0.70750000000000002</v>
      </c>
      <c r="M4147" s="37">
        <v>341</v>
      </c>
      <c r="N4147" s="37">
        <v>1349</v>
      </c>
      <c r="O4147" s="36">
        <v>0</v>
      </c>
      <c r="P4147" s="36">
        <v>6</v>
      </c>
      <c r="Q4147" s="36">
        <v>1</v>
      </c>
      <c r="R4147" s="68">
        <v>109.59350352843499</v>
      </c>
      <c r="S4147" s="68">
        <v>7.2997027583157124</v>
      </c>
      <c r="T4147" s="68">
        <v>800</v>
      </c>
      <c r="U4147" s="68">
        <v>400</v>
      </c>
      <c r="V4147" s="68">
        <v>266.66666666666669</v>
      </c>
      <c r="W4147" s="36">
        <v>0</v>
      </c>
      <c r="X4147" s="36">
        <v>2</v>
      </c>
      <c r="Y4147" s="36">
        <v>0</v>
      </c>
      <c r="Z4147" s="36">
        <v>0</v>
      </c>
      <c r="AA4147" s="40">
        <v>0.5</v>
      </c>
      <c r="AB4147" s="40">
        <v>0.5</v>
      </c>
      <c r="AC4147" s="40">
        <v>0.25</v>
      </c>
      <c r="AD4147" s="40">
        <v>12.5</v>
      </c>
      <c r="AE4147" s="40">
        <v>12.50095853</v>
      </c>
      <c r="AF4147" t="s">
        <v>795</v>
      </c>
    </row>
    <row r="4148" spans="1:32" ht="15.75" customHeight="1">
      <c r="A4148" s="22">
        <v>46202</v>
      </c>
      <c r="B4148" s="35" t="s">
        <v>16</v>
      </c>
      <c r="C4148" s="36">
        <v>557</v>
      </c>
      <c r="D4148" s="37">
        <v>1355</v>
      </c>
      <c r="E4148" s="38">
        <f>86</f>
        <v>86</v>
      </c>
      <c r="F4148" s="36">
        <v>6</v>
      </c>
      <c r="G4148" s="36">
        <v>2</v>
      </c>
      <c r="H4148" s="35" t="s">
        <v>760</v>
      </c>
      <c r="I4148" s="35" t="s">
        <v>3573</v>
      </c>
      <c r="J4148" s="35" t="s">
        <v>5078</v>
      </c>
      <c r="K4148" s="35" t="s">
        <v>154</v>
      </c>
      <c r="L4148" s="39">
        <v>1.0212000000000001</v>
      </c>
      <c r="M4148" s="37">
        <v>-1214</v>
      </c>
      <c r="N4148" s="37">
        <v>-285</v>
      </c>
      <c r="O4148" s="36">
        <v>0</v>
      </c>
      <c r="P4148" s="36">
        <v>7</v>
      </c>
      <c r="Q4148" s="36">
        <v>1</v>
      </c>
      <c r="R4148" s="68">
        <v>226.00368410128689</v>
      </c>
      <c r="S4148" s="68">
        <v>5.9954774869631633</v>
      </c>
      <c r="T4148" s="68">
        <v>225.83333333333329</v>
      </c>
      <c r="U4148" s="68">
        <v>677.5</v>
      </c>
      <c r="V4148" s="68">
        <v>169.375</v>
      </c>
      <c r="W4148" s="36">
        <v>7</v>
      </c>
      <c r="X4148" s="36">
        <v>0</v>
      </c>
      <c r="Y4148" s="36">
        <v>1</v>
      </c>
      <c r="Z4148" s="36">
        <v>5</v>
      </c>
      <c r="AA4148" s="40">
        <v>3.25</v>
      </c>
      <c r="AB4148" s="40">
        <v>0.5</v>
      </c>
      <c r="AC4148" s="40">
        <v>1.625</v>
      </c>
      <c r="AD4148" s="40">
        <v>16.2</v>
      </c>
      <c r="AE4148" s="40">
        <v>16.20095852</v>
      </c>
      <c r="AF4148" t="s">
        <v>1389</v>
      </c>
    </row>
    <row r="4149" spans="1:32" ht="15.75" customHeight="1">
      <c r="A4149" s="22">
        <v>46202</v>
      </c>
      <c r="B4149" s="35" t="s">
        <v>16</v>
      </c>
      <c r="C4149" s="36">
        <v>558</v>
      </c>
      <c r="D4149" s="37">
        <v>667</v>
      </c>
      <c r="E4149" s="38">
        <v>-183</v>
      </c>
      <c r="F4149" s="36">
        <v>3</v>
      </c>
      <c r="G4149" s="36">
        <v>0</v>
      </c>
      <c r="H4149" s="35" t="s">
        <v>1691</v>
      </c>
      <c r="I4149" s="35" t="s">
        <v>1691</v>
      </c>
      <c r="J4149" s="35" t="s">
        <v>214</v>
      </c>
      <c r="K4149" s="35" t="s">
        <v>154</v>
      </c>
      <c r="L4149" s="39">
        <v>0.90849999999999997</v>
      </c>
      <c r="M4149" s="37">
        <v>-840</v>
      </c>
      <c r="N4149" s="37">
        <v>-415</v>
      </c>
      <c r="O4149" s="36">
        <v>0</v>
      </c>
      <c r="P4149" s="36">
        <v>8</v>
      </c>
      <c r="Q4149" s="36">
        <v>1</v>
      </c>
      <c r="R4149" s="68">
        <v>93.433271066832717</v>
      </c>
      <c r="S4149" s="68">
        <v>7.1387846361805707</v>
      </c>
      <c r="T4149" s="68">
        <v>222.33333333333329</v>
      </c>
      <c r="U4149" s="68"/>
      <c r="V4149" s="68">
        <v>222.33333333333329</v>
      </c>
      <c r="W4149" s="36">
        <v>7</v>
      </c>
      <c r="X4149" s="36"/>
      <c r="Y4149" s="36">
        <v>0</v>
      </c>
      <c r="Z4149" s="36">
        <v>0</v>
      </c>
      <c r="AA4149" s="40">
        <v>2.333333333333333</v>
      </c>
      <c r="AB4149" s="40">
        <v>0.5</v>
      </c>
      <c r="AC4149" s="40">
        <v>1.166666666666667</v>
      </c>
      <c r="AD4149" s="40">
        <v>21.7</v>
      </c>
      <c r="AE4149" s="40">
        <v>21.70095851</v>
      </c>
      <c r="AF4149" t="s">
        <v>653</v>
      </c>
    </row>
    <row r="4150" spans="1:32" ht="15.75" customHeight="1">
      <c r="A4150" s="22">
        <v>46202</v>
      </c>
      <c r="B4150" s="35" t="s">
        <v>16</v>
      </c>
      <c r="C4150" s="36">
        <v>560</v>
      </c>
      <c r="D4150" s="37">
        <v>4508</v>
      </c>
      <c r="E4150" s="38">
        <f>226</f>
        <v>226</v>
      </c>
      <c r="F4150" s="36">
        <v>18</v>
      </c>
      <c r="G4150" s="36">
        <v>12</v>
      </c>
      <c r="H4150" s="35" t="s">
        <v>2621</v>
      </c>
      <c r="I4150" s="35" t="s">
        <v>2266</v>
      </c>
      <c r="J4150" s="35" t="s">
        <v>5079</v>
      </c>
      <c r="K4150" s="35" t="s">
        <v>154</v>
      </c>
      <c r="L4150" s="39">
        <v>1.0166999999999999</v>
      </c>
      <c r="M4150" s="37">
        <v>-737</v>
      </c>
      <c r="N4150" s="37">
        <v>878</v>
      </c>
      <c r="O4150" s="36">
        <v>0</v>
      </c>
      <c r="P4150" s="36">
        <v>0</v>
      </c>
      <c r="Q4150" s="36">
        <v>1</v>
      </c>
      <c r="R4150" s="68">
        <v>742.02314238273141</v>
      </c>
      <c r="S4150" s="68">
        <v>6.0752822149511863</v>
      </c>
      <c r="T4150" s="68">
        <v>250.44444444444451</v>
      </c>
      <c r="U4150" s="68">
        <v>375.66666666666669</v>
      </c>
      <c r="V4150" s="68">
        <v>150.26666666666671</v>
      </c>
      <c r="W4150" s="36">
        <v>7</v>
      </c>
      <c r="X4150" s="36">
        <v>2</v>
      </c>
      <c r="Y4150" s="36">
        <v>3</v>
      </c>
      <c r="Z4150" s="36">
        <v>2</v>
      </c>
      <c r="AA4150" s="40">
        <v>3.5</v>
      </c>
      <c r="AB4150" s="40">
        <v>0.6</v>
      </c>
      <c r="AC4150" s="40">
        <v>2.1</v>
      </c>
      <c r="AD4150" s="40">
        <v>21</v>
      </c>
      <c r="AE4150" s="40">
        <v>21.000958499999999</v>
      </c>
      <c r="AF4150" t="s">
        <v>1379</v>
      </c>
    </row>
    <row r="4151" spans="1:32" ht="15.75" customHeight="1">
      <c r="A4151" s="22">
        <v>46202</v>
      </c>
      <c r="B4151" s="35" t="s">
        <v>20</v>
      </c>
      <c r="C4151" s="36">
        <v>678</v>
      </c>
      <c r="D4151" s="37">
        <v>568</v>
      </c>
      <c r="E4151" s="38">
        <v>-191</v>
      </c>
      <c r="F4151" s="36">
        <v>6</v>
      </c>
      <c r="G4151" s="36">
        <v>2</v>
      </c>
      <c r="H4151" s="35" t="s">
        <v>4206</v>
      </c>
      <c r="I4151" s="35" t="s">
        <v>3258</v>
      </c>
      <c r="J4151" s="35" t="s">
        <v>1867</v>
      </c>
      <c r="K4151" s="35" t="s">
        <v>154</v>
      </c>
      <c r="L4151" s="39">
        <v>0.88790000000000002</v>
      </c>
      <c r="M4151" s="37">
        <v>-501</v>
      </c>
      <c r="N4151" s="37">
        <v>4352</v>
      </c>
      <c r="O4151" s="36">
        <v>0</v>
      </c>
      <c r="P4151" s="36">
        <v>8</v>
      </c>
      <c r="Q4151" s="36">
        <v>0</v>
      </c>
      <c r="R4151" s="68"/>
      <c r="S4151" s="68"/>
      <c r="T4151" s="68"/>
      <c r="U4151" s="68"/>
      <c r="V4151" s="68"/>
      <c r="W4151" s="36"/>
      <c r="X4151" s="36"/>
      <c r="Y4151" s="36"/>
      <c r="Z4151" s="36"/>
      <c r="AA4151" s="40"/>
      <c r="AB4151" s="40">
        <v>0.5</v>
      </c>
      <c r="AC4151" s="40"/>
      <c r="AD4151" s="40">
        <v>10</v>
      </c>
      <c r="AE4151" s="40">
        <v>10.00095849</v>
      </c>
      <c r="AF4151" t="s">
        <v>584</v>
      </c>
    </row>
    <row r="4152" spans="1:32" ht="15.75" customHeight="1">
      <c r="A4152" s="22">
        <v>46202</v>
      </c>
      <c r="B4152" s="35" t="s">
        <v>20</v>
      </c>
      <c r="C4152" s="36">
        <v>680</v>
      </c>
      <c r="D4152" s="37">
        <v>1317</v>
      </c>
      <c r="E4152" s="38">
        <v>-1490</v>
      </c>
      <c r="F4152" s="36">
        <v>4</v>
      </c>
      <c r="G4152" s="36">
        <v>2</v>
      </c>
      <c r="H4152" s="35" t="s">
        <v>1876</v>
      </c>
      <c r="I4152" s="35" t="s">
        <v>3867</v>
      </c>
      <c r="J4152" s="35" t="s">
        <v>4728</v>
      </c>
      <c r="K4152" s="35" t="s">
        <v>154</v>
      </c>
      <c r="L4152" s="39">
        <v>0.62290000000000001</v>
      </c>
      <c r="M4152" s="37">
        <v>-830</v>
      </c>
      <c r="N4152" s="37">
        <v>-1328</v>
      </c>
      <c r="O4152" s="36">
        <v>0</v>
      </c>
      <c r="P4152" s="36">
        <v>0</v>
      </c>
      <c r="Q4152" s="36">
        <v>0</v>
      </c>
      <c r="R4152" s="68"/>
      <c r="S4152" s="68"/>
      <c r="T4152" s="68"/>
      <c r="U4152" s="68"/>
      <c r="V4152" s="68"/>
      <c r="W4152" s="36"/>
      <c r="X4152" s="36"/>
      <c r="Y4152" s="36"/>
      <c r="Z4152" s="36"/>
      <c r="AA4152" s="40"/>
      <c r="AB4152" s="40">
        <v>0.5</v>
      </c>
      <c r="AC4152" s="40"/>
      <c r="AD4152" s="40">
        <v>30</v>
      </c>
      <c r="AE4152" s="40">
        <v>30.000958480000001</v>
      </c>
      <c r="AF4152" t="s">
        <v>661</v>
      </c>
    </row>
    <row r="4153" spans="1:32" ht="15.75" customHeight="1">
      <c r="A4153" s="22">
        <v>46202</v>
      </c>
      <c r="B4153" s="35" t="s">
        <v>20</v>
      </c>
      <c r="C4153" s="36">
        <v>681</v>
      </c>
      <c r="D4153" s="37">
        <v>932</v>
      </c>
      <c r="E4153" s="38">
        <f>1168</f>
        <v>1168</v>
      </c>
      <c r="F4153" s="36">
        <v>18</v>
      </c>
      <c r="G4153" s="36">
        <v>5</v>
      </c>
      <c r="H4153" s="35" t="s">
        <v>3014</v>
      </c>
      <c r="I4153" s="35" t="s">
        <v>2815</v>
      </c>
      <c r="J4153" s="35" t="s">
        <v>2867</v>
      </c>
      <c r="K4153" s="35" t="s">
        <v>154</v>
      </c>
      <c r="L4153" s="39">
        <v>1.4177</v>
      </c>
      <c r="M4153" s="37">
        <v>-873</v>
      </c>
      <c r="N4153" s="37">
        <v>-1006</v>
      </c>
      <c r="O4153" s="36">
        <v>0</v>
      </c>
      <c r="P4153" s="36">
        <v>1</v>
      </c>
      <c r="Q4153" s="36">
        <v>0</v>
      </c>
      <c r="R4153" s="68"/>
      <c r="S4153" s="68"/>
      <c r="T4153" s="68"/>
      <c r="U4153" s="68"/>
      <c r="V4153" s="68"/>
      <c r="W4153" s="36"/>
      <c r="X4153" s="36"/>
      <c r="Y4153" s="36"/>
      <c r="Z4153" s="36"/>
      <c r="AA4153" s="40"/>
      <c r="AB4153" s="40">
        <v>0.5</v>
      </c>
      <c r="AC4153" s="40"/>
      <c r="AD4153" s="40">
        <v>0</v>
      </c>
      <c r="AE4153" s="40">
        <v>0</v>
      </c>
    </row>
    <row r="4154" spans="1:32" ht="15.75" customHeight="1">
      <c r="A4154" s="22">
        <v>46202</v>
      </c>
      <c r="B4154" s="35" t="s">
        <v>20</v>
      </c>
      <c r="C4154" s="36">
        <v>682</v>
      </c>
      <c r="D4154" s="37">
        <v>3268</v>
      </c>
      <c r="E4154" s="38">
        <f>696</f>
        <v>696</v>
      </c>
      <c r="F4154" s="36">
        <v>31</v>
      </c>
      <c r="G4154" s="36">
        <v>11</v>
      </c>
      <c r="H4154" s="35" t="s">
        <v>4306</v>
      </c>
      <c r="I4154" s="35" t="s">
        <v>1040</v>
      </c>
      <c r="J4154" s="35" t="s">
        <v>2400</v>
      </c>
      <c r="K4154" s="35" t="s">
        <v>154</v>
      </c>
      <c r="L4154" s="39">
        <v>1.071</v>
      </c>
      <c r="M4154" s="37">
        <v>1085</v>
      </c>
      <c r="N4154" s="37">
        <v>-1369</v>
      </c>
      <c r="O4154" s="36">
        <v>0</v>
      </c>
      <c r="P4154" s="36">
        <v>2</v>
      </c>
      <c r="Q4154" s="36">
        <v>0</v>
      </c>
      <c r="R4154" s="68"/>
      <c r="S4154" s="68"/>
      <c r="T4154" s="68"/>
      <c r="U4154" s="68"/>
      <c r="V4154" s="68"/>
      <c r="W4154" s="36"/>
      <c r="X4154" s="36"/>
      <c r="Y4154" s="36"/>
      <c r="Z4154" s="36"/>
      <c r="AA4154" s="40"/>
      <c r="AB4154" s="40">
        <v>0.6</v>
      </c>
      <c r="AC4154" s="40"/>
      <c r="AD4154" s="40">
        <v>35</v>
      </c>
      <c r="AE4154" s="40">
        <v>35.00095846</v>
      </c>
      <c r="AF4154" t="s">
        <v>668</v>
      </c>
    </row>
    <row r="4155" spans="1:32" ht="15.75" customHeight="1">
      <c r="A4155" s="22">
        <v>46202</v>
      </c>
      <c r="B4155" s="35" t="s">
        <v>20</v>
      </c>
      <c r="C4155" s="36">
        <v>688</v>
      </c>
      <c r="D4155" s="37">
        <v>1766</v>
      </c>
      <c r="E4155" s="38">
        <v>-1652</v>
      </c>
      <c r="F4155" s="36">
        <v>8</v>
      </c>
      <c r="G4155" s="36">
        <v>6</v>
      </c>
      <c r="H4155" s="35" t="s">
        <v>2407</v>
      </c>
      <c r="I4155" s="35" t="s">
        <v>2150</v>
      </c>
      <c r="J4155" s="35" t="s">
        <v>2408</v>
      </c>
      <c r="K4155" s="35" t="s">
        <v>154</v>
      </c>
      <c r="L4155" s="39">
        <v>0.68820000000000003</v>
      </c>
      <c r="M4155" s="37">
        <v>1476</v>
      </c>
      <c r="N4155" s="37">
        <v>-268</v>
      </c>
      <c r="O4155" s="36">
        <v>0</v>
      </c>
      <c r="P4155" s="36">
        <v>8</v>
      </c>
      <c r="Q4155" s="36">
        <v>0</v>
      </c>
      <c r="R4155" s="68"/>
      <c r="S4155" s="68"/>
      <c r="T4155" s="68"/>
      <c r="U4155" s="68"/>
      <c r="V4155" s="68"/>
      <c r="W4155" s="36"/>
      <c r="X4155" s="36"/>
      <c r="Y4155" s="36"/>
      <c r="Z4155" s="36"/>
      <c r="AA4155" s="40"/>
      <c r="AB4155" s="40">
        <v>0.5</v>
      </c>
      <c r="AC4155" s="40"/>
      <c r="AD4155" s="40">
        <v>30</v>
      </c>
      <c r="AE4155" s="40">
        <v>30.000958449999999</v>
      </c>
      <c r="AF4155" t="s">
        <v>661</v>
      </c>
    </row>
    <row r="4156" spans="1:32" ht="15.75" customHeight="1">
      <c r="A4156" s="22">
        <v>46202</v>
      </c>
      <c r="B4156" s="35" t="s">
        <v>20</v>
      </c>
      <c r="C4156" s="36">
        <v>700</v>
      </c>
      <c r="D4156" s="37">
        <v>1289</v>
      </c>
      <c r="E4156" s="38">
        <v>-1220</v>
      </c>
      <c r="F4156" s="36">
        <v>9</v>
      </c>
      <c r="G4156" s="36">
        <v>4</v>
      </c>
      <c r="H4156" s="35" t="s">
        <v>349</v>
      </c>
      <c r="I4156" s="35" t="s">
        <v>311</v>
      </c>
      <c r="J4156" s="35" t="s">
        <v>3411</v>
      </c>
      <c r="K4156" s="35" t="s">
        <v>154</v>
      </c>
      <c r="L4156" s="39">
        <v>0.6845</v>
      </c>
      <c r="M4156" s="37">
        <v>-430</v>
      </c>
      <c r="N4156" s="37">
        <v>628</v>
      </c>
      <c r="O4156" s="36">
        <v>0</v>
      </c>
      <c r="P4156" s="36">
        <v>0</v>
      </c>
      <c r="Q4156" s="36">
        <v>0</v>
      </c>
      <c r="R4156" s="68"/>
      <c r="S4156" s="68"/>
      <c r="T4156" s="68"/>
      <c r="U4156" s="68"/>
      <c r="V4156" s="68"/>
      <c r="W4156" s="36"/>
      <c r="X4156" s="36"/>
      <c r="Y4156" s="36"/>
      <c r="Z4156" s="36"/>
      <c r="AA4156" s="40"/>
      <c r="AB4156" s="40">
        <v>0.5</v>
      </c>
      <c r="AC4156" s="40"/>
      <c r="AD4156" s="40">
        <v>30</v>
      </c>
      <c r="AE4156" s="40">
        <v>30.000958440000002</v>
      </c>
      <c r="AF4156" t="s">
        <v>661</v>
      </c>
    </row>
    <row r="4157" spans="1:32" ht="15.75" customHeight="1">
      <c r="A4157" s="22">
        <v>46202</v>
      </c>
      <c r="B4157" s="35" t="s">
        <v>20</v>
      </c>
      <c r="C4157" s="36">
        <v>701</v>
      </c>
      <c r="D4157" s="37">
        <v>3151</v>
      </c>
      <c r="E4157" s="38">
        <v>-196</v>
      </c>
      <c r="F4157" s="36">
        <v>39</v>
      </c>
      <c r="G4157" s="36">
        <v>13</v>
      </c>
      <c r="H4157" s="35" t="s">
        <v>4846</v>
      </c>
      <c r="I4157" s="35" t="s">
        <v>4479</v>
      </c>
      <c r="J4157" s="35" t="s">
        <v>2904</v>
      </c>
      <c r="K4157" s="35" t="s">
        <v>154</v>
      </c>
      <c r="L4157" s="39">
        <v>0.97929999999999995</v>
      </c>
      <c r="M4157" s="37">
        <v>-244</v>
      </c>
      <c r="N4157" s="37">
        <v>-1487</v>
      </c>
      <c r="O4157" s="36">
        <v>0</v>
      </c>
      <c r="P4157" s="36">
        <v>1</v>
      </c>
      <c r="Q4157" s="36">
        <v>0</v>
      </c>
      <c r="R4157" s="68"/>
      <c r="S4157" s="68"/>
      <c r="T4157" s="68"/>
      <c r="U4157" s="68"/>
      <c r="V4157" s="68"/>
      <c r="W4157" s="36"/>
      <c r="X4157" s="36"/>
      <c r="Y4157" s="36"/>
      <c r="Z4157" s="36"/>
      <c r="AA4157" s="40"/>
      <c r="AB4157" s="40">
        <v>0.6</v>
      </c>
      <c r="AC4157" s="40"/>
      <c r="AD4157" s="40">
        <v>30</v>
      </c>
      <c r="AE4157" s="40">
        <v>30.000958430000001</v>
      </c>
      <c r="AF4157" t="s">
        <v>661</v>
      </c>
    </row>
    <row r="4158" spans="1:32" ht="15.75" customHeight="1">
      <c r="A4158" s="22">
        <v>46202</v>
      </c>
      <c r="B4158" s="35" t="s">
        <v>20</v>
      </c>
      <c r="C4158" s="36">
        <v>702</v>
      </c>
      <c r="D4158" s="37">
        <v>534</v>
      </c>
      <c r="E4158" s="38">
        <v>-664</v>
      </c>
      <c r="F4158" s="36">
        <v>2</v>
      </c>
      <c r="G4158" s="36">
        <v>1</v>
      </c>
      <c r="H4158" s="35" t="s">
        <v>2277</v>
      </c>
      <c r="I4158" s="35" t="s">
        <v>4788</v>
      </c>
      <c r="J4158" s="35" t="s">
        <v>4253</v>
      </c>
      <c r="K4158" s="35" t="s">
        <v>154</v>
      </c>
      <c r="L4158" s="39">
        <v>0.58550000000000002</v>
      </c>
      <c r="M4158" s="37">
        <v>-479</v>
      </c>
      <c r="N4158" s="37">
        <v>-788</v>
      </c>
      <c r="O4158" s="36">
        <v>0</v>
      </c>
      <c r="P4158" s="36">
        <v>2</v>
      </c>
      <c r="Q4158" s="36">
        <v>0</v>
      </c>
      <c r="R4158" s="68"/>
      <c r="S4158" s="68"/>
      <c r="T4158" s="68"/>
      <c r="U4158" s="68"/>
      <c r="V4158" s="68"/>
      <c r="W4158" s="36"/>
      <c r="X4158" s="36"/>
      <c r="Y4158" s="36"/>
      <c r="Z4158" s="36"/>
      <c r="AA4158" s="40"/>
      <c r="AB4158" s="40">
        <v>0.5</v>
      </c>
      <c r="AC4158" s="40"/>
      <c r="AD4158" s="40">
        <v>10</v>
      </c>
      <c r="AE4158" s="40">
        <v>10.00095842</v>
      </c>
      <c r="AF4158" t="s">
        <v>584</v>
      </c>
    </row>
    <row r="4159" spans="1:32" ht="15.75" customHeight="1">
      <c r="A4159" s="22">
        <v>46202</v>
      </c>
      <c r="B4159" s="35" t="s">
        <v>685</v>
      </c>
      <c r="C4159" s="36">
        <v>752</v>
      </c>
      <c r="D4159" s="37">
        <v>642</v>
      </c>
      <c r="E4159" s="38">
        <f>218</f>
        <v>218</v>
      </c>
      <c r="F4159" s="36">
        <v>9</v>
      </c>
      <c r="G4159" s="36">
        <v>3</v>
      </c>
      <c r="H4159" s="35" t="s">
        <v>4391</v>
      </c>
      <c r="I4159" s="35" t="s">
        <v>1321</v>
      </c>
      <c r="J4159" s="35" t="s">
        <v>2146</v>
      </c>
      <c r="K4159" s="35" t="s">
        <v>154</v>
      </c>
      <c r="L4159" s="39">
        <v>1.1132</v>
      </c>
      <c r="M4159" s="37">
        <v>-289</v>
      </c>
      <c r="N4159" s="37">
        <v>781</v>
      </c>
      <c r="O4159" s="36">
        <v>0</v>
      </c>
      <c r="P4159" s="36">
        <v>2</v>
      </c>
      <c r="Q4159" s="36">
        <v>0</v>
      </c>
      <c r="R4159" s="68"/>
      <c r="S4159" s="68"/>
      <c r="T4159" s="68"/>
      <c r="U4159" s="68"/>
      <c r="V4159" s="68"/>
      <c r="W4159" s="36"/>
      <c r="X4159" s="36"/>
      <c r="Y4159" s="36"/>
      <c r="Z4159" s="36"/>
      <c r="AA4159" s="40"/>
      <c r="AB4159" s="40">
        <v>0.5</v>
      </c>
      <c r="AC4159" s="40"/>
      <c r="AD4159" s="40">
        <v>0</v>
      </c>
      <c r="AE4159" s="40">
        <v>0</v>
      </c>
    </row>
    <row r="4160" spans="1:32" ht="15.75" customHeight="1">
      <c r="A4160" s="22">
        <v>46202</v>
      </c>
      <c r="B4160" s="35" t="s">
        <v>685</v>
      </c>
      <c r="C4160" s="36">
        <v>753</v>
      </c>
      <c r="D4160" s="37">
        <v>968</v>
      </c>
      <c r="E4160" s="38">
        <f>3214</f>
        <v>3214</v>
      </c>
      <c r="F4160" s="36">
        <v>32</v>
      </c>
      <c r="G4160" s="36">
        <v>3</v>
      </c>
      <c r="H4160" s="35" t="s">
        <v>5080</v>
      </c>
      <c r="I4160" s="35" t="s">
        <v>5049</v>
      </c>
      <c r="J4160" s="35" t="s">
        <v>3166</v>
      </c>
      <c r="K4160" s="35" t="s">
        <v>154</v>
      </c>
      <c r="L4160" s="39">
        <v>2.1067</v>
      </c>
      <c r="M4160" s="37">
        <v>2338</v>
      </c>
      <c r="N4160" s="37">
        <v>-592</v>
      </c>
      <c r="O4160" s="36">
        <v>0</v>
      </c>
      <c r="P4160" s="36">
        <v>3</v>
      </c>
      <c r="Q4160" s="36">
        <v>0</v>
      </c>
      <c r="R4160" s="68"/>
      <c r="S4160" s="68"/>
      <c r="T4160" s="68"/>
      <c r="U4160" s="68"/>
      <c r="V4160" s="68"/>
      <c r="W4160" s="36"/>
      <c r="X4160" s="36"/>
      <c r="Y4160" s="36"/>
      <c r="Z4160" s="36"/>
      <c r="AA4160" s="40"/>
      <c r="AB4160" s="40">
        <v>0.5</v>
      </c>
      <c r="AC4160" s="40"/>
      <c r="AD4160" s="40">
        <v>0</v>
      </c>
      <c r="AE4160" s="40">
        <v>0</v>
      </c>
    </row>
    <row r="4161" spans="1:32" ht="15.75" customHeight="1">
      <c r="A4161" s="22">
        <v>46202</v>
      </c>
      <c r="B4161" s="35" t="s">
        <v>685</v>
      </c>
      <c r="C4161" s="36">
        <v>755</v>
      </c>
      <c r="D4161" s="37">
        <v>1362</v>
      </c>
      <c r="E4161" s="38">
        <v>-1047</v>
      </c>
      <c r="F4161" s="36">
        <v>7</v>
      </c>
      <c r="G4161" s="36">
        <v>5</v>
      </c>
      <c r="H4161" s="35" t="s">
        <v>2691</v>
      </c>
      <c r="I4161" s="35" t="s">
        <v>1087</v>
      </c>
      <c r="J4161" s="35" t="s">
        <v>1060</v>
      </c>
      <c r="K4161" s="35" t="s">
        <v>154</v>
      </c>
      <c r="L4161" s="39">
        <v>0.74380000000000002</v>
      </c>
      <c r="M4161" s="37">
        <v>-654</v>
      </c>
      <c r="N4161" s="37">
        <v>-1646</v>
      </c>
      <c r="O4161" s="36">
        <v>0</v>
      </c>
      <c r="P4161" s="36">
        <v>5</v>
      </c>
      <c r="Q4161" s="36">
        <v>0</v>
      </c>
      <c r="R4161" s="68"/>
      <c r="S4161" s="68"/>
      <c r="T4161" s="68"/>
      <c r="U4161" s="68"/>
      <c r="V4161" s="68"/>
      <c r="W4161" s="36"/>
      <c r="X4161" s="36"/>
      <c r="Y4161" s="36"/>
      <c r="Z4161" s="36"/>
      <c r="AA4161" s="40"/>
      <c r="AB4161" s="40">
        <v>0.5</v>
      </c>
      <c r="AC4161" s="40"/>
      <c r="AD4161" s="40">
        <v>30</v>
      </c>
      <c r="AE4161" s="40">
        <v>30.000958390000001</v>
      </c>
      <c r="AF4161" t="s">
        <v>661</v>
      </c>
    </row>
    <row r="4162" spans="1:32" ht="15.75" customHeight="1">
      <c r="A4162" s="22">
        <v>46202</v>
      </c>
      <c r="B4162" s="35" t="s">
        <v>685</v>
      </c>
      <c r="C4162" s="36">
        <v>756</v>
      </c>
      <c r="D4162" s="37">
        <v>811</v>
      </c>
      <c r="E4162" s="38">
        <f>179</f>
        <v>179</v>
      </c>
      <c r="F4162" s="36">
        <v>8</v>
      </c>
      <c r="G4162" s="36">
        <v>3</v>
      </c>
      <c r="H4162" s="35" t="s">
        <v>1771</v>
      </c>
      <c r="I4162" s="35" t="s">
        <v>1621</v>
      </c>
      <c r="J4162" s="35" t="s">
        <v>4666</v>
      </c>
      <c r="K4162" s="35" t="s">
        <v>154</v>
      </c>
      <c r="L4162" s="39">
        <v>1.0736000000000001</v>
      </c>
      <c r="M4162" s="37">
        <v>2325</v>
      </c>
      <c r="N4162" s="37">
        <v>-2894</v>
      </c>
      <c r="O4162" s="36">
        <v>0</v>
      </c>
      <c r="P4162" s="36">
        <v>6</v>
      </c>
      <c r="Q4162" s="36">
        <v>0</v>
      </c>
      <c r="R4162" s="68"/>
      <c r="S4162" s="68"/>
      <c r="T4162" s="68"/>
      <c r="U4162" s="68"/>
      <c r="V4162" s="68"/>
      <c r="W4162" s="36"/>
      <c r="X4162" s="36"/>
      <c r="Y4162" s="36"/>
      <c r="Z4162" s="36"/>
      <c r="AA4162" s="40"/>
      <c r="AB4162" s="40">
        <v>0.5</v>
      </c>
      <c r="AC4162" s="40"/>
      <c r="AD4162" s="40">
        <v>0</v>
      </c>
      <c r="AE4162" s="40">
        <v>0</v>
      </c>
    </row>
    <row r="4163" spans="1:32" ht="15.75" customHeight="1">
      <c r="A4163" s="22">
        <v>46202</v>
      </c>
      <c r="B4163" s="35" t="s">
        <v>685</v>
      </c>
      <c r="C4163" s="36">
        <v>757</v>
      </c>
      <c r="D4163" s="37">
        <v>1314</v>
      </c>
      <c r="E4163" s="38">
        <v>-881</v>
      </c>
      <c r="F4163" s="36">
        <v>7</v>
      </c>
      <c r="G4163" s="36">
        <v>4</v>
      </c>
      <c r="H4163" s="35" t="s">
        <v>728</v>
      </c>
      <c r="I4163" s="35" t="s">
        <v>5081</v>
      </c>
      <c r="J4163" s="35" t="s">
        <v>4927</v>
      </c>
      <c r="K4163" s="35" t="s">
        <v>154</v>
      </c>
      <c r="L4163" s="39">
        <v>0.77649999999999997</v>
      </c>
      <c r="M4163" s="37">
        <v>1559</v>
      </c>
      <c r="N4163" s="37">
        <v>-2359</v>
      </c>
      <c r="O4163" s="36">
        <v>0</v>
      </c>
      <c r="P4163" s="36">
        <v>7</v>
      </c>
      <c r="Q4163" s="36">
        <v>0</v>
      </c>
      <c r="R4163" s="68"/>
      <c r="S4163" s="68"/>
      <c r="T4163" s="68"/>
      <c r="U4163" s="68"/>
      <c r="V4163" s="68"/>
      <c r="W4163" s="36"/>
      <c r="X4163" s="36"/>
      <c r="Y4163" s="36"/>
      <c r="Z4163" s="36"/>
      <c r="AA4163" s="40"/>
      <c r="AB4163" s="40">
        <v>0.5</v>
      </c>
      <c r="AC4163" s="40"/>
      <c r="AD4163" s="40">
        <v>30</v>
      </c>
      <c r="AE4163" s="40">
        <v>30.000958369999999</v>
      </c>
      <c r="AF4163" t="s">
        <v>661</v>
      </c>
    </row>
    <row r="4164" spans="1:32" ht="15.75" customHeight="1">
      <c r="A4164" s="22">
        <v>46202</v>
      </c>
      <c r="B4164" s="35" t="s">
        <v>685</v>
      </c>
      <c r="C4164" s="36">
        <v>758</v>
      </c>
      <c r="D4164" s="37">
        <v>3137</v>
      </c>
      <c r="E4164" s="38">
        <f>1630</f>
        <v>1630</v>
      </c>
      <c r="F4164" s="36">
        <v>47</v>
      </c>
      <c r="G4164" s="36">
        <v>12</v>
      </c>
      <c r="H4164" s="35" t="s">
        <v>550</v>
      </c>
      <c r="I4164" s="35" t="s">
        <v>3083</v>
      </c>
      <c r="J4164" s="35" t="s">
        <v>3163</v>
      </c>
      <c r="K4164" s="35" t="s">
        <v>154</v>
      </c>
      <c r="L4164" s="39">
        <v>1.1732</v>
      </c>
      <c r="M4164" s="37">
        <v>183</v>
      </c>
      <c r="N4164" s="37">
        <v>-1160</v>
      </c>
      <c r="O4164" s="36">
        <v>0</v>
      </c>
      <c r="P4164" s="36">
        <v>8</v>
      </c>
      <c r="Q4164" s="36">
        <v>0</v>
      </c>
      <c r="R4164" s="68"/>
      <c r="S4164" s="68"/>
      <c r="T4164" s="68"/>
      <c r="U4164" s="68"/>
      <c r="V4164" s="68"/>
      <c r="W4164" s="36"/>
      <c r="X4164" s="36"/>
      <c r="Y4164" s="36"/>
      <c r="Z4164" s="36"/>
      <c r="AA4164" s="40"/>
      <c r="AB4164" s="40">
        <v>0.6</v>
      </c>
      <c r="AC4164" s="40"/>
      <c r="AD4164" s="40">
        <v>60</v>
      </c>
      <c r="AE4164" s="40">
        <v>60.000958359999998</v>
      </c>
      <c r="AF4164" t="s">
        <v>578</v>
      </c>
    </row>
    <row r="4165" spans="1:32" ht="15.75" customHeight="1">
      <c r="A4165" s="22">
        <v>46202</v>
      </c>
      <c r="B4165" s="35" t="s">
        <v>685</v>
      </c>
      <c r="C4165" s="36">
        <v>760</v>
      </c>
      <c r="D4165" s="37">
        <v>645</v>
      </c>
      <c r="E4165" s="38">
        <v>-236</v>
      </c>
      <c r="F4165" s="36">
        <v>5</v>
      </c>
      <c r="G4165" s="36">
        <v>3</v>
      </c>
      <c r="H4165" s="35" t="s">
        <v>3643</v>
      </c>
      <c r="I4165" s="35" t="s">
        <v>4488</v>
      </c>
      <c r="J4165" s="35" t="s">
        <v>2176</v>
      </c>
      <c r="K4165" s="35" t="s">
        <v>154</v>
      </c>
      <c r="L4165" s="39">
        <v>0.878</v>
      </c>
      <c r="M4165" s="37">
        <v>1653</v>
      </c>
      <c r="N4165" s="37">
        <v>-76</v>
      </c>
      <c r="O4165" s="36">
        <v>0</v>
      </c>
      <c r="P4165" s="36">
        <v>0</v>
      </c>
      <c r="Q4165" s="36">
        <v>0</v>
      </c>
      <c r="R4165" s="68"/>
      <c r="S4165" s="68"/>
      <c r="T4165" s="68"/>
      <c r="U4165" s="68"/>
      <c r="V4165" s="68"/>
      <c r="W4165" s="36"/>
      <c r="X4165" s="36"/>
      <c r="Y4165" s="36"/>
      <c r="Z4165" s="36"/>
      <c r="AA4165" s="40"/>
      <c r="AB4165" s="40">
        <v>0.5</v>
      </c>
      <c r="AC4165" s="40"/>
      <c r="AD4165" s="40">
        <v>10</v>
      </c>
      <c r="AE4165" s="40">
        <v>10.000958349999999</v>
      </c>
      <c r="AF4165" t="s">
        <v>584</v>
      </c>
    </row>
    <row r="4166" spans="1:32" ht="15.75" customHeight="1">
      <c r="A4166" s="22">
        <v>46202</v>
      </c>
      <c r="B4166" s="35" t="s">
        <v>14</v>
      </c>
      <c r="C4166" s="36">
        <v>501</v>
      </c>
      <c r="D4166" s="37">
        <v>6037</v>
      </c>
      <c r="E4166" s="38">
        <f>64</f>
        <v>64</v>
      </c>
      <c r="F4166" s="36">
        <v>20</v>
      </c>
      <c r="G4166" s="36">
        <v>30</v>
      </c>
      <c r="H4166" s="35" t="s">
        <v>273</v>
      </c>
      <c r="I4166" s="35" t="s">
        <v>1289</v>
      </c>
      <c r="J4166" s="35" t="s">
        <v>431</v>
      </c>
      <c r="K4166" s="35" t="s">
        <v>154</v>
      </c>
      <c r="L4166" s="39">
        <v>1.0035000000000001</v>
      </c>
      <c r="M4166" s="37">
        <v>-770</v>
      </c>
      <c r="N4166" s="37">
        <v>-771</v>
      </c>
      <c r="O4166" s="36">
        <v>0</v>
      </c>
      <c r="P4166" s="36">
        <v>1</v>
      </c>
      <c r="Q4166" s="36">
        <v>1</v>
      </c>
      <c r="R4166" s="68">
        <v>956.02028850145291</v>
      </c>
      <c r="S4166" s="68">
        <v>6.3147195437273664</v>
      </c>
      <c r="T4166" s="68">
        <v>301.85000000000002</v>
      </c>
      <c r="U4166" s="68">
        <v>201.23333333333329</v>
      </c>
      <c r="V4166" s="68">
        <v>120.74</v>
      </c>
      <c r="W4166" s="36">
        <v>0</v>
      </c>
      <c r="X4166" s="36">
        <v>7</v>
      </c>
      <c r="Y4166" s="36">
        <v>5</v>
      </c>
      <c r="Z4166" s="36">
        <v>0</v>
      </c>
      <c r="AA4166" s="40">
        <v>3</v>
      </c>
      <c r="AB4166" s="40">
        <v>0.8</v>
      </c>
      <c r="AC4166" s="40">
        <v>2.4</v>
      </c>
      <c r="AD4166" s="40">
        <v>24</v>
      </c>
      <c r="AE4166" s="40">
        <v>24.00095834</v>
      </c>
      <c r="AF4166" t="s">
        <v>1090</v>
      </c>
    </row>
    <row r="4167" spans="1:32" ht="15.75" customHeight="1">
      <c r="A4167" s="22">
        <v>46202</v>
      </c>
      <c r="B4167" s="35" t="s">
        <v>14</v>
      </c>
      <c r="C4167" s="36">
        <v>502</v>
      </c>
      <c r="D4167" s="37">
        <v>1676</v>
      </c>
      <c r="E4167" s="38">
        <v>-243</v>
      </c>
      <c r="F4167" s="36">
        <v>5</v>
      </c>
      <c r="G4167" s="36">
        <v>5</v>
      </c>
      <c r="H4167" s="35" t="s">
        <v>1805</v>
      </c>
      <c r="I4167" s="35" t="s">
        <v>5082</v>
      </c>
      <c r="J4167" s="35" t="s">
        <v>5082</v>
      </c>
      <c r="K4167" s="35" t="s">
        <v>154</v>
      </c>
      <c r="L4167" s="39">
        <v>0.95169999999999999</v>
      </c>
      <c r="M4167" s="37">
        <v>-578</v>
      </c>
      <c r="N4167" s="37">
        <v>-612</v>
      </c>
      <c r="O4167" s="36">
        <v>0</v>
      </c>
      <c r="P4167" s="36">
        <v>2</v>
      </c>
      <c r="Q4167" s="36">
        <v>1</v>
      </c>
      <c r="R4167" s="68">
        <v>289.33213989207138</v>
      </c>
      <c r="S4167" s="68">
        <v>5.7926506216184359</v>
      </c>
      <c r="T4167" s="68">
        <v>335.2</v>
      </c>
      <c r="U4167" s="68">
        <v>335.2</v>
      </c>
      <c r="V4167" s="68">
        <v>167.6</v>
      </c>
      <c r="W4167" s="36">
        <v>0</v>
      </c>
      <c r="X4167" s="36">
        <v>2</v>
      </c>
      <c r="Y4167" s="36">
        <v>0</v>
      </c>
      <c r="Z4167" s="36">
        <v>7</v>
      </c>
      <c r="AA4167" s="40">
        <v>2.25</v>
      </c>
      <c r="AB4167" s="40">
        <v>0.5</v>
      </c>
      <c r="AC4167" s="40">
        <v>1.125</v>
      </c>
      <c r="AD4167" s="40">
        <v>21.2</v>
      </c>
      <c r="AE4167" s="40">
        <v>21.200958329999999</v>
      </c>
      <c r="AF4167" t="s">
        <v>618</v>
      </c>
    </row>
    <row r="4168" spans="1:32" ht="15.75" customHeight="1">
      <c r="A4168" s="22">
        <v>46202</v>
      </c>
      <c r="B4168" s="35" t="s">
        <v>14</v>
      </c>
      <c r="C4168" s="36">
        <v>503</v>
      </c>
      <c r="D4168" s="37">
        <v>4756</v>
      </c>
      <c r="E4168" s="38">
        <v>-207</v>
      </c>
      <c r="F4168" s="36">
        <v>18</v>
      </c>
      <c r="G4168" s="36">
        <v>15</v>
      </c>
      <c r="H4168" s="35" t="s">
        <v>2397</v>
      </c>
      <c r="I4168" s="35" t="s">
        <v>769</v>
      </c>
      <c r="J4168" s="35" t="s">
        <v>4516</v>
      </c>
      <c r="K4168" s="35" t="s">
        <v>154</v>
      </c>
      <c r="L4168" s="39">
        <v>0.98550000000000004</v>
      </c>
      <c r="M4168" s="37">
        <v>158</v>
      </c>
      <c r="N4168" s="37">
        <v>1097</v>
      </c>
      <c r="O4168" s="36">
        <v>0</v>
      </c>
      <c r="P4168" s="36">
        <v>3</v>
      </c>
      <c r="Q4168" s="36">
        <v>1</v>
      </c>
      <c r="R4168" s="68">
        <v>757.27962847654635</v>
      </c>
      <c r="S4168" s="68">
        <v>6.2803749383406231</v>
      </c>
      <c r="T4168" s="68">
        <v>264.22222222222217</v>
      </c>
      <c r="U4168" s="68">
        <v>317.06666666666672</v>
      </c>
      <c r="V4168" s="68">
        <v>144.1212121212121</v>
      </c>
      <c r="W4168" s="36">
        <v>0</v>
      </c>
      <c r="X4168" s="36">
        <v>3</v>
      </c>
      <c r="Y4168" s="36">
        <v>2</v>
      </c>
      <c r="Z4168" s="36">
        <v>0</v>
      </c>
      <c r="AA4168" s="40">
        <v>1.25</v>
      </c>
      <c r="AB4168" s="40">
        <v>0.6</v>
      </c>
      <c r="AC4168" s="40">
        <v>0.75</v>
      </c>
      <c r="AD4168" s="40">
        <v>17.5</v>
      </c>
      <c r="AE4168" s="40">
        <v>17.500958319999999</v>
      </c>
      <c r="AF4168" t="s">
        <v>641</v>
      </c>
    </row>
    <row r="4169" spans="1:32" ht="15.75" customHeight="1">
      <c r="A4169" s="22">
        <v>46202</v>
      </c>
      <c r="B4169" s="35" t="s">
        <v>14</v>
      </c>
      <c r="C4169" s="36">
        <v>505</v>
      </c>
      <c r="D4169" s="37">
        <v>2137</v>
      </c>
      <c r="E4169" s="38">
        <v>-509</v>
      </c>
      <c r="F4169" s="36">
        <v>7</v>
      </c>
      <c r="G4169" s="36">
        <v>6</v>
      </c>
      <c r="H4169" s="35" t="s">
        <v>1274</v>
      </c>
      <c r="I4169" s="35" t="s">
        <v>3012</v>
      </c>
      <c r="J4169" s="35" t="s">
        <v>4915</v>
      </c>
      <c r="K4169" s="35" t="s">
        <v>154</v>
      </c>
      <c r="L4169" s="39">
        <v>0.92059999999999997</v>
      </c>
      <c r="M4169" s="37">
        <v>1918</v>
      </c>
      <c r="N4169" s="37">
        <v>-175</v>
      </c>
      <c r="O4169" s="36">
        <v>0</v>
      </c>
      <c r="P4169" s="36">
        <v>5</v>
      </c>
      <c r="Q4169" s="36">
        <v>1</v>
      </c>
      <c r="R4169" s="68">
        <v>329.78320880033209</v>
      </c>
      <c r="S4169" s="68">
        <v>6.4800145761631267</v>
      </c>
      <c r="T4169" s="68">
        <v>305.28571428571428</v>
      </c>
      <c r="U4169" s="68">
        <v>356.16666666666669</v>
      </c>
      <c r="V4169" s="68">
        <v>164.38461538461539</v>
      </c>
      <c r="W4169" s="36">
        <v>0</v>
      </c>
      <c r="X4169" s="36">
        <v>1</v>
      </c>
      <c r="Y4169" s="36">
        <v>0</v>
      </c>
      <c r="Z4169" s="36">
        <v>0</v>
      </c>
      <c r="AA4169" s="40">
        <v>0.25</v>
      </c>
      <c r="AB4169" s="40">
        <v>0.5</v>
      </c>
      <c r="AC4169" s="40">
        <v>0.125</v>
      </c>
      <c r="AD4169" s="40">
        <v>11.2</v>
      </c>
      <c r="AE4169" s="40">
        <v>11.200958310000001</v>
      </c>
      <c r="AF4169" t="s">
        <v>646</v>
      </c>
    </row>
    <row r="4170" spans="1:32" ht="15.75" customHeight="1">
      <c r="A4170" s="22">
        <v>46202</v>
      </c>
      <c r="B4170" s="35" t="s">
        <v>14</v>
      </c>
      <c r="C4170" s="36">
        <v>506</v>
      </c>
      <c r="D4170" s="37">
        <v>5262</v>
      </c>
      <c r="E4170" s="38">
        <v>-88</v>
      </c>
      <c r="F4170" s="36">
        <v>20</v>
      </c>
      <c r="G4170" s="36">
        <v>17</v>
      </c>
      <c r="H4170" s="35" t="s">
        <v>1571</v>
      </c>
      <c r="I4170" s="35" t="s">
        <v>5083</v>
      </c>
      <c r="J4170" s="35" t="s">
        <v>1326</v>
      </c>
      <c r="K4170" s="35" t="s">
        <v>154</v>
      </c>
      <c r="L4170" s="39">
        <v>0.99439999999999995</v>
      </c>
      <c r="M4170" s="37">
        <v>732</v>
      </c>
      <c r="N4170" s="37">
        <v>-632</v>
      </c>
      <c r="O4170" s="36">
        <v>0</v>
      </c>
      <c r="P4170" s="36">
        <v>6</v>
      </c>
      <c r="Q4170" s="36">
        <v>1</v>
      </c>
      <c r="R4170" s="68">
        <v>848.07814445828137</v>
      </c>
      <c r="S4170" s="68">
        <v>6.204616914590054</v>
      </c>
      <c r="T4170" s="68">
        <v>263.10000000000002</v>
      </c>
      <c r="U4170" s="68">
        <v>309.52941176470591</v>
      </c>
      <c r="V4170" s="68">
        <v>142.2162162162162</v>
      </c>
      <c r="W4170" s="36">
        <v>0</v>
      </c>
      <c r="X4170" s="36">
        <v>3</v>
      </c>
      <c r="Y4170" s="36">
        <v>3</v>
      </c>
      <c r="Z4170" s="36">
        <v>2</v>
      </c>
      <c r="AA4170" s="40">
        <v>2</v>
      </c>
      <c r="AB4170" s="40">
        <v>0.8</v>
      </c>
      <c r="AC4170" s="40">
        <v>1.6</v>
      </c>
      <c r="AD4170" s="40">
        <v>26</v>
      </c>
      <c r="AE4170" s="40">
        <v>26.000958300000001</v>
      </c>
      <c r="AF4170" t="s">
        <v>1958</v>
      </c>
    </row>
    <row r="4171" spans="1:32" ht="15.75" customHeight="1">
      <c r="A4171" s="22">
        <v>46202</v>
      </c>
      <c r="B4171" s="35" t="s">
        <v>14</v>
      </c>
      <c r="C4171" s="36">
        <v>507</v>
      </c>
      <c r="D4171" s="37">
        <v>4085</v>
      </c>
      <c r="E4171" s="38">
        <v>-200</v>
      </c>
      <c r="F4171" s="36">
        <v>15</v>
      </c>
      <c r="G4171" s="36">
        <v>14</v>
      </c>
      <c r="H4171" s="35" t="s">
        <v>3143</v>
      </c>
      <c r="I4171" s="35" t="s">
        <v>4121</v>
      </c>
      <c r="J4171" s="35" t="s">
        <v>4997</v>
      </c>
      <c r="K4171" s="35" t="s">
        <v>154</v>
      </c>
      <c r="L4171" s="39">
        <v>0.98370000000000002</v>
      </c>
      <c r="M4171" s="37">
        <v>-425</v>
      </c>
      <c r="N4171" s="37">
        <v>448</v>
      </c>
      <c r="O4171" s="36">
        <v>0</v>
      </c>
      <c r="P4171" s="36">
        <v>7</v>
      </c>
      <c r="Q4171" s="36">
        <v>1</v>
      </c>
      <c r="R4171" s="68">
        <v>648.08213989207138</v>
      </c>
      <c r="S4171" s="68">
        <v>6.3032133560728836</v>
      </c>
      <c r="T4171" s="68">
        <v>272.33333333333331</v>
      </c>
      <c r="U4171" s="68">
        <v>291.78571428571428</v>
      </c>
      <c r="V4171" s="68">
        <v>140.86206896551721</v>
      </c>
      <c r="W4171" s="36">
        <v>0</v>
      </c>
      <c r="X4171" s="36">
        <v>3</v>
      </c>
      <c r="Y4171" s="36">
        <v>3</v>
      </c>
      <c r="Z4171" s="36">
        <v>0</v>
      </c>
      <c r="AA4171" s="40">
        <v>1.5</v>
      </c>
      <c r="AB4171" s="40">
        <v>0.6</v>
      </c>
      <c r="AC4171" s="40">
        <v>0.89999999999999991</v>
      </c>
      <c r="AD4171" s="40">
        <v>19</v>
      </c>
      <c r="AE4171" s="40">
        <v>19.00095829</v>
      </c>
      <c r="AF4171" t="s">
        <v>597</v>
      </c>
    </row>
    <row r="4172" spans="1:32" ht="15.75" customHeight="1">
      <c r="A4172" s="22">
        <v>46202</v>
      </c>
      <c r="B4172" s="35" t="s">
        <v>22</v>
      </c>
      <c r="C4172" s="36">
        <v>671</v>
      </c>
      <c r="D4172" s="37">
        <v>3078</v>
      </c>
      <c r="E4172" s="38">
        <f>7280</f>
        <v>7280</v>
      </c>
      <c r="F4172" s="36">
        <v>56</v>
      </c>
      <c r="G4172" s="36">
        <v>20</v>
      </c>
      <c r="H4172" s="35" t="s">
        <v>3014</v>
      </c>
      <c r="I4172" s="35" t="s">
        <v>2471</v>
      </c>
      <c r="J4172" s="35" t="s">
        <v>752</v>
      </c>
      <c r="K4172" s="35" t="s">
        <v>154</v>
      </c>
      <c r="L4172" s="39">
        <v>1.7884</v>
      </c>
      <c r="M4172" s="37">
        <v>5124</v>
      </c>
      <c r="N4172" s="37">
        <v>-5582</v>
      </c>
      <c r="O4172" s="36">
        <v>0</v>
      </c>
      <c r="P4172" s="36">
        <v>1</v>
      </c>
      <c r="Q4172" s="36">
        <v>0</v>
      </c>
      <c r="R4172" s="68"/>
      <c r="S4172" s="68"/>
      <c r="T4172" s="68"/>
      <c r="U4172" s="68"/>
      <c r="V4172" s="68"/>
      <c r="W4172" s="36"/>
      <c r="X4172" s="36"/>
      <c r="Y4172" s="36"/>
      <c r="Z4172" s="36"/>
      <c r="AA4172" s="40"/>
      <c r="AB4172" s="40">
        <v>0.6</v>
      </c>
      <c r="AC4172" s="40"/>
      <c r="AD4172" s="40">
        <v>80</v>
      </c>
      <c r="AE4172" s="40">
        <v>80.000958280000006</v>
      </c>
      <c r="AF4172" t="s">
        <v>155</v>
      </c>
    </row>
    <row r="4173" spans="1:32" ht="15.75" customHeight="1">
      <c r="A4173" s="22">
        <v>46202</v>
      </c>
      <c r="B4173" s="35" t="s">
        <v>22</v>
      </c>
      <c r="C4173" s="36">
        <v>672</v>
      </c>
      <c r="D4173" s="37">
        <v>4255</v>
      </c>
      <c r="E4173" s="38">
        <f>6117</f>
        <v>6117</v>
      </c>
      <c r="F4173" s="36">
        <v>62</v>
      </c>
      <c r="G4173" s="36">
        <v>17</v>
      </c>
      <c r="H4173" s="35" t="s">
        <v>4636</v>
      </c>
      <c r="I4173" s="35" t="s">
        <v>938</v>
      </c>
      <c r="J4173" s="35" t="s">
        <v>3683</v>
      </c>
      <c r="K4173" s="35" t="s">
        <v>154</v>
      </c>
      <c r="L4173" s="39">
        <v>1.4792000000000001</v>
      </c>
      <c r="M4173" s="37">
        <v>1319</v>
      </c>
      <c r="N4173" s="37">
        <v>-1383</v>
      </c>
      <c r="O4173" s="36">
        <v>0</v>
      </c>
      <c r="P4173" s="36">
        <v>2</v>
      </c>
      <c r="Q4173" s="36">
        <v>0</v>
      </c>
      <c r="R4173" s="68"/>
      <c r="S4173" s="68"/>
      <c r="T4173" s="68"/>
      <c r="U4173" s="68"/>
      <c r="V4173" s="68"/>
      <c r="W4173" s="36"/>
      <c r="X4173" s="36"/>
      <c r="Y4173" s="36"/>
      <c r="Z4173" s="36"/>
      <c r="AA4173" s="40"/>
      <c r="AB4173" s="40">
        <v>0.6</v>
      </c>
      <c r="AC4173" s="40"/>
      <c r="AD4173" s="40">
        <v>80</v>
      </c>
      <c r="AE4173" s="40">
        <v>80.000958269999998</v>
      </c>
      <c r="AF4173" t="s">
        <v>155</v>
      </c>
    </row>
    <row r="4174" spans="1:32" ht="15.75" customHeight="1">
      <c r="A4174" s="22">
        <v>46202</v>
      </c>
      <c r="B4174" s="35" t="s">
        <v>22</v>
      </c>
      <c r="C4174" s="36">
        <v>673</v>
      </c>
      <c r="D4174" s="37">
        <v>3604</v>
      </c>
      <c r="E4174" s="38">
        <v>-1334</v>
      </c>
      <c r="F4174" s="36">
        <v>38</v>
      </c>
      <c r="G4174" s="36">
        <v>11</v>
      </c>
      <c r="H4174" s="35" t="s">
        <v>700</v>
      </c>
      <c r="I4174" s="35" t="s">
        <v>3906</v>
      </c>
      <c r="J4174" s="35" t="s">
        <v>4073</v>
      </c>
      <c r="K4174" s="35" t="s">
        <v>154</v>
      </c>
      <c r="L4174" s="39">
        <v>0.87660000000000005</v>
      </c>
      <c r="M4174" s="37">
        <v>-5078</v>
      </c>
      <c r="N4174" s="37">
        <v>29</v>
      </c>
      <c r="O4174" s="36">
        <v>0</v>
      </c>
      <c r="P4174" s="36">
        <v>3</v>
      </c>
      <c r="Q4174" s="36">
        <v>0</v>
      </c>
      <c r="R4174" s="68"/>
      <c r="S4174" s="68"/>
      <c r="T4174" s="68"/>
      <c r="U4174" s="68"/>
      <c r="V4174" s="68"/>
      <c r="W4174" s="36"/>
      <c r="X4174" s="36"/>
      <c r="Y4174" s="36"/>
      <c r="Z4174" s="36"/>
      <c r="AA4174" s="40"/>
      <c r="AB4174" s="40">
        <v>0.6</v>
      </c>
      <c r="AC4174" s="40"/>
      <c r="AD4174" s="40">
        <v>30</v>
      </c>
      <c r="AE4174" s="40">
        <v>30.000958260000001</v>
      </c>
      <c r="AF4174" t="s">
        <v>661</v>
      </c>
    </row>
    <row r="4175" spans="1:32" ht="15.75" customHeight="1">
      <c r="A4175" s="22">
        <v>46202</v>
      </c>
      <c r="B4175" s="35" t="s">
        <v>22</v>
      </c>
      <c r="C4175" s="36">
        <v>675</v>
      </c>
      <c r="D4175" s="37">
        <v>5235</v>
      </c>
      <c r="E4175" s="38">
        <v>-1169</v>
      </c>
      <c r="F4175" s="36">
        <v>40</v>
      </c>
      <c r="G4175" s="36">
        <v>13</v>
      </c>
      <c r="H4175" s="35" t="s">
        <v>3015</v>
      </c>
      <c r="I4175" s="35" t="s">
        <v>3880</v>
      </c>
      <c r="J4175" s="35" t="s">
        <v>5084</v>
      </c>
      <c r="K4175" s="35" t="s">
        <v>154</v>
      </c>
      <c r="L4175" s="39">
        <v>0.92559999999999998</v>
      </c>
      <c r="M4175" s="37">
        <v>-625</v>
      </c>
      <c r="N4175" s="37">
        <v>2889</v>
      </c>
      <c r="O4175" s="36">
        <v>0</v>
      </c>
      <c r="P4175" s="36">
        <v>5</v>
      </c>
      <c r="Q4175" s="36">
        <v>0</v>
      </c>
      <c r="R4175" s="68"/>
      <c r="S4175" s="68"/>
      <c r="T4175" s="68"/>
      <c r="U4175" s="68"/>
      <c r="V4175" s="68"/>
      <c r="W4175" s="36"/>
      <c r="X4175" s="36"/>
      <c r="Y4175" s="36"/>
      <c r="Z4175" s="36"/>
      <c r="AA4175" s="40"/>
      <c r="AB4175" s="40">
        <v>0.8</v>
      </c>
      <c r="AC4175" s="40"/>
      <c r="AD4175" s="40">
        <v>30</v>
      </c>
      <c r="AE4175" s="40">
        <v>30.00095825</v>
      </c>
      <c r="AF4175" t="s">
        <v>661</v>
      </c>
    </row>
    <row r="4176" spans="1:32" ht="15.75" customHeight="1">
      <c r="A4176" s="22">
        <v>46202</v>
      </c>
      <c r="B4176" s="35" t="s">
        <v>22</v>
      </c>
      <c r="C4176" s="36">
        <v>676</v>
      </c>
      <c r="D4176" s="37">
        <v>4359</v>
      </c>
      <c r="E4176" s="38">
        <f>3722</f>
        <v>3722</v>
      </c>
      <c r="F4176" s="36">
        <v>61</v>
      </c>
      <c r="G4176" s="36">
        <v>18</v>
      </c>
      <c r="H4176" s="35" t="s">
        <v>1237</v>
      </c>
      <c r="I4176" s="35" t="s">
        <v>192</v>
      </c>
      <c r="J4176" s="35" t="s">
        <v>2294</v>
      </c>
      <c r="K4176" s="35" t="s">
        <v>154</v>
      </c>
      <c r="L4176" s="39">
        <v>1.2846</v>
      </c>
      <c r="M4176" s="37">
        <v>-5462</v>
      </c>
      <c r="N4176" s="37">
        <v>-5719</v>
      </c>
      <c r="O4176" s="36">
        <v>0</v>
      </c>
      <c r="P4176" s="36">
        <v>6</v>
      </c>
      <c r="Q4176" s="36">
        <v>0</v>
      </c>
      <c r="R4176" s="68"/>
      <c r="S4176" s="68"/>
      <c r="T4176" s="68"/>
      <c r="U4176" s="68"/>
      <c r="V4176" s="68"/>
      <c r="W4176" s="36"/>
      <c r="X4176" s="36"/>
      <c r="Y4176" s="36"/>
      <c r="Z4176" s="36"/>
      <c r="AA4176" s="40"/>
      <c r="AB4176" s="40">
        <v>0.6</v>
      </c>
      <c r="AC4176" s="40"/>
      <c r="AD4176" s="40">
        <v>80</v>
      </c>
      <c r="AE4176" s="40">
        <v>80.000958240000003</v>
      </c>
      <c r="AF4176" t="s">
        <v>155</v>
      </c>
    </row>
    <row r="4177" spans="1:32" ht="15.75" customHeight="1">
      <c r="A4177" s="22">
        <v>46202</v>
      </c>
      <c r="B4177" s="35" t="s">
        <v>22</v>
      </c>
      <c r="C4177" s="36">
        <v>677</v>
      </c>
      <c r="D4177" s="37">
        <v>3720</v>
      </c>
      <c r="E4177" s="38">
        <f>2356</f>
        <v>2356</v>
      </c>
      <c r="F4177" s="36">
        <v>50</v>
      </c>
      <c r="G4177" s="36">
        <v>17</v>
      </c>
      <c r="H4177" s="35" t="s">
        <v>5085</v>
      </c>
      <c r="I4177" s="35" t="s">
        <v>699</v>
      </c>
      <c r="J4177" s="35" t="s">
        <v>2262</v>
      </c>
      <c r="K4177" s="35" t="s">
        <v>154</v>
      </c>
      <c r="L4177" s="39">
        <v>1.2111000000000001</v>
      </c>
      <c r="M4177" s="37">
        <v>1218</v>
      </c>
      <c r="N4177" s="37">
        <v>-3309</v>
      </c>
      <c r="O4177" s="36">
        <v>0</v>
      </c>
      <c r="P4177" s="36">
        <v>7</v>
      </c>
      <c r="Q4177" s="36">
        <v>0</v>
      </c>
      <c r="R4177" s="68"/>
      <c r="S4177" s="68"/>
      <c r="T4177" s="68"/>
      <c r="U4177" s="68"/>
      <c r="V4177" s="68"/>
      <c r="W4177" s="36"/>
      <c r="X4177" s="36"/>
      <c r="Y4177" s="36"/>
      <c r="Z4177" s="36"/>
      <c r="AA4177" s="40"/>
      <c r="AB4177" s="40">
        <v>0.6</v>
      </c>
      <c r="AC4177" s="40"/>
      <c r="AD4177" s="40">
        <v>70</v>
      </c>
      <c r="AE4177" s="40">
        <v>70.000958229999995</v>
      </c>
      <c r="AF4177" t="s">
        <v>178</v>
      </c>
    </row>
    <row r="4178" spans="1:32" ht="15.75" customHeight="1">
      <c r="A4178" s="22">
        <v>46202</v>
      </c>
      <c r="B4178" s="35" t="s">
        <v>38</v>
      </c>
      <c r="C4178" s="36">
        <v>703</v>
      </c>
      <c r="D4178" s="37">
        <v>1638</v>
      </c>
      <c r="E4178" s="38">
        <f>3750</f>
        <v>3750</v>
      </c>
      <c r="F4178" s="36">
        <v>25</v>
      </c>
      <c r="G4178" s="36">
        <v>5</v>
      </c>
      <c r="H4178" s="35" t="s">
        <v>2108</v>
      </c>
      <c r="I4178" s="35" t="s">
        <v>2776</v>
      </c>
      <c r="J4178" s="35" t="s">
        <v>4073</v>
      </c>
      <c r="K4178" s="35" t="s">
        <v>154</v>
      </c>
      <c r="L4178" s="39">
        <v>1.7630999999999999</v>
      </c>
      <c r="M4178" s="37">
        <v>2883</v>
      </c>
      <c r="N4178" s="37">
        <v>-594</v>
      </c>
      <c r="O4178" s="36">
        <v>0</v>
      </c>
      <c r="P4178" s="36">
        <v>3</v>
      </c>
      <c r="Q4178" s="36">
        <v>0</v>
      </c>
      <c r="R4178" s="68"/>
      <c r="S4178" s="68"/>
      <c r="T4178" s="68"/>
      <c r="U4178" s="68"/>
      <c r="V4178" s="68"/>
      <c r="W4178" s="36"/>
      <c r="X4178" s="36"/>
      <c r="Y4178" s="36"/>
      <c r="Z4178" s="36"/>
      <c r="AA4178" s="40"/>
      <c r="AB4178" s="40">
        <v>0.5</v>
      </c>
      <c r="AC4178" s="40"/>
      <c r="AD4178" s="40">
        <v>80</v>
      </c>
      <c r="AE4178" s="40">
        <v>80.000958220000001</v>
      </c>
      <c r="AF4178" t="s">
        <v>155</v>
      </c>
    </row>
    <row r="4179" spans="1:32" ht="15.75" customHeight="1">
      <c r="A4179" s="22">
        <v>46202</v>
      </c>
      <c r="B4179" s="35" t="s">
        <v>38</v>
      </c>
      <c r="C4179" s="36">
        <v>705</v>
      </c>
      <c r="D4179" s="37">
        <v>1132</v>
      </c>
      <c r="E4179" s="38">
        <v>-1092</v>
      </c>
      <c r="F4179" s="36">
        <v>4</v>
      </c>
      <c r="G4179" s="36">
        <v>7</v>
      </c>
      <c r="H4179" s="35" t="s">
        <v>2723</v>
      </c>
      <c r="I4179" s="35" t="s">
        <v>379</v>
      </c>
      <c r="J4179" s="35" t="s">
        <v>1135</v>
      </c>
      <c r="K4179" s="35" t="s">
        <v>154</v>
      </c>
      <c r="L4179" s="39">
        <v>0.6784</v>
      </c>
      <c r="M4179" s="37">
        <v>-1319</v>
      </c>
      <c r="N4179" s="37">
        <v>-3991</v>
      </c>
      <c r="O4179" s="36">
        <v>0</v>
      </c>
      <c r="P4179" s="36">
        <v>5</v>
      </c>
      <c r="Q4179" s="36">
        <v>0</v>
      </c>
      <c r="R4179" s="68"/>
      <c r="S4179" s="68"/>
      <c r="T4179" s="68"/>
      <c r="U4179" s="68"/>
      <c r="V4179" s="68"/>
      <c r="W4179" s="36"/>
      <c r="X4179" s="36"/>
      <c r="Y4179" s="36"/>
      <c r="Z4179" s="36"/>
      <c r="AA4179" s="40"/>
      <c r="AB4179" s="40">
        <v>0.5</v>
      </c>
      <c r="AC4179" s="40"/>
      <c r="AD4179" s="40">
        <v>30</v>
      </c>
      <c r="AE4179" s="40">
        <v>30.00095821</v>
      </c>
      <c r="AF4179" t="s">
        <v>661</v>
      </c>
    </row>
    <row r="4180" spans="1:32" ht="15.75" customHeight="1">
      <c r="A4180" s="22">
        <v>46202</v>
      </c>
      <c r="B4180" s="35" t="s">
        <v>38</v>
      </c>
      <c r="C4180" s="36">
        <v>706</v>
      </c>
      <c r="D4180" s="37">
        <v>784</v>
      </c>
      <c r="E4180" s="38">
        <v>-751</v>
      </c>
      <c r="F4180" s="36">
        <v>3</v>
      </c>
      <c r="G4180" s="36">
        <v>3</v>
      </c>
      <c r="H4180" s="35" t="s">
        <v>1228</v>
      </c>
      <c r="I4180" s="35" t="s">
        <v>2882</v>
      </c>
      <c r="J4180" s="35" t="s">
        <v>2882</v>
      </c>
      <c r="K4180" s="35" t="s">
        <v>154</v>
      </c>
      <c r="L4180" s="39">
        <v>0.68069999999999997</v>
      </c>
      <c r="M4180" s="37">
        <v>1259</v>
      </c>
      <c r="N4180" s="37">
        <v>-345</v>
      </c>
      <c r="O4180" s="36">
        <v>0</v>
      </c>
      <c r="P4180" s="36">
        <v>6</v>
      </c>
      <c r="Q4180" s="36">
        <v>0</v>
      </c>
      <c r="R4180" s="68"/>
      <c r="S4180" s="68"/>
      <c r="T4180" s="68"/>
      <c r="U4180" s="68"/>
      <c r="V4180" s="68"/>
      <c r="W4180" s="36"/>
      <c r="X4180" s="36"/>
      <c r="Y4180" s="36"/>
      <c r="Z4180" s="36"/>
      <c r="AA4180" s="40"/>
      <c r="AB4180" s="40">
        <v>0.5</v>
      </c>
      <c r="AC4180" s="40"/>
      <c r="AD4180" s="40">
        <v>10</v>
      </c>
      <c r="AE4180" s="40">
        <v>10.000958199999999</v>
      </c>
      <c r="AF4180" t="s">
        <v>584</v>
      </c>
    </row>
    <row r="4181" spans="1:32" ht="15.75" customHeight="1">
      <c r="A4181" s="22">
        <v>46202</v>
      </c>
      <c r="B4181" s="35" t="s">
        <v>38</v>
      </c>
      <c r="C4181" s="36">
        <v>707</v>
      </c>
      <c r="D4181" s="37">
        <v>278</v>
      </c>
      <c r="E4181" s="38">
        <v>-288</v>
      </c>
      <c r="F4181" s="36">
        <v>1</v>
      </c>
      <c r="G4181" s="36">
        <v>1</v>
      </c>
      <c r="H4181" s="35" t="s">
        <v>1909</v>
      </c>
      <c r="I4181" s="35" t="s">
        <v>3219</v>
      </c>
      <c r="J4181" s="35" t="s">
        <v>3219</v>
      </c>
      <c r="K4181" s="35" t="s">
        <v>154</v>
      </c>
      <c r="L4181" s="39">
        <v>0.65469999999999995</v>
      </c>
      <c r="M4181" s="37">
        <v>-531</v>
      </c>
      <c r="N4181" s="37">
        <v>-2362</v>
      </c>
      <c r="O4181" s="36">
        <v>0</v>
      </c>
      <c r="P4181" s="36">
        <v>7</v>
      </c>
      <c r="Q4181" s="36">
        <v>0</v>
      </c>
      <c r="R4181" s="68"/>
      <c r="S4181" s="68"/>
      <c r="T4181" s="68"/>
      <c r="U4181" s="68"/>
      <c r="V4181" s="68"/>
      <c r="W4181" s="36"/>
      <c r="X4181" s="36"/>
      <c r="Y4181" s="36"/>
      <c r="Z4181" s="36"/>
      <c r="AA4181" s="40"/>
      <c r="AB4181" s="40">
        <v>0.5</v>
      </c>
      <c r="AC4181" s="40"/>
      <c r="AD4181" s="40">
        <v>10</v>
      </c>
      <c r="AE4181" s="40">
        <v>10.00095819</v>
      </c>
      <c r="AF4181" t="s">
        <v>584</v>
      </c>
    </row>
    <row r="4182" spans="1:32" ht="15.75" customHeight="1">
      <c r="A4182" s="22">
        <v>46202</v>
      </c>
      <c r="B4182" s="35" t="s">
        <v>38</v>
      </c>
      <c r="C4182" s="36">
        <v>708</v>
      </c>
      <c r="D4182" s="37">
        <v>1114</v>
      </c>
      <c r="E4182" s="38">
        <v>-1090</v>
      </c>
      <c r="F4182" s="36">
        <v>4</v>
      </c>
      <c r="G4182" s="36">
        <v>4</v>
      </c>
      <c r="H4182" s="35" t="s">
        <v>1196</v>
      </c>
      <c r="I4182" s="35" t="s">
        <v>1475</v>
      </c>
      <c r="J4182" s="35" t="s">
        <v>1475</v>
      </c>
      <c r="K4182" s="35" t="s">
        <v>154</v>
      </c>
      <c r="L4182" s="39">
        <v>0.67379999999999995</v>
      </c>
      <c r="M4182" s="37">
        <v>-1974</v>
      </c>
      <c r="N4182" s="37">
        <v>984</v>
      </c>
      <c r="O4182" s="36">
        <v>0</v>
      </c>
      <c r="P4182" s="36">
        <v>8</v>
      </c>
      <c r="Q4182" s="36">
        <v>0</v>
      </c>
      <c r="R4182" s="68"/>
      <c r="S4182" s="68"/>
      <c r="T4182" s="68"/>
      <c r="U4182" s="68"/>
      <c r="V4182" s="68"/>
      <c r="W4182" s="36"/>
      <c r="X4182" s="36"/>
      <c r="Y4182" s="36"/>
      <c r="Z4182" s="36"/>
      <c r="AA4182" s="40"/>
      <c r="AB4182" s="40">
        <v>0.5</v>
      </c>
      <c r="AC4182" s="40"/>
      <c r="AD4182" s="40">
        <v>30</v>
      </c>
      <c r="AE4182" s="40">
        <v>30.000958180000001</v>
      </c>
      <c r="AF4182" t="s">
        <v>661</v>
      </c>
    </row>
    <row r="4183" spans="1:32" ht="15.75" customHeight="1">
      <c r="A4183" s="22">
        <v>46202</v>
      </c>
      <c r="B4183" s="35" t="s">
        <v>38</v>
      </c>
      <c r="C4183" s="36">
        <v>710</v>
      </c>
      <c r="D4183" s="37">
        <v>548</v>
      </c>
      <c r="E4183" s="38">
        <f>380</f>
        <v>380</v>
      </c>
      <c r="F4183" s="36">
        <v>3</v>
      </c>
      <c r="G4183" s="36">
        <v>3</v>
      </c>
      <c r="H4183" s="35" t="s">
        <v>3753</v>
      </c>
      <c r="I4183" s="35" t="s">
        <v>4213</v>
      </c>
      <c r="J4183" s="35" t="s">
        <v>4213</v>
      </c>
      <c r="K4183" s="35" t="s">
        <v>154</v>
      </c>
      <c r="L4183" s="39">
        <v>1.2311000000000001</v>
      </c>
      <c r="M4183" s="37">
        <v>-1148</v>
      </c>
      <c r="N4183" s="37">
        <v>-858</v>
      </c>
      <c r="O4183" s="36">
        <v>0</v>
      </c>
      <c r="P4183" s="36">
        <v>0</v>
      </c>
      <c r="Q4183" s="36">
        <v>0</v>
      </c>
      <c r="R4183" s="68"/>
      <c r="S4183" s="68"/>
      <c r="T4183" s="68"/>
      <c r="U4183" s="68"/>
      <c r="V4183" s="68"/>
      <c r="W4183" s="36"/>
      <c r="X4183" s="36"/>
      <c r="Y4183" s="36"/>
      <c r="Z4183" s="36"/>
      <c r="AA4183" s="40"/>
      <c r="AB4183" s="40">
        <v>0.5</v>
      </c>
      <c r="AC4183" s="40"/>
      <c r="AD4183" s="40">
        <v>0</v>
      </c>
      <c r="AE4183" s="40">
        <v>0</v>
      </c>
    </row>
    <row r="4184" spans="1:32" ht="15.75" customHeight="1">
      <c r="A4184" s="22">
        <v>46202</v>
      </c>
      <c r="B4184" s="35" t="s">
        <v>44</v>
      </c>
      <c r="C4184" s="36">
        <v>568</v>
      </c>
      <c r="D4184" s="37">
        <v>3604</v>
      </c>
      <c r="E4184" s="38">
        <f>720</f>
        <v>720</v>
      </c>
      <c r="F4184" s="36">
        <v>16</v>
      </c>
      <c r="G4184" s="36">
        <v>11</v>
      </c>
      <c r="H4184" s="35" t="s">
        <v>601</v>
      </c>
      <c r="I4184" s="35" t="s">
        <v>2370</v>
      </c>
      <c r="J4184" s="35" t="s">
        <v>4073</v>
      </c>
      <c r="K4184" s="35" t="s">
        <v>154</v>
      </c>
      <c r="L4184" s="39">
        <v>1.0666</v>
      </c>
      <c r="M4184" s="37">
        <v>-271</v>
      </c>
      <c r="N4184" s="37">
        <v>-198</v>
      </c>
      <c r="O4184" s="36">
        <v>0</v>
      </c>
      <c r="P4184" s="36">
        <v>8</v>
      </c>
      <c r="Q4184" s="36">
        <v>1</v>
      </c>
      <c r="R4184" s="68">
        <v>617.05998339559983</v>
      </c>
      <c r="S4184" s="68">
        <v>5.8405991264701083</v>
      </c>
      <c r="T4184" s="68">
        <v>225.25</v>
      </c>
      <c r="U4184" s="68">
        <v>327.63636363636363</v>
      </c>
      <c r="V4184" s="68">
        <v>133.4814814814815</v>
      </c>
      <c r="W4184" s="36">
        <v>6</v>
      </c>
      <c r="X4184" s="36">
        <v>4</v>
      </c>
      <c r="Y4184" s="36">
        <v>5</v>
      </c>
      <c r="Z4184" s="36">
        <v>4</v>
      </c>
      <c r="AA4184" s="40">
        <v>4.75</v>
      </c>
      <c r="AB4184" s="40">
        <v>0.6</v>
      </c>
      <c r="AC4184" s="40">
        <v>2.85</v>
      </c>
      <c r="AD4184" s="40">
        <v>28.5</v>
      </c>
      <c r="AE4184" s="40">
        <v>28.50095816</v>
      </c>
      <c r="AF4184" t="s">
        <v>2155</v>
      </c>
    </row>
    <row r="4185" spans="1:32" ht="15.75" customHeight="1">
      <c r="A4185" s="22">
        <v>46202</v>
      </c>
      <c r="B4185" s="35" t="s">
        <v>44</v>
      </c>
      <c r="C4185" s="36">
        <v>570</v>
      </c>
      <c r="D4185" s="37">
        <v>2229</v>
      </c>
      <c r="E4185" s="38">
        <v>-1328</v>
      </c>
      <c r="F4185" s="36">
        <v>4</v>
      </c>
      <c r="G4185" s="36">
        <v>4</v>
      </c>
      <c r="H4185" s="35" t="s">
        <v>3105</v>
      </c>
      <c r="I4185" s="35" t="s">
        <v>5086</v>
      </c>
      <c r="J4185" s="35" t="s">
        <v>5086</v>
      </c>
      <c r="K4185" s="35" t="s">
        <v>154</v>
      </c>
      <c r="L4185" s="39">
        <v>0.8014</v>
      </c>
      <c r="M4185" s="37">
        <v>-686</v>
      </c>
      <c r="N4185" s="37">
        <v>154</v>
      </c>
      <c r="O4185" s="36">
        <v>0</v>
      </c>
      <c r="P4185" s="36">
        <v>0</v>
      </c>
      <c r="Q4185" s="36">
        <v>1</v>
      </c>
      <c r="R4185" s="68">
        <v>370.48521170610212</v>
      </c>
      <c r="S4185" s="68">
        <v>6.0164344744972356</v>
      </c>
      <c r="T4185" s="68">
        <v>557.25</v>
      </c>
      <c r="U4185" s="68">
        <v>557.25</v>
      </c>
      <c r="V4185" s="68">
        <v>278.625</v>
      </c>
      <c r="W4185" s="36">
        <v>0</v>
      </c>
      <c r="X4185" s="36">
        <v>0</v>
      </c>
      <c r="Y4185" s="36">
        <v>0</v>
      </c>
      <c r="Z4185" s="36">
        <v>0</v>
      </c>
      <c r="AA4185" s="40">
        <v>0</v>
      </c>
      <c r="AB4185" s="40">
        <v>0.5</v>
      </c>
      <c r="AC4185" s="40">
        <v>0</v>
      </c>
      <c r="AD4185" s="40">
        <v>10</v>
      </c>
      <c r="AE4185" s="40">
        <v>10.000958150000001</v>
      </c>
      <c r="AF4185" t="s">
        <v>584</v>
      </c>
    </row>
    <row r="4186" spans="1:32" ht="15.75" customHeight="1">
      <c r="A4186" s="22">
        <v>46202</v>
      </c>
      <c r="B4186" s="35" t="s">
        <v>44</v>
      </c>
      <c r="C4186" s="36">
        <v>571</v>
      </c>
      <c r="D4186" s="37">
        <v>978</v>
      </c>
      <c r="E4186" s="38">
        <v>-504</v>
      </c>
      <c r="F4186" s="36">
        <v>2</v>
      </c>
      <c r="G4186" s="36">
        <v>3</v>
      </c>
      <c r="H4186" s="35" t="s">
        <v>2250</v>
      </c>
      <c r="I4186" s="35" t="s">
        <v>1314</v>
      </c>
      <c r="J4186" s="35" t="s">
        <v>953</v>
      </c>
      <c r="K4186" s="35" t="s">
        <v>154</v>
      </c>
      <c r="L4186" s="39">
        <v>0.82820000000000005</v>
      </c>
      <c r="M4186" s="37">
        <v>509</v>
      </c>
      <c r="N4186" s="37">
        <v>599</v>
      </c>
      <c r="O4186" s="36">
        <v>0</v>
      </c>
      <c r="P4186" s="36">
        <v>1</v>
      </c>
      <c r="Q4186" s="36">
        <v>1</v>
      </c>
      <c r="R4186" s="68">
        <v>150.1011830635118</v>
      </c>
      <c r="S4186" s="68">
        <v>6.5156048742546027</v>
      </c>
      <c r="T4186" s="68">
        <v>489</v>
      </c>
      <c r="U4186" s="68">
        <v>326</v>
      </c>
      <c r="V4186" s="68">
        <v>195.6</v>
      </c>
      <c r="W4186" s="36">
        <v>0</v>
      </c>
      <c r="X4186" s="36">
        <v>4</v>
      </c>
      <c r="Y4186" s="36">
        <v>0</v>
      </c>
      <c r="Z4186" s="36">
        <v>0</v>
      </c>
      <c r="AA4186" s="40">
        <v>1</v>
      </c>
      <c r="AB4186" s="40">
        <v>0.5</v>
      </c>
      <c r="AC4186" s="40">
        <v>0.5</v>
      </c>
      <c r="AD4186" s="40">
        <v>15</v>
      </c>
      <c r="AE4186" s="40">
        <v>15.00095814</v>
      </c>
      <c r="AF4186" t="s">
        <v>743</v>
      </c>
    </row>
    <row r="4187" spans="1:32" ht="15.75" customHeight="1">
      <c r="A4187" s="22">
        <v>46202</v>
      </c>
      <c r="B4187" s="35" t="s">
        <v>44</v>
      </c>
      <c r="C4187" s="36">
        <v>572</v>
      </c>
      <c r="D4187" s="37">
        <v>4291</v>
      </c>
      <c r="E4187" s="38">
        <f>438</f>
        <v>438</v>
      </c>
      <c r="F4187" s="36">
        <v>18</v>
      </c>
      <c r="G4187" s="36">
        <v>12</v>
      </c>
      <c r="H4187" s="35" t="s">
        <v>768</v>
      </c>
      <c r="I4187" s="35" t="s">
        <v>5087</v>
      </c>
      <c r="J4187" s="35" t="s">
        <v>896</v>
      </c>
      <c r="K4187" s="35" t="s">
        <v>154</v>
      </c>
      <c r="L4187" s="39">
        <v>1.034</v>
      </c>
      <c r="M4187" s="37">
        <v>-1228</v>
      </c>
      <c r="N4187" s="37">
        <v>-398</v>
      </c>
      <c r="O4187" s="36">
        <v>0</v>
      </c>
      <c r="P4187" s="36">
        <v>2</v>
      </c>
      <c r="Q4187" s="36">
        <v>1</v>
      </c>
      <c r="R4187" s="68">
        <v>726.9393420506434</v>
      </c>
      <c r="S4187" s="68">
        <v>5.9028308853052289</v>
      </c>
      <c r="T4187" s="68">
        <v>238.38888888888891</v>
      </c>
      <c r="U4187" s="68">
        <v>357.58333333333331</v>
      </c>
      <c r="V4187" s="68">
        <v>143.0333333333333</v>
      </c>
      <c r="W4187" s="36">
        <v>5</v>
      </c>
      <c r="X4187" s="36">
        <v>3</v>
      </c>
      <c r="Y4187" s="36">
        <v>4</v>
      </c>
      <c r="Z4187" s="36">
        <v>2</v>
      </c>
      <c r="AA4187" s="40">
        <v>3.5</v>
      </c>
      <c r="AB4187" s="40">
        <v>0.6</v>
      </c>
      <c r="AC4187" s="40">
        <v>2.1</v>
      </c>
      <c r="AD4187" s="40">
        <v>21</v>
      </c>
      <c r="AE4187" s="40">
        <v>21.000958130000001</v>
      </c>
      <c r="AF4187" t="s">
        <v>1379</v>
      </c>
    </row>
    <row r="4188" spans="1:32" ht="15.75" customHeight="1">
      <c r="A4188" s="22">
        <v>46202</v>
      </c>
      <c r="B4188" s="35" t="s">
        <v>44</v>
      </c>
      <c r="C4188" s="36">
        <v>573</v>
      </c>
      <c r="D4188" s="37">
        <v>4122</v>
      </c>
      <c r="E4188" s="38">
        <v>-185</v>
      </c>
      <c r="F4188" s="36">
        <v>15</v>
      </c>
      <c r="G4188" s="36">
        <v>11</v>
      </c>
      <c r="H4188" s="35" t="s">
        <v>591</v>
      </c>
      <c r="I4188" s="35" t="s">
        <v>2171</v>
      </c>
      <c r="J4188" s="35" t="s">
        <v>5088</v>
      </c>
      <c r="K4188" s="35" t="s">
        <v>154</v>
      </c>
      <c r="L4188" s="39">
        <v>0.98499999999999999</v>
      </c>
      <c r="M4188" s="37">
        <v>777</v>
      </c>
      <c r="N4188" s="37">
        <v>1842</v>
      </c>
      <c r="O4188" s="36">
        <v>0</v>
      </c>
      <c r="P4188" s="36">
        <v>3</v>
      </c>
      <c r="Q4188" s="36">
        <v>1</v>
      </c>
      <c r="R4188" s="68">
        <v>697.65115193026145</v>
      </c>
      <c r="S4188" s="68">
        <v>5.9083970385417537</v>
      </c>
      <c r="T4188" s="68">
        <v>274.8</v>
      </c>
      <c r="U4188" s="68">
        <v>374.72727272727269</v>
      </c>
      <c r="V4188" s="68">
        <v>158.53846153846149</v>
      </c>
      <c r="W4188" s="36">
        <v>0</v>
      </c>
      <c r="X4188" s="36">
        <v>3</v>
      </c>
      <c r="Y4188" s="36">
        <v>2</v>
      </c>
      <c r="Z4188" s="36">
        <v>2</v>
      </c>
      <c r="AA4188" s="40">
        <v>1.75</v>
      </c>
      <c r="AB4188" s="40">
        <v>0.6</v>
      </c>
      <c r="AC4188" s="40">
        <v>1.05</v>
      </c>
      <c r="AD4188" s="40">
        <v>20.5</v>
      </c>
      <c r="AE4188" s="40">
        <v>20.50095812</v>
      </c>
      <c r="AF4188" t="s">
        <v>631</v>
      </c>
    </row>
    <row r="4189" spans="1:32" ht="15.75" customHeight="1">
      <c r="A4189" s="22">
        <v>46202</v>
      </c>
      <c r="B4189" s="35" t="s">
        <v>30</v>
      </c>
      <c r="C4189" s="36">
        <v>563</v>
      </c>
      <c r="D4189" s="37">
        <v>1405</v>
      </c>
      <c r="E4189" s="38">
        <v>-322</v>
      </c>
      <c r="F4189" s="36">
        <v>3</v>
      </c>
      <c r="G4189" s="36">
        <v>4</v>
      </c>
      <c r="H4189" s="35" t="s">
        <v>1914</v>
      </c>
      <c r="I4189" s="35" t="s">
        <v>3731</v>
      </c>
      <c r="J4189" s="35" t="s">
        <v>811</v>
      </c>
      <c r="K4189" s="35" t="s">
        <v>154</v>
      </c>
      <c r="L4189" s="39">
        <v>0.92359999999999998</v>
      </c>
      <c r="M4189" s="37">
        <v>-12</v>
      </c>
      <c r="N4189" s="37">
        <v>-716</v>
      </c>
      <c r="O4189" s="36">
        <v>0</v>
      </c>
      <c r="P4189" s="36">
        <v>3</v>
      </c>
      <c r="Q4189" s="36">
        <v>1</v>
      </c>
      <c r="R4189" s="68">
        <v>265.80640307181397</v>
      </c>
      <c r="S4189" s="68">
        <v>5.2858019361572914</v>
      </c>
      <c r="T4189" s="68">
        <v>468.33333333333331</v>
      </c>
      <c r="U4189" s="68">
        <v>351.25</v>
      </c>
      <c r="V4189" s="68">
        <v>200.71428571428569</v>
      </c>
      <c r="W4189" s="36">
        <v>0</v>
      </c>
      <c r="X4189" s="36">
        <v>2</v>
      </c>
      <c r="Y4189" s="36">
        <v>0</v>
      </c>
      <c r="Z4189" s="36">
        <v>7</v>
      </c>
      <c r="AA4189" s="40">
        <v>2.25</v>
      </c>
      <c r="AB4189" s="40">
        <v>0.5</v>
      </c>
      <c r="AC4189" s="40">
        <v>1.125</v>
      </c>
      <c r="AD4189" s="40">
        <v>21.2</v>
      </c>
      <c r="AE4189" s="40">
        <v>21.200958109999998</v>
      </c>
      <c r="AF4189" t="s">
        <v>618</v>
      </c>
    </row>
    <row r="4190" spans="1:32" ht="15.75" customHeight="1">
      <c r="A4190" s="22">
        <v>46202</v>
      </c>
      <c r="B4190" s="35" t="s">
        <v>30</v>
      </c>
      <c r="C4190" s="36">
        <v>565</v>
      </c>
      <c r="D4190" s="37">
        <v>962</v>
      </c>
      <c r="E4190" s="38">
        <v>-223</v>
      </c>
      <c r="F4190" s="36">
        <v>4</v>
      </c>
      <c r="G4190" s="36">
        <v>0</v>
      </c>
      <c r="H4190" s="35" t="s">
        <v>3412</v>
      </c>
      <c r="I4190" s="35" t="s">
        <v>3412</v>
      </c>
      <c r="J4190" s="35" t="s">
        <v>214</v>
      </c>
      <c r="K4190" s="35" t="s">
        <v>154</v>
      </c>
      <c r="L4190" s="39">
        <v>0.92269999999999996</v>
      </c>
      <c r="M4190" s="37">
        <v>-516</v>
      </c>
      <c r="N4190" s="37">
        <v>-668</v>
      </c>
      <c r="O4190" s="36">
        <v>0</v>
      </c>
      <c r="P4190" s="36">
        <v>5</v>
      </c>
      <c r="Q4190" s="36">
        <v>1</v>
      </c>
      <c r="R4190" s="68">
        <v>156.16931299294311</v>
      </c>
      <c r="S4190" s="68">
        <v>6.1599809947519599</v>
      </c>
      <c r="T4190" s="68">
        <v>240.5</v>
      </c>
      <c r="U4190" s="68"/>
      <c r="V4190" s="68">
        <v>240.5</v>
      </c>
      <c r="W4190" s="36">
        <v>5</v>
      </c>
      <c r="X4190" s="36"/>
      <c r="Y4190" s="36">
        <v>0</v>
      </c>
      <c r="Z4190" s="36">
        <v>0</v>
      </c>
      <c r="AA4190" s="40">
        <v>1.666666666666667</v>
      </c>
      <c r="AB4190" s="40">
        <v>0.5</v>
      </c>
      <c r="AC4190" s="40">
        <v>0.83333333333333337</v>
      </c>
      <c r="AD4190" s="40">
        <v>18.3</v>
      </c>
      <c r="AE4190" s="40">
        <v>18.300958099999999</v>
      </c>
      <c r="AF4190" t="s">
        <v>3669</v>
      </c>
    </row>
    <row r="4191" spans="1:32" ht="15.75" customHeight="1">
      <c r="A4191" s="22">
        <v>46202</v>
      </c>
      <c r="B4191" s="35" t="s">
        <v>30</v>
      </c>
      <c r="C4191" s="36">
        <v>566</v>
      </c>
      <c r="D4191" s="37">
        <v>974</v>
      </c>
      <c r="E4191" s="38">
        <f>100</f>
        <v>100</v>
      </c>
      <c r="F4191" s="36">
        <v>4</v>
      </c>
      <c r="G4191" s="36">
        <v>4</v>
      </c>
      <c r="H4191" s="35" t="s">
        <v>2148</v>
      </c>
      <c r="I4191" s="35" t="s">
        <v>5089</v>
      </c>
      <c r="J4191" s="35" t="s">
        <v>5089</v>
      </c>
      <c r="K4191" s="35" t="s">
        <v>154</v>
      </c>
      <c r="L4191" s="39">
        <v>1.0342</v>
      </c>
      <c r="M4191" s="37">
        <v>-756</v>
      </c>
      <c r="N4191" s="37">
        <v>-370</v>
      </c>
      <c r="O4191" s="36">
        <v>0</v>
      </c>
      <c r="P4191" s="36">
        <v>6</v>
      </c>
      <c r="Q4191" s="36">
        <v>1</v>
      </c>
      <c r="R4191" s="68">
        <v>152.33696554586959</v>
      </c>
      <c r="S4191" s="68">
        <v>6.3937206344491768</v>
      </c>
      <c r="T4191" s="68">
        <v>243.5</v>
      </c>
      <c r="U4191" s="68">
        <v>243.5</v>
      </c>
      <c r="V4191" s="68">
        <v>121.75</v>
      </c>
      <c r="W4191" s="36">
        <v>5</v>
      </c>
      <c r="X4191" s="36">
        <v>6</v>
      </c>
      <c r="Y4191" s="36">
        <v>6</v>
      </c>
      <c r="Z4191" s="36">
        <v>0</v>
      </c>
      <c r="AA4191" s="40">
        <v>4.25</v>
      </c>
      <c r="AB4191" s="40">
        <v>0.5</v>
      </c>
      <c r="AC4191" s="40">
        <v>2.125</v>
      </c>
      <c r="AD4191" s="40">
        <v>21.2</v>
      </c>
      <c r="AE4191" s="40">
        <v>21.20095809</v>
      </c>
      <c r="AF4191" t="s">
        <v>3152</v>
      </c>
    </row>
    <row r="4192" spans="1:32" ht="15.75" customHeight="1">
      <c r="A4192" s="22">
        <v>46202</v>
      </c>
      <c r="B4192" s="35" t="s">
        <v>30</v>
      </c>
      <c r="C4192" s="36">
        <v>567</v>
      </c>
      <c r="D4192" s="37">
        <v>4475</v>
      </c>
      <c r="E4192" s="38">
        <v>-325</v>
      </c>
      <c r="F4192" s="36">
        <v>13</v>
      </c>
      <c r="G4192" s="36">
        <v>16</v>
      </c>
      <c r="H4192" s="35" t="s">
        <v>947</v>
      </c>
      <c r="I4192" s="35" t="s">
        <v>4248</v>
      </c>
      <c r="J4192" s="35" t="s">
        <v>979</v>
      </c>
      <c r="K4192" s="35" t="s">
        <v>154</v>
      </c>
      <c r="L4192" s="39">
        <v>0.9758</v>
      </c>
      <c r="M4192" s="37">
        <v>-332</v>
      </c>
      <c r="N4192" s="37">
        <v>-646</v>
      </c>
      <c r="O4192" s="36">
        <v>0</v>
      </c>
      <c r="P4192" s="36">
        <v>7</v>
      </c>
      <c r="Q4192" s="36">
        <v>1</v>
      </c>
      <c r="R4192" s="68">
        <v>791.71834786218346</v>
      </c>
      <c r="S4192" s="68">
        <v>5.6522625907098156</v>
      </c>
      <c r="T4192" s="68">
        <v>344.23076923076923</v>
      </c>
      <c r="U4192" s="68">
        <v>279.6875</v>
      </c>
      <c r="V4192" s="68">
        <v>154.31034482758619</v>
      </c>
      <c r="W4192" s="36">
        <v>0</v>
      </c>
      <c r="X4192" s="36">
        <v>4</v>
      </c>
      <c r="Y4192" s="36">
        <v>2</v>
      </c>
      <c r="Z4192" s="36">
        <v>7</v>
      </c>
      <c r="AA4192" s="40">
        <v>3.25</v>
      </c>
      <c r="AB4192" s="40">
        <v>0.6</v>
      </c>
      <c r="AC4192" s="40">
        <v>1.95</v>
      </c>
      <c r="AD4192" s="40">
        <v>29.5</v>
      </c>
      <c r="AE4192" s="40">
        <v>29.50095808</v>
      </c>
      <c r="AF4192" t="s">
        <v>3848</v>
      </c>
    </row>
    <row r="4193" spans="1:32" ht="15.75" customHeight="1">
      <c r="A4193" s="22">
        <v>46202</v>
      </c>
      <c r="B4193" s="35" t="s">
        <v>166</v>
      </c>
      <c r="C4193" s="36">
        <v>651</v>
      </c>
      <c r="D4193" s="37">
        <v>4955</v>
      </c>
      <c r="E4193" s="38">
        <v>-4712</v>
      </c>
      <c r="F4193" s="36">
        <v>21</v>
      </c>
      <c r="G4193" s="36">
        <v>10</v>
      </c>
      <c r="H4193" s="35" t="s">
        <v>3588</v>
      </c>
      <c r="I4193" s="35" t="s">
        <v>2256</v>
      </c>
      <c r="J4193" s="35" t="s">
        <v>5090</v>
      </c>
      <c r="K4193" s="35" t="s">
        <v>154</v>
      </c>
      <c r="L4193" s="39">
        <v>0.68300000000000005</v>
      </c>
      <c r="M4193" s="37">
        <v>-441</v>
      </c>
      <c r="N4193" s="37">
        <v>-756</v>
      </c>
      <c r="O4193" s="36">
        <v>0</v>
      </c>
      <c r="P4193" s="36">
        <v>1</v>
      </c>
      <c r="Q4193" s="36">
        <v>0</v>
      </c>
      <c r="R4193" s="68"/>
      <c r="S4193" s="68"/>
      <c r="T4193" s="68"/>
      <c r="U4193" s="68"/>
      <c r="V4193" s="68"/>
      <c r="W4193" s="36"/>
      <c r="X4193" s="36"/>
      <c r="Y4193" s="36"/>
      <c r="Z4193" s="36"/>
      <c r="AA4193" s="40"/>
      <c r="AB4193" s="40">
        <v>0.6</v>
      </c>
      <c r="AC4193" s="40"/>
      <c r="AD4193" s="40">
        <v>30</v>
      </c>
      <c r="AE4193" s="40">
        <v>30.000958069999999</v>
      </c>
      <c r="AF4193" t="s">
        <v>661</v>
      </c>
    </row>
    <row r="4194" spans="1:32" ht="15.75" customHeight="1">
      <c r="A4194" s="22">
        <v>46202</v>
      </c>
      <c r="B4194" s="35" t="s">
        <v>166</v>
      </c>
      <c r="C4194" s="36">
        <v>652</v>
      </c>
      <c r="D4194" s="37">
        <v>147</v>
      </c>
      <c r="E4194" s="38">
        <f>1323</f>
        <v>1323</v>
      </c>
      <c r="F4194" s="36">
        <v>11</v>
      </c>
      <c r="G4194" s="36">
        <v>1</v>
      </c>
      <c r="H4194" s="35" t="s">
        <v>5091</v>
      </c>
      <c r="I4194" s="35" t="s">
        <v>5092</v>
      </c>
      <c r="J4194" s="35" t="s">
        <v>798</v>
      </c>
      <c r="K4194" s="35" t="s">
        <v>154</v>
      </c>
      <c r="L4194" s="39">
        <v>4</v>
      </c>
      <c r="M4194" s="37">
        <v>-2509</v>
      </c>
      <c r="N4194" s="37">
        <v>-1113</v>
      </c>
      <c r="O4194" s="36">
        <v>0</v>
      </c>
      <c r="P4194" s="36">
        <v>2</v>
      </c>
      <c r="Q4194" s="36">
        <v>0</v>
      </c>
      <c r="R4194" s="68"/>
      <c r="S4194" s="68"/>
      <c r="T4194" s="68"/>
      <c r="U4194" s="68"/>
      <c r="V4194" s="68"/>
      <c r="W4194" s="36"/>
      <c r="X4194" s="36"/>
      <c r="Y4194" s="36"/>
      <c r="Z4194" s="36"/>
      <c r="AA4194" s="40"/>
      <c r="AB4194" s="40">
        <v>0.5</v>
      </c>
      <c r="AC4194" s="40"/>
      <c r="AD4194" s="40">
        <v>0</v>
      </c>
      <c r="AE4194" s="40">
        <v>0</v>
      </c>
    </row>
    <row r="4195" spans="1:32" ht="15.75" customHeight="1">
      <c r="A4195" s="22">
        <v>46202</v>
      </c>
      <c r="B4195" s="35" t="s">
        <v>166</v>
      </c>
      <c r="C4195" s="36">
        <v>653</v>
      </c>
      <c r="D4195" s="37">
        <v>75</v>
      </c>
      <c r="E4195" s="38">
        <f>153</f>
        <v>153</v>
      </c>
      <c r="F4195" s="36">
        <v>2</v>
      </c>
      <c r="G4195" s="36">
        <v>1</v>
      </c>
      <c r="H4195" s="35" t="s">
        <v>4847</v>
      </c>
      <c r="I4195" s="35" t="s">
        <v>4034</v>
      </c>
      <c r="J4195" s="35" t="s">
        <v>4211</v>
      </c>
      <c r="K4195" s="35" t="s">
        <v>154</v>
      </c>
      <c r="L4195" s="39">
        <v>1.68</v>
      </c>
      <c r="M4195" s="37">
        <v>6296</v>
      </c>
      <c r="N4195" s="37">
        <v>-1415</v>
      </c>
      <c r="O4195" s="36">
        <v>0</v>
      </c>
      <c r="P4195" s="36">
        <v>3</v>
      </c>
      <c r="Q4195" s="36">
        <v>0</v>
      </c>
      <c r="R4195" s="68"/>
      <c r="S4195" s="68"/>
      <c r="T4195" s="68"/>
      <c r="U4195" s="68"/>
      <c r="V4195" s="68"/>
      <c r="W4195" s="36"/>
      <c r="X4195" s="36"/>
      <c r="Y4195" s="36"/>
      <c r="Z4195" s="36"/>
      <c r="AA4195" s="40"/>
      <c r="AB4195" s="40">
        <v>0.5</v>
      </c>
      <c r="AC4195" s="40"/>
      <c r="AD4195" s="40">
        <v>0</v>
      </c>
      <c r="AE4195" s="40">
        <v>0</v>
      </c>
    </row>
    <row r="4196" spans="1:32" ht="15.75" customHeight="1">
      <c r="A4196" s="22">
        <v>46202</v>
      </c>
      <c r="B4196" s="35" t="s">
        <v>166</v>
      </c>
      <c r="C4196" s="36">
        <v>655</v>
      </c>
      <c r="D4196" s="37">
        <v>1905</v>
      </c>
      <c r="E4196" s="38">
        <f>324</f>
        <v>324</v>
      </c>
      <c r="F4196" s="36">
        <v>23</v>
      </c>
      <c r="G4196" s="36">
        <v>6</v>
      </c>
      <c r="H4196" s="35" t="s">
        <v>1491</v>
      </c>
      <c r="I4196" s="35" t="s">
        <v>3492</v>
      </c>
      <c r="J4196" s="35" t="s">
        <v>3116</v>
      </c>
      <c r="K4196" s="35" t="s">
        <v>154</v>
      </c>
      <c r="L4196" s="39">
        <v>1.0567</v>
      </c>
      <c r="M4196" s="37">
        <v>821</v>
      </c>
      <c r="N4196" s="37">
        <v>245</v>
      </c>
      <c r="O4196" s="36">
        <v>0</v>
      </c>
      <c r="P4196" s="36">
        <v>5</v>
      </c>
      <c r="Q4196" s="36">
        <v>0</v>
      </c>
      <c r="R4196" s="68"/>
      <c r="S4196" s="68"/>
      <c r="T4196" s="68"/>
      <c r="U4196" s="68"/>
      <c r="V4196" s="68"/>
      <c r="W4196" s="36"/>
      <c r="X4196" s="36"/>
      <c r="Y4196" s="36"/>
      <c r="Z4196" s="36"/>
      <c r="AA4196" s="40"/>
      <c r="AB4196" s="40">
        <v>0.5</v>
      </c>
      <c r="AC4196" s="40"/>
      <c r="AD4196" s="40">
        <v>35</v>
      </c>
      <c r="AE4196" s="40">
        <v>35.00095804</v>
      </c>
      <c r="AF4196" t="s">
        <v>668</v>
      </c>
    </row>
    <row r="4197" spans="1:32" ht="15.75" customHeight="1">
      <c r="A4197" s="22">
        <v>46202</v>
      </c>
      <c r="B4197" s="35" t="s">
        <v>171</v>
      </c>
      <c r="C4197" s="36">
        <v>663</v>
      </c>
      <c r="D4197" s="37">
        <v>807</v>
      </c>
      <c r="E4197" s="38">
        <v>-268</v>
      </c>
      <c r="F4197" s="36">
        <v>5</v>
      </c>
      <c r="G4197" s="36">
        <v>1</v>
      </c>
      <c r="H4197" s="35" t="s">
        <v>4137</v>
      </c>
      <c r="I4197" s="35" t="s">
        <v>2383</v>
      </c>
      <c r="J4197" s="35" t="s">
        <v>5093</v>
      </c>
      <c r="K4197" s="35" t="s">
        <v>154</v>
      </c>
      <c r="L4197" s="39">
        <v>0.88929999999999998</v>
      </c>
      <c r="M4197" s="37">
        <v>524</v>
      </c>
      <c r="N4197" s="37">
        <v>2876</v>
      </c>
      <c r="O4197" s="36">
        <v>0</v>
      </c>
      <c r="P4197" s="36">
        <v>3</v>
      </c>
      <c r="Q4197" s="36">
        <v>0</v>
      </c>
      <c r="R4197" s="68"/>
      <c r="S4197" s="68"/>
      <c r="T4197" s="68"/>
      <c r="U4197" s="68"/>
      <c r="V4197" s="68"/>
      <c r="W4197" s="36"/>
      <c r="X4197" s="36"/>
      <c r="Y4197" s="36"/>
      <c r="Z4197" s="36"/>
      <c r="AA4197" s="40"/>
      <c r="AB4197" s="40">
        <v>0.5</v>
      </c>
      <c r="AC4197" s="40"/>
      <c r="AD4197" s="40">
        <v>10</v>
      </c>
      <c r="AE4197" s="40">
        <v>10.00095803</v>
      </c>
      <c r="AF4197" t="s">
        <v>584</v>
      </c>
    </row>
    <row r="4198" spans="1:32" ht="15.75" customHeight="1">
      <c r="A4198" s="22">
        <v>46202</v>
      </c>
      <c r="B4198" s="35" t="s">
        <v>171</v>
      </c>
      <c r="C4198" s="36">
        <v>665</v>
      </c>
      <c r="D4198" s="37">
        <v>1707</v>
      </c>
      <c r="E4198" s="38">
        <v>-709</v>
      </c>
      <c r="F4198" s="36">
        <v>6</v>
      </c>
      <c r="G4198" s="36">
        <v>5</v>
      </c>
      <c r="H4198" s="35" t="s">
        <v>2440</v>
      </c>
      <c r="I4198" s="35" t="s">
        <v>4628</v>
      </c>
      <c r="J4198" s="35" t="s">
        <v>5024</v>
      </c>
      <c r="K4198" s="35" t="s">
        <v>154</v>
      </c>
      <c r="L4198" s="39">
        <v>0.86160000000000003</v>
      </c>
      <c r="M4198" s="37">
        <v>4228</v>
      </c>
      <c r="N4198" s="37">
        <v>-209</v>
      </c>
      <c r="O4198" s="36">
        <v>0</v>
      </c>
      <c r="P4198" s="36">
        <v>5</v>
      </c>
      <c r="Q4198" s="36">
        <v>0</v>
      </c>
      <c r="R4198" s="68"/>
      <c r="S4198" s="68"/>
      <c r="T4198" s="68"/>
      <c r="U4198" s="68"/>
      <c r="V4198" s="68"/>
      <c r="W4198" s="36"/>
      <c r="X4198" s="36"/>
      <c r="Y4198" s="36"/>
      <c r="Z4198" s="36"/>
      <c r="AA4198" s="40"/>
      <c r="AB4198" s="40">
        <v>0.5</v>
      </c>
      <c r="AC4198" s="40"/>
      <c r="AD4198" s="40">
        <v>30</v>
      </c>
      <c r="AE4198" s="40">
        <v>30.000958019999999</v>
      </c>
      <c r="AF4198" t="s">
        <v>661</v>
      </c>
    </row>
    <row r="4199" spans="1:32" ht="15.75" customHeight="1">
      <c r="A4199" s="22">
        <v>46202</v>
      </c>
      <c r="B4199" s="35" t="s">
        <v>171</v>
      </c>
      <c r="C4199" s="36">
        <v>666</v>
      </c>
      <c r="D4199" s="37">
        <v>1258</v>
      </c>
      <c r="E4199" s="38">
        <v>-1215</v>
      </c>
      <c r="F4199" s="36">
        <v>3</v>
      </c>
      <c r="G4199" s="36">
        <v>3</v>
      </c>
      <c r="H4199" s="35" t="s">
        <v>1838</v>
      </c>
      <c r="I4199" s="35" t="s">
        <v>5094</v>
      </c>
      <c r="J4199" s="35" t="s">
        <v>5094</v>
      </c>
      <c r="K4199" s="35" t="s">
        <v>154</v>
      </c>
      <c r="L4199" s="39">
        <v>0.67810000000000004</v>
      </c>
      <c r="M4199" s="37">
        <v>-3413</v>
      </c>
      <c r="N4199" s="37">
        <v>-1772</v>
      </c>
      <c r="O4199" s="36">
        <v>0</v>
      </c>
      <c r="P4199" s="36">
        <v>6</v>
      </c>
      <c r="Q4199" s="36">
        <v>0</v>
      </c>
      <c r="R4199" s="68"/>
      <c r="S4199" s="68"/>
      <c r="T4199" s="68"/>
      <c r="U4199" s="68"/>
      <c r="V4199" s="68"/>
      <c r="W4199" s="36"/>
      <c r="X4199" s="36"/>
      <c r="Y4199" s="36"/>
      <c r="Z4199" s="36"/>
      <c r="AA4199" s="40"/>
      <c r="AB4199" s="40">
        <v>0.5</v>
      </c>
      <c r="AC4199" s="40"/>
      <c r="AD4199" s="40">
        <v>30</v>
      </c>
      <c r="AE4199" s="40">
        <v>30.000958010000002</v>
      </c>
      <c r="AF4199" t="s">
        <v>661</v>
      </c>
    </row>
    <row r="4200" spans="1:32" ht="15.75" customHeight="1">
      <c r="A4200" s="22">
        <v>46202</v>
      </c>
      <c r="B4200" s="35" t="s">
        <v>330</v>
      </c>
      <c r="C4200" s="36">
        <v>656</v>
      </c>
      <c r="D4200" s="37">
        <v>1615</v>
      </c>
      <c r="E4200" s="38">
        <v>-2476</v>
      </c>
      <c r="F4200" s="36">
        <v>2</v>
      </c>
      <c r="G4200" s="36">
        <v>1</v>
      </c>
      <c r="H4200" s="35" t="s">
        <v>5095</v>
      </c>
      <c r="I4200" s="35" t="s">
        <v>5096</v>
      </c>
      <c r="J4200" s="35" t="s">
        <v>5097</v>
      </c>
      <c r="K4200" s="35" t="s">
        <v>154</v>
      </c>
      <c r="L4200" s="39">
        <v>0.48899999999999999</v>
      </c>
      <c r="M4200" s="37">
        <v>-569</v>
      </c>
      <c r="N4200" s="37">
        <v>-817</v>
      </c>
      <c r="O4200" s="36">
        <v>0</v>
      </c>
      <c r="P4200" s="36">
        <v>6</v>
      </c>
      <c r="Q4200" s="36">
        <v>0</v>
      </c>
      <c r="R4200" s="68"/>
      <c r="S4200" s="68"/>
      <c r="T4200" s="68"/>
      <c r="U4200" s="68"/>
      <c r="V4200" s="68"/>
      <c r="W4200" s="36"/>
      <c r="X4200" s="36"/>
      <c r="Y4200" s="36"/>
      <c r="Z4200" s="36"/>
      <c r="AA4200" s="40"/>
      <c r="AB4200" s="40">
        <v>0.5</v>
      </c>
      <c r="AC4200" s="40"/>
      <c r="AD4200" s="40">
        <v>30</v>
      </c>
      <c r="AE4200" s="40">
        <v>30.000958000000001</v>
      </c>
      <c r="AF4200" t="s">
        <v>661</v>
      </c>
    </row>
    <row r="4201" spans="1:32" ht="15.75" customHeight="1">
      <c r="A4201" s="22">
        <v>46202</v>
      </c>
      <c r="B4201" s="35" t="s">
        <v>330</v>
      </c>
      <c r="C4201" s="36">
        <v>657</v>
      </c>
      <c r="D4201" s="37">
        <v>551</v>
      </c>
      <c r="E4201" s="38">
        <v>-566</v>
      </c>
      <c r="F4201" s="36">
        <v>1</v>
      </c>
      <c r="G4201" s="36">
        <v>2</v>
      </c>
      <c r="H4201" s="35" t="s">
        <v>2873</v>
      </c>
      <c r="I4201" s="35" t="s">
        <v>2265</v>
      </c>
      <c r="J4201" s="35" t="s">
        <v>2264</v>
      </c>
      <c r="K4201" s="35" t="s">
        <v>154</v>
      </c>
      <c r="L4201" s="39">
        <v>0.65759999999999996</v>
      </c>
      <c r="M4201" s="37">
        <v>-137</v>
      </c>
      <c r="N4201" s="37">
        <v>-130</v>
      </c>
      <c r="O4201" s="36">
        <v>0</v>
      </c>
      <c r="P4201" s="36">
        <v>7</v>
      </c>
      <c r="Q4201" s="36">
        <v>0</v>
      </c>
      <c r="R4201" s="68"/>
      <c r="S4201" s="68"/>
      <c r="T4201" s="68"/>
      <c r="U4201" s="68"/>
      <c r="V4201" s="68"/>
      <c r="W4201" s="36"/>
      <c r="X4201" s="36"/>
      <c r="Y4201" s="36"/>
      <c r="Z4201" s="36"/>
      <c r="AA4201" s="40"/>
      <c r="AB4201" s="40">
        <v>0.5</v>
      </c>
      <c r="AC4201" s="40"/>
      <c r="AD4201" s="40">
        <v>10</v>
      </c>
      <c r="AE4201" s="40">
        <v>10.00095799</v>
      </c>
      <c r="AF4201" t="s">
        <v>584</v>
      </c>
    </row>
    <row r="4202" spans="1:32" ht="15.75" customHeight="1">
      <c r="A4202" s="22">
        <v>46202</v>
      </c>
      <c r="B4202" s="35" t="s">
        <v>330</v>
      </c>
      <c r="C4202" s="36">
        <v>658</v>
      </c>
      <c r="D4202" s="37">
        <v>23</v>
      </c>
      <c r="E4202" s="38">
        <v>-46</v>
      </c>
      <c r="F4202" s="36">
        <v>0</v>
      </c>
      <c r="G4202" s="36">
        <v>0</v>
      </c>
      <c r="H4202" s="35" t="s">
        <v>214</v>
      </c>
      <c r="I4202" s="35" t="s">
        <v>214</v>
      </c>
      <c r="J4202" s="35" t="s">
        <v>214</v>
      </c>
      <c r="K4202" s="35" t="s">
        <v>154</v>
      </c>
      <c r="L4202" s="39">
        <v>0.33329999999999999</v>
      </c>
      <c r="M4202" s="37">
        <v>-80</v>
      </c>
      <c r="N4202" s="37">
        <v>-644</v>
      </c>
      <c r="O4202" s="36">
        <v>0</v>
      </c>
      <c r="P4202" s="36">
        <v>8</v>
      </c>
      <c r="Q4202" s="36">
        <v>0</v>
      </c>
      <c r="R4202" s="68"/>
      <c r="S4202" s="68"/>
      <c r="T4202" s="68"/>
      <c r="U4202" s="68"/>
      <c r="V4202" s="68"/>
      <c r="W4202" s="36"/>
      <c r="X4202" s="36"/>
      <c r="Y4202" s="36"/>
      <c r="Z4202" s="36"/>
      <c r="AA4202" s="40"/>
      <c r="AB4202" s="40">
        <v>0.5</v>
      </c>
      <c r="AC4202" s="40"/>
      <c r="AD4202" s="40">
        <v>10</v>
      </c>
      <c r="AE4202" s="40">
        <v>10.000957980000001</v>
      </c>
      <c r="AF4202" t="s">
        <v>584</v>
      </c>
    </row>
    <row r="4203" spans="1:32" ht="15.75" customHeight="1">
      <c r="A4203" s="22">
        <v>46202</v>
      </c>
      <c r="B4203" s="35" t="s">
        <v>470</v>
      </c>
      <c r="C4203" s="36">
        <v>660</v>
      </c>
      <c r="D4203" s="37">
        <v>1308</v>
      </c>
      <c r="E4203" s="38">
        <v>-1818</v>
      </c>
      <c r="F4203" s="36">
        <v>2</v>
      </c>
      <c r="G4203" s="36">
        <v>9</v>
      </c>
      <c r="H4203" s="35" t="s">
        <v>4761</v>
      </c>
      <c r="I4203" s="35" t="s">
        <v>3824</v>
      </c>
      <c r="J4203" s="35" t="s">
        <v>3208</v>
      </c>
      <c r="K4203" s="35" t="s">
        <v>154</v>
      </c>
      <c r="L4203" s="39">
        <v>0.53669999999999995</v>
      </c>
      <c r="M4203" s="37">
        <v>1964</v>
      </c>
      <c r="N4203" s="37">
        <v>5331</v>
      </c>
      <c r="O4203" s="36">
        <v>0</v>
      </c>
      <c r="P4203" s="36">
        <v>0</v>
      </c>
      <c r="Q4203" s="36">
        <v>0</v>
      </c>
      <c r="R4203" s="68"/>
      <c r="S4203" s="68"/>
      <c r="T4203" s="68"/>
      <c r="U4203" s="68"/>
      <c r="V4203" s="68"/>
      <c r="W4203" s="36"/>
      <c r="X4203" s="36"/>
      <c r="Y4203" s="36"/>
      <c r="Z4203" s="36"/>
      <c r="AA4203" s="40"/>
      <c r="AB4203" s="40">
        <v>0.5</v>
      </c>
      <c r="AC4203" s="40"/>
      <c r="AD4203" s="40">
        <v>30</v>
      </c>
      <c r="AE4203" s="40">
        <v>30.000957970000002</v>
      </c>
      <c r="AF4203" t="s">
        <v>661</v>
      </c>
    </row>
    <row r="4204" spans="1:32" ht="15.75" customHeight="1">
      <c r="A4204" s="22">
        <v>46202</v>
      </c>
      <c r="B4204" s="35" t="s">
        <v>470</v>
      </c>
      <c r="C4204" s="36">
        <v>661</v>
      </c>
      <c r="D4204" s="37">
        <v>0</v>
      </c>
      <c r="E4204" s="38">
        <v>0</v>
      </c>
      <c r="F4204" s="36">
        <v>0</v>
      </c>
      <c r="G4204" s="36">
        <v>0</v>
      </c>
      <c r="H4204" s="35" t="s">
        <v>214</v>
      </c>
      <c r="I4204" s="35" t="s">
        <v>214</v>
      </c>
      <c r="J4204" s="35" t="s">
        <v>214</v>
      </c>
      <c r="K4204" s="35" t="s">
        <v>154</v>
      </c>
      <c r="L4204" s="39">
        <v>0</v>
      </c>
      <c r="M4204" s="37">
        <v>-395</v>
      </c>
      <c r="N4204" s="37">
        <v>-2068</v>
      </c>
      <c r="O4204" s="36">
        <v>0</v>
      </c>
      <c r="P4204" s="36">
        <v>1</v>
      </c>
      <c r="Q4204" s="36">
        <v>0</v>
      </c>
      <c r="R4204" s="68"/>
      <c r="S4204" s="68"/>
      <c r="T4204" s="68"/>
      <c r="U4204" s="68"/>
      <c r="V4204" s="68"/>
      <c r="W4204" s="36"/>
      <c r="X4204" s="36"/>
      <c r="Y4204" s="36"/>
      <c r="Z4204" s="36"/>
      <c r="AA4204" s="40"/>
      <c r="AB4204" s="40"/>
      <c r="AC4204" s="40"/>
      <c r="AD4204" s="40">
        <v>0</v>
      </c>
      <c r="AE4204" s="40">
        <v>0</v>
      </c>
    </row>
    <row r="4205" spans="1:32" ht="15.75" customHeight="1">
      <c r="A4205" s="22">
        <v>46202</v>
      </c>
      <c r="B4205" s="35" t="s">
        <v>470</v>
      </c>
      <c r="C4205" s="36">
        <v>662</v>
      </c>
      <c r="D4205" s="37">
        <v>989</v>
      </c>
      <c r="E4205" s="38">
        <v>-656</v>
      </c>
      <c r="F4205" s="36">
        <v>7</v>
      </c>
      <c r="G4205" s="36">
        <v>12</v>
      </c>
      <c r="H4205" s="35" t="s">
        <v>5098</v>
      </c>
      <c r="I4205" s="35" t="s">
        <v>4484</v>
      </c>
      <c r="J4205" s="35" t="s">
        <v>4600</v>
      </c>
      <c r="K4205" s="35" t="s">
        <v>154</v>
      </c>
      <c r="L4205" s="39">
        <v>0.77890000000000004</v>
      </c>
      <c r="M4205" s="37">
        <v>114</v>
      </c>
      <c r="N4205" s="37">
        <v>-1455</v>
      </c>
      <c r="O4205" s="36">
        <v>0</v>
      </c>
      <c r="P4205" s="36">
        <v>2</v>
      </c>
      <c r="Q4205" s="36">
        <v>0</v>
      </c>
      <c r="R4205" s="68"/>
      <c r="S4205" s="68"/>
      <c r="T4205" s="68"/>
      <c r="U4205" s="68"/>
      <c r="V4205" s="68"/>
      <c r="W4205" s="36"/>
      <c r="X4205" s="36"/>
      <c r="Y4205" s="36"/>
      <c r="Z4205" s="36"/>
      <c r="AA4205" s="40"/>
      <c r="AB4205" s="40">
        <v>0.5</v>
      </c>
      <c r="AC4205" s="40"/>
      <c r="AD4205" s="40">
        <v>10</v>
      </c>
      <c r="AE4205" s="40">
        <v>10.00095795</v>
      </c>
      <c r="AF4205" t="s">
        <v>584</v>
      </c>
    </row>
    <row r="4206" spans="1:32" ht="15.75" customHeight="1">
      <c r="A4206" s="22">
        <v>46202</v>
      </c>
      <c r="B4206" s="35" t="s">
        <v>307</v>
      </c>
      <c r="C4206" s="36">
        <v>635</v>
      </c>
      <c r="D4206" s="37">
        <v>1684</v>
      </c>
      <c r="E4206" s="38">
        <f>2676</f>
        <v>2676</v>
      </c>
      <c r="F4206" s="36">
        <v>42</v>
      </c>
      <c r="G4206" s="36">
        <v>5</v>
      </c>
      <c r="H4206" s="35" t="s">
        <v>3521</v>
      </c>
      <c r="I4206" s="35" t="s">
        <v>4075</v>
      </c>
      <c r="J4206" s="35" t="s">
        <v>5099</v>
      </c>
      <c r="K4206" s="35" t="s">
        <v>154</v>
      </c>
      <c r="L4206" s="39">
        <v>1.5297000000000001</v>
      </c>
      <c r="M4206" s="37">
        <v>-1540</v>
      </c>
      <c r="N4206" s="37">
        <v>-1497</v>
      </c>
      <c r="O4206" s="36">
        <v>0</v>
      </c>
      <c r="P4206" s="36">
        <v>5</v>
      </c>
      <c r="Q4206" s="36">
        <v>0</v>
      </c>
      <c r="R4206" s="68"/>
      <c r="S4206" s="68"/>
      <c r="T4206" s="68"/>
      <c r="U4206" s="68"/>
      <c r="V4206" s="68"/>
      <c r="W4206" s="36"/>
      <c r="X4206" s="36"/>
      <c r="Y4206" s="36"/>
      <c r="Z4206" s="36"/>
      <c r="AA4206" s="40"/>
      <c r="AB4206" s="40">
        <v>0.5</v>
      </c>
      <c r="AC4206" s="40"/>
      <c r="AD4206" s="40">
        <v>70</v>
      </c>
      <c r="AE4206" s="40">
        <v>70.000957940000006</v>
      </c>
      <c r="AF4206" t="s">
        <v>178</v>
      </c>
    </row>
    <row r="4207" spans="1:32" ht="15.75" customHeight="1">
      <c r="A4207" s="22">
        <v>46202</v>
      </c>
      <c r="B4207" s="35" t="s">
        <v>307</v>
      </c>
      <c r="C4207" s="36">
        <v>636</v>
      </c>
      <c r="D4207" s="37">
        <v>4</v>
      </c>
      <c r="E4207" s="38">
        <v>-6</v>
      </c>
      <c r="F4207" s="36">
        <v>0</v>
      </c>
      <c r="G4207" s="36">
        <v>0</v>
      </c>
      <c r="H4207" s="35" t="s">
        <v>214</v>
      </c>
      <c r="I4207" s="35" t="s">
        <v>214</v>
      </c>
      <c r="J4207" s="35" t="s">
        <v>214</v>
      </c>
      <c r="K4207" s="35" t="s">
        <v>154</v>
      </c>
      <c r="L4207" s="39">
        <v>0.5</v>
      </c>
      <c r="M4207" s="37">
        <v>-1934</v>
      </c>
      <c r="N4207" s="37">
        <v>0</v>
      </c>
      <c r="O4207" s="36">
        <v>0</v>
      </c>
      <c r="P4207" s="36">
        <v>6</v>
      </c>
      <c r="Q4207" s="36">
        <v>0</v>
      </c>
      <c r="R4207" s="68"/>
      <c r="S4207" s="68"/>
      <c r="T4207" s="68"/>
      <c r="U4207" s="68"/>
      <c r="V4207" s="68"/>
      <c r="W4207" s="36"/>
      <c r="X4207" s="36"/>
      <c r="Y4207" s="36"/>
      <c r="Z4207" s="36"/>
      <c r="AA4207" s="40"/>
      <c r="AB4207" s="40">
        <v>0.5</v>
      </c>
      <c r="AC4207" s="40"/>
      <c r="AD4207" s="40">
        <v>10</v>
      </c>
      <c r="AE4207" s="40">
        <v>10.00095793</v>
      </c>
      <c r="AF4207" t="s">
        <v>584</v>
      </c>
    </row>
    <row r="4208" spans="1:32" ht="15.75" customHeight="1">
      <c r="A4208" s="22">
        <v>46202</v>
      </c>
      <c r="B4208" s="35" t="s">
        <v>307</v>
      </c>
      <c r="C4208" s="36">
        <v>637</v>
      </c>
      <c r="D4208" s="37">
        <v>524</v>
      </c>
      <c r="E4208" s="38">
        <v>-534</v>
      </c>
      <c r="F4208" s="36">
        <v>3</v>
      </c>
      <c r="G4208" s="36">
        <v>1</v>
      </c>
      <c r="H4208" s="35" t="s">
        <v>1950</v>
      </c>
      <c r="I4208" s="35" t="s">
        <v>2103</v>
      </c>
      <c r="J4208" s="35" t="s">
        <v>4757</v>
      </c>
      <c r="K4208" s="35" t="s">
        <v>154</v>
      </c>
      <c r="L4208" s="39">
        <v>0.6603</v>
      </c>
      <c r="M4208" s="37">
        <v>-992</v>
      </c>
      <c r="N4208" s="37">
        <v>-1972</v>
      </c>
      <c r="O4208" s="36">
        <v>0</v>
      </c>
      <c r="P4208" s="36">
        <v>7</v>
      </c>
      <c r="Q4208" s="36">
        <v>0</v>
      </c>
      <c r="R4208" s="68"/>
      <c r="S4208" s="68"/>
      <c r="T4208" s="68"/>
      <c r="U4208" s="68"/>
      <c r="V4208" s="68"/>
      <c r="W4208" s="36"/>
      <c r="X4208" s="36"/>
      <c r="Y4208" s="36"/>
      <c r="Z4208" s="36"/>
      <c r="AA4208" s="40"/>
      <c r="AB4208" s="40">
        <v>0.5</v>
      </c>
      <c r="AC4208" s="40"/>
      <c r="AD4208" s="40">
        <v>10</v>
      </c>
      <c r="AE4208" s="40">
        <v>10.000957919999999</v>
      </c>
      <c r="AF4208" t="s">
        <v>584</v>
      </c>
    </row>
    <row r="4209" spans="1:32" ht="15.75" customHeight="1">
      <c r="A4209" s="22">
        <v>46202</v>
      </c>
      <c r="B4209" s="35" t="s">
        <v>55</v>
      </c>
      <c r="C4209" s="36">
        <v>537</v>
      </c>
      <c r="D4209" s="37">
        <v>2878</v>
      </c>
      <c r="E4209" s="38">
        <v>-460</v>
      </c>
      <c r="F4209" s="36">
        <v>9</v>
      </c>
      <c r="G4209" s="36">
        <v>9</v>
      </c>
      <c r="H4209" s="35" t="s">
        <v>2073</v>
      </c>
      <c r="I4209" s="35" t="s">
        <v>5100</v>
      </c>
      <c r="J4209" s="35" t="s">
        <v>5100</v>
      </c>
      <c r="K4209" s="35" t="s">
        <v>154</v>
      </c>
      <c r="L4209" s="39">
        <v>0.94669999999999999</v>
      </c>
      <c r="M4209" s="37">
        <v>-1240</v>
      </c>
      <c r="N4209" s="37">
        <v>-376</v>
      </c>
      <c r="O4209" s="36">
        <v>0</v>
      </c>
      <c r="P4209" s="36">
        <v>7</v>
      </c>
      <c r="Q4209" s="36">
        <v>1</v>
      </c>
      <c r="R4209" s="68">
        <v>474.10450394354501</v>
      </c>
      <c r="S4209" s="68">
        <v>6.0703916036678356</v>
      </c>
      <c r="T4209" s="68">
        <v>319.77777777777783</v>
      </c>
      <c r="U4209" s="68">
        <v>319.77777777777783</v>
      </c>
      <c r="V4209" s="68">
        <v>159.88888888888891</v>
      </c>
      <c r="W4209" s="36">
        <v>0</v>
      </c>
      <c r="X4209" s="36">
        <v>3</v>
      </c>
      <c r="Y4209" s="36">
        <v>0</v>
      </c>
      <c r="Z4209" s="36">
        <v>4</v>
      </c>
      <c r="AA4209" s="40">
        <v>1.75</v>
      </c>
      <c r="AB4209" s="40">
        <v>0.5</v>
      </c>
      <c r="AC4209" s="40">
        <v>0.875</v>
      </c>
      <c r="AD4209" s="40">
        <v>18.8</v>
      </c>
      <c r="AE4209" s="40">
        <v>18.800957910000001</v>
      </c>
      <c r="AF4209" t="s">
        <v>612</v>
      </c>
    </row>
    <row r="4210" spans="1:32" ht="15.75" customHeight="1">
      <c r="A4210" s="22">
        <v>46202</v>
      </c>
      <c r="B4210" s="35" t="s">
        <v>55</v>
      </c>
      <c r="C4210" s="36">
        <v>538</v>
      </c>
      <c r="D4210" s="37">
        <v>992</v>
      </c>
      <c r="E4210" s="38">
        <v>-330</v>
      </c>
      <c r="F4210" s="36">
        <v>3</v>
      </c>
      <c r="G4210" s="36">
        <v>2</v>
      </c>
      <c r="H4210" s="35" t="s">
        <v>2657</v>
      </c>
      <c r="I4210" s="35" t="s">
        <v>3361</v>
      </c>
      <c r="J4210" s="35" t="s">
        <v>2986</v>
      </c>
      <c r="K4210" s="35" t="s">
        <v>154</v>
      </c>
      <c r="L4210" s="39">
        <v>0.8891</v>
      </c>
      <c r="M4210" s="37">
        <v>-1324</v>
      </c>
      <c r="N4210" s="37">
        <v>-1022</v>
      </c>
      <c r="O4210" s="36">
        <v>0</v>
      </c>
      <c r="P4210" s="36">
        <v>8</v>
      </c>
      <c r="Q4210" s="36">
        <v>1</v>
      </c>
      <c r="R4210" s="68">
        <v>158.2759443752594</v>
      </c>
      <c r="S4210" s="68">
        <v>6.2675348671308413</v>
      </c>
      <c r="T4210" s="68">
        <v>330.66666666666669</v>
      </c>
      <c r="U4210" s="68">
        <v>496</v>
      </c>
      <c r="V4210" s="68">
        <v>198.4</v>
      </c>
      <c r="W4210" s="36">
        <v>0</v>
      </c>
      <c r="X4210" s="36">
        <v>0</v>
      </c>
      <c r="Y4210" s="36">
        <v>0</v>
      </c>
      <c r="Z4210" s="36">
        <v>1</v>
      </c>
      <c r="AA4210" s="40">
        <v>0.25</v>
      </c>
      <c r="AB4210" s="40">
        <v>0.5</v>
      </c>
      <c r="AC4210" s="40">
        <v>0.125</v>
      </c>
      <c r="AD4210" s="40">
        <v>11.2</v>
      </c>
      <c r="AE4210" s="40">
        <v>11.200957900000001</v>
      </c>
      <c r="AF4210" t="s">
        <v>646</v>
      </c>
    </row>
    <row r="4211" spans="1:32" ht="15.75" customHeight="1">
      <c r="A4211" s="22">
        <v>46202</v>
      </c>
      <c r="B4211" s="35" t="s">
        <v>55</v>
      </c>
      <c r="C4211" s="36">
        <v>550</v>
      </c>
      <c r="D4211" s="37">
        <v>3309</v>
      </c>
      <c r="E4211" s="38">
        <v>-598</v>
      </c>
      <c r="F4211" s="36">
        <v>9</v>
      </c>
      <c r="G4211" s="36">
        <v>10</v>
      </c>
      <c r="H4211" s="35" t="s">
        <v>1524</v>
      </c>
      <c r="I4211" s="35" t="s">
        <v>4873</v>
      </c>
      <c r="J4211" s="35" t="s">
        <v>4985</v>
      </c>
      <c r="K4211" s="35" t="s">
        <v>154</v>
      </c>
      <c r="L4211" s="39">
        <v>0.93979999999999997</v>
      </c>
      <c r="M4211" s="37">
        <v>-1251</v>
      </c>
      <c r="N4211" s="37">
        <v>-2127</v>
      </c>
      <c r="O4211" s="36">
        <v>0</v>
      </c>
      <c r="P4211" s="36">
        <v>0</v>
      </c>
      <c r="Q4211" s="36">
        <v>1</v>
      </c>
      <c r="R4211" s="68">
        <v>581.07394146948934</v>
      </c>
      <c r="S4211" s="68">
        <v>5.6946281081402574</v>
      </c>
      <c r="T4211" s="68">
        <v>367.66666666666669</v>
      </c>
      <c r="U4211" s="68">
        <v>330.9</v>
      </c>
      <c r="V4211" s="68">
        <v>174.15789473684211</v>
      </c>
      <c r="W4211" s="36">
        <v>0</v>
      </c>
      <c r="X4211" s="36">
        <v>3</v>
      </c>
      <c r="Y4211" s="36">
        <v>0</v>
      </c>
      <c r="Z4211" s="36">
        <v>7</v>
      </c>
      <c r="AA4211" s="40">
        <v>2.5</v>
      </c>
      <c r="AB4211" s="40">
        <v>0.6</v>
      </c>
      <c r="AC4211" s="40">
        <v>1.5</v>
      </c>
      <c r="AD4211" s="40">
        <v>25</v>
      </c>
      <c r="AE4211" s="40">
        <v>25.000957889999999</v>
      </c>
      <c r="AF4211" t="s">
        <v>812</v>
      </c>
    </row>
    <row r="4212" spans="1:32" ht="15.75" customHeight="1">
      <c r="A4212" s="22">
        <v>46202</v>
      </c>
      <c r="B4212" s="35" t="s">
        <v>24</v>
      </c>
      <c r="C4212" s="36">
        <v>631</v>
      </c>
      <c r="D4212" s="37">
        <v>4532</v>
      </c>
      <c r="E4212" s="38">
        <v>-2006</v>
      </c>
      <c r="F4212" s="36">
        <v>0</v>
      </c>
      <c r="G4212" s="36">
        <v>17</v>
      </c>
      <c r="H4212" s="35" t="s">
        <v>1675</v>
      </c>
      <c r="I4212" s="35" t="s">
        <v>214</v>
      </c>
      <c r="J4212" s="35" t="s">
        <v>1675</v>
      </c>
      <c r="K4212" s="35" t="s">
        <v>154</v>
      </c>
      <c r="L4212" s="39">
        <v>0.85250000000000004</v>
      </c>
      <c r="M4212" s="37">
        <v>-1456</v>
      </c>
      <c r="N4212" s="37">
        <v>7221</v>
      </c>
      <c r="O4212" s="36">
        <v>0</v>
      </c>
      <c r="P4212" s="36">
        <v>1</v>
      </c>
      <c r="Q4212" s="36">
        <v>0</v>
      </c>
      <c r="R4212" s="68"/>
      <c r="S4212" s="68"/>
      <c r="T4212" s="68"/>
      <c r="U4212" s="68"/>
      <c r="V4212" s="68"/>
      <c r="W4212" s="36"/>
      <c r="X4212" s="36"/>
      <c r="Y4212" s="36"/>
      <c r="Z4212" s="36"/>
      <c r="AA4212" s="40"/>
      <c r="AB4212" s="40">
        <v>0.6</v>
      </c>
      <c r="AC4212" s="40"/>
      <c r="AD4212" s="40">
        <v>30</v>
      </c>
      <c r="AE4212" s="40">
        <v>30.000957880000001</v>
      </c>
      <c r="AF4212" t="s">
        <v>661</v>
      </c>
    </row>
    <row r="4213" spans="1:32" ht="15.75" customHeight="1">
      <c r="A4213" s="22">
        <v>46202</v>
      </c>
      <c r="B4213" s="35" t="s">
        <v>24</v>
      </c>
      <c r="C4213" s="36">
        <v>632</v>
      </c>
      <c r="D4213" s="37">
        <v>2010</v>
      </c>
      <c r="E4213" s="38">
        <v>-1607</v>
      </c>
      <c r="F4213" s="36">
        <v>0</v>
      </c>
      <c r="G4213" s="36">
        <v>4</v>
      </c>
      <c r="H4213" s="35" t="s">
        <v>2329</v>
      </c>
      <c r="I4213" s="35" t="s">
        <v>214</v>
      </c>
      <c r="J4213" s="35" t="s">
        <v>2329</v>
      </c>
      <c r="K4213" s="35" t="s">
        <v>154</v>
      </c>
      <c r="L4213" s="39">
        <v>0.73350000000000004</v>
      </c>
      <c r="M4213" s="37">
        <v>2211</v>
      </c>
      <c r="N4213" s="37">
        <v>-2324</v>
      </c>
      <c r="O4213" s="36">
        <v>0</v>
      </c>
      <c r="P4213" s="36">
        <v>2</v>
      </c>
      <c r="Q4213" s="36">
        <v>0</v>
      </c>
      <c r="R4213" s="68"/>
      <c r="S4213" s="68"/>
      <c r="T4213" s="68"/>
      <c r="U4213" s="68"/>
      <c r="V4213" s="68"/>
      <c r="W4213" s="36"/>
      <c r="X4213" s="36"/>
      <c r="Y4213" s="36"/>
      <c r="Z4213" s="36"/>
      <c r="AA4213" s="40"/>
      <c r="AB4213" s="40">
        <v>0.5</v>
      </c>
      <c r="AC4213" s="40"/>
      <c r="AD4213" s="40">
        <v>30</v>
      </c>
      <c r="AE4213" s="40">
        <v>30.000957870000001</v>
      </c>
      <c r="AF4213" t="s">
        <v>661</v>
      </c>
    </row>
    <row r="4214" spans="1:32" ht="15.75" customHeight="1">
      <c r="A4214" s="22">
        <v>46202</v>
      </c>
      <c r="B4214" s="35" t="s">
        <v>24</v>
      </c>
      <c r="C4214" s="36">
        <v>633</v>
      </c>
      <c r="D4214" s="37">
        <v>2675</v>
      </c>
      <c r="E4214" s="38">
        <f>3825</f>
        <v>3825</v>
      </c>
      <c r="F4214" s="36">
        <v>3</v>
      </c>
      <c r="G4214" s="36">
        <v>26</v>
      </c>
      <c r="H4214" s="35" t="s">
        <v>2036</v>
      </c>
      <c r="I4214" s="35" t="s">
        <v>5101</v>
      </c>
      <c r="J4214" s="35" t="s">
        <v>2723</v>
      </c>
      <c r="K4214" s="35" t="s">
        <v>154</v>
      </c>
      <c r="L4214" s="39">
        <v>1.4765999999999999</v>
      </c>
      <c r="M4214" s="37">
        <v>-3486</v>
      </c>
      <c r="N4214" s="37">
        <v>-5992</v>
      </c>
      <c r="O4214" s="36">
        <v>0</v>
      </c>
      <c r="P4214" s="36">
        <v>3</v>
      </c>
      <c r="Q4214" s="36">
        <v>0</v>
      </c>
      <c r="R4214" s="68"/>
      <c r="S4214" s="68"/>
      <c r="T4214" s="68"/>
      <c r="U4214" s="68"/>
      <c r="V4214" s="68"/>
      <c r="W4214" s="36"/>
      <c r="X4214" s="36"/>
      <c r="Y4214" s="36"/>
      <c r="Z4214" s="36"/>
      <c r="AA4214" s="40"/>
      <c r="AB4214" s="40">
        <v>0.5</v>
      </c>
      <c r="AC4214" s="40"/>
      <c r="AD4214" s="40">
        <v>80</v>
      </c>
      <c r="AE4214" s="40">
        <v>80.00095786</v>
      </c>
      <c r="AF4214" t="s">
        <v>155</v>
      </c>
    </row>
    <row r="4215" spans="1:32" ht="15.75" customHeight="1">
      <c r="A4215" s="22">
        <v>46202</v>
      </c>
      <c r="B4215" s="35" t="s">
        <v>179</v>
      </c>
      <c r="C4215" s="36">
        <v>667</v>
      </c>
      <c r="D4215" s="37">
        <v>1961</v>
      </c>
      <c r="E4215" s="38">
        <v>-1473</v>
      </c>
      <c r="F4215" s="36">
        <v>11</v>
      </c>
      <c r="G4215" s="36">
        <v>1</v>
      </c>
      <c r="H4215" s="35" t="s">
        <v>790</v>
      </c>
      <c r="I4215" s="35" t="s">
        <v>310</v>
      </c>
      <c r="J4215" s="35" t="s">
        <v>5102</v>
      </c>
      <c r="K4215" s="35" t="s">
        <v>154</v>
      </c>
      <c r="L4215" s="39">
        <v>0.74960000000000004</v>
      </c>
      <c r="M4215" s="37">
        <v>540</v>
      </c>
      <c r="N4215" s="37">
        <v>-461</v>
      </c>
      <c r="O4215" s="36">
        <v>0</v>
      </c>
      <c r="P4215" s="36">
        <v>7</v>
      </c>
      <c r="Q4215" s="36">
        <v>0</v>
      </c>
      <c r="R4215" s="68"/>
      <c r="S4215" s="68"/>
      <c r="T4215" s="68"/>
      <c r="U4215" s="68"/>
      <c r="V4215" s="68"/>
      <c r="W4215" s="36"/>
      <c r="X4215" s="36"/>
      <c r="Y4215" s="36"/>
      <c r="Z4215" s="36"/>
      <c r="AA4215" s="40"/>
      <c r="AB4215" s="40">
        <v>0.5</v>
      </c>
      <c r="AC4215" s="40"/>
      <c r="AD4215" s="40">
        <v>30</v>
      </c>
      <c r="AE4215" s="40">
        <v>30.000957849999999</v>
      </c>
      <c r="AF4215" t="s">
        <v>661</v>
      </c>
    </row>
    <row r="4216" spans="1:32" ht="15.75" customHeight="1">
      <c r="A4216" s="22">
        <v>46202</v>
      </c>
      <c r="B4216" s="35" t="s">
        <v>179</v>
      </c>
      <c r="C4216" s="36">
        <v>668</v>
      </c>
      <c r="D4216" s="37">
        <v>1323</v>
      </c>
      <c r="E4216" s="38">
        <v>-269</v>
      </c>
      <c r="F4216" s="36">
        <v>11</v>
      </c>
      <c r="G4216" s="36">
        <v>1</v>
      </c>
      <c r="H4216" s="35" t="s">
        <v>1754</v>
      </c>
      <c r="I4216" s="35" t="s">
        <v>1362</v>
      </c>
      <c r="J4216" s="35" t="s">
        <v>5103</v>
      </c>
      <c r="K4216" s="35" t="s">
        <v>154</v>
      </c>
      <c r="L4216" s="39">
        <v>0.93220000000000003</v>
      </c>
      <c r="M4216" s="37">
        <v>-260</v>
      </c>
      <c r="N4216" s="37">
        <v>-1520</v>
      </c>
      <c r="O4216" s="36">
        <v>0</v>
      </c>
      <c r="P4216" s="36">
        <v>8</v>
      </c>
      <c r="Q4216" s="36">
        <v>0</v>
      </c>
      <c r="R4216" s="68"/>
      <c r="S4216" s="68"/>
      <c r="T4216" s="68"/>
      <c r="U4216" s="68"/>
      <c r="V4216" s="68"/>
      <c r="W4216" s="36"/>
      <c r="X4216" s="36"/>
      <c r="Y4216" s="36"/>
      <c r="Z4216" s="36"/>
      <c r="AA4216" s="40"/>
      <c r="AB4216" s="40">
        <v>0.5</v>
      </c>
      <c r="AC4216" s="40"/>
      <c r="AD4216" s="40">
        <v>30</v>
      </c>
      <c r="AE4216" s="40">
        <v>30.000957840000002</v>
      </c>
      <c r="AF4216" t="s">
        <v>661</v>
      </c>
    </row>
    <row r="4217" spans="1:32" ht="15.75" customHeight="1">
      <c r="A4217" s="22">
        <v>46202</v>
      </c>
      <c r="B4217" s="35" t="s">
        <v>179</v>
      </c>
      <c r="C4217" s="36">
        <v>670</v>
      </c>
      <c r="D4217" s="37">
        <v>2430</v>
      </c>
      <c r="E4217" s="38">
        <v>-2455</v>
      </c>
      <c r="F4217" s="36">
        <v>5</v>
      </c>
      <c r="G4217" s="36">
        <v>4</v>
      </c>
      <c r="H4217" s="35" t="s">
        <v>1148</v>
      </c>
      <c r="I4217" s="35" t="s">
        <v>2455</v>
      </c>
      <c r="J4217" s="35" t="s">
        <v>5104</v>
      </c>
      <c r="K4217" s="35" t="s">
        <v>154</v>
      </c>
      <c r="L4217" s="39">
        <v>0.66320000000000001</v>
      </c>
      <c r="M4217" s="37">
        <v>2100</v>
      </c>
      <c r="N4217" s="37">
        <v>-1228</v>
      </c>
      <c r="O4217" s="36">
        <v>0</v>
      </c>
      <c r="P4217" s="36">
        <v>0</v>
      </c>
      <c r="Q4217" s="36">
        <v>0</v>
      </c>
      <c r="R4217" s="68"/>
      <c r="S4217" s="68"/>
      <c r="T4217" s="68"/>
      <c r="U4217" s="68"/>
      <c r="V4217" s="68"/>
      <c r="W4217" s="36"/>
      <c r="X4217" s="36"/>
      <c r="Y4217" s="36"/>
      <c r="Z4217" s="36"/>
      <c r="AA4217" s="40"/>
      <c r="AB4217" s="40">
        <v>0.5</v>
      </c>
      <c r="AC4217" s="40"/>
      <c r="AD4217" s="40">
        <v>30</v>
      </c>
      <c r="AE4217" s="40">
        <v>30.000957830000001</v>
      </c>
      <c r="AF4217" t="s">
        <v>661</v>
      </c>
    </row>
    <row r="4218" spans="1:32" ht="15.75" customHeight="1">
      <c r="A4218" s="22">
        <v>46202</v>
      </c>
      <c r="B4218" s="35" t="s">
        <v>289</v>
      </c>
      <c r="C4218" s="36">
        <v>721</v>
      </c>
      <c r="D4218" s="37">
        <v>3150</v>
      </c>
      <c r="E4218" s="38">
        <v>-1493</v>
      </c>
      <c r="F4218" s="36">
        <v>20</v>
      </c>
      <c r="G4218" s="36">
        <v>11</v>
      </c>
      <c r="H4218" s="35" t="s">
        <v>3562</v>
      </c>
      <c r="I4218" s="35" t="s">
        <v>2347</v>
      </c>
      <c r="J4218" s="35" t="s">
        <v>547</v>
      </c>
      <c r="K4218" s="35" t="s">
        <v>154</v>
      </c>
      <c r="L4218" s="39">
        <v>0.84199999999999997</v>
      </c>
      <c r="M4218" s="37">
        <v>6454</v>
      </c>
      <c r="N4218" s="37">
        <v>-988</v>
      </c>
      <c r="O4218" s="36">
        <v>0</v>
      </c>
      <c r="P4218" s="36">
        <v>1</v>
      </c>
      <c r="Q4218" s="36">
        <v>0</v>
      </c>
      <c r="R4218" s="68"/>
      <c r="S4218" s="68"/>
      <c r="T4218" s="68"/>
      <c r="U4218" s="68"/>
      <c r="V4218" s="68"/>
      <c r="W4218" s="36"/>
      <c r="X4218" s="36"/>
      <c r="Y4218" s="36"/>
      <c r="Z4218" s="36"/>
      <c r="AA4218" s="40"/>
      <c r="AB4218" s="40">
        <v>0.6</v>
      </c>
      <c r="AC4218" s="40"/>
      <c r="AD4218" s="40">
        <v>30</v>
      </c>
      <c r="AE4218" s="40">
        <v>30.00095782</v>
      </c>
      <c r="AF4218" t="s">
        <v>661</v>
      </c>
    </row>
    <row r="4219" spans="1:32" ht="15.75" customHeight="1">
      <c r="A4219" s="22">
        <v>46202</v>
      </c>
      <c r="B4219" s="35" t="s">
        <v>289</v>
      </c>
      <c r="C4219" s="36">
        <v>722</v>
      </c>
      <c r="D4219" s="37">
        <v>1183</v>
      </c>
      <c r="E4219" s="38">
        <v>-1503</v>
      </c>
      <c r="F4219" s="36">
        <v>4</v>
      </c>
      <c r="G4219" s="36">
        <v>3</v>
      </c>
      <c r="H4219" s="35" t="s">
        <v>715</v>
      </c>
      <c r="I4219" s="35" t="s">
        <v>2643</v>
      </c>
      <c r="J4219" s="35" t="s">
        <v>4588</v>
      </c>
      <c r="K4219" s="35" t="s">
        <v>154</v>
      </c>
      <c r="L4219" s="39">
        <v>0.57650000000000001</v>
      </c>
      <c r="M4219" s="37">
        <v>1796</v>
      </c>
      <c r="N4219" s="37">
        <v>3892</v>
      </c>
      <c r="O4219" s="36">
        <v>0</v>
      </c>
      <c r="P4219" s="36">
        <v>2</v>
      </c>
      <c r="Q4219" s="36">
        <v>0</v>
      </c>
      <c r="R4219" s="68"/>
      <c r="S4219" s="68"/>
      <c r="T4219" s="68"/>
      <c r="U4219" s="68"/>
      <c r="V4219" s="68"/>
      <c r="W4219" s="36"/>
      <c r="X4219" s="36"/>
      <c r="Y4219" s="36"/>
      <c r="Z4219" s="36"/>
      <c r="AA4219" s="40"/>
      <c r="AB4219" s="40">
        <v>0.5</v>
      </c>
      <c r="AC4219" s="40"/>
      <c r="AD4219" s="40">
        <v>30</v>
      </c>
      <c r="AE4219" s="40">
        <v>30.000957809999999</v>
      </c>
      <c r="AF4219" t="s">
        <v>661</v>
      </c>
    </row>
    <row r="4220" spans="1:32" ht="15.75" customHeight="1">
      <c r="A4220" s="22">
        <v>46202</v>
      </c>
      <c r="B4220" s="35" t="s">
        <v>387</v>
      </c>
      <c r="C4220" s="36">
        <v>683</v>
      </c>
      <c r="D4220" s="37">
        <v>312</v>
      </c>
      <c r="E4220" s="38">
        <v>-496</v>
      </c>
      <c r="F4220" s="36">
        <v>0</v>
      </c>
      <c r="G4220" s="36">
        <v>1</v>
      </c>
      <c r="H4220" s="35" t="s">
        <v>4132</v>
      </c>
      <c r="I4220" s="35" t="s">
        <v>214</v>
      </c>
      <c r="J4220" s="35" t="s">
        <v>4132</v>
      </c>
      <c r="K4220" s="35" t="s">
        <v>154</v>
      </c>
      <c r="L4220" s="39">
        <v>0.47010000000000002</v>
      </c>
      <c r="M4220" s="37">
        <v>-1877</v>
      </c>
      <c r="N4220" s="37">
        <v>-905</v>
      </c>
      <c r="O4220" s="36">
        <v>0</v>
      </c>
      <c r="P4220" s="36">
        <v>3</v>
      </c>
      <c r="Q4220" s="36">
        <v>0</v>
      </c>
      <c r="R4220" s="68"/>
      <c r="S4220" s="68"/>
      <c r="T4220" s="68"/>
      <c r="U4220" s="68"/>
      <c r="V4220" s="68"/>
      <c r="W4220" s="36"/>
      <c r="X4220" s="36"/>
      <c r="Y4220" s="36"/>
      <c r="Z4220" s="36"/>
      <c r="AA4220" s="40"/>
      <c r="AB4220" s="40">
        <v>0.5</v>
      </c>
      <c r="AC4220" s="40"/>
      <c r="AD4220" s="40">
        <v>10</v>
      </c>
      <c r="AE4220" s="40">
        <v>10.0009578</v>
      </c>
      <c r="AF4220" t="s">
        <v>584</v>
      </c>
    </row>
    <row r="4221" spans="1:32" ht="15.75" customHeight="1">
      <c r="A4221" s="22">
        <v>46202</v>
      </c>
      <c r="B4221" s="35" t="s">
        <v>387</v>
      </c>
      <c r="C4221" s="36">
        <v>685</v>
      </c>
      <c r="D4221" s="37">
        <v>925</v>
      </c>
      <c r="E4221" s="38">
        <f>1286</f>
        <v>1286</v>
      </c>
      <c r="F4221" s="36">
        <v>23</v>
      </c>
      <c r="G4221" s="36">
        <v>10</v>
      </c>
      <c r="H4221" s="35" t="s">
        <v>3692</v>
      </c>
      <c r="I4221" s="35" t="s">
        <v>3774</v>
      </c>
      <c r="J4221" s="35" t="s">
        <v>3780</v>
      </c>
      <c r="K4221" s="35" t="s">
        <v>154</v>
      </c>
      <c r="L4221" s="39">
        <v>1.4634</v>
      </c>
      <c r="M4221" s="37">
        <v>-2415</v>
      </c>
      <c r="N4221" s="37">
        <v>-617</v>
      </c>
      <c r="O4221" s="36">
        <v>0</v>
      </c>
      <c r="P4221" s="36">
        <v>5</v>
      </c>
      <c r="Q4221" s="36">
        <v>0</v>
      </c>
      <c r="R4221" s="68"/>
      <c r="S4221" s="68"/>
      <c r="T4221" s="68"/>
      <c r="U4221" s="68"/>
      <c r="V4221" s="68"/>
      <c r="W4221" s="36"/>
      <c r="X4221" s="36"/>
      <c r="Y4221" s="36"/>
      <c r="Z4221" s="36"/>
      <c r="AA4221" s="40"/>
      <c r="AB4221" s="40">
        <v>0.5</v>
      </c>
      <c r="AC4221" s="40"/>
      <c r="AD4221" s="40">
        <v>0</v>
      </c>
      <c r="AE4221" s="40">
        <v>0</v>
      </c>
    </row>
    <row r="4222" spans="1:32" ht="15.75" customHeight="1">
      <c r="A4222" s="22">
        <v>46202</v>
      </c>
      <c r="B4222" s="35" t="s">
        <v>278</v>
      </c>
      <c r="C4222" s="36">
        <v>561</v>
      </c>
      <c r="D4222" s="37">
        <v>3417</v>
      </c>
      <c r="E4222" s="38">
        <f>329</f>
        <v>329</v>
      </c>
      <c r="F4222" s="36">
        <v>15</v>
      </c>
      <c r="G4222" s="36">
        <v>7</v>
      </c>
      <c r="H4222" s="35" t="s">
        <v>1708</v>
      </c>
      <c r="I4222" s="35" t="s">
        <v>3420</v>
      </c>
      <c r="J4222" s="35" t="s">
        <v>5105</v>
      </c>
      <c r="K4222" s="35" t="s">
        <v>154</v>
      </c>
      <c r="L4222" s="39">
        <v>1.0321</v>
      </c>
      <c r="M4222" s="37">
        <v>1818</v>
      </c>
      <c r="N4222" s="37">
        <v>41</v>
      </c>
      <c r="O4222" s="36">
        <v>0</v>
      </c>
      <c r="P4222" s="36">
        <v>1</v>
      </c>
      <c r="Q4222" s="36">
        <v>1</v>
      </c>
      <c r="R4222" s="68">
        <v>587.08281444582815</v>
      </c>
      <c r="S4222" s="68">
        <v>5.8203032279618814</v>
      </c>
      <c r="T4222" s="68">
        <v>227.8</v>
      </c>
      <c r="U4222" s="68">
        <v>488.14285714285722</v>
      </c>
      <c r="V4222" s="68">
        <v>155.31818181818181</v>
      </c>
      <c r="W4222" s="36">
        <v>5</v>
      </c>
      <c r="X4222" s="36">
        <v>0</v>
      </c>
      <c r="Y4222" s="36">
        <v>2</v>
      </c>
      <c r="Z4222" s="36">
        <v>6</v>
      </c>
      <c r="AA4222" s="40">
        <v>3.25</v>
      </c>
      <c r="AB4222" s="40">
        <v>0.6</v>
      </c>
      <c r="AC4222" s="40">
        <v>1.95</v>
      </c>
      <c r="AD4222" s="40">
        <v>19.5</v>
      </c>
      <c r="AE4222" s="40">
        <v>19.50095778</v>
      </c>
      <c r="AF4222" t="s">
        <v>921</v>
      </c>
    </row>
    <row r="4223" spans="1:32" ht="15.75" customHeight="1">
      <c r="A4223" s="22">
        <v>46202</v>
      </c>
      <c r="B4223" s="35" t="s">
        <v>278</v>
      </c>
      <c r="C4223" s="36">
        <v>562</v>
      </c>
      <c r="D4223" s="37">
        <v>4798</v>
      </c>
      <c r="E4223" s="38">
        <v>-117</v>
      </c>
      <c r="F4223" s="36">
        <v>19</v>
      </c>
      <c r="G4223" s="36">
        <v>11</v>
      </c>
      <c r="H4223" s="35" t="s">
        <v>2073</v>
      </c>
      <c r="I4223" s="35" t="s">
        <v>3341</v>
      </c>
      <c r="J4223" s="35" t="s">
        <v>4819</v>
      </c>
      <c r="K4223" s="35" t="s">
        <v>154</v>
      </c>
      <c r="L4223" s="39">
        <v>0.9919</v>
      </c>
      <c r="M4223" s="37">
        <v>-213</v>
      </c>
      <c r="N4223" s="37">
        <v>-455</v>
      </c>
      <c r="O4223" s="36">
        <v>0</v>
      </c>
      <c r="P4223" s="36">
        <v>2</v>
      </c>
      <c r="Q4223" s="36">
        <v>1</v>
      </c>
      <c r="R4223" s="68">
        <v>799.80391241178916</v>
      </c>
      <c r="S4223" s="68">
        <v>5.9989704045479701</v>
      </c>
      <c r="T4223" s="68">
        <v>252.5263157894737</v>
      </c>
      <c r="U4223" s="68">
        <v>436.18181818181819</v>
      </c>
      <c r="V4223" s="68">
        <v>159.93333333333331</v>
      </c>
      <c r="W4223" s="36">
        <v>3</v>
      </c>
      <c r="X4223" s="36">
        <v>1</v>
      </c>
      <c r="Y4223" s="36">
        <v>2</v>
      </c>
      <c r="Z4223" s="36">
        <v>0</v>
      </c>
      <c r="AA4223" s="40">
        <v>1.5</v>
      </c>
      <c r="AB4223" s="40">
        <v>0.6</v>
      </c>
      <c r="AC4223" s="40">
        <v>0.89999999999999991</v>
      </c>
      <c r="AD4223" s="40">
        <v>19</v>
      </c>
      <c r="AE4223" s="40">
        <v>19.000957769999999</v>
      </c>
      <c r="AF4223" t="s">
        <v>597</v>
      </c>
    </row>
    <row r="4224" spans="1:32" ht="15.75" customHeight="1">
      <c r="A4224" s="22">
        <v>46202</v>
      </c>
      <c r="B4224" s="35" t="s">
        <v>510</v>
      </c>
      <c r="C4224" s="36">
        <v>718</v>
      </c>
      <c r="D4224" s="37">
        <v>1467</v>
      </c>
      <c r="E4224" s="38">
        <v>-1702</v>
      </c>
      <c r="F4224" s="36">
        <v>2</v>
      </c>
      <c r="G4224" s="36">
        <v>1</v>
      </c>
      <c r="H4224" s="35" t="s">
        <v>1314</v>
      </c>
      <c r="I4224" s="35" t="s">
        <v>5106</v>
      </c>
      <c r="J4224" s="35" t="s">
        <v>5107</v>
      </c>
      <c r="K4224" s="35" t="s">
        <v>154</v>
      </c>
      <c r="L4224" s="39">
        <v>0.61329999999999996</v>
      </c>
      <c r="M4224" s="37">
        <v>-786</v>
      </c>
      <c r="N4224" s="37">
        <v>-2271</v>
      </c>
      <c r="O4224" s="36">
        <v>0</v>
      </c>
      <c r="P4224" s="36">
        <v>8</v>
      </c>
      <c r="Q4224" s="36">
        <v>0</v>
      </c>
      <c r="R4224" s="68"/>
      <c r="S4224" s="68"/>
      <c r="T4224" s="68"/>
      <c r="U4224" s="68"/>
      <c r="V4224" s="68"/>
      <c r="W4224" s="36"/>
      <c r="X4224" s="36"/>
      <c r="Y4224" s="36"/>
      <c r="Z4224" s="36"/>
      <c r="AA4224" s="40"/>
      <c r="AB4224" s="40">
        <v>0.5</v>
      </c>
      <c r="AC4224" s="40"/>
      <c r="AD4224" s="40">
        <v>30</v>
      </c>
      <c r="AE4224" s="40">
        <v>30.000957759999999</v>
      </c>
      <c r="AF4224" t="s">
        <v>661</v>
      </c>
    </row>
    <row r="4225" spans="1:32" ht="15.75" customHeight="1">
      <c r="A4225" s="22">
        <v>46202</v>
      </c>
      <c r="B4225" s="35" t="s">
        <v>510</v>
      </c>
      <c r="C4225" s="36">
        <v>720</v>
      </c>
      <c r="D4225" s="37">
        <v>1193</v>
      </c>
      <c r="E4225" s="38">
        <f>3147</f>
        <v>3147</v>
      </c>
      <c r="F4225" s="36">
        <v>14</v>
      </c>
      <c r="G4225" s="36">
        <v>1</v>
      </c>
      <c r="H4225" s="35" t="s">
        <v>3071</v>
      </c>
      <c r="I4225" s="35" t="s">
        <v>2625</v>
      </c>
      <c r="J4225" s="35" t="s">
        <v>5108</v>
      </c>
      <c r="K4225" s="35" t="s">
        <v>154</v>
      </c>
      <c r="L4225" s="39">
        <v>1.8793</v>
      </c>
      <c r="M4225" s="37">
        <v>-494</v>
      </c>
      <c r="N4225" s="37">
        <v>-770</v>
      </c>
      <c r="O4225" s="36">
        <v>0</v>
      </c>
      <c r="P4225" s="36">
        <v>0</v>
      </c>
      <c r="Q4225" s="36">
        <v>0</v>
      </c>
      <c r="R4225" s="68"/>
      <c r="S4225" s="68"/>
      <c r="T4225" s="68"/>
      <c r="U4225" s="68"/>
      <c r="V4225" s="68"/>
      <c r="W4225" s="36"/>
      <c r="X4225" s="36"/>
      <c r="Y4225" s="36"/>
      <c r="Z4225" s="36"/>
      <c r="AA4225" s="40"/>
      <c r="AB4225" s="40">
        <v>0.5</v>
      </c>
      <c r="AC4225" s="40"/>
      <c r="AD4225" s="40">
        <v>80</v>
      </c>
      <c r="AE4225" s="40">
        <v>80.000957749999998</v>
      </c>
      <c r="AF4225" t="s">
        <v>155</v>
      </c>
    </row>
    <row r="4226" spans="1:32" ht="15.75" customHeight="1">
      <c r="A4226" s="22">
        <v>46202</v>
      </c>
      <c r="B4226" s="35" t="s">
        <v>372</v>
      </c>
      <c r="C4226" s="36">
        <v>711</v>
      </c>
      <c r="D4226" s="37">
        <v>2139</v>
      </c>
      <c r="E4226" s="38">
        <f>196</f>
        <v>196</v>
      </c>
      <c r="F4226" s="36">
        <v>30</v>
      </c>
      <c r="G4226" s="36">
        <v>6</v>
      </c>
      <c r="H4226" s="35" t="s">
        <v>327</v>
      </c>
      <c r="I4226" s="35" t="s">
        <v>1321</v>
      </c>
      <c r="J4226" s="35" t="s">
        <v>4414</v>
      </c>
      <c r="K4226" s="35" t="s">
        <v>154</v>
      </c>
      <c r="L4226" s="39">
        <v>1.0305</v>
      </c>
      <c r="M4226" s="37">
        <v>-282</v>
      </c>
      <c r="N4226" s="37">
        <v>-34</v>
      </c>
      <c r="O4226" s="36">
        <v>0</v>
      </c>
      <c r="P4226" s="36">
        <v>1</v>
      </c>
      <c r="Q4226" s="36">
        <v>0</v>
      </c>
      <c r="R4226" s="68"/>
      <c r="S4226" s="68"/>
      <c r="T4226" s="68"/>
      <c r="U4226" s="68"/>
      <c r="V4226" s="68"/>
      <c r="W4226" s="36"/>
      <c r="X4226" s="36"/>
      <c r="Y4226" s="36"/>
      <c r="Z4226" s="36"/>
      <c r="AA4226" s="40"/>
      <c r="AB4226" s="40">
        <v>0.5</v>
      </c>
      <c r="AC4226" s="40"/>
      <c r="AD4226" s="40">
        <v>35</v>
      </c>
      <c r="AE4226" s="40">
        <v>35.000957739999997</v>
      </c>
      <c r="AF4226" t="s">
        <v>668</v>
      </c>
    </row>
    <row r="4227" spans="1:32" ht="15.75" customHeight="1">
      <c r="A4227" s="22">
        <v>46202</v>
      </c>
      <c r="B4227" s="35" t="s">
        <v>372</v>
      </c>
      <c r="C4227" s="36">
        <v>712</v>
      </c>
      <c r="D4227" s="37">
        <v>1980</v>
      </c>
      <c r="E4227" s="38">
        <v>-1981</v>
      </c>
      <c r="F4227" s="36">
        <v>13</v>
      </c>
      <c r="G4227" s="36">
        <v>6</v>
      </c>
      <c r="H4227" s="35" t="s">
        <v>2339</v>
      </c>
      <c r="I4227" s="35" t="s">
        <v>4214</v>
      </c>
      <c r="J4227" s="35" t="s">
        <v>3365</v>
      </c>
      <c r="K4227" s="35" t="s">
        <v>154</v>
      </c>
      <c r="L4227" s="39">
        <v>0.66649999999999998</v>
      </c>
      <c r="M4227" s="37">
        <v>2926</v>
      </c>
      <c r="N4227" s="37">
        <v>-873</v>
      </c>
      <c r="O4227" s="36">
        <v>0</v>
      </c>
      <c r="P4227" s="36">
        <v>2</v>
      </c>
      <c r="Q4227" s="36">
        <v>0</v>
      </c>
      <c r="R4227" s="68"/>
      <c r="S4227" s="68"/>
      <c r="T4227" s="68"/>
      <c r="U4227" s="68"/>
      <c r="V4227" s="68"/>
      <c r="W4227" s="36"/>
      <c r="X4227" s="36"/>
      <c r="Y4227" s="36"/>
      <c r="Z4227" s="36"/>
      <c r="AA4227" s="40"/>
      <c r="AB4227" s="40">
        <v>0.5</v>
      </c>
      <c r="AC4227" s="40"/>
      <c r="AD4227" s="40">
        <v>30</v>
      </c>
      <c r="AE4227" s="40">
        <v>30.00095773</v>
      </c>
      <c r="AF4227" t="s">
        <v>661</v>
      </c>
    </row>
    <row r="4228" spans="1:32" ht="15.75" customHeight="1">
      <c r="A4228" s="22">
        <v>46202</v>
      </c>
      <c r="B4228" s="35" t="s">
        <v>416</v>
      </c>
      <c r="C4228" s="36">
        <v>638</v>
      </c>
      <c r="D4228" s="37">
        <v>871</v>
      </c>
      <c r="E4228" s="38">
        <v>-1073</v>
      </c>
      <c r="F4228" s="36">
        <v>1</v>
      </c>
      <c r="G4228" s="36">
        <v>1</v>
      </c>
      <c r="H4228" s="35" t="s">
        <v>3537</v>
      </c>
      <c r="I4228" s="35" t="s">
        <v>5109</v>
      </c>
      <c r="J4228" s="35" t="s">
        <v>5109</v>
      </c>
      <c r="K4228" s="35" t="s">
        <v>154</v>
      </c>
      <c r="L4228" s="39">
        <v>0.58940000000000003</v>
      </c>
      <c r="M4228" s="37">
        <v>-354</v>
      </c>
      <c r="N4228" s="37">
        <v>454</v>
      </c>
      <c r="O4228" s="36">
        <v>0</v>
      </c>
      <c r="P4228" s="36">
        <v>8</v>
      </c>
      <c r="Q4228" s="36">
        <v>0</v>
      </c>
      <c r="R4228" s="68"/>
      <c r="S4228" s="68"/>
      <c r="T4228" s="68"/>
      <c r="U4228" s="68"/>
      <c r="V4228" s="68"/>
      <c r="W4228" s="36"/>
      <c r="X4228" s="36"/>
      <c r="Y4228" s="36"/>
      <c r="Z4228" s="36"/>
      <c r="AA4228" s="40"/>
      <c r="AB4228" s="40">
        <v>0.5</v>
      </c>
      <c r="AC4228" s="40"/>
      <c r="AD4228" s="40">
        <v>10</v>
      </c>
      <c r="AE4228" s="40">
        <v>10.000957720000001</v>
      </c>
      <c r="AF4228" t="s">
        <v>584</v>
      </c>
    </row>
    <row r="4229" spans="1:32" ht="15.75" customHeight="1">
      <c r="A4229" s="22">
        <v>46202</v>
      </c>
      <c r="B4229" s="35" t="s">
        <v>416</v>
      </c>
      <c r="C4229" s="36">
        <v>650</v>
      </c>
      <c r="D4229" s="37">
        <v>216</v>
      </c>
      <c r="E4229" s="38">
        <f>285</f>
        <v>285</v>
      </c>
      <c r="F4229" s="36">
        <v>4</v>
      </c>
      <c r="G4229" s="36">
        <v>1</v>
      </c>
      <c r="H4229" s="35" t="s">
        <v>3217</v>
      </c>
      <c r="I4229" s="35" t="s">
        <v>831</v>
      </c>
      <c r="J4229" s="35" t="s">
        <v>210</v>
      </c>
      <c r="K4229" s="35" t="s">
        <v>154</v>
      </c>
      <c r="L4229" s="39">
        <v>1.4398</v>
      </c>
      <c r="M4229" s="37">
        <v>-431</v>
      </c>
      <c r="N4229" s="37">
        <v>-401</v>
      </c>
      <c r="O4229" s="36">
        <v>0</v>
      </c>
      <c r="P4229" s="36">
        <v>0</v>
      </c>
      <c r="Q4229" s="36">
        <v>0</v>
      </c>
      <c r="R4229" s="68"/>
      <c r="S4229" s="68"/>
      <c r="T4229" s="68"/>
      <c r="U4229" s="68"/>
      <c r="V4229" s="68"/>
      <c r="W4229" s="36"/>
      <c r="X4229" s="36"/>
      <c r="Y4229" s="36"/>
      <c r="Z4229" s="36"/>
      <c r="AA4229" s="40"/>
      <c r="AB4229" s="40">
        <v>0.5</v>
      </c>
      <c r="AC4229" s="40"/>
      <c r="AD4229" s="40">
        <v>0</v>
      </c>
      <c r="AE4229" s="40">
        <v>0</v>
      </c>
    </row>
    <row r="4230" spans="1:32" ht="15.75" customHeight="1">
      <c r="A4230" s="22">
        <v>46202</v>
      </c>
      <c r="B4230" s="35" t="s">
        <v>156</v>
      </c>
      <c r="C4230" s="36">
        <v>716</v>
      </c>
      <c r="D4230" s="37">
        <v>4523</v>
      </c>
      <c r="E4230" s="38">
        <v>-2846</v>
      </c>
      <c r="F4230" s="36">
        <v>22</v>
      </c>
      <c r="G4230" s="36">
        <v>7</v>
      </c>
      <c r="H4230" s="35" t="s">
        <v>1761</v>
      </c>
      <c r="I4230" s="35" t="s">
        <v>2499</v>
      </c>
      <c r="J4230" s="35" t="s">
        <v>5110</v>
      </c>
      <c r="K4230" s="35" t="s">
        <v>154</v>
      </c>
      <c r="L4230" s="39">
        <v>0.7903</v>
      </c>
      <c r="M4230" s="37">
        <v>-1433</v>
      </c>
      <c r="N4230" s="37">
        <v>-4096</v>
      </c>
      <c r="O4230" s="36">
        <v>0</v>
      </c>
      <c r="P4230" s="36">
        <v>6</v>
      </c>
      <c r="Q4230" s="36">
        <v>0</v>
      </c>
      <c r="R4230" s="68"/>
      <c r="S4230" s="68"/>
      <c r="T4230" s="68"/>
      <c r="U4230" s="68"/>
      <c r="V4230" s="68"/>
      <c r="W4230" s="36"/>
      <c r="X4230" s="36"/>
      <c r="Y4230" s="36"/>
      <c r="Z4230" s="36"/>
      <c r="AA4230" s="40"/>
      <c r="AB4230" s="40">
        <v>0.6</v>
      </c>
      <c r="AC4230" s="40"/>
      <c r="AD4230" s="40">
        <v>30</v>
      </c>
      <c r="AE4230" s="40">
        <v>30.000957700000001</v>
      </c>
      <c r="AF4230" t="s">
        <v>661</v>
      </c>
    </row>
    <row r="4231" spans="1:32" ht="15.75" customHeight="1">
      <c r="A4231" s="22">
        <v>46202</v>
      </c>
      <c r="B4231" s="35" t="s">
        <v>156</v>
      </c>
      <c r="C4231" s="36">
        <v>717</v>
      </c>
      <c r="D4231" s="37">
        <v>2338</v>
      </c>
      <c r="E4231" s="38">
        <v>-532</v>
      </c>
      <c r="F4231" s="36">
        <v>9</v>
      </c>
      <c r="G4231" s="36">
        <v>7</v>
      </c>
      <c r="H4231" s="35" t="s">
        <v>5111</v>
      </c>
      <c r="I4231" s="35" t="s">
        <v>1785</v>
      </c>
      <c r="J4231" s="35" t="s">
        <v>1580</v>
      </c>
      <c r="K4231" s="35" t="s">
        <v>154</v>
      </c>
      <c r="L4231" s="39">
        <v>0.92420000000000002</v>
      </c>
      <c r="M4231" s="37">
        <v>-1047</v>
      </c>
      <c r="N4231" s="37">
        <v>-393</v>
      </c>
      <c r="O4231" s="36">
        <v>0</v>
      </c>
      <c r="P4231" s="36">
        <v>7</v>
      </c>
      <c r="Q4231" s="36">
        <v>0</v>
      </c>
      <c r="R4231" s="68"/>
      <c r="S4231" s="68"/>
      <c r="T4231" s="68"/>
      <c r="U4231" s="68"/>
      <c r="V4231" s="68"/>
      <c r="W4231" s="36"/>
      <c r="X4231" s="36"/>
      <c r="Y4231" s="36"/>
      <c r="Z4231" s="36"/>
      <c r="AA4231" s="40"/>
      <c r="AB4231" s="40">
        <v>0.5</v>
      </c>
      <c r="AC4231" s="40"/>
      <c r="AD4231" s="40">
        <v>30</v>
      </c>
      <c r="AE4231" s="40">
        <v>30.00095769</v>
      </c>
      <c r="AF4231" t="s">
        <v>661</v>
      </c>
    </row>
    <row r="4232" spans="1:32" ht="15.75" customHeight="1">
      <c r="A4232" s="22">
        <v>46202</v>
      </c>
      <c r="B4232" s="35" t="s">
        <v>485</v>
      </c>
      <c r="C4232" s="36">
        <v>713</v>
      </c>
      <c r="D4232" s="37">
        <v>1167</v>
      </c>
      <c r="E4232" s="38">
        <f>114</f>
        <v>114</v>
      </c>
      <c r="F4232" s="36">
        <v>17</v>
      </c>
      <c r="G4232" s="36">
        <v>3</v>
      </c>
      <c r="H4232" s="35" t="s">
        <v>3186</v>
      </c>
      <c r="I4232" s="35" t="s">
        <v>938</v>
      </c>
      <c r="J4232" s="35" t="s">
        <v>4493</v>
      </c>
      <c r="K4232" s="35" t="s">
        <v>154</v>
      </c>
      <c r="L4232" s="39">
        <v>1.0326</v>
      </c>
      <c r="M4232" s="37">
        <v>791</v>
      </c>
      <c r="N4232" s="37">
        <v>1289</v>
      </c>
      <c r="O4232" s="36">
        <v>0</v>
      </c>
      <c r="P4232" s="36">
        <v>3</v>
      </c>
      <c r="Q4232" s="36">
        <v>0</v>
      </c>
      <c r="R4232" s="68"/>
      <c r="S4232" s="68"/>
      <c r="T4232" s="68"/>
      <c r="U4232" s="68"/>
      <c r="V4232" s="68"/>
      <c r="W4232" s="36"/>
      <c r="X4232" s="36"/>
      <c r="Y4232" s="36"/>
      <c r="Z4232" s="36"/>
      <c r="AA4232" s="40"/>
      <c r="AB4232" s="40">
        <v>0.5</v>
      </c>
      <c r="AC4232" s="40"/>
      <c r="AD4232" s="40">
        <v>35</v>
      </c>
      <c r="AE4232" s="40">
        <v>35.000957679999999</v>
      </c>
      <c r="AF4232" t="s">
        <v>668</v>
      </c>
    </row>
    <row r="4233" spans="1:32" ht="15.75" customHeight="1">
      <c r="A4233" s="22">
        <v>46202</v>
      </c>
      <c r="B4233" s="35" t="s">
        <v>485</v>
      </c>
      <c r="C4233" s="36">
        <v>715</v>
      </c>
      <c r="D4233" s="37">
        <v>334</v>
      </c>
      <c r="E4233" s="38">
        <v>-256</v>
      </c>
      <c r="F4233" s="36">
        <v>2</v>
      </c>
      <c r="G4233" s="36">
        <v>1</v>
      </c>
      <c r="H4233" s="35" t="s">
        <v>1583</v>
      </c>
      <c r="I4233" s="35" t="s">
        <v>3408</v>
      </c>
      <c r="J4233" s="35" t="s">
        <v>1580</v>
      </c>
      <c r="K4233" s="35" t="s">
        <v>154</v>
      </c>
      <c r="L4233" s="39">
        <v>0.74450000000000005</v>
      </c>
      <c r="M4233" s="37">
        <v>-473</v>
      </c>
      <c r="N4233" s="37">
        <v>240</v>
      </c>
      <c r="O4233" s="36">
        <v>0</v>
      </c>
      <c r="P4233" s="36">
        <v>5</v>
      </c>
      <c r="Q4233" s="36">
        <v>0</v>
      </c>
      <c r="R4233" s="68"/>
      <c r="S4233" s="68"/>
      <c r="T4233" s="68"/>
      <c r="U4233" s="68"/>
      <c r="V4233" s="68"/>
      <c r="W4233" s="36"/>
      <c r="X4233" s="36"/>
      <c r="Y4233" s="36"/>
      <c r="Z4233" s="36"/>
      <c r="AA4233" s="40"/>
      <c r="AB4233" s="40">
        <v>0.5</v>
      </c>
      <c r="AC4233" s="40"/>
      <c r="AD4233" s="40">
        <v>10</v>
      </c>
      <c r="AE4233" s="40">
        <v>10.00095767</v>
      </c>
      <c r="AF4233" t="s">
        <v>584</v>
      </c>
    </row>
    <row r="4234" spans="1:32" ht="15.75" customHeight="1">
      <c r="A4234" s="22">
        <v>46202</v>
      </c>
      <c r="B4234" s="35" t="s">
        <v>49</v>
      </c>
      <c r="C4234" s="36">
        <v>686</v>
      </c>
      <c r="D4234" s="37">
        <v>1249</v>
      </c>
      <c r="E4234" s="38">
        <v>-1194</v>
      </c>
      <c r="F4234" s="36">
        <v>6</v>
      </c>
      <c r="G4234" s="36">
        <v>5</v>
      </c>
      <c r="H4234" s="35" t="s">
        <v>2691</v>
      </c>
      <c r="I4234" s="35" t="s">
        <v>3568</v>
      </c>
      <c r="J4234" s="35" t="s">
        <v>2823</v>
      </c>
      <c r="K4234" s="35" t="s">
        <v>154</v>
      </c>
      <c r="L4234" s="39">
        <v>0.68130000000000002</v>
      </c>
      <c r="M4234" s="37">
        <v>-386</v>
      </c>
      <c r="N4234" s="37">
        <v>-1896</v>
      </c>
      <c r="O4234" s="36">
        <v>0</v>
      </c>
      <c r="P4234" s="36">
        <v>6</v>
      </c>
      <c r="Q4234" s="36">
        <v>0</v>
      </c>
      <c r="R4234" s="68"/>
      <c r="S4234" s="68"/>
      <c r="T4234" s="68"/>
      <c r="U4234" s="68"/>
      <c r="V4234" s="68"/>
      <c r="W4234" s="36"/>
      <c r="X4234" s="36"/>
      <c r="Y4234" s="36"/>
      <c r="Z4234" s="36"/>
      <c r="AA4234" s="40"/>
      <c r="AB4234" s="40">
        <v>0.5</v>
      </c>
      <c r="AC4234" s="40"/>
      <c r="AD4234" s="40">
        <v>30</v>
      </c>
      <c r="AE4234" s="40">
        <v>30.000957660000001</v>
      </c>
      <c r="AF4234" t="s">
        <v>661</v>
      </c>
    </row>
    <row r="4235" spans="1:32" ht="15.75" customHeight="1">
      <c r="A4235" s="22">
        <v>46202</v>
      </c>
      <c r="B4235" s="35" t="s">
        <v>49</v>
      </c>
      <c r="C4235" s="36">
        <v>687</v>
      </c>
      <c r="D4235" s="37">
        <v>1896</v>
      </c>
      <c r="E4235" s="38">
        <v>-398</v>
      </c>
      <c r="F4235" s="36">
        <v>16</v>
      </c>
      <c r="G4235" s="36">
        <v>8</v>
      </c>
      <c r="H4235" s="35" t="s">
        <v>291</v>
      </c>
      <c r="I4235" s="35" t="s">
        <v>1000</v>
      </c>
      <c r="J4235" s="35" t="s">
        <v>3905</v>
      </c>
      <c r="K4235" s="35" t="s">
        <v>154</v>
      </c>
      <c r="L4235" s="39">
        <v>0.93</v>
      </c>
      <c r="M4235" s="37">
        <v>141</v>
      </c>
      <c r="N4235" s="37">
        <v>6499</v>
      </c>
      <c r="O4235" s="36">
        <v>0</v>
      </c>
      <c r="P4235" s="36">
        <v>7</v>
      </c>
      <c r="Q4235" s="36">
        <v>0</v>
      </c>
      <c r="R4235" s="68"/>
      <c r="S4235" s="68"/>
      <c r="T4235" s="68"/>
      <c r="U4235" s="68"/>
      <c r="V4235" s="68"/>
      <c r="W4235" s="36"/>
      <c r="X4235" s="36"/>
      <c r="Y4235" s="36"/>
      <c r="Z4235" s="36"/>
      <c r="AA4235" s="40"/>
      <c r="AB4235" s="40">
        <v>0.5</v>
      </c>
      <c r="AC4235" s="40"/>
      <c r="AD4235" s="40">
        <v>30</v>
      </c>
      <c r="AE4235" s="40">
        <v>30.00095765</v>
      </c>
      <c r="AF4235" t="s">
        <v>661</v>
      </c>
    </row>
    <row r="4236" spans="1:32" ht="15.75" customHeight="1">
      <c r="A4236" s="22">
        <v>46202</v>
      </c>
      <c r="B4236" s="35" t="s">
        <v>380</v>
      </c>
      <c r="C4236" s="36">
        <v>723</v>
      </c>
      <c r="D4236" s="37">
        <v>2271</v>
      </c>
      <c r="E4236" s="38">
        <v>-952</v>
      </c>
      <c r="F4236" s="36">
        <v>13</v>
      </c>
      <c r="G4236" s="36">
        <v>9</v>
      </c>
      <c r="H4236" s="35" t="s">
        <v>4416</v>
      </c>
      <c r="I4236" s="35" t="s">
        <v>2103</v>
      </c>
      <c r="J4236" s="35" t="s">
        <v>696</v>
      </c>
      <c r="K4236" s="35" t="s">
        <v>154</v>
      </c>
      <c r="L4236" s="39">
        <v>0.86029999999999995</v>
      </c>
      <c r="M4236" s="37">
        <v>-1126</v>
      </c>
      <c r="N4236" s="37">
        <v>2165</v>
      </c>
      <c r="O4236" s="36">
        <v>0</v>
      </c>
      <c r="P4236" s="36">
        <v>3</v>
      </c>
      <c r="Q4236" s="36">
        <v>0</v>
      </c>
      <c r="R4236" s="68"/>
      <c r="S4236" s="68"/>
      <c r="T4236" s="68"/>
      <c r="U4236" s="68"/>
      <c r="V4236" s="68"/>
      <c r="W4236" s="36"/>
      <c r="X4236" s="36"/>
      <c r="Y4236" s="36"/>
      <c r="Z4236" s="36"/>
      <c r="AA4236" s="40"/>
      <c r="AB4236" s="40">
        <v>0.5</v>
      </c>
      <c r="AC4236" s="40"/>
      <c r="AD4236" s="40">
        <v>30</v>
      </c>
      <c r="AE4236" s="40">
        <v>30.000957639999999</v>
      </c>
      <c r="AF4236" t="s">
        <v>661</v>
      </c>
    </row>
    <row r="4237" spans="1:32" ht="15.75" customHeight="1">
      <c r="A4237" s="22">
        <v>46202</v>
      </c>
      <c r="B4237" s="35" t="s">
        <v>26</v>
      </c>
      <c r="C4237" s="36">
        <v>725</v>
      </c>
      <c r="D4237" s="37">
        <v>2548</v>
      </c>
      <c r="E4237" s="38">
        <v>-1966</v>
      </c>
      <c r="F4237" s="36">
        <v>12</v>
      </c>
      <c r="G4237" s="36">
        <v>7</v>
      </c>
      <c r="H4237" s="35" t="s">
        <v>654</v>
      </c>
      <c r="I4237" s="35" t="s">
        <v>2039</v>
      </c>
      <c r="J4237" s="35" t="s">
        <v>2056</v>
      </c>
      <c r="K4237" s="35" t="s">
        <v>154</v>
      </c>
      <c r="L4237" s="39">
        <v>0.74280000000000002</v>
      </c>
      <c r="M4237" s="37">
        <v>-196</v>
      </c>
      <c r="N4237" s="37">
        <v>-3509</v>
      </c>
      <c r="O4237" s="36">
        <v>0</v>
      </c>
      <c r="P4237" s="36">
        <v>5</v>
      </c>
      <c r="Q4237" s="36">
        <v>0</v>
      </c>
      <c r="R4237" s="68"/>
      <c r="S4237" s="68"/>
      <c r="T4237" s="68"/>
      <c r="U4237" s="68"/>
      <c r="V4237" s="68"/>
      <c r="W4237" s="36"/>
      <c r="X4237" s="36"/>
      <c r="Y4237" s="36"/>
      <c r="Z4237" s="36"/>
      <c r="AA4237" s="40"/>
      <c r="AB4237" s="40">
        <v>0.5</v>
      </c>
      <c r="AC4237" s="40"/>
      <c r="AD4237" s="40">
        <v>30</v>
      </c>
      <c r="AE4237" s="40">
        <v>30.000957629999998</v>
      </c>
      <c r="AF4237" t="s">
        <v>661</v>
      </c>
    </row>
    <row r="4238" spans="1:32" ht="15.75" customHeight="1">
      <c r="A4238" s="22">
        <v>46202</v>
      </c>
      <c r="B4238" s="35" t="s">
        <v>52</v>
      </c>
      <c r="C4238" s="36">
        <v>726</v>
      </c>
      <c r="D4238" s="37">
        <v>2452</v>
      </c>
      <c r="E4238" s="38">
        <f>379</f>
        <v>379</v>
      </c>
      <c r="F4238" s="36">
        <v>9</v>
      </c>
      <c r="G4238" s="36">
        <v>9</v>
      </c>
      <c r="H4238" s="35" t="s">
        <v>228</v>
      </c>
      <c r="I4238" s="35" t="s">
        <v>1060</v>
      </c>
      <c r="J4238" s="35" t="s">
        <v>1060</v>
      </c>
      <c r="K4238" s="35" t="s">
        <v>154</v>
      </c>
      <c r="L4238" s="39">
        <v>1.0515000000000001</v>
      </c>
      <c r="M4238" s="37">
        <v>505</v>
      </c>
      <c r="N4238" s="37">
        <v>885</v>
      </c>
      <c r="O4238" s="36">
        <v>0</v>
      </c>
      <c r="P4238" s="36">
        <v>6</v>
      </c>
      <c r="Q4238" s="36">
        <v>0</v>
      </c>
      <c r="R4238" s="68"/>
      <c r="S4238" s="68"/>
      <c r="T4238" s="68"/>
      <c r="U4238" s="68"/>
      <c r="V4238" s="68"/>
      <c r="W4238" s="36"/>
      <c r="X4238" s="36"/>
      <c r="Y4238" s="36"/>
      <c r="Z4238" s="36"/>
      <c r="AA4238" s="40"/>
      <c r="AB4238" s="40">
        <v>0.5</v>
      </c>
      <c r="AC4238" s="40"/>
      <c r="AD4238" s="40">
        <v>35</v>
      </c>
      <c r="AE4238" s="40">
        <v>35.000957620000001</v>
      </c>
      <c r="AF4238" t="s">
        <v>668</v>
      </c>
    </row>
    <row r="4239" spans="1:32" ht="15.75" customHeight="1">
      <c r="A4239" s="22">
        <v>46202</v>
      </c>
      <c r="B4239" s="35" t="s">
        <v>546</v>
      </c>
      <c r="C4239" s="36">
        <v>727</v>
      </c>
      <c r="D4239" s="37">
        <v>2466</v>
      </c>
      <c r="E4239" s="38">
        <f>936</f>
        <v>936</v>
      </c>
      <c r="F4239" s="36">
        <v>9</v>
      </c>
      <c r="G4239" s="36">
        <v>7</v>
      </c>
      <c r="H4239" s="35" t="s">
        <v>730</v>
      </c>
      <c r="I4239" s="35" t="s">
        <v>3247</v>
      </c>
      <c r="J4239" s="35" t="s">
        <v>2429</v>
      </c>
      <c r="K4239" s="35" t="s">
        <v>154</v>
      </c>
      <c r="L4239" s="39">
        <v>1.1265000000000001</v>
      </c>
      <c r="M4239" s="37">
        <v>2370</v>
      </c>
      <c r="N4239" s="37">
        <v>1250</v>
      </c>
      <c r="O4239" s="36">
        <v>0</v>
      </c>
      <c r="P4239" s="36">
        <v>7</v>
      </c>
      <c r="Q4239" s="36">
        <v>0</v>
      </c>
      <c r="R4239" s="68"/>
      <c r="S4239" s="68"/>
      <c r="T4239" s="68"/>
      <c r="U4239" s="68"/>
      <c r="V4239" s="68"/>
      <c r="W4239" s="36"/>
      <c r="X4239" s="36"/>
      <c r="Y4239" s="36"/>
      <c r="Z4239" s="36"/>
      <c r="AA4239" s="40"/>
      <c r="AB4239" s="40">
        <v>0.5</v>
      </c>
      <c r="AC4239" s="40"/>
      <c r="AD4239" s="40">
        <v>35</v>
      </c>
      <c r="AE4239" s="40">
        <v>35.00095761</v>
      </c>
      <c r="AF4239" t="s">
        <v>668</v>
      </c>
    </row>
    <row r="4240" spans="1:32" ht="15.75" customHeight="1">
      <c r="A4240" s="22">
        <v>46202</v>
      </c>
      <c r="B4240" s="35" t="s">
        <v>514</v>
      </c>
      <c r="C4240" s="36">
        <v>728</v>
      </c>
      <c r="D4240" s="37">
        <v>2927</v>
      </c>
      <c r="E4240" s="38">
        <v>-1013</v>
      </c>
      <c r="F4240" s="36">
        <v>7</v>
      </c>
      <c r="G4240" s="36">
        <v>8</v>
      </c>
      <c r="H4240" s="35" t="s">
        <v>2124</v>
      </c>
      <c r="I4240" s="35" t="s">
        <v>5112</v>
      </c>
      <c r="J4240" s="35" t="s">
        <v>5113</v>
      </c>
      <c r="K4240" s="35" t="s">
        <v>154</v>
      </c>
      <c r="L4240" s="39">
        <v>0.88460000000000005</v>
      </c>
      <c r="M4240" s="37">
        <v>-228</v>
      </c>
      <c r="N4240" s="37">
        <v>-1178</v>
      </c>
      <c r="O4240" s="36">
        <v>0</v>
      </c>
      <c r="P4240" s="36">
        <v>8</v>
      </c>
      <c r="Q4240" s="36">
        <v>0</v>
      </c>
      <c r="R4240" s="68"/>
      <c r="S4240" s="68"/>
      <c r="T4240" s="68"/>
      <c r="U4240" s="68"/>
      <c r="V4240" s="68"/>
      <c r="W4240" s="36"/>
      <c r="X4240" s="36"/>
      <c r="Y4240" s="36"/>
      <c r="Z4240" s="36"/>
      <c r="AA4240" s="40"/>
      <c r="AB4240" s="40">
        <v>0.5</v>
      </c>
      <c r="AC4240" s="40"/>
      <c r="AD4240" s="40">
        <v>30</v>
      </c>
      <c r="AE4240" s="40">
        <v>30.0009576</v>
      </c>
      <c r="AF4240" t="s">
        <v>661</v>
      </c>
    </row>
    <row r="4241" spans="1:32" ht="15.75" customHeight="1">
      <c r="A4241" s="22">
        <v>46202</v>
      </c>
      <c r="B4241" s="35" t="s">
        <v>246</v>
      </c>
      <c r="C4241" s="36">
        <v>730</v>
      </c>
      <c r="D4241" s="37">
        <v>487</v>
      </c>
      <c r="E4241" s="38">
        <f>811</f>
        <v>811</v>
      </c>
      <c r="F4241" s="36">
        <v>8</v>
      </c>
      <c r="G4241" s="36">
        <v>2</v>
      </c>
      <c r="H4241" s="35" t="s">
        <v>180</v>
      </c>
      <c r="I4241" s="35" t="s">
        <v>1880</v>
      </c>
      <c r="J4241" s="35" t="s">
        <v>5089</v>
      </c>
      <c r="K4241" s="35" t="s">
        <v>154</v>
      </c>
      <c r="L4241" s="39">
        <v>1.5550999999999999</v>
      </c>
      <c r="M4241" s="37">
        <v>-747</v>
      </c>
      <c r="N4241" s="37">
        <v>-4414</v>
      </c>
      <c r="O4241" s="36">
        <v>0</v>
      </c>
      <c r="P4241" s="36">
        <v>0</v>
      </c>
      <c r="Q4241" s="36">
        <v>0</v>
      </c>
      <c r="R4241" s="68"/>
      <c r="S4241" s="68"/>
      <c r="T4241" s="68"/>
      <c r="U4241" s="68"/>
      <c r="V4241" s="68"/>
      <c r="W4241" s="36"/>
      <c r="X4241" s="36"/>
      <c r="Y4241" s="36"/>
      <c r="Z4241" s="36"/>
      <c r="AA4241" s="40"/>
      <c r="AB4241" s="40">
        <v>0.5</v>
      </c>
      <c r="AC4241" s="40"/>
      <c r="AD4241" s="40">
        <v>0</v>
      </c>
      <c r="AE4241" s="40">
        <v>0</v>
      </c>
    </row>
    <row r="4242" spans="1:32" ht="15.75" customHeight="1">
      <c r="A4242" s="22">
        <v>46202</v>
      </c>
      <c r="B4242" s="35" t="s">
        <v>404</v>
      </c>
      <c r="C4242" s="36">
        <v>731</v>
      </c>
      <c r="D4242" s="37">
        <v>1113</v>
      </c>
      <c r="E4242" s="38">
        <f>322</f>
        <v>322</v>
      </c>
      <c r="F4242" s="36">
        <v>7</v>
      </c>
      <c r="G4242" s="36">
        <v>3</v>
      </c>
      <c r="H4242" s="35" t="s">
        <v>1583</v>
      </c>
      <c r="I4242" s="35" t="s">
        <v>1574</v>
      </c>
      <c r="J4242" s="35" t="s">
        <v>1892</v>
      </c>
      <c r="K4242" s="35" t="s">
        <v>154</v>
      </c>
      <c r="L4242" s="39">
        <v>1.0964</v>
      </c>
      <c r="M4242" s="37">
        <v>403</v>
      </c>
      <c r="N4242" s="37">
        <v>-1477</v>
      </c>
      <c r="O4242" s="36">
        <v>0</v>
      </c>
      <c r="P4242" s="36">
        <v>1</v>
      </c>
      <c r="Q4242" s="36">
        <v>0</v>
      </c>
      <c r="R4242" s="68"/>
      <c r="S4242" s="68"/>
      <c r="T4242" s="68"/>
      <c r="U4242" s="68"/>
      <c r="V4242" s="68"/>
      <c r="W4242" s="36"/>
      <c r="X4242" s="36"/>
      <c r="Y4242" s="36"/>
      <c r="Z4242" s="36"/>
      <c r="AA4242" s="40"/>
      <c r="AB4242" s="40">
        <v>0.5</v>
      </c>
      <c r="AC4242" s="40"/>
      <c r="AD4242" s="40">
        <v>35</v>
      </c>
      <c r="AE4242" s="40">
        <v>35.000957579999998</v>
      </c>
      <c r="AF4242" t="s">
        <v>668</v>
      </c>
    </row>
    <row r="4243" spans="1:32" ht="15.75" customHeight="1">
      <c r="A4243" s="22">
        <v>46202</v>
      </c>
      <c r="B4243" s="35" t="s">
        <v>323</v>
      </c>
      <c r="C4243" s="36">
        <v>732</v>
      </c>
      <c r="D4243" s="37">
        <v>1622</v>
      </c>
      <c r="E4243" s="38">
        <v>-1400</v>
      </c>
      <c r="F4243" s="36">
        <v>8</v>
      </c>
      <c r="G4243" s="36">
        <v>4</v>
      </c>
      <c r="H4243" s="35" t="s">
        <v>695</v>
      </c>
      <c r="I4243" s="35" t="s">
        <v>5114</v>
      </c>
      <c r="J4243" s="35" t="s">
        <v>5115</v>
      </c>
      <c r="K4243" s="35" t="s">
        <v>154</v>
      </c>
      <c r="L4243" s="39">
        <v>0.71230000000000004</v>
      </c>
      <c r="M4243" s="37">
        <v>3307</v>
      </c>
      <c r="N4243" s="37">
        <v>0</v>
      </c>
      <c r="O4243" s="36">
        <v>0</v>
      </c>
      <c r="P4243" s="36">
        <v>2</v>
      </c>
      <c r="Q4243" s="36">
        <v>0</v>
      </c>
      <c r="R4243" s="68"/>
      <c r="S4243" s="68"/>
      <c r="T4243" s="68"/>
      <c r="U4243" s="68"/>
      <c r="V4243" s="68"/>
      <c r="W4243" s="36"/>
      <c r="X4243" s="36"/>
      <c r="Y4243" s="36"/>
      <c r="Z4243" s="36"/>
      <c r="AA4243" s="40"/>
      <c r="AB4243" s="40">
        <v>0.5</v>
      </c>
      <c r="AC4243" s="40"/>
      <c r="AD4243" s="40">
        <v>30</v>
      </c>
      <c r="AE4243" s="40">
        <v>30.000957570000001</v>
      </c>
      <c r="AF4243" t="s">
        <v>661</v>
      </c>
    </row>
    <row r="4244" spans="1:32" ht="15.75" customHeight="1">
      <c r="A4244" s="22">
        <v>46202</v>
      </c>
      <c r="B4244" s="35" t="s">
        <v>293</v>
      </c>
      <c r="C4244" s="36">
        <v>733</v>
      </c>
      <c r="D4244" s="37">
        <v>805</v>
      </c>
      <c r="E4244" s="38">
        <v>-659</v>
      </c>
      <c r="F4244" s="36">
        <v>2</v>
      </c>
      <c r="G4244" s="36">
        <v>1</v>
      </c>
      <c r="H4244" s="35" t="s">
        <v>4056</v>
      </c>
      <c r="I4244" s="35" t="s">
        <v>2095</v>
      </c>
      <c r="J4244" s="35" t="s">
        <v>5116</v>
      </c>
      <c r="K4244" s="35" t="s">
        <v>154</v>
      </c>
      <c r="L4244" s="39">
        <v>0.72709999999999997</v>
      </c>
      <c r="M4244" s="37">
        <v>-151</v>
      </c>
      <c r="N4244" s="37">
        <v>5261</v>
      </c>
      <c r="O4244" s="36">
        <v>0</v>
      </c>
      <c r="P4244" s="36">
        <v>3</v>
      </c>
      <c r="Q4244" s="36">
        <v>0</v>
      </c>
      <c r="R4244" s="68"/>
      <c r="S4244" s="68"/>
      <c r="T4244" s="68"/>
      <c r="U4244" s="68"/>
      <c r="V4244" s="68"/>
      <c r="W4244" s="36"/>
      <c r="X4244" s="36"/>
      <c r="Y4244" s="36"/>
      <c r="Z4244" s="36"/>
      <c r="AA4244" s="40"/>
      <c r="AB4244" s="40">
        <v>0.5</v>
      </c>
      <c r="AC4244" s="40"/>
      <c r="AD4244" s="40">
        <v>10</v>
      </c>
      <c r="AE4244" s="40">
        <v>10.00095756</v>
      </c>
      <c r="AF4244" t="s">
        <v>584</v>
      </c>
    </row>
    <row r="4245" spans="1:32" ht="15.75" customHeight="1">
      <c r="A4245" s="22">
        <v>46202</v>
      </c>
      <c r="B4245" s="35" t="s">
        <v>324</v>
      </c>
      <c r="C4245" s="36">
        <v>735</v>
      </c>
      <c r="D4245" s="37">
        <v>644</v>
      </c>
      <c r="E4245" s="38">
        <f>2176</f>
        <v>2176</v>
      </c>
      <c r="F4245" s="36">
        <v>13</v>
      </c>
      <c r="G4245" s="36">
        <v>4</v>
      </c>
      <c r="H4245" s="35" t="s">
        <v>4540</v>
      </c>
      <c r="I4245" s="35" t="s">
        <v>3075</v>
      </c>
      <c r="J4245" s="35" t="s">
        <v>3464</v>
      </c>
      <c r="K4245" s="35" t="s">
        <v>154</v>
      </c>
      <c r="L4245" s="39">
        <v>2.1263000000000001</v>
      </c>
      <c r="M4245" s="37">
        <v>2246</v>
      </c>
      <c r="N4245" s="37">
        <v>-596</v>
      </c>
      <c r="O4245" s="36">
        <v>0</v>
      </c>
      <c r="P4245" s="36">
        <v>5</v>
      </c>
      <c r="Q4245" s="36">
        <v>0</v>
      </c>
      <c r="R4245" s="68"/>
      <c r="S4245" s="68"/>
      <c r="T4245" s="68"/>
      <c r="U4245" s="68"/>
      <c r="V4245" s="68"/>
      <c r="W4245" s="36"/>
      <c r="X4245" s="36"/>
      <c r="Y4245" s="36"/>
      <c r="Z4245" s="36"/>
      <c r="AA4245" s="40"/>
      <c r="AB4245" s="40">
        <v>0.5</v>
      </c>
      <c r="AC4245" s="40"/>
      <c r="AD4245" s="40">
        <v>0</v>
      </c>
      <c r="AE4245" s="40">
        <v>0</v>
      </c>
    </row>
    <row r="4246" spans="1:32" ht="15.75" customHeight="1">
      <c r="A4246" s="22">
        <v>46202</v>
      </c>
      <c r="B4246" s="35" t="s">
        <v>297</v>
      </c>
      <c r="C4246" s="36">
        <v>736</v>
      </c>
      <c r="D4246" s="37">
        <v>968</v>
      </c>
      <c r="E4246" s="38">
        <v>-510</v>
      </c>
      <c r="F4246" s="36">
        <v>2</v>
      </c>
      <c r="G4246" s="36">
        <v>2</v>
      </c>
      <c r="H4246" s="35" t="s">
        <v>3178</v>
      </c>
      <c r="I4246" s="35" t="s">
        <v>4144</v>
      </c>
      <c r="J4246" s="35" t="s">
        <v>4144</v>
      </c>
      <c r="K4246" s="35" t="s">
        <v>154</v>
      </c>
      <c r="L4246" s="39">
        <v>0.82440000000000002</v>
      </c>
      <c r="M4246" s="37">
        <v>-591</v>
      </c>
      <c r="N4246" s="37">
        <v>442</v>
      </c>
      <c r="O4246" s="36">
        <v>0</v>
      </c>
      <c r="P4246" s="36">
        <v>6</v>
      </c>
      <c r="Q4246" s="36">
        <v>0</v>
      </c>
      <c r="R4246" s="68"/>
      <c r="S4246" s="68"/>
      <c r="T4246" s="68"/>
      <c r="U4246" s="68"/>
      <c r="V4246" s="68"/>
      <c r="W4246" s="36"/>
      <c r="X4246" s="36"/>
      <c r="Y4246" s="36"/>
      <c r="Z4246" s="36"/>
      <c r="AA4246" s="40"/>
      <c r="AB4246" s="40">
        <v>0.5</v>
      </c>
      <c r="AC4246" s="40"/>
      <c r="AD4246" s="40">
        <v>10</v>
      </c>
      <c r="AE4246" s="40">
        <v>10.00095754</v>
      </c>
      <c r="AF4246" t="s">
        <v>584</v>
      </c>
    </row>
    <row r="4247" spans="1:32" ht="15.75" customHeight="1">
      <c r="A4247" s="22">
        <v>46202</v>
      </c>
      <c r="B4247" s="35" t="s">
        <v>400</v>
      </c>
      <c r="C4247" s="36">
        <v>737</v>
      </c>
      <c r="D4247" s="37">
        <v>4589</v>
      </c>
      <c r="E4247" s="38">
        <f>1127</f>
        <v>1127</v>
      </c>
      <c r="F4247" s="36">
        <v>37</v>
      </c>
      <c r="G4247" s="36">
        <v>20</v>
      </c>
      <c r="H4247" s="35" t="s">
        <v>1816</v>
      </c>
      <c r="I4247" s="35" t="s">
        <v>3533</v>
      </c>
      <c r="J4247" s="35" t="s">
        <v>1679</v>
      </c>
      <c r="K4247" s="35" t="s">
        <v>154</v>
      </c>
      <c r="L4247" s="39">
        <v>1.0819000000000001</v>
      </c>
      <c r="M4247" s="37">
        <v>-1851</v>
      </c>
      <c r="N4247" s="37">
        <v>6917</v>
      </c>
      <c r="O4247" s="36">
        <v>0</v>
      </c>
      <c r="P4247" s="36">
        <v>7</v>
      </c>
      <c r="Q4247" s="36">
        <v>0</v>
      </c>
      <c r="R4247" s="68"/>
      <c r="S4247" s="68"/>
      <c r="T4247" s="68"/>
      <c r="U4247" s="68"/>
      <c r="V4247" s="68"/>
      <c r="W4247" s="36"/>
      <c r="X4247" s="36"/>
      <c r="Y4247" s="36"/>
      <c r="Z4247" s="36"/>
      <c r="AA4247" s="40"/>
      <c r="AB4247" s="40">
        <v>0.6</v>
      </c>
      <c r="AC4247" s="40"/>
      <c r="AD4247" s="40">
        <v>60</v>
      </c>
      <c r="AE4247" s="40">
        <v>60.000957530000001</v>
      </c>
      <c r="AF4247" t="s">
        <v>578</v>
      </c>
    </row>
    <row r="4248" spans="1:32" ht="15.75" customHeight="1">
      <c r="A4248" s="22">
        <v>46202</v>
      </c>
      <c r="B4248" s="35" t="s">
        <v>461</v>
      </c>
      <c r="C4248" s="36">
        <v>738</v>
      </c>
      <c r="D4248" s="37">
        <v>0</v>
      </c>
      <c r="E4248" s="38">
        <v>0</v>
      </c>
      <c r="F4248" s="36">
        <v>0</v>
      </c>
      <c r="G4248" s="36">
        <v>0</v>
      </c>
      <c r="H4248" s="35" t="s">
        <v>214</v>
      </c>
      <c r="I4248" s="35" t="s">
        <v>214</v>
      </c>
      <c r="J4248" s="35" t="s">
        <v>214</v>
      </c>
      <c r="K4248" s="35" t="s">
        <v>154</v>
      </c>
      <c r="L4248" s="39">
        <v>0</v>
      </c>
      <c r="M4248" s="37">
        <v>-1784</v>
      </c>
      <c r="N4248" s="37">
        <v>-167</v>
      </c>
      <c r="O4248" s="36">
        <v>0</v>
      </c>
      <c r="P4248" s="36">
        <v>8</v>
      </c>
      <c r="Q4248" s="36">
        <v>0</v>
      </c>
      <c r="R4248" s="68"/>
      <c r="S4248" s="68"/>
      <c r="T4248" s="68"/>
      <c r="U4248" s="68"/>
      <c r="V4248" s="68"/>
      <c r="W4248" s="36"/>
      <c r="X4248" s="36"/>
      <c r="Y4248" s="36"/>
      <c r="Z4248" s="36"/>
      <c r="AA4248" s="40"/>
      <c r="AB4248" s="40"/>
      <c r="AC4248" s="40"/>
      <c r="AD4248" s="40">
        <v>0</v>
      </c>
      <c r="AE4248" s="40">
        <v>0</v>
      </c>
    </row>
    <row r="4249" spans="1:32" ht="15.75" customHeight="1">
      <c r="A4249" s="22">
        <v>46202</v>
      </c>
      <c r="B4249" s="35" t="s">
        <v>351</v>
      </c>
      <c r="C4249" s="36">
        <v>750</v>
      </c>
      <c r="D4249" s="37">
        <v>1896</v>
      </c>
      <c r="E4249" s="38">
        <v>-2122</v>
      </c>
      <c r="F4249" s="36">
        <v>9</v>
      </c>
      <c r="G4249" s="36">
        <v>7</v>
      </c>
      <c r="H4249" s="35" t="s">
        <v>1000</v>
      </c>
      <c r="I4249" s="35" t="s">
        <v>2938</v>
      </c>
      <c r="J4249" s="35" t="s">
        <v>4462</v>
      </c>
      <c r="K4249" s="35" t="s">
        <v>154</v>
      </c>
      <c r="L4249" s="39">
        <v>0.62690000000000001</v>
      </c>
      <c r="M4249" s="37">
        <v>115</v>
      </c>
      <c r="N4249" s="37">
        <v>4676</v>
      </c>
      <c r="O4249" s="36">
        <v>0</v>
      </c>
      <c r="P4249" s="36">
        <v>0</v>
      </c>
      <c r="Q4249" s="36">
        <v>0</v>
      </c>
      <c r="R4249" s="68"/>
      <c r="S4249" s="68"/>
      <c r="T4249" s="68"/>
      <c r="U4249" s="68"/>
      <c r="V4249" s="68"/>
      <c r="W4249" s="36"/>
      <c r="X4249" s="36"/>
      <c r="Y4249" s="36"/>
      <c r="Z4249" s="36"/>
      <c r="AA4249" s="40"/>
      <c r="AB4249" s="40">
        <v>0.5</v>
      </c>
      <c r="AC4249" s="40"/>
      <c r="AD4249" s="40">
        <v>30</v>
      </c>
      <c r="AE4249" s="40">
        <v>30.000957509999999</v>
      </c>
      <c r="AF4249" t="s">
        <v>661</v>
      </c>
    </row>
    <row r="4250" spans="1:32" ht="15.75" customHeight="1">
      <c r="A4250" s="22">
        <v>46202</v>
      </c>
      <c r="B4250" s="35" t="s">
        <v>46</v>
      </c>
      <c r="C4250" s="36">
        <v>751</v>
      </c>
      <c r="D4250" s="37">
        <v>8040</v>
      </c>
      <c r="E4250" s="38">
        <v>-4291</v>
      </c>
      <c r="F4250" s="36">
        <v>76</v>
      </c>
      <c r="G4250" s="36">
        <v>0</v>
      </c>
      <c r="H4250" s="35" t="s">
        <v>1797</v>
      </c>
      <c r="I4250" s="35" t="s">
        <v>1797</v>
      </c>
      <c r="J4250" s="35" t="s">
        <v>214</v>
      </c>
      <c r="K4250" s="35" t="s">
        <v>154</v>
      </c>
      <c r="L4250" s="39">
        <v>0.82210000000000005</v>
      </c>
      <c r="M4250" s="37">
        <v>-6238</v>
      </c>
      <c r="N4250" s="37">
        <v>-5861</v>
      </c>
      <c r="O4250" s="36">
        <v>0</v>
      </c>
      <c r="P4250" s="36">
        <v>1</v>
      </c>
      <c r="Q4250" s="36">
        <v>0</v>
      </c>
      <c r="R4250" s="68"/>
      <c r="S4250" s="68"/>
      <c r="T4250" s="68"/>
      <c r="U4250" s="68"/>
      <c r="V4250" s="68"/>
      <c r="W4250" s="36"/>
      <c r="X4250" s="36"/>
      <c r="Y4250" s="36"/>
      <c r="Z4250" s="36"/>
      <c r="AA4250" s="40"/>
      <c r="AB4250" s="40">
        <v>1</v>
      </c>
      <c r="AC4250" s="40"/>
      <c r="AD4250" s="40">
        <v>30</v>
      </c>
      <c r="AE4250" s="40">
        <v>30.000957499999998</v>
      </c>
      <c r="AF4250" t="s">
        <v>661</v>
      </c>
    </row>
    <row r="4251" spans="1:32" ht="15.75" customHeight="1">
      <c r="A4251" s="22">
        <v>46202</v>
      </c>
      <c r="B4251" s="35" t="s">
        <v>256</v>
      </c>
      <c r="C4251" s="36">
        <v>761</v>
      </c>
      <c r="D4251" s="37">
        <v>449</v>
      </c>
      <c r="E4251" s="38">
        <v>-597</v>
      </c>
      <c r="F4251" s="36">
        <v>1</v>
      </c>
      <c r="G4251" s="36">
        <v>0</v>
      </c>
      <c r="H4251" s="35" t="s">
        <v>5117</v>
      </c>
      <c r="I4251" s="35" t="s">
        <v>5117</v>
      </c>
      <c r="J4251" s="35" t="s">
        <v>214</v>
      </c>
      <c r="K4251" s="35" t="s">
        <v>154</v>
      </c>
      <c r="L4251" s="39">
        <v>0.55679999999999996</v>
      </c>
      <c r="M4251" s="37">
        <v>256</v>
      </c>
      <c r="N4251" s="37">
        <v>-1119</v>
      </c>
      <c r="O4251" s="36">
        <v>0</v>
      </c>
      <c r="P4251" s="36">
        <v>1</v>
      </c>
      <c r="Q4251" s="36">
        <v>0</v>
      </c>
      <c r="R4251" s="68"/>
      <c r="S4251" s="68"/>
      <c r="T4251" s="68"/>
      <c r="U4251" s="68"/>
      <c r="V4251" s="68"/>
      <c r="W4251" s="36"/>
      <c r="X4251" s="36"/>
      <c r="Y4251" s="36"/>
      <c r="Z4251" s="36"/>
      <c r="AA4251" s="40"/>
      <c r="AB4251" s="40">
        <v>0.5</v>
      </c>
      <c r="AC4251" s="40"/>
      <c r="AD4251" s="40">
        <v>10</v>
      </c>
      <c r="AE4251" s="40">
        <v>10.000957489999999</v>
      </c>
      <c r="AF4251" t="s">
        <v>584</v>
      </c>
    </row>
    <row r="4252" spans="1:32" ht="15.75" customHeight="1">
      <c r="A4252" s="22">
        <v>46202</v>
      </c>
      <c r="B4252" s="35" t="s">
        <v>184</v>
      </c>
      <c r="C4252" s="36">
        <v>762</v>
      </c>
      <c r="D4252" s="37">
        <v>3198</v>
      </c>
      <c r="E4252" s="38">
        <v>-194</v>
      </c>
      <c r="F4252" s="36">
        <v>42</v>
      </c>
      <c r="G4252" s="36">
        <v>14</v>
      </c>
      <c r="H4252" s="35" t="s">
        <v>697</v>
      </c>
      <c r="I4252" s="35" t="s">
        <v>2072</v>
      </c>
      <c r="J4252" s="35" t="s">
        <v>2461</v>
      </c>
      <c r="K4252" s="35" t="s">
        <v>154</v>
      </c>
      <c r="L4252" s="39">
        <v>0.9798</v>
      </c>
      <c r="M4252" s="37">
        <v>-2180</v>
      </c>
      <c r="N4252" s="37">
        <v>-960</v>
      </c>
      <c r="O4252" s="36">
        <v>0</v>
      </c>
      <c r="P4252" s="36">
        <v>2</v>
      </c>
      <c r="Q4252" s="36">
        <v>0</v>
      </c>
      <c r="R4252" s="68"/>
      <c r="S4252" s="68"/>
      <c r="T4252" s="68"/>
      <c r="U4252" s="68"/>
      <c r="V4252" s="68"/>
      <c r="W4252" s="36"/>
      <c r="X4252" s="36"/>
      <c r="Y4252" s="36"/>
      <c r="Z4252" s="36"/>
      <c r="AA4252" s="40"/>
      <c r="AB4252" s="40">
        <v>0.6</v>
      </c>
      <c r="AC4252" s="40"/>
      <c r="AD4252" s="40">
        <v>30</v>
      </c>
      <c r="AE4252" s="40">
        <v>30.00095748</v>
      </c>
      <c r="AF4252" t="s">
        <v>661</v>
      </c>
    </row>
    <row r="4253" spans="1:32" ht="15.75" customHeight="1">
      <c r="A4253" s="22">
        <v>46203</v>
      </c>
      <c r="B4253" s="35" t="s">
        <v>9</v>
      </c>
      <c r="C4253" s="36">
        <v>508</v>
      </c>
      <c r="D4253" s="37">
        <v>6708</v>
      </c>
      <c r="E4253" s="38">
        <v>-285</v>
      </c>
      <c r="F4253" s="36">
        <v>25</v>
      </c>
      <c r="G4253" s="36">
        <v>18</v>
      </c>
      <c r="H4253" s="35" t="s">
        <v>1761</v>
      </c>
      <c r="I4253" s="35" t="s">
        <v>4056</v>
      </c>
      <c r="J4253" s="35" t="s">
        <v>2318</v>
      </c>
      <c r="K4253" s="35" t="s">
        <v>203</v>
      </c>
      <c r="L4253" s="39">
        <v>0.98580000000000001</v>
      </c>
      <c r="M4253" s="37">
        <v>8</v>
      </c>
      <c r="N4253" s="37">
        <v>-93</v>
      </c>
      <c r="O4253" s="36">
        <v>0</v>
      </c>
      <c r="P4253" s="36">
        <v>8</v>
      </c>
      <c r="Q4253" s="36">
        <v>1</v>
      </c>
      <c r="R4253" s="68">
        <v>1118.467777085928</v>
      </c>
      <c r="S4253" s="68">
        <v>5.99749061835033</v>
      </c>
      <c r="T4253" s="68">
        <v>268.32</v>
      </c>
      <c r="U4253" s="68">
        <v>372.66666666666669</v>
      </c>
      <c r="V4253" s="68">
        <v>156</v>
      </c>
      <c r="W4253" s="36">
        <v>3</v>
      </c>
      <c r="X4253" s="36">
        <v>2</v>
      </c>
      <c r="Y4253" s="36">
        <v>2</v>
      </c>
      <c r="Z4253" s="36">
        <v>1</v>
      </c>
      <c r="AA4253" s="40">
        <v>2</v>
      </c>
      <c r="AB4253" s="40">
        <v>0.8</v>
      </c>
      <c r="AC4253" s="40">
        <v>1.6</v>
      </c>
      <c r="AD4253" s="40">
        <v>26</v>
      </c>
      <c r="AE4253" s="40">
        <v>26.000957469999999</v>
      </c>
      <c r="AF4253" t="s">
        <v>1958</v>
      </c>
    </row>
    <row r="4254" spans="1:32" ht="15.75" customHeight="1">
      <c r="A4254" s="22">
        <v>46203</v>
      </c>
      <c r="B4254" s="35" t="s">
        <v>9</v>
      </c>
      <c r="C4254" s="36">
        <v>510</v>
      </c>
      <c r="D4254" s="37">
        <v>3819</v>
      </c>
      <c r="E4254" s="38">
        <f>548</f>
        <v>548</v>
      </c>
      <c r="F4254" s="36">
        <v>16</v>
      </c>
      <c r="G4254" s="36">
        <v>12</v>
      </c>
      <c r="H4254" s="35" t="s">
        <v>1002</v>
      </c>
      <c r="I4254" s="35" t="s">
        <v>1481</v>
      </c>
      <c r="J4254" s="35" t="s">
        <v>1718</v>
      </c>
      <c r="K4254" s="35" t="s">
        <v>370</v>
      </c>
      <c r="L4254" s="39">
        <v>1.0478000000000001</v>
      </c>
      <c r="M4254" s="37">
        <v>-135</v>
      </c>
      <c r="N4254" s="37">
        <v>-1800</v>
      </c>
      <c r="O4254" s="36">
        <v>0</v>
      </c>
      <c r="P4254" s="36">
        <v>0</v>
      </c>
      <c r="Q4254" s="36">
        <v>1</v>
      </c>
      <c r="R4254" s="68">
        <v>651.51167496886683</v>
      </c>
      <c r="S4254" s="68">
        <v>5.8617522090950942</v>
      </c>
      <c r="T4254" s="68">
        <v>238.6875</v>
      </c>
      <c r="U4254" s="68">
        <v>318.25</v>
      </c>
      <c r="V4254" s="68">
        <v>136.39285714285711</v>
      </c>
      <c r="W4254" s="36">
        <v>5</v>
      </c>
      <c r="X4254" s="36">
        <v>3</v>
      </c>
      <c r="Y4254" s="36">
        <v>4</v>
      </c>
      <c r="Z4254" s="36">
        <v>2</v>
      </c>
      <c r="AA4254" s="40">
        <v>3.5</v>
      </c>
      <c r="AB4254" s="40">
        <v>0.6</v>
      </c>
      <c r="AC4254" s="40">
        <v>2.1</v>
      </c>
      <c r="AD4254" s="40">
        <v>21</v>
      </c>
      <c r="AE4254" s="40">
        <v>21.000957459999999</v>
      </c>
      <c r="AF4254" t="s">
        <v>1379</v>
      </c>
    </row>
    <row r="4255" spans="1:32" ht="15.75" customHeight="1">
      <c r="A4255" s="22">
        <v>46203</v>
      </c>
      <c r="B4255" s="35" t="s">
        <v>9</v>
      </c>
      <c r="C4255" s="36">
        <v>511</v>
      </c>
      <c r="D4255" s="37">
        <v>2341</v>
      </c>
      <c r="E4255" s="38">
        <f>230</f>
        <v>230</v>
      </c>
      <c r="F4255" s="36">
        <v>12</v>
      </c>
      <c r="G4255" s="36">
        <v>2</v>
      </c>
      <c r="H4255" s="35" t="s">
        <v>809</v>
      </c>
      <c r="I4255" s="35" t="s">
        <v>2124</v>
      </c>
      <c r="J4255" s="35" t="s">
        <v>5118</v>
      </c>
      <c r="K4255" s="35" t="s">
        <v>154</v>
      </c>
      <c r="L4255" s="39">
        <v>1.0327</v>
      </c>
      <c r="M4255" s="37">
        <v>2150</v>
      </c>
      <c r="N4255" s="37">
        <v>-975</v>
      </c>
      <c r="O4255" s="36">
        <v>0</v>
      </c>
      <c r="P4255" s="36">
        <v>1</v>
      </c>
      <c r="Q4255" s="36">
        <v>1</v>
      </c>
      <c r="R4255" s="68">
        <v>384.63330220008299</v>
      </c>
      <c r="S4255" s="68">
        <v>6.0863164645640371</v>
      </c>
      <c r="T4255" s="68">
        <v>195.08333333333329</v>
      </c>
      <c r="U4255" s="68">
        <v>1170.5</v>
      </c>
      <c r="V4255" s="68">
        <v>167.21428571428569</v>
      </c>
      <c r="W4255" s="36">
        <v>7</v>
      </c>
      <c r="X4255" s="36">
        <v>0</v>
      </c>
      <c r="Y4255" s="36">
        <v>0</v>
      </c>
      <c r="Z4255" s="36">
        <v>0</v>
      </c>
      <c r="AA4255" s="40">
        <v>1.75</v>
      </c>
      <c r="AB4255" s="40">
        <v>0.5</v>
      </c>
      <c r="AC4255" s="40">
        <v>0.875</v>
      </c>
      <c r="AD4255" s="40">
        <v>8.8000000000000007</v>
      </c>
      <c r="AE4255" s="40">
        <v>8.8009574500000003</v>
      </c>
      <c r="AF4255" t="s">
        <v>4118</v>
      </c>
    </row>
    <row r="4256" spans="1:32" ht="15.75" customHeight="1">
      <c r="A4256" s="22">
        <v>46203</v>
      </c>
      <c r="B4256" s="35" t="s">
        <v>9</v>
      </c>
      <c r="C4256" s="36">
        <v>512</v>
      </c>
      <c r="D4256" s="37">
        <v>785</v>
      </c>
      <c r="E4256" s="38">
        <f>604</f>
        <v>604</v>
      </c>
      <c r="F4256" s="36">
        <v>6</v>
      </c>
      <c r="G4256" s="36">
        <v>1</v>
      </c>
      <c r="H4256" s="35" t="s">
        <v>200</v>
      </c>
      <c r="I4256" s="35" t="s">
        <v>863</v>
      </c>
      <c r="J4256" s="35" t="s">
        <v>5119</v>
      </c>
      <c r="K4256" s="35" t="s">
        <v>154</v>
      </c>
      <c r="L4256" s="39">
        <v>1.2565</v>
      </c>
      <c r="M4256" s="37">
        <v>964</v>
      </c>
      <c r="N4256" s="37">
        <v>-953</v>
      </c>
      <c r="O4256" s="36">
        <v>0</v>
      </c>
      <c r="P4256" s="36">
        <v>2</v>
      </c>
      <c r="Q4256" s="36">
        <v>1</v>
      </c>
      <c r="R4256" s="68">
        <v>131.6026878372769</v>
      </c>
      <c r="S4256" s="68">
        <v>5.9649237633400833</v>
      </c>
      <c r="T4256" s="68">
        <v>130.83333333333329</v>
      </c>
      <c r="U4256" s="68">
        <v>785</v>
      </c>
      <c r="V4256" s="68">
        <v>112.1428571428571</v>
      </c>
      <c r="W4256" s="36">
        <v>7</v>
      </c>
      <c r="X4256" s="36">
        <v>0</v>
      </c>
      <c r="Y4256" s="36">
        <v>6</v>
      </c>
      <c r="Z4256" s="36">
        <v>1</v>
      </c>
      <c r="AA4256" s="40">
        <v>3.5</v>
      </c>
      <c r="AB4256" s="40">
        <v>0.5</v>
      </c>
      <c r="AC4256" s="40">
        <v>1.75</v>
      </c>
      <c r="AD4256" s="40">
        <v>17.5</v>
      </c>
      <c r="AE4256" s="40">
        <v>17.500957440000001</v>
      </c>
      <c r="AF4256" t="s">
        <v>822</v>
      </c>
    </row>
    <row r="4257" spans="1:32" ht="15.75" customHeight="1">
      <c r="A4257" s="22">
        <v>46203</v>
      </c>
      <c r="B4257" s="35" t="s">
        <v>9</v>
      </c>
      <c r="C4257" s="36">
        <v>513</v>
      </c>
      <c r="D4257" s="37">
        <v>6563</v>
      </c>
      <c r="E4257" s="38">
        <v>-19</v>
      </c>
      <c r="F4257" s="36">
        <v>24</v>
      </c>
      <c r="G4257" s="36">
        <v>20</v>
      </c>
      <c r="H4257" s="35" t="s">
        <v>4009</v>
      </c>
      <c r="I4257" s="35" t="s">
        <v>3617</v>
      </c>
      <c r="J4257" s="35" t="s">
        <v>4879</v>
      </c>
      <c r="K4257" s="35" t="s">
        <v>154</v>
      </c>
      <c r="L4257" s="39">
        <v>0.999</v>
      </c>
      <c r="M4257" s="37">
        <v>-269</v>
      </c>
      <c r="N4257" s="37">
        <v>-654</v>
      </c>
      <c r="O4257" s="36">
        <v>0</v>
      </c>
      <c r="P4257" s="36">
        <v>3</v>
      </c>
      <c r="Q4257" s="36">
        <v>1</v>
      </c>
      <c r="R4257" s="68">
        <v>1111.8898920713989</v>
      </c>
      <c r="S4257" s="68">
        <v>5.9025628767732012</v>
      </c>
      <c r="T4257" s="68">
        <v>273.45833333333331</v>
      </c>
      <c r="U4257" s="68">
        <v>328.15</v>
      </c>
      <c r="V4257" s="68">
        <v>149.15909090909091</v>
      </c>
      <c r="W4257" s="36">
        <v>1</v>
      </c>
      <c r="X4257" s="36">
        <v>3</v>
      </c>
      <c r="Y4257" s="36">
        <v>3</v>
      </c>
      <c r="Z4257" s="36">
        <v>2</v>
      </c>
      <c r="AA4257" s="40">
        <v>2.25</v>
      </c>
      <c r="AB4257" s="40">
        <v>0.8</v>
      </c>
      <c r="AC4257" s="40">
        <v>1.8</v>
      </c>
      <c r="AD4257" s="40">
        <v>28</v>
      </c>
      <c r="AE4257" s="40">
        <v>28.00095743</v>
      </c>
      <c r="AF4257" t="s">
        <v>633</v>
      </c>
    </row>
    <row r="4258" spans="1:32" ht="15.75" customHeight="1">
      <c r="A4258" s="22">
        <v>46203</v>
      </c>
      <c r="B4258" s="35" t="s">
        <v>9</v>
      </c>
      <c r="C4258" s="36">
        <v>515</v>
      </c>
      <c r="D4258" s="37">
        <v>1858</v>
      </c>
      <c r="E4258" s="38">
        <v>-810</v>
      </c>
      <c r="F4258" s="36">
        <v>4</v>
      </c>
      <c r="G4258" s="36">
        <v>5</v>
      </c>
      <c r="H4258" s="35" t="s">
        <v>1694</v>
      </c>
      <c r="I4258" s="35" t="s">
        <v>530</v>
      </c>
      <c r="J4258" s="35" t="s">
        <v>5120</v>
      </c>
      <c r="K4258" s="35" t="s">
        <v>154</v>
      </c>
      <c r="L4258" s="39">
        <v>0.85470000000000002</v>
      </c>
      <c r="M4258" s="37">
        <v>-541</v>
      </c>
      <c r="N4258" s="37">
        <v>-456</v>
      </c>
      <c r="O4258" s="36">
        <v>0</v>
      </c>
      <c r="P4258" s="36">
        <v>5</v>
      </c>
      <c r="Q4258" s="36">
        <v>1</v>
      </c>
      <c r="R4258" s="68">
        <v>305.97903694479038</v>
      </c>
      <c r="S4258" s="68">
        <v>6.0723114189526974</v>
      </c>
      <c r="T4258" s="68">
        <v>464.5</v>
      </c>
      <c r="U4258" s="68">
        <v>371.6</v>
      </c>
      <c r="V4258" s="68">
        <v>206.44444444444451</v>
      </c>
      <c r="W4258" s="36">
        <v>0</v>
      </c>
      <c r="X4258" s="36">
        <v>2</v>
      </c>
      <c r="Y4258" s="36">
        <v>0</v>
      </c>
      <c r="Z4258" s="36">
        <v>0</v>
      </c>
      <c r="AA4258" s="40">
        <v>0.5</v>
      </c>
      <c r="AB4258" s="40">
        <v>0.5</v>
      </c>
      <c r="AC4258" s="40">
        <v>0.25</v>
      </c>
      <c r="AD4258" s="40">
        <v>12.5</v>
      </c>
      <c r="AE4258" s="40">
        <v>12.500957420000001</v>
      </c>
      <c r="AF4258" t="s">
        <v>795</v>
      </c>
    </row>
    <row r="4259" spans="1:32" ht="15.75" customHeight="1">
      <c r="A4259" s="22">
        <v>46203</v>
      </c>
      <c r="B4259" s="35" t="s">
        <v>9</v>
      </c>
      <c r="C4259" s="36">
        <v>516</v>
      </c>
      <c r="D4259" s="37">
        <v>4117</v>
      </c>
      <c r="E4259" s="38">
        <v>-207</v>
      </c>
      <c r="F4259" s="36">
        <v>17</v>
      </c>
      <c r="G4259" s="36">
        <v>6</v>
      </c>
      <c r="H4259" s="35" t="s">
        <v>1249</v>
      </c>
      <c r="I4259" s="35" t="s">
        <v>2294</v>
      </c>
      <c r="J4259" s="35" t="s">
        <v>5121</v>
      </c>
      <c r="K4259" s="35" t="s">
        <v>154</v>
      </c>
      <c r="L4259" s="39">
        <v>0.98319999999999996</v>
      </c>
      <c r="M4259" s="37">
        <v>704</v>
      </c>
      <c r="N4259" s="37">
        <v>-897</v>
      </c>
      <c r="O4259" s="36">
        <v>0</v>
      </c>
      <c r="P4259" s="36">
        <v>6</v>
      </c>
      <c r="Q4259" s="36">
        <v>1</v>
      </c>
      <c r="R4259" s="68">
        <v>693.32088003320882</v>
      </c>
      <c r="S4259" s="68">
        <v>5.9380874261320429</v>
      </c>
      <c r="T4259" s="68">
        <v>242.1764705882353</v>
      </c>
      <c r="U4259" s="68">
        <v>686.16666666666663</v>
      </c>
      <c r="V4259" s="68">
        <v>179</v>
      </c>
      <c r="W4259" s="36">
        <v>5</v>
      </c>
      <c r="X4259" s="36">
        <v>0</v>
      </c>
      <c r="Y4259" s="36">
        <v>0</v>
      </c>
      <c r="Z4259" s="36">
        <v>1</v>
      </c>
      <c r="AA4259" s="40">
        <v>1.5</v>
      </c>
      <c r="AB4259" s="40">
        <v>0.6</v>
      </c>
      <c r="AC4259" s="40">
        <v>0.89999999999999991</v>
      </c>
      <c r="AD4259" s="40">
        <v>19</v>
      </c>
      <c r="AE4259" s="40">
        <v>19.000957410000002</v>
      </c>
      <c r="AF4259" t="s">
        <v>597</v>
      </c>
    </row>
    <row r="4260" spans="1:32" ht="15.75" customHeight="1">
      <c r="A4260" s="22">
        <v>46203</v>
      </c>
      <c r="B4260" s="35" t="s">
        <v>9</v>
      </c>
      <c r="C4260" s="36">
        <v>517</v>
      </c>
      <c r="D4260" s="37">
        <v>796</v>
      </c>
      <c r="E4260" s="38">
        <v>-300</v>
      </c>
      <c r="F4260" s="36">
        <v>2</v>
      </c>
      <c r="G4260" s="36">
        <v>1</v>
      </c>
      <c r="H4260" s="35" t="s">
        <v>4690</v>
      </c>
      <c r="I4260" s="35" t="s">
        <v>4664</v>
      </c>
      <c r="J4260" s="35" t="s">
        <v>1532</v>
      </c>
      <c r="K4260" s="35" t="s">
        <v>154</v>
      </c>
      <c r="L4260" s="39">
        <v>0.87439999999999996</v>
      </c>
      <c r="M4260" s="37">
        <v>-3</v>
      </c>
      <c r="N4260" s="37">
        <v>-1404</v>
      </c>
      <c r="O4260" s="36">
        <v>0</v>
      </c>
      <c r="P4260" s="36">
        <v>7</v>
      </c>
      <c r="Q4260" s="36">
        <v>1</v>
      </c>
      <c r="R4260" s="68">
        <v>142.07928601079291</v>
      </c>
      <c r="S4260" s="68">
        <v>5.60250563153543</v>
      </c>
      <c r="T4260" s="68">
        <v>398</v>
      </c>
      <c r="U4260" s="68">
        <v>796</v>
      </c>
      <c r="V4260" s="68">
        <v>265.33333333333331</v>
      </c>
      <c r="W4260" s="36">
        <v>0</v>
      </c>
      <c r="X4260" s="36">
        <v>0</v>
      </c>
      <c r="Y4260" s="36">
        <v>0</v>
      </c>
      <c r="Z4260" s="36">
        <v>6</v>
      </c>
      <c r="AA4260" s="40">
        <v>1.5</v>
      </c>
      <c r="AB4260" s="40">
        <v>0.5</v>
      </c>
      <c r="AC4260" s="40">
        <v>0.75</v>
      </c>
      <c r="AD4260" s="40">
        <v>17.5</v>
      </c>
      <c r="AE4260" s="40">
        <v>17.500957400000001</v>
      </c>
      <c r="AF4260" t="s">
        <v>641</v>
      </c>
    </row>
    <row r="4261" spans="1:32" ht="15.75" customHeight="1">
      <c r="A4261" s="22">
        <v>46203</v>
      </c>
      <c r="B4261" s="35" t="s">
        <v>9</v>
      </c>
      <c r="C4261" s="36">
        <v>518</v>
      </c>
      <c r="D4261" s="37">
        <v>6340</v>
      </c>
      <c r="E4261" s="38">
        <v>-353</v>
      </c>
      <c r="F4261" s="36">
        <v>22</v>
      </c>
      <c r="G4261" s="36">
        <v>19</v>
      </c>
      <c r="H4261" s="35" t="s">
        <v>3131</v>
      </c>
      <c r="I4261" s="35" t="s">
        <v>986</v>
      </c>
      <c r="J4261" s="35" t="s">
        <v>3496</v>
      </c>
      <c r="K4261" s="35" t="s">
        <v>154</v>
      </c>
      <c r="L4261" s="39">
        <v>0.98140000000000005</v>
      </c>
      <c r="M4261" s="37">
        <v>-522</v>
      </c>
      <c r="N4261" s="37">
        <v>-722</v>
      </c>
      <c r="O4261" s="36">
        <v>0</v>
      </c>
      <c r="P4261" s="36">
        <v>8</v>
      </c>
      <c r="Q4261" s="36">
        <v>1</v>
      </c>
      <c r="R4261" s="68">
        <v>1071.6597654628481</v>
      </c>
      <c r="S4261" s="68">
        <v>5.9160567601059162</v>
      </c>
      <c r="T4261" s="68">
        <v>288.18181818181819</v>
      </c>
      <c r="U4261" s="68">
        <v>333.68421052631578</v>
      </c>
      <c r="V4261" s="68">
        <v>154.63414634146341</v>
      </c>
      <c r="W4261" s="36">
        <v>0</v>
      </c>
      <c r="X4261" s="36">
        <v>3</v>
      </c>
      <c r="Y4261" s="36">
        <v>2</v>
      </c>
      <c r="Z4261" s="36">
        <v>2</v>
      </c>
      <c r="AA4261" s="40">
        <v>1.75</v>
      </c>
      <c r="AB4261" s="40">
        <v>0.8</v>
      </c>
      <c r="AC4261" s="40">
        <v>1.4</v>
      </c>
      <c r="AD4261" s="40">
        <v>24</v>
      </c>
      <c r="AE4261" s="40">
        <v>24.00095739</v>
      </c>
      <c r="AF4261" t="s">
        <v>909</v>
      </c>
    </row>
    <row r="4262" spans="1:32" ht="15.75" customHeight="1">
      <c r="A4262" s="22">
        <v>46203</v>
      </c>
      <c r="B4262" s="35" t="s">
        <v>9</v>
      </c>
      <c r="C4262" s="36">
        <v>520</v>
      </c>
      <c r="D4262" s="37">
        <v>1975</v>
      </c>
      <c r="E4262" s="38">
        <v>-424</v>
      </c>
      <c r="F4262" s="36">
        <v>7</v>
      </c>
      <c r="G4262" s="36">
        <v>4</v>
      </c>
      <c r="H4262" s="35" t="s">
        <v>3526</v>
      </c>
      <c r="I4262" s="35" t="s">
        <v>4859</v>
      </c>
      <c r="J4262" s="35" t="s">
        <v>5122</v>
      </c>
      <c r="K4262" s="35" t="s">
        <v>154</v>
      </c>
      <c r="L4262" s="39">
        <v>0.9284</v>
      </c>
      <c r="M4262" s="37">
        <v>1202</v>
      </c>
      <c r="N4262" s="37">
        <v>63</v>
      </c>
      <c r="O4262" s="36">
        <v>0</v>
      </c>
      <c r="P4262" s="36">
        <v>0</v>
      </c>
      <c r="Q4262" s="36">
        <v>1</v>
      </c>
      <c r="R4262" s="68">
        <v>313.20739933582411</v>
      </c>
      <c r="S4262" s="68">
        <v>6.3057258678693779</v>
      </c>
      <c r="T4262" s="68">
        <v>282.14285714285722</v>
      </c>
      <c r="U4262" s="68">
        <v>493.75</v>
      </c>
      <c r="V4262" s="68">
        <v>179.5454545454545</v>
      </c>
      <c r="W4262" s="36">
        <v>0</v>
      </c>
      <c r="X4262" s="36">
        <v>0</v>
      </c>
      <c r="Y4262" s="36">
        <v>0</v>
      </c>
      <c r="Z4262" s="36">
        <v>0</v>
      </c>
      <c r="AA4262" s="40">
        <v>0</v>
      </c>
      <c r="AB4262" s="40">
        <v>0.5</v>
      </c>
      <c r="AC4262" s="40">
        <v>0</v>
      </c>
      <c r="AD4262" s="40">
        <v>10</v>
      </c>
      <c r="AE4262" s="40">
        <v>10.000957379999999</v>
      </c>
      <c r="AF4262" t="s">
        <v>584</v>
      </c>
    </row>
    <row r="4263" spans="1:32" ht="15.75" customHeight="1">
      <c r="A4263" s="22">
        <v>46203</v>
      </c>
      <c r="B4263" s="35" t="s">
        <v>9</v>
      </c>
      <c r="C4263" s="36">
        <v>521</v>
      </c>
      <c r="D4263" s="37">
        <v>1753</v>
      </c>
      <c r="E4263" s="38">
        <v>-787</v>
      </c>
      <c r="F4263" s="36">
        <v>5</v>
      </c>
      <c r="G4263" s="36">
        <v>2</v>
      </c>
      <c r="H4263" s="35" t="s">
        <v>2266</v>
      </c>
      <c r="I4263" s="35" t="s">
        <v>3647</v>
      </c>
      <c r="J4263" s="35" t="s">
        <v>5123</v>
      </c>
      <c r="K4263" s="35" t="s">
        <v>370</v>
      </c>
      <c r="L4263" s="39">
        <v>0.85040000000000004</v>
      </c>
      <c r="M4263" s="37">
        <v>-333</v>
      </c>
      <c r="N4263" s="37">
        <v>-1285</v>
      </c>
      <c r="O4263" s="36">
        <v>0</v>
      </c>
      <c r="P4263" s="36">
        <v>1</v>
      </c>
      <c r="Q4263" s="36">
        <v>1</v>
      </c>
      <c r="R4263" s="68">
        <v>281.66832710668331</v>
      </c>
      <c r="S4263" s="68">
        <v>6.2236319504111046</v>
      </c>
      <c r="T4263" s="68">
        <v>350.6</v>
      </c>
      <c r="U4263" s="68">
        <v>876.5</v>
      </c>
      <c r="V4263" s="68">
        <v>250.42857142857139</v>
      </c>
      <c r="W4263" s="36">
        <v>0</v>
      </c>
      <c r="X4263" s="36">
        <v>0</v>
      </c>
      <c r="Y4263" s="36">
        <v>0</v>
      </c>
      <c r="Z4263" s="36">
        <v>0</v>
      </c>
      <c r="AA4263" s="40">
        <v>0</v>
      </c>
      <c r="AB4263" s="40">
        <v>0.5</v>
      </c>
      <c r="AC4263" s="40">
        <v>0</v>
      </c>
      <c r="AD4263" s="40">
        <v>10</v>
      </c>
      <c r="AE4263" s="40">
        <v>10.00095737</v>
      </c>
      <c r="AF4263" t="s">
        <v>584</v>
      </c>
    </row>
    <row r="4264" spans="1:32" ht="15.75" customHeight="1">
      <c r="A4264" s="22">
        <v>46203</v>
      </c>
      <c r="B4264" s="35" t="s">
        <v>9</v>
      </c>
      <c r="C4264" s="36">
        <v>522</v>
      </c>
      <c r="D4264" s="37">
        <v>2705</v>
      </c>
      <c r="E4264" s="38">
        <v>-917</v>
      </c>
      <c r="F4264" s="36">
        <v>8</v>
      </c>
      <c r="G4264" s="36">
        <v>5</v>
      </c>
      <c r="H4264" s="35" t="s">
        <v>3855</v>
      </c>
      <c r="I4264" s="35" t="s">
        <v>2512</v>
      </c>
      <c r="J4264" s="35" t="s">
        <v>3830</v>
      </c>
      <c r="K4264" s="35" t="s">
        <v>203</v>
      </c>
      <c r="L4264" s="39">
        <v>0.88700000000000001</v>
      </c>
      <c r="M4264" s="37">
        <v>22</v>
      </c>
      <c r="N4264" s="37">
        <v>-1883</v>
      </c>
      <c r="O4264" s="36">
        <v>0</v>
      </c>
      <c r="P4264" s="36">
        <v>2</v>
      </c>
      <c r="Q4264" s="36">
        <v>1</v>
      </c>
      <c r="R4264" s="68">
        <v>440.30209630552099</v>
      </c>
      <c r="S4264" s="68">
        <v>6.1435092467128047</v>
      </c>
      <c r="T4264" s="68">
        <v>338.125</v>
      </c>
      <c r="U4264" s="68">
        <v>541</v>
      </c>
      <c r="V4264" s="68">
        <v>208.07692307692309</v>
      </c>
      <c r="W4264" s="36">
        <v>0</v>
      </c>
      <c r="X4264" s="36">
        <v>0</v>
      </c>
      <c r="Y4264" s="36">
        <v>0</v>
      </c>
      <c r="Z4264" s="36">
        <v>0</v>
      </c>
      <c r="AA4264" s="40">
        <v>0</v>
      </c>
      <c r="AB4264" s="40">
        <v>0.5</v>
      </c>
      <c r="AC4264" s="40">
        <v>0</v>
      </c>
      <c r="AD4264" s="40">
        <v>10</v>
      </c>
      <c r="AE4264" s="40">
        <v>10.000957359999999</v>
      </c>
      <c r="AF4264" t="s">
        <v>584</v>
      </c>
    </row>
    <row r="4265" spans="1:32" ht="15.75" customHeight="1">
      <c r="A4265" s="22">
        <v>46203</v>
      </c>
      <c r="B4265" s="35" t="s">
        <v>9</v>
      </c>
      <c r="C4265" s="36">
        <v>523</v>
      </c>
      <c r="D4265" s="37">
        <v>4322</v>
      </c>
      <c r="E4265" s="38">
        <v>-494</v>
      </c>
      <c r="F4265" s="36">
        <v>14</v>
      </c>
      <c r="G4265" s="36">
        <v>14</v>
      </c>
      <c r="H4265" s="35" t="s">
        <v>2284</v>
      </c>
      <c r="I4265" s="35" t="s">
        <v>4829</v>
      </c>
      <c r="J4265" s="35" t="s">
        <v>4829</v>
      </c>
      <c r="K4265" s="35" t="s">
        <v>203</v>
      </c>
      <c r="L4265" s="39">
        <v>0.96189999999999998</v>
      </c>
      <c r="M4265" s="37">
        <v>-820</v>
      </c>
      <c r="N4265" s="37">
        <v>-404</v>
      </c>
      <c r="O4265" s="36">
        <v>0</v>
      </c>
      <c r="P4265" s="36">
        <v>3</v>
      </c>
      <c r="Q4265" s="36">
        <v>1</v>
      </c>
      <c r="R4265" s="68">
        <v>716.23702781237034</v>
      </c>
      <c r="S4265" s="68">
        <v>6.0343152227145351</v>
      </c>
      <c r="T4265" s="68">
        <v>308.71428571428572</v>
      </c>
      <c r="U4265" s="68">
        <v>308.71428571428572</v>
      </c>
      <c r="V4265" s="68">
        <v>154.35714285714289</v>
      </c>
      <c r="W4265" s="36">
        <v>0</v>
      </c>
      <c r="X4265" s="36">
        <v>4</v>
      </c>
      <c r="Y4265" s="36">
        <v>2</v>
      </c>
      <c r="Z4265" s="36">
        <v>0</v>
      </c>
      <c r="AA4265" s="40">
        <v>1.5</v>
      </c>
      <c r="AB4265" s="40">
        <v>0.6</v>
      </c>
      <c r="AC4265" s="40">
        <v>0.89999999999999991</v>
      </c>
      <c r="AD4265" s="40">
        <v>19</v>
      </c>
      <c r="AE4265" s="40">
        <v>19.00095735</v>
      </c>
      <c r="AF4265" t="s">
        <v>597</v>
      </c>
    </row>
    <row r="4266" spans="1:32" ht="15.75" customHeight="1">
      <c r="A4266" s="22">
        <v>46203</v>
      </c>
      <c r="B4266" s="35" t="s">
        <v>9</v>
      </c>
      <c r="C4266" s="36">
        <v>525</v>
      </c>
      <c r="D4266" s="37">
        <v>2471</v>
      </c>
      <c r="E4266" s="38">
        <v>-262</v>
      </c>
      <c r="F4266" s="36">
        <v>10</v>
      </c>
      <c r="G4266" s="36">
        <v>4</v>
      </c>
      <c r="H4266" s="35" t="s">
        <v>3498</v>
      </c>
      <c r="I4266" s="35" t="s">
        <v>284</v>
      </c>
      <c r="J4266" s="35" t="s">
        <v>517</v>
      </c>
      <c r="K4266" s="35" t="s">
        <v>154</v>
      </c>
      <c r="L4266" s="39">
        <v>0.9647</v>
      </c>
      <c r="M4266" s="37">
        <v>-389</v>
      </c>
      <c r="N4266" s="37">
        <v>-700</v>
      </c>
      <c r="O4266" s="36">
        <v>0</v>
      </c>
      <c r="P4266" s="36">
        <v>5</v>
      </c>
      <c r="Q4266" s="36">
        <v>1</v>
      </c>
      <c r="R4266" s="68">
        <v>400.22037152345382</v>
      </c>
      <c r="S4266" s="68">
        <v>6.1740985112627982</v>
      </c>
      <c r="T4266" s="68">
        <v>247.1</v>
      </c>
      <c r="U4266" s="68">
        <v>617.75</v>
      </c>
      <c r="V4266" s="68">
        <v>176.5</v>
      </c>
      <c r="W4266" s="36">
        <v>4</v>
      </c>
      <c r="X4266" s="36">
        <v>0</v>
      </c>
      <c r="Y4266" s="36">
        <v>0</v>
      </c>
      <c r="Z4266" s="36">
        <v>0</v>
      </c>
      <c r="AA4266" s="40">
        <v>1</v>
      </c>
      <c r="AB4266" s="40">
        <v>0.5</v>
      </c>
      <c r="AC4266" s="40">
        <v>0.5</v>
      </c>
      <c r="AD4266" s="40">
        <v>15</v>
      </c>
      <c r="AE4266" s="40">
        <v>15.000957339999999</v>
      </c>
      <c r="AF4266" t="s">
        <v>743</v>
      </c>
    </row>
    <row r="4267" spans="1:32" ht="15.75" customHeight="1">
      <c r="A4267" s="22">
        <v>46203</v>
      </c>
      <c r="B4267" s="35" t="s">
        <v>9</v>
      </c>
      <c r="C4267" s="36">
        <v>526</v>
      </c>
      <c r="D4267" s="37">
        <v>2730</v>
      </c>
      <c r="E4267" s="38">
        <v>-1599</v>
      </c>
      <c r="F4267" s="36">
        <v>6</v>
      </c>
      <c r="G4267" s="36">
        <v>1</v>
      </c>
      <c r="H4267" s="35" t="s">
        <v>5124</v>
      </c>
      <c r="I4267" s="35" t="s">
        <v>5125</v>
      </c>
      <c r="J4267" s="35" t="s">
        <v>5126</v>
      </c>
      <c r="K4267" s="35" t="s">
        <v>154</v>
      </c>
      <c r="L4267" s="39">
        <v>0.80479999999999996</v>
      </c>
      <c r="M4267" s="37">
        <v>-1276</v>
      </c>
      <c r="N4267" s="37">
        <v>-73</v>
      </c>
      <c r="O4267" s="36">
        <v>0</v>
      </c>
      <c r="P4267" s="36">
        <v>6</v>
      </c>
      <c r="Q4267" s="36">
        <v>1</v>
      </c>
      <c r="R4267" s="68">
        <v>470.95345579078452</v>
      </c>
      <c r="S4267" s="68">
        <v>5.7967511787678019</v>
      </c>
      <c r="T4267" s="68">
        <v>455</v>
      </c>
      <c r="U4267" s="68">
        <v>2730</v>
      </c>
      <c r="V4267" s="68">
        <v>390</v>
      </c>
      <c r="W4267" s="36">
        <v>0</v>
      </c>
      <c r="X4267" s="36">
        <v>0</v>
      </c>
      <c r="Y4267" s="36">
        <v>0</v>
      </c>
      <c r="Z4267" s="36">
        <v>4</v>
      </c>
      <c r="AA4267" s="40">
        <v>1</v>
      </c>
      <c r="AB4267" s="40">
        <v>0.5</v>
      </c>
      <c r="AC4267" s="40">
        <v>0.5</v>
      </c>
      <c r="AD4267" s="40">
        <v>15</v>
      </c>
      <c r="AE4267" s="40">
        <v>15.00095733</v>
      </c>
      <c r="AF4267" t="s">
        <v>743</v>
      </c>
    </row>
    <row r="4268" spans="1:32" ht="15.75" customHeight="1">
      <c r="A4268" s="22">
        <v>46203</v>
      </c>
      <c r="B4268" s="35" t="s">
        <v>9</v>
      </c>
      <c r="C4268" s="36">
        <v>527</v>
      </c>
      <c r="D4268" s="37">
        <v>1604</v>
      </c>
      <c r="E4268" s="38">
        <v>-585</v>
      </c>
      <c r="F4268" s="36">
        <v>5</v>
      </c>
      <c r="G4268" s="36">
        <v>1</v>
      </c>
      <c r="H4268" s="35" t="s">
        <v>2152</v>
      </c>
      <c r="I4268" s="35" t="s">
        <v>929</v>
      </c>
      <c r="J4268" s="35" t="s">
        <v>5127</v>
      </c>
      <c r="K4268" s="35" t="s">
        <v>154</v>
      </c>
      <c r="L4268" s="39">
        <v>0.87839999999999996</v>
      </c>
      <c r="M4268" s="37">
        <v>-573</v>
      </c>
      <c r="N4268" s="37">
        <v>-762</v>
      </c>
      <c r="O4268" s="36">
        <v>0</v>
      </c>
      <c r="P4268" s="36">
        <v>7</v>
      </c>
      <c r="Q4268" s="36">
        <v>1</v>
      </c>
      <c r="R4268" s="68">
        <v>271.82622457451231</v>
      </c>
      <c r="S4268" s="68">
        <v>5.9008287464196298</v>
      </c>
      <c r="T4268" s="68">
        <v>320.8</v>
      </c>
      <c r="U4268" s="68">
        <v>1604</v>
      </c>
      <c r="V4268" s="68">
        <v>267.33333333333331</v>
      </c>
      <c r="W4268" s="36">
        <v>0</v>
      </c>
      <c r="X4268" s="36">
        <v>0</v>
      </c>
      <c r="Y4268" s="36">
        <v>0</v>
      </c>
      <c r="Z4268" s="36">
        <v>2</v>
      </c>
      <c r="AA4268" s="40">
        <v>0.5</v>
      </c>
      <c r="AB4268" s="40">
        <v>0.5</v>
      </c>
      <c r="AC4268" s="40">
        <v>0.25</v>
      </c>
      <c r="AD4268" s="40">
        <v>12.5</v>
      </c>
      <c r="AE4268" s="40">
        <v>12.500957319999999</v>
      </c>
      <c r="AF4268" t="s">
        <v>795</v>
      </c>
    </row>
    <row r="4269" spans="1:32" ht="15.75" customHeight="1">
      <c r="A4269" s="22">
        <v>46203</v>
      </c>
      <c r="B4269" s="35" t="s">
        <v>9</v>
      </c>
      <c r="C4269" s="36">
        <v>528</v>
      </c>
      <c r="D4269" s="37">
        <v>5169</v>
      </c>
      <c r="E4269" s="38">
        <f>17</f>
        <v>17</v>
      </c>
      <c r="F4269" s="36">
        <v>23</v>
      </c>
      <c r="G4269" s="36">
        <v>5</v>
      </c>
      <c r="H4269" s="35" t="s">
        <v>3328</v>
      </c>
      <c r="I4269" s="35" t="s">
        <v>1163</v>
      </c>
      <c r="J4269" s="35" t="s">
        <v>5128</v>
      </c>
      <c r="K4269" s="35" t="s">
        <v>154</v>
      </c>
      <c r="L4269" s="39">
        <v>1.0011000000000001</v>
      </c>
      <c r="M4269" s="37">
        <v>1</v>
      </c>
      <c r="N4269" s="37">
        <v>-284</v>
      </c>
      <c r="O4269" s="36">
        <v>0</v>
      </c>
      <c r="P4269" s="36">
        <v>8</v>
      </c>
      <c r="Q4269" s="36">
        <v>1</v>
      </c>
      <c r="R4269" s="68">
        <v>885.8100871731009</v>
      </c>
      <c r="S4269" s="68">
        <v>5.8353365747910004</v>
      </c>
      <c r="T4269" s="68">
        <v>224.7391304347826</v>
      </c>
      <c r="U4269" s="68">
        <v>1033.8</v>
      </c>
      <c r="V4269" s="68">
        <v>184.60714285714289</v>
      </c>
      <c r="W4269" s="36">
        <v>6</v>
      </c>
      <c r="X4269" s="36">
        <v>0</v>
      </c>
      <c r="Y4269" s="36">
        <v>0</v>
      </c>
      <c r="Z4269" s="36">
        <v>3</v>
      </c>
      <c r="AA4269" s="40">
        <v>2.25</v>
      </c>
      <c r="AB4269" s="40">
        <v>0.8</v>
      </c>
      <c r="AC4269" s="40">
        <v>1.8</v>
      </c>
      <c r="AD4269" s="40">
        <v>18</v>
      </c>
      <c r="AE4269" s="40">
        <v>18.00095731</v>
      </c>
      <c r="AF4269" t="s">
        <v>778</v>
      </c>
    </row>
    <row r="4270" spans="1:32" ht="15.75" customHeight="1">
      <c r="A4270" s="22">
        <v>46203</v>
      </c>
      <c r="B4270" s="35" t="s">
        <v>9</v>
      </c>
      <c r="C4270" s="36">
        <v>530</v>
      </c>
      <c r="D4270" s="37">
        <v>1912</v>
      </c>
      <c r="E4270" s="38">
        <v>-1083</v>
      </c>
      <c r="F4270" s="36">
        <v>4</v>
      </c>
      <c r="G4270" s="36">
        <v>1</v>
      </c>
      <c r="H4270" s="35" t="s">
        <v>5129</v>
      </c>
      <c r="I4270" s="35" t="s">
        <v>5130</v>
      </c>
      <c r="J4270" s="35" t="s">
        <v>5131</v>
      </c>
      <c r="K4270" s="35" t="s">
        <v>154</v>
      </c>
      <c r="L4270" s="39">
        <v>0.81120000000000003</v>
      </c>
      <c r="M4270" s="37">
        <v>-303</v>
      </c>
      <c r="N4270" s="37">
        <v>-2209</v>
      </c>
      <c r="O4270" s="36">
        <v>0</v>
      </c>
      <c r="P4270" s="36">
        <v>0</v>
      </c>
      <c r="Q4270" s="36">
        <v>1</v>
      </c>
      <c r="R4270" s="68">
        <v>336.92097343295973</v>
      </c>
      <c r="S4270" s="68">
        <v>5.6749212746188631</v>
      </c>
      <c r="T4270" s="68">
        <v>478</v>
      </c>
      <c r="U4270" s="68">
        <v>1912</v>
      </c>
      <c r="V4270" s="68">
        <v>382.4</v>
      </c>
      <c r="W4270" s="36">
        <v>0</v>
      </c>
      <c r="X4270" s="36">
        <v>0</v>
      </c>
      <c r="Y4270" s="36">
        <v>0</v>
      </c>
      <c r="Z4270" s="36">
        <v>6</v>
      </c>
      <c r="AA4270" s="40">
        <v>1.5</v>
      </c>
      <c r="AB4270" s="40">
        <v>0.5</v>
      </c>
      <c r="AC4270" s="40">
        <v>0.75</v>
      </c>
      <c r="AD4270" s="40">
        <v>17.5</v>
      </c>
      <c r="AE4270" s="40">
        <v>17.5009573</v>
      </c>
      <c r="AF4270" t="s">
        <v>641</v>
      </c>
    </row>
    <row r="4271" spans="1:32" ht="15.75" customHeight="1">
      <c r="A4271" s="22">
        <v>46203</v>
      </c>
      <c r="B4271" s="35" t="s">
        <v>9</v>
      </c>
      <c r="C4271" s="36">
        <v>531</v>
      </c>
      <c r="D4271" s="37">
        <v>1094</v>
      </c>
      <c r="E4271" s="38">
        <v>-223</v>
      </c>
      <c r="F4271" s="36">
        <v>4</v>
      </c>
      <c r="G4271" s="36">
        <v>1</v>
      </c>
      <c r="H4271" s="35" t="s">
        <v>2262</v>
      </c>
      <c r="I4271" s="35" t="s">
        <v>3617</v>
      </c>
      <c r="J4271" s="35" t="s">
        <v>4861</v>
      </c>
      <c r="K4271" s="35" t="s">
        <v>154</v>
      </c>
      <c r="L4271" s="39">
        <v>0.93210000000000004</v>
      </c>
      <c r="M4271" s="37">
        <v>-276</v>
      </c>
      <c r="N4271" s="37">
        <v>369</v>
      </c>
      <c r="O4271" s="36">
        <v>0</v>
      </c>
      <c r="P4271" s="36">
        <v>1</v>
      </c>
      <c r="Q4271" s="36">
        <v>1</v>
      </c>
      <c r="R4271" s="68">
        <v>185.88849107513491</v>
      </c>
      <c r="S4271" s="68">
        <v>5.8852486976066336</v>
      </c>
      <c r="T4271" s="68">
        <v>273.5</v>
      </c>
      <c r="U4271" s="68">
        <v>1094</v>
      </c>
      <c r="V4271" s="68">
        <v>218.8</v>
      </c>
      <c r="W4271" s="36">
        <v>1</v>
      </c>
      <c r="X4271" s="36">
        <v>0</v>
      </c>
      <c r="Y4271" s="36">
        <v>0</v>
      </c>
      <c r="Z4271" s="36">
        <v>2</v>
      </c>
      <c r="AA4271" s="40">
        <v>0.75</v>
      </c>
      <c r="AB4271" s="40">
        <v>0.5</v>
      </c>
      <c r="AC4271" s="40">
        <v>0.375</v>
      </c>
      <c r="AD4271" s="40">
        <v>13.8</v>
      </c>
      <c r="AE4271" s="40">
        <v>13.800957289999999</v>
      </c>
      <c r="AF4271" t="s">
        <v>620</v>
      </c>
    </row>
    <row r="4272" spans="1:32" ht="15.75" customHeight="1">
      <c r="A4272" s="22">
        <v>46203</v>
      </c>
      <c r="B4272" s="35" t="s">
        <v>9</v>
      </c>
      <c r="C4272" s="36">
        <v>532</v>
      </c>
      <c r="D4272" s="37">
        <v>2027</v>
      </c>
      <c r="E4272" s="38">
        <v>-1263</v>
      </c>
      <c r="F4272" s="36">
        <v>2</v>
      </c>
      <c r="G4272" s="36">
        <v>5</v>
      </c>
      <c r="H4272" s="35" t="s">
        <v>326</v>
      </c>
      <c r="I4272" s="35" t="s">
        <v>5132</v>
      </c>
      <c r="J4272" s="35" t="s">
        <v>1092</v>
      </c>
      <c r="K4272" s="35" t="s">
        <v>154</v>
      </c>
      <c r="L4272" s="39">
        <v>0.7923</v>
      </c>
      <c r="M4272" s="37">
        <v>440</v>
      </c>
      <c r="N4272" s="37">
        <v>1018</v>
      </c>
      <c r="O4272" s="36">
        <v>0</v>
      </c>
      <c r="P4272" s="36">
        <v>2</v>
      </c>
      <c r="Q4272" s="36">
        <v>1</v>
      </c>
      <c r="R4272" s="68">
        <v>362.76722706517228</v>
      </c>
      <c r="S4272" s="68">
        <v>5.5876050777757911</v>
      </c>
      <c r="T4272" s="68">
        <v>1013.5</v>
      </c>
      <c r="U4272" s="68">
        <v>405.4</v>
      </c>
      <c r="V4272" s="68">
        <v>289.57142857142861</v>
      </c>
      <c r="W4272" s="36">
        <v>0</v>
      </c>
      <c r="X4272" s="36">
        <v>1</v>
      </c>
      <c r="Y4272" s="36">
        <v>0</v>
      </c>
      <c r="Z4272" s="36">
        <v>7</v>
      </c>
      <c r="AA4272" s="40">
        <v>2</v>
      </c>
      <c r="AB4272" s="40">
        <v>0.5</v>
      </c>
      <c r="AC4272" s="40">
        <v>1</v>
      </c>
      <c r="AD4272" s="40">
        <v>20</v>
      </c>
      <c r="AE4272" s="40">
        <v>20.000957280000002</v>
      </c>
      <c r="AF4272" t="s">
        <v>594</v>
      </c>
    </row>
    <row r="4273" spans="1:32" ht="15.75" customHeight="1">
      <c r="A4273" s="22">
        <v>46203</v>
      </c>
      <c r="B4273" s="35" t="s">
        <v>9</v>
      </c>
      <c r="C4273" s="36">
        <v>533</v>
      </c>
      <c r="D4273" s="37">
        <v>2024</v>
      </c>
      <c r="E4273" s="38">
        <f>701</f>
        <v>701</v>
      </c>
      <c r="F4273" s="36">
        <v>10</v>
      </c>
      <c r="G4273" s="36">
        <v>7</v>
      </c>
      <c r="H4273" s="35" t="s">
        <v>2287</v>
      </c>
      <c r="I4273" s="35" t="s">
        <v>2012</v>
      </c>
      <c r="J4273" s="35" t="s">
        <v>1967</v>
      </c>
      <c r="K4273" s="35" t="s">
        <v>154</v>
      </c>
      <c r="L4273" s="39">
        <v>1.1153999999999999</v>
      </c>
      <c r="M4273" s="37">
        <v>1576</v>
      </c>
      <c r="N4273" s="37">
        <v>-442</v>
      </c>
      <c r="O4273" s="36">
        <v>0</v>
      </c>
      <c r="P4273" s="36">
        <v>3</v>
      </c>
      <c r="Q4273" s="36">
        <v>1</v>
      </c>
      <c r="R4273" s="68">
        <v>343.31906392694071</v>
      </c>
      <c r="S4273" s="68">
        <v>5.8953906516263643</v>
      </c>
      <c r="T4273" s="68">
        <v>202.4</v>
      </c>
      <c r="U4273" s="68">
        <v>289.14285714285722</v>
      </c>
      <c r="V4273" s="68">
        <v>119.0588235294118</v>
      </c>
      <c r="W4273" s="36">
        <v>7</v>
      </c>
      <c r="X4273" s="36">
        <v>4</v>
      </c>
      <c r="Y4273" s="36">
        <v>6</v>
      </c>
      <c r="Z4273" s="36">
        <v>2</v>
      </c>
      <c r="AA4273" s="40">
        <v>4.75</v>
      </c>
      <c r="AB4273" s="40">
        <v>0.5</v>
      </c>
      <c r="AC4273" s="40">
        <v>2.375</v>
      </c>
      <c r="AD4273" s="40">
        <v>23.8</v>
      </c>
      <c r="AE4273" s="40">
        <v>23.800957270000001</v>
      </c>
      <c r="AF4273" t="s">
        <v>4201</v>
      </c>
    </row>
    <row r="4274" spans="1:32" ht="15.75" customHeight="1">
      <c r="A4274" s="22">
        <v>46203</v>
      </c>
      <c r="B4274" s="35" t="s">
        <v>9</v>
      </c>
      <c r="C4274" s="36">
        <v>535</v>
      </c>
      <c r="D4274" s="37">
        <v>3032</v>
      </c>
      <c r="E4274" s="38">
        <v>-526</v>
      </c>
      <c r="F4274" s="36">
        <v>8</v>
      </c>
      <c r="G4274" s="36">
        <v>13</v>
      </c>
      <c r="H4274" s="35" t="s">
        <v>2891</v>
      </c>
      <c r="I4274" s="35" t="s">
        <v>395</v>
      </c>
      <c r="J4274" s="35" t="s">
        <v>2474</v>
      </c>
      <c r="K4274" s="35" t="s">
        <v>370</v>
      </c>
      <c r="L4274" s="39">
        <v>0.94220000000000004</v>
      </c>
      <c r="M4274" s="37">
        <v>29</v>
      </c>
      <c r="N4274" s="37">
        <v>302</v>
      </c>
      <c r="O4274" s="36">
        <v>0</v>
      </c>
      <c r="P4274" s="36">
        <v>5</v>
      </c>
      <c r="Q4274" s="36">
        <v>1</v>
      </c>
      <c r="R4274" s="68">
        <v>496.52687837276881</v>
      </c>
      <c r="S4274" s="68">
        <v>6.106416655502219</v>
      </c>
      <c r="T4274" s="68">
        <v>379</v>
      </c>
      <c r="U4274" s="68">
        <v>233.2307692307692</v>
      </c>
      <c r="V4274" s="68">
        <v>144.38095238095241</v>
      </c>
      <c r="W4274" s="36">
        <v>0</v>
      </c>
      <c r="X4274" s="36">
        <v>6</v>
      </c>
      <c r="Y4274" s="36">
        <v>3</v>
      </c>
      <c r="Z4274" s="36">
        <v>0</v>
      </c>
      <c r="AA4274" s="40">
        <v>2.25</v>
      </c>
      <c r="AB4274" s="40">
        <v>0.6</v>
      </c>
      <c r="AC4274" s="40">
        <v>1.35</v>
      </c>
      <c r="AD4274" s="40">
        <v>23.5</v>
      </c>
      <c r="AE4274" s="40">
        <v>23.50095726</v>
      </c>
      <c r="AF4274" t="s">
        <v>1154</v>
      </c>
    </row>
    <row r="4275" spans="1:32" ht="15.75" customHeight="1">
      <c r="A4275" s="22">
        <v>46203</v>
      </c>
      <c r="B4275" s="35" t="s">
        <v>9</v>
      </c>
      <c r="C4275" s="36">
        <v>536</v>
      </c>
      <c r="D4275" s="37">
        <v>4030</v>
      </c>
      <c r="E4275" s="38">
        <v>-571</v>
      </c>
      <c r="F4275" s="36">
        <v>15</v>
      </c>
      <c r="G4275" s="36">
        <v>9</v>
      </c>
      <c r="H4275" s="35" t="s">
        <v>1108</v>
      </c>
      <c r="I4275" s="35" t="s">
        <v>3504</v>
      </c>
      <c r="J4275" s="35" t="s">
        <v>1428</v>
      </c>
      <c r="K4275" s="35" t="s">
        <v>203</v>
      </c>
      <c r="L4275" s="39">
        <v>0.95279999999999998</v>
      </c>
      <c r="M4275" s="37">
        <v>1389</v>
      </c>
      <c r="N4275" s="37">
        <v>-1019</v>
      </c>
      <c r="O4275" s="36">
        <v>0</v>
      </c>
      <c r="P4275" s="36">
        <v>6</v>
      </c>
      <c r="Q4275" s="36">
        <v>1</v>
      </c>
      <c r="R4275" s="68">
        <v>644.32414902449159</v>
      </c>
      <c r="S4275" s="68">
        <v>6.2546157956386246</v>
      </c>
      <c r="T4275" s="68">
        <v>268.66666666666669</v>
      </c>
      <c r="U4275" s="68">
        <v>447.77777777777783</v>
      </c>
      <c r="V4275" s="68">
        <v>167.91666666666671</v>
      </c>
      <c r="W4275" s="36">
        <v>2</v>
      </c>
      <c r="X4275" s="36">
        <v>0</v>
      </c>
      <c r="Y4275" s="36">
        <v>0</v>
      </c>
      <c r="Z4275" s="36">
        <v>0</v>
      </c>
      <c r="AA4275" s="40">
        <v>0.5</v>
      </c>
      <c r="AB4275" s="40">
        <v>0.6</v>
      </c>
      <c r="AC4275" s="40">
        <v>0.3</v>
      </c>
      <c r="AD4275" s="40">
        <v>13</v>
      </c>
      <c r="AE4275" s="40">
        <v>13.000957250000001</v>
      </c>
      <c r="AF4275" t="s">
        <v>1225</v>
      </c>
    </row>
    <row r="4276" spans="1:32" ht="15.75" customHeight="1">
      <c r="A4276" s="22">
        <v>46203</v>
      </c>
      <c r="B4276" s="35" t="s">
        <v>16</v>
      </c>
      <c r="C4276" s="36">
        <v>551</v>
      </c>
      <c r="D4276" s="37">
        <v>1716</v>
      </c>
      <c r="E4276" s="38">
        <v>-620</v>
      </c>
      <c r="F4276" s="36">
        <v>4</v>
      </c>
      <c r="G4276" s="36">
        <v>5</v>
      </c>
      <c r="H4276" s="35" t="s">
        <v>5133</v>
      </c>
      <c r="I4276" s="35" t="s">
        <v>5134</v>
      </c>
      <c r="J4276" s="35" t="s">
        <v>5135</v>
      </c>
      <c r="K4276" s="35" t="s">
        <v>154</v>
      </c>
      <c r="L4276" s="39">
        <v>0.87960000000000005</v>
      </c>
      <c r="M4276" s="37">
        <v>797</v>
      </c>
      <c r="N4276" s="37">
        <v>-1081</v>
      </c>
      <c r="O4276" s="36">
        <v>0</v>
      </c>
      <c r="P4276" s="36">
        <v>1</v>
      </c>
      <c r="Q4276" s="36">
        <v>1</v>
      </c>
      <c r="R4276" s="68">
        <v>278.84931506849318</v>
      </c>
      <c r="S4276" s="68">
        <v>6.1538612694045973</v>
      </c>
      <c r="T4276" s="68">
        <v>429</v>
      </c>
      <c r="U4276" s="68">
        <v>343.2</v>
      </c>
      <c r="V4276" s="68">
        <v>190.66666666666671</v>
      </c>
      <c r="W4276" s="36">
        <v>0</v>
      </c>
      <c r="X4276" s="36">
        <v>3</v>
      </c>
      <c r="Y4276" s="36">
        <v>0</v>
      </c>
      <c r="Z4276" s="36">
        <v>0</v>
      </c>
      <c r="AA4276" s="40">
        <v>0.75</v>
      </c>
      <c r="AB4276" s="40">
        <v>0.5</v>
      </c>
      <c r="AC4276" s="40">
        <v>0.375</v>
      </c>
      <c r="AD4276" s="40">
        <v>13.8</v>
      </c>
      <c r="AE4276" s="40">
        <v>13.800957240000001</v>
      </c>
      <c r="AF4276" t="s">
        <v>620</v>
      </c>
    </row>
    <row r="4277" spans="1:32" ht="15.75" customHeight="1">
      <c r="A4277" s="22">
        <v>46203</v>
      </c>
      <c r="B4277" s="35" t="s">
        <v>16</v>
      </c>
      <c r="C4277" s="36">
        <v>552</v>
      </c>
      <c r="D4277" s="37">
        <v>3256</v>
      </c>
      <c r="E4277" s="38">
        <v>-772</v>
      </c>
      <c r="F4277" s="36">
        <v>11</v>
      </c>
      <c r="G4277" s="36">
        <v>5</v>
      </c>
      <c r="H4277" s="35" t="s">
        <v>2910</v>
      </c>
      <c r="I4277" s="35" t="s">
        <v>2311</v>
      </c>
      <c r="J4277" s="35" t="s">
        <v>5136</v>
      </c>
      <c r="K4277" s="35" t="s">
        <v>154</v>
      </c>
      <c r="L4277" s="39">
        <v>0.92100000000000004</v>
      </c>
      <c r="M4277" s="37">
        <v>-595</v>
      </c>
      <c r="N4277" s="37">
        <v>-227</v>
      </c>
      <c r="O4277" s="36">
        <v>0</v>
      </c>
      <c r="P4277" s="36">
        <v>2</v>
      </c>
      <c r="Q4277" s="36">
        <v>1</v>
      </c>
      <c r="R4277" s="68">
        <v>526.07305936073067</v>
      </c>
      <c r="S4277" s="68">
        <v>6.1892544049995646</v>
      </c>
      <c r="T4277" s="68">
        <v>296</v>
      </c>
      <c r="U4277" s="68">
        <v>651.20000000000005</v>
      </c>
      <c r="V4277" s="68">
        <v>203.5</v>
      </c>
      <c r="W4277" s="36">
        <v>0</v>
      </c>
      <c r="X4277" s="36">
        <v>0</v>
      </c>
      <c r="Y4277" s="36">
        <v>0</v>
      </c>
      <c r="Z4277" s="36">
        <v>0</v>
      </c>
      <c r="AA4277" s="40">
        <v>0</v>
      </c>
      <c r="AB4277" s="40">
        <v>0.6</v>
      </c>
      <c r="AC4277" s="40">
        <v>0</v>
      </c>
      <c r="AD4277" s="40">
        <v>10</v>
      </c>
      <c r="AE4277" s="40">
        <v>10.000957229999999</v>
      </c>
      <c r="AF4277" t="s">
        <v>584</v>
      </c>
    </row>
    <row r="4278" spans="1:32" ht="15.75" customHeight="1">
      <c r="A4278" s="22">
        <v>46203</v>
      </c>
      <c r="B4278" s="35" t="s">
        <v>16</v>
      </c>
      <c r="C4278" s="36">
        <v>553</v>
      </c>
      <c r="D4278" s="37">
        <v>1686</v>
      </c>
      <c r="E4278" s="38">
        <v>-1230</v>
      </c>
      <c r="F4278" s="36">
        <v>3</v>
      </c>
      <c r="G4278" s="36">
        <v>0</v>
      </c>
      <c r="H4278" s="35" t="s">
        <v>2121</v>
      </c>
      <c r="I4278" s="35" t="s">
        <v>2121</v>
      </c>
      <c r="J4278" s="35" t="s">
        <v>214</v>
      </c>
      <c r="K4278" s="35" t="s">
        <v>154</v>
      </c>
      <c r="L4278" s="39">
        <v>0.75680000000000003</v>
      </c>
      <c r="M4278" s="37">
        <v>-336</v>
      </c>
      <c r="N4278" s="37">
        <v>159</v>
      </c>
      <c r="O4278" s="36">
        <v>0</v>
      </c>
      <c r="P4278" s="36">
        <v>3</v>
      </c>
      <c r="Q4278" s="36">
        <v>1</v>
      </c>
      <c r="R4278" s="68">
        <v>284.61768368617692</v>
      </c>
      <c r="S4278" s="68">
        <v>5.9237359329331252</v>
      </c>
      <c r="T4278" s="68">
        <v>562</v>
      </c>
      <c r="U4278" s="68"/>
      <c r="V4278" s="68">
        <v>562</v>
      </c>
      <c r="W4278" s="36">
        <v>0</v>
      </c>
      <c r="X4278" s="36"/>
      <c r="Y4278" s="36">
        <v>0</v>
      </c>
      <c r="Z4278" s="36">
        <v>6</v>
      </c>
      <c r="AA4278" s="40">
        <v>2</v>
      </c>
      <c r="AB4278" s="40">
        <v>0.5</v>
      </c>
      <c r="AC4278" s="40">
        <v>1</v>
      </c>
      <c r="AD4278" s="40">
        <v>20</v>
      </c>
      <c r="AE4278" s="40">
        <v>20.00095722</v>
      </c>
      <c r="AF4278" t="s">
        <v>594</v>
      </c>
    </row>
    <row r="4279" spans="1:32" ht="15.75" customHeight="1">
      <c r="A4279" s="22">
        <v>46203</v>
      </c>
      <c r="B4279" s="35" t="s">
        <v>16</v>
      </c>
      <c r="C4279" s="36">
        <v>555</v>
      </c>
      <c r="D4279" s="37">
        <v>2446</v>
      </c>
      <c r="E4279" s="38">
        <v>-360</v>
      </c>
      <c r="F4279" s="36">
        <v>8</v>
      </c>
      <c r="G4279" s="36">
        <v>6</v>
      </c>
      <c r="H4279" s="35" t="s">
        <v>2103</v>
      </c>
      <c r="I4279" s="35" t="s">
        <v>4230</v>
      </c>
      <c r="J4279" s="35" t="s">
        <v>5137</v>
      </c>
      <c r="K4279" s="35" t="s">
        <v>154</v>
      </c>
      <c r="L4279" s="39">
        <v>0.95089999999999997</v>
      </c>
      <c r="M4279" s="37">
        <v>1798</v>
      </c>
      <c r="N4279" s="37">
        <v>-798</v>
      </c>
      <c r="O4279" s="36">
        <v>0</v>
      </c>
      <c r="P4279" s="36">
        <v>5</v>
      </c>
      <c r="Q4279" s="36">
        <v>1</v>
      </c>
      <c r="R4279" s="68">
        <v>404.06901203819012</v>
      </c>
      <c r="S4279" s="68">
        <v>6.0534213887424242</v>
      </c>
      <c r="T4279" s="68">
        <v>305.75</v>
      </c>
      <c r="U4279" s="68">
        <v>407.66666666666669</v>
      </c>
      <c r="V4279" s="68">
        <v>174.71428571428569</v>
      </c>
      <c r="W4279" s="36">
        <v>0</v>
      </c>
      <c r="X4279" s="36">
        <v>2</v>
      </c>
      <c r="Y4279" s="36">
        <v>0</v>
      </c>
      <c r="Z4279" s="36">
        <v>3</v>
      </c>
      <c r="AA4279" s="40">
        <v>1.25</v>
      </c>
      <c r="AB4279" s="40">
        <v>0.5</v>
      </c>
      <c r="AC4279" s="40">
        <v>0.625</v>
      </c>
      <c r="AD4279" s="40">
        <v>16.2</v>
      </c>
      <c r="AE4279" s="40">
        <v>16.200957209999999</v>
      </c>
      <c r="AF4279" t="s">
        <v>626</v>
      </c>
    </row>
    <row r="4280" spans="1:32" ht="15.75" customHeight="1">
      <c r="A4280" s="22">
        <v>46203</v>
      </c>
      <c r="B4280" s="35" t="s">
        <v>16</v>
      </c>
      <c r="C4280" s="36">
        <v>556</v>
      </c>
      <c r="D4280" s="37">
        <v>1146</v>
      </c>
      <c r="E4280" s="38">
        <v>-560</v>
      </c>
      <c r="F4280" s="36">
        <v>3</v>
      </c>
      <c r="G4280" s="36">
        <v>1</v>
      </c>
      <c r="H4280" s="35" t="s">
        <v>3478</v>
      </c>
      <c r="I4280" s="35" t="s">
        <v>3485</v>
      </c>
      <c r="J4280" s="35" t="s">
        <v>3486</v>
      </c>
      <c r="K4280" s="35" t="s">
        <v>154</v>
      </c>
      <c r="L4280" s="39">
        <v>0.83709999999999996</v>
      </c>
      <c r="M4280" s="37">
        <v>-702</v>
      </c>
      <c r="N4280" s="37">
        <v>341</v>
      </c>
      <c r="O4280" s="36">
        <v>0</v>
      </c>
      <c r="P4280" s="36">
        <v>6</v>
      </c>
      <c r="Q4280" s="36">
        <v>1</v>
      </c>
      <c r="R4280" s="68">
        <v>185.69831880448319</v>
      </c>
      <c r="S4280" s="68">
        <v>6.1712998123940626</v>
      </c>
      <c r="T4280" s="68">
        <v>382</v>
      </c>
      <c r="U4280" s="68">
        <v>1146</v>
      </c>
      <c r="V4280" s="68">
        <v>286.5</v>
      </c>
      <c r="W4280" s="36">
        <v>0</v>
      </c>
      <c r="X4280" s="36">
        <v>0</v>
      </c>
      <c r="Y4280" s="36">
        <v>0</v>
      </c>
      <c r="Z4280" s="36">
        <v>0</v>
      </c>
      <c r="AA4280" s="40">
        <v>0</v>
      </c>
      <c r="AB4280" s="40">
        <v>0.5</v>
      </c>
      <c r="AC4280" s="40">
        <v>0</v>
      </c>
      <c r="AD4280" s="40">
        <v>10</v>
      </c>
      <c r="AE4280" s="40">
        <v>10.0009572</v>
      </c>
      <c r="AF4280" t="s">
        <v>584</v>
      </c>
    </row>
    <row r="4281" spans="1:32" ht="15.75" customHeight="1">
      <c r="A4281" s="22">
        <v>46203</v>
      </c>
      <c r="B4281" s="35" t="s">
        <v>16</v>
      </c>
      <c r="C4281" s="36">
        <v>557</v>
      </c>
      <c r="D4281" s="37">
        <v>3757</v>
      </c>
      <c r="E4281" s="38">
        <v>-239</v>
      </c>
      <c r="F4281" s="36">
        <v>12</v>
      </c>
      <c r="G4281" s="36">
        <v>14</v>
      </c>
      <c r="H4281" s="35" t="s">
        <v>2610</v>
      </c>
      <c r="I4281" s="35" t="s">
        <v>4565</v>
      </c>
      <c r="J4281" s="35" t="s">
        <v>2551</v>
      </c>
      <c r="K4281" s="35" t="s">
        <v>154</v>
      </c>
      <c r="L4281" s="39">
        <v>0.9788</v>
      </c>
      <c r="M4281" s="37">
        <v>86</v>
      </c>
      <c r="N4281" s="37">
        <v>-1214</v>
      </c>
      <c r="O4281" s="36">
        <v>0</v>
      </c>
      <c r="P4281" s="36">
        <v>7</v>
      </c>
      <c r="Q4281" s="36">
        <v>1</v>
      </c>
      <c r="R4281" s="68">
        <v>611.54130344541295</v>
      </c>
      <c r="S4281" s="68">
        <v>6.1434934628832556</v>
      </c>
      <c r="T4281" s="68">
        <v>313.08333333333331</v>
      </c>
      <c r="U4281" s="68">
        <v>268.35714285714278</v>
      </c>
      <c r="V4281" s="68">
        <v>144.5</v>
      </c>
      <c r="W4281" s="36">
        <v>0</v>
      </c>
      <c r="X4281" s="36">
        <v>5</v>
      </c>
      <c r="Y4281" s="36">
        <v>4</v>
      </c>
      <c r="Z4281" s="36">
        <v>0</v>
      </c>
      <c r="AA4281" s="40">
        <v>2.25</v>
      </c>
      <c r="AB4281" s="40">
        <v>0.6</v>
      </c>
      <c r="AC4281" s="40">
        <v>1.35</v>
      </c>
      <c r="AD4281" s="40">
        <v>23.5</v>
      </c>
      <c r="AE4281" s="40">
        <v>23.500957190000001</v>
      </c>
      <c r="AF4281" t="s">
        <v>1154</v>
      </c>
    </row>
    <row r="4282" spans="1:32" ht="15.75" customHeight="1">
      <c r="A4282" s="22">
        <v>46203</v>
      </c>
      <c r="B4282" s="35" t="s">
        <v>16</v>
      </c>
      <c r="C4282" s="36">
        <v>558</v>
      </c>
      <c r="D4282" s="37">
        <v>2666</v>
      </c>
      <c r="E4282" s="38">
        <v>-1358</v>
      </c>
      <c r="F4282" s="36">
        <v>4</v>
      </c>
      <c r="G4282" s="36">
        <v>9</v>
      </c>
      <c r="H4282" s="35" t="s">
        <v>1423</v>
      </c>
      <c r="I4282" s="35" t="s">
        <v>1862</v>
      </c>
      <c r="J4282" s="35" t="s">
        <v>3088</v>
      </c>
      <c r="K4282" s="35" t="s">
        <v>154</v>
      </c>
      <c r="L4282" s="39">
        <v>0.83020000000000005</v>
      </c>
      <c r="M4282" s="37">
        <v>-183</v>
      </c>
      <c r="N4282" s="37">
        <v>-840</v>
      </c>
      <c r="O4282" s="36">
        <v>0</v>
      </c>
      <c r="P4282" s="36">
        <v>8</v>
      </c>
      <c r="Q4282" s="36">
        <v>1</v>
      </c>
      <c r="R4282" s="68">
        <v>438.85097550850969</v>
      </c>
      <c r="S4282" s="68">
        <v>6.0749551642464192</v>
      </c>
      <c r="T4282" s="68">
        <v>666.5</v>
      </c>
      <c r="U4282" s="68">
        <v>296.22222222222217</v>
      </c>
      <c r="V4282" s="68">
        <v>205.07692307692309</v>
      </c>
      <c r="W4282" s="36">
        <v>0</v>
      </c>
      <c r="X4282" s="36">
        <v>4</v>
      </c>
      <c r="Y4282" s="36">
        <v>0</v>
      </c>
      <c r="Z4282" s="36">
        <v>2</v>
      </c>
      <c r="AA4282" s="40">
        <v>1.5</v>
      </c>
      <c r="AB4282" s="40">
        <v>0.5</v>
      </c>
      <c r="AC4282" s="40">
        <v>0.75</v>
      </c>
      <c r="AD4282" s="40">
        <v>17.5</v>
      </c>
      <c r="AE4282" s="40">
        <v>17.50095718</v>
      </c>
      <c r="AF4282" t="s">
        <v>641</v>
      </c>
    </row>
    <row r="4283" spans="1:32" ht="15.75" customHeight="1">
      <c r="A4283" s="22">
        <v>46203</v>
      </c>
      <c r="B4283" s="35" t="s">
        <v>16</v>
      </c>
      <c r="C4283" s="36">
        <v>560</v>
      </c>
      <c r="D4283" s="37">
        <v>1212</v>
      </c>
      <c r="E4283" s="38">
        <v>-953</v>
      </c>
      <c r="F4283" s="36">
        <v>2</v>
      </c>
      <c r="G4283" s="36">
        <v>1</v>
      </c>
      <c r="H4283" s="35" t="s">
        <v>5138</v>
      </c>
      <c r="I4283" s="35" t="s">
        <v>2681</v>
      </c>
      <c r="J4283" s="35" t="s">
        <v>5139</v>
      </c>
      <c r="K4283" s="35" t="s">
        <v>154</v>
      </c>
      <c r="L4283" s="39">
        <v>0.7379</v>
      </c>
      <c r="M4283" s="37">
        <v>226</v>
      </c>
      <c r="N4283" s="37">
        <v>-737</v>
      </c>
      <c r="O4283" s="36">
        <v>0</v>
      </c>
      <c r="P4283" s="36">
        <v>0</v>
      </c>
      <c r="Q4283" s="36">
        <v>1</v>
      </c>
      <c r="R4283" s="68">
        <v>188.93290784557911</v>
      </c>
      <c r="S4283" s="68">
        <v>6.4149756324642313</v>
      </c>
      <c r="T4283" s="68">
        <v>606</v>
      </c>
      <c r="U4283" s="68">
        <v>1212</v>
      </c>
      <c r="V4283" s="68">
        <v>404</v>
      </c>
      <c r="W4283" s="36">
        <v>0</v>
      </c>
      <c r="X4283" s="36">
        <v>0</v>
      </c>
      <c r="Y4283" s="36">
        <v>0</v>
      </c>
      <c r="Z4283" s="36">
        <v>0</v>
      </c>
      <c r="AA4283" s="40">
        <v>0</v>
      </c>
      <c r="AB4283" s="40">
        <v>0.5</v>
      </c>
      <c r="AC4283" s="40">
        <v>0</v>
      </c>
      <c r="AD4283" s="40">
        <v>10</v>
      </c>
      <c r="AE4283" s="40">
        <v>10.00095717</v>
      </c>
      <c r="AF4283" t="s">
        <v>584</v>
      </c>
    </row>
    <row r="4284" spans="1:32" ht="15.75" customHeight="1">
      <c r="A4284" s="22">
        <v>46203</v>
      </c>
      <c r="B4284" s="35" t="s">
        <v>20</v>
      </c>
      <c r="C4284" s="36">
        <v>678</v>
      </c>
      <c r="D4284" s="37">
        <v>506</v>
      </c>
      <c r="E4284" s="38">
        <f>224</f>
        <v>224</v>
      </c>
      <c r="F4284" s="36">
        <v>7</v>
      </c>
      <c r="G4284" s="36">
        <v>3</v>
      </c>
      <c r="H4284" s="35" t="s">
        <v>3070</v>
      </c>
      <c r="I4284" s="35" t="s">
        <v>710</v>
      </c>
      <c r="J4284" s="35" t="s">
        <v>4348</v>
      </c>
      <c r="K4284" s="35" t="s">
        <v>154</v>
      </c>
      <c r="L4284" s="39">
        <v>1.1476</v>
      </c>
      <c r="M4284" s="37">
        <v>-191</v>
      </c>
      <c r="N4284" s="37">
        <v>-501</v>
      </c>
      <c r="O4284" s="36">
        <v>0</v>
      </c>
      <c r="P4284" s="36">
        <v>8</v>
      </c>
      <c r="Q4284" s="36">
        <v>0</v>
      </c>
      <c r="R4284" s="68"/>
      <c r="S4284" s="68"/>
      <c r="T4284" s="68"/>
      <c r="U4284" s="68"/>
      <c r="V4284" s="68"/>
      <c r="W4284" s="36"/>
      <c r="X4284" s="36"/>
      <c r="Y4284" s="36"/>
      <c r="Z4284" s="36"/>
      <c r="AA4284" s="40"/>
      <c r="AB4284" s="40">
        <v>0.5</v>
      </c>
      <c r="AC4284" s="40"/>
      <c r="AD4284" s="40">
        <v>0</v>
      </c>
      <c r="AE4284" s="40">
        <v>0</v>
      </c>
    </row>
    <row r="4285" spans="1:32" ht="15.75" customHeight="1">
      <c r="A4285" s="22">
        <v>46203</v>
      </c>
      <c r="B4285" s="35" t="s">
        <v>20</v>
      </c>
      <c r="C4285" s="36">
        <v>680</v>
      </c>
      <c r="D4285" s="37">
        <v>1253</v>
      </c>
      <c r="E4285" s="38">
        <v>-156</v>
      </c>
      <c r="F4285" s="36">
        <v>14</v>
      </c>
      <c r="G4285" s="36">
        <v>5</v>
      </c>
      <c r="H4285" s="35" t="s">
        <v>521</v>
      </c>
      <c r="I4285" s="35" t="s">
        <v>1832</v>
      </c>
      <c r="J4285" s="35" t="s">
        <v>1282</v>
      </c>
      <c r="K4285" s="35" t="s">
        <v>154</v>
      </c>
      <c r="L4285" s="39">
        <v>0.95850000000000002</v>
      </c>
      <c r="M4285" s="37">
        <v>-1490</v>
      </c>
      <c r="N4285" s="37">
        <v>-830</v>
      </c>
      <c r="O4285" s="36">
        <v>0</v>
      </c>
      <c r="P4285" s="36">
        <v>0</v>
      </c>
      <c r="Q4285" s="36">
        <v>0</v>
      </c>
      <c r="R4285" s="68"/>
      <c r="S4285" s="68"/>
      <c r="T4285" s="68"/>
      <c r="U4285" s="68"/>
      <c r="V4285" s="68"/>
      <c r="W4285" s="36"/>
      <c r="X4285" s="36"/>
      <c r="Y4285" s="36"/>
      <c r="Z4285" s="36"/>
      <c r="AA4285" s="40"/>
      <c r="AB4285" s="40">
        <v>0.5</v>
      </c>
      <c r="AC4285" s="40"/>
      <c r="AD4285" s="40">
        <v>30</v>
      </c>
      <c r="AE4285" s="40">
        <v>30.000957150000001</v>
      </c>
      <c r="AF4285" t="s">
        <v>661</v>
      </c>
    </row>
    <row r="4286" spans="1:32" ht="15.75" customHeight="1">
      <c r="A4286" s="22">
        <v>46203</v>
      </c>
      <c r="B4286" s="35" t="s">
        <v>20</v>
      </c>
      <c r="C4286" s="36">
        <v>681</v>
      </c>
      <c r="D4286" s="37">
        <v>1490</v>
      </c>
      <c r="E4286" s="38">
        <v>-218</v>
      </c>
      <c r="F4286" s="36">
        <v>13</v>
      </c>
      <c r="G4286" s="36">
        <v>6</v>
      </c>
      <c r="H4286" s="35" t="s">
        <v>1269</v>
      </c>
      <c r="I4286" s="35" t="s">
        <v>4707</v>
      </c>
      <c r="J4286" s="35" t="s">
        <v>3943</v>
      </c>
      <c r="K4286" s="35" t="s">
        <v>154</v>
      </c>
      <c r="L4286" s="39">
        <v>0.95120000000000005</v>
      </c>
      <c r="M4286" s="37">
        <v>1168</v>
      </c>
      <c r="N4286" s="37">
        <v>-873</v>
      </c>
      <c r="O4286" s="36">
        <v>0</v>
      </c>
      <c r="P4286" s="36">
        <v>1</v>
      </c>
      <c r="Q4286" s="36">
        <v>0</v>
      </c>
      <c r="R4286" s="68"/>
      <c r="S4286" s="68"/>
      <c r="T4286" s="68"/>
      <c r="U4286" s="68"/>
      <c r="V4286" s="68"/>
      <c r="W4286" s="36"/>
      <c r="X4286" s="36"/>
      <c r="Y4286" s="36"/>
      <c r="Z4286" s="36"/>
      <c r="AA4286" s="40"/>
      <c r="AB4286" s="40">
        <v>0.5</v>
      </c>
      <c r="AC4286" s="40"/>
      <c r="AD4286" s="40">
        <v>30</v>
      </c>
      <c r="AE4286" s="40">
        <v>30.000957140000001</v>
      </c>
      <c r="AF4286" t="s">
        <v>661</v>
      </c>
    </row>
    <row r="4287" spans="1:32" ht="15.75" customHeight="1">
      <c r="A4287" s="22">
        <v>46203</v>
      </c>
      <c r="B4287" s="35" t="s">
        <v>20</v>
      </c>
      <c r="C4287" s="36">
        <v>682</v>
      </c>
      <c r="D4287" s="37">
        <v>1800</v>
      </c>
      <c r="E4287" s="38">
        <v>-159</v>
      </c>
      <c r="F4287" s="36">
        <v>10</v>
      </c>
      <c r="G4287" s="36">
        <v>6</v>
      </c>
      <c r="H4287" s="35" t="s">
        <v>2416</v>
      </c>
      <c r="I4287" s="35" t="s">
        <v>3298</v>
      </c>
      <c r="J4287" s="35" t="s">
        <v>2715</v>
      </c>
      <c r="K4287" s="35" t="s">
        <v>154</v>
      </c>
      <c r="L4287" s="39">
        <v>0.97060000000000002</v>
      </c>
      <c r="M4287" s="37">
        <v>696</v>
      </c>
      <c r="N4287" s="37">
        <v>1085</v>
      </c>
      <c r="O4287" s="36">
        <v>0</v>
      </c>
      <c r="P4287" s="36">
        <v>2</v>
      </c>
      <c r="Q4287" s="36">
        <v>0</v>
      </c>
      <c r="R4287" s="68"/>
      <c r="S4287" s="68"/>
      <c r="T4287" s="68"/>
      <c r="U4287" s="68"/>
      <c r="V4287" s="68"/>
      <c r="W4287" s="36"/>
      <c r="X4287" s="36"/>
      <c r="Y4287" s="36"/>
      <c r="Z4287" s="36"/>
      <c r="AA4287" s="40"/>
      <c r="AB4287" s="40">
        <v>0.5</v>
      </c>
      <c r="AC4287" s="40"/>
      <c r="AD4287" s="40">
        <v>30</v>
      </c>
      <c r="AE4287" s="40">
        <v>30.00095713</v>
      </c>
      <c r="AF4287" t="s">
        <v>661</v>
      </c>
    </row>
    <row r="4288" spans="1:32" ht="15.75" customHeight="1">
      <c r="A4288" s="22">
        <v>46203</v>
      </c>
      <c r="B4288" s="35" t="s">
        <v>20</v>
      </c>
      <c r="C4288" s="36">
        <v>688</v>
      </c>
      <c r="D4288" s="37">
        <v>4335</v>
      </c>
      <c r="E4288" s="38">
        <v>-2231</v>
      </c>
      <c r="F4288" s="36">
        <v>37</v>
      </c>
      <c r="G4288" s="36">
        <v>18</v>
      </c>
      <c r="H4288" s="35" t="s">
        <v>2021</v>
      </c>
      <c r="I4288" s="35" t="s">
        <v>872</v>
      </c>
      <c r="J4288" s="35" t="s">
        <v>1660</v>
      </c>
      <c r="K4288" s="35" t="s">
        <v>154</v>
      </c>
      <c r="L4288" s="39">
        <v>0.82850000000000001</v>
      </c>
      <c r="M4288" s="37">
        <v>-1652</v>
      </c>
      <c r="N4288" s="37">
        <v>1476</v>
      </c>
      <c r="O4288" s="36">
        <v>0</v>
      </c>
      <c r="P4288" s="36">
        <v>8</v>
      </c>
      <c r="Q4288" s="36">
        <v>0</v>
      </c>
      <c r="R4288" s="68"/>
      <c r="S4288" s="68"/>
      <c r="T4288" s="68"/>
      <c r="U4288" s="68"/>
      <c r="V4288" s="68"/>
      <c r="W4288" s="36"/>
      <c r="X4288" s="36"/>
      <c r="Y4288" s="36"/>
      <c r="Z4288" s="36"/>
      <c r="AA4288" s="40"/>
      <c r="AB4288" s="40">
        <v>0.6</v>
      </c>
      <c r="AC4288" s="40"/>
      <c r="AD4288" s="40">
        <v>30</v>
      </c>
      <c r="AE4288" s="40">
        <v>30.000957119999999</v>
      </c>
      <c r="AF4288" t="s">
        <v>661</v>
      </c>
    </row>
    <row r="4289" spans="1:32" ht="15.75" customHeight="1">
      <c r="A4289" s="22">
        <v>46203</v>
      </c>
      <c r="B4289" s="35" t="s">
        <v>20</v>
      </c>
      <c r="C4289" s="36">
        <v>700</v>
      </c>
      <c r="D4289" s="37">
        <v>914</v>
      </c>
      <c r="E4289" s="38">
        <f>980</f>
        <v>980</v>
      </c>
      <c r="F4289" s="36">
        <v>11</v>
      </c>
      <c r="G4289" s="36">
        <v>4</v>
      </c>
      <c r="H4289" s="35" t="s">
        <v>1880</v>
      </c>
      <c r="I4289" s="35" t="s">
        <v>2569</v>
      </c>
      <c r="J4289" s="35" t="s">
        <v>2568</v>
      </c>
      <c r="K4289" s="35" t="s">
        <v>154</v>
      </c>
      <c r="L4289" s="39">
        <v>1.3573999999999999</v>
      </c>
      <c r="M4289" s="37">
        <v>-1220</v>
      </c>
      <c r="N4289" s="37">
        <v>-430</v>
      </c>
      <c r="O4289" s="36">
        <v>0</v>
      </c>
      <c r="P4289" s="36">
        <v>0</v>
      </c>
      <c r="Q4289" s="36">
        <v>0</v>
      </c>
      <c r="R4289" s="68"/>
      <c r="S4289" s="68"/>
      <c r="T4289" s="68"/>
      <c r="U4289" s="68"/>
      <c r="V4289" s="68"/>
      <c r="W4289" s="36"/>
      <c r="X4289" s="36"/>
      <c r="Y4289" s="36"/>
      <c r="Z4289" s="36"/>
      <c r="AA4289" s="40"/>
      <c r="AB4289" s="40">
        <v>0.5</v>
      </c>
      <c r="AC4289" s="40"/>
      <c r="AD4289" s="40">
        <v>0</v>
      </c>
      <c r="AE4289" s="40">
        <v>0</v>
      </c>
    </row>
    <row r="4290" spans="1:32" ht="15.75" customHeight="1">
      <c r="A4290" s="22">
        <v>46203</v>
      </c>
      <c r="B4290" s="35" t="s">
        <v>20</v>
      </c>
      <c r="C4290" s="36">
        <v>701</v>
      </c>
      <c r="D4290" s="37">
        <v>1396</v>
      </c>
      <c r="E4290" s="38">
        <f>3970</f>
        <v>3970</v>
      </c>
      <c r="F4290" s="36">
        <v>40</v>
      </c>
      <c r="G4290" s="36">
        <v>3</v>
      </c>
      <c r="H4290" s="35" t="s">
        <v>168</v>
      </c>
      <c r="I4290" s="35" t="s">
        <v>5140</v>
      </c>
      <c r="J4290" s="35" t="s">
        <v>3993</v>
      </c>
      <c r="K4290" s="35" t="s">
        <v>154</v>
      </c>
      <c r="L4290" s="39">
        <v>1.9479</v>
      </c>
      <c r="M4290" s="37">
        <v>-196</v>
      </c>
      <c r="N4290" s="37">
        <v>-244</v>
      </c>
      <c r="O4290" s="36">
        <v>0</v>
      </c>
      <c r="P4290" s="36">
        <v>1</v>
      </c>
      <c r="Q4290" s="36">
        <v>0</v>
      </c>
      <c r="R4290" s="68"/>
      <c r="S4290" s="68"/>
      <c r="T4290" s="68"/>
      <c r="U4290" s="68"/>
      <c r="V4290" s="68"/>
      <c r="W4290" s="36"/>
      <c r="X4290" s="36"/>
      <c r="Y4290" s="36"/>
      <c r="Z4290" s="36"/>
      <c r="AA4290" s="40"/>
      <c r="AB4290" s="40">
        <v>0.5</v>
      </c>
      <c r="AC4290" s="40"/>
      <c r="AD4290" s="40">
        <v>80</v>
      </c>
      <c r="AE4290" s="40">
        <v>80.000957099999994</v>
      </c>
      <c r="AF4290" t="s">
        <v>155</v>
      </c>
    </row>
    <row r="4291" spans="1:32" ht="15.75" customHeight="1">
      <c r="A4291" s="22">
        <v>46203</v>
      </c>
      <c r="B4291" s="35" t="s">
        <v>20</v>
      </c>
      <c r="C4291" s="36">
        <v>702</v>
      </c>
      <c r="D4291" s="37">
        <v>2422</v>
      </c>
      <c r="E4291" s="38">
        <v>-1032</v>
      </c>
      <c r="F4291" s="36">
        <v>20</v>
      </c>
      <c r="G4291" s="36">
        <v>7</v>
      </c>
      <c r="H4291" s="35" t="s">
        <v>3273</v>
      </c>
      <c r="I4291" s="35" t="s">
        <v>2432</v>
      </c>
      <c r="J4291" s="35" t="s">
        <v>3405</v>
      </c>
      <c r="K4291" s="35" t="s">
        <v>154</v>
      </c>
      <c r="L4291" s="39">
        <v>0.85799999999999998</v>
      </c>
      <c r="M4291" s="37">
        <v>-664</v>
      </c>
      <c r="N4291" s="37">
        <v>-479</v>
      </c>
      <c r="O4291" s="36">
        <v>0</v>
      </c>
      <c r="P4291" s="36">
        <v>2</v>
      </c>
      <c r="Q4291" s="36">
        <v>0</v>
      </c>
      <c r="R4291" s="68"/>
      <c r="S4291" s="68"/>
      <c r="T4291" s="68"/>
      <c r="U4291" s="68"/>
      <c r="V4291" s="68"/>
      <c r="W4291" s="36"/>
      <c r="X4291" s="36"/>
      <c r="Y4291" s="36"/>
      <c r="Z4291" s="36"/>
      <c r="AA4291" s="40"/>
      <c r="AB4291" s="40">
        <v>0.5</v>
      </c>
      <c r="AC4291" s="40"/>
      <c r="AD4291" s="40">
        <v>30</v>
      </c>
      <c r="AE4291" s="40">
        <v>30.00095709</v>
      </c>
      <c r="AF4291" t="s">
        <v>661</v>
      </c>
    </row>
    <row r="4292" spans="1:32" ht="15.75" customHeight="1">
      <c r="A4292" s="22">
        <v>46203</v>
      </c>
      <c r="B4292" s="35" t="s">
        <v>685</v>
      </c>
      <c r="C4292" s="36">
        <v>752</v>
      </c>
      <c r="D4292" s="37">
        <v>3941</v>
      </c>
      <c r="E4292" s="38">
        <f>684</f>
        <v>684</v>
      </c>
      <c r="F4292" s="36">
        <v>49</v>
      </c>
      <c r="G4292" s="36">
        <v>14</v>
      </c>
      <c r="H4292" s="35" t="s">
        <v>4675</v>
      </c>
      <c r="I4292" s="35" t="s">
        <v>2236</v>
      </c>
      <c r="J4292" s="35" t="s">
        <v>1730</v>
      </c>
      <c r="K4292" s="35" t="s">
        <v>154</v>
      </c>
      <c r="L4292" s="39">
        <v>1.0579000000000001</v>
      </c>
      <c r="M4292" s="37">
        <v>218</v>
      </c>
      <c r="N4292" s="37">
        <v>-289</v>
      </c>
      <c r="O4292" s="36">
        <v>0</v>
      </c>
      <c r="P4292" s="36">
        <v>2</v>
      </c>
      <c r="Q4292" s="36">
        <v>0</v>
      </c>
      <c r="R4292" s="68"/>
      <c r="S4292" s="68"/>
      <c r="T4292" s="68"/>
      <c r="U4292" s="68"/>
      <c r="V4292" s="68"/>
      <c r="W4292" s="36"/>
      <c r="X4292" s="36"/>
      <c r="Y4292" s="36"/>
      <c r="Z4292" s="36"/>
      <c r="AA4292" s="40"/>
      <c r="AB4292" s="40">
        <v>0.6</v>
      </c>
      <c r="AC4292" s="40"/>
      <c r="AD4292" s="40">
        <v>35</v>
      </c>
      <c r="AE4292" s="40">
        <v>35.000957079999999</v>
      </c>
      <c r="AF4292" t="s">
        <v>668</v>
      </c>
    </row>
    <row r="4293" spans="1:32" ht="15.75" customHeight="1">
      <c r="A4293" s="22">
        <v>46203</v>
      </c>
      <c r="B4293" s="35" t="s">
        <v>685</v>
      </c>
      <c r="C4293" s="36">
        <v>753</v>
      </c>
      <c r="D4293" s="37">
        <v>4120</v>
      </c>
      <c r="E4293" s="38">
        <v>-2368</v>
      </c>
      <c r="F4293" s="36">
        <v>36</v>
      </c>
      <c r="G4293" s="36">
        <v>18</v>
      </c>
      <c r="H4293" s="35" t="s">
        <v>552</v>
      </c>
      <c r="I4293" s="35" t="s">
        <v>234</v>
      </c>
      <c r="J4293" s="35" t="s">
        <v>3903</v>
      </c>
      <c r="K4293" s="35" t="s">
        <v>154</v>
      </c>
      <c r="L4293" s="39">
        <v>0.80840000000000001</v>
      </c>
      <c r="M4293" s="37">
        <v>3214</v>
      </c>
      <c r="N4293" s="37">
        <v>2338</v>
      </c>
      <c r="O4293" s="36">
        <v>0</v>
      </c>
      <c r="P4293" s="36">
        <v>3</v>
      </c>
      <c r="Q4293" s="36">
        <v>0</v>
      </c>
      <c r="R4293" s="68"/>
      <c r="S4293" s="68"/>
      <c r="T4293" s="68"/>
      <c r="U4293" s="68"/>
      <c r="V4293" s="68"/>
      <c r="W4293" s="36"/>
      <c r="X4293" s="36"/>
      <c r="Y4293" s="36"/>
      <c r="Z4293" s="36"/>
      <c r="AA4293" s="40"/>
      <c r="AB4293" s="40">
        <v>0.6</v>
      </c>
      <c r="AC4293" s="40"/>
      <c r="AD4293" s="40">
        <v>30</v>
      </c>
      <c r="AE4293" s="40">
        <v>30.000957069999998</v>
      </c>
      <c r="AF4293" t="s">
        <v>661</v>
      </c>
    </row>
    <row r="4294" spans="1:32" ht="15.75" customHeight="1">
      <c r="A4294" s="22">
        <v>46203</v>
      </c>
      <c r="B4294" s="35" t="s">
        <v>685</v>
      </c>
      <c r="C4294" s="36">
        <v>755</v>
      </c>
      <c r="D4294" s="37">
        <v>1561</v>
      </c>
      <c r="E4294" s="38">
        <v>-1917</v>
      </c>
      <c r="F4294" s="36">
        <v>5</v>
      </c>
      <c r="G4294" s="36">
        <v>5</v>
      </c>
      <c r="H4294" s="35" t="s">
        <v>1755</v>
      </c>
      <c r="I4294" s="35" t="s">
        <v>1368</v>
      </c>
      <c r="J4294" s="35" t="s">
        <v>1368</v>
      </c>
      <c r="K4294" s="35" t="s">
        <v>154</v>
      </c>
      <c r="L4294" s="39">
        <v>0.59060000000000001</v>
      </c>
      <c r="M4294" s="37">
        <v>-1047</v>
      </c>
      <c r="N4294" s="37">
        <v>-654</v>
      </c>
      <c r="O4294" s="36">
        <v>0</v>
      </c>
      <c r="P4294" s="36">
        <v>5</v>
      </c>
      <c r="Q4294" s="36">
        <v>0</v>
      </c>
      <c r="R4294" s="68"/>
      <c r="S4294" s="68"/>
      <c r="T4294" s="68"/>
      <c r="U4294" s="68"/>
      <c r="V4294" s="68"/>
      <c r="W4294" s="36"/>
      <c r="X4294" s="36"/>
      <c r="Y4294" s="36"/>
      <c r="Z4294" s="36"/>
      <c r="AA4294" s="40"/>
      <c r="AB4294" s="40">
        <v>0.5</v>
      </c>
      <c r="AC4294" s="40"/>
      <c r="AD4294" s="40">
        <v>30</v>
      </c>
      <c r="AE4294" s="40">
        <v>30.000957060000001</v>
      </c>
      <c r="AF4294" t="s">
        <v>661</v>
      </c>
    </row>
    <row r="4295" spans="1:32" ht="15.75" customHeight="1">
      <c r="A4295" s="22">
        <v>46203</v>
      </c>
      <c r="B4295" s="35" t="s">
        <v>685</v>
      </c>
      <c r="C4295" s="36">
        <v>756</v>
      </c>
      <c r="D4295" s="37">
        <v>2213</v>
      </c>
      <c r="E4295" s="38">
        <v>-2078</v>
      </c>
      <c r="F4295" s="36">
        <v>12</v>
      </c>
      <c r="G4295" s="36">
        <v>8</v>
      </c>
      <c r="H4295" s="35" t="s">
        <v>1190</v>
      </c>
      <c r="I4295" s="35" t="s">
        <v>610</v>
      </c>
      <c r="J4295" s="35" t="s">
        <v>4937</v>
      </c>
      <c r="K4295" s="35" t="s">
        <v>154</v>
      </c>
      <c r="L4295" s="39">
        <v>0.68700000000000006</v>
      </c>
      <c r="M4295" s="37">
        <v>179</v>
      </c>
      <c r="N4295" s="37">
        <v>2325</v>
      </c>
      <c r="O4295" s="36">
        <v>0</v>
      </c>
      <c r="P4295" s="36">
        <v>6</v>
      </c>
      <c r="Q4295" s="36">
        <v>0</v>
      </c>
      <c r="R4295" s="68"/>
      <c r="S4295" s="68"/>
      <c r="T4295" s="68"/>
      <c r="U4295" s="68"/>
      <c r="V4295" s="68"/>
      <c r="W4295" s="36"/>
      <c r="X4295" s="36"/>
      <c r="Y4295" s="36"/>
      <c r="Z4295" s="36"/>
      <c r="AA4295" s="40"/>
      <c r="AB4295" s="40">
        <v>0.5</v>
      </c>
      <c r="AC4295" s="40"/>
      <c r="AD4295" s="40">
        <v>30</v>
      </c>
      <c r="AE4295" s="40">
        <v>30.00095705</v>
      </c>
      <c r="AF4295" t="s">
        <v>661</v>
      </c>
    </row>
    <row r="4296" spans="1:32" ht="15.75" customHeight="1">
      <c r="A4296" s="22">
        <v>46203</v>
      </c>
      <c r="B4296" s="35" t="s">
        <v>685</v>
      </c>
      <c r="C4296" s="36">
        <v>757</v>
      </c>
      <c r="D4296" s="37">
        <v>2496</v>
      </c>
      <c r="E4296" s="38">
        <v>-14</v>
      </c>
      <c r="F4296" s="36">
        <v>28</v>
      </c>
      <c r="G4296" s="36">
        <v>7</v>
      </c>
      <c r="H4296" s="35" t="s">
        <v>1321</v>
      </c>
      <c r="I4296" s="35" t="s">
        <v>1870</v>
      </c>
      <c r="J4296" s="35" t="s">
        <v>3205</v>
      </c>
      <c r="K4296" s="35" t="s">
        <v>154</v>
      </c>
      <c r="L4296" s="39">
        <v>0.99809999999999999</v>
      </c>
      <c r="M4296" s="37">
        <v>-881</v>
      </c>
      <c r="N4296" s="37">
        <v>1559</v>
      </c>
      <c r="O4296" s="36">
        <v>0</v>
      </c>
      <c r="P4296" s="36">
        <v>7</v>
      </c>
      <c r="Q4296" s="36">
        <v>0</v>
      </c>
      <c r="R4296" s="68"/>
      <c r="S4296" s="68"/>
      <c r="T4296" s="68"/>
      <c r="U4296" s="68"/>
      <c r="V4296" s="68"/>
      <c r="W4296" s="36"/>
      <c r="X4296" s="36"/>
      <c r="Y4296" s="36"/>
      <c r="Z4296" s="36"/>
      <c r="AA4296" s="40"/>
      <c r="AB4296" s="40">
        <v>0.5</v>
      </c>
      <c r="AC4296" s="40"/>
      <c r="AD4296" s="40">
        <v>30</v>
      </c>
      <c r="AE4296" s="40">
        <v>30.000957039999999</v>
      </c>
      <c r="AF4296" t="s">
        <v>661</v>
      </c>
    </row>
    <row r="4297" spans="1:32" ht="15.75" customHeight="1">
      <c r="A4297" s="22">
        <v>46203</v>
      </c>
      <c r="B4297" s="35" t="s">
        <v>685</v>
      </c>
      <c r="C4297" s="36">
        <v>758</v>
      </c>
      <c r="D4297" s="37">
        <v>1736</v>
      </c>
      <c r="E4297" s="38">
        <v>-1528</v>
      </c>
      <c r="F4297" s="36">
        <v>5</v>
      </c>
      <c r="G4297" s="36">
        <v>7</v>
      </c>
      <c r="H4297" s="35" t="s">
        <v>4767</v>
      </c>
      <c r="I4297" s="35" t="s">
        <v>5141</v>
      </c>
      <c r="J4297" s="35" t="s">
        <v>2985</v>
      </c>
      <c r="K4297" s="35" t="s">
        <v>154</v>
      </c>
      <c r="L4297" s="39">
        <v>0.70660000000000001</v>
      </c>
      <c r="M4297" s="37">
        <v>1630</v>
      </c>
      <c r="N4297" s="37">
        <v>183</v>
      </c>
      <c r="O4297" s="36">
        <v>0</v>
      </c>
      <c r="P4297" s="36">
        <v>8</v>
      </c>
      <c r="Q4297" s="36">
        <v>0</v>
      </c>
      <c r="R4297" s="68"/>
      <c r="S4297" s="68"/>
      <c r="T4297" s="68"/>
      <c r="U4297" s="68"/>
      <c r="V4297" s="68"/>
      <c r="W4297" s="36"/>
      <c r="X4297" s="36"/>
      <c r="Y4297" s="36"/>
      <c r="Z4297" s="36"/>
      <c r="AA4297" s="40"/>
      <c r="AB4297" s="40">
        <v>0.5</v>
      </c>
      <c r="AC4297" s="40"/>
      <c r="AD4297" s="40">
        <v>30</v>
      </c>
      <c r="AE4297" s="40">
        <v>30.000957029999999</v>
      </c>
      <c r="AF4297" t="s">
        <v>661</v>
      </c>
    </row>
    <row r="4298" spans="1:32" ht="15.75" customHeight="1">
      <c r="A4298" s="22">
        <v>46203</v>
      </c>
      <c r="B4298" s="35" t="s">
        <v>685</v>
      </c>
      <c r="C4298" s="36">
        <v>760</v>
      </c>
      <c r="D4298" s="37">
        <v>1606</v>
      </c>
      <c r="E4298" s="38">
        <v>-1694</v>
      </c>
      <c r="F4298" s="36">
        <v>6</v>
      </c>
      <c r="G4298" s="36">
        <v>3</v>
      </c>
      <c r="H4298" s="35" t="s">
        <v>3512</v>
      </c>
      <c r="I4298" s="35" t="s">
        <v>3725</v>
      </c>
      <c r="J4298" s="35" t="s">
        <v>5142</v>
      </c>
      <c r="K4298" s="35" t="s">
        <v>154</v>
      </c>
      <c r="L4298" s="39">
        <v>0.64839999999999998</v>
      </c>
      <c r="M4298" s="37">
        <v>-236</v>
      </c>
      <c r="N4298" s="37">
        <v>1653</v>
      </c>
      <c r="O4298" s="36">
        <v>0</v>
      </c>
      <c r="P4298" s="36">
        <v>0</v>
      </c>
      <c r="Q4298" s="36">
        <v>0</v>
      </c>
      <c r="R4298" s="68"/>
      <c r="S4298" s="68"/>
      <c r="T4298" s="68"/>
      <c r="U4298" s="68"/>
      <c r="V4298" s="68"/>
      <c r="W4298" s="36"/>
      <c r="X4298" s="36"/>
      <c r="Y4298" s="36"/>
      <c r="Z4298" s="36"/>
      <c r="AA4298" s="40"/>
      <c r="AB4298" s="40">
        <v>0.5</v>
      </c>
      <c r="AC4298" s="40"/>
      <c r="AD4298" s="40">
        <v>30</v>
      </c>
      <c r="AE4298" s="40">
        <v>30.000957020000001</v>
      </c>
      <c r="AF4298" t="s">
        <v>661</v>
      </c>
    </row>
    <row r="4299" spans="1:32" ht="15.75" customHeight="1">
      <c r="A4299" s="22">
        <v>46203</v>
      </c>
      <c r="B4299" s="35" t="s">
        <v>14</v>
      </c>
      <c r="C4299" s="36">
        <v>501</v>
      </c>
      <c r="D4299" s="37">
        <v>1085</v>
      </c>
      <c r="E4299" s="38">
        <v>-512</v>
      </c>
      <c r="F4299" s="36">
        <v>3</v>
      </c>
      <c r="G4299" s="36">
        <v>2</v>
      </c>
      <c r="H4299" s="35" t="s">
        <v>3737</v>
      </c>
      <c r="I4299" s="35" t="s">
        <v>5143</v>
      </c>
      <c r="J4299" s="35" t="s">
        <v>5144</v>
      </c>
      <c r="K4299" s="35" t="s">
        <v>154</v>
      </c>
      <c r="L4299" s="39">
        <v>0.8427</v>
      </c>
      <c r="M4299" s="37">
        <v>64</v>
      </c>
      <c r="N4299" s="37">
        <v>-770</v>
      </c>
      <c r="O4299" s="36">
        <v>0</v>
      </c>
      <c r="P4299" s="36">
        <v>1</v>
      </c>
      <c r="Q4299" s="36">
        <v>1</v>
      </c>
      <c r="R4299" s="68">
        <v>164.91900166043999</v>
      </c>
      <c r="S4299" s="68">
        <v>6.5789871941740268</v>
      </c>
      <c r="T4299" s="68">
        <v>361.66666666666669</v>
      </c>
      <c r="U4299" s="68">
        <v>542.5</v>
      </c>
      <c r="V4299" s="68">
        <v>217</v>
      </c>
      <c r="W4299" s="36">
        <v>0</v>
      </c>
      <c r="X4299" s="36">
        <v>0</v>
      </c>
      <c r="Y4299" s="36">
        <v>0</v>
      </c>
      <c r="Z4299" s="36">
        <v>0</v>
      </c>
      <c r="AA4299" s="40">
        <v>0</v>
      </c>
      <c r="AB4299" s="40">
        <v>0.5</v>
      </c>
      <c r="AC4299" s="40">
        <v>0</v>
      </c>
      <c r="AD4299" s="40">
        <v>10</v>
      </c>
      <c r="AE4299" s="40">
        <v>10.00095701</v>
      </c>
      <c r="AF4299" t="s">
        <v>584</v>
      </c>
    </row>
    <row r="4300" spans="1:32" ht="15.75" customHeight="1">
      <c r="A4300" s="22">
        <v>46203</v>
      </c>
      <c r="B4300" s="35" t="s">
        <v>14</v>
      </c>
      <c r="C4300" s="36">
        <v>502</v>
      </c>
      <c r="D4300" s="37">
        <v>7113</v>
      </c>
      <c r="E4300" s="38">
        <f>191</f>
        <v>191</v>
      </c>
      <c r="F4300" s="36">
        <v>29</v>
      </c>
      <c r="G4300" s="36">
        <v>24</v>
      </c>
      <c r="H4300" s="35" t="s">
        <v>1608</v>
      </c>
      <c r="I4300" s="35" t="s">
        <v>982</v>
      </c>
      <c r="J4300" s="35" t="s">
        <v>5145</v>
      </c>
      <c r="K4300" s="35" t="s">
        <v>154</v>
      </c>
      <c r="L4300" s="39">
        <v>1.0089999999999999</v>
      </c>
      <c r="M4300" s="37">
        <v>-243</v>
      </c>
      <c r="N4300" s="37">
        <v>-578</v>
      </c>
      <c r="O4300" s="36">
        <v>0</v>
      </c>
      <c r="P4300" s="36">
        <v>2</v>
      </c>
      <c r="Q4300" s="36">
        <v>1</v>
      </c>
      <c r="R4300" s="68">
        <v>1113.969800747198</v>
      </c>
      <c r="S4300" s="68">
        <v>6.3852718406090876</v>
      </c>
      <c r="T4300" s="68">
        <v>245.27586206896549</v>
      </c>
      <c r="U4300" s="68">
        <v>296.375</v>
      </c>
      <c r="V4300" s="68">
        <v>134.20754716981131</v>
      </c>
      <c r="W4300" s="36">
        <v>5</v>
      </c>
      <c r="X4300" s="36">
        <v>3</v>
      </c>
      <c r="Y4300" s="36">
        <v>4</v>
      </c>
      <c r="Z4300" s="36">
        <v>0</v>
      </c>
      <c r="AA4300" s="40">
        <v>3</v>
      </c>
      <c r="AB4300" s="40">
        <v>1</v>
      </c>
      <c r="AC4300" s="40">
        <v>3</v>
      </c>
      <c r="AD4300" s="40">
        <v>30</v>
      </c>
      <c r="AE4300" s="40">
        <v>30.000957</v>
      </c>
      <c r="AF4300" t="s">
        <v>1684</v>
      </c>
    </row>
    <row r="4301" spans="1:32" ht="15.75" customHeight="1">
      <c r="A4301" s="22">
        <v>46203</v>
      </c>
      <c r="B4301" s="35" t="s">
        <v>14</v>
      </c>
      <c r="C4301" s="36">
        <v>503</v>
      </c>
      <c r="D4301" s="37">
        <v>7841</v>
      </c>
      <c r="E4301" s="38">
        <v>-320</v>
      </c>
      <c r="F4301" s="36">
        <v>31</v>
      </c>
      <c r="G4301" s="36">
        <v>26</v>
      </c>
      <c r="H4301" s="35" t="s">
        <v>2465</v>
      </c>
      <c r="I4301" s="35" t="s">
        <v>3472</v>
      </c>
      <c r="J4301" s="35" t="s">
        <v>4577</v>
      </c>
      <c r="K4301" s="35" t="s">
        <v>154</v>
      </c>
      <c r="L4301" s="39">
        <v>0.98640000000000005</v>
      </c>
      <c r="M4301" s="37">
        <v>-207</v>
      </c>
      <c r="N4301" s="37">
        <v>158</v>
      </c>
      <c r="O4301" s="36">
        <v>0</v>
      </c>
      <c r="P4301" s="36">
        <v>3</v>
      </c>
      <c r="Q4301" s="36">
        <v>1</v>
      </c>
      <c r="R4301" s="68">
        <v>1196.1823889580739</v>
      </c>
      <c r="S4301" s="68">
        <v>6.5550204319843282</v>
      </c>
      <c r="T4301" s="68">
        <v>252.93548387096769</v>
      </c>
      <c r="U4301" s="68">
        <v>301.57692307692309</v>
      </c>
      <c r="V4301" s="68">
        <v>137.56140350877189</v>
      </c>
      <c r="W4301" s="36">
        <v>4</v>
      </c>
      <c r="X4301" s="36">
        <v>3</v>
      </c>
      <c r="Y4301" s="36">
        <v>3</v>
      </c>
      <c r="Z4301" s="36">
        <v>0</v>
      </c>
      <c r="AA4301" s="40">
        <v>2.5</v>
      </c>
      <c r="AB4301" s="40">
        <v>1</v>
      </c>
      <c r="AC4301" s="40">
        <v>2.5</v>
      </c>
      <c r="AD4301" s="40">
        <v>35</v>
      </c>
      <c r="AE4301" s="40">
        <v>35.000956989999999</v>
      </c>
      <c r="AF4301" t="s">
        <v>5146</v>
      </c>
    </row>
    <row r="4302" spans="1:32" ht="15.75" customHeight="1">
      <c r="A4302" s="22">
        <v>46203</v>
      </c>
      <c r="B4302" s="35" t="s">
        <v>14</v>
      </c>
      <c r="C4302" s="36">
        <v>505</v>
      </c>
      <c r="D4302" s="37">
        <v>1873</v>
      </c>
      <c r="E4302" s="38">
        <v>-812</v>
      </c>
      <c r="F4302" s="36">
        <v>4</v>
      </c>
      <c r="G4302" s="36">
        <v>4</v>
      </c>
      <c r="H4302" s="35" t="s">
        <v>3735</v>
      </c>
      <c r="I4302" s="35" t="s">
        <v>5147</v>
      </c>
      <c r="J4302" s="35" t="s">
        <v>5147</v>
      </c>
      <c r="K4302" s="35" t="s">
        <v>154</v>
      </c>
      <c r="L4302" s="39">
        <v>0.85550000000000004</v>
      </c>
      <c r="M4302" s="37">
        <v>-509</v>
      </c>
      <c r="N4302" s="37">
        <v>1918</v>
      </c>
      <c r="O4302" s="36">
        <v>0</v>
      </c>
      <c r="P4302" s="36">
        <v>5</v>
      </c>
      <c r="Q4302" s="36">
        <v>1</v>
      </c>
      <c r="R4302" s="68">
        <v>322.46985263594848</v>
      </c>
      <c r="S4302" s="68">
        <v>5.808294898545193</v>
      </c>
      <c r="T4302" s="68">
        <v>468.25</v>
      </c>
      <c r="U4302" s="68">
        <v>468.25</v>
      </c>
      <c r="V4302" s="68">
        <v>234.125</v>
      </c>
      <c r="W4302" s="36">
        <v>0</v>
      </c>
      <c r="X4302" s="36">
        <v>0</v>
      </c>
      <c r="Y4302" s="36">
        <v>0</v>
      </c>
      <c r="Z4302" s="36">
        <v>7</v>
      </c>
      <c r="AA4302" s="40">
        <v>1.75</v>
      </c>
      <c r="AB4302" s="40">
        <v>0.5</v>
      </c>
      <c r="AC4302" s="40">
        <v>0.875</v>
      </c>
      <c r="AD4302" s="40">
        <v>18.8</v>
      </c>
      <c r="AE4302" s="40">
        <v>18.800956979999999</v>
      </c>
      <c r="AF4302" t="s">
        <v>612</v>
      </c>
    </row>
    <row r="4303" spans="1:32" ht="15.75" customHeight="1">
      <c r="A4303" s="22">
        <v>46203</v>
      </c>
      <c r="B4303" s="35" t="s">
        <v>14</v>
      </c>
      <c r="C4303" s="36">
        <v>506</v>
      </c>
      <c r="D4303" s="37">
        <v>1413</v>
      </c>
      <c r="E4303" s="38">
        <v>-1066</v>
      </c>
      <c r="F4303" s="36">
        <v>2</v>
      </c>
      <c r="G4303" s="36">
        <v>3</v>
      </c>
      <c r="H4303" s="35" t="s">
        <v>2350</v>
      </c>
      <c r="I4303" s="35" t="s">
        <v>3284</v>
      </c>
      <c r="J4303" s="35" t="s">
        <v>739</v>
      </c>
      <c r="K4303" s="35" t="s">
        <v>154</v>
      </c>
      <c r="L4303" s="39">
        <v>0.74850000000000005</v>
      </c>
      <c r="M4303" s="37">
        <v>-88</v>
      </c>
      <c r="N4303" s="37">
        <v>732</v>
      </c>
      <c r="O4303" s="36">
        <v>0</v>
      </c>
      <c r="P4303" s="36">
        <v>6</v>
      </c>
      <c r="Q4303" s="36">
        <v>1</v>
      </c>
      <c r="R4303" s="68">
        <v>217.33483810709839</v>
      </c>
      <c r="S4303" s="68">
        <v>6.5014887272867927</v>
      </c>
      <c r="T4303" s="68">
        <v>706.5</v>
      </c>
      <c r="U4303" s="68">
        <v>471</v>
      </c>
      <c r="V4303" s="68">
        <v>282.60000000000002</v>
      </c>
      <c r="W4303" s="36">
        <v>0</v>
      </c>
      <c r="X4303" s="36">
        <v>0</v>
      </c>
      <c r="Y4303" s="36">
        <v>0</v>
      </c>
      <c r="Z4303" s="36">
        <v>0</v>
      </c>
      <c r="AA4303" s="40">
        <v>0</v>
      </c>
      <c r="AB4303" s="40">
        <v>0.5</v>
      </c>
      <c r="AC4303" s="40">
        <v>0</v>
      </c>
      <c r="AD4303" s="40">
        <v>10</v>
      </c>
      <c r="AE4303" s="40">
        <v>10.000956970000001</v>
      </c>
      <c r="AF4303" t="s">
        <v>584</v>
      </c>
    </row>
    <row r="4304" spans="1:32" ht="15.75" customHeight="1">
      <c r="A4304" s="22">
        <v>46203</v>
      </c>
      <c r="B4304" s="35" t="s">
        <v>14</v>
      </c>
      <c r="C4304" s="36">
        <v>507</v>
      </c>
      <c r="D4304" s="37">
        <v>3265</v>
      </c>
      <c r="E4304" s="38">
        <v>-700</v>
      </c>
      <c r="F4304" s="36">
        <v>11</v>
      </c>
      <c r="G4304" s="36">
        <v>9</v>
      </c>
      <c r="H4304" s="35" t="s">
        <v>3955</v>
      </c>
      <c r="I4304" s="35" t="s">
        <v>4562</v>
      </c>
      <c r="J4304" s="35" t="s">
        <v>5148</v>
      </c>
      <c r="K4304" s="35" t="s">
        <v>154</v>
      </c>
      <c r="L4304" s="39">
        <v>0.92849999999999999</v>
      </c>
      <c r="M4304" s="37">
        <v>-200</v>
      </c>
      <c r="N4304" s="37">
        <v>-425</v>
      </c>
      <c r="O4304" s="36">
        <v>0</v>
      </c>
      <c r="P4304" s="36">
        <v>7</v>
      </c>
      <c r="Q4304" s="36">
        <v>1</v>
      </c>
      <c r="R4304" s="68">
        <v>506.41754877542547</v>
      </c>
      <c r="S4304" s="68">
        <v>6.4472489310355394</v>
      </c>
      <c r="T4304" s="68">
        <v>296.81818181818181</v>
      </c>
      <c r="U4304" s="68">
        <v>362.77777777777783</v>
      </c>
      <c r="V4304" s="68">
        <v>163.25</v>
      </c>
      <c r="W4304" s="36">
        <v>0</v>
      </c>
      <c r="X4304" s="36">
        <v>1</v>
      </c>
      <c r="Y4304" s="36">
        <v>0</v>
      </c>
      <c r="Z4304" s="36">
        <v>0</v>
      </c>
      <c r="AA4304" s="40">
        <v>0.25</v>
      </c>
      <c r="AB4304" s="40">
        <v>0.6</v>
      </c>
      <c r="AC4304" s="40">
        <v>0.15</v>
      </c>
      <c r="AD4304" s="40">
        <v>11.5</v>
      </c>
      <c r="AE4304" s="40">
        <v>11.50095696</v>
      </c>
      <c r="AF4304" t="s">
        <v>736</v>
      </c>
    </row>
    <row r="4305" spans="1:32" ht="15.75" customHeight="1">
      <c r="A4305" s="22">
        <v>46203</v>
      </c>
      <c r="B4305" s="35" t="s">
        <v>22</v>
      </c>
      <c r="C4305" s="36">
        <v>671</v>
      </c>
      <c r="D4305" s="37">
        <v>5387</v>
      </c>
      <c r="E4305" s="38">
        <v>-3236</v>
      </c>
      <c r="F4305" s="36">
        <v>33</v>
      </c>
      <c r="G4305" s="36">
        <v>9</v>
      </c>
      <c r="H4305" s="35" t="s">
        <v>928</v>
      </c>
      <c r="I4305" s="35" t="s">
        <v>3955</v>
      </c>
      <c r="J4305" s="35" t="s">
        <v>5149</v>
      </c>
      <c r="K4305" s="35" t="s">
        <v>154</v>
      </c>
      <c r="L4305" s="39">
        <v>0.79979999999999996</v>
      </c>
      <c r="M4305" s="37">
        <v>7280</v>
      </c>
      <c r="N4305" s="37">
        <v>5124</v>
      </c>
      <c r="O4305" s="36">
        <v>0</v>
      </c>
      <c r="P4305" s="36">
        <v>1</v>
      </c>
      <c r="Q4305" s="36">
        <v>0</v>
      </c>
      <c r="R4305" s="68"/>
      <c r="S4305" s="68"/>
      <c r="T4305" s="68"/>
      <c r="U4305" s="68"/>
      <c r="V4305" s="68"/>
      <c r="W4305" s="36"/>
      <c r="X4305" s="36"/>
      <c r="Y4305" s="36"/>
      <c r="Z4305" s="36"/>
      <c r="AA4305" s="40"/>
      <c r="AB4305" s="40">
        <v>0.8</v>
      </c>
      <c r="AC4305" s="40"/>
      <c r="AD4305" s="40">
        <v>30</v>
      </c>
      <c r="AE4305" s="40">
        <v>30.000956949999999</v>
      </c>
      <c r="AF4305" t="s">
        <v>661</v>
      </c>
    </row>
    <row r="4306" spans="1:32" ht="15.75" customHeight="1">
      <c r="A4306" s="22">
        <v>46203</v>
      </c>
      <c r="B4306" s="35" t="s">
        <v>22</v>
      </c>
      <c r="C4306" s="36">
        <v>672</v>
      </c>
      <c r="D4306" s="37">
        <v>2262</v>
      </c>
      <c r="E4306" s="38">
        <f>3438</f>
        <v>3438</v>
      </c>
      <c r="F4306" s="36">
        <v>44</v>
      </c>
      <c r="G4306" s="36">
        <v>16</v>
      </c>
      <c r="H4306" s="35" t="s">
        <v>4340</v>
      </c>
      <c r="I4306" s="35" t="s">
        <v>963</v>
      </c>
      <c r="J4306" s="35" t="s">
        <v>573</v>
      </c>
      <c r="K4306" s="35" t="s">
        <v>154</v>
      </c>
      <c r="L4306" s="39">
        <v>1.5065999999999999</v>
      </c>
      <c r="M4306" s="37">
        <v>6117</v>
      </c>
      <c r="N4306" s="37">
        <v>1319</v>
      </c>
      <c r="O4306" s="36">
        <v>0</v>
      </c>
      <c r="P4306" s="36">
        <v>2</v>
      </c>
      <c r="Q4306" s="36">
        <v>0</v>
      </c>
      <c r="R4306" s="68"/>
      <c r="S4306" s="68"/>
      <c r="T4306" s="68"/>
      <c r="U4306" s="68"/>
      <c r="V4306" s="68"/>
      <c r="W4306" s="36"/>
      <c r="X4306" s="36"/>
      <c r="Y4306" s="36"/>
      <c r="Z4306" s="36"/>
      <c r="AA4306" s="40"/>
      <c r="AB4306" s="40">
        <v>0.5</v>
      </c>
      <c r="AC4306" s="40"/>
      <c r="AD4306" s="40">
        <v>80</v>
      </c>
      <c r="AE4306" s="40">
        <v>80.000956939999995</v>
      </c>
      <c r="AF4306" t="s">
        <v>155</v>
      </c>
    </row>
    <row r="4307" spans="1:32" ht="15.75" customHeight="1">
      <c r="A4307" s="22">
        <v>46203</v>
      </c>
      <c r="B4307" s="35" t="s">
        <v>22</v>
      </c>
      <c r="C4307" s="36">
        <v>673</v>
      </c>
      <c r="D4307" s="37">
        <v>5501</v>
      </c>
      <c r="E4307" s="38">
        <f>376</f>
        <v>376</v>
      </c>
      <c r="F4307" s="36">
        <v>67</v>
      </c>
      <c r="G4307" s="36">
        <v>21</v>
      </c>
      <c r="H4307" s="35" t="s">
        <v>4082</v>
      </c>
      <c r="I4307" s="35" t="s">
        <v>2839</v>
      </c>
      <c r="J4307" s="35" t="s">
        <v>4756</v>
      </c>
      <c r="K4307" s="35" t="s">
        <v>154</v>
      </c>
      <c r="L4307" s="39">
        <v>1.0227999999999999</v>
      </c>
      <c r="M4307" s="37">
        <v>-1334</v>
      </c>
      <c r="N4307" s="37">
        <v>-5078</v>
      </c>
      <c r="O4307" s="36">
        <v>0</v>
      </c>
      <c r="P4307" s="36">
        <v>3</v>
      </c>
      <c r="Q4307" s="36">
        <v>0</v>
      </c>
      <c r="R4307" s="68"/>
      <c r="S4307" s="68"/>
      <c r="T4307" s="68"/>
      <c r="U4307" s="68"/>
      <c r="V4307" s="68"/>
      <c r="W4307" s="36"/>
      <c r="X4307" s="36"/>
      <c r="Y4307" s="36"/>
      <c r="Z4307" s="36"/>
      <c r="AA4307" s="40"/>
      <c r="AB4307" s="40">
        <v>0.8</v>
      </c>
      <c r="AC4307" s="40"/>
      <c r="AD4307" s="40">
        <v>35</v>
      </c>
      <c r="AE4307" s="40">
        <v>35.000956930000001</v>
      </c>
      <c r="AF4307" t="s">
        <v>668</v>
      </c>
    </row>
    <row r="4308" spans="1:32" ht="15.75" customHeight="1">
      <c r="A4308" s="22">
        <v>46203</v>
      </c>
      <c r="B4308" s="35" t="s">
        <v>22</v>
      </c>
      <c r="C4308" s="36">
        <v>675</v>
      </c>
      <c r="D4308" s="37">
        <v>4264</v>
      </c>
      <c r="E4308" s="38">
        <v>-4813</v>
      </c>
      <c r="F4308" s="36">
        <v>16</v>
      </c>
      <c r="G4308" s="36">
        <v>2</v>
      </c>
      <c r="H4308" s="35" t="s">
        <v>825</v>
      </c>
      <c r="I4308" s="35" t="s">
        <v>3813</v>
      </c>
      <c r="J4308" s="35" t="s">
        <v>5150</v>
      </c>
      <c r="K4308" s="35" t="s">
        <v>154</v>
      </c>
      <c r="L4308" s="39">
        <v>0.62370000000000003</v>
      </c>
      <c r="M4308" s="37">
        <v>-1169</v>
      </c>
      <c r="N4308" s="37">
        <v>-625</v>
      </c>
      <c r="O4308" s="36">
        <v>0</v>
      </c>
      <c r="P4308" s="36">
        <v>5</v>
      </c>
      <c r="Q4308" s="36">
        <v>0</v>
      </c>
      <c r="R4308" s="68"/>
      <c r="S4308" s="68"/>
      <c r="T4308" s="68"/>
      <c r="U4308" s="68"/>
      <c r="V4308" s="68"/>
      <c r="W4308" s="36"/>
      <c r="X4308" s="36"/>
      <c r="Y4308" s="36"/>
      <c r="Z4308" s="36"/>
      <c r="AA4308" s="40"/>
      <c r="AB4308" s="40">
        <v>0.6</v>
      </c>
      <c r="AC4308" s="40"/>
      <c r="AD4308" s="40">
        <v>30</v>
      </c>
      <c r="AE4308" s="40">
        <v>30.00095692</v>
      </c>
      <c r="AF4308" t="s">
        <v>661</v>
      </c>
    </row>
    <row r="4309" spans="1:32" ht="15.75" customHeight="1">
      <c r="A4309" s="22">
        <v>46203</v>
      </c>
      <c r="B4309" s="35" t="s">
        <v>22</v>
      </c>
      <c r="C4309" s="36">
        <v>676</v>
      </c>
      <c r="D4309" s="37">
        <v>4185</v>
      </c>
      <c r="E4309" s="38">
        <f>5760</f>
        <v>5760</v>
      </c>
      <c r="F4309" s="36">
        <v>72</v>
      </c>
      <c r="G4309" s="36">
        <v>25</v>
      </c>
      <c r="H4309" s="35" t="s">
        <v>1442</v>
      </c>
      <c r="I4309" s="35" t="s">
        <v>1859</v>
      </c>
      <c r="J4309" s="35" t="s">
        <v>1029</v>
      </c>
      <c r="K4309" s="35" t="s">
        <v>154</v>
      </c>
      <c r="L4309" s="39">
        <v>1.4588000000000001</v>
      </c>
      <c r="M4309" s="37">
        <v>3722</v>
      </c>
      <c r="N4309" s="37">
        <v>-5462</v>
      </c>
      <c r="O4309" s="36">
        <v>0</v>
      </c>
      <c r="P4309" s="36">
        <v>6</v>
      </c>
      <c r="Q4309" s="36">
        <v>0</v>
      </c>
      <c r="R4309" s="68"/>
      <c r="S4309" s="68"/>
      <c r="T4309" s="68"/>
      <c r="U4309" s="68"/>
      <c r="V4309" s="68"/>
      <c r="W4309" s="36"/>
      <c r="X4309" s="36"/>
      <c r="Y4309" s="36"/>
      <c r="Z4309" s="36"/>
      <c r="AA4309" s="40"/>
      <c r="AB4309" s="40">
        <v>0.6</v>
      </c>
      <c r="AC4309" s="40"/>
      <c r="AD4309" s="40">
        <v>80</v>
      </c>
      <c r="AE4309" s="40">
        <v>80.000956909999999</v>
      </c>
      <c r="AF4309" t="s">
        <v>155</v>
      </c>
    </row>
    <row r="4310" spans="1:32" ht="15.75" customHeight="1">
      <c r="A4310" s="22">
        <v>46203</v>
      </c>
      <c r="B4310" s="35" t="s">
        <v>22</v>
      </c>
      <c r="C4310" s="36">
        <v>677</v>
      </c>
      <c r="D4310" s="37">
        <v>4352</v>
      </c>
      <c r="E4310" s="38">
        <v>-4086</v>
      </c>
      <c r="F4310" s="36">
        <v>19</v>
      </c>
      <c r="G4310" s="36">
        <v>6</v>
      </c>
      <c r="H4310" s="35" t="s">
        <v>5151</v>
      </c>
      <c r="I4310" s="35" t="s">
        <v>5152</v>
      </c>
      <c r="J4310" s="35" t="s">
        <v>5153</v>
      </c>
      <c r="K4310" s="35" t="s">
        <v>154</v>
      </c>
      <c r="L4310" s="39">
        <v>0.68700000000000006</v>
      </c>
      <c r="M4310" s="37">
        <v>2356</v>
      </c>
      <c r="N4310" s="37">
        <v>1218</v>
      </c>
      <c r="O4310" s="36">
        <v>0</v>
      </c>
      <c r="P4310" s="36">
        <v>7</v>
      </c>
      <c r="Q4310" s="36">
        <v>0</v>
      </c>
      <c r="R4310" s="68"/>
      <c r="S4310" s="68"/>
      <c r="T4310" s="68"/>
      <c r="U4310" s="68"/>
      <c r="V4310" s="68"/>
      <c r="W4310" s="36"/>
      <c r="X4310" s="36"/>
      <c r="Y4310" s="36"/>
      <c r="Z4310" s="36"/>
      <c r="AA4310" s="40"/>
      <c r="AB4310" s="40">
        <v>0.6</v>
      </c>
      <c r="AC4310" s="40"/>
      <c r="AD4310" s="40">
        <v>30</v>
      </c>
      <c r="AE4310" s="40">
        <v>30.000956899999998</v>
      </c>
      <c r="AF4310" t="s">
        <v>661</v>
      </c>
    </row>
    <row r="4311" spans="1:32" ht="15.75" customHeight="1">
      <c r="A4311" s="22">
        <v>46203</v>
      </c>
      <c r="B4311" s="35" t="s">
        <v>38</v>
      </c>
      <c r="C4311" s="36">
        <v>703</v>
      </c>
      <c r="D4311" s="37">
        <v>405</v>
      </c>
      <c r="E4311" s="38">
        <v>-364</v>
      </c>
      <c r="F4311" s="36">
        <v>2</v>
      </c>
      <c r="G4311" s="36">
        <v>2</v>
      </c>
      <c r="H4311" s="35" t="s">
        <v>564</v>
      </c>
      <c r="I4311" s="35" t="s">
        <v>990</v>
      </c>
      <c r="J4311" s="35" t="s">
        <v>990</v>
      </c>
      <c r="K4311" s="35" t="s">
        <v>154</v>
      </c>
      <c r="L4311" s="39">
        <v>0.70040000000000002</v>
      </c>
      <c r="M4311" s="37">
        <v>3750</v>
      </c>
      <c r="N4311" s="37">
        <v>2883</v>
      </c>
      <c r="O4311" s="36">
        <v>0</v>
      </c>
      <c r="P4311" s="36">
        <v>3</v>
      </c>
      <c r="Q4311" s="36">
        <v>0</v>
      </c>
      <c r="R4311" s="68"/>
      <c r="S4311" s="68"/>
      <c r="T4311" s="68"/>
      <c r="U4311" s="68"/>
      <c r="V4311" s="68"/>
      <c r="W4311" s="36"/>
      <c r="X4311" s="36"/>
      <c r="Y4311" s="36"/>
      <c r="Z4311" s="36"/>
      <c r="AA4311" s="40"/>
      <c r="AB4311" s="40">
        <v>0.5</v>
      </c>
      <c r="AC4311" s="40"/>
      <c r="AD4311" s="40">
        <v>10</v>
      </c>
      <c r="AE4311" s="40">
        <v>10.000956889999999</v>
      </c>
      <c r="AF4311" t="s">
        <v>584</v>
      </c>
    </row>
    <row r="4312" spans="1:32" ht="15.75" customHeight="1">
      <c r="A4312" s="22">
        <v>46203</v>
      </c>
      <c r="B4312" s="35" t="s">
        <v>38</v>
      </c>
      <c r="C4312" s="36">
        <v>705</v>
      </c>
      <c r="D4312" s="37">
        <v>156</v>
      </c>
      <c r="E4312" s="38">
        <f>28</f>
        <v>28</v>
      </c>
      <c r="F4312" s="36">
        <v>1</v>
      </c>
      <c r="G4312" s="36">
        <v>2</v>
      </c>
      <c r="H4312" s="35" t="s">
        <v>883</v>
      </c>
      <c r="I4312" s="35" t="s">
        <v>1761</v>
      </c>
      <c r="J4312" s="35" t="s">
        <v>1566</v>
      </c>
      <c r="K4312" s="35" t="s">
        <v>154</v>
      </c>
      <c r="L4312" s="39">
        <v>1.0598000000000001</v>
      </c>
      <c r="M4312" s="37">
        <v>-1092</v>
      </c>
      <c r="N4312" s="37">
        <v>-1319</v>
      </c>
      <c r="O4312" s="36">
        <v>0</v>
      </c>
      <c r="P4312" s="36">
        <v>5</v>
      </c>
      <c r="Q4312" s="36">
        <v>0</v>
      </c>
      <c r="R4312" s="68"/>
      <c r="S4312" s="68"/>
      <c r="T4312" s="68"/>
      <c r="U4312" s="68"/>
      <c r="V4312" s="68"/>
      <c r="W4312" s="36"/>
      <c r="X4312" s="36"/>
      <c r="Y4312" s="36"/>
      <c r="Z4312" s="36"/>
      <c r="AA4312" s="40"/>
      <c r="AB4312" s="40">
        <v>0.5</v>
      </c>
      <c r="AC4312" s="40"/>
      <c r="AD4312" s="40">
        <v>0</v>
      </c>
      <c r="AE4312" s="40">
        <v>0</v>
      </c>
    </row>
    <row r="4313" spans="1:32" ht="15.75" customHeight="1">
      <c r="A4313" s="22">
        <v>46203</v>
      </c>
      <c r="B4313" s="35" t="s">
        <v>38</v>
      </c>
      <c r="C4313" s="36">
        <v>706</v>
      </c>
      <c r="D4313" s="37">
        <v>331</v>
      </c>
      <c r="E4313" s="38">
        <v>-328</v>
      </c>
      <c r="F4313" s="36">
        <v>1</v>
      </c>
      <c r="G4313" s="36">
        <v>2</v>
      </c>
      <c r="H4313" s="35" t="s">
        <v>2926</v>
      </c>
      <c r="I4313" s="35" t="s">
        <v>924</v>
      </c>
      <c r="J4313" s="35" t="s">
        <v>606</v>
      </c>
      <c r="K4313" s="35" t="s">
        <v>154</v>
      </c>
      <c r="L4313" s="39">
        <v>0.66969999999999996</v>
      </c>
      <c r="M4313" s="37">
        <v>-751</v>
      </c>
      <c r="N4313" s="37">
        <v>1259</v>
      </c>
      <c r="O4313" s="36">
        <v>0</v>
      </c>
      <c r="P4313" s="36">
        <v>6</v>
      </c>
      <c r="Q4313" s="36">
        <v>0</v>
      </c>
      <c r="R4313" s="68"/>
      <c r="S4313" s="68"/>
      <c r="T4313" s="68"/>
      <c r="U4313" s="68"/>
      <c r="V4313" s="68"/>
      <c r="W4313" s="36"/>
      <c r="X4313" s="36"/>
      <c r="Y4313" s="36"/>
      <c r="Z4313" s="36"/>
      <c r="AA4313" s="40"/>
      <c r="AB4313" s="40">
        <v>0.5</v>
      </c>
      <c r="AC4313" s="40"/>
      <c r="AD4313" s="40">
        <v>10</v>
      </c>
      <c r="AE4313" s="40">
        <v>10.00095687</v>
      </c>
      <c r="AF4313" t="s">
        <v>584</v>
      </c>
    </row>
    <row r="4314" spans="1:32" ht="15.75" customHeight="1">
      <c r="A4314" s="22">
        <v>46203</v>
      </c>
      <c r="B4314" s="35" t="s">
        <v>38</v>
      </c>
      <c r="C4314" s="36">
        <v>707</v>
      </c>
      <c r="D4314" s="37">
        <v>1057</v>
      </c>
      <c r="E4314" s="38">
        <f>1242</f>
        <v>1242</v>
      </c>
      <c r="F4314" s="36">
        <v>11</v>
      </c>
      <c r="G4314" s="36">
        <v>2</v>
      </c>
      <c r="H4314" s="35" t="s">
        <v>3184</v>
      </c>
      <c r="I4314" s="35" t="s">
        <v>3394</v>
      </c>
      <c r="J4314" s="35" t="s">
        <v>5154</v>
      </c>
      <c r="K4314" s="35" t="s">
        <v>154</v>
      </c>
      <c r="L4314" s="39">
        <v>1.3916999999999999</v>
      </c>
      <c r="M4314" s="37">
        <v>-288</v>
      </c>
      <c r="N4314" s="37">
        <v>-531</v>
      </c>
      <c r="O4314" s="36">
        <v>0</v>
      </c>
      <c r="P4314" s="36">
        <v>7</v>
      </c>
      <c r="Q4314" s="36">
        <v>0</v>
      </c>
      <c r="R4314" s="68"/>
      <c r="S4314" s="68"/>
      <c r="T4314" s="68"/>
      <c r="U4314" s="68"/>
      <c r="V4314" s="68"/>
      <c r="W4314" s="36"/>
      <c r="X4314" s="36"/>
      <c r="Y4314" s="36"/>
      <c r="Z4314" s="36"/>
      <c r="AA4314" s="40"/>
      <c r="AB4314" s="40">
        <v>0.5</v>
      </c>
      <c r="AC4314" s="40"/>
      <c r="AD4314" s="40">
        <v>60</v>
      </c>
      <c r="AE4314" s="40">
        <v>60.000956860000002</v>
      </c>
      <c r="AF4314" t="s">
        <v>578</v>
      </c>
    </row>
    <row r="4315" spans="1:32" ht="15.75" customHeight="1">
      <c r="A4315" s="22">
        <v>46203</v>
      </c>
      <c r="B4315" s="35" t="s">
        <v>38</v>
      </c>
      <c r="C4315" s="36">
        <v>708</v>
      </c>
      <c r="D4315" s="37">
        <v>1154</v>
      </c>
      <c r="E4315" s="38">
        <v>-1283</v>
      </c>
      <c r="F4315" s="36">
        <v>3</v>
      </c>
      <c r="G4315" s="36">
        <v>5</v>
      </c>
      <c r="H4315" s="35" t="s">
        <v>3106</v>
      </c>
      <c r="I4315" s="35" t="s">
        <v>5155</v>
      </c>
      <c r="J4315" s="35" t="s">
        <v>366</v>
      </c>
      <c r="K4315" s="35" t="s">
        <v>154</v>
      </c>
      <c r="L4315" s="39">
        <v>0.62939999999999996</v>
      </c>
      <c r="M4315" s="37">
        <v>-1090</v>
      </c>
      <c r="N4315" s="37">
        <v>-1974</v>
      </c>
      <c r="O4315" s="36">
        <v>0</v>
      </c>
      <c r="P4315" s="36">
        <v>8</v>
      </c>
      <c r="Q4315" s="36">
        <v>0</v>
      </c>
      <c r="R4315" s="68"/>
      <c r="S4315" s="68"/>
      <c r="T4315" s="68"/>
      <c r="U4315" s="68"/>
      <c r="V4315" s="68"/>
      <c r="W4315" s="36"/>
      <c r="X4315" s="36"/>
      <c r="Y4315" s="36"/>
      <c r="Z4315" s="36"/>
      <c r="AA4315" s="40"/>
      <c r="AB4315" s="40">
        <v>0.5</v>
      </c>
      <c r="AC4315" s="40"/>
      <c r="AD4315" s="40">
        <v>30</v>
      </c>
      <c r="AE4315" s="40">
        <v>30.000956850000001</v>
      </c>
      <c r="AF4315" t="s">
        <v>661</v>
      </c>
    </row>
    <row r="4316" spans="1:32" ht="15.75" customHeight="1">
      <c r="A4316" s="22">
        <v>46203</v>
      </c>
      <c r="B4316" s="35" t="s">
        <v>38</v>
      </c>
      <c r="C4316" s="36">
        <v>710</v>
      </c>
      <c r="D4316" s="37">
        <v>2411</v>
      </c>
      <c r="E4316" s="38">
        <v>-1799</v>
      </c>
      <c r="F4316" s="36">
        <v>11</v>
      </c>
      <c r="G4316" s="36">
        <v>9</v>
      </c>
      <c r="H4316" s="35" t="s">
        <v>1819</v>
      </c>
      <c r="I4316" s="35" t="s">
        <v>1236</v>
      </c>
      <c r="J4316" s="35" t="s">
        <v>793</v>
      </c>
      <c r="K4316" s="35" t="s">
        <v>154</v>
      </c>
      <c r="L4316" s="39">
        <v>0.75129999999999997</v>
      </c>
      <c r="M4316" s="37">
        <v>380</v>
      </c>
      <c r="N4316" s="37">
        <v>-1148</v>
      </c>
      <c r="O4316" s="36">
        <v>0</v>
      </c>
      <c r="P4316" s="36">
        <v>0</v>
      </c>
      <c r="Q4316" s="36">
        <v>0</v>
      </c>
      <c r="R4316" s="68"/>
      <c r="S4316" s="68"/>
      <c r="T4316" s="68"/>
      <c r="U4316" s="68"/>
      <c r="V4316" s="68"/>
      <c r="W4316" s="36"/>
      <c r="X4316" s="36"/>
      <c r="Y4316" s="36"/>
      <c r="Z4316" s="36"/>
      <c r="AA4316" s="40"/>
      <c r="AB4316" s="40">
        <v>0.5</v>
      </c>
      <c r="AC4316" s="40"/>
      <c r="AD4316" s="40">
        <v>30</v>
      </c>
      <c r="AE4316" s="40">
        <v>30.000956840000001</v>
      </c>
      <c r="AF4316" t="s">
        <v>661</v>
      </c>
    </row>
    <row r="4317" spans="1:32" ht="15.75" customHeight="1">
      <c r="A4317" s="22">
        <v>46203</v>
      </c>
      <c r="B4317" s="35" t="s">
        <v>44</v>
      </c>
      <c r="C4317" s="36">
        <v>568</v>
      </c>
      <c r="D4317" s="37">
        <v>4572</v>
      </c>
      <c r="E4317" s="38">
        <f>123</f>
        <v>123</v>
      </c>
      <c r="F4317" s="36">
        <v>18</v>
      </c>
      <c r="G4317" s="36">
        <v>15</v>
      </c>
      <c r="H4317" s="35" t="s">
        <v>443</v>
      </c>
      <c r="I4317" s="35" t="s">
        <v>3080</v>
      </c>
      <c r="J4317" s="35" t="s">
        <v>3951</v>
      </c>
      <c r="K4317" s="35" t="s">
        <v>154</v>
      </c>
      <c r="L4317" s="39">
        <v>1.0089999999999999</v>
      </c>
      <c r="M4317" s="37">
        <v>720</v>
      </c>
      <c r="N4317" s="37">
        <v>-271</v>
      </c>
      <c r="O4317" s="36">
        <v>0</v>
      </c>
      <c r="P4317" s="36">
        <v>8</v>
      </c>
      <c r="Q4317" s="36">
        <v>1</v>
      </c>
      <c r="R4317" s="68">
        <v>740.37562266500629</v>
      </c>
      <c r="S4317" s="68">
        <v>6.1752438357477741</v>
      </c>
      <c r="T4317" s="68">
        <v>254</v>
      </c>
      <c r="U4317" s="68">
        <v>304.8</v>
      </c>
      <c r="V4317" s="68">
        <v>138.5454545454545</v>
      </c>
      <c r="W4317" s="36">
        <v>3</v>
      </c>
      <c r="X4317" s="36">
        <v>5</v>
      </c>
      <c r="Y4317" s="36">
        <v>4</v>
      </c>
      <c r="Z4317" s="36">
        <v>0</v>
      </c>
      <c r="AA4317" s="40">
        <v>3</v>
      </c>
      <c r="AB4317" s="40">
        <v>0.6</v>
      </c>
      <c r="AC4317" s="40">
        <v>1.8</v>
      </c>
      <c r="AD4317" s="40">
        <v>18</v>
      </c>
      <c r="AE4317" s="40">
        <v>18.00095683</v>
      </c>
      <c r="AF4317" t="s">
        <v>778</v>
      </c>
    </row>
    <row r="4318" spans="1:32" ht="15.75" customHeight="1">
      <c r="A4318" s="22">
        <v>46203</v>
      </c>
      <c r="B4318" s="35" t="s">
        <v>44</v>
      </c>
      <c r="C4318" s="36">
        <v>570</v>
      </c>
      <c r="D4318" s="37">
        <v>1876</v>
      </c>
      <c r="E4318" s="38">
        <v>-421</v>
      </c>
      <c r="F4318" s="36">
        <v>6</v>
      </c>
      <c r="G4318" s="36">
        <v>4</v>
      </c>
      <c r="H4318" s="35" t="s">
        <v>5156</v>
      </c>
      <c r="I4318" s="35" t="s">
        <v>2934</v>
      </c>
      <c r="J4318" s="35" t="s">
        <v>3084</v>
      </c>
      <c r="K4318" s="35" t="s">
        <v>154</v>
      </c>
      <c r="L4318" s="39">
        <v>0.92520000000000002</v>
      </c>
      <c r="M4318" s="37">
        <v>-1328</v>
      </c>
      <c r="N4318" s="37">
        <v>-686</v>
      </c>
      <c r="O4318" s="36">
        <v>0</v>
      </c>
      <c r="P4318" s="36">
        <v>0</v>
      </c>
      <c r="Q4318" s="36">
        <v>1</v>
      </c>
      <c r="R4318" s="68">
        <v>312.29301577418022</v>
      </c>
      <c r="S4318" s="68">
        <v>6.0071788520449658</v>
      </c>
      <c r="T4318" s="68">
        <v>312.66666666666669</v>
      </c>
      <c r="U4318" s="68">
        <v>469</v>
      </c>
      <c r="V4318" s="68">
        <v>187.6</v>
      </c>
      <c r="W4318" s="36">
        <v>0</v>
      </c>
      <c r="X4318" s="36">
        <v>0</v>
      </c>
      <c r="Y4318" s="36">
        <v>0</v>
      </c>
      <c r="Z4318" s="36">
        <v>0</v>
      </c>
      <c r="AA4318" s="40">
        <v>0</v>
      </c>
      <c r="AB4318" s="40">
        <v>0.5</v>
      </c>
      <c r="AC4318" s="40">
        <v>0</v>
      </c>
      <c r="AD4318" s="40">
        <v>10</v>
      </c>
      <c r="AE4318" s="40">
        <v>10.000956820000001</v>
      </c>
      <c r="AF4318" t="s">
        <v>584</v>
      </c>
    </row>
    <row r="4319" spans="1:32" ht="15.75" customHeight="1">
      <c r="A4319" s="22">
        <v>46203</v>
      </c>
      <c r="B4319" s="35" t="s">
        <v>44</v>
      </c>
      <c r="C4319" s="36">
        <v>571</v>
      </c>
      <c r="D4319" s="37">
        <v>5813</v>
      </c>
      <c r="E4319" s="38">
        <f>1576</f>
        <v>1576</v>
      </c>
      <c r="F4319" s="36">
        <v>25</v>
      </c>
      <c r="G4319" s="36">
        <v>21</v>
      </c>
      <c r="H4319" s="35" t="s">
        <v>1068</v>
      </c>
      <c r="I4319" s="35" t="s">
        <v>2113</v>
      </c>
      <c r="J4319" s="35" t="s">
        <v>3541</v>
      </c>
      <c r="K4319" s="35" t="s">
        <v>154</v>
      </c>
      <c r="L4319" s="39">
        <v>1.0904</v>
      </c>
      <c r="M4319" s="37">
        <v>-504</v>
      </c>
      <c r="N4319" s="37">
        <v>509</v>
      </c>
      <c r="O4319" s="36">
        <v>0</v>
      </c>
      <c r="P4319" s="36">
        <v>1</v>
      </c>
      <c r="Q4319" s="36">
        <v>1</v>
      </c>
      <c r="R4319" s="68">
        <v>1032.2241075134909</v>
      </c>
      <c r="S4319" s="68">
        <v>5.6315290039125774</v>
      </c>
      <c r="T4319" s="68">
        <v>232.52</v>
      </c>
      <c r="U4319" s="68">
        <v>276.8095238095238</v>
      </c>
      <c r="V4319" s="68">
        <v>126.3695652173913</v>
      </c>
      <c r="W4319" s="36">
        <v>5</v>
      </c>
      <c r="X4319" s="36">
        <v>6</v>
      </c>
      <c r="Y4319" s="36">
        <v>6</v>
      </c>
      <c r="Z4319" s="36">
        <v>7</v>
      </c>
      <c r="AA4319" s="40">
        <v>6</v>
      </c>
      <c r="AB4319" s="40">
        <v>0.8</v>
      </c>
      <c r="AC4319" s="40">
        <v>4.8000000000000007</v>
      </c>
      <c r="AD4319" s="40">
        <v>63</v>
      </c>
      <c r="AE4319" s="40">
        <v>63.000956809999998</v>
      </c>
      <c r="AF4319" t="s">
        <v>3228</v>
      </c>
    </row>
    <row r="4320" spans="1:32" ht="15.75" customHeight="1">
      <c r="A4320" s="22">
        <v>46203</v>
      </c>
      <c r="B4320" s="35" t="s">
        <v>44</v>
      </c>
      <c r="C4320" s="36">
        <v>572</v>
      </c>
      <c r="D4320" s="37">
        <v>1462</v>
      </c>
      <c r="E4320" s="38">
        <f>422</f>
        <v>422</v>
      </c>
      <c r="F4320" s="36">
        <v>7</v>
      </c>
      <c r="G4320" s="36">
        <v>5</v>
      </c>
      <c r="H4320" s="35" t="s">
        <v>2148</v>
      </c>
      <c r="I4320" s="35" t="s">
        <v>1096</v>
      </c>
      <c r="J4320" s="35" t="s">
        <v>4746</v>
      </c>
      <c r="K4320" s="35" t="s">
        <v>154</v>
      </c>
      <c r="L4320" s="39">
        <v>1.0962000000000001</v>
      </c>
      <c r="M4320" s="37">
        <v>438</v>
      </c>
      <c r="N4320" s="37">
        <v>-1228</v>
      </c>
      <c r="O4320" s="36">
        <v>0</v>
      </c>
      <c r="P4320" s="36">
        <v>2</v>
      </c>
      <c r="Q4320" s="36">
        <v>1</v>
      </c>
      <c r="R4320" s="68">
        <v>244.82150269821511</v>
      </c>
      <c r="S4320" s="68">
        <v>5.9716976813191467</v>
      </c>
      <c r="T4320" s="68">
        <v>208.85714285714289</v>
      </c>
      <c r="U4320" s="68">
        <v>292.39999999999998</v>
      </c>
      <c r="V4320" s="68">
        <v>121.8333333333333</v>
      </c>
      <c r="W4320" s="36">
        <v>7</v>
      </c>
      <c r="X4320" s="36">
        <v>5</v>
      </c>
      <c r="Y4320" s="36">
        <v>6</v>
      </c>
      <c r="Z4320" s="36">
        <v>1</v>
      </c>
      <c r="AA4320" s="40">
        <v>4.75</v>
      </c>
      <c r="AB4320" s="40">
        <v>0.5</v>
      </c>
      <c r="AC4320" s="40">
        <v>2.375</v>
      </c>
      <c r="AD4320" s="40">
        <v>23.8</v>
      </c>
      <c r="AE4320" s="40">
        <v>23.800956800000002</v>
      </c>
      <c r="AF4320" t="s">
        <v>4201</v>
      </c>
    </row>
    <row r="4321" spans="1:32" ht="15.75" customHeight="1">
      <c r="A4321" s="22">
        <v>46203</v>
      </c>
      <c r="B4321" s="35" t="s">
        <v>44</v>
      </c>
      <c r="C4321" s="36">
        <v>573</v>
      </c>
      <c r="D4321" s="37">
        <v>3335</v>
      </c>
      <c r="E4321" s="38">
        <f>908</f>
        <v>908</v>
      </c>
      <c r="F4321" s="36">
        <v>16</v>
      </c>
      <c r="G4321" s="36">
        <v>8</v>
      </c>
      <c r="H4321" s="35" t="s">
        <v>1909</v>
      </c>
      <c r="I4321" s="35" t="s">
        <v>2564</v>
      </c>
      <c r="J4321" s="35" t="s">
        <v>5157</v>
      </c>
      <c r="K4321" s="35" t="s">
        <v>154</v>
      </c>
      <c r="L4321" s="39">
        <v>1.0908</v>
      </c>
      <c r="M4321" s="37">
        <v>-185</v>
      </c>
      <c r="N4321" s="37">
        <v>777</v>
      </c>
      <c r="O4321" s="36">
        <v>0</v>
      </c>
      <c r="P4321" s="36">
        <v>3</v>
      </c>
      <c r="Q4321" s="36">
        <v>1</v>
      </c>
      <c r="R4321" s="68">
        <v>591.54135533416354</v>
      </c>
      <c r="S4321" s="68">
        <v>5.6378137723203618</v>
      </c>
      <c r="T4321" s="68">
        <v>208.4375</v>
      </c>
      <c r="U4321" s="68">
        <v>416.875</v>
      </c>
      <c r="V4321" s="68">
        <v>138.95833333333329</v>
      </c>
      <c r="W4321" s="36">
        <v>7</v>
      </c>
      <c r="X4321" s="36">
        <v>2</v>
      </c>
      <c r="Y4321" s="36">
        <v>4</v>
      </c>
      <c r="Z4321" s="36">
        <v>7</v>
      </c>
      <c r="AA4321" s="40">
        <v>5</v>
      </c>
      <c r="AB4321" s="40">
        <v>0.6</v>
      </c>
      <c r="AC4321" s="40">
        <v>3</v>
      </c>
      <c r="AD4321" s="40">
        <v>30</v>
      </c>
      <c r="AE4321" s="40">
        <v>30.00095679</v>
      </c>
      <c r="AF4321" t="s">
        <v>1684</v>
      </c>
    </row>
    <row r="4322" spans="1:32" ht="15.75" customHeight="1">
      <c r="A4322" s="22">
        <v>46203</v>
      </c>
      <c r="B4322" s="35" t="s">
        <v>30</v>
      </c>
      <c r="C4322" s="36">
        <v>563</v>
      </c>
      <c r="D4322" s="37">
        <v>2859</v>
      </c>
      <c r="E4322" s="38">
        <v>-187</v>
      </c>
      <c r="F4322" s="36">
        <v>9</v>
      </c>
      <c r="G4322" s="36">
        <v>11</v>
      </c>
      <c r="H4322" s="35" t="s">
        <v>4491</v>
      </c>
      <c r="I4322" s="35" t="s">
        <v>3304</v>
      </c>
      <c r="J4322" s="35" t="s">
        <v>5158</v>
      </c>
      <c r="K4322" s="35" t="s">
        <v>154</v>
      </c>
      <c r="L4322" s="39">
        <v>0.97819999999999996</v>
      </c>
      <c r="M4322" s="37">
        <v>-322</v>
      </c>
      <c r="N4322" s="37">
        <v>-12</v>
      </c>
      <c r="O4322" s="36">
        <v>0</v>
      </c>
      <c r="P4322" s="36">
        <v>3</v>
      </c>
      <c r="Q4322" s="36">
        <v>1</v>
      </c>
      <c r="R4322" s="68">
        <v>478.22447073474473</v>
      </c>
      <c r="S4322" s="68">
        <v>5.9783640841453156</v>
      </c>
      <c r="T4322" s="68">
        <v>317.66666666666669</v>
      </c>
      <c r="U4322" s="68">
        <v>259.90909090909088</v>
      </c>
      <c r="V4322" s="68">
        <v>142.94999999999999</v>
      </c>
      <c r="W4322" s="36">
        <v>0</v>
      </c>
      <c r="X4322" s="36">
        <v>6</v>
      </c>
      <c r="Y4322" s="36">
        <v>3</v>
      </c>
      <c r="Z4322" s="36">
        <v>4</v>
      </c>
      <c r="AA4322" s="40">
        <v>3.25</v>
      </c>
      <c r="AB4322" s="40">
        <v>0.5</v>
      </c>
      <c r="AC4322" s="40">
        <v>1.625</v>
      </c>
      <c r="AD4322" s="40">
        <v>26.2</v>
      </c>
      <c r="AE4322" s="40">
        <v>26.200956779999999</v>
      </c>
      <c r="AF4322" t="s">
        <v>4732</v>
      </c>
    </row>
    <row r="4323" spans="1:32" ht="15.75" customHeight="1">
      <c r="A4323" s="22">
        <v>46203</v>
      </c>
      <c r="B4323" s="35" t="s">
        <v>30</v>
      </c>
      <c r="C4323" s="36">
        <v>565</v>
      </c>
      <c r="D4323" s="37">
        <v>1446</v>
      </c>
      <c r="E4323" s="38">
        <v>-20</v>
      </c>
      <c r="F4323" s="36">
        <v>6</v>
      </c>
      <c r="G4323" s="36">
        <v>4</v>
      </c>
      <c r="H4323" s="35" t="s">
        <v>5159</v>
      </c>
      <c r="I4323" s="35" t="s">
        <v>2818</v>
      </c>
      <c r="J4323" s="35" t="s">
        <v>397</v>
      </c>
      <c r="K4323" s="35" t="s">
        <v>154</v>
      </c>
      <c r="L4323" s="39">
        <v>0.99539999999999995</v>
      </c>
      <c r="M4323" s="37">
        <v>-223</v>
      </c>
      <c r="N4323" s="37">
        <v>-516</v>
      </c>
      <c r="O4323" s="36">
        <v>0</v>
      </c>
      <c r="P4323" s="36">
        <v>5</v>
      </c>
      <c r="Q4323" s="36">
        <v>1</v>
      </c>
      <c r="R4323" s="68">
        <v>226.51463262764631</v>
      </c>
      <c r="S4323" s="68">
        <v>6.3836935531533268</v>
      </c>
      <c r="T4323" s="68">
        <v>241</v>
      </c>
      <c r="U4323" s="68">
        <v>361.5</v>
      </c>
      <c r="V4323" s="68">
        <v>144.6</v>
      </c>
      <c r="W4323" s="36">
        <v>5</v>
      </c>
      <c r="X4323" s="36">
        <v>2</v>
      </c>
      <c r="Y4323" s="36">
        <v>3</v>
      </c>
      <c r="Z4323" s="36">
        <v>0</v>
      </c>
      <c r="AA4323" s="40">
        <v>2.5</v>
      </c>
      <c r="AB4323" s="40">
        <v>0.5</v>
      </c>
      <c r="AC4323" s="40">
        <v>1.25</v>
      </c>
      <c r="AD4323" s="40">
        <v>22.5</v>
      </c>
      <c r="AE4323" s="40">
        <v>22.500956769999998</v>
      </c>
      <c r="AF4323" t="s">
        <v>629</v>
      </c>
    </row>
    <row r="4324" spans="1:32" ht="15.75" customHeight="1">
      <c r="A4324" s="22">
        <v>46203</v>
      </c>
      <c r="B4324" s="35" t="s">
        <v>30</v>
      </c>
      <c r="C4324" s="36">
        <v>566</v>
      </c>
      <c r="D4324" s="37">
        <v>2635</v>
      </c>
      <c r="E4324" s="38">
        <v>-346</v>
      </c>
      <c r="F4324" s="36">
        <v>9</v>
      </c>
      <c r="G4324" s="36">
        <v>6</v>
      </c>
      <c r="H4324" s="35" t="s">
        <v>1166</v>
      </c>
      <c r="I4324" s="35" t="s">
        <v>3028</v>
      </c>
      <c r="J4324" s="35" t="s">
        <v>4601</v>
      </c>
      <c r="K4324" s="35" t="s">
        <v>154</v>
      </c>
      <c r="L4324" s="39">
        <v>0.95620000000000005</v>
      </c>
      <c r="M4324" s="37">
        <v>100</v>
      </c>
      <c r="N4324" s="37">
        <v>-756</v>
      </c>
      <c r="O4324" s="36">
        <v>0</v>
      </c>
      <c r="P4324" s="36">
        <v>6</v>
      </c>
      <c r="Q4324" s="36">
        <v>1</v>
      </c>
      <c r="R4324" s="68">
        <v>447.55328974678292</v>
      </c>
      <c r="S4324" s="68">
        <v>5.8875670459060476</v>
      </c>
      <c r="T4324" s="68">
        <v>292.77777777777783</v>
      </c>
      <c r="U4324" s="68">
        <v>439.16666666666669</v>
      </c>
      <c r="V4324" s="68">
        <v>175.66666666666671</v>
      </c>
      <c r="W4324" s="36">
        <v>0</v>
      </c>
      <c r="X4324" s="36">
        <v>0</v>
      </c>
      <c r="Y4324" s="36">
        <v>0</v>
      </c>
      <c r="Z4324" s="36">
        <v>5</v>
      </c>
      <c r="AA4324" s="40">
        <v>1.25</v>
      </c>
      <c r="AB4324" s="40">
        <v>0.5</v>
      </c>
      <c r="AC4324" s="40">
        <v>0.625</v>
      </c>
      <c r="AD4324" s="40">
        <v>16.2</v>
      </c>
      <c r="AE4324" s="40">
        <v>16.20095676</v>
      </c>
      <c r="AF4324" t="s">
        <v>626</v>
      </c>
    </row>
    <row r="4325" spans="1:32" ht="15.75" customHeight="1">
      <c r="A4325" s="22">
        <v>46203</v>
      </c>
      <c r="B4325" s="35" t="s">
        <v>30</v>
      </c>
      <c r="C4325" s="36">
        <v>567</v>
      </c>
      <c r="D4325" s="37">
        <v>797</v>
      </c>
      <c r="E4325" s="38">
        <v>-444</v>
      </c>
      <c r="F4325" s="36">
        <v>2</v>
      </c>
      <c r="G4325" s="36">
        <v>2</v>
      </c>
      <c r="H4325" s="35" t="s">
        <v>508</v>
      </c>
      <c r="I4325" s="35" t="s">
        <v>1522</v>
      </c>
      <c r="J4325" s="35" t="s">
        <v>1522</v>
      </c>
      <c r="K4325" s="35" t="s">
        <v>154</v>
      </c>
      <c r="L4325" s="39">
        <v>0.81430000000000002</v>
      </c>
      <c r="M4325" s="37">
        <v>-325</v>
      </c>
      <c r="N4325" s="37">
        <v>-332</v>
      </c>
      <c r="O4325" s="36">
        <v>0</v>
      </c>
      <c r="P4325" s="36">
        <v>7</v>
      </c>
      <c r="Q4325" s="36">
        <v>1</v>
      </c>
      <c r="R4325" s="68">
        <v>112.3953403902034</v>
      </c>
      <c r="S4325" s="68">
        <v>7.0910412943548327</v>
      </c>
      <c r="T4325" s="68">
        <v>398.5</v>
      </c>
      <c r="U4325" s="68">
        <v>398.5</v>
      </c>
      <c r="V4325" s="68">
        <v>199.25</v>
      </c>
      <c r="W4325" s="36">
        <v>0</v>
      </c>
      <c r="X4325" s="36">
        <v>0</v>
      </c>
      <c r="Y4325" s="36">
        <v>0</v>
      </c>
      <c r="Z4325" s="36">
        <v>0</v>
      </c>
      <c r="AA4325" s="40">
        <v>0</v>
      </c>
      <c r="AB4325" s="40">
        <v>0.5</v>
      </c>
      <c r="AC4325" s="40">
        <v>0</v>
      </c>
      <c r="AD4325" s="40">
        <v>10</v>
      </c>
      <c r="AE4325" s="40">
        <v>10.00095675</v>
      </c>
      <c r="AF4325" t="s">
        <v>584</v>
      </c>
    </row>
    <row r="4326" spans="1:32" ht="15.75" customHeight="1">
      <c r="A4326" s="22">
        <v>46203</v>
      </c>
      <c r="B4326" s="35" t="s">
        <v>166</v>
      </c>
      <c r="C4326" s="36">
        <v>651</v>
      </c>
      <c r="D4326" s="37">
        <v>2091</v>
      </c>
      <c r="E4326" s="38">
        <v>-515</v>
      </c>
      <c r="F4326" s="36">
        <v>20</v>
      </c>
      <c r="G4326" s="36">
        <v>3</v>
      </c>
      <c r="H4326" s="35" t="s">
        <v>4161</v>
      </c>
      <c r="I4326" s="35" t="s">
        <v>2172</v>
      </c>
      <c r="J4326" s="35" t="s">
        <v>5160</v>
      </c>
      <c r="K4326" s="35" t="s">
        <v>154</v>
      </c>
      <c r="L4326" s="39">
        <v>0.91790000000000005</v>
      </c>
      <c r="M4326" s="37">
        <v>-4712</v>
      </c>
      <c r="N4326" s="37">
        <v>-441</v>
      </c>
      <c r="O4326" s="36">
        <v>0</v>
      </c>
      <c r="P4326" s="36">
        <v>1</v>
      </c>
      <c r="Q4326" s="36">
        <v>0</v>
      </c>
      <c r="R4326" s="68"/>
      <c r="S4326" s="68"/>
      <c r="T4326" s="68"/>
      <c r="U4326" s="68"/>
      <c r="V4326" s="68"/>
      <c r="W4326" s="36"/>
      <c r="X4326" s="36"/>
      <c r="Y4326" s="36"/>
      <c r="Z4326" s="36"/>
      <c r="AA4326" s="40"/>
      <c r="AB4326" s="40">
        <v>0.5</v>
      </c>
      <c r="AC4326" s="40"/>
      <c r="AD4326" s="40">
        <v>30</v>
      </c>
      <c r="AE4326" s="40">
        <v>30.000956739999999</v>
      </c>
      <c r="AF4326" t="s">
        <v>661</v>
      </c>
    </row>
    <row r="4327" spans="1:32" ht="15.75" customHeight="1">
      <c r="A4327" s="22">
        <v>46203</v>
      </c>
      <c r="B4327" s="35" t="s">
        <v>166</v>
      </c>
      <c r="C4327" s="36">
        <v>652</v>
      </c>
      <c r="D4327" s="37">
        <v>51</v>
      </c>
      <c r="E4327" s="38">
        <v>-84</v>
      </c>
      <c r="F4327" s="36">
        <v>0</v>
      </c>
      <c r="G4327" s="36">
        <v>0</v>
      </c>
      <c r="H4327" s="35" t="s">
        <v>214</v>
      </c>
      <c r="I4327" s="35" t="s">
        <v>214</v>
      </c>
      <c r="J4327" s="35" t="s">
        <v>214</v>
      </c>
      <c r="K4327" s="35" t="s">
        <v>154</v>
      </c>
      <c r="L4327" s="39">
        <v>0.45100000000000001</v>
      </c>
      <c r="M4327" s="37">
        <v>1323</v>
      </c>
      <c r="N4327" s="37">
        <v>-2509</v>
      </c>
      <c r="O4327" s="36">
        <v>0</v>
      </c>
      <c r="P4327" s="36">
        <v>2</v>
      </c>
      <c r="Q4327" s="36">
        <v>0</v>
      </c>
      <c r="R4327" s="68"/>
      <c r="S4327" s="68"/>
      <c r="T4327" s="68"/>
      <c r="U4327" s="68"/>
      <c r="V4327" s="68"/>
      <c r="W4327" s="36"/>
      <c r="X4327" s="36"/>
      <c r="Y4327" s="36"/>
      <c r="Z4327" s="36"/>
      <c r="AA4327" s="40"/>
      <c r="AB4327" s="40">
        <v>0.5</v>
      </c>
      <c r="AC4327" s="40"/>
      <c r="AD4327" s="40">
        <v>10</v>
      </c>
      <c r="AE4327" s="40">
        <v>10.00095673</v>
      </c>
      <c r="AF4327" t="s">
        <v>584</v>
      </c>
    </row>
    <row r="4328" spans="1:32" ht="15.75" customHeight="1">
      <c r="A4328" s="22">
        <v>46203</v>
      </c>
      <c r="B4328" s="35" t="s">
        <v>166</v>
      </c>
      <c r="C4328" s="36">
        <v>653</v>
      </c>
      <c r="D4328" s="37">
        <v>2996</v>
      </c>
      <c r="E4328" s="38">
        <f>739</f>
        <v>739</v>
      </c>
      <c r="F4328" s="36">
        <v>47</v>
      </c>
      <c r="G4328" s="36">
        <v>6</v>
      </c>
      <c r="H4328" s="35" t="s">
        <v>1821</v>
      </c>
      <c r="I4328" s="35" t="s">
        <v>2293</v>
      </c>
      <c r="J4328" s="35" t="s">
        <v>5161</v>
      </c>
      <c r="K4328" s="35" t="s">
        <v>154</v>
      </c>
      <c r="L4328" s="39">
        <v>1.0822000000000001</v>
      </c>
      <c r="M4328" s="37">
        <v>153</v>
      </c>
      <c r="N4328" s="37">
        <v>6296</v>
      </c>
      <c r="O4328" s="36">
        <v>0</v>
      </c>
      <c r="P4328" s="36">
        <v>3</v>
      </c>
      <c r="Q4328" s="36">
        <v>0</v>
      </c>
      <c r="R4328" s="68"/>
      <c r="S4328" s="68"/>
      <c r="T4328" s="68"/>
      <c r="U4328" s="68"/>
      <c r="V4328" s="68"/>
      <c r="W4328" s="36"/>
      <c r="X4328" s="36"/>
      <c r="Y4328" s="36"/>
      <c r="Z4328" s="36"/>
      <c r="AA4328" s="40"/>
      <c r="AB4328" s="40">
        <v>0.5</v>
      </c>
      <c r="AC4328" s="40"/>
      <c r="AD4328" s="40">
        <v>35</v>
      </c>
      <c r="AE4328" s="40">
        <v>35.000956719999998</v>
      </c>
      <c r="AF4328" t="s">
        <v>668</v>
      </c>
    </row>
    <row r="4329" spans="1:32" ht="15.75" customHeight="1">
      <c r="A4329" s="22">
        <v>46203</v>
      </c>
      <c r="B4329" s="35" t="s">
        <v>166</v>
      </c>
      <c r="C4329" s="36">
        <v>655</v>
      </c>
      <c r="D4329" s="37">
        <v>1308</v>
      </c>
      <c r="E4329" s="38">
        <v>-422</v>
      </c>
      <c r="F4329" s="36">
        <v>12</v>
      </c>
      <c r="G4329" s="36">
        <v>4</v>
      </c>
      <c r="H4329" s="35" t="s">
        <v>3535</v>
      </c>
      <c r="I4329" s="35" t="s">
        <v>3536</v>
      </c>
      <c r="J4329" s="35" t="s">
        <v>1526</v>
      </c>
      <c r="K4329" s="35" t="s">
        <v>154</v>
      </c>
      <c r="L4329" s="39">
        <v>0.89249999999999996</v>
      </c>
      <c r="M4329" s="37">
        <v>324</v>
      </c>
      <c r="N4329" s="37">
        <v>821</v>
      </c>
      <c r="O4329" s="36">
        <v>0</v>
      </c>
      <c r="P4329" s="36">
        <v>5</v>
      </c>
      <c r="Q4329" s="36">
        <v>0</v>
      </c>
      <c r="R4329" s="68"/>
      <c r="S4329" s="68"/>
      <c r="T4329" s="68"/>
      <c r="U4329" s="68"/>
      <c r="V4329" s="68"/>
      <c r="W4329" s="36"/>
      <c r="X4329" s="36"/>
      <c r="Y4329" s="36"/>
      <c r="Z4329" s="36"/>
      <c r="AA4329" s="40"/>
      <c r="AB4329" s="40">
        <v>0.5</v>
      </c>
      <c r="AC4329" s="40"/>
      <c r="AD4329" s="40">
        <v>30</v>
      </c>
      <c r="AE4329" s="40">
        <v>30.000956710000001</v>
      </c>
      <c r="AF4329" t="s">
        <v>661</v>
      </c>
    </row>
    <row r="4330" spans="1:32" ht="15.75" customHeight="1">
      <c r="A4330" s="22">
        <v>46203</v>
      </c>
      <c r="B4330" s="35" t="s">
        <v>171</v>
      </c>
      <c r="C4330" s="36">
        <v>663</v>
      </c>
      <c r="D4330" s="37">
        <v>4334</v>
      </c>
      <c r="E4330" s="38">
        <v>-160</v>
      </c>
      <c r="F4330" s="36">
        <v>26</v>
      </c>
      <c r="G4330" s="36">
        <v>13</v>
      </c>
      <c r="H4330" s="35" t="s">
        <v>3119</v>
      </c>
      <c r="I4330" s="35" t="s">
        <v>1069</v>
      </c>
      <c r="J4330" s="35" t="s">
        <v>4143</v>
      </c>
      <c r="K4330" s="35" t="s">
        <v>154</v>
      </c>
      <c r="L4330" s="39">
        <v>0.98770000000000002</v>
      </c>
      <c r="M4330" s="37">
        <v>-268</v>
      </c>
      <c r="N4330" s="37">
        <v>524</v>
      </c>
      <c r="O4330" s="36">
        <v>0</v>
      </c>
      <c r="P4330" s="36">
        <v>3</v>
      </c>
      <c r="Q4330" s="36">
        <v>0</v>
      </c>
      <c r="R4330" s="68"/>
      <c r="S4330" s="68"/>
      <c r="T4330" s="68"/>
      <c r="U4330" s="68"/>
      <c r="V4330" s="68"/>
      <c r="W4330" s="36"/>
      <c r="X4330" s="36"/>
      <c r="Y4330" s="36"/>
      <c r="Z4330" s="36"/>
      <c r="AA4330" s="40"/>
      <c r="AB4330" s="40">
        <v>0.6</v>
      </c>
      <c r="AC4330" s="40"/>
      <c r="AD4330" s="40">
        <v>30</v>
      </c>
      <c r="AE4330" s="40">
        <v>30.0009567</v>
      </c>
      <c r="AF4330" t="s">
        <v>661</v>
      </c>
    </row>
    <row r="4331" spans="1:32" ht="15.75" customHeight="1">
      <c r="A4331" s="22">
        <v>46203</v>
      </c>
      <c r="B4331" s="35" t="s">
        <v>171</v>
      </c>
      <c r="C4331" s="36">
        <v>665</v>
      </c>
      <c r="D4331" s="37">
        <v>2407</v>
      </c>
      <c r="E4331" s="38">
        <v>-1181</v>
      </c>
      <c r="F4331" s="36">
        <v>10</v>
      </c>
      <c r="G4331" s="36">
        <v>8</v>
      </c>
      <c r="H4331" s="35" t="s">
        <v>4341</v>
      </c>
      <c r="I4331" s="35" t="s">
        <v>1050</v>
      </c>
      <c r="J4331" s="35" t="s">
        <v>2952</v>
      </c>
      <c r="K4331" s="35" t="s">
        <v>154</v>
      </c>
      <c r="L4331" s="39">
        <v>0.83640000000000003</v>
      </c>
      <c r="M4331" s="37">
        <v>-709</v>
      </c>
      <c r="N4331" s="37">
        <v>4228</v>
      </c>
      <c r="O4331" s="36">
        <v>0</v>
      </c>
      <c r="P4331" s="36">
        <v>5</v>
      </c>
      <c r="Q4331" s="36">
        <v>0</v>
      </c>
      <c r="R4331" s="68"/>
      <c r="S4331" s="68"/>
      <c r="T4331" s="68"/>
      <c r="U4331" s="68"/>
      <c r="V4331" s="68"/>
      <c r="W4331" s="36"/>
      <c r="X4331" s="36"/>
      <c r="Y4331" s="36"/>
      <c r="Z4331" s="36"/>
      <c r="AA4331" s="40"/>
      <c r="AB4331" s="40">
        <v>0.5</v>
      </c>
      <c r="AC4331" s="40"/>
      <c r="AD4331" s="40">
        <v>30</v>
      </c>
      <c r="AE4331" s="40">
        <v>30.000956689999999</v>
      </c>
      <c r="AF4331" t="s">
        <v>661</v>
      </c>
    </row>
    <row r="4332" spans="1:32" ht="15.75" customHeight="1">
      <c r="A4332" s="22">
        <v>46203</v>
      </c>
      <c r="B4332" s="35" t="s">
        <v>171</v>
      </c>
      <c r="C4332" s="36">
        <v>666</v>
      </c>
      <c r="D4332" s="37">
        <v>1279</v>
      </c>
      <c r="E4332" s="38">
        <v>-1203</v>
      </c>
      <c r="F4332" s="36">
        <v>2</v>
      </c>
      <c r="G4332" s="36">
        <v>3</v>
      </c>
      <c r="H4332" s="35" t="s">
        <v>3384</v>
      </c>
      <c r="I4332" s="35" t="s">
        <v>5162</v>
      </c>
      <c r="J4332" s="35" t="s">
        <v>5163</v>
      </c>
      <c r="K4332" s="35" t="s">
        <v>154</v>
      </c>
      <c r="L4332" s="39">
        <v>0.6865</v>
      </c>
      <c r="M4332" s="37">
        <v>-1215</v>
      </c>
      <c r="N4332" s="37">
        <v>-3413</v>
      </c>
      <c r="O4332" s="36">
        <v>0</v>
      </c>
      <c r="P4332" s="36">
        <v>6</v>
      </c>
      <c r="Q4332" s="36">
        <v>0</v>
      </c>
      <c r="R4332" s="68"/>
      <c r="S4332" s="68"/>
      <c r="T4332" s="68"/>
      <c r="U4332" s="68"/>
      <c r="V4332" s="68"/>
      <c r="W4332" s="36"/>
      <c r="X4332" s="36"/>
      <c r="Y4332" s="36"/>
      <c r="Z4332" s="36"/>
      <c r="AA4332" s="40"/>
      <c r="AB4332" s="40">
        <v>0.5</v>
      </c>
      <c r="AC4332" s="40"/>
      <c r="AD4332" s="40">
        <v>30</v>
      </c>
      <c r="AE4332" s="40">
        <v>30.000956680000002</v>
      </c>
      <c r="AF4332" t="s">
        <v>661</v>
      </c>
    </row>
    <row r="4333" spans="1:32" ht="15.75" customHeight="1">
      <c r="A4333" s="22">
        <v>46203</v>
      </c>
      <c r="B4333" s="35" t="s">
        <v>330</v>
      </c>
      <c r="C4333" s="36">
        <v>656</v>
      </c>
      <c r="D4333" s="37">
        <v>1984</v>
      </c>
      <c r="E4333" s="38">
        <v>-2075</v>
      </c>
      <c r="F4333" s="36">
        <v>5</v>
      </c>
      <c r="G4333" s="36">
        <v>6</v>
      </c>
      <c r="H4333" s="35" t="s">
        <v>954</v>
      </c>
      <c r="I4333" s="35" t="s">
        <v>3200</v>
      </c>
      <c r="J4333" s="35" t="s">
        <v>3361</v>
      </c>
      <c r="K4333" s="35" t="s">
        <v>154</v>
      </c>
      <c r="L4333" s="39">
        <v>0.65139999999999998</v>
      </c>
      <c r="M4333" s="37">
        <v>-2476</v>
      </c>
      <c r="N4333" s="37">
        <v>-569</v>
      </c>
      <c r="O4333" s="36">
        <v>0</v>
      </c>
      <c r="P4333" s="36">
        <v>6</v>
      </c>
      <c r="Q4333" s="36">
        <v>0</v>
      </c>
      <c r="R4333" s="68"/>
      <c r="S4333" s="68"/>
      <c r="T4333" s="68"/>
      <c r="U4333" s="68"/>
      <c r="V4333" s="68"/>
      <c r="W4333" s="36"/>
      <c r="X4333" s="36"/>
      <c r="Y4333" s="36"/>
      <c r="Z4333" s="36"/>
      <c r="AA4333" s="40"/>
      <c r="AB4333" s="40">
        <v>0.5</v>
      </c>
      <c r="AC4333" s="40"/>
      <c r="AD4333" s="40">
        <v>30</v>
      </c>
      <c r="AE4333" s="40">
        <v>30.000956670000001</v>
      </c>
      <c r="AF4333" t="s">
        <v>661</v>
      </c>
    </row>
    <row r="4334" spans="1:32" ht="15.75" customHeight="1">
      <c r="A4334" s="22">
        <v>46203</v>
      </c>
      <c r="B4334" s="35" t="s">
        <v>330</v>
      </c>
      <c r="C4334" s="36">
        <v>657</v>
      </c>
      <c r="D4334" s="37">
        <v>1840</v>
      </c>
      <c r="E4334" s="38">
        <v>-717</v>
      </c>
      <c r="F4334" s="36">
        <v>10</v>
      </c>
      <c r="G4334" s="36">
        <v>5</v>
      </c>
      <c r="H4334" s="35" t="s">
        <v>3710</v>
      </c>
      <c r="I4334" s="35" t="s">
        <v>1239</v>
      </c>
      <c r="J4334" s="35" t="s">
        <v>1036</v>
      </c>
      <c r="K4334" s="35" t="s">
        <v>154</v>
      </c>
      <c r="L4334" s="39">
        <v>0.87009999999999998</v>
      </c>
      <c r="M4334" s="37">
        <v>-566</v>
      </c>
      <c r="N4334" s="37">
        <v>-137</v>
      </c>
      <c r="O4334" s="36">
        <v>0</v>
      </c>
      <c r="P4334" s="36">
        <v>7</v>
      </c>
      <c r="Q4334" s="36">
        <v>0</v>
      </c>
      <c r="R4334" s="68"/>
      <c r="S4334" s="68"/>
      <c r="T4334" s="68"/>
      <c r="U4334" s="68"/>
      <c r="V4334" s="68"/>
      <c r="W4334" s="36"/>
      <c r="X4334" s="36"/>
      <c r="Y4334" s="36"/>
      <c r="Z4334" s="36"/>
      <c r="AA4334" s="40"/>
      <c r="AB4334" s="40">
        <v>0.5</v>
      </c>
      <c r="AC4334" s="40"/>
      <c r="AD4334" s="40">
        <v>30</v>
      </c>
      <c r="AE4334" s="40">
        <v>30.00095666</v>
      </c>
      <c r="AF4334" t="s">
        <v>661</v>
      </c>
    </row>
    <row r="4335" spans="1:32" ht="15.75" customHeight="1">
      <c r="A4335" s="22">
        <v>46203</v>
      </c>
      <c r="B4335" s="35" t="s">
        <v>330</v>
      </c>
      <c r="C4335" s="36">
        <v>658</v>
      </c>
      <c r="D4335" s="37">
        <v>3122</v>
      </c>
      <c r="E4335" s="38">
        <v>-4115</v>
      </c>
      <c r="F4335" s="36">
        <v>5</v>
      </c>
      <c r="G4335" s="36">
        <v>4</v>
      </c>
      <c r="H4335" s="35" t="s">
        <v>5164</v>
      </c>
      <c r="I4335" s="35" t="s">
        <v>5165</v>
      </c>
      <c r="J4335" s="35" t="s">
        <v>1369</v>
      </c>
      <c r="K4335" s="35" t="s">
        <v>154</v>
      </c>
      <c r="L4335" s="39">
        <v>0.56059999999999999</v>
      </c>
      <c r="M4335" s="37">
        <v>-46</v>
      </c>
      <c r="N4335" s="37">
        <v>-80</v>
      </c>
      <c r="O4335" s="36">
        <v>0</v>
      </c>
      <c r="P4335" s="36">
        <v>8</v>
      </c>
      <c r="Q4335" s="36">
        <v>0</v>
      </c>
      <c r="R4335" s="68"/>
      <c r="S4335" s="68"/>
      <c r="T4335" s="68"/>
      <c r="U4335" s="68"/>
      <c r="V4335" s="68"/>
      <c r="W4335" s="36"/>
      <c r="X4335" s="36"/>
      <c r="Y4335" s="36"/>
      <c r="Z4335" s="36"/>
      <c r="AA4335" s="40"/>
      <c r="AB4335" s="40">
        <v>0.6</v>
      </c>
      <c r="AC4335" s="40"/>
      <c r="AD4335" s="40">
        <v>30</v>
      </c>
      <c r="AE4335" s="40">
        <v>30.000956649999999</v>
      </c>
      <c r="AF4335" t="s">
        <v>661</v>
      </c>
    </row>
    <row r="4336" spans="1:32" ht="15.75" customHeight="1">
      <c r="A4336" s="22">
        <v>46203</v>
      </c>
      <c r="B4336" s="35" t="s">
        <v>470</v>
      </c>
      <c r="C4336" s="36">
        <v>660</v>
      </c>
      <c r="D4336" s="37">
        <v>1070</v>
      </c>
      <c r="E4336" s="38">
        <v>-887</v>
      </c>
      <c r="F4336" s="36">
        <v>8</v>
      </c>
      <c r="G4336" s="36">
        <v>14</v>
      </c>
      <c r="H4336" s="35" t="s">
        <v>308</v>
      </c>
      <c r="I4336" s="35" t="s">
        <v>665</v>
      </c>
      <c r="J4336" s="35" t="s">
        <v>727</v>
      </c>
      <c r="K4336" s="35" t="s">
        <v>154</v>
      </c>
      <c r="L4336" s="39">
        <v>0.72370000000000001</v>
      </c>
      <c r="M4336" s="37">
        <v>-1818</v>
      </c>
      <c r="N4336" s="37">
        <v>1964</v>
      </c>
      <c r="O4336" s="36">
        <v>0</v>
      </c>
      <c r="P4336" s="36">
        <v>0</v>
      </c>
      <c r="Q4336" s="36">
        <v>0</v>
      </c>
      <c r="R4336" s="68"/>
      <c r="S4336" s="68"/>
      <c r="T4336" s="68"/>
      <c r="U4336" s="68"/>
      <c r="V4336" s="68"/>
      <c r="W4336" s="36"/>
      <c r="X4336" s="36"/>
      <c r="Y4336" s="36"/>
      <c r="Z4336" s="36"/>
      <c r="AA4336" s="40"/>
      <c r="AB4336" s="40">
        <v>0.5</v>
      </c>
      <c r="AC4336" s="40"/>
      <c r="AD4336" s="40">
        <v>30</v>
      </c>
      <c r="AE4336" s="40">
        <v>30.000956639999998</v>
      </c>
      <c r="AF4336" t="s">
        <v>661</v>
      </c>
    </row>
    <row r="4337" spans="1:32" ht="15.75" customHeight="1">
      <c r="A4337" s="22">
        <v>46203</v>
      </c>
      <c r="B4337" s="35" t="s">
        <v>470</v>
      </c>
      <c r="C4337" s="36">
        <v>661</v>
      </c>
      <c r="D4337" s="37">
        <v>240</v>
      </c>
      <c r="E4337" s="38">
        <v>-250</v>
      </c>
      <c r="F4337" s="36">
        <v>1</v>
      </c>
      <c r="G4337" s="36">
        <v>3</v>
      </c>
      <c r="H4337" s="35" t="s">
        <v>2443</v>
      </c>
      <c r="I4337" s="35" t="s">
        <v>801</v>
      </c>
      <c r="J4337" s="35" t="s">
        <v>1889</v>
      </c>
      <c r="K4337" s="35" t="s">
        <v>154</v>
      </c>
      <c r="L4337" s="39">
        <v>0.65280000000000005</v>
      </c>
      <c r="M4337" s="37">
        <v>0</v>
      </c>
      <c r="N4337" s="37">
        <v>-395</v>
      </c>
      <c r="O4337" s="36">
        <v>0</v>
      </c>
      <c r="P4337" s="36">
        <v>1</v>
      </c>
      <c r="Q4337" s="36">
        <v>0</v>
      </c>
      <c r="R4337" s="68"/>
      <c r="S4337" s="68"/>
      <c r="T4337" s="68"/>
      <c r="U4337" s="68"/>
      <c r="V4337" s="68"/>
      <c r="W4337" s="36"/>
      <c r="X4337" s="36"/>
      <c r="Y4337" s="36"/>
      <c r="Z4337" s="36"/>
      <c r="AA4337" s="40"/>
      <c r="AB4337" s="40">
        <v>0.5</v>
      </c>
      <c r="AC4337" s="40"/>
      <c r="AD4337" s="40">
        <v>10</v>
      </c>
      <c r="AE4337" s="40">
        <v>10.000956629999999</v>
      </c>
      <c r="AF4337" t="s">
        <v>584</v>
      </c>
    </row>
    <row r="4338" spans="1:32" ht="15.75" customHeight="1">
      <c r="A4338" s="22">
        <v>46203</v>
      </c>
      <c r="B4338" s="35" t="s">
        <v>470</v>
      </c>
      <c r="C4338" s="36">
        <v>662</v>
      </c>
      <c r="D4338" s="37">
        <v>517</v>
      </c>
      <c r="E4338" s="38">
        <f>3701</f>
        <v>3701</v>
      </c>
      <c r="F4338" s="36">
        <v>24</v>
      </c>
      <c r="G4338" s="36">
        <v>21</v>
      </c>
      <c r="H4338" s="35" t="s">
        <v>5166</v>
      </c>
      <c r="I4338" s="35" t="s">
        <v>5167</v>
      </c>
      <c r="J4338" s="35" t="s">
        <v>5168</v>
      </c>
      <c r="K4338" s="35" t="s">
        <v>154</v>
      </c>
      <c r="L4338" s="39">
        <v>3.3862000000000001</v>
      </c>
      <c r="M4338" s="37">
        <v>-656</v>
      </c>
      <c r="N4338" s="37">
        <v>114</v>
      </c>
      <c r="O4338" s="36">
        <v>0</v>
      </c>
      <c r="P4338" s="36">
        <v>2</v>
      </c>
      <c r="Q4338" s="36">
        <v>0</v>
      </c>
      <c r="R4338" s="68"/>
      <c r="S4338" s="68"/>
      <c r="T4338" s="68"/>
      <c r="U4338" s="68"/>
      <c r="V4338" s="68"/>
      <c r="W4338" s="36"/>
      <c r="X4338" s="36"/>
      <c r="Y4338" s="36"/>
      <c r="Z4338" s="36"/>
      <c r="AA4338" s="40"/>
      <c r="AB4338" s="40">
        <v>0.5</v>
      </c>
      <c r="AC4338" s="40"/>
      <c r="AD4338" s="40">
        <v>0</v>
      </c>
      <c r="AE4338" s="40">
        <v>0</v>
      </c>
    </row>
    <row r="4339" spans="1:32" ht="15.75" customHeight="1">
      <c r="A4339" s="22">
        <v>46203</v>
      </c>
      <c r="B4339" s="35" t="s">
        <v>307</v>
      </c>
      <c r="C4339" s="36">
        <v>635</v>
      </c>
      <c r="D4339" s="37">
        <v>839</v>
      </c>
      <c r="E4339" s="38">
        <f>3669</f>
        <v>3669</v>
      </c>
      <c r="F4339" s="36">
        <v>38</v>
      </c>
      <c r="G4339" s="36">
        <v>3</v>
      </c>
      <c r="H4339" s="35" t="s">
        <v>5169</v>
      </c>
      <c r="I4339" s="35" t="s">
        <v>3404</v>
      </c>
      <c r="J4339" s="35" t="s">
        <v>979</v>
      </c>
      <c r="K4339" s="35" t="s">
        <v>154</v>
      </c>
      <c r="L4339" s="39">
        <v>2.4577</v>
      </c>
      <c r="M4339" s="37">
        <v>2676</v>
      </c>
      <c r="N4339" s="37">
        <v>-1540</v>
      </c>
      <c r="O4339" s="36">
        <v>0</v>
      </c>
      <c r="P4339" s="36">
        <v>5</v>
      </c>
      <c r="Q4339" s="36">
        <v>0</v>
      </c>
      <c r="R4339" s="68"/>
      <c r="S4339" s="68"/>
      <c r="T4339" s="68"/>
      <c r="U4339" s="68"/>
      <c r="V4339" s="68"/>
      <c r="W4339" s="36"/>
      <c r="X4339" s="36"/>
      <c r="Y4339" s="36"/>
      <c r="Z4339" s="36"/>
      <c r="AA4339" s="40"/>
      <c r="AB4339" s="40">
        <v>0.5</v>
      </c>
      <c r="AC4339" s="40"/>
      <c r="AD4339" s="40">
        <v>0</v>
      </c>
      <c r="AE4339" s="40">
        <v>0</v>
      </c>
    </row>
    <row r="4340" spans="1:32" ht="15.75" customHeight="1">
      <c r="A4340" s="22">
        <v>46203</v>
      </c>
      <c r="B4340" s="35" t="s">
        <v>307</v>
      </c>
      <c r="C4340" s="36">
        <v>636</v>
      </c>
      <c r="D4340" s="37">
        <v>1184</v>
      </c>
      <c r="E4340" s="38">
        <f>3908</f>
        <v>3908</v>
      </c>
      <c r="F4340" s="36">
        <v>44</v>
      </c>
      <c r="G4340" s="36">
        <v>3</v>
      </c>
      <c r="H4340" s="35" t="s">
        <v>973</v>
      </c>
      <c r="I4340" s="35" t="s">
        <v>4102</v>
      </c>
      <c r="J4340" s="35" t="s">
        <v>5170</v>
      </c>
      <c r="K4340" s="35" t="s">
        <v>154</v>
      </c>
      <c r="L4340" s="39">
        <v>2.1002000000000001</v>
      </c>
      <c r="M4340" s="37">
        <v>-6</v>
      </c>
      <c r="N4340" s="37">
        <v>-1934</v>
      </c>
      <c r="O4340" s="36">
        <v>0</v>
      </c>
      <c r="P4340" s="36">
        <v>6</v>
      </c>
      <c r="Q4340" s="36">
        <v>0</v>
      </c>
      <c r="R4340" s="68"/>
      <c r="S4340" s="68"/>
      <c r="T4340" s="68"/>
      <c r="U4340" s="68"/>
      <c r="V4340" s="68"/>
      <c r="W4340" s="36"/>
      <c r="X4340" s="36"/>
      <c r="Y4340" s="36"/>
      <c r="Z4340" s="36"/>
      <c r="AA4340" s="40"/>
      <c r="AB4340" s="40">
        <v>0.5</v>
      </c>
      <c r="AC4340" s="40"/>
      <c r="AD4340" s="40">
        <v>80</v>
      </c>
      <c r="AE4340" s="40">
        <v>80.000956599999995</v>
      </c>
      <c r="AF4340" t="s">
        <v>155</v>
      </c>
    </row>
    <row r="4341" spans="1:32" ht="15.75" customHeight="1">
      <c r="A4341" s="22">
        <v>46203</v>
      </c>
      <c r="B4341" s="35" t="s">
        <v>307</v>
      </c>
      <c r="C4341" s="36">
        <v>637</v>
      </c>
      <c r="D4341" s="37">
        <v>2468</v>
      </c>
      <c r="E4341" s="38">
        <f>3018</f>
        <v>3018</v>
      </c>
      <c r="F4341" s="36">
        <v>55</v>
      </c>
      <c r="G4341" s="36">
        <v>11</v>
      </c>
      <c r="H4341" s="35" t="s">
        <v>4310</v>
      </c>
      <c r="I4341" s="35" t="s">
        <v>4442</v>
      </c>
      <c r="J4341" s="35" t="s">
        <v>5171</v>
      </c>
      <c r="K4341" s="35" t="s">
        <v>154</v>
      </c>
      <c r="L4341" s="39">
        <v>1.4076</v>
      </c>
      <c r="M4341" s="37">
        <v>-534</v>
      </c>
      <c r="N4341" s="37">
        <v>-992</v>
      </c>
      <c r="O4341" s="36">
        <v>0</v>
      </c>
      <c r="P4341" s="36">
        <v>7</v>
      </c>
      <c r="Q4341" s="36">
        <v>0</v>
      </c>
      <c r="R4341" s="68"/>
      <c r="S4341" s="68"/>
      <c r="T4341" s="68"/>
      <c r="U4341" s="68"/>
      <c r="V4341" s="68"/>
      <c r="W4341" s="36"/>
      <c r="X4341" s="36"/>
      <c r="Y4341" s="36"/>
      <c r="Z4341" s="36"/>
      <c r="AA4341" s="40"/>
      <c r="AB4341" s="40">
        <v>0.5</v>
      </c>
      <c r="AC4341" s="40"/>
      <c r="AD4341" s="40">
        <v>80</v>
      </c>
      <c r="AE4341" s="40">
        <v>80.000956590000001</v>
      </c>
      <c r="AF4341" t="s">
        <v>155</v>
      </c>
    </row>
    <row r="4342" spans="1:32" ht="15.75" customHeight="1">
      <c r="A4342" s="22">
        <v>46203</v>
      </c>
      <c r="B4342" s="35" t="s">
        <v>55</v>
      </c>
      <c r="C4342" s="36">
        <v>537</v>
      </c>
      <c r="D4342" s="37">
        <v>2552</v>
      </c>
      <c r="E4342" s="38">
        <v>-816</v>
      </c>
      <c r="F4342" s="36">
        <v>7</v>
      </c>
      <c r="G4342" s="36">
        <v>4</v>
      </c>
      <c r="H4342" s="35" t="s">
        <v>3566</v>
      </c>
      <c r="I4342" s="35" t="s">
        <v>5172</v>
      </c>
      <c r="J4342" s="35" t="s">
        <v>5173</v>
      </c>
      <c r="K4342" s="35" t="s">
        <v>154</v>
      </c>
      <c r="L4342" s="39">
        <v>0.89339999999999997</v>
      </c>
      <c r="M4342" s="37">
        <v>-460</v>
      </c>
      <c r="N4342" s="37">
        <v>-1240</v>
      </c>
      <c r="O4342" s="36">
        <v>0</v>
      </c>
      <c r="P4342" s="36">
        <v>7</v>
      </c>
      <c r="Q4342" s="36">
        <v>1</v>
      </c>
      <c r="R4342" s="68">
        <v>446.57077625570781</v>
      </c>
      <c r="S4342" s="68">
        <v>5.7146596590967178</v>
      </c>
      <c r="T4342" s="68">
        <v>364.57142857142861</v>
      </c>
      <c r="U4342" s="68">
        <v>638</v>
      </c>
      <c r="V4342" s="68">
        <v>232</v>
      </c>
      <c r="W4342" s="36">
        <v>0</v>
      </c>
      <c r="X4342" s="36">
        <v>0</v>
      </c>
      <c r="Y4342" s="36">
        <v>0</v>
      </c>
      <c r="Z4342" s="36">
        <v>7</v>
      </c>
      <c r="AA4342" s="40">
        <v>1.75</v>
      </c>
      <c r="AB4342" s="40">
        <v>0.5</v>
      </c>
      <c r="AC4342" s="40">
        <v>0.875</v>
      </c>
      <c r="AD4342" s="40">
        <v>18.8</v>
      </c>
      <c r="AE4342" s="40">
        <v>18.800956580000001</v>
      </c>
      <c r="AF4342" t="s">
        <v>612</v>
      </c>
    </row>
    <row r="4343" spans="1:32" ht="15.75" customHeight="1">
      <c r="A4343" s="22">
        <v>46203</v>
      </c>
      <c r="B4343" s="35" t="s">
        <v>55</v>
      </c>
      <c r="C4343" s="36">
        <v>538</v>
      </c>
      <c r="D4343" s="37">
        <v>1739</v>
      </c>
      <c r="E4343" s="38">
        <v>-735</v>
      </c>
      <c r="F4343" s="36">
        <v>4</v>
      </c>
      <c r="G4343" s="36">
        <v>4</v>
      </c>
      <c r="H4343" s="35" t="s">
        <v>1561</v>
      </c>
      <c r="I4343" s="35" t="s">
        <v>5174</v>
      </c>
      <c r="J4343" s="35" t="s">
        <v>5174</v>
      </c>
      <c r="K4343" s="35" t="s">
        <v>154</v>
      </c>
      <c r="L4343" s="39">
        <v>0.85909999999999997</v>
      </c>
      <c r="M4343" s="37">
        <v>-330</v>
      </c>
      <c r="N4343" s="37">
        <v>-1324</v>
      </c>
      <c r="O4343" s="36">
        <v>0</v>
      </c>
      <c r="P4343" s="36">
        <v>8</v>
      </c>
      <c r="Q4343" s="36">
        <v>1</v>
      </c>
      <c r="R4343" s="68">
        <v>289.74356579493559</v>
      </c>
      <c r="S4343" s="68">
        <v>6.0018589031611747</v>
      </c>
      <c r="T4343" s="68">
        <v>434.75</v>
      </c>
      <c r="U4343" s="68">
        <v>434.75</v>
      </c>
      <c r="V4343" s="68">
        <v>217.375</v>
      </c>
      <c r="W4343" s="36">
        <v>0</v>
      </c>
      <c r="X4343" s="36">
        <v>0</v>
      </c>
      <c r="Y4343" s="36">
        <v>0</v>
      </c>
      <c r="Z4343" s="36">
        <v>5</v>
      </c>
      <c r="AA4343" s="40">
        <v>1.25</v>
      </c>
      <c r="AB4343" s="40">
        <v>0.5</v>
      </c>
      <c r="AC4343" s="40">
        <v>0.625</v>
      </c>
      <c r="AD4343" s="40">
        <v>16.2</v>
      </c>
      <c r="AE4343" s="40">
        <v>16.200956569999999</v>
      </c>
      <c r="AF4343" t="s">
        <v>626</v>
      </c>
    </row>
    <row r="4344" spans="1:32" ht="15.75" customHeight="1">
      <c r="A4344" s="22">
        <v>46203</v>
      </c>
      <c r="B4344" s="35" t="s">
        <v>55</v>
      </c>
      <c r="C4344" s="36">
        <v>550</v>
      </c>
      <c r="D4344" s="37">
        <v>2467</v>
      </c>
      <c r="E4344" s="38">
        <v>-1297</v>
      </c>
      <c r="F4344" s="36">
        <v>5</v>
      </c>
      <c r="G4344" s="36">
        <v>4</v>
      </c>
      <c r="H4344" s="35" t="s">
        <v>4194</v>
      </c>
      <c r="I4344" s="35" t="s">
        <v>4061</v>
      </c>
      <c r="J4344" s="35" t="s">
        <v>5175</v>
      </c>
      <c r="K4344" s="35" t="s">
        <v>154</v>
      </c>
      <c r="L4344" s="39">
        <v>0.82479999999999998</v>
      </c>
      <c r="M4344" s="37">
        <v>-598</v>
      </c>
      <c r="N4344" s="37">
        <v>-1251</v>
      </c>
      <c r="O4344" s="36">
        <v>0</v>
      </c>
      <c r="P4344" s="36">
        <v>0</v>
      </c>
      <c r="Q4344" s="36">
        <v>1</v>
      </c>
      <c r="R4344" s="68">
        <v>419.58115400581153</v>
      </c>
      <c r="S4344" s="68">
        <v>5.8796730416681919</v>
      </c>
      <c r="T4344" s="68">
        <v>493.4</v>
      </c>
      <c r="U4344" s="68">
        <v>616.75</v>
      </c>
      <c r="V4344" s="68">
        <v>274.11111111111109</v>
      </c>
      <c r="W4344" s="36">
        <v>0</v>
      </c>
      <c r="X4344" s="36">
        <v>0</v>
      </c>
      <c r="Y4344" s="36">
        <v>0</v>
      </c>
      <c r="Z4344" s="36">
        <v>7</v>
      </c>
      <c r="AA4344" s="40">
        <v>1.75</v>
      </c>
      <c r="AB4344" s="40">
        <v>0.5</v>
      </c>
      <c r="AC4344" s="40">
        <v>0.875</v>
      </c>
      <c r="AD4344" s="40">
        <v>18.8</v>
      </c>
      <c r="AE4344" s="40">
        <v>18.800956559999999</v>
      </c>
      <c r="AF4344" t="s">
        <v>612</v>
      </c>
    </row>
    <row r="4345" spans="1:32" ht="15.75" customHeight="1">
      <c r="A4345" s="22">
        <v>46203</v>
      </c>
      <c r="B4345" s="35" t="s">
        <v>24</v>
      </c>
      <c r="C4345" s="36">
        <v>631</v>
      </c>
      <c r="D4345" s="37">
        <v>5695</v>
      </c>
      <c r="E4345" s="38">
        <v>-4618</v>
      </c>
      <c r="F4345" s="36">
        <v>0</v>
      </c>
      <c r="G4345" s="36">
        <v>12</v>
      </c>
      <c r="H4345" s="35" t="s">
        <v>5176</v>
      </c>
      <c r="I4345" s="35" t="s">
        <v>214</v>
      </c>
      <c r="J4345" s="35" t="s">
        <v>5176</v>
      </c>
      <c r="K4345" s="35" t="s">
        <v>154</v>
      </c>
      <c r="L4345" s="39">
        <v>0.72970000000000002</v>
      </c>
      <c r="M4345" s="37">
        <v>-2006</v>
      </c>
      <c r="N4345" s="37">
        <v>-1456</v>
      </c>
      <c r="O4345" s="36">
        <v>0</v>
      </c>
      <c r="P4345" s="36">
        <v>1</v>
      </c>
      <c r="Q4345" s="36">
        <v>0</v>
      </c>
      <c r="R4345" s="68"/>
      <c r="S4345" s="68"/>
      <c r="T4345" s="68"/>
      <c r="U4345" s="68"/>
      <c r="V4345" s="68"/>
      <c r="W4345" s="36"/>
      <c r="X4345" s="36"/>
      <c r="Y4345" s="36"/>
      <c r="Z4345" s="36"/>
      <c r="AA4345" s="40"/>
      <c r="AB4345" s="40">
        <v>0.8</v>
      </c>
      <c r="AC4345" s="40"/>
      <c r="AD4345" s="40">
        <v>30</v>
      </c>
      <c r="AE4345" s="40">
        <v>30.000956550000001</v>
      </c>
      <c r="AF4345" t="s">
        <v>661</v>
      </c>
    </row>
    <row r="4346" spans="1:32" ht="15.75" customHeight="1">
      <c r="A4346" s="22">
        <v>46203</v>
      </c>
      <c r="B4346" s="35" t="s">
        <v>24</v>
      </c>
      <c r="C4346" s="36">
        <v>632</v>
      </c>
      <c r="D4346" s="37">
        <v>4612</v>
      </c>
      <c r="E4346" s="38">
        <v>-3804</v>
      </c>
      <c r="F4346" s="36">
        <v>0</v>
      </c>
      <c r="G4346" s="36">
        <v>10</v>
      </c>
      <c r="H4346" s="35" t="s">
        <v>5177</v>
      </c>
      <c r="I4346" s="35" t="s">
        <v>214</v>
      </c>
      <c r="J4346" s="35" t="s">
        <v>5177</v>
      </c>
      <c r="K4346" s="35" t="s">
        <v>154</v>
      </c>
      <c r="L4346" s="39">
        <v>0.72509999999999997</v>
      </c>
      <c r="M4346" s="37">
        <v>-1607</v>
      </c>
      <c r="N4346" s="37">
        <v>2211</v>
      </c>
      <c r="O4346" s="36">
        <v>0</v>
      </c>
      <c r="P4346" s="36">
        <v>2</v>
      </c>
      <c r="Q4346" s="36">
        <v>0</v>
      </c>
      <c r="R4346" s="68"/>
      <c r="S4346" s="68"/>
      <c r="T4346" s="68"/>
      <c r="U4346" s="68"/>
      <c r="V4346" s="68"/>
      <c r="W4346" s="36"/>
      <c r="X4346" s="36"/>
      <c r="Y4346" s="36"/>
      <c r="Z4346" s="36"/>
      <c r="AA4346" s="40"/>
      <c r="AB4346" s="40">
        <v>0.6</v>
      </c>
      <c r="AC4346" s="40"/>
      <c r="AD4346" s="40">
        <v>30</v>
      </c>
      <c r="AE4346" s="40">
        <v>30.000956540000001</v>
      </c>
      <c r="AF4346" t="s">
        <v>661</v>
      </c>
    </row>
    <row r="4347" spans="1:32" ht="15.75" customHeight="1">
      <c r="A4347" s="22">
        <v>46203</v>
      </c>
      <c r="B4347" s="35" t="s">
        <v>24</v>
      </c>
      <c r="C4347" s="36">
        <v>633</v>
      </c>
      <c r="D4347" s="37">
        <v>3509</v>
      </c>
      <c r="E4347" s="38">
        <f>1802</f>
        <v>1802</v>
      </c>
      <c r="F4347" s="36">
        <v>0</v>
      </c>
      <c r="G4347" s="36">
        <v>20</v>
      </c>
      <c r="H4347" s="35" t="s">
        <v>551</v>
      </c>
      <c r="I4347" s="35" t="s">
        <v>214</v>
      </c>
      <c r="J4347" s="35" t="s">
        <v>551</v>
      </c>
      <c r="K4347" s="35" t="s">
        <v>154</v>
      </c>
      <c r="L4347" s="39">
        <v>1.1712</v>
      </c>
      <c r="M4347" s="37">
        <v>3825</v>
      </c>
      <c r="N4347" s="37">
        <v>-3486</v>
      </c>
      <c r="O4347" s="36">
        <v>0</v>
      </c>
      <c r="P4347" s="36">
        <v>3</v>
      </c>
      <c r="Q4347" s="36">
        <v>0</v>
      </c>
      <c r="R4347" s="68"/>
      <c r="S4347" s="68"/>
      <c r="T4347" s="68"/>
      <c r="U4347" s="68"/>
      <c r="V4347" s="68"/>
      <c r="W4347" s="36"/>
      <c r="X4347" s="36"/>
      <c r="Y4347" s="36"/>
      <c r="Z4347" s="36"/>
      <c r="AA4347" s="40"/>
      <c r="AB4347" s="40">
        <v>0.6</v>
      </c>
      <c r="AC4347" s="40"/>
      <c r="AD4347" s="40">
        <v>60</v>
      </c>
      <c r="AE4347" s="40">
        <v>60.000956530000003</v>
      </c>
      <c r="AF4347" t="s">
        <v>578</v>
      </c>
    </row>
    <row r="4348" spans="1:32" ht="15.75" customHeight="1">
      <c r="A4348" s="22">
        <v>46203</v>
      </c>
      <c r="B4348" s="35" t="s">
        <v>179</v>
      </c>
      <c r="C4348" s="36">
        <v>667</v>
      </c>
      <c r="D4348" s="37">
        <v>2157</v>
      </c>
      <c r="E4348" s="38">
        <v>-387</v>
      </c>
      <c r="F4348" s="36">
        <v>26</v>
      </c>
      <c r="G4348" s="36">
        <v>3</v>
      </c>
      <c r="H4348" s="35" t="s">
        <v>699</v>
      </c>
      <c r="I4348" s="35" t="s">
        <v>711</v>
      </c>
      <c r="J4348" s="35" t="s">
        <v>5178</v>
      </c>
      <c r="K4348" s="35" t="s">
        <v>154</v>
      </c>
      <c r="L4348" s="39">
        <v>0.94020000000000004</v>
      </c>
      <c r="M4348" s="37">
        <v>-1473</v>
      </c>
      <c r="N4348" s="37">
        <v>540</v>
      </c>
      <c r="O4348" s="36">
        <v>0</v>
      </c>
      <c r="P4348" s="36">
        <v>7</v>
      </c>
      <c r="Q4348" s="36">
        <v>0</v>
      </c>
      <c r="R4348" s="68"/>
      <c r="S4348" s="68"/>
      <c r="T4348" s="68"/>
      <c r="U4348" s="68"/>
      <c r="V4348" s="68"/>
      <c r="W4348" s="36"/>
      <c r="X4348" s="36"/>
      <c r="Y4348" s="36"/>
      <c r="Z4348" s="36"/>
      <c r="AA4348" s="40"/>
      <c r="AB4348" s="40">
        <v>0.5</v>
      </c>
      <c r="AC4348" s="40"/>
      <c r="AD4348" s="40">
        <v>30</v>
      </c>
      <c r="AE4348" s="40">
        <v>30.000956519999999</v>
      </c>
      <c r="AF4348" t="s">
        <v>661</v>
      </c>
    </row>
    <row r="4349" spans="1:32" ht="15.75" customHeight="1">
      <c r="A4349" s="22">
        <v>46203</v>
      </c>
      <c r="B4349" s="35" t="s">
        <v>179</v>
      </c>
      <c r="C4349" s="36">
        <v>668</v>
      </c>
      <c r="D4349" s="37">
        <v>738</v>
      </c>
      <c r="E4349" s="38">
        <f>706</f>
        <v>706</v>
      </c>
      <c r="F4349" s="36">
        <v>13</v>
      </c>
      <c r="G4349" s="36">
        <v>1</v>
      </c>
      <c r="H4349" s="35" t="s">
        <v>290</v>
      </c>
      <c r="I4349" s="35" t="s">
        <v>238</v>
      </c>
      <c r="J4349" s="35" t="s">
        <v>5179</v>
      </c>
      <c r="K4349" s="35" t="s">
        <v>154</v>
      </c>
      <c r="L4349" s="39">
        <v>1.3189</v>
      </c>
      <c r="M4349" s="37">
        <v>-269</v>
      </c>
      <c r="N4349" s="37">
        <v>-260</v>
      </c>
      <c r="O4349" s="36">
        <v>0</v>
      </c>
      <c r="P4349" s="36">
        <v>8</v>
      </c>
      <c r="Q4349" s="36">
        <v>0</v>
      </c>
      <c r="R4349" s="68"/>
      <c r="S4349" s="68"/>
      <c r="T4349" s="68"/>
      <c r="U4349" s="68"/>
      <c r="V4349" s="68"/>
      <c r="W4349" s="36"/>
      <c r="X4349" s="36"/>
      <c r="Y4349" s="36"/>
      <c r="Z4349" s="36"/>
      <c r="AA4349" s="40"/>
      <c r="AB4349" s="40">
        <v>0.5</v>
      </c>
      <c r="AC4349" s="40"/>
      <c r="AD4349" s="40">
        <v>0</v>
      </c>
      <c r="AE4349" s="40">
        <v>0</v>
      </c>
    </row>
    <row r="4350" spans="1:32" ht="15.75" customHeight="1">
      <c r="A4350" s="22">
        <v>46203</v>
      </c>
      <c r="B4350" s="35" t="s">
        <v>179</v>
      </c>
      <c r="C4350" s="36">
        <v>670</v>
      </c>
      <c r="D4350" s="37">
        <v>2040</v>
      </c>
      <c r="E4350" s="38">
        <v>-1102</v>
      </c>
      <c r="F4350" s="36">
        <v>12</v>
      </c>
      <c r="G4350" s="36">
        <v>1</v>
      </c>
      <c r="H4350" s="35" t="s">
        <v>4893</v>
      </c>
      <c r="I4350" s="35" t="s">
        <v>2385</v>
      </c>
      <c r="J4350" s="35" t="s">
        <v>5180</v>
      </c>
      <c r="K4350" s="35" t="s">
        <v>154</v>
      </c>
      <c r="L4350" s="39">
        <v>0.81989999999999996</v>
      </c>
      <c r="M4350" s="37">
        <v>-2455</v>
      </c>
      <c r="N4350" s="37">
        <v>2100</v>
      </c>
      <c r="O4350" s="36">
        <v>0</v>
      </c>
      <c r="P4350" s="36">
        <v>0</v>
      </c>
      <c r="Q4350" s="36">
        <v>0</v>
      </c>
      <c r="R4350" s="68"/>
      <c r="S4350" s="68"/>
      <c r="T4350" s="68"/>
      <c r="U4350" s="68"/>
      <c r="V4350" s="68"/>
      <c r="W4350" s="36"/>
      <c r="X4350" s="36"/>
      <c r="Y4350" s="36"/>
      <c r="Z4350" s="36"/>
      <c r="AA4350" s="40"/>
      <c r="AB4350" s="40">
        <v>0.5</v>
      </c>
      <c r="AC4350" s="40"/>
      <c r="AD4350" s="40">
        <v>30</v>
      </c>
      <c r="AE4350" s="40">
        <v>30.000956500000001</v>
      </c>
      <c r="AF4350" t="s">
        <v>661</v>
      </c>
    </row>
    <row r="4351" spans="1:32" ht="15.75" customHeight="1">
      <c r="A4351" s="22">
        <v>46203</v>
      </c>
      <c r="B4351" s="35" t="s">
        <v>289</v>
      </c>
      <c r="C4351" s="36">
        <v>721</v>
      </c>
      <c r="D4351" s="37">
        <v>2658</v>
      </c>
      <c r="E4351" s="38">
        <v>-1828</v>
      </c>
      <c r="F4351" s="36">
        <v>15</v>
      </c>
      <c r="G4351" s="36">
        <v>7</v>
      </c>
      <c r="H4351" s="35" t="s">
        <v>1757</v>
      </c>
      <c r="I4351" s="35" t="s">
        <v>913</v>
      </c>
      <c r="J4351" s="35" t="s">
        <v>2770</v>
      </c>
      <c r="K4351" s="35" t="s">
        <v>154</v>
      </c>
      <c r="L4351" s="39">
        <v>0.77080000000000004</v>
      </c>
      <c r="M4351" s="37">
        <v>-1493</v>
      </c>
      <c r="N4351" s="37">
        <v>6454</v>
      </c>
      <c r="O4351" s="36">
        <v>0</v>
      </c>
      <c r="P4351" s="36">
        <v>1</v>
      </c>
      <c r="Q4351" s="36">
        <v>0</v>
      </c>
      <c r="R4351" s="68"/>
      <c r="S4351" s="68"/>
      <c r="T4351" s="68"/>
      <c r="U4351" s="68"/>
      <c r="V4351" s="68"/>
      <c r="W4351" s="36"/>
      <c r="X4351" s="36"/>
      <c r="Y4351" s="36"/>
      <c r="Z4351" s="36"/>
      <c r="AA4351" s="40"/>
      <c r="AB4351" s="40">
        <v>0.5</v>
      </c>
      <c r="AC4351" s="40"/>
      <c r="AD4351" s="40">
        <v>30</v>
      </c>
      <c r="AE4351" s="40">
        <v>30.00095649</v>
      </c>
      <c r="AF4351" t="s">
        <v>661</v>
      </c>
    </row>
    <row r="4352" spans="1:32" ht="15.75" customHeight="1">
      <c r="A4352" s="22">
        <v>46203</v>
      </c>
      <c r="B4352" s="35" t="s">
        <v>289</v>
      </c>
      <c r="C4352" s="36">
        <v>722</v>
      </c>
      <c r="D4352" s="37">
        <v>2997</v>
      </c>
      <c r="E4352" s="38">
        <v>-573</v>
      </c>
      <c r="F4352" s="36">
        <v>19</v>
      </c>
      <c r="G4352" s="36">
        <v>10</v>
      </c>
      <c r="H4352" s="35" t="s">
        <v>1065</v>
      </c>
      <c r="I4352" s="35" t="s">
        <v>4478</v>
      </c>
      <c r="J4352" s="35" t="s">
        <v>5181</v>
      </c>
      <c r="K4352" s="35" t="s">
        <v>154</v>
      </c>
      <c r="L4352" s="39">
        <v>0.93630000000000002</v>
      </c>
      <c r="M4352" s="37">
        <v>-1503</v>
      </c>
      <c r="N4352" s="37">
        <v>1796</v>
      </c>
      <c r="O4352" s="36">
        <v>0</v>
      </c>
      <c r="P4352" s="36">
        <v>2</v>
      </c>
      <c r="Q4352" s="36">
        <v>0</v>
      </c>
      <c r="R4352" s="68"/>
      <c r="S4352" s="68"/>
      <c r="T4352" s="68"/>
      <c r="U4352" s="68"/>
      <c r="V4352" s="68"/>
      <c r="W4352" s="36"/>
      <c r="X4352" s="36"/>
      <c r="Y4352" s="36"/>
      <c r="Z4352" s="36"/>
      <c r="AA4352" s="40"/>
      <c r="AB4352" s="40">
        <v>0.5</v>
      </c>
      <c r="AC4352" s="40"/>
      <c r="AD4352" s="40">
        <v>30</v>
      </c>
      <c r="AE4352" s="40">
        <v>30.000956479999999</v>
      </c>
      <c r="AF4352" t="s">
        <v>661</v>
      </c>
    </row>
    <row r="4353" spans="1:32" ht="15.75" customHeight="1">
      <c r="A4353" s="22">
        <v>46203</v>
      </c>
      <c r="B4353" s="35" t="s">
        <v>387</v>
      </c>
      <c r="C4353" s="36">
        <v>683</v>
      </c>
      <c r="D4353" s="37">
        <v>360</v>
      </c>
      <c r="E4353" s="38">
        <f>455</f>
        <v>455</v>
      </c>
      <c r="F4353" s="36">
        <v>5</v>
      </c>
      <c r="G4353" s="36">
        <v>3</v>
      </c>
      <c r="H4353" s="35" t="s">
        <v>3665</v>
      </c>
      <c r="I4353" s="35" t="s">
        <v>3532</v>
      </c>
      <c r="J4353" s="35" t="s">
        <v>828</v>
      </c>
      <c r="K4353" s="35" t="s">
        <v>154</v>
      </c>
      <c r="L4353" s="39">
        <v>1.4213</v>
      </c>
      <c r="M4353" s="37">
        <v>-496</v>
      </c>
      <c r="N4353" s="37">
        <v>-1877</v>
      </c>
      <c r="O4353" s="36">
        <v>0</v>
      </c>
      <c r="P4353" s="36">
        <v>3</v>
      </c>
      <c r="Q4353" s="36">
        <v>0</v>
      </c>
      <c r="R4353" s="68"/>
      <c r="S4353" s="68"/>
      <c r="T4353" s="68"/>
      <c r="U4353" s="68"/>
      <c r="V4353" s="68"/>
      <c r="W4353" s="36"/>
      <c r="X4353" s="36"/>
      <c r="Y4353" s="36"/>
      <c r="Z4353" s="36"/>
      <c r="AA4353" s="40"/>
      <c r="AB4353" s="40">
        <v>0.5</v>
      </c>
      <c r="AC4353" s="40"/>
      <c r="AD4353" s="40">
        <v>0</v>
      </c>
      <c r="AE4353" s="40">
        <v>0</v>
      </c>
    </row>
    <row r="4354" spans="1:32" ht="15.75" customHeight="1">
      <c r="A4354" s="22">
        <v>46203</v>
      </c>
      <c r="B4354" s="35" t="s">
        <v>387</v>
      </c>
      <c r="C4354" s="36">
        <v>685</v>
      </c>
      <c r="D4354" s="37">
        <v>1777</v>
      </c>
      <c r="E4354" s="38">
        <v>-2061</v>
      </c>
      <c r="F4354" s="36">
        <v>5</v>
      </c>
      <c r="G4354" s="36">
        <v>11</v>
      </c>
      <c r="H4354" s="35" t="s">
        <v>3119</v>
      </c>
      <c r="I4354" s="35" t="s">
        <v>826</v>
      </c>
      <c r="J4354" s="35" t="s">
        <v>417</v>
      </c>
      <c r="K4354" s="35" t="s">
        <v>154</v>
      </c>
      <c r="L4354" s="39">
        <v>0.61339999999999995</v>
      </c>
      <c r="M4354" s="37">
        <v>1286</v>
      </c>
      <c r="N4354" s="37">
        <v>-2415</v>
      </c>
      <c r="O4354" s="36">
        <v>0</v>
      </c>
      <c r="P4354" s="36">
        <v>5</v>
      </c>
      <c r="Q4354" s="36">
        <v>0</v>
      </c>
      <c r="R4354" s="68"/>
      <c r="S4354" s="68"/>
      <c r="T4354" s="68"/>
      <c r="U4354" s="68"/>
      <c r="V4354" s="68"/>
      <c r="W4354" s="36"/>
      <c r="X4354" s="36"/>
      <c r="Y4354" s="36"/>
      <c r="Z4354" s="36"/>
      <c r="AA4354" s="40"/>
      <c r="AB4354" s="40">
        <v>0.5</v>
      </c>
      <c r="AC4354" s="40"/>
      <c r="AD4354" s="40">
        <v>30</v>
      </c>
      <c r="AE4354" s="40">
        <v>30.000956460000001</v>
      </c>
      <c r="AF4354" t="s">
        <v>661</v>
      </c>
    </row>
    <row r="4355" spans="1:32" ht="15.75" customHeight="1">
      <c r="A4355" s="22">
        <v>46203</v>
      </c>
      <c r="B4355" s="35" t="s">
        <v>278</v>
      </c>
      <c r="C4355" s="36">
        <v>561</v>
      </c>
      <c r="D4355" s="37">
        <v>3688</v>
      </c>
      <c r="E4355" s="38">
        <f>795</f>
        <v>795</v>
      </c>
      <c r="F4355" s="36">
        <v>19</v>
      </c>
      <c r="G4355" s="36">
        <v>5</v>
      </c>
      <c r="H4355" s="35" t="s">
        <v>4057</v>
      </c>
      <c r="I4355" s="35" t="s">
        <v>1709</v>
      </c>
      <c r="J4355" s="35" t="s">
        <v>5182</v>
      </c>
      <c r="K4355" s="35" t="s">
        <v>154</v>
      </c>
      <c r="L4355" s="39">
        <v>1.0719000000000001</v>
      </c>
      <c r="M4355" s="37">
        <v>329</v>
      </c>
      <c r="N4355" s="37">
        <v>1818</v>
      </c>
      <c r="O4355" s="36">
        <v>0</v>
      </c>
      <c r="P4355" s="36">
        <v>1</v>
      </c>
      <c r="Q4355" s="36">
        <v>1</v>
      </c>
      <c r="R4355" s="68">
        <v>634.98355126608544</v>
      </c>
      <c r="S4355" s="68">
        <v>5.8080244640141379</v>
      </c>
      <c r="T4355" s="68">
        <v>194.10526315789471</v>
      </c>
      <c r="U4355" s="68">
        <v>737.6</v>
      </c>
      <c r="V4355" s="68">
        <v>153.66666666666671</v>
      </c>
      <c r="W4355" s="36">
        <v>7</v>
      </c>
      <c r="X4355" s="36">
        <v>0</v>
      </c>
      <c r="Y4355" s="36">
        <v>2</v>
      </c>
      <c r="Z4355" s="36">
        <v>6</v>
      </c>
      <c r="AA4355" s="40">
        <v>3.75</v>
      </c>
      <c r="AB4355" s="40">
        <v>0.6</v>
      </c>
      <c r="AC4355" s="40">
        <v>2.25</v>
      </c>
      <c r="AD4355" s="40">
        <v>22.5</v>
      </c>
      <c r="AE4355" s="40">
        <v>22.50095645</v>
      </c>
      <c r="AF4355" t="s">
        <v>655</v>
      </c>
    </row>
    <row r="4356" spans="1:32" ht="15.75" customHeight="1">
      <c r="A4356" s="22">
        <v>46203</v>
      </c>
      <c r="B4356" s="35" t="s">
        <v>278</v>
      </c>
      <c r="C4356" s="36">
        <v>562</v>
      </c>
      <c r="D4356" s="37">
        <v>2795</v>
      </c>
      <c r="E4356" s="38">
        <v>-1872</v>
      </c>
      <c r="F4356" s="36">
        <v>4</v>
      </c>
      <c r="G4356" s="36">
        <v>3</v>
      </c>
      <c r="H4356" s="35" t="s">
        <v>369</v>
      </c>
      <c r="I4356" s="35" t="s">
        <v>2177</v>
      </c>
      <c r="J4356" s="35" t="s">
        <v>5183</v>
      </c>
      <c r="K4356" s="35" t="s">
        <v>154</v>
      </c>
      <c r="L4356" s="39">
        <v>0.77669999999999995</v>
      </c>
      <c r="M4356" s="37">
        <v>-117</v>
      </c>
      <c r="N4356" s="37">
        <v>-213</v>
      </c>
      <c r="O4356" s="36">
        <v>0</v>
      </c>
      <c r="P4356" s="36">
        <v>2</v>
      </c>
      <c r="Q4356" s="36">
        <v>1</v>
      </c>
      <c r="R4356" s="68">
        <v>493.3719904524699</v>
      </c>
      <c r="S4356" s="68">
        <v>5.665096629090586</v>
      </c>
      <c r="T4356" s="68">
        <v>698.75</v>
      </c>
      <c r="U4356" s="68">
        <v>931.66666666666663</v>
      </c>
      <c r="V4356" s="68">
        <v>399.28571428571428</v>
      </c>
      <c r="W4356" s="36">
        <v>0</v>
      </c>
      <c r="X4356" s="36">
        <v>0</v>
      </c>
      <c r="Y4356" s="36">
        <v>0</v>
      </c>
      <c r="Z4356" s="36">
        <v>7</v>
      </c>
      <c r="AA4356" s="40">
        <v>1.75</v>
      </c>
      <c r="AB4356" s="40">
        <v>0.5</v>
      </c>
      <c r="AC4356" s="40">
        <v>0.875</v>
      </c>
      <c r="AD4356" s="40">
        <v>18.8</v>
      </c>
      <c r="AE4356" s="40">
        <v>18.80095644</v>
      </c>
      <c r="AF4356" t="s">
        <v>612</v>
      </c>
    </row>
    <row r="4357" spans="1:32" ht="15.75" customHeight="1">
      <c r="A4357" s="22">
        <v>46203</v>
      </c>
      <c r="B4357" s="35" t="s">
        <v>510</v>
      </c>
      <c r="C4357" s="36">
        <v>718</v>
      </c>
      <c r="D4357" s="37">
        <v>1069</v>
      </c>
      <c r="E4357" s="38">
        <f>355</f>
        <v>355</v>
      </c>
      <c r="F4357" s="36">
        <v>7</v>
      </c>
      <c r="G4357" s="36">
        <v>2</v>
      </c>
      <c r="H4357" s="35" t="s">
        <v>1173</v>
      </c>
      <c r="I4357" s="35" t="s">
        <v>600</v>
      </c>
      <c r="J4357" s="35" t="s">
        <v>5184</v>
      </c>
      <c r="K4357" s="35" t="s">
        <v>154</v>
      </c>
      <c r="L4357" s="39">
        <v>1.1107</v>
      </c>
      <c r="M4357" s="37">
        <v>-1702</v>
      </c>
      <c r="N4357" s="37">
        <v>-786</v>
      </c>
      <c r="O4357" s="36">
        <v>0</v>
      </c>
      <c r="P4357" s="36">
        <v>8</v>
      </c>
      <c r="Q4357" s="36">
        <v>0</v>
      </c>
      <c r="R4357" s="68"/>
      <c r="S4357" s="68"/>
      <c r="T4357" s="68"/>
      <c r="U4357" s="68"/>
      <c r="V4357" s="68"/>
      <c r="W4357" s="36"/>
      <c r="X4357" s="36"/>
      <c r="Y4357" s="36"/>
      <c r="Z4357" s="36"/>
      <c r="AA4357" s="40"/>
      <c r="AB4357" s="40">
        <v>0.5</v>
      </c>
      <c r="AC4357" s="40"/>
      <c r="AD4357" s="40">
        <v>35</v>
      </c>
      <c r="AE4357" s="40">
        <v>35.000956430000002</v>
      </c>
      <c r="AF4357" t="s">
        <v>668</v>
      </c>
    </row>
    <row r="4358" spans="1:32" ht="15.75" customHeight="1">
      <c r="A4358" s="22">
        <v>46203</v>
      </c>
      <c r="B4358" s="35" t="s">
        <v>510</v>
      </c>
      <c r="C4358" s="36">
        <v>720</v>
      </c>
      <c r="D4358" s="37">
        <v>1398</v>
      </c>
      <c r="E4358" s="38">
        <f>4574</f>
        <v>4574</v>
      </c>
      <c r="F4358" s="36">
        <v>19</v>
      </c>
      <c r="G4358" s="36">
        <v>2</v>
      </c>
      <c r="H4358" s="35" t="s">
        <v>884</v>
      </c>
      <c r="I4358" s="35" t="s">
        <v>700</v>
      </c>
      <c r="J4358" s="35" t="s">
        <v>5185</v>
      </c>
      <c r="K4358" s="35" t="s">
        <v>154</v>
      </c>
      <c r="L4358" s="39">
        <v>2.0905999999999998</v>
      </c>
      <c r="M4358" s="37">
        <v>3147</v>
      </c>
      <c r="N4358" s="37">
        <v>-494</v>
      </c>
      <c r="O4358" s="36">
        <v>0</v>
      </c>
      <c r="P4358" s="36">
        <v>0</v>
      </c>
      <c r="Q4358" s="36">
        <v>0</v>
      </c>
      <c r="R4358" s="68"/>
      <c r="S4358" s="68"/>
      <c r="T4358" s="68"/>
      <c r="U4358" s="68"/>
      <c r="V4358" s="68"/>
      <c r="W4358" s="36"/>
      <c r="X4358" s="36"/>
      <c r="Y4358" s="36"/>
      <c r="Z4358" s="36"/>
      <c r="AA4358" s="40"/>
      <c r="AB4358" s="40">
        <v>0.5</v>
      </c>
      <c r="AC4358" s="40"/>
      <c r="AD4358" s="40">
        <v>80</v>
      </c>
      <c r="AE4358" s="40">
        <v>80.000956419999994</v>
      </c>
      <c r="AF4358" t="s">
        <v>155</v>
      </c>
    </row>
    <row r="4359" spans="1:32" ht="15.75" customHeight="1">
      <c r="A4359" s="22">
        <v>46203</v>
      </c>
      <c r="B4359" s="35" t="s">
        <v>372</v>
      </c>
      <c r="C4359" s="36">
        <v>711</v>
      </c>
      <c r="D4359" s="37">
        <v>709</v>
      </c>
      <c r="E4359" s="38">
        <f>255</f>
        <v>255</v>
      </c>
      <c r="F4359" s="36">
        <v>13</v>
      </c>
      <c r="G4359" s="36">
        <v>2</v>
      </c>
      <c r="H4359" s="35" t="s">
        <v>5186</v>
      </c>
      <c r="I4359" s="35" t="s">
        <v>1267</v>
      </c>
      <c r="J4359" s="35" t="s">
        <v>5187</v>
      </c>
      <c r="K4359" s="35" t="s">
        <v>154</v>
      </c>
      <c r="L4359" s="39">
        <v>1.1198999999999999</v>
      </c>
      <c r="M4359" s="37">
        <v>196</v>
      </c>
      <c r="N4359" s="37">
        <v>-282</v>
      </c>
      <c r="O4359" s="36">
        <v>0</v>
      </c>
      <c r="P4359" s="36">
        <v>1</v>
      </c>
      <c r="Q4359" s="36">
        <v>0</v>
      </c>
      <c r="R4359" s="68"/>
      <c r="S4359" s="68"/>
      <c r="T4359" s="68"/>
      <c r="U4359" s="68"/>
      <c r="V4359" s="68"/>
      <c r="W4359" s="36"/>
      <c r="X4359" s="36"/>
      <c r="Y4359" s="36"/>
      <c r="Z4359" s="36"/>
      <c r="AA4359" s="40"/>
      <c r="AB4359" s="40">
        <v>0.5</v>
      </c>
      <c r="AC4359" s="40"/>
      <c r="AD4359" s="40">
        <v>0</v>
      </c>
      <c r="AE4359" s="40">
        <v>0</v>
      </c>
    </row>
    <row r="4360" spans="1:32" ht="15.75" customHeight="1">
      <c r="A4360" s="22">
        <v>46203</v>
      </c>
      <c r="B4360" s="35" t="s">
        <v>372</v>
      </c>
      <c r="C4360" s="36">
        <v>712</v>
      </c>
      <c r="D4360" s="37">
        <v>728</v>
      </c>
      <c r="E4360" s="38">
        <v>-902</v>
      </c>
      <c r="F4360" s="36">
        <v>3</v>
      </c>
      <c r="G4360" s="36">
        <v>1</v>
      </c>
      <c r="H4360" s="35" t="s">
        <v>2055</v>
      </c>
      <c r="I4360" s="35" t="s">
        <v>2411</v>
      </c>
      <c r="J4360" s="35" t="s">
        <v>5188</v>
      </c>
      <c r="K4360" s="35" t="s">
        <v>154</v>
      </c>
      <c r="L4360" s="39">
        <v>0.58699999999999997</v>
      </c>
      <c r="M4360" s="37">
        <v>-1981</v>
      </c>
      <c r="N4360" s="37">
        <v>2926</v>
      </c>
      <c r="O4360" s="36">
        <v>0</v>
      </c>
      <c r="P4360" s="36">
        <v>2</v>
      </c>
      <c r="Q4360" s="36">
        <v>0</v>
      </c>
      <c r="R4360" s="68"/>
      <c r="S4360" s="68"/>
      <c r="T4360" s="68"/>
      <c r="U4360" s="68"/>
      <c r="V4360" s="68"/>
      <c r="W4360" s="36"/>
      <c r="X4360" s="36"/>
      <c r="Y4360" s="36"/>
      <c r="Z4360" s="36"/>
      <c r="AA4360" s="40"/>
      <c r="AB4360" s="40">
        <v>0.5</v>
      </c>
      <c r="AC4360" s="40"/>
      <c r="AD4360" s="40">
        <v>10</v>
      </c>
      <c r="AE4360" s="40">
        <v>10.0009564</v>
      </c>
      <c r="AF4360" t="s">
        <v>584</v>
      </c>
    </row>
    <row r="4361" spans="1:32" ht="15.75" customHeight="1">
      <c r="A4361" s="22">
        <v>46203</v>
      </c>
      <c r="B4361" s="35" t="s">
        <v>416</v>
      </c>
      <c r="C4361" s="36">
        <v>638</v>
      </c>
      <c r="D4361" s="37">
        <v>325</v>
      </c>
      <c r="E4361" s="38">
        <v>-140</v>
      </c>
      <c r="F4361" s="36">
        <v>2</v>
      </c>
      <c r="G4361" s="36">
        <v>1</v>
      </c>
      <c r="H4361" s="35" t="s">
        <v>561</v>
      </c>
      <c r="I4361" s="35" t="s">
        <v>1753</v>
      </c>
      <c r="J4361" s="35" t="s">
        <v>455</v>
      </c>
      <c r="K4361" s="35" t="s">
        <v>154</v>
      </c>
      <c r="L4361" s="39">
        <v>0.85640000000000005</v>
      </c>
      <c r="M4361" s="37">
        <v>-1073</v>
      </c>
      <c r="N4361" s="37">
        <v>-354</v>
      </c>
      <c r="O4361" s="36">
        <v>0</v>
      </c>
      <c r="P4361" s="36">
        <v>8</v>
      </c>
      <c r="Q4361" s="36">
        <v>0</v>
      </c>
      <c r="R4361" s="68"/>
      <c r="S4361" s="68"/>
      <c r="T4361" s="68"/>
      <c r="U4361" s="68"/>
      <c r="V4361" s="68"/>
      <c r="W4361" s="36"/>
      <c r="X4361" s="36"/>
      <c r="Y4361" s="36"/>
      <c r="Z4361" s="36"/>
      <c r="AA4361" s="40"/>
      <c r="AB4361" s="40">
        <v>0.5</v>
      </c>
      <c r="AC4361" s="40"/>
      <c r="AD4361" s="40">
        <v>10</v>
      </c>
      <c r="AE4361" s="40">
        <v>10.000956390000001</v>
      </c>
      <c r="AF4361" t="s">
        <v>584</v>
      </c>
    </row>
    <row r="4362" spans="1:32" ht="15.75" customHeight="1">
      <c r="A4362" s="22">
        <v>46203</v>
      </c>
      <c r="B4362" s="35" t="s">
        <v>416</v>
      </c>
      <c r="C4362" s="36">
        <v>650</v>
      </c>
      <c r="D4362" s="37">
        <v>605</v>
      </c>
      <c r="E4362" s="38">
        <v>-189</v>
      </c>
      <c r="F4362" s="36">
        <v>3</v>
      </c>
      <c r="G4362" s="36">
        <v>3</v>
      </c>
      <c r="H4362" s="35" t="s">
        <v>3720</v>
      </c>
      <c r="I4362" s="35" t="s">
        <v>2422</v>
      </c>
      <c r="J4362" s="35" t="s">
        <v>2422</v>
      </c>
      <c r="K4362" s="35" t="s">
        <v>154</v>
      </c>
      <c r="L4362" s="39">
        <v>0.89590000000000003</v>
      </c>
      <c r="M4362" s="37">
        <v>285</v>
      </c>
      <c r="N4362" s="37">
        <v>-431</v>
      </c>
      <c r="O4362" s="36">
        <v>0</v>
      </c>
      <c r="P4362" s="36">
        <v>0</v>
      </c>
      <c r="Q4362" s="36">
        <v>0</v>
      </c>
      <c r="R4362" s="68"/>
      <c r="S4362" s="68"/>
      <c r="T4362" s="68"/>
      <c r="U4362" s="68"/>
      <c r="V4362" s="68"/>
      <c r="W4362" s="36"/>
      <c r="X4362" s="36"/>
      <c r="Y4362" s="36"/>
      <c r="Z4362" s="36"/>
      <c r="AA4362" s="40"/>
      <c r="AB4362" s="40">
        <v>0.5</v>
      </c>
      <c r="AC4362" s="40"/>
      <c r="AD4362" s="40">
        <v>10</v>
      </c>
      <c r="AE4362" s="40">
        <v>10.00095638</v>
      </c>
      <c r="AF4362" t="s">
        <v>584</v>
      </c>
    </row>
    <row r="4363" spans="1:32" ht="15.75" customHeight="1">
      <c r="A4363" s="22">
        <v>46203</v>
      </c>
      <c r="B4363" s="35" t="s">
        <v>156</v>
      </c>
      <c r="C4363" s="36">
        <v>716</v>
      </c>
      <c r="D4363" s="37">
        <v>873</v>
      </c>
      <c r="E4363" s="38">
        <f>600</f>
        <v>600</v>
      </c>
      <c r="F4363" s="36">
        <v>5</v>
      </c>
      <c r="G4363" s="36">
        <v>5</v>
      </c>
      <c r="H4363" s="35" t="s">
        <v>2668</v>
      </c>
      <c r="I4363" s="35" t="s">
        <v>2268</v>
      </c>
      <c r="J4363" s="35" t="s">
        <v>2268</v>
      </c>
      <c r="K4363" s="35" t="s">
        <v>154</v>
      </c>
      <c r="L4363" s="39">
        <v>1.2291000000000001</v>
      </c>
      <c r="M4363" s="37">
        <v>-2846</v>
      </c>
      <c r="N4363" s="37">
        <v>-1433</v>
      </c>
      <c r="O4363" s="36">
        <v>0</v>
      </c>
      <c r="P4363" s="36">
        <v>6</v>
      </c>
      <c r="Q4363" s="36">
        <v>0</v>
      </c>
      <c r="R4363" s="68"/>
      <c r="S4363" s="68"/>
      <c r="T4363" s="68"/>
      <c r="U4363" s="68"/>
      <c r="V4363" s="68"/>
      <c r="W4363" s="36"/>
      <c r="X4363" s="36"/>
      <c r="Y4363" s="36"/>
      <c r="Z4363" s="36"/>
      <c r="AA4363" s="40"/>
      <c r="AB4363" s="40">
        <v>0.5</v>
      </c>
      <c r="AC4363" s="40"/>
      <c r="AD4363" s="40">
        <v>0</v>
      </c>
      <c r="AE4363" s="40">
        <v>0</v>
      </c>
    </row>
    <row r="4364" spans="1:32" ht="15.75" customHeight="1">
      <c r="A4364" s="22">
        <v>46203</v>
      </c>
      <c r="B4364" s="35" t="s">
        <v>156</v>
      </c>
      <c r="C4364" s="36">
        <v>717</v>
      </c>
      <c r="D4364" s="37">
        <v>318</v>
      </c>
      <c r="E4364" s="38">
        <v>-443</v>
      </c>
      <c r="F4364" s="36">
        <v>1</v>
      </c>
      <c r="G4364" s="36">
        <v>0</v>
      </c>
      <c r="H4364" s="35" t="s">
        <v>1099</v>
      </c>
      <c r="I4364" s="35" t="s">
        <v>1099</v>
      </c>
      <c r="J4364" s="35" t="s">
        <v>214</v>
      </c>
      <c r="K4364" s="35" t="s">
        <v>154</v>
      </c>
      <c r="L4364" s="39">
        <v>0.53559999999999997</v>
      </c>
      <c r="M4364" s="37">
        <v>-532</v>
      </c>
      <c r="N4364" s="37">
        <v>-1047</v>
      </c>
      <c r="O4364" s="36">
        <v>0</v>
      </c>
      <c r="P4364" s="36">
        <v>7</v>
      </c>
      <c r="Q4364" s="36">
        <v>0</v>
      </c>
      <c r="R4364" s="68"/>
      <c r="S4364" s="68"/>
      <c r="T4364" s="68"/>
      <c r="U4364" s="68"/>
      <c r="V4364" s="68"/>
      <c r="W4364" s="36"/>
      <c r="X4364" s="36"/>
      <c r="Y4364" s="36"/>
      <c r="Z4364" s="36"/>
      <c r="AA4364" s="40"/>
      <c r="AB4364" s="40">
        <v>0.5</v>
      </c>
      <c r="AC4364" s="40"/>
      <c r="AD4364" s="40">
        <v>10</v>
      </c>
      <c r="AE4364" s="40">
        <v>10.00095636</v>
      </c>
      <c r="AF4364" t="s">
        <v>584</v>
      </c>
    </row>
    <row r="4365" spans="1:32" ht="15.75" customHeight="1">
      <c r="A4365" s="22">
        <v>46203</v>
      </c>
      <c r="B4365" s="35" t="s">
        <v>485</v>
      </c>
      <c r="C4365" s="36">
        <v>713</v>
      </c>
      <c r="D4365" s="37">
        <v>2812</v>
      </c>
      <c r="E4365" s="38">
        <f>9067</f>
        <v>9067</v>
      </c>
      <c r="F4365" s="36">
        <v>87</v>
      </c>
      <c r="G4365" s="36">
        <v>9</v>
      </c>
      <c r="H4365" s="35" t="s">
        <v>4045</v>
      </c>
      <c r="I4365" s="35" t="s">
        <v>2454</v>
      </c>
      <c r="J4365" s="35" t="s">
        <v>5189</v>
      </c>
      <c r="K4365" s="35" t="s">
        <v>154</v>
      </c>
      <c r="L4365" s="39">
        <v>2.0748000000000002</v>
      </c>
      <c r="M4365" s="37">
        <v>114</v>
      </c>
      <c r="N4365" s="37">
        <v>791</v>
      </c>
      <c r="O4365" s="36">
        <v>0</v>
      </c>
      <c r="P4365" s="36">
        <v>3</v>
      </c>
      <c r="Q4365" s="36">
        <v>0</v>
      </c>
      <c r="R4365" s="68"/>
      <c r="S4365" s="68"/>
      <c r="T4365" s="68"/>
      <c r="U4365" s="68"/>
      <c r="V4365" s="68"/>
      <c r="W4365" s="36"/>
      <c r="X4365" s="36"/>
      <c r="Y4365" s="36"/>
      <c r="Z4365" s="36"/>
      <c r="AA4365" s="40"/>
      <c r="AB4365" s="40">
        <v>0.5</v>
      </c>
      <c r="AC4365" s="40"/>
      <c r="AD4365" s="40">
        <v>80</v>
      </c>
      <c r="AE4365" s="40">
        <v>80.000956349999996</v>
      </c>
      <c r="AF4365" t="s">
        <v>155</v>
      </c>
    </row>
    <row r="4366" spans="1:32" ht="15.75" customHeight="1">
      <c r="A4366" s="22">
        <v>46203</v>
      </c>
      <c r="B4366" s="35" t="s">
        <v>485</v>
      </c>
      <c r="C4366" s="36">
        <v>715</v>
      </c>
      <c r="D4366" s="37">
        <v>930</v>
      </c>
      <c r="E4366" s="38">
        <f>799</f>
        <v>799</v>
      </c>
      <c r="F4366" s="36">
        <v>17</v>
      </c>
      <c r="G4366" s="36">
        <v>4</v>
      </c>
      <c r="H4366" s="35" t="s">
        <v>2567</v>
      </c>
      <c r="I4366" s="35" t="s">
        <v>881</v>
      </c>
      <c r="J4366" s="35" t="s">
        <v>2113</v>
      </c>
      <c r="K4366" s="35" t="s">
        <v>154</v>
      </c>
      <c r="L4366" s="39">
        <v>1.2864</v>
      </c>
      <c r="M4366" s="37">
        <v>-256</v>
      </c>
      <c r="N4366" s="37">
        <v>-473</v>
      </c>
      <c r="O4366" s="36">
        <v>0</v>
      </c>
      <c r="P4366" s="36">
        <v>5</v>
      </c>
      <c r="Q4366" s="36">
        <v>0</v>
      </c>
      <c r="R4366" s="68"/>
      <c r="S4366" s="68"/>
      <c r="T4366" s="68"/>
      <c r="U4366" s="68"/>
      <c r="V4366" s="68"/>
      <c r="W4366" s="36"/>
      <c r="X4366" s="36"/>
      <c r="Y4366" s="36"/>
      <c r="Z4366" s="36"/>
      <c r="AA4366" s="40"/>
      <c r="AB4366" s="40">
        <v>0.5</v>
      </c>
      <c r="AC4366" s="40"/>
      <c r="AD4366" s="40">
        <v>0</v>
      </c>
      <c r="AE4366" s="40">
        <v>0</v>
      </c>
    </row>
    <row r="4367" spans="1:32" ht="15.75" customHeight="1">
      <c r="A4367" s="22">
        <v>46203</v>
      </c>
      <c r="B4367" s="35" t="s">
        <v>49</v>
      </c>
      <c r="C4367" s="36">
        <v>686</v>
      </c>
      <c r="D4367" s="37">
        <v>1298</v>
      </c>
      <c r="E4367" s="38">
        <v>-888</v>
      </c>
      <c r="F4367" s="36">
        <v>6</v>
      </c>
      <c r="G4367" s="36">
        <v>5</v>
      </c>
      <c r="H4367" s="35" t="s">
        <v>869</v>
      </c>
      <c r="I4367" s="35" t="s">
        <v>2852</v>
      </c>
      <c r="J4367" s="35" t="s">
        <v>5190</v>
      </c>
      <c r="K4367" s="35" t="s">
        <v>154</v>
      </c>
      <c r="L4367" s="39">
        <v>0.77200000000000002</v>
      </c>
      <c r="M4367" s="37">
        <v>-1194</v>
      </c>
      <c r="N4367" s="37">
        <v>-386</v>
      </c>
      <c r="O4367" s="36">
        <v>0</v>
      </c>
      <c r="P4367" s="36">
        <v>6</v>
      </c>
      <c r="Q4367" s="36">
        <v>0</v>
      </c>
      <c r="R4367" s="68"/>
      <c r="S4367" s="68"/>
      <c r="T4367" s="68"/>
      <c r="U4367" s="68"/>
      <c r="V4367" s="68"/>
      <c r="W4367" s="36"/>
      <c r="X4367" s="36"/>
      <c r="Y4367" s="36"/>
      <c r="Z4367" s="36"/>
      <c r="AA4367" s="40"/>
      <c r="AB4367" s="40">
        <v>0.5</v>
      </c>
      <c r="AC4367" s="40"/>
      <c r="AD4367" s="40">
        <v>30</v>
      </c>
      <c r="AE4367" s="40">
        <v>30.000956330000001</v>
      </c>
      <c r="AF4367" t="s">
        <v>661</v>
      </c>
    </row>
    <row r="4368" spans="1:32" ht="15.75" customHeight="1">
      <c r="A4368" s="22">
        <v>46203</v>
      </c>
      <c r="B4368" s="35" t="s">
        <v>49</v>
      </c>
      <c r="C4368" s="36">
        <v>687</v>
      </c>
      <c r="D4368" s="37">
        <v>910</v>
      </c>
      <c r="E4368" s="38">
        <f>1406</f>
        <v>1406</v>
      </c>
      <c r="F4368" s="36">
        <v>24</v>
      </c>
      <c r="G4368" s="36">
        <v>3</v>
      </c>
      <c r="H4368" s="35" t="s">
        <v>2469</v>
      </c>
      <c r="I4368" s="35" t="s">
        <v>4540</v>
      </c>
      <c r="J4368" s="35" t="s">
        <v>3262</v>
      </c>
      <c r="K4368" s="35" t="s">
        <v>154</v>
      </c>
      <c r="L4368" s="39">
        <v>1.5149999999999999</v>
      </c>
      <c r="M4368" s="37">
        <v>-398</v>
      </c>
      <c r="N4368" s="37">
        <v>141</v>
      </c>
      <c r="O4368" s="36">
        <v>0</v>
      </c>
      <c r="P4368" s="36">
        <v>7</v>
      </c>
      <c r="Q4368" s="36">
        <v>0</v>
      </c>
      <c r="R4368" s="68"/>
      <c r="S4368" s="68"/>
      <c r="T4368" s="68"/>
      <c r="U4368" s="68"/>
      <c r="V4368" s="68"/>
      <c r="W4368" s="36"/>
      <c r="X4368" s="36"/>
      <c r="Y4368" s="36"/>
      <c r="Z4368" s="36"/>
      <c r="AA4368" s="40"/>
      <c r="AB4368" s="40">
        <v>0.5</v>
      </c>
      <c r="AC4368" s="40"/>
      <c r="AD4368" s="40">
        <v>0</v>
      </c>
      <c r="AE4368" s="40">
        <v>0</v>
      </c>
    </row>
    <row r="4369" spans="1:32" ht="15.75" customHeight="1">
      <c r="A4369" s="22">
        <v>46203</v>
      </c>
      <c r="B4369" s="35" t="s">
        <v>380</v>
      </c>
      <c r="C4369" s="36">
        <v>723</v>
      </c>
      <c r="D4369" s="37">
        <v>2662</v>
      </c>
      <c r="E4369" s="38">
        <v>-2452</v>
      </c>
      <c r="F4369" s="36">
        <v>7</v>
      </c>
      <c r="G4369" s="36">
        <v>14</v>
      </c>
      <c r="H4369" s="35" t="s">
        <v>1622</v>
      </c>
      <c r="I4369" s="35" t="s">
        <v>5191</v>
      </c>
      <c r="J4369" s="35" t="s">
        <v>1405</v>
      </c>
      <c r="K4369" s="35" t="s">
        <v>154</v>
      </c>
      <c r="L4369" s="39">
        <v>0.69299999999999995</v>
      </c>
      <c r="M4369" s="37">
        <v>-952</v>
      </c>
      <c r="N4369" s="37">
        <v>-1126</v>
      </c>
      <c r="O4369" s="36">
        <v>0</v>
      </c>
      <c r="P4369" s="36">
        <v>3</v>
      </c>
      <c r="Q4369" s="36">
        <v>0</v>
      </c>
      <c r="R4369" s="68"/>
      <c r="S4369" s="68"/>
      <c r="T4369" s="68"/>
      <c r="U4369" s="68"/>
      <c r="V4369" s="68"/>
      <c r="W4369" s="36"/>
      <c r="X4369" s="36"/>
      <c r="Y4369" s="36"/>
      <c r="Z4369" s="36"/>
      <c r="AA4369" s="40"/>
      <c r="AB4369" s="40">
        <v>0.5</v>
      </c>
      <c r="AC4369" s="40"/>
      <c r="AD4369" s="40">
        <v>30</v>
      </c>
      <c r="AE4369" s="40">
        <v>30.000956309999999</v>
      </c>
      <c r="AF4369" t="s">
        <v>661</v>
      </c>
    </row>
    <row r="4370" spans="1:32" ht="15.75" customHeight="1">
      <c r="A4370" s="22">
        <v>46203</v>
      </c>
      <c r="B4370" s="35" t="s">
        <v>26</v>
      </c>
      <c r="C4370" s="36">
        <v>725</v>
      </c>
      <c r="D4370" s="37">
        <v>4800</v>
      </c>
      <c r="E4370" s="38">
        <v>-1889</v>
      </c>
      <c r="F4370" s="36">
        <v>22</v>
      </c>
      <c r="G4370" s="36">
        <v>18</v>
      </c>
      <c r="H4370" s="35" t="s">
        <v>828</v>
      </c>
      <c r="I4370" s="35" t="s">
        <v>1437</v>
      </c>
      <c r="J4370" s="35" t="s">
        <v>1204</v>
      </c>
      <c r="K4370" s="35" t="s">
        <v>154</v>
      </c>
      <c r="L4370" s="39">
        <v>0.86880000000000002</v>
      </c>
      <c r="M4370" s="37">
        <v>-1966</v>
      </c>
      <c r="N4370" s="37">
        <v>-196</v>
      </c>
      <c r="O4370" s="36">
        <v>0</v>
      </c>
      <c r="P4370" s="36">
        <v>5</v>
      </c>
      <c r="Q4370" s="36">
        <v>0</v>
      </c>
      <c r="R4370" s="68"/>
      <c r="S4370" s="68"/>
      <c r="T4370" s="68"/>
      <c r="U4370" s="68"/>
      <c r="V4370" s="68"/>
      <c r="W4370" s="36"/>
      <c r="X4370" s="36"/>
      <c r="Y4370" s="36"/>
      <c r="Z4370" s="36"/>
      <c r="AA4370" s="40"/>
      <c r="AB4370" s="40">
        <v>0.6</v>
      </c>
      <c r="AC4370" s="40"/>
      <c r="AD4370" s="40">
        <v>30</v>
      </c>
      <c r="AE4370" s="40">
        <v>30.000956299999999</v>
      </c>
      <c r="AF4370" t="s">
        <v>661</v>
      </c>
    </row>
    <row r="4371" spans="1:32" ht="15.75" customHeight="1">
      <c r="A4371" s="22">
        <v>46203</v>
      </c>
      <c r="B4371" s="35" t="s">
        <v>52</v>
      </c>
      <c r="C4371" s="36">
        <v>726</v>
      </c>
      <c r="D4371" s="37">
        <v>5076</v>
      </c>
      <c r="E4371" s="38">
        <v>-988</v>
      </c>
      <c r="F4371" s="36">
        <v>12</v>
      </c>
      <c r="G4371" s="36">
        <v>16</v>
      </c>
      <c r="H4371" s="35" t="s">
        <v>1935</v>
      </c>
      <c r="I4371" s="35" t="s">
        <v>2098</v>
      </c>
      <c r="J4371" s="35" t="s">
        <v>4053</v>
      </c>
      <c r="K4371" s="35" t="s">
        <v>154</v>
      </c>
      <c r="L4371" s="39">
        <v>0.93510000000000004</v>
      </c>
      <c r="M4371" s="37">
        <v>379</v>
      </c>
      <c r="N4371" s="37">
        <v>505</v>
      </c>
      <c r="O4371" s="36">
        <v>0</v>
      </c>
      <c r="P4371" s="36">
        <v>6</v>
      </c>
      <c r="Q4371" s="36">
        <v>0</v>
      </c>
      <c r="R4371" s="68"/>
      <c r="S4371" s="68"/>
      <c r="T4371" s="68"/>
      <c r="U4371" s="68"/>
      <c r="V4371" s="68"/>
      <c r="W4371" s="36"/>
      <c r="X4371" s="36"/>
      <c r="Y4371" s="36"/>
      <c r="Z4371" s="36"/>
      <c r="AA4371" s="40"/>
      <c r="AB4371" s="40">
        <v>0.8</v>
      </c>
      <c r="AC4371" s="40"/>
      <c r="AD4371" s="40">
        <v>30</v>
      </c>
      <c r="AE4371" s="40">
        <v>30.000956290000001</v>
      </c>
      <c r="AF4371" t="s">
        <v>661</v>
      </c>
    </row>
    <row r="4372" spans="1:32" ht="15.75" customHeight="1">
      <c r="A4372" s="22">
        <v>46203</v>
      </c>
      <c r="B4372" s="35" t="s">
        <v>546</v>
      </c>
      <c r="C4372" s="36">
        <v>727</v>
      </c>
      <c r="D4372" s="37">
        <v>3295</v>
      </c>
      <c r="E4372" s="38">
        <f>649</f>
        <v>649</v>
      </c>
      <c r="F4372" s="36">
        <v>10</v>
      </c>
      <c r="G4372" s="36">
        <v>10</v>
      </c>
      <c r="H4372" s="35" t="s">
        <v>390</v>
      </c>
      <c r="I4372" s="35" t="s">
        <v>848</v>
      </c>
      <c r="J4372" s="35" t="s">
        <v>848</v>
      </c>
      <c r="K4372" s="35" t="s">
        <v>154</v>
      </c>
      <c r="L4372" s="39">
        <v>1.0657000000000001</v>
      </c>
      <c r="M4372" s="37">
        <v>936</v>
      </c>
      <c r="N4372" s="37">
        <v>2370</v>
      </c>
      <c r="O4372" s="36">
        <v>0</v>
      </c>
      <c r="P4372" s="36">
        <v>7</v>
      </c>
      <c r="Q4372" s="36">
        <v>0</v>
      </c>
      <c r="R4372" s="68"/>
      <c r="S4372" s="68"/>
      <c r="T4372" s="68"/>
      <c r="U4372" s="68"/>
      <c r="V4372" s="68"/>
      <c r="W4372" s="36"/>
      <c r="X4372" s="36"/>
      <c r="Y4372" s="36"/>
      <c r="Z4372" s="36"/>
      <c r="AA4372" s="40"/>
      <c r="AB4372" s="40">
        <v>0.6</v>
      </c>
      <c r="AC4372" s="40"/>
      <c r="AD4372" s="40">
        <v>35</v>
      </c>
      <c r="AE4372" s="40">
        <v>35.000956279999997</v>
      </c>
      <c r="AF4372" t="s">
        <v>668</v>
      </c>
    </row>
    <row r="4373" spans="1:32" ht="15.75" customHeight="1">
      <c r="A4373" s="22">
        <v>46203</v>
      </c>
      <c r="B4373" s="35" t="s">
        <v>514</v>
      </c>
      <c r="C4373" s="36">
        <v>728</v>
      </c>
      <c r="D4373" s="37">
        <v>2264</v>
      </c>
      <c r="E4373" s="38">
        <f>146</f>
        <v>146</v>
      </c>
      <c r="F4373" s="36">
        <v>8</v>
      </c>
      <c r="G4373" s="36">
        <v>6</v>
      </c>
      <c r="H4373" s="35" t="s">
        <v>1135</v>
      </c>
      <c r="I4373" s="35" t="s">
        <v>379</v>
      </c>
      <c r="J4373" s="35" t="s">
        <v>1290</v>
      </c>
      <c r="K4373" s="35" t="s">
        <v>154</v>
      </c>
      <c r="L4373" s="39">
        <v>1.0215000000000001</v>
      </c>
      <c r="M4373" s="37">
        <v>-1013</v>
      </c>
      <c r="N4373" s="37">
        <v>-228</v>
      </c>
      <c r="O4373" s="36">
        <v>0</v>
      </c>
      <c r="P4373" s="36">
        <v>8</v>
      </c>
      <c r="Q4373" s="36">
        <v>0</v>
      </c>
      <c r="R4373" s="68"/>
      <c r="S4373" s="68"/>
      <c r="T4373" s="68"/>
      <c r="U4373" s="68"/>
      <c r="V4373" s="68"/>
      <c r="W4373" s="36"/>
      <c r="X4373" s="36"/>
      <c r="Y4373" s="36"/>
      <c r="Z4373" s="36"/>
      <c r="AA4373" s="40"/>
      <c r="AB4373" s="40">
        <v>0.5</v>
      </c>
      <c r="AC4373" s="40"/>
      <c r="AD4373" s="40">
        <v>35</v>
      </c>
      <c r="AE4373" s="40">
        <v>35.000956270000003</v>
      </c>
      <c r="AF4373" t="s">
        <v>668</v>
      </c>
    </row>
    <row r="4374" spans="1:32" ht="15.75" customHeight="1">
      <c r="A4374" s="22">
        <v>46203</v>
      </c>
      <c r="B4374" s="35" t="s">
        <v>246</v>
      </c>
      <c r="C4374" s="36">
        <v>730</v>
      </c>
      <c r="D4374" s="37">
        <v>670</v>
      </c>
      <c r="E4374" s="38">
        <v>-739</v>
      </c>
      <c r="F4374" s="36">
        <v>2</v>
      </c>
      <c r="G4374" s="36">
        <v>3</v>
      </c>
      <c r="H4374" s="35" t="s">
        <v>786</v>
      </c>
      <c r="I4374" s="35" t="s">
        <v>4135</v>
      </c>
      <c r="J4374" s="35" t="s">
        <v>1488</v>
      </c>
      <c r="K4374" s="35" t="s">
        <v>154</v>
      </c>
      <c r="L4374" s="39">
        <v>0.63229999999999997</v>
      </c>
      <c r="M4374" s="37">
        <v>811</v>
      </c>
      <c r="N4374" s="37">
        <v>-747</v>
      </c>
      <c r="O4374" s="36">
        <v>0</v>
      </c>
      <c r="P4374" s="36">
        <v>0</v>
      </c>
      <c r="Q4374" s="36">
        <v>0</v>
      </c>
      <c r="R4374" s="68"/>
      <c r="S4374" s="68"/>
      <c r="T4374" s="68"/>
      <c r="U4374" s="68"/>
      <c r="V4374" s="68"/>
      <c r="W4374" s="36"/>
      <c r="X4374" s="36"/>
      <c r="Y4374" s="36"/>
      <c r="Z4374" s="36"/>
      <c r="AA4374" s="40"/>
      <c r="AB4374" s="40">
        <v>0.5</v>
      </c>
      <c r="AC4374" s="40"/>
      <c r="AD4374" s="40">
        <v>10</v>
      </c>
      <c r="AE4374" s="40">
        <v>10.000956260000001</v>
      </c>
      <c r="AF4374" t="s">
        <v>584</v>
      </c>
    </row>
    <row r="4375" spans="1:32" ht="15.75" customHeight="1">
      <c r="A4375" s="22">
        <v>46203</v>
      </c>
      <c r="B4375" s="35" t="s">
        <v>404</v>
      </c>
      <c r="C4375" s="36">
        <v>731</v>
      </c>
      <c r="D4375" s="37">
        <v>1170</v>
      </c>
      <c r="E4375" s="38">
        <v>-1515</v>
      </c>
      <c r="F4375" s="36">
        <v>0</v>
      </c>
      <c r="G4375" s="36">
        <v>3</v>
      </c>
      <c r="H4375" s="35" t="s">
        <v>5124</v>
      </c>
      <c r="I4375" s="35" t="s">
        <v>214</v>
      </c>
      <c r="J4375" s="35" t="s">
        <v>5124</v>
      </c>
      <c r="K4375" s="35" t="s">
        <v>154</v>
      </c>
      <c r="L4375" s="39">
        <v>0.56840000000000002</v>
      </c>
      <c r="M4375" s="37">
        <v>322</v>
      </c>
      <c r="N4375" s="37">
        <v>403</v>
      </c>
      <c r="O4375" s="36">
        <v>0</v>
      </c>
      <c r="P4375" s="36">
        <v>1</v>
      </c>
      <c r="Q4375" s="36">
        <v>0</v>
      </c>
      <c r="R4375" s="68"/>
      <c r="S4375" s="68"/>
      <c r="T4375" s="68"/>
      <c r="U4375" s="68"/>
      <c r="V4375" s="68"/>
      <c r="W4375" s="36"/>
      <c r="X4375" s="36"/>
      <c r="Y4375" s="36"/>
      <c r="Z4375" s="36"/>
      <c r="AA4375" s="40"/>
      <c r="AB4375" s="40">
        <v>0.5</v>
      </c>
      <c r="AC4375" s="40"/>
      <c r="AD4375" s="40">
        <v>30</v>
      </c>
      <c r="AE4375" s="40">
        <v>30.000956250000002</v>
      </c>
      <c r="AF4375" t="s">
        <v>661</v>
      </c>
    </row>
    <row r="4376" spans="1:32" ht="15.75" customHeight="1">
      <c r="A4376" s="22">
        <v>46203</v>
      </c>
      <c r="B4376" s="35" t="s">
        <v>323</v>
      </c>
      <c r="C4376" s="36">
        <v>732</v>
      </c>
      <c r="D4376" s="37">
        <v>782</v>
      </c>
      <c r="E4376" s="38">
        <v>-488</v>
      </c>
      <c r="F4376" s="36">
        <v>4</v>
      </c>
      <c r="G4376" s="36">
        <v>2</v>
      </c>
      <c r="H4376" s="35" t="s">
        <v>3270</v>
      </c>
      <c r="I4376" s="35" t="s">
        <v>4835</v>
      </c>
      <c r="J4376" s="35" t="s">
        <v>440</v>
      </c>
      <c r="K4376" s="35" t="s">
        <v>154</v>
      </c>
      <c r="L4376" s="39">
        <v>0.79200000000000004</v>
      </c>
      <c r="M4376" s="37">
        <v>-1400</v>
      </c>
      <c r="N4376" s="37">
        <v>3307</v>
      </c>
      <c r="O4376" s="36">
        <v>0</v>
      </c>
      <c r="P4376" s="36">
        <v>2</v>
      </c>
      <c r="Q4376" s="36">
        <v>0</v>
      </c>
      <c r="R4376" s="68"/>
      <c r="S4376" s="68"/>
      <c r="T4376" s="68"/>
      <c r="U4376" s="68"/>
      <c r="V4376" s="68"/>
      <c r="W4376" s="36"/>
      <c r="X4376" s="36"/>
      <c r="Y4376" s="36"/>
      <c r="Z4376" s="36"/>
      <c r="AA4376" s="40"/>
      <c r="AB4376" s="40">
        <v>0.5</v>
      </c>
      <c r="AC4376" s="40"/>
      <c r="AD4376" s="40">
        <v>10</v>
      </c>
      <c r="AE4376" s="40">
        <v>10.000956240000001</v>
      </c>
      <c r="AF4376" t="s">
        <v>584</v>
      </c>
    </row>
    <row r="4377" spans="1:32" ht="15.75" customHeight="1">
      <c r="A4377" s="22">
        <v>46203</v>
      </c>
      <c r="B4377" s="35" t="s">
        <v>293</v>
      </c>
      <c r="C4377" s="36">
        <v>733</v>
      </c>
      <c r="D4377" s="37">
        <v>363</v>
      </c>
      <c r="E4377" s="38">
        <f>1638</f>
        <v>1638</v>
      </c>
      <c r="F4377" s="36">
        <v>11</v>
      </c>
      <c r="G4377" s="36">
        <v>8</v>
      </c>
      <c r="H4377" s="35" t="s">
        <v>159</v>
      </c>
      <c r="I4377" s="35" t="s">
        <v>4074</v>
      </c>
      <c r="J4377" s="35" t="s">
        <v>3121</v>
      </c>
      <c r="K4377" s="35" t="s">
        <v>154</v>
      </c>
      <c r="L4377" s="39">
        <v>2.5041000000000002</v>
      </c>
      <c r="M4377" s="37">
        <v>-659</v>
      </c>
      <c r="N4377" s="37">
        <v>-151</v>
      </c>
      <c r="O4377" s="36">
        <v>0</v>
      </c>
      <c r="P4377" s="36">
        <v>3</v>
      </c>
      <c r="Q4377" s="36">
        <v>0</v>
      </c>
      <c r="R4377" s="68"/>
      <c r="S4377" s="68"/>
      <c r="T4377" s="68"/>
      <c r="U4377" s="68"/>
      <c r="V4377" s="68"/>
      <c r="W4377" s="36"/>
      <c r="X4377" s="36"/>
      <c r="Y4377" s="36"/>
      <c r="Z4377" s="36"/>
      <c r="AA4377" s="40"/>
      <c r="AB4377" s="40">
        <v>0.5</v>
      </c>
      <c r="AC4377" s="40"/>
      <c r="AD4377" s="40">
        <v>0</v>
      </c>
      <c r="AE4377" s="40">
        <v>0</v>
      </c>
    </row>
    <row r="4378" spans="1:32" ht="15.75" customHeight="1">
      <c r="A4378" s="22">
        <v>46203</v>
      </c>
      <c r="B4378" s="35" t="s">
        <v>324</v>
      </c>
      <c r="C4378" s="36">
        <v>735</v>
      </c>
      <c r="D4378" s="37">
        <v>4027</v>
      </c>
      <c r="E4378" s="38">
        <v>-2872</v>
      </c>
      <c r="F4378" s="36">
        <v>22</v>
      </c>
      <c r="G4378" s="36">
        <v>8</v>
      </c>
      <c r="H4378" s="35" t="s">
        <v>1608</v>
      </c>
      <c r="I4378" s="35" t="s">
        <v>1025</v>
      </c>
      <c r="J4378" s="35" t="s">
        <v>5192</v>
      </c>
      <c r="K4378" s="35" t="s">
        <v>154</v>
      </c>
      <c r="L4378" s="39">
        <v>0.76229999999999998</v>
      </c>
      <c r="M4378" s="37">
        <v>2176</v>
      </c>
      <c r="N4378" s="37">
        <v>2246</v>
      </c>
      <c r="O4378" s="36">
        <v>0</v>
      </c>
      <c r="P4378" s="36">
        <v>5</v>
      </c>
      <c r="Q4378" s="36">
        <v>0</v>
      </c>
      <c r="R4378" s="68"/>
      <c r="S4378" s="68"/>
      <c r="T4378" s="68"/>
      <c r="U4378" s="68"/>
      <c r="V4378" s="68"/>
      <c r="W4378" s="36"/>
      <c r="X4378" s="36"/>
      <c r="Y4378" s="36"/>
      <c r="Z4378" s="36"/>
      <c r="AA4378" s="40"/>
      <c r="AB4378" s="40">
        <v>0.6</v>
      </c>
      <c r="AC4378" s="40"/>
      <c r="AD4378" s="40">
        <v>30</v>
      </c>
      <c r="AE4378" s="40">
        <v>30.000956219999999</v>
      </c>
      <c r="AF4378" t="s">
        <v>661</v>
      </c>
    </row>
    <row r="4379" spans="1:32" ht="15.75" customHeight="1">
      <c r="A4379" s="22">
        <v>46203</v>
      </c>
      <c r="B4379" s="35" t="s">
        <v>297</v>
      </c>
      <c r="C4379" s="36">
        <v>736</v>
      </c>
      <c r="D4379" s="37">
        <v>2488</v>
      </c>
      <c r="E4379" s="38">
        <v>-402</v>
      </c>
      <c r="F4379" s="36">
        <v>7</v>
      </c>
      <c r="G4379" s="36">
        <v>7</v>
      </c>
      <c r="H4379" s="35" t="s">
        <v>5193</v>
      </c>
      <c r="I4379" s="35" t="s">
        <v>826</v>
      </c>
      <c r="J4379" s="35" t="s">
        <v>826</v>
      </c>
      <c r="K4379" s="35" t="s">
        <v>154</v>
      </c>
      <c r="L4379" s="39">
        <v>0.94610000000000005</v>
      </c>
      <c r="M4379" s="37">
        <v>-510</v>
      </c>
      <c r="N4379" s="37">
        <v>-591</v>
      </c>
      <c r="O4379" s="36">
        <v>0</v>
      </c>
      <c r="P4379" s="36">
        <v>6</v>
      </c>
      <c r="Q4379" s="36">
        <v>0</v>
      </c>
      <c r="R4379" s="68"/>
      <c r="S4379" s="68"/>
      <c r="T4379" s="68"/>
      <c r="U4379" s="68"/>
      <c r="V4379" s="68"/>
      <c r="W4379" s="36"/>
      <c r="X4379" s="36"/>
      <c r="Y4379" s="36"/>
      <c r="Z4379" s="36"/>
      <c r="AA4379" s="40"/>
      <c r="AB4379" s="40">
        <v>0.5</v>
      </c>
      <c r="AC4379" s="40"/>
      <c r="AD4379" s="40">
        <v>30</v>
      </c>
      <c r="AE4379" s="40">
        <v>30.000956209999998</v>
      </c>
      <c r="AF4379" t="s">
        <v>661</v>
      </c>
    </row>
    <row r="4380" spans="1:32" ht="15.75" customHeight="1">
      <c r="A4380" s="22">
        <v>46203</v>
      </c>
      <c r="B4380" s="35" t="s">
        <v>400</v>
      </c>
      <c r="C4380" s="36">
        <v>737</v>
      </c>
      <c r="D4380" s="37">
        <v>1369</v>
      </c>
      <c r="E4380" s="38">
        <f>205</f>
        <v>205</v>
      </c>
      <c r="F4380" s="36">
        <v>9</v>
      </c>
      <c r="G4380" s="36">
        <v>4</v>
      </c>
      <c r="H4380" s="35" t="s">
        <v>1590</v>
      </c>
      <c r="I4380" s="35" t="s">
        <v>4850</v>
      </c>
      <c r="J4380" s="35" t="s">
        <v>2855</v>
      </c>
      <c r="K4380" s="35" t="s">
        <v>154</v>
      </c>
      <c r="L4380" s="39">
        <v>1.0499000000000001</v>
      </c>
      <c r="M4380" s="37">
        <v>1127</v>
      </c>
      <c r="N4380" s="37">
        <v>-1851</v>
      </c>
      <c r="O4380" s="36">
        <v>0</v>
      </c>
      <c r="P4380" s="36">
        <v>7</v>
      </c>
      <c r="Q4380" s="36">
        <v>0</v>
      </c>
      <c r="R4380" s="68"/>
      <c r="S4380" s="68"/>
      <c r="T4380" s="68"/>
      <c r="U4380" s="68"/>
      <c r="V4380" s="68"/>
      <c r="W4380" s="36"/>
      <c r="X4380" s="36"/>
      <c r="Y4380" s="36"/>
      <c r="Z4380" s="36"/>
      <c r="AA4380" s="40"/>
      <c r="AB4380" s="40">
        <v>0.5</v>
      </c>
      <c r="AC4380" s="40"/>
      <c r="AD4380" s="40">
        <v>35</v>
      </c>
      <c r="AE4380" s="40">
        <v>35.000956199999997</v>
      </c>
      <c r="AF4380" t="s">
        <v>668</v>
      </c>
    </row>
    <row r="4381" spans="1:32" ht="15.75" customHeight="1">
      <c r="A4381" s="22">
        <v>46203</v>
      </c>
      <c r="B4381" s="35" t="s">
        <v>461</v>
      </c>
      <c r="C4381" s="36">
        <v>738</v>
      </c>
      <c r="D4381" s="37">
        <v>1685</v>
      </c>
      <c r="E4381" s="38">
        <v>-2056</v>
      </c>
      <c r="F4381" s="36">
        <v>12</v>
      </c>
      <c r="G4381" s="36">
        <v>5</v>
      </c>
      <c r="H4381" s="35" t="s">
        <v>3935</v>
      </c>
      <c r="I4381" s="35" t="s">
        <v>1738</v>
      </c>
      <c r="J4381" s="35" t="s">
        <v>1929</v>
      </c>
      <c r="K4381" s="35" t="s">
        <v>154</v>
      </c>
      <c r="L4381" s="39">
        <v>0.59330000000000005</v>
      </c>
      <c r="M4381" s="37">
        <v>0</v>
      </c>
      <c r="N4381" s="37">
        <v>-1784</v>
      </c>
      <c r="O4381" s="36">
        <v>0</v>
      </c>
      <c r="P4381" s="36">
        <v>8</v>
      </c>
      <c r="Q4381" s="36">
        <v>0</v>
      </c>
      <c r="R4381" s="68"/>
      <c r="S4381" s="68"/>
      <c r="T4381" s="68"/>
      <c r="U4381" s="68"/>
      <c r="V4381" s="68"/>
      <c r="W4381" s="36"/>
      <c r="X4381" s="36"/>
      <c r="Y4381" s="36"/>
      <c r="Z4381" s="36"/>
      <c r="AA4381" s="40"/>
      <c r="AB4381" s="40">
        <v>0.5</v>
      </c>
      <c r="AC4381" s="40"/>
      <c r="AD4381" s="40">
        <v>30</v>
      </c>
      <c r="AE4381" s="40">
        <v>30.00095619</v>
      </c>
      <c r="AF4381" t="s">
        <v>661</v>
      </c>
    </row>
    <row r="4382" spans="1:32" ht="15.75" customHeight="1">
      <c r="A4382" s="22">
        <v>46203</v>
      </c>
      <c r="B4382" s="35" t="s">
        <v>351</v>
      </c>
      <c r="C4382" s="36">
        <v>750</v>
      </c>
      <c r="D4382" s="37">
        <v>3504</v>
      </c>
      <c r="E4382" s="38">
        <v>-1983</v>
      </c>
      <c r="F4382" s="36">
        <v>30</v>
      </c>
      <c r="G4382" s="36">
        <v>11</v>
      </c>
      <c r="H4382" s="35" t="s">
        <v>2901</v>
      </c>
      <c r="I4382" s="35" t="s">
        <v>676</v>
      </c>
      <c r="J4382" s="35" t="s">
        <v>2040</v>
      </c>
      <c r="K4382" s="35" t="s">
        <v>154</v>
      </c>
      <c r="L4382" s="39">
        <v>0.81140000000000001</v>
      </c>
      <c r="M4382" s="37">
        <v>-2122</v>
      </c>
      <c r="N4382" s="37">
        <v>115</v>
      </c>
      <c r="O4382" s="36">
        <v>0</v>
      </c>
      <c r="P4382" s="36">
        <v>0</v>
      </c>
      <c r="Q4382" s="36">
        <v>0</v>
      </c>
      <c r="R4382" s="68"/>
      <c r="S4382" s="68"/>
      <c r="T4382" s="68"/>
      <c r="U4382" s="68"/>
      <c r="V4382" s="68"/>
      <c r="W4382" s="36"/>
      <c r="X4382" s="36"/>
      <c r="Y4382" s="36"/>
      <c r="Z4382" s="36"/>
      <c r="AA4382" s="40"/>
      <c r="AB4382" s="40">
        <v>0.6</v>
      </c>
      <c r="AC4382" s="40"/>
      <c r="AD4382" s="40">
        <v>30</v>
      </c>
      <c r="AE4382" s="40">
        <v>30.000956179999999</v>
      </c>
      <c r="AF4382" t="s">
        <v>661</v>
      </c>
    </row>
    <row r="4383" spans="1:32" ht="15.75" customHeight="1">
      <c r="A4383" s="22">
        <v>46203</v>
      </c>
      <c r="B4383" s="35" t="s">
        <v>46</v>
      </c>
      <c r="C4383" s="36">
        <v>751</v>
      </c>
      <c r="D4383" s="37">
        <v>8157</v>
      </c>
      <c r="E4383" s="38">
        <v>-6007</v>
      </c>
      <c r="F4383" s="36">
        <v>53</v>
      </c>
      <c r="G4383" s="36">
        <v>0</v>
      </c>
      <c r="H4383" s="35" t="s">
        <v>752</v>
      </c>
      <c r="I4383" s="35" t="s">
        <v>752</v>
      </c>
      <c r="J4383" s="35" t="s">
        <v>214</v>
      </c>
      <c r="K4383" s="35" t="s">
        <v>154</v>
      </c>
      <c r="L4383" s="39">
        <v>0.75449999999999995</v>
      </c>
      <c r="M4383" s="37">
        <v>-4291</v>
      </c>
      <c r="N4383" s="37">
        <v>-6238</v>
      </c>
      <c r="O4383" s="36">
        <v>0</v>
      </c>
      <c r="P4383" s="36">
        <v>1</v>
      </c>
      <c r="Q4383" s="36">
        <v>0</v>
      </c>
      <c r="R4383" s="68"/>
      <c r="S4383" s="68"/>
      <c r="T4383" s="68"/>
      <c r="U4383" s="68"/>
      <c r="V4383" s="68"/>
      <c r="W4383" s="36"/>
      <c r="X4383" s="36"/>
      <c r="Y4383" s="36"/>
      <c r="Z4383" s="36"/>
      <c r="AA4383" s="40"/>
      <c r="AB4383" s="40">
        <v>1</v>
      </c>
      <c r="AC4383" s="40"/>
      <c r="AD4383" s="40">
        <v>30</v>
      </c>
      <c r="AE4383" s="40">
        <v>30.000956169999998</v>
      </c>
      <c r="AF4383" t="s">
        <v>661</v>
      </c>
    </row>
    <row r="4384" spans="1:32" ht="15.75" customHeight="1">
      <c r="A4384" s="22">
        <v>46203</v>
      </c>
      <c r="B4384" s="35" t="s">
        <v>256</v>
      </c>
      <c r="C4384" s="36">
        <v>761</v>
      </c>
      <c r="D4384" s="37">
        <v>1374</v>
      </c>
      <c r="E4384" s="38">
        <v>-1172</v>
      </c>
      <c r="F4384" s="36">
        <v>5</v>
      </c>
      <c r="G4384" s="36">
        <v>1</v>
      </c>
      <c r="H4384" s="35" t="s">
        <v>2983</v>
      </c>
      <c r="I4384" s="35" t="s">
        <v>2171</v>
      </c>
      <c r="J4384" s="35" t="s">
        <v>5194</v>
      </c>
      <c r="K4384" s="35" t="s">
        <v>154</v>
      </c>
      <c r="L4384" s="39">
        <v>0.7157</v>
      </c>
      <c r="M4384" s="37">
        <v>-597</v>
      </c>
      <c r="N4384" s="37">
        <v>256</v>
      </c>
      <c r="O4384" s="36">
        <v>0</v>
      </c>
      <c r="P4384" s="36">
        <v>1</v>
      </c>
      <c r="Q4384" s="36">
        <v>0</v>
      </c>
      <c r="R4384" s="68"/>
      <c r="S4384" s="68"/>
      <c r="T4384" s="68"/>
      <c r="U4384" s="68"/>
      <c r="V4384" s="68"/>
      <c r="W4384" s="36"/>
      <c r="X4384" s="36"/>
      <c r="Y4384" s="36"/>
      <c r="Z4384" s="36"/>
      <c r="AA4384" s="40"/>
      <c r="AB4384" s="40">
        <v>0.5</v>
      </c>
      <c r="AC4384" s="40"/>
      <c r="AD4384" s="40">
        <v>30</v>
      </c>
      <c r="AE4384" s="40">
        <v>30.000956160000001</v>
      </c>
      <c r="AF4384" t="s">
        <v>661</v>
      </c>
    </row>
    <row r="4385" spans="1:32" ht="15.75" customHeight="1">
      <c r="A4385" s="22">
        <v>46203</v>
      </c>
      <c r="B4385" s="35" t="s">
        <v>184</v>
      </c>
      <c r="C4385" s="36">
        <v>762</v>
      </c>
      <c r="D4385" s="37">
        <v>2438</v>
      </c>
      <c r="E4385" s="38">
        <v>-2603</v>
      </c>
      <c r="F4385" s="36">
        <v>6</v>
      </c>
      <c r="G4385" s="36">
        <v>9</v>
      </c>
      <c r="H4385" s="35" t="s">
        <v>1753</v>
      </c>
      <c r="I4385" s="35" t="s">
        <v>4427</v>
      </c>
      <c r="J4385" s="35" t="s">
        <v>4462</v>
      </c>
      <c r="K4385" s="35" t="s">
        <v>154</v>
      </c>
      <c r="L4385" s="39">
        <v>0.64410000000000001</v>
      </c>
      <c r="M4385" s="37">
        <v>-194</v>
      </c>
      <c r="N4385" s="37">
        <v>-2180</v>
      </c>
      <c r="O4385" s="36">
        <v>0</v>
      </c>
      <c r="P4385" s="36">
        <v>2</v>
      </c>
      <c r="Q4385" s="36">
        <v>0</v>
      </c>
      <c r="R4385" s="68"/>
      <c r="S4385" s="68"/>
      <c r="T4385" s="68"/>
      <c r="U4385" s="68"/>
      <c r="V4385" s="68"/>
      <c r="W4385" s="36"/>
      <c r="X4385" s="36"/>
      <c r="Y4385" s="36"/>
      <c r="Z4385" s="36"/>
      <c r="AA4385" s="40"/>
      <c r="AB4385" s="40">
        <v>0.5</v>
      </c>
      <c r="AC4385" s="40"/>
      <c r="AD4385" s="40">
        <v>30</v>
      </c>
      <c r="AE4385" s="40">
        <v>30.00095615</v>
      </c>
      <c r="AF4385" t="s">
        <v>661</v>
      </c>
    </row>
    <row r="4386" spans="1:32" ht="15.75" customHeight="1">
      <c r="A4386" s="22">
        <v>46204</v>
      </c>
      <c r="B4386" s="35" t="s">
        <v>9</v>
      </c>
      <c r="C4386" s="36">
        <v>522</v>
      </c>
      <c r="D4386" s="37">
        <v>7007</v>
      </c>
      <c r="E4386" s="38">
        <f>2266</f>
        <v>2266</v>
      </c>
      <c r="F4386" s="36">
        <v>34</v>
      </c>
      <c r="G4386" s="36">
        <v>26</v>
      </c>
      <c r="H4386" s="35" t="s">
        <v>676</v>
      </c>
      <c r="I4386" s="35" t="s">
        <v>5195</v>
      </c>
      <c r="J4386" s="35" t="s">
        <v>3598</v>
      </c>
      <c r="K4386" s="35" t="s">
        <v>203</v>
      </c>
      <c r="L4386" s="39">
        <v>1.1077999999999999</v>
      </c>
      <c r="M4386" s="37">
        <v>-917</v>
      </c>
      <c r="N4386" s="37">
        <v>22</v>
      </c>
      <c r="O4386" s="36">
        <v>0</v>
      </c>
      <c r="P4386" s="36">
        <v>2</v>
      </c>
      <c r="Q4386" s="36">
        <v>1</v>
      </c>
      <c r="R4386" s="68">
        <v>1165.8430365296799</v>
      </c>
      <c r="S4386" s="68">
        <v>6.0102430434009921</v>
      </c>
      <c r="T4386" s="68">
        <v>206.08823529411771</v>
      </c>
      <c r="U4386" s="68">
        <v>269.5</v>
      </c>
      <c r="V4386" s="68">
        <v>116.7833333333333</v>
      </c>
      <c r="W4386" s="36">
        <v>7</v>
      </c>
      <c r="X4386" s="36">
        <v>5</v>
      </c>
      <c r="Y4386" s="36">
        <v>6</v>
      </c>
      <c r="Z4386" s="36">
        <v>1</v>
      </c>
      <c r="AA4386" s="40">
        <v>4.75</v>
      </c>
      <c r="AB4386" s="40">
        <v>1</v>
      </c>
      <c r="AC4386" s="40">
        <v>4.75</v>
      </c>
      <c r="AD4386" s="40">
        <v>62.5</v>
      </c>
      <c r="AE4386" s="40">
        <v>62.50095614</v>
      </c>
      <c r="AF4386" t="s">
        <v>1977</v>
      </c>
    </row>
    <row r="4387" spans="1:32" ht="15.75" customHeight="1">
      <c r="A4387" s="22">
        <v>46204</v>
      </c>
      <c r="B4387" s="35" t="s">
        <v>9</v>
      </c>
      <c r="C4387" s="36">
        <v>510</v>
      </c>
      <c r="D4387" s="37">
        <v>7294</v>
      </c>
      <c r="E4387" s="38">
        <f>1107</f>
        <v>1107</v>
      </c>
      <c r="F4387" s="36">
        <v>33</v>
      </c>
      <c r="G4387" s="36">
        <v>15</v>
      </c>
      <c r="H4387" s="35" t="s">
        <v>487</v>
      </c>
      <c r="I4387" s="35" t="s">
        <v>2282</v>
      </c>
      <c r="J4387" s="35" t="s">
        <v>5196</v>
      </c>
      <c r="K4387" s="35" t="s">
        <v>370</v>
      </c>
      <c r="L4387" s="39">
        <v>1.0506</v>
      </c>
      <c r="M4387" s="37">
        <v>548</v>
      </c>
      <c r="N4387" s="37">
        <v>-135</v>
      </c>
      <c r="O4387" s="36">
        <v>0</v>
      </c>
      <c r="P4387" s="36">
        <v>0</v>
      </c>
      <c r="Q4387" s="36">
        <v>1</v>
      </c>
      <c r="R4387" s="68">
        <v>1273.675643420507</v>
      </c>
      <c r="S4387" s="68">
        <v>5.726732734255382</v>
      </c>
      <c r="T4387" s="68">
        <v>221.030303030303</v>
      </c>
      <c r="U4387" s="68">
        <v>486.26666666666671</v>
      </c>
      <c r="V4387" s="68">
        <v>151.95833333333329</v>
      </c>
      <c r="W4387" s="36">
        <v>7</v>
      </c>
      <c r="X4387" s="36">
        <v>0</v>
      </c>
      <c r="Y4387" s="36">
        <v>3</v>
      </c>
      <c r="Z4387" s="36">
        <v>5</v>
      </c>
      <c r="AA4387" s="40">
        <v>3.75</v>
      </c>
      <c r="AB4387" s="40">
        <v>1</v>
      </c>
      <c r="AC4387" s="40">
        <v>3.75</v>
      </c>
      <c r="AD4387" s="40">
        <v>37.5</v>
      </c>
      <c r="AE4387" s="40">
        <v>37.500956129999999</v>
      </c>
      <c r="AF4387" t="s">
        <v>771</v>
      </c>
    </row>
    <row r="4388" spans="1:32" ht="15.75" customHeight="1">
      <c r="A4388" s="22">
        <v>46204</v>
      </c>
      <c r="B4388" s="35" t="s">
        <v>9</v>
      </c>
      <c r="C4388" s="36">
        <v>511</v>
      </c>
      <c r="D4388" s="37">
        <v>3046</v>
      </c>
      <c r="E4388" s="38">
        <f>1077</f>
        <v>1077</v>
      </c>
      <c r="F4388" s="36">
        <v>17</v>
      </c>
      <c r="G4388" s="36">
        <v>7</v>
      </c>
      <c r="H4388" s="35" t="s">
        <v>3027</v>
      </c>
      <c r="I4388" s="35" t="s">
        <v>2662</v>
      </c>
      <c r="J4388" s="35" t="s">
        <v>5197</v>
      </c>
      <c r="K4388" s="35" t="s">
        <v>154</v>
      </c>
      <c r="L4388" s="39">
        <v>1.1178999999999999</v>
      </c>
      <c r="M4388" s="37">
        <v>230</v>
      </c>
      <c r="N4388" s="37">
        <v>2150</v>
      </c>
      <c r="O4388" s="36">
        <v>0</v>
      </c>
      <c r="P4388" s="36">
        <v>1</v>
      </c>
      <c r="Q4388" s="36">
        <v>1</v>
      </c>
      <c r="R4388" s="68">
        <v>503.32663968451652</v>
      </c>
      <c r="S4388" s="68">
        <v>6.0517361089991644</v>
      </c>
      <c r="T4388" s="68">
        <v>179.1764705882353</v>
      </c>
      <c r="U4388" s="68">
        <v>435.14285714285722</v>
      </c>
      <c r="V4388" s="68">
        <v>126.9166666666667</v>
      </c>
      <c r="W4388" s="36">
        <v>7</v>
      </c>
      <c r="X4388" s="36">
        <v>0</v>
      </c>
      <c r="Y4388" s="36">
        <v>5</v>
      </c>
      <c r="Z4388" s="36">
        <v>0</v>
      </c>
      <c r="AA4388" s="40">
        <v>3</v>
      </c>
      <c r="AB4388" s="40">
        <v>0.6</v>
      </c>
      <c r="AC4388" s="40">
        <v>1.8</v>
      </c>
      <c r="AD4388" s="40">
        <v>18</v>
      </c>
      <c r="AE4388" s="40">
        <v>18.000956120000001</v>
      </c>
      <c r="AF4388" t="s">
        <v>778</v>
      </c>
    </row>
    <row r="4389" spans="1:32" ht="15.75" customHeight="1">
      <c r="A4389" s="22">
        <v>46204</v>
      </c>
      <c r="B4389" s="35" t="s">
        <v>9</v>
      </c>
      <c r="C4389" s="36">
        <v>527</v>
      </c>
      <c r="D4389" s="37">
        <v>6489</v>
      </c>
      <c r="E4389" s="38">
        <f>906</f>
        <v>906</v>
      </c>
      <c r="F4389" s="36">
        <v>26</v>
      </c>
      <c r="G4389" s="36">
        <v>17</v>
      </c>
      <c r="H4389" s="35" t="s">
        <v>992</v>
      </c>
      <c r="I4389" s="35" t="s">
        <v>5198</v>
      </c>
      <c r="J4389" s="35" t="s">
        <v>4200</v>
      </c>
      <c r="K4389" s="35" t="s">
        <v>154</v>
      </c>
      <c r="L4389" s="39">
        <v>1.0465</v>
      </c>
      <c r="M4389" s="37">
        <v>-585</v>
      </c>
      <c r="N4389" s="37">
        <v>-573</v>
      </c>
      <c r="O4389" s="36">
        <v>0</v>
      </c>
      <c r="P4389" s="36">
        <v>7</v>
      </c>
      <c r="Q4389" s="36">
        <v>1</v>
      </c>
      <c r="R4389" s="68">
        <v>1180.126867995019</v>
      </c>
      <c r="S4389" s="68">
        <v>5.4985613631731933</v>
      </c>
      <c r="T4389" s="68">
        <v>249.57692307692309</v>
      </c>
      <c r="U4389" s="68">
        <v>381.70588235294122</v>
      </c>
      <c r="V4389" s="68">
        <v>150.90697674418601</v>
      </c>
      <c r="W4389" s="36">
        <v>4</v>
      </c>
      <c r="X4389" s="36">
        <v>2</v>
      </c>
      <c r="Y4389" s="36">
        <v>3</v>
      </c>
      <c r="Z4389" s="36">
        <v>7</v>
      </c>
      <c r="AA4389" s="40">
        <v>4</v>
      </c>
      <c r="AB4389" s="40">
        <v>0.8</v>
      </c>
      <c r="AC4389" s="40">
        <v>3.2</v>
      </c>
      <c r="AD4389" s="40">
        <v>32</v>
      </c>
      <c r="AE4389" s="40">
        <v>32.000956109999997</v>
      </c>
      <c r="AF4389" t="s">
        <v>614</v>
      </c>
    </row>
    <row r="4390" spans="1:32" ht="15.75" customHeight="1">
      <c r="A4390" s="22">
        <v>46204</v>
      </c>
      <c r="B4390" s="35" t="s">
        <v>9</v>
      </c>
      <c r="C4390" s="36">
        <v>526</v>
      </c>
      <c r="D4390" s="37">
        <v>6211</v>
      </c>
      <c r="E4390" s="38">
        <f>881</f>
        <v>881</v>
      </c>
      <c r="F4390" s="36">
        <v>28</v>
      </c>
      <c r="G4390" s="36">
        <v>17</v>
      </c>
      <c r="H4390" s="35" t="s">
        <v>2928</v>
      </c>
      <c r="I4390" s="35" t="s">
        <v>3321</v>
      </c>
      <c r="J4390" s="35" t="s">
        <v>4030</v>
      </c>
      <c r="K4390" s="35" t="s">
        <v>154</v>
      </c>
      <c r="L4390" s="39">
        <v>1.0472999999999999</v>
      </c>
      <c r="M4390" s="37">
        <v>-1599</v>
      </c>
      <c r="N4390" s="37">
        <v>-1276</v>
      </c>
      <c r="O4390" s="36">
        <v>0</v>
      </c>
      <c r="P4390" s="36">
        <v>6</v>
      </c>
      <c r="Q4390" s="36">
        <v>1</v>
      </c>
      <c r="R4390" s="68">
        <v>1029.138750518887</v>
      </c>
      <c r="S4390" s="68">
        <v>6.0351434603627929</v>
      </c>
      <c r="T4390" s="68">
        <v>221.82142857142861</v>
      </c>
      <c r="U4390" s="68">
        <v>365.35294117647061</v>
      </c>
      <c r="V4390" s="68">
        <v>138.02222222222221</v>
      </c>
      <c r="W4390" s="36">
        <v>7</v>
      </c>
      <c r="X4390" s="36">
        <v>2</v>
      </c>
      <c r="Y4390" s="36">
        <v>4</v>
      </c>
      <c r="Z4390" s="36">
        <v>0</v>
      </c>
      <c r="AA4390" s="40">
        <v>3.25</v>
      </c>
      <c r="AB4390" s="40">
        <v>0.8</v>
      </c>
      <c r="AC4390" s="40">
        <v>2.6</v>
      </c>
      <c r="AD4390" s="40">
        <v>26</v>
      </c>
      <c r="AE4390" s="40">
        <v>26.0009561</v>
      </c>
      <c r="AF4390" t="s">
        <v>616</v>
      </c>
    </row>
    <row r="4391" spans="1:32" ht="15.75" customHeight="1">
      <c r="A4391" s="22">
        <v>46204</v>
      </c>
      <c r="B4391" s="35" t="s">
        <v>9</v>
      </c>
      <c r="C4391" s="36">
        <v>517</v>
      </c>
      <c r="D4391" s="37">
        <v>8161</v>
      </c>
      <c r="E4391" s="38">
        <f>877</f>
        <v>877</v>
      </c>
      <c r="F4391" s="36">
        <v>31</v>
      </c>
      <c r="G4391" s="36">
        <v>30</v>
      </c>
      <c r="H4391" s="35" t="s">
        <v>665</v>
      </c>
      <c r="I4391" s="35" t="s">
        <v>2774</v>
      </c>
      <c r="J4391" s="35" t="s">
        <v>1514</v>
      </c>
      <c r="K4391" s="35" t="s">
        <v>154</v>
      </c>
      <c r="L4391" s="39">
        <v>1.0358000000000001</v>
      </c>
      <c r="M4391" s="37">
        <v>-300</v>
      </c>
      <c r="N4391" s="37">
        <v>-3</v>
      </c>
      <c r="O4391" s="36">
        <v>0</v>
      </c>
      <c r="P4391" s="36">
        <v>7</v>
      </c>
      <c r="Q4391" s="36">
        <v>1</v>
      </c>
      <c r="R4391" s="68">
        <v>1398.9447903694479</v>
      </c>
      <c r="S4391" s="68">
        <v>5.8336826843929694</v>
      </c>
      <c r="T4391" s="68">
        <v>263.25806451612902</v>
      </c>
      <c r="U4391" s="68">
        <v>272.03333333333342</v>
      </c>
      <c r="V4391" s="68">
        <v>133.7868852459016</v>
      </c>
      <c r="W4391" s="36">
        <v>3</v>
      </c>
      <c r="X4391" s="36">
        <v>5</v>
      </c>
      <c r="Y4391" s="36">
        <v>4</v>
      </c>
      <c r="Z4391" s="36">
        <v>3</v>
      </c>
      <c r="AA4391" s="40">
        <v>3.75</v>
      </c>
      <c r="AB4391" s="40">
        <v>1</v>
      </c>
      <c r="AC4391" s="40">
        <v>3.75</v>
      </c>
      <c r="AD4391" s="40">
        <v>37.5</v>
      </c>
      <c r="AE4391" s="40">
        <v>37.500956090000003</v>
      </c>
      <c r="AF4391" t="s">
        <v>771</v>
      </c>
    </row>
    <row r="4392" spans="1:32" ht="15.75" customHeight="1">
      <c r="A4392" s="22">
        <v>46204</v>
      </c>
      <c r="B4392" s="35" t="s">
        <v>9</v>
      </c>
      <c r="C4392" s="36">
        <v>515</v>
      </c>
      <c r="D4392" s="37">
        <v>5905</v>
      </c>
      <c r="E4392" s="38">
        <f>473</f>
        <v>473</v>
      </c>
      <c r="F4392" s="36">
        <v>20</v>
      </c>
      <c r="G4392" s="36">
        <v>21</v>
      </c>
      <c r="H4392" s="35" t="s">
        <v>2603</v>
      </c>
      <c r="I4392" s="35" t="s">
        <v>230</v>
      </c>
      <c r="J4392" s="35" t="s">
        <v>1094</v>
      </c>
      <c r="K4392" s="35" t="s">
        <v>154</v>
      </c>
      <c r="L4392" s="39">
        <v>1.0266999999999999</v>
      </c>
      <c r="M4392" s="37">
        <v>-810</v>
      </c>
      <c r="N4392" s="37">
        <v>-541</v>
      </c>
      <c r="O4392" s="36">
        <v>0</v>
      </c>
      <c r="P4392" s="36">
        <v>5</v>
      </c>
      <c r="Q4392" s="36">
        <v>1</v>
      </c>
      <c r="R4392" s="68">
        <v>1073.426110419261</v>
      </c>
      <c r="S4392" s="68">
        <v>5.5010772913783628</v>
      </c>
      <c r="T4392" s="68">
        <v>295.25</v>
      </c>
      <c r="U4392" s="68">
        <v>281.1904761904762</v>
      </c>
      <c r="V4392" s="68">
        <v>144.02439024390239</v>
      </c>
      <c r="W4392" s="36">
        <v>0</v>
      </c>
      <c r="X4392" s="36">
        <v>4</v>
      </c>
      <c r="Y4392" s="36">
        <v>3</v>
      </c>
      <c r="Z4392" s="36">
        <v>7</v>
      </c>
      <c r="AA4392" s="40">
        <v>3.5</v>
      </c>
      <c r="AB4392" s="40">
        <v>0.8</v>
      </c>
      <c r="AC4392" s="40">
        <v>2.8</v>
      </c>
      <c r="AD4392" s="40">
        <v>28</v>
      </c>
      <c r="AE4392" s="40">
        <v>28.000956080000002</v>
      </c>
      <c r="AF4392" t="s">
        <v>1640</v>
      </c>
    </row>
    <row r="4393" spans="1:32" ht="15.75" customHeight="1">
      <c r="A4393" s="22">
        <v>46204</v>
      </c>
      <c r="B4393" s="35" t="s">
        <v>9</v>
      </c>
      <c r="C4393" s="36">
        <v>531</v>
      </c>
      <c r="D4393" s="37">
        <v>1590</v>
      </c>
      <c r="E4393" s="38">
        <f>293</f>
        <v>293</v>
      </c>
      <c r="F4393" s="36">
        <v>8</v>
      </c>
      <c r="G4393" s="36">
        <v>3</v>
      </c>
      <c r="H4393" s="35" t="s">
        <v>2610</v>
      </c>
      <c r="I4393" s="35" t="s">
        <v>1008</v>
      </c>
      <c r="J4393" s="35" t="s">
        <v>1100</v>
      </c>
      <c r="K4393" s="35" t="s">
        <v>154</v>
      </c>
      <c r="L4393" s="39">
        <v>1.0613999999999999</v>
      </c>
      <c r="M4393" s="37">
        <v>-223</v>
      </c>
      <c r="N4393" s="37">
        <v>-276</v>
      </c>
      <c r="O4393" s="36">
        <v>0</v>
      </c>
      <c r="P4393" s="36">
        <v>1</v>
      </c>
      <c r="Q4393" s="36">
        <v>1</v>
      </c>
      <c r="R4393" s="68">
        <v>263.15146326276459</v>
      </c>
      <c r="S4393" s="68">
        <v>6.042147667681169</v>
      </c>
      <c r="T4393" s="68">
        <v>198.75</v>
      </c>
      <c r="U4393" s="68">
        <v>530</v>
      </c>
      <c r="V4393" s="68">
        <v>144.5454545454545</v>
      </c>
      <c r="W4393" s="36">
        <v>7</v>
      </c>
      <c r="X4393" s="36">
        <v>0</v>
      </c>
      <c r="Y4393" s="36">
        <v>3</v>
      </c>
      <c r="Z4393" s="36">
        <v>0</v>
      </c>
      <c r="AA4393" s="40">
        <v>2.5</v>
      </c>
      <c r="AB4393" s="40">
        <v>0.5</v>
      </c>
      <c r="AC4393" s="40">
        <v>1.25</v>
      </c>
      <c r="AD4393" s="40">
        <v>12.5</v>
      </c>
      <c r="AE4393" s="40">
        <v>12.500956070000001</v>
      </c>
      <c r="AF4393" t="s">
        <v>481</v>
      </c>
    </row>
    <row r="4394" spans="1:32" ht="15.75" customHeight="1">
      <c r="A4394" s="22">
        <v>46204</v>
      </c>
      <c r="B4394" s="35" t="s">
        <v>9</v>
      </c>
      <c r="C4394" s="36">
        <v>520</v>
      </c>
      <c r="D4394" s="37">
        <v>2949</v>
      </c>
      <c r="E4394" s="38">
        <f>220</f>
        <v>220</v>
      </c>
      <c r="F4394" s="36">
        <v>11</v>
      </c>
      <c r="G4394" s="36">
        <v>8</v>
      </c>
      <c r="H4394" s="35" t="s">
        <v>2440</v>
      </c>
      <c r="I4394" s="35" t="s">
        <v>4447</v>
      </c>
      <c r="J4394" s="35" t="s">
        <v>3645</v>
      </c>
      <c r="K4394" s="35" t="s">
        <v>154</v>
      </c>
      <c r="L4394" s="39">
        <v>1.0248999999999999</v>
      </c>
      <c r="M4394" s="37">
        <v>-424</v>
      </c>
      <c r="N4394" s="37">
        <v>1202</v>
      </c>
      <c r="O4394" s="36">
        <v>0</v>
      </c>
      <c r="P4394" s="36">
        <v>0</v>
      </c>
      <c r="Q4394" s="36">
        <v>1</v>
      </c>
      <c r="R4394" s="68">
        <v>533.54436488169358</v>
      </c>
      <c r="S4394" s="68">
        <v>5.5271879793049674</v>
      </c>
      <c r="T4394" s="68">
        <v>268.09090909090912</v>
      </c>
      <c r="U4394" s="68">
        <v>368.625</v>
      </c>
      <c r="V4394" s="68">
        <v>155.21052631578951</v>
      </c>
      <c r="W4394" s="36">
        <v>3</v>
      </c>
      <c r="X4394" s="36">
        <v>2</v>
      </c>
      <c r="Y4394" s="36">
        <v>2</v>
      </c>
      <c r="Z4394" s="36">
        <v>7</v>
      </c>
      <c r="AA4394" s="40">
        <v>3.5</v>
      </c>
      <c r="AB4394" s="40">
        <v>0.5</v>
      </c>
      <c r="AC4394" s="40">
        <v>1.75</v>
      </c>
      <c r="AD4394" s="40">
        <v>17.5</v>
      </c>
      <c r="AE4394" s="40">
        <v>17.50095606</v>
      </c>
      <c r="AF4394" t="s">
        <v>822</v>
      </c>
    </row>
    <row r="4395" spans="1:32" ht="15.75" customHeight="1">
      <c r="A4395" s="22">
        <v>46204</v>
      </c>
      <c r="B4395" s="35" t="s">
        <v>9</v>
      </c>
      <c r="C4395" s="36">
        <v>508</v>
      </c>
      <c r="D4395" s="37">
        <v>5480</v>
      </c>
      <c r="E4395" s="38">
        <f>218</f>
        <v>218</v>
      </c>
      <c r="F4395" s="36">
        <v>25</v>
      </c>
      <c r="G4395" s="36">
        <v>12</v>
      </c>
      <c r="H4395" s="35" t="s">
        <v>5073</v>
      </c>
      <c r="I4395" s="35" t="s">
        <v>1236</v>
      </c>
      <c r="J4395" s="35" t="s">
        <v>1653</v>
      </c>
      <c r="K4395" s="35" t="s">
        <v>203</v>
      </c>
      <c r="L4395" s="39">
        <v>1.0133000000000001</v>
      </c>
      <c r="M4395" s="37">
        <v>-285</v>
      </c>
      <c r="N4395" s="37">
        <v>8</v>
      </c>
      <c r="O4395" s="36">
        <v>0</v>
      </c>
      <c r="P4395" s="36">
        <v>8</v>
      </c>
      <c r="Q4395" s="36">
        <v>1</v>
      </c>
      <c r="R4395" s="68">
        <v>865.22799916977999</v>
      </c>
      <c r="S4395" s="68">
        <v>6.3335906896890446</v>
      </c>
      <c r="T4395" s="68">
        <v>219.2</v>
      </c>
      <c r="U4395" s="68">
        <v>456.66666666666669</v>
      </c>
      <c r="V4395" s="68">
        <v>148.1081081081081</v>
      </c>
      <c r="W4395" s="36">
        <v>7</v>
      </c>
      <c r="X4395" s="36">
        <v>0</v>
      </c>
      <c r="Y4395" s="36">
        <v>3</v>
      </c>
      <c r="Z4395" s="36">
        <v>0</v>
      </c>
      <c r="AA4395" s="40">
        <v>2.5</v>
      </c>
      <c r="AB4395" s="40">
        <v>0.8</v>
      </c>
      <c r="AC4395" s="40">
        <v>2</v>
      </c>
      <c r="AD4395" s="40">
        <v>20</v>
      </c>
      <c r="AE4395" s="40">
        <v>20.000956049999999</v>
      </c>
      <c r="AF4395" t="s">
        <v>457</v>
      </c>
    </row>
    <row r="4396" spans="1:32" ht="15.75" customHeight="1">
      <c r="A4396" s="22">
        <v>46204</v>
      </c>
      <c r="B4396" s="35" t="s">
        <v>9</v>
      </c>
      <c r="C4396" s="36">
        <v>530</v>
      </c>
      <c r="D4396" s="37">
        <v>6627</v>
      </c>
      <c r="E4396" s="38">
        <f>30</f>
        <v>30</v>
      </c>
      <c r="F4396" s="36">
        <v>23</v>
      </c>
      <c r="G4396" s="36">
        <v>23</v>
      </c>
      <c r="H4396" s="35" t="s">
        <v>2397</v>
      </c>
      <c r="I4396" s="35" t="s">
        <v>1857</v>
      </c>
      <c r="J4396" s="35" t="s">
        <v>1857</v>
      </c>
      <c r="K4396" s="35" t="s">
        <v>154</v>
      </c>
      <c r="L4396" s="39">
        <v>1.0015000000000001</v>
      </c>
      <c r="M4396" s="37">
        <v>-1083</v>
      </c>
      <c r="N4396" s="37">
        <v>-303</v>
      </c>
      <c r="O4396" s="36">
        <v>0</v>
      </c>
      <c r="P4396" s="36">
        <v>0</v>
      </c>
      <c r="Q4396" s="36">
        <v>1</v>
      </c>
      <c r="R4396" s="68">
        <v>1132.242372353674</v>
      </c>
      <c r="S4396" s="68">
        <v>5.8529871004774172</v>
      </c>
      <c r="T4396" s="68">
        <v>288.13043478260869</v>
      </c>
      <c r="U4396" s="68">
        <v>288.13043478260869</v>
      </c>
      <c r="V4396" s="68">
        <v>144.06521739130429</v>
      </c>
      <c r="W4396" s="36">
        <v>0</v>
      </c>
      <c r="X4396" s="36">
        <v>4</v>
      </c>
      <c r="Y4396" s="36">
        <v>3</v>
      </c>
      <c r="Z4396" s="36">
        <v>3</v>
      </c>
      <c r="AA4396" s="40">
        <v>2.5</v>
      </c>
      <c r="AB4396" s="40">
        <v>0.8</v>
      </c>
      <c r="AC4396" s="40">
        <v>2</v>
      </c>
      <c r="AD4396" s="40">
        <v>20</v>
      </c>
      <c r="AE4396" s="40">
        <v>20.000956039999998</v>
      </c>
      <c r="AF4396" t="s">
        <v>457</v>
      </c>
    </row>
    <row r="4397" spans="1:32" ht="15.75" customHeight="1">
      <c r="A4397" s="22">
        <v>46204</v>
      </c>
      <c r="B4397" s="35" t="s">
        <v>9</v>
      </c>
      <c r="C4397" s="36">
        <v>532</v>
      </c>
      <c r="D4397" s="37">
        <v>4140</v>
      </c>
      <c r="E4397" s="38">
        <v>-204</v>
      </c>
      <c r="F4397" s="36">
        <v>18</v>
      </c>
      <c r="G4397" s="36">
        <v>6</v>
      </c>
      <c r="H4397" s="35" t="s">
        <v>3288</v>
      </c>
      <c r="I4397" s="35" t="s">
        <v>1931</v>
      </c>
      <c r="J4397" s="35" t="s">
        <v>1932</v>
      </c>
      <c r="K4397" s="35" t="s">
        <v>154</v>
      </c>
      <c r="L4397" s="39">
        <v>0.98360000000000003</v>
      </c>
      <c r="M4397" s="37">
        <v>-1263</v>
      </c>
      <c r="N4397" s="37">
        <v>440</v>
      </c>
      <c r="O4397" s="36">
        <v>0</v>
      </c>
      <c r="P4397" s="36">
        <v>2</v>
      </c>
      <c r="Q4397" s="36">
        <v>1</v>
      </c>
      <c r="R4397" s="68">
        <v>670.96513075965129</v>
      </c>
      <c r="S4397" s="68">
        <v>6.1702163200534539</v>
      </c>
      <c r="T4397" s="68">
        <v>230</v>
      </c>
      <c r="U4397" s="68">
        <v>690</v>
      </c>
      <c r="V4397" s="68">
        <v>172.5</v>
      </c>
      <c r="W4397" s="36">
        <v>6</v>
      </c>
      <c r="X4397" s="36">
        <v>0</v>
      </c>
      <c r="Y4397" s="36">
        <v>0</v>
      </c>
      <c r="Z4397" s="36">
        <v>0</v>
      </c>
      <c r="AA4397" s="40">
        <v>1.5</v>
      </c>
      <c r="AB4397" s="40">
        <v>0.6</v>
      </c>
      <c r="AC4397" s="40">
        <v>0.89999999999999991</v>
      </c>
      <c r="AD4397" s="40">
        <v>19</v>
      </c>
      <c r="AE4397" s="40">
        <v>19.000956030000001</v>
      </c>
      <c r="AF4397" t="s">
        <v>597</v>
      </c>
    </row>
    <row r="4398" spans="1:32" ht="15.75" customHeight="1">
      <c r="A4398" s="22">
        <v>46204</v>
      </c>
      <c r="B4398" s="35" t="s">
        <v>9</v>
      </c>
      <c r="C4398" s="36">
        <v>513</v>
      </c>
      <c r="D4398" s="37">
        <v>1802</v>
      </c>
      <c r="E4398" s="38">
        <v>-224</v>
      </c>
      <c r="F4398" s="36">
        <v>7</v>
      </c>
      <c r="G4398" s="36">
        <v>3</v>
      </c>
      <c r="H4398" s="35" t="s">
        <v>3125</v>
      </c>
      <c r="I4398" s="35" t="s">
        <v>3126</v>
      </c>
      <c r="J4398" s="35" t="s">
        <v>3127</v>
      </c>
      <c r="K4398" s="35" t="s">
        <v>154</v>
      </c>
      <c r="L4398" s="39">
        <v>0.95860000000000001</v>
      </c>
      <c r="M4398" s="37">
        <v>-19</v>
      </c>
      <c r="N4398" s="37">
        <v>-269</v>
      </c>
      <c r="O4398" s="36">
        <v>0</v>
      </c>
      <c r="P4398" s="36">
        <v>3</v>
      </c>
      <c r="Q4398" s="36">
        <v>1</v>
      </c>
      <c r="R4398" s="68">
        <v>295.52999169779991</v>
      </c>
      <c r="S4398" s="68">
        <v>6.0975198816459582</v>
      </c>
      <c r="T4398" s="68">
        <v>257.42857142857139</v>
      </c>
      <c r="U4398" s="68">
        <v>600.66666666666663</v>
      </c>
      <c r="V4398" s="68">
        <v>180.2</v>
      </c>
      <c r="W4398" s="36">
        <v>4</v>
      </c>
      <c r="X4398" s="36">
        <v>0</v>
      </c>
      <c r="Y4398" s="36">
        <v>0</v>
      </c>
      <c r="Z4398" s="36">
        <v>0</v>
      </c>
      <c r="AA4398" s="40">
        <v>1</v>
      </c>
      <c r="AB4398" s="40">
        <v>0.5</v>
      </c>
      <c r="AC4398" s="40">
        <v>0.5</v>
      </c>
      <c r="AD4398" s="40">
        <v>15</v>
      </c>
      <c r="AE4398" s="40">
        <v>15.00095602</v>
      </c>
      <c r="AF4398" t="s">
        <v>743</v>
      </c>
    </row>
    <row r="4399" spans="1:32" ht="15.75" customHeight="1">
      <c r="A4399" s="22">
        <v>46204</v>
      </c>
      <c r="B4399" s="35" t="s">
        <v>9</v>
      </c>
      <c r="C4399" s="36">
        <v>516</v>
      </c>
      <c r="D4399" s="37">
        <v>510</v>
      </c>
      <c r="E4399" s="38">
        <v>-315</v>
      </c>
      <c r="F4399" s="36">
        <v>1</v>
      </c>
      <c r="G4399" s="36">
        <v>1</v>
      </c>
      <c r="H4399" s="35" t="s">
        <v>4357</v>
      </c>
      <c r="I4399" s="35" t="s">
        <v>2974</v>
      </c>
      <c r="J4399" s="35" t="s">
        <v>2974</v>
      </c>
      <c r="K4399" s="35" t="s">
        <v>154</v>
      </c>
      <c r="L4399" s="39">
        <v>0.79410000000000003</v>
      </c>
      <c r="M4399" s="37">
        <v>-207</v>
      </c>
      <c r="N4399" s="37">
        <v>704</v>
      </c>
      <c r="O4399" s="36">
        <v>0</v>
      </c>
      <c r="P4399" s="36">
        <v>6</v>
      </c>
      <c r="Q4399" s="36">
        <v>1</v>
      </c>
      <c r="R4399" s="68">
        <v>79.81273349937733</v>
      </c>
      <c r="S4399" s="68">
        <v>6.3899578129845516</v>
      </c>
      <c r="T4399" s="68">
        <v>510</v>
      </c>
      <c r="U4399" s="68">
        <v>510</v>
      </c>
      <c r="V4399" s="68">
        <v>255</v>
      </c>
      <c r="W4399" s="36">
        <v>0</v>
      </c>
      <c r="X4399" s="36">
        <v>0</v>
      </c>
      <c r="Y4399" s="36">
        <v>0</v>
      </c>
      <c r="Z4399" s="36">
        <v>0</v>
      </c>
      <c r="AA4399" s="40">
        <v>0</v>
      </c>
      <c r="AB4399" s="40">
        <v>0.5</v>
      </c>
      <c r="AC4399" s="40">
        <v>0</v>
      </c>
      <c r="AD4399" s="40">
        <v>10</v>
      </c>
      <c r="AE4399" s="40">
        <v>10.000956009999999</v>
      </c>
      <c r="AF4399" t="s">
        <v>584</v>
      </c>
    </row>
    <row r="4400" spans="1:32" ht="15.75" customHeight="1">
      <c r="A4400" s="22">
        <v>46204</v>
      </c>
      <c r="B4400" s="35" t="s">
        <v>9</v>
      </c>
      <c r="C4400" s="36">
        <v>525</v>
      </c>
      <c r="D4400" s="37">
        <v>6219</v>
      </c>
      <c r="E4400" s="38">
        <v>-379</v>
      </c>
      <c r="F4400" s="36">
        <v>20</v>
      </c>
      <c r="G4400" s="36">
        <v>24</v>
      </c>
      <c r="H4400" s="35" t="s">
        <v>4484</v>
      </c>
      <c r="I4400" s="35" t="s">
        <v>842</v>
      </c>
      <c r="J4400" s="35" t="s">
        <v>2726</v>
      </c>
      <c r="K4400" s="35" t="s">
        <v>154</v>
      </c>
      <c r="L4400" s="39">
        <v>0.97970000000000002</v>
      </c>
      <c r="M4400" s="37">
        <v>-262</v>
      </c>
      <c r="N4400" s="37">
        <v>-389</v>
      </c>
      <c r="O4400" s="36">
        <v>0</v>
      </c>
      <c r="P4400" s="36">
        <v>5</v>
      </c>
      <c r="Q4400" s="36">
        <v>1</v>
      </c>
      <c r="R4400" s="68">
        <v>1030.167185554172</v>
      </c>
      <c r="S4400" s="68">
        <v>6.0368841943402876</v>
      </c>
      <c r="T4400" s="68">
        <v>310.95</v>
      </c>
      <c r="U4400" s="68">
        <v>259.125</v>
      </c>
      <c r="V4400" s="68">
        <v>141.34090909090909</v>
      </c>
      <c r="W4400" s="36">
        <v>0</v>
      </c>
      <c r="X4400" s="36">
        <v>5</v>
      </c>
      <c r="Y4400" s="36">
        <v>4</v>
      </c>
      <c r="Z4400" s="36">
        <v>0</v>
      </c>
      <c r="AA4400" s="40">
        <v>2.25</v>
      </c>
      <c r="AB4400" s="40">
        <v>0.8</v>
      </c>
      <c r="AC4400" s="40">
        <v>1.8</v>
      </c>
      <c r="AD4400" s="40">
        <v>28</v>
      </c>
      <c r="AE4400" s="40">
        <v>28.000955999999999</v>
      </c>
      <c r="AF4400" t="s">
        <v>633</v>
      </c>
    </row>
    <row r="4401" spans="1:32" ht="15.75" customHeight="1">
      <c r="A4401" s="22">
        <v>46204</v>
      </c>
      <c r="B4401" s="35" t="s">
        <v>9</v>
      </c>
      <c r="C4401" s="36">
        <v>523</v>
      </c>
      <c r="D4401" s="37">
        <v>4426</v>
      </c>
      <c r="E4401" s="38">
        <v>-444</v>
      </c>
      <c r="F4401" s="36">
        <v>15</v>
      </c>
      <c r="G4401" s="36">
        <v>12</v>
      </c>
      <c r="H4401" s="35" t="s">
        <v>819</v>
      </c>
      <c r="I4401" s="35" t="s">
        <v>1217</v>
      </c>
      <c r="J4401" s="35" t="s">
        <v>2414</v>
      </c>
      <c r="K4401" s="35" t="s">
        <v>203</v>
      </c>
      <c r="L4401" s="39">
        <v>0.96660000000000001</v>
      </c>
      <c r="M4401" s="37">
        <v>-494</v>
      </c>
      <c r="N4401" s="37">
        <v>-820</v>
      </c>
      <c r="O4401" s="36">
        <v>0</v>
      </c>
      <c r="P4401" s="36">
        <v>3</v>
      </c>
      <c r="Q4401" s="36">
        <v>1</v>
      </c>
      <c r="R4401" s="68">
        <v>749.35668327106691</v>
      </c>
      <c r="S4401" s="68">
        <v>5.9063995808775216</v>
      </c>
      <c r="T4401" s="68">
        <v>295.06666666666672</v>
      </c>
      <c r="U4401" s="68">
        <v>368.83333333333331</v>
      </c>
      <c r="V4401" s="68">
        <v>163.9259259259259</v>
      </c>
      <c r="W4401" s="36">
        <v>0</v>
      </c>
      <c r="X4401" s="36">
        <v>2</v>
      </c>
      <c r="Y4401" s="36">
        <v>1</v>
      </c>
      <c r="Z4401" s="36">
        <v>2</v>
      </c>
      <c r="AA4401" s="40">
        <v>1.25</v>
      </c>
      <c r="AB4401" s="40">
        <v>0.6</v>
      </c>
      <c r="AC4401" s="40">
        <v>0.75</v>
      </c>
      <c r="AD4401" s="40">
        <v>17.5</v>
      </c>
      <c r="AE4401" s="40">
        <v>17.500955990000001</v>
      </c>
      <c r="AF4401" t="s">
        <v>641</v>
      </c>
    </row>
    <row r="4402" spans="1:32" ht="15.75" customHeight="1">
      <c r="A4402" s="22">
        <v>46204</v>
      </c>
      <c r="B4402" s="35" t="s">
        <v>9</v>
      </c>
      <c r="C4402" s="36">
        <v>521</v>
      </c>
      <c r="D4402" s="37">
        <v>1079</v>
      </c>
      <c r="E4402" s="38">
        <v>-492</v>
      </c>
      <c r="F4402" s="36">
        <v>2</v>
      </c>
      <c r="G4402" s="36">
        <v>3</v>
      </c>
      <c r="H4402" s="35" t="s">
        <v>3199</v>
      </c>
      <c r="I4402" s="35" t="s">
        <v>5199</v>
      </c>
      <c r="J4402" s="35" t="s">
        <v>766</v>
      </c>
      <c r="K4402" s="35" t="s">
        <v>370</v>
      </c>
      <c r="L4402" s="39">
        <v>0.84799999999999998</v>
      </c>
      <c r="M4402" s="37">
        <v>-787</v>
      </c>
      <c r="N4402" s="37">
        <v>-333</v>
      </c>
      <c r="O4402" s="36">
        <v>0</v>
      </c>
      <c r="P4402" s="36">
        <v>1</v>
      </c>
      <c r="Q4402" s="36">
        <v>1</v>
      </c>
      <c r="R4402" s="68">
        <v>183.52267538397669</v>
      </c>
      <c r="S4402" s="68">
        <v>5.8793824672752502</v>
      </c>
      <c r="T4402" s="68">
        <v>539.5</v>
      </c>
      <c r="U4402" s="68">
        <v>359.66666666666669</v>
      </c>
      <c r="V4402" s="68">
        <v>215.8</v>
      </c>
      <c r="W4402" s="36">
        <v>0</v>
      </c>
      <c r="X4402" s="36">
        <v>3</v>
      </c>
      <c r="Y4402" s="36">
        <v>0</v>
      </c>
      <c r="Z4402" s="36">
        <v>2</v>
      </c>
      <c r="AA4402" s="40">
        <v>1.25</v>
      </c>
      <c r="AB4402" s="40">
        <v>0.5</v>
      </c>
      <c r="AC4402" s="40">
        <v>0.625</v>
      </c>
      <c r="AD4402" s="40">
        <v>16.2</v>
      </c>
      <c r="AE4402" s="40">
        <v>16.20095598</v>
      </c>
      <c r="AF4402" t="s">
        <v>626</v>
      </c>
    </row>
    <row r="4403" spans="1:32" ht="15.75" customHeight="1">
      <c r="A4403" s="22">
        <v>46204</v>
      </c>
      <c r="B4403" s="35" t="s">
        <v>9</v>
      </c>
      <c r="C4403" s="36">
        <v>512</v>
      </c>
      <c r="D4403" s="37">
        <v>1458</v>
      </c>
      <c r="E4403" s="38">
        <v>-653</v>
      </c>
      <c r="F4403" s="36">
        <v>3</v>
      </c>
      <c r="G4403" s="36">
        <v>2</v>
      </c>
      <c r="H4403" s="35" t="s">
        <v>1869</v>
      </c>
      <c r="I4403" s="35" t="s">
        <v>2455</v>
      </c>
      <c r="J4403" s="35" t="s">
        <v>5200</v>
      </c>
      <c r="K4403" s="35" t="s">
        <v>154</v>
      </c>
      <c r="L4403" s="39">
        <v>0.85070000000000001</v>
      </c>
      <c r="M4403" s="37">
        <v>604</v>
      </c>
      <c r="N4403" s="37">
        <v>964</v>
      </c>
      <c r="O4403" s="36">
        <v>0</v>
      </c>
      <c r="P4403" s="36">
        <v>2</v>
      </c>
      <c r="Q4403" s="36">
        <v>1</v>
      </c>
      <c r="R4403" s="68">
        <v>265.18228518057282</v>
      </c>
      <c r="S4403" s="68">
        <v>5.4981048187558672</v>
      </c>
      <c r="T4403" s="68">
        <v>486</v>
      </c>
      <c r="U4403" s="68">
        <v>729</v>
      </c>
      <c r="V4403" s="68">
        <v>291.60000000000002</v>
      </c>
      <c r="W4403" s="36">
        <v>0</v>
      </c>
      <c r="X4403" s="36">
        <v>0</v>
      </c>
      <c r="Y4403" s="36">
        <v>0</v>
      </c>
      <c r="Z4403" s="36">
        <v>7</v>
      </c>
      <c r="AA4403" s="40">
        <v>1.75</v>
      </c>
      <c r="AB4403" s="40">
        <v>0.5</v>
      </c>
      <c r="AC4403" s="40">
        <v>0.875</v>
      </c>
      <c r="AD4403" s="40">
        <v>18.8</v>
      </c>
      <c r="AE4403" s="40">
        <v>18.80095597</v>
      </c>
      <c r="AF4403" t="s">
        <v>612</v>
      </c>
    </row>
    <row r="4404" spans="1:32" ht="15.75" customHeight="1">
      <c r="A4404" s="22">
        <v>46204</v>
      </c>
      <c r="B4404" s="35" t="s">
        <v>9</v>
      </c>
      <c r="C4404" s="36">
        <v>528</v>
      </c>
      <c r="D4404" s="37">
        <v>1166</v>
      </c>
      <c r="E4404" s="38">
        <v>-683</v>
      </c>
      <c r="F4404" s="36">
        <v>2</v>
      </c>
      <c r="G4404" s="36">
        <v>3</v>
      </c>
      <c r="H4404" s="35" t="s">
        <v>2474</v>
      </c>
      <c r="I4404" s="35" t="s">
        <v>1252</v>
      </c>
      <c r="J4404" s="35" t="s">
        <v>5201</v>
      </c>
      <c r="K4404" s="35" t="s">
        <v>154</v>
      </c>
      <c r="L4404" s="39">
        <v>0.80469999999999997</v>
      </c>
      <c r="M4404" s="37">
        <v>17</v>
      </c>
      <c r="N4404" s="37">
        <v>1</v>
      </c>
      <c r="O4404" s="36">
        <v>0</v>
      </c>
      <c r="P4404" s="36">
        <v>8</v>
      </c>
      <c r="Q4404" s="36">
        <v>1</v>
      </c>
      <c r="R4404" s="68">
        <v>187.14440639269401</v>
      </c>
      <c r="S4404" s="68">
        <v>6.2304827725031036</v>
      </c>
      <c r="T4404" s="68">
        <v>583</v>
      </c>
      <c r="U4404" s="68">
        <v>388.66666666666669</v>
      </c>
      <c r="V4404" s="68">
        <v>233.2</v>
      </c>
      <c r="W4404" s="36">
        <v>0</v>
      </c>
      <c r="X4404" s="36">
        <v>2</v>
      </c>
      <c r="Y4404" s="36">
        <v>0</v>
      </c>
      <c r="Z4404" s="36">
        <v>0</v>
      </c>
      <c r="AA4404" s="40">
        <v>0.5</v>
      </c>
      <c r="AB4404" s="40">
        <v>0.5</v>
      </c>
      <c r="AC4404" s="40">
        <v>0.25</v>
      </c>
      <c r="AD4404" s="40">
        <v>12.5</v>
      </c>
      <c r="AE4404" s="40">
        <v>12.500955960000001</v>
      </c>
      <c r="AF4404" t="s">
        <v>795</v>
      </c>
    </row>
    <row r="4405" spans="1:32" ht="15.75" customHeight="1">
      <c r="A4405" s="22">
        <v>46204</v>
      </c>
      <c r="B4405" s="35" t="s">
        <v>9</v>
      </c>
      <c r="C4405" s="36">
        <v>518</v>
      </c>
      <c r="D4405" s="37">
        <v>2366</v>
      </c>
      <c r="E4405" s="38">
        <v>-826</v>
      </c>
      <c r="F4405" s="36">
        <v>5</v>
      </c>
      <c r="G4405" s="36">
        <v>9</v>
      </c>
      <c r="H4405" s="35" t="s">
        <v>715</v>
      </c>
      <c r="I4405" s="35" t="s">
        <v>5202</v>
      </c>
      <c r="J4405" s="35" t="s">
        <v>398</v>
      </c>
      <c r="K4405" s="35" t="s">
        <v>154</v>
      </c>
      <c r="L4405" s="39">
        <v>0.88360000000000005</v>
      </c>
      <c r="M4405" s="37">
        <v>-353</v>
      </c>
      <c r="N4405" s="37">
        <v>-522</v>
      </c>
      <c r="O4405" s="36">
        <v>0</v>
      </c>
      <c r="P4405" s="36">
        <v>8</v>
      </c>
      <c r="Q4405" s="36">
        <v>1</v>
      </c>
      <c r="R4405" s="68">
        <v>386.53466168534658</v>
      </c>
      <c r="S4405" s="68">
        <v>6.1210551976992189</v>
      </c>
      <c r="T4405" s="68">
        <v>473.2</v>
      </c>
      <c r="U4405" s="68">
        <v>262.88888888888891</v>
      </c>
      <c r="V4405" s="68">
        <v>169</v>
      </c>
      <c r="W4405" s="36">
        <v>0</v>
      </c>
      <c r="X4405" s="36">
        <v>5</v>
      </c>
      <c r="Y4405" s="36">
        <v>0</v>
      </c>
      <c r="Z4405" s="36">
        <v>0</v>
      </c>
      <c r="AA4405" s="40">
        <v>1.25</v>
      </c>
      <c r="AB4405" s="40">
        <v>0.5</v>
      </c>
      <c r="AC4405" s="40">
        <v>0.625</v>
      </c>
      <c r="AD4405" s="40">
        <v>16.2</v>
      </c>
      <c r="AE4405" s="40">
        <v>16.200955950000001</v>
      </c>
      <c r="AF4405" t="s">
        <v>626</v>
      </c>
    </row>
    <row r="4406" spans="1:32" ht="15.75" customHeight="1">
      <c r="A4406" s="22">
        <v>46204</v>
      </c>
      <c r="B4406" s="35" t="s">
        <v>9</v>
      </c>
      <c r="C4406" s="36">
        <v>533</v>
      </c>
      <c r="D4406" s="37">
        <v>2518</v>
      </c>
      <c r="E4406" s="38">
        <v>-885</v>
      </c>
      <c r="F4406" s="36">
        <v>8</v>
      </c>
      <c r="G4406" s="36">
        <v>4</v>
      </c>
      <c r="H4406" s="35" t="s">
        <v>4445</v>
      </c>
      <c r="I4406" s="35" t="s">
        <v>3606</v>
      </c>
      <c r="J4406" s="35" t="s">
        <v>3554</v>
      </c>
      <c r="K4406" s="35" t="s">
        <v>154</v>
      </c>
      <c r="L4406" s="39">
        <v>0.88280000000000003</v>
      </c>
      <c r="M4406" s="37">
        <v>701</v>
      </c>
      <c r="N4406" s="37">
        <v>1576</v>
      </c>
      <c r="O4406" s="36">
        <v>0</v>
      </c>
      <c r="P4406" s="36">
        <v>3</v>
      </c>
      <c r="Q4406" s="36">
        <v>1</v>
      </c>
      <c r="R4406" s="68">
        <v>397.19992735574931</v>
      </c>
      <c r="S4406" s="68">
        <v>6.3393767888199317</v>
      </c>
      <c r="T4406" s="68">
        <v>314.75</v>
      </c>
      <c r="U4406" s="68">
        <v>629.5</v>
      </c>
      <c r="V4406" s="68">
        <v>209.83333333333329</v>
      </c>
      <c r="W4406" s="36">
        <v>0</v>
      </c>
      <c r="X4406" s="36">
        <v>0</v>
      </c>
      <c r="Y4406" s="36">
        <v>0</v>
      </c>
      <c r="Z4406" s="36">
        <v>0</v>
      </c>
      <c r="AA4406" s="40">
        <v>0</v>
      </c>
      <c r="AB4406" s="40">
        <v>0.5</v>
      </c>
      <c r="AC4406" s="40">
        <v>0</v>
      </c>
      <c r="AD4406" s="40">
        <v>10</v>
      </c>
      <c r="AE4406" s="40">
        <v>10.000955940000001</v>
      </c>
      <c r="AF4406" t="s">
        <v>584</v>
      </c>
    </row>
    <row r="4407" spans="1:32" ht="15.75" customHeight="1">
      <c r="A4407" s="22">
        <v>46204</v>
      </c>
      <c r="B4407" s="35" t="s">
        <v>9</v>
      </c>
      <c r="C4407" s="36">
        <v>536</v>
      </c>
      <c r="D4407" s="37">
        <v>3813</v>
      </c>
      <c r="E4407" s="38">
        <v>-1266</v>
      </c>
      <c r="F4407" s="36">
        <v>10</v>
      </c>
      <c r="G4407" s="36">
        <v>3</v>
      </c>
      <c r="H4407" s="35" t="s">
        <v>2856</v>
      </c>
      <c r="I4407" s="35" t="s">
        <v>1401</v>
      </c>
      <c r="J4407" s="35" t="s">
        <v>5203</v>
      </c>
      <c r="K4407" s="35" t="s">
        <v>203</v>
      </c>
      <c r="L4407" s="39">
        <v>0.88929999999999998</v>
      </c>
      <c r="M4407" s="37">
        <v>-571</v>
      </c>
      <c r="N4407" s="37">
        <v>1389</v>
      </c>
      <c r="O4407" s="36">
        <v>0</v>
      </c>
      <c r="P4407" s="36">
        <v>6</v>
      </c>
      <c r="Q4407" s="36">
        <v>1</v>
      </c>
      <c r="R4407" s="68">
        <v>710.86534869240347</v>
      </c>
      <c r="S4407" s="68">
        <v>5.3638850269095233</v>
      </c>
      <c r="T4407" s="68">
        <v>381.3</v>
      </c>
      <c r="U4407" s="68">
        <v>1271</v>
      </c>
      <c r="V4407" s="68">
        <v>293.30769230769232</v>
      </c>
      <c r="W4407" s="36">
        <v>0</v>
      </c>
      <c r="X4407" s="36">
        <v>0</v>
      </c>
      <c r="Y4407" s="36">
        <v>0</v>
      </c>
      <c r="Z4407" s="36">
        <v>7</v>
      </c>
      <c r="AA4407" s="40">
        <v>1.75</v>
      </c>
      <c r="AB4407" s="40">
        <v>0.6</v>
      </c>
      <c r="AC4407" s="40">
        <v>1.05</v>
      </c>
      <c r="AD4407" s="40">
        <v>20.5</v>
      </c>
      <c r="AE4407" s="40">
        <v>20.50095593</v>
      </c>
      <c r="AF4407" t="s">
        <v>631</v>
      </c>
    </row>
    <row r="4408" spans="1:32" ht="15.75" customHeight="1">
      <c r="A4408" s="22">
        <v>46204</v>
      </c>
      <c r="B4408" s="35" t="s">
        <v>9</v>
      </c>
      <c r="C4408" s="36">
        <v>535</v>
      </c>
      <c r="D4408" s="37">
        <v>2694</v>
      </c>
      <c r="E4408" s="38">
        <v>-1544</v>
      </c>
      <c r="F4408" s="36">
        <v>5</v>
      </c>
      <c r="G4408" s="36">
        <v>4</v>
      </c>
      <c r="H4408" s="35" t="s">
        <v>5204</v>
      </c>
      <c r="I4408" s="35" t="s">
        <v>4801</v>
      </c>
      <c r="J4408" s="35" t="s">
        <v>4637</v>
      </c>
      <c r="K4408" s="35" t="s">
        <v>370</v>
      </c>
      <c r="L4408" s="39">
        <v>0.80900000000000005</v>
      </c>
      <c r="M4408" s="37">
        <v>-526</v>
      </c>
      <c r="N4408" s="37">
        <v>29</v>
      </c>
      <c r="O4408" s="36">
        <v>0</v>
      </c>
      <c r="P4408" s="36">
        <v>5</v>
      </c>
      <c r="Q4408" s="36">
        <v>1</v>
      </c>
      <c r="R4408" s="68">
        <v>460.45049813200501</v>
      </c>
      <c r="S4408" s="68">
        <v>5.8507918026568548</v>
      </c>
      <c r="T4408" s="68">
        <v>538.79999999999995</v>
      </c>
      <c r="U4408" s="68">
        <v>673.5</v>
      </c>
      <c r="V4408" s="68">
        <v>299.33333333333331</v>
      </c>
      <c r="W4408" s="36">
        <v>0</v>
      </c>
      <c r="X4408" s="36">
        <v>0</v>
      </c>
      <c r="Y4408" s="36">
        <v>0</v>
      </c>
      <c r="Z4408" s="36">
        <v>3</v>
      </c>
      <c r="AA4408" s="40">
        <v>0.75</v>
      </c>
      <c r="AB4408" s="40">
        <v>0.5</v>
      </c>
      <c r="AC4408" s="40">
        <v>0.375</v>
      </c>
      <c r="AD4408" s="40">
        <v>13.8</v>
      </c>
      <c r="AE4408" s="40">
        <v>13.80095592</v>
      </c>
      <c r="AF4408" t="s">
        <v>620</v>
      </c>
    </row>
    <row r="4409" spans="1:32" ht="15.75" customHeight="1">
      <c r="A4409" s="22">
        <v>46204</v>
      </c>
      <c r="B4409" s="35" t="s">
        <v>16</v>
      </c>
      <c r="C4409" s="36">
        <v>553</v>
      </c>
      <c r="D4409" s="37">
        <v>1262</v>
      </c>
      <c r="E4409" s="38">
        <f>55</f>
        <v>55</v>
      </c>
      <c r="F4409" s="36">
        <v>6</v>
      </c>
      <c r="G4409" s="36">
        <v>1</v>
      </c>
      <c r="H4409" s="35" t="s">
        <v>1893</v>
      </c>
      <c r="I4409" s="35" t="s">
        <v>2687</v>
      </c>
      <c r="J4409" s="35" t="s">
        <v>5205</v>
      </c>
      <c r="K4409" s="35" t="s">
        <v>154</v>
      </c>
      <c r="L4409" s="39">
        <v>1.0145</v>
      </c>
      <c r="M4409" s="37">
        <v>-1230</v>
      </c>
      <c r="N4409" s="37">
        <v>-336</v>
      </c>
      <c r="O4409" s="36">
        <v>0</v>
      </c>
      <c r="P4409" s="36">
        <v>3</v>
      </c>
      <c r="Q4409" s="36">
        <v>1</v>
      </c>
      <c r="R4409" s="68">
        <v>204.7356268161063</v>
      </c>
      <c r="S4409" s="68">
        <v>6.1640468716933654</v>
      </c>
      <c r="T4409" s="68">
        <v>210.33333333333329</v>
      </c>
      <c r="U4409" s="68">
        <v>1262</v>
      </c>
      <c r="V4409" s="68">
        <v>180.28571428571431</v>
      </c>
      <c r="W4409" s="36">
        <v>7</v>
      </c>
      <c r="X4409" s="36">
        <v>0</v>
      </c>
      <c r="Y4409" s="36">
        <v>0</v>
      </c>
      <c r="Z4409" s="36">
        <v>0</v>
      </c>
      <c r="AA4409" s="40">
        <v>1.75</v>
      </c>
      <c r="AB4409" s="40">
        <v>0.5</v>
      </c>
      <c r="AC4409" s="40">
        <v>0.875</v>
      </c>
      <c r="AD4409" s="40">
        <v>8.8000000000000007</v>
      </c>
      <c r="AE4409" s="40">
        <v>8.8009559100000008</v>
      </c>
      <c r="AF4409" t="s">
        <v>4118</v>
      </c>
    </row>
    <row r="4410" spans="1:32" ht="15.75" customHeight="1">
      <c r="A4410" s="22">
        <v>46204</v>
      </c>
      <c r="B4410" s="35" t="s">
        <v>16</v>
      </c>
      <c r="C4410" s="36">
        <v>552</v>
      </c>
      <c r="D4410" s="37">
        <v>3454</v>
      </c>
      <c r="E4410" s="38">
        <v>-46</v>
      </c>
      <c r="F4410" s="36">
        <v>13</v>
      </c>
      <c r="G4410" s="36">
        <v>13</v>
      </c>
      <c r="H4410" s="35" t="s">
        <v>225</v>
      </c>
      <c r="I4410" s="35" t="s">
        <v>4235</v>
      </c>
      <c r="J4410" s="35" t="s">
        <v>4235</v>
      </c>
      <c r="K4410" s="35" t="s">
        <v>154</v>
      </c>
      <c r="L4410" s="39">
        <v>0.99560000000000004</v>
      </c>
      <c r="M4410" s="37">
        <v>-772</v>
      </c>
      <c r="N4410" s="37">
        <v>-595</v>
      </c>
      <c r="O4410" s="36">
        <v>0</v>
      </c>
      <c r="P4410" s="36">
        <v>2</v>
      </c>
      <c r="Q4410" s="36">
        <v>1</v>
      </c>
      <c r="R4410" s="68">
        <v>520.40182648401833</v>
      </c>
      <c r="S4410" s="68">
        <v>6.6371788572230797</v>
      </c>
      <c r="T4410" s="68">
        <v>265.69230769230768</v>
      </c>
      <c r="U4410" s="68">
        <v>265.69230769230768</v>
      </c>
      <c r="V4410" s="68">
        <v>132.84615384615381</v>
      </c>
      <c r="W4410" s="36">
        <v>3</v>
      </c>
      <c r="X4410" s="36">
        <v>5</v>
      </c>
      <c r="Y4410" s="36">
        <v>5</v>
      </c>
      <c r="Z4410" s="36">
        <v>0</v>
      </c>
      <c r="AA4410" s="40">
        <v>3.25</v>
      </c>
      <c r="AB4410" s="40">
        <v>0.6</v>
      </c>
      <c r="AC4410" s="40">
        <v>1.95</v>
      </c>
      <c r="AD4410" s="40">
        <v>29.5</v>
      </c>
      <c r="AE4410" s="40">
        <v>29.500955900000001</v>
      </c>
      <c r="AF4410" t="s">
        <v>3848</v>
      </c>
    </row>
    <row r="4411" spans="1:32" ht="15.75" customHeight="1">
      <c r="A4411" s="22">
        <v>46204</v>
      </c>
      <c r="B4411" s="35" t="s">
        <v>16</v>
      </c>
      <c r="C4411" s="36">
        <v>557</v>
      </c>
      <c r="D4411" s="37">
        <v>3523</v>
      </c>
      <c r="E4411" s="38">
        <v>-86</v>
      </c>
      <c r="F4411" s="36">
        <v>11</v>
      </c>
      <c r="G4411" s="36">
        <v>11</v>
      </c>
      <c r="H4411" s="35" t="s">
        <v>637</v>
      </c>
      <c r="I4411" s="35" t="s">
        <v>1732</v>
      </c>
      <c r="J4411" s="35" t="s">
        <v>1732</v>
      </c>
      <c r="K4411" s="35" t="s">
        <v>154</v>
      </c>
      <c r="L4411" s="39">
        <v>0.9919</v>
      </c>
      <c r="M4411" s="37">
        <v>-239</v>
      </c>
      <c r="N4411" s="37">
        <v>86</v>
      </c>
      <c r="O4411" s="36">
        <v>0</v>
      </c>
      <c r="P4411" s="36">
        <v>7</v>
      </c>
      <c r="Q4411" s="36">
        <v>1</v>
      </c>
      <c r="R4411" s="68">
        <v>624.20957866334584</v>
      </c>
      <c r="S4411" s="68">
        <v>5.6439377421025689</v>
      </c>
      <c r="T4411" s="68">
        <v>320.27272727272731</v>
      </c>
      <c r="U4411" s="68">
        <v>320.27272727272731</v>
      </c>
      <c r="V4411" s="68">
        <v>160.1363636363636</v>
      </c>
      <c r="W4411" s="36">
        <v>0</v>
      </c>
      <c r="X4411" s="36">
        <v>4</v>
      </c>
      <c r="Y4411" s="36">
        <v>2</v>
      </c>
      <c r="Z4411" s="36">
        <v>7</v>
      </c>
      <c r="AA4411" s="40">
        <v>3.25</v>
      </c>
      <c r="AB4411" s="40">
        <v>0.6</v>
      </c>
      <c r="AC4411" s="40">
        <v>1.95</v>
      </c>
      <c r="AD4411" s="40">
        <v>29.5</v>
      </c>
      <c r="AE4411" s="40">
        <v>29.50095589</v>
      </c>
      <c r="AF4411" t="s">
        <v>3848</v>
      </c>
    </row>
    <row r="4412" spans="1:32" ht="15.75" customHeight="1">
      <c r="A4412" s="22">
        <v>46204</v>
      </c>
      <c r="B4412" s="35" t="s">
        <v>16</v>
      </c>
      <c r="C4412" s="36">
        <v>558</v>
      </c>
      <c r="D4412" s="37">
        <v>1816</v>
      </c>
      <c r="E4412" s="38">
        <v>-215</v>
      </c>
      <c r="F4412" s="36">
        <v>8</v>
      </c>
      <c r="G4412" s="36">
        <v>0</v>
      </c>
      <c r="H4412" s="35" t="s">
        <v>1953</v>
      </c>
      <c r="I4412" s="35" t="s">
        <v>1953</v>
      </c>
      <c r="J4412" s="35" t="s">
        <v>5206</v>
      </c>
      <c r="K4412" s="35" t="s">
        <v>154</v>
      </c>
      <c r="L4412" s="39">
        <v>0.96050000000000002</v>
      </c>
      <c r="M4412" s="37">
        <v>-1358</v>
      </c>
      <c r="N4412" s="37">
        <v>-183</v>
      </c>
      <c r="O4412" s="36">
        <v>0</v>
      </c>
      <c r="P4412" s="36">
        <v>8</v>
      </c>
      <c r="Q4412" s="36">
        <v>1</v>
      </c>
      <c r="R4412" s="68">
        <v>295.07975300954752</v>
      </c>
      <c r="S4412" s="68">
        <v>6.1542684019436669</v>
      </c>
      <c r="T4412" s="68">
        <v>227</v>
      </c>
      <c r="U4412" s="68"/>
      <c r="V4412" s="68">
        <v>227</v>
      </c>
      <c r="W4412" s="36">
        <v>7</v>
      </c>
      <c r="X4412" s="36"/>
      <c r="Y4412" s="36">
        <v>0</v>
      </c>
      <c r="Z4412" s="36">
        <v>0</v>
      </c>
      <c r="AA4412" s="40">
        <v>2.333333333333333</v>
      </c>
      <c r="AB4412" s="40">
        <v>0.5</v>
      </c>
      <c r="AC4412" s="40">
        <v>1.166666666666667</v>
      </c>
      <c r="AD4412" s="40">
        <v>21.7</v>
      </c>
      <c r="AE4412" s="40">
        <v>21.700955879999999</v>
      </c>
      <c r="AF4412" t="s">
        <v>653</v>
      </c>
    </row>
    <row r="4413" spans="1:32" ht="15.75" customHeight="1">
      <c r="A4413" s="22">
        <v>46204</v>
      </c>
      <c r="B4413" s="35" t="s">
        <v>16</v>
      </c>
      <c r="C4413" s="36">
        <v>556</v>
      </c>
      <c r="D4413" s="37">
        <v>1199</v>
      </c>
      <c r="E4413" s="38">
        <v>-278</v>
      </c>
      <c r="F4413" s="36">
        <v>4</v>
      </c>
      <c r="G4413" s="36">
        <v>1</v>
      </c>
      <c r="H4413" s="35" t="s">
        <v>2158</v>
      </c>
      <c r="I4413" s="35" t="s">
        <v>2375</v>
      </c>
      <c r="J4413" s="35" t="s">
        <v>5207</v>
      </c>
      <c r="K4413" s="35" t="s">
        <v>154</v>
      </c>
      <c r="L4413" s="39">
        <v>0.92269999999999996</v>
      </c>
      <c r="M4413" s="37">
        <v>-560</v>
      </c>
      <c r="N4413" s="37">
        <v>-702</v>
      </c>
      <c r="O4413" s="36">
        <v>0</v>
      </c>
      <c r="P4413" s="36">
        <v>6</v>
      </c>
      <c r="Q4413" s="36">
        <v>1</v>
      </c>
      <c r="R4413" s="68">
        <v>206.19920091324201</v>
      </c>
      <c r="S4413" s="68">
        <v>5.8147655019501139</v>
      </c>
      <c r="T4413" s="68">
        <v>299.75</v>
      </c>
      <c r="U4413" s="68">
        <v>1199</v>
      </c>
      <c r="V4413" s="68">
        <v>239.8</v>
      </c>
      <c r="W4413" s="36">
        <v>0</v>
      </c>
      <c r="X4413" s="36">
        <v>0</v>
      </c>
      <c r="Y4413" s="36">
        <v>0</v>
      </c>
      <c r="Z4413" s="36">
        <v>6</v>
      </c>
      <c r="AA4413" s="40">
        <v>1.5</v>
      </c>
      <c r="AB4413" s="40">
        <v>0.5</v>
      </c>
      <c r="AC4413" s="40">
        <v>0.75</v>
      </c>
      <c r="AD4413" s="40">
        <v>17.5</v>
      </c>
      <c r="AE4413" s="40">
        <v>17.500955869999999</v>
      </c>
      <c r="AF4413" t="s">
        <v>641</v>
      </c>
    </row>
    <row r="4414" spans="1:32" ht="15.75" customHeight="1">
      <c r="A4414" s="22">
        <v>46204</v>
      </c>
      <c r="B4414" s="35" t="s">
        <v>16</v>
      </c>
      <c r="C4414" s="36">
        <v>555</v>
      </c>
      <c r="D4414" s="37">
        <v>3407</v>
      </c>
      <c r="E4414" s="38">
        <v>-363</v>
      </c>
      <c r="F4414" s="36">
        <v>11</v>
      </c>
      <c r="G4414" s="36">
        <v>11</v>
      </c>
      <c r="H4414" s="35" t="s">
        <v>2412</v>
      </c>
      <c r="I4414" s="35" t="s">
        <v>3103</v>
      </c>
      <c r="J4414" s="35" t="s">
        <v>3103</v>
      </c>
      <c r="K4414" s="35" t="s">
        <v>154</v>
      </c>
      <c r="L4414" s="39">
        <v>0.96450000000000002</v>
      </c>
      <c r="M4414" s="37">
        <v>-360</v>
      </c>
      <c r="N4414" s="37">
        <v>1798</v>
      </c>
      <c r="O4414" s="36">
        <v>0</v>
      </c>
      <c r="P4414" s="36">
        <v>5</v>
      </c>
      <c r="Q4414" s="36">
        <v>1</v>
      </c>
      <c r="R4414" s="68">
        <v>552.92227065172278</v>
      </c>
      <c r="S4414" s="68">
        <v>6.1618064253122062</v>
      </c>
      <c r="T4414" s="68">
        <v>309.72727272727269</v>
      </c>
      <c r="U4414" s="68">
        <v>309.72727272727269</v>
      </c>
      <c r="V4414" s="68">
        <v>154.8636363636364</v>
      </c>
      <c r="W4414" s="36">
        <v>0</v>
      </c>
      <c r="X4414" s="36">
        <v>4</v>
      </c>
      <c r="Y4414" s="36">
        <v>2</v>
      </c>
      <c r="Z4414" s="36">
        <v>0</v>
      </c>
      <c r="AA4414" s="40">
        <v>1.5</v>
      </c>
      <c r="AB4414" s="40">
        <v>0.6</v>
      </c>
      <c r="AC4414" s="40">
        <v>0.89999999999999991</v>
      </c>
      <c r="AD4414" s="40">
        <v>19</v>
      </c>
      <c r="AE4414" s="40">
        <v>19.000955860000001</v>
      </c>
      <c r="AF4414" t="s">
        <v>597</v>
      </c>
    </row>
    <row r="4415" spans="1:32" ht="15.75" customHeight="1">
      <c r="A4415" s="22">
        <v>46204</v>
      </c>
      <c r="B4415" s="35" t="s">
        <v>16</v>
      </c>
      <c r="C4415" s="36">
        <v>551</v>
      </c>
      <c r="D4415" s="37">
        <v>3583</v>
      </c>
      <c r="E4415" s="38">
        <v>-846</v>
      </c>
      <c r="F4415" s="36">
        <v>10</v>
      </c>
      <c r="G4415" s="36">
        <v>12</v>
      </c>
      <c r="H4415" s="35" t="s">
        <v>1184</v>
      </c>
      <c r="I4415" s="35" t="s">
        <v>2320</v>
      </c>
      <c r="J4415" s="35" t="s">
        <v>4380</v>
      </c>
      <c r="K4415" s="35" t="s">
        <v>154</v>
      </c>
      <c r="L4415" s="39">
        <v>0.92130000000000001</v>
      </c>
      <c r="M4415" s="37">
        <v>-620</v>
      </c>
      <c r="N4415" s="37">
        <v>797</v>
      </c>
      <c r="O4415" s="36">
        <v>0</v>
      </c>
      <c r="P4415" s="36">
        <v>1</v>
      </c>
      <c r="Q4415" s="36">
        <v>1</v>
      </c>
      <c r="R4415" s="68">
        <v>567.67284142797837</v>
      </c>
      <c r="S4415" s="68">
        <v>6.3117340455939033</v>
      </c>
      <c r="T4415" s="68">
        <v>358.3</v>
      </c>
      <c r="U4415" s="68">
        <v>298.58333333333331</v>
      </c>
      <c r="V4415" s="68">
        <v>162.8636363636364</v>
      </c>
      <c r="W4415" s="36">
        <v>0</v>
      </c>
      <c r="X4415" s="36">
        <v>4</v>
      </c>
      <c r="Y4415" s="36">
        <v>2</v>
      </c>
      <c r="Z4415" s="36">
        <v>0</v>
      </c>
      <c r="AA4415" s="40">
        <v>1.5</v>
      </c>
      <c r="AB4415" s="40">
        <v>0.6</v>
      </c>
      <c r="AC4415" s="40">
        <v>0.89999999999999991</v>
      </c>
      <c r="AD4415" s="40">
        <v>19</v>
      </c>
      <c r="AE4415" s="40">
        <v>19.00095585</v>
      </c>
      <c r="AF4415" t="s">
        <v>597</v>
      </c>
    </row>
    <row r="4416" spans="1:32" ht="15.75" customHeight="1">
      <c r="A4416" s="22">
        <v>46204</v>
      </c>
      <c r="B4416" s="35" t="s">
        <v>16</v>
      </c>
      <c r="C4416" s="36">
        <v>560</v>
      </c>
      <c r="D4416" s="37">
        <v>2075</v>
      </c>
      <c r="E4416" s="38">
        <v>-929</v>
      </c>
      <c r="F4416" s="36">
        <v>6</v>
      </c>
      <c r="G4416" s="36">
        <v>4</v>
      </c>
      <c r="H4416" s="35" t="s">
        <v>518</v>
      </c>
      <c r="I4416" s="35" t="s">
        <v>2006</v>
      </c>
      <c r="J4416" s="35" t="s">
        <v>5208</v>
      </c>
      <c r="K4416" s="35" t="s">
        <v>154</v>
      </c>
      <c r="L4416" s="39">
        <v>0.8508</v>
      </c>
      <c r="M4416" s="37">
        <v>-953</v>
      </c>
      <c r="N4416" s="37">
        <v>226</v>
      </c>
      <c r="O4416" s="36">
        <v>0</v>
      </c>
      <c r="P4416" s="36">
        <v>0</v>
      </c>
      <c r="Q4416" s="36">
        <v>1</v>
      </c>
      <c r="R4416" s="68">
        <v>302.68783727687833</v>
      </c>
      <c r="S4416" s="68">
        <v>6.8552473686015034</v>
      </c>
      <c r="T4416" s="68">
        <v>345.83333333333331</v>
      </c>
      <c r="U4416" s="68">
        <v>518.75</v>
      </c>
      <c r="V4416" s="68">
        <v>207.5</v>
      </c>
      <c r="W4416" s="36">
        <v>0</v>
      </c>
      <c r="X4416" s="36">
        <v>0</v>
      </c>
      <c r="Y4416" s="36">
        <v>0</v>
      </c>
      <c r="Z4416" s="36">
        <v>0</v>
      </c>
      <c r="AA4416" s="40">
        <v>0</v>
      </c>
      <c r="AB4416" s="40">
        <v>0.5</v>
      </c>
      <c r="AC4416" s="40">
        <v>0</v>
      </c>
      <c r="AD4416" s="40">
        <v>10</v>
      </c>
      <c r="AE4416" s="40">
        <v>10.00095584</v>
      </c>
      <c r="AF4416" t="s">
        <v>584</v>
      </c>
    </row>
    <row r="4417" spans="1:32" ht="15.75" customHeight="1">
      <c r="A4417" s="22">
        <v>46204</v>
      </c>
      <c r="B4417" s="35" t="s">
        <v>14</v>
      </c>
      <c r="C4417" s="36">
        <v>506</v>
      </c>
      <c r="D4417" s="37">
        <v>4433</v>
      </c>
      <c r="E4417" s="38">
        <f>394</f>
        <v>394</v>
      </c>
      <c r="F4417" s="36">
        <v>18</v>
      </c>
      <c r="G4417" s="36">
        <v>15</v>
      </c>
      <c r="H4417" s="35" t="s">
        <v>2166</v>
      </c>
      <c r="I4417" s="35" t="s">
        <v>2154</v>
      </c>
      <c r="J4417" s="35" t="s">
        <v>1663</v>
      </c>
      <c r="K4417" s="35" t="s">
        <v>154</v>
      </c>
      <c r="L4417" s="39">
        <v>1.0296000000000001</v>
      </c>
      <c r="M4417" s="37">
        <v>-1066</v>
      </c>
      <c r="N4417" s="37">
        <v>-88</v>
      </c>
      <c r="O4417" s="36">
        <v>0</v>
      </c>
      <c r="P4417" s="36">
        <v>6</v>
      </c>
      <c r="Q4417" s="36">
        <v>1</v>
      </c>
      <c r="R4417" s="68">
        <v>730.31906392694066</v>
      </c>
      <c r="S4417" s="68">
        <v>6.0699497232944566</v>
      </c>
      <c r="T4417" s="68">
        <v>246.2777777777778</v>
      </c>
      <c r="U4417" s="68">
        <v>295.53333333333342</v>
      </c>
      <c r="V4417" s="68">
        <v>134.33333333333329</v>
      </c>
      <c r="W4417" s="36">
        <v>5</v>
      </c>
      <c r="X4417" s="36">
        <v>3</v>
      </c>
      <c r="Y4417" s="36">
        <v>4</v>
      </c>
      <c r="Z4417" s="36">
        <v>4</v>
      </c>
      <c r="AA4417" s="40">
        <v>4</v>
      </c>
      <c r="AB4417" s="40">
        <v>0.6</v>
      </c>
      <c r="AC4417" s="40">
        <v>2.4</v>
      </c>
      <c r="AD4417" s="40">
        <v>24</v>
      </c>
      <c r="AE4417" s="40">
        <v>24.000955829999999</v>
      </c>
      <c r="AF4417" t="s">
        <v>1090</v>
      </c>
    </row>
    <row r="4418" spans="1:32" ht="15.75" customHeight="1">
      <c r="A4418" s="22">
        <v>46204</v>
      </c>
      <c r="B4418" s="35" t="s">
        <v>14</v>
      </c>
      <c r="C4418" s="36">
        <v>503</v>
      </c>
      <c r="D4418" s="37">
        <v>573</v>
      </c>
      <c r="E4418" s="38">
        <v>-375</v>
      </c>
      <c r="F4418" s="36">
        <v>2</v>
      </c>
      <c r="G4418" s="36">
        <v>0</v>
      </c>
      <c r="H4418" s="35" t="s">
        <v>3478</v>
      </c>
      <c r="I4418" s="35" t="s">
        <v>3478</v>
      </c>
      <c r="J4418" s="35" t="s">
        <v>5206</v>
      </c>
      <c r="K4418" s="35" t="s">
        <v>154</v>
      </c>
      <c r="L4418" s="39">
        <v>0.78180000000000005</v>
      </c>
      <c r="M4418" s="37">
        <v>-320</v>
      </c>
      <c r="N4418" s="37">
        <v>-207</v>
      </c>
      <c r="O4418" s="36">
        <v>0</v>
      </c>
      <c r="P4418" s="36">
        <v>3</v>
      </c>
      <c r="Q4418" s="36">
        <v>1</v>
      </c>
      <c r="R4418" s="68">
        <v>74.224159402241582</v>
      </c>
      <c r="S4418" s="68">
        <v>7.7198583940136247</v>
      </c>
      <c r="T4418" s="68">
        <v>286.5</v>
      </c>
      <c r="U4418" s="68"/>
      <c r="V4418" s="68">
        <v>286.5</v>
      </c>
      <c r="W4418" s="36">
        <v>0</v>
      </c>
      <c r="X4418" s="36"/>
      <c r="Y4418" s="36">
        <v>0</v>
      </c>
      <c r="Z4418" s="36">
        <v>0</v>
      </c>
      <c r="AA4418" s="40">
        <v>0</v>
      </c>
      <c r="AB4418" s="40">
        <v>0.5</v>
      </c>
      <c r="AC4418" s="40">
        <v>0</v>
      </c>
      <c r="AD4418" s="40">
        <v>10</v>
      </c>
      <c r="AE4418" s="40">
        <v>10.00095582</v>
      </c>
      <c r="AF4418" t="s">
        <v>584</v>
      </c>
    </row>
    <row r="4419" spans="1:32" ht="15.75" customHeight="1">
      <c r="A4419" s="22">
        <v>46204</v>
      </c>
      <c r="B4419" s="35" t="s">
        <v>14</v>
      </c>
      <c r="C4419" s="36">
        <v>501</v>
      </c>
      <c r="D4419" s="37">
        <v>4226</v>
      </c>
      <c r="E4419" s="38">
        <v>-400</v>
      </c>
      <c r="F4419" s="36">
        <v>16</v>
      </c>
      <c r="G4419" s="36">
        <v>15</v>
      </c>
      <c r="H4419" s="35" t="s">
        <v>1329</v>
      </c>
      <c r="I4419" s="35" t="s">
        <v>3136</v>
      </c>
      <c r="J4419" s="35" t="s">
        <v>300</v>
      </c>
      <c r="K4419" s="35" t="s">
        <v>154</v>
      </c>
      <c r="L4419" s="39">
        <v>0.96840000000000004</v>
      </c>
      <c r="M4419" s="37">
        <v>-512</v>
      </c>
      <c r="N4419" s="37">
        <v>64</v>
      </c>
      <c r="O4419" s="36">
        <v>0</v>
      </c>
      <c r="P4419" s="36">
        <v>1</v>
      </c>
      <c r="Q4419" s="36">
        <v>1</v>
      </c>
      <c r="R4419" s="68">
        <v>625.64580738895802</v>
      </c>
      <c r="S4419" s="68">
        <v>6.7546205058683242</v>
      </c>
      <c r="T4419" s="68">
        <v>264.125</v>
      </c>
      <c r="U4419" s="68">
        <v>281.73333333333329</v>
      </c>
      <c r="V4419" s="68">
        <v>136.32258064516131</v>
      </c>
      <c r="W4419" s="36">
        <v>0</v>
      </c>
      <c r="X4419" s="36">
        <v>4</v>
      </c>
      <c r="Y4419" s="36">
        <v>3</v>
      </c>
      <c r="Z4419" s="36">
        <v>0</v>
      </c>
      <c r="AA4419" s="40">
        <v>1.75</v>
      </c>
      <c r="AB4419" s="40">
        <v>0.6</v>
      </c>
      <c r="AC4419" s="40">
        <v>1.05</v>
      </c>
      <c r="AD4419" s="40">
        <v>20.5</v>
      </c>
      <c r="AE4419" s="40">
        <v>20.500955810000001</v>
      </c>
      <c r="AF4419" t="s">
        <v>631</v>
      </c>
    </row>
    <row r="4420" spans="1:32" ht="15.75" customHeight="1">
      <c r="A4420" s="22">
        <v>46204</v>
      </c>
      <c r="B4420" s="35" t="s">
        <v>14</v>
      </c>
      <c r="C4420" s="36">
        <v>507</v>
      </c>
      <c r="D4420" s="37">
        <v>4380</v>
      </c>
      <c r="E4420" s="38">
        <v>-1086</v>
      </c>
      <c r="F4420" s="36">
        <v>13</v>
      </c>
      <c r="G4420" s="36">
        <v>13</v>
      </c>
      <c r="H4420" s="35" t="s">
        <v>706</v>
      </c>
      <c r="I4420" s="35" t="s">
        <v>4576</v>
      </c>
      <c r="J4420" s="35" t="s">
        <v>4576</v>
      </c>
      <c r="K4420" s="35" t="s">
        <v>154</v>
      </c>
      <c r="L4420" s="39">
        <v>0.91739999999999999</v>
      </c>
      <c r="M4420" s="37">
        <v>-700</v>
      </c>
      <c r="N4420" s="37">
        <v>-200</v>
      </c>
      <c r="O4420" s="36">
        <v>0</v>
      </c>
      <c r="P4420" s="36">
        <v>7</v>
      </c>
      <c r="Q4420" s="36">
        <v>1</v>
      </c>
      <c r="R4420" s="68">
        <v>702.56818181818187</v>
      </c>
      <c r="S4420" s="68">
        <v>6.2342703716882859</v>
      </c>
      <c r="T4420" s="68">
        <v>336.92307692307691</v>
      </c>
      <c r="U4420" s="68">
        <v>336.92307692307691</v>
      </c>
      <c r="V4420" s="68">
        <v>168.46153846153851</v>
      </c>
      <c r="W4420" s="36">
        <v>0</v>
      </c>
      <c r="X4420" s="36">
        <v>2</v>
      </c>
      <c r="Y4420" s="36">
        <v>0</v>
      </c>
      <c r="Z4420" s="36">
        <v>1</v>
      </c>
      <c r="AA4420" s="40">
        <v>0.75</v>
      </c>
      <c r="AB4420" s="40">
        <v>0.6</v>
      </c>
      <c r="AC4420" s="40">
        <v>0.45</v>
      </c>
      <c r="AD4420" s="40">
        <v>14.5</v>
      </c>
      <c r="AE4420" s="40">
        <v>14.5009558</v>
      </c>
      <c r="AF4420" t="s">
        <v>785</v>
      </c>
    </row>
    <row r="4421" spans="1:32" ht="15.75" customHeight="1">
      <c r="A4421" s="22">
        <v>46204</v>
      </c>
      <c r="B4421" s="35" t="s">
        <v>14</v>
      </c>
      <c r="C4421" s="36">
        <v>505</v>
      </c>
      <c r="D4421" s="37">
        <v>2800</v>
      </c>
      <c r="E4421" s="38">
        <v>-1142</v>
      </c>
      <c r="F4421" s="36">
        <v>9</v>
      </c>
      <c r="G4421" s="36">
        <v>4</v>
      </c>
      <c r="H4421" s="35" t="s">
        <v>206</v>
      </c>
      <c r="I4421" s="35" t="s">
        <v>5209</v>
      </c>
      <c r="J4421" s="35" t="s">
        <v>5210</v>
      </c>
      <c r="K4421" s="35" t="s">
        <v>154</v>
      </c>
      <c r="L4421" s="39">
        <v>0.86399999999999999</v>
      </c>
      <c r="M4421" s="37">
        <v>-812</v>
      </c>
      <c r="N4421" s="37">
        <v>-509</v>
      </c>
      <c r="O4421" s="36">
        <v>0</v>
      </c>
      <c r="P4421" s="36">
        <v>5</v>
      </c>
      <c r="Q4421" s="36">
        <v>1</v>
      </c>
      <c r="R4421" s="68">
        <v>424.20226234952258</v>
      </c>
      <c r="S4421" s="68">
        <v>6.6006248634594318</v>
      </c>
      <c r="T4421" s="68">
        <v>311.11111111111109</v>
      </c>
      <c r="U4421" s="68">
        <v>700</v>
      </c>
      <c r="V4421" s="68">
        <v>215.38461538461539</v>
      </c>
      <c r="W4421" s="36">
        <v>0</v>
      </c>
      <c r="X4421" s="36">
        <v>0</v>
      </c>
      <c r="Y4421" s="36">
        <v>0</v>
      </c>
      <c r="Z4421" s="36">
        <v>0</v>
      </c>
      <c r="AA4421" s="40">
        <v>0</v>
      </c>
      <c r="AB4421" s="40">
        <v>0.5</v>
      </c>
      <c r="AC4421" s="40">
        <v>0</v>
      </c>
      <c r="AD4421" s="40">
        <v>10</v>
      </c>
      <c r="AE4421" s="40">
        <v>10.000955790000001</v>
      </c>
      <c r="AF4421" t="s">
        <v>584</v>
      </c>
    </row>
    <row r="4422" spans="1:32" ht="15.75" customHeight="1">
      <c r="A4422" s="22">
        <v>46204</v>
      </c>
      <c r="B4422" s="35" t="s">
        <v>14</v>
      </c>
      <c r="C4422" s="36">
        <v>502</v>
      </c>
      <c r="D4422" s="37">
        <v>3419</v>
      </c>
      <c r="E4422" s="38">
        <v>-1400</v>
      </c>
      <c r="F4422" s="36">
        <v>7</v>
      </c>
      <c r="G4422" s="36">
        <v>12</v>
      </c>
      <c r="H4422" s="35" t="s">
        <v>657</v>
      </c>
      <c r="I4422" s="35" t="s">
        <v>5211</v>
      </c>
      <c r="J4422" s="35" t="s">
        <v>3402</v>
      </c>
      <c r="K4422" s="35" t="s">
        <v>154</v>
      </c>
      <c r="L4422" s="39">
        <v>0.86350000000000005</v>
      </c>
      <c r="M4422" s="37">
        <v>191</v>
      </c>
      <c r="N4422" s="37">
        <v>-243</v>
      </c>
      <c r="O4422" s="36">
        <v>0</v>
      </c>
      <c r="P4422" s="36">
        <v>2</v>
      </c>
      <c r="Q4422" s="36">
        <v>1</v>
      </c>
      <c r="R4422" s="68">
        <v>551.58992320464927</v>
      </c>
      <c r="S4422" s="68">
        <v>6.1984453597994627</v>
      </c>
      <c r="T4422" s="68">
        <v>488.42857142857139</v>
      </c>
      <c r="U4422" s="68">
        <v>284.91666666666669</v>
      </c>
      <c r="V4422" s="68">
        <v>179.9473684210526</v>
      </c>
      <c r="W4422" s="36">
        <v>0</v>
      </c>
      <c r="X4422" s="36">
        <v>4</v>
      </c>
      <c r="Y4422" s="36">
        <v>0</v>
      </c>
      <c r="Z4422" s="36">
        <v>2</v>
      </c>
      <c r="AA4422" s="40">
        <v>1.5</v>
      </c>
      <c r="AB4422" s="40">
        <v>0.6</v>
      </c>
      <c r="AC4422" s="40">
        <v>0.89999999999999991</v>
      </c>
      <c r="AD4422" s="40">
        <v>19</v>
      </c>
      <c r="AE4422" s="40">
        <v>19.000955780000002</v>
      </c>
      <c r="AF4422" t="s">
        <v>597</v>
      </c>
    </row>
    <row r="4423" spans="1:32" ht="15.75" customHeight="1">
      <c r="A4423" s="22">
        <v>46204</v>
      </c>
      <c r="B4423" s="35" t="s">
        <v>44</v>
      </c>
      <c r="C4423" s="36">
        <v>571</v>
      </c>
      <c r="D4423" s="37">
        <v>4563</v>
      </c>
      <c r="E4423" s="38">
        <f>1844</f>
        <v>1844</v>
      </c>
      <c r="F4423" s="36">
        <v>24</v>
      </c>
      <c r="G4423" s="36">
        <v>16</v>
      </c>
      <c r="H4423" s="35" t="s">
        <v>2495</v>
      </c>
      <c r="I4423" s="35" t="s">
        <v>1405</v>
      </c>
      <c r="J4423" s="35" t="s">
        <v>2018</v>
      </c>
      <c r="K4423" s="35" t="s">
        <v>154</v>
      </c>
      <c r="L4423" s="39">
        <v>1.1347</v>
      </c>
      <c r="M4423" s="37">
        <v>1576</v>
      </c>
      <c r="N4423" s="37">
        <v>-504</v>
      </c>
      <c r="O4423" s="36">
        <v>0</v>
      </c>
      <c r="P4423" s="36">
        <v>1</v>
      </c>
      <c r="Q4423" s="36">
        <v>1</v>
      </c>
      <c r="R4423" s="68">
        <v>760.6561332503112</v>
      </c>
      <c r="S4423" s="68">
        <v>5.9987684323297783</v>
      </c>
      <c r="T4423" s="68">
        <v>190.125</v>
      </c>
      <c r="U4423" s="68">
        <v>285.1875</v>
      </c>
      <c r="V4423" s="68">
        <v>114.075</v>
      </c>
      <c r="W4423" s="36">
        <v>7</v>
      </c>
      <c r="X4423" s="36">
        <v>5</v>
      </c>
      <c r="Y4423" s="36">
        <v>6</v>
      </c>
      <c r="Z4423" s="36">
        <v>0</v>
      </c>
      <c r="AA4423" s="40">
        <v>4.5</v>
      </c>
      <c r="AB4423" s="40">
        <v>0.6</v>
      </c>
      <c r="AC4423" s="40">
        <v>2.7</v>
      </c>
      <c r="AD4423" s="40">
        <v>27</v>
      </c>
      <c r="AE4423" s="40">
        <v>27.000955770000001</v>
      </c>
      <c r="AF4423" t="s">
        <v>789</v>
      </c>
    </row>
    <row r="4424" spans="1:32" ht="15.75" customHeight="1">
      <c r="A4424" s="22">
        <v>46204</v>
      </c>
      <c r="B4424" s="35" t="s">
        <v>44</v>
      </c>
      <c r="C4424" s="36">
        <v>568</v>
      </c>
      <c r="D4424" s="37">
        <v>4527</v>
      </c>
      <c r="E4424" s="38">
        <f>655</f>
        <v>655</v>
      </c>
      <c r="F4424" s="36">
        <v>20</v>
      </c>
      <c r="G4424" s="36">
        <v>11</v>
      </c>
      <c r="H4424" s="35" t="s">
        <v>3006</v>
      </c>
      <c r="I4424" s="35" t="s">
        <v>1702</v>
      </c>
      <c r="J4424" s="35" t="s">
        <v>2957</v>
      </c>
      <c r="K4424" s="35" t="s">
        <v>154</v>
      </c>
      <c r="L4424" s="39">
        <v>1.0482</v>
      </c>
      <c r="M4424" s="37">
        <v>123</v>
      </c>
      <c r="N4424" s="37">
        <v>720</v>
      </c>
      <c r="O4424" s="36">
        <v>0</v>
      </c>
      <c r="P4424" s="36">
        <v>8</v>
      </c>
      <c r="Q4424" s="36">
        <v>1</v>
      </c>
      <c r="R4424" s="68">
        <v>780.65317559153175</v>
      </c>
      <c r="S4424" s="68">
        <v>5.7989900528742657</v>
      </c>
      <c r="T4424" s="68">
        <v>226.35</v>
      </c>
      <c r="U4424" s="68">
        <v>411.54545454545462</v>
      </c>
      <c r="V4424" s="68">
        <v>146.0322580645161</v>
      </c>
      <c r="W4424" s="36">
        <v>6</v>
      </c>
      <c r="X4424" s="36">
        <v>2</v>
      </c>
      <c r="Y4424" s="36">
        <v>3</v>
      </c>
      <c r="Z4424" s="36">
        <v>5</v>
      </c>
      <c r="AA4424" s="40">
        <v>4</v>
      </c>
      <c r="AB4424" s="40">
        <v>0.6</v>
      </c>
      <c r="AC4424" s="40">
        <v>2.4</v>
      </c>
      <c r="AD4424" s="40">
        <v>24</v>
      </c>
      <c r="AE4424" s="40">
        <v>24.00095576</v>
      </c>
      <c r="AF4424" t="s">
        <v>1090</v>
      </c>
    </row>
    <row r="4425" spans="1:32" ht="15.75" customHeight="1">
      <c r="A4425" s="22">
        <v>46204</v>
      </c>
      <c r="B4425" s="35" t="s">
        <v>44</v>
      </c>
      <c r="C4425" s="36">
        <v>572</v>
      </c>
      <c r="D4425" s="37">
        <v>5392</v>
      </c>
      <c r="E4425" s="38">
        <v>-113</v>
      </c>
      <c r="F4425" s="36">
        <v>22</v>
      </c>
      <c r="G4425" s="36">
        <v>14</v>
      </c>
      <c r="H4425" s="35" t="s">
        <v>1103</v>
      </c>
      <c r="I4425" s="35" t="s">
        <v>235</v>
      </c>
      <c r="J4425" s="35" t="s">
        <v>5047</v>
      </c>
      <c r="K4425" s="35" t="s">
        <v>154</v>
      </c>
      <c r="L4425" s="39">
        <v>0.99299999999999999</v>
      </c>
      <c r="M4425" s="37">
        <v>422</v>
      </c>
      <c r="N4425" s="37">
        <v>438</v>
      </c>
      <c r="O4425" s="36">
        <v>0</v>
      </c>
      <c r="P4425" s="36">
        <v>2</v>
      </c>
      <c r="Q4425" s="36">
        <v>1</v>
      </c>
      <c r="R4425" s="68">
        <v>862.04021378165214</v>
      </c>
      <c r="S4425" s="68">
        <v>6.2549286144622371</v>
      </c>
      <c r="T4425" s="68">
        <v>245.09090909090909</v>
      </c>
      <c r="U4425" s="68">
        <v>385.14285714285722</v>
      </c>
      <c r="V4425" s="68">
        <v>149.7777777777778</v>
      </c>
      <c r="W4425" s="36">
        <v>4</v>
      </c>
      <c r="X4425" s="36">
        <v>3</v>
      </c>
      <c r="Y4425" s="36">
        <v>3</v>
      </c>
      <c r="Z4425" s="36">
        <v>0</v>
      </c>
      <c r="AA4425" s="40">
        <v>2.5</v>
      </c>
      <c r="AB4425" s="40">
        <v>0.8</v>
      </c>
      <c r="AC4425" s="40">
        <v>2</v>
      </c>
      <c r="AD4425" s="40">
        <v>30</v>
      </c>
      <c r="AE4425" s="40">
        <v>30.000955749999999</v>
      </c>
      <c r="AF4425" t="s">
        <v>661</v>
      </c>
    </row>
    <row r="4426" spans="1:32" ht="15.75" customHeight="1">
      <c r="A4426" s="22">
        <v>46204</v>
      </c>
      <c r="B4426" s="35" t="s">
        <v>44</v>
      </c>
      <c r="C4426" s="36">
        <v>573</v>
      </c>
      <c r="D4426" s="37">
        <v>2590</v>
      </c>
      <c r="E4426" s="38">
        <v>-606</v>
      </c>
      <c r="F4426" s="36">
        <v>9</v>
      </c>
      <c r="G4426" s="36">
        <v>3</v>
      </c>
      <c r="H4426" s="35" t="s">
        <v>3199</v>
      </c>
      <c r="I4426" s="35" t="s">
        <v>4419</v>
      </c>
      <c r="J4426" s="35" t="s">
        <v>5212</v>
      </c>
      <c r="K4426" s="35" t="s">
        <v>154</v>
      </c>
      <c r="L4426" s="39">
        <v>0.92200000000000004</v>
      </c>
      <c r="M4426" s="37">
        <v>908</v>
      </c>
      <c r="N4426" s="37">
        <v>-185</v>
      </c>
      <c r="O4426" s="36">
        <v>0</v>
      </c>
      <c r="P4426" s="36">
        <v>3</v>
      </c>
      <c r="Q4426" s="36">
        <v>1</v>
      </c>
      <c r="R4426" s="68">
        <v>436.83084267330838</v>
      </c>
      <c r="S4426" s="68">
        <v>5.9290685249003277</v>
      </c>
      <c r="T4426" s="68">
        <v>287.77777777777783</v>
      </c>
      <c r="U4426" s="68">
        <v>863.33333333333337</v>
      </c>
      <c r="V4426" s="68">
        <v>215.83333333333329</v>
      </c>
      <c r="W4426" s="36">
        <v>0</v>
      </c>
      <c r="X4426" s="36">
        <v>0</v>
      </c>
      <c r="Y4426" s="36">
        <v>0</v>
      </c>
      <c r="Z4426" s="36">
        <v>2</v>
      </c>
      <c r="AA4426" s="40">
        <v>0.5</v>
      </c>
      <c r="AB4426" s="40">
        <v>0.5</v>
      </c>
      <c r="AC4426" s="40">
        <v>0.25</v>
      </c>
      <c r="AD4426" s="40">
        <v>12.5</v>
      </c>
      <c r="AE4426" s="40">
        <v>12.50095574</v>
      </c>
      <c r="AF4426" t="s">
        <v>795</v>
      </c>
    </row>
    <row r="4427" spans="1:32" ht="15.75" customHeight="1">
      <c r="A4427" s="22">
        <v>46204</v>
      </c>
      <c r="B4427" s="35" t="s">
        <v>44</v>
      </c>
      <c r="C4427" s="36">
        <v>570</v>
      </c>
      <c r="D4427" s="37">
        <v>1218</v>
      </c>
      <c r="E4427" s="38">
        <v>-1217</v>
      </c>
      <c r="F4427" s="36">
        <v>1</v>
      </c>
      <c r="G4427" s="36">
        <v>1</v>
      </c>
      <c r="H4427" s="35" t="s">
        <v>3191</v>
      </c>
      <c r="I4427" s="35" t="s">
        <v>5213</v>
      </c>
      <c r="J4427" s="35" t="s">
        <v>5213</v>
      </c>
      <c r="K4427" s="35" t="s">
        <v>154</v>
      </c>
      <c r="L4427" s="39">
        <v>0.66690000000000005</v>
      </c>
      <c r="M4427" s="37">
        <v>-421</v>
      </c>
      <c r="N4427" s="37">
        <v>-1328</v>
      </c>
      <c r="O4427" s="36">
        <v>0</v>
      </c>
      <c r="P4427" s="36">
        <v>0</v>
      </c>
      <c r="Q4427" s="36">
        <v>1</v>
      </c>
      <c r="R4427" s="68">
        <v>190.82923412204241</v>
      </c>
      <c r="S4427" s="68">
        <v>6.382669854562451</v>
      </c>
      <c r="T4427" s="68">
        <v>1218</v>
      </c>
      <c r="U4427" s="68">
        <v>1218</v>
      </c>
      <c r="V4427" s="68">
        <v>609</v>
      </c>
      <c r="W4427" s="36">
        <v>0</v>
      </c>
      <c r="X4427" s="36">
        <v>0</v>
      </c>
      <c r="Y4427" s="36">
        <v>0</v>
      </c>
      <c r="Z4427" s="36">
        <v>0</v>
      </c>
      <c r="AA4427" s="40">
        <v>0</v>
      </c>
      <c r="AB4427" s="40">
        <v>0.5</v>
      </c>
      <c r="AC4427" s="40">
        <v>0</v>
      </c>
      <c r="AD4427" s="40">
        <v>10</v>
      </c>
      <c r="AE4427" s="40">
        <v>10.000955729999999</v>
      </c>
      <c r="AF4427" t="s">
        <v>584</v>
      </c>
    </row>
    <row r="4428" spans="1:32" ht="15.75" customHeight="1">
      <c r="A4428" s="22">
        <v>46204</v>
      </c>
      <c r="B4428" s="35" t="s">
        <v>55</v>
      </c>
      <c r="C4428" s="36">
        <v>550</v>
      </c>
      <c r="D4428" s="37">
        <v>3914</v>
      </c>
      <c r="E4428" s="38">
        <f>868</f>
        <v>868</v>
      </c>
      <c r="F4428" s="36">
        <v>18</v>
      </c>
      <c r="G4428" s="36">
        <v>14</v>
      </c>
      <c r="H4428" s="35" t="s">
        <v>2123</v>
      </c>
      <c r="I4428" s="35" t="s">
        <v>1561</v>
      </c>
      <c r="J4428" s="35" t="s">
        <v>1991</v>
      </c>
      <c r="K4428" s="35" t="s">
        <v>154</v>
      </c>
      <c r="L4428" s="39">
        <v>1.0739000000000001</v>
      </c>
      <c r="M4428" s="37">
        <v>-1297</v>
      </c>
      <c r="N4428" s="37">
        <v>-598</v>
      </c>
      <c r="O4428" s="36">
        <v>0</v>
      </c>
      <c r="P4428" s="36">
        <v>0</v>
      </c>
      <c r="Q4428" s="36">
        <v>1</v>
      </c>
      <c r="R4428" s="68">
        <v>637.53684101286842</v>
      </c>
      <c r="S4428" s="68">
        <v>6.1392530567829526</v>
      </c>
      <c r="T4428" s="68">
        <v>217.44444444444451</v>
      </c>
      <c r="U4428" s="68">
        <v>279.57142857142861</v>
      </c>
      <c r="V4428" s="68">
        <v>122.3125</v>
      </c>
      <c r="W4428" s="36">
        <v>7</v>
      </c>
      <c r="X4428" s="36">
        <v>4</v>
      </c>
      <c r="Y4428" s="36">
        <v>5</v>
      </c>
      <c r="Z4428" s="36">
        <v>3</v>
      </c>
      <c r="AA4428" s="40">
        <v>4.75</v>
      </c>
      <c r="AB4428" s="40">
        <v>0.6</v>
      </c>
      <c r="AC4428" s="40">
        <v>2.85</v>
      </c>
      <c r="AD4428" s="40">
        <v>28.5</v>
      </c>
      <c r="AE4428" s="40">
        <v>28.50095572</v>
      </c>
      <c r="AF4428" t="s">
        <v>2155</v>
      </c>
    </row>
    <row r="4429" spans="1:32" ht="15.75" customHeight="1">
      <c r="A4429" s="22">
        <v>46204</v>
      </c>
      <c r="B4429" s="35" t="s">
        <v>55</v>
      </c>
      <c r="C4429" s="36">
        <v>538</v>
      </c>
      <c r="D4429" s="37">
        <v>4276</v>
      </c>
      <c r="E4429" s="38">
        <v>-466</v>
      </c>
      <c r="F4429" s="36">
        <v>15</v>
      </c>
      <c r="G4429" s="36">
        <v>7</v>
      </c>
      <c r="H4429" s="35" t="s">
        <v>2067</v>
      </c>
      <c r="I4429" s="35" t="s">
        <v>1129</v>
      </c>
      <c r="J4429" s="35" t="s">
        <v>5214</v>
      </c>
      <c r="K4429" s="35" t="s">
        <v>154</v>
      </c>
      <c r="L4429" s="39">
        <v>0.9637</v>
      </c>
      <c r="M4429" s="37">
        <v>-735</v>
      </c>
      <c r="N4429" s="37">
        <v>-330</v>
      </c>
      <c r="O4429" s="36">
        <v>0</v>
      </c>
      <c r="P4429" s="36">
        <v>8</v>
      </c>
      <c r="Q4429" s="36">
        <v>1</v>
      </c>
      <c r="R4429" s="68">
        <v>759.1985263594853</v>
      </c>
      <c r="S4429" s="68">
        <v>5.6322554003157892</v>
      </c>
      <c r="T4429" s="68">
        <v>285.06666666666672</v>
      </c>
      <c r="U4429" s="68">
        <v>610.85714285714289</v>
      </c>
      <c r="V4429" s="68">
        <v>194.3636363636364</v>
      </c>
      <c r="W4429" s="36">
        <v>0</v>
      </c>
      <c r="X4429" s="36">
        <v>0</v>
      </c>
      <c r="Y4429" s="36">
        <v>0</v>
      </c>
      <c r="Z4429" s="36">
        <v>7</v>
      </c>
      <c r="AA4429" s="40">
        <v>1.75</v>
      </c>
      <c r="AB4429" s="40">
        <v>0.6</v>
      </c>
      <c r="AC4429" s="40">
        <v>1.05</v>
      </c>
      <c r="AD4429" s="40">
        <v>20.5</v>
      </c>
      <c r="AE4429" s="40">
        <v>20.500955709999999</v>
      </c>
      <c r="AF4429" t="s">
        <v>631</v>
      </c>
    </row>
    <row r="4430" spans="1:32" ht="15.75" customHeight="1">
      <c r="A4430" s="22">
        <v>46204</v>
      </c>
      <c r="B4430" s="35" t="s">
        <v>55</v>
      </c>
      <c r="C4430" s="36">
        <v>537</v>
      </c>
      <c r="D4430" s="37">
        <v>1855</v>
      </c>
      <c r="E4430" s="38">
        <v>-603</v>
      </c>
      <c r="F4430" s="36">
        <v>6</v>
      </c>
      <c r="G4430" s="36">
        <v>3</v>
      </c>
      <c r="H4430" s="35" t="s">
        <v>5195</v>
      </c>
      <c r="I4430" s="35" t="s">
        <v>4973</v>
      </c>
      <c r="J4430" s="35" t="s">
        <v>5215</v>
      </c>
      <c r="K4430" s="35" t="s">
        <v>154</v>
      </c>
      <c r="L4430" s="39">
        <v>0.89159999999999995</v>
      </c>
      <c r="M4430" s="37">
        <v>-816</v>
      </c>
      <c r="N4430" s="37">
        <v>-460</v>
      </c>
      <c r="O4430" s="36">
        <v>0</v>
      </c>
      <c r="P4430" s="36">
        <v>7</v>
      </c>
      <c r="Q4430" s="36">
        <v>1</v>
      </c>
      <c r="R4430" s="68">
        <v>294.90587380655882</v>
      </c>
      <c r="S4430" s="68">
        <v>6.2901426006074503</v>
      </c>
      <c r="T4430" s="68">
        <v>309.16666666666669</v>
      </c>
      <c r="U4430" s="68">
        <v>618.33333333333337</v>
      </c>
      <c r="V4430" s="68">
        <v>206.11111111111109</v>
      </c>
      <c r="W4430" s="36">
        <v>0</v>
      </c>
      <c r="X4430" s="36">
        <v>0</v>
      </c>
      <c r="Y4430" s="36">
        <v>0</v>
      </c>
      <c r="Z4430" s="36">
        <v>1</v>
      </c>
      <c r="AA4430" s="40">
        <v>0.25</v>
      </c>
      <c r="AB4430" s="40">
        <v>0.5</v>
      </c>
      <c r="AC4430" s="40">
        <v>0.125</v>
      </c>
      <c r="AD4430" s="40">
        <v>11.2</v>
      </c>
      <c r="AE4430" s="40">
        <v>11.2009557</v>
      </c>
      <c r="AF4430" t="s">
        <v>646</v>
      </c>
    </row>
    <row r="4431" spans="1:32" ht="15.75" customHeight="1">
      <c r="A4431" s="22">
        <v>46204</v>
      </c>
      <c r="B4431" s="35" t="s">
        <v>30</v>
      </c>
      <c r="C4431" s="36">
        <v>567</v>
      </c>
      <c r="D4431" s="37">
        <v>3244</v>
      </c>
      <c r="E4431" s="38">
        <f>22</f>
        <v>22</v>
      </c>
      <c r="F4431" s="36">
        <v>11</v>
      </c>
      <c r="G4431" s="36">
        <v>10</v>
      </c>
      <c r="H4431" s="35" t="s">
        <v>2458</v>
      </c>
      <c r="I4431" s="35" t="s">
        <v>4294</v>
      </c>
      <c r="J4431" s="35" t="s">
        <v>4499</v>
      </c>
      <c r="K4431" s="35" t="s">
        <v>154</v>
      </c>
      <c r="L4431" s="39">
        <v>1.0023</v>
      </c>
      <c r="M4431" s="37">
        <v>-444</v>
      </c>
      <c r="N4431" s="37">
        <v>-325</v>
      </c>
      <c r="O4431" s="36">
        <v>0</v>
      </c>
      <c r="P4431" s="36">
        <v>7</v>
      </c>
      <c r="Q4431" s="36">
        <v>1</v>
      </c>
      <c r="R4431" s="68">
        <v>578.03040680780407</v>
      </c>
      <c r="S4431" s="68">
        <v>5.6121615087952188</v>
      </c>
      <c r="T4431" s="68">
        <v>294.90909090909088</v>
      </c>
      <c r="U4431" s="68">
        <v>324.39999999999998</v>
      </c>
      <c r="V4431" s="68">
        <v>154.47619047619051</v>
      </c>
      <c r="W4431" s="36">
        <v>0</v>
      </c>
      <c r="X4431" s="36">
        <v>3</v>
      </c>
      <c r="Y4431" s="36">
        <v>2</v>
      </c>
      <c r="Z4431" s="36">
        <v>7</v>
      </c>
      <c r="AA4431" s="40">
        <v>3</v>
      </c>
      <c r="AB4431" s="40">
        <v>0.6</v>
      </c>
      <c r="AC4431" s="40">
        <v>1.8</v>
      </c>
      <c r="AD4431" s="40">
        <v>18</v>
      </c>
      <c r="AE4431" s="40">
        <v>18.000955690000001</v>
      </c>
      <c r="AF4431" t="s">
        <v>778</v>
      </c>
    </row>
    <row r="4432" spans="1:32" ht="15.75" customHeight="1">
      <c r="A4432" s="22">
        <v>46204</v>
      </c>
      <c r="B4432" s="35" t="s">
        <v>30</v>
      </c>
      <c r="C4432" s="36">
        <v>566</v>
      </c>
      <c r="D4432" s="37">
        <v>1671</v>
      </c>
      <c r="E4432" s="38">
        <v>-287</v>
      </c>
      <c r="F4432" s="36">
        <v>5</v>
      </c>
      <c r="G4432" s="36">
        <v>4</v>
      </c>
      <c r="H4432" s="35" t="s">
        <v>3510</v>
      </c>
      <c r="I4432" s="35" t="s">
        <v>4173</v>
      </c>
      <c r="J4432" s="35" t="s">
        <v>1097</v>
      </c>
      <c r="K4432" s="35" t="s">
        <v>154</v>
      </c>
      <c r="L4432" s="39">
        <v>0.94269999999999998</v>
      </c>
      <c r="M4432" s="37">
        <v>-346</v>
      </c>
      <c r="N4432" s="37">
        <v>100</v>
      </c>
      <c r="O4432" s="36">
        <v>0</v>
      </c>
      <c r="P4432" s="36">
        <v>6</v>
      </c>
      <c r="Q4432" s="36">
        <v>1</v>
      </c>
      <c r="R4432" s="68">
        <v>294.25186799501859</v>
      </c>
      <c r="S4432" s="68">
        <v>5.6788084690367651</v>
      </c>
      <c r="T4432" s="68">
        <v>334.2</v>
      </c>
      <c r="U4432" s="68">
        <v>417.75</v>
      </c>
      <c r="V4432" s="68">
        <v>185.66666666666671</v>
      </c>
      <c r="W4432" s="36">
        <v>0</v>
      </c>
      <c r="X4432" s="36">
        <v>0</v>
      </c>
      <c r="Y4432" s="36">
        <v>0</v>
      </c>
      <c r="Z4432" s="36">
        <v>7</v>
      </c>
      <c r="AA4432" s="40">
        <v>1.75</v>
      </c>
      <c r="AB4432" s="40">
        <v>0.5</v>
      </c>
      <c r="AC4432" s="40">
        <v>0.875</v>
      </c>
      <c r="AD4432" s="40">
        <v>18.8</v>
      </c>
      <c r="AE4432" s="40">
        <v>18.800955680000001</v>
      </c>
      <c r="AF4432" t="s">
        <v>612</v>
      </c>
    </row>
    <row r="4433" spans="1:32" ht="15.75" customHeight="1">
      <c r="A4433" s="22">
        <v>46204</v>
      </c>
      <c r="B4433" s="35" t="s">
        <v>30</v>
      </c>
      <c r="C4433" s="36">
        <v>563</v>
      </c>
      <c r="D4433" s="37">
        <v>1698</v>
      </c>
      <c r="E4433" s="38">
        <v>-424</v>
      </c>
      <c r="F4433" s="36">
        <v>6</v>
      </c>
      <c r="G4433" s="36">
        <v>3</v>
      </c>
      <c r="H4433" s="35" t="s">
        <v>5216</v>
      </c>
      <c r="I4433" s="35" t="s">
        <v>379</v>
      </c>
      <c r="J4433" s="35" t="s">
        <v>5217</v>
      </c>
      <c r="K4433" s="35" t="s">
        <v>154</v>
      </c>
      <c r="L4433" s="39">
        <v>0.91679999999999995</v>
      </c>
      <c r="M4433" s="37">
        <v>-187</v>
      </c>
      <c r="N4433" s="37">
        <v>-322</v>
      </c>
      <c r="O4433" s="36">
        <v>0</v>
      </c>
      <c r="P4433" s="36">
        <v>3</v>
      </c>
      <c r="Q4433" s="36">
        <v>1</v>
      </c>
      <c r="R4433" s="68">
        <v>267.66033623910329</v>
      </c>
      <c r="S4433" s="68">
        <v>6.343861118380878</v>
      </c>
      <c r="T4433" s="68">
        <v>283</v>
      </c>
      <c r="U4433" s="68">
        <v>566</v>
      </c>
      <c r="V4433" s="68">
        <v>188.66666666666671</v>
      </c>
      <c r="W4433" s="36">
        <v>0</v>
      </c>
      <c r="X4433" s="36">
        <v>0</v>
      </c>
      <c r="Y4433" s="36">
        <v>0</v>
      </c>
      <c r="Z4433" s="36">
        <v>0</v>
      </c>
      <c r="AA4433" s="40">
        <v>0</v>
      </c>
      <c r="AB4433" s="40">
        <v>0.5</v>
      </c>
      <c r="AC4433" s="40">
        <v>0</v>
      </c>
      <c r="AD4433" s="40">
        <v>10</v>
      </c>
      <c r="AE4433" s="40">
        <v>10.00095567</v>
      </c>
      <c r="AF4433" t="s">
        <v>584</v>
      </c>
    </row>
    <row r="4434" spans="1:32" ht="15.75" customHeight="1">
      <c r="A4434" s="22">
        <v>46204</v>
      </c>
      <c r="B4434" s="35" t="s">
        <v>30</v>
      </c>
      <c r="C4434" s="36">
        <v>565</v>
      </c>
      <c r="D4434" s="37">
        <v>1182</v>
      </c>
      <c r="E4434" s="38">
        <v>-734</v>
      </c>
      <c r="F4434" s="36">
        <v>2</v>
      </c>
      <c r="G4434" s="36">
        <v>3</v>
      </c>
      <c r="H4434" s="35" t="s">
        <v>4016</v>
      </c>
      <c r="I4434" s="35" t="s">
        <v>4227</v>
      </c>
      <c r="J4434" s="35" t="s">
        <v>1409</v>
      </c>
      <c r="K4434" s="35" t="s">
        <v>154</v>
      </c>
      <c r="L4434" s="39">
        <v>0.79300000000000004</v>
      </c>
      <c r="M4434" s="37">
        <v>-20</v>
      </c>
      <c r="N4434" s="37">
        <v>-223</v>
      </c>
      <c r="O4434" s="36">
        <v>0</v>
      </c>
      <c r="P4434" s="36">
        <v>5</v>
      </c>
      <c r="Q4434" s="36">
        <v>1</v>
      </c>
      <c r="R4434" s="68">
        <v>185.82627646326279</v>
      </c>
      <c r="S4434" s="68">
        <v>6.3607796620392243</v>
      </c>
      <c r="T4434" s="68">
        <v>591</v>
      </c>
      <c r="U4434" s="68">
        <v>394</v>
      </c>
      <c r="V4434" s="68">
        <v>236.4</v>
      </c>
      <c r="W4434" s="36">
        <v>0</v>
      </c>
      <c r="X4434" s="36">
        <v>1</v>
      </c>
      <c r="Y4434" s="36">
        <v>0</v>
      </c>
      <c r="Z4434" s="36">
        <v>0</v>
      </c>
      <c r="AA4434" s="40">
        <v>0.25</v>
      </c>
      <c r="AB4434" s="40">
        <v>0.5</v>
      </c>
      <c r="AC4434" s="40">
        <v>0.125</v>
      </c>
      <c r="AD4434" s="40">
        <v>11.2</v>
      </c>
      <c r="AE4434" s="40">
        <v>11.20095566</v>
      </c>
      <c r="AF4434" t="s">
        <v>646</v>
      </c>
    </row>
    <row r="4435" spans="1:32" ht="15.75" customHeight="1">
      <c r="A4435" s="22">
        <v>46204</v>
      </c>
      <c r="B4435" s="35" t="s">
        <v>278</v>
      </c>
      <c r="C4435" s="36">
        <v>561</v>
      </c>
      <c r="D4435" s="37">
        <v>1932</v>
      </c>
      <c r="E4435" s="38">
        <v>-21</v>
      </c>
      <c r="F4435" s="36">
        <v>7</v>
      </c>
      <c r="G4435" s="36">
        <v>4</v>
      </c>
      <c r="H4435" s="35" t="s">
        <v>1318</v>
      </c>
      <c r="I4435" s="35" t="s">
        <v>4108</v>
      </c>
      <c r="J4435" s="35" t="s">
        <v>5218</v>
      </c>
      <c r="K4435" s="35" t="s">
        <v>154</v>
      </c>
      <c r="L4435" s="39">
        <v>0.99639999999999995</v>
      </c>
      <c r="M4435" s="37">
        <v>795</v>
      </c>
      <c r="N4435" s="37">
        <v>329</v>
      </c>
      <c r="O4435" s="36">
        <v>0</v>
      </c>
      <c r="P4435" s="36">
        <v>1</v>
      </c>
      <c r="Q4435" s="36">
        <v>1</v>
      </c>
      <c r="R4435" s="68">
        <v>349.99206102117063</v>
      </c>
      <c r="S4435" s="68">
        <v>5.5201252118776933</v>
      </c>
      <c r="T4435" s="68">
        <v>276</v>
      </c>
      <c r="U4435" s="68">
        <v>483</v>
      </c>
      <c r="V4435" s="68">
        <v>175.6363636363636</v>
      </c>
      <c r="W4435" s="36">
        <v>0</v>
      </c>
      <c r="X4435" s="36">
        <v>0</v>
      </c>
      <c r="Y4435" s="36">
        <v>0</v>
      </c>
      <c r="Z4435" s="36">
        <v>7</v>
      </c>
      <c r="AA4435" s="40">
        <v>1.75</v>
      </c>
      <c r="AB4435" s="40">
        <v>0.5</v>
      </c>
      <c r="AC4435" s="40">
        <v>0.875</v>
      </c>
      <c r="AD4435" s="40">
        <v>18.8</v>
      </c>
      <c r="AE4435" s="40">
        <v>18.800955649999999</v>
      </c>
      <c r="AF4435" t="s">
        <v>612</v>
      </c>
    </row>
    <row r="4436" spans="1:32" ht="15.75" customHeight="1">
      <c r="A4436" s="22">
        <v>46204</v>
      </c>
      <c r="B4436" s="35" t="s">
        <v>278</v>
      </c>
      <c r="C4436" s="36">
        <v>562</v>
      </c>
      <c r="D4436" s="37">
        <v>3815</v>
      </c>
      <c r="E4436" s="38">
        <v>-664</v>
      </c>
      <c r="F4436" s="36">
        <v>11</v>
      </c>
      <c r="G4436" s="36">
        <v>12</v>
      </c>
      <c r="H4436" s="35" t="s">
        <v>1942</v>
      </c>
      <c r="I4436" s="35" t="s">
        <v>5219</v>
      </c>
      <c r="J4436" s="35" t="s">
        <v>3859</v>
      </c>
      <c r="K4436" s="35" t="s">
        <v>154</v>
      </c>
      <c r="L4436" s="39">
        <v>0.94199999999999995</v>
      </c>
      <c r="M4436" s="37">
        <v>-1872</v>
      </c>
      <c r="N4436" s="37">
        <v>-117</v>
      </c>
      <c r="O4436" s="36">
        <v>0</v>
      </c>
      <c r="P4436" s="36">
        <v>2</v>
      </c>
      <c r="Q4436" s="36">
        <v>1</v>
      </c>
      <c r="R4436" s="68">
        <v>648.74745745122459</v>
      </c>
      <c r="S4436" s="68">
        <v>5.8805625458452404</v>
      </c>
      <c r="T4436" s="68">
        <v>346.81818181818181</v>
      </c>
      <c r="U4436" s="68">
        <v>317.91666666666669</v>
      </c>
      <c r="V4436" s="68">
        <v>165.86956521739131</v>
      </c>
      <c r="W4436" s="36">
        <v>0</v>
      </c>
      <c r="X4436" s="36">
        <v>4</v>
      </c>
      <c r="Y4436" s="36">
        <v>1</v>
      </c>
      <c r="Z4436" s="36">
        <v>5</v>
      </c>
      <c r="AA4436" s="40">
        <v>2.5</v>
      </c>
      <c r="AB4436" s="40">
        <v>0.6</v>
      </c>
      <c r="AC4436" s="40">
        <v>1.5</v>
      </c>
      <c r="AD4436" s="40">
        <v>25</v>
      </c>
      <c r="AE4436" s="40">
        <v>25.000955640000001</v>
      </c>
      <c r="AF4436" t="s">
        <v>812</v>
      </c>
    </row>
    <row r="4437" spans="1:32" ht="15.75" customHeight="1">
      <c r="A4437" s="22">
        <v>46204</v>
      </c>
      <c r="B4437" s="35" t="s">
        <v>20</v>
      </c>
      <c r="C4437" s="36">
        <v>678</v>
      </c>
      <c r="D4437" s="37">
        <v>720</v>
      </c>
      <c r="E4437" s="38">
        <f>668</f>
        <v>668</v>
      </c>
      <c r="F4437" s="36">
        <v>12</v>
      </c>
      <c r="G4437" s="36">
        <v>2</v>
      </c>
      <c r="H4437" s="35" t="s">
        <v>963</v>
      </c>
      <c r="I4437" s="35" t="s">
        <v>2443</v>
      </c>
      <c r="J4437" s="35" t="s">
        <v>1815</v>
      </c>
      <c r="K4437" s="35" t="s">
        <v>154</v>
      </c>
      <c r="L4437" s="39">
        <v>1.3092999999999999</v>
      </c>
      <c r="M4437" s="37">
        <v>224</v>
      </c>
      <c r="N4437" s="37">
        <v>-191</v>
      </c>
      <c r="O4437" s="36">
        <v>0</v>
      </c>
      <c r="P4437" s="36">
        <v>8</v>
      </c>
      <c r="Q4437" s="36">
        <v>0</v>
      </c>
      <c r="R4437" s="68"/>
      <c r="S4437" s="68"/>
      <c r="T4437" s="68"/>
      <c r="U4437" s="68"/>
      <c r="V4437" s="68"/>
      <c r="W4437" s="36"/>
      <c r="X4437" s="36"/>
      <c r="Y4437" s="36"/>
      <c r="Z4437" s="36"/>
      <c r="AA4437" s="40"/>
      <c r="AB4437" s="40">
        <v>0.5</v>
      </c>
      <c r="AC4437" s="40"/>
      <c r="AD4437" s="40">
        <v>0</v>
      </c>
      <c r="AE4437" s="40">
        <v>0</v>
      </c>
    </row>
    <row r="4438" spans="1:32" ht="15.75" customHeight="1">
      <c r="A4438" s="22">
        <v>46204</v>
      </c>
      <c r="B4438" s="35" t="s">
        <v>20</v>
      </c>
      <c r="C4438" s="36">
        <v>682</v>
      </c>
      <c r="D4438" s="37">
        <v>938</v>
      </c>
      <c r="E4438" s="38">
        <f>77</f>
        <v>77</v>
      </c>
      <c r="F4438" s="36">
        <v>11</v>
      </c>
      <c r="G4438" s="36">
        <v>4</v>
      </c>
      <c r="H4438" s="35" t="s">
        <v>4082</v>
      </c>
      <c r="I4438" s="35" t="s">
        <v>401</v>
      </c>
      <c r="J4438" s="35" t="s">
        <v>2933</v>
      </c>
      <c r="K4438" s="35" t="s">
        <v>154</v>
      </c>
      <c r="L4438" s="39">
        <v>1.0274000000000001</v>
      </c>
      <c r="M4438" s="37">
        <v>-159</v>
      </c>
      <c r="N4438" s="37">
        <v>696</v>
      </c>
      <c r="O4438" s="36">
        <v>0</v>
      </c>
      <c r="P4438" s="36">
        <v>2</v>
      </c>
      <c r="Q4438" s="36">
        <v>0</v>
      </c>
      <c r="R4438" s="68"/>
      <c r="S4438" s="68"/>
      <c r="T4438" s="68"/>
      <c r="U4438" s="68"/>
      <c r="V4438" s="68"/>
      <c r="W4438" s="36"/>
      <c r="X4438" s="36"/>
      <c r="Y4438" s="36"/>
      <c r="Z4438" s="36"/>
      <c r="AA4438" s="40"/>
      <c r="AB4438" s="40">
        <v>0.5</v>
      </c>
      <c r="AC4438" s="40"/>
      <c r="AD4438" s="40">
        <v>0</v>
      </c>
      <c r="AE4438" s="40">
        <v>0</v>
      </c>
    </row>
    <row r="4439" spans="1:32" ht="15.75" customHeight="1">
      <c r="A4439" s="22">
        <v>46204</v>
      </c>
      <c r="B4439" s="35" t="s">
        <v>20</v>
      </c>
      <c r="C4439" s="36">
        <v>701</v>
      </c>
      <c r="D4439" s="37">
        <v>1485</v>
      </c>
      <c r="E4439" s="38">
        <f>43</f>
        <v>43</v>
      </c>
      <c r="F4439" s="36">
        <v>17</v>
      </c>
      <c r="G4439" s="36">
        <v>8</v>
      </c>
      <c r="H4439" s="35" t="s">
        <v>327</v>
      </c>
      <c r="I4439" s="35" t="s">
        <v>3413</v>
      </c>
      <c r="J4439" s="35" t="s">
        <v>3564</v>
      </c>
      <c r="K4439" s="35" t="s">
        <v>154</v>
      </c>
      <c r="L4439" s="39">
        <v>1.0097</v>
      </c>
      <c r="M4439" s="37">
        <v>3970</v>
      </c>
      <c r="N4439" s="37">
        <v>-196</v>
      </c>
      <c r="O4439" s="36">
        <v>0</v>
      </c>
      <c r="P4439" s="36">
        <v>1</v>
      </c>
      <c r="Q4439" s="36">
        <v>0</v>
      </c>
      <c r="R4439" s="68"/>
      <c r="S4439" s="68"/>
      <c r="T4439" s="68"/>
      <c r="U4439" s="68"/>
      <c r="V4439" s="68"/>
      <c r="W4439" s="36"/>
      <c r="X4439" s="36"/>
      <c r="Y4439" s="36"/>
      <c r="Z4439" s="36"/>
      <c r="AA4439" s="40"/>
      <c r="AB4439" s="40">
        <v>0.5</v>
      </c>
      <c r="AC4439" s="40"/>
      <c r="AD4439" s="40">
        <v>35</v>
      </c>
      <c r="AE4439" s="40">
        <v>35.000955609999998</v>
      </c>
      <c r="AF4439" t="s">
        <v>668</v>
      </c>
    </row>
    <row r="4440" spans="1:32" ht="15.75" customHeight="1">
      <c r="A4440" s="22">
        <v>46204</v>
      </c>
      <c r="B4440" s="35" t="s">
        <v>20</v>
      </c>
      <c r="C4440" s="36">
        <v>681</v>
      </c>
      <c r="D4440" s="37">
        <v>722</v>
      </c>
      <c r="E4440" s="38">
        <v>-254</v>
      </c>
      <c r="F4440" s="36">
        <v>4</v>
      </c>
      <c r="G4440" s="36">
        <v>2</v>
      </c>
      <c r="H4440" s="35" t="s">
        <v>1362</v>
      </c>
      <c r="I4440" s="35" t="s">
        <v>1363</v>
      </c>
      <c r="J4440" s="35" t="s">
        <v>1364</v>
      </c>
      <c r="K4440" s="35" t="s">
        <v>154</v>
      </c>
      <c r="L4440" s="39">
        <v>0.88270000000000004</v>
      </c>
      <c r="M4440" s="37">
        <v>-218</v>
      </c>
      <c r="N4440" s="37">
        <v>1168</v>
      </c>
      <c r="O4440" s="36">
        <v>0</v>
      </c>
      <c r="P4440" s="36">
        <v>1</v>
      </c>
      <c r="Q4440" s="36">
        <v>0</v>
      </c>
      <c r="R4440" s="68"/>
      <c r="S4440" s="68"/>
      <c r="T4440" s="68"/>
      <c r="U4440" s="68"/>
      <c r="V4440" s="68"/>
      <c r="W4440" s="36"/>
      <c r="X4440" s="36"/>
      <c r="Y4440" s="36"/>
      <c r="Z4440" s="36"/>
      <c r="AA4440" s="40"/>
      <c r="AB4440" s="40">
        <v>0.5</v>
      </c>
      <c r="AC4440" s="40"/>
      <c r="AD4440" s="40">
        <v>10</v>
      </c>
      <c r="AE4440" s="40">
        <v>10.000955599999999</v>
      </c>
      <c r="AF4440" t="s">
        <v>584</v>
      </c>
    </row>
    <row r="4441" spans="1:32" ht="15.75" customHeight="1">
      <c r="A4441" s="22">
        <v>46204</v>
      </c>
      <c r="B4441" s="35" t="s">
        <v>20</v>
      </c>
      <c r="C4441" s="36">
        <v>680</v>
      </c>
      <c r="D4441" s="37">
        <v>1162</v>
      </c>
      <c r="E4441" s="38">
        <v>-437</v>
      </c>
      <c r="F4441" s="36">
        <v>14</v>
      </c>
      <c r="G4441" s="36">
        <v>5</v>
      </c>
      <c r="H4441" s="35" t="s">
        <v>4035</v>
      </c>
      <c r="I4441" s="35" t="s">
        <v>711</v>
      </c>
      <c r="J4441" s="35" t="s">
        <v>1492</v>
      </c>
      <c r="K4441" s="35" t="s">
        <v>154</v>
      </c>
      <c r="L4441" s="39">
        <v>0.87460000000000004</v>
      </c>
      <c r="M4441" s="37">
        <v>-156</v>
      </c>
      <c r="N4441" s="37">
        <v>-1490</v>
      </c>
      <c r="O4441" s="36">
        <v>0</v>
      </c>
      <c r="P4441" s="36">
        <v>0</v>
      </c>
      <c r="Q4441" s="36">
        <v>0</v>
      </c>
      <c r="R4441" s="68"/>
      <c r="S4441" s="68"/>
      <c r="T4441" s="68"/>
      <c r="U4441" s="68"/>
      <c r="V4441" s="68"/>
      <c r="W4441" s="36"/>
      <c r="X4441" s="36"/>
      <c r="Y4441" s="36"/>
      <c r="Z4441" s="36"/>
      <c r="AA4441" s="40"/>
      <c r="AB4441" s="40">
        <v>0.5</v>
      </c>
      <c r="AC4441" s="40"/>
      <c r="AD4441" s="40">
        <v>30</v>
      </c>
      <c r="AE4441" s="40">
        <v>30.00095559</v>
      </c>
      <c r="AF4441" t="s">
        <v>661</v>
      </c>
    </row>
    <row r="4442" spans="1:32" ht="15.75" customHeight="1">
      <c r="A4442" s="22">
        <v>46204</v>
      </c>
      <c r="B4442" s="35" t="s">
        <v>20</v>
      </c>
      <c r="C4442" s="36">
        <v>702</v>
      </c>
      <c r="D4442" s="37">
        <v>1954</v>
      </c>
      <c r="E4442" s="38">
        <v>-488</v>
      </c>
      <c r="F4442" s="36">
        <v>25</v>
      </c>
      <c r="G4442" s="36">
        <v>6</v>
      </c>
      <c r="H4442" s="35" t="s">
        <v>4204</v>
      </c>
      <c r="I4442" s="35" t="s">
        <v>4695</v>
      </c>
      <c r="J4442" s="35" t="s">
        <v>5014</v>
      </c>
      <c r="K4442" s="35" t="s">
        <v>154</v>
      </c>
      <c r="L4442" s="39">
        <v>0.91679999999999995</v>
      </c>
      <c r="M4442" s="37">
        <v>-1032</v>
      </c>
      <c r="N4442" s="37">
        <v>-664</v>
      </c>
      <c r="O4442" s="36">
        <v>0</v>
      </c>
      <c r="P4442" s="36">
        <v>2</v>
      </c>
      <c r="Q4442" s="36">
        <v>0</v>
      </c>
      <c r="R4442" s="68"/>
      <c r="S4442" s="68"/>
      <c r="T4442" s="68"/>
      <c r="U4442" s="68"/>
      <c r="V4442" s="68"/>
      <c r="W4442" s="36"/>
      <c r="X4442" s="36"/>
      <c r="Y4442" s="36"/>
      <c r="Z4442" s="36"/>
      <c r="AA4442" s="40"/>
      <c r="AB4442" s="40">
        <v>0.5</v>
      </c>
      <c r="AC4442" s="40"/>
      <c r="AD4442" s="40">
        <v>30</v>
      </c>
      <c r="AE4442" s="40">
        <v>30.000955579999999</v>
      </c>
      <c r="AF4442" t="s">
        <v>661</v>
      </c>
    </row>
    <row r="4443" spans="1:32" ht="15.75" customHeight="1">
      <c r="A4443" s="22">
        <v>46204</v>
      </c>
      <c r="B4443" s="35" t="s">
        <v>20</v>
      </c>
      <c r="C4443" s="36">
        <v>700</v>
      </c>
      <c r="D4443" s="37">
        <v>1310</v>
      </c>
      <c r="E4443" s="38">
        <v>-1125</v>
      </c>
      <c r="F4443" s="36">
        <v>8</v>
      </c>
      <c r="G4443" s="36">
        <v>3</v>
      </c>
      <c r="H4443" s="35" t="s">
        <v>2287</v>
      </c>
      <c r="I4443" s="35" t="s">
        <v>1055</v>
      </c>
      <c r="J4443" s="35" t="s">
        <v>5220</v>
      </c>
      <c r="K4443" s="35" t="s">
        <v>154</v>
      </c>
      <c r="L4443" s="39">
        <v>0.7137</v>
      </c>
      <c r="M4443" s="37">
        <v>980</v>
      </c>
      <c r="N4443" s="37">
        <v>-1220</v>
      </c>
      <c r="O4443" s="36">
        <v>0</v>
      </c>
      <c r="P4443" s="36">
        <v>0</v>
      </c>
      <c r="Q4443" s="36">
        <v>0</v>
      </c>
      <c r="R4443" s="68"/>
      <c r="S4443" s="68"/>
      <c r="T4443" s="68"/>
      <c r="U4443" s="68"/>
      <c r="V4443" s="68"/>
      <c r="W4443" s="36"/>
      <c r="X4443" s="36"/>
      <c r="Y4443" s="36"/>
      <c r="Z4443" s="36"/>
      <c r="AA4443" s="40"/>
      <c r="AB4443" s="40">
        <v>0.5</v>
      </c>
      <c r="AC4443" s="40"/>
      <c r="AD4443" s="40">
        <v>30</v>
      </c>
      <c r="AE4443" s="40">
        <v>30.000955569999999</v>
      </c>
      <c r="AF4443" t="s">
        <v>661</v>
      </c>
    </row>
    <row r="4444" spans="1:32" ht="15.75" customHeight="1">
      <c r="A4444" s="22">
        <v>46204</v>
      </c>
      <c r="B4444" s="35" t="s">
        <v>20</v>
      </c>
      <c r="C4444" s="36">
        <v>688</v>
      </c>
      <c r="D4444" s="37">
        <v>2343</v>
      </c>
      <c r="E4444" s="38">
        <v>-1620</v>
      </c>
      <c r="F4444" s="36">
        <v>14</v>
      </c>
      <c r="G4444" s="36">
        <v>6</v>
      </c>
      <c r="H4444" s="35" t="s">
        <v>872</v>
      </c>
      <c r="I4444" s="35" t="s">
        <v>1029</v>
      </c>
      <c r="J4444" s="35" t="s">
        <v>3010</v>
      </c>
      <c r="K4444" s="35" t="s">
        <v>154</v>
      </c>
      <c r="L4444" s="39">
        <v>0.76949999999999996</v>
      </c>
      <c r="M4444" s="37">
        <v>-2231</v>
      </c>
      <c r="N4444" s="37">
        <v>-1652</v>
      </c>
      <c r="O4444" s="36">
        <v>0</v>
      </c>
      <c r="P4444" s="36">
        <v>8</v>
      </c>
      <c r="Q4444" s="36">
        <v>0</v>
      </c>
      <c r="R4444" s="68"/>
      <c r="S4444" s="68"/>
      <c r="T4444" s="68"/>
      <c r="U4444" s="68"/>
      <c r="V4444" s="68"/>
      <c r="W4444" s="36"/>
      <c r="X4444" s="36"/>
      <c r="Y4444" s="36"/>
      <c r="Z4444" s="36"/>
      <c r="AA4444" s="40"/>
      <c r="AB4444" s="40">
        <v>0.5</v>
      </c>
      <c r="AC4444" s="40"/>
      <c r="AD4444" s="40">
        <v>30</v>
      </c>
      <c r="AE4444" s="40">
        <v>30.000955560000001</v>
      </c>
      <c r="AF4444" t="s">
        <v>661</v>
      </c>
    </row>
    <row r="4445" spans="1:32" ht="15.75" customHeight="1">
      <c r="A4445" s="22">
        <v>46204</v>
      </c>
      <c r="B4445" s="35" t="s">
        <v>18</v>
      </c>
      <c r="C4445" s="36">
        <v>760</v>
      </c>
      <c r="D4445" s="37">
        <v>2845</v>
      </c>
      <c r="E4445" s="38">
        <f>1233</f>
        <v>1233</v>
      </c>
      <c r="F4445" s="36">
        <v>37</v>
      </c>
      <c r="G4445" s="36">
        <v>12</v>
      </c>
      <c r="H4445" s="35" t="s">
        <v>1859</v>
      </c>
      <c r="I4445" s="35" t="s">
        <v>2514</v>
      </c>
      <c r="J4445" s="35" t="s">
        <v>5221</v>
      </c>
      <c r="K4445" s="35" t="s">
        <v>154</v>
      </c>
      <c r="L4445" s="39">
        <v>1.1445000000000001</v>
      </c>
      <c r="M4445" s="37">
        <v>-1694</v>
      </c>
      <c r="N4445" s="37">
        <v>-236</v>
      </c>
      <c r="O4445" s="36">
        <v>0</v>
      </c>
      <c r="P4445" s="36">
        <v>0</v>
      </c>
      <c r="Q4445" s="36">
        <v>0</v>
      </c>
      <c r="R4445" s="68"/>
      <c r="S4445" s="68"/>
      <c r="T4445" s="68"/>
      <c r="U4445" s="68"/>
      <c r="V4445" s="68"/>
      <c r="W4445" s="36"/>
      <c r="X4445" s="36"/>
      <c r="Y4445" s="36"/>
      <c r="Z4445" s="36"/>
      <c r="AA4445" s="40"/>
      <c r="AB4445" s="40">
        <v>0.5</v>
      </c>
      <c r="AC4445" s="40"/>
      <c r="AD4445" s="40">
        <v>60</v>
      </c>
      <c r="AE4445" s="40">
        <v>60.00095555</v>
      </c>
      <c r="AF4445" t="s">
        <v>578</v>
      </c>
    </row>
    <row r="4446" spans="1:32" ht="15.75" customHeight="1">
      <c r="A4446" s="22">
        <v>46204</v>
      </c>
      <c r="B4446" s="35" t="s">
        <v>18</v>
      </c>
      <c r="C4446" s="36">
        <v>756</v>
      </c>
      <c r="D4446" s="37">
        <v>1831</v>
      </c>
      <c r="E4446" s="38">
        <f>509</f>
        <v>509</v>
      </c>
      <c r="F4446" s="36">
        <v>27</v>
      </c>
      <c r="G4446" s="36">
        <v>11</v>
      </c>
      <c r="H4446" s="35" t="s">
        <v>4353</v>
      </c>
      <c r="I4446" s="35" t="s">
        <v>1028</v>
      </c>
      <c r="J4446" s="35" t="s">
        <v>2424</v>
      </c>
      <c r="K4446" s="35" t="s">
        <v>154</v>
      </c>
      <c r="L4446" s="39">
        <v>1.0927</v>
      </c>
      <c r="M4446" s="37">
        <v>-2078</v>
      </c>
      <c r="N4446" s="37">
        <v>179</v>
      </c>
      <c r="O4446" s="36">
        <v>0</v>
      </c>
      <c r="P4446" s="36">
        <v>6</v>
      </c>
      <c r="Q4446" s="36">
        <v>0</v>
      </c>
      <c r="R4446" s="68"/>
      <c r="S4446" s="68"/>
      <c r="T4446" s="68"/>
      <c r="U4446" s="68"/>
      <c r="V4446" s="68"/>
      <c r="W4446" s="36"/>
      <c r="X4446" s="36"/>
      <c r="Y4446" s="36"/>
      <c r="Z4446" s="36"/>
      <c r="AA4446" s="40"/>
      <c r="AB4446" s="40">
        <v>0.5</v>
      </c>
      <c r="AC4446" s="40"/>
      <c r="AD4446" s="40">
        <v>35</v>
      </c>
      <c r="AE4446" s="40">
        <v>35.00095554</v>
      </c>
      <c r="AF4446" t="s">
        <v>668</v>
      </c>
    </row>
    <row r="4447" spans="1:32" ht="15.75" customHeight="1">
      <c r="A4447" s="22">
        <v>46204</v>
      </c>
      <c r="B4447" s="35" t="s">
        <v>18</v>
      </c>
      <c r="C4447" s="36">
        <v>757</v>
      </c>
      <c r="D4447" s="37">
        <v>675</v>
      </c>
      <c r="E4447" s="38">
        <f>154</f>
        <v>154</v>
      </c>
      <c r="F4447" s="36">
        <v>10</v>
      </c>
      <c r="G4447" s="36">
        <v>2</v>
      </c>
      <c r="H4447" s="35" t="s">
        <v>1161</v>
      </c>
      <c r="I4447" s="35" t="s">
        <v>1966</v>
      </c>
      <c r="J4447" s="35" t="s">
        <v>1988</v>
      </c>
      <c r="K4447" s="35" t="s">
        <v>154</v>
      </c>
      <c r="L4447" s="39">
        <v>1.0760000000000001</v>
      </c>
      <c r="M4447" s="37">
        <v>-14</v>
      </c>
      <c r="N4447" s="37">
        <v>-881</v>
      </c>
      <c r="O4447" s="36">
        <v>0</v>
      </c>
      <c r="P4447" s="36">
        <v>7</v>
      </c>
      <c r="Q4447" s="36">
        <v>0</v>
      </c>
      <c r="R4447" s="68"/>
      <c r="S4447" s="68"/>
      <c r="T4447" s="68"/>
      <c r="U4447" s="68"/>
      <c r="V4447" s="68"/>
      <c r="W4447" s="36"/>
      <c r="X4447" s="36"/>
      <c r="Y4447" s="36"/>
      <c r="Z4447" s="36"/>
      <c r="AA4447" s="40"/>
      <c r="AB4447" s="40">
        <v>0.5</v>
      </c>
      <c r="AC4447" s="40"/>
      <c r="AD4447" s="40">
        <v>0</v>
      </c>
      <c r="AE4447" s="40">
        <v>0</v>
      </c>
    </row>
    <row r="4448" spans="1:32" ht="15.75" customHeight="1">
      <c r="A4448" s="22">
        <v>46204</v>
      </c>
      <c r="B4448" s="35" t="s">
        <v>18</v>
      </c>
      <c r="C4448" s="36">
        <v>752</v>
      </c>
      <c r="D4448" s="37">
        <v>1793</v>
      </c>
      <c r="E4448" s="38">
        <f>30</f>
        <v>30</v>
      </c>
      <c r="F4448" s="36">
        <v>23</v>
      </c>
      <c r="G4448" s="36">
        <v>15</v>
      </c>
      <c r="H4448" s="35" t="s">
        <v>1853</v>
      </c>
      <c r="I4448" s="35" t="s">
        <v>1566</v>
      </c>
      <c r="J4448" s="35" t="s">
        <v>728</v>
      </c>
      <c r="K4448" s="35" t="s">
        <v>154</v>
      </c>
      <c r="L4448" s="39">
        <v>1.0056</v>
      </c>
      <c r="M4448" s="37">
        <v>684</v>
      </c>
      <c r="N4448" s="37">
        <v>218</v>
      </c>
      <c r="O4448" s="36">
        <v>0</v>
      </c>
      <c r="P4448" s="36">
        <v>2</v>
      </c>
      <c r="Q4448" s="36">
        <v>0</v>
      </c>
      <c r="R4448" s="68"/>
      <c r="S4448" s="68"/>
      <c r="T4448" s="68"/>
      <c r="U4448" s="68"/>
      <c r="V4448" s="68"/>
      <c r="W4448" s="36"/>
      <c r="X4448" s="36"/>
      <c r="Y4448" s="36"/>
      <c r="Z4448" s="36"/>
      <c r="AA4448" s="40"/>
      <c r="AB4448" s="40">
        <v>0.5</v>
      </c>
      <c r="AC4448" s="40"/>
      <c r="AD4448" s="40">
        <v>35</v>
      </c>
      <c r="AE4448" s="40">
        <v>35.000955519999998</v>
      </c>
      <c r="AF4448" t="s">
        <v>668</v>
      </c>
    </row>
    <row r="4449" spans="1:32" ht="15.75" customHeight="1">
      <c r="A4449" s="22">
        <v>46204</v>
      </c>
      <c r="B4449" s="35" t="s">
        <v>18</v>
      </c>
      <c r="C4449" s="36">
        <v>758</v>
      </c>
      <c r="D4449" s="37">
        <v>3321</v>
      </c>
      <c r="E4449" s="38">
        <v>-63</v>
      </c>
      <c r="F4449" s="36">
        <v>31</v>
      </c>
      <c r="G4449" s="36">
        <v>14</v>
      </c>
      <c r="H4449" s="35" t="s">
        <v>2045</v>
      </c>
      <c r="I4449" s="35" t="s">
        <v>332</v>
      </c>
      <c r="J4449" s="35" t="s">
        <v>336</v>
      </c>
      <c r="K4449" s="35" t="s">
        <v>154</v>
      </c>
      <c r="L4449" s="39">
        <v>0.99370000000000003</v>
      </c>
      <c r="M4449" s="37">
        <v>-1528</v>
      </c>
      <c r="N4449" s="37">
        <v>1630</v>
      </c>
      <c r="O4449" s="36">
        <v>0</v>
      </c>
      <c r="P4449" s="36">
        <v>8</v>
      </c>
      <c r="Q4449" s="36">
        <v>0</v>
      </c>
      <c r="R4449" s="68"/>
      <c r="S4449" s="68"/>
      <c r="T4449" s="68"/>
      <c r="U4449" s="68"/>
      <c r="V4449" s="68"/>
      <c r="W4449" s="36"/>
      <c r="X4449" s="36"/>
      <c r="Y4449" s="36"/>
      <c r="Z4449" s="36"/>
      <c r="AA4449" s="40"/>
      <c r="AB4449" s="40">
        <v>0.6</v>
      </c>
      <c r="AC4449" s="40"/>
      <c r="AD4449" s="40">
        <v>30</v>
      </c>
      <c r="AE4449" s="40">
        <v>30.000955510000001</v>
      </c>
      <c r="AF4449" t="s">
        <v>661</v>
      </c>
    </row>
    <row r="4450" spans="1:32" ht="15.75" customHeight="1">
      <c r="A4450" s="22">
        <v>46204</v>
      </c>
      <c r="B4450" s="35" t="s">
        <v>18</v>
      </c>
      <c r="C4450" s="36">
        <v>755</v>
      </c>
      <c r="D4450" s="37">
        <v>3111</v>
      </c>
      <c r="E4450" s="38">
        <v>-407</v>
      </c>
      <c r="F4450" s="36">
        <v>30</v>
      </c>
      <c r="G4450" s="36">
        <v>14</v>
      </c>
      <c r="H4450" s="35" t="s">
        <v>2023</v>
      </c>
      <c r="I4450" s="35" t="s">
        <v>860</v>
      </c>
      <c r="J4450" s="35" t="s">
        <v>2628</v>
      </c>
      <c r="K4450" s="35" t="s">
        <v>154</v>
      </c>
      <c r="L4450" s="39">
        <v>0.95640000000000003</v>
      </c>
      <c r="M4450" s="37">
        <v>-1917</v>
      </c>
      <c r="N4450" s="37">
        <v>-1047</v>
      </c>
      <c r="O4450" s="36">
        <v>0</v>
      </c>
      <c r="P4450" s="36">
        <v>5</v>
      </c>
      <c r="Q4450" s="36">
        <v>0</v>
      </c>
      <c r="R4450" s="68"/>
      <c r="S4450" s="68"/>
      <c r="T4450" s="68"/>
      <c r="U4450" s="68"/>
      <c r="V4450" s="68"/>
      <c r="W4450" s="36"/>
      <c r="X4450" s="36"/>
      <c r="Y4450" s="36"/>
      <c r="Z4450" s="36"/>
      <c r="AA4450" s="40"/>
      <c r="AB4450" s="40">
        <v>0.6</v>
      </c>
      <c r="AC4450" s="40"/>
      <c r="AD4450" s="40">
        <v>30</v>
      </c>
      <c r="AE4450" s="40">
        <v>30.0009555</v>
      </c>
      <c r="AF4450" t="s">
        <v>661</v>
      </c>
    </row>
    <row r="4451" spans="1:32" ht="15.75" customHeight="1">
      <c r="A4451" s="22">
        <v>46204</v>
      </c>
      <c r="B4451" s="35" t="s">
        <v>18</v>
      </c>
      <c r="C4451" s="36">
        <v>753</v>
      </c>
      <c r="D4451" s="37">
        <v>1582</v>
      </c>
      <c r="E4451" s="38">
        <v>-1712</v>
      </c>
      <c r="F4451" s="36">
        <v>6</v>
      </c>
      <c r="G4451" s="36">
        <v>5</v>
      </c>
      <c r="H4451" s="35" t="s">
        <v>1458</v>
      </c>
      <c r="I4451" s="35" t="s">
        <v>1606</v>
      </c>
      <c r="J4451" s="35" t="s">
        <v>4434</v>
      </c>
      <c r="K4451" s="35" t="s">
        <v>154</v>
      </c>
      <c r="L4451" s="39">
        <v>0.63929999999999998</v>
      </c>
      <c r="M4451" s="37">
        <v>-2368</v>
      </c>
      <c r="N4451" s="37">
        <v>3214</v>
      </c>
      <c r="O4451" s="36">
        <v>0</v>
      </c>
      <c r="P4451" s="36">
        <v>3</v>
      </c>
      <c r="Q4451" s="36">
        <v>0</v>
      </c>
      <c r="R4451" s="68"/>
      <c r="S4451" s="68"/>
      <c r="T4451" s="68"/>
      <c r="U4451" s="68"/>
      <c r="V4451" s="68"/>
      <c r="W4451" s="36"/>
      <c r="X4451" s="36"/>
      <c r="Y4451" s="36"/>
      <c r="Z4451" s="36"/>
      <c r="AA4451" s="40"/>
      <c r="AB4451" s="40">
        <v>0.5</v>
      </c>
      <c r="AC4451" s="40"/>
      <c r="AD4451" s="40">
        <v>30</v>
      </c>
      <c r="AE4451" s="40">
        <v>30.000955489999999</v>
      </c>
      <c r="AF4451" t="s">
        <v>661</v>
      </c>
    </row>
    <row r="4452" spans="1:32" ht="15.75" customHeight="1">
      <c r="A4452" s="22">
        <v>46204</v>
      </c>
      <c r="B4452" s="35" t="s">
        <v>22</v>
      </c>
      <c r="C4452" s="36">
        <v>675</v>
      </c>
      <c r="D4452" s="37">
        <v>5030</v>
      </c>
      <c r="E4452" s="38">
        <f>3598</f>
        <v>3598</v>
      </c>
      <c r="F4452" s="36">
        <v>55</v>
      </c>
      <c r="G4452" s="36">
        <v>21</v>
      </c>
      <c r="H4452" s="35" t="s">
        <v>1779</v>
      </c>
      <c r="I4452" s="35" t="s">
        <v>2274</v>
      </c>
      <c r="J4452" s="35" t="s">
        <v>5222</v>
      </c>
      <c r="K4452" s="35" t="s">
        <v>154</v>
      </c>
      <c r="L4452" s="39">
        <v>1.2383999999999999</v>
      </c>
      <c r="M4452" s="37">
        <v>-4813</v>
      </c>
      <c r="N4452" s="37">
        <v>-1169</v>
      </c>
      <c r="O4452" s="36">
        <v>0</v>
      </c>
      <c r="P4452" s="36">
        <v>5</v>
      </c>
      <c r="Q4452" s="36">
        <v>0</v>
      </c>
      <c r="R4452" s="68"/>
      <c r="S4452" s="68"/>
      <c r="T4452" s="68"/>
      <c r="U4452" s="68"/>
      <c r="V4452" s="68"/>
      <c r="W4452" s="36"/>
      <c r="X4452" s="36"/>
      <c r="Y4452" s="36"/>
      <c r="Z4452" s="36"/>
      <c r="AA4452" s="40"/>
      <c r="AB4452" s="40">
        <v>0.8</v>
      </c>
      <c r="AC4452" s="40"/>
      <c r="AD4452" s="40">
        <v>80</v>
      </c>
      <c r="AE4452" s="40">
        <v>80.000955480000002</v>
      </c>
      <c r="AF4452" t="s">
        <v>155</v>
      </c>
    </row>
    <row r="4453" spans="1:32" ht="15.75" customHeight="1">
      <c r="A4453" s="22">
        <v>46204</v>
      </c>
      <c r="B4453" s="35" t="s">
        <v>22</v>
      </c>
      <c r="C4453" s="36">
        <v>673</v>
      </c>
      <c r="D4453" s="37">
        <v>4647</v>
      </c>
      <c r="E4453" s="38">
        <f>1932</f>
        <v>1932</v>
      </c>
      <c r="F4453" s="36">
        <v>64</v>
      </c>
      <c r="G4453" s="36">
        <v>21</v>
      </c>
      <c r="H4453" s="35" t="s">
        <v>881</v>
      </c>
      <c r="I4453" s="35" t="s">
        <v>1600</v>
      </c>
      <c r="J4453" s="35" t="s">
        <v>2502</v>
      </c>
      <c r="K4453" s="35" t="s">
        <v>154</v>
      </c>
      <c r="L4453" s="39">
        <v>1.1386000000000001</v>
      </c>
      <c r="M4453" s="37">
        <v>376</v>
      </c>
      <c r="N4453" s="37">
        <v>-1334</v>
      </c>
      <c r="O4453" s="36">
        <v>0</v>
      </c>
      <c r="P4453" s="36">
        <v>3</v>
      </c>
      <c r="Q4453" s="36">
        <v>0</v>
      </c>
      <c r="R4453" s="68"/>
      <c r="S4453" s="68"/>
      <c r="T4453" s="68"/>
      <c r="U4453" s="68"/>
      <c r="V4453" s="68"/>
      <c r="W4453" s="36"/>
      <c r="X4453" s="36"/>
      <c r="Y4453" s="36"/>
      <c r="Z4453" s="36"/>
      <c r="AA4453" s="40"/>
      <c r="AB4453" s="40">
        <v>0.6</v>
      </c>
      <c r="AC4453" s="40"/>
      <c r="AD4453" s="40">
        <v>60</v>
      </c>
      <c r="AE4453" s="40">
        <v>60.000955470000001</v>
      </c>
      <c r="AF4453" t="s">
        <v>578</v>
      </c>
    </row>
    <row r="4454" spans="1:32" ht="15.75" customHeight="1">
      <c r="A4454" s="22">
        <v>46204</v>
      </c>
      <c r="B4454" s="35" t="s">
        <v>22</v>
      </c>
      <c r="C4454" s="36">
        <v>677</v>
      </c>
      <c r="D4454" s="37">
        <v>5785</v>
      </c>
      <c r="E4454" s="38">
        <f>672</f>
        <v>672</v>
      </c>
      <c r="F4454" s="36">
        <v>50</v>
      </c>
      <c r="G4454" s="36">
        <v>16</v>
      </c>
      <c r="H4454" s="35" t="s">
        <v>5223</v>
      </c>
      <c r="I4454" s="35" t="s">
        <v>3041</v>
      </c>
      <c r="J4454" s="35" t="s">
        <v>5224</v>
      </c>
      <c r="K4454" s="35" t="s">
        <v>154</v>
      </c>
      <c r="L4454" s="39">
        <v>1.0387</v>
      </c>
      <c r="M4454" s="37">
        <v>-4086</v>
      </c>
      <c r="N4454" s="37">
        <v>2356</v>
      </c>
      <c r="O4454" s="36">
        <v>0</v>
      </c>
      <c r="P4454" s="36">
        <v>7</v>
      </c>
      <c r="Q4454" s="36">
        <v>0</v>
      </c>
      <c r="R4454" s="68"/>
      <c r="S4454" s="68"/>
      <c r="T4454" s="68"/>
      <c r="U4454" s="68"/>
      <c r="V4454" s="68"/>
      <c r="W4454" s="36"/>
      <c r="X4454" s="36"/>
      <c r="Y4454" s="36"/>
      <c r="Z4454" s="36"/>
      <c r="AA4454" s="40"/>
      <c r="AB4454" s="40">
        <v>0.8</v>
      </c>
      <c r="AC4454" s="40"/>
      <c r="AD4454" s="40">
        <v>35</v>
      </c>
      <c r="AE4454" s="40">
        <v>35.00095546</v>
      </c>
      <c r="AF4454" t="s">
        <v>668</v>
      </c>
    </row>
    <row r="4455" spans="1:32" ht="15.75" customHeight="1">
      <c r="A4455" s="22">
        <v>46204</v>
      </c>
      <c r="B4455" s="35" t="s">
        <v>22</v>
      </c>
      <c r="C4455" s="36">
        <v>676</v>
      </c>
      <c r="D4455" s="37">
        <v>3474</v>
      </c>
      <c r="E4455" s="38">
        <v>-1172</v>
      </c>
      <c r="F4455" s="36">
        <v>36</v>
      </c>
      <c r="G4455" s="36">
        <v>12</v>
      </c>
      <c r="H4455" s="35" t="s">
        <v>3257</v>
      </c>
      <c r="I4455" s="35" t="s">
        <v>720</v>
      </c>
      <c r="J4455" s="35" t="s">
        <v>1153</v>
      </c>
      <c r="K4455" s="35" t="s">
        <v>154</v>
      </c>
      <c r="L4455" s="39">
        <v>0.88749999999999996</v>
      </c>
      <c r="M4455" s="37">
        <v>5760</v>
      </c>
      <c r="N4455" s="37">
        <v>3722</v>
      </c>
      <c r="O4455" s="36">
        <v>0</v>
      </c>
      <c r="P4455" s="36">
        <v>6</v>
      </c>
      <c r="Q4455" s="36">
        <v>0</v>
      </c>
      <c r="R4455" s="68"/>
      <c r="S4455" s="68"/>
      <c r="T4455" s="68"/>
      <c r="U4455" s="68"/>
      <c r="V4455" s="68"/>
      <c r="W4455" s="36"/>
      <c r="X4455" s="36"/>
      <c r="Y4455" s="36"/>
      <c r="Z4455" s="36"/>
      <c r="AA4455" s="40"/>
      <c r="AB4455" s="40">
        <v>0.6</v>
      </c>
      <c r="AC4455" s="40"/>
      <c r="AD4455" s="40">
        <v>30</v>
      </c>
      <c r="AE4455" s="40">
        <v>30.000955449999999</v>
      </c>
      <c r="AF4455" t="s">
        <v>661</v>
      </c>
    </row>
    <row r="4456" spans="1:32" ht="15.75" customHeight="1">
      <c r="A4456" s="22">
        <v>46204</v>
      </c>
      <c r="B4456" s="35" t="s">
        <v>22</v>
      </c>
      <c r="C4456" s="36">
        <v>672</v>
      </c>
      <c r="D4456" s="37">
        <v>3794</v>
      </c>
      <c r="E4456" s="38">
        <v>-4914</v>
      </c>
      <c r="F4456" s="36">
        <v>11</v>
      </c>
      <c r="G4456" s="36">
        <v>1</v>
      </c>
      <c r="H4456" s="35" t="s">
        <v>1422</v>
      </c>
      <c r="I4456" s="35" t="s">
        <v>4089</v>
      </c>
      <c r="J4456" s="35" t="s">
        <v>5225</v>
      </c>
      <c r="K4456" s="35" t="s">
        <v>154</v>
      </c>
      <c r="L4456" s="39">
        <v>0.56830000000000003</v>
      </c>
      <c r="M4456" s="37">
        <v>3438</v>
      </c>
      <c r="N4456" s="37">
        <v>6117</v>
      </c>
      <c r="O4456" s="36">
        <v>0</v>
      </c>
      <c r="P4456" s="36">
        <v>2</v>
      </c>
      <c r="Q4456" s="36">
        <v>0</v>
      </c>
      <c r="R4456" s="68"/>
      <c r="S4456" s="68"/>
      <c r="T4456" s="68"/>
      <c r="U4456" s="68"/>
      <c r="V4456" s="68"/>
      <c r="W4456" s="36"/>
      <c r="X4456" s="36"/>
      <c r="Y4456" s="36"/>
      <c r="Z4456" s="36"/>
      <c r="AA4456" s="40"/>
      <c r="AB4456" s="40">
        <v>0.6</v>
      </c>
      <c r="AC4456" s="40"/>
      <c r="AD4456" s="40">
        <v>30</v>
      </c>
      <c r="AE4456" s="40">
        <v>30.000955439999998</v>
      </c>
      <c r="AF4456" t="s">
        <v>661</v>
      </c>
    </row>
    <row r="4457" spans="1:32" ht="15.75" customHeight="1">
      <c r="A4457" s="22">
        <v>46204</v>
      </c>
      <c r="B4457" s="35" t="s">
        <v>22</v>
      </c>
      <c r="C4457" s="36">
        <v>671</v>
      </c>
      <c r="D4457" s="37">
        <v>6373</v>
      </c>
      <c r="E4457" s="38">
        <v>-5903</v>
      </c>
      <c r="F4457" s="36">
        <v>34</v>
      </c>
      <c r="G4457" s="36">
        <v>9</v>
      </c>
      <c r="H4457" s="35" t="s">
        <v>2651</v>
      </c>
      <c r="I4457" s="35" t="s">
        <v>1120</v>
      </c>
      <c r="J4457" s="35" t="s">
        <v>5226</v>
      </c>
      <c r="K4457" s="35" t="s">
        <v>154</v>
      </c>
      <c r="L4457" s="39">
        <v>0.69120000000000004</v>
      </c>
      <c r="M4457" s="37">
        <v>-3236</v>
      </c>
      <c r="N4457" s="37">
        <v>7280</v>
      </c>
      <c r="O4457" s="36">
        <v>0</v>
      </c>
      <c r="P4457" s="36">
        <v>1</v>
      </c>
      <c r="Q4457" s="36">
        <v>0</v>
      </c>
      <c r="R4457" s="68"/>
      <c r="S4457" s="68"/>
      <c r="T4457" s="68"/>
      <c r="U4457" s="68"/>
      <c r="V4457" s="68"/>
      <c r="W4457" s="36"/>
      <c r="X4457" s="36"/>
      <c r="Y4457" s="36"/>
      <c r="Z4457" s="36"/>
      <c r="AA4457" s="40"/>
      <c r="AB4457" s="40">
        <v>0.8</v>
      </c>
      <c r="AC4457" s="40"/>
      <c r="AD4457" s="40">
        <v>30</v>
      </c>
      <c r="AE4457" s="40">
        <v>30.000955430000001</v>
      </c>
      <c r="AF4457" t="s">
        <v>661</v>
      </c>
    </row>
    <row r="4458" spans="1:32" ht="15.75" customHeight="1">
      <c r="A4458" s="22">
        <v>46204</v>
      </c>
      <c r="B4458" s="35" t="s">
        <v>38</v>
      </c>
      <c r="C4458" s="36">
        <v>706</v>
      </c>
      <c r="D4458" s="37">
        <v>2863</v>
      </c>
      <c r="E4458" s="38">
        <f>5498</f>
        <v>5498</v>
      </c>
      <c r="F4458" s="36">
        <v>36</v>
      </c>
      <c r="G4458" s="36">
        <v>15</v>
      </c>
      <c r="H4458" s="35" t="s">
        <v>1790</v>
      </c>
      <c r="I4458" s="35" t="s">
        <v>3071</v>
      </c>
      <c r="J4458" s="35" t="s">
        <v>1578</v>
      </c>
      <c r="K4458" s="35" t="s">
        <v>154</v>
      </c>
      <c r="L4458" s="39">
        <v>1.6400999999999999</v>
      </c>
      <c r="M4458" s="37">
        <v>-328</v>
      </c>
      <c r="N4458" s="37">
        <v>-751</v>
      </c>
      <c r="O4458" s="36">
        <v>0</v>
      </c>
      <c r="P4458" s="36">
        <v>6</v>
      </c>
      <c r="Q4458" s="36">
        <v>0</v>
      </c>
      <c r="R4458" s="68"/>
      <c r="S4458" s="68"/>
      <c r="T4458" s="68"/>
      <c r="U4458" s="68"/>
      <c r="V4458" s="68"/>
      <c r="W4458" s="36"/>
      <c r="X4458" s="36"/>
      <c r="Y4458" s="36"/>
      <c r="Z4458" s="36"/>
      <c r="AA4458" s="40"/>
      <c r="AB4458" s="40">
        <v>0.5</v>
      </c>
      <c r="AC4458" s="40"/>
      <c r="AD4458" s="40">
        <v>80</v>
      </c>
      <c r="AE4458" s="40">
        <v>80.000955419999997</v>
      </c>
      <c r="AF4458" t="s">
        <v>155</v>
      </c>
    </row>
    <row r="4459" spans="1:32" ht="15.75" customHeight="1">
      <c r="A4459" s="22">
        <v>46204</v>
      </c>
      <c r="B4459" s="35" t="s">
        <v>38</v>
      </c>
      <c r="C4459" s="36">
        <v>703</v>
      </c>
      <c r="D4459" s="37">
        <v>3684</v>
      </c>
      <c r="E4459" s="38">
        <f>4286</f>
        <v>4286</v>
      </c>
      <c r="F4459" s="36">
        <v>34</v>
      </c>
      <c r="G4459" s="36">
        <v>16</v>
      </c>
      <c r="H4459" s="35" t="s">
        <v>1771</v>
      </c>
      <c r="I4459" s="35" t="s">
        <v>4795</v>
      </c>
      <c r="J4459" s="35" t="s">
        <v>5227</v>
      </c>
      <c r="K4459" s="35" t="s">
        <v>154</v>
      </c>
      <c r="L4459" s="39">
        <v>1.3877999999999999</v>
      </c>
      <c r="M4459" s="37">
        <v>-364</v>
      </c>
      <c r="N4459" s="37">
        <v>3750</v>
      </c>
      <c r="O4459" s="36">
        <v>0</v>
      </c>
      <c r="P4459" s="36">
        <v>3</v>
      </c>
      <c r="Q4459" s="36">
        <v>0</v>
      </c>
      <c r="R4459" s="68"/>
      <c r="S4459" s="68"/>
      <c r="T4459" s="68"/>
      <c r="U4459" s="68"/>
      <c r="V4459" s="68"/>
      <c r="W4459" s="36"/>
      <c r="X4459" s="36"/>
      <c r="Y4459" s="36"/>
      <c r="Z4459" s="36"/>
      <c r="AA4459" s="40"/>
      <c r="AB4459" s="40">
        <v>0.6</v>
      </c>
      <c r="AC4459" s="40"/>
      <c r="AD4459" s="40">
        <v>80</v>
      </c>
      <c r="AE4459" s="40">
        <v>80.000955410000003</v>
      </c>
      <c r="AF4459" t="s">
        <v>155</v>
      </c>
    </row>
    <row r="4460" spans="1:32" ht="15.75" customHeight="1">
      <c r="A4460" s="22">
        <v>46204</v>
      </c>
      <c r="B4460" s="35" t="s">
        <v>38</v>
      </c>
      <c r="C4460" s="36">
        <v>708</v>
      </c>
      <c r="D4460" s="37">
        <v>1410</v>
      </c>
      <c r="E4460" s="38">
        <f>2463</f>
        <v>2463</v>
      </c>
      <c r="F4460" s="36">
        <v>15</v>
      </c>
      <c r="G4460" s="36">
        <v>8</v>
      </c>
      <c r="H4460" s="35" t="s">
        <v>1035</v>
      </c>
      <c r="I4460" s="35" t="s">
        <v>4028</v>
      </c>
      <c r="J4460" s="35" t="s">
        <v>1294</v>
      </c>
      <c r="K4460" s="35" t="s">
        <v>154</v>
      </c>
      <c r="L4460" s="39">
        <v>1.5823</v>
      </c>
      <c r="M4460" s="37">
        <v>-1283</v>
      </c>
      <c r="N4460" s="37">
        <v>-1090</v>
      </c>
      <c r="O4460" s="36">
        <v>0</v>
      </c>
      <c r="P4460" s="36">
        <v>8</v>
      </c>
      <c r="Q4460" s="36">
        <v>0</v>
      </c>
      <c r="R4460" s="68"/>
      <c r="S4460" s="68"/>
      <c r="T4460" s="68"/>
      <c r="U4460" s="68"/>
      <c r="V4460" s="68"/>
      <c r="W4460" s="36"/>
      <c r="X4460" s="36"/>
      <c r="Y4460" s="36"/>
      <c r="Z4460" s="36"/>
      <c r="AA4460" s="40"/>
      <c r="AB4460" s="40">
        <v>0.5</v>
      </c>
      <c r="AC4460" s="40"/>
      <c r="AD4460" s="40">
        <v>70</v>
      </c>
      <c r="AE4460" s="40">
        <v>70.000955399999995</v>
      </c>
      <c r="AF4460" t="s">
        <v>178</v>
      </c>
    </row>
    <row r="4461" spans="1:32" ht="15.75" customHeight="1">
      <c r="A4461" s="22">
        <v>46204</v>
      </c>
      <c r="B4461" s="35" t="s">
        <v>38</v>
      </c>
      <c r="C4461" s="36">
        <v>710</v>
      </c>
      <c r="D4461" s="37">
        <v>3207</v>
      </c>
      <c r="E4461" s="38">
        <v>-734</v>
      </c>
      <c r="F4461" s="36">
        <v>23</v>
      </c>
      <c r="G4461" s="36">
        <v>13</v>
      </c>
      <c r="H4461" s="35" t="s">
        <v>1870</v>
      </c>
      <c r="I4461" s="35" t="s">
        <v>2456</v>
      </c>
      <c r="J4461" s="35" t="s">
        <v>4153</v>
      </c>
      <c r="K4461" s="35" t="s">
        <v>154</v>
      </c>
      <c r="L4461" s="39">
        <v>0.92369999999999997</v>
      </c>
      <c r="M4461" s="37">
        <v>-1799</v>
      </c>
      <c r="N4461" s="37">
        <v>380</v>
      </c>
      <c r="O4461" s="36">
        <v>0</v>
      </c>
      <c r="P4461" s="36">
        <v>0</v>
      </c>
      <c r="Q4461" s="36">
        <v>0</v>
      </c>
      <c r="R4461" s="68"/>
      <c r="S4461" s="68"/>
      <c r="T4461" s="68"/>
      <c r="U4461" s="68"/>
      <c r="V4461" s="68"/>
      <c r="W4461" s="36"/>
      <c r="X4461" s="36"/>
      <c r="Y4461" s="36"/>
      <c r="Z4461" s="36"/>
      <c r="AA4461" s="40"/>
      <c r="AB4461" s="40">
        <v>0.6</v>
      </c>
      <c r="AC4461" s="40"/>
      <c r="AD4461" s="40">
        <v>30</v>
      </c>
      <c r="AE4461" s="40">
        <v>30.000955390000001</v>
      </c>
      <c r="AF4461" t="s">
        <v>661</v>
      </c>
    </row>
    <row r="4462" spans="1:32" ht="15.75" customHeight="1">
      <c r="A4462" s="22">
        <v>46204</v>
      </c>
      <c r="B4462" s="35" t="s">
        <v>38</v>
      </c>
      <c r="C4462" s="36">
        <v>707</v>
      </c>
      <c r="D4462" s="37">
        <v>1422</v>
      </c>
      <c r="E4462" s="38">
        <v>-1393</v>
      </c>
      <c r="F4462" s="36">
        <v>5</v>
      </c>
      <c r="G4462" s="36">
        <v>4</v>
      </c>
      <c r="H4462" s="35" t="s">
        <v>292</v>
      </c>
      <c r="I4462" s="35" t="s">
        <v>1673</v>
      </c>
      <c r="J4462" s="35" t="s">
        <v>447</v>
      </c>
      <c r="K4462" s="35" t="s">
        <v>154</v>
      </c>
      <c r="L4462" s="39">
        <v>0.67349999999999999</v>
      </c>
      <c r="M4462" s="37">
        <v>1242</v>
      </c>
      <c r="N4462" s="37">
        <v>-288</v>
      </c>
      <c r="O4462" s="36">
        <v>0</v>
      </c>
      <c r="P4462" s="36">
        <v>7</v>
      </c>
      <c r="Q4462" s="36">
        <v>0</v>
      </c>
      <c r="R4462" s="68"/>
      <c r="S4462" s="68"/>
      <c r="T4462" s="68"/>
      <c r="U4462" s="68"/>
      <c r="V4462" s="68"/>
      <c r="W4462" s="36"/>
      <c r="X4462" s="36"/>
      <c r="Y4462" s="36"/>
      <c r="Z4462" s="36"/>
      <c r="AA4462" s="40"/>
      <c r="AB4462" s="40">
        <v>0.5</v>
      </c>
      <c r="AC4462" s="40"/>
      <c r="AD4462" s="40">
        <v>30</v>
      </c>
      <c r="AE4462" s="40">
        <v>30.000955380000001</v>
      </c>
      <c r="AF4462" t="s">
        <v>661</v>
      </c>
    </row>
    <row r="4463" spans="1:32" ht="15.75" customHeight="1">
      <c r="A4463" s="22">
        <v>46204</v>
      </c>
      <c r="B4463" s="35" t="s">
        <v>38</v>
      </c>
      <c r="C4463" s="36">
        <v>705</v>
      </c>
      <c r="D4463" s="37">
        <v>5791</v>
      </c>
      <c r="E4463" s="38">
        <v>-1639</v>
      </c>
      <c r="F4463" s="36">
        <v>32</v>
      </c>
      <c r="G4463" s="36">
        <v>22</v>
      </c>
      <c r="H4463" s="35" t="s">
        <v>3523</v>
      </c>
      <c r="I4463" s="35" t="s">
        <v>577</v>
      </c>
      <c r="J4463" s="35" t="s">
        <v>2362</v>
      </c>
      <c r="K4463" s="35" t="s">
        <v>154</v>
      </c>
      <c r="L4463" s="39">
        <v>0.90569999999999995</v>
      </c>
      <c r="M4463" s="37">
        <v>28</v>
      </c>
      <c r="N4463" s="37">
        <v>-1092</v>
      </c>
      <c r="O4463" s="36">
        <v>0</v>
      </c>
      <c r="P4463" s="36">
        <v>5</v>
      </c>
      <c r="Q4463" s="36">
        <v>0</v>
      </c>
      <c r="R4463" s="68"/>
      <c r="S4463" s="68"/>
      <c r="T4463" s="68"/>
      <c r="U4463" s="68"/>
      <c r="V4463" s="68"/>
      <c r="W4463" s="36"/>
      <c r="X4463" s="36"/>
      <c r="Y4463" s="36"/>
      <c r="Z4463" s="36"/>
      <c r="AA4463" s="40"/>
      <c r="AB4463" s="40">
        <v>0.8</v>
      </c>
      <c r="AC4463" s="40"/>
      <c r="AD4463" s="40">
        <v>30</v>
      </c>
      <c r="AE4463" s="40">
        <v>30.00095537</v>
      </c>
      <c r="AF4463" t="s">
        <v>661</v>
      </c>
    </row>
    <row r="4464" spans="1:32" ht="15.75" customHeight="1">
      <c r="A4464" s="22">
        <v>46204</v>
      </c>
      <c r="B4464" s="35" t="s">
        <v>166</v>
      </c>
      <c r="C4464" s="36">
        <v>655</v>
      </c>
      <c r="D4464" s="37">
        <v>1836</v>
      </c>
      <c r="E4464" s="38">
        <f>12171</f>
        <v>12171</v>
      </c>
      <c r="F4464" s="36">
        <v>88</v>
      </c>
      <c r="G4464" s="36">
        <v>6</v>
      </c>
      <c r="H4464" s="35" t="s">
        <v>1264</v>
      </c>
      <c r="I4464" s="35" t="s">
        <v>5228</v>
      </c>
      <c r="J4464" s="35" t="s">
        <v>1298</v>
      </c>
      <c r="K4464" s="35" t="s">
        <v>154</v>
      </c>
      <c r="L4464" s="39">
        <v>3.2097000000000002</v>
      </c>
      <c r="M4464" s="37">
        <v>-422</v>
      </c>
      <c r="N4464" s="37">
        <v>324</v>
      </c>
      <c r="O4464" s="36">
        <v>0</v>
      </c>
      <c r="P4464" s="36">
        <v>5</v>
      </c>
      <c r="Q4464" s="36">
        <v>0</v>
      </c>
      <c r="R4464" s="68"/>
      <c r="S4464" s="68"/>
      <c r="T4464" s="68"/>
      <c r="U4464" s="68"/>
      <c r="V4464" s="68"/>
      <c r="W4464" s="36"/>
      <c r="X4464" s="36"/>
      <c r="Y4464" s="36"/>
      <c r="Z4464" s="36"/>
      <c r="AA4464" s="40"/>
      <c r="AB4464" s="40">
        <v>0.5</v>
      </c>
      <c r="AC4464" s="40"/>
      <c r="AD4464" s="40">
        <v>80</v>
      </c>
      <c r="AE4464" s="40">
        <v>80.000955360000006</v>
      </c>
      <c r="AF4464" t="s">
        <v>155</v>
      </c>
    </row>
    <row r="4465" spans="1:32" ht="15.75" customHeight="1">
      <c r="A4465" s="22">
        <v>46204</v>
      </c>
      <c r="B4465" s="35" t="s">
        <v>166</v>
      </c>
      <c r="C4465" s="36">
        <v>653</v>
      </c>
      <c r="D4465" s="37">
        <v>1545</v>
      </c>
      <c r="E4465" s="38">
        <f>2815</f>
        <v>2815</v>
      </c>
      <c r="F4465" s="36">
        <v>42</v>
      </c>
      <c r="G4465" s="36">
        <v>7</v>
      </c>
      <c r="H4465" s="35" t="s">
        <v>151</v>
      </c>
      <c r="I4465" s="35" t="s">
        <v>964</v>
      </c>
      <c r="J4465" s="35" t="s">
        <v>2243</v>
      </c>
      <c r="K4465" s="35" t="s">
        <v>154</v>
      </c>
      <c r="L4465" s="39">
        <v>1.6073</v>
      </c>
      <c r="M4465" s="37">
        <v>739</v>
      </c>
      <c r="N4465" s="37">
        <v>153</v>
      </c>
      <c r="O4465" s="36">
        <v>0</v>
      </c>
      <c r="P4465" s="36">
        <v>3</v>
      </c>
      <c r="Q4465" s="36">
        <v>0</v>
      </c>
      <c r="R4465" s="68"/>
      <c r="S4465" s="68"/>
      <c r="T4465" s="68"/>
      <c r="U4465" s="68"/>
      <c r="V4465" s="68"/>
      <c r="W4465" s="36"/>
      <c r="X4465" s="36"/>
      <c r="Y4465" s="36"/>
      <c r="Z4465" s="36"/>
      <c r="AA4465" s="40"/>
      <c r="AB4465" s="40">
        <v>0.5</v>
      </c>
      <c r="AC4465" s="40"/>
      <c r="AD4465" s="40">
        <v>70</v>
      </c>
      <c r="AE4465" s="40">
        <v>70.000955349999998</v>
      </c>
      <c r="AF4465" t="s">
        <v>178</v>
      </c>
    </row>
    <row r="4466" spans="1:32" ht="15.75" customHeight="1">
      <c r="A4466" s="22">
        <v>46204</v>
      </c>
      <c r="B4466" s="35" t="s">
        <v>166</v>
      </c>
      <c r="C4466" s="36">
        <v>651</v>
      </c>
      <c r="D4466" s="37">
        <v>3487</v>
      </c>
      <c r="E4466" s="38">
        <v>-252</v>
      </c>
      <c r="F4466" s="36">
        <v>36</v>
      </c>
      <c r="G4466" s="36">
        <v>10</v>
      </c>
      <c r="H4466" s="35" t="s">
        <v>3194</v>
      </c>
      <c r="I4466" s="35" t="s">
        <v>5229</v>
      </c>
      <c r="J4466" s="35" t="s">
        <v>3499</v>
      </c>
      <c r="K4466" s="35" t="s">
        <v>154</v>
      </c>
      <c r="L4466" s="39">
        <v>0.97589999999999999</v>
      </c>
      <c r="M4466" s="37">
        <v>-515</v>
      </c>
      <c r="N4466" s="37">
        <v>-4712</v>
      </c>
      <c r="O4466" s="36">
        <v>0</v>
      </c>
      <c r="P4466" s="36">
        <v>1</v>
      </c>
      <c r="Q4466" s="36">
        <v>0</v>
      </c>
      <c r="R4466" s="68"/>
      <c r="S4466" s="68"/>
      <c r="T4466" s="68"/>
      <c r="U4466" s="68"/>
      <c r="V4466" s="68"/>
      <c r="W4466" s="36"/>
      <c r="X4466" s="36"/>
      <c r="Y4466" s="36"/>
      <c r="Z4466" s="36"/>
      <c r="AA4466" s="40"/>
      <c r="AB4466" s="40">
        <v>0.6</v>
      </c>
      <c r="AC4466" s="40"/>
      <c r="AD4466" s="40">
        <v>30</v>
      </c>
      <c r="AE4466" s="40">
        <v>30.000955340000001</v>
      </c>
      <c r="AF4466" t="s">
        <v>661</v>
      </c>
    </row>
    <row r="4467" spans="1:32" ht="15.75" customHeight="1">
      <c r="A4467" s="22">
        <v>46204</v>
      </c>
      <c r="B4467" s="35" t="s">
        <v>166</v>
      </c>
      <c r="C4467" s="36">
        <v>652</v>
      </c>
      <c r="D4467" s="37">
        <v>759</v>
      </c>
      <c r="E4467" s="38">
        <v>-724</v>
      </c>
      <c r="F4467" s="36">
        <v>3</v>
      </c>
      <c r="G4467" s="36">
        <v>2</v>
      </c>
      <c r="H4467" s="35" t="s">
        <v>4134</v>
      </c>
      <c r="I4467" s="35" t="s">
        <v>229</v>
      </c>
      <c r="J4467" s="35" t="s">
        <v>5230</v>
      </c>
      <c r="K4467" s="35" t="s">
        <v>154</v>
      </c>
      <c r="L4467" s="39">
        <v>0.68200000000000005</v>
      </c>
      <c r="M4467" s="37">
        <v>-84</v>
      </c>
      <c r="N4467" s="37">
        <v>1323</v>
      </c>
      <c r="O4467" s="36">
        <v>0</v>
      </c>
      <c r="P4467" s="36">
        <v>2</v>
      </c>
      <c r="Q4467" s="36">
        <v>0</v>
      </c>
      <c r="R4467" s="68"/>
      <c r="S4467" s="68"/>
      <c r="T4467" s="68"/>
      <c r="U4467" s="68"/>
      <c r="V4467" s="68"/>
      <c r="W4467" s="36"/>
      <c r="X4467" s="36"/>
      <c r="Y4467" s="36"/>
      <c r="Z4467" s="36"/>
      <c r="AA4467" s="40"/>
      <c r="AB4467" s="40">
        <v>0.5</v>
      </c>
      <c r="AC4467" s="40"/>
      <c r="AD4467" s="40">
        <v>10</v>
      </c>
      <c r="AE4467" s="40">
        <v>10.00095533</v>
      </c>
      <c r="AF4467" t="s">
        <v>584</v>
      </c>
    </row>
    <row r="4468" spans="1:32" ht="15.75" customHeight="1">
      <c r="A4468" s="22">
        <v>46204</v>
      </c>
      <c r="B4468" s="35" t="s">
        <v>171</v>
      </c>
      <c r="C4468" s="36">
        <v>665</v>
      </c>
      <c r="D4468" s="37">
        <v>3627</v>
      </c>
      <c r="E4468" s="38">
        <f>1389</f>
        <v>1389</v>
      </c>
      <c r="F4468" s="36">
        <v>30</v>
      </c>
      <c r="G4468" s="36">
        <v>14</v>
      </c>
      <c r="H4468" s="35" t="s">
        <v>4600</v>
      </c>
      <c r="I4468" s="35" t="s">
        <v>3567</v>
      </c>
      <c r="J4468" s="35" t="s">
        <v>2726</v>
      </c>
      <c r="K4468" s="35" t="s">
        <v>154</v>
      </c>
      <c r="L4468" s="39">
        <v>1.1276999999999999</v>
      </c>
      <c r="M4468" s="37">
        <v>-1181</v>
      </c>
      <c r="N4468" s="37">
        <v>-709</v>
      </c>
      <c r="O4468" s="36">
        <v>0</v>
      </c>
      <c r="P4468" s="36">
        <v>5</v>
      </c>
      <c r="Q4468" s="36">
        <v>0</v>
      </c>
      <c r="R4468" s="68"/>
      <c r="S4468" s="68"/>
      <c r="T4468" s="68"/>
      <c r="U4468" s="68"/>
      <c r="V4468" s="68"/>
      <c r="W4468" s="36"/>
      <c r="X4468" s="36"/>
      <c r="Y4468" s="36"/>
      <c r="Z4468" s="36"/>
      <c r="AA4468" s="40"/>
      <c r="AB4468" s="40">
        <v>0.6</v>
      </c>
      <c r="AC4468" s="40"/>
      <c r="AD4468" s="40">
        <v>60</v>
      </c>
      <c r="AE4468" s="40">
        <v>60.000955320000003</v>
      </c>
      <c r="AF4468" t="s">
        <v>578</v>
      </c>
    </row>
    <row r="4469" spans="1:32" ht="15.75" customHeight="1">
      <c r="A4469" s="22">
        <v>46204</v>
      </c>
      <c r="B4469" s="35" t="s">
        <v>171</v>
      </c>
      <c r="C4469" s="36">
        <v>663</v>
      </c>
      <c r="D4469" s="37">
        <v>1846</v>
      </c>
      <c r="E4469" s="38">
        <v>-1642</v>
      </c>
      <c r="F4469" s="36">
        <v>5</v>
      </c>
      <c r="G4469" s="36">
        <v>4</v>
      </c>
      <c r="H4469" s="35" t="s">
        <v>1423</v>
      </c>
      <c r="I4469" s="35" t="s">
        <v>4970</v>
      </c>
      <c r="J4469" s="35" t="s">
        <v>4257</v>
      </c>
      <c r="K4469" s="35" t="s">
        <v>154</v>
      </c>
      <c r="L4469" s="39">
        <v>0.70350000000000001</v>
      </c>
      <c r="M4469" s="37">
        <v>-160</v>
      </c>
      <c r="N4469" s="37">
        <v>-268</v>
      </c>
      <c r="O4469" s="36">
        <v>0</v>
      </c>
      <c r="P4469" s="36">
        <v>3</v>
      </c>
      <c r="Q4469" s="36">
        <v>0</v>
      </c>
      <c r="R4469" s="68"/>
      <c r="S4469" s="68"/>
      <c r="T4469" s="68"/>
      <c r="U4469" s="68"/>
      <c r="V4469" s="68"/>
      <c r="W4469" s="36"/>
      <c r="X4469" s="36"/>
      <c r="Y4469" s="36"/>
      <c r="Z4469" s="36"/>
      <c r="AA4469" s="40"/>
      <c r="AB4469" s="40">
        <v>0.5</v>
      </c>
      <c r="AC4469" s="40"/>
      <c r="AD4469" s="40">
        <v>30</v>
      </c>
      <c r="AE4469" s="40">
        <v>30.000955309999998</v>
      </c>
      <c r="AF4469" t="s">
        <v>661</v>
      </c>
    </row>
    <row r="4470" spans="1:32" ht="15.75" customHeight="1">
      <c r="A4470" s="22">
        <v>46204</v>
      </c>
      <c r="B4470" s="35" t="s">
        <v>171</v>
      </c>
      <c r="C4470" s="36">
        <v>666</v>
      </c>
      <c r="D4470" s="37">
        <v>2143</v>
      </c>
      <c r="E4470" s="38">
        <v>-1762</v>
      </c>
      <c r="F4470" s="36">
        <v>5</v>
      </c>
      <c r="G4470" s="36">
        <v>7</v>
      </c>
      <c r="H4470" s="35" t="s">
        <v>350</v>
      </c>
      <c r="I4470" s="35" t="s">
        <v>3475</v>
      </c>
      <c r="J4470" s="35" t="s">
        <v>5231</v>
      </c>
      <c r="K4470" s="35" t="s">
        <v>154</v>
      </c>
      <c r="L4470" s="39">
        <v>0.72589999999999999</v>
      </c>
      <c r="M4470" s="37">
        <v>-1203</v>
      </c>
      <c r="N4470" s="37">
        <v>-1215</v>
      </c>
      <c r="O4470" s="36">
        <v>0</v>
      </c>
      <c r="P4470" s="36">
        <v>6</v>
      </c>
      <c r="Q4470" s="36">
        <v>0</v>
      </c>
      <c r="R4470" s="68"/>
      <c r="S4470" s="68"/>
      <c r="T4470" s="68"/>
      <c r="U4470" s="68"/>
      <c r="V4470" s="68"/>
      <c r="W4470" s="36"/>
      <c r="X4470" s="36"/>
      <c r="Y4470" s="36"/>
      <c r="Z4470" s="36"/>
      <c r="AA4470" s="40"/>
      <c r="AB4470" s="40">
        <v>0.5</v>
      </c>
      <c r="AC4470" s="40"/>
      <c r="AD4470" s="40">
        <v>30</v>
      </c>
      <c r="AE4470" s="40">
        <v>30.000955300000001</v>
      </c>
      <c r="AF4470" t="s">
        <v>661</v>
      </c>
    </row>
    <row r="4471" spans="1:32" ht="15.75" customHeight="1">
      <c r="A4471" s="22">
        <v>46204</v>
      </c>
      <c r="B4471" s="35" t="s">
        <v>330</v>
      </c>
      <c r="C4471" s="36">
        <v>656</v>
      </c>
      <c r="D4471" s="37">
        <v>1725</v>
      </c>
      <c r="E4471" s="38">
        <v>-629</v>
      </c>
      <c r="F4471" s="36">
        <v>8</v>
      </c>
      <c r="G4471" s="36">
        <v>7</v>
      </c>
      <c r="H4471" s="35" t="s">
        <v>3833</v>
      </c>
      <c r="I4471" s="35" t="s">
        <v>2210</v>
      </c>
      <c r="J4471" s="35" t="s">
        <v>4998</v>
      </c>
      <c r="K4471" s="35" t="s">
        <v>154</v>
      </c>
      <c r="L4471" s="39">
        <v>0.87849999999999995</v>
      </c>
      <c r="M4471" s="37">
        <v>-2075</v>
      </c>
      <c r="N4471" s="37">
        <v>-2476</v>
      </c>
      <c r="O4471" s="36">
        <v>0</v>
      </c>
      <c r="P4471" s="36">
        <v>6</v>
      </c>
      <c r="Q4471" s="36">
        <v>0</v>
      </c>
      <c r="R4471" s="68"/>
      <c r="S4471" s="68"/>
      <c r="T4471" s="68"/>
      <c r="U4471" s="68"/>
      <c r="V4471" s="68"/>
      <c r="W4471" s="36"/>
      <c r="X4471" s="36"/>
      <c r="Y4471" s="36"/>
      <c r="Z4471" s="36"/>
      <c r="AA4471" s="40"/>
      <c r="AB4471" s="40">
        <v>0.5</v>
      </c>
      <c r="AC4471" s="40"/>
      <c r="AD4471" s="40">
        <v>30</v>
      </c>
      <c r="AE4471" s="40">
        <v>30.00095529</v>
      </c>
      <c r="AF4471" t="s">
        <v>661</v>
      </c>
    </row>
    <row r="4472" spans="1:32" ht="15.75" customHeight="1">
      <c r="A4472" s="22">
        <v>46204</v>
      </c>
      <c r="B4472" s="35" t="s">
        <v>330</v>
      </c>
      <c r="C4472" s="36">
        <v>658</v>
      </c>
      <c r="D4472" s="37">
        <v>329</v>
      </c>
      <c r="E4472" s="38">
        <v>-504</v>
      </c>
      <c r="F4472" s="36">
        <v>0</v>
      </c>
      <c r="G4472" s="36">
        <v>1</v>
      </c>
      <c r="H4472" s="35" t="s">
        <v>415</v>
      </c>
      <c r="I4472" s="35" t="s">
        <v>5206</v>
      </c>
      <c r="J4472" s="35" t="s">
        <v>415</v>
      </c>
      <c r="K4472" s="35" t="s">
        <v>154</v>
      </c>
      <c r="L4472" s="39">
        <v>0.4894</v>
      </c>
      <c r="M4472" s="37">
        <v>-4115</v>
      </c>
      <c r="N4472" s="37">
        <v>-46</v>
      </c>
      <c r="O4472" s="36">
        <v>0</v>
      </c>
      <c r="P4472" s="36">
        <v>8</v>
      </c>
      <c r="Q4472" s="36">
        <v>0</v>
      </c>
      <c r="R4472" s="68"/>
      <c r="S4472" s="68"/>
      <c r="T4472" s="68"/>
      <c r="U4472" s="68"/>
      <c r="V4472" s="68"/>
      <c r="W4472" s="36"/>
      <c r="X4472" s="36"/>
      <c r="Y4472" s="36"/>
      <c r="Z4472" s="36"/>
      <c r="AA4472" s="40"/>
      <c r="AB4472" s="40">
        <v>0.5</v>
      </c>
      <c r="AC4472" s="40"/>
      <c r="AD4472" s="40">
        <v>10</v>
      </c>
      <c r="AE4472" s="40">
        <v>10.000955279999999</v>
      </c>
      <c r="AF4472" t="s">
        <v>584</v>
      </c>
    </row>
    <row r="4473" spans="1:32" ht="15.75" customHeight="1">
      <c r="A4473" s="22">
        <v>46204</v>
      </c>
      <c r="B4473" s="35" t="s">
        <v>330</v>
      </c>
      <c r="C4473" s="36">
        <v>657</v>
      </c>
      <c r="D4473" s="37">
        <v>346</v>
      </c>
      <c r="E4473" s="38">
        <v>-571</v>
      </c>
      <c r="F4473" s="36">
        <v>0</v>
      </c>
      <c r="G4473" s="36">
        <v>1</v>
      </c>
      <c r="H4473" s="35" t="s">
        <v>3405</v>
      </c>
      <c r="I4473" s="35" t="s">
        <v>5206</v>
      </c>
      <c r="J4473" s="35" t="s">
        <v>3405</v>
      </c>
      <c r="K4473" s="35" t="s">
        <v>154</v>
      </c>
      <c r="L4473" s="39">
        <v>0.44990000000000002</v>
      </c>
      <c r="M4473" s="37">
        <v>-717</v>
      </c>
      <c r="N4473" s="37">
        <v>-566</v>
      </c>
      <c r="O4473" s="36">
        <v>0</v>
      </c>
      <c r="P4473" s="36">
        <v>7</v>
      </c>
      <c r="Q4473" s="36">
        <v>0</v>
      </c>
      <c r="R4473" s="68"/>
      <c r="S4473" s="68"/>
      <c r="T4473" s="68"/>
      <c r="U4473" s="68"/>
      <c r="V4473" s="68"/>
      <c r="W4473" s="36"/>
      <c r="X4473" s="36"/>
      <c r="Y4473" s="36"/>
      <c r="Z4473" s="36"/>
      <c r="AA4473" s="40"/>
      <c r="AB4473" s="40">
        <v>0.5</v>
      </c>
      <c r="AC4473" s="40"/>
      <c r="AD4473" s="40">
        <v>10</v>
      </c>
      <c r="AE4473" s="40">
        <v>10.00095527</v>
      </c>
      <c r="AF4473" t="s">
        <v>584</v>
      </c>
    </row>
    <row r="4474" spans="1:32" ht="15.75" customHeight="1">
      <c r="A4474" s="22">
        <v>46204</v>
      </c>
      <c r="B4474" s="35" t="s">
        <v>470</v>
      </c>
      <c r="C4474" s="36">
        <v>661</v>
      </c>
      <c r="D4474" s="37">
        <v>951</v>
      </c>
      <c r="E4474" s="38">
        <f>1012</f>
        <v>1012</v>
      </c>
      <c r="F4474" s="36">
        <v>18</v>
      </c>
      <c r="G4474" s="36">
        <v>25</v>
      </c>
      <c r="H4474" s="35" t="s">
        <v>3404</v>
      </c>
      <c r="I4474" s="35" t="s">
        <v>1783</v>
      </c>
      <c r="J4474" s="35" t="s">
        <v>5232</v>
      </c>
      <c r="K4474" s="35" t="s">
        <v>154</v>
      </c>
      <c r="L4474" s="39">
        <v>1.3547</v>
      </c>
      <c r="M4474" s="37">
        <v>-250</v>
      </c>
      <c r="N4474" s="37">
        <v>0</v>
      </c>
      <c r="O4474" s="36">
        <v>0</v>
      </c>
      <c r="P4474" s="36">
        <v>1</v>
      </c>
      <c r="Q4474" s="36">
        <v>0</v>
      </c>
      <c r="R4474" s="68"/>
      <c r="S4474" s="68"/>
      <c r="T4474" s="68"/>
      <c r="U4474" s="68"/>
      <c r="V4474" s="68"/>
      <c r="W4474" s="36"/>
      <c r="X4474" s="36"/>
      <c r="Y4474" s="36"/>
      <c r="Z4474" s="36"/>
      <c r="AA4474" s="40"/>
      <c r="AB4474" s="40">
        <v>0.5</v>
      </c>
      <c r="AC4474" s="40"/>
      <c r="AD4474" s="40">
        <v>0</v>
      </c>
      <c r="AE4474" s="40">
        <v>0</v>
      </c>
    </row>
    <row r="4475" spans="1:32" ht="15.75" customHeight="1">
      <c r="A4475" s="22">
        <v>46204</v>
      </c>
      <c r="B4475" s="35" t="s">
        <v>470</v>
      </c>
      <c r="C4475" s="36">
        <v>660</v>
      </c>
      <c r="D4475" s="37">
        <v>528</v>
      </c>
      <c r="E4475" s="38">
        <v>-726</v>
      </c>
      <c r="F4475" s="36">
        <v>1</v>
      </c>
      <c r="G4475" s="36">
        <v>3</v>
      </c>
      <c r="H4475" s="35" t="s">
        <v>1860</v>
      </c>
      <c r="I4475" s="35" t="s">
        <v>4712</v>
      </c>
      <c r="J4475" s="35" t="s">
        <v>995</v>
      </c>
      <c r="K4475" s="35" t="s">
        <v>154</v>
      </c>
      <c r="L4475" s="39">
        <v>0.54169999999999996</v>
      </c>
      <c r="M4475" s="37">
        <v>-887</v>
      </c>
      <c r="N4475" s="37">
        <v>-1818</v>
      </c>
      <c r="O4475" s="36">
        <v>0</v>
      </c>
      <c r="P4475" s="36">
        <v>0</v>
      </c>
      <c r="Q4475" s="36">
        <v>0</v>
      </c>
      <c r="R4475" s="68"/>
      <c r="S4475" s="68"/>
      <c r="T4475" s="68"/>
      <c r="U4475" s="68"/>
      <c r="V4475" s="68"/>
      <c r="W4475" s="36"/>
      <c r="X4475" s="36"/>
      <c r="Y4475" s="36"/>
      <c r="Z4475" s="36"/>
      <c r="AA4475" s="40"/>
      <c r="AB4475" s="40">
        <v>0.5</v>
      </c>
      <c r="AC4475" s="40"/>
      <c r="AD4475" s="40">
        <v>10</v>
      </c>
      <c r="AE4475" s="40">
        <v>10.000955250000001</v>
      </c>
      <c r="AF4475" t="s">
        <v>584</v>
      </c>
    </row>
    <row r="4476" spans="1:32" ht="15.75" customHeight="1">
      <c r="A4476" s="22">
        <v>46204</v>
      </c>
      <c r="B4476" s="35" t="s">
        <v>470</v>
      </c>
      <c r="C4476" s="36">
        <v>662</v>
      </c>
      <c r="D4476" s="37">
        <v>716</v>
      </c>
      <c r="E4476" s="38">
        <v>-1081</v>
      </c>
      <c r="F4476" s="36">
        <v>1</v>
      </c>
      <c r="G4476" s="36">
        <v>7</v>
      </c>
      <c r="H4476" s="35" t="s">
        <v>1832</v>
      </c>
      <c r="I4476" s="35" t="s">
        <v>5233</v>
      </c>
      <c r="J4476" s="35" t="s">
        <v>4760</v>
      </c>
      <c r="K4476" s="35" t="s">
        <v>154</v>
      </c>
      <c r="L4476" s="39">
        <v>0.49669999999999997</v>
      </c>
      <c r="M4476" s="37">
        <v>3701</v>
      </c>
      <c r="N4476" s="37">
        <v>-656</v>
      </c>
      <c r="O4476" s="36">
        <v>0</v>
      </c>
      <c r="P4476" s="36">
        <v>2</v>
      </c>
      <c r="Q4476" s="36">
        <v>0</v>
      </c>
      <c r="R4476" s="68"/>
      <c r="S4476" s="68"/>
      <c r="T4476" s="68"/>
      <c r="U4476" s="68"/>
      <c r="V4476" s="68"/>
      <c r="W4476" s="36"/>
      <c r="X4476" s="36"/>
      <c r="Y4476" s="36"/>
      <c r="Z4476" s="36"/>
      <c r="AA4476" s="40"/>
      <c r="AB4476" s="40">
        <v>0.5</v>
      </c>
      <c r="AC4476" s="40"/>
      <c r="AD4476" s="40">
        <v>10</v>
      </c>
      <c r="AE4476" s="40">
        <v>10.00095524</v>
      </c>
      <c r="AF4476" t="s">
        <v>584</v>
      </c>
    </row>
    <row r="4477" spans="1:32" ht="15.75" customHeight="1">
      <c r="A4477" s="22">
        <v>46204</v>
      </c>
      <c r="B4477" s="35" t="s">
        <v>307</v>
      </c>
      <c r="C4477" s="36">
        <v>635</v>
      </c>
      <c r="D4477" s="37">
        <v>1159</v>
      </c>
      <c r="E4477" s="38">
        <f>5421</f>
        <v>5421</v>
      </c>
      <c r="F4477" s="36">
        <v>54</v>
      </c>
      <c r="G4477" s="36">
        <v>2</v>
      </c>
      <c r="H4477" s="35" t="s">
        <v>4090</v>
      </c>
      <c r="I4477" s="35" t="s">
        <v>5167</v>
      </c>
      <c r="J4477" s="35" t="s">
        <v>5234</v>
      </c>
      <c r="K4477" s="35" t="s">
        <v>154</v>
      </c>
      <c r="L4477" s="39">
        <v>2.5590999999999999</v>
      </c>
      <c r="M4477" s="37">
        <v>3669</v>
      </c>
      <c r="N4477" s="37">
        <v>2676</v>
      </c>
      <c r="O4477" s="36">
        <v>0</v>
      </c>
      <c r="P4477" s="36">
        <v>5</v>
      </c>
      <c r="Q4477" s="36">
        <v>0</v>
      </c>
      <c r="R4477" s="68"/>
      <c r="S4477" s="68"/>
      <c r="T4477" s="68"/>
      <c r="U4477" s="68"/>
      <c r="V4477" s="68"/>
      <c r="W4477" s="36"/>
      <c r="X4477" s="36"/>
      <c r="Y4477" s="36"/>
      <c r="Z4477" s="36"/>
      <c r="AA4477" s="40"/>
      <c r="AB4477" s="40">
        <v>0.5</v>
      </c>
      <c r="AC4477" s="40"/>
      <c r="AD4477" s="40">
        <v>80</v>
      </c>
      <c r="AE4477" s="40">
        <v>80.000955230000002</v>
      </c>
      <c r="AF4477" t="s">
        <v>155</v>
      </c>
    </row>
    <row r="4478" spans="1:32" ht="15.75" customHeight="1">
      <c r="A4478" s="22">
        <v>46204</v>
      </c>
      <c r="B4478" s="35" t="s">
        <v>307</v>
      </c>
      <c r="C4478" s="36">
        <v>636</v>
      </c>
      <c r="D4478" s="37">
        <v>0</v>
      </c>
      <c r="E4478" s="38">
        <v>0</v>
      </c>
      <c r="F4478" s="36">
        <v>0</v>
      </c>
      <c r="G4478" s="36">
        <v>0</v>
      </c>
      <c r="H4478" s="35" t="s">
        <v>5206</v>
      </c>
      <c r="I4478" s="35" t="s">
        <v>5206</v>
      </c>
      <c r="J4478" s="35" t="s">
        <v>5206</v>
      </c>
      <c r="K4478" s="35" t="s">
        <v>154</v>
      </c>
      <c r="L4478" s="39">
        <v>0</v>
      </c>
      <c r="M4478" s="37">
        <v>3908</v>
      </c>
      <c r="N4478" s="37">
        <v>-6</v>
      </c>
      <c r="O4478" s="36">
        <v>0</v>
      </c>
      <c r="P4478" s="36">
        <v>6</v>
      </c>
      <c r="Q4478" s="36">
        <v>0</v>
      </c>
      <c r="R4478" s="68"/>
      <c r="S4478" s="68"/>
      <c r="T4478" s="68"/>
      <c r="U4478" s="68"/>
      <c r="V4478" s="68"/>
      <c r="W4478" s="36"/>
      <c r="X4478" s="36"/>
      <c r="Y4478" s="36"/>
      <c r="Z4478" s="36"/>
      <c r="AA4478" s="40"/>
      <c r="AB4478" s="40"/>
      <c r="AC4478" s="40"/>
      <c r="AD4478" s="40">
        <v>0</v>
      </c>
      <c r="AE4478" s="40">
        <v>0</v>
      </c>
    </row>
    <row r="4479" spans="1:32" ht="15.75" customHeight="1">
      <c r="A4479" s="22">
        <v>46204</v>
      </c>
      <c r="B4479" s="35" t="s">
        <v>307</v>
      </c>
      <c r="C4479" s="36">
        <v>637</v>
      </c>
      <c r="D4479" s="37">
        <v>1594</v>
      </c>
      <c r="E4479" s="38">
        <v>-1329</v>
      </c>
      <c r="F4479" s="36">
        <v>10</v>
      </c>
      <c r="G4479" s="36">
        <v>5</v>
      </c>
      <c r="H4479" s="35" t="s">
        <v>4307</v>
      </c>
      <c r="I4479" s="35" t="s">
        <v>1206</v>
      </c>
      <c r="J4479" s="35" t="s">
        <v>619</v>
      </c>
      <c r="K4479" s="35" t="s">
        <v>154</v>
      </c>
      <c r="L4479" s="39">
        <v>0.72209999999999996</v>
      </c>
      <c r="M4479" s="37">
        <v>3018</v>
      </c>
      <c r="N4479" s="37">
        <v>-534</v>
      </c>
      <c r="O4479" s="36">
        <v>0</v>
      </c>
      <c r="P4479" s="36">
        <v>7</v>
      </c>
      <c r="Q4479" s="36">
        <v>0</v>
      </c>
      <c r="R4479" s="68"/>
      <c r="S4479" s="68"/>
      <c r="T4479" s="68"/>
      <c r="U4479" s="68"/>
      <c r="V4479" s="68"/>
      <c r="W4479" s="36"/>
      <c r="X4479" s="36"/>
      <c r="Y4479" s="36"/>
      <c r="Z4479" s="36"/>
      <c r="AA4479" s="40"/>
      <c r="AB4479" s="40">
        <v>0.5</v>
      </c>
      <c r="AC4479" s="40"/>
      <c r="AD4479" s="40">
        <v>30</v>
      </c>
      <c r="AE4479" s="40">
        <v>30.000955210000001</v>
      </c>
      <c r="AF4479" t="s">
        <v>661</v>
      </c>
    </row>
    <row r="4480" spans="1:32" ht="15.75" customHeight="1">
      <c r="A4480" s="22">
        <v>46204</v>
      </c>
      <c r="B4480" s="35" t="s">
        <v>24</v>
      </c>
      <c r="C4480" s="36">
        <v>631</v>
      </c>
      <c r="D4480" s="37">
        <v>3319</v>
      </c>
      <c r="E4480" s="38">
        <v>-250</v>
      </c>
      <c r="F4480" s="36">
        <v>5</v>
      </c>
      <c r="G4480" s="36">
        <v>19</v>
      </c>
      <c r="H4480" s="35" t="s">
        <v>764</v>
      </c>
      <c r="I4480" s="35" t="s">
        <v>5235</v>
      </c>
      <c r="J4480" s="35" t="s">
        <v>2103</v>
      </c>
      <c r="K4480" s="35" t="s">
        <v>154</v>
      </c>
      <c r="L4480" s="39">
        <v>0.97489999999999999</v>
      </c>
      <c r="M4480" s="37">
        <v>-4618</v>
      </c>
      <c r="N4480" s="37">
        <v>-2006</v>
      </c>
      <c r="O4480" s="36">
        <v>0</v>
      </c>
      <c r="P4480" s="36">
        <v>1</v>
      </c>
      <c r="Q4480" s="36">
        <v>0</v>
      </c>
      <c r="R4480" s="68"/>
      <c r="S4480" s="68"/>
      <c r="T4480" s="68"/>
      <c r="U4480" s="68"/>
      <c r="V4480" s="68"/>
      <c r="W4480" s="36"/>
      <c r="X4480" s="36"/>
      <c r="Y4480" s="36"/>
      <c r="Z4480" s="36"/>
      <c r="AA4480" s="40"/>
      <c r="AB4480" s="40">
        <v>0.6</v>
      </c>
      <c r="AC4480" s="40"/>
      <c r="AD4480" s="40">
        <v>30</v>
      </c>
      <c r="AE4480" s="40">
        <v>30.0009552</v>
      </c>
      <c r="AF4480" t="s">
        <v>661</v>
      </c>
    </row>
    <row r="4481" spans="1:32" ht="15.75" customHeight="1">
      <c r="A4481" s="22">
        <v>46204</v>
      </c>
      <c r="B4481" s="35" t="s">
        <v>24</v>
      </c>
      <c r="C4481" s="36">
        <v>632</v>
      </c>
      <c r="D4481" s="37">
        <v>1490</v>
      </c>
      <c r="E4481" s="38">
        <v>-1171</v>
      </c>
      <c r="F4481" s="36">
        <v>0</v>
      </c>
      <c r="G4481" s="36">
        <v>3</v>
      </c>
      <c r="H4481" s="35" t="s">
        <v>3128</v>
      </c>
      <c r="I4481" s="35" t="s">
        <v>5206</v>
      </c>
      <c r="J4481" s="35" t="s">
        <v>3128</v>
      </c>
      <c r="K4481" s="35" t="s">
        <v>154</v>
      </c>
      <c r="L4481" s="39">
        <v>0.73799999999999999</v>
      </c>
      <c r="M4481" s="37">
        <v>-3804</v>
      </c>
      <c r="N4481" s="37">
        <v>-1607</v>
      </c>
      <c r="O4481" s="36">
        <v>0</v>
      </c>
      <c r="P4481" s="36">
        <v>2</v>
      </c>
      <c r="Q4481" s="36">
        <v>0</v>
      </c>
      <c r="R4481" s="68"/>
      <c r="S4481" s="68"/>
      <c r="T4481" s="68"/>
      <c r="U4481" s="68"/>
      <c r="V4481" s="68"/>
      <c r="W4481" s="36"/>
      <c r="X4481" s="36"/>
      <c r="Y4481" s="36"/>
      <c r="Z4481" s="36"/>
      <c r="AA4481" s="40"/>
      <c r="AB4481" s="40">
        <v>0.5</v>
      </c>
      <c r="AC4481" s="40"/>
      <c r="AD4481" s="40">
        <v>30</v>
      </c>
      <c r="AE4481" s="40">
        <v>30.000955189999999</v>
      </c>
      <c r="AF4481" t="s">
        <v>661</v>
      </c>
    </row>
    <row r="4482" spans="1:32" ht="15.75" customHeight="1">
      <c r="A4482" s="22">
        <v>46204</v>
      </c>
      <c r="B4482" s="35" t="s">
        <v>24</v>
      </c>
      <c r="C4482" s="36">
        <v>633</v>
      </c>
      <c r="D4482" s="37">
        <v>3144</v>
      </c>
      <c r="E4482" s="38">
        <v>-2176</v>
      </c>
      <c r="F4482" s="36">
        <v>3</v>
      </c>
      <c r="G4482" s="36">
        <v>9</v>
      </c>
      <c r="H4482" s="35" t="s">
        <v>4756</v>
      </c>
      <c r="I4482" s="35" t="s">
        <v>4324</v>
      </c>
      <c r="J4482" s="35" t="s">
        <v>5236</v>
      </c>
      <c r="K4482" s="35" t="s">
        <v>154</v>
      </c>
      <c r="L4482" s="39">
        <v>0.76929999999999998</v>
      </c>
      <c r="M4482" s="37">
        <v>1802</v>
      </c>
      <c r="N4482" s="37">
        <v>3825</v>
      </c>
      <c r="O4482" s="36">
        <v>0</v>
      </c>
      <c r="P4482" s="36">
        <v>3</v>
      </c>
      <c r="Q4482" s="36">
        <v>0</v>
      </c>
      <c r="R4482" s="68"/>
      <c r="S4482" s="68"/>
      <c r="T4482" s="68"/>
      <c r="U4482" s="68"/>
      <c r="V4482" s="68"/>
      <c r="W4482" s="36"/>
      <c r="X4482" s="36"/>
      <c r="Y4482" s="36"/>
      <c r="Z4482" s="36"/>
      <c r="AA4482" s="40"/>
      <c r="AB4482" s="40">
        <v>0.6</v>
      </c>
      <c r="AC4482" s="40"/>
      <c r="AD4482" s="40">
        <v>30</v>
      </c>
      <c r="AE4482" s="40">
        <v>30.000955179999998</v>
      </c>
      <c r="AF4482" t="s">
        <v>661</v>
      </c>
    </row>
    <row r="4483" spans="1:32" ht="15.75" customHeight="1">
      <c r="A4483" s="22">
        <v>46204</v>
      </c>
      <c r="B4483" s="35" t="s">
        <v>179</v>
      </c>
      <c r="C4483" s="36">
        <v>667</v>
      </c>
      <c r="D4483" s="37">
        <v>2909</v>
      </c>
      <c r="E4483" s="38">
        <v>-622</v>
      </c>
      <c r="F4483" s="36">
        <v>20</v>
      </c>
      <c r="G4483" s="36">
        <v>3</v>
      </c>
      <c r="H4483" s="35" t="s">
        <v>3065</v>
      </c>
      <c r="I4483" s="35" t="s">
        <v>405</v>
      </c>
      <c r="J4483" s="35" t="s">
        <v>5237</v>
      </c>
      <c r="K4483" s="35" t="s">
        <v>154</v>
      </c>
      <c r="L4483" s="39">
        <v>0.92869999999999997</v>
      </c>
      <c r="M4483" s="37">
        <v>-387</v>
      </c>
      <c r="N4483" s="37">
        <v>-1473</v>
      </c>
      <c r="O4483" s="36">
        <v>0</v>
      </c>
      <c r="P4483" s="36">
        <v>7</v>
      </c>
      <c r="Q4483" s="36">
        <v>0</v>
      </c>
      <c r="R4483" s="68"/>
      <c r="S4483" s="68"/>
      <c r="T4483" s="68"/>
      <c r="U4483" s="68"/>
      <c r="V4483" s="68"/>
      <c r="W4483" s="36"/>
      <c r="X4483" s="36"/>
      <c r="Y4483" s="36"/>
      <c r="Z4483" s="36"/>
      <c r="AA4483" s="40"/>
      <c r="AB4483" s="40">
        <v>0.5</v>
      </c>
      <c r="AC4483" s="40"/>
      <c r="AD4483" s="40">
        <v>30</v>
      </c>
      <c r="AE4483" s="40">
        <v>30.000955170000001</v>
      </c>
      <c r="AF4483" t="s">
        <v>661</v>
      </c>
    </row>
    <row r="4484" spans="1:32" ht="15.75" customHeight="1">
      <c r="A4484" s="22">
        <v>46204</v>
      </c>
      <c r="B4484" s="35" t="s">
        <v>179</v>
      </c>
      <c r="C4484" s="36">
        <v>668</v>
      </c>
      <c r="D4484" s="37">
        <v>2025</v>
      </c>
      <c r="E4484" s="38">
        <v>-941</v>
      </c>
      <c r="F4484" s="36">
        <v>13</v>
      </c>
      <c r="G4484" s="36">
        <v>3</v>
      </c>
      <c r="H4484" s="35" t="s">
        <v>3701</v>
      </c>
      <c r="I4484" s="35" t="s">
        <v>3517</v>
      </c>
      <c r="J4484" s="35" t="s">
        <v>1987</v>
      </c>
      <c r="K4484" s="35" t="s">
        <v>154</v>
      </c>
      <c r="L4484" s="39">
        <v>0.84509999999999996</v>
      </c>
      <c r="M4484" s="37">
        <v>706</v>
      </c>
      <c r="N4484" s="37">
        <v>-269</v>
      </c>
      <c r="O4484" s="36">
        <v>0</v>
      </c>
      <c r="P4484" s="36">
        <v>8</v>
      </c>
      <c r="Q4484" s="36">
        <v>0</v>
      </c>
      <c r="R4484" s="68"/>
      <c r="S4484" s="68"/>
      <c r="T4484" s="68"/>
      <c r="U4484" s="68"/>
      <c r="V4484" s="68"/>
      <c r="W4484" s="36"/>
      <c r="X4484" s="36"/>
      <c r="Y4484" s="36"/>
      <c r="Z4484" s="36"/>
      <c r="AA4484" s="40"/>
      <c r="AB4484" s="40">
        <v>0.5</v>
      </c>
      <c r="AC4484" s="40"/>
      <c r="AD4484" s="40">
        <v>30</v>
      </c>
      <c r="AE4484" s="40">
        <v>30.00095516</v>
      </c>
      <c r="AF4484" t="s">
        <v>661</v>
      </c>
    </row>
    <row r="4485" spans="1:32" ht="15.75" customHeight="1">
      <c r="A4485" s="22">
        <v>46204</v>
      </c>
      <c r="B4485" s="35" t="s">
        <v>179</v>
      </c>
      <c r="C4485" s="36">
        <v>670</v>
      </c>
      <c r="D4485" s="37">
        <v>2102</v>
      </c>
      <c r="E4485" s="38">
        <v>-1150</v>
      </c>
      <c r="F4485" s="36">
        <v>6</v>
      </c>
      <c r="G4485" s="36">
        <v>1</v>
      </c>
      <c r="H4485" s="35" t="s">
        <v>391</v>
      </c>
      <c r="I4485" s="35" t="s">
        <v>2984</v>
      </c>
      <c r="J4485" s="35" t="s">
        <v>5238</v>
      </c>
      <c r="K4485" s="35" t="s">
        <v>154</v>
      </c>
      <c r="L4485" s="39">
        <v>0.81759999999999999</v>
      </c>
      <c r="M4485" s="37">
        <v>-1102</v>
      </c>
      <c r="N4485" s="37">
        <v>-2455</v>
      </c>
      <c r="O4485" s="36">
        <v>0</v>
      </c>
      <c r="P4485" s="36">
        <v>0</v>
      </c>
      <c r="Q4485" s="36">
        <v>0</v>
      </c>
      <c r="R4485" s="68"/>
      <c r="S4485" s="68"/>
      <c r="T4485" s="68"/>
      <c r="U4485" s="68"/>
      <c r="V4485" s="68"/>
      <c r="W4485" s="36"/>
      <c r="X4485" s="36"/>
      <c r="Y4485" s="36"/>
      <c r="Z4485" s="36"/>
      <c r="AA4485" s="40"/>
      <c r="AB4485" s="40">
        <v>0.5</v>
      </c>
      <c r="AC4485" s="40"/>
      <c r="AD4485" s="40">
        <v>30</v>
      </c>
      <c r="AE4485" s="40">
        <v>30.000955149999999</v>
      </c>
      <c r="AF4485" t="s">
        <v>661</v>
      </c>
    </row>
    <row r="4486" spans="1:32" ht="15.75" customHeight="1">
      <c r="A4486" s="22">
        <v>46204</v>
      </c>
      <c r="B4486" s="35" t="s">
        <v>289</v>
      </c>
      <c r="C4486" s="36">
        <v>721</v>
      </c>
      <c r="D4486" s="37">
        <v>1583</v>
      </c>
      <c r="E4486" s="38">
        <v>-328</v>
      </c>
      <c r="F4486" s="36">
        <v>11</v>
      </c>
      <c r="G4486" s="36">
        <v>5</v>
      </c>
      <c r="H4486" s="35" t="s">
        <v>3759</v>
      </c>
      <c r="I4486" s="35" t="s">
        <v>1210</v>
      </c>
      <c r="J4486" s="35" t="s">
        <v>1017</v>
      </c>
      <c r="K4486" s="35" t="s">
        <v>154</v>
      </c>
      <c r="L4486" s="39">
        <v>0.93089999999999995</v>
      </c>
      <c r="M4486" s="37">
        <v>-1828</v>
      </c>
      <c r="N4486" s="37">
        <v>-1493</v>
      </c>
      <c r="O4486" s="36">
        <v>0</v>
      </c>
      <c r="P4486" s="36">
        <v>1</v>
      </c>
      <c r="Q4486" s="36">
        <v>0</v>
      </c>
      <c r="R4486" s="68"/>
      <c r="S4486" s="68"/>
      <c r="T4486" s="68"/>
      <c r="U4486" s="68"/>
      <c r="V4486" s="68"/>
      <c r="W4486" s="36"/>
      <c r="X4486" s="36"/>
      <c r="Y4486" s="36"/>
      <c r="Z4486" s="36"/>
      <c r="AA4486" s="40"/>
      <c r="AB4486" s="40">
        <v>0.5</v>
      </c>
      <c r="AC4486" s="40"/>
      <c r="AD4486" s="40">
        <v>30</v>
      </c>
      <c r="AE4486" s="40">
        <v>30.000955139999999</v>
      </c>
      <c r="AF4486" t="s">
        <v>661</v>
      </c>
    </row>
    <row r="4487" spans="1:32" ht="15.75" customHeight="1">
      <c r="A4487" s="22">
        <v>46204</v>
      </c>
      <c r="B4487" s="35" t="s">
        <v>289</v>
      </c>
      <c r="C4487" s="36">
        <v>722</v>
      </c>
      <c r="D4487" s="37">
        <v>1283</v>
      </c>
      <c r="E4487" s="38">
        <v>-1543</v>
      </c>
      <c r="F4487" s="36">
        <v>6</v>
      </c>
      <c r="G4487" s="36">
        <v>5</v>
      </c>
      <c r="H4487" s="35" t="s">
        <v>3095</v>
      </c>
      <c r="I4487" s="35" t="s">
        <v>5239</v>
      </c>
      <c r="J4487" s="35" t="s">
        <v>1500</v>
      </c>
      <c r="K4487" s="35" t="s">
        <v>154</v>
      </c>
      <c r="L4487" s="39">
        <v>0.59909999999999997</v>
      </c>
      <c r="M4487" s="37">
        <v>-573</v>
      </c>
      <c r="N4487" s="37">
        <v>-1503</v>
      </c>
      <c r="O4487" s="36">
        <v>0</v>
      </c>
      <c r="P4487" s="36">
        <v>2</v>
      </c>
      <c r="Q4487" s="36">
        <v>0</v>
      </c>
      <c r="R4487" s="68"/>
      <c r="S4487" s="68"/>
      <c r="T4487" s="68"/>
      <c r="U4487" s="68"/>
      <c r="V4487" s="68"/>
      <c r="W4487" s="36"/>
      <c r="X4487" s="36"/>
      <c r="Y4487" s="36"/>
      <c r="Z4487" s="36"/>
      <c r="AA4487" s="40"/>
      <c r="AB4487" s="40">
        <v>0.5</v>
      </c>
      <c r="AC4487" s="40"/>
      <c r="AD4487" s="40">
        <v>30</v>
      </c>
      <c r="AE4487" s="40">
        <v>30.000955130000001</v>
      </c>
      <c r="AF4487" t="s">
        <v>661</v>
      </c>
    </row>
    <row r="4488" spans="1:32" ht="15.75" customHeight="1">
      <c r="A4488" s="22">
        <v>46204</v>
      </c>
      <c r="B4488" s="35" t="s">
        <v>387</v>
      </c>
      <c r="C4488" s="36">
        <v>685</v>
      </c>
      <c r="D4488" s="37">
        <v>1740</v>
      </c>
      <c r="E4488" s="38">
        <f>1686</f>
        <v>1686</v>
      </c>
      <c r="F4488" s="36">
        <v>33</v>
      </c>
      <c r="G4488" s="36">
        <v>13</v>
      </c>
      <c r="H4488" s="35" t="s">
        <v>3933</v>
      </c>
      <c r="I4488" s="35" t="s">
        <v>290</v>
      </c>
      <c r="J4488" s="35" t="s">
        <v>665</v>
      </c>
      <c r="K4488" s="35" t="s">
        <v>154</v>
      </c>
      <c r="L4488" s="39">
        <v>1.323</v>
      </c>
      <c r="M4488" s="37">
        <v>-2061</v>
      </c>
      <c r="N4488" s="37">
        <v>1286</v>
      </c>
      <c r="O4488" s="36">
        <v>0</v>
      </c>
      <c r="P4488" s="36">
        <v>5</v>
      </c>
      <c r="Q4488" s="36">
        <v>0</v>
      </c>
      <c r="R4488" s="68"/>
      <c r="S4488" s="68"/>
      <c r="T4488" s="68"/>
      <c r="U4488" s="68"/>
      <c r="V4488" s="68"/>
      <c r="W4488" s="36"/>
      <c r="X4488" s="36"/>
      <c r="Y4488" s="36"/>
      <c r="Z4488" s="36"/>
      <c r="AA4488" s="40"/>
      <c r="AB4488" s="40">
        <v>0.5</v>
      </c>
      <c r="AC4488" s="40"/>
      <c r="AD4488" s="40">
        <v>60</v>
      </c>
      <c r="AE4488" s="40">
        <v>60.00095512</v>
      </c>
      <c r="AF4488" t="s">
        <v>578</v>
      </c>
    </row>
    <row r="4489" spans="1:32" ht="15.75" customHeight="1">
      <c r="A4489" s="22">
        <v>46204</v>
      </c>
      <c r="B4489" s="35" t="s">
        <v>387</v>
      </c>
      <c r="C4489" s="36">
        <v>683</v>
      </c>
      <c r="D4489" s="37">
        <v>612</v>
      </c>
      <c r="E4489" s="38">
        <v>-427</v>
      </c>
      <c r="F4489" s="36">
        <v>2</v>
      </c>
      <c r="G4489" s="36">
        <v>6</v>
      </c>
      <c r="H4489" s="35" t="s">
        <v>1328</v>
      </c>
      <c r="I4489" s="35" t="s">
        <v>1298</v>
      </c>
      <c r="J4489" s="35" t="s">
        <v>1772</v>
      </c>
      <c r="K4489" s="35" t="s">
        <v>154</v>
      </c>
      <c r="L4489" s="39">
        <v>0.76739999999999997</v>
      </c>
      <c r="M4489" s="37">
        <v>455</v>
      </c>
      <c r="N4489" s="37">
        <v>-496</v>
      </c>
      <c r="O4489" s="36">
        <v>0</v>
      </c>
      <c r="P4489" s="36">
        <v>3</v>
      </c>
      <c r="Q4489" s="36">
        <v>0</v>
      </c>
      <c r="R4489" s="68"/>
      <c r="S4489" s="68"/>
      <c r="T4489" s="68"/>
      <c r="U4489" s="68"/>
      <c r="V4489" s="68"/>
      <c r="W4489" s="36"/>
      <c r="X4489" s="36"/>
      <c r="Y4489" s="36"/>
      <c r="Z4489" s="36"/>
      <c r="AA4489" s="40"/>
      <c r="AB4489" s="40">
        <v>0.5</v>
      </c>
      <c r="AC4489" s="40"/>
      <c r="AD4489" s="40">
        <v>10</v>
      </c>
      <c r="AE4489" s="40">
        <v>10.00095511</v>
      </c>
      <c r="AF4489" t="s">
        <v>584</v>
      </c>
    </row>
    <row r="4490" spans="1:32" ht="15.75" customHeight="1">
      <c r="A4490" s="22">
        <v>46204</v>
      </c>
      <c r="B4490" s="35" t="s">
        <v>510</v>
      </c>
      <c r="C4490" s="36">
        <v>718</v>
      </c>
      <c r="D4490" s="37">
        <v>0</v>
      </c>
      <c r="E4490" s="38">
        <v>0</v>
      </c>
      <c r="F4490" s="36">
        <v>0</v>
      </c>
      <c r="G4490" s="36">
        <v>0</v>
      </c>
      <c r="H4490" s="35" t="s">
        <v>5206</v>
      </c>
      <c r="I4490" s="35" t="s">
        <v>5206</v>
      </c>
      <c r="J4490" s="35" t="s">
        <v>5206</v>
      </c>
      <c r="K4490" s="35" t="s">
        <v>154</v>
      </c>
      <c r="L4490" s="39">
        <v>0</v>
      </c>
      <c r="M4490" s="37">
        <v>355</v>
      </c>
      <c r="N4490" s="37">
        <v>-1702</v>
      </c>
      <c r="O4490" s="36">
        <v>0</v>
      </c>
      <c r="P4490" s="36">
        <v>8</v>
      </c>
      <c r="Q4490" s="36">
        <v>0</v>
      </c>
      <c r="R4490" s="68"/>
      <c r="S4490" s="68"/>
      <c r="T4490" s="68"/>
      <c r="U4490" s="68"/>
      <c r="V4490" s="68"/>
      <c r="W4490" s="36"/>
      <c r="X4490" s="36"/>
      <c r="Y4490" s="36"/>
      <c r="Z4490" s="36"/>
      <c r="AA4490" s="40"/>
      <c r="AB4490" s="40"/>
      <c r="AC4490" s="40"/>
      <c r="AD4490" s="40">
        <v>0</v>
      </c>
      <c r="AE4490" s="40">
        <v>0</v>
      </c>
    </row>
    <row r="4491" spans="1:32" ht="15.75" customHeight="1">
      <c r="A4491" s="22">
        <v>46204</v>
      </c>
      <c r="B4491" s="35" t="s">
        <v>510</v>
      </c>
      <c r="C4491" s="36">
        <v>720</v>
      </c>
      <c r="D4491" s="37">
        <v>745</v>
      </c>
      <c r="E4491" s="38">
        <v>-1116</v>
      </c>
      <c r="F4491" s="36">
        <v>0</v>
      </c>
      <c r="G4491" s="36">
        <v>1</v>
      </c>
      <c r="H4491" s="35" t="s">
        <v>3942</v>
      </c>
      <c r="I4491" s="35" t="s">
        <v>5206</v>
      </c>
      <c r="J4491" s="35" t="s">
        <v>3942</v>
      </c>
      <c r="K4491" s="35" t="s">
        <v>154</v>
      </c>
      <c r="L4491" s="39">
        <v>0.50070000000000003</v>
      </c>
      <c r="M4491" s="37">
        <v>4574</v>
      </c>
      <c r="N4491" s="37">
        <v>3147</v>
      </c>
      <c r="O4491" s="36">
        <v>0</v>
      </c>
      <c r="P4491" s="36">
        <v>0</v>
      </c>
      <c r="Q4491" s="36">
        <v>0</v>
      </c>
      <c r="R4491" s="68"/>
      <c r="S4491" s="68"/>
      <c r="T4491" s="68"/>
      <c r="U4491" s="68"/>
      <c r="V4491" s="68"/>
      <c r="W4491" s="36"/>
      <c r="X4491" s="36"/>
      <c r="Y4491" s="36"/>
      <c r="Z4491" s="36"/>
      <c r="AA4491" s="40"/>
      <c r="AB4491" s="40">
        <v>0.5</v>
      </c>
      <c r="AC4491" s="40"/>
      <c r="AD4491" s="40">
        <v>10</v>
      </c>
      <c r="AE4491" s="40">
        <v>10.00095509</v>
      </c>
      <c r="AF4491" t="s">
        <v>584</v>
      </c>
    </row>
    <row r="4492" spans="1:32" ht="15.75" customHeight="1">
      <c r="A4492" s="22">
        <v>46204</v>
      </c>
      <c r="B4492" s="35" t="s">
        <v>372</v>
      </c>
      <c r="C4492" s="36">
        <v>712</v>
      </c>
      <c r="D4492" s="37">
        <v>1686</v>
      </c>
      <c r="E4492" s="38">
        <v>-244</v>
      </c>
      <c r="F4492" s="36">
        <v>15</v>
      </c>
      <c r="G4492" s="36">
        <v>3</v>
      </c>
      <c r="H4492" s="35" t="s">
        <v>1316</v>
      </c>
      <c r="I4492" s="35" t="s">
        <v>193</v>
      </c>
      <c r="J4492" s="35" t="s">
        <v>2121</v>
      </c>
      <c r="K4492" s="35" t="s">
        <v>154</v>
      </c>
      <c r="L4492" s="39">
        <v>0.95179999999999998</v>
      </c>
      <c r="M4492" s="37">
        <v>-902</v>
      </c>
      <c r="N4492" s="37">
        <v>-1981</v>
      </c>
      <c r="O4492" s="36">
        <v>0</v>
      </c>
      <c r="P4492" s="36">
        <v>2</v>
      </c>
      <c r="Q4492" s="36">
        <v>0</v>
      </c>
      <c r="R4492" s="68"/>
      <c r="S4492" s="68"/>
      <c r="T4492" s="68"/>
      <c r="U4492" s="68"/>
      <c r="V4492" s="68"/>
      <c r="W4492" s="36"/>
      <c r="X4492" s="36"/>
      <c r="Y4492" s="36"/>
      <c r="Z4492" s="36"/>
      <c r="AA4492" s="40"/>
      <c r="AB4492" s="40">
        <v>0.5</v>
      </c>
      <c r="AC4492" s="40"/>
      <c r="AD4492" s="40">
        <v>30</v>
      </c>
      <c r="AE4492" s="40">
        <v>30.000955080000001</v>
      </c>
      <c r="AF4492" t="s">
        <v>661</v>
      </c>
    </row>
    <row r="4493" spans="1:32" ht="15.75" customHeight="1">
      <c r="A4493" s="22">
        <v>46204</v>
      </c>
      <c r="B4493" s="35" t="s">
        <v>372</v>
      </c>
      <c r="C4493" s="36">
        <v>711</v>
      </c>
      <c r="D4493" s="37">
        <v>984</v>
      </c>
      <c r="E4493" s="38">
        <v>-857</v>
      </c>
      <c r="F4493" s="36">
        <v>5</v>
      </c>
      <c r="G4493" s="36">
        <v>1</v>
      </c>
      <c r="H4493" s="35" t="s">
        <v>318</v>
      </c>
      <c r="I4493" s="35" t="s">
        <v>194</v>
      </c>
      <c r="J4493" s="35" t="s">
        <v>3671</v>
      </c>
      <c r="K4493" s="35" t="s">
        <v>154</v>
      </c>
      <c r="L4493" s="39">
        <v>0.7097</v>
      </c>
      <c r="M4493" s="37">
        <v>255</v>
      </c>
      <c r="N4493" s="37">
        <v>196</v>
      </c>
      <c r="O4493" s="36">
        <v>0</v>
      </c>
      <c r="P4493" s="36">
        <v>1</v>
      </c>
      <c r="Q4493" s="36">
        <v>0</v>
      </c>
      <c r="R4493" s="68"/>
      <c r="S4493" s="68"/>
      <c r="T4493" s="68"/>
      <c r="U4493" s="68"/>
      <c r="V4493" s="68"/>
      <c r="W4493" s="36"/>
      <c r="X4493" s="36"/>
      <c r="Y4493" s="36"/>
      <c r="Z4493" s="36"/>
      <c r="AA4493" s="40"/>
      <c r="AB4493" s="40">
        <v>0.5</v>
      </c>
      <c r="AC4493" s="40"/>
      <c r="AD4493" s="40">
        <v>10</v>
      </c>
      <c r="AE4493" s="40">
        <v>10.00095507</v>
      </c>
      <c r="AF4493" t="s">
        <v>584</v>
      </c>
    </row>
    <row r="4494" spans="1:32" ht="15.75" customHeight="1">
      <c r="A4494" s="22">
        <v>46204</v>
      </c>
      <c r="B4494" s="35" t="s">
        <v>416</v>
      </c>
      <c r="C4494" s="36">
        <v>638</v>
      </c>
      <c r="D4494" s="37">
        <v>886</v>
      </c>
      <c r="E4494" s="38">
        <f>4477</f>
        <v>4477</v>
      </c>
      <c r="F4494" s="36">
        <v>44</v>
      </c>
      <c r="G4494" s="36">
        <v>1</v>
      </c>
      <c r="H4494" s="35" t="s">
        <v>5240</v>
      </c>
      <c r="I4494" s="35" t="s">
        <v>5241</v>
      </c>
      <c r="J4494" s="35" t="s">
        <v>2678</v>
      </c>
      <c r="K4494" s="35" t="s">
        <v>154</v>
      </c>
      <c r="L4494" s="39">
        <v>2.6842999999999999</v>
      </c>
      <c r="M4494" s="37">
        <v>-140</v>
      </c>
      <c r="N4494" s="37">
        <v>-1073</v>
      </c>
      <c r="O4494" s="36">
        <v>0</v>
      </c>
      <c r="P4494" s="36">
        <v>8</v>
      </c>
      <c r="Q4494" s="36">
        <v>0</v>
      </c>
      <c r="R4494" s="68"/>
      <c r="S4494" s="68"/>
      <c r="T4494" s="68"/>
      <c r="U4494" s="68"/>
      <c r="V4494" s="68"/>
      <c r="W4494" s="36"/>
      <c r="X4494" s="36"/>
      <c r="Y4494" s="36"/>
      <c r="Z4494" s="36"/>
      <c r="AA4494" s="40"/>
      <c r="AB4494" s="40">
        <v>0.5</v>
      </c>
      <c r="AC4494" s="40"/>
      <c r="AD4494" s="40">
        <v>0</v>
      </c>
      <c r="AE4494" s="40">
        <v>0</v>
      </c>
    </row>
    <row r="4495" spans="1:32" ht="15.75" customHeight="1">
      <c r="A4495" s="22">
        <v>46204</v>
      </c>
      <c r="B4495" s="35" t="s">
        <v>416</v>
      </c>
      <c r="C4495" s="36">
        <v>650</v>
      </c>
      <c r="D4495" s="37">
        <v>1381</v>
      </c>
      <c r="E4495" s="38">
        <f>2950</f>
        <v>2950</v>
      </c>
      <c r="F4495" s="36">
        <v>41</v>
      </c>
      <c r="G4495" s="36">
        <v>3</v>
      </c>
      <c r="H4495" s="35" t="s">
        <v>1330</v>
      </c>
      <c r="I4495" s="35" t="s">
        <v>2469</v>
      </c>
      <c r="J4495" s="35" t="s">
        <v>5242</v>
      </c>
      <c r="K4495" s="35" t="s">
        <v>154</v>
      </c>
      <c r="L4495" s="39">
        <v>1.712</v>
      </c>
      <c r="M4495" s="37">
        <v>-189</v>
      </c>
      <c r="N4495" s="37">
        <v>285</v>
      </c>
      <c r="O4495" s="36">
        <v>0</v>
      </c>
      <c r="P4495" s="36">
        <v>0</v>
      </c>
      <c r="Q4495" s="36">
        <v>0</v>
      </c>
      <c r="R4495" s="68"/>
      <c r="S4495" s="68"/>
      <c r="T4495" s="68"/>
      <c r="U4495" s="68"/>
      <c r="V4495" s="68"/>
      <c r="W4495" s="36"/>
      <c r="X4495" s="36"/>
      <c r="Y4495" s="36"/>
      <c r="Z4495" s="36"/>
      <c r="AA4495" s="40"/>
      <c r="AB4495" s="40">
        <v>0.5</v>
      </c>
      <c r="AC4495" s="40"/>
      <c r="AD4495" s="40">
        <v>70</v>
      </c>
      <c r="AE4495" s="40">
        <v>70.000955050000002</v>
      </c>
      <c r="AF4495" t="s">
        <v>178</v>
      </c>
    </row>
    <row r="4496" spans="1:32" ht="15.75" customHeight="1">
      <c r="A4496" s="22">
        <v>46204</v>
      </c>
      <c r="B4496" s="35" t="s">
        <v>156</v>
      </c>
      <c r="C4496" s="36">
        <v>717</v>
      </c>
      <c r="D4496" s="37">
        <v>1199</v>
      </c>
      <c r="E4496" s="38">
        <v>-134</v>
      </c>
      <c r="F4496" s="36">
        <v>4</v>
      </c>
      <c r="G4496" s="36">
        <v>6</v>
      </c>
      <c r="H4496" s="35" t="s">
        <v>874</v>
      </c>
      <c r="I4496" s="35" t="s">
        <v>2375</v>
      </c>
      <c r="J4496" s="35" t="s">
        <v>1961</v>
      </c>
      <c r="K4496" s="35" t="s">
        <v>154</v>
      </c>
      <c r="L4496" s="39">
        <v>0.9627</v>
      </c>
      <c r="M4496" s="37">
        <v>-443</v>
      </c>
      <c r="N4496" s="37">
        <v>-532</v>
      </c>
      <c r="O4496" s="36">
        <v>0</v>
      </c>
      <c r="P4496" s="36">
        <v>7</v>
      </c>
      <c r="Q4496" s="36">
        <v>0</v>
      </c>
      <c r="R4496" s="68"/>
      <c r="S4496" s="68"/>
      <c r="T4496" s="68"/>
      <c r="U4496" s="68"/>
      <c r="V4496" s="68"/>
      <c r="W4496" s="36"/>
      <c r="X4496" s="36"/>
      <c r="Y4496" s="36"/>
      <c r="Z4496" s="36"/>
      <c r="AA4496" s="40"/>
      <c r="AB4496" s="40">
        <v>0.5</v>
      </c>
      <c r="AC4496" s="40"/>
      <c r="AD4496" s="40">
        <v>30</v>
      </c>
      <c r="AE4496" s="40">
        <v>30.000955040000001</v>
      </c>
      <c r="AF4496" t="s">
        <v>661</v>
      </c>
    </row>
    <row r="4497" spans="1:32" ht="15.75" customHeight="1">
      <c r="A4497" s="22">
        <v>46204</v>
      </c>
      <c r="B4497" s="35" t="s">
        <v>156</v>
      </c>
      <c r="C4497" s="36">
        <v>716</v>
      </c>
      <c r="D4497" s="37">
        <v>341</v>
      </c>
      <c r="E4497" s="38">
        <v>-423</v>
      </c>
      <c r="F4497" s="36">
        <v>1</v>
      </c>
      <c r="G4497" s="36">
        <v>0</v>
      </c>
      <c r="H4497" s="35" t="s">
        <v>2353</v>
      </c>
      <c r="I4497" s="35" t="s">
        <v>2353</v>
      </c>
      <c r="J4497" s="35" t="s">
        <v>5206</v>
      </c>
      <c r="K4497" s="35" t="s">
        <v>154</v>
      </c>
      <c r="L4497" s="39">
        <v>0.58650000000000002</v>
      </c>
      <c r="M4497" s="37">
        <v>600</v>
      </c>
      <c r="N4497" s="37">
        <v>-2846</v>
      </c>
      <c r="O4497" s="36">
        <v>0</v>
      </c>
      <c r="P4497" s="36">
        <v>6</v>
      </c>
      <c r="Q4497" s="36">
        <v>0</v>
      </c>
      <c r="R4497" s="68"/>
      <c r="S4497" s="68"/>
      <c r="T4497" s="68"/>
      <c r="U4497" s="68"/>
      <c r="V4497" s="68"/>
      <c r="W4497" s="36"/>
      <c r="X4497" s="36"/>
      <c r="Y4497" s="36"/>
      <c r="Z4497" s="36"/>
      <c r="AA4497" s="40"/>
      <c r="AB4497" s="40">
        <v>0.5</v>
      </c>
      <c r="AC4497" s="40"/>
      <c r="AD4497" s="40">
        <v>10</v>
      </c>
      <c r="AE4497" s="40">
        <v>10.00095503</v>
      </c>
      <c r="AF4497" t="s">
        <v>584</v>
      </c>
    </row>
    <row r="4498" spans="1:32" ht="15.75" customHeight="1">
      <c r="A4498" s="22">
        <v>46204</v>
      </c>
      <c r="B4498" s="35" t="s">
        <v>485</v>
      </c>
      <c r="C4498" s="36">
        <v>713</v>
      </c>
      <c r="D4498" s="37">
        <v>2209</v>
      </c>
      <c r="E4498" s="38">
        <f>511</f>
        <v>511</v>
      </c>
      <c r="F4498" s="36">
        <v>28</v>
      </c>
      <c r="G4498" s="36">
        <v>10</v>
      </c>
      <c r="H4498" s="35" t="s">
        <v>1859</v>
      </c>
      <c r="I4498" s="35" t="s">
        <v>1238</v>
      </c>
      <c r="J4498" s="35" t="s">
        <v>3849</v>
      </c>
      <c r="K4498" s="35" t="s">
        <v>154</v>
      </c>
      <c r="L4498" s="39">
        <v>1.0770999999999999</v>
      </c>
      <c r="M4498" s="37">
        <v>9067</v>
      </c>
      <c r="N4498" s="37">
        <v>114</v>
      </c>
      <c r="O4498" s="36">
        <v>0</v>
      </c>
      <c r="P4498" s="36">
        <v>3</v>
      </c>
      <c r="Q4498" s="36">
        <v>0</v>
      </c>
      <c r="R4498" s="68"/>
      <c r="S4498" s="68"/>
      <c r="T4498" s="68"/>
      <c r="U4498" s="68"/>
      <c r="V4498" s="68"/>
      <c r="W4498" s="36"/>
      <c r="X4498" s="36"/>
      <c r="Y4498" s="36"/>
      <c r="Z4498" s="36"/>
      <c r="AA4498" s="40"/>
      <c r="AB4498" s="40">
        <v>0.5</v>
      </c>
      <c r="AC4498" s="40"/>
      <c r="AD4498" s="40">
        <v>35</v>
      </c>
      <c r="AE4498" s="40">
        <v>35.000955019999999</v>
      </c>
      <c r="AF4498" t="s">
        <v>668</v>
      </c>
    </row>
    <row r="4499" spans="1:32" ht="15.75" customHeight="1">
      <c r="A4499" s="22">
        <v>46204</v>
      </c>
      <c r="B4499" s="35" t="s">
        <v>485</v>
      </c>
      <c r="C4499" s="36">
        <v>715</v>
      </c>
      <c r="D4499" s="37">
        <v>2117</v>
      </c>
      <c r="E4499" s="38">
        <v>-625</v>
      </c>
      <c r="F4499" s="36">
        <v>23</v>
      </c>
      <c r="G4499" s="36">
        <v>9</v>
      </c>
      <c r="H4499" s="35" t="s">
        <v>1779</v>
      </c>
      <c r="I4499" s="35" t="s">
        <v>2024</v>
      </c>
      <c r="J4499" s="35" t="s">
        <v>782</v>
      </c>
      <c r="K4499" s="35" t="s">
        <v>154</v>
      </c>
      <c r="L4499" s="39">
        <v>0.90159999999999996</v>
      </c>
      <c r="M4499" s="37">
        <v>799</v>
      </c>
      <c r="N4499" s="37">
        <v>-256</v>
      </c>
      <c r="O4499" s="36">
        <v>0</v>
      </c>
      <c r="P4499" s="36">
        <v>5</v>
      </c>
      <c r="Q4499" s="36">
        <v>0</v>
      </c>
      <c r="R4499" s="68"/>
      <c r="S4499" s="68"/>
      <c r="T4499" s="68"/>
      <c r="U4499" s="68"/>
      <c r="V4499" s="68"/>
      <c r="W4499" s="36"/>
      <c r="X4499" s="36"/>
      <c r="Y4499" s="36"/>
      <c r="Z4499" s="36"/>
      <c r="AA4499" s="40"/>
      <c r="AB4499" s="40">
        <v>0.5</v>
      </c>
      <c r="AC4499" s="40"/>
      <c r="AD4499" s="40">
        <v>30</v>
      </c>
      <c r="AE4499" s="40">
        <v>30.000955009999998</v>
      </c>
      <c r="AF4499" t="s">
        <v>661</v>
      </c>
    </row>
    <row r="4500" spans="1:32" ht="15.75" customHeight="1">
      <c r="A4500" s="22">
        <v>46204</v>
      </c>
      <c r="B4500" s="35" t="s">
        <v>49</v>
      </c>
      <c r="C4500" s="36">
        <v>686</v>
      </c>
      <c r="D4500" s="37">
        <v>3007</v>
      </c>
      <c r="E4500" s="38">
        <v>-924</v>
      </c>
      <c r="F4500" s="36">
        <v>25</v>
      </c>
      <c r="G4500" s="36">
        <v>16</v>
      </c>
      <c r="H4500" s="35" t="s">
        <v>4339</v>
      </c>
      <c r="I4500" s="35" t="s">
        <v>1362</v>
      </c>
      <c r="J4500" s="35" t="s">
        <v>861</v>
      </c>
      <c r="K4500" s="35" t="s">
        <v>154</v>
      </c>
      <c r="L4500" s="39">
        <v>0.89759999999999995</v>
      </c>
      <c r="M4500" s="37">
        <v>-888</v>
      </c>
      <c r="N4500" s="37">
        <v>-1194</v>
      </c>
      <c r="O4500" s="36">
        <v>0</v>
      </c>
      <c r="P4500" s="36">
        <v>6</v>
      </c>
      <c r="Q4500" s="36">
        <v>0</v>
      </c>
      <c r="R4500" s="68"/>
      <c r="S4500" s="68"/>
      <c r="T4500" s="68"/>
      <c r="U4500" s="68"/>
      <c r="V4500" s="68"/>
      <c r="W4500" s="36"/>
      <c r="X4500" s="36"/>
      <c r="Y4500" s="36"/>
      <c r="Z4500" s="36"/>
      <c r="AA4500" s="40"/>
      <c r="AB4500" s="40">
        <v>0.6</v>
      </c>
      <c r="AC4500" s="40"/>
      <c r="AD4500" s="40">
        <v>30</v>
      </c>
      <c r="AE4500" s="40">
        <v>30.000955000000001</v>
      </c>
      <c r="AF4500" t="s">
        <v>661</v>
      </c>
    </row>
    <row r="4501" spans="1:32" ht="15.75" customHeight="1">
      <c r="A4501" s="22">
        <v>46204</v>
      </c>
      <c r="B4501" s="35" t="s">
        <v>49</v>
      </c>
      <c r="C4501" s="36">
        <v>687</v>
      </c>
      <c r="D4501" s="37">
        <v>1544</v>
      </c>
      <c r="E4501" s="38">
        <v>-1828</v>
      </c>
      <c r="F4501" s="36">
        <v>4</v>
      </c>
      <c r="G4501" s="36">
        <v>4</v>
      </c>
      <c r="H4501" s="35" t="s">
        <v>2746</v>
      </c>
      <c r="I4501" s="35" t="s">
        <v>2703</v>
      </c>
      <c r="J4501" s="35" t="s">
        <v>2703</v>
      </c>
      <c r="K4501" s="35" t="s">
        <v>154</v>
      </c>
      <c r="L4501" s="39">
        <v>0.60540000000000005</v>
      </c>
      <c r="M4501" s="37">
        <v>1406</v>
      </c>
      <c r="N4501" s="37">
        <v>-398</v>
      </c>
      <c r="O4501" s="36">
        <v>0</v>
      </c>
      <c r="P4501" s="36">
        <v>7</v>
      </c>
      <c r="Q4501" s="36">
        <v>0</v>
      </c>
      <c r="R4501" s="68"/>
      <c r="S4501" s="68"/>
      <c r="T4501" s="68"/>
      <c r="U4501" s="68"/>
      <c r="V4501" s="68"/>
      <c r="W4501" s="36"/>
      <c r="X4501" s="36"/>
      <c r="Y4501" s="36"/>
      <c r="Z4501" s="36"/>
      <c r="AA4501" s="40"/>
      <c r="AB4501" s="40">
        <v>0.5</v>
      </c>
      <c r="AC4501" s="40"/>
      <c r="AD4501" s="40">
        <v>30</v>
      </c>
      <c r="AE4501" s="40">
        <v>30.00095499</v>
      </c>
      <c r="AF4501" t="s">
        <v>661</v>
      </c>
    </row>
    <row r="4502" spans="1:32" ht="15.75" customHeight="1">
      <c r="A4502" s="22">
        <v>46204</v>
      </c>
      <c r="B4502" s="35" t="s">
        <v>380</v>
      </c>
      <c r="C4502" s="36">
        <v>723</v>
      </c>
      <c r="D4502" s="37">
        <v>2454</v>
      </c>
      <c r="E4502" s="38">
        <v>-54</v>
      </c>
      <c r="F4502" s="36">
        <v>12</v>
      </c>
      <c r="G4502" s="36">
        <v>13</v>
      </c>
      <c r="H4502" s="35" t="s">
        <v>1616</v>
      </c>
      <c r="I4502" s="35" t="s">
        <v>2445</v>
      </c>
      <c r="J4502" s="35" t="s">
        <v>1794</v>
      </c>
      <c r="K4502" s="35" t="s">
        <v>154</v>
      </c>
      <c r="L4502" s="39">
        <v>0.99270000000000003</v>
      </c>
      <c r="M4502" s="37">
        <v>-2452</v>
      </c>
      <c r="N4502" s="37">
        <v>-952</v>
      </c>
      <c r="O4502" s="36">
        <v>0</v>
      </c>
      <c r="P4502" s="36">
        <v>3</v>
      </c>
      <c r="Q4502" s="36">
        <v>0</v>
      </c>
      <c r="R4502" s="68"/>
      <c r="S4502" s="68"/>
      <c r="T4502" s="68"/>
      <c r="U4502" s="68"/>
      <c r="V4502" s="68"/>
      <c r="W4502" s="36"/>
      <c r="X4502" s="36"/>
      <c r="Y4502" s="36"/>
      <c r="Z4502" s="36"/>
      <c r="AA4502" s="40"/>
      <c r="AB4502" s="40">
        <v>0.5</v>
      </c>
      <c r="AC4502" s="40"/>
      <c r="AD4502" s="40">
        <v>30</v>
      </c>
      <c r="AE4502" s="40">
        <v>30.000954979999999</v>
      </c>
      <c r="AF4502" t="s">
        <v>661</v>
      </c>
    </row>
    <row r="4503" spans="1:32" ht="15.75" customHeight="1">
      <c r="A4503" s="22">
        <v>46204</v>
      </c>
      <c r="B4503" s="35" t="s">
        <v>26</v>
      </c>
      <c r="C4503" s="36">
        <v>725</v>
      </c>
      <c r="D4503" s="37">
        <v>5374</v>
      </c>
      <c r="E4503" s="38">
        <f>5796</f>
        <v>5796</v>
      </c>
      <c r="F4503" s="36">
        <v>60</v>
      </c>
      <c r="G4503" s="36">
        <v>45</v>
      </c>
      <c r="H4503" s="35" t="s">
        <v>1336</v>
      </c>
      <c r="I4503" s="35" t="s">
        <v>5243</v>
      </c>
      <c r="J4503" s="35" t="s">
        <v>2112</v>
      </c>
      <c r="K4503" s="35" t="s">
        <v>154</v>
      </c>
      <c r="L4503" s="39">
        <v>1.3594999999999999</v>
      </c>
      <c r="M4503" s="37">
        <v>-1889</v>
      </c>
      <c r="N4503" s="37">
        <v>-1966</v>
      </c>
      <c r="O4503" s="36">
        <v>0</v>
      </c>
      <c r="P4503" s="36">
        <v>5</v>
      </c>
      <c r="Q4503" s="36">
        <v>0</v>
      </c>
      <c r="R4503" s="68"/>
      <c r="S4503" s="68"/>
      <c r="T4503" s="68"/>
      <c r="U4503" s="68"/>
      <c r="V4503" s="68"/>
      <c r="W4503" s="36"/>
      <c r="X4503" s="36"/>
      <c r="Y4503" s="36"/>
      <c r="Z4503" s="36"/>
      <c r="AA4503" s="40"/>
      <c r="AB4503" s="40">
        <v>0.8</v>
      </c>
      <c r="AC4503" s="40"/>
      <c r="AD4503" s="40">
        <v>80</v>
      </c>
      <c r="AE4503" s="40">
        <v>80.000954969999995</v>
      </c>
      <c r="AF4503" t="s">
        <v>155</v>
      </c>
    </row>
    <row r="4504" spans="1:32" ht="15.75" customHeight="1">
      <c r="A4504" s="22">
        <v>46204</v>
      </c>
      <c r="B4504" s="35" t="s">
        <v>52</v>
      </c>
      <c r="C4504" s="36">
        <v>726</v>
      </c>
      <c r="D4504" s="37">
        <v>1007</v>
      </c>
      <c r="E4504" s="38">
        <f>280</f>
        <v>280</v>
      </c>
      <c r="F4504" s="36">
        <v>5</v>
      </c>
      <c r="G4504" s="36">
        <v>1</v>
      </c>
      <c r="H4504" s="35" t="s">
        <v>1285</v>
      </c>
      <c r="I4504" s="35" t="s">
        <v>1758</v>
      </c>
      <c r="J4504" s="35" t="s">
        <v>5244</v>
      </c>
      <c r="K4504" s="35" t="s">
        <v>154</v>
      </c>
      <c r="L4504" s="39">
        <v>1.0927</v>
      </c>
      <c r="M4504" s="37">
        <v>-988</v>
      </c>
      <c r="N4504" s="37">
        <v>379</v>
      </c>
      <c r="O4504" s="36">
        <v>0</v>
      </c>
      <c r="P4504" s="36">
        <v>6</v>
      </c>
      <c r="Q4504" s="36">
        <v>0</v>
      </c>
      <c r="R4504" s="68"/>
      <c r="S4504" s="68"/>
      <c r="T4504" s="68"/>
      <c r="U4504" s="68"/>
      <c r="V4504" s="68"/>
      <c r="W4504" s="36"/>
      <c r="X4504" s="36"/>
      <c r="Y4504" s="36"/>
      <c r="Z4504" s="36"/>
      <c r="AA4504" s="40"/>
      <c r="AB4504" s="40">
        <v>0.5</v>
      </c>
      <c r="AC4504" s="40"/>
      <c r="AD4504" s="40">
        <v>35</v>
      </c>
      <c r="AE4504" s="40">
        <v>35.000954960000001</v>
      </c>
      <c r="AF4504" t="s">
        <v>668</v>
      </c>
    </row>
    <row r="4505" spans="1:32" ht="15.75" customHeight="1">
      <c r="A4505" s="22">
        <v>46204</v>
      </c>
      <c r="B4505" s="35" t="s">
        <v>546</v>
      </c>
      <c r="C4505" s="36">
        <v>727</v>
      </c>
      <c r="D4505" s="37">
        <v>3575</v>
      </c>
      <c r="E4505" s="38">
        <v>-1054</v>
      </c>
      <c r="F4505" s="36">
        <v>10</v>
      </c>
      <c r="G4505" s="36">
        <v>9</v>
      </c>
      <c r="H4505" s="35" t="s">
        <v>1435</v>
      </c>
      <c r="I4505" s="35" t="s">
        <v>2436</v>
      </c>
      <c r="J4505" s="35" t="s">
        <v>3984</v>
      </c>
      <c r="K4505" s="35" t="s">
        <v>154</v>
      </c>
      <c r="L4505" s="39">
        <v>0.90169999999999995</v>
      </c>
      <c r="M4505" s="37">
        <v>649</v>
      </c>
      <c r="N4505" s="37">
        <v>936</v>
      </c>
      <c r="O4505" s="36">
        <v>0</v>
      </c>
      <c r="P4505" s="36">
        <v>7</v>
      </c>
      <c r="Q4505" s="36">
        <v>0</v>
      </c>
      <c r="R4505" s="68"/>
      <c r="S4505" s="68"/>
      <c r="T4505" s="68"/>
      <c r="U4505" s="68"/>
      <c r="V4505" s="68"/>
      <c r="W4505" s="36"/>
      <c r="X4505" s="36"/>
      <c r="Y4505" s="36"/>
      <c r="Z4505" s="36"/>
      <c r="AA4505" s="40"/>
      <c r="AB4505" s="40">
        <v>0.6</v>
      </c>
      <c r="AC4505" s="40"/>
      <c r="AD4505" s="40">
        <v>30</v>
      </c>
      <c r="AE4505" s="40">
        <v>30.000954950000001</v>
      </c>
      <c r="AF4505" t="s">
        <v>661</v>
      </c>
    </row>
    <row r="4506" spans="1:32" ht="15.75" customHeight="1">
      <c r="A4506" s="22">
        <v>46204</v>
      </c>
      <c r="B4506" s="35" t="s">
        <v>514</v>
      </c>
      <c r="C4506" s="36">
        <v>728</v>
      </c>
      <c r="D4506" s="37">
        <v>1870</v>
      </c>
      <c r="E4506" s="38">
        <v>-603</v>
      </c>
      <c r="F4506" s="36">
        <v>4</v>
      </c>
      <c r="G4506" s="36">
        <v>7</v>
      </c>
      <c r="H4506" s="35" t="s">
        <v>2385</v>
      </c>
      <c r="I4506" s="35" t="s">
        <v>4680</v>
      </c>
      <c r="J4506" s="35" t="s">
        <v>5245</v>
      </c>
      <c r="K4506" s="35" t="s">
        <v>154</v>
      </c>
      <c r="L4506" s="39">
        <v>0.89249999999999996</v>
      </c>
      <c r="M4506" s="37">
        <v>146</v>
      </c>
      <c r="N4506" s="37">
        <v>-1013</v>
      </c>
      <c r="O4506" s="36">
        <v>0</v>
      </c>
      <c r="P4506" s="36">
        <v>8</v>
      </c>
      <c r="Q4506" s="36">
        <v>0</v>
      </c>
      <c r="R4506" s="68"/>
      <c r="S4506" s="68"/>
      <c r="T4506" s="68"/>
      <c r="U4506" s="68"/>
      <c r="V4506" s="68"/>
      <c r="W4506" s="36"/>
      <c r="X4506" s="36"/>
      <c r="Y4506" s="36"/>
      <c r="Z4506" s="36"/>
      <c r="AA4506" s="40"/>
      <c r="AB4506" s="40">
        <v>0.5</v>
      </c>
      <c r="AC4506" s="40"/>
      <c r="AD4506" s="40">
        <v>30</v>
      </c>
      <c r="AE4506" s="40">
        <v>30.00095494</v>
      </c>
      <c r="AF4506" t="s">
        <v>661</v>
      </c>
    </row>
    <row r="4507" spans="1:32" ht="15.75" customHeight="1">
      <c r="A4507" s="22">
        <v>46204</v>
      </c>
      <c r="B4507" s="35" t="s">
        <v>246</v>
      </c>
      <c r="C4507" s="36">
        <v>730</v>
      </c>
      <c r="D4507" s="37">
        <v>2878</v>
      </c>
      <c r="E4507" s="38">
        <v>-185</v>
      </c>
      <c r="F4507" s="36">
        <v>23</v>
      </c>
      <c r="G4507" s="36">
        <v>11</v>
      </c>
      <c r="H4507" s="35" t="s">
        <v>1302</v>
      </c>
      <c r="I4507" s="35" t="s">
        <v>3734</v>
      </c>
      <c r="J4507" s="35" t="s">
        <v>1678</v>
      </c>
      <c r="K4507" s="35" t="s">
        <v>154</v>
      </c>
      <c r="L4507" s="39">
        <v>0.97860000000000003</v>
      </c>
      <c r="M4507" s="37">
        <v>-739</v>
      </c>
      <c r="N4507" s="37">
        <v>811</v>
      </c>
      <c r="O4507" s="36">
        <v>0</v>
      </c>
      <c r="P4507" s="36">
        <v>0</v>
      </c>
      <c r="Q4507" s="36">
        <v>0</v>
      </c>
      <c r="R4507" s="68"/>
      <c r="S4507" s="68"/>
      <c r="T4507" s="68"/>
      <c r="U4507" s="68"/>
      <c r="V4507" s="68"/>
      <c r="W4507" s="36"/>
      <c r="X4507" s="36"/>
      <c r="Y4507" s="36"/>
      <c r="Z4507" s="36"/>
      <c r="AA4507" s="40"/>
      <c r="AB4507" s="40">
        <v>0.5</v>
      </c>
      <c r="AC4507" s="40"/>
      <c r="AD4507" s="40">
        <v>30</v>
      </c>
      <c r="AE4507" s="40">
        <v>30.000954929999999</v>
      </c>
      <c r="AF4507" t="s">
        <v>661</v>
      </c>
    </row>
    <row r="4508" spans="1:32" ht="15.75" customHeight="1">
      <c r="A4508" s="22">
        <v>46204</v>
      </c>
      <c r="B4508" s="35" t="s">
        <v>404</v>
      </c>
      <c r="C4508" s="36">
        <v>731</v>
      </c>
      <c r="D4508" s="37">
        <v>2933</v>
      </c>
      <c r="E4508" s="38">
        <v>-872</v>
      </c>
      <c r="F4508" s="36">
        <v>10</v>
      </c>
      <c r="G4508" s="36">
        <v>12</v>
      </c>
      <c r="H4508" s="35" t="s">
        <v>268</v>
      </c>
      <c r="I4508" s="35" t="s">
        <v>2856</v>
      </c>
      <c r="J4508" s="35" t="s">
        <v>4963</v>
      </c>
      <c r="K4508" s="35" t="s">
        <v>154</v>
      </c>
      <c r="L4508" s="39">
        <v>0.90090000000000003</v>
      </c>
      <c r="M4508" s="37">
        <v>-1515</v>
      </c>
      <c r="N4508" s="37">
        <v>322</v>
      </c>
      <c r="O4508" s="36">
        <v>0</v>
      </c>
      <c r="P4508" s="36">
        <v>1</v>
      </c>
      <c r="Q4508" s="36">
        <v>0</v>
      </c>
      <c r="R4508" s="68"/>
      <c r="S4508" s="68"/>
      <c r="T4508" s="68"/>
      <c r="U4508" s="68"/>
      <c r="V4508" s="68"/>
      <c r="W4508" s="36"/>
      <c r="X4508" s="36"/>
      <c r="Y4508" s="36"/>
      <c r="Z4508" s="36"/>
      <c r="AA4508" s="40"/>
      <c r="AB4508" s="40">
        <v>0.5</v>
      </c>
      <c r="AC4508" s="40"/>
      <c r="AD4508" s="40">
        <v>30</v>
      </c>
      <c r="AE4508" s="40">
        <v>30.000954920000002</v>
      </c>
      <c r="AF4508" t="s">
        <v>661</v>
      </c>
    </row>
    <row r="4509" spans="1:32" ht="15.75" customHeight="1">
      <c r="A4509" s="22">
        <v>46204</v>
      </c>
      <c r="B4509" s="35" t="s">
        <v>323</v>
      </c>
      <c r="C4509" s="36">
        <v>732</v>
      </c>
      <c r="D4509" s="37">
        <v>205</v>
      </c>
      <c r="E4509" s="38">
        <f>770</f>
        <v>770</v>
      </c>
      <c r="F4509" s="36">
        <v>4</v>
      </c>
      <c r="G4509" s="36">
        <v>1</v>
      </c>
      <c r="H4509" s="35" t="s">
        <v>4523</v>
      </c>
      <c r="I4509" s="35" t="s">
        <v>1336</v>
      </c>
      <c r="J4509" s="35" t="s">
        <v>837</v>
      </c>
      <c r="K4509" s="35" t="s">
        <v>154</v>
      </c>
      <c r="L4509" s="39">
        <v>2.2519999999999998</v>
      </c>
      <c r="M4509" s="37">
        <v>-488</v>
      </c>
      <c r="N4509" s="37">
        <v>-1400</v>
      </c>
      <c r="O4509" s="36">
        <v>0</v>
      </c>
      <c r="P4509" s="36">
        <v>2</v>
      </c>
      <c r="Q4509" s="36">
        <v>0</v>
      </c>
      <c r="R4509" s="68"/>
      <c r="S4509" s="68"/>
      <c r="T4509" s="68"/>
      <c r="U4509" s="68"/>
      <c r="V4509" s="68"/>
      <c r="W4509" s="36"/>
      <c r="X4509" s="36"/>
      <c r="Y4509" s="36"/>
      <c r="Z4509" s="36"/>
      <c r="AA4509" s="40"/>
      <c r="AB4509" s="40">
        <v>0.5</v>
      </c>
      <c r="AC4509" s="40"/>
      <c r="AD4509" s="40">
        <v>0</v>
      </c>
      <c r="AE4509" s="40">
        <v>0</v>
      </c>
    </row>
    <row r="4510" spans="1:32" ht="15.75" customHeight="1">
      <c r="A4510" s="22">
        <v>46204</v>
      </c>
      <c r="B4510" s="35" t="s">
        <v>293</v>
      </c>
      <c r="C4510" s="36">
        <v>733</v>
      </c>
      <c r="D4510" s="37">
        <v>631</v>
      </c>
      <c r="E4510" s="38">
        <v>-700</v>
      </c>
      <c r="F4510" s="36">
        <v>3</v>
      </c>
      <c r="G4510" s="36">
        <v>0</v>
      </c>
      <c r="H4510" s="35" t="s">
        <v>2687</v>
      </c>
      <c r="I4510" s="35" t="s">
        <v>2687</v>
      </c>
      <c r="J4510" s="35" t="s">
        <v>5206</v>
      </c>
      <c r="K4510" s="35" t="s">
        <v>154</v>
      </c>
      <c r="L4510" s="39">
        <v>0.63019999999999998</v>
      </c>
      <c r="M4510" s="37">
        <v>1638</v>
      </c>
      <c r="N4510" s="37">
        <v>-659</v>
      </c>
      <c r="O4510" s="36">
        <v>0</v>
      </c>
      <c r="P4510" s="36">
        <v>3</v>
      </c>
      <c r="Q4510" s="36">
        <v>0</v>
      </c>
      <c r="R4510" s="68"/>
      <c r="S4510" s="68"/>
      <c r="T4510" s="68"/>
      <c r="U4510" s="68"/>
      <c r="V4510" s="68"/>
      <c r="W4510" s="36"/>
      <c r="X4510" s="36"/>
      <c r="Y4510" s="36"/>
      <c r="Z4510" s="36"/>
      <c r="AA4510" s="40"/>
      <c r="AB4510" s="40">
        <v>0.5</v>
      </c>
      <c r="AC4510" s="40"/>
      <c r="AD4510" s="40">
        <v>10</v>
      </c>
      <c r="AE4510" s="40">
        <v>10.0009549</v>
      </c>
      <c r="AF4510" t="s">
        <v>584</v>
      </c>
    </row>
    <row r="4511" spans="1:32" ht="15.75" customHeight="1">
      <c r="A4511" s="22">
        <v>46204</v>
      </c>
      <c r="B4511" s="35" t="s">
        <v>324</v>
      </c>
      <c r="C4511" s="36">
        <v>735</v>
      </c>
      <c r="D4511" s="37">
        <v>0</v>
      </c>
      <c r="E4511" s="38">
        <v>0</v>
      </c>
      <c r="F4511" s="36">
        <v>0</v>
      </c>
      <c r="G4511" s="36">
        <v>0</v>
      </c>
      <c r="H4511" s="35" t="s">
        <v>5206</v>
      </c>
      <c r="I4511" s="35" t="s">
        <v>5206</v>
      </c>
      <c r="J4511" s="35" t="s">
        <v>5206</v>
      </c>
      <c r="K4511" s="35" t="s">
        <v>154</v>
      </c>
      <c r="L4511" s="39">
        <v>0</v>
      </c>
      <c r="M4511" s="37">
        <v>-2872</v>
      </c>
      <c r="N4511" s="37">
        <v>2176</v>
      </c>
      <c r="O4511" s="36">
        <v>0</v>
      </c>
      <c r="P4511" s="36">
        <v>5</v>
      </c>
      <c r="Q4511" s="36">
        <v>0</v>
      </c>
      <c r="R4511" s="68"/>
      <c r="S4511" s="68"/>
      <c r="T4511" s="68"/>
      <c r="U4511" s="68"/>
      <c r="V4511" s="68"/>
      <c r="W4511" s="36"/>
      <c r="X4511" s="36"/>
      <c r="Y4511" s="36"/>
      <c r="Z4511" s="36"/>
      <c r="AA4511" s="40"/>
      <c r="AB4511" s="40"/>
      <c r="AC4511" s="40"/>
      <c r="AD4511" s="40">
        <v>0</v>
      </c>
      <c r="AE4511" s="40">
        <v>0</v>
      </c>
    </row>
    <row r="4512" spans="1:32" ht="15.75" customHeight="1">
      <c r="A4512" s="22">
        <v>46204</v>
      </c>
      <c r="B4512" s="35" t="s">
        <v>297</v>
      </c>
      <c r="C4512" s="36">
        <v>736</v>
      </c>
      <c r="D4512" s="37">
        <v>1071</v>
      </c>
      <c r="E4512" s="38">
        <v>-822</v>
      </c>
      <c r="F4512" s="36">
        <v>2</v>
      </c>
      <c r="G4512" s="36">
        <v>2</v>
      </c>
      <c r="H4512" s="35" t="s">
        <v>1396</v>
      </c>
      <c r="I4512" s="35" t="s">
        <v>4424</v>
      </c>
      <c r="J4512" s="35" t="s">
        <v>4424</v>
      </c>
      <c r="K4512" s="35" t="s">
        <v>154</v>
      </c>
      <c r="L4512" s="39">
        <v>0.74419999999999997</v>
      </c>
      <c r="M4512" s="37">
        <v>-402</v>
      </c>
      <c r="N4512" s="37">
        <v>-510</v>
      </c>
      <c r="O4512" s="36">
        <v>0</v>
      </c>
      <c r="P4512" s="36">
        <v>6</v>
      </c>
      <c r="Q4512" s="36">
        <v>0</v>
      </c>
      <c r="R4512" s="68"/>
      <c r="S4512" s="68"/>
      <c r="T4512" s="68"/>
      <c r="U4512" s="68"/>
      <c r="V4512" s="68"/>
      <c r="W4512" s="36"/>
      <c r="X4512" s="36"/>
      <c r="Y4512" s="36"/>
      <c r="Z4512" s="36"/>
      <c r="AA4512" s="40"/>
      <c r="AB4512" s="40">
        <v>0.5</v>
      </c>
      <c r="AC4512" s="40"/>
      <c r="AD4512" s="40">
        <v>30</v>
      </c>
      <c r="AE4512" s="40">
        <v>30.000954879999998</v>
      </c>
      <c r="AF4512" t="s">
        <v>661</v>
      </c>
    </row>
    <row r="4513" spans="1:32" ht="15.75" customHeight="1">
      <c r="A4513" s="22">
        <v>46204</v>
      </c>
      <c r="B4513" s="35" t="s">
        <v>400</v>
      </c>
      <c r="C4513" s="36">
        <v>737</v>
      </c>
      <c r="D4513" s="37">
        <v>2947</v>
      </c>
      <c r="E4513" s="38">
        <v>-463</v>
      </c>
      <c r="F4513" s="36">
        <v>11</v>
      </c>
      <c r="G4513" s="36">
        <v>10</v>
      </c>
      <c r="H4513" s="35" t="s">
        <v>3234</v>
      </c>
      <c r="I4513" s="35" t="s">
        <v>793</v>
      </c>
      <c r="J4513" s="35" t="s">
        <v>4547</v>
      </c>
      <c r="K4513" s="35" t="s">
        <v>154</v>
      </c>
      <c r="L4513" s="39">
        <v>0.9476</v>
      </c>
      <c r="M4513" s="37">
        <v>205</v>
      </c>
      <c r="N4513" s="37">
        <v>1127</v>
      </c>
      <c r="O4513" s="36">
        <v>0</v>
      </c>
      <c r="P4513" s="36">
        <v>7</v>
      </c>
      <c r="Q4513" s="36">
        <v>0</v>
      </c>
      <c r="R4513" s="68"/>
      <c r="S4513" s="68"/>
      <c r="T4513" s="68"/>
      <c r="U4513" s="68"/>
      <c r="V4513" s="68"/>
      <c r="W4513" s="36"/>
      <c r="X4513" s="36"/>
      <c r="Y4513" s="36"/>
      <c r="Z4513" s="36"/>
      <c r="AA4513" s="40"/>
      <c r="AB4513" s="40">
        <v>0.5</v>
      </c>
      <c r="AC4513" s="40"/>
      <c r="AD4513" s="40">
        <v>30</v>
      </c>
      <c r="AE4513" s="40">
        <v>30.000954870000001</v>
      </c>
      <c r="AF4513" t="s">
        <v>661</v>
      </c>
    </row>
    <row r="4514" spans="1:32" ht="15.75" customHeight="1">
      <c r="A4514" s="22">
        <v>46204</v>
      </c>
      <c r="B4514" s="35" t="s">
        <v>461</v>
      </c>
      <c r="C4514" s="36">
        <v>738</v>
      </c>
      <c r="D4514" s="37">
        <v>0</v>
      </c>
      <c r="E4514" s="38">
        <v>0</v>
      </c>
      <c r="F4514" s="36">
        <v>0</v>
      </c>
      <c r="G4514" s="36">
        <v>0</v>
      </c>
      <c r="H4514" s="35" t="s">
        <v>5206</v>
      </c>
      <c r="I4514" s="35" t="s">
        <v>5206</v>
      </c>
      <c r="J4514" s="35" t="s">
        <v>5206</v>
      </c>
      <c r="K4514" s="35" t="s">
        <v>154</v>
      </c>
      <c r="L4514" s="39">
        <v>0</v>
      </c>
      <c r="M4514" s="37">
        <v>-2056</v>
      </c>
      <c r="N4514" s="37">
        <v>0</v>
      </c>
      <c r="O4514" s="36">
        <v>0</v>
      </c>
      <c r="P4514" s="36">
        <v>8</v>
      </c>
      <c r="Q4514" s="36">
        <v>0</v>
      </c>
      <c r="R4514" s="68"/>
      <c r="S4514" s="68"/>
      <c r="T4514" s="68"/>
      <c r="U4514" s="68"/>
      <c r="V4514" s="68"/>
      <c r="W4514" s="36"/>
      <c r="X4514" s="36"/>
      <c r="Y4514" s="36"/>
      <c r="Z4514" s="36"/>
      <c r="AA4514" s="40"/>
      <c r="AB4514" s="40"/>
      <c r="AC4514" s="40"/>
      <c r="AD4514" s="40">
        <v>0</v>
      </c>
      <c r="AE4514" s="40">
        <v>0</v>
      </c>
    </row>
    <row r="4515" spans="1:32" ht="15.75" customHeight="1">
      <c r="A4515" s="22">
        <v>46204</v>
      </c>
      <c r="B4515" s="35" t="s">
        <v>351</v>
      </c>
      <c r="C4515" s="36">
        <v>750</v>
      </c>
      <c r="D4515" s="37">
        <v>4558</v>
      </c>
      <c r="E4515" s="38">
        <v>-883</v>
      </c>
      <c r="F4515" s="36">
        <v>50</v>
      </c>
      <c r="G4515" s="36">
        <v>12</v>
      </c>
      <c r="H4515" s="35" t="s">
        <v>2111</v>
      </c>
      <c r="I4515" s="35" t="s">
        <v>692</v>
      </c>
      <c r="J4515" s="35" t="s">
        <v>3587</v>
      </c>
      <c r="K4515" s="35" t="s">
        <v>154</v>
      </c>
      <c r="L4515" s="39">
        <v>0.93540000000000001</v>
      </c>
      <c r="M4515" s="37">
        <v>-1983</v>
      </c>
      <c r="N4515" s="37">
        <v>-2122</v>
      </c>
      <c r="O4515" s="36">
        <v>0</v>
      </c>
      <c r="P4515" s="36">
        <v>0</v>
      </c>
      <c r="Q4515" s="36">
        <v>0</v>
      </c>
      <c r="R4515" s="68"/>
      <c r="S4515" s="68"/>
      <c r="T4515" s="68"/>
      <c r="U4515" s="68"/>
      <c r="V4515" s="68"/>
      <c r="W4515" s="36"/>
      <c r="X4515" s="36"/>
      <c r="Y4515" s="36"/>
      <c r="Z4515" s="36"/>
      <c r="AA4515" s="40"/>
      <c r="AB4515" s="40">
        <v>0.6</v>
      </c>
      <c r="AC4515" s="40"/>
      <c r="AD4515" s="40">
        <v>30</v>
      </c>
      <c r="AE4515" s="40">
        <v>30.000954849999999</v>
      </c>
      <c r="AF4515" t="s">
        <v>661</v>
      </c>
    </row>
    <row r="4516" spans="1:32" ht="15.75" customHeight="1">
      <c r="A4516" s="22">
        <v>46204</v>
      </c>
      <c r="B4516" s="35" t="s">
        <v>46</v>
      </c>
      <c r="C4516" s="36">
        <v>751</v>
      </c>
      <c r="D4516" s="37">
        <v>7206</v>
      </c>
      <c r="E4516" s="38">
        <v>-3186</v>
      </c>
      <c r="F4516" s="36">
        <v>54</v>
      </c>
      <c r="G4516" s="36">
        <v>0</v>
      </c>
      <c r="H4516" s="35" t="s">
        <v>282</v>
      </c>
      <c r="I4516" s="35" t="s">
        <v>282</v>
      </c>
      <c r="J4516" s="35" t="s">
        <v>5206</v>
      </c>
      <c r="K4516" s="35" t="s">
        <v>154</v>
      </c>
      <c r="L4516" s="39">
        <v>0.85260000000000002</v>
      </c>
      <c r="M4516" s="37">
        <v>-6007</v>
      </c>
      <c r="N4516" s="37">
        <v>-4291</v>
      </c>
      <c r="O4516" s="36">
        <v>0</v>
      </c>
      <c r="P4516" s="36">
        <v>1</v>
      </c>
      <c r="Q4516" s="36">
        <v>0</v>
      </c>
      <c r="R4516" s="68"/>
      <c r="S4516" s="68"/>
      <c r="T4516" s="68"/>
      <c r="U4516" s="68"/>
      <c r="V4516" s="68"/>
      <c r="W4516" s="36"/>
      <c r="X4516" s="36"/>
      <c r="Y4516" s="36"/>
      <c r="Z4516" s="36"/>
      <c r="AA4516" s="40"/>
      <c r="AB4516" s="40">
        <v>1</v>
      </c>
      <c r="AC4516" s="40"/>
      <c r="AD4516" s="40">
        <v>30</v>
      </c>
      <c r="AE4516" s="40">
        <v>30.000954839999999</v>
      </c>
      <c r="AF4516" t="s">
        <v>661</v>
      </c>
    </row>
    <row r="4517" spans="1:32" ht="15.75" customHeight="1">
      <c r="A4517" s="22">
        <v>46204</v>
      </c>
      <c r="B4517" s="35" t="s">
        <v>256</v>
      </c>
      <c r="C4517" s="36">
        <v>761</v>
      </c>
      <c r="D4517" s="37">
        <v>2140</v>
      </c>
      <c r="E4517" s="38">
        <v>-2667</v>
      </c>
      <c r="F4517" s="36">
        <v>4</v>
      </c>
      <c r="G4517" s="36">
        <v>1</v>
      </c>
      <c r="H4517" s="35" t="s">
        <v>3174</v>
      </c>
      <c r="I4517" s="35" t="s">
        <v>2826</v>
      </c>
      <c r="J4517" s="35" t="s">
        <v>5246</v>
      </c>
      <c r="K4517" s="35" t="s">
        <v>154</v>
      </c>
      <c r="L4517" s="39">
        <v>0.58460000000000001</v>
      </c>
      <c r="M4517" s="37">
        <v>-1172</v>
      </c>
      <c r="N4517" s="37">
        <v>-597</v>
      </c>
      <c r="O4517" s="36">
        <v>0</v>
      </c>
      <c r="P4517" s="36">
        <v>1</v>
      </c>
      <c r="Q4517" s="36">
        <v>0</v>
      </c>
      <c r="R4517" s="68"/>
      <c r="S4517" s="68"/>
      <c r="T4517" s="68"/>
      <c r="U4517" s="68"/>
      <c r="V4517" s="68"/>
      <c r="W4517" s="36"/>
      <c r="X4517" s="36"/>
      <c r="Y4517" s="36"/>
      <c r="Z4517" s="36"/>
      <c r="AA4517" s="40"/>
      <c r="AB4517" s="40">
        <v>0.5</v>
      </c>
      <c r="AC4517" s="40"/>
      <c r="AD4517" s="40">
        <v>30</v>
      </c>
      <c r="AE4517" s="40">
        <v>30.000954830000001</v>
      </c>
      <c r="AF4517" t="s">
        <v>661</v>
      </c>
    </row>
    <row r="4518" spans="1:32" ht="15.75" customHeight="1">
      <c r="A4518" s="22">
        <v>46204</v>
      </c>
      <c r="B4518" s="35" t="s">
        <v>184</v>
      </c>
      <c r="C4518" s="36">
        <v>762</v>
      </c>
      <c r="D4518" s="37">
        <v>1742</v>
      </c>
      <c r="E4518" s="38">
        <v>-521</v>
      </c>
      <c r="F4518" s="36">
        <v>15</v>
      </c>
      <c r="G4518" s="36">
        <v>10</v>
      </c>
      <c r="H4518" s="35" t="s">
        <v>3631</v>
      </c>
      <c r="I4518" s="35" t="s">
        <v>3102</v>
      </c>
      <c r="J4518" s="35" t="s">
        <v>1524</v>
      </c>
      <c r="K4518" s="35" t="s">
        <v>154</v>
      </c>
      <c r="L4518" s="39">
        <v>0.90029999999999999</v>
      </c>
      <c r="M4518" s="37">
        <v>-2603</v>
      </c>
      <c r="N4518" s="37">
        <v>-194</v>
      </c>
      <c r="O4518" s="36">
        <v>0</v>
      </c>
      <c r="P4518" s="36">
        <v>2</v>
      </c>
      <c r="Q4518" s="36">
        <v>0</v>
      </c>
      <c r="R4518" s="68"/>
      <c r="S4518" s="68"/>
      <c r="T4518" s="68"/>
      <c r="U4518" s="68"/>
      <c r="V4518" s="68"/>
      <c r="W4518" s="36"/>
      <c r="X4518" s="36"/>
      <c r="Y4518" s="36"/>
      <c r="Z4518" s="36"/>
      <c r="AA4518" s="40"/>
      <c r="AB4518" s="40">
        <v>0.5</v>
      </c>
      <c r="AC4518" s="40"/>
      <c r="AD4518" s="40">
        <v>30</v>
      </c>
      <c r="AE4518" s="40">
        <v>30.00095482</v>
      </c>
      <c r="AF4518" t="s">
        <v>661</v>
      </c>
    </row>
    <row r="4519" spans="1:32" ht="15.75" customHeight="1">
      <c r="A4519" s="51">
        <v>46205</v>
      </c>
      <c r="B4519" s="35" t="s">
        <v>9</v>
      </c>
      <c r="C4519" s="36">
        <v>508</v>
      </c>
      <c r="D4519" s="37">
        <v>6834</v>
      </c>
      <c r="E4519" s="38">
        <v>313</v>
      </c>
      <c r="F4519" s="36">
        <v>25</v>
      </c>
      <c r="G4519" s="36">
        <v>20</v>
      </c>
      <c r="H4519" s="35"/>
      <c r="I4519" s="35"/>
      <c r="J4519" s="35"/>
      <c r="K4519" s="35" t="s">
        <v>203</v>
      </c>
      <c r="L4519" s="39">
        <v>1.0153000000000001</v>
      </c>
      <c r="M4519" s="37">
        <v>218</v>
      </c>
      <c r="N4519" s="37">
        <v>-285</v>
      </c>
      <c r="O4519" s="36">
        <v>0</v>
      </c>
      <c r="P4519" s="36">
        <v>8</v>
      </c>
      <c r="Q4519" s="36">
        <v>1</v>
      </c>
      <c r="R4519" s="68">
        <v>1209.0406288916561</v>
      </c>
      <c r="S4519" s="68">
        <v>5.6524155075456974</v>
      </c>
      <c r="T4519" s="68">
        <v>273.36</v>
      </c>
      <c r="U4519" s="68">
        <v>341.7</v>
      </c>
      <c r="V4519" s="68">
        <v>151.8666666666667</v>
      </c>
      <c r="W4519" s="36">
        <v>1</v>
      </c>
      <c r="X4519" s="36">
        <v>3</v>
      </c>
      <c r="Y4519" s="36">
        <v>3</v>
      </c>
      <c r="Z4519" s="36">
        <v>6</v>
      </c>
      <c r="AA4519" s="40">
        <v>3.25</v>
      </c>
      <c r="AB4519" s="40">
        <v>0.8</v>
      </c>
      <c r="AC4519" s="40">
        <v>2.6</v>
      </c>
      <c r="AD4519" s="40">
        <v>26</v>
      </c>
      <c r="AE4519" s="40">
        <v>26.00095481</v>
      </c>
      <c r="AF4519" t="s">
        <v>616</v>
      </c>
    </row>
    <row r="4520" spans="1:32" ht="15.75" customHeight="1">
      <c r="A4520" s="51">
        <v>46205</v>
      </c>
      <c r="B4520" s="35" t="s">
        <v>9</v>
      </c>
      <c r="C4520" s="36">
        <v>510</v>
      </c>
      <c r="D4520" s="37">
        <v>2063</v>
      </c>
      <c r="E4520" s="38">
        <v>32</v>
      </c>
      <c r="F4520" s="36">
        <v>9</v>
      </c>
      <c r="G4520" s="36">
        <v>4</v>
      </c>
      <c r="H4520" s="35"/>
      <c r="I4520" s="35"/>
      <c r="J4520" s="35"/>
      <c r="K4520" s="35" t="s">
        <v>370</v>
      </c>
      <c r="L4520" s="39">
        <v>1.0052000000000001</v>
      </c>
      <c r="M4520" s="37">
        <v>1107</v>
      </c>
      <c r="N4520" s="37">
        <v>548</v>
      </c>
      <c r="O4520" s="36">
        <v>0</v>
      </c>
      <c r="P4520" s="36">
        <v>0</v>
      </c>
      <c r="Q4520" s="36">
        <v>1</v>
      </c>
      <c r="R4520" s="68">
        <v>338.02018472395179</v>
      </c>
      <c r="S4520" s="68">
        <v>6.1031858250854851</v>
      </c>
      <c r="T4520" s="68">
        <v>229.2222222222222</v>
      </c>
      <c r="U4520" s="68">
        <v>515.75</v>
      </c>
      <c r="V4520" s="68">
        <v>158.69230769230771</v>
      </c>
      <c r="W4520" s="36">
        <v>6</v>
      </c>
      <c r="X4520" s="36">
        <v>0</v>
      </c>
      <c r="Y4520" s="36">
        <v>2</v>
      </c>
      <c r="Z4520" s="36">
        <v>0</v>
      </c>
      <c r="AA4520" s="40">
        <v>2</v>
      </c>
      <c r="AB4520" s="40">
        <v>0.5</v>
      </c>
      <c r="AC4520" s="40">
        <v>1</v>
      </c>
      <c r="AD4520" s="40">
        <v>10</v>
      </c>
      <c r="AE4520" s="40">
        <v>10.000954800000001</v>
      </c>
      <c r="AF4520" t="s">
        <v>4962</v>
      </c>
    </row>
    <row r="4521" spans="1:32" ht="15.75" customHeight="1">
      <c r="A4521" s="51">
        <v>46205</v>
      </c>
      <c r="B4521" s="35" t="s">
        <v>9</v>
      </c>
      <c r="C4521" s="36">
        <v>511</v>
      </c>
      <c r="D4521" s="37">
        <v>941</v>
      </c>
      <c r="E4521" s="38">
        <v>-71</v>
      </c>
      <c r="F4521" s="36">
        <v>4</v>
      </c>
      <c r="G4521" s="36">
        <v>2</v>
      </c>
      <c r="H4521" s="35"/>
      <c r="I4521" s="35"/>
      <c r="J4521" s="35"/>
      <c r="K4521" s="35" t="s">
        <v>154</v>
      </c>
      <c r="L4521" s="39">
        <v>0.9748</v>
      </c>
      <c r="M4521" s="37">
        <v>1077</v>
      </c>
      <c r="N4521" s="37">
        <v>230</v>
      </c>
      <c r="O4521" s="36">
        <v>0</v>
      </c>
      <c r="P4521" s="36">
        <v>1</v>
      </c>
      <c r="Q4521" s="36">
        <v>1</v>
      </c>
      <c r="R4521" s="68">
        <v>144.5321710253217</v>
      </c>
      <c r="S4521" s="68">
        <v>6.5106612135172242</v>
      </c>
      <c r="T4521" s="68">
        <v>235.25</v>
      </c>
      <c r="U4521" s="68">
        <v>470.5</v>
      </c>
      <c r="V4521" s="68">
        <v>156.83333333333329</v>
      </c>
      <c r="W4521" s="36">
        <v>5</v>
      </c>
      <c r="X4521" s="36">
        <v>0</v>
      </c>
      <c r="Y4521" s="36">
        <v>2</v>
      </c>
      <c r="Z4521" s="36">
        <v>0</v>
      </c>
      <c r="AA4521" s="40">
        <v>1.75</v>
      </c>
      <c r="AB4521" s="40">
        <v>0.5</v>
      </c>
      <c r="AC4521" s="40">
        <v>0.875</v>
      </c>
      <c r="AD4521" s="40">
        <v>18.8</v>
      </c>
      <c r="AE4521" s="40">
        <v>18.800954789999999</v>
      </c>
      <c r="AF4521" t="s">
        <v>612</v>
      </c>
    </row>
    <row r="4522" spans="1:32" ht="15.75" customHeight="1">
      <c r="A4522" s="51">
        <v>46205</v>
      </c>
      <c r="B4522" s="35" t="s">
        <v>9</v>
      </c>
      <c r="C4522" s="36">
        <v>512</v>
      </c>
      <c r="D4522" s="37">
        <v>5879</v>
      </c>
      <c r="E4522" s="38">
        <v>616</v>
      </c>
      <c r="F4522" s="36">
        <v>22</v>
      </c>
      <c r="G4522" s="36">
        <v>19</v>
      </c>
      <c r="H4522" s="35"/>
      <c r="I4522" s="35"/>
      <c r="J4522" s="35"/>
      <c r="K4522" s="35" t="s">
        <v>154</v>
      </c>
      <c r="L4522" s="39">
        <v>1.0348999999999999</v>
      </c>
      <c r="M4522" s="37">
        <v>-653</v>
      </c>
      <c r="N4522" s="37">
        <v>604</v>
      </c>
      <c r="O4522" s="36">
        <v>0</v>
      </c>
      <c r="P4522" s="36">
        <v>2</v>
      </c>
      <c r="Q4522" s="36">
        <v>1</v>
      </c>
      <c r="R4522" s="68">
        <v>1047.083696554587</v>
      </c>
      <c r="S4522" s="68">
        <v>5.614641904314583</v>
      </c>
      <c r="T4522" s="68">
        <v>267.22727272727269</v>
      </c>
      <c r="U4522" s="68">
        <v>309.42105263157902</v>
      </c>
      <c r="V4522" s="68">
        <v>143.39024390243901</v>
      </c>
      <c r="W4522" s="36">
        <v>3</v>
      </c>
      <c r="X4522" s="36">
        <v>4</v>
      </c>
      <c r="Y4522" s="36">
        <v>3</v>
      </c>
      <c r="Z4522" s="36">
        <v>6</v>
      </c>
      <c r="AA4522" s="40">
        <v>4</v>
      </c>
      <c r="AB4522" s="40">
        <v>0.8</v>
      </c>
      <c r="AC4522" s="40">
        <v>3.2</v>
      </c>
      <c r="AD4522" s="40">
        <v>32</v>
      </c>
      <c r="AE4522" s="40">
        <v>32.000954780000001</v>
      </c>
      <c r="AF4522" t="s">
        <v>614</v>
      </c>
    </row>
    <row r="4523" spans="1:32" ht="15.75" customHeight="1">
      <c r="A4523" s="51">
        <v>46205</v>
      </c>
      <c r="B4523" s="35" t="s">
        <v>9</v>
      </c>
      <c r="C4523" s="36">
        <v>513</v>
      </c>
      <c r="D4523" s="37">
        <v>760</v>
      </c>
      <c r="E4523" s="38">
        <v>-394</v>
      </c>
      <c r="F4523" s="36">
        <v>2</v>
      </c>
      <c r="G4523" s="36">
        <v>1</v>
      </c>
      <c r="H4523" s="35"/>
      <c r="I4523" s="35"/>
      <c r="J4523" s="35"/>
      <c r="K4523" s="35" t="s">
        <v>154</v>
      </c>
      <c r="L4523" s="39">
        <v>0.82720000000000005</v>
      </c>
      <c r="M4523" s="37">
        <v>-224</v>
      </c>
      <c r="N4523" s="37">
        <v>-19</v>
      </c>
      <c r="O4523" s="36">
        <v>0</v>
      </c>
      <c r="P4523" s="36">
        <v>3</v>
      </c>
      <c r="Q4523" s="36">
        <v>1</v>
      </c>
      <c r="R4523" s="68">
        <v>118.95132835201331</v>
      </c>
      <c r="S4523" s="68">
        <v>6.389167826280409</v>
      </c>
      <c r="T4523" s="68">
        <v>380</v>
      </c>
      <c r="U4523" s="68">
        <v>760</v>
      </c>
      <c r="V4523" s="68">
        <v>253.33333333333329</v>
      </c>
      <c r="W4523" s="36">
        <v>0</v>
      </c>
      <c r="X4523" s="36">
        <v>0</v>
      </c>
      <c r="Y4523" s="36">
        <v>0</v>
      </c>
      <c r="Z4523" s="36">
        <v>0</v>
      </c>
      <c r="AA4523" s="40">
        <v>0</v>
      </c>
      <c r="AB4523" s="40">
        <v>0.5</v>
      </c>
      <c r="AC4523" s="40">
        <v>0</v>
      </c>
      <c r="AD4523" s="40">
        <v>10</v>
      </c>
      <c r="AE4523" s="40">
        <v>10.00095477</v>
      </c>
      <c r="AF4523" t="s">
        <v>584</v>
      </c>
    </row>
    <row r="4524" spans="1:32" ht="15.75" customHeight="1">
      <c r="A4524" s="51">
        <v>46205</v>
      </c>
      <c r="B4524" s="35" t="s">
        <v>9</v>
      </c>
      <c r="C4524" s="36">
        <v>515</v>
      </c>
      <c r="D4524" s="37">
        <v>2103</v>
      </c>
      <c r="E4524" s="38">
        <v>-854</v>
      </c>
      <c r="F4524" s="36">
        <v>5</v>
      </c>
      <c r="G4524" s="36">
        <v>6</v>
      </c>
      <c r="H4524" s="35"/>
      <c r="I4524" s="35"/>
      <c r="J4524" s="35"/>
      <c r="K4524" s="35" t="s">
        <v>154</v>
      </c>
      <c r="L4524" s="39">
        <v>0.86460000000000004</v>
      </c>
      <c r="M4524" s="37">
        <v>473</v>
      </c>
      <c r="N4524" s="37">
        <v>-810</v>
      </c>
      <c r="O4524" s="36">
        <v>0</v>
      </c>
      <c r="P4524" s="36">
        <v>5</v>
      </c>
      <c r="Q4524" s="36">
        <v>1</v>
      </c>
      <c r="R4524" s="68">
        <v>335.91235990037359</v>
      </c>
      <c r="S4524" s="68">
        <v>6.2605615364189564</v>
      </c>
      <c r="T4524" s="68">
        <v>420.6</v>
      </c>
      <c r="U4524" s="68">
        <v>350.5</v>
      </c>
      <c r="V4524" s="68">
        <v>191.18181818181819</v>
      </c>
      <c r="W4524" s="36">
        <v>0</v>
      </c>
      <c r="X4524" s="36">
        <v>3</v>
      </c>
      <c r="Y4524" s="36">
        <v>0</v>
      </c>
      <c r="Z4524" s="36">
        <v>0</v>
      </c>
      <c r="AA4524" s="40">
        <v>0.75</v>
      </c>
      <c r="AB4524" s="40">
        <v>0.5</v>
      </c>
      <c r="AC4524" s="40">
        <v>0.375</v>
      </c>
      <c r="AD4524" s="40">
        <v>13.8</v>
      </c>
      <c r="AE4524" s="40">
        <v>13.80095476</v>
      </c>
      <c r="AF4524" t="s">
        <v>620</v>
      </c>
    </row>
    <row r="4525" spans="1:32" ht="15.75" customHeight="1">
      <c r="A4525" s="51">
        <v>46205</v>
      </c>
      <c r="B4525" s="35" t="s">
        <v>9</v>
      </c>
      <c r="C4525" s="36">
        <v>516</v>
      </c>
      <c r="D4525" s="37">
        <v>2545</v>
      </c>
      <c r="E4525" s="38">
        <v>-48</v>
      </c>
      <c r="F4525" s="36">
        <v>10</v>
      </c>
      <c r="G4525" s="36">
        <v>6</v>
      </c>
      <c r="H4525" s="35"/>
      <c r="I4525" s="35"/>
      <c r="J4525" s="35"/>
      <c r="K4525" s="35" t="s">
        <v>154</v>
      </c>
      <c r="L4525" s="39">
        <v>0.99370000000000003</v>
      </c>
      <c r="M4525" s="37">
        <v>-315</v>
      </c>
      <c r="N4525" s="37">
        <v>-207</v>
      </c>
      <c r="O4525" s="36">
        <v>0</v>
      </c>
      <c r="P4525" s="36">
        <v>6</v>
      </c>
      <c r="Q4525" s="36">
        <v>1</v>
      </c>
      <c r="R4525" s="68">
        <v>426.35839559983401</v>
      </c>
      <c r="S4525" s="68">
        <v>5.9691565271501146</v>
      </c>
      <c r="T4525" s="68">
        <v>254.5</v>
      </c>
      <c r="U4525" s="68">
        <v>424.16666666666669</v>
      </c>
      <c r="V4525" s="68">
        <v>159.0625</v>
      </c>
      <c r="W4525" s="36">
        <v>4</v>
      </c>
      <c r="X4525" s="36">
        <v>0</v>
      </c>
      <c r="Y4525" s="36">
        <v>2</v>
      </c>
      <c r="Z4525" s="36">
        <v>1</v>
      </c>
      <c r="AA4525" s="40">
        <v>1.75</v>
      </c>
      <c r="AB4525" s="40">
        <v>0.5</v>
      </c>
      <c r="AC4525" s="40">
        <v>0.875</v>
      </c>
      <c r="AD4525" s="40">
        <v>18.8</v>
      </c>
      <c r="AE4525" s="40">
        <v>18.800954749999999</v>
      </c>
      <c r="AF4525" t="s">
        <v>612</v>
      </c>
    </row>
    <row r="4526" spans="1:32" ht="15.75" customHeight="1">
      <c r="A4526" s="51">
        <v>46205</v>
      </c>
      <c r="B4526" s="35" t="s">
        <v>9</v>
      </c>
      <c r="C4526" s="36">
        <v>517</v>
      </c>
      <c r="D4526" s="37">
        <v>1239</v>
      </c>
      <c r="E4526" s="38">
        <v>120</v>
      </c>
      <c r="F4526" s="36">
        <v>6</v>
      </c>
      <c r="G4526" s="36">
        <v>1</v>
      </c>
      <c r="H4526" s="35"/>
      <c r="I4526" s="35"/>
      <c r="J4526" s="35"/>
      <c r="K4526" s="35" t="s">
        <v>154</v>
      </c>
      <c r="L4526" s="39">
        <v>1.0323</v>
      </c>
      <c r="M4526" s="37">
        <v>877</v>
      </c>
      <c r="N4526" s="37">
        <v>-300</v>
      </c>
      <c r="O4526" s="36">
        <v>0</v>
      </c>
      <c r="P4526" s="36">
        <v>7</v>
      </c>
      <c r="Q4526" s="36">
        <v>1</v>
      </c>
      <c r="R4526" s="68">
        <v>214.59137608966381</v>
      </c>
      <c r="S4526" s="68">
        <v>5.7737641771881023</v>
      </c>
      <c r="T4526" s="68">
        <v>206.5</v>
      </c>
      <c r="U4526" s="68">
        <v>1239</v>
      </c>
      <c r="V4526" s="68">
        <v>177</v>
      </c>
      <c r="W4526" s="36">
        <v>7</v>
      </c>
      <c r="X4526" s="36">
        <v>0</v>
      </c>
      <c r="Y4526" s="36">
        <v>0</v>
      </c>
      <c r="Z4526" s="36">
        <v>5</v>
      </c>
      <c r="AA4526" s="40">
        <v>3</v>
      </c>
      <c r="AB4526" s="40">
        <v>0.5</v>
      </c>
      <c r="AC4526" s="40">
        <v>1.5</v>
      </c>
      <c r="AD4526" s="40">
        <v>15</v>
      </c>
      <c r="AE4526" s="40">
        <v>15.000954739999999</v>
      </c>
      <c r="AF4526" t="s">
        <v>859</v>
      </c>
    </row>
    <row r="4527" spans="1:32" ht="15.75" customHeight="1">
      <c r="A4527" s="51">
        <v>46205</v>
      </c>
      <c r="B4527" s="35" t="s">
        <v>9</v>
      </c>
      <c r="C4527" s="36">
        <v>518</v>
      </c>
      <c r="D4527" s="37">
        <v>2307</v>
      </c>
      <c r="E4527" s="38">
        <v>-950</v>
      </c>
      <c r="F4527" s="36">
        <v>7</v>
      </c>
      <c r="G4527" s="36">
        <v>6</v>
      </c>
      <c r="H4527" s="35"/>
      <c r="I4527" s="35"/>
      <c r="J4527" s="35"/>
      <c r="K4527" s="35" t="s">
        <v>154</v>
      </c>
      <c r="L4527" s="39">
        <v>0.86270000000000002</v>
      </c>
      <c r="M4527" s="37">
        <v>-826</v>
      </c>
      <c r="N4527" s="37">
        <v>-353</v>
      </c>
      <c r="O4527" s="36">
        <v>0</v>
      </c>
      <c r="P4527" s="36">
        <v>8</v>
      </c>
      <c r="Q4527" s="36">
        <v>1</v>
      </c>
      <c r="R4527" s="68">
        <v>328.38745330012449</v>
      </c>
      <c r="S4527" s="68">
        <v>7.0252379523512234</v>
      </c>
      <c r="T4527" s="68">
        <v>329.57142857142861</v>
      </c>
      <c r="U4527" s="68">
        <v>384.5</v>
      </c>
      <c r="V4527" s="68">
        <v>177.46153846153851</v>
      </c>
      <c r="W4527" s="36">
        <v>0</v>
      </c>
      <c r="X4527" s="36">
        <v>2</v>
      </c>
      <c r="Y4527" s="36">
        <v>0</v>
      </c>
      <c r="Z4527" s="36">
        <v>0</v>
      </c>
      <c r="AA4527" s="40">
        <v>0.5</v>
      </c>
      <c r="AB4527" s="40">
        <v>0.5</v>
      </c>
      <c r="AC4527" s="40">
        <v>0.25</v>
      </c>
      <c r="AD4527" s="40">
        <v>12.5</v>
      </c>
      <c r="AE4527" s="40">
        <v>12.50095473</v>
      </c>
      <c r="AF4527" t="s">
        <v>795</v>
      </c>
    </row>
    <row r="4528" spans="1:32" ht="15.75" customHeight="1">
      <c r="A4528" s="51">
        <v>46205</v>
      </c>
      <c r="B4528" s="35" t="s">
        <v>9</v>
      </c>
      <c r="C4528" s="36">
        <v>520</v>
      </c>
      <c r="D4528" s="37">
        <v>2508</v>
      </c>
      <c r="E4528" s="38">
        <v>55</v>
      </c>
      <c r="F4528" s="36">
        <v>11</v>
      </c>
      <c r="G4528" s="36">
        <v>4</v>
      </c>
      <c r="H4528" s="35"/>
      <c r="I4528" s="35"/>
      <c r="J4528" s="35"/>
      <c r="K4528" s="35" t="s">
        <v>154</v>
      </c>
      <c r="L4528" s="39">
        <v>1.0073000000000001</v>
      </c>
      <c r="M4528" s="37">
        <v>220</v>
      </c>
      <c r="N4528" s="37">
        <v>-424</v>
      </c>
      <c r="O4528" s="36">
        <v>0</v>
      </c>
      <c r="P4528" s="36">
        <v>0</v>
      </c>
      <c r="Q4528" s="36">
        <v>1</v>
      </c>
      <c r="R4528" s="68">
        <v>421.53938356164377</v>
      </c>
      <c r="S4528" s="68">
        <v>5.9496220229995247</v>
      </c>
      <c r="T4528" s="68">
        <v>228</v>
      </c>
      <c r="U4528" s="68">
        <v>627</v>
      </c>
      <c r="V4528" s="68">
        <v>167.2</v>
      </c>
      <c r="W4528" s="36">
        <v>6</v>
      </c>
      <c r="X4528" s="36">
        <v>0</v>
      </c>
      <c r="Y4528" s="36">
        <v>0</v>
      </c>
      <c r="Z4528" s="36">
        <v>1</v>
      </c>
      <c r="AA4528" s="40">
        <v>1.75</v>
      </c>
      <c r="AB4528" s="40">
        <v>0.5</v>
      </c>
      <c r="AC4528" s="40">
        <v>0.875</v>
      </c>
      <c r="AD4528" s="40">
        <v>8.8000000000000007</v>
      </c>
      <c r="AE4528" s="40">
        <v>8.80095472</v>
      </c>
      <c r="AF4528" t="s">
        <v>4118</v>
      </c>
    </row>
    <row r="4529" spans="1:32" ht="15.75" customHeight="1">
      <c r="A4529" s="51">
        <v>46205</v>
      </c>
      <c r="B4529" s="35" t="s">
        <v>9</v>
      </c>
      <c r="C4529" s="36">
        <v>521</v>
      </c>
      <c r="D4529" s="37">
        <v>6796</v>
      </c>
      <c r="E4529" s="38">
        <v>109</v>
      </c>
      <c r="F4529" s="36">
        <v>24</v>
      </c>
      <c r="G4529" s="36">
        <v>25</v>
      </c>
      <c r="H4529" s="35"/>
      <c r="I4529" s="35"/>
      <c r="J4529" s="35"/>
      <c r="K4529" s="35" t="s">
        <v>370</v>
      </c>
      <c r="L4529" s="39">
        <v>1.0053000000000001</v>
      </c>
      <c r="M4529" s="37">
        <v>-492</v>
      </c>
      <c r="N4529" s="37">
        <v>-787</v>
      </c>
      <c r="O4529" s="36">
        <v>0</v>
      </c>
      <c r="P4529" s="36">
        <v>1</v>
      </c>
      <c r="Q4529" s="36">
        <v>1</v>
      </c>
      <c r="R4529" s="68">
        <v>1141.5305624740561</v>
      </c>
      <c r="S4529" s="68">
        <v>5.953410467846723</v>
      </c>
      <c r="T4529" s="68">
        <v>283.16666666666669</v>
      </c>
      <c r="U4529" s="68">
        <v>271.83999999999997</v>
      </c>
      <c r="V4529" s="68">
        <v>138.69387755102039</v>
      </c>
      <c r="W4529" s="36">
        <v>0</v>
      </c>
      <c r="X4529" s="36">
        <v>5</v>
      </c>
      <c r="Y4529" s="36">
        <v>4</v>
      </c>
      <c r="Z4529" s="36">
        <v>1</v>
      </c>
      <c r="AA4529" s="40">
        <v>2.5</v>
      </c>
      <c r="AB4529" s="40">
        <v>0.8</v>
      </c>
      <c r="AC4529" s="40">
        <v>2</v>
      </c>
      <c r="AD4529" s="40">
        <v>20</v>
      </c>
      <c r="AE4529" s="40">
        <v>20.000954709999998</v>
      </c>
      <c r="AF4529" t="s">
        <v>457</v>
      </c>
    </row>
    <row r="4530" spans="1:32" ht="15.75" customHeight="1">
      <c r="A4530" s="51">
        <v>46205</v>
      </c>
      <c r="B4530" s="35" t="s">
        <v>9</v>
      </c>
      <c r="C4530" s="36">
        <v>522</v>
      </c>
      <c r="D4530" s="37">
        <v>3088</v>
      </c>
      <c r="E4530" s="38">
        <v>-52</v>
      </c>
      <c r="F4530" s="36">
        <v>12</v>
      </c>
      <c r="G4530" s="36">
        <v>7</v>
      </c>
      <c r="H4530" s="35"/>
      <c r="I4530" s="35"/>
      <c r="J4530" s="35"/>
      <c r="K4530" s="35" t="s">
        <v>203</v>
      </c>
      <c r="L4530" s="39">
        <v>0.99439999999999995</v>
      </c>
      <c r="M4530" s="37">
        <v>2266</v>
      </c>
      <c r="N4530" s="37">
        <v>-917</v>
      </c>
      <c r="O4530" s="36">
        <v>0</v>
      </c>
      <c r="P4530" s="36">
        <v>2</v>
      </c>
      <c r="Q4530" s="36">
        <v>1</v>
      </c>
      <c r="R4530" s="68">
        <v>525.47592361975921</v>
      </c>
      <c r="S4530" s="68">
        <v>5.8765775199141466</v>
      </c>
      <c r="T4530" s="68">
        <v>257.33333333333331</v>
      </c>
      <c r="U4530" s="68">
        <v>441.14285714285722</v>
      </c>
      <c r="V4530" s="68">
        <v>162.5263157894737</v>
      </c>
      <c r="W4530" s="36">
        <v>4</v>
      </c>
      <c r="X4530" s="36">
        <v>0</v>
      </c>
      <c r="Y4530" s="36">
        <v>1</v>
      </c>
      <c r="Z4530" s="36">
        <v>2</v>
      </c>
      <c r="AA4530" s="40">
        <v>1.75</v>
      </c>
      <c r="AB4530" s="40">
        <v>0.6</v>
      </c>
      <c r="AC4530" s="40">
        <v>1.05</v>
      </c>
      <c r="AD4530" s="40">
        <v>20.5</v>
      </c>
      <c r="AE4530" s="40">
        <v>20.500954700000001</v>
      </c>
      <c r="AF4530" t="s">
        <v>631</v>
      </c>
    </row>
    <row r="4531" spans="1:32" ht="15.75" customHeight="1">
      <c r="A4531" s="51">
        <v>46205</v>
      </c>
      <c r="B4531" s="35" t="s">
        <v>9</v>
      </c>
      <c r="C4531" s="36">
        <v>523</v>
      </c>
      <c r="D4531" s="37">
        <v>3169</v>
      </c>
      <c r="E4531" s="38">
        <v>-1348</v>
      </c>
      <c r="F4531" s="36">
        <v>8</v>
      </c>
      <c r="G4531" s="36">
        <v>4</v>
      </c>
      <c r="H4531" s="35"/>
      <c r="I4531" s="35"/>
      <c r="J4531" s="35"/>
      <c r="K4531" s="35" t="s">
        <v>203</v>
      </c>
      <c r="L4531" s="39">
        <v>0.85819999999999996</v>
      </c>
      <c r="M4531" s="37">
        <v>-444</v>
      </c>
      <c r="N4531" s="37">
        <v>-494</v>
      </c>
      <c r="O4531" s="36">
        <v>0</v>
      </c>
      <c r="P4531" s="36">
        <v>3</v>
      </c>
      <c r="Q4531" s="36">
        <v>1</v>
      </c>
      <c r="R4531" s="68">
        <v>545.07632835201332</v>
      </c>
      <c r="S4531" s="68">
        <v>5.8138646555816713</v>
      </c>
      <c r="T4531" s="68">
        <v>396.125</v>
      </c>
      <c r="U4531" s="68">
        <v>792.25</v>
      </c>
      <c r="V4531" s="68">
        <v>264.08333333333331</v>
      </c>
      <c r="W4531" s="36">
        <v>0</v>
      </c>
      <c r="X4531" s="36">
        <v>0</v>
      </c>
      <c r="Y4531" s="36">
        <v>0</v>
      </c>
      <c r="Z4531" s="36">
        <v>4</v>
      </c>
      <c r="AA4531" s="40">
        <v>1</v>
      </c>
      <c r="AB4531" s="40">
        <v>0.6</v>
      </c>
      <c r="AC4531" s="40">
        <v>0.6</v>
      </c>
      <c r="AD4531" s="40">
        <v>16</v>
      </c>
      <c r="AE4531" s="40">
        <v>16.00095469</v>
      </c>
      <c r="AF4531" t="s">
        <v>2062</v>
      </c>
    </row>
    <row r="4532" spans="1:32" ht="15.75" customHeight="1">
      <c r="A4532" s="51">
        <v>46205</v>
      </c>
      <c r="B4532" s="35" t="s">
        <v>9</v>
      </c>
      <c r="C4532" s="36">
        <v>525</v>
      </c>
      <c r="D4532" s="37">
        <v>1405</v>
      </c>
      <c r="E4532" s="38">
        <v>-601</v>
      </c>
      <c r="F4532" s="36">
        <v>4</v>
      </c>
      <c r="G4532" s="36">
        <v>1</v>
      </c>
      <c r="H4532" s="35"/>
      <c r="I4532" s="35"/>
      <c r="J4532" s="35"/>
      <c r="K4532" s="35" t="s">
        <v>154</v>
      </c>
      <c r="L4532" s="39">
        <v>0.85740000000000005</v>
      </c>
      <c r="M4532" s="37">
        <v>-379</v>
      </c>
      <c r="N4532" s="37">
        <v>-262</v>
      </c>
      <c r="O4532" s="36">
        <v>0</v>
      </c>
      <c r="P4532" s="36">
        <v>5</v>
      </c>
      <c r="Q4532" s="36">
        <v>1</v>
      </c>
      <c r="R4532" s="68">
        <v>236.931403071814</v>
      </c>
      <c r="S4532" s="68">
        <v>5.9299864086574621</v>
      </c>
      <c r="T4532" s="68">
        <v>351.25</v>
      </c>
      <c r="U4532" s="68">
        <v>1405</v>
      </c>
      <c r="V4532" s="68">
        <v>281</v>
      </c>
      <c r="W4532" s="36">
        <v>0</v>
      </c>
      <c r="X4532" s="36">
        <v>0</v>
      </c>
      <c r="Y4532" s="36">
        <v>0</v>
      </c>
      <c r="Z4532" s="36">
        <v>2</v>
      </c>
      <c r="AA4532" s="40">
        <v>0.5</v>
      </c>
      <c r="AB4532" s="40">
        <v>0.5</v>
      </c>
      <c r="AC4532" s="40">
        <v>0.25</v>
      </c>
      <c r="AD4532" s="40">
        <v>12.5</v>
      </c>
      <c r="AE4532" s="40">
        <v>12.50095468</v>
      </c>
      <c r="AF4532" t="s">
        <v>795</v>
      </c>
    </row>
    <row r="4533" spans="1:32" ht="15.75" customHeight="1">
      <c r="A4533" s="51">
        <v>46205</v>
      </c>
      <c r="B4533" s="35" t="s">
        <v>9</v>
      </c>
      <c r="C4533" s="36">
        <v>526</v>
      </c>
      <c r="D4533" s="37">
        <v>2262</v>
      </c>
      <c r="E4533" s="38">
        <v>-68</v>
      </c>
      <c r="F4533" s="36">
        <v>8</v>
      </c>
      <c r="G4533" s="36">
        <v>4</v>
      </c>
      <c r="H4533" s="35"/>
      <c r="I4533" s="35"/>
      <c r="J4533" s="35"/>
      <c r="K4533" s="35" t="s">
        <v>154</v>
      </c>
      <c r="L4533" s="39">
        <v>0.99</v>
      </c>
      <c r="M4533" s="37">
        <v>881</v>
      </c>
      <c r="N4533" s="37">
        <v>-1599</v>
      </c>
      <c r="O4533" s="36">
        <v>0</v>
      </c>
      <c r="P4533" s="36">
        <v>6</v>
      </c>
      <c r="Q4533" s="36">
        <v>1</v>
      </c>
      <c r="R4533" s="68">
        <v>418.41500622665012</v>
      </c>
      <c r="S4533" s="68">
        <v>5.4061158570749326</v>
      </c>
      <c r="T4533" s="68">
        <v>282.75</v>
      </c>
      <c r="U4533" s="68">
        <v>565.5</v>
      </c>
      <c r="V4533" s="68">
        <v>188.5</v>
      </c>
      <c r="W4533" s="36">
        <v>0</v>
      </c>
      <c r="X4533" s="36">
        <v>0</v>
      </c>
      <c r="Y4533" s="36">
        <v>0</v>
      </c>
      <c r="Z4533" s="36">
        <v>7</v>
      </c>
      <c r="AA4533" s="40">
        <v>1.75</v>
      </c>
      <c r="AB4533" s="40">
        <v>0.5</v>
      </c>
      <c r="AC4533" s="40">
        <v>0.875</v>
      </c>
      <c r="AD4533" s="40">
        <v>18.8</v>
      </c>
      <c r="AE4533" s="40">
        <v>18.800954669999999</v>
      </c>
      <c r="AF4533" t="s">
        <v>612</v>
      </c>
    </row>
    <row r="4534" spans="1:32" ht="15.75" customHeight="1">
      <c r="A4534" s="51">
        <v>46205</v>
      </c>
      <c r="B4534" s="35" t="s">
        <v>9</v>
      </c>
      <c r="C4534" s="36">
        <v>527</v>
      </c>
      <c r="D4534" s="37">
        <v>4545</v>
      </c>
      <c r="E4534" s="38">
        <v>780</v>
      </c>
      <c r="F4534" s="36">
        <v>19</v>
      </c>
      <c r="G4534" s="36">
        <v>18</v>
      </c>
      <c r="H4534" s="35"/>
      <c r="I4534" s="35"/>
      <c r="J4534" s="35"/>
      <c r="K4534" s="35" t="s">
        <v>154</v>
      </c>
      <c r="L4534" s="39">
        <v>1.0571999999999999</v>
      </c>
      <c r="M4534" s="37">
        <v>906</v>
      </c>
      <c r="N4534" s="37">
        <v>-585</v>
      </c>
      <c r="O4534" s="36">
        <v>0</v>
      </c>
      <c r="P4534" s="36">
        <v>7</v>
      </c>
      <c r="Q4534" s="36">
        <v>1</v>
      </c>
      <c r="R4534" s="68">
        <v>747.96715442092159</v>
      </c>
      <c r="S4534" s="68">
        <v>6.0764700336591018</v>
      </c>
      <c r="T4534" s="68">
        <v>239.21052631578951</v>
      </c>
      <c r="U4534" s="68">
        <v>252.5</v>
      </c>
      <c r="V4534" s="68">
        <v>122.8378378378378</v>
      </c>
      <c r="W4534" s="36">
        <v>5</v>
      </c>
      <c r="X4534" s="36">
        <v>5</v>
      </c>
      <c r="Y4534" s="36">
        <v>5</v>
      </c>
      <c r="Z4534" s="36">
        <v>0</v>
      </c>
      <c r="AA4534" s="40">
        <v>3.75</v>
      </c>
      <c r="AB4534" s="40">
        <v>0.6</v>
      </c>
      <c r="AC4534" s="40">
        <v>2.25</v>
      </c>
      <c r="AD4534" s="40">
        <v>22.5</v>
      </c>
      <c r="AE4534" s="40">
        <v>22.500954660000001</v>
      </c>
      <c r="AF4534" t="s">
        <v>655</v>
      </c>
    </row>
    <row r="4535" spans="1:32" ht="15.75" customHeight="1">
      <c r="A4535" s="51">
        <v>46205</v>
      </c>
      <c r="B4535" s="35" t="s">
        <v>9</v>
      </c>
      <c r="C4535" s="36">
        <v>528</v>
      </c>
      <c r="D4535" s="37">
        <v>402</v>
      </c>
      <c r="E4535" s="38">
        <v>-335</v>
      </c>
      <c r="F4535" s="36">
        <v>1</v>
      </c>
      <c r="G4535" s="36">
        <v>0</v>
      </c>
      <c r="H4535" s="35"/>
      <c r="I4535" s="35"/>
      <c r="J4535" s="35"/>
      <c r="K4535" s="35" t="s">
        <v>154</v>
      </c>
      <c r="L4535" s="39">
        <v>0.72219999999999995</v>
      </c>
      <c r="M4535" s="37">
        <v>-683</v>
      </c>
      <c r="N4535" s="37">
        <v>17</v>
      </c>
      <c r="O4535" s="36">
        <v>0</v>
      </c>
      <c r="P4535" s="36">
        <v>8</v>
      </c>
      <c r="Q4535" s="36">
        <v>1</v>
      </c>
      <c r="R4535" s="68">
        <v>55.178860523038608</v>
      </c>
      <c r="S4535" s="68">
        <v>7.2853987231605579</v>
      </c>
      <c r="T4535" s="68">
        <v>402</v>
      </c>
      <c r="U4535" s="68"/>
      <c r="V4535" s="68">
        <v>402</v>
      </c>
      <c r="W4535" s="36">
        <v>0</v>
      </c>
      <c r="X4535" s="36"/>
      <c r="Y4535" s="36">
        <v>0</v>
      </c>
      <c r="Z4535" s="36">
        <v>0</v>
      </c>
      <c r="AA4535" s="40">
        <v>0</v>
      </c>
      <c r="AB4535" s="40">
        <v>0.5</v>
      </c>
      <c r="AC4535" s="40">
        <v>0</v>
      </c>
      <c r="AD4535" s="40">
        <v>10</v>
      </c>
      <c r="AE4535" s="40">
        <v>10.000954650000001</v>
      </c>
      <c r="AF4535" t="s">
        <v>584</v>
      </c>
    </row>
    <row r="4536" spans="1:32" ht="15.75" customHeight="1">
      <c r="A4536" s="51">
        <v>46205</v>
      </c>
      <c r="B4536" s="35" t="s">
        <v>9</v>
      </c>
      <c r="C4536" s="36">
        <v>530</v>
      </c>
      <c r="D4536" s="37">
        <v>7327</v>
      </c>
      <c r="E4536" s="38">
        <v>296</v>
      </c>
      <c r="F4536" s="36">
        <v>27</v>
      </c>
      <c r="G4536" s="36">
        <v>25</v>
      </c>
      <c r="H4536" s="35"/>
      <c r="I4536" s="35"/>
      <c r="J4536" s="35"/>
      <c r="K4536" s="35" t="s">
        <v>154</v>
      </c>
      <c r="L4536" s="39">
        <v>1.0135000000000001</v>
      </c>
      <c r="M4536" s="37">
        <v>30</v>
      </c>
      <c r="N4536" s="37">
        <v>-1083</v>
      </c>
      <c r="O4536" s="36">
        <v>0</v>
      </c>
      <c r="P4536" s="36">
        <v>0</v>
      </c>
      <c r="Q4536" s="36">
        <v>1</v>
      </c>
      <c r="R4536" s="68">
        <v>1242.7304379410541</v>
      </c>
      <c r="S4536" s="68">
        <v>5.8958884214176921</v>
      </c>
      <c r="T4536" s="68">
        <v>271.37037037037038</v>
      </c>
      <c r="U4536" s="68">
        <v>293.08</v>
      </c>
      <c r="V4536" s="68">
        <v>140.90384615384619</v>
      </c>
      <c r="W4536" s="36">
        <v>2</v>
      </c>
      <c r="X4536" s="36">
        <v>4</v>
      </c>
      <c r="Y4536" s="36">
        <v>4</v>
      </c>
      <c r="Z4536" s="36">
        <v>2</v>
      </c>
      <c r="AA4536" s="40">
        <v>3</v>
      </c>
      <c r="AB4536" s="40">
        <v>1</v>
      </c>
      <c r="AC4536" s="40">
        <v>3</v>
      </c>
      <c r="AD4536" s="40">
        <v>30</v>
      </c>
      <c r="AE4536" s="40">
        <v>30.00095464</v>
      </c>
      <c r="AF4536" t="s">
        <v>1684</v>
      </c>
    </row>
    <row r="4537" spans="1:32" ht="15.75" customHeight="1">
      <c r="A4537" s="51">
        <v>46205</v>
      </c>
      <c r="B4537" s="35" t="s">
        <v>9</v>
      </c>
      <c r="C4537" s="36">
        <v>531</v>
      </c>
      <c r="D4537" s="37">
        <v>4830</v>
      </c>
      <c r="E4537" s="38">
        <v>887</v>
      </c>
      <c r="F4537" s="36">
        <v>21</v>
      </c>
      <c r="G4537" s="36">
        <v>14</v>
      </c>
      <c r="H4537" s="35"/>
      <c r="I4537" s="35"/>
      <c r="J4537" s="35"/>
      <c r="K4537" s="35" t="s">
        <v>154</v>
      </c>
      <c r="L4537" s="39">
        <v>1.0611999999999999</v>
      </c>
      <c r="M4537" s="37">
        <v>293</v>
      </c>
      <c r="N4537" s="37">
        <v>-223</v>
      </c>
      <c r="O4537" s="36">
        <v>0</v>
      </c>
      <c r="P4537" s="36">
        <v>1</v>
      </c>
      <c r="Q4537" s="36">
        <v>1</v>
      </c>
      <c r="R4537" s="68">
        <v>839.41765255292648</v>
      </c>
      <c r="S4537" s="68">
        <v>5.7539890724366938</v>
      </c>
      <c r="T4537" s="68">
        <v>230</v>
      </c>
      <c r="U4537" s="68">
        <v>345</v>
      </c>
      <c r="V4537" s="68">
        <v>138</v>
      </c>
      <c r="W4537" s="36">
        <v>6</v>
      </c>
      <c r="X4537" s="36">
        <v>3</v>
      </c>
      <c r="Y4537" s="36">
        <v>4</v>
      </c>
      <c r="Z4537" s="36">
        <v>5</v>
      </c>
      <c r="AA4537" s="40">
        <v>4.5</v>
      </c>
      <c r="AB4537" s="40">
        <v>0.6</v>
      </c>
      <c r="AC4537" s="40">
        <v>2.7</v>
      </c>
      <c r="AD4537" s="40">
        <v>27</v>
      </c>
      <c r="AE4537" s="40">
        <v>27.000954629999999</v>
      </c>
      <c r="AF4537" t="s">
        <v>789</v>
      </c>
    </row>
    <row r="4538" spans="1:32" ht="15.75" customHeight="1">
      <c r="A4538" s="51">
        <v>46205</v>
      </c>
      <c r="B4538" s="35" t="s">
        <v>9</v>
      </c>
      <c r="C4538" s="36">
        <v>532</v>
      </c>
      <c r="D4538" s="37">
        <v>2622</v>
      </c>
      <c r="E4538" s="38">
        <v>54</v>
      </c>
      <c r="F4538" s="36">
        <v>10</v>
      </c>
      <c r="G4538" s="36">
        <v>7</v>
      </c>
      <c r="H4538" s="35"/>
      <c r="I4538" s="35"/>
      <c r="J4538" s="35"/>
      <c r="K4538" s="35" t="s">
        <v>154</v>
      </c>
      <c r="L4538" s="39">
        <v>1.0068999999999999</v>
      </c>
      <c r="M4538" s="37">
        <v>-204</v>
      </c>
      <c r="N4538" s="37">
        <v>-1263</v>
      </c>
      <c r="O4538" s="36">
        <v>0</v>
      </c>
      <c r="P4538" s="36">
        <v>2</v>
      </c>
      <c r="Q4538" s="36">
        <v>1</v>
      </c>
      <c r="R4538" s="68">
        <v>451.44458281444582</v>
      </c>
      <c r="S4538" s="68">
        <v>5.8080218476731673</v>
      </c>
      <c r="T4538" s="68">
        <v>262.2</v>
      </c>
      <c r="U4538" s="68">
        <v>374.57142857142861</v>
      </c>
      <c r="V4538" s="68">
        <v>154.2352941176471</v>
      </c>
      <c r="W4538" s="36">
        <v>3</v>
      </c>
      <c r="X4538" s="36">
        <v>2</v>
      </c>
      <c r="Y4538" s="36">
        <v>2</v>
      </c>
      <c r="Z4538" s="36">
        <v>4</v>
      </c>
      <c r="AA4538" s="40">
        <v>2.75</v>
      </c>
      <c r="AB4538" s="40">
        <v>0.5</v>
      </c>
      <c r="AC4538" s="40">
        <v>1.375</v>
      </c>
      <c r="AD4538" s="40">
        <v>13.8</v>
      </c>
      <c r="AE4538" s="40">
        <v>13.800954620000001</v>
      </c>
      <c r="AF4538" t="s">
        <v>1471</v>
      </c>
    </row>
    <row r="4539" spans="1:32" ht="15.75" customHeight="1">
      <c r="A4539" s="51">
        <v>46205</v>
      </c>
      <c r="B4539" s="35" t="s">
        <v>9</v>
      </c>
      <c r="C4539" s="36">
        <v>533</v>
      </c>
      <c r="D4539" s="37">
        <v>3081</v>
      </c>
      <c r="E4539" s="38">
        <v>302</v>
      </c>
      <c r="F4539" s="36">
        <v>11</v>
      </c>
      <c r="G4539" s="36">
        <v>11</v>
      </c>
      <c r="H4539" s="35"/>
      <c r="I4539" s="35"/>
      <c r="J4539" s="35"/>
      <c r="K4539" s="35" t="s">
        <v>154</v>
      </c>
      <c r="L4539" s="39">
        <v>1.0327</v>
      </c>
      <c r="M4539" s="37">
        <v>-885</v>
      </c>
      <c r="N4539" s="37">
        <v>701</v>
      </c>
      <c r="O4539" s="36">
        <v>0</v>
      </c>
      <c r="P4539" s="36">
        <v>3</v>
      </c>
      <c r="Q4539" s="36">
        <v>1</v>
      </c>
      <c r="R4539" s="68">
        <v>549.51354296388547</v>
      </c>
      <c r="S4539" s="68">
        <v>5.6067771931191261</v>
      </c>
      <c r="T4539" s="68">
        <v>280.09090909090912</v>
      </c>
      <c r="U4539" s="68">
        <v>280.09090909090912</v>
      </c>
      <c r="V4539" s="68">
        <v>140.0454545454545</v>
      </c>
      <c r="W4539" s="36">
        <v>0</v>
      </c>
      <c r="X4539" s="36">
        <v>4</v>
      </c>
      <c r="Y4539" s="36">
        <v>4</v>
      </c>
      <c r="Z4539" s="36">
        <v>6</v>
      </c>
      <c r="AA4539" s="40">
        <v>3.5</v>
      </c>
      <c r="AB4539" s="40">
        <v>0.6</v>
      </c>
      <c r="AC4539" s="40">
        <v>2.1</v>
      </c>
      <c r="AD4539" s="40">
        <v>21</v>
      </c>
      <c r="AE4539" s="40">
        <v>21.000954610000001</v>
      </c>
      <c r="AF4539" t="s">
        <v>1379</v>
      </c>
    </row>
    <row r="4540" spans="1:32" ht="15.75" customHeight="1">
      <c r="A4540" s="51">
        <v>46205</v>
      </c>
      <c r="B4540" s="35" t="s">
        <v>9</v>
      </c>
      <c r="C4540" s="36">
        <v>535</v>
      </c>
      <c r="D4540" s="37">
        <v>3589</v>
      </c>
      <c r="E4540" s="38">
        <v>154</v>
      </c>
      <c r="F4540" s="36">
        <v>14</v>
      </c>
      <c r="G4540" s="36">
        <v>9</v>
      </c>
      <c r="H4540" s="35"/>
      <c r="I4540" s="35"/>
      <c r="J4540" s="35"/>
      <c r="K4540" s="35" t="s">
        <v>370</v>
      </c>
      <c r="L4540" s="39">
        <v>1.0143</v>
      </c>
      <c r="M4540" s="37">
        <v>-1544</v>
      </c>
      <c r="N4540" s="37">
        <v>-526</v>
      </c>
      <c r="O4540" s="36">
        <v>0</v>
      </c>
      <c r="P4540" s="36">
        <v>5</v>
      </c>
      <c r="Q4540" s="36">
        <v>1</v>
      </c>
      <c r="R4540" s="68">
        <v>625.56916770444172</v>
      </c>
      <c r="S4540" s="68">
        <v>5.7371753361343254</v>
      </c>
      <c r="T4540" s="68">
        <v>256.35714285714278</v>
      </c>
      <c r="U4540" s="68">
        <v>398.77777777777783</v>
      </c>
      <c r="V4540" s="68">
        <v>156.04347826086959</v>
      </c>
      <c r="W4540" s="36">
        <v>4</v>
      </c>
      <c r="X4540" s="36">
        <v>1</v>
      </c>
      <c r="Y4540" s="36">
        <v>2</v>
      </c>
      <c r="Z4540" s="36">
        <v>5</v>
      </c>
      <c r="AA4540" s="40">
        <v>3</v>
      </c>
      <c r="AB4540" s="40">
        <v>0.6</v>
      </c>
      <c r="AC4540" s="40">
        <v>1.8</v>
      </c>
      <c r="AD4540" s="40">
        <v>18</v>
      </c>
      <c r="AE4540" s="40">
        <v>18.0009546</v>
      </c>
      <c r="AF4540" t="s">
        <v>778</v>
      </c>
    </row>
    <row r="4541" spans="1:32" ht="15.75" customHeight="1">
      <c r="A4541" s="51">
        <v>46205</v>
      </c>
      <c r="B4541" s="35" t="s">
        <v>9</v>
      </c>
      <c r="C4541" s="36">
        <v>536</v>
      </c>
      <c r="D4541" s="37">
        <v>2818</v>
      </c>
      <c r="E4541" s="38">
        <v>990</v>
      </c>
      <c r="F4541" s="36">
        <v>17</v>
      </c>
      <c r="G4541" s="36">
        <v>3</v>
      </c>
      <c r="H4541" s="35"/>
      <c r="I4541" s="35"/>
      <c r="J4541" s="35"/>
      <c r="K4541" s="35" t="s">
        <v>203</v>
      </c>
      <c r="L4541" s="39">
        <v>1.1171</v>
      </c>
      <c r="M4541" s="37">
        <v>-1266</v>
      </c>
      <c r="N4541" s="37">
        <v>-571</v>
      </c>
      <c r="O4541" s="36">
        <v>0</v>
      </c>
      <c r="P4541" s="36">
        <v>6</v>
      </c>
      <c r="Q4541" s="36">
        <v>1</v>
      </c>
      <c r="R4541" s="68">
        <v>468.39124117891242</v>
      </c>
      <c r="S4541" s="68">
        <v>6.016337950528845</v>
      </c>
      <c r="T4541" s="68">
        <v>165.7647058823529</v>
      </c>
      <c r="U4541" s="68">
        <v>939.33333333333337</v>
      </c>
      <c r="V4541" s="68">
        <v>140.9</v>
      </c>
      <c r="W4541" s="36">
        <v>7</v>
      </c>
      <c r="X4541" s="36">
        <v>0</v>
      </c>
      <c r="Y4541" s="36">
        <v>4</v>
      </c>
      <c r="Z4541" s="36">
        <v>1</v>
      </c>
      <c r="AA4541" s="40">
        <v>3</v>
      </c>
      <c r="AB4541" s="40">
        <v>0.5</v>
      </c>
      <c r="AC4541" s="40">
        <v>1.5</v>
      </c>
      <c r="AD4541" s="40">
        <v>15</v>
      </c>
      <c r="AE4541" s="40">
        <v>15.000954589999999</v>
      </c>
      <c r="AF4541" t="s">
        <v>859</v>
      </c>
    </row>
    <row r="4542" spans="1:32" ht="15.75" customHeight="1">
      <c r="A4542" s="51">
        <v>46205</v>
      </c>
      <c r="B4542" s="35" t="s">
        <v>16</v>
      </c>
      <c r="C4542" s="36">
        <v>551</v>
      </c>
      <c r="D4542" s="37">
        <v>1308</v>
      </c>
      <c r="E4542" s="38">
        <v>-1022</v>
      </c>
      <c r="F4542" s="36">
        <v>1</v>
      </c>
      <c r="G4542" s="36">
        <v>3</v>
      </c>
      <c r="H4542" s="35"/>
      <c r="I4542" s="35"/>
      <c r="J4542" s="35"/>
      <c r="K4542" s="35" t="s">
        <v>154</v>
      </c>
      <c r="L4542" s="39">
        <v>0.73960000000000004</v>
      </c>
      <c r="M4542" s="37">
        <v>-846</v>
      </c>
      <c r="N4542" s="37">
        <v>-620</v>
      </c>
      <c r="O4542" s="36">
        <v>0</v>
      </c>
      <c r="P4542" s="36">
        <v>1</v>
      </c>
      <c r="Q4542" s="36">
        <v>1</v>
      </c>
      <c r="R4542" s="68">
        <v>218.14912826899129</v>
      </c>
      <c r="S4542" s="68">
        <v>5.9958983580587839</v>
      </c>
      <c r="T4542" s="68">
        <v>1308</v>
      </c>
      <c r="U4542" s="68">
        <v>436</v>
      </c>
      <c r="V4542" s="68">
        <v>327</v>
      </c>
      <c r="W4542" s="36">
        <v>0</v>
      </c>
      <c r="X4542" s="36">
        <v>1</v>
      </c>
      <c r="Y4542" s="36">
        <v>0</v>
      </c>
      <c r="Z4542" s="36">
        <v>5</v>
      </c>
      <c r="AA4542" s="40">
        <v>1.5</v>
      </c>
      <c r="AB4542" s="40">
        <v>0.5</v>
      </c>
      <c r="AC4542" s="40">
        <v>0.75</v>
      </c>
      <c r="AD4542" s="40">
        <v>17.5</v>
      </c>
      <c r="AE4542" s="40">
        <v>17.500954579999998</v>
      </c>
      <c r="AF4542" t="s">
        <v>641</v>
      </c>
    </row>
    <row r="4543" spans="1:32" ht="15.75" customHeight="1">
      <c r="A4543" s="51">
        <v>46205</v>
      </c>
      <c r="B4543" s="35" t="s">
        <v>16</v>
      </c>
      <c r="C4543" s="36">
        <v>552</v>
      </c>
      <c r="D4543" s="37">
        <v>2053</v>
      </c>
      <c r="E4543" s="38">
        <v>-1233</v>
      </c>
      <c r="F4543" s="36">
        <v>3</v>
      </c>
      <c r="G4543" s="36">
        <v>5</v>
      </c>
      <c r="H4543" s="35"/>
      <c r="I4543" s="35"/>
      <c r="J4543" s="35"/>
      <c r="K4543" s="35" t="s">
        <v>154</v>
      </c>
      <c r="L4543" s="39">
        <v>0.79979999999999996</v>
      </c>
      <c r="M4543" s="37">
        <v>-46</v>
      </c>
      <c r="N4543" s="37">
        <v>-772</v>
      </c>
      <c r="O4543" s="36">
        <v>0</v>
      </c>
      <c r="P4543" s="36">
        <v>2</v>
      </c>
      <c r="Q4543" s="36">
        <v>1</v>
      </c>
      <c r="R4543" s="68">
        <v>340.23464092984642</v>
      </c>
      <c r="S4543" s="68">
        <v>6.0340710586942006</v>
      </c>
      <c r="T4543" s="68">
        <v>684.33333333333337</v>
      </c>
      <c r="U4543" s="68">
        <v>410.6</v>
      </c>
      <c r="V4543" s="68">
        <v>256.625</v>
      </c>
      <c r="W4543" s="36">
        <v>0</v>
      </c>
      <c r="X4543" s="36">
        <v>2</v>
      </c>
      <c r="Y4543" s="36">
        <v>0</v>
      </c>
      <c r="Z4543" s="36">
        <v>4</v>
      </c>
      <c r="AA4543" s="40">
        <v>1.5</v>
      </c>
      <c r="AB4543" s="40">
        <v>0.5</v>
      </c>
      <c r="AC4543" s="40">
        <v>0.75</v>
      </c>
      <c r="AD4543" s="40">
        <v>17.5</v>
      </c>
      <c r="AE4543" s="40">
        <v>17.500954570000001</v>
      </c>
      <c r="AF4543" t="s">
        <v>641</v>
      </c>
    </row>
    <row r="4544" spans="1:32" ht="15.75" customHeight="1">
      <c r="A4544" s="51">
        <v>46205</v>
      </c>
      <c r="B4544" s="35" t="s">
        <v>16</v>
      </c>
      <c r="C4544" s="36">
        <v>553</v>
      </c>
      <c r="D4544" s="37">
        <v>3012</v>
      </c>
      <c r="E4544" s="38">
        <v>211</v>
      </c>
      <c r="F4544" s="36">
        <v>13</v>
      </c>
      <c r="G4544" s="36">
        <v>4</v>
      </c>
      <c r="H4544" s="35"/>
      <c r="I4544" s="35"/>
      <c r="J4544" s="35"/>
      <c r="K4544" s="35" t="s">
        <v>154</v>
      </c>
      <c r="L4544" s="39">
        <v>1.0234000000000001</v>
      </c>
      <c r="M4544" s="37">
        <v>55</v>
      </c>
      <c r="N4544" s="37">
        <v>-1230</v>
      </c>
      <c r="O4544" s="36">
        <v>0</v>
      </c>
      <c r="P4544" s="36">
        <v>3</v>
      </c>
      <c r="Q4544" s="36">
        <v>1</v>
      </c>
      <c r="R4544" s="68">
        <v>520.83079078455785</v>
      </c>
      <c r="S4544" s="68">
        <v>5.7830682311674551</v>
      </c>
      <c r="T4544" s="68">
        <v>231.69230769230771</v>
      </c>
      <c r="U4544" s="68">
        <v>753</v>
      </c>
      <c r="V4544" s="68">
        <v>177.1764705882353</v>
      </c>
      <c r="W4544" s="36">
        <v>7</v>
      </c>
      <c r="X4544" s="36">
        <v>0</v>
      </c>
      <c r="Y4544" s="36">
        <v>0</v>
      </c>
      <c r="Z4544" s="36">
        <v>6</v>
      </c>
      <c r="AA4544" s="40">
        <v>3.25</v>
      </c>
      <c r="AB4544" s="40">
        <v>0.6</v>
      </c>
      <c r="AC4544" s="40">
        <v>1.95</v>
      </c>
      <c r="AD4544" s="40">
        <v>19.5</v>
      </c>
      <c r="AE4544" s="40">
        <v>19.50095456</v>
      </c>
      <c r="AF4544" t="s">
        <v>921</v>
      </c>
    </row>
    <row r="4545" spans="1:32" ht="15.75" customHeight="1">
      <c r="A4545" s="51">
        <v>46205</v>
      </c>
      <c r="B4545" s="35" t="s">
        <v>16</v>
      </c>
      <c r="C4545" s="36">
        <v>555</v>
      </c>
      <c r="D4545" s="37">
        <v>2681</v>
      </c>
      <c r="E4545" s="38">
        <v>-195</v>
      </c>
      <c r="F4545" s="36">
        <v>9</v>
      </c>
      <c r="G4545" s="36">
        <v>7</v>
      </c>
      <c r="H4545" s="35"/>
      <c r="I4545" s="35"/>
      <c r="J4545" s="35"/>
      <c r="K4545" s="35" t="s">
        <v>154</v>
      </c>
      <c r="L4545" s="39">
        <v>0.9758</v>
      </c>
      <c r="M4545" s="37">
        <v>-363</v>
      </c>
      <c r="N4545" s="37">
        <v>-360</v>
      </c>
      <c r="O4545" s="36">
        <v>0</v>
      </c>
      <c r="P4545" s="36">
        <v>5</v>
      </c>
      <c r="Q4545" s="36">
        <v>1</v>
      </c>
      <c r="R4545" s="68">
        <v>455.46679119966791</v>
      </c>
      <c r="S4545" s="68">
        <v>5.8862688823886193</v>
      </c>
      <c r="T4545" s="68">
        <v>297.88888888888891</v>
      </c>
      <c r="U4545" s="68">
        <v>383</v>
      </c>
      <c r="V4545" s="68">
        <v>167.5625</v>
      </c>
      <c r="W4545" s="36">
        <v>0</v>
      </c>
      <c r="X4545" s="36">
        <v>2</v>
      </c>
      <c r="Y4545" s="36">
        <v>1</v>
      </c>
      <c r="Z4545" s="36">
        <v>6</v>
      </c>
      <c r="AA4545" s="40">
        <v>2.25</v>
      </c>
      <c r="AB4545" s="40">
        <v>0.5</v>
      </c>
      <c r="AC4545" s="40">
        <v>1.125</v>
      </c>
      <c r="AD4545" s="40">
        <v>21.2</v>
      </c>
      <c r="AE4545" s="40">
        <v>21.200954549999999</v>
      </c>
      <c r="AF4545" t="s">
        <v>618</v>
      </c>
    </row>
    <row r="4546" spans="1:32" ht="15.75" customHeight="1">
      <c r="A4546" s="51">
        <v>46205</v>
      </c>
      <c r="B4546" s="35" t="s">
        <v>16</v>
      </c>
      <c r="C4546" s="36">
        <v>556</v>
      </c>
      <c r="D4546" s="37">
        <v>1245</v>
      </c>
      <c r="E4546" s="38">
        <v>-431</v>
      </c>
      <c r="F4546" s="36">
        <v>4</v>
      </c>
      <c r="G4546" s="36">
        <v>1</v>
      </c>
      <c r="H4546" s="35"/>
      <c r="I4546" s="35"/>
      <c r="J4546" s="35"/>
      <c r="K4546" s="35" t="s">
        <v>154</v>
      </c>
      <c r="L4546" s="39">
        <v>0.88460000000000005</v>
      </c>
      <c r="M4546" s="37">
        <v>-278</v>
      </c>
      <c r="N4546" s="37">
        <v>-560</v>
      </c>
      <c r="O4546" s="36">
        <v>0</v>
      </c>
      <c r="P4546" s="36">
        <v>6</v>
      </c>
      <c r="Q4546" s="36">
        <v>1</v>
      </c>
      <c r="R4546" s="68">
        <v>201.612702366127</v>
      </c>
      <c r="S4546" s="68">
        <v>6.1752061521356447</v>
      </c>
      <c r="T4546" s="68">
        <v>311.25</v>
      </c>
      <c r="U4546" s="68">
        <v>1245</v>
      </c>
      <c r="V4546" s="68">
        <v>249</v>
      </c>
      <c r="W4546" s="36">
        <v>0</v>
      </c>
      <c r="X4546" s="36">
        <v>0</v>
      </c>
      <c r="Y4546" s="36">
        <v>0</v>
      </c>
      <c r="Z4546" s="36">
        <v>0</v>
      </c>
      <c r="AA4546" s="40">
        <v>0</v>
      </c>
      <c r="AB4546" s="40">
        <v>0.5</v>
      </c>
      <c r="AC4546" s="40">
        <v>0</v>
      </c>
      <c r="AD4546" s="40">
        <v>10</v>
      </c>
      <c r="AE4546" s="40">
        <v>10.00095454</v>
      </c>
      <c r="AF4546" t="s">
        <v>584</v>
      </c>
    </row>
    <row r="4547" spans="1:32" ht="15.75" customHeight="1">
      <c r="A4547" s="51">
        <v>46205</v>
      </c>
      <c r="B4547" s="35" t="s">
        <v>16</v>
      </c>
      <c r="C4547" s="36">
        <v>557</v>
      </c>
      <c r="D4547" s="37">
        <v>5499</v>
      </c>
      <c r="E4547" s="38">
        <v>-345</v>
      </c>
      <c r="F4547" s="36">
        <v>18</v>
      </c>
      <c r="G4547" s="36">
        <v>17</v>
      </c>
      <c r="H4547" s="35"/>
      <c r="I4547" s="35"/>
      <c r="J4547" s="35"/>
      <c r="K4547" s="35" t="s">
        <v>154</v>
      </c>
      <c r="L4547" s="39">
        <v>0.97909999999999997</v>
      </c>
      <c r="M4547" s="37">
        <v>-86</v>
      </c>
      <c r="N4547" s="37">
        <v>-239</v>
      </c>
      <c r="O4547" s="36">
        <v>0</v>
      </c>
      <c r="P4547" s="36">
        <v>7</v>
      </c>
      <c r="Q4547" s="36">
        <v>1</v>
      </c>
      <c r="R4547" s="68">
        <v>923.85803237858033</v>
      </c>
      <c r="S4547" s="68">
        <v>5.9522132267900334</v>
      </c>
      <c r="T4547" s="68">
        <v>305.5</v>
      </c>
      <c r="U4547" s="68">
        <v>323.47058823529409</v>
      </c>
      <c r="V4547" s="68">
        <v>157.1142857142857</v>
      </c>
      <c r="W4547" s="36">
        <v>0</v>
      </c>
      <c r="X4547" s="36">
        <v>3</v>
      </c>
      <c r="Y4547" s="36">
        <v>2</v>
      </c>
      <c r="Z4547" s="36">
        <v>5</v>
      </c>
      <c r="AA4547" s="40">
        <v>2.5</v>
      </c>
      <c r="AB4547" s="40">
        <v>0.8</v>
      </c>
      <c r="AC4547" s="40">
        <v>2</v>
      </c>
      <c r="AD4547" s="40">
        <v>30</v>
      </c>
      <c r="AE4547" s="40">
        <v>30.000954530000001</v>
      </c>
      <c r="AF4547" t="s">
        <v>661</v>
      </c>
    </row>
    <row r="4548" spans="1:32" ht="15.75" customHeight="1">
      <c r="A4548" s="51">
        <v>46205</v>
      </c>
      <c r="B4548" s="35" t="s">
        <v>16</v>
      </c>
      <c r="C4548" s="36">
        <v>558</v>
      </c>
      <c r="D4548" s="37">
        <v>1617</v>
      </c>
      <c r="E4548" s="38">
        <v>-28</v>
      </c>
      <c r="F4548" s="36">
        <v>5</v>
      </c>
      <c r="G4548" s="36">
        <v>5</v>
      </c>
      <c r="H4548" s="35"/>
      <c r="I4548" s="35"/>
      <c r="J4548" s="35"/>
      <c r="K4548" s="35" t="s">
        <v>154</v>
      </c>
      <c r="L4548" s="39">
        <v>0.99419999999999997</v>
      </c>
      <c r="M4548" s="37">
        <v>-215</v>
      </c>
      <c r="N4548" s="37">
        <v>-1358</v>
      </c>
      <c r="O4548" s="36">
        <v>0</v>
      </c>
      <c r="P4548" s="36">
        <v>8</v>
      </c>
      <c r="Q4548" s="36">
        <v>1</v>
      </c>
      <c r="R4548" s="68">
        <v>290.0599315068493</v>
      </c>
      <c r="S4548" s="68">
        <v>5.5747099973434873</v>
      </c>
      <c r="T4548" s="68">
        <v>323.39999999999998</v>
      </c>
      <c r="U4548" s="68">
        <v>323.39999999999998</v>
      </c>
      <c r="V4548" s="68">
        <v>161.69999999999999</v>
      </c>
      <c r="W4548" s="36">
        <v>0</v>
      </c>
      <c r="X4548" s="36">
        <v>3</v>
      </c>
      <c r="Y4548" s="36">
        <v>2</v>
      </c>
      <c r="Z4548" s="36">
        <v>7</v>
      </c>
      <c r="AA4548" s="40">
        <v>3</v>
      </c>
      <c r="AB4548" s="40">
        <v>0.5</v>
      </c>
      <c r="AC4548" s="40">
        <v>1.5</v>
      </c>
      <c r="AD4548" s="40">
        <v>25</v>
      </c>
      <c r="AE4548" s="40">
        <v>25.000954520000001</v>
      </c>
      <c r="AF4548" t="s">
        <v>812</v>
      </c>
    </row>
    <row r="4549" spans="1:32" ht="15.75" customHeight="1">
      <c r="A4549" s="51">
        <v>46205</v>
      </c>
      <c r="B4549" s="35" t="s">
        <v>16</v>
      </c>
      <c r="C4549" s="36">
        <v>560</v>
      </c>
      <c r="D4549" s="37">
        <v>3475</v>
      </c>
      <c r="E4549" s="38">
        <v>-258</v>
      </c>
      <c r="F4549" s="36">
        <v>14</v>
      </c>
      <c r="G4549" s="36">
        <v>8</v>
      </c>
      <c r="H4549" s="35"/>
      <c r="I4549" s="35"/>
      <c r="J4549" s="35"/>
      <c r="K4549" s="35" t="s">
        <v>154</v>
      </c>
      <c r="L4549" s="39">
        <v>0.97529999999999994</v>
      </c>
      <c r="M4549" s="37">
        <v>-929</v>
      </c>
      <c r="N4549" s="37">
        <v>-953</v>
      </c>
      <c r="O4549" s="36">
        <v>0</v>
      </c>
      <c r="P4549" s="36">
        <v>0</v>
      </c>
      <c r="Q4549" s="36">
        <v>1</v>
      </c>
      <c r="R4549" s="68">
        <v>529.03896845163968</v>
      </c>
      <c r="S4549" s="68">
        <v>6.5685142441783197</v>
      </c>
      <c r="T4549" s="68">
        <v>248.21428571428569</v>
      </c>
      <c r="U4549" s="68">
        <v>434.375</v>
      </c>
      <c r="V4549" s="68">
        <v>157.9545454545455</v>
      </c>
      <c r="W4549" s="36">
        <v>7</v>
      </c>
      <c r="X4549" s="36">
        <v>1</v>
      </c>
      <c r="Y4549" s="36">
        <v>2</v>
      </c>
      <c r="Z4549" s="36">
        <v>0</v>
      </c>
      <c r="AA4549" s="40">
        <v>2.5</v>
      </c>
      <c r="AB4549" s="40">
        <v>0.6</v>
      </c>
      <c r="AC4549" s="40">
        <v>1.5</v>
      </c>
      <c r="AD4549" s="40">
        <v>25</v>
      </c>
      <c r="AE4549" s="40">
        <v>25.00095451</v>
      </c>
      <c r="AF4549" t="s">
        <v>812</v>
      </c>
    </row>
    <row r="4550" spans="1:32" ht="15.75" customHeight="1">
      <c r="A4550" s="51">
        <v>46205</v>
      </c>
      <c r="B4550" s="35" t="s">
        <v>20</v>
      </c>
      <c r="C4550" s="36">
        <v>678</v>
      </c>
      <c r="D4550" s="37">
        <v>177</v>
      </c>
      <c r="E4550" s="38">
        <v>658</v>
      </c>
      <c r="F4550" s="36">
        <v>5</v>
      </c>
      <c r="G4550" s="36">
        <v>1</v>
      </c>
      <c r="H4550" s="35"/>
      <c r="I4550" s="35"/>
      <c r="J4550" s="35"/>
      <c r="K4550" s="35" t="s">
        <v>154</v>
      </c>
      <c r="L4550" s="39">
        <v>2.2391999999999999</v>
      </c>
      <c r="M4550" s="37">
        <v>668</v>
      </c>
      <c r="N4550" s="37">
        <v>224</v>
      </c>
      <c r="O4550" s="36">
        <v>0</v>
      </c>
      <c r="P4550" s="36">
        <v>8</v>
      </c>
      <c r="Q4550" s="36">
        <v>0</v>
      </c>
      <c r="R4550" s="68"/>
      <c r="S4550" s="68"/>
      <c r="T4550" s="68"/>
      <c r="U4550" s="68"/>
      <c r="V4550" s="68"/>
      <c r="W4550" s="36"/>
      <c r="X4550" s="36"/>
      <c r="Y4550" s="36"/>
      <c r="Z4550" s="36"/>
      <c r="AA4550" s="40"/>
      <c r="AB4550" s="40">
        <v>0.5</v>
      </c>
      <c r="AC4550" s="40"/>
      <c r="AD4550" s="40">
        <v>0</v>
      </c>
      <c r="AE4550" s="40">
        <v>0</v>
      </c>
    </row>
    <row r="4551" spans="1:32" ht="15.75" customHeight="1">
      <c r="A4551" s="51">
        <v>46205</v>
      </c>
      <c r="B4551" s="35" t="s">
        <v>20</v>
      </c>
      <c r="C4551" s="36">
        <v>680</v>
      </c>
      <c r="D4551" s="37">
        <v>494</v>
      </c>
      <c r="E4551" s="38">
        <v>-334</v>
      </c>
      <c r="F4551" s="36">
        <v>3</v>
      </c>
      <c r="G4551" s="36">
        <v>2</v>
      </c>
      <c r="H4551" s="35"/>
      <c r="I4551" s="35"/>
      <c r="J4551" s="35"/>
      <c r="K4551" s="35" t="s">
        <v>154</v>
      </c>
      <c r="L4551" s="39">
        <v>0.77459999999999996</v>
      </c>
      <c r="M4551" s="37">
        <v>-437</v>
      </c>
      <c r="N4551" s="37">
        <v>-156</v>
      </c>
      <c r="O4551" s="36">
        <v>0</v>
      </c>
      <c r="P4551" s="36">
        <v>0</v>
      </c>
      <c r="Q4551" s="36">
        <v>0</v>
      </c>
      <c r="R4551" s="68"/>
      <c r="S4551" s="68"/>
      <c r="T4551" s="68"/>
      <c r="U4551" s="68"/>
      <c r="V4551" s="68"/>
      <c r="W4551" s="36"/>
      <c r="X4551" s="36"/>
      <c r="Y4551" s="36"/>
      <c r="Z4551" s="36"/>
      <c r="AA4551" s="40"/>
      <c r="AB4551" s="40">
        <v>0.5</v>
      </c>
      <c r="AC4551" s="40"/>
      <c r="AD4551" s="40">
        <v>10</v>
      </c>
      <c r="AE4551" s="40">
        <v>10.00095449</v>
      </c>
      <c r="AF4551" t="s">
        <v>584</v>
      </c>
    </row>
    <row r="4552" spans="1:32" ht="15.75" customHeight="1">
      <c r="A4552" s="51">
        <v>46205</v>
      </c>
      <c r="B4552" s="35" t="s">
        <v>20</v>
      </c>
      <c r="C4552" s="36">
        <v>681</v>
      </c>
      <c r="D4552" s="37">
        <v>3747</v>
      </c>
      <c r="E4552" s="38">
        <v>3067</v>
      </c>
      <c r="F4552" s="36">
        <v>54</v>
      </c>
      <c r="G4552" s="36">
        <v>17</v>
      </c>
      <c r="H4552" s="35"/>
      <c r="I4552" s="35"/>
      <c r="J4552" s="35"/>
      <c r="K4552" s="35" t="s">
        <v>154</v>
      </c>
      <c r="L4552" s="39">
        <v>1.2727999999999999</v>
      </c>
      <c r="M4552" s="37">
        <v>-254</v>
      </c>
      <c r="N4552" s="37">
        <v>-218</v>
      </c>
      <c r="O4552" s="36">
        <v>0</v>
      </c>
      <c r="P4552" s="36">
        <v>1</v>
      </c>
      <c r="Q4552" s="36">
        <v>0</v>
      </c>
      <c r="R4552" s="68"/>
      <c r="S4552" s="68"/>
      <c r="T4552" s="68"/>
      <c r="U4552" s="68"/>
      <c r="V4552" s="68"/>
      <c r="W4552" s="36"/>
      <c r="X4552" s="36"/>
      <c r="Y4552" s="36"/>
      <c r="Z4552" s="36"/>
      <c r="AA4552" s="40"/>
      <c r="AB4552" s="40">
        <v>0.6</v>
      </c>
      <c r="AC4552" s="40"/>
      <c r="AD4552" s="40">
        <v>80</v>
      </c>
      <c r="AE4552" s="40">
        <v>80.000954480000004</v>
      </c>
      <c r="AF4552" t="s">
        <v>155</v>
      </c>
    </row>
    <row r="4553" spans="1:32" ht="15.75" customHeight="1">
      <c r="A4553" s="51">
        <v>46205</v>
      </c>
      <c r="B4553" s="35" t="s">
        <v>20</v>
      </c>
      <c r="C4553" s="36">
        <v>682</v>
      </c>
      <c r="D4553" s="37">
        <v>610</v>
      </c>
      <c r="E4553" s="38">
        <v>-749</v>
      </c>
      <c r="F4553" s="36">
        <v>2</v>
      </c>
      <c r="G4553" s="36">
        <v>1</v>
      </c>
      <c r="H4553" s="35"/>
      <c r="I4553" s="35"/>
      <c r="J4553" s="35"/>
      <c r="K4553" s="35" t="s">
        <v>154</v>
      </c>
      <c r="L4553" s="39">
        <v>0.5907</v>
      </c>
      <c r="M4553" s="37">
        <v>77</v>
      </c>
      <c r="N4553" s="37">
        <v>-159</v>
      </c>
      <c r="O4553" s="36">
        <v>0</v>
      </c>
      <c r="P4553" s="36">
        <v>2</v>
      </c>
      <c r="Q4553" s="36">
        <v>0</v>
      </c>
      <c r="R4553" s="68"/>
      <c r="S4553" s="68"/>
      <c r="T4553" s="68"/>
      <c r="U4553" s="68"/>
      <c r="V4553" s="68"/>
      <c r="W4553" s="36"/>
      <c r="X4553" s="36"/>
      <c r="Y4553" s="36"/>
      <c r="Z4553" s="36"/>
      <c r="AA4553" s="40"/>
      <c r="AB4553" s="40">
        <v>0.5</v>
      </c>
      <c r="AC4553" s="40"/>
      <c r="AD4553" s="40">
        <v>10</v>
      </c>
      <c r="AE4553" s="40">
        <v>10.00095447</v>
      </c>
      <c r="AF4553" t="s">
        <v>584</v>
      </c>
    </row>
    <row r="4554" spans="1:32" ht="15.75" customHeight="1">
      <c r="A4554" s="51">
        <v>46205</v>
      </c>
      <c r="B4554" s="35" t="s">
        <v>20</v>
      </c>
      <c r="C4554" s="36">
        <v>688</v>
      </c>
      <c r="D4554" s="37">
        <v>855</v>
      </c>
      <c r="E4554" s="38">
        <v>267</v>
      </c>
      <c r="F4554" s="36">
        <v>9</v>
      </c>
      <c r="G4554" s="36">
        <v>3</v>
      </c>
      <c r="H4554" s="35"/>
      <c r="I4554" s="35"/>
      <c r="J4554" s="35"/>
      <c r="K4554" s="35" t="s">
        <v>154</v>
      </c>
      <c r="L4554" s="39">
        <v>1.1041000000000001</v>
      </c>
      <c r="M4554" s="37">
        <v>-1620</v>
      </c>
      <c r="N4554" s="37">
        <v>-2231</v>
      </c>
      <c r="O4554" s="36">
        <v>0</v>
      </c>
      <c r="P4554" s="36">
        <v>8</v>
      </c>
      <c r="Q4554" s="36">
        <v>0</v>
      </c>
      <c r="R4554" s="68"/>
      <c r="S4554" s="68"/>
      <c r="T4554" s="68"/>
      <c r="U4554" s="68"/>
      <c r="V4554" s="68"/>
      <c r="W4554" s="36"/>
      <c r="X4554" s="36"/>
      <c r="Y4554" s="36"/>
      <c r="Z4554" s="36"/>
      <c r="AA4554" s="40"/>
      <c r="AB4554" s="40">
        <v>0.5</v>
      </c>
      <c r="AC4554" s="40"/>
      <c r="AD4554" s="40">
        <v>0</v>
      </c>
      <c r="AE4554" s="40">
        <v>0</v>
      </c>
    </row>
    <row r="4555" spans="1:32" ht="15.75" customHeight="1">
      <c r="A4555" s="51">
        <v>46205</v>
      </c>
      <c r="B4555" s="35" t="s">
        <v>20</v>
      </c>
      <c r="C4555" s="36">
        <v>700</v>
      </c>
      <c r="D4555" s="37">
        <v>305</v>
      </c>
      <c r="E4555" s="38">
        <v>-359</v>
      </c>
      <c r="F4555" s="36">
        <v>1</v>
      </c>
      <c r="G4555" s="36">
        <v>1</v>
      </c>
      <c r="H4555" s="35"/>
      <c r="I4555" s="35"/>
      <c r="J4555" s="35"/>
      <c r="K4555" s="35" t="s">
        <v>154</v>
      </c>
      <c r="L4555" s="39">
        <v>0.60770000000000002</v>
      </c>
      <c r="M4555" s="37">
        <v>-1125</v>
      </c>
      <c r="N4555" s="37">
        <v>980</v>
      </c>
      <c r="O4555" s="36">
        <v>0</v>
      </c>
      <c r="P4555" s="36">
        <v>0</v>
      </c>
      <c r="Q4555" s="36">
        <v>0</v>
      </c>
      <c r="R4555" s="68"/>
      <c r="S4555" s="68"/>
      <c r="T4555" s="68"/>
      <c r="U4555" s="68"/>
      <c r="V4555" s="68"/>
      <c r="W4555" s="36"/>
      <c r="X4555" s="36"/>
      <c r="Y4555" s="36"/>
      <c r="Z4555" s="36"/>
      <c r="AA4555" s="40"/>
      <c r="AB4555" s="40">
        <v>0.5</v>
      </c>
      <c r="AC4555" s="40"/>
      <c r="AD4555" s="40">
        <v>10</v>
      </c>
      <c r="AE4555" s="40">
        <v>10.00095445</v>
      </c>
      <c r="AF4555" t="s">
        <v>584</v>
      </c>
    </row>
    <row r="4556" spans="1:32" ht="15.75" customHeight="1">
      <c r="A4556" s="51">
        <v>46205</v>
      </c>
      <c r="B4556" s="35" t="s">
        <v>20</v>
      </c>
      <c r="C4556" s="36">
        <v>701</v>
      </c>
      <c r="D4556" s="37">
        <v>1413</v>
      </c>
      <c r="E4556" s="38">
        <v>587</v>
      </c>
      <c r="F4556" s="36">
        <v>20</v>
      </c>
      <c r="G4556" s="36">
        <v>5</v>
      </c>
      <c r="H4556" s="35"/>
      <c r="I4556" s="35"/>
      <c r="J4556" s="35"/>
      <c r="K4556" s="35" t="s">
        <v>154</v>
      </c>
      <c r="L4556" s="39">
        <v>1.1385000000000001</v>
      </c>
      <c r="M4556" s="37">
        <v>43</v>
      </c>
      <c r="N4556" s="37">
        <v>3970</v>
      </c>
      <c r="O4556" s="36">
        <v>0</v>
      </c>
      <c r="P4556" s="36">
        <v>1</v>
      </c>
      <c r="Q4556" s="36">
        <v>0</v>
      </c>
      <c r="R4556" s="68"/>
      <c r="S4556" s="68"/>
      <c r="T4556" s="68"/>
      <c r="U4556" s="68"/>
      <c r="V4556" s="68"/>
      <c r="W4556" s="36"/>
      <c r="X4556" s="36"/>
      <c r="Y4556" s="36"/>
      <c r="Z4556" s="36"/>
      <c r="AA4556" s="40"/>
      <c r="AB4556" s="40">
        <v>0.5</v>
      </c>
      <c r="AC4556" s="40"/>
      <c r="AD4556" s="40">
        <v>35</v>
      </c>
      <c r="AE4556" s="40">
        <v>35.000954440000001</v>
      </c>
      <c r="AF4556" t="s">
        <v>668</v>
      </c>
    </row>
    <row r="4557" spans="1:32" ht="15.75" customHeight="1">
      <c r="A4557" s="51">
        <v>46205</v>
      </c>
      <c r="B4557" s="35" t="s">
        <v>20</v>
      </c>
      <c r="C4557" s="36">
        <v>702</v>
      </c>
      <c r="D4557" s="37">
        <v>886</v>
      </c>
      <c r="E4557" s="38">
        <v>-797</v>
      </c>
      <c r="F4557" s="36">
        <v>4</v>
      </c>
      <c r="G4557" s="36">
        <v>2</v>
      </c>
      <c r="H4557" s="35"/>
      <c r="I4557" s="35"/>
      <c r="J4557" s="35"/>
      <c r="K4557" s="35" t="s">
        <v>154</v>
      </c>
      <c r="L4557" s="39">
        <v>0.70020000000000004</v>
      </c>
      <c r="M4557" s="37">
        <v>-488</v>
      </c>
      <c r="N4557" s="37">
        <v>-1032</v>
      </c>
      <c r="O4557" s="36">
        <v>0</v>
      </c>
      <c r="P4557" s="36">
        <v>2</v>
      </c>
      <c r="Q4557" s="36">
        <v>0</v>
      </c>
      <c r="R4557" s="68"/>
      <c r="S4557" s="68"/>
      <c r="T4557" s="68"/>
      <c r="U4557" s="68"/>
      <c r="V4557" s="68"/>
      <c r="W4557" s="36"/>
      <c r="X4557" s="36"/>
      <c r="Y4557" s="36"/>
      <c r="Z4557" s="36"/>
      <c r="AA4557" s="40"/>
      <c r="AB4557" s="40">
        <v>0.5</v>
      </c>
      <c r="AC4557" s="40"/>
      <c r="AD4557" s="40">
        <v>10</v>
      </c>
      <c r="AE4557" s="40">
        <v>10.00095443</v>
      </c>
      <c r="AF4557" t="s">
        <v>584</v>
      </c>
    </row>
    <row r="4558" spans="1:32" ht="15.75" customHeight="1">
      <c r="A4558" s="51">
        <v>46205</v>
      </c>
      <c r="B4558" s="35" t="s">
        <v>685</v>
      </c>
      <c r="C4558" s="36">
        <v>752</v>
      </c>
      <c r="D4558" s="37">
        <v>2271</v>
      </c>
      <c r="E4558" s="38">
        <v>-2284</v>
      </c>
      <c r="F4558" s="36">
        <v>10</v>
      </c>
      <c r="G4558" s="36">
        <v>10</v>
      </c>
      <c r="H4558" s="35"/>
      <c r="I4558" s="35"/>
      <c r="J4558" s="35"/>
      <c r="K4558" s="35" t="s">
        <v>154</v>
      </c>
      <c r="L4558" s="39">
        <v>0.66479999999999995</v>
      </c>
      <c r="M4558" s="37">
        <v>30</v>
      </c>
      <c r="N4558" s="37">
        <v>684</v>
      </c>
      <c r="O4558" s="36">
        <v>0</v>
      </c>
      <c r="P4558" s="36">
        <v>2</v>
      </c>
      <c r="Q4558" s="36">
        <v>0</v>
      </c>
      <c r="R4558" s="68"/>
      <c r="S4558" s="68"/>
      <c r="T4558" s="68"/>
      <c r="U4558" s="68"/>
      <c r="V4558" s="68"/>
      <c r="W4558" s="36"/>
      <c r="X4558" s="36"/>
      <c r="Y4558" s="36"/>
      <c r="Z4558" s="36"/>
      <c r="AA4558" s="40"/>
      <c r="AB4558" s="40">
        <v>0.5</v>
      </c>
      <c r="AC4558" s="40"/>
      <c r="AD4558" s="40">
        <v>30</v>
      </c>
      <c r="AE4558" s="40">
        <v>30.000954419999999</v>
      </c>
      <c r="AF4558" t="s">
        <v>661</v>
      </c>
    </row>
    <row r="4559" spans="1:32" ht="15.75" customHeight="1">
      <c r="A4559" s="51">
        <v>46205</v>
      </c>
      <c r="B4559" s="35" t="s">
        <v>685</v>
      </c>
      <c r="C4559" s="36">
        <v>753</v>
      </c>
      <c r="D4559" s="37">
        <v>1562</v>
      </c>
      <c r="E4559" s="38">
        <v>-1272</v>
      </c>
      <c r="F4559" s="36">
        <v>8</v>
      </c>
      <c r="G4559" s="36">
        <v>9</v>
      </c>
      <c r="H4559" s="35"/>
      <c r="I4559" s="35"/>
      <c r="J4559" s="35"/>
      <c r="K4559" s="35" t="s">
        <v>154</v>
      </c>
      <c r="L4559" s="39">
        <v>0.72860000000000003</v>
      </c>
      <c r="M4559" s="37">
        <v>-1712</v>
      </c>
      <c r="N4559" s="37">
        <v>-2368</v>
      </c>
      <c r="O4559" s="36">
        <v>0</v>
      </c>
      <c r="P4559" s="36">
        <v>3</v>
      </c>
      <c r="Q4559" s="36">
        <v>0</v>
      </c>
      <c r="R4559" s="68"/>
      <c r="S4559" s="68"/>
      <c r="T4559" s="68"/>
      <c r="U4559" s="68"/>
      <c r="V4559" s="68"/>
      <c r="W4559" s="36"/>
      <c r="X4559" s="36"/>
      <c r="Y4559" s="36"/>
      <c r="Z4559" s="36"/>
      <c r="AA4559" s="40"/>
      <c r="AB4559" s="40">
        <v>0.5</v>
      </c>
      <c r="AC4559" s="40"/>
      <c r="AD4559" s="40">
        <v>30</v>
      </c>
      <c r="AE4559" s="40">
        <v>30.000954409999999</v>
      </c>
      <c r="AF4559" t="s">
        <v>661</v>
      </c>
    </row>
    <row r="4560" spans="1:32" ht="15.75" customHeight="1">
      <c r="A4560" s="51">
        <v>46205</v>
      </c>
      <c r="B4560" s="35" t="s">
        <v>685</v>
      </c>
      <c r="C4560" s="36">
        <v>755</v>
      </c>
      <c r="D4560" s="37">
        <v>1844</v>
      </c>
      <c r="E4560" s="38">
        <v>-1651</v>
      </c>
      <c r="F4560" s="36">
        <v>7</v>
      </c>
      <c r="G4560" s="36">
        <v>6</v>
      </c>
      <c r="H4560" s="35"/>
      <c r="I4560" s="35"/>
      <c r="J4560" s="35"/>
      <c r="K4560" s="35" t="s">
        <v>154</v>
      </c>
      <c r="L4560" s="39">
        <v>0.7016</v>
      </c>
      <c r="M4560" s="37">
        <v>-407</v>
      </c>
      <c r="N4560" s="37">
        <v>-1917</v>
      </c>
      <c r="O4560" s="36">
        <v>0</v>
      </c>
      <c r="P4560" s="36">
        <v>5</v>
      </c>
      <c r="Q4560" s="36">
        <v>0</v>
      </c>
      <c r="R4560" s="68"/>
      <c r="S4560" s="68"/>
      <c r="T4560" s="68"/>
      <c r="U4560" s="68"/>
      <c r="V4560" s="68"/>
      <c r="W4560" s="36"/>
      <c r="X4560" s="36"/>
      <c r="Y4560" s="36"/>
      <c r="Z4560" s="36"/>
      <c r="AA4560" s="40"/>
      <c r="AB4560" s="40">
        <v>0.5</v>
      </c>
      <c r="AC4560" s="40"/>
      <c r="AD4560" s="40">
        <v>30</v>
      </c>
      <c r="AE4560" s="40">
        <v>30.000954400000001</v>
      </c>
      <c r="AF4560" t="s">
        <v>661</v>
      </c>
    </row>
    <row r="4561" spans="1:32" ht="15.75" customHeight="1">
      <c r="A4561" s="51">
        <v>46205</v>
      </c>
      <c r="B4561" s="35" t="s">
        <v>685</v>
      </c>
      <c r="C4561" s="36">
        <v>756</v>
      </c>
      <c r="D4561" s="37">
        <v>1487</v>
      </c>
      <c r="E4561" s="38">
        <v>158</v>
      </c>
      <c r="F4561" s="36">
        <v>18</v>
      </c>
      <c r="G4561" s="36">
        <v>7</v>
      </c>
      <c r="H4561" s="35"/>
      <c r="I4561" s="35"/>
      <c r="J4561" s="35"/>
      <c r="K4561" s="35" t="s">
        <v>154</v>
      </c>
      <c r="L4561" s="39">
        <v>1.0354000000000001</v>
      </c>
      <c r="M4561" s="37">
        <v>509</v>
      </c>
      <c r="N4561" s="37">
        <v>-2078</v>
      </c>
      <c r="O4561" s="36">
        <v>0</v>
      </c>
      <c r="P4561" s="36">
        <v>6</v>
      </c>
      <c r="Q4561" s="36">
        <v>0</v>
      </c>
      <c r="R4561" s="68"/>
      <c r="S4561" s="68"/>
      <c r="T4561" s="68"/>
      <c r="U4561" s="68"/>
      <c r="V4561" s="68"/>
      <c r="W4561" s="36"/>
      <c r="X4561" s="36"/>
      <c r="Y4561" s="36"/>
      <c r="Z4561" s="36"/>
      <c r="AA4561" s="40"/>
      <c r="AB4561" s="40">
        <v>0.5</v>
      </c>
      <c r="AC4561" s="40"/>
      <c r="AD4561" s="40">
        <v>35</v>
      </c>
      <c r="AE4561" s="40">
        <v>35.000954389999997</v>
      </c>
      <c r="AF4561" t="s">
        <v>668</v>
      </c>
    </row>
    <row r="4562" spans="1:32" ht="15.75" customHeight="1">
      <c r="A4562" s="51">
        <v>46205</v>
      </c>
      <c r="B4562" s="35" t="s">
        <v>685</v>
      </c>
      <c r="C4562" s="36">
        <v>757</v>
      </c>
      <c r="D4562" s="37">
        <v>4463</v>
      </c>
      <c r="E4562" s="38">
        <v>1144</v>
      </c>
      <c r="F4562" s="36">
        <v>57</v>
      </c>
      <c r="G4562" s="36">
        <v>15</v>
      </c>
      <c r="H4562" s="35"/>
      <c r="I4562" s="35"/>
      <c r="J4562" s="35"/>
      <c r="K4562" s="35" t="s">
        <v>154</v>
      </c>
      <c r="L4562" s="39">
        <v>1.0853999999999999</v>
      </c>
      <c r="M4562" s="37">
        <v>154</v>
      </c>
      <c r="N4562" s="37">
        <v>-14</v>
      </c>
      <c r="O4562" s="36">
        <v>0</v>
      </c>
      <c r="P4562" s="36">
        <v>7</v>
      </c>
      <c r="Q4562" s="36">
        <v>0</v>
      </c>
      <c r="R4562" s="68"/>
      <c r="S4562" s="68"/>
      <c r="T4562" s="68"/>
      <c r="U4562" s="68"/>
      <c r="V4562" s="68"/>
      <c r="W4562" s="36"/>
      <c r="X4562" s="36"/>
      <c r="Y4562" s="36"/>
      <c r="Z4562" s="36"/>
      <c r="AA4562" s="40"/>
      <c r="AB4562" s="40">
        <v>0.6</v>
      </c>
      <c r="AC4562" s="40"/>
      <c r="AD4562" s="40">
        <v>60</v>
      </c>
      <c r="AE4562" s="40">
        <v>60.000954380000003</v>
      </c>
      <c r="AF4562" t="s">
        <v>578</v>
      </c>
    </row>
    <row r="4563" spans="1:32" ht="15.75" customHeight="1">
      <c r="A4563" s="51">
        <v>46205</v>
      </c>
      <c r="B4563" s="35" t="s">
        <v>685</v>
      </c>
      <c r="C4563" s="36">
        <v>758</v>
      </c>
      <c r="D4563" s="37">
        <v>648</v>
      </c>
      <c r="E4563" s="38">
        <v>-153</v>
      </c>
      <c r="F4563" s="36">
        <v>7</v>
      </c>
      <c r="G4563" s="36">
        <v>2</v>
      </c>
      <c r="H4563" s="35"/>
      <c r="I4563" s="35"/>
      <c r="J4563" s="35"/>
      <c r="K4563" s="35" t="s">
        <v>154</v>
      </c>
      <c r="L4563" s="39">
        <v>0.92130000000000001</v>
      </c>
      <c r="M4563" s="37">
        <v>-63</v>
      </c>
      <c r="N4563" s="37">
        <v>-1528</v>
      </c>
      <c r="O4563" s="36">
        <v>0</v>
      </c>
      <c r="P4563" s="36">
        <v>8</v>
      </c>
      <c r="Q4563" s="36">
        <v>0</v>
      </c>
      <c r="R4563" s="68"/>
      <c r="S4563" s="68"/>
      <c r="T4563" s="68"/>
      <c r="U4563" s="68"/>
      <c r="V4563" s="68"/>
      <c r="W4563" s="36"/>
      <c r="X4563" s="36"/>
      <c r="Y4563" s="36"/>
      <c r="Z4563" s="36"/>
      <c r="AA4563" s="40"/>
      <c r="AB4563" s="40">
        <v>0.5</v>
      </c>
      <c r="AC4563" s="40"/>
      <c r="AD4563" s="40">
        <v>10</v>
      </c>
      <c r="AE4563" s="40">
        <v>10.000954370000001</v>
      </c>
      <c r="AF4563" t="s">
        <v>584</v>
      </c>
    </row>
    <row r="4564" spans="1:32" ht="15.75" customHeight="1">
      <c r="A4564" s="51">
        <v>46205</v>
      </c>
      <c r="B4564" s="35" t="s">
        <v>685</v>
      </c>
      <c r="C4564" s="36">
        <v>760</v>
      </c>
      <c r="D4564" s="37">
        <v>887</v>
      </c>
      <c r="E4564" s="38">
        <v>-962</v>
      </c>
      <c r="F4564" s="36">
        <v>4</v>
      </c>
      <c r="G4564" s="36">
        <v>3</v>
      </c>
      <c r="H4564" s="35"/>
      <c r="I4564" s="35"/>
      <c r="J4564" s="35"/>
      <c r="K4564" s="35" t="s">
        <v>154</v>
      </c>
      <c r="L4564" s="39">
        <v>0.63849999999999996</v>
      </c>
      <c r="M4564" s="37">
        <v>1233</v>
      </c>
      <c r="N4564" s="37">
        <v>-1694</v>
      </c>
      <c r="O4564" s="36">
        <v>0</v>
      </c>
      <c r="P4564" s="36">
        <v>0</v>
      </c>
      <c r="Q4564" s="36">
        <v>0</v>
      </c>
      <c r="R4564" s="68"/>
      <c r="S4564" s="68"/>
      <c r="T4564" s="68"/>
      <c r="U4564" s="68"/>
      <c r="V4564" s="68"/>
      <c r="W4564" s="36"/>
      <c r="X4564" s="36"/>
      <c r="Y4564" s="36"/>
      <c r="Z4564" s="36"/>
      <c r="AA4564" s="40"/>
      <c r="AB4564" s="40">
        <v>0.5</v>
      </c>
      <c r="AC4564" s="40"/>
      <c r="AD4564" s="40">
        <v>10</v>
      </c>
      <c r="AE4564" s="40">
        <v>10.00095436</v>
      </c>
      <c r="AF4564" t="s">
        <v>584</v>
      </c>
    </row>
    <row r="4565" spans="1:32" ht="15.75" customHeight="1">
      <c r="A4565" s="51">
        <v>46205</v>
      </c>
      <c r="B4565" s="35" t="s">
        <v>14</v>
      </c>
      <c r="C4565" s="36">
        <v>501</v>
      </c>
      <c r="D4565" s="37">
        <v>6555</v>
      </c>
      <c r="E4565" s="38">
        <v>893</v>
      </c>
      <c r="F4565" s="36">
        <v>27</v>
      </c>
      <c r="G4565" s="36">
        <v>26</v>
      </c>
      <c r="H4565" s="35"/>
      <c r="I4565" s="35"/>
      <c r="J4565" s="35"/>
      <c r="K4565" s="35" t="s">
        <v>154</v>
      </c>
      <c r="L4565" s="39">
        <v>1.0454000000000001</v>
      </c>
      <c r="M4565" s="37">
        <v>-400</v>
      </c>
      <c r="N4565" s="37">
        <v>-512</v>
      </c>
      <c r="O4565" s="36">
        <v>0</v>
      </c>
      <c r="P4565" s="36">
        <v>1</v>
      </c>
      <c r="Q4565" s="36">
        <v>1</v>
      </c>
      <c r="R4565" s="68">
        <v>1061.361457036114</v>
      </c>
      <c r="S4565" s="68">
        <v>6.1760298120350496</v>
      </c>
      <c r="T4565" s="68">
        <v>242.7777777777778</v>
      </c>
      <c r="U4565" s="68">
        <v>252.11538461538461</v>
      </c>
      <c r="V4565" s="68">
        <v>123.6792452830189</v>
      </c>
      <c r="W4565" s="36">
        <v>5</v>
      </c>
      <c r="X4565" s="36">
        <v>5</v>
      </c>
      <c r="Y4565" s="36">
        <v>5</v>
      </c>
      <c r="Z4565" s="36">
        <v>2</v>
      </c>
      <c r="AA4565" s="40">
        <v>4.25</v>
      </c>
      <c r="AB4565" s="40">
        <v>0.8</v>
      </c>
      <c r="AC4565" s="40">
        <v>3.4</v>
      </c>
      <c r="AD4565" s="40">
        <v>34</v>
      </c>
      <c r="AE4565" s="40">
        <v>34.000954350000001</v>
      </c>
      <c r="AF4565" t="s">
        <v>2576</v>
      </c>
    </row>
    <row r="4566" spans="1:32" ht="15.75" customHeight="1">
      <c r="A4566" s="51">
        <v>46205</v>
      </c>
      <c r="B4566" s="35" t="s">
        <v>14</v>
      </c>
      <c r="C4566" s="36">
        <v>502</v>
      </c>
      <c r="D4566" s="37">
        <v>1691</v>
      </c>
      <c r="E4566" s="38">
        <v>-1288</v>
      </c>
      <c r="F4566" s="36">
        <v>2</v>
      </c>
      <c r="G4566" s="36">
        <v>5</v>
      </c>
      <c r="H4566" s="35"/>
      <c r="I4566" s="35"/>
      <c r="J4566" s="35"/>
      <c r="K4566" s="35" t="s">
        <v>154</v>
      </c>
      <c r="L4566" s="39">
        <v>0.74609999999999999</v>
      </c>
      <c r="M4566" s="37">
        <v>-1400</v>
      </c>
      <c r="N4566" s="37">
        <v>191</v>
      </c>
      <c r="O4566" s="36">
        <v>0</v>
      </c>
      <c r="P4566" s="36">
        <v>2</v>
      </c>
      <c r="Q4566" s="36">
        <v>1</v>
      </c>
      <c r="R4566" s="68">
        <v>253.44795558322949</v>
      </c>
      <c r="S4566" s="68">
        <v>6.6719812203996813</v>
      </c>
      <c r="T4566" s="68">
        <v>845.5</v>
      </c>
      <c r="U4566" s="68">
        <v>338.2</v>
      </c>
      <c r="V4566" s="68">
        <v>241.57142857142861</v>
      </c>
      <c r="W4566" s="36">
        <v>0</v>
      </c>
      <c r="X4566" s="36">
        <v>2</v>
      </c>
      <c r="Y4566" s="36">
        <v>0</v>
      </c>
      <c r="Z4566" s="36">
        <v>0</v>
      </c>
      <c r="AA4566" s="40">
        <v>0.5</v>
      </c>
      <c r="AB4566" s="40">
        <v>0.5</v>
      </c>
      <c r="AC4566" s="40">
        <v>0.25</v>
      </c>
      <c r="AD4566" s="40">
        <v>12.5</v>
      </c>
      <c r="AE4566" s="40">
        <v>12.50095434</v>
      </c>
      <c r="AF4566" t="s">
        <v>795</v>
      </c>
    </row>
    <row r="4567" spans="1:32" ht="15.75" customHeight="1">
      <c r="A4567" s="51">
        <v>46205</v>
      </c>
      <c r="B4567" s="35" t="s">
        <v>14</v>
      </c>
      <c r="C4567" s="36">
        <v>503</v>
      </c>
      <c r="D4567" s="37">
        <v>5069</v>
      </c>
      <c r="E4567" s="38">
        <v>619</v>
      </c>
      <c r="F4567" s="36">
        <v>21</v>
      </c>
      <c r="G4567" s="36">
        <v>22</v>
      </c>
      <c r="H4567" s="35"/>
      <c r="I4567" s="35"/>
      <c r="J4567" s="35"/>
      <c r="K4567" s="35" t="s">
        <v>154</v>
      </c>
      <c r="L4567" s="39">
        <v>1.0407</v>
      </c>
      <c r="M4567" s="37">
        <v>-375</v>
      </c>
      <c r="N4567" s="37">
        <v>-320</v>
      </c>
      <c r="O4567" s="36">
        <v>0</v>
      </c>
      <c r="P4567" s="36">
        <v>3</v>
      </c>
      <c r="Q4567" s="36">
        <v>1</v>
      </c>
      <c r="R4567" s="68">
        <v>785.45464923204656</v>
      </c>
      <c r="S4567" s="68">
        <v>6.4535871102883586</v>
      </c>
      <c r="T4567" s="68">
        <v>241.38095238095241</v>
      </c>
      <c r="U4567" s="68">
        <v>230.40909090909091</v>
      </c>
      <c r="V4567" s="68">
        <v>117.8837209302326</v>
      </c>
      <c r="W4567" s="36">
        <v>5</v>
      </c>
      <c r="X4567" s="36">
        <v>6</v>
      </c>
      <c r="Y4567" s="36">
        <v>6</v>
      </c>
      <c r="Z4567" s="36">
        <v>0</v>
      </c>
      <c r="AA4567" s="40">
        <v>4.25</v>
      </c>
      <c r="AB4567" s="40">
        <v>0.8</v>
      </c>
      <c r="AC4567" s="40">
        <v>3.4</v>
      </c>
      <c r="AD4567" s="40">
        <v>34</v>
      </c>
      <c r="AE4567" s="40">
        <v>34.000954329999999</v>
      </c>
      <c r="AF4567" t="s">
        <v>2576</v>
      </c>
    </row>
    <row r="4568" spans="1:32" ht="15.75" customHeight="1">
      <c r="A4568" s="51">
        <v>46205</v>
      </c>
      <c r="B4568" s="35" t="s">
        <v>14</v>
      </c>
      <c r="C4568" s="36">
        <v>505</v>
      </c>
      <c r="D4568" s="37">
        <v>588</v>
      </c>
      <c r="E4568" s="38">
        <v>22</v>
      </c>
      <c r="F4568" s="36">
        <v>3</v>
      </c>
      <c r="G4568" s="36">
        <v>0</v>
      </c>
      <c r="H4568" s="35"/>
      <c r="I4568" s="35"/>
      <c r="J4568" s="35"/>
      <c r="K4568" s="35" t="s">
        <v>154</v>
      </c>
      <c r="L4568" s="39">
        <v>1.0125</v>
      </c>
      <c r="M4568" s="37">
        <v>-1142</v>
      </c>
      <c r="N4568" s="37">
        <v>-812</v>
      </c>
      <c r="O4568" s="36">
        <v>0</v>
      </c>
      <c r="P4568" s="36">
        <v>5</v>
      </c>
      <c r="Q4568" s="36">
        <v>1</v>
      </c>
      <c r="R4568" s="68">
        <v>98.589975093399758</v>
      </c>
      <c r="S4568" s="68">
        <v>5.964095228170561</v>
      </c>
      <c r="T4568" s="68">
        <v>196</v>
      </c>
      <c r="U4568" s="68"/>
      <c r="V4568" s="68">
        <v>196</v>
      </c>
      <c r="W4568" s="36">
        <v>7</v>
      </c>
      <c r="X4568" s="36"/>
      <c r="Y4568" s="36">
        <v>0</v>
      </c>
      <c r="Z4568" s="36">
        <v>6</v>
      </c>
      <c r="AA4568" s="40">
        <v>4.333333333333333</v>
      </c>
      <c r="AB4568" s="40">
        <v>0.5</v>
      </c>
      <c r="AC4568" s="40">
        <v>2.166666666666667</v>
      </c>
      <c r="AD4568" s="40">
        <v>21.7</v>
      </c>
      <c r="AE4568" s="40">
        <v>21.700954320000001</v>
      </c>
      <c r="AF4568" t="s">
        <v>4116</v>
      </c>
    </row>
    <row r="4569" spans="1:32" ht="15.75" customHeight="1">
      <c r="A4569" s="51">
        <v>46205</v>
      </c>
      <c r="B4569" s="35" t="s">
        <v>14</v>
      </c>
      <c r="C4569" s="36">
        <v>506</v>
      </c>
      <c r="D4569" s="37">
        <v>3589</v>
      </c>
      <c r="E4569" s="38">
        <v>-377</v>
      </c>
      <c r="F4569" s="36">
        <v>16</v>
      </c>
      <c r="G4569" s="36">
        <v>6</v>
      </c>
      <c r="H4569" s="35"/>
      <c r="I4569" s="35"/>
      <c r="J4569" s="35"/>
      <c r="K4569" s="35" t="s">
        <v>154</v>
      </c>
      <c r="L4569" s="39">
        <v>0.96499999999999997</v>
      </c>
      <c r="M4569" s="37">
        <v>394</v>
      </c>
      <c r="N4569" s="37">
        <v>-1066</v>
      </c>
      <c r="O4569" s="36">
        <v>0</v>
      </c>
      <c r="P4569" s="36">
        <v>6</v>
      </c>
      <c r="Q4569" s="36">
        <v>1</v>
      </c>
      <c r="R4569" s="68">
        <v>535.19416770444172</v>
      </c>
      <c r="S4569" s="68">
        <v>6.7059774126350478</v>
      </c>
      <c r="T4569" s="68">
        <v>224.3125</v>
      </c>
      <c r="U4569" s="68">
        <v>598.16666666666663</v>
      </c>
      <c r="V4569" s="68">
        <v>163.1363636363636</v>
      </c>
      <c r="W4569" s="36">
        <v>7</v>
      </c>
      <c r="X4569" s="36">
        <v>0</v>
      </c>
      <c r="Y4569" s="36">
        <v>0</v>
      </c>
      <c r="Z4569" s="36">
        <v>0</v>
      </c>
      <c r="AA4569" s="40">
        <v>1.75</v>
      </c>
      <c r="AB4569" s="40">
        <v>0.6</v>
      </c>
      <c r="AC4569" s="40">
        <v>1.05</v>
      </c>
      <c r="AD4569" s="40">
        <v>20.5</v>
      </c>
      <c r="AE4569" s="40">
        <v>20.500954310000001</v>
      </c>
      <c r="AF4569" t="s">
        <v>631</v>
      </c>
    </row>
    <row r="4570" spans="1:32" ht="15.75" customHeight="1">
      <c r="A4570" s="51">
        <v>46205</v>
      </c>
      <c r="B4570" s="35" t="s">
        <v>14</v>
      </c>
      <c r="C4570" s="36">
        <v>507</v>
      </c>
      <c r="D4570" s="37">
        <v>3020</v>
      </c>
      <c r="E4570" s="38">
        <v>-339</v>
      </c>
      <c r="F4570" s="36">
        <v>11</v>
      </c>
      <c r="G4570" s="36">
        <v>9</v>
      </c>
      <c r="H4570" s="35"/>
      <c r="I4570" s="35"/>
      <c r="J4570" s="35"/>
      <c r="K4570" s="35" t="s">
        <v>154</v>
      </c>
      <c r="L4570" s="39">
        <v>0.96260000000000001</v>
      </c>
      <c r="M4570" s="37">
        <v>-1086</v>
      </c>
      <c r="N4570" s="37">
        <v>-700</v>
      </c>
      <c r="O4570" s="36">
        <v>0</v>
      </c>
      <c r="P4570" s="36">
        <v>7</v>
      </c>
      <c r="Q4570" s="36">
        <v>1</v>
      </c>
      <c r="R4570" s="68">
        <v>474.10922581984232</v>
      </c>
      <c r="S4570" s="68">
        <v>6.3698401877283359</v>
      </c>
      <c r="T4570" s="68">
        <v>274.54545454545462</v>
      </c>
      <c r="U4570" s="68">
        <v>335.55555555555549</v>
      </c>
      <c r="V4570" s="68">
        <v>151</v>
      </c>
      <c r="W4570" s="36">
        <v>0</v>
      </c>
      <c r="X4570" s="36">
        <v>2</v>
      </c>
      <c r="Y4570" s="36">
        <v>1</v>
      </c>
      <c r="Z4570" s="36">
        <v>0</v>
      </c>
      <c r="AA4570" s="40">
        <v>0.75</v>
      </c>
      <c r="AB4570" s="40">
        <v>0.6</v>
      </c>
      <c r="AC4570" s="40">
        <v>0.45</v>
      </c>
      <c r="AD4570" s="40">
        <v>14.5</v>
      </c>
      <c r="AE4570" s="40">
        <v>14.5009543</v>
      </c>
      <c r="AF4570" t="s">
        <v>785</v>
      </c>
    </row>
    <row r="4571" spans="1:32" ht="15.75" customHeight="1">
      <c r="A4571" s="51">
        <v>46205</v>
      </c>
      <c r="B4571" s="35" t="s">
        <v>22</v>
      </c>
      <c r="C4571" s="36">
        <v>671</v>
      </c>
      <c r="D4571" s="37">
        <v>5316</v>
      </c>
      <c r="E4571" s="38">
        <v>1648</v>
      </c>
      <c r="F4571" s="36">
        <v>56</v>
      </c>
      <c r="G4571" s="36">
        <v>21</v>
      </c>
      <c r="H4571" s="35"/>
      <c r="I4571" s="35"/>
      <c r="J4571" s="35"/>
      <c r="K4571" s="35" t="s">
        <v>154</v>
      </c>
      <c r="L4571" s="39">
        <v>1.1032999999999999</v>
      </c>
      <c r="M4571" s="37">
        <v>-5903</v>
      </c>
      <c r="N4571" s="37">
        <v>-3236</v>
      </c>
      <c r="O4571" s="36">
        <v>0</v>
      </c>
      <c r="P4571" s="36">
        <v>1</v>
      </c>
      <c r="Q4571" s="36">
        <v>0</v>
      </c>
      <c r="R4571" s="68"/>
      <c r="S4571" s="68"/>
      <c r="T4571" s="68"/>
      <c r="U4571" s="68"/>
      <c r="V4571" s="68"/>
      <c r="W4571" s="36"/>
      <c r="X4571" s="36"/>
      <c r="Y4571" s="36"/>
      <c r="Z4571" s="36"/>
      <c r="AA4571" s="40"/>
      <c r="AB4571" s="40">
        <v>0.8</v>
      </c>
      <c r="AC4571" s="40"/>
      <c r="AD4571" s="40">
        <v>60</v>
      </c>
      <c r="AE4571" s="40">
        <v>60.000954290000003</v>
      </c>
      <c r="AF4571" t="s">
        <v>578</v>
      </c>
    </row>
    <row r="4572" spans="1:32" ht="15.75" customHeight="1">
      <c r="A4572" s="51">
        <v>46205</v>
      </c>
      <c r="B4572" s="35" t="s">
        <v>22</v>
      </c>
      <c r="C4572" s="36">
        <v>672</v>
      </c>
      <c r="D4572" s="37">
        <v>2993</v>
      </c>
      <c r="E4572" s="38">
        <v>-823</v>
      </c>
      <c r="F4572" s="36">
        <v>29</v>
      </c>
      <c r="G4572" s="36">
        <v>9</v>
      </c>
      <c r="H4572" s="35"/>
      <c r="I4572" s="35"/>
      <c r="J4572" s="35"/>
      <c r="K4572" s="35" t="s">
        <v>154</v>
      </c>
      <c r="L4572" s="39">
        <v>0.9083</v>
      </c>
      <c r="M4572" s="37">
        <v>-4914</v>
      </c>
      <c r="N4572" s="37">
        <v>3438</v>
      </c>
      <c r="O4572" s="36">
        <v>0</v>
      </c>
      <c r="P4572" s="36">
        <v>2</v>
      </c>
      <c r="Q4572" s="36">
        <v>0</v>
      </c>
      <c r="R4572" s="68"/>
      <c r="S4572" s="68"/>
      <c r="T4572" s="68"/>
      <c r="U4572" s="68"/>
      <c r="V4572" s="68"/>
      <c r="W4572" s="36"/>
      <c r="X4572" s="36"/>
      <c r="Y4572" s="36"/>
      <c r="Z4572" s="36"/>
      <c r="AA4572" s="40"/>
      <c r="AB4572" s="40">
        <v>0.5</v>
      </c>
      <c r="AC4572" s="40"/>
      <c r="AD4572" s="40">
        <v>30</v>
      </c>
      <c r="AE4572" s="40">
        <v>30.000954279999998</v>
      </c>
      <c r="AF4572" t="s">
        <v>661</v>
      </c>
    </row>
    <row r="4573" spans="1:32" ht="15.75" customHeight="1">
      <c r="A4573" s="51">
        <v>46205</v>
      </c>
      <c r="B4573" s="35" t="s">
        <v>22</v>
      </c>
      <c r="C4573" s="36">
        <v>673</v>
      </c>
      <c r="D4573" s="37">
        <v>6373</v>
      </c>
      <c r="E4573" s="38">
        <v>-4334</v>
      </c>
      <c r="F4573" s="36">
        <v>45</v>
      </c>
      <c r="G4573" s="36">
        <v>13</v>
      </c>
      <c r="H4573" s="35"/>
      <c r="I4573" s="35"/>
      <c r="J4573" s="35"/>
      <c r="K4573" s="35" t="s">
        <v>154</v>
      </c>
      <c r="L4573" s="39">
        <v>0.77329999999999999</v>
      </c>
      <c r="M4573" s="37">
        <v>1932</v>
      </c>
      <c r="N4573" s="37">
        <v>376</v>
      </c>
      <c r="O4573" s="36">
        <v>0</v>
      </c>
      <c r="P4573" s="36">
        <v>3</v>
      </c>
      <c r="Q4573" s="36">
        <v>0</v>
      </c>
      <c r="R4573" s="68"/>
      <c r="S4573" s="68"/>
      <c r="T4573" s="68"/>
      <c r="U4573" s="68"/>
      <c r="V4573" s="68"/>
      <c r="W4573" s="36"/>
      <c r="X4573" s="36"/>
      <c r="Y4573" s="36"/>
      <c r="Z4573" s="36"/>
      <c r="AA4573" s="40"/>
      <c r="AB4573" s="40">
        <v>0.8</v>
      </c>
      <c r="AC4573" s="40"/>
      <c r="AD4573" s="40">
        <v>30</v>
      </c>
      <c r="AE4573" s="40">
        <v>30.000954270000001</v>
      </c>
      <c r="AF4573" t="s">
        <v>661</v>
      </c>
    </row>
    <row r="4574" spans="1:32" ht="15.75" customHeight="1">
      <c r="A4574" s="51">
        <v>46205</v>
      </c>
      <c r="B4574" s="35" t="s">
        <v>22</v>
      </c>
      <c r="C4574" s="36">
        <v>675</v>
      </c>
      <c r="D4574" s="37">
        <v>3558</v>
      </c>
      <c r="E4574" s="38">
        <v>-2077</v>
      </c>
      <c r="F4574" s="36">
        <v>22</v>
      </c>
      <c r="G4574" s="36">
        <v>8</v>
      </c>
      <c r="H4574" s="35"/>
      <c r="I4574" s="35"/>
      <c r="J4574" s="35"/>
      <c r="K4574" s="35" t="s">
        <v>154</v>
      </c>
      <c r="L4574" s="39">
        <v>0.8054</v>
      </c>
      <c r="M4574" s="37">
        <v>3598</v>
      </c>
      <c r="N4574" s="37">
        <v>-4813</v>
      </c>
      <c r="O4574" s="36">
        <v>0</v>
      </c>
      <c r="P4574" s="36">
        <v>5</v>
      </c>
      <c r="Q4574" s="36">
        <v>0</v>
      </c>
      <c r="R4574" s="68"/>
      <c r="S4574" s="68"/>
      <c r="T4574" s="68"/>
      <c r="U4574" s="68"/>
      <c r="V4574" s="68"/>
      <c r="W4574" s="36"/>
      <c r="X4574" s="36"/>
      <c r="Y4574" s="36"/>
      <c r="Z4574" s="36"/>
      <c r="AA4574" s="40"/>
      <c r="AB4574" s="40">
        <v>0.6</v>
      </c>
      <c r="AC4574" s="40"/>
      <c r="AD4574" s="40">
        <v>30</v>
      </c>
      <c r="AE4574" s="40">
        <v>30.00095426</v>
      </c>
      <c r="AF4574" t="s">
        <v>661</v>
      </c>
    </row>
    <row r="4575" spans="1:32" ht="15.75" customHeight="1">
      <c r="A4575" s="51">
        <v>46205</v>
      </c>
      <c r="B4575" s="35" t="s">
        <v>22</v>
      </c>
      <c r="C4575" s="36">
        <v>676</v>
      </c>
      <c r="D4575" s="37">
        <v>1706</v>
      </c>
      <c r="E4575" s="38">
        <v>-1910</v>
      </c>
      <c r="F4575" s="36">
        <v>8</v>
      </c>
      <c r="G4575" s="36">
        <v>1</v>
      </c>
      <c r="H4575" s="35"/>
      <c r="I4575" s="35"/>
      <c r="J4575" s="35"/>
      <c r="K4575" s="35" t="s">
        <v>154</v>
      </c>
      <c r="L4575" s="39">
        <v>0.62680000000000002</v>
      </c>
      <c r="M4575" s="37">
        <v>-1172</v>
      </c>
      <c r="N4575" s="37">
        <v>5760</v>
      </c>
      <c r="O4575" s="36">
        <v>0</v>
      </c>
      <c r="P4575" s="36">
        <v>6</v>
      </c>
      <c r="Q4575" s="36">
        <v>0</v>
      </c>
      <c r="R4575" s="68"/>
      <c r="S4575" s="68"/>
      <c r="T4575" s="68"/>
      <c r="U4575" s="68"/>
      <c r="V4575" s="68"/>
      <c r="W4575" s="36"/>
      <c r="X4575" s="36"/>
      <c r="Y4575" s="36"/>
      <c r="Z4575" s="36"/>
      <c r="AA4575" s="40"/>
      <c r="AB4575" s="40">
        <v>0.5</v>
      </c>
      <c r="AC4575" s="40"/>
      <c r="AD4575" s="40">
        <v>30</v>
      </c>
      <c r="AE4575" s="40">
        <v>30.000954249999999</v>
      </c>
      <c r="AF4575" t="s">
        <v>661</v>
      </c>
    </row>
    <row r="4576" spans="1:32" ht="15.75" customHeight="1">
      <c r="A4576" s="51">
        <v>46205</v>
      </c>
      <c r="B4576" s="35" t="s">
        <v>22</v>
      </c>
      <c r="C4576" s="36">
        <v>677</v>
      </c>
      <c r="D4576" s="37">
        <v>4235</v>
      </c>
      <c r="E4576" s="38">
        <v>-5027</v>
      </c>
      <c r="F4576" s="36">
        <v>16</v>
      </c>
      <c r="G4576" s="36">
        <v>3</v>
      </c>
      <c r="H4576" s="35"/>
      <c r="I4576" s="35"/>
      <c r="J4576" s="35"/>
      <c r="K4576" s="35" t="s">
        <v>154</v>
      </c>
      <c r="L4576" s="39">
        <v>0.60429999999999995</v>
      </c>
      <c r="M4576" s="37">
        <v>672</v>
      </c>
      <c r="N4576" s="37">
        <v>-4086</v>
      </c>
      <c r="O4576" s="36">
        <v>0</v>
      </c>
      <c r="P4576" s="36">
        <v>7</v>
      </c>
      <c r="Q4576" s="36">
        <v>0</v>
      </c>
      <c r="R4576" s="68"/>
      <c r="S4576" s="68"/>
      <c r="T4576" s="68"/>
      <c r="U4576" s="68"/>
      <c r="V4576" s="68"/>
      <c r="W4576" s="36"/>
      <c r="X4576" s="36"/>
      <c r="Y4576" s="36"/>
      <c r="Z4576" s="36"/>
      <c r="AA4576" s="40"/>
      <c r="AB4576" s="40">
        <v>0.6</v>
      </c>
      <c r="AC4576" s="40"/>
      <c r="AD4576" s="40">
        <v>30</v>
      </c>
      <c r="AE4576" s="40">
        <v>30.000954239999999</v>
      </c>
      <c r="AF4576" t="s">
        <v>661</v>
      </c>
    </row>
    <row r="4577" spans="1:32" ht="15.75" customHeight="1">
      <c r="A4577" s="51">
        <v>46205</v>
      </c>
      <c r="B4577" s="35" t="s">
        <v>38</v>
      </c>
      <c r="C4577" s="36">
        <v>703</v>
      </c>
      <c r="D4577" s="37">
        <v>1776</v>
      </c>
      <c r="E4577" s="38">
        <v>-1741</v>
      </c>
      <c r="F4577" s="36">
        <v>3</v>
      </c>
      <c r="G4577" s="36">
        <v>7</v>
      </c>
      <c r="H4577" s="35"/>
      <c r="I4577" s="35"/>
      <c r="J4577" s="35"/>
      <c r="K4577" s="35" t="s">
        <v>154</v>
      </c>
      <c r="L4577" s="39">
        <v>0.67320000000000002</v>
      </c>
      <c r="M4577" s="37">
        <v>4286</v>
      </c>
      <c r="N4577" s="37">
        <v>-364</v>
      </c>
      <c r="O4577" s="36">
        <v>0</v>
      </c>
      <c r="P4577" s="36">
        <v>3</v>
      </c>
      <c r="Q4577" s="36">
        <v>0</v>
      </c>
      <c r="R4577" s="68"/>
      <c r="S4577" s="68"/>
      <c r="T4577" s="68"/>
      <c r="U4577" s="68"/>
      <c r="V4577" s="68"/>
      <c r="W4577" s="36"/>
      <c r="X4577" s="36"/>
      <c r="Y4577" s="36"/>
      <c r="Z4577" s="36"/>
      <c r="AA4577" s="40"/>
      <c r="AB4577" s="40">
        <v>0.5</v>
      </c>
      <c r="AC4577" s="40"/>
      <c r="AD4577" s="40">
        <v>30</v>
      </c>
      <c r="AE4577" s="40">
        <v>30.000954230000001</v>
      </c>
      <c r="AF4577" t="s">
        <v>661</v>
      </c>
    </row>
    <row r="4578" spans="1:32" ht="15.75" customHeight="1">
      <c r="A4578" s="51">
        <v>46205</v>
      </c>
      <c r="B4578" s="35" t="s">
        <v>38</v>
      </c>
      <c r="C4578" s="36">
        <v>705</v>
      </c>
      <c r="D4578" s="37">
        <v>1725</v>
      </c>
      <c r="E4578" s="38">
        <v>-1336</v>
      </c>
      <c r="F4578" s="36">
        <v>8</v>
      </c>
      <c r="G4578" s="36">
        <v>5</v>
      </c>
      <c r="H4578" s="35"/>
      <c r="I4578" s="35"/>
      <c r="J4578" s="35"/>
      <c r="K4578" s="35" t="s">
        <v>154</v>
      </c>
      <c r="L4578" s="39">
        <v>0.74180000000000001</v>
      </c>
      <c r="M4578" s="37">
        <v>-1639</v>
      </c>
      <c r="N4578" s="37">
        <v>28</v>
      </c>
      <c r="O4578" s="36">
        <v>0</v>
      </c>
      <c r="P4578" s="36">
        <v>5</v>
      </c>
      <c r="Q4578" s="36">
        <v>0</v>
      </c>
      <c r="R4578" s="68"/>
      <c r="S4578" s="68"/>
      <c r="T4578" s="68"/>
      <c r="U4578" s="68"/>
      <c r="V4578" s="68"/>
      <c r="W4578" s="36"/>
      <c r="X4578" s="36"/>
      <c r="Y4578" s="36"/>
      <c r="Z4578" s="36"/>
      <c r="AA4578" s="40"/>
      <c r="AB4578" s="40">
        <v>0.5</v>
      </c>
      <c r="AC4578" s="40"/>
      <c r="AD4578" s="40">
        <v>30</v>
      </c>
      <c r="AE4578" s="40">
        <v>30.000954220000001</v>
      </c>
      <c r="AF4578" t="s">
        <v>661</v>
      </c>
    </row>
    <row r="4579" spans="1:32" ht="15.75" customHeight="1">
      <c r="A4579" s="51">
        <v>46205</v>
      </c>
      <c r="B4579" s="35" t="s">
        <v>38</v>
      </c>
      <c r="C4579" s="36">
        <v>706</v>
      </c>
      <c r="D4579" s="37">
        <v>2496</v>
      </c>
      <c r="E4579" s="38">
        <v>-2450</v>
      </c>
      <c r="F4579" s="36">
        <v>9</v>
      </c>
      <c r="G4579" s="36">
        <v>10</v>
      </c>
      <c r="H4579" s="35"/>
      <c r="I4579" s="35"/>
      <c r="J4579" s="35"/>
      <c r="K4579" s="35" t="s">
        <v>154</v>
      </c>
      <c r="L4579" s="39">
        <v>0.67279999999999995</v>
      </c>
      <c r="M4579" s="37">
        <v>5498</v>
      </c>
      <c r="N4579" s="37">
        <v>-328</v>
      </c>
      <c r="O4579" s="36">
        <v>0</v>
      </c>
      <c r="P4579" s="36">
        <v>6</v>
      </c>
      <c r="Q4579" s="36">
        <v>0</v>
      </c>
      <c r="R4579" s="68"/>
      <c r="S4579" s="68"/>
      <c r="T4579" s="68"/>
      <c r="U4579" s="68"/>
      <c r="V4579" s="68"/>
      <c r="W4579" s="36"/>
      <c r="X4579" s="36"/>
      <c r="Y4579" s="36"/>
      <c r="Z4579" s="36"/>
      <c r="AA4579" s="40"/>
      <c r="AB4579" s="40">
        <v>0.5</v>
      </c>
      <c r="AC4579" s="40"/>
      <c r="AD4579" s="40">
        <v>30</v>
      </c>
      <c r="AE4579" s="40">
        <v>30.00095421</v>
      </c>
      <c r="AF4579" t="s">
        <v>661</v>
      </c>
    </row>
    <row r="4580" spans="1:32" ht="15.75" customHeight="1">
      <c r="A4580" s="51">
        <v>46205</v>
      </c>
      <c r="B4580" s="35" t="s">
        <v>38</v>
      </c>
      <c r="C4580" s="36">
        <v>707</v>
      </c>
      <c r="D4580" s="37">
        <v>2409</v>
      </c>
      <c r="E4580" s="38">
        <v>2307</v>
      </c>
      <c r="F4580" s="36">
        <v>24</v>
      </c>
      <c r="G4580" s="36">
        <v>8</v>
      </c>
      <c r="H4580" s="35"/>
      <c r="I4580" s="35"/>
      <c r="J4580" s="35"/>
      <c r="K4580" s="35" t="s">
        <v>154</v>
      </c>
      <c r="L4580" s="39">
        <v>1.3191999999999999</v>
      </c>
      <c r="M4580" s="37">
        <v>-1393</v>
      </c>
      <c r="N4580" s="37">
        <v>1242</v>
      </c>
      <c r="O4580" s="36">
        <v>0</v>
      </c>
      <c r="P4580" s="36">
        <v>7</v>
      </c>
      <c r="Q4580" s="36">
        <v>0</v>
      </c>
      <c r="R4580" s="68"/>
      <c r="S4580" s="68"/>
      <c r="T4580" s="68"/>
      <c r="U4580" s="68"/>
      <c r="V4580" s="68"/>
      <c r="W4580" s="36"/>
      <c r="X4580" s="36"/>
      <c r="Y4580" s="36"/>
      <c r="Z4580" s="36"/>
      <c r="AA4580" s="40"/>
      <c r="AB4580" s="40">
        <v>0.5</v>
      </c>
      <c r="AC4580" s="40"/>
      <c r="AD4580" s="40">
        <v>70</v>
      </c>
      <c r="AE4580" s="40">
        <v>70.000954199999995</v>
      </c>
      <c r="AF4580" t="s">
        <v>178</v>
      </c>
    </row>
    <row r="4581" spans="1:32" ht="15.75" customHeight="1">
      <c r="A4581" s="51">
        <v>46205</v>
      </c>
      <c r="B4581" s="35" t="s">
        <v>38</v>
      </c>
      <c r="C4581" s="36">
        <v>708</v>
      </c>
      <c r="D4581" s="37">
        <v>2111</v>
      </c>
      <c r="E4581" s="38">
        <v>363</v>
      </c>
      <c r="F4581" s="36">
        <v>15</v>
      </c>
      <c r="G4581" s="36">
        <v>10</v>
      </c>
      <c r="H4581" s="35"/>
      <c r="I4581" s="35"/>
      <c r="J4581" s="35"/>
      <c r="K4581" s="35" t="s">
        <v>154</v>
      </c>
      <c r="L4581" s="39">
        <v>1.0572999999999999</v>
      </c>
      <c r="M4581" s="37">
        <v>2463</v>
      </c>
      <c r="N4581" s="37">
        <v>-1283</v>
      </c>
      <c r="O4581" s="36">
        <v>0</v>
      </c>
      <c r="P4581" s="36">
        <v>8</v>
      </c>
      <c r="Q4581" s="36">
        <v>0</v>
      </c>
      <c r="R4581" s="68"/>
      <c r="S4581" s="68"/>
      <c r="T4581" s="68"/>
      <c r="U4581" s="68"/>
      <c r="V4581" s="68"/>
      <c r="W4581" s="36"/>
      <c r="X4581" s="36"/>
      <c r="Y4581" s="36"/>
      <c r="Z4581" s="36"/>
      <c r="AA4581" s="40"/>
      <c r="AB4581" s="40">
        <v>0.5</v>
      </c>
      <c r="AC4581" s="40"/>
      <c r="AD4581" s="40">
        <v>35</v>
      </c>
      <c r="AE4581" s="40">
        <v>35.000954190000002</v>
      </c>
      <c r="AF4581" t="s">
        <v>668</v>
      </c>
    </row>
    <row r="4582" spans="1:32" ht="15.75" customHeight="1">
      <c r="A4582" s="51">
        <v>46205</v>
      </c>
      <c r="B4582" s="35" t="s">
        <v>38</v>
      </c>
      <c r="C4582" s="36">
        <v>710</v>
      </c>
      <c r="D4582" s="37">
        <v>1279</v>
      </c>
      <c r="E4582" s="38">
        <v>-1603</v>
      </c>
      <c r="F4582" s="36">
        <v>2</v>
      </c>
      <c r="G4582" s="36">
        <v>5</v>
      </c>
      <c r="H4582" s="35"/>
      <c r="I4582" s="35"/>
      <c r="J4582" s="35"/>
      <c r="K4582" s="35" t="s">
        <v>154</v>
      </c>
      <c r="L4582" s="39">
        <v>0.58220000000000005</v>
      </c>
      <c r="M4582" s="37">
        <v>-734</v>
      </c>
      <c r="N4582" s="37">
        <v>-1799</v>
      </c>
      <c r="O4582" s="36">
        <v>0</v>
      </c>
      <c r="P4582" s="36">
        <v>0</v>
      </c>
      <c r="Q4582" s="36">
        <v>0</v>
      </c>
      <c r="R4582" s="68"/>
      <c r="S4582" s="68"/>
      <c r="T4582" s="68"/>
      <c r="U4582" s="68"/>
      <c r="V4582" s="68"/>
      <c r="W4582" s="36"/>
      <c r="X4582" s="36"/>
      <c r="Y4582" s="36"/>
      <c r="Z4582" s="36"/>
      <c r="AA4582" s="40"/>
      <c r="AB4582" s="40">
        <v>0.5</v>
      </c>
      <c r="AC4582" s="40"/>
      <c r="AD4582" s="40">
        <v>30</v>
      </c>
      <c r="AE4582" s="40">
        <v>30.000954180000001</v>
      </c>
      <c r="AF4582" t="s">
        <v>661</v>
      </c>
    </row>
    <row r="4583" spans="1:32" ht="15.75" customHeight="1">
      <c r="A4583" s="51">
        <v>46205</v>
      </c>
      <c r="B4583" s="35" t="s">
        <v>44</v>
      </c>
      <c r="C4583" s="36">
        <v>568</v>
      </c>
      <c r="D4583" s="37">
        <v>2668</v>
      </c>
      <c r="E4583" s="38">
        <v>-959</v>
      </c>
      <c r="F4583" s="36">
        <v>7</v>
      </c>
      <c r="G4583" s="36">
        <v>5</v>
      </c>
      <c r="H4583" s="35"/>
      <c r="I4583" s="35"/>
      <c r="J4583" s="35"/>
      <c r="K4583" s="35" t="s">
        <v>154</v>
      </c>
      <c r="L4583" s="39">
        <v>0.88019999999999998</v>
      </c>
      <c r="M4583" s="37">
        <v>655</v>
      </c>
      <c r="N4583" s="37">
        <v>123</v>
      </c>
      <c r="O4583" s="36">
        <v>0</v>
      </c>
      <c r="P4583" s="36">
        <v>8</v>
      </c>
      <c r="Q4583" s="36">
        <v>1</v>
      </c>
      <c r="R4583" s="68">
        <v>453.35808426733092</v>
      </c>
      <c r="S4583" s="68">
        <v>5.8849728119698979</v>
      </c>
      <c r="T4583" s="68">
        <v>381.14285714285722</v>
      </c>
      <c r="U4583" s="68">
        <v>533.6</v>
      </c>
      <c r="V4583" s="68">
        <v>222.33333333333329</v>
      </c>
      <c r="W4583" s="36">
        <v>0</v>
      </c>
      <c r="X4583" s="36">
        <v>0</v>
      </c>
      <c r="Y4583" s="36">
        <v>0</v>
      </c>
      <c r="Z4583" s="36">
        <v>3</v>
      </c>
      <c r="AA4583" s="40">
        <v>0.75</v>
      </c>
      <c r="AB4583" s="40">
        <v>0.5</v>
      </c>
      <c r="AC4583" s="40">
        <v>0.375</v>
      </c>
      <c r="AD4583" s="40">
        <v>13.8</v>
      </c>
      <c r="AE4583" s="40">
        <v>13.800954170000001</v>
      </c>
      <c r="AF4583" t="s">
        <v>620</v>
      </c>
    </row>
    <row r="4584" spans="1:32" ht="15.75" customHeight="1">
      <c r="A4584" s="51">
        <v>46205</v>
      </c>
      <c r="B4584" s="35" t="s">
        <v>44</v>
      </c>
      <c r="C4584" s="36">
        <v>570</v>
      </c>
      <c r="D4584" s="37">
        <v>1153</v>
      </c>
      <c r="E4584" s="38">
        <v>-750</v>
      </c>
      <c r="F4584" s="36">
        <v>2</v>
      </c>
      <c r="G4584" s="36">
        <v>0</v>
      </c>
      <c r="H4584" s="35"/>
      <c r="I4584" s="35"/>
      <c r="J4584" s="35"/>
      <c r="K4584" s="35" t="s">
        <v>154</v>
      </c>
      <c r="L4584" s="39">
        <v>0.78320000000000001</v>
      </c>
      <c r="M4584" s="37">
        <v>-1217</v>
      </c>
      <c r="N4584" s="37">
        <v>-421</v>
      </c>
      <c r="O4584" s="36">
        <v>0</v>
      </c>
      <c r="P4584" s="36">
        <v>0</v>
      </c>
      <c r="Q4584" s="36">
        <v>1</v>
      </c>
      <c r="R4584" s="68">
        <v>210.66069946035699</v>
      </c>
      <c r="S4584" s="68">
        <v>5.4732562977033901</v>
      </c>
      <c r="T4584" s="68">
        <v>576.5</v>
      </c>
      <c r="U4584" s="68"/>
      <c r="V4584" s="68">
        <v>576.5</v>
      </c>
      <c r="W4584" s="36">
        <v>0</v>
      </c>
      <c r="X4584" s="36"/>
      <c r="Y4584" s="36">
        <v>0</v>
      </c>
      <c r="Z4584" s="36">
        <v>7</v>
      </c>
      <c r="AA4584" s="40">
        <v>2.333333333333333</v>
      </c>
      <c r="AB4584" s="40">
        <v>0.5</v>
      </c>
      <c r="AC4584" s="40">
        <v>1.166666666666667</v>
      </c>
      <c r="AD4584" s="40">
        <v>21.7</v>
      </c>
      <c r="AE4584" s="40">
        <v>21.700954159999998</v>
      </c>
      <c r="AF4584" t="s">
        <v>653</v>
      </c>
    </row>
    <row r="4585" spans="1:32" ht="15.75" customHeight="1">
      <c r="A4585" s="51">
        <v>46205</v>
      </c>
      <c r="B4585" s="35" t="s">
        <v>44</v>
      </c>
      <c r="C4585" s="36">
        <v>571</v>
      </c>
      <c r="D4585" s="37">
        <v>4978</v>
      </c>
      <c r="E4585" s="38">
        <v>1309</v>
      </c>
      <c r="F4585" s="36">
        <v>24</v>
      </c>
      <c r="G4585" s="36">
        <v>11</v>
      </c>
      <c r="H4585" s="35"/>
      <c r="I4585" s="35"/>
      <c r="J4585" s="35"/>
      <c r="K4585" s="35" t="s">
        <v>154</v>
      </c>
      <c r="L4585" s="39">
        <v>1.0876999999999999</v>
      </c>
      <c r="M4585" s="37">
        <v>1844</v>
      </c>
      <c r="N4585" s="37">
        <v>1576</v>
      </c>
      <c r="O4585" s="36">
        <v>0</v>
      </c>
      <c r="P4585" s="36">
        <v>1</v>
      </c>
      <c r="Q4585" s="36">
        <v>1</v>
      </c>
      <c r="R4585" s="68">
        <v>884.94370070568698</v>
      </c>
      <c r="S4585" s="68">
        <v>5.6252166053392516</v>
      </c>
      <c r="T4585" s="68">
        <v>207.41666666666671</v>
      </c>
      <c r="U4585" s="68">
        <v>452.54545454545462</v>
      </c>
      <c r="V4585" s="68">
        <v>142.2285714285714</v>
      </c>
      <c r="W4585" s="36">
        <v>7</v>
      </c>
      <c r="X4585" s="36">
        <v>1</v>
      </c>
      <c r="Y4585" s="36">
        <v>4</v>
      </c>
      <c r="Z4585" s="36">
        <v>7</v>
      </c>
      <c r="AA4585" s="40">
        <v>4.75</v>
      </c>
      <c r="AB4585" s="40">
        <v>0.6</v>
      </c>
      <c r="AC4585" s="40">
        <v>2.85</v>
      </c>
      <c r="AD4585" s="40">
        <v>28.5</v>
      </c>
      <c r="AE4585" s="40">
        <v>28.500954149999998</v>
      </c>
      <c r="AF4585" t="s">
        <v>2155</v>
      </c>
    </row>
    <row r="4586" spans="1:32" ht="15.75" customHeight="1">
      <c r="A4586" s="51">
        <v>46205</v>
      </c>
      <c r="B4586" s="35" t="s">
        <v>44</v>
      </c>
      <c r="C4586" s="36">
        <v>572</v>
      </c>
      <c r="D4586" s="37">
        <v>2638</v>
      </c>
      <c r="E4586" s="38">
        <v>955</v>
      </c>
      <c r="F4586" s="36">
        <v>14</v>
      </c>
      <c r="G4586" s="36">
        <v>7</v>
      </c>
      <c r="H4586" s="35"/>
      <c r="I4586" s="35"/>
      <c r="J4586" s="35"/>
      <c r="K4586" s="35" t="s">
        <v>154</v>
      </c>
      <c r="L4586" s="39">
        <v>1.1207</v>
      </c>
      <c r="M4586" s="37">
        <v>-113</v>
      </c>
      <c r="N4586" s="37">
        <v>422</v>
      </c>
      <c r="O4586" s="36">
        <v>0</v>
      </c>
      <c r="P4586" s="36">
        <v>2</v>
      </c>
      <c r="Q4586" s="36">
        <v>1</v>
      </c>
      <c r="R4586" s="68">
        <v>449.12645288501449</v>
      </c>
      <c r="S4586" s="68">
        <v>5.8736241943766823</v>
      </c>
      <c r="T4586" s="68">
        <v>188.42857142857139</v>
      </c>
      <c r="U4586" s="68">
        <v>376.85714285714278</v>
      </c>
      <c r="V4586" s="68">
        <v>125.61904761904761</v>
      </c>
      <c r="W4586" s="36">
        <v>7</v>
      </c>
      <c r="X4586" s="36">
        <v>3</v>
      </c>
      <c r="Y4586" s="36">
        <v>6</v>
      </c>
      <c r="Z4586" s="36">
        <v>4</v>
      </c>
      <c r="AA4586" s="40">
        <v>5</v>
      </c>
      <c r="AB4586" s="40">
        <v>0.5</v>
      </c>
      <c r="AC4586" s="40">
        <v>2.5</v>
      </c>
      <c r="AD4586" s="40">
        <v>25</v>
      </c>
      <c r="AE4586" s="40">
        <v>25.000954140000001</v>
      </c>
      <c r="AF4586" t="s">
        <v>2367</v>
      </c>
    </row>
    <row r="4587" spans="1:32" ht="15.75" customHeight="1">
      <c r="A4587" s="51">
        <v>46205</v>
      </c>
      <c r="B4587" s="35" t="s">
        <v>44</v>
      </c>
      <c r="C4587" s="36">
        <v>573</v>
      </c>
      <c r="D4587" s="37">
        <v>5355</v>
      </c>
      <c r="E4587" s="38">
        <v>-1754</v>
      </c>
      <c r="F4587" s="36">
        <v>16</v>
      </c>
      <c r="G4587" s="36">
        <v>10</v>
      </c>
      <c r="H4587" s="35"/>
      <c r="I4587" s="35"/>
      <c r="J4587" s="35"/>
      <c r="K4587" s="35" t="s">
        <v>154</v>
      </c>
      <c r="L4587" s="39">
        <v>0.89080000000000004</v>
      </c>
      <c r="M4587" s="37">
        <v>-606</v>
      </c>
      <c r="N4587" s="37">
        <v>908</v>
      </c>
      <c r="O4587" s="36">
        <v>0</v>
      </c>
      <c r="P4587" s="36">
        <v>3</v>
      </c>
      <c r="Q4587" s="36">
        <v>1</v>
      </c>
      <c r="R4587" s="68">
        <v>873.22120174346196</v>
      </c>
      <c r="S4587" s="68">
        <v>6.1324667670783501</v>
      </c>
      <c r="T4587" s="68">
        <v>334.6875</v>
      </c>
      <c r="U4587" s="68">
        <v>535.5</v>
      </c>
      <c r="V4587" s="68">
        <v>205.96153846153851</v>
      </c>
      <c r="W4587" s="36">
        <v>0</v>
      </c>
      <c r="X4587" s="36">
        <v>0</v>
      </c>
      <c r="Y4587" s="36">
        <v>0</v>
      </c>
      <c r="Z4587" s="36">
        <v>0</v>
      </c>
      <c r="AA4587" s="40">
        <v>0</v>
      </c>
      <c r="AB4587" s="40">
        <v>0.8</v>
      </c>
      <c r="AC4587" s="40">
        <v>0</v>
      </c>
      <c r="AD4587" s="40">
        <v>10</v>
      </c>
      <c r="AE4587" s="40">
        <v>10.00095413</v>
      </c>
      <c r="AF4587" t="s">
        <v>584</v>
      </c>
    </row>
    <row r="4588" spans="1:32" ht="15.75" customHeight="1">
      <c r="A4588" s="51">
        <v>46205</v>
      </c>
      <c r="B4588" s="35" t="s">
        <v>30</v>
      </c>
      <c r="C4588" s="36">
        <v>563</v>
      </c>
      <c r="D4588" s="37">
        <v>2908</v>
      </c>
      <c r="E4588" s="38">
        <v>30</v>
      </c>
      <c r="F4588" s="36">
        <v>13</v>
      </c>
      <c r="G4588" s="36">
        <v>7</v>
      </c>
      <c r="H4588" s="35"/>
      <c r="I4588" s="35"/>
      <c r="J4588" s="35"/>
      <c r="K4588" s="35" t="s">
        <v>154</v>
      </c>
      <c r="L4588" s="39">
        <v>1.0034000000000001</v>
      </c>
      <c r="M4588" s="37">
        <v>-424</v>
      </c>
      <c r="N4588" s="37">
        <v>-187</v>
      </c>
      <c r="O4588" s="36">
        <v>0</v>
      </c>
      <c r="P4588" s="36">
        <v>3</v>
      </c>
      <c r="Q4588" s="36">
        <v>1</v>
      </c>
      <c r="R4588" s="68">
        <v>448.83613532586139</v>
      </c>
      <c r="S4588" s="68">
        <v>6.4789792334539884</v>
      </c>
      <c r="T4588" s="68">
        <v>223.69230769230771</v>
      </c>
      <c r="U4588" s="68">
        <v>415.42857142857139</v>
      </c>
      <c r="V4588" s="68">
        <v>145.4</v>
      </c>
      <c r="W4588" s="36">
        <v>6</v>
      </c>
      <c r="X4588" s="36">
        <v>0</v>
      </c>
      <c r="Y4588" s="36">
        <v>3</v>
      </c>
      <c r="Z4588" s="36">
        <v>0</v>
      </c>
      <c r="AA4588" s="40">
        <v>2.25</v>
      </c>
      <c r="AB4588" s="40">
        <v>0.5</v>
      </c>
      <c r="AC4588" s="40">
        <v>1.125</v>
      </c>
      <c r="AD4588" s="40">
        <v>11.2</v>
      </c>
      <c r="AE4588" s="40">
        <v>11.20095412</v>
      </c>
      <c r="AF4588" t="s">
        <v>1460</v>
      </c>
    </row>
    <row r="4589" spans="1:32" ht="15.75" customHeight="1">
      <c r="A4589" s="51">
        <v>46205</v>
      </c>
      <c r="B4589" s="35" t="s">
        <v>30</v>
      </c>
      <c r="C4589" s="36">
        <v>565</v>
      </c>
      <c r="D4589" s="37">
        <v>3287</v>
      </c>
      <c r="E4589" s="38">
        <v>638</v>
      </c>
      <c r="F4589" s="36">
        <v>18</v>
      </c>
      <c r="G4589" s="36">
        <v>5</v>
      </c>
      <c r="H4589" s="35"/>
      <c r="I4589" s="35"/>
      <c r="J4589" s="35"/>
      <c r="K4589" s="35" t="s">
        <v>154</v>
      </c>
      <c r="L4589" s="39">
        <v>1.0647</v>
      </c>
      <c r="M4589" s="37">
        <v>-734</v>
      </c>
      <c r="N4589" s="37">
        <v>-20</v>
      </c>
      <c r="O4589" s="36">
        <v>0</v>
      </c>
      <c r="P4589" s="36">
        <v>5</v>
      </c>
      <c r="Q4589" s="36">
        <v>1</v>
      </c>
      <c r="R4589" s="68">
        <v>518.62074512245749</v>
      </c>
      <c r="S4589" s="68">
        <v>6.3379647476767804</v>
      </c>
      <c r="T4589" s="68">
        <v>182.61111111111109</v>
      </c>
      <c r="U4589" s="68">
        <v>657.4</v>
      </c>
      <c r="V4589" s="68">
        <v>142.9130434782609</v>
      </c>
      <c r="W4589" s="36">
        <v>7</v>
      </c>
      <c r="X4589" s="36">
        <v>0</v>
      </c>
      <c r="Y4589" s="36">
        <v>3</v>
      </c>
      <c r="Z4589" s="36">
        <v>0</v>
      </c>
      <c r="AA4589" s="40">
        <v>2.5</v>
      </c>
      <c r="AB4589" s="40">
        <v>0.6</v>
      </c>
      <c r="AC4589" s="40">
        <v>1.5</v>
      </c>
      <c r="AD4589" s="40">
        <v>15</v>
      </c>
      <c r="AE4589" s="40">
        <v>15.00095411</v>
      </c>
      <c r="AF4589" t="s">
        <v>859</v>
      </c>
    </row>
    <row r="4590" spans="1:32" ht="15.75" customHeight="1">
      <c r="A4590" s="51">
        <v>46205</v>
      </c>
      <c r="B4590" s="35" t="s">
        <v>30</v>
      </c>
      <c r="C4590" s="36">
        <v>566</v>
      </c>
      <c r="D4590" s="37">
        <v>1239</v>
      </c>
      <c r="E4590" s="38">
        <v>-273</v>
      </c>
      <c r="F4590" s="36">
        <v>5</v>
      </c>
      <c r="G4590" s="36">
        <v>0</v>
      </c>
      <c r="H4590" s="35"/>
      <c r="I4590" s="35"/>
      <c r="J4590" s="35"/>
      <c r="K4590" s="35" t="s">
        <v>154</v>
      </c>
      <c r="L4590" s="39">
        <v>0.92659999999999998</v>
      </c>
      <c r="M4590" s="37">
        <v>-287</v>
      </c>
      <c r="N4590" s="37">
        <v>-346</v>
      </c>
      <c r="O4590" s="36">
        <v>0</v>
      </c>
      <c r="P4590" s="36">
        <v>6</v>
      </c>
      <c r="Q4590" s="36">
        <v>1</v>
      </c>
      <c r="R4590" s="68">
        <v>207.46637608966381</v>
      </c>
      <c r="S4590" s="68">
        <v>5.9720520662322816</v>
      </c>
      <c r="T4590" s="68">
        <v>247.8</v>
      </c>
      <c r="U4590" s="68"/>
      <c r="V4590" s="68">
        <v>247.8</v>
      </c>
      <c r="W4590" s="36">
        <v>4</v>
      </c>
      <c r="X4590" s="36"/>
      <c r="Y4590" s="36">
        <v>0</v>
      </c>
      <c r="Z4590" s="36">
        <v>4</v>
      </c>
      <c r="AA4590" s="40">
        <v>2.666666666666667</v>
      </c>
      <c r="AB4590" s="40">
        <v>0.5</v>
      </c>
      <c r="AC4590" s="40">
        <v>1.333333333333333</v>
      </c>
      <c r="AD4590" s="40">
        <v>23.3</v>
      </c>
      <c r="AE4590" s="40">
        <v>23.300954099999998</v>
      </c>
      <c r="AF4590" t="s">
        <v>5247</v>
      </c>
    </row>
    <row r="4591" spans="1:32" ht="15.75" customHeight="1">
      <c r="A4591" s="51">
        <v>46205</v>
      </c>
      <c r="B4591" s="35" t="s">
        <v>30</v>
      </c>
      <c r="C4591" s="36">
        <v>567</v>
      </c>
      <c r="D4591" s="37">
        <v>1793</v>
      </c>
      <c r="E4591" s="38">
        <v>-359</v>
      </c>
      <c r="F4591" s="36">
        <v>5</v>
      </c>
      <c r="G4591" s="36">
        <v>6</v>
      </c>
      <c r="H4591" s="35"/>
      <c r="I4591" s="35"/>
      <c r="J4591" s="35"/>
      <c r="K4591" s="35" t="s">
        <v>154</v>
      </c>
      <c r="L4591" s="39">
        <v>0.93330000000000002</v>
      </c>
      <c r="M4591" s="37">
        <v>22</v>
      </c>
      <c r="N4591" s="37">
        <v>-444</v>
      </c>
      <c r="O4591" s="36">
        <v>0</v>
      </c>
      <c r="P4591" s="36">
        <v>7</v>
      </c>
      <c r="Q4591" s="36">
        <v>1</v>
      </c>
      <c r="R4591" s="68">
        <v>299.81050228310511</v>
      </c>
      <c r="S4591" s="68">
        <v>5.9804442684496291</v>
      </c>
      <c r="T4591" s="68">
        <v>358.6</v>
      </c>
      <c r="U4591" s="68">
        <v>298.83333333333331</v>
      </c>
      <c r="V4591" s="68">
        <v>163</v>
      </c>
      <c r="W4591" s="36">
        <v>0</v>
      </c>
      <c r="X4591" s="36">
        <v>4</v>
      </c>
      <c r="Y4591" s="36">
        <v>0</v>
      </c>
      <c r="Z4591" s="36">
        <v>0</v>
      </c>
      <c r="AA4591" s="40">
        <v>1</v>
      </c>
      <c r="AB4591" s="40">
        <v>0.5</v>
      </c>
      <c r="AC4591" s="40">
        <v>0.5</v>
      </c>
      <c r="AD4591" s="40">
        <v>15</v>
      </c>
      <c r="AE4591" s="40">
        <v>15.00095409</v>
      </c>
      <c r="AF4591" t="s">
        <v>743</v>
      </c>
    </row>
    <row r="4592" spans="1:32" ht="15.75" customHeight="1">
      <c r="A4592" s="51">
        <v>46205</v>
      </c>
      <c r="B4592" s="35" t="s">
        <v>166</v>
      </c>
      <c r="C4592" s="36">
        <v>651</v>
      </c>
      <c r="D4592" s="37">
        <v>2628</v>
      </c>
      <c r="E4592" s="38">
        <v>2119</v>
      </c>
      <c r="F4592" s="36">
        <v>53</v>
      </c>
      <c r="G4592" s="36">
        <v>8</v>
      </c>
      <c r="H4592" s="35"/>
      <c r="I4592" s="35"/>
      <c r="J4592" s="35"/>
      <c r="K4592" s="35" t="s">
        <v>154</v>
      </c>
      <c r="L4592" s="39">
        <v>1.2687999999999999</v>
      </c>
      <c r="M4592" s="37">
        <v>-252</v>
      </c>
      <c r="N4592" s="37">
        <v>-515</v>
      </c>
      <c r="O4592" s="36">
        <v>0</v>
      </c>
      <c r="P4592" s="36">
        <v>1</v>
      </c>
      <c r="Q4592" s="36">
        <v>0</v>
      </c>
      <c r="R4592" s="68"/>
      <c r="S4592" s="68"/>
      <c r="T4592" s="68"/>
      <c r="U4592" s="68"/>
      <c r="V4592" s="68"/>
      <c r="W4592" s="36"/>
      <c r="X4592" s="36"/>
      <c r="Y4592" s="36"/>
      <c r="Z4592" s="36"/>
      <c r="AA4592" s="40"/>
      <c r="AB4592" s="40">
        <v>0.5</v>
      </c>
      <c r="AC4592" s="40"/>
      <c r="AD4592" s="40">
        <v>70</v>
      </c>
      <c r="AE4592" s="40">
        <v>70.00095408</v>
      </c>
      <c r="AF4592" t="s">
        <v>178</v>
      </c>
    </row>
    <row r="4593" spans="1:32" ht="15.75" customHeight="1">
      <c r="A4593" s="51">
        <v>46205</v>
      </c>
      <c r="B4593" s="35" t="s">
        <v>166</v>
      </c>
      <c r="C4593" s="36">
        <v>652</v>
      </c>
      <c r="D4593" s="37">
        <v>1217</v>
      </c>
      <c r="E4593" s="38">
        <v>-784</v>
      </c>
      <c r="F4593" s="36">
        <v>8</v>
      </c>
      <c r="G4593" s="36">
        <v>3</v>
      </c>
      <c r="H4593" s="35"/>
      <c r="I4593" s="35"/>
      <c r="J4593" s="35"/>
      <c r="K4593" s="35" t="s">
        <v>154</v>
      </c>
      <c r="L4593" s="39">
        <v>0.7853</v>
      </c>
      <c r="M4593" s="37">
        <v>-724</v>
      </c>
      <c r="N4593" s="37">
        <v>-84</v>
      </c>
      <c r="O4593" s="36">
        <v>0</v>
      </c>
      <c r="P4593" s="36">
        <v>2</v>
      </c>
      <c r="Q4593" s="36">
        <v>0</v>
      </c>
      <c r="R4593" s="68"/>
      <c r="S4593" s="68"/>
      <c r="T4593" s="68"/>
      <c r="U4593" s="68"/>
      <c r="V4593" s="68"/>
      <c r="W4593" s="36"/>
      <c r="X4593" s="36"/>
      <c r="Y4593" s="36"/>
      <c r="Z4593" s="36"/>
      <c r="AA4593" s="40"/>
      <c r="AB4593" s="40">
        <v>0.5</v>
      </c>
      <c r="AC4593" s="40"/>
      <c r="AD4593" s="40">
        <v>30</v>
      </c>
      <c r="AE4593" s="40">
        <v>30.000954069999999</v>
      </c>
      <c r="AF4593" t="s">
        <v>661</v>
      </c>
    </row>
    <row r="4594" spans="1:32" ht="15.75" customHeight="1">
      <c r="A4594" s="51">
        <v>46205</v>
      </c>
      <c r="B4594" s="35" t="s">
        <v>166</v>
      </c>
      <c r="C4594" s="36">
        <v>653</v>
      </c>
      <c r="D4594" s="37">
        <v>896</v>
      </c>
      <c r="E4594" s="38">
        <v>691</v>
      </c>
      <c r="F4594" s="36">
        <v>14</v>
      </c>
      <c r="G4594" s="36">
        <v>2</v>
      </c>
      <c r="H4594" s="35"/>
      <c r="I4594" s="35"/>
      <c r="J4594" s="35"/>
      <c r="K4594" s="35" t="s">
        <v>154</v>
      </c>
      <c r="L4594" s="39">
        <v>1.2571000000000001</v>
      </c>
      <c r="M4594" s="37">
        <v>2815</v>
      </c>
      <c r="N4594" s="37">
        <v>739</v>
      </c>
      <c r="O4594" s="36">
        <v>0</v>
      </c>
      <c r="P4594" s="36">
        <v>3</v>
      </c>
      <c r="Q4594" s="36">
        <v>0</v>
      </c>
      <c r="R4594" s="68"/>
      <c r="S4594" s="68"/>
      <c r="T4594" s="68"/>
      <c r="U4594" s="68"/>
      <c r="V4594" s="68"/>
      <c r="W4594" s="36"/>
      <c r="X4594" s="36"/>
      <c r="Y4594" s="36"/>
      <c r="Z4594" s="36"/>
      <c r="AA4594" s="40"/>
      <c r="AB4594" s="40">
        <v>0.5</v>
      </c>
      <c r="AC4594" s="40"/>
      <c r="AD4594" s="40">
        <v>0</v>
      </c>
      <c r="AE4594" s="40">
        <v>0</v>
      </c>
    </row>
    <row r="4595" spans="1:32" ht="15.75" customHeight="1">
      <c r="A4595" s="51">
        <v>46205</v>
      </c>
      <c r="B4595" s="35" t="s">
        <v>166</v>
      </c>
      <c r="C4595" s="36">
        <v>655</v>
      </c>
      <c r="D4595" s="37">
        <v>807</v>
      </c>
      <c r="E4595" s="38">
        <v>199</v>
      </c>
      <c r="F4595" s="36">
        <v>11</v>
      </c>
      <c r="G4595" s="36">
        <v>3</v>
      </c>
      <c r="H4595" s="35"/>
      <c r="I4595" s="35"/>
      <c r="J4595" s="35"/>
      <c r="K4595" s="35" t="s">
        <v>154</v>
      </c>
      <c r="L4595" s="39">
        <v>1.0822000000000001</v>
      </c>
      <c r="M4595" s="37">
        <v>12171</v>
      </c>
      <c r="N4595" s="37">
        <v>-422</v>
      </c>
      <c r="O4595" s="36">
        <v>0</v>
      </c>
      <c r="P4595" s="36">
        <v>5</v>
      </c>
      <c r="Q4595" s="36">
        <v>0</v>
      </c>
      <c r="R4595" s="68"/>
      <c r="S4595" s="68"/>
      <c r="T4595" s="68"/>
      <c r="U4595" s="68"/>
      <c r="V4595" s="68"/>
      <c r="W4595" s="36"/>
      <c r="X4595" s="36"/>
      <c r="Y4595" s="36"/>
      <c r="Z4595" s="36"/>
      <c r="AA4595" s="40"/>
      <c r="AB4595" s="40">
        <v>0.5</v>
      </c>
      <c r="AC4595" s="40"/>
      <c r="AD4595" s="40">
        <v>0</v>
      </c>
      <c r="AE4595" s="40">
        <v>0</v>
      </c>
    </row>
    <row r="4596" spans="1:32" ht="15.75" customHeight="1">
      <c r="A4596" s="51">
        <v>46205</v>
      </c>
      <c r="B4596" s="35" t="s">
        <v>171</v>
      </c>
      <c r="C4596" s="36">
        <v>663</v>
      </c>
      <c r="D4596" s="37">
        <v>2104</v>
      </c>
      <c r="E4596" s="38">
        <v>-1067</v>
      </c>
      <c r="F4596" s="36">
        <v>8</v>
      </c>
      <c r="G4596" s="36">
        <v>5</v>
      </c>
      <c r="H4596" s="35"/>
      <c r="I4596" s="35"/>
      <c r="J4596" s="35"/>
      <c r="K4596" s="35" t="s">
        <v>154</v>
      </c>
      <c r="L4596" s="39">
        <v>0.83099999999999996</v>
      </c>
      <c r="M4596" s="37">
        <v>-1642</v>
      </c>
      <c r="N4596" s="37">
        <v>-160</v>
      </c>
      <c r="O4596" s="36">
        <v>0</v>
      </c>
      <c r="P4596" s="36">
        <v>3</v>
      </c>
      <c r="Q4596" s="36">
        <v>0</v>
      </c>
      <c r="R4596" s="68"/>
      <c r="S4596" s="68"/>
      <c r="T4596" s="68"/>
      <c r="U4596" s="68"/>
      <c r="V4596" s="68"/>
      <c r="W4596" s="36"/>
      <c r="X4596" s="36"/>
      <c r="Y4596" s="36"/>
      <c r="Z4596" s="36"/>
      <c r="AA4596" s="40"/>
      <c r="AB4596" s="40">
        <v>0.5</v>
      </c>
      <c r="AC4596" s="40"/>
      <c r="AD4596" s="40">
        <v>30</v>
      </c>
      <c r="AE4596" s="40">
        <v>30.00095404</v>
      </c>
      <c r="AF4596" t="s">
        <v>661</v>
      </c>
    </row>
    <row r="4597" spans="1:32" ht="15.75" customHeight="1">
      <c r="A4597" s="51">
        <v>46205</v>
      </c>
      <c r="B4597" s="35" t="s">
        <v>171</v>
      </c>
      <c r="C4597" s="36">
        <v>665</v>
      </c>
      <c r="D4597" s="37">
        <v>2475</v>
      </c>
      <c r="E4597" s="38">
        <v>4075</v>
      </c>
      <c r="F4597" s="36">
        <v>29</v>
      </c>
      <c r="G4597" s="36">
        <v>8</v>
      </c>
      <c r="H4597" s="35"/>
      <c r="I4597" s="35"/>
      <c r="J4597" s="35"/>
      <c r="K4597" s="35" t="s">
        <v>154</v>
      </c>
      <c r="L4597" s="39">
        <v>1.5488</v>
      </c>
      <c r="M4597" s="37">
        <v>1389</v>
      </c>
      <c r="N4597" s="37">
        <v>-1181</v>
      </c>
      <c r="O4597" s="36">
        <v>0</v>
      </c>
      <c r="P4597" s="36">
        <v>5</v>
      </c>
      <c r="Q4597" s="36">
        <v>0</v>
      </c>
      <c r="R4597" s="68"/>
      <c r="S4597" s="68"/>
      <c r="T4597" s="68"/>
      <c r="U4597" s="68"/>
      <c r="V4597" s="68"/>
      <c r="W4597" s="36"/>
      <c r="X4597" s="36"/>
      <c r="Y4597" s="36"/>
      <c r="Z4597" s="36"/>
      <c r="AA4597" s="40"/>
      <c r="AB4597" s="40">
        <v>0.5</v>
      </c>
      <c r="AC4597" s="40"/>
      <c r="AD4597" s="40">
        <v>80</v>
      </c>
      <c r="AE4597" s="40">
        <v>80.000954030000003</v>
      </c>
      <c r="AF4597" t="s">
        <v>155</v>
      </c>
    </row>
    <row r="4598" spans="1:32" ht="15.75" customHeight="1">
      <c r="A4598" s="51">
        <v>46205</v>
      </c>
      <c r="B4598" s="35" t="s">
        <v>171</v>
      </c>
      <c r="C4598" s="36">
        <v>666</v>
      </c>
      <c r="D4598" s="37">
        <v>5381</v>
      </c>
      <c r="E4598" s="38">
        <v>2291</v>
      </c>
      <c r="F4598" s="36">
        <v>40</v>
      </c>
      <c r="G4598" s="36">
        <v>21</v>
      </c>
      <c r="H4598" s="35"/>
      <c r="I4598" s="35"/>
      <c r="J4598" s="35"/>
      <c r="K4598" s="35" t="s">
        <v>154</v>
      </c>
      <c r="L4598" s="39">
        <v>1.1418999999999999</v>
      </c>
      <c r="M4598" s="37">
        <v>-1762</v>
      </c>
      <c r="N4598" s="37">
        <v>-1203</v>
      </c>
      <c r="O4598" s="36">
        <v>0</v>
      </c>
      <c r="P4598" s="36">
        <v>6</v>
      </c>
      <c r="Q4598" s="36">
        <v>0</v>
      </c>
      <c r="R4598" s="68"/>
      <c r="S4598" s="68"/>
      <c r="T4598" s="68"/>
      <c r="U4598" s="68"/>
      <c r="V4598" s="68"/>
      <c r="W4598" s="36"/>
      <c r="X4598" s="36"/>
      <c r="Y4598" s="36"/>
      <c r="Z4598" s="36"/>
      <c r="AA4598" s="40"/>
      <c r="AB4598" s="40">
        <v>0.8</v>
      </c>
      <c r="AC4598" s="40"/>
      <c r="AD4598" s="40">
        <v>70</v>
      </c>
      <c r="AE4598" s="40">
        <v>70.000954019999995</v>
      </c>
      <c r="AF4598" t="s">
        <v>178</v>
      </c>
    </row>
    <row r="4599" spans="1:32" ht="15.75" customHeight="1">
      <c r="A4599" s="51">
        <v>46205</v>
      </c>
      <c r="B4599" s="35" t="s">
        <v>330</v>
      </c>
      <c r="C4599" s="36">
        <v>656</v>
      </c>
      <c r="D4599" s="37">
        <v>1058</v>
      </c>
      <c r="E4599" s="38">
        <v>-1071</v>
      </c>
      <c r="F4599" s="36">
        <v>4</v>
      </c>
      <c r="G4599" s="36">
        <v>1</v>
      </c>
      <c r="H4599" s="35"/>
      <c r="I4599" s="35"/>
      <c r="J4599" s="35"/>
      <c r="K4599" s="35" t="s">
        <v>154</v>
      </c>
      <c r="L4599" s="39">
        <v>0.66259999999999997</v>
      </c>
      <c r="M4599" s="37">
        <v>-629</v>
      </c>
      <c r="N4599" s="37">
        <v>-2075</v>
      </c>
      <c r="O4599" s="36">
        <v>0</v>
      </c>
      <c r="P4599" s="36">
        <v>6</v>
      </c>
      <c r="Q4599" s="36">
        <v>0</v>
      </c>
      <c r="R4599" s="68"/>
      <c r="S4599" s="68"/>
      <c r="T4599" s="68"/>
      <c r="U4599" s="68"/>
      <c r="V4599" s="68"/>
      <c r="W4599" s="36"/>
      <c r="X4599" s="36"/>
      <c r="Y4599" s="36"/>
      <c r="Z4599" s="36"/>
      <c r="AA4599" s="40"/>
      <c r="AB4599" s="40">
        <v>0.5</v>
      </c>
      <c r="AC4599" s="40"/>
      <c r="AD4599" s="40">
        <v>30</v>
      </c>
      <c r="AE4599" s="40">
        <v>30.000954010000001</v>
      </c>
      <c r="AF4599" t="s">
        <v>661</v>
      </c>
    </row>
    <row r="4600" spans="1:32" ht="15.75" customHeight="1">
      <c r="A4600" s="51">
        <v>46205</v>
      </c>
      <c r="B4600" s="35" t="s">
        <v>330</v>
      </c>
      <c r="C4600" s="36">
        <v>657</v>
      </c>
      <c r="D4600" s="37">
        <v>62</v>
      </c>
      <c r="E4600" s="38">
        <v>-91</v>
      </c>
      <c r="F4600" s="36">
        <v>0</v>
      </c>
      <c r="G4600" s="36">
        <v>0</v>
      </c>
      <c r="H4600" s="35"/>
      <c r="I4600" s="35"/>
      <c r="J4600" s="35"/>
      <c r="K4600" s="35" t="s">
        <v>154</v>
      </c>
      <c r="L4600" s="39">
        <v>0.51080000000000003</v>
      </c>
      <c r="M4600" s="37">
        <v>-571</v>
      </c>
      <c r="N4600" s="37">
        <v>-717</v>
      </c>
      <c r="O4600" s="36">
        <v>0</v>
      </c>
      <c r="P4600" s="36">
        <v>7</v>
      </c>
      <c r="Q4600" s="36">
        <v>0</v>
      </c>
      <c r="R4600" s="68"/>
      <c r="S4600" s="68"/>
      <c r="T4600" s="68"/>
      <c r="U4600" s="68"/>
      <c r="V4600" s="68"/>
      <c r="W4600" s="36"/>
      <c r="X4600" s="36"/>
      <c r="Y4600" s="36"/>
      <c r="Z4600" s="36"/>
      <c r="AA4600" s="40"/>
      <c r="AB4600" s="40">
        <v>0.5</v>
      </c>
      <c r="AC4600" s="40"/>
      <c r="AD4600" s="40">
        <v>10</v>
      </c>
      <c r="AE4600" s="40">
        <v>10.000954</v>
      </c>
      <c r="AF4600" t="s">
        <v>584</v>
      </c>
    </row>
    <row r="4601" spans="1:32" ht="15.75" customHeight="1">
      <c r="A4601" s="51">
        <v>46205</v>
      </c>
      <c r="B4601" s="35" t="s">
        <v>330</v>
      </c>
      <c r="C4601" s="36">
        <v>658</v>
      </c>
      <c r="D4601" s="37">
        <v>571</v>
      </c>
      <c r="E4601" s="38">
        <v>-698</v>
      </c>
      <c r="F4601" s="36">
        <v>1</v>
      </c>
      <c r="G4601" s="36">
        <v>1</v>
      </c>
      <c r="H4601" s="35"/>
      <c r="I4601" s="35"/>
      <c r="J4601" s="35"/>
      <c r="K4601" s="35" t="s">
        <v>154</v>
      </c>
      <c r="L4601" s="39">
        <v>0.59250000000000003</v>
      </c>
      <c r="M4601" s="37">
        <v>-504</v>
      </c>
      <c r="N4601" s="37">
        <v>-4115</v>
      </c>
      <c r="O4601" s="36">
        <v>0</v>
      </c>
      <c r="P4601" s="36">
        <v>8</v>
      </c>
      <c r="Q4601" s="36">
        <v>0</v>
      </c>
      <c r="R4601" s="68"/>
      <c r="S4601" s="68"/>
      <c r="T4601" s="68"/>
      <c r="U4601" s="68"/>
      <c r="V4601" s="68"/>
      <c r="W4601" s="36"/>
      <c r="X4601" s="36"/>
      <c r="Y4601" s="36"/>
      <c r="Z4601" s="36"/>
      <c r="AA4601" s="40"/>
      <c r="AB4601" s="40">
        <v>0.5</v>
      </c>
      <c r="AC4601" s="40"/>
      <c r="AD4601" s="40">
        <v>10</v>
      </c>
      <c r="AE4601" s="40">
        <v>10.000953989999999</v>
      </c>
      <c r="AF4601" t="s">
        <v>584</v>
      </c>
    </row>
    <row r="4602" spans="1:32" ht="15.75" customHeight="1">
      <c r="A4602" s="51">
        <v>46205</v>
      </c>
      <c r="B4602" s="35" t="s">
        <v>470</v>
      </c>
      <c r="C4602" s="36">
        <v>660</v>
      </c>
      <c r="D4602" s="37">
        <v>478</v>
      </c>
      <c r="E4602" s="38">
        <v>947</v>
      </c>
      <c r="F4602" s="36">
        <v>11</v>
      </c>
      <c r="G4602" s="36">
        <v>14</v>
      </c>
      <c r="H4602" s="35"/>
      <c r="I4602" s="35"/>
      <c r="J4602" s="35"/>
      <c r="K4602" s="35" t="s">
        <v>154</v>
      </c>
      <c r="L4602" s="39">
        <v>1.6604000000000001</v>
      </c>
      <c r="M4602" s="37">
        <v>-726</v>
      </c>
      <c r="N4602" s="37">
        <v>-887</v>
      </c>
      <c r="O4602" s="36">
        <v>0</v>
      </c>
      <c r="P4602" s="36">
        <v>0</v>
      </c>
      <c r="Q4602" s="36">
        <v>0</v>
      </c>
      <c r="R4602" s="68"/>
      <c r="S4602" s="68"/>
      <c r="T4602" s="68"/>
      <c r="U4602" s="68"/>
      <c r="V4602" s="68"/>
      <c r="W4602" s="36"/>
      <c r="X4602" s="36"/>
      <c r="Y4602" s="36"/>
      <c r="Z4602" s="36"/>
      <c r="AA4602" s="40"/>
      <c r="AB4602" s="40">
        <v>0.5</v>
      </c>
      <c r="AC4602" s="40"/>
      <c r="AD4602" s="40">
        <v>0</v>
      </c>
      <c r="AE4602" s="40">
        <v>0</v>
      </c>
    </row>
    <row r="4603" spans="1:32" ht="15.75" customHeight="1">
      <c r="A4603" s="51">
        <v>46205</v>
      </c>
      <c r="B4603" s="35" t="s">
        <v>470</v>
      </c>
      <c r="C4603" s="36">
        <v>661</v>
      </c>
      <c r="D4603" s="37">
        <v>1584</v>
      </c>
      <c r="E4603" s="38">
        <v>3997</v>
      </c>
      <c r="F4603" s="36">
        <v>30</v>
      </c>
      <c r="G4603" s="36">
        <v>33</v>
      </c>
      <c r="H4603" s="35"/>
      <c r="I4603" s="35"/>
      <c r="J4603" s="35"/>
      <c r="K4603" s="35" t="s">
        <v>154</v>
      </c>
      <c r="L4603" s="39">
        <v>1.8411</v>
      </c>
      <c r="M4603" s="37">
        <v>1012</v>
      </c>
      <c r="N4603" s="37">
        <v>-250</v>
      </c>
      <c r="O4603" s="36">
        <v>0</v>
      </c>
      <c r="P4603" s="36">
        <v>1</v>
      </c>
      <c r="Q4603" s="36">
        <v>0</v>
      </c>
      <c r="R4603" s="68"/>
      <c r="S4603" s="68"/>
      <c r="T4603" s="68"/>
      <c r="U4603" s="68"/>
      <c r="V4603" s="68"/>
      <c r="W4603" s="36"/>
      <c r="X4603" s="36"/>
      <c r="Y4603" s="36"/>
      <c r="Z4603" s="36"/>
      <c r="AA4603" s="40"/>
      <c r="AB4603" s="40">
        <v>0.5</v>
      </c>
      <c r="AC4603" s="40"/>
      <c r="AD4603" s="40">
        <v>80</v>
      </c>
      <c r="AE4603" s="40">
        <v>80.000953969999998</v>
      </c>
      <c r="AF4603" t="s">
        <v>155</v>
      </c>
    </row>
    <row r="4604" spans="1:32" ht="15.75" customHeight="1">
      <c r="A4604" s="51">
        <v>46205</v>
      </c>
      <c r="B4604" s="35" t="s">
        <v>470</v>
      </c>
      <c r="C4604" s="36">
        <v>662</v>
      </c>
      <c r="D4604" s="37">
        <v>89</v>
      </c>
      <c r="E4604" s="38">
        <v>-132</v>
      </c>
      <c r="F4604" s="36">
        <v>0</v>
      </c>
      <c r="G4604" s="36">
        <v>0</v>
      </c>
      <c r="H4604" s="35"/>
      <c r="I4604" s="35"/>
      <c r="J4604" s="35"/>
      <c r="K4604" s="35" t="s">
        <v>154</v>
      </c>
      <c r="L4604" s="39">
        <v>0.50560000000000005</v>
      </c>
      <c r="M4604" s="37">
        <v>-1081</v>
      </c>
      <c r="N4604" s="37">
        <v>3701</v>
      </c>
      <c r="O4604" s="36">
        <v>0</v>
      </c>
      <c r="P4604" s="36">
        <v>2</v>
      </c>
      <c r="Q4604" s="36">
        <v>0</v>
      </c>
      <c r="R4604" s="68"/>
      <c r="S4604" s="68"/>
      <c r="T4604" s="68"/>
      <c r="U4604" s="68"/>
      <c r="V4604" s="68"/>
      <c r="W4604" s="36"/>
      <c r="X4604" s="36"/>
      <c r="Y4604" s="36"/>
      <c r="Z4604" s="36"/>
      <c r="AA4604" s="40"/>
      <c r="AB4604" s="40">
        <v>0.5</v>
      </c>
      <c r="AC4604" s="40"/>
      <c r="AD4604" s="40">
        <v>10</v>
      </c>
      <c r="AE4604" s="40">
        <v>10.00095396</v>
      </c>
      <c r="AF4604" t="s">
        <v>584</v>
      </c>
    </row>
    <row r="4605" spans="1:32" ht="15.75" customHeight="1">
      <c r="A4605" s="51">
        <v>46205</v>
      </c>
      <c r="B4605" s="35" t="s">
        <v>307</v>
      </c>
      <c r="C4605" s="36">
        <v>635</v>
      </c>
      <c r="D4605" s="37">
        <v>0</v>
      </c>
      <c r="E4605" s="38">
        <v>0</v>
      </c>
      <c r="F4605" s="36">
        <v>0</v>
      </c>
      <c r="G4605" s="36">
        <v>0</v>
      </c>
      <c r="H4605" s="35"/>
      <c r="I4605" s="35"/>
      <c r="J4605" s="35"/>
      <c r="K4605" s="35" t="s">
        <v>154</v>
      </c>
      <c r="L4605" s="39">
        <v>0</v>
      </c>
      <c r="M4605" s="37">
        <v>5421</v>
      </c>
      <c r="N4605" s="37">
        <v>3669</v>
      </c>
      <c r="O4605" s="36">
        <v>0</v>
      </c>
      <c r="P4605" s="36">
        <v>5</v>
      </c>
      <c r="Q4605" s="36">
        <v>0</v>
      </c>
      <c r="R4605" s="68"/>
      <c r="S4605" s="68"/>
      <c r="T4605" s="68"/>
      <c r="U4605" s="68"/>
      <c r="V4605" s="68"/>
      <c r="W4605" s="36"/>
      <c r="X4605" s="36"/>
      <c r="Y4605" s="36"/>
      <c r="Z4605" s="36"/>
      <c r="AA4605" s="40"/>
      <c r="AB4605" s="40"/>
      <c r="AC4605" s="40"/>
      <c r="AD4605" s="40">
        <v>0</v>
      </c>
      <c r="AE4605" s="40">
        <v>0</v>
      </c>
    </row>
    <row r="4606" spans="1:32" ht="15.75" customHeight="1">
      <c r="A4606" s="51">
        <v>46205</v>
      </c>
      <c r="B4606" s="35" t="s">
        <v>307</v>
      </c>
      <c r="C4606" s="36">
        <v>636</v>
      </c>
      <c r="D4606" s="37">
        <v>0</v>
      </c>
      <c r="E4606" s="38">
        <v>0</v>
      </c>
      <c r="F4606" s="36">
        <v>0</v>
      </c>
      <c r="G4606" s="36">
        <v>0</v>
      </c>
      <c r="H4606" s="35"/>
      <c r="I4606" s="35"/>
      <c r="J4606" s="35"/>
      <c r="K4606" s="35" t="s">
        <v>154</v>
      </c>
      <c r="L4606" s="39">
        <v>0</v>
      </c>
      <c r="M4606" s="37">
        <v>0</v>
      </c>
      <c r="N4606" s="37">
        <v>3908</v>
      </c>
      <c r="O4606" s="36">
        <v>0</v>
      </c>
      <c r="P4606" s="36">
        <v>6</v>
      </c>
      <c r="Q4606" s="36">
        <v>0</v>
      </c>
      <c r="R4606" s="68"/>
      <c r="S4606" s="68"/>
      <c r="T4606" s="68"/>
      <c r="U4606" s="68"/>
      <c r="V4606" s="68"/>
      <c r="W4606" s="36"/>
      <c r="X4606" s="36"/>
      <c r="Y4606" s="36"/>
      <c r="Z4606" s="36"/>
      <c r="AA4606" s="40"/>
      <c r="AB4606" s="40"/>
      <c r="AC4606" s="40"/>
      <c r="AD4606" s="40">
        <v>0</v>
      </c>
      <c r="AE4606" s="40">
        <v>0</v>
      </c>
    </row>
    <row r="4607" spans="1:32" ht="15.75" customHeight="1">
      <c r="A4607" s="51">
        <v>46205</v>
      </c>
      <c r="B4607" s="35" t="s">
        <v>307</v>
      </c>
      <c r="C4607" s="36">
        <v>637</v>
      </c>
      <c r="D4607" s="37">
        <v>2035</v>
      </c>
      <c r="E4607" s="38">
        <v>-2245</v>
      </c>
      <c r="F4607" s="36">
        <v>10</v>
      </c>
      <c r="G4607" s="36">
        <v>6</v>
      </c>
      <c r="H4607" s="35"/>
      <c r="I4607" s="35"/>
      <c r="J4607" s="35"/>
      <c r="K4607" s="35" t="s">
        <v>154</v>
      </c>
      <c r="L4607" s="39">
        <v>0.63229999999999997</v>
      </c>
      <c r="M4607" s="37">
        <v>-1329</v>
      </c>
      <c r="N4607" s="37">
        <v>3018</v>
      </c>
      <c r="O4607" s="36">
        <v>0</v>
      </c>
      <c r="P4607" s="36">
        <v>7</v>
      </c>
      <c r="Q4607" s="36">
        <v>0</v>
      </c>
      <c r="R4607" s="68"/>
      <c r="S4607" s="68"/>
      <c r="T4607" s="68"/>
      <c r="U4607" s="68"/>
      <c r="V4607" s="68"/>
      <c r="W4607" s="36"/>
      <c r="X4607" s="36"/>
      <c r="Y4607" s="36"/>
      <c r="Z4607" s="36"/>
      <c r="AA4607" s="40"/>
      <c r="AB4607" s="40">
        <v>0.5</v>
      </c>
      <c r="AC4607" s="40"/>
      <c r="AD4607" s="40">
        <v>30</v>
      </c>
      <c r="AE4607" s="40">
        <v>30.000953930000001</v>
      </c>
      <c r="AF4607" t="s">
        <v>661</v>
      </c>
    </row>
    <row r="4608" spans="1:32" ht="15.75" customHeight="1">
      <c r="A4608" s="51">
        <v>46205</v>
      </c>
      <c r="B4608" s="35" t="s">
        <v>55</v>
      </c>
      <c r="C4608" s="36">
        <v>537</v>
      </c>
      <c r="D4608" s="37">
        <v>3604</v>
      </c>
      <c r="E4608" s="38">
        <v>264</v>
      </c>
      <c r="F4608" s="36">
        <v>13</v>
      </c>
      <c r="G4608" s="36">
        <v>13</v>
      </c>
      <c r="H4608" s="35"/>
      <c r="I4608" s="35"/>
      <c r="J4608" s="35"/>
      <c r="K4608" s="35" t="s">
        <v>154</v>
      </c>
      <c r="L4608" s="39">
        <v>1.0244</v>
      </c>
      <c r="M4608" s="37">
        <v>-603</v>
      </c>
      <c r="N4608" s="37">
        <v>-816</v>
      </c>
      <c r="O4608" s="36">
        <v>0</v>
      </c>
      <c r="P4608" s="36">
        <v>7</v>
      </c>
      <c r="Q4608" s="36">
        <v>1</v>
      </c>
      <c r="R4608" s="68">
        <v>626.05998339559983</v>
      </c>
      <c r="S4608" s="68">
        <v>5.7566368967599004</v>
      </c>
      <c r="T4608" s="68">
        <v>277.23076923076923</v>
      </c>
      <c r="U4608" s="68">
        <v>277.23076923076923</v>
      </c>
      <c r="V4608" s="68">
        <v>138.61538461538461</v>
      </c>
      <c r="W4608" s="36">
        <v>0</v>
      </c>
      <c r="X4608" s="36">
        <v>4</v>
      </c>
      <c r="Y4608" s="36">
        <v>4</v>
      </c>
      <c r="Z4608" s="36">
        <v>7</v>
      </c>
      <c r="AA4608" s="40">
        <v>3.75</v>
      </c>
      <c r="AB4608" s="40">
        <v>0.6</v>
      </c>
      <c r="AC4608" s="40">
        <v>2.25</v>
      </c>
      <c r="AD4608" s="40">
        <v>22.5</v>
      </c>
      <c r="AE4608" s="40">
        <v>22.500953920000001</v>
      </c>
      <c r="AF4608" t="s">
        <v>655</v>
      </c>
    </row>
    <row r="4609" spans="1:32" ht="15.75" customHeight="1">
      <c r="A4609" s="51">
        <v>46205</v>
      </c>
      <c r="B4609" s="35" t="s">
        <v>55</v>
      </c>
      <c r="C4609" s="36">
        <v>538</v>
      </c>
      <c r="D4609" s="37">
        <v>1197</v>
      </c>
      <c r="E4609" s="38">
        <v>235</v>
      </c>
      <c r="F4609" s="36">
        <v>8</v>
      </c>
      <c r="G4609" s="36">
        <v>0</v>
      </c>
      <c r="H4609" s="35"/>
      <c r="I4609" s="35"/>
      <c r="J4609" s="35"/>
      <c r="K4609" s="35" t="s">
        <v>154</v>
      </c>
      <c r="L4609" s="39">
        <v>1.0653999999999999</v>
      </c>
      <c r="M4609" s="37">
        <v>-466</v>
      </c>
      <c r="N4609" s="37">
        <v>-735</v>
      </c>
      <c r="O4609" s="36">
        <v>0</v>
      </c>
      <c r="P4609" s="36">
        <v>8</v>
      </c>
      <c r="Q4609" s="36">
        <v>1</v>
      </c>
      <c r="R4609" s="68">
        <v>167.69209215442089</v>
      </c>
      <c r="S4609" s="68">
        <v>7.138082569199093</v>
      </c>
      <c r="T4609" s="68">
        <v>149.625</v>
      </c>
      <c r="U4609" s="68"/>
      <c r="V4609" s="68">
        <v>149.625</v>
      </c>
      <c r="W4609" s="36">
        <v>7</v>
      </c>
      <c r="X4609" s="36"/>
      <c r="Y4609" s="36">
        <v>2</v>
      </c>
      <c r="Z4609" s="36">
        <v>0</v>
      </c>
      <c r="AA4609" s="40">
        <v>3</v>
      </c>
      <c r="AB4609" s="40">
        <v>0.5</v>
      </c>
      <c r="AC4609" s="40">
        <v>1.5</v>
      </c>
      <c r="AD4609" s="40">
        <v>15</v>
      </c>
      <c r="AE4609" s="40">
        <v>15.00095391</v>
      </c>
      <c r="AF4609" t="s">
        <v>859</v>
      </c>
    </row>
    <row r="4610" spans="1:32" ht="15.75" customHeight="1">
      <c r="A4610" s="51">
        <v>46205</v>
      </c>
      <c r="B4610" s="35" t="s">
        <v>55</v>
      </c>
      <c r="C4610" s="36">
        <v>550</v>
      </c>
      <c r="D4610" s="37">
        <v>4574</v>
      </c>
      <c r="E4610" s="38">
        <v>-770</v>
      </c>
      <c r="F4610" s="36">
        <v>14</v>
      </c>
      <c r="G4610" s="36">
        <v>18</v>
      </c>
      <c r="H4610" s="35"/>
      <c r="I4610" s="35"/>
      <c r="J4610" s="35"/>
      <c r="K4610" s="35" t="s">
        <v>154</v>
      </c>
      <c r="L4610" s="39">
        <v>0.94389999999999996</v>
      </c>
      <c r="M4610" s="37">
        <v>868</v>
      </c>
      <c r="N4610" s="37">
        <v>-1297</v>
      </c>
      <c r="O4610" s="36">
        <v>0</v>
      </c>
      <c r="P4610" s="36">
        <v>0</v>
      </c>
      <c r="Q4610" s="36">
        <v>1</v>
      </c>
      <c r="R4610" s="68">
        <v>713.38273142382729</v>
      </c>
      <c r="S4610" s="68">
        <v>6.4117055242854546</v>
      </c>
      <c r="T4610" s="68">
        <v>326.71428571428572</v>
      </c>
      <c r="U4610" s="68">
        <v>254.11111111111109</v>
      </c>
      <c r="V4610" s="68">
        <v>142.9375</v>
      </c>
      <c r="W4610" s="36">
        <v>0</v>
      </c>
      <c r="X4610" s="36">
        <v>5</v>
      </c>
      <c r="Y4610" s="36">
        <v>3</v>
      </c>
      <c r="Z4610" s="36">
        <v>0</v>
      </c>
      <c r="AA4610" s="40">
        <v>2</v>
      </c>
      <c r="AB4610" s="40">
        <v>0.6</v>
      </c>
      <c r="AC4610" s="40">
        <v>1.2</v>
      </c>
      <c r="AD4610" s="40">
        <v>22</v>
      </c>
      <c r="AE4610" s="40">
        <v>22.000953899999999</v>
      </c>
      <c r="AF4610" t="s">
        <v>592</v>
      </c>
    </row>
    <row r="4611" spans="1:32" ht="15.75" customHeight="1">
      <c r="A4611" s="51">
        <v>46205</v>
      </c>
      <c r="B4611" s="35" t="s">
        <v>24</v>
      </c>
      <c r="C4611" s="36">
        <v>631</v>
      </c>
      <c r="D4611" s="37">
        <v>3327</v>
      </c>
      <c r="E4611" s="38">
        <v>-2204</v>
      </c>
      <c r="F4611" s="36">
        <v>0</v>
      </c>
      <c r="G4611" s="36">
        <v>8</v>
      </c>
      <c r="H4611" s="35"/>
      <c r="I4611" s="35"/>
      <c r="J4611" s="35"/>
      <c r="K4611" s="35" t="s">
        <v>154</v>
      </c>
      <c r="L4611" s="39">
        <v>0.7792</v>
      </c>
      <c r="M4611" s="37">
        <v>-250</v>
      </c>
      <c r="N4611" s="37">
        <v>-4618</v>
      </c>
      <c r="O4611" s="36">
        <v>0</v>
      </c>
      <c r="P4611" s="36">
        <v>1</v>
      </c>
      <c r="Q4611" s="36">
        <v>0</v>
      </c>
      <c r="R4611" s="68"/>
      <c r="S4611" s="68"/>
      <c r="T4611" s="68"/>
      <c r="U4611" s="68"/>
      <c r="V4611" s="68"/>
      <c r="W4611" s="36"/>
      <c r="X4611" s="36"/>
      <c r="Y4611" s="36"/>
      <c r="Z4611" s="36"/>
      <c r="AA4611" s="40"/>
      <c r="AB4611" s="40">
        <v>0.6</v>
      </c>
      <c r="AC4611" s="40"/>
      <c r="AD4611" s="40">
        <v>30</v>
      </c>
      <c r="AE4611" s="40">
        <v>30.000953890000002</v>
      </c>
      <c r="AF4611" t="s">
        <v>661</v>
      </c>
    </row>
    <row r="4612" spans="1:32" ht="15.75" customHeight="1">
      <c r="A4612" s="51">
        <v>46205</v>
      </c>
      <c r="B4612" s="35" t="s">
        <v>24</v>
      </c>
      <c r="C4612" s="36">
        <v>632</v>
      </c>
      <c r="D4612" s="37">
        <v>2535</v>
      </c>
      <c r="E4612" s="38">
        <v>-665</v>
      </c>
      <c r="F4612" s="36">
        <v>2</v>
      </c>
      <c r="G4612" s="36">
        <v>11</v>
      </c>
      <c r="H4612" s="35"/>
      <c r="I4612" s="35"/>
      <c r="J4612" s="35"/>
      <c r="K4612" s="35" t="s">
        <v>154</v>
      </c>
      <c r="L4612" s="39">
        <v>0.91259999999999997</v>
      </c>
      <c r="M4612" s="37">
        <v>-1171</v>
      </c>
      <c r="N4612" s="37">
        <v>-3804</v>
      </c>
      <c r="O4612" s="36">
        <v>0</v>
      </c>
      <c r="P4612" s="36">
        <v>2</v>
      </c>
      <c r="Q4612" s="36">
        <v>0</v>
      </c>
      <c r="R4612" s="68"/>
      <c r="S4612" s="68"/>
      <c r="T4612" s="68"/>
      <c r="U4612" s="68"/>
      <c r="V4612" s="68"/>
      <c r="W4612" s="36"/>
      <c r="X4612" s="36"/>
      <c r="Y4612" s="36"/>
      <c r="Z4612" s="36"/>
      <c r="AA4612" s="40"/>
      <c r="AB4612" s="40">
        <v>0.5</v>
      </c>
      <c r="AC4612" s="40"/>
      <c r="AD4612" s="40">
        <v>30</v>
      </c>
      <c r="AE4612" s="40">
        <v>30.000953880000001</v>
      </c>
      <c r="AF4612" t="s">
        <v>661</v>
      </c>
    </row>
    <row r="4613" spans="1:32" ht="15.75" customHeight="1">
      <c r="A4613" s="51">
        <v>46205</v>
      </c>
      <c r="B4613" s="35" t="s">
        <v>24</v>
      </c>
      <c r="C4613" s="36">
        <v>633</v>
      </c>
      <c r="D4613" s="37">
        <v>3970</v>
      </c>
      <c r="E4613" s="38">
        <v>207</v>
      </c>
      <c r="F4613" s="36">
        <v>4</v>
      </c>
      <c r="G4613" s="36">
        <v>21</v>
      </c>
      <c r="H4613" s="35"/>
      <c r="I4613" s="35"/>
      <c r="J4613" s="35"/>
      <c r="K4613" s="35" t="s">
        <v>154</v>
      </c>
      <c r="L4613" s="39">
        <v>1.0174000000000001</v>
      </c>
      <c r="M4613" s="37">
        <v>-2176</v>
      </c>
      <c r="N4613" s="37">
        <v>1802</v>
      </c>
      <c r="O4613" s="36">
        <v>0</v>
      </c>
      <c r="P4613" s="36">
        <v>3</v>
      </c>
      <c r="Q4613" s="36">
        <v>0</v>
      </c>
      <c r="R4613" s="68"/>
      <c r="S4613" s="68"/>
      <c r="T4613" s="68"/>
      <c r="U4613" s="68"/>
      <c r="V4613" s="68"/>
      <c r="W4613" s="36"/>
      <c r="X4613" s="36"/>
      <c r="Y4613" s="36"/>
      <c r="Z4613" s="36"/>
      <c r="AA4613" s="40"/>
      <c r="AB4613" s="40">
        <v>0.6</v>
      </c>
      <c r="AC4613" s="40"/>
      <c r="AD4613" s="40">
        <v>35</v>
      </c>
      <c r="AE4613" s="40">
        <v>35.000953869999996</v>
      </c>
      <c r="AF4613" t="s">
        <v>668</v>
      </c>
    </row>
    <row r="4614" spans="1:32" ht="15.75" customHeight="1">
      <c r="A4614" s="51">
        <v>46205</v>
      </c>
      <c r="B4614" s="35" t="s">
        <v>179</v>
      </c>
      <c r="C4614" s="36">
        <v>667</v>
      </c>
      <c r="D4614" s="37">
        <v>1664</v>
      </c>
      <c r="E4614" s="38">
        <v>-2395</v>
      </c>
      <c r="F4614" s="36">
        <v>0</v>
      </c>
      <c r="G4614" s="36">
        <v>1</v>
      </c>
      <c r="H4614" s="35"/>
      <c r="I4614" s="35"/>
      <c r="J4614" s="35"/>
      <c r="K4614" s="35" t="s">
        <v>154</v>
      </c>
      <c r="L4614" s="39">
        <v>0.5202</v>
      </c>
      <c r="M4614" s="37">
        <v>-622</v>
      </c>
      <c r="N4614" s="37">
        <v>-387</v>
      </c>
      <c r="O4614" s="36">
        <v>0</v>
      </c>
      <c r="P4614" s="36">
        <v>7</v>
      </c>
      <c r="Q4614" s="36">
        <v>0</v>
      </c>
      <c r="R4614" s="68"/>
      <c r="S4614" s="68"/>
      <c r="T4614" s="68"/>
      <c r="U4614" s="68"/>
      <c r="V4614" s="68"/>
      <c r="W4614" s="36"/>
      <c r="X4614" s="36"/>
      <c r="Y4614" s="36"/>
      <c r="Z4614" s="36"/>
      <c r="AA4614" s="40"/>
      <c r="AB4614" s="40">
        <v>0.5</v>
      </c>
      <c r="AC4614" s="40"/>
      <c r="AD4614" s="40">
        <v>30</v>
      </c>
      <c r="AE4614" s="40">
        <v>30.000953859999999</v>
      </c>
      <c r="AF4614" t="s">
        <v>661</v>
      </c>
    </row>
    <row r="4615" spans="1:32" ht="15.75" customHeight="1">
      <c r="A4615" s="51">
        <v>46205</v>
      </c>
      <c r="B4615" s="35" t="s">
        <v>179</v>
      </c>
      <c r="C4615" s="36">
        <v>668</v>
      </c>
      <c r="D4615" s="37">
        <v>413</v>
      </c>
      <c r="E4615" s="38">
        <v>133</v>
      </c>
      <c r="F4615" s="36">
        <v>3</v>
      </c>
      <c r="G4615" s="36">
        <v>0</v>
      </c>
      <c r="H4615" s="35"/>
      <c r="I4615" s="35"/>
      <c r="J4615" s="35"/>
      <c r="K4615" s="35" t="s">
        <v>154</v>
      </c>
      <c r="L4615" s="39">
        <v>1.1073</v>
      </c>
      <c r="M4615" s="37">
        <v>-941</v>
      </c>
      <c r="N4615" s="37">
        <v>706</v>
      </c>
      <c r="O4615" s="36">
        <v>0</v>
      </c>
      <c r="P4615" s="36">
        <v>8</v>
      </c>
      <c r="Q4615" s="36">
        <v>0</v>
      </c>
      <c r="R4615" s="68"/>
      <c r="S4615" s="68"/>
      <c r="T4615" s="68"/>
      <c r="U4615" s="68"/>
      <c r="V4615" s="68"/>
      <c r="W4615" s="36"/>
      <c r="X4615" s="36"/>
      <c r="Y4615" s="36"/>
      <c r="Z4615" s="36"/>
      <c r="AA4615" s="40"/>
      <c r="AB4615" s="40">
        <v>0.5</v>
      </c>
      <c r="AC4615" s="40"/>
      <c r="AD4615" s="40">
        <v>0</v>
      </c>
      <c r="AE4615" s="40">
        <v>0</v>
      </c>
    </row>
    <row r="4616" spans="1:32" ht="15.75" customHeight="1">
      <c r="A4616" s="51">
        <v>46205</v>
      </c>
      <c r="B4616" s="35" t="s">
        <v>179</v>
      </c>
      <c r="C4616" s="36">
        <v>670</v>
      </c>
      <c r="D4616" s="37">
        <v>1081</v>
      </c>
      <c r="E4616" s="38">
        <v>-388</v>
      </c>
      <c r="F4616" s="36">
        <v>12</v>
      </c>
      <c r="G4616" s="36">
        <v>1</v>
      </c>
      <c r="H4616" s="35"/>
      <c r="I4616" s="35"/>
      <c r="J4616" s="35"/>
      <c r="K4616" s="35" t="s">
        <v>154</v>
      </c>
      <c r="L4616" s="39">
        <v>0.88039999999999996</v>
      </c>
      <c r="M4616" s="37">
        <v>-1150</v>
      </c>
      <c r="N4616" s="37">
        <v>-1102</v>
      </c>
      <c r="O4616" s="36">
        <v>0</v>
      </c>
      <c r="P4616" s="36">
        <v>0</v>
      </c>
      <c r="Q4616" s="36">
        <v>0</v>
      </c>
      <c r="R4616" s="68"/>
      <c r="S4616" s="68"/>
      <c r="T4616" s="68"/>
      <c r="U4616" s="68"/>
      <c r="V4616" s="68"/>
      <c r="W4616" s="36"/>
      <c r="X4616" s="36"/>
      <c r="Y4616" s="36"/>
      <c r="Z4616" s="36"/>
      <c r="AA4616" s="40"/>
      <c r="AB4616" s="40">
        <v>0.5</v>
      </c>
      <c r="AC4616" s="40"/>
      <c r="AD4616" s="40">
        <v>30</v>
      </c>
      <c r="AE4616" s="40">
        <v>30.000953840000001</v>
      </c>
      <c r="AF4616" t="s">
        <v>661</v>
      </c>
    </row>
    <row r="4617" spans="1:32" ht="15.75" customHeight="1">
      <c r="A4617" s="51">
        <v>46205</v>
      </c>
      <c r="B4617" s="35" t="s">
        <v>289</v>
      </c>
      <c r="C4617" s="36">
        <v>721</v>
      </c>
      <c r="D4617" s="37">
        <v>1467</v>
      </c>
      <c r="E4617" s="38">
        <v>-1067</v>
      </c>
      <c r="F4617" s="36">
        <v>8</v>
      </c>
      <c r="G4617" s="36">
        <v>4</v>
      </c>
      <c r="H4617" s="35"/>
      <c r="I4617" s="35"/>
      <c r="J4617" s="35"/>
      <c r="K4617" s="35" t="s">
        <v>154</v>
      </c>
      <c r="L4617" s="39">
        <v>0.75760000000000005</v>
      </c>
      <c r="M4617" s="37">
        <v>-328</v>
      </c>
      <c r="N4617" s="37">
        <v>-1828</v>
      </c>
      <c r="O4617" s="36">
        <v>0</v>
      </c>
      <c r="P4617" s="36">
        <v>1</v>
      </c>
      <c r="Q4617" s="36">
        <v>0</v>
      </c>
      <c r="R4617" s="68"/>
      <c r="S4617" s="68"/>
      <c r="T4617" s="68"/>
      <c r="U4617" s="68"/>
      <c r="V4617" s="68"/>
      <c r="W4617" s="36"/>
      <c r="X4617" s="36"/>
      <c r="Y4617" s="36"/>
      <c r="Z4617" s="36"/>
      <c r="AA4617" s="40"/>
      <c r="AB4617" s="40">
        <v>0.5</v>
      </c>
      <c r="AC4617" s="40"/>
      <c r="AD4617" s="40">
        <v>30</v>
      </c>
      <c r="AE4617" s="40">
        <v>30.00095383</v>
      </c>
      <c r="AF4617" t="s">
        <v>661</v>
      </c>
    </row>
    <row r="4618" spans="1:32" ht="15.75" customHeight="1">
      <c r="A4618" s="51">
        <v>46205</v>
      </c>
      <c r="B4618" s="35" t="s">
        <v>289</v>
      </c>
      <c r="C4618" s="36">
        <v>722</v>
      </c>
      <c r="D4618" s="37">
        <v>1123</v>
      </c>
      <c r="E4618" s="38">
        <v>-310</v>
      </c>
      <c r="F4618" s="36">
        <v>10</v>
      </c>
      <c r="G4618" s="36">
        <v>5</v>
      </c>
      <c r="H4618" s="35"/>
      <c r="I4618" s="35"/>
      <c r="J4618" s="35"/>
      <c r="K4618" s="35" t="s">
        <v>154</v>
      </c>
      <c r="L4618" s="39">
        <v>0.90800000000000003</v>
      </c>
      <c r="M4618" s="37">
        <v>-1543</v>
      </c>
      <c r="N4618" s="37">
        <v>-573</v>
      </c>
      <c r="O4618" s="36">
        <v>0</v>
      </c>
      <c r="P4618" s="36">
        <v>2</v>
      </c>
      <c r="Q4618" s="36">
        <v>0</v>
      </c>
      <c r="R4618" s="68"/>
      <c r="S4618" s="68"/>
      <c r="T4618" s="68"/>
      <c r="U4618" s="68"/>
      <c r="V4618" s="68"/>
      <c r="W4618" s="36"/>
      <c r="X4618" s="36"/>
      <c r="Y4618" s="36"/>
      <c r="Z4618" s="36"/>
      <c r="AA4618" s="40"/>
      <c r="AB4618" s="40">
        <v>0.5</v>
      </c>
      <c r="AC4618" s="40"/>
      <c r="AD4618" s="40">
        <v>30</v>
      </c>
      <c r="AE4618" s="40">
        <v>30.000953819999999</v>
      </c>
      <c r="AF4618" t="s">
        <v>661</v>
      </c>
    </row>
    <row r="4619" spans="1:32" ht="15.75" customHeight="1">
      <c r="A4619" s="51">
        <v>46205</v>
      </c>
      <c r="B4619" s="35" t="s">
        <v>387</v>
      </c>
      <c r="C4619" s="36">
        <v>683</v>
      </c>
      <c r="D4619" s="37">
        <v>303</v>
      </c>
      <c r="E4619" s="38">
        <v>317</v>
      </c>
      <c r="F4619" s="36">
        <v>5</v>
      </c>
      <c r="G4619" s="36">
        <v>4</v>
      </c>
      <c r="H4619" s="35"/>
      <c r="I4619" s="35"/>
      <c r="J4619" s="35"/>
      <c r="K4619" s="35" t="s">
        <v>154</v>
      </c>
      <c r="L4619" s="39">
        <v>1.3487</v>
      </c>
      <c r="M4619" s="37">
        <v>-427</v>
      </c>
      <c r="N4619" s="37">
        <v>455</v>
      </c>
      <c r="O4619" s="36">
        <v>0</v>
      </c>
      <c r="P4619" s="36">
        <v>3</v>
      </c>
      <c r="Q4619" s="36">
        <v>0</v>
      </c>
      <c r="R4619" s="68"/>
      <c r="S4619" s="68"/>
      <c r="T4619" s="68"/>
      <c r="U4619" s="68"/>
      <c r="V4619" s="68"/>
      <c r="W4619" s="36"/>
      <c r="X4619" s="36"/>
      <c r="Y4619" s="36"/>
      <c r="Z4619" s="36"/>
      <c r="AA4619" s="40"/>
      <c r="AB4619" s="40">
        <v>0.5</v>
      </c>
      <c r="AC4619" s="40"/>
      <c r="AD4619" s="40">
        <v>0</v>
      </c>
      <c r="AE4619" s="40">
        <v>0</v>
      </c>
    </row>
    <row r="4620" spans="1:32" ht="15.75" customHeight="1">
      <c r="A4620" s="51">
        <v>46205</v>
      </c>
      <c r="B4620" s="35" t="s">
        <v>387</v>
      </c>
      <c r="C4620" s="36">
        <v>685</v>
      </c>
      <c r="D4620" s="37">
        <v>860</v>
      </c>
      <c r="E4620" s="38">
        <v>-1017</v>
      </c>
      <c r="F4620" s="36">
        <v>3</v>
      </c>
      <c r="G4620" s="36">
        <v>4</v>
      </c>
      <c r="H4620" s="35"/>
      <c r="I4620" s="35"/>
      <c r="J4620" s="35"/>
      <c r="K4620" s="35" t="s">
        <v>154</v>
      </c>
      <c r="L4620" s="39">
        <v>0.60580000000000001</v>
      </c>
      <c r="M4620" s="37">
        <v>1686</v>
      </c>
      <c r="N4620" s="37">
        <v>-2061</v>
      </c>
      <c r="O4620" s="36">
        <v>0</v>
      </c>
      <c r="P4620" s="36">
        <v>5</v>
      </c>
      <c r="Q4620" s="36">
        <v>0</v>
      </c>
      <c r="R4620" s="68"/>
      <c r="S4620" s="68"/>
      <c r="T4620" s="68"/>
      <c r="U4620" s="68"/>
      <c r="V4620" s="68"/>
      <c r="W4620" s="36"/>
      <c r="X4620" s="36"/>
      <c r="Y4620" s="36"/>
      <c r="Z4620" s="36"/>
      <c r="AA4620" s="40"/>
      <c r="AB4620" s="40">
        <v>0.5</v>
      </c>
      <c r="AC4620" s="40"/>
      <c r="AD4620" s="40">
        <v>10</v>
      </c>
      <c r="AE4620" s="40">
        <v>10.0009538</v>
      </c>
      <c r="AF4620" t="s">
        <v>584</v>
      </c>
    </row>
    <row r="4621" spans="1:32" ht="15.75" customHeight="1">
      <c r="A4621" s="51">
        <v>46205</v>
      </c>
      <c r="B4621" s="35" t="s">
        <v>278</v>
      </c>
      <c r="C4621" s="36">
        <v>561</v>
      </c>
      <c r="D4621" s="37">
        <v>6519</v>
      </c>
      <c r="E4621" s="38">
        <v>1642</v>
      </c>
      <c r="F4621" s="36">
        <v>31</v>
      </c>
      <c r="G4621" s="36">
        <v>22</v>
      </c>
      <c r="H4621" s="35"/>
      <c r="I4621" s="35"/>
      <c r="J4621" s="35"/>
      <c r="K4621" s="35" t="s">
        <v>154</v>
      </c>
      <c r="L4621" s="39">
        <v>1.0840000000000001</v>
      </c>
      <c r="M4621" s="37">
        <v>-21</v>
      </c>
      <c r="N4621" s="37">
        <v>795</v>
      </c>
      <c r="O4621" s="36">
        <v>0</v>
      </c>
      <c r="P4621" s="36">
        <v>1</v>
      </c>
      <c r="Q4621" s="36">
        <v>1</v>
      </c>
      <c r="R4621" s="68">
        <v>1071.608499377335</v>
      </c>
      <c r="S4621" s="68">
        <v>6.0833784015224843</v>
      </c>
      <c r="T4621" s="68">
        <v>210.29032258064521</v>
      </c>
      <c r="U4621" s="68">
        <v>296.31818181818181</v>
      </c>
      <c r="V4621" s="68">
        <v>123</v>
      </c>
      <c r="W4621" s="36">
        <v>6</v>
      </c>
      <c r="X4621" s="36">
        <v>5</v>
      </c>
      <c r="Y4621" s="36">
        <v>6</v>
      </c>
      <c r="Z4621" s="36">
        <v>0</v>
      </c>
      <c r="AA4621" s="40">
        <v>4.25</v>
      </c>
      <c r="AB4621" s="40">
        <v>0.8</v>
      </c>
      <c r="AC4621" s="40">
        <v>3.4</v>
      </c>
      <c r="AD4621" s="40">
        <v>34</v>
      </c>
      <c r="AE4621" s="40">
        <v>34.000953789999997</v>
      </c>
      <c r="AF4621" t="s">
        <v>2576</v>
      </c>
    </row>
    <row r="4622" spans="1:32" ht="15.75" customHeight="1">
      <c r="A4622" s="51">
        <v>46205</v>
      </c>
      <c r="B4622" s="35" t="s">
        <v>278</v>
      </c>
      <c r="C4622" s="36">
        <v>562</v>
      </c>
      <c r="D4622" s="37">
        <v>731</v>
      </c>
      <c r="E4622" s="38">
        <v>-500</v>
      </c>
      <c r="F4622" s="36">
        <v>2</v>
      </c>
      <c r="G4622" s="36">
        <v>0</v>
      </c>
      <c r="H4622" s="35"/>
      <c r="I4622" s="35"/>
      <c r="J4622" s="35"/>
      <c r="K4622" s="35" t="s">
        <v>154</v>
      </c>
      <c r="L4622" s="39">
        <v>0.77200000000000002</v>
      </c>
      <c r="M4622" s="37">
        <v>-664</v>
      </c>
      <c r="N4622" s="37">
        <v>-1872</v>
      </c>
      <c r="O4622" s="36">
        <v>0</v>
      </c>
      <c r="P4622" s="36">
        <v>2</v>
      </c>
      <c r="Q4622" s="36">
        <v>1</v>
      </c>
      <c r="R4622" s="68">
        <v>108.5357513491075</v>
      </c>
      <c r="S4622" s="68">
        <v>6.7351079336865061</v>
      </c>
      <c r="T4622" s="68">
        <v>365.5</v>
      </c>
      <c r="U4622" s="68"/>
      <c r="V4622" s="68">
        <v>365.5</v>
      </c>
      <c r="W4622" s="36">
        <v>0</v>
      </c>
      <c r="X4622" s="36"/>
      <c r="Y4622" s="36">
        <v>0</v>
      </c>
      <c r="Z4622" s="36">
        <v>0</v>
      </c>
      <c r="AA4622" s="40">
        <v>0</v>
      </c>
      <c r="AB4622" s="40">
        <v>0.5</v>
      </c>
      <c r="AC4622" s="40">
        <v>0</v>
      </c>
      <c r="AD4622" s="40">
        <v>10</v>
      </c>
      <c r="AE4622" s="40">
        <v>10.00095378</v>
      </c>
      <c r="AF4622" t="s">
        <v>584</v>
      </c>
    </row>
    <row r="4623" spans="1:32" ht="15.75" customHeight="1">
      <c r="A4623" s="51">
        <v>46205</v>
      </c>
      <c r="B4623" s="35" t="s">
        <v>510</v>
      </c>
      <c r="C4623" s="36">
        <v>718</v>
      </c>
      <c r="D4623" s="37">
        <v>0</v>
      </c>
      <c r="E4623" s="38">
        <v>0</v>
      </c>
      <c r="F4623" s="36">
        <v>0</v>
      </c>
      <c r="G4623" s="36">
        <v>0</v>
      </c>
      <c r="H4623" s="35"/>
      <c r="I4623" s="35"/>
      <c r="J4623" s="35"/>
      <c r="K4623" s="35" t="s">
        <v>154</v>
      </c>
      <c r="L4623" s="39">
        <v>0</v>
      </c>
      <c r="M4623" s="37">
        <v>0</v>
      </c>
      <c r="N4623" s="37">
        <v>355</v>
      </c>
      <c r="O4623" s="36">
        <v>0</v>
      </c>
      <c r="P4623" s="36">
        <v>8</v>
      </c>
      <c r="Q4623" s="36">
        <v>0</v>
      </c>
      <c r="R4623" s="68"/>
      <c r="S4623" s="68"/>
      <c r="T4623" s="68"/>
      <c r="U4623" s="68"/>
      <c r="V4623" s="68"/>
      <c r="W4623" s="36"/>
      <c r="X4623" s="36"/>
      <c r="Y4623" s="36"/>
      <c r="Z4623" s="36"/>
      <c r="AA4623" s="40"/>
      <c r="AB4623" s="40"/>
      <c r="AC4623" s="40"/>
      <c r="AD4623" s="40">
        <v>0</v>
      </c>
      <c r="AE4623" s="40">
        <v>0</v>
      </c>
    </row>
    <row r="4624" spans="1:32" ht="15.75" customHeight="1">
      <c r="A4624" s="51">
        <v>46205</v>
      </c>
      <c r="B4624" s="35" t="s">
        <v>510</v>
      </c>
      <c r="C4624" s="36">
        <v>720</v>
      </c>
      <c r="D4624" s="37">
        <v>1443</v>
      </c>
      <c r="E4624" s="38">
        <v>367</v>
      </c>
      <c r="F4624" s="36">
        <v>10</v>
      </c>
      <c r="G4624" s="36">
        <v>2</v>
      </c>
      <c r="H4624" s="35"/>
      <c r="I4624" s="35"/>
      <c r="J4624" s="35"/>
      <c r="K4624" s="35" t="s">
        <v>154</v>
      </c>
      <c r="L4624" s="39">
        <v>1.0848</v>
      </c>
      <c r="M4624" s="37">
        <v>-1116</v>
      </c>
      <c r="N4624" s="37">
        <v>4574</v>
      </c>
      <c r="O4624" s="36">
        <v>0</v>
      </c>
      <c r="P4624" s="36">
        <v>0</v>
      </c>
      <c r="Q4624" s="36">
        <v>0</v>
      </c>
      <c r="R4624" s="68"/>
      <c r="S4624" s="68"/>
      <c r="T4624" s="68"/>
      <c r="U4624" s="68"/>
      <c r="V4624" s="68"/>
      <c r="W4624" s="36"/>
      <c r="X4624" s="36"/>
      <c r="Y4624" s="36"/>
      <c r="Z4624" s="36"/>
      <c r="AA4624" s="40"/>
      <c r="AB4624" s="40">
        <v>0.5</v>
      </c>
      <c r="AC4624" s="40"/>
      <c r="AD4624" s="40">
        <v>35</v>
      </c>
      <c r="AE4624" s="40">
        <v>35.000953760000002</v>
      </c>
      <c r="AF4624" t="s">
        <v>668</v>
      </c>
    </row>
    <row r="4625" spans="1:32" ht="15.75" customHeight="1">
      <c r="A4625" s="51">
        <v>46205</v>
      </c>
      <c r="B4625" s="35" t="s">
        <v>372</v>
      </c>
      <c r="C4625" s="36">
        <v>711</v>
      </c>
      <c r="D4625" s="37">
        <v>1123</v>
      </c>
      <c r="E4625" s="38">
        <v>446</v>
      </c>
      <c r="F4625" s="36">
        <v>20</v>
      </c>
      <c r="G4625" s="36">
        <v>5</v>
      </c>
      <c r="H4625" s="35"/>
      <c r="I4625" s="35"/>
      <c r="J4625" s="35"/>
      <c r="K4625" s="35" t="s">
        <v>154</v>
      </c>
      <c r="L4625" s="39">
        <v>1.1324000000000001</v>
      </c>
      <c r="M4625" s="37">
        <v>-857</v>
      </c>
      <c r="N4625" s="37">
        <v>255</v>
      </c>
      <c r="O4625" s="36">
        <v>0</v>
      </c>
      <c r="P4625" s="36">
        <v>1</v>
      </c>
      <c r="Q4625" s="36">
        <v>0</v>
      </c>
      <c r="R4625" s="68"/>
      <c r="S4625" s="68"/>
      <c r="T4625" s="68"/>
      <c r="U4625" s="68"/>
      <c r="V4625" s="68"/>
      <c r="W4625" s="36"/>
      <c r="X4625" s="36"/>
      <c r="Y4625" s="36"/>
      <c r="Z4625" s="36"/>
      <c r="AA4625" s="40"/>
      <c r="AB4625" s="40">
        <v>0.5</v>
      </c>
      <c r="AC4625" s="40"/>
      <c r="AD4625" s="40">
        <v>35</v>
      </c>
      <c r="AE4625" s="40">
        <v>35.000953750000001</v>
      </c>
      <c r="AF4625" t="s">
        <v>668</v>
      </c>
    </row>
    <row r="4626" spans="1:32" ht="15.75" customHeight="1">
      <c r="A4626" s="51">
        <v>46205</v>
      </c>
      <c r="B4626" s="35" t="s">
        <v>372</v>
      </c>
      <c r="C4626" s="36">
        <v>712</v>
      </c>
      <c r="D4626" s="37">
        <v>2166</v>
      </c>
      <c r="E4626" s="38">
        <v>168</v>
      </c>
      <c r="F4626" s="36">
        <v>30</v>
      </c>
      <c r="G4626" s="36">
        <v>5</v>
      </c>
      <c r="H4626" s="35"/>
      <c r="I4626" s="35"/>
      <c r="J4626" s="35"/>
      <c r="K4626" s="35" t="s">
        <v>154</v>
      </c>
      <c r="L4626" s="39">
        <v>1.0259</v>
      </c>
      <c r="M4626" s="37">
        <v>-244</v>
      </c>
      <c r="N4626" s="37">
        <v>-902</v>
      </c>
      <c r="O4626" s="36">
        <v>0</v>
      </c>
      <c r="P4626" s="36">
        <v>2</v>
      </c>
      <c r="Q4626" s="36">
        <v>0</v>
      </c>
      <c r="R4626" s="68"/>
      <c r="S4626" s="68"/>
      <c r="T4626" s="68"/>
      <c r="U4626" s="68"/>
      <c r="V4626" s="68"/>
      <c r="W4626" s="36"/>
      <c r="X4626" s="36"/>
      <c r="Y4626" s="36"/>
      <c r="Z4626" s="36"/>
      <c r="AA4626" s="40"/>
      <c r="AB4626" s="40">
        <v>0.5</v>
      </c>
      <c r="AC4626" s="40"/>
      <c r="AD4626" s="40">
        <v>35</v>
      </c>
      <c r="AE4626" s="40">
        <v>35.00095374</v>
      </c>
      <c r="AF4626" t="s">
        <v>668</v>
      </c>
    </row>
    <row r="4627" spans="1:32" ht="15.75" customHeight="1">
      <c r="A4627" s="51">
        <v>46205</v>
      </c>
      <c r="B4627" s="35" t="s">
        <v>416</v>
      </c>
      <c r="C4627" s="36">
        <v>638</v>
      </c>
      <c r="D4627" s="37">
        <v>240</v>
      </c>
      <c r="E4627" s="38">
        <v>198</v>
      </c>
      <c r="F4627" s="36">
        <v>4</v>
      </c>
      <c r="G4627" s="36">
        <v>1</v>
      </c>
      <c r="H4627" s="35"/>
      <c r="I4627" s="35"/>
      <c r="J4627" s="35"/>
      <c r="K4627" s="35" t="s">
        <v>154</v>
      </c>
      <c r="L4627" s="39">
        <v>1.2749999999999999</v>
      </c>
      <c r="M4627" s="37">
        <v>4477</v>
      </c>
      <c r="N4627" s="37">
        <v>-140</v>
      </c>
      <c r="O4627" s="36">
        <v>0</v>
      </c>
      <c r="P4627" s="36">
        <v>8</v>
      </c>
      <c r="Q4627" s="36">
        <v>0</v>
      </c>
      <c r="R4627" s="68"/>
      <c r="S4627" s="68"/>
      <c r="T4627" s="68"/>
      <c r="U4627" s="68"/>
      <c r="V4627" s="68"/>
      <c r="W4627" s="36"/>
      <c r="X4627" s="36"/>
      <c r="Y4627" s="36"/>
      <c r="Z4627" s="36"/>
      <c r="AA4627" s="40"/>
      <c r="AB4627" s="40">
        <v>0.5</v>
      </c>
      <c r="AC4627" s="40"/>
      <c r="AD4627" s="40">
        <v>0</v>
      </c>
      <c r="AE4627" s="40">
        <v>0</v>
      </c>
    </row>
    <row r="4628" spans="1:32" ht="15.75" customHeight="1">
      <c r="A4628" s="51">
        <v>46205</v>
      </c>
      <c r="B4628" s="35" t="s">
        <v>416</v>
      </c>
      <c r="C4628" s="36">
        <v>650</v>
      </c>
      <c r="D4628" s="37">
        <v>222</v>
      </c>
      <c r="E4628" s="38">
        <v>-48</v>
      </c>
      <c r="F4628" s="36">
        <v>3</v>
      </c>
      <c r="G4628" s="36">
        <v>1</v>
      </c>
      <c r="H4628" s="35"/>
      <c r="I4628" s="35"/>
      <c r="J4628" s="35"/>
      <c r="K4628" s="35" t="s">
        <v>154</v>
      </c>
      <c r="L4628" s="39">
        <v>0.92789999999999995</v>
      </c>
      <c r="M4628" s="37">
        <v>2950</v>
      </c>
      <c r="N4628" s="37">
        <v>-189</v>
      </c>
      <c r="O4628" s="36">
        <v>0</v>
      </c>
      <c r="P4628" s="36">
        <v>0</v>
      </c>
      <c r="Q4628" s="36">
        <v>0</v>
      </c>
      <c r="R4628" s="68"/>
      <c r="S4628" s="68"/>
      <c r="T4628" s="68"/>
      <c r="U4628" s="68"/>
      <c r="V4628" s="68"/>
      <c r="W4628" s="36"/>
      <c r="X4628" s="36"/>
      <c r="Y4628" s="36"/>
      <c r="Z4628" s="36"/>
      <c r="AA4628" s="40"/>
      <c r="AB4628" s="40">
        <v>0.5</v>
      </c>
      <c r="AC4628" s="40"/>
      <c r="AD4628" s="40">
        <v>10</v>
      </c>
      <c r="AE4628" s="40">
        <v>10.00095372</v>
      </c>
      <c r="AF4628" t="s">
        <v>584</v>
      </c>
    </row>
    <row r="4629" spans="1:32" ht="15.75" customHeight="1">
      <c r="A4629" s="51">
        <v>46205</v>
      </c>
      <c r="B4629" s="35" t="s">
        <v>156</v>
      </c>
      <c r="C4629" s="36">
        <v>716</v>
      </c>
      <c r="D4629" s="37">
        <v>1120</v>
      </c>
      <c r="E4629" s="38">
        <v>258</v>
      </c>
      <c r="F4629" s="36">
        <v>4</v>
      </c>
      <c r="G4629" s="36">
        <v>5</v>
      </c>
      <c r="H4629" s="35"/>
      <c r="I4629" s="35"/>
      <c r="J4629" s="35"/>
      <c r="K4629" s="35" t="s">
        <v>154</v>
      </c>
      <c r="L4629" s="39">
        <v>1.0768</v>
      </c>
      <c r="M4629" s="37">
        <v>-423</v>
      </c>
      <c r="N4629" s="37">
        <v>600</v>
      </c>
      <c r="O4629" s="36">
        <v>0</v>
      </c>
      <c r="P4629" s="36">
        <v>6</v>
      </c>
      <c r="Q4629" s="36">
        <v>0</v>
      </c>
      <c r="R4629" s="68"/>
      <c r="S4629" s="68"/>
      <c r="T4629" s="68"/>
      <c r="U4629" s="68"/>
      <c r="V4629" s="68"/>
      <c r="W4629" s="36"/>
      <c r="X4629" s="36"/>
      <c r="Y4629" s="36"/>
      <c r="Z4629" s="36"/>
      <c r="AA4629" s="40"/>
      <c r="AB4629" s="40">
        <v>0.5</v>
      </c>
      <c r="AC4629" s="40"/>
      <c r="AD4629" s="40">
        <v>35</v>
      </c>
      <c r="AE4629" s="40">
        <v>35.000953709999997</v>
      </c>
      <c r="AF4629" t="s">
        <v>668</v>
      </c>
    </row>
    <row r="4630" spans="1:32" ht="15.75" customHeight="1">
      <c r="A4630" s="51">
        <v>46205</v>
      </c>
      <c r="B4630" s="35" t="s">
        <v>156</v>
      </c>
      <c r="C4630" s="36">
        <v>717</v>
      </c>
      <c r="D4630" s="37">
        <v>1078</v>
      </c>
      <c r="E4630" s="38">
        <v>810</v>
      </c>
      <c r="F4630" s="36">
        <v>5</v>
      </c>
      <c r="G4630" s="36">
        <v>6</v>
      </c>
      <c r="H4630" s="35"/>
      <c r="I4630" s="35"/>
      <c r="J4630" s="35"/>
      <c r="K4630" s="35" t="s">
        <v>154</v>
      </c>
      <c r="L4630" s="39">
        <v>1.2504999999999999</v>
      </c>
      <c r="M4630" s="37">
        <v>-134</v>
      </c>
      <c r="N4630" s="37">
        <v>-443</v>
      </c>
      <c r="O4630" s="36">
        <v>0</v>
      </c>
      <c r="P4630" s="36">
        <v>7</v>
      </c>
      <c r="Q4630" s="36">
        <v>0</v>
      </c>
      <c r="R4630" s="68"/>
      <c r="S4630" s="68"/>
      <c r="T4630" s="68"/>
      <c r="U4630" s="68"/>
      <c r="V4630" s="68"/>
      <c r="W4630" s="36"/>
      <c r="X4630" s="36"/>
      <c r="Y4630" s="36"/>
      <c r="Z4630" s="36"/>
      <c r="AA4630" s="40"/>
      <c r="AB4630" s="40">
        <v>0.5</v>
      </c>
      <c r="AC4630" s="40"/>
      <c r="AD4630" s="40">
        <v>35</v>
      </c>
      <c r="AE4630" s="40">
        <v>35.000953699999997</v>
      </c>
      <c r="AF4630" t="s">
        <v>668</v>
      </c>
    </row>
    <row r="4631" spans="1:32" ht="15.75" customHeight="1">
      <c r="A4631" s="51">
        <v>46205</v>
      </c>
      <c r="B4631" s="35" t="s">
        <v>485</v>
      </c>
      <c r="C4631" s="36">
        <v>713</v>
      </c>
      <c r="D4631" s="37">
        <v>440</v>
      </c>
      <c r="E4631" s="38">
        <v>-361</v>
      </c>
      <c r="F4631" s="36">
        <v>3</v>
      </c>
      <c r="G4631" s="36">
        <v>2</v>
      </c>
      <c r="H4631" s="35"/>
      <c r="I4631" s="35"/>
      <c r="J4631" s="35"/>
      <c r="K4631" s="35" t="s">
        <v>154</v>
      </c>
      <c r="L4631" s="39">
        <v>0.72650000000000003</v>
      </c>
      <c r="M4631" s="37">
        <v>511</v>
      </c>
      <c r="N4631" s="37">
        <v>9067</v>
      </c>
      <c r="O4631" s="36">
        <v>0</v>
      </c>
      <c r="P4631" s="36">
        <v>3</v>
      </c>
      <c r="Q4631" s="36">
        <v>0</v>
      </c>
      <c r="R4631" s="68"/>
      <c r="S4631" s="68"/>
      <c r="T4631" s="68"/>
      <c r="U4631" s="68"/>
      <c r="V4631" s="68"/>
      <c r="W4631" s="36"/>
      <c r="X4631" s="36"/>
      <c r="Y4631" s="36"/>
      <c r="Z4631" s="36"/>
      <c r="AA4631" s="40"/>
      <c r="AB4631" s="40">
        <v>0.5</v>
      </c>
      <c r="AC4631" s="40"/>
      <c r="AD4631" s="40">
        <v>10</v>
      </c>
      <c r="AE4631" s="40">
        <v>10.000953689999999</v>
      </c>
      <c r="AF4631" t="s">
        <v>584</v>
      </c>
    </row>
    <row r="4632" spans="1:32" ht="15.75" customHeight="1">
      <c r="A4632" s="51">
        <v>46205</v>
      </c>
      <c r="B4632" s="35" t="s">
        <v>485</v>
      </c>
      <c r="C4632" s="36">
        <v>715</v>
      </c>
      <c r="D4632" s="37">
        <v>2555</v>
      </c>
      <c r="E4632" s="38">
        <v>-2521</v>
      </c>
      <c r="F4632" s="36">
        <v>12</v>
      </c>
      <c r="G4632" s="36">
        <v>5</v>
      </c>
      <c r="H4632" s="35"/>
      <c r="I4632" s="35"/>
      <c r="J4632" s="35"/>
      <c r="K4632" s="35" t="s">
        <v>154</v>
      </c>
      <c r="L4632" s="39">
        <v>0.67110000000000003</v>
      </c>
      <c r="M4632" s="37">
        <v>-625</v>
      </c>
      <c r="N4632" s="37">
        <v>799</v>
      </c>
      <c r="O4632" s="36">
        <v>0</v>
      </c>
      <c r="P4632" s="36">
        <v>5</v>
      </c>
      <c r="Q4632" s="36">
        <v>0</v>
      </c>
      <c r="R4632" s="68"/>
      <c r="S4632" s="68"/>
      <c r="T4632" s="68"/>
      <c r="U4632" s="68"/>
      <c r="V4632" s="68"/>
      <c r="W4632" s="36"/>
      <c r="X4632" s="36"/>
      <c r="Y4632" s="36"/>
      <c r="Z4632" s="36"/>
      <c r="AA4632" s="40"/>
      <c r="AB4632" s="40">
        <v>0.5</v>
      </c>
      <c r="AC4632" s="40"/>
      <c r="AD4632" s="40">
        <v>30</v>
      </c>
      <c r="AE4632" s="40">
        <v>30.000953679999999</v>
      </c>
      <c r="AF4632" t="s">
        <v>661</v>
      </c>
    </row>
    <row r="4633" spans="1:32" ht="15.75" customHeight="1">
      <c r="A4633" s="51">
        <v>46205</v>
      </c>
      <c r="B4633" s="35" t="s">
        <v>49</v>
      </c>
      <c r="C4633" s="36">
        <v>686</v>
      </c>
      <c r="D4633" s="37">
        <v>1512</v>
      </c>
      <c r="E4633" s="38">
        <v>-217</v>
      </c>
      <c r="F4633" s="36">
        <v>12</v>
      </c>
      <c r="G4633" s="36">
        <v>5</v>
      </c>
      <c r="H4633" s="35"/>
      <c r="I4633" s="35"/>
      <c r="J4633" s="35"/>
      <c r="K4633" s="35" t="s">
        <v>154</v>
      </c>
      <c r="L4633" s="39">
        <v>0.95220000000000005</v>
      </c>
      <c r="M4633" s="37">
        <v>-924</v>
      </c>
      <c r="N4633" s="37">
        <v>-888</v>
      </c>
      <c r="O4633" s="36">
        <v>0</v>
      </c>
      <c r="P4633" s="36">
        <v>6</v>
      </c>
      <c r="Q4633" s="36">
        <v>0</v>
      </c>
      <c r="R4633" s="68"/>
      <c r="S4633" s="68"/>
      <c r="T4633" s="68"/>
      <c r="U4633" s="68"/>
      <c r="V4633" s="68"/>
      <c r="W4633" s="36"/>
      <c r="X4633" s="36"/>
      <c r="Y4633" s="36"/>
      <c r="Z4633" s="36"/>
      <c r="AA4633" s="40"/>
      <c r="AB4633" s="40">
        <v>0.5</v>
      </c>
      <c r="AC4633" s="40"/>
      <c r="AD4633" s="40">
        <v>30</v>
      </c>
      <c r="AE4633" s="40">
        <v>30.000953670000001</v>
      </c>
      <c r="AF4633" t="s">
        <v>661</v>
      </c>
    </row>
    <row r="4634" spans="1:32" ht="15.75" customHeight="1">
      <c r="A4634" s="51">
        <v>46205</v>
      </c>
      <c r="B4634" s="35" t="s">
        <v>49</v>
      </c>
      <c r="C4634" s="36">
        <v>687</v>
      </c>
      <c r="D4634" s="37">
        <v>1241</v>
      </c>
      <c r="E4634" s="38">
        <v>-1601</v>
      </c>
      <c r="F4634" s="36">
        <v>3</v>
      </c>
      <c r="G4634" s="36">
        <v>2</v>
      </c>
      <c r="H4634" s="35"/>
      <c r="I4634" s="35"/>
      <c r="J4634" s="35"/>
      <c r="K4634" s="35" t="s">
        <v>154</v>
      </c>
      <c r="L4634" s="39">
        <v>0.56999999999999995</v>
      </c>
      <c r="M4634" s="37">
        <v>-1828</v>
      </c>
      <c r="N4634" s="37">
        <v>1406</v>
      </c>
      <c r="O4634" s="36">
        <v>0</v>
      </c>
      <c r="P4634" s="36">
        <v>7</v>
      </c>
      <c r="Q4634" s="36">
        <v>0</v>
      </c>
      <c r="R4634" s="68"/>
      <c r="S4634" s="68"/>
      <c r="T4634" s="68"/>
      <c r="U4634" s="68"/>
      <c r="V4634" s="68"/>
      <c r="W4634" s="36"/>
      <c r="X4634" s="36"/>
      <c r="Y4634" s="36"/>
      <c r="Z4634" s="36"/>
      <c r="AA4634" s="40"/>
      <c r="AB4634" s="40">
        <v>0.5</v>
      </c>
      <c r="AC4634" s="40"/>
      <c r="AD4634" s="40">
        <v>30</v>
      </c>
      <c r="AE4634" s="40">
        <v>30.00095366</v>
      </c>
      <c r="AF4634" t="s">
        <v>661</v>
      </c>
    </row>
    <row r="4635" spans="1:32" ht="15.75" customHeight="1">
      <c r="A4635" s="51">
        <v>46205</v>
      </c>
      <c r="B4635" s="35" t="s">
        <v>380</v>
      </c>
      <c r="C4635" s="36">
        <v>723</v>
      </c>
      <c r="D4635" s="37">
        <v>870</v>
      </c>
      <c r="E4635" s="38">
        <v>-921</v>
      </c>
      <c r="F4635" s="36">
        <v>3</v>
      </c>
      <c r="G4635" s="36">
        <v>2</v>
      </c>
      <c r="H4635" s="35"/>
      <c r="I4635" s="35"/>
      <c r="J4635" s="35"/>
      <c r="K4635" s="35" t="s">
        <v>154</v>
      </c>
      <c r="L4635" s="39">
        <v>0.64710000000000001</v>
      </c>
      <c r="M4635" s="37">
        <v>-54</v>
      </c>
      <c r="N4635" s="37">
        <v>-2452</v>
      </c>
      <c r="O4635" s="36">
        <v>0</v>
      </c>
      <c r="P4635" s="36">
        <v>3</v>
      </c>
      <c r="Q4635" s="36">
        <v>0</v>
      </c>
      <c r="R4635" s="68"/>
      <c r="S4635" s="68"/>
      <c r="T4635" s="68"/>
      <c r="U4635" s="68"/>
      <c r="V4635" s="68"/>
      <c r="W4635" s="36"/>
      <c r="X4635" s="36"/>
      <c r="Y4635" s="36"/>
      <c r="Z4635" s="36"/>
      <c r="AA4635" s="40"/>
      <c r="AB4635" s="40">
        <v>0.5</v>
      </c>
      <c r="AC4635" s="40"/>
      <c r="AD4635" s="40">
        <v>10</v>
      </c>
      <c r="AE4635" s="40">
        <v>10.00095365</v>
      </c>
      <c r="AF4635" t="s">
        <v>584</v>
      </c>
    </row>
    <row r="4636" spans="1:32" ht="15.75" customHeight="1">
      <c r="A4636" s="51">
        <v>46205</v>
      </c>
      <c r="B4636" s="35" t="s">
        <v>26</v>
      </c>
      <c r="C4636" s="36">
        <v>725</v>
      </c>
      <c r="D4636" s="37">
        <v>3833</v>
      </c>
      <c r="E4636" s="38">
        <v>-939</v>
      </c>
      <c r="F4636" s="36">
        <v>25</v>
      </c>
      <c r="G4636" s="36">
        <v>15</v>
      </c>
      <c r="H4636" s="35"/>
      <c r="I4636" s="35"/>
      <c r="J4636" s="35"/>
      <c r="K4636" s="35" t="s">
        <v>154</v>
      </c>
      <c r="L4636" s="39">
        <v>0.91830000000000001</v>
      </c>
      <c r="M4636" s="37">
        <v>5796</v>
      </c>
      <c r="N4636" s="37">
        <v>-1889</v>
      </c>
      <c r="O4636" s="36">
        <v>0</v>
      </c>
      <c r="P4636" s="36">
        <v>5</v>
      </c>
      <c r="Q4636" s="36">
        <v>0</v>
      </c>
      <c r="R4636" s="68"/>
      <c r="S4636" s="68"/>
      <c r="T4636" s="68"/>
      <c r="U4636" s="68"/>
      <c r="V4636" s="68"/>
      <c r="W4636" s="36"/>
      <c r="X4636" s="36"/>
      <c r="Y4636" s="36"/>
      <c r="Z4636" s="36"/>
      <c r="AA4636" s="40"/>
      <c r="AB4636" s="40">
        <v>0.6</v>
      </c>
      <c r="AC4636" s="40"/>
      <c r="AD4636" s="40">
        <v>30</v>
      </c>
      <c r="AE4636" s="40">
        <v>30.000953639999999</v>
      </c>
      <c r="AF4636" t="s">
        <v>661</v>
      </c>
    </row>
    <row r="4637" spans="1:32" ht="15.75" customHeight="1">
      <c r="A4637" s="51">
        <v>46205</v>
      </c>
      <c r="B4637" s="35" t="s">
        <v>52</v>
      </c>
      <c r="C4637" s="36">
        <v>726</v>
      </c>
      <c r="D4637" s="37">
        <v>3265</v>
      </c>
      <c r="E4637" s="38">
        <v>571</v>
      </c>
      <c r="F4637" s="36">
        <v>14</v>
      </c>
      <c r="G4637" s="36">
        <v>6</v>
      </c>
      <c r="H4637" s="35"/>
      <c r="I4637" s="35"/>
      <c r="J4637" s="35"/>
      <c r="K4637" s="35" t="s">
        <v>154</v>
      </c>
      <c r="L4637" s="39">
        <v>1.0583</v>
      </c>
      <c r="M4637" s="37">
        <v>280</v>
      </c>
      <c r="N4637" s="37">
        <v>-988</v>
      </c>
      <c r="O4637" s="36">
        <v>0</v>
      </c>
      <c r="P4637" s="36">
        <v>6</v>
      </c>
      <c r="Q4637" s="36">
        <v>0</v>
      </c>
      <c r="R4637" s="68"/>
      <c r="S4637" s="68"/>
      <c r="T4637" s="68"/>
      <c r="U4637" s="68"/>
      <c r="V4637" s="68"/>
      <c r="W4637" s="36"/>
      <c r="X4637" s="36"/>
      <c r="Y4637" s="36"/>
      <c r="Z4637" s="36"/>
      <c r="AA4637" s="40"/>
      <c r="AB4637" s="40">
        <v>0.6</v>
      </c>
      <c r="AC4637" s="40"/>
      <c r="AD4637" s="40">
        <v>35</v>
      </c>
      <c r="AE4637" s="40">
        <v>35.000953629999998</v>
      </c>
      <c r="AF4637" t="s">
        <v>668</v>
      </c>
    </row>
    <row r="4638" spans="1:32" ht="15.75" customHeight="1">
      <c r="A4638" s="51">
        <v>46205</v>
      </c>
      <c r="B4638" s="35" t="s">
        <v>546</v>
      </c>
      <c r="C4638" s="36">
        <v>727</v>
      </c>
      <c r="D4638" s="37">
        <v>2401</v>
      </c>
      <c r="E4638" s="38">
        <v>493</v>
      </c>
      <c r="F4638" s="36">
        <v>7</v>
      </c>
      <c r="G4638" s="36">
        <v>6</v>
      </c>
      <c r="H4638" s="35"/>
      <c r="I4638" s="35"/>
      <c r="J4638" s="35"/>
      <c r="K4638" s="35" t="s">
        <v>154</v>
      </c>
      <c r="L4638" s="39">
        <v>1.0684</v>
      </c>
      <c r="M4638" s="37">
        <v>-1054</v>
      </c>
      <c r="N4638" s="37">
        <v>649</v>
      </c>
      <c r="O4638" s="36">
        <v>0</v>
      </c>
      <c r="P4638" s="36">
        <v>7</v>
      </c>
      <c r="Q4638" s="36">
        <v>0</v>
      </c>
      <c r="R4638" s="68"/>
      <c r="S4638" s="68"/>
      <c r="T4638" s="68"/>
      <c r="U4638" s="68"/>
      <c r="V4638" s="68"/>
      <c r="W4638" s="36"/>
      <c r="X4638" s="36"/>
      <c r="Y4638" s="36"/>
      <c r="Z4638" s="36"/>
      <c r="AA4638" s="40"/>
      <c r="AB4638" s="40">
        <v>0.5</v>
      </c>
      <c r="AC4638" s="40"/>
      <c r="AD4638" s="40">
        <v>35</v>
      </c>
      <c r="AE4638" s="40">
        <v>35.000953619999997</v>
      </c>
      <c r="AF4638" t="s">
        <v>668</v>
      </c>
    </row>
    <row r="4639" spans="1:32" ht="15.75" customHeight="1">
      <c r="A4639" s="51">
        <v>46205</v>
      </c>
      <c r="B4639" s="35" t="s">
        <v>514</v>
      </c>
      <c r="C4639" s="36">
        <v>728</v>
      </c>
      <c r="D4639" s="37">
        <v>5055</v>
      </c>
      <c r="E4639" s="38">
        <v>-512</v>
      </c>
      <c r="F4639" s="36">
        <v>14</v>
      </c>
      <c r="G4639" s="36">
        <v>13</v>
      </c>
      <c r="H4639" s="35"/>
      <c r="I4639" s="35"/>
      <c r="J4639" s="35"/>
      <c r="K4639" s="35" t="s">
        <v>154</v>
      </c>
      <c r="L4639" s="39">
        <v>0.96619999999999995</v>
      </c>
      <c r="M4639" s="37">
        <v>-603</v>
      </c>
      <c r="N4639" s="37">
        <v>146</v>
      </c>
      <c r="O4639" s="36">
        <v>0</v>
      </c>
      <c r="P4639" s="36">
        <v>8</v>
      </c>
      <c r="Q4639" s="36">
        <v>0</v>
      </c>
      <c r="R4639" s="68"/>
      <c r="S4639" s="68"/>
      <c r="T4639" s="68"/>
      <c r="U4639" s="68"/>
      <c r="V4639" s="68"/>
      <c r="W4639" s="36"/>
      <c r="X4639" s="36"/>
      <c r="Y4639" s="36"/>
      <c r="Z4639" s="36"/>
      <c r="AA4639" s="40"/>
      <c r="AB4639" s="40">
        <v>0.8</v>
      </c>
      <c r="AC4639" s="40"/>
      <c r="AD4639" s="40">
        <v>30</v>
      </c>
      <c r="AE4639" s="40">
        <v>30.00095361</v>
      </c>
      <c r="AF4639" t="s">
        <v>661</v>
      </c>
    </row>
    <row r="4640" spans="1:32" ht="15.75" customHeight="1">
      <c r="A4640" s="51">
        <v>46205</v>
      </c>
      <c r="B4640" s="35" t="s">
        <v>246</v>
      </c>
      <c r="C4640" s="36">
        <v>730</v>
      </c>
      <c r="D4640" s="37">
        <v>3538</v>
      </c>
      <c r="E4640" s="38">
        <v>-3073</v>
      </c>
      <c r="F4640" s="36">
        <v>16</v>
      </c>
      <c r="G4640" s="36">
        <v>10</v>
      </c>
      <c r="H4640" s="35"/>
      <c r="I4640" s="35"/>
      <c r="J4640" s="35"/>
      <c r="K4640" s="35" t="s">
        <v>154</v>
      </c>
      <c r="L4640" s="39">
        <v>0.71050000000000002</v>
      </c>
      <c r="M4640" s="37">
        <v>-185</v>
      </c>
      <c r="N4640" s="37">
        <v>-739</v>
      </c>
      <c r="O4640" s="36">
        <v>0</v>
      </c>
      <c r="P4640" s="36">
        <v>0</v>
      </c>
      <c r="Q4640" s="36">
        <v>0</v>
      </c>
      <c r="R4640" s="68"/>
      <c r="S4640" s="68"/>
      <c r="T4640" s="68"/>
      <c r="U4640" s="68"/>
      <c r="V4640" s="68"/>
      <c r="W4640" s="36"/>
      <c r="X4640" s="36"/>
      <c r="Y4640" s="36"/>
      <c r="Z4640" s="36"/>
      <c r="AA4640" s="40"/>
      <c r="AB4640" s="40">
        <v>0.6</v>
      </c>
      <c r="AC4640" s="40"/>
      <c r="AD4640" s="40">
        <v>30</v>
      </c>
      <c r="AE4640" s="40">
        <v>30.000953599999999</v>
      </c>
      <c r="AF4640" t="s">
        <v>661</v>
      </c>
    </row>
    <row r="4641" spans="1:32" ht="15.75" customHeight="1">
      <c r="A4641" s="51">
        <v>46205</v>
      </c>
      <c r="B4641" s="35" t="s">
        <v>404</v>
      </c>
      <c r="C4641" s="36">
        <v>731</v>
      </c>
      <c r="D4641" s="37">
        <v>0</v>
      </c>
      <c r="E4641" s="38">
        <v>0</v>
      </c>
      <c r="F4641" s="36">
        <v>0</v>
      </c>
      <c r="G4641" s="36">
        <v>0</v>
      </c>
      <c r="H4641" s="35"/>
      <c r="I4641" s="35"/>
      <c r="J4641" s="35"/>
      <c r="K4641" s="35" t="s">
        <v>154</v>
      </c>
      <c r="L4641" s="39">
        <v>0</v>
      </c>
      <c r="M4641" s="37">
        <v>-872</v>
      </c>
      <c r="N4641" s="37">
        <v>-1515</v>
      </c>
      <c r="O4641" s="36">
        <v>0</v>
      </c>
      <c r="P4641" s="36">
        <v>1</v>
      </c>
      <c r="Q4641" s="36">
        <v>0</v>
      </c>
      <c r="R4641" s="68"/>
      <c r="S4641" s="68"/>
      <c r="T4641" s="68"/>
      <c r="U4641" s="68"/>
      <c r="V4641" s="68"/>
      <c r="W4641" s="36"/>
      <c r="X4641" s="36"/>
      <c r="Y4641" s="36"/>
      <c r="Z4641" s="36"/>
      <c r="AA4641" s="40"/>
      <c r="AB4641" s="40"/>
      <c r="AC4641" s="40"/>
      <c r="AD4641" s="40">
        <v>0</v>
      </c>
      <c r="AE4641" s="40">
        <v>0</v>
      </c>
    </row>
    <row r="4642" spans="1:32" ht="15.75" customHeight="1">
      <c r="A4642" s="51">
        <v>46205</v>
      </c>
      <c r="B4642" s="35" t="s">
        <v>323</v>
      </c>
      <c r="C4642" s="36">
        <v>732</v>
      </c>
      <c r="D4642" s="37">
        <v>1811</v>
      </c>
      <c r="E4642" s="38">
        <v>-1016</v>
      </c>
      <c r="F4642" s="36">
        <v>10</v>
      </c>
      <c r="G4642" s="36">
        <v>5</v>
      </c>
      <c r="H4642" s="35"/>
      <c r="I4642" s="35"/>
      <c r="J4642" s="35"/>
      <c r="K4642" s="35" t="s">
        <v>154</v>
      </c>
      <c r="L4642" s="39">
        <v>0.81299999999999994</v>
      </c>
      <c r="M4642" s="37">
        <v>770</v>
      </c>
      <c r="N4642" s="37">
        <v>-488</v>
      </c>
      <c r="O4642" s="36">
        <v>0</v>
      </c>
      <c r="P4642" s="36">
        <v>2</v>
      </c>
      <c r="Q4642" s="36">
        <v>0</v>
      </c>
      <c r="R4642" s="68"/>
      <c r="S4642" s="68"/>
      <c r="T4642" s="68"/>
      <c r="U4642" s="68"/>
      <c r="V4642" s="68"/>
      <c r="W4642" s="36"/>
      <c r="X4642" s="36"/>
      <c r="Y4642" s="36"/>
      <c r="Z4642" s="36"/>
      <c r="AA4642" s="40"/>
      <c r="AB4642" s="40">
        <v>0.5</v>
      </c>
      <c r="AC4642" s="40"/>
      <c r="AD4642" s="40">
        <v>30</v>
      </c>
      <c r="AE4642" s="40">
        <v>30.000953580000001</v>
      </c>
      <c r="AF4642" t="s">
        <v>661</v>
      </c>
    </row>
    <row r="4643" spans="1:32" ht="15.75" customHeight="1">
      <c r="A4643" s="51">
        <v>46205</v>
      </c>
      <c r="B4643" s="35" t="s">
        <v>293</v>
      </c>
      <c r="C4643" s="36">
        <v>733</v>
      </c>
      <c r="D4643" s="37">
        <v>1807</v>
      </c>
      <c r="E4643" s="38">
        <v>733</v>
      </c>
      <c r="F4643" s="36">
        <v>28</v>
      </c>
      <c r="G4643" s="36">
        <v>7</v>
      </c>
      <c r="H4643" s="35"/>
      <c r="I4643" s="35"/>
      <c r="J4643" s="35"/>
      <c r="K4643" s="35" t="s">
        <v>154</v>
      </c>
      <c r="L4643" s="39">
        <v>1.1352</v>
      </c>
      <c r="M4643" s="37">
        <v>-700</v>
      </c>
      <c r="N4643" s="37">
        <v>1638</v>
      </c>
      <c r="O4643" s="36">
        <v>0</v>
      </c>
      <c r="P4643" s="36">
        <v>3</v>
      </c>
      <c r="Q4643" s="36">
        <v>0</v>
      </c>
      <c r="R4643" s="68"/>
      <c r="S4643" s="68"/>
      <c r="T4643" s="68"/>
      <c r="U4643" s="68"/>
      <c r="V4643" s="68"/>
      <c r="W4643" s="36"/>
      <c r="X4643" s="36"/>
      <c r="Y4643" s="36"/>
      <c r="Z4643" s="36"/>
      <c r="AA4643" s="40"/>
      <c r="AB4643" s="40">
        <v>0.5</v>
      </c>
      <c r="AC4643" s="40"/>
      <c r="AD4643" s="40">
        <v>35</v>
      </c>
      <c r="AE4643" s="40">
        <v>35.00095357</v>
      </c>
      <c r="AF4643" t="s">
        <v>668</v>
      </c>
    </row>
    <row r="4644" spans="1:32" ht="15.75" customHeight="1">
      <c r="A4644" s="51">
        <v>46205</v>
      </c>
      <c r="B4644" s="35" t="s">
        <v>324</v>
      </c>
      <c r="C4644" s="36">
        <v>735</v>
      </c>
      <c r="D4644" s="37">
        <v>2047</v>
      </c>
      <c r="E4644" s="38">
        <v>375</v>
      </c>
      <c r="F4644" s="36">
        <v>22</v>
      </c>
      <c r="G4644" s="36">
        <v>7</v>
      </c>
      <c r="H4644" s="35"/>
      <c r="I4644" s="35"/>
      <c r="J4644" s="35"/>
      <c r="K4644" s="35" t="s">
        <v>154</v>
      </c>
      <c r="L4644" s="39">
        <v>1.0610999999999999</v>
      </c>
      <c r="M4644" s="37">
        <v>0</v>
      </c>
      <c r="N4644" s="37">
        <v>-2872</v>
      </c>
      <c r="O4644" s="36">
        <v>0</v>
      </c>
      <c r="P4644" s="36">
        <v>5</v>
      </c>
      <c r="Q4644" s="36">
        <v>0</v>
      </c>
      <c r="R4644" s="68"/>
      <c r="S4644" s="68"/>
      <c r="T4644" s="68"/>
      <c r="U4644" s="68"/>
      <c r="V4644" s="68"/>
      <c r="W4644" s="36"/>
      <c r="X4644" s="36"/>
      <c r="Y4644" s="36"/>
      <c r="Z4644" s="36"/>
      <c r="AA4644" s="40"/>
      <c r="AB4644" s="40">
        <v>0.5</v>
      </c>
      <c r="AC4644" s="40"/>
      <c r="AD4644" s="40">
        <v>35</v>
      </c>
      <c r="AE4644" s="40">
        <v>35.000953559999999</v>
      </c>
      <c r="AF4644" t="s">
        <v>668</v>
      </c>
    </row>
    <row r="4645" spans="1:32" ht="15.75" customHeight="1">
      <c r="A4645" s="51">
        <v>46205</v>
      </c>
      <c r="B4645" s="35" t="s">
        <v>297</v>
      </c>
      <c r="C4645" s="36">
        <v>736</v>
      </c>
      <c r="D4645" s="37">
        <v>1712</v>
      </c>
      <c r="E4645" s="38">
        <v>-1196</v>
      </c>
      <c r="F4645" s="36">
        <v>6</v>
      </c>
      <c r="G4645" s="36">
        <v>5</v>
      </c>
      <c r="H4645" s="35"/>
      <c r="I4645" s="35"/>
      <c r="J4645" s="35"/>
      <c r="K4645" s="35" t="s">
        <v>154</v>
      </c>
      <c r="L4645" s="39">
        <v>0.7671</v>
      </c>
      <c r="M4645" s="37">
        <v>-822</v>
      </c>
      <c r="N4645" s="37">
        <v>-402</v>
      </c>
      <c r="O4645" s="36">
        <v>0</v>
      </c>
      <c r="P4645" s="36">
        <v>6</v>
      </c>
      <c r="Q4645" s="36">
        <v>0</v>
      </c>
      <c r="R4645" s="68"/>
      <c r="S4645" s="68"/>
      <c r="T4645" s="68"/>
      <c r="U4645" s="68"/>
      <c r="V4645" s="68"/>
      <c r="W4645" s="36"/>
      <c r="X4645" s="36"/>
      <c r="Y4645" s="36"/>
      <c r="Z4645" s="36"/>
      <c r="AA4645" s="40"/>
      <c r="AB4645" s="40">
        <v>0.5</v>
      </c>
      <c r="AC4645" s="40"/>
      <c r="AD4645" s="40">
        <v>30</v>
      </c>
      <c r="AE4645" s="40">
        <v>30.000953549999998</v>
      </c>
      <c r="AF4645" t="s">
        <v>661</v>
      </c>
    </row>
    <row r="4646" spans="1:32" ht="15.75" customHeight="1">
      <c r="A4646" s="51">
        <v>46205</v>
      </c>
      <c r="B4646" s="35" t="s">
        <v>400</v>
      </c>
      <c r="C4646" s="36">
        <v>737</v>
      </c>
      <c r="D4646" s="37">
        <v>883</v>
      </c>
      <c r="E4646" s="38">
        <v>-1278</v>
      </c>
      <c r="F4646" s="36">
        <v>1</v>
      </c>
      <c r="G4646" s="36">
        <v>4</v>
      </c>
      <c r="H4646" s="35"/>
      <c r="I4646" s="35"/>
      <c r="J4646" s="35"/>
      <c r="K4646" s="35" t="s">
        <v>154</v>
      </c>
      <c r="L4646" s="39">
        <v>0.51759999999999995</v>
      </c>
      <c r="M4646" s="37">
        <v>-463</v>
      </c>
      <c r="N4646" s="37">
        <v>205</v>
      </c>
      <c r="O4646" s="36">
        <v>0</v>
      </c>
      <c r="P4646" s="36">
        <v>7</v>
      </c>
      <c r="Q4646" s="36">
        <v>0</v>
      </c>
      <c r="R4646" s="68"/>
      <c r="S4646" s="68"/>
      <c r="T4646" s="68"/>
      <c r="U4646" s="68"/>
      <c r="V4646" s="68"/>
      <c r="W4646" s="36"/>
      <c r="X4646" s="36"/>
      <c r="Y4646" s="36"/>
      <c r="Z4646" s="36"/>
      <c r="AA4646" s="40"/>
      <c r="AB4646" s="40">
        <v>0.5</v>
      </c>
      <c r="AC4646" s="40"/>
      <c r="AD4646" s="40">
        <v>10</v>
      </c>
      <c r="AE4646" s="40">
        <v>10.000953539999999</v>
      </c>
      <c r="AF4646" t="s">
        <v>584</v>
      </c>
    </row>
    <row r="4647" spans="1:32" ht="15.75" customHeight="1">
      <c r="A4647" s="51">
        <v>46205</v>
      </c>
      <c r="B4647" s="35" t="s">
        <v>461</v>
      </c>
      <c r="C4647" s="36">
        <v>738</v>
      </c>
      <c r="D4647" s="37">
        <v>1963</v>
      </c>
      <c r="E4647" s="38">
        <v>-1933</v>
      </c>
      <c r="F4647" s="36">
        <v>16</v>
      </c>
      <c r="G4647" s="36">
        <v>4</v>
      </c>
      <c r="H4647" s="35"/>
      <c r="I4647" s="35"/>
      <c r="J4647" s="35"/>
      <c r="K4647" s="35" t="s">
        <v>154</v>
      </c>
      <c r="L4647" s="39">
        <v>0.67179999999999995</v>
      </c>
      <c r="M4647" s="37">
        <v>0</v>
      </c>
      <c r="N4647" s="37">
        <v>-2056</v>
      </c>
      <c r="O4647" s="36">
        <v>0</v>
      </c>
      <c r="P4647" s="36">
        <v>8</v>
      </c>
      <c r="Q4647" s="36">
        <v>0</v>
      </c>
      <c r="R4647" s="68"/>
      <c r="S4647" s="68"/>
      <c r="T4647" s="68"/>
      <c r="U4647" s="68"/>
      <c r="V4647" s="68"/>
      <c r="W4647" s="36"/>
      <c r="X4647" s="36"/>
      <c r="Y4647" s="36"/>
      <c r="Z4647" s="36"/>
      <c r="AA4647" s="40"/>
      <c r="AB4647" s="40">
        <v>0.5</v>
      </c>
      <c r="AC4647" s="40"/>
      <c r="AD4647" s="40">
        <v>30</v>
      </c>
      <c r="AE4647" s="40">
        <v>30.00095353</v>
      </c>
      <c r="AF4647" t="s">
        <v>661</v>
      </c>
    </row>
    <row r="4648" spans="1:32" ht="15.75" customHeight="1">
      <c r="A4648" s="51">
        <v>46205</v>
      </c>
      <c r="B4648" s="35" t="s">
        <v>351</v>
      </c>
      <c r="C4648" s="36">
        <v>750</v>
      </c>
      <c r="D4648" s="37">
        <v>4753</v>
      </c>
      <c r="E4648" s="38">
        <v>2639</v>
      </c>
      <c r="F4648" s="36">
        <v>75</v>
      </c>
      <c r="G4648" s="36">
        <v>17</v>
      </c>
      <c r="H4648" s="35"/>
      <c r="I4648" s="35"/>
      <c r="J4648" s="35"/>
      <c r="K4648" s="35" t="s">
        <v>154</v>
      </c>
      <c r="L4648" s="39">
        <v>1.1851</v>
      </c>
      <c r="M4648" s="37">
        <v>-883</v>
      </c>
      <c r="N4648" s="37">
        <v>-1983</v>
      </c>
      <c r="O4648" s="36">
        <v>0</v>
      </c>
      <c r="P4648" s="36">
        <v>0</v>
      </c>
      <c r="Q4648" s="36">
        <v>0</v>
      </c>
      <c r="R4648" s="68"/>
      <c r="S4648" s="68"/>
      <c r="T4648" s="68"/>
      <c r="U4648" s="68"/>
      <c r="V4648" s="68"/>
      <c r="W4648" s="36"/>
      <c r="X4648" s="36"/>
      <c r="Y4648" s="36"/>
      <c r="Z4648" s="36"/>
      <c r="AA4648" s="40"/>
      <c r="AB4648" s="40">
        <v>0.6</v>
      </c>
      <c r="AC4648" s="40"/>
      <c r="AD4648" s="40">
        <v>70</v>
      </c>
      <c r="AE4648" s="40">
        <v>70.000953519999996</v>
      </c>
      <c r="AF4648" t="s">
        <v>178</v>
      </c>
    </row>
    <row r="4649" spans="1:32" ht="15.75" customHeight="1">
      <c r="A4649" s="51">
        <v>46205</v>
      </c>
      <c r="B4649" s="35" t="s">
        <v>46</v>
      </c>
      <c r="C4649" s="36">
        <v>751</v>
      </c>
      <c r="D4649" s="37">
        <v>7296</v>
      </c>
      <c r="E4649" s="38">
        <v>1357</v>
      </c>
      <c r="F4649" s="36">
        <v>53</v>
      </c>
      <c r="G4649" s="36">
        <v>0</v>
      </c>
      <c r="H4649" s="35"/>
      <c r="I4649" s="35"/>
      <c r="J4649" s="35"/>
      <c r="K4649" s="35" t="s">
        <v>154</v>
      </c>
      <c r="L4649" s="39">
        <v>1.0620000000000001</v>
      </c>
      <c r="M4649" s="37">
        <v>-3186</v>
      </c>
      <c r="N4649" s="37">
        <v>-6007</v>
      </c>
      <c r="O4649" s="36">
        <v>0</v>
      </c>
      <c r="P4649" s="36">
        <v>1</v>
      </c>
      <c r="Q4649" s="36">
        <v>0</v>
      </c>
      <c r="R4649" s="68"/>
      <c r="S4649" s="68"/>
      <c r="T4649" s="68"/>
      <c r="U4649" s="68"/>
      <c r="V4649" s="68"/>
      <c r="W4649" s="36"/>
      <c r="X4649" s="36"/>
      <c r="Y4649" s="36"/>
      <c r="Z4649" s="36"/>
      <c r="AA4649" s="40"/>
      <c r="AB4649" s="40">
        <v>1</v>
      </c>
      <c r="AC4649" s="40"/>
      <c r="AD4649" s="40">
        <v>60</v>
      </c>
      <c r="AE4649" s="40">
        <v>60.000953510000002</v>
      </c>
      <c r="AF4649" t="s">
        <v>578</v>
      </c>
    </row>
    <row r="4650" spans="1:32" ht="15.75" customHeight="1">
      <c r="A4650" s="51">
        <v>46205</v>
      </c>
      <c r="B4650" s="35" t="s">
        <v>256</v>
      </c>
      <c r="C4650" s="36">
        <v>761</v>
      </c>
      <c r="D4650" s="37">
        <v>836</v>
      </c>
      <c r="E4650" s="38">
        <v>-505</v>
      </c>
      <c r="F4650" s="36">
        <v>5</v>
      </c>
      <c r="G4650" s="36">
        <v>3</v>
      </c>
      <c r="H4650" s="35"/>
      <c r="I4650" s="35"/>
      <c r="J4650" s="35"/>
      <c r="K4650" s="35" t="s">
        <v>154</v>
      </c>
      <c r="L4650" s="39">
        <v>0.79859999999999998</v>
      </c>
      <c r="M4650" s="37">
        <v>-2667</v>
      </c>
      <c r="N4650" s="37">
        <v>-1172</v>
      </c>
      <c r="O4650" s="36">
        <v>0</v>
      </c>
      <c r="P4650" s="36">
        <v>1</v>
      </c>
      <c r="Q4650" s="36">
        <v>0</v>
      </c>
      <c r="R4650" s="68"/>
      <c r="S4650" s="68"/>
      <c r="T4650" s="68"/>
      <c r="U4650" s="68"/>
      <c r="V4650" s="68"/>
      <c r="W4650" s="36"/>
      <c r="X4650" s="36"/>
      <c r="Y4650" s="36"/>
      <c r="Z4650" s="36"/>
      <c r="AA4650" s="40"/>
      <c r="AB4650" s="40">
        <v>0.5</v>
      </c>
      <c r="AC4650" s="40"/>
      <c r="AD4650" s="40">
        <v>10</v>
      </c>
      <c r="AE4650" s="40">
        <v>10.0009535</v>
      </c>
      <c r="AF4650" t="s">
        <v>584</v>
      </c>
    </row>
    <row r="4651" spans="1:32" ht="15.75" customHeight="1">
      <c r="A4651" s="51">
        <v>46205</v>
      </c>
      <c r="B4651" s="35" t="s">
        <v>184</v>
      </c>
      <c r="C4651" s="36">
        <v>762</v>
      </c>
      <c r="D4651" s="37">
        <v>1507</v>
      </c>
      <c r="E4651" s="38">
        <v>-1664</v>
      </c>
      <c r="F4651" s="36">
        <v>3</v>
      </c>
      <c r="G4651" s="36">
        <v>5</v>
      </c>
      <c r="H4651" s="35"/>
      <c r="I4651" s="35"/>
      <c r="J4651" s="35"/>
      <c r="K4651" s="35" t="s">
        <v>154</v>
      </c>
      <c r="L4651" s="39">
        <v>0.63190000000000002</v>
      </c>
      <c r="M4651" s="37">
        <v>-521</v>
      </c>
      <c r="N4651" s="37">
        <v>-2603</v>
      </c>
      <c r="O4651" s="36">
        <v>0</v>
      </c>
      <c r="P4651" s="36">
        <v>2</v>
      </c>
      <c r="Q4651" s="36">
        <v>0</v>
      </c>
      <c r="R4651" s="68"/>
      <c r="S4651" s="68"/>
      <c r="T4651" s="68"/>
      <c r="U4651" s="68"/>
      <c r="V4651" s="68"/>
      <c r="W4651" s="36"/>
      <c r="X4651" s="36"/>
      <c r="Y4651" s="36"/>
      <c r="Z4651" s="36"/>
      <c r="AA4651" s="40"/>
      <c r="AB4651" s="40">
        <v>0.5</v>
      </c>
      <c r="AC4651" s="40"/>
      <c r="AD4651" s="40">
        <v>30</v>
      </c>
      <c r="AE4651" s="40">
        <v>30.000953490000001</v>
      </c>
      <c r="AF4651" t="s">
        <v>661</v>
      </c>
    </row>
    <row r="4652" spans="1:32" ht="15.75" customHeight="1">
      <c r="A4652" s="51">
        <v>46206</v>
      </c>
      <c r="B4652" s="35" t="s">
        <v>9</v>
      </c>
      <c r="C4652" s="36">
        <v>508</v>
      </c>
      <c r="D4652" s="37">
        <v>4779</v>
      </c>
      <c r="E4652" s="38">
        <v>1752</v>
      </c>
      <c r="F4652" s="36">
        <v>23</v>
      </c>
      <c r="G4652" s="36">
        <v>20</v>
      </c>
      <c r="H4652" s="35"/>
      <c r="I4652" s="35"/>
      <c r="J4652" s="35"/>
      <c r="K4652" s="35" t="s">
        <v>203</v>
      </c>
      <c r="L4652" s="39">
        <v>1.1222000000000001</v>
      </c>
      <c r="M4652" s="37">
        <v>313</v>
      </c>
      <c r="N4652" s="37">
        <v>218</v>
      </c>
      <c r="O4652" s="36">
        <v>0</v>
      </c>
      <c r="P4652" s="36">
        <v>8</v>
      </c>
      <c r="Q4652" s="36">
        <v>1</v>
      </c>
      <c r="R4652" s="68">
        <v>799.4238792029887</v>
      </c>
      <c r="S4652" s="68">
        <v>5.9780551023376702</v>
      </c>
      <c r="T4652" s="68">
        <v>207.78260869565219</v>
      </c>
      <c r="U4652" s="68">
        <v>238.95</v>
      </c>
      <c r="V4652" s="68">
        <v>111.1395348837209</v>
      </c>
      <c r="W4652" s="36">
        <v>7</v>
      </c>
      <c r="X4652" s="36">
        <v>6</v>
      </c>
      <c r="Y4652" s="36">
        <v>6</v>
      </c>
      <c r="Z4652" s="36">
        <v>1</v>
      </c>
      <c r="AA4652" s="40">
        <v>5</v>
      </c>
      <c r="AB4652" s="40">
        <v>0.6</v>
      </c>
      <c r="AC4652" s="40">
        <v>3</v>
      </c>
      <c r="AD4652" s="40">
        <v>30</v>
      </c>
      <c r="AE4652" s="40">
        <v>30.00095348</v>
      </c>
      <c r="AF4652" t="s">
        <v>1684</v>
      </c>
    </row>
    <row r="4653" spans="1:32" ht="15.75" customHeight="1">
      <c r="A4653" s="51">
        <v>46206</v>
      </c>
      <c r="B4653" s="35" t="s">
        <v>9</v>
      </c>
      <c r="C4653" s="36">
        <v>510</v>
      </c>
      <c r="D4653" s="37">
        <v>2488</v>
      </c>
      <c r="E4653" s="38">
        <v>119</v>
      </c>
      <c r="F4653" s="36">
        <v>11</v>
      </c>
      <c r="G4653" s="36">
        <v>4</v>
      </c>
      <c r="H4653" s="35"/>
      <c r="I4653" s="35"/>
      <c r="J4653" s="35"/>
      <c r="K4653" s="35" t="s">
        <v>370</v>
      </c>
      <c r="L4653" s="39">
        <v>1.0159</v>
      </c>
      <c r="M4653" s="37">
        <v>32</v>
      </c>
      <c r="N4653" s="37">
        <v>1107</v>
      </c>
      <c r="O4653" s="36">
        <v>0</v>
      </c>
      <c r="P4653" s="36">
        <v>0</v>
      </c>
      <c r="Q4653" s="36">
        <v>1</v>
      </c>
      <c r="R4653" s="68">
        <v>423.21829597343287</v>
      </c>
      <c r="S4653" s="68">
        <v>5.8787628599028752</v>
      </c>
      <c r="T4653" s="68">
        <v>226.18181818181819</v>
      </c>
      <c r="U4653" s="68">
        <v>622</v>
      </c>
      <c r="V4653" s="68">
        <v>165.8666666666667</v>
      </c>
      <c r="W4653" s="36">
        <v>6</v>
      </c>
      <c r="X4653" s="36">
        <v>0</v>
      </c>
      <c r="Y4653" s="36">
        <v>1</v>
      </c>
      <c r="Z4653" s="36">
        <v>2</v>
      </c>
      <c r="AA4653" s="40">
        <v>2.25</v>
      </c>
      <c r="AB4653" s="40">
        <v>0.5</v>
      </c>
      <c r="AC4653" s="40">
        <v>1.125</v>
      </c>
      <c r="AD4653" s="40">
        <v>11.2</v>
      </c>
      <c r="AE4653" s="40">
        <v>11.20095347</v>
      </c>
      <c r="AF4653" t="s">
        <v>1460</v>
      </c>
    </row>
    <row r="4654" spans="1:32" ht="15.75" customHeight="1">
      <c r="A4654" s="51">
        <v>46206</v>
      </c>
      <c r="B4654" s="35" t="s">
        <v>9</v>
      </c>
      <c r="C4654" s="36">
        <v>511</v>
      </c>
      <c r="D4654" s="37">
        <v>1383</v>
      </c>
      <c r="E4654" s="38">
        <v>-132</v>
      </c>
      <c r="F4654" s="36">
        <v>5</v>
      </c>
      <c r="G4654" s="36">
        <v>3</v>
      </c>
      <c r="H4654" s="35"/>
      <c r="I4654" s="35"/>
      <c r="J4654" s="35"/>
      <c r="K4654" s="35" t="s">
        <v>154</v>
      </c>
      <c r="L4654" s="39">
        <v>0.96819999999999995</v>
      </c>
      <c r="M4654" s="37">
        <v>-71</v>
      </c>
      <c r="N4654" s="37">
        <v>1077</v>
      </c>
      <c r="O4654" s="36">
        <v>0</v>
      </c>
      <c r="P4654" s="36">
        <v>1</v>
      </c>
      <c r="Q4654" s="36">
        <v>1</v>
      </c>
      <c r="R4654" s="68">
        <v>234.6032067247821</v>
      </c>
      <c r="S4654" s="68">
        <v>5.8950600859536681</v>
      </c>
      <c r="T4654" s="68">
        <v>276.60000000000002</v>
      </c>
      <c r="U4654" s="68">
        <v>461</v>
      </c>
      <c r="V4654" s="68">
        <v>172.875</v>
      </c>
      <c r="W4654" s="36">
        <v>0</v>
      </c>
      <c r="X4654" s="36">
        <v>0</v>
      </c>
      <c r="Y4654" s="36">
        <v>0</v>
      </c>
      <c r="Z4654" s="36">
        <v>2</v>
      </c>
      <c r="AA4654" s="40">
        <v>0.5</v>
      </c>
      <c r="AB4654" s="40">
        <v>0.5</v>
      </c>
      <c r="AC4654" s="40">
        <v>0.25</v>
      </c>
      <c r="AD4654" s="40">
        <v>12.5</v>
      </c>
      <c r="AE4654" s="40">
        <v>12.50095346</v>
      </c>
      <c r="AF4654" t="s">
        <v>795</v>
      </c>
    </row>
    <row r="4655" spans="1:32" ht="15.75" customHeight="1">
      <c r="A4655" s="51">
        <v>46206</v>
      </c>
      <c r="B4655" s="35" t="s">
        <v>9</v>
      </c>
      <c r="C4655" s="36">
        <v>512</v>
      </c>
      <c r="D4655" s="37">
        <v>5111</v>
      </c>
      <c r="E4655" s="38">
        <v>1751</v>
      </c>
      <c r="F4655" s="36">
        <v>20</v>
      </c>
      <c r="G4655" s="36">
        <v>25</v>
      </c>
      <c r="H4655" s="35"/>
      <c r="I4655" s="35"/>
      <c r="J4655" s="35"/>
      <c r="K4655" s="35" t="s">
        <v>154</v>
      </c>
      <c r="L4655" s="39">
        <v>1.1142000000000001</v>
      </c>
      <c r="M4655" s="37">
        <v>616</v>
      </c>
      <c r="N4655" s="37">
        <v>-653</v>
      </c>
      <c r="O4655" s="36">
        <v>0</v>
      </c>
      <c r="P4655" s="36">
        <v>2</v>
      </c>
      <c r="Q4655" s="36">
        <v>1</v>
      </c>
      <c r="R4655" s="68">
        <v>934.22893316728926</v>
      </c>
      <c r="S4655" s="68">
        <v>5.4708217852687619</v>
      </c>
      <c r="T4655" s="68">
        <v>255.55</v>
      </c>
      <c r="U4655" s="68">
        <v>204.44</v>
      </c>
      <c r="V4655" s="68">
        <v>113.5777777777778</v>
      </c>
      <c r="W4655" s="36">
        <v>4</v>
      </c>
      <c r="X4655" s="36">
        <v>7</v>
      </c>
      <c r="Y4655" s="36">
        <v>6</v>
      </c>
      <c r="Z4655" s="36">
        <v>7</v>
      </c>
      <c r="AA4655" s="40">
        <v>6</v>
      </c>
      <c r="AB4655" s="40">
        <v>0.8</v>
      </c>
      <c r="AC4655" s="40">
        <v>4.8000000000000007</v>
      </c>
      <c r="AD4655" s="40">
        <v>63</v>
      </c>
      <c r="AE4655" s="40">
        <v>63.000953449999997</v>
      </c>
      <c r="AF4655" t="s">
        <v>3228</v>
      </c>
    </row>
    <row r="4656" spans="1:32" ht="15.75" customHeight="1">
      <c r="A4656" s="51">
        <v>46206</v>
      </c>
      <c r="B4656" s="35" t="s">
        <v>9</v>
      </c>
      <c r="C4656" s="36">
        <v>513</v>
      </c>
      <c r="D4656" s="37">
        <v>2614</v>
      </c>
      <c r="E4656" s="38">
        <v>-980</v>
      </c>
      <c r="F4656" s="36">
        <v>4</v>
      </c>
      <c r="G4656" s="36">
        <v>11</v>
      </c>
      <c r="H4656" s="35"/>
      <c r="I4656" s="35"/>
      <c r="J4656" s="35"/>
      <c r="K4656" s="35" t="s">
        <v>154</v>
      </c>
      <c r="L4656" s="39">
        <v>0.875</v>
      </c>
      <c r="M4656" s="37">
        <v>-394</v>
      </c>
      <c r="N4656" s="37">
        <v>-224</v>
      </c>
      <c r="O4656" s="36">
        <v>0</v>
      </c>
      <c r="P4656" s="36">
        <v>3</v>
      </c>
      <c r="Q4656" s="36">
        <v>1</v>
      </c>
      <c r="R4656" s="68">
        <v>451.66614777916152</v>
      </c>
      <c r="S4656" s="68">
        <v>5.7874605233379022</v>
      </c>
      <c r="T4656" s="68">
        <v>653.5</v>
      </c>
      <c r="U4656" s="68">
        <v>237.6363636363636</v>
      </c>
      <c r="V4656" s="68">
        <v>174.26666666666671</v>
      </c>
      <c r="W4656" s="36">
        <v>0</v>
      </c>
      <c r="X4656" s="36">
        <v>6</v>
      </c>
      <c r="Y4656" s="36">
        <v>0</v>
      </c>
      <c r="Z4656" s="36">
        <v>4</v>
      </c>
      <c r="AA4656" s="40">
        <v>2.5</v>
      </c>
      <c r="AB4656" s="40">
        <v>0.5</v>
      </c>
      <c r="AC4656" s="40">
        <v>1.25</v>
      </c>
      <c r="AD4656" s="40">
        <v>22.5</v>
      </c>
      <c r="AE4656" s="40">
        <v>22.50095344</v>
      </c>
      <c r="AF4656" t="s">
        <v>629</v>
      </c>
    </row>
    <row r="4657" spans="1:32" ht="15.75" customHeight="1">
      <c r="A4657" s="51">
        <v>46206</v>
      </c>
      <c r="B4657" s="35" t="s">
        <v>9</v>
      </c>
      <c r="C4657" s="36">
        <v>515</v>
      </c>
      <c r="D4657" s="37">
        <v>3375</v>
      </c>
      <c r="E4657" s="38">
        <v>-390</v>
      </c>
      <c r="F4657" s="36">
        <v>10</v>
      </c>
      <c r="G4657" s="36">
        <v>11</v>
      </c>
      <c r="H4657" s="35"/>
      <c r="I4657" s="35"/>
      <c r="J4657" s="35"/>
      <c r="K4657" s="35" t="s">
        <v>154</v>
      </c>
      <c r="L4657" s="39">
        <v>0.96150000000000002</v>
      </c>
      <c r="M4657" s="37">
        <v>-854</v>
      </c>
      <c r="N4657" s="37">
        <v>473</v>
      </c>
      <c r="O4657" s="36">
        <v>0</v>
      </c>
      <c r="P4657" s="36">
        <v>5</v>
      </c>
      <c r="Q4657" s="36">
        <v>1</v>
      </c>
      <c r="R4657" s="68">
        <v>585.93353051058523</v>
      </c>
      <c r="S4657" s="68">
        <v>5.7600390219331006</v>
      </c>
      <c r="T4657" s="68">
        <v>337.5</v>
      </c>
      <c r="U4657" s="68">
        <v>306.81818181818181</v>
      </c>
      <c r="V4657" s="68">
        <v>160.71428571428569</v>
      </c>
      <c r="W4657" s="36">
        <v>0</v>
      </c>
      <c r="X4657" s="36">
        <v>4</v>
      </c>
      <c r="Y4657" s="36">
        <v>2</v>
      </c>
      <c r="Z4657" s="36">
        <v>5</v>
      </c>
      <c r="AA4657" s="40">
        <v>2.75</v>
      </c>
      <c r="AB4657" s="40">
        <v>0.6</v>
      </c>
      <c r="AC4657" s="40">
        <v>1.65</v>
      </c>
      <c r="AD4657" s="40">
        <v>26.5</v>
      </c>
      <c r="AE4657" s="40">
        <v>26.500953429999999</v>
      </c>
      <c r="AF4657" t="s">
        <v>1158</v>
      </c>
    </row>
    <row r="4658" spans="1:32" ht="15.75" customHeight="1">
      <c r="A4658" s="51">
        <v>46206</v>
      </c>
      <c r="B4658" s="35" t="s">
        <v>9</v>
      </c>
      <c r="C4658" s="36">
        <v>516</v>
      </c>
      <c r="D4658" s="37">
        <v>2217</v>
      </c>
      <c r="E4658" s="38">
        <v>280</v>
      </c>
      <c r="F4658" s="36">
        <v>8</v>
      </c>
      <c r="G4658" s="36">
        <v>8</v>
      </c>
      <c r="H4658" s="35"/>
      <c r="I4658" s="35"/>
      <c r="J4658" s="35"/>
      <c r="K4658" s="35" t="s">
        <v>154</v>
      </c>
      <c r="L4658" s="39">
        <v>1.0421</v>
      </c>
      <c r="M4658" s="37">
        <v>-48</v>
      </c>
      <c r="N4658" s="37">
        <v>-315</v>
      </c>
      <c r="O4658" s="36">
        <v>0</v>
      </c>
      <c r="P4658" s="36">
        <v>6</v>
      </c>
      <c r="Q4658" s="36">
        <v>1</v>
      </c>
      <c r="R4658" s="68">
        <v>399.69255915317558</v>
      </c>
      <c r="S4658" s="68">
        <v>5.5467632539798446</v>
      </c>
      <c r="T4658" s="68">
        <v>277.125</v>
      </c>
      <c r="U4658" s="68">
        <v>277.125</v>
      </c>
      <c r="V4658" s="68">
        <v>138.5625</v>
      </c>
      <c r="W4658" s="36">
        <v>0</v>
      </c>
      <c r="X4658" s="36">
        <v>5</v>
      </c>
      <c r="Y4658" s="36">
        <v>4</v>
      </c>
      <c r="Z4658" s="36">
        <v>7</v>
      </c>
      <c r="AA4658" s="40">
        <v>4</v>
      </c>
      <c r="AB4658" s="40">
        <v>0.5</v>
      </c>
      <c r="AC4658" s="40">
        <v>2</v>
      </c>
      <c r="AD4658" s="40">
        <v>20</v>
      </c>
      <c r="AE4658" s="40">
        <v>20.000953419999998</v>
      </c>
      <c r="AF4658" t="s">
        <v>457</v>
      </c>
    </row>
    <row r="4659" spans="1:32" ht="15.75" customHeight="1">
      <c r="A4659" s="51">
        <v>46206</v>
      </c>
      <c r="B4659" s="35" t="s">
        <v>9</v>
      </c>
      <c r="C4659" s="36">
        <v>517</v>
      </c>
      <c r="D4659" s="37">
        <v>2707</v>
      </c>
      <c r="E4659" s="38">
        <v>-570</v>
      </c>
      <c r="F4659" s="36">
        <v>8</v>
      </c>
      <c r="G4659" s="36">
        <v>6</v>
      </c>
      <c r="H4659" s="35"/>
      <c r="I4659" s="35"/>
      <c r="J4659" s="35"/>
      <c r="K4659" s="35" t="s">
        <v>154</v>
      </c>
      <c r="L4659" s="39">
        <v>0.92979999999999996</v>
      </c>
      <c r="M4659" s="37">
        <v>120</v>
      </c>
      <c r="N4659" s="37">
        <v>877</v>
      </c>
      <c r="O4659" s="36">
        <v>0</v>
      </c>
      <c r="P4659" s="36">
        <v>7</v>
      </c>
      <c r="Q4659" s="36">
        <v>1</v>
      </c>
      <c r="R4659" s="68">
        <v>472.30920506434211</v>
      </c>
      <c r="S4659" s="68">
        <v>5.7314148675786001</v>
      </c>
      <c r="T4659" s="68">
        <v>338.375</v>
      </c>
      <c r="U4659" s="68">
        <v>451.16666666666669</v>
      </c>
      <c r="V4659" s="68">
        <v>193.35714285714289</v>
      </c>
      <c r="W4659" s="36">
        <v>0</v>
      </c>
      <c r="X4659" s="36">
        <v>0</v>
      </c>
      <c r="Y4659" s="36">
        <v>0</v>
      </c>
      <c r="Z4659" s="36">
        <v>5</v>
      </c>
      <c r="AA4659" s="40">
        <v>1.25</v>
      </c>
      <c r="AB4659" s="40">
        <v>0.5</v>
      </c>
      <c r="AC4659" s="40">
        <v>0.625</v>
      </c>
      <c r="AD4659" s="40">
        <v>16.2</v>
      </c>
      <c r="AE4659" s="40">
        <v>16.20095341</v>
      </c>
      <c r="AF4659" t="s">
        <v>626</v>
      </c>
    </row>
    <row r="4660" spans="1:32" ht="15.75" customHeight="1">
      <c r="A4660" s="51">
        <v>46206</v>
      </c>
      <c r="B4660" s="35" t="s">
        <v>9</v>
      </c>
      <c r="C4660" s="36">
        <v>518</v>
      </c>
      <c r="D4660" s="37">
        <v>1758</v>
      </c>
      <c r="E4660" s="38">
        <v>681</v>
      </c>
      <c r="F4660" s="36">
        <v>10</v>
      </c>
      <c r="G4660" s="36">
        <v>6</v>
      </c>
      <c r="H4660" s="35"/>
      <c r="I4660" s="35"/>
      <c r="J4660" s="35"/>
      <c r="K4660" s="35" t="s">
        <v>154</v>
      </c>
      <c r="L4660" s="39">
        <v>1.1291</v>
      </c>
      <c r="M4660" s="37">
        <v>-950</v>
      </c>
      <c r="N4660" s="37">
        <v>-826</v>
      </c>
      <c r="O4660" s="36">
        <v>0</v>
      </c>
      <c r="P4660" s="36">
        <v>8</v>
      </c>
      <c r="Q4660" s="36">
        <v>1</v>
      </c>
      <c r="R4660" s="68">
        <v>268.74859900373599</v>
      </c>
      <c r="S4660" s="68">
        <v>6.5414294493701206</v>
      </c>
      <c r="T4660" s="68">
        <v>175.8</v>
      </c>
      <c r="U4660" s="68">
        <v>293</v>
      </c>
      <c r="V4660" s="68">
        <v>109.875</v>
      </c>
      <c r="W4660" s="36">
        <v>7</v>
      </c>
      <c r="X4660" s="36">
        <v>4</v>
      </c>
      <c r="Y4660" s="36">
        <v>6</v>
      </c>
      <c r="Z4660" s="36">
        <v>0</v>
      </c>
      <c r="AA4660" s="40">
        <v>4.25</v>
      </c>
      <c r="AB4660" s="40">
        <v>0.5</v>
      </c>
      <c r="AC4660" s="40">
        <v>2.125</v>
      </c>
      <c r="AD4660" s="40">
        <v>21.2</v>
      </c>
      <c r="AE4660" s="40">
        <v>21.2009534</v>
      </c>
      <c r="AF4660" t="s">
        <v>3152</v>
      </c>
    </row>
    <row r="4661" spans="1:32" ht="15.75" customHeight="1">
      <c r="A4661" s="51">
        <v>46206</v>
      </c>
      <c r="B4661" s="35" t="s">
        <v>9</v>
      </c>
      <c r="C4661" s="36">
        <v>520</v>
      </c>
      <c r="D4661" s="37">
        <v>2411</v>
      </c>
      <c r="E4661" s="38">
        <v>-1057</v>
      </c>
      <c r="F4661" s="36">
        <v>6</v>
      </c>
      <c r="G4661" s="36">
        <v>4</v>
      </c>
      <c r="H4661" s="35"/>
      <c r="I4661" s="35"/>
      <c r="J4661" s="35"/>
      <c r="K4661" s="35" t="s">
        <v>154</v>
      </c>
      <c r="L4661" s="39">
        <v>0.85389999999999999</v>
      </c>
      <c r="M4661" s="37">
        <v>55</v>
      </c>
      <c r="N4661" s="37">
        <v>220</v>
      </c>
      <c r="O4661" s="36">
        <v>0</v>
      </c>
      <c r="P4661" s="36">
        <v>0</v>
      </c>
      <c r="Q4661" s="36">
        <v>1</v>
      </c>
      <c r="R4661" s="68">
        <v>401.88210875882112</v>
      </c>
      <c r="S4661" s="68">
        <v>5.9992717950201104</v>
      </c>
      <c r="T4661" s="68">
        <v>401.83333333333331</v>
      </c>
      <c r="U4661" s="68">
        <v>602.75</v>
      </c>
      <c r="V4661" s="68">
        <v>241.1</v>
      </c>
      <c r="W4661" s="36">
        <v>0</v>
      </c>
      <c r="X4661" s="36">
        <v>0</v>
      </c>
      <c r="Y4661" s="36">
        <v>0</v>
      </c>
      <c r="Z4661" s="36">
        <v>1</v>
      </c>
      <c r="AA4661" s="40">
        <v>0.25</v>
      </c>
      <c r="AB4661" s="40">
        <v>0.5</v>
      </c>
      <c r="AC4661" s="40">
        <v>0.125</v>
      </c>
      <c r="AD4661" s="40">
        <v>11.2</v>
      </c>
      <c r="AE4661" s="40">
        <v>11.20095339</v>
      </c>
      <c r="AF4661" t="s">
        <v>646</v>
      </c>
    </row>
    <row r="4662" spans="1:32" ht="15.75" customHeight="1">
      <c r="A4662" s="51">
        <v>46206</v>
      </c>
      <c r="B4662" s="35" t="s">
        <v>9</v>
      </c>
      <c r="C4662" s="36">
        <v>521</v>
      </c>
      <c r="D4662" s="37">
        <v>4234</v>
      </c>
      <c r="E4662" s="38">
        <v>883</v>
      </c>
      <c r="F4662" s="36">
        <v>18</v>
      </c>
      <c r="G4662" s="36">
        <v>14</v>
      </c>
      <c r="H4662" s="35"/>
      <c r="I4662" s="35"/>
      <c r="J4662" s="35"/>
      <c r="K4662" s="35" t="s">
        <v>370</v>
      </c>
      <c r="L4662" s="39">
        <v>1.0694999999999999</v>
      </c>
      <c r="M4662" s="37">
        <v>109</v>
      </c>
      <c r="N4662" s="37">
        <v>-492</v>
      </c>
      <c r="O4662" s="36">
        <v>0</v>
      </c>
      <c r="P4662" s="36">
        <v>1</v>
      </c>
      <c r="Q4662" s="36">
        <v>1</v>
      </c>
      <c r="R4662" s="68">
        <v>740.54924242424238</v>
      </c>
      <c r="S4662" s="68">
        <v>5.7173780721720684</v>
      </c>
      <c r="T4662" s="68">
        <v>235.2222222222222</v>
      </c>
      <c r="U4662" s="68">
        <v>302.42857142857139</v>
      </c>
      <c r="V4662" s="68">
        <v>132.3125</v>
      </c>
      <c r="W4662" s="36">
        <v>5</v>
      </c>
      <c r="X4662" s="36">
        <v>4</v>
      </c>
      <c r="Y4662" s="36">
        <v>4</v>
      </c>
      <c r="Z4662" s="36">
        <v>5</v>
      </c>
      <c r="AA4662" s="40">
        <v>4.5</v>
      </c>
      <c r="AB4662" s="40">
        <v>0.6</v>
      </c>
      <c r="AC4662" s="40">
        <v>2.7</v>
      </c>
      <c r="AD4662" s="40">
        <v>27</v>
      </c>
      <c r="AE4662" s="40">
        <v>27.000953379999999</v>
      </c>
      <c r="AF4662" t="s">
        <v>789</v>
      </c>
    </row>
    <row r="4663" spans="1:32" ht="15.75" customHeight="1">
      <c r="A4663" s="51">
        <v>46206</v>
      </c>
      <c r="B4663" s="35" t="s">
        <v>9</v>
      </c>
      <c r="C4663" s="36">
        <v>522</v>
      </c>
      <c r="D4663" s="37">
        <v>2774</v>
      </c>
      <c r="E4663" s="38">
        <v>-565</v>
      </c>
      <c r="F4663" s="36">
        <v>9</v>
      </c>
      <c r="G4663" s="36">
        <v>6</v>
      </c>
      <c r="H4663" s="35"/>
      <c r="I4663" s="35"/>
      <c r="J4663" s="35"/>
      <c r="K4663" s="35" t="s">
        <v>203</v>
      </c>
      <c r="L4663" s="39">
        <v>0.93210000000000004</v>
      </c>
      <c r="M4663" s="37">
        <v>-52</v>
      </c>
      <c r="N4663" s="37">
        <v>2266</v>
      </c>
      <c r="O4663" s="36">
        <v>0</v>
      </c>
      <c r="P4663" s="36">
        <v>2</v>
      </c>
      <c r="Q4663" s="36">
        <v>1</v>
      </c>
      <c r="R4663" s="68">
        <v>464.1098484848485</v>
      </c>
      <c r="S4663" s="68">
        <v>5.9770332585186692</v>
      </c>
      <c r="T4663" s="68">
        <v>308.22222222222217</v>
      </c>
      <c r="U4663" s="68">
        <v>462.33333333333331</v>
      </c>
      <c r="V4663" s="68">
        <v>184.93333333333331</v>
      </c>
      <c r="W4663" s="36">
        <v>0</v>
      </c>
      <c r="X4663" s="36">
        <v>0</v>
      </c>
      <c r="Y4663" s="36">
        <v>0</v>
      </c>
      <c r="Z4663" s="36">
        <v>1</v>
      </c>
      <c r="AA4663" s="40">
        <v>0.25</v>
      </c>
      <c r="AB4663" s="40">
        <v>0.5</v>
      </c>
      <c r="AC4663" s="40">
        <v>0.125</v>
      </c>
      <c r="AD4663" s="40">
        <v>11.2</v>
      </c>
      <c r="AE4663" s="40">
        <v>11.200953370000001</v>
      </c>
      <c r="AF4663" t="s">
        <v>646</v>
      </c>
    </row>
    <row r="4664" spans="1:32" ht="15.75" customHeight="1">
      <c r="A4664" s="51">
        <v>46206</v>
      </c>
      <c r="B4664" s="35" t="s">
        <v>9</v>
      </c>
      <c r="C4664" s="36">
        <v>523</v>
      </c>
      <c r="D4664" s="37">
        <v>4079</v>
      </c>
      <c r="E4664" s="38">
        <v>-1045</v>
      </c>
      <c r="F4664" s="36">
        <v>12</v>
      </c>
      <c r="G4664" s="36">
        <v>9</v>
      </c>
      <c r="H4664" s="35"/>
      <c r="I4664" s="35"/>
      <c r="J4664" s="35"/>
      <c r="K4664" s="35" t="s">
        <v>203</v>
      </c>
      <c r="L4664" s="39">
        <v>0.91459999999999997</v>
      </c>
      <c r="M4664" s="37">
        <v>-1348</v>
      </c>
      <c r="N4664" s="37">
        <v>-444</v>
      </c>
      <c r="O4664" s="36">
        <v>0</v>
      </c>
      <c r="P4664" s="36">
        <v>3</v>
      </c>
      <c r="Q4664" s="36">
        <v>1</v>
      </c>
      <c r="R4664" s="68">
        <v>690.56081361560814</v>
      </c>
      <c r="S4664" s="68">
        <v>5.9067933186700099</v>
      </c>
      <c r="T4664" s="68">
        <v>339.91666666666669</v>
      </c>
      <c r="U4664" s="68">
        <v>453.22222222222217</v>
      </c>
      <c r="V4664" s="68">
        <v>194.23809523809521</v>
      </c>
      <c r="W4664" s="36">
        <v>0</v>
      </c>
      <c r="X4664" s="36">
        <v>0</v>
      </c>
      <c r="Y4664" s="36">
        <v>0</v>
      </c>
      <c r="Z4664" s="36">
        <v>2</v>
      </c>
      <c r="AA4664" s="40">
        <v>0.5</v>
      </c>
      <c r="AB4664" s="40">
        <v>0.6</v>
      </c>
      <c r="AC4664" s="40">
        <v>0.3</v>
      </c>
      <c r="AD4664" s="40">
        <v>13</v>
      </c>
      <c r="AE4664" s="40">
        <v>13.00095336</v>
      </c>
      <c r="AF4664" t="s">
        <v>1225</v>
      </c>
    </row>
    <row r="4665" spans="1:32" ht="15.75" customHeight="1">
      <c r="A4665" s="51">
        <v>46206</v>
      </c>
      <c r="B4665" s="35" t="s">
        <v>9</v>
      </c>
      <c r="C4665" s="36">
        <v>525</v>
      </c>
      <c r="D4665" s="37">
        <v>1327</v>
      </c>
      <c r="E4665" s="38">
        <v>-669</v>
      </c>
      <c r="F4665" s="36">
        <v>3</v>
      </c>
      <c r="G4665" s="36">
        <v>2</v>
      </c>
      <c r="H4665" s="35"/>
      <c r="I4665" s="35"/>
      <c r="J4665" s="35"/>
      <c r="K4665" s="35" t="s">
        <v>154</v>
      </c>
      <c r="L4665" s="39">
        <v>0.83199999999999996</v>
      </c>
      <c r="M4665" s="37">
        <v>-601</v>
      </c>
      <c r="N4665" s="37">
        <v>-379</v>
      </c>
      <c r="O4665" s="36">
        <v>0</v>
      </c>
      <c r="P4665" s="36">
        <v>5</v>
      </c>
      <c r="Q4665" s="36">
        <v>1</v>
      </c>
      <c r="R4665" s="68">
        <v>221.7791614777916</v>
      </c>
      <c r="S4665" s="68">
        <v>5.9834296024826594</v>
      </c>
      <c r="T4665" s="68">
        <v>442.33333333333331</v>
      </c>
      <c r="U4665" s="68">
        <v>663.5</v>
      </c>
      <c r="V4665" s="68">
        <v>265.39999999999998</v>
      </c>
      <c r="W4665" s="36">
        <v>0</v>
      </c>
      <c r="X4665" s="36">
        <v>0</v>
      </c>
      <c r="Y4665" s="36">
        <v>0</v>
      </c>
      <c r="Z4665" s="36">
        <v>1</v>
      </c>
      <c r="AA4665" s="40">
        <v>0.25</v>
      </c>
      <c r="AB4665" s="40">
        <v>0.5</v>
      </c>
      <c r="AC4665" s="40">
        <v>0.125</v>
      </c>
      <c r="AD4665" s="40">
        <v>11.2</v>
      </c>
      <c r="AE4665" s="40">
        <v>11.200953350000001</v>
      </c>
      <c r="AF4665" t="s">
        <v>646</v>
      </c>
    </row>
    <row r="4666" spans="1:32" ht="15.75" customHeight="1">
      <c r="A4666" s="51">
        <v>46206</v>
      </c>
      <c r="B4666" s="35" t="s">
        <v>9</v>
      </c>
      <c r="C4666" s="36">
        <v>526</v>
      </c>
      <c r="D4666" s="37">
        <v>7991</v>
      </c>
      <c r="E4666" s="38">
        <v>1213</v>
      </c>
      <c r="F4666" s="36">
        <v>32</v>
      </c>
      <c r="G4666" s="36">
        <v>29</v>
      </c>
      <c r="H4666" s="35"/>
      <c r="I4666" s="35"/>
      <c r="J4666" s="35"/>
      <c r="K4666" s="35" t="s">
        <v>154</v>
      </c>
      <c r="L4666" s="39">
        <v>1.0506</v>
      </c>
      <c r="M4666" s="37">
        <v>-68</v>
      </c>
      <c r="N4666" s="37">
        <v>881</v>
      </c>
      <c r="O4666" s="36">
        <v>0</v>
      </c>
      <c r="P4666" s="36">
        <v>6</v>
      </c>
      <c r="Q4666" s="36">
        <v>1</v>
      </c>
      <c r="R4666" s="68">
        <v>1369.215545869655</v>
      </c>
      <c r="S4666" s="68">
        <v>5.8361884833293551</v>
      </c>
      <c r="T4666" s="68">
        <v>249.71875</v>
      </c>
      <c r="U4666" s="68">
        <v>275.55172413793099</v>
      </c>
      <c r="V4666" s="68">
        <v>131</v>
      </c>
      <c r="W4666" s="36">
        <v>4</v>
      </c>
      <c r="X4666" s="36">
        <v>5</v>
      </c>
      <c r="Y4666" s="36">
        <v>5</v>
      </c>
      <c r="Z4666" s="36">
        <v>3</v>
      </c>
      <c r="AA4666" s="40">
        <v>4.25</v>
      </c>
      <c r="AB4666" s="40">
        <v>1</v>
      </c>
      <c r="AC4666" s="40">
        <v>4.25</v>
      </c>
      <c r="AD4666" s="40">
        <v>42.5</v>
      </c>
      <c r="AE4666" s="40">
        <v>42.500953340000002</v>
      </c>
      <c r="AF4666" t="s">
        <v>3695</v>
      </c>
    </row>
    <row r="4667" spans="1:32" ht="15.75" customHeight="1">
      <c r="A4667" s="51">
        <v>46206</v>
      </c>
      <c r="B4667" s="35" t="s">
        <v>9</v>
      </c>
      <c r="C4667" s="36">
        <v>527</v>
      </c>
      <c r="D4667" s="37">
        <v>1211</v>
      </c>
      <c r="E4667" s="38">
        <v>-540</v>
      </c>
      <c r="F4667" s="36">
        <v>4</v>
      </c>
      <c r="G4667" s="36">
        <v>0</v>
      </c>
      <c r="H4667" s="35"/>
      <c r="I4667" s="35"/>
      <c r="J4667" s="35"/>
      <c r="K4667" s="35" t="s">
        <v>154</v>
      </c>
      <c r="L4667" s="39">
        <v>0.85140000000000005</v>
      </c>
      <c r="M4667" s="37">
        <v>780</v>
      </c>
      <c r="N4667" s="37">
        <v>906</v>
      </c>
      <c r="O4667" s="36">
        <v>0</v>
      </c>
      <c r="P4667" s="36">
        <v>7</v>
      </c>
      <c r="Q4667" s="36">
        <v>1</v>
      </c>
      <c r="R4667" s="68">
        <v>195.24185346616849</v>
      </c>
      <c r="S4667" s="68">
        <v>6.2025635308253309</v>
      </c>
      <c r="T4667" s="68">
        <v>302.75</v>
      </c>
      <c r="U4667" s="68"/>
      <c r="V4667" s="68">
        <v>302.75</v>
      </c>
      <c r="W4667" s="36">
        <v>0</v>
      </c>
      <c r="X4667" s="36"/>
      <c r="Y4667" s="36">
        <v>0</v>
      </c>
      <c r="Z4667" s="36">
        <v>0</v>
      </c>
      <c r="AA4667" s="40">
        <v>0</v>
      </c>
      <c r="AB4667" s="40">
        <v>0.5</v>
      </c>
      <c r="AC4667" s="40">
        <v>0</v>
      </c>
      <c r="AD4667" s="40">
        <v>10</v>
      </c>
      <c r="AE4667" s="40">
        <v>10.00095333</v>
      </c>
      <c r="AF4667" t="s">
        <v>584</v>
      </c>
    </row>
    <row r="4668" spans="1:32" ht="15.75" customHeight="1">
      <c r="A4668" s="51">
        <v>46206</v>
      </c>
      <c r="B4668" s="35" t="s">
        <v>9</v>
      </c>
      <c r="C4668" s="36">
        <v>528</v>
      </c>
      <c r="D4668" s="37">
        <v>4189</v>
      </c>
      <c r="E4668" s="38">
        <v>1198</v>
      </c>
      <c r="F4668" s="36">
        <v>20</v>
      </c>
      <c r="G4668" s="36">
        <v>11</v>
      </c>
      <c r="H4668" s="35"/>
      <c r="I4668" s="35"/>
      <c r="J4668" s="35"/>
      <c r="K4668" s="35" t="s">
        <v>154</v>
      </c>
      <c r="L4668" s="39">
        <v>1.0952999999999999</v>
      </c>
      <c r="M4668" s="37">
        <v>-335</v>
      </c>
      <c r="N4668" s="37">
        <v>-683</v>
      </c>
      <c r="O4668" s="36">
        <v>0</v>
      </c>
      <c r="P4668" s="36">
        <v>8</v>
      </c>
      <c r="Q4668" s="36">
        <v>1</v>
      </c>
      <c r="R4668" s="68">
        <v>741.70179535076795</v>
      </c>
      <c r="S4668" s="68">
        <v>5.647822381256236</v>
      </c>
      <c r="T4668" s="68">
        <v>209.45</v>
      </c>
      <c r="U4668" s="68">
        <v>380.81818181818181</v>
      </c>
      <c r="V4668" s="68">
        <v>135.12903225806451</v>
      </c>
      <c r="W4668" s="36">
        <v>7</v>
      </c>
      <c r="X4668" s="36">
        <v>2</v>
      </c>
      <c r="Y4668" s="36">
        <v>4</v>
      </c>
      <c r="Z4668" s="36">
        <v>6</v>
      </c>
      <c r="AA4668" s="40">
        <v>4.75</v>
      </c>
      <c r="AB4668" s="40">
        <v>0.6</v>
      </c>
      <c r="AC4668" s="40">
        <v>2.85</v>
      </c>
      <c r="AD4668" s="40">
        <v>28.5</v>
      </c>
      <c r="AE4668" s="40">
        <v>28.500953320000001</v>
      </c>
      <c r="AF4668" t="s">
        <v>2155</v>
      </c>
    </row>
    <row r="4669" spans="1:32" ht="15.75" customHeight="1">
      <c r="A4669" s="51">
        <v>46206</v>
      </c>
      <c r="B4669" s="35" t="s">
        <v>9</v>
      </c>
      <c r="C4669" s="36">
        <v>530</v>
      </c>
      <c r="D4669" s="37">
        <v>710</v>
      </c>
      <c r="E4669" s="38">
        <v>142</v>
      </c>
      <c r="F4669" s="36">
        <v>4</v>
      </c>
      <c r="G4669" s="36">
        <v>0</v>
      </c>
      <c r="H4669" s="35"/>
      <c r="I4669" s="35"/>
      <c r="J4669" s="35"/>
      <c r="K4669" s="35" t="s">
        <v>154</v>
      </c>
      <c r="L4669" s="39">
        <v>1.0667</v>
      </c>
      <c r="M4669" s="37">
        <v>296</v>
      </c>
      <c r="N4669" s="37">
        <v>30</v>
      </c>
      <c r="O4669" s="36">
        <v>0</v>
      </c>
      <c r="P4669" s="36">
        <v>0</v>
      </c>
      <c r="Q4669" s="36">
        <v>1</v>
      </c>
      <c r="R4669" s="68">
        <v>122.1486093814861</v>
      </c>
      <c r="S4669" s="68">
        <v>5.8125917568375831</v>
      </c>
      <c r="T4669" s="68">
        <v>177.5</v>
      </c>
      <c r="U4669" s="68"/>
      <c r="V4669" s="68">
        <v>177.5</v>
      </c>
      <c r="W4669" s="36">
        <v>7</v>
      </c>
      <c r="X4669" s="36"/>
      <c r="Y4669" s="36">
        <v>0</v>
      </c>
      <c r="Z4669" s="36">
        <v>4</v>
      </c>
      <c r="AA4669" s="40">
        <v>3.666666666666667</v>
      </c>
      <c r="AB4669" s="40">
        <v>0.5</v>
      </c>
      <c r="AC4669" s="40">
        <v>1.833333333333333</v>
      </c>
      <c r="AD4669" s="40">
        <v>18.3</v>
      </c>
      <c r="AE4669" s="40">
        <v>18.300953310000001</v>
      </c>
      <c r="AF4669" t="s">
        <v>1143</v>
      </c>
    </row>
    <row r="4670" spans="1:32" ht="15.75" customHeight="1">
      <c r="A4670" s="51">
        <v>46206</v>
      </c>
      <c r="B4670" s="35" t="s">
        <v>9</v>
      </c>
      <c r="C4670" s="36">
        <v>531</v>
      </c>
      <c r="D4670" s="37">
        <v>5935</v>
      </c>
      <c r="E4670" s="38">
        <v>820</v>
      </c>
      <c r="F4670" s="36">
        <v>23</v>
      </c>
      <c r="G4670" s="36">
        <v>20</v>
      </c>
      <c r="H4670" s="35"/>
      <c r="I4670" s="35"/>
      <c r="J4670" s="35"/>
      <c r="K4670" s="35" t="s">
        <v>154</v>
      </c>
      <c r="L4670" s="39">
        <v>1.0461</v>
      </c>
      <c r="M4670" s="37">
        <v>887</v>
      </c>
      <c r="N4670" s="37">
        <v>293</v>
      </c>
      <c r="O4670" s="36">
        <v>0</v>
      </c>
      <c r="P4670" s="36">
        <v>1</v>
      </c>
      <c r="Q4670" s="36">
        <v>1</v>
      </c>
      <c r="R4670" s="68">
        <v>1048.282741801577</v>
      </c>
      <c r="S4670" s="68">
        <v>5.6616404747827058</v>
      </c>
      <c r="T4670" s="68">
        <v>258.04347826086962</v>
      </c>
      <c r="U4670" s="68">
        <v>296.75</v>
      </c>
      <c r="V4670" s="68">
        <v>138.02325581395351</v>
      </c>
      <c r="W4670" s="36">
        <v>4</v>
      </c>
      <c r="X4670" s="36">
        <v>4</v>
      </c>
      <c r="Y4670" s="36">
        <v>4</v>
      </c>
      <c r="Z4670" s="36">
        <v>6</v>
      </c>
      <c r="AA4670" s="40">
        <v>4.5</v>
      </c>
      <c r="AB4670" s="40">
        <v>0.8</v>
      </c>
      <c r="AC4670" s="40">
        <v>3.6</v>
      </c>
      <c r="AD4670" s="40">
        <v>36</v>
      </c>
      <c r="AE4670" s="40">
        <v>36.000953299999999</v>
      </c>
      <c r="AF4670" t="s">
        <v>2199</v>
      </c>
    </row>
    <row r="4671" spans="1:32" ht="15.75" customHeight="1">
      <c r="A4671" s="51">
        <v>46206</v>
      </c>
      <c r="B4671" s="35" t="s">
        <v>9</v>
      </c>
      <c r="C4671" s="36">
        <v>532</v>
      </c>
      <c r="D4671" s="37">
        <v>4694</v>
      </c>
      <c r="E4671" s="38">
        <v>-1302</v>
      </c>
      <c r="F4671" s="36">
        <v>10</v>
      </c>
      <c r="G4671" s="36">
        <v>20</v>
      </c>
      <c r="H4671" s="35"/>
      <c r="I4671" s="35"/>
      <c r="J4671" s="35"/>
      <c r="K4671" s="35" t="s">
        <v>154</v>
      </c>
      <c r="L4671" s="39">
        <v>0.90749999999999997</v>
      </c>
      <c r="M4671" s="37">
        <v>54</v>
      </c>
      <c r="N4671" s="37">
        <v>-204</v>
      </c>
      <c r="O4671" s="36">
        <v>0</v>
      </c>
      <c r="P4671" s="36">
        <v>2</v>
      </c>
      <c r="Q4671" s="36">
        <v>1</v>
      </c>
      <c r="R4671" s="68">
        <v>780.80925695309247</v>
      </c>
      <c r="S4671" s="68">
        <v>6.0117115136635659</v>
      </c>
      <c r="T4671" s="68">
        <v>469.4</v>
      </c>
      <c r="U4671" s="68">
        <v>234.7</v>
      </c>
      <c r="V4671" s="68">
        <v>156.4666666666667</v>
      </c>
      <c r="W4671" s="36">
        <v>0</v>
      </c>
      <c r="X4671" s="36">
        <v>6</v>
      </c>
      <c r="Y4671" s="36">
        <v>2</v>
      </c>
      <c r="Z4671" s="36">
        <v>1</v>
      </c>
      <c r="AA4671" s="40">
        <v>2.25</v>
      </c>
      <c r="AB4671" s="40">
        <v>0.6</v>
      </c>
      <c r="AC4671" s="40">
        <v>1.35</v>
      </c>
      <c r="AD4671" s="40">
        <v>23.5</v>
      </c>
      <c r="AE4671" s="40">
        <v>23.500953290000002</v>
      </c>
      <c r="AF4671" t="s">
        <v>1154</v>
      </c>
    </row>
    <row r="4672" spans="1:32" ht="15.75" customHeight="1">
      <c r="A4672" s="51">
        <v>46206</v>
      </c>
      <c r="B4672" s="35" t="s">
        <v>9</v>
      </c>
      <c r="C4672" s="36">
        <v>533</v>
      </c>
      <c r="D4672" s="37">
        <v>551</v>
      </c>
      <c r="E4672" s="38">
        <v>-307</v>
      </c>
      <c r="F4672" s="36">
        <v>1</v>
      </c>
      <c r="G4672" s="36">
        <v>0</v>
      </c>
      <c r="H4672" s="35"/>
      <c r="I4672" s="35"/>
      <c r="J4672" s="35"/>
      <c r="K4672" s="35" t="s">
        <v>154</v>
      </c>
      <c r="L4672" s="39">
        <v>0.81430000000000002</v>
      </c>
      <c r="M4672" s="37">
        <v>302</v>
      </c>
      <c r="N4672" s="37">
        <v>-885</v>
      </c>
      <c r="O4672" s="36">
        <v>0</v>
      </c>
      <c r="P4672" s="36">
        <v>3</v>
      </c>
      <c r="Q4672" s="36">
        <v>1</v>
      </c>
      <c r="R4672" s="68">
        <v>105.77096305520961</v>
      </c>
      <c r="S4672" s="68">
        <v>5.2093692265276301</v>
      </c>
      <c r="T4672" s="68">
        <v>551</v>
      </c>
      <c r="U4672" s="68"/>
      <c r="V4672" s="68">
        <v>551</v>
      </c>
      <c r="W4672" s="36">
        <v>0</v>
      </c>
      <c r="X4672" s="36"/>
      <c r="Y4672" s="36">
        <v>0</v>
      </c>
      <c r="Z4672" s="36">
        <v>7</v>
      </c>
      <c r="AA4672" s="40">
        <v>2.333333333333333</v>
      </c>
      <c r="AB4672" s="40">
        <v>0.5</v>
      </c>
      <c r="AC4672" s="40">
        <v>1.166666666666667</v>
      </c>
      <c r="AD4672" s="40">
        <v>21.7</v>
      </c>
      <c r="AE4672" s="40">
        <v>21.70095328</v>
      </c>
      <c r="AF4672" t="s">
        <v>653</v>
      </c>
    </row>
    <row r="4673" spans="1:32" ht="15.75" customHeight="1">
      <c r="A4673" s="51">
        <v>46206</v>
      </c>
      <c r="B4673" s="35" t="s">
        <v>9</v>
      </c>
      <c r="C4673" s="36">
        <v>535</v>
      </c>
      <c r="D4673" s="37">
        <v>4765</v>
      </c>
      <c r="E4673" s="38">
        <v>377</v>
      </c>
      <c r="F4673" s="36">
        <v>20</v>
      </c>
      <c r="G4673" s="36">
        <v>15</v>
      </c>
      <c r="H4673" s="35"/>
      <c r="I4673" s="35"/>
      <c r="J4673" s="35"/>
      <c r="K4673" s="35" t="s">
        <v>370</v>
      </c>
      <c r="L4673" s="39">
        <v>1.0264</v>
      </c>
      <c r="M4673" s="37">
        <v>154</v>
      </c>
      <c r="N4673" s="37">
        <v>-1544</v>
      </c>
      <c r="O4673" s="36">
        <v>0</v>
      </c>
      <c r="P4673" s="36">
        <v>5</v>
      </c>
      <c r="Q4673" s="36">
        <v>1</v>
      </c>
      <c r="R4673" s="68">
        <v>773.1241178912411</v>
      </c>
      <c r="S4673" s="68">
        <v>6.1633053344615929</v>
      </c>
      <c r="T4673" s="68">
        <v>238.25</v>
      </c>
      <c r="U4673" s="68">
        <v>317.66666666666669</v>
      </c>
      <c r="V4673" s="68">
        <v>136.14285714285711</v>
      </c>
      <c r="W4673" s="36">
        <v>5</v>
      </c>
      <c r="X4673" s="36">
        <v>3</v>
      </c>
      <c r="Y4673" s="36">
        <v>4</v>
      </c>
      <c r="Z4673" s="36">
        <v>0</v>
      </c>
      <c r="AA4673" s="40">
        <v>3</v>
      </c>
      <c r="AB4673" s="40">
        <v>0.6</v>
      </c>
      <c r="AC4673" s="40">
        <v>1.8</v>
      </c>
      <c r="AD4673" s="40">
        <v>18</v>
      </c>
      <c r="AE4673" s="40">
        <v>18.00095327</v>
      </c>
      <c r="AF4673" t="s">
        <v>778</v>
      </c>
    </row>
    <row r="4674" spans="1:32" ht="15.75" customHeight="1">
      <c r="A4674" s="51">
        <v>46206</v>
      </c>
      <c r="B4674" s="35" t="s">
        <v>9</v>
      </c>
      <c r="C4674" s="36">
        <v>536</v>
      </c>
      <c r="D4674" s="37">
        <v>5095</v>
      </c>
      <c r="E4674" s="38">
        <v>903</v>
      </c>
      <c r="F4674" s="36">
        <v>22</v>
      </c>
      <c r="G4674" s="36">
        <v>15</v>
      </c>
      <c r="H4674" s="35"/>
      <c r="I4674" s="35"/>
      <c r="J4674" s="35"/>
      <c r="K4674" s="35" t="s">
        <v>203</v>
      </c>
      <c r="L4674" s="39">
        <v>1.0590999999999999</v>
      </c>
      <c r="M4674" s="37">
        <v>990</v>
      </c>
      <c r="N4674" s="37">
        <v>-1266</v>
      </c>
      <c r="O4674" s="36">
        <v>0</v>
      </c>
      <c r="P4674" s="36">
        <v>6</v>
      </c>
      <c r="Q4674" s="36">
        <v>1</v>
      </c>
      <c r="R4674" s="68">
        <v>883.17206309672054</v>
      </c>
      <c r="S4674" s="68">
        <v>5.7689777710303556</v>
      </c>
      <c r="T4674" s="68">
        <v>231.59090909090909</v>
      </c>
      <c r="U4674" s="68">
        <v>339.66666666666669</v>
      </c>
      <c r="V4674" s="68">
        <v>137.70270270270271</v>
      </c>
      <c r="W4674" s="36">
        <v>6</v>
      </c>
      <c r="X4674" s="36">
        <v>3</v>
      </c>
      <c r="Y4674" s="36">
        <v>4</v>
      </c>
      <c r="Z4674" s="36">
        <v>5</v>
      </c>
      <c r="AA4674" s="40">
        <v>4.5</v>
      </c>
      <c r="AB4674" s="40">
        <v>0.8</v>
      </c>
      <c r="AC4674" s="40">
        <v>3.6</v>
      </c>
      <c r="AD4674" s="40">
        <v>36</v>
      </c>
      <c r="AE4674" s="40">
        <v>36.000953260000003</v>
      </c>
      <c r="AF4674" t="s">
        <v>2199</v>
      </c>
    </row>
    <row r="4675" spans="1:32" ht="15.75" customHeight="1">
      <c r="A4675" s="51">
        <v>46206</v>
      </c>
      <c r="B4675" s="35" t="s">
        <v>16</v>
      </c>
      <c r="C4675" s="36">
        <v>551</v>
      </c>
      <c r="D4675" s="37">
        <v>4225</v>
      </c>
      <c r="E4675" s="38">
        <v>-732</v>
      </c>
      <c r="F4675" s="36">
        <v>13</v>
      </c>
      <c r="G4675" s="36">
        <v>15</v>
      </c>
      <c r="H4675" s="35"/>
      <c r="I4675" s="35"/>
      <c r="J4675" s="35"/>
      <c r="K4675" s="35" t="s">
        <v>154</v>
      </c>
      <c r="L4675" s="39">
        <v>0.94220000000000004</v>
      </c>
      <c r="M4675" s="37">
        <v>-1022</v>
      </c>
      <c r="N4675" s="37">
        <v>-846</v>
      </c>
      <c r="O4675" s="36">
        <v>0</v>
      </c>
      <c r="P4675" s="36">
        <v>1</v>
      </c>
      <c r="Q4675" s="36">
        <v>1</v>
      </c>
      <c r="R4675" s="68">
        <v>654.32975300954752</v>
      </c>
      <c r="S4675" s="68">
        <v>6.4569889731704606</v>
      </c>
      <c r="T4675" s="68">
        <v>325</v>
      </c>
      <c r="U4675" s="68">
        <v>281.66666666666669</v>
      </c>
      <c r="V4675" s="68">
        <v>150.89285714285711</v>
      </c>
      <c r="W4675" s="36">
        <v>0</v>
      </c>
      <c r="X4675" s="36">
        <v>5</v>
      </c>
      <c r="Y4675" s="36">
        <v>3</v>
      </c>
      <c r="Z4675" s="36">
        <v>0</v>
      </c>
      <c r="AA4675" s="40">
        <v>2</v>
      </c>
      <c r="AB4675" s="40">
        <v>0.6</v>
      </c>
      <c r="AC4675" s="40">
        <v>1.2</v>
      </c>
      <c r="AD4675" s="40">
        <v>22</v>
      </c>
      <c r="AE4675" s="40">
        <v>22.000953249999998</v>
      </c>
      <c r="AF4675" t="s">
        <v>592</v>
      </c>
    </row>
    <row r="4676" spans="1:32" ht="15.75" customHeight="1">
      <c r="A4676" s="51">
        <v>46206</v>
      </c>
      <c r="B4676" s="35" t="s">
        <v>16</v>
      </c>
      <c r="C4676" s="36">
        <v>552</v>
      </c>
      <c r="D4676" s="37">
        <v>7559</v>
      </c>
      <c r="E4676" s="38">
        <v>683</v>
      </c>
      <c r="F4676" s="36">
        <v>30</v>
      </c>
      <c r="G4676" s="36">
        <v>24</v>
      </c>
      <c r="H4676" s="35"/>
      <c r="I4676" s="35"/>
      <c r="J4676" s="35"/>
      <c r="K4676" s="35" t="s">
        <v>154</v>
      </c>
      <c r="L4676" s="39">
        <v>1.0301</v>
      </c>
      <c r="M4676" s="37">
        <v>-1233</v>
      </c>
      <c r="N4676" s="37">
        <v>-46</v>
      </c>
      <c r="O4676" s="36">
        <v>0</v>
      </c>
      <c r="P4676" s="36">
        <v>2</v>
      </c>
      <c r="Q4676" s="36">
        <v>1</v>
      </c>
      <c r="R4676" s="68">
        <v>1241.4300539643</v>
      </c>
      <c r="S4676" s="68">
        <v>6.0889455478072163</v>
      </c>
      <c r="T4676" s="68">
        <v>251.9666666666667</v>
      </c>
      <c r="U4676" s="68">
        <v>314.95833333333331</v>
      </c>
      <c r="V4676" s="68">
        <v>139.9814814814815</v>
      </c>
      <c r="W4676" s="36">
        <v>7</v>
      </c>
      <c r="X4676" s="36">
        <v>4</v>
      </c>
      <c r="Y4676" s="36">
        <v>4</v>
      </c>
      <c r="Z4676" s="36">
        <v>1</v>
      </c>
      <c r="AA4676" s="40">
        <v>4</v>
      </c>
      <c r="AB4676" s="40">
        <v>1</v>
      </c>
      <c r="AC4676" s="40">
        <v>4</v>
      </c>
      <c r="AD4676" s="40">
        <v>40</v>
      </c>
      <c r="AE4676" s="40">
        <v>40.000953240000001</v>
      </c>
      <c r="AF4676" t="s">
        <v>208</v>
      </c>
    </row>
    <row r="4677" spans="1:32" ht="15.75" customHeight="1">
      <c r="A4677" s="51">
        <v>46206</v>
      </c>
      <c r="B4677" s="35" t="s">
        <v>16</v>
      </c>
      <c r="C4677" s="36">
        <v>553</v>
      </c>
      <c r="D4677" s="37">
        <v>1129</v>
      </c>
      <c r="E4677" s="38">
        <v>78</v>
      </c>
      <c r="F4677" s="36">
        <v>5</v>
      </c>
      <c r="G4677" s="36">
        <v>2</v>
      </c>
      <c r="H4677" s="35"/>
      <c r="I4677" s="35"/>
      <c r="J4677" s="35"/>
      <c r="K4677" s="35" t="s">
        <v>154</v>
      </c>
      <c r="L4677" s="39">
        <v>1.0229999999999999</v>
      </c>
      <c r="M4677" s="37">
        <v>211</v>
      </c>
      <c r="N4677" s="37">
        <v>55</v>
      </c>
      <c r="O4677" s="36">
        <v>0</v>
      </c>
      <c r="P4677" s="36">
        <v>3</v>
      </c>
      <c r="Q4677" s="36">
        <v>1</v>
      </c>
      <c r="R4677" s="68">
        <v>185.07539435450391</v>
      </c>
      <c r="S4677" s="68">
        <v>6.1002166384011547</v>
      </c>
      <c r="T4677" s="68">
        <v>225.8</v>
      </c>
      <c r="U4677" s="68">
        <v>564.5</v>
      </c>
      <c r="V4677" s="68">
        <v>161.28571428571431</v>
      </c>
      <c r="W4677" s="36">
        <v>7</v>
      </c>
      <c r="X4677" s="36">
        <v>0</v>
      </c>
      <c r="Y4677" s="36">
        <v>2</v>
      </c>
      <c r="Z4677" s="36">
        <v>1</v>
      </c>
      <c r="AA4677" s="40">
        <v>2.5</v>
      </c>
      <c r="AB4677" s="40">
        <v>0.5</v>
      </c>
      <c r="AC4677" s="40">
        <v>1.25</v>
      </c>
      <c r="AD4677" s="40">
        <v>12.5</v>
      </c>
      <c r="AE4677" s="40">
        <v>12.50095323</v>
      </c>
      <c r="AF4677" t="s">
        <v>481</v>
      </c>
    </row>
    <row r="4678" spans="1:32" ht="15.75" customHeight="1">
      <c r="A4678" s="51">
        <v>46206</v>
      </c>
      <c r="B4678" s="35" t="s">
        <v>16</v>
      </c>
      <c r="C4678" s="36">
        <v>555</v>
      </c>
      <c r="D4678" s="37">
        <v>1704</v>
      </c>
      <c r="E4678" s="38">
        <v>-887</v>
      </c>
      <c r="F4678" s="36">
        <v>4</v>
      </c>
      <c r="G4678" s="36">
        <v>3</v>
      </c>
      <c r="H4678" s="35"/>
      <c r="I4678" s="35"/>
      <c r="J4678" s="35"/>
      <c r="K4678" s="35" t="s">
        <v>154</v>
      </c>
      <c r="L4678" s="39">
        <v>0.82650000000000001</v>
      </c>
      <c r="M4678" s="37">
        <v>-195</v>
      </c>
      <c r="N4678" s="37">
        <v>-363</v>
      </c>
      <c r="O4678" s="36">
        <v>0</v>
      </c>
      <c r="P4678" s="36">
        <v>5</v>
      </c>
      <c r="Q4678" s="36">
        <v>1</v>
      </c>
      <c r="R4678" s="68">
        <v>265.68166251556659</v>
      </c>
      <c r="S4678" s="68">
        <v>6.4136906697509124</v>
      </c>
      <c r="T4678" s="68">
        <v>426</v>
      </c>
      <c r="U4678" s="68">
        <v>568</v>
      </c>
      <c r="V4678" s="68">
        <v>243.42857142857139</v>
      </c>
      <c r="W4678" s="36">
        <v>0</v>
      </c>
      <c r="X4678" s="36">
        <v>0</v>
      </c>
      <c r="Y4678" s="36">
        <v>0</v>
      </c>
      <c r="Z4678" s="36">
        <v>0</v>
      </c>
      <c r="AA4678" s="40">
        <v>0</v>
      </c>
      <c r="AB4678" s="40">
        <v>0.5</v>
      </c>
      <c r="AC4678" s="40">
        <v>0</v>
      </c>
      <c r="AD4678" s="40">
        <v>10</v>
      </c>
      <c r="AE4678" s="40">
        <v>10.00095322</v>
      </c>
      <c r="AF4678" t="s">
        <v>584</v>
      </c>
    </row>
    <row r="4679" spans="1:32" ht="15.75" customHeight="1">
      <c r="A4679" s="51">
        <v>46206</v>
      </c>
      <c r="B4679" s="35" t="s">
        <v>16</v>
      </c>
      <c r="C4679" s="36">
        <v>556</v>
      </c>
      <c r="D4679" s="37">
        <v>6923</v>
      </c>
      <c r="E4679" s="38">
        <v>-205</v>
      </c>
      <c r="F4679" s="36">
        <v>22</v>
      </c>
      <c r="G4679" s="36">
        <v>27</v>
      </c>
      <c r="H4679" s="35"/>
      <c r="I4679" s="35"/>
      <c r="J4679" s="35"/>
      <c r="K4679" s="35" t="s">
        <v>154</v>
      </c>
      <c r="L4679" s="39">
        <v>0.99009999999999998</v>
      </c>
      <c r="M4679" s="37">
        <v>-431</v>
      </c>
      <c r="N4679" s="37">
        <v>-278</v>
      </c>
      <c r="O4679" s="36">
        <v>0</v>
      </c>
      <c r="P4679" s="36">
        <v>6</v>
      </c>
      <c r="Q4679" s="36">
        <v>1</v>
      </c>
      <c r="R4679" s="68">
        <v>1145.419468659195</v>
      </c>
      <c r="S4679" s="68">
        <v>6.0440739741432248</v>
      </c>
      <c r="T4679" s="68">
        <v>314.68181818181819</v>
      </c>
      <c r="U4679" s="68">
        <v>256.40740740740739</v>
      </c>
      <c r="V4679" s="68">
        <v>141.28571428571431</v>
      </c>
      <c r="W4679" s="36">
        <v>0</v>
      </c>
      <c r="X4679" s="36">
        <v>5</v>
      </c>
      <c r="Y4679" s="36">
        <v>4</v>
      </c>
      <c r="Z4679" s="36">
        <v>3</v>
      </c>
      <c r="AA4679" s="40">
        <v>3</v>
      </c>
      <c r="AB4679" s="40">
        <v>0.8</v>
      </c>
      <c r="AC4679" s="40">
        <v>2.4</v>
      </c>
      <c r="AD4679" s="40">
        <v>34</v>
      </c>
      <c r="AE4679" s="40">
        <v>34.000953209999999</v>
      </c>
      <c r="AF4679" t="s">
        <v>628</v>
      </c>
    </row>
    <row r="4680" spans="1:32" ht="15.75" customHeight="1">
      <c r="A4680" s="51">
        <v>46206</v>
      </c>
      <c r="B4680" s="35" t="s">
        <v>16</v>
      </c>
      <c r="C4680" s="36">
        <v>557</v>
      </c>
      <c r="D4680" s="37">
        <v>3694</v>
      </c>
      <c r="E4680" s="38">
        <v>243</v>
      </c>
      <c r="F4680" s="36">
        <v>14</v>
      </c>
      <c r="G4680" s="36">
        <v>13</v>
      </c>
      <c r="H4680" s="35"/>
      <c r="I4680" s="35"/>
      <c r="J4680" s="35"/>
      <c r="K4680" s="35" t="s">
        <v>154</v>
      </c>
      <c r="L4680" s="39">
        <v>1.0219</v>
      </c>
      <c r="M4680" s="37">
        <v>-345</v>
      </c>
      <c r="N4680" s="37">
        <v>-86</v>
      </c>
      <c r="O4680" s="36">
        <v>0</v>
      </c>
      <c r="P4680" s="36">
        <v>7</v>
      </c>
      <c r="Q4680" s="36">
        <v>1</v>
      </c>
      <c r="R4680" s="68">
        <v>600.8798775425488</v>
      </c>
      <c r="S4680" s="68">
        <v>6.1476513660393373</v>
      </c>
      <c r="T4680" s="68">
        <v>263.85714285714278</v>
      </c>
      <c r="U4680" s="68">
        <v>284.15384615384608</v>
      </c>
      <c r="V4680" s="68">
        <v>136.81481481481481</v>
      </c>
      <c r="W4680" s="36">
        <v>4</v>
      </c>
      <c r="X4680" s="36">
        <v>5</v>
      </c>
      <c r="Y4680" s="36">
        <v>4</v>
      </c>
      <c r="Z4680" s="36">
        <v>0</v>
      </c>
      <c r="AA4680" s="40">
        <v>3.25</v>
      </c>
      <c r="AB4680" s="40">
        <v>0.6</v>
      </c>
      <c r="AC4680" s="40">
        <v>1.95</v>
      </c>
      <c r="AD4680" s="40">
        <v>19.5</v>
      </c>
      <c r="AE4680" s="40">
        <v>19.500953200000001</v>
      </c>
      <c r="AF4680" t="s">
        <v>921</v>
      </c>
    </row>
    <row r="4681" spans="1:32" ht="15.75" customHeight="1">
      <c r="A4681" s="51">
        <v>46206</v>
      </c>
      <c r="B4681" s="35" t="s">
        <v>16</v>
      </c>
      <c r="C4681" s="36">
        <v>558</v>
      </c>
      <c r="D4681" s="37">
        <v>1430</v>
      </c>
      <c r="E4681" s="38">
        <v>-931</v>
      </c>
      <c r="F4681" s="36">
        <v>2</v>
      </c>
      <c r="G4681" s="36">
        <v>3</v>
      </c>
      <c r="H4681" s="35"/>
      <c r="I4681" s="35"/>
      <c r="J4681" s="35"/>
      <c r="K4681" s="35" t="s">
        <v>154</v>
      </c>
      <c r="L4681" s="39">
        <v>0.78300000000000003</v>
      </c>
      <c r="M4681" s="37">
        <v>-28</v>
      </c>
      <c r="N4681" s="37">
        <v>-215</v>
      </c>
      <c r="O4681" s="36">
        <v>0</v>
      </c>
      <c r="P4681" s="36">
        <v>8</v>
      </c>
      <c r="Q4681" s="36">
        <v>1</v>
      </c>
      <c r="R4681" s="68">
        <v>236.58276255707759</v>
      </c>
      <c r="S4681" s="68">
        <v>6.0443964071769614</v>
      </c>
      <c r="T4681" s="68">
        <v>715</v>
      </c>
      <c r="U4681" s="68">
        <v>476.66666666666669</v>
      </c>
      <c r="V4681" s="68">
        <v>286</v>
      </c>
      <c r="W4681" s="36">
        <v>0</v>
      </c>
      <c r="X4681" s="36">
        <v>0</v>
      </c>
      <c r="Y4681" s="36">
        <v>0</v>
      </c>
      <c r="Z4681" s="36">
        <v>3</v>
      </c>
      <c r="AA4681" s="40">
        <v>0.75</v>
      </c>
      <c r="AB4681" s="40">
        <v>0.5</v>
      </c>
      <c r="AC4681" s="40">
        <v>0.375</v>
      </c>
      <c r="AD4681" s="40">
        <v>13.8</v>
      </c>
      <c r="AE4681" s="40">
        <v>13.80095319</v>
      </c>
      <c r="AF4681" t="s">
        <v>620</v>
      </c>
    </row>
    <row r="4682" spans="1:32" ht="15.75" customHeight="1">
      <c r="A4682" s="51">
        <v>46206</v>
      </c>
      <c r="B4682" s="35" t="s">
        <v>16</v>
      </c>
      <c r="C4682" s="36">
        <v>560</v>
      </c>
      <c r="D4682" s="37">
        <v>5393</v>
      </c>
      <c r="E4682" s="38">
        <v>571</v>
      </c>
      <c r="F4682" s="36">
        <v>23</v>
      </c>
      <c r="G4682" s="36">
        <v>11</v>
      </c>
      <c r="H4682" s="35"/>
      <c r="I4682" s="35"/>
      <c r="J4682" s="35"/>
      <c r="K4682" s="35" t="s">
        <v>154</v>
      </c>
      <c r="L4682" s="39">
        <v>1.0353000000000001</v>
      </c>
      <c r="M4682" s="37">
        <v>-258</v>
      </c>
      <c r="N4682" s="37">
        <v>-929</v>
      </c>
      <c r="O4682" s="36">
        <v>0</v>
      </c>
      <c r="P4682" s="36">
        <v>0</v>
      </c>
      <c r="Q4682" s="36">
        <v>1</v>
      </c>
      <c r="R4682" s="68">
        <v>919.35626816106264</v>
      </c>
      <c r="S4682" s="68">
        <v>5.866061054641329</v>
      </c>
      <c r="T4682" s="68">
        <v>234.47826086956519</v>
      </c>
      <c r="U4682" s="68">
        <v>490.27272727272731</v>
      </c>
      <c r="V4682" s="68">
        <v>158.61764705882351</v>
      </c>
      <c r="W4682" s="36">
        <v>7</v>
      </c>
      <c r="X4682" s="36">
        <v>0</v>
      </c>
      <c r="Y4682" s="36">
        <v>2</v>
      </c>
      <c r="Z4682" s="36">
        <v>6</v>
      </c>
      <c r="AA4682" s="40">
        <v>3.75</v>
      </c>
      <c r="AB4682" s="40">
        <v>0.8</v>
      </c>
      <c r="AC4682" s="40">
        <v>3</v>
      </c>
      <c r="AD4682" s="40">
        <v>30</v>
      </c>
      <c r="AE4682" s="40">
        <v>30.00095318</v>
      </c>
      <c r="AF4682" t="s">
        <v>1684</v>
      </c>
    </row>
    <row r="4683" spans="1:32" ht="15.75" customHeight="1">
      <c r="A4683" s="51">
        <v>46206</v>
      </c>
      <c r="B4683" s="35" t="s">
        <v>20</v>
      </c>
      <c r="C4683" s="36">
        <v>678</v>
      </c>
      <c r="D4683" s="37">
        <v>617</v>
      </c>
      <c r="E4683" s="38">
        <v>58</v>
      </c>
      <c r="F4683" s="36">
        <v>6</v>
      </c>
      <c r="G4683" s="36">
        <v>2</v>
      </c>
      <c r="H4683" s="35"/>
      <c r="I4683" s="35"/>
      <c r="J4683" s="35"/>
      <c r="K4683" s="35" t="s">
        <v>154</v>
      </c>
      <c r="L4683" s="39">
        <v>1.0313000000000001</v>
      </c>
      <c r="M4683" s="37">
        <v>658</v>
      </c>
      <c r="N4683" s="37">
        <v>668</v>
      </c>
      <c r="O4683" s="36">
        <v>0</v>
      </c>
      <c r="P4683" s="36">
        <v>8</v>
      </c>
      <c r="Q4683" s="36">
        <v>0</v>
      </c>
      <c r="R4683" s="68"/>
      <c r="S4683" s="68"/>
      <c r="T4683" s="68"/>
      <c r="U4683" s="68"/>
      <c r="V4683" s="68"/>
      <c r="W4683" s="36"/>
      <c r="X4683" s="36"/>
      <c r="Y4683" s="36"/>
      <c r="Z4683" s="36"/>
      <c r="AA4683" s="40"/>
      <c r="AB4683" s="40">
        <v>0.5</v>
      </c>
      <c r="AC4683" s="40"/>
      <c r="AD4683" s="40">
        <v>0</v>
      </c>
      <c r="AE4683" s="40">
        <v>0</v>
      </c>
    </row>
    <row r="4684" spans="1:32" ht="15.75" customHeight="1">
      <c r="A4684" s="51">
        <v>46206</v>
      </c>
      <c r="B4684" s="35" t="s">
        <v>20</v>
      </c>
      <c r="C4684" s="36">
        <v>680</v>
      </c>
      <c r="D4684" s="37">
        <v>667</v>
      </c>
      <c r="E4684" s="38">
        <v>1708</v>
      </c>
      <c r="F4684" s="36">
        <v>14</v>
      </c>
      <c r="G4684" s="36">
        <v>6</v>
      </c>
      <c r="H4684" s="35"/>
      <c r="I4684" s="35"/>
      <c r="J4684" s="35"/>
      <c r="K4684" s="35" t="s">
        <v>154</v>
      </c>
      <c r="L4684" s="39">
        <v>1.8535999999999999</v>
      </c>
      <c r="M4684" s="37">
        <v>-334</v>
      </c>
      <c r="N4684" s="37">
        <v>-437</v>
      </c>
      <c r="O4684" s="36">
        <v>0</v>
      </c>
      <c r="P4684" s="36">
        <v>0</v>
      </c>
      <c r="Q4684" s="36">
        <v>0</v>
      </c>
      <c r="R4684" s="68"/>
      <c r="S4684" s="68"/>
      <c r="T4684" s="68"/>
      <c r="U4684" s="68"/>
      <c r="V4684" s="68"/>
      <c r="W4684" s="36"/>
      <c r="X4684" s="36"/>
      <c r="Y4684" s="36"/>
      <c r="Z4684" s="36"/>
      <c r="AA4684" s="40"/>
      <c r="AB4684" s="40">
        <v>0.5</v>
      </c>
      <c r="AC4684" s="40"/>
      <c r="AD4684" s="40">
        <v>0</v>
      </c>
      <c r="AE4684" s="40">
        <v>0</v>
      </c>
    </row>
    <row r="4685" spans="1:32" ht="15.75" customHeight="1">
      <c r="A4685" s="51">
        <v>46206</v>
      </c>
      <c r="B4685" s="35" t="s">
        <v>20</v>
      </c>
      <c r="C4685" s="36">
        <v>681</v>
      </c>
      <c r="D4685" s="37">
        <v>200</v>
      </c>
      <c r="E4685" s="38">
        <v>131</v>
      </c>
      <c r="F4685" s="36">
        <v>4</v>
      </c>
      <c r="G4685" s="36">
        <v>1</v>
      </c>
      <c r="H4685" s="35"/>
      <c r="I4685" s="35"/>
      <c r="J4685" s="35"/>
      <c r="K4685" s="35" t="s">
        <v>154</v>
      </c>
      <c r="L4685" s="39">
        <v>1.2182999999999999</v>
      </c>
      <c r="M4685" s="37">
        <v>3067</v>
      </c>
      <c r="N4685" s="37">
        <v>-254</v>
      </c>
      <c r="O4685" s="36">
        <v>0</v>
      </c>
      <c r="P4685" s="36">
        <v>1</v>
      </c>
      <c r="Q4685" s="36">
        <v>0</v>
      </c>
      <c r="R4685" s="68"/>
      <c r="S4685" s="68"/>
      <c r="T4685" s="68"/>
      <c r="U4685" s="68"/>
      <c r="V4685" s="68"/>
      <c r="W4685" s="36"/>
      <c r="X4685" s="36"/>
      <c r="Y4685" s="36"/>
      <c r="Z4685" s="36"/>
      <c r="AA4685" s="40"/>
      <c r="AB4685" s="40">
        <v>0.5</v>
      </c>
      <c r="AC4685" s="40"/>
      <c r="AD4685" s="40">
        <v>0</v>
      </c>
      <c r="AE4685" s="40">
        <v>0</v>
      </c>
    </row>
    <row r="4686" spans="1:32" ht="15.75" customHeight="1">
      <c r="A4686" s="51">
        <v>46206</v>
      </c>
      <c r="B4686" s="35" t="s">
        <v>20</v>
      </c>
      <c r="C4686" s="36">
        <v>682</v>
      </c>
      <c r="D4686" s="37">
        <v>923</v>
      </c>
      <c r="E4686" s="38">
        <v>2257</v>
      </c>
      <c r="F4686" s="36">
        <v>28</v>
      </c>
      <c r="G4686" s="36">
        <v>4</v>
      </c>
      <c r="H4686" s="35"/>
      <c r="I4686" s="35"/>
      <c r="J4686" s="35"/>
      <c r="K4686" s="35" t="s">
        <v>154</v>
      </c>
      <c r="L4686" s="39">
        <v>1.8150999999999999</v>
      </c>
      <c r="M4686" s="37">
        <v>-749</v>
      </c>
      <c r="N4686" s="37">
        <v>77</v>
      </c>
      <c r="O4686" s="36">
        <v>0</v>
      </c>
      <c r="P4686" s="36">
        <v>2</v>
      </c>
      <c r="Q4686" s="36">
        <v>0</v>
      </c>
      <c r="R4686" s="68"/>
      <c r="S4686" s="68"/>
      <c r="T4686" s="68"/>
      <c r="U4686" s="68"/>
      <c r="V4686" s="68"/>
      <c r="W4686" s="36"/>
      <c r="X4686" s="36"/>
      <c r="Y4686" s="36"/>
      <c r="Z4686" s="36"/>
      <c r="AA4686" s="40"/>
      <c r="AB4686" s="40">
        <v>0.5</v>
      </c>
      <c r="AC4686" s="40"/>
      <c r="AD4686" s="40">
        <v>0</v>
      </c>
      <c r="AE4686" s="40">
        <v>0</v>
      </c>
    </row>
    <row r="4687" spans="1:32" ht="15.75" customHeight="1">
      <c r="A4687" s="51">
        <v>46206</v>
      </c>
      <c r="B4687" s="35" t="s">
        <v>20</v>
      </c>
      <c r="C4687" s="36">
        <v>688</v>
      </c>
      <c r="D4687" s="37">
        <v>1123</v>
      </c>
      <c r="E4687" s="38">
        <v>-74</v>
      </c>
      <c r="F4687" s="36">
        <v>11</v>
      </c>
      <c r="G4687" s="36">
        <v>3</v>
      </c>
      <c r="H4687" s="35"/>
      <c r="I4687" s="35"/>
      <c r="J4687" s="35"/>
      <c r="K4687" s="35" t="s">
        <v>154</v>
      </c>
      <c r="L4687" s="39">
        <v>0.97799999999999998</v>
      </c>
      <c r="M4687" s="37">
        <v>267</v>
      </c>
      <c r="N4687" s="37">
        <v>-1620</v>
      </c>
      <c r="O4687" s="36">
        <v>0</v>
      </c>
      <c r="P4687" s="36">
        <v>8</v>
      </c>
      <c r="Q4687" s="36">
        <v>0</v>
      </c>
      <c r="R4687" s="68"/>
      <c r="S4687" s="68"/>
      <c r="T4687" s="68"/>
      <c r="U4687" s="68"/>
      <c r="V4687" s="68"/>
      <c r="W4687" s="36"/>
      <c r="X4687" s="36"/>
      <c r="Y4687" s="36"/>
      <c r="Z4687" s="36"/>
      <c r="AA4687" s="40"/>
      <c r="AB4687" s="40">
        <v>0.5</v>
      </c>
      <c r="AC4687" s="40"/>
      <c r="AD4687" s="40">
        <v>30</v>
      </c>
      <c r="AE4687" s="40">
        <v>30.000953129999999</v>
      </c>
      <c r="AF4687" t="s">
        <v>661</v>
      </c>
    </row>
    <row r="4688" spans="1:32" ht="15.75" customHeight="1">
      <c r="A4688" s="51">
        <v>46206</v>
      </c>
      <c r="B4688" s="35" t="s">
        <v>20</v>
      </c>
      <c r="C4688" s="36">
        <v>700</v>
      </c>
      <c r="D4688" s="37">
        <v>1817</v>
      </c>
      <c r="E4688" s="38">
        <v>-1334</v>
      </c>
      <c r="F4688" s="36">
        <v>14</v>
      </c>
      <c r="G4688" s="36">
        <v>7</v>
      </c>
      <c r="H4688" s="35"/>
      <c r="I4688" s="35"/>
      <c r="J4688" s="35"/>
      <c r="K4688" s="35" t="s">
        <v>154</v>
      </c>
      <c r="L4688" s="39">
        <v>0.75529999999999997</v>
      </c>
      <c r="M4688" s="37">
        <v>-359</v>
      </c>
      <c r="N4688" s="37">
        <v>-1125</v>
      </c>
      <c r="O4688" s="36">
        <v>0</v>
      </c>
      <c r="P4688" s="36">
        <v>0</v>
      </c>
      <c r="Q4688" s="36">
        <v>0</v>
      </c>
      <c r="R4688" s="68"/>
      <c r="S4688" s="68"/>
      <c r="T4688" s="68"/>
      <c r="U4688" s="68"/>
      <c r="V4688" s="68"/>
      <c r="W4688" s="36"/>
      <c r="X4688" s="36"/>
      <c r="Y4688" s="36"/>
      <c r="Z4688" s="36"/>
      <c r="AA4688" s="40"/>
      <c r="AB4688" s="40">
        <v>0.5</v>
      </c>
      <c r="AC4688" s="40"/>
      <c r="AD4688" s="40">
        <v>30</v>
      </c>
      <c r="AE4688" s="40">
        <v>30.000953119999998</v>
      </c>
      <c r="AF4688" t="s">
        <v>661</v>
      </c>
    </row>
    <row r="4689" spans="1:32" ht="15.75" customHeight="1">
      <c r="A4689" s="51">
        <v>46206</v>
      </c>
      <c r="B4689" s="35" t="s">
        <v>20</v>
      </c>
      <c r="C4689" s="36">
        <v>701</v>
      </c>
      <c r="D4689" s="37">
        <v>1485</v>
      </c>
      <c r="E4689" s="38">
        <v>559</v>
      </c>
      <c r="F4689" s="36">
        <v>20</v>
      </c>
      <c r="G4689" s="36">
        <v>6</v>
      </c>
      <c r="H4689" s="35"/>
      <c r="I4689" s="35"/>
      <c r="J4689" s="35"/>
      <c r="K4689" s="35" t="s">
        <v>154</v>
      </c>
      <c r="L4689" s="39">
        <v>1.1254999999999999</v>
      </c>
      <c r="M4689" s="37">
        <v>587</v>
      </c>
      <c r="N4689" s="37">
        <v>43</v>
      </c>
      <c r="O4689" s="36">
        <v>0</v>
      </c>
      <c r="P4689" s="36">
        <v>1</v>
      </c>
      <c r="Q4689" s="36">
        <v>0</v>
      </c>
      <c r="R4689" s="68"/>
      <c r="S4689" s="68"/>
      <c r="T4689" s="68"/>
      <c r="U4689" s="68"/>
      <c r="V4689" s="68"/>
      <c r="W4689" s="36"/>
      <c r="X4689" s="36"/>
      <c r="Y4689" s="36"/>
      <c r="Z4689" s="36"/>
      <c r="AA4689" s="40"/>
      <c r="AB4689" s="40">
        <v>0.5</v>
      </c>
      <c r="AC4689" s="40"/>
      <c r="AD4689" s="40">
        <v>35</v>
      </c>
      <c r="AE4689" s="40">
        <v>35.000953109999998</v>
      </c>
      <c r="AF4689" t="s">
        <v>668</v>
      </c>
    </row>
    <row r="4690" spans="1:32" ht="15.75" customHeight="1">
      <c r="A4690" s="51">
        <v>46206</v>
      </c>
      <c r="B4690" s="35" t="s">
        <v>20</v>
      </c>
      <c r="C4690" s="36">
        <v>702</v>
      </c>
      <c r="D4690" s="37">
        <v>848</v>
      </c>
      <c r="E4690" s="38">
        <v>-390</v>
      </c>
      <c r="F4690" s="36">
        <v>8</v>
      </c>
      <c r="G4690" s="36">
        <v>3</v>
      </c>
      <c r="H4690" s="35"/>
      <c r="I4690" s="35"/>
      <c r="J4690" s="35"/>
      <c r="K4690" s="35" t="s">
        <v>154</v>
      </c>
      <c r="L4690" s="39">
        <v>0.84670000000000001</v>
      </c>
      <c r="M4690" s="37">
        <v>-797</v>
      </c>
      <c r="N4690" s="37">
        <v>-488</v>
      </c>
      <c r="O4690" s="36">
        <v>0</v>
      </c>
      <c r="P4690" s="36">
        <v>2</v>
      </c>
      <c r="Q4690" s="36">
        <v>0</v>
      </c>
      <c r="R4690" s="68"/>
      <c r="S4690" s="68"/>
      <c r="T4690" s="68"/>
      <c r="U4690" s="68"/>
      <c r="V4690" s="68"/>
      <c r="W4690" s="36"/>
      <c r="X4690" s="36"/>
      <c r="Y4690" s="36"/>
      <c r="Z4690" s="36"/>
      <c r="AA4690" s="40"/>
      <c r="AB4690" s="40">
        <v>0.5</v>
      </c>
      <c r="AC4690" s="40"/>
      <c r="AD4690" s="40">
        <v>10</v>
      </c>
      <c r="AE4690" s="40">
        <v>10.0009531</v>
      </c>
      <c r="AF4690" t="s">
        <v>584</v>
      </c>
    </row>
    <row r="4691" spans="1:32" ht="15.75" customHeight="1">
      <c r="A4691" s="51">
        <v>46206</v>
      </c>
      <c r="B4691" s="35" t="s">
        <v>685</v>
      </c>
      <c r="C4691" s="36">
        <v>752</v>
      </c>
      <c r="D4691" s="37">
        <v>1200</v>
      </c>
      <c r="E4691" s="38">
        <v>-1059</v>
      </c>
      <c r="F4691" s="36">
        <v>7</v>
      </c>
      <c r="G4691" s="36">
        <v>4</v>
      </c>
      <c r="H4691" s="35"/>
      <c r="I4691" s="35"/>
      <c r="J4691" s="35"/>
      <c r="K4691" s="35" t="s">
        <v>154</v>
      </c>
      <c r="L4691" s="39">
        <v>0.70579999999999998</v>
      </c>
      <c r="M4691" s="37">
        <v>-2284</v>
      </c>
      <c r="N4691" s="37">
        <v>30</v>
      </c>
      <c r="O4691" s="36">
        <v>0</v>
      </c>
      <c r="P4691" s="36">
        <v>2</v>
      </c>
      <c r="Q4691" s="36">
        <v>0</v>
      </c>
      <c r="R4691" s="68"/>
      <c r="S4691" s="68"/>
      <c r="T4691" s="68"/>
      <c r="U4691" s="68"/>
      <c r="V4691" s="68"/>
      <c r="W4691" s="36"/>
      <c r="X4691" s="36"/>
      <c r="Y4691" s="36"/>
      <c r="Z4691" s="36"/>
      <c r="AA4691" s="40"/>
      <c r="AB4691" s="40">
        <v>0.5</v>
      </c>
      <c r="AC4691" s="40"/>
      <c r="AD4691" s="40">
        <v>30</v>
      </c>
      <c r="AE4691" s="40">
        <v>30.000953089999999</v>
      </c>
      <c r="AF4691" t="s">
        <v>661</v>
      </c>
    </row>
    <row r="4692" spans="1:32" ht="15.75" customHeight="1">
      <c r="A4692" s="51">
        <v>46206</v>
      </c>
      <c r="B4692" s="35" t="s">
        <v>685</v>
      </c>
      <c r="C4692" s="36">
        <v>753</v>
      </c>
      <c r="D4692" s="37">
        <v>3660</v>
      </c>
      <c r="E4692" s="38">
        <v>3537</v>
      </c>
      <c r="F4692" s="36">
        <v>64</v>
      </c>
      <c r="G4692" s="36">
        <v>18</v>
      </c>
      <c r="H4692" s="35"/>
      <c r="I4692" s="35"/>
      <c r="J4692" s="35"/>
      <c r="K4692" s="35" t="s">
        <v>154</v>
      </c>
      <c r="L4692" s="39">
        <v>1.3221000000000001</v>
      </c>
      <c r="M4692" s="37">
        <v>-1272</v>
      </c>
      <c r="N4692" s="37">
        <v>-1712</v>
      </c>
      <c r="O4692" s="36">
        <v>0</v>
      </c>
      <c r="P4692" s="36">
        <v>3</v>
      </c>
      <c r="Q4692" s="36">
        <v>0</v>
      </c>
      <c r="R4692" s="68"/>
      <c r="S4692" s="68"/>
      <c r="T4692" s="68"/>
      <c r="U4692" s="68"/>
      <c r="V4692" s="68"/>
      <c r="W4692" s="36"/>
      <c r="X4692" s="36"/>
      <c r="Y4692" s="36"/>
      <c r="Z4692" s="36"/>
      <c r="AA4692" s="40"/>
      <c r="AB4692" s="40">
        <v>0.6</v>
      </c>
      <c r="AC4692" s="40"/>
      <c r="AD4692" s="40">
        <v>80</v>
      </c>
      <c r="AE4692" s="40">
        <v>80.000953080000002</v>
      </c>
      <c r="AF4692" t="s">
        <v>155</v>
      </c>
    </row>
    <row r="4693" spans="1:32" ht="15.75" customHeight="1">
      <c r="A4693" s="51">
        <v>46206</v>
      </c>
      <c r="B4693" s="35" t="s">
        <v>685</v>
      </c>
      <c r="C4693" s="36">
        <v>755</v>
      </c>
      <c r="D4693" s="37">
        <v>1695</v>
      </c>
      <c r="E4693" s="38">
        <v>-1669</v>
      </c>
      <c r="F4693" s="36">
        <v>8</v>
      </c>
      <c r="G4693" s="36">
        <v>7</v>
      </c>
      <c r="H4693" s="35"/>
      <c r="I4693" s="35"/>
      <c r="J4693" s="35"/>
      <c r="K4693" s="35" t="s">
        <v>154</v>
      </c>
      <c r="L4693" s="39">
        <v>0.67179999999999995</v>
      </c>
      <c r="M4693" s="37">
        <v>-1651</v>
      </c>
      <c r="N4693" s="37">
        <v>-407</v>
      </c>
      <c r="O4693" s="36">
        <v>0</v>
      </c>
      <c r="P4693" s="36">
        <v>5</v>
      </c>
      <c r="Q4693" s="36">
        <v>0</v>
      </c>
      <c r="R4693" s="68"/>
      <c r="S4693" s="68"/>
      <c r="T4693" s="68"/>
      <c r="U4693" s="68"/>
      <c r="V4693" s="68"/>
      <c r="W4693" s="36"/>
      <c r="X4693" s="36"/>
      <c r="Y4693" s="36"/>
      <c r="Z4693" s="36"/>
      <c r="AA4693" s="40"/>
      <c r="AB4693" s="40">
        <v>0.5</v>
      </c>
      <c r="AC4693" s="40"/>
      <c r="AD4693" s="40">
        <v>30</v>
      </c>
      <c r="AE4693" s="40">
        <v>30.000953070000001</v>
      </c>
      <c r="AF4693" t="s">
        <v>661</v>
      </c>
    </row>
    <row r="4694" spans="1:32" ht="15.75" customHeight="1">
      <c r="A4694" s="51">
        <v>46206</v>
      </c>
      <c r="B4694" s="35" t="s">
        <v>685</v>
      </c>
      <c r="C4694" s="36">
        <v>756</v>
      </c>
      <c r="D4694" s="37">
        <v>1308</v>
      </c>
      <c r="E4694" s="38">
        <v>2590</v>
      </c>
      <c r="F4694" s="36">
        <v>28</v>
      </c>
      <c r="G4694" s="36">
        <v>5</v>
      </c>
      <c r="H4694" s="35"/>
      <c r="I4694" s="35"/>
      <c r="J4694" s="35"/>
      <c r="K4694" s="35" t="s">
        <v>154</v>
      </c>
      <c r="L4694" s="39">
        <v>1.66</v>
      </c>
      <c r="M4694" s="37">
        <v>158</v>
      </c>
      <c r="N4694" s="37">
        <v>509</v>
      </c>
      <c r="O4694" s="36">
        <v>0</v>
      </c>
      <c r="P4694" s="36">
        <v>6</v>
      </c>
      <c r="Q4694" s="36">
        <v>0</v>
      </c>
      <c r="R4694" s="68"/>
      <c r="S4694" s="68"/>
      <c r="T4694" s="68"/>
      <c r="U4694" s="68"/>
      <c r="V4694" s="68"/>
      <c r="W4694" s="36"/>
      <c r="X4694" s="36"/>
      <c r="Y4694" s="36"/>
      <c r="Z4694" s="36"/>
      <c r="AA4694" s="40"/>
      <c r="AB4694" s="40">
        <v>0.5</v>
      </c>
      <c r="AC4694" s="40"/>
      <c r="AD4694" s="40">
        <v>70</v>
      </c>
      <c r="AE4694" s="40">
        <v>70.000953060000001</v>
      </c>
      <c r="AF4694" t="s">
        <v>178</v>
      </c>
    </row>
    <row r="4695" spans="1:32" ht="15.75" customHeight="1">
      <c r="A4695" s="51">
        <v>46206</v>
      </c>
      <c r="B4695" s="35" t="s">
        <v>685</v>
      </c>
      <c r="C4695" s="36">
        <v>757</v>
      </c>
      <c r="D4695" s="37">
        <v>2543</v>
      </c>
      <c r="E4695" s="38">
        <v>-287</v>
      </c>
      <c r="F4695" s="36">
        <v>27</v>
      </c>
      <c r="G4695" s="36">
        <v>15</v>
      </c>
      <c r="H4695" s="35"/>
      <c r="I4695" s="35"/>
      <c r="J4695" s="35"/>
      <c r="K4695" s="35" t="s">
        <v>154</v>
      </c>
      <c r="L4695" s="39">
        <v>0.96240000000000003</v>
      </c>
      <c r="M4695" s="37">
        <v>1144</v>
      </c>
      <c r="N4695" s="37">
        <v>154</v>
      </c>
      <c r="O4695" s="36">
        <v>0</v>
      </c>
      <c r="P4695" s="36">
        <v>7</v>
      </c>
      <c r="Q4695" s="36">
        <v>0</v>
      </c>
      <c r="R4695" s="68"/>
      <c r="S4695" s="68"/>
      <c r="T4695" s="68"/>
      <c r="U4695" s="68"/>
      <c r="V4695" s="68"/>
      <c r="W4695" s="36"/>
      <c r="X4695" s="36"/>
      <c r="Y4695" s="36"/>
      <c r="Z4695" s="36"/>
      <c r="AA4695" s="40"/>
      <c r="AB4695" s="40">
        <v>0.5</v>
      </c>
      <c r="AC4695" s="40"/>
      <c r="AD4695" s="40">
        <v>30</v>
      </c>
      <c r="AE4695" s="40">
        <v>30.00095305</v>
      </c>
      <c r="AF4695" t="s">
        <v>661</v>
      </c>
    </row>
    <row r="4696" spans="1:32" ht="15.75" customHeight="1">
      <c r="A4696" s="51">
        <v>46206</v>
      </c>
      <c r="B4696" s="35" t="s">
        <v>685</v>
      </c>
      <c r="C4696" s="36">
        <v>758</v>
      </c>
      <c r="D4696" s="37">
        <v>1473</v>
      </c>
      <c r="E4696" s="38">
        <v>-1396</v>
      </c>
      <c r="F4696" s="36">
        <v>6</v>
      </c>
      <c r="G4696" s="36">
        <v>7</v>
      </c>
      <c r="H4696" s="35"/>
      <c r="I4696" s="35"/>
      <c r="J4696" s="35"/>
      <c r="K4696" s="35" t="s">
        <v>154</v>
      </c>
      <c r="L4696" s="39">
        <v>0.68410000000000004</v>
      </c>
      <c r="M4696" s="37">
        <v>-153</v>
      </c>
      <c r="N4696" s="37">
        <v>-63</v>
      </c>
      <c r="O4696" s="36">
        <v>0</v>
      </c>
      <c r="P4696" s="36">
        <v>8</v>
      </c>
      <c r="Q4696" s="36">
        <v>0</v>
      </c>
      <c r="R4696" s="68"/>
      <c r="S4696" s="68"/>
      <c r="T4696" s="68"/>
      <c r="U4696" s="68"/>
      <c r="V4696" s="68"/>
      <c r="W4696" s="36"/>
      <c r="X4696" s="36"/>
      <c r="Y4696" s="36"/>
      <c r="Z4696" s="36"/>
      <c r="AA4696" s="40"/>
      <c r="AB4696" s="40">
        <v>0.5</v>
      </c>
      <c r="AC4696" s="40"/>
      <c r="AD4696" s="40">
        <v>30</v>
      </c>
      <c r="AE4696" s="40">
        <v>30.000953039999999</v>
      </c>
      <c r="AF4696" t="s">
        <v>661</v>
      </c>
    </row>
    <row r="4697" spans="1:32" ht="15.75" customHeight="1">
      <c r="A4697" s="51">
        <v>46206</v>
      </c>
      <c r="B4697" s="35" t="s">
        <v>685</v>
      </c>
      <c r="C4697" s="36">
        <v>760</v>
      </c>
      <c r="D4697" s="37">
        <v>2787</v>
      </c>
      <c r="E4697" s="38">
        <v>1104</v>
      </c>
      <c r="F4697" s="36">
        <v>38</v>
      </c>
      <c r="G4697" s="36">
        <v>12</v>
      </c>
      <c r="H4697" s="35"/>
      <c r="I4697" s="35"/>
      <c r="J4697" s="35"/>
      <c r="K4697" s="35" t="s">
        <v>154</v>
      </c>
      <c r="L4697" s="39">
        <v>1.1319999999999999</v>
      </c>
      <c r="M4697" s="37">
        <v>-962</v>
      </c>
      <c r="N4697" s="37">
        <v>1233</v>
      </c>
      <c r="O4697" s="36">
        <v>0</v>
      </c>
      <c r="P4697" s="36">
        <v>0</v>
      </c>
      <c r="Q4697" s="36">
        <v>0</v>
      </c>
      <c r="R4697" s="68"/>
      <c r="S4697" s="68"/>
      <c r="T4697" s="68"/>
      <c r="U4697" s="68"/>
      <c r="V4697" s="68"/>
      <c r="W4697" s="36"/>
      <c r="X4697" s="36"/>
      <c r="Y4697" s="36"/>
      <c r="Z4697" s="36"/>
      <c r="AA4697" s="40"/>
      <c r="AB4697" s="40">
        <v>0.5</v>
      </c>
      <c r="AC4697" s="40"/>
      <c r="AD4697" s="40">
        <v>60</v>
      </c>
      <c r="AE4697" s="40">
        <v>60.000953029999998</v>
      </c>
      <c r="AF4697" t="s">
        <v>578</v>
      </c>
    </row>
    <row r="4698" spans="1:32" ht="15.75" customHeight="1">
      <c r="A4698" s="51">
        <v>46206</v>
      </c>
      <c r="B4698" s="35" t="s">
        <v>14</v>
      </c>
      <c r="C4698" s="36">
        <v>501</v>
      </c>
      <c r="D4698" s="37">
        <v>4741</v>
      </c>
      <c r="E4698" s="38">
        <v>-287</v>
      </c>
      <c r="F4698" s="36">
        <v>17</v>
      </c>
      <c r="G4698" s="36">
        <v>19</v>
      </c>
      <c r="H4698" s="35"/>
      <c r="I4698" s="35"/>
      <c r="J4698" s="35"/>
      <c r="K4698" s="35" t="s">
        <v>154</v>
      </c>
      <c r="L4698" s="39">
        <v>0.9798</v>
      </c>
      <c r="M4698" s="37">
        <v>893</v>
      </c>
      <c r="N4698" s="37">
        <v>-400</v>
      </c>
      <c r="O4698" s="36">
        <v>0</v>
      </c>
      <c r="P4698" s="36">
        <v>1</v>
      </c>
      <c r="Q4698" s="36">
        <v>1</v>
      </c>
      <c r="R4698" s="68">
        <v>724.53881278538813</v>
      </c>
      <c r="S4698" s="68">
        <v>6.5434727806698012</v>
      </c>
      <c r="T4698" s="68">
        <v>278.88235294117652</v>
      </c>
      <c r="U4698" s="68">
        <v>249.5263157894737</v>
      </c>
      <c r="V4698" s="68">
        <v>131.69444444444451</v>
      </c>
      <c r="W4698" s="36">
        <v>0</v>
      </c>
      <c r="X4698" s="36">
        <v>5</v>
      </c>
      <c r="Y4698" s="36">
        <v>4</v>
      </c>
      <c r="Z4698" s="36">
        <v>0</v>
      </c>
      <c r="AA4698" s="40">
        <v>2.25</v>
      </c>
      <c r="AB4698" s="40">
        <v>0.6</v>
      </c>
      <c r="AC4698" s="40">
        <v>1.35</v>
      </c>
      <c r="AD4698" s="40">
        <v>23.5</v>
      </c>
      <c r="AE4698" s="40">
        <v>23.500953020000001</v>
      </c>
      <c r="AF4698" t="s">
        <v>1154</v>
      </c>
    </row>
    <row r="4699" spans="1:32" ht="15.75" customHeight="1">
      <c r="A4699" s="51">
        <v>46206</v>
      </c>
      <c r="B4699" s="35" t="s">
        <v>14</v>
      </c>
      <c r="C4699" s="36">
        <v>502</v>
      </c>
      <c r="D4699" s="37">
        <v>7719</v>
      </c>
      <c r="E4699" s="38">
        <v>1103</v>
      </c>
      <c r="F4699" s="36">
        <v>33</v>
      </c>
      <c r="G4699" s="36">
        <v>26</v>
      </c>
      <c r="H4699" s="35"/>
      <c r="I4699" s="35"/>
      <c r="J4699" s="35"/>
      <c r="K4699" s="35" t="s">
        <v>154</v>
      </c>
      <c r="L4699" s="39">
        <v>1.0476000000000001</v>
      </c>
      <c r="M4699" s="37">
        <v>-1288</v>
      </c>
      <c r="N4699" s="37">
        <v>-1400</v>
      </c>
      <c r="O4699" s="36">
        <v>0</v>
      </c>
      <c r="P4699" s="36">
        <v>2</v>
      </c>
      <c r="Q4699" s="36">
        <v>1</v>
      </c>
      <c r="R4699" s="68">
        <v>1275.498754669987</v>
      </c>
      <c r="S4699" s="68">
        <v>6.051750322560804</v>
      </c>
      <c r="T4699" s="68">
        <v>233.90909090909091</v>
      </c>
      <c r="U4699" s="68">
        <v>296.88461538461542</v>
      </c>
      <c r="V4699" s="68">
        <v>130.83050847457631</v>
      </c>
      <c r="W4699" s="36">
        <v>6</v>
      </c>
      <c r="X4699" s="36">
        <v>3</v>
      </c>
      <c r="Y4699" s="36">
        <v>4</v>
      </c>
      <c r="Z4699" s="36">
        <v>4</v>
      </c>
      <c r="AA4699" s="40">
        <v>4.25</v>
      </c>
      <c r="AB4699" s="40">
        <v>1</v>
      </c>
      <c r="AC4699" s="40">
        <v>4.25</v>
      </c>
      <c r="AD4699" s="40">
        <v>42.5</v>
      </c>
      <c r="AE4699" s="40">
        <v>42.500953010000003</v>
      </c>
      <c r="AF4699" t="s">
        <v>3695</v>
      </c>
    </row>
    <row r="4700" spans="1:32" ht="15.75" customHeight="1">
      <c r="A4700" s="51">
        <v>46206</v>
      </c>
      <c r="B4700" s="35" t="s">
        <v>14</v>
      </c>
      <c r="C4700" s="36">
        <v>503</v>
      </c>
      <c r="D4700" s="37">
        <v>4277</v>
      </c>
      <c r="E4700" s="38">
        <v>-617</v>
      </c>
      <c r="F4700" s="36">
        <v>16</v>
      </c>
      <c r="G4700" s="36">
        <v>12</v>
      </c>
      <c r="H4700" s="35"/>
      <c r="I4700" s="35"/>
      <c r="J4700" s="35"/>
      <c r="K4700" s="35" t="s">
        <v>154</v>
      </c>
      <c r="L4700" s="39">
        <v>0.95189999999999997</v>
      </c>
      <c r="M4700" s="37">
        <v>619</v>
      </c>
      <c r="N4700" s="37">
        <v>-375</v>
      </c>
      <c r="O4700" s="36">
        <v>0</v>
      </c>
      <c r="P4700" s="36">
        <v>3</v>
      </c>
      <c r="Q4700" s="36">
        <v>1</v>
      </c>
      <c r="R4700" s="68">
        <v>650.6395807388958</v>
      </c>
      <c r="S4700" s="68">
        <v>6.5735318394599433</v>
      </c>
      <c r="T4700" s="68">
        <v>267.3125</v>
      </c>
      <c r="U4700" s="68">
        <v>356.41666666666669</v>
      </c>
      <c r="V4700" s="68">
        <v>152.75</v>
      </c>
      <c r="W4700" s="36">
        <v>0</v>
      </c>
      <c r="X4700" s="36">
        <v>1</v>
      </c>
      <c r="Y4700" s="36">
        <v>0</v>
      </c>
      <c r="Z4700" s="36">
        <v>0</v>
      </c>
      <c r="AA4700" s="40">
        <v>0.25</v>
      </c>
      <c r="AB4700" s="40">
        <v>0.6</v>
      </c>
      <c r="AC4700" s="40">
        <v>0.15</v>
      </c>
      <c r="AD4700" s="40">
        <v>11.5</v>
      </c>
      <c r="AE4700" s="40">
        <v>11.500953000000001</v>
      </c>
      <c r="AF4700" t="s">
        <v>736</v>
      </c>
    </row>
    <row r="4701" spans="1:32" ht="15.75" customHeight="1">
      <c r="A4701" s="51">
        <v>46206</v>
      </c>
      <c r="B4701" s="35" t="s">
        <v>14</v>
      </c>
      <c r="C4701" s="36">
        <v>505</v>
      </c>
      <c r="D4701" s="37">
        <v>2318</v>
      </c>
      <c r="E4701" s="38">
        <v>-498</v>
      </c>
      <c r="F4701" s="36">
        <v>5</v>
      </c>
      <c r="G4701" s="36">
        <v>9</v>
      </c>
      <c r="H4701" s="35"/>
      <c r="I4701" s="35"/>
      <c r="J4701" s="35"/>
      <c r="K4701" s="35" t="s">
        <v>154</v>
      </c>
      <c r="L4701" s="39">
        <v>0.9284</v>
      </c>
      <c r="M4701" s="37">
        <v>22</v>
      </c>
      <c r="N4701" s="37">
        <v>-1142</v>
      </c>
      <c r="O4701" s="36">
        <v>0</v>
      </c>
      <c r="P4701" s="36">
        <v>5</v>
      </c>
      <c r="Q4701" s="36">
        <v>1</v>
      </c>
      <c r="R4701" s="68">
        <v>412.36405147364047</v>
      </c>
      <c r="S4701" s="68">
        <v>5.6212465459011369</v>
      </c>
      <c r="T4701" s="68">
        <v>463.6</v>
      </c>
      <c r="U4701" s="68">
        <v>257.55555555555549</v>
      </c>
      <c r="V4701" s="68">
        <v>165.57142857142861</v>
      </c>
      <c r="W4701" s="36">
        <v>0</v>
      </c>
      <c r="X4701" s="36">
        <v>5</v>
      </c>
      <c r="Y4701" s="36">
        <v>0</v>
      </c>
      <c r="Z4701" s="36">
        <v>7</v>
      </c>
      <c r="AA4701" s="40">
        <v>3</v>
      </c>
      <c r="AB4701" s="40">
        <v>0.5</v>
      </c>
      <c r="AC4701" s="40">
        <v>1.5</v>
      </c>
      <c r="AD4701" s="40">
        <v>25</v>
      </c>
      <c r="AE4701" s="40">
        <v>25.000952989999998</v>
      </c>
      <c r="AF4701" t="s">
        <v>812</v>
      </c>
    </row>
    <row r="4702" spans="1:32" ht="15.75" customHeight="1">
      <c r="A4702" s="51">
        <v>46206</v>
      </c>
      <c r="B4702" s="35" t="s">
        <v>14</v>
      </c>
      <c r="C4702" s="36">
        <v>506</v>
      </c>
      <c r="D4702" s="37">
        <v>5007</v>
      </c>
      <c r="E4702" s="38">
        <v>85</v>
      </c>
      <c r="F4702" s="36">
        <v>20</v>
      </c>
      <c r="G4702" s="36">
        <v>18</v>
      </c>
      <c r="H4702" s="35"/>
      <c r="I4702" s="35"/>
      <c r="J4702" s="35"/>
      <c r="K4702" s="35" t="s">
        <v>154</v>
      </c>
      <c r="L4702" s="39">
        <v>1.0057</v>
      </c>
      <c r="M4702" s="37">
        <v>-377</v>
      </c>
      <c r="N4702" s="37">
        <v>394</v>
      </c>
      <c r="O4702" s="36">
        <v>0</v>
      </c>
      <c r="P4702" s="36">
        <v>6</v>
      </c>
      <c r="Q4702" s="36">
        <v>1</v>
      </c>
      <c r="R4702" s="68">
        <v>777.1092777085928</v>
      </c>
      <c r="S4702" s="68">
        <v>6.4431092815720676</v>
      </c>
      <c r="T4702" s="68">
        <v>250.35</v>
      </c>
      <c r="U4702" s="68">
        <v>278.16666666666669</v>
      </c>
      <c r="V4702" s="68">
        <v>131.76315789473679</v>
      </c>
      <c r="W4702" s="36">
        <v>5</v>
      </c>
      <c r="X4702" s="36">
        <v>4</v>
      </c>
      <c r="Y4702" s="36">
        <v>4</v>
      </c>
      <c r="Z4702" s="36">
        <v>0</v>
      </c>
      <c r="AA4702" s="40">
        <v>3.25</v>
      </c>
      <c r="AB4702" s="40">
        <v>0.8</v>
      </c>
      <c r="AC4702" s="40">
        <v>2.6</v>
      </c>
      <c r="AD4702" s="40">
        <v>26</v>
      </c>
      <c r="AE4702" s="40">
        <v>26.000952980000001</v>
      </c>
      <c r="AF4702" t="s">
        <v>616</v>
      </c>
    </row>
    <row r="4703" spans="1:32" ht="15.75" customHeight="1">
      <c r="A4703" s="51">
        <v>46206</v>
      </c>
      <c r="B4703" s="35" t="s">
        <v>14</v>
      </c>
      <c r="C4703" s="36">
        <v>507</v>
      </c>
      <c r="D4703" s="37">
        <v>2558</v>
      </c>
      <c r="E4703" s="38">
        <v>-880</v>
      </c>
      <c r="F4703" s="36">
        <v>7</v>
      </c>
      <c r="G4703" s="36">
        <v>10</v>
      </c>
      <c r="H4703" s="35"/>
      <c r="I4703" s="35"/>
      <c r="J4703" s="35"/>
      <c r="K4703" s="35" t="s">
        <v>154</v>
      </c>
      <c r="L4703" s="39">
        <v>0.88529999999999998</v>
      </c>
      <c r="M4703" s="37">
        <v>-339</v>
      </c>
      <c r="N4703" s="37">
        <v>-1086</v>
      </c>
      <c r="O4703" s="36">
        <v>0</v>
      </c>
      <c r="P4703" s="36">
        <v>7</v>
      </c>
      <c r="Q4703" s="36">
        <v>1</v>
      </c>
      <c r="R4703" s="68">
        <v>368.467102532171</v>
      </c>
      <c r="S4703" s="68">
        <v>6.9422751242131859</v>
      </c>
      <c r="T4703" s="68">
        <v>365.42857142857139</v>
      </c>
      <c r="U4703" s="68">
        <v>255.8</v>
      </c>
      <c r="V4703" s="68">
        <v>150.47058823529409</v>
      </c>
      <c r="W4703" s="36">
        <v>0</v>
      </c>
      <c r="X4703" s="36">
        <v>5</v>
      </c>
      <c r="Y4703" s="36">
        <v>1</v>
      </c>
      <c r="Z4703" s="36">
        <v>0</v>
      </c>
      <c r="AA4703" s="40">
        <v>1.5</v>
      </c>
      <c r="AB4703" s="40">
        <v>0.5</v>
      </c>
      <c r="AC4703" s="40">
        <v>0.75</v>
      </c>
      <c r="AD4703" s="40">
        <v>17.5</v>
      </c>
      <c r="AE4703" s="40">
        <v>17.50095297</v>
      </c>
      <c r="AF4703" t="s">
        <v>641</v>
      </c>
    </row>
    <row r="4704" spans="1:32" ht="15.75" customHeight="1">
      <c r="A4704" s="51">
        <v>46206</v>
      </c>
      <c r="B4704" s="35" t="s">
        <v>22</v>
      </c>
      <c r="C4704" s="36">
        <v>671</v>
      </c>
      <c r="D4704" s="37">
        <v>4033</v>
      </c>
      <c r="E4704" s="38">
        <v>-2132</v>
      </c>
      <c r="F4704" s="36">
        <v>29</v>
      </c>
      <c r="G4704" s="36">
        <v>12</v>
      </c>
      <c r="H4704" s="35"/>
      <c r="I4704" s="35"/>
      <c r="J4704" s="35"/>
      <c r="K4704" s="35" t="s">
        <v>154</v>
      </c>
      <c r="L4704" s="39">
        <v>0.82379999999999998</v>
      </c>
      <c r="M4704" s="37">
        <v>1648</v>
      </c>
      <c r="N4704" s="37">
        <v>-5903</v>
      </c>
      <c r="O4704" s="36">
        <v>0</v>
      </c>
      <c r="P4704" s="36">
        <v>1</v>
      </c>
      <c r="Q4704" s="36">
        <v>0</v>
      </c>
      <c r="R4704" s="68"/>
      <c r="S4704" s="68"/>
      <c r="T4704" s="68"/>
      <c r="U4704" s="68"/>
      <c r="V4704" s="68"/>
      <c r="W4704" s="36"/>
      <c r="X4704" s="36"/>
      <c r="Y4704" s="36"/>
      <c r="Z4704" s="36"/>
      <c r="AA4704" s="40"/>
      <c r="AB4704" s="40">
        <v>0.6</v>
      </c>
      <c r="AC4704" s="40"/>
      <c r="AD4704" s="40">
        <v>30</v>
      </c>
      <c r="AE4704" s="40">
        <v>30.000952959999999</v>
      </c>
      <c r="AF4704" t="s">
        <v>661</v>
      </c>
    </row>
    <row r="4705" spans="1:32" ht="15.75" customHeight="1">
      <c r="A4705" s="51">
        <v>46206</v>
      </c>
      <c r="B4705" s="35" t="s">
        <v>22</v>
      </c>
      <c r="C4705" s="36">
        <v>672</v>
      </c>
      <c r="D4705" s="37">
        <v>2205</v>
      </c>
      <c r="E4705" s="38">
        <v>5</v>
      </c>
      <c r="F4705" s="36">
        <v>17</v>
      </c>
      <c r="G4705" s="36">
        <v>5</v>
      </c>
      <c r="H4705" s="35"/>
      <c r="I4705" s="35"/>
      <c r="J4705" s="35"/>
      <c r="K4705" s="35" t="s">
        <v>154</v>
      </c>
      <c r="L4705" s="39">
        <v>1.0007999999999999</v>
      </c>
      <c r="M4705" s="37">
        <v>-823</v>
      </c>
      <c r="N4705" s="37">
        <v>-4914</v>
      </c>
      <c r="O4705" s="36">
        <v>0</v>
      </c>
      <c r="P4705" s="36">
        <v>2</v>
      </c>
      <c r="Q4705" s="36">
        <v>0</v>
      </c>
      <c r="R4705" s="68"/>
      <c r="S4705" s="68"/>
      <c r="T4705" s="68"/>
      <c r="U4705" s="68"/>
      <c r="V4705" s="68"/>
      <c r="W4705" s="36"/>
      <c r="X4705" s="36"/>
      <c r="Y4705" s="36"/>
      <c r="Z4705" s="36"/>
      <c r="AA4705" s="40"/>
      <c r="AB4705" s="40">
        <v>0.5</v>
      </c>
      <c r="AC4705" s="40"/>
      <c r="AD4705" s="40">
        <v>35</v>
      </c>
      <c r="AE4705" s="40">
        <v>35.000952949999999</v>
      </c>
      <c r="AF4705" t="s">
        <v>668</v>
      </c>
    </row>
    <row r="4706" spans="1:32" ht="15.75" customHeight="1">
      <c r="A4706" s="51">
        <v>46206</v>
      </c>
      <c r="B4706" s="35" t="s">
        <v>22</v>
      </c>
      <c r="C4706" s="36">
        <v>673</v>
      </c>
      <c r="D4706" s="37">
        <v>2217</v>
      </c>
      <c r="E4706" s="38">
        <v>-1826</v>
      </c>
      <c r="F4706" s="36">
        <v>16</v>
      </c>
      <c r="G4706" s="36">
        <v>5</v>
      </c>
      <c r="H4706" s="35"/>
      <c r="I4706" s="35"/>
      <c r="J4706" s="35"/>
      <c r="K4706" s="35" t="s">
        <v>154</v>
      </c>
      <c r="L4706" s="39">
        <v>0.72550000000000003</v>
      </c>
      <c r="M4706" s="37">
        <v>-4334</v>
      </c>
      <c r="N4706" s="37">
        <v>1932</v>
      </c>
      <c r="O4706" s="36">
        <v>0</v>
      </c>
      <c r="P4706" s="36">
        <v>3</v>
      </c>
      <c r="Q4706" s="36">
        <v>0</v>
      </c>
      <c r="R4706" s="68"/>
      <c r="S4706" s="68"/>
      <c r="T4706" s="68"/>
      <c r="U4706" s="68"/>
      <c r="V4706" s="68"/>
      <c r="W4706" s="36"/>
      <c r="X4706" s="36"/>
      <c r="Y4706" s="36"/>
      <c r="Z4706" s="36"/>
      <c r="AA4706" s="40"/>
      <c r="AB4706" s="40">
        <v>0.5</v>
      </c>
      <c r="AC4706" s="40"/>
      <c r="AD4706" s="40">
        <v>30</v>
      </c>
      <c r="AE4706" s="40">
        <v>30.000952940000001</v>
      </c>
      <c r="AF4706" t="s">
        <v>661</v>
      </c>
    </row>
    <row r="4707" spans="1:32" ht="15.75" customHeight="1">
      <c r="A4707" s="51">
        <v>46206</v>
      </c>
      <c r="B4707" s="35" t="s">
        <v>22</v>
      </c>
      <c r="C4707" s="36">
        <v>675</v>
      </c>
      <c r="D4707" s="37">
        <v>2733</v>
      </c>
      <c r="E4707" s="38">
        <v>-1496</v>
      </c>
      <c r="F4707" s="36">
        <v>19</v>
      </c>
      <c r="G4707" s="36">
        <v>10</v>
      </c>
      <c r="H4707" s="35"/>
      <c r="I4707" s="35"/>
      <c r="J4707" s="35"/>
      <c r="K4707" s="35" t="s">
        <v>154</v>
      </c>
      <c r="L4707" s="39">
        <v>0.8175</v>
      </c>
      <c r="M4707" s="37">
        <v>-2077</v>
      </c>
      <c r="N4707" s="37">
        <v>3598</v>
      </c>
      <c r="O4707" s="36">
        <v>0</v>
      </c>
      <c r="P4707" s="36">
        <v>5</v>
      </c>
      <c r="Q4707" s="36">
        <v>0</v>
      </c>
      <c r="R4707" s="68"/>
      <c r="S4707" s="68"/>
      <c r="T4707" s="68"/>
      <c r="U4707" s="68"/>
      <c r="V4707" s="68"/>
      <c r="W4707" s="36"/>
      <c r="X4707" s="36"/>
      <c r="Y4707" s="36"/>
      <c r="Z4707" s="36"/>
      <c r="AA4707" s="40"/>
      <c r="AB4707" s="40">
        <v>0.5</v>
      </c>
      <c r="AC4707" s="40"/>
      <c r="AD4707" s="40">
        <v>30</v>
      </c>
      <c r="AE4707" s="40">
        <v>30.00095293</v>
      </c>
      <c r="AF4707" t="s">
        <v>661</v>
      </c>
    </row>
    <row r="4708" spans="1:32" ht="15.75" customHeight="1">
      <c r="A4708" s="51">
        <v>46206</v>
      </c>
      <c r="B4708" s="35" t="s">
        <v>22</v>
      </c>
      <c r="C4708" s="36">
        <v>676</v>
      </c>
      <c r="D4708" s="37">
        <v>4701</v>
      </c>
      <c r="E4708" s="38">
        <v>-1619</v>
      </c>
      <c r="F4708" s="36">
        <v>38</v>
      </c>
      <c r="G4708" s="36">
        <v>12</v>
      </c>
      <c r="H4708" s="35"/>
      <c r="I4708" s="35"/>
      <c r="J4708" s="35"/>
      <c r="K4708" s="35" t="s">
        <v>154</v>
      </c>
      <c r="L4708" s="39">
        <v>0.88519999999999999</v>
      </c>
      <c r="M4708" s="37">
        <v>-1910</v>
      </c>
      <c r="N4708" s="37">
        <v>-1172</v>
      </c>
      <c r="O4708" s="36">
        <v>0</v>
      </c>
      <c r="P4708" s="36">
        <v>6</v>
      </c>
      <c r="Q4708" s="36">
        <v>0</v>
      </c>
      <c r="R4708" s="68"/>
      <c r="S4708" s="68"/>
      <c r="T4708" s="68"/>
      <c r="U4708" s="68"/>
      <c r="V4708" s="68"/>
      <c r="W4708" s="36"/>
      <c r="X4708" s="36"/>
      <c r="Y4708" s="36"/>
      <c r="Z4708" s="36"/>
      <c r="AA4708" s="40"/>
      <c r="AB4708" s="40">
        <v>0.6</v>
      </c>
      <c r="AC4708" s="40"/>
      <c r="AD4708" s="40">
        <v>30</v>
      </c>
      <c r="AE4708" s="40">
        <v>30.00095292</v>
      </c>
      <c r="AF4708" t="s">
        <v>661</v>
      </c>
    </row>
    <row r="4709" spans="1:32" ht="15.75" customHeight="1">
      <c r="A4709" s="51">
        <v>46206</v>
      </c>
      <c r="B4709" s="35" t="s">
        <v>22</v>
      </c>
      <c r="C4709" s="36">
        <v>677</v>
      </c>
      <c r="D4709" s="37">
        <v>4913</v>
      </c>
      <c r="E4709" s="38">
        <v>-2721</v>
      </c>
      <c r="F4709" s="36">
        <v>40</v>
      </c>
      <c r="G4709" s="36">
        <v>13</v>
      </c>
      <c r="H4709" s="35"/>
      <c r="I4709" s="35"/>
      <c r="J4709" s="35"/>
      <c r="K4709" s="35" t="s">
        <v>154</v>
      </c>
      <c r="L4709" s="39">
        <v>0.81540000000000001</v>
      </c>
      <c r="M4709" s="37">
        <v>-5027</v>
      </c>
      <c r="N4709" s="37">
        <v>672</v>
      </c>
      <c r="O4709" s="36">
        <v>0</v>
      </c>
      <c r="P4709" s="36">
        <v>7</v>
      </c>
      <c r="Q4709" s="36">
        <v>0</v>
      </c>
      <c r="R4709" s="68"/>
      <c r="S4709" s="68"/>
      <c r="T4709" s="68"/>
      <c r="U4709" s="68"/>
      <c r="V4709" s="68"/>
      <c r="W4709" s="36"/>
      <c r="X4709" s="36"/>
      <c r="Y4709" s="36"/>
      <c r="Z4709" s="36"/>
      <c r="AA4709" s="40"/>
      <c r="AB4709" s="40">
        <v>0.6</v>
      </c>
      <c r="AC4709" s="40"/>
      <c r="AD4709" s="40">
        <v>30</v>
      </c>
      <c r="AE4709" s="40">
        <v>30.000952909999999</v>
      </c>
      <c r="AF4709" t="s">
        <v>661</v>
      </c>
    </row>
    <row r="4710" spans="1:32" ht="15.75" customHeight="1">
      <c r="A4710" s="51">
        <v>46206</v>
      </c>
      <c r="B4710" s="35" t="s">
        <v>38</v>
      </c>
      <c r="C4710" s="36">
        <v>703</v>
      </c>
      <c r="D4710" s="37">
        <v>1874</v>
      </c>
      <c r="E4710" s="38">
        <v>-1410</v>
      </c>
      <c r="F4710" s="36">
        <v>5</v>
      </c>
      <c r="G4710" s="36">
        <v>8</v>
      </c>
      <c r="H4710" s="35"/>
      <c r="I4710" s="35"/>
      <c r="J4710" s="35"/>
      <c r="K4710" s="35" t="s">
        <v>154</v>
      </c>
      <c r="L4710" s="39">
        <v>0.74919999999999998</v>
      </c>
      <c r="M4710" s="37">
        <v>-1741</v>
      </c>
      <c r="N4710" s="37">
        <v>4286</v>
      </c>
      <c r="O4710" s="36">
        <v>0</v>
      </c>
      <c r="P4710" s="36">
        <v>3</v>
      </c>
      <c r="Q4710" s="36">
        <v>0</v>
      </c>
      <c r="R4710" s="68"/>
      <c r="S4710" s="68"/>
      <c r="T4710" s="68"/>
      <c r="U4710" s="68"/>
      <c r="V4710" s="68"/>
      <c r="W4710" s="36"/>
      <c r="X4710" s="36"/>
      <c r="Y4710" s="36"/>
      <c r="Z4710" s="36"/>
      <c r="AA4710" s="40"/>
      <c r="AB4710" s="40">
        <v>0.5</v>
      </c>
      <c r="AC4710" s="40"/>
      <c r="AD4710" s="40">
        <v>30</v>
      </c>
      <c r="AE4710" s="40">
        <v>30.000952900000001</v>
      </c>
      <c r="AF4710" t="s">
        <v>661</v>
      </c>
    </row>
    <row r="4711" spans="1:32" ht="15.75" customHeight="1">
      <c r="A4711" s="51">
        <v>46206</v>
      </c>
      <c r="B4711" s="35" t="s">
        <v>38</v>
      </c>
      <c r="C4711" s="36">
        <v>705</v>
      </c>
      <c r="D4711" s="37">
        <v>2208</v>
      </c>
      <c r="E4711" s="38">
        <v>-3068</v>
      </c>
      <c r="F4711" s="36">
        <v>3</v>
      </c>
      <c r="G4711" s="36">
        <v>5</v>
      </c>
      <c r="H4711" s="35"/>
      <c r="I4711" s="35"/>
      <c r="J4711" s="35"/>
      <c r="K4711" s="35" t="s">
        <v>154</v>
      </c>
      <c r="L4711" s="39">
        <v>0.53680000000000005</v>
      </c>
      <c r="M4711" s="37">
        <v>-1336</v>
      </c>
      <c r="N4711" s="37">
        <v>-1639</v>
      </c>
      <c r="O4711" s="36">
        <v>0</v>
      </c>
      <c r="P4711" s="36">
        <v>5</v>
      </c>
      <c r="Q4711" s="36">
        <v>0</v>
      </c>
      <c r="R4711" s="68"/>
      <c r="S4711" s="68"/>
      <c r="T4711" s="68"/>
      <c r="U4711" s="68"/>
      <c r="V4711" s="68"/>
      <c r="W4711" s="36"/>
      <c r="X4711" s="36"/>
      <c r="Y4711" s="36"/>
      <c r="Z4711" s="36"/>
      <c r="AA4711" s="40"/>
      <c r="AB4711" s="40">
        <v>0.5</v>
      </c>
      <c r="AC4711" s="40"/>
      <c r="AD4711" s="40">
        <v>30</v>
      </c>
      <c r="AE4711" s="40">
        <v>30.000952890000001</v>
      </c>
      <c r="AF4711" t="s">
        <v>661</v>
      </c>
    </row>
    <row r="4712" spans="1:32" ht="15.75" customHeight="1">
      <c r="A4712" s="51">
        <v>46206</v>
      </c>
      <c r="B4712" s="35" t="s">
        <v>38</v>
      </c>
      <c r="C4712" s="36">
        <v>706</v>
      </c>
      <c r="D4712" s="37">
        <v>483</v>
      </c>
      <c r="E4712" s="38">
        <v>3244</v>
      </c>
      <c r="F4712" s="36">
        <v>17</v>
      </c>
      <c r="G4712" s="36">
        <v>2</v>
      </c>
      <c r="H4712" s="35"/>
      <c r="I4712" s="35"/>
      <c r="J4712" s="35"/>
      <c r="K4712" s="35" t="s">
        <v>154</v>
      </c>
      <c r="L4712" s="39">
        <v>3.2387999999999999</v>
      </c>
      <c r="M4712" s="37">
        <v>-2450</v>
      </c>
      <c r="N4712" s="37">
        <v>5498</v>
      </c>
      <c r="O4712" s="36">
        <v>0</v>
      </c>
      <c r="P4712" s="36">
        <v>6</v>
      </c>
      <c r="Q4712" s="36">
        <v>0</v>
      </c>
      <c r="R4712" s="68"/>
      <c r="S4712" s="68"/>
      <c r="T4712" s="68"/>
      <c r="U4712" s="68"/>
      <c r="V4712" s="68"/>
      <c r="W4712" s="36"/>
      <c r="X4712" s="36"/>
      <c r="Y4712" s="36"/>
      <c r="Z4712" s="36"/>
      <c r="AA4712" s="40"/>
      <c r="AB4712" s="40">
        <v>0.5</v>
      </c>
      <c r="AC4712" s="40"/>
      <c r="AD4712" s="40">
        <v>0</v>
      </c>
      <c r="AE4712" s="40">
        <v>0</v>
      </c>
    </row>
    <row r="4713" spans="1:32" ht="15.75" customHeight="1">
      <c r="A4713" s="51">
        <v>46206</v>
      </c>
      <c r="B4713" s="35" t="s">
        <v>38</v>
      </c>
      <c r="C4713" s="36">
        <v>707</v>
      </c>
      <c r="D4713" s="37">
        <v>1070</v>
      </c>
      <c r="E4713" s="38">
        <v>2373</v>
      </c>
      <c r="F4713" s="36">
        <v>18</v>
      </c>
      <c r="G4713" s="36">
        <v>3</v>
      </c>
      <c r="H4713" s="35"/>
      <c r="I4713" s="35"/>
      <c r="J4713" s="35"/>
      <c r="K4713" s="35" t="s">
        <v>154</v>
      </c>
      <c r="L4713" s="39">
        <v>1.7393000000000001</v>
      </c>
      <c r="M4713" s="37">
        <v>2307</v>
      </c>
      <c r="N4713" s="37">
        <v>-1393</v>
      </c>
      <c r="O4713" s="36">
        <v>0</v>
      </c>
      <c r="P4713" s="36">
        <v>7</v>
      </c>
      <c r="Q4713" s="36">
        <v>0</v>
      </c>
      <c r="R4713" s="68"/>
      <c r="S4713" s="68"/>
      <c r="T4713" s="68"/>
      <c r="U4713" s="68"/>
      <c r="V4713" s="68"/>
      <c r="W4713" s="36"/>
      <c r="X4713" s="36"/>
      <c r="Y4713" s="36"/>
      <c r="Z4713" s="36"/>
      <c r="AA4713" s="40"/>
      <c r="AB4713" s="40">
        <v>0.5</v>
      </c>
      <c r="AC4713" s="40"/>
      <c r="AD4713" s="40">
        <v>70</v>
      </c>
      <c r="AE4713" s="40">
        <v>70.000952870000006</v>
      </c>
      <c r="AF4713" t="s">
        <v>178</v>
      </c>
    </row>
    <row r="4714" spans="1:32" ht="15.75" customHeight="1">
      <c r="A4714" s="51">
        <v>46206</v>
      </c>
      <c r="B4714" s="35" t="s">
        <v>38</v>
      </c>
      <c r="C4714" s="36">
        <v>708</v>
      </c>
      <c r="D4714" s="37">
        <v>1510</v>
      </c>
      <c r="E4714" s="38">
        <v>-1252</v>
      </c>
      <c r="F4714" s="36">
        <v>6</v>
      </c>
      <c r="G4714" s="36">
        <v>8</v>
      </c>
      <c r="H4714" s="35"/>
      <c r="I4714" s="35"/>
      <c r="J4714" s="35"/>
      <c r="K4714" s="35" t="s">
        <v>154</v>
      </c>
      <c r="L4714" s="39">
        <v>0.72360000000000002</v>
      </c>
      <c r="M4714" s="37">
        <v>363</v>
      </c>
      <c r="N4714" s="37">
        <v>2463</v>
      </c>
      <c r="O4714" s="36">
        <v>0</v>
      </c>
      <c r="P4714" s="36">
        <v>8</v>
      </c>
      <c r="Q4714" s="36">
        <v>0</v>
      </c>
      <c r="R4714" s="68"/>
      <c r="S4714" s="68"/>
      <c r="T4714" s="68"/>
      <c r="U4714" s="68"/>
      <c r="V4714" s="68"/>
      <c r="W4714" s="36"/>
      <c r="X4714" s="36"/>
      <c r="Y4714" s="36"/>
      <c r="Z4714" s="36"/>
      <c r="AA4714" s="40"/>
      <c r="AB4714" s="40">
        <v>0.5</v>
      </c>
      <c r="AC4714" s="40"/>
      <c r="AD4714" s="40">
        <v>30</v>
      </c>
      <c r="AE4714" s="40">
        <v>30.000952860000002</v>
      </c>
      <c r="AF4714" t="s">
        <v>661</v>
      </c>
    </row>
    <row r="4715" spans="1:32" ht="15.75" customHeight="1">
      <c r="A4715" s="51">
        <v>46206</v>
      </c>
      <c r="B4715" s="35" t="s">
        <v>38</v>
      </c>
      <c r="C4715" s="36">
        <v>710</v>
      </c>
      <c r="D4715" s="37">
        <v>4708</v>
      </c>
      <c r="E4715" s="38">
        <v>-1938</v>
      </c>
      <c r="F4715" s="36">
        <v>25</v>
      </c>
      <c r="G4715" s="36">
        <v>28</v>
      </c>
      <c r="H4715" s="35"/>
      <c r="I4715" s="35"/>
      <c r="J4715" s="35"/>
      <c r="K4715" s="35" t="s">
        <v>154</v>
      </c>
      <c r="L4715" s="39">
        <v>0.86280000000000001</v>
      </c>
      <c r="M4715" s="37">
        <v>-1603</v>
      </c>
      <c r="N4715" s="37">
        <v>-734</v>
      </c>
      <c r="O4715" s="36">
        <v>0</v>
      </c>
      <c r="P4715" s="36">
        <v>0</v>
      </c>
      <c r="Q4715" s="36">
        <v>0</v>
      </c>
      <c r="R4715" s="68"/>
      <c r="S4715" s="68"/>
      <c r="T4715" s="68"/>
      <c r="U4715" s="68"/>
      <c r="V4715" s="68"/>
      <c r="W4715" s="36"/>
      <c r="X4715" s="36"/>
      <c r="Y4715" s="36"/>
      <c r="Z4715" s="36"/>
      <c r="AA4715" s="40"/>
      <c r="AB4715" s="40">
        <v>0.6</v>
      </c>
      <c r="AC4715" s="40"/>
      <c r="AD4715" s="40">
        <v>30</v>
      </c>
      <c r="AE4715" s="40">
        <v>30.000952850000001</v>
      </c>
      <c r="AF4715" t="s">
        <v>661</v>
      </c>
    </row>
    <row r="4716" spans="1:32" ht="15.75" customHeight="1">
      <c r="A4716" s="51">
        <v>46206</v>
      </c>
      <c r="B4716" s="35" t="s">
        <v>44</v>
      </c>
      <c r="C4716" s="36">
        <v>568</v>
      </c>
      <c r="D4716" s="37">
        <v>4992</v>
      </c>
      <c r="E4716" s="38">
        <v>-639</v>
      </c>
      <c r="F4716" s="36">
        <v>16</v>
      </c>
      <c r="G4716" s="36">
        <v>15</v>
      </c>
      <c r="H4716" s="35"/>
      <c r="I4716" s="35"/>
      <c r="J4716" s="35"/>
      <c r="K4716" s="35" t="s">
        <v>154</v>
      </c>
      <c r="L4716" s="39">
        <v>0.95730000000000004</v>
      </c>
      <c r="M4716" s="37">
        <v>-959</v>
      </c>
      <c r="N4716" s="37">
        <v>655</v>
      </c>
      <c r="O4716" s="36">
        <v>0</v>
      </c>
      <c r="P4716" s="36">
        <v>8</v>
      </c>
      <c r="Q4716" s="36">
        <v>1</v>
      </c>
      <c r="R4716" s="68">
        <v>837.86846201743458</v>
      </c>
      <c r="S4716" s="68">
        <v>5.95797577579203</v>
      </c>
      <c r="T4716" s="68">
        <v>312</v>
      </c>
      <c r="U4716" s="68">
        <v>332.8</v>
      </c>
      <c r="V4716" s="68">
        <v>161.0322580645161</v>
      </c>
      <c r="W4716" s="36">
        <v>0</v>
      </c>
      <c r="X4716" s="36">
        <v>4</v>
      </c>
      <c r="Y4716" s="36">
        <v>2</v>
      </c>
      <c r="Z4716" s="36">
        <v>1</v>
      </c>
      <c r="AA4716" s="40">
        <v>1.75</v>
      </c>
      <c r="AB4716" s="40">
        <v>0.6</v>
      </c>
      <c r="AC4716" s="40">
        <v>1.05</v>
      </c>
      <c r="AD4716" s="40">
        <v>20.5</v>
      </c>
      <c r="AE4716" s="40">
        <v>20.50095284</v>
      </c>
      <c r="AF4716" t="s">
        <v>631</v>
      </c>
    </row>
    <row r="4717" spans="1:32" ht="15.75" customHeight="1">
      <c r="A4717" s="51">
        <v>46206</v>
      </c>
      <c r="B4717" s="35" t="s">
        <v>44</v>
      </c>
      <c r="C4717" s="36">
        <v>570</v>
      </c>
      <c r="D4717" s="37">
        <v>1747</v>
      </c>
      <c r="E4717" s="38">
        <v>-459</v>
      </c>
      <c r="F4717" s="36">
        <v>5</v>
      </c>
      <c r="G4717" s="36">
        <v>4</v>
      </c>
      <c r="H4717" s="35"/>
      <c r="I4717" s="35"/>
      <c r="J4717" s="35"/>
      <c r="K4717" s="35" t="s">
        <v>154</v>
      </c>
      <c r="L4717" s="39">
        <v>0.91239999999999999</v>
      </c>
      <c r="M4717" s="37">
        <v>-750</v>
      </c>
      <c r="N4717" s="37">
        <v>-1217</v>
      </c>
      <c r="O4717" s="36">
        <v>0</v>
      </c>
      <c r="P4717" s="36">
        <v>0</v>
      </c>
      <c r="Q4717" s="36">
        <v>1</v>
      </c>
      <c r="R4717" s="68">
        <v>296.77200083022001</v>
      </c>
      <c r="S4717" s="68">
        <v>5.8866739285133551</v>
      </c>
      <c r="T4717" s="68">
        <v>349.4</v>
      </c>
      <c r="U4717" s="68">
        <v>436.75</v>
      </c>
      <c r="V4717" s="68">
        <v>194.11111111111109</v>
      </c>
      <c r="W4717" s="36">
        <v>0</v>
      </c>
      <c r="X4717" s="36">
        <v>1</v>
      </c>
      <c r="Y4717" s="36">
        <v>0</v>
      </c>
      <c r="Z4717" s="36">
        <v>3</v>
      </c>
      <c r="AA4717" s="40">
        <v>1</v>
      </c>
      <c r="AB4717" s="40">
        <v>0.5</v>
      </c>
      <c r="AC4717" s="40">
        <v>0.5</v>
      </c>
      <c r="AD4717" s="40">
        <v>15</v>
      </c>
      <c r="AE4717" s="40">
        <v>15.000952829999999</v>
      </c>
      <c r="AF4717" t="s">
        <v>743</v>
      </c>
    </row>
    <row r="4718" spans="1:32" ht="15.75" customHeight="1">
      <c r="A4718" s="51">
        <v>46206</v>
      </c>
      <c r="B4718" s="35" t="s">
        <v>44</v>
      </c>
      <c r="C4718" s="36">
        <v>571</v>
      </c>
      <c r="D4718" s="37">
        <v>583</v>
      </c>
      <c r="E4718" s="38">
        <v>-689</v>
      </c>
      <c r="F4718" s="36">
        <v>0</v>
      </c>
      <c r="G4718" s="36">
        <v>0</v>
      </c>
      <c r="H4718" s="35"/>
      <c r="I4718" s="35"/>
      <c r="J4718" s="35"/>
      <c r="K4718" s="35" t="s">
        <v>154</v>
      </c>
      <c r="L4718" s="39">
        <v>0.60609999999999997</v>
      </c>
      <c r="M4718" s="37">
        <v>1309</v>
      </c>
      <c r="N4718" s="37">
        <v>1844</v>
      </c>
      <c r="O4718" s="36">
        <v>0</v>
      </c>
      <c r="P4718" s="36">
        <v>1</v>
      </c>
      <c r="Q4718" s="36">
        <v>1</v>
      </c>
      <c r="R4718" s="68">
        <v>98.134703196347019</v>
      </c>
      <c r="S4718" s="68">
        <v>5.9408138101109751</v>
      </c>
      <c r="T4718" s="68"/>
      <c r="U4718" s="68"/>
      <c r="V4718" s="68"/>
      <c r="W4718" s="36"/>
      <c r="X4718" s="36"/>
      <c r="Y4718" s="36"/>
      <c r="Z4718" s="36">
        <v>1</v>
      </c>
      <c r="AA4718" s="40">
        <v>1</v>
      </c>
      <c r="AB4718" s="40">
        <v>0.5</v>
      </c>
      <c r="AC4718" s="40">
        <v>0.5</v>
      </c>
      <c r="AD4718" s="40">
        <v>15</v>
      </c>
      <c r="AE4718" s="40">
        <v>15.00095282</v>
      </c>
      <c r="AF4718" t="s">
        <v>743</v>
      </c>
    </row>
    <row r="4719" spans="1:32" ht="15.75" customHeight="1">
      <c r="A4719" s="51">
        <v>46206</v>
      </c>
      <c r="B4719" s="35" t="s">
        <v>44</v>
      </c>
      <c r="C4719" s="36">
        <v>572</v>
      </c>
      <c r="D4719" s="37">
        <v>2106</v>
      </c>
      <c r="E4719" s="38">
        <v>-226</v>
      </c>
      <c r="F4719" s="36">
        <v>8</v>
      </c>
      <c r="G4719" s="36">
        <v>3</v>
      </c>
      <c r="H4719" s="35"/>
      <c r="I4719" s="35"/>
      <c r="J4719" s="35"/>
      <c r="K4719" s="35" t="s">
        <v>154</v>
      </c>
      <c r="L4719" s="39">
        <v>0.96419999999999995</v>
      </c>
      <c r="M4719" s="37">
        <v>955</v>
      </c>
      <c r="N4719" s="37">
        <v>-113</v>
      </c>
      <c r="O4719" s="36">
        <v>0</v>
      </c>
      <c r="P4719" s="36">
        <v>2</v>
      </c>
      <c r="Q4719" s="36">
        <v>1</v>
      </c>
      <c r="R4719" s="68">
        <v>361.36052303860532</v>
      </c>
      <c r="S4719" s="68">
        <v>5.8279747391637731</v>
      </c>
      <c r="T4719" s="68">
        <v>263.25</v>
      </c>
      <c r="U4719" s="68">
        <v>702</v>
      </c>
      <c r="V4719" s="68">
        <v>191.4545454545455</v>
      </c>
      <c r="W4719" s="36">
        <v>1</v>
      </c>
      <c r="X4719" s="36">
        <v>0</v>
      </c>
      <c r="Y4719" s="36">
        <v>0</v>
      </c>
      <c r="Z4719" s="36">
        <v>5</v>
      </c>
      <c r="AA4719" s="40">
        <v>1.5</v>
      </c>
      <c r="AB4719" s="40">
        <v>0.5</v>
      </c>
      <c r="AC4719" s="40">
        <v>0.75</v>
      </c>
      <c r="AD4719" s="40">
        <v>17.5</v>
      </c>
      <c r="AE4719" s="40">
        <v>17.500952810000001</v>
      </c>
      <c r="AF4719" t="s">
        <v>641</v>
      </c>
    </row>
    <row r="4720" spans="1:32" ht="15.75" customHeight="1">
      <c r="A4720" s="51">
        <v>46206</v>
      </c>
      <c r="B4720" s="35" t="s">
        <v>44</v>
      </c>
      <c r="C4720" s="36">
        <v>573</v>
      </c>
      <c r="D4720" s="37">
        <v>4907</v>
      </c>
      <c r="E4720" s="38">
        <v>937</v>
      </c>
      <c r="F4720" s="36">
        <v>23</v>
      </c>
      <c r="G4720" s="36">
        <v>12</v>
      </c>
      <c r="H4720" s="35"/>
      <c r="I4720" s="35"/>
      <c r="J4720" s="35"/>
      <c r="K4720" s="35" t="s">
        <v>154</v>
      </c>
      <c r="L4720" s="39">
        <v>1.0637000000000001</v>
      </c>
      <c r="M4720" s="37">
        <v>-1754</v>
      </c>
      <c r="N4720" s="37">
        <v>-606</v>
      </c>
      <c r="O4720" s="36">
        <v>0</v>
      </c>
      <c r="P4720" s="36">
        <v>3</v>
      </c>
      <c r="Q4720" s="36">
        <v>1</v>
      </c>
      <c r="R4720" s="68">
        <v>834.00383976753835</v>
      </c>
      <c r="S4720" s="68">
        <v>5.8836659569429877</v>
      </c>
      <c r="T4720" s="68">
        <v>213.3478260869565</v>
      </c>
      <c r="U4720" s="68">
        <v>408.91666666666669</v>
      </c>
      <c r="V4720" s="68">
        <v>140.19999999999999</v>
      </c>
      <c r="W4720" s="36">
        <v>6</v>
      </c>
      <c r="X4720" s="36">
        <v>2</v>
      </c>
      <c r="Y4720" s="36">
        <v>4</v>
      </c>
      <c r="Z4720" s="36">
        <v>3</v>
      </c>
      <c r="AA4720" s="40">
        <v>3.75</v>
      </c>
      <c r="AB4720" s="40">
        <v>0.6</v>
      </c>
      <c r="AC4720" s="40">
        <v>2.25</v>
      </c>
      <c r="AD4720" s="40">
        <v>22.5</v>
      </c>
      <c r="AE4720" s="40">
        <v>22.5009528</v>
      </c>
      <c r="AF4720" t="s">
        <v>655</v>
      </c>
    </row>
    <row r="4721" spans="1:32" ht="15.75" customHeight="1">
      <c r="A4721" s="51">
        <v>46206</v>
      </c>
      <c r="B4721" s="35" t="s">
        <v>30</v>
      </c>
      <c r="C4721" s="36">
        <v>563</v>
      </c>
      <c r="D4721" s="37">
        <v>6131</v>
      </c>
      <c r="E4721" s="38">
        <v>1453</v>
      </c>
      <c r="F4721" s="36">
        <v>30</v>
      </c>
      <c r="G4721" s="36">
        <v>18</v>
      </c>
      <c r="H4721" s="35"/>
      <c r="I4721" s="35"/>
      <c r="J4721" s="35"/>
      <c r="K4721" s="35" t="s">
        <v>154</v>
      </c>
      <c r="L4721" s="39">
        <v>1.079</v>
      </c>
      <c r="M4721" s="37">
        <v>30</v>
      </c>
      <c r="N4721" s="37">
        <v>-424</v>
      </c>
      <c r="O4721" s="36">
        <v>0</v>
      </c>
      <c r="P4721" s="36">
        <v>3</v>
      </c>
      <c r="Q4721" s="36">
        <v>1</v>
      </c>
      <c r="R4721" s="68">
        <v>1003.354400166044</v>
      </c>
      <c r="S4721" s="68">
        <v>6.1105029279638261</v>
      </c>
      <c r="T4721" s="68">
        <v>204.3666666666667</v>
      </c>
      <c r="U4721" s="68">
        <v>340.61111111111109</v>
      </c>
      <c r="V4721" s="68">
        <v>127.7291666666667</v>
      </c>
      <c r="W4721" s="36">
        <v>7</v>
      </c>
      <c r="X4721" s="36">
        <v>2</v>
      </c>
      <c r="Y4721" s="36">
        <v>5</v>
      </c>
      <c r="Z4721" s="36">
        <v>0</v>
      </c>
      <c r="AA4721" s="40">
        <v>3.5</v>
      </c>
      <c r="AB4721" s="40">
        <v>0.8</v>
      </c>
      <c r="AC4721" s="40">
        <v>2.8</v>
      </c>
      <c r="AD4721" s="40">
        <v>28</v>
      </c>
      <c r="AE4721" s="40">
        <v>28.000952789999999</v>
      </c>
      <c r="AF4721" t="s">
        <v>1640</v>
      </c>
    </row>
    <row r="4722" spans="1:32" ht="15.75" customHeight="1">
      <c r="A4722" s="51">
        <v>46206</v>
      </c>
      <c r="B4722" s="35" t="s">
        <v>30</v>
      </c>
      <c r="C4722" s="36">
        <v>565</v>
      </c>
      <c r="D4722" s="37">
        <v>868</v>
      </c>
      <c r="E4722" s="38">
        <v>-214</v>
      </c>
      <c r="F4722" s="36">
        <v>3</v>
      </c>
      <c r="G4722" s="36">
        <v>3</v>
      </c>
      <c r="H4722" s="35"/>
      <c r="I4722" s="35"/>
      <c r="J4722" s="35"/>
      <c r="K4722" s="35" t="s">
        <v>154</v>
      </c>
      <c r="L4722" s="39">
        <v>0.91779999999999995</v>
      </c>
      <c r="M4722" s="37">
        <v>638</v>
      </c>
      <c r="N4722" s="37">
        <v>-734</v>
      </c>
      <c r="O4722" s="36">
        <v>0</v>
      </c>
      <c r="P4722" s="36">
        <v>5</v>
      </c>
      <c r="Q4722" s="36">
        <v>1</v>
      </c>
      <c r="R4722" s="68">
        <v>121.585201328352</v>
      </c>
      <c r="S4722" s="68">
        <v>7.1390267114489232</v>
      </c>
      <c r="T4722" s="68">
        <v>289.33333333333331</v>
      </c>
      <c r="U4722" s="68">
        <v>289.33333333333331</v>
      </c>
      <c r="V4722" s="68">
        <v>144.66666666666671</v>
      </c>
      <c r="W4722" s="36">
        <v>0</v>
      </c>
      <c r="X4722" s="36">
        <v>4</v>
      </c>
      <c r="Y4722" s="36">
        <v>3</v>
      </c>
      <c r="Z4722" s="36">
        <v>0</v>
      </c>
      <c r="AA4722" s="40">
        <v>1.75</v>
      </c>
      <c r="AB4722" s="40">
        <v>0.5</v>
      </c>
      <c r="AC4722" s="40">
        <v>0.875</v>
      </c>
      <c r="AD4722" s="40">
        <v>18.8</v>
      </c>
      <c r="AE4722" s="40">
        <v>18.800952779999999</v>
      </c>
      <c r="AF4722" t="s">
        <v>612</v>
      </c>
    </row>
    <row r="4723" spans="1:32" ht="15.75" customHeight="1">
      <c r="A4723" s="51">
        <v>46206</v>
      </c>
      <c r="B4723" s="35" t="s">
        <v>30</v>
      </c>
      <c r="C4723" s="36">
        <v>566</v>
      </c>
      <c r="D4723" s="37">
        <v>4136</v>
      </c>
      <c r="E4723" s="38">
        <v>-888</v>
      </c>
      <c r="F4723" s="36">
        <v>13</v>
      </c>
      <c r="G4723" s="36">
        <v>11</v>
      </c>
      <c r="H4723" s="35"/>
      <c r="I4723" s="35"/>
      <c r="J4723" s="35"/>
      <c r="K4723" s="35" t="s">
        <v>154</v>
      </c>
      <c r="L4723" s="39">
        <v>0.9284</v>
      </c>
      <c r="M4723" s="37">
        <v>-273</v>
      </c>
      <c r="N4723" s="37">
        <v>-287</v>
      </c>
      <c r="O4723" s="36">
        <v>0</v>
      </c>
      <c r="P4723" s="36">
        <v>6</v>
      </c>
      <c r="Q4723" s="36">
        <v>1</v>
      </c>
      <c r="R4723" s="68">
        <v>674.20091324200905</v>
      </c>
      <c r="S4723" s="68">
        <v>6.1346698272942781</v>
      </c>
      <c r="T4723" s="68">
        <v>318.15384615384608</v>
      </c>
      <c r="U4723" s="68">
        <v>376</v>
      </c>
      <c r="V4723" s="68">
        <v>172.33333333333329</v>
      </c>
      <c r="W4723" s="36">
        <v>0</v>
      </c>
      <c r="X4723" s="36">
        <v>1</v>
      </c>
      <c r="Y4723" s="36">
        <v>0</v>
      </c>
      <c r="Z4723" s="36">
        <v>0</v>
      </c>
      <c r="AA4723" s="40">
        <v>0.25</v>
      </c>
      <c r="AB4723" s="40">
        <v>0.6</v>
      </c>
      <c r="AC4723" s="40">
        <v>0.15</v>
      </c>
      <c r="AD4723" s="40">
        <v>11.5</v>
      </c>
      <c r="AE4723" s="40">
        <v>11.50095277</v>
      </c>
      <c r="AF4723" t="s">
        <v>736</v>
      </c>
    </row>
    <row r="4724" spans="1:32" ht="15.75" customHeight="1">
      <c r="A4724" s="51">
        <v>46206</v>
      </c>
      <c r="B4724" s="35" t="s">
        <v>30</v>
      </c>
      <c r="C4724" s="36">
        <v>567</v>
      </c>
      <c r="D4724" s="37">
        <v>2339</v>
      </c>
      <c r="E4724" s="38">
        <v>-893</v>
      </c>
      <c r="F4724" s="36">
        <v>2</v>
      </c>
      <c r="G4724" s="36">
        <v>11</v>
      </c>
      <c r="H4724" s="35"/>
      <c r="I4724" s="35"/>
      <c r="J4724" s="35"/>
      <c r="K4724" s="35" t="s">
        <v>154</v>
      </c>
      <c r="L4724" s="39">
        <v>0.87270000000000003</v>
      </c>
      <c r="M4724" s="37">
        <v>-359</v>
      </c>
      <c r="N4724" s="37">
        <v>22</v>
      </c>
      <c r="O4724" s="36">
        <v>0</v>
      </c>
      <c r="P4724" s="36">
        <v>7</v>
      </c>
      <c r="Q4724" s="36">
        <v>1</v>
      </c>
      <c r="R4724" s="68">
        <v>435.62619344126188</v>
      </c>
      <c r="S4724" s="68">
        <v>5.3692822773646682</v>
      </c>
      <c r="T4724" s="68">
        <v>1169.5</v>
      </c>
      <c r="U4724" s="68">
        <v>212.6363636363636</v>
      </c>
      <c r="V4724" s="68">
        <v>179.92307692307691</v>
      </c>
      <c r="W4724" s="36">
        <v>0</v>
      </c>
      <c r="X4724" s="36">
        <v>7</v>
      </c>
      <c r="Y4724" s="36">
        <v>0</v>
      </c>
      <c r="Z4724" s="36">
        <v>7</v>
      </c>
      <c r="AA4724" s="40">
        <v>3.5</v>
      </c>
      <c r="AB4724" s="40">
        <v>0.5</v>
      </c>
      <c r="AC4724" s="40">
        <v>1.75</v>
      </c>
      <c r="AD4724" s="40">
        <v>27.5</v>
      </c>
      <c r="AE4724" s="40">
        <v>27.500952760000001</v>
      </c>
      <c r="AF4724" t="s">
        <v>2194</v>
      </c>
    </row>
    <row r="4725" spans="1:32" ht="15.75" customHeight="1">
      <c r="A4725" s="51">
        <v>46206</v>
      </c>
      <c r="B4725" s="35" t="s">
        <v>166</v>
      </c>
      <c r="C4725" s="36">
        <v>651</v>
      </c>
      <c r="D4725" s="37">
        <v>2546</v>
      </c>
      <c r="E4725" s="38">
        <v>2549</v>
      </c>
      <c r="F4725" s="36">
        <v>51</v>
      </c>
      <c r="G4725" s="36">
        <v>8</v>
      </c>
      <c r="H4725" s="35"/>
      <c r="I4725" s="35"/>
      <c r="J4725" s="35"/>
      <c r="K4725" s="35" t="s">
        <v>154</v>
      </c>
      <c r="L4725" s="39">
        <v>1.3337000000000001</v>
      </c>
      <c r="M4725" s="37">
        <v>2119</v>
      </c>
      <c r="N4725" s="37">
        <v>-252</v>
      </c>
      <c r="O4725" s="36">
        <v>0</v>
      </c>
      <c r="P4725" s="36">
        <v>1</v>
      </c>
      <c r="Q4725" s="36">
        <v>0</v>
      </c>
      <c r="R4725" s="68"/>
      <c r="S4725" s="68"/>
      <c r="T4725" s="68"/>
      <c r="U4725" s="68"/>
      <c r="V4725" s="68"/>
      <c r="W4725" s="36"/>
      <c r="X4725" s="36"/>
      <c r="Y4725" s="36"/>
      <c r="Z4725" s="36"/>
      <c r="AA4725" s="40"/>
      <c r="AB4725" s="40">
        <v>0.5</v>
      </c>
      <c r="AC4725" s="40"/>
      <c r="AD4725" s="40">
        <v>70</v>
      </c>
      <c r="AE4725" s="40">
        <v>70.000952749999996</v>
      </c>
      <c r="AF4725" t="s">
        <v>178</v>
      </c>
    </row>
    <row r="4726" spans="1:32" ht="15.75" customHeight="1">
      <c r="A4726" s="51">
        <v>46206</v>
      </c>
      <c r="B4726" s="35" t="s">
        <v>166</v>
      </c>
      <c r="C4726" s="36">
        <v>652</v>
      </c>
      <c r="D4726" s="37">
        <v>44</v>
      </c>
      <c r="E4726" s="38">
        <v>-75</v>
      </c>
      <c r="F4726" s="36">
        <v>0</v>
      </c>
      <c r="G4726" s="36">
        <v>0</v>
      </c>
      <c r="H4726" s="35"/>
      <c r="I4726" s="35"/>
      <c r="J4726" s="35"/>
      <c r="K4726" s="35" t="s">
        <v>154</v>
      </c>
      <c r="L4726" s="39">
        <v>0.43180000000000002</v>
      </c>
      <c r="M4726" s="37">
        <v>-784</v>
      </c>
      <c r="N4726" s="37">
        <v>-724</v>
      </c>
      <c r="O4726" s="36">
        <v>0</v>
      </c>
      <c r="P4726" s="36">
        <v>2</v>
      </c>
      <c r="Q4726" s="36">
        <v>0</v>
      </c>
      <c r="R4726" s="68"/>
      <c r="S4726" s="68"/>
      <c r="T4726" s="68"/>
      <c r="U4726" s="68"/>
      <c r="V4726" s="68"/>
      <c r="W4726" s="36"/>
      <c r="X4726" s="36"/>
      <c r="Y4726" s="36"/>
      <c r="Z4726" s="36"/>
      <c r="AA4726" s="40"/>
      <c r="AB4726" s="40">
        <v>0.5</v>
      </c>
      <c r="AC4726" s="40"/>
      <c r="AD4726" s="40">
        <v>10</v>
      </c>
      <c r="AE4726" s="40">
        <v>10.000952740000001</v>
      </c>
      <c r="AF4726" t="s">
        <v>584</v>
      </c>
    </row>
    <row r="4727" spans="1:32" ht="15.75" customHeight="1">
      <c r="A4727" s="51">
        <v>46206</v>
      </c>
      <c r="B4727" s="35" t="s">
        <v>166</v>
      </c>
      <c r="C4727" s="36">
        <v>653</v>
      </c>
      <c r="D4727" s="37">
        <v>403</v>
      </c>
      <c r="E4727" s="38">
        <v>193</v>
      </c>
      <c r="F4727" s="36">
        <v>6</v>
      </c>
      <c r="G4727" s="36">
        <v>2</v>
      </c>
      <c r="H4727" s="35"/>
      <c r="I4727" s="35"/>
      <c r="J4727" s="35"/>
      <c r="K4727" s="35" t="s">
        <v>154</v>
      </c>
      <c r="L4727" s="39">
        <v>1.1596</v>
      </c>
      <c r="M4727" s="37">
        <v>691</v>
      </c>
      <c r="N4727" s="37">
        <v>2815</v>
      </c>
      <c r="O4727" s="36">
        <v>0</v>
      </c>
      <c r="P4727" s="36">
        <v>3</v>
      </c>
      <c r="Q4727" s="36">
        <v>0</v>
      </c>
      <c r="R4727" s="68"/>
      <c r="S4727" s="68"/>
      <c r="T4727" s="68"/>
      <c r="U4727" s="68"/>
      <c r="V4727" s="68"/>
      <c r="W4727" s="36"/>
      <c r="X4727" s="36"/>
      <c r="Y4727" s="36"/>
      <c r="Z4727" s="36"/>
      <c r="AA4727" s="40"/>
      <c r="AB4727" s="40">
        <v>0.5</v>
      </c>
      <c r="AC4727" s="40"/>
      <c r="AD4727" s="40">
        <v>0</v>
      </c>
      <c r="AE4727" s="40">
        <v>0</v>
      </c>
    </row>
    <row r="4728" spans="1:32" ht="15.75" customHeight="1">
      <c r="A4728" s="51">
        <v>46206</v>
      </c>
      <c r="B4728" s="35" t="s">
        <v>166</v>
      </c>
      <c r="C4728" s="36">
        <v>655</v>
      </c>
      <c r="D4728" s="37">
        <v>1585</v>
      </c>
      <c r="E4728" s="38">
        <v>-1572</v>
      </c>
      <c r="F4728" s="36">
        <v>6</v>
      </c>
      <c r="G4728" s="36">
        <v>2</v>
      </c>
      <c r="H4728" s="35"/>
      <c r="I4728" s="35"/>
      <c r="J4728" s="35"/>
      <c r="K4728" s="35" t="s">
        <v>154</v>
      </c>
      <c r="L4728" s="39">
        <v>0.6694</v>
      </c>
      <c r="M4728" s="37">
        <v>199</v>
      </c>
      <c r="N4728" s="37">
        <v>12171</v>
      </c>
      <c r="O4728" s="36">
        <v>0</v>
      </c>
      <c r="P4728" s="36">
        <v>5</v>
      </c>
      <c r="Q4728" s="36">
        <v>0</v>
      </c>
      <c r="R4728" s="68"/>
      <c r="S4728" s="68"/>
      <c r="T4728" s="68"/>
      <c r="U4728" s="68"/>
      <c r="V4728" s="68"/>
      <c r="W4728" s="36"/>
      <c r="X4728" s="36"/>
      <c r="Y4728" s="36"/>
      <c r="Z4728" s="36"/>
      <c r="AA4728" s="40"/>
      <c r="AB4728" s="40">
        <v>0.5</v>
      </c>
      <c r="AC4728" s="40"/>
      <c r="AD4728" s="40">
        <v>30</v>
      </c>
      <c r="AE4728" s="40">
        <v>30.000952720000001</v>
      </c>
      <c r="AF4728" t="s">
        <v>661</v>
      </c>
    </row>
    <row r="4729" spans="1:32" ht="15.75" customHeight="1">
      <c r="A4729" s="51">
        <v>46206</v>
      </c>
      <c r="B4729" s="35" t="s">
        <v>171</v>
      </c>
      <c r="C4729" s="36">
        <v>663</v>
      </c>
      <c r="D4729" s="37">
        <v>1131</v>
      </c>
      <c r="E4729" s="38">
        <v>3133</v>
      </c>
      <c r="F4729" s="36">
        <v>19</v>
      </c>
      <c r="G4729" s="36">
        <v>2</v>
      </c>
      <c r="H4729" s="35"/>
      <c r="I4729" s="35"/>
      <c r="J4729" s="35"/>
      <c r="K4729" s="35" t="s">
        <v>154</v>
      </c>
      <c r="L4729" s="39">
        <v>1.9234</v>
      </c>
      <c r="M4729" s="37">
        <v>-1067</v>
      </c>
      <c r="N4729" s="37">
        <v>-1642</v>
      </c>
      <c r="O4729" s="36">
        <v>0</v>
      </c>
      <c r="P4729" s="36">
        <v>3</v>
      </c>
      <c r="Q4729" s="36">
        <v>0</v>
      </c>
      <c r="R4729" s="68"/>
      <c r="S4729" s="68"/>
      <c r="T4729" s="68"/>
      <c r="U4729" s="68"/>
      <c r="V4729" s="68"/>
      <c r="W4729" s="36"/>
      <c r="X4729" s="36"/>
      <c r="Y4729" s="36"/>
      <c r="Z4729" s="36"/>
      <c r="AA4729" s="40"/>
      <c r="AB4729" s="40">
        <v>0.5</v>
      </c>
      <c r="AC4729" s="40"/>
      <c r="AD4729" s="40">
        <v>80</v>
      </c>
      <c r="AE4729" s="40">
        <v>80.000952710000007</v>
      </c>
      <c r="AF4729" t="s">
        <v>155</v>
      </c>
    </row>
    <row r="4730" spans="1:32" ht="15.75" customHeight="1">
      <c r="A4730" s="51">
        <v>46206</v>
      </c>
      <c r="B4730" s="35" t="s">
        <v>171</v>
      </c>
      <c r="C4730" s="36">
        <v>665</v>
      </c>
      <c r="D4730" s="37">
        <v>4450</v>
      </c>
      <c r="E4730" s="38">
        <v>3649</v>
      </c>
      <c r="F4730" s="36">
        <v>43</v>
      </c>
      <c r="G4730" s="36">
        <v>13</v>
      </c>
      <c r="H4730" s="35"/>
      <c r="I4730" s="35"/>
      <c r="J4730" s="35"/>
      <c r="K4730" s="35" t="s">
        <v>154</v>
      </c>
      <c r="L4730" s="39">
        <v>1.2733000000000001</v>
      </c>
      <c r="M4730" s="37">
        <v>4075</v>
      </c>
      <c r="N4730" s="37">
        <v>1389</v>
      </c>
      <c r="O4730" s="36">
        <v>0</v>
      </c>
      <c r="P4730" s="36">
        <v>5</v>
      </c>
      <c r="Q4730" s="36">
        <v>0</v>
      </c>
      <c r="R4730" s="68"/>
      <c r="S4730" s="68"/>
      <c r="T4730" s="68"/>
      <c r="U4730" s="68"/>
      <c r="V4730" s="68"/>
      <c r="W4730" s="36"/>
      <c r="X4730" s="36"/>
      <c r="Y4730" s="36"/>
      <c r="Z4730" s="36"/>
      <c r="AA4730" s="40"/>
      <c r="AB4730" s="40">
        <v>0.6</v>
      </c>
      <c r="AC4730" s="40"/>
      <c r="AD4730" s="40">
        <v>80</v>
      </c>
      <c r="AE4730" s="40">
        <v>80.000952699999999</v>
      </c>
      <c r="AF4730" t="s">
        <v>155</v>
      </c>
    </row>
    <row r="4731" spans="1:32" ht="15.75" customHeight="1">
      <c r="A4731" s="51">
        <v>46206</v>
      </c>
      <c r="B4731" s="35" t="s">
        <v>171</v>
      </c>
      <c r="C4731" s="36">
        <v>666</v>
      </c>
      <c r="D4731" s="37">
        <v>501</v>
      </c>
      <c r="E4731" s="38">
        <v>288</v>
      </c>
      <c r="F4731" s="36">
        <v>5</v>
      </c>
      <c r="G4731" s="36">
        <v>2</v>
      </c>
      <c r="H4731" s="35"/>
      <c r="I4731" s="35"/>
      <c r="J4731" s="35"/>
      <c r="K4731" s="35" t="s">
        <v>154</v>
      </c>
      <c r="L4731" s="39">
        <v>1.1916</v>
      </c>
      <c r="M4731" s="37">
        <v>2291</v>
      </c>
      <c r="N4731" s="37">
        <v>-1762</v>
      </c>
      <c r="O4731" s="36">
        <v>0</v>
      </c>
      <c r="P4731" s="36">
        <v>6</v>
      </c>
      <c r="Q4731" s="36">
        <v>0</v>
      </c>
      <c r="R4731" s="68"/>
      <c r="S4731" s="68"/>
      <c r="T4731" s="68"/>
      <c r="U4731" s="68"/>
      <c r="V4731" s="68"/>
      <c r="W4731" s="36"/>
      <c r="X4731" s="36"/>
      <c r="Y4731" s="36"/>
      <c r="Z4731" s="36"/>
      <c r="AA4731" s="40"/>
      <c r="AB4731" s="40">
        <v>0.5</v>
      </c>
      <c r="AC4731" s="40"/>
      <c r="AD4731" s="40">
        <v>0</v>
      </c>
      <c r="AE4731" s="40">
        <v>0</v>
      </c>
    </row>
    <row r="4732" spans="1:32" ht="15.75" customHeight="1">
      <c r="A4732" s="51">
        <v>46206</v>
      </c>
      <c r="B4732" s="35" t="s">
        <v>330</v>
      </c>
      <c r="C4732" s="36">
        <v>656</v>
      </c>
      <c r="D4732" s="37">
        <v>344</v>
      </c>
      <c r="E4732" s="38">
        <v>-505</v>
      </c>
      <c r="F4732" s="36">
        <v>0</v>
      </c>
      <c r="G4732" s="36">
        <v>1</v>
      </c>
      <c r="H4732" s="35"/>
      <c r="I4732" s="35"/>
      <c r="J4732" s="35"/>
      <c r="K4732" s="35" t="s">
        <v>154</v>
      </c>
      <c r="L4732" s="39">
        <v>0.51070000000000004</v>
      </c>
      <c r="M4732" s="37">
        <v>-1071</v>
      </c>
      <c r="N4732" s="37">
        <v>-629</v>
      </c>
      <c r="O4732" s="36">
        <v>0</v>
      </c>
      <c r="P4732" s="36">
        <v>6</v>
      </c>
      <c r="Q4732" s="36">
        <v>0</v>
      </c>
      <c r="R4732" s="68"/>
      <c r="S4732" s="68"/>
      <c r="T4732" s="68"/>
      <c r="U4732" s="68"/>
      <c r="V4732" s="68"/>
      <c r="W4732" s="36"/>
      <c r="X4732" s="36"/>
      <c r="Y4732" s="36"/>
      <c r="Z4732" s="36"/>
      <c r="AA4732" s="40"/>
      <c r="AB4732" s="40">
        <v>0.5</v>
      </c>
      <c r="AC4732" s="40"/>
      <c r="AD4732" s="40">
        <v>10</v>
      </c>
      <c r="AE4732" s="40">
        <v>10.000952679999999</v>
      </c>
      <c r="AF4732" t="s">
        <v>584</v>
      </c>
    </row>
    <row r="4733" spans="1:32" ht="15.75" customHeight="1">
      <c r="A4733" s="51">
        <v>46206</v>
      </c>
      <c r="B4733" s="35" t="s">
        <v>330</v>
      </c>
      <c r="C4733" s="36">
        <v>657</v>
      </c>
      <c r="D4733" s="37">
        <v>85</v>
      </c>
      <c r="E4733" s="38">
        <v>-93</v>
      </c>
      <c r="F4733" s="36">
        <v>0</v>
      </c>
      <c r="G4733" s="36">
        <v>1</v>
      </c>
      <c r="H4733" s="35"/>
      <c r="I4733" s="35"/>
      <c r="J4733" s="35"/>
      <c r="K4733" s="35" t="s">
        <v>154</v>
      </c>
      <c r="L4733" s="39">
        <v>0.63529999999999998</v>
      </c>
      <c r="M4733" s="37">
        <v>-91</v>
      </c>
      <c r="N4733" s="37">
        <v>-571</v>
      </c>
      <c r="O4733" s="36">
        <v>0</v>
      </c>
      <c r="P4733" s="36">
        <v>7</v>
      </c>
      <c r="Q4733" s="36">
        <v>0</v>
      </c>
      <c r="R4733" s="68"/>
      <c r="S4733" s="68"/>
      <c r="T4733" s="68"/>
      <c r="U4733" s="68"/>
      <c r="V4733" s="68"/>
      <c r="W4733" s="36"/>
      <c r="X4733" s="36"/>
      <c r="Y4733" s="36"/>
      <c r="Z4733" s="36"/>
      <c r="AA4733" s="40"/>
      <c r="AB4733" s="40">
        <v>0.5</v>
      </c>
      <c r="AC4733" s="40"/>
      <c r="AD4733" s="40">
        <v>10</v>
      </c>
      <c r="AE4733" s="40">
        <v>10.00095267</v>
      </c>
      <c r="AF4733" t="s">
        <v>584</v>
      </c>
    </row>
    <row r="4734" spans="1:32" ht="15.75" customHeight="1">
      <c r="A4734" s="51">
        <v>46206</v>
      </c>
      <c r="B4734" s="35" t="s">
        <v>330</v>
      </c>
      <c r="C4734" s="36">
        <v>658</v>
      </c>
      <c r="D4734" s="37">
        <v>473</v>
      </c>
      <c r="E4734" s="38">
        <v>-364</v>
      </c>
      <c r="F4734" s="36">
        <v>2</v>
      </c>
      <c r="G4734" s="36">
        <v>0</v>
      </c>
      <c r="H4734" s="35"/>
      <c r="I4734" s="35"/>
      <c r="J4734" s="35"/>
      <c r="K4734" s="35" t="s">
        <v>154</v>
      </c>
      <c r="L4734" s="39">
        <v>0.74350000000000005</v>
      </c>
      <c r="M4734" s="37">
        <v>-698</v>
      </c>
      <c r="N4734" s="37">
        <v>-504</v>
      </c>
      <c r="O4734" s="36">
        <v>0</v>
      </c>
      <c r="P4734" s="36">
        <v>8</v>
      </c>
      <c r="Q4734" s="36">
        <v>0</v>
      </c>
      <c r="R4734" s="68"/>
      <c r="S4734" s="68"/>
      <c r="T4734" s="68"/>
      <c r="U4734" s="68"/>
      <c r="V4734" s="68"/>
      <c r="W4734" s="36"/>
      <c r="X4734" s="36"/>
      <c r="Y4734" s="36"/>
      <c r="Z4734" s="36"/>
      <c r="AA4734" s="40"/>
      <c r="AB4734" s="40">
        <v>0.5</v>
      </c>
      <c r="AC4734" s="40"/>
      <c r="AD4734" s="40">
        <v>10</v>
      </c>
      <c r="AE4734" s="40">
        <v>10.000952659999999</v>
      </c>
      <c r="AF4734" t="s">
        <v>584</v>
      </c>
    </row>
    <row r="4735" spans="1:32" ht="15.75" customHeight="1">
      <c r="A4735" s="51">
        <v>46206</v>
      </c>
      <c r="B4735" s="35" t="s">
        <v>470</v>
      </c>
      <c r="C4735" s="36">
        <v>660</v>
      </c>
      <c r="D4735" s="37">
        <v>0</v>
      </c>
      <c r="E4735" s="38">
        <v>0</v>
      </c>
      <c r="F4735" s="36">
        <v>0</v>
      </c>
      <c r="G4735" s="36">
        <v>0</v>
      </c>
      <c r="H4735" s="35"/>
      <c r="I4735" s="35"/>
      <c r="J4735" s="35"/>
      <c r="K4735" s="35" t="s">
        <v>154</v>
      </c>
      <c r="L4735" s="39">
        <v>0</v>
      </c>
      <c r="M4735" s="37">
        <v>947</v>
      </c>
      <c r="N4735" s="37">
        <v>-726</v>
      </c>
      <c r="O4735" s="36">
        <v>0</v>
      </c>
      <c r="P4735" s="36">
        <v>0</v>
      </c>
      <c r="Q4735" s="36">
        <v>0</v>
      </c>
      <c r="R4735" s="68"/>
      <c r="S4735" s="68"/>
      <c r="T4735" s="68"/>
      <c r="U4735" s="68"/>
      <c r="V4735" s="68"/>
      <c r="W4735" s="36"/>
      <c r="X4735" s="36"/>
      <c r="Y4735" s="36"/>
      <c r="Z4735" s="36"/>
      <c r="AA4735" s="40"/>
      <c r="AB4735" s="40"/>
      <c r="AC4735" s="40"/>
      <c r="AD4735" s="40">
        <v>0</v>
      </c>
      <c r="AE4735" s="40">
        <v>0</v>
      </c>
    </row>
    <row r="4736" spans="1:32" ht="15.75" customHeight="1">
      <c r="A4736" s="51">
        <v>46206</v>
      </c>
      <c r="B4736" s="35" t="s">
        <v>470</v>
      </c>
      <c r="C4736" s="36">
        <v>661</v>
      </c>
      <c r="D4736" s="37">
        <v>358</v>
      </c>
      <c r="E4736" s="38">
        <v>-94</v>
      </c>
      <c r="F4736" s="36">
        <v>3</v>
      </c>
      <c r="G4736" s="36">
        <v>6</v>
      </c>
      <c r="H4736" s="35"/>
      <c r="I4736" s="35"/>
      <c r="J4736" s="35"/>
      <c r="K4736" s="35" t="s">
        <v>154</v>
      </c>
      <c r="L4736" s="39">
        <v>0.91249999999999998</v>
      </c>
      <c r="M4736" s="37">
        <v>3997</v>
      </c>
      <c r="N4736" s="37">
        <v>1012</v>
      </c>
      <c r="O4736" s="36">
        <v>0</v>
      </c>
      <c r="P4736" s="36">
        <v>1</v>
      </c>
      <c r="Q4736" s="36">
        <v>0</v>
      </c>
      <c r="R4736" s="68"/>
      <c r="S4736" s="68"/>
      <c r="T4736" s="68"/>
      <c r="U4736" s="68"/>
      <c r="V4736" s="68"/>
      <c r="W4736" s="36"/>
      <c r="X4736" s="36"/>
      <c r="Y4736" s="36"/>
      <c r="Z4736" s="36"/>
      <c r="AA4736" s="40"/>
      <c r="AB4736" s="40">
        <v>0.5</v>
      </c>
      <c r="AC4736" s="40"/>
      <c r="AD4736" s="40">
        <v>10</v>
      </c>
      <c r="AE4736" s="40">
        <v>10.00095264</v>
      </c>
      <c r="AF4736" t="s">
        <v>584</v>
      </c>
    </row>
    <row r="4737" spans="1:32" ht="15.75" customHeight="1">
      <c r="A4737" s="51">
        <v>46206</v>
      </c>
      <c r="B4737" s="35" t="s">
        <v>470</v>
      </c>
      <c r="C4737" s="36">
        <v>662</v>
      </c>
      <c r="D4737" s="37">
        <v>0</v>
      </c>
      <c r="E4737" s="38">
        <v>0</v>
      </c>
      <c r="F4737" s="36">
        <v>0</v>
      </c>
      <c r="G4737" s="36">
        <v>0</v>
      </c>
      <c r="H4737" s="35"/>
      <c r="I4737" s="35"/>
      <c r="J4737" s="35"/>
      <c r="K4737" s="35" t="s">
        <v>154</v>
      </c>
      <c r="L4737" s="39">
        <v>0</v>
      </c>
      <c r="M4737" s="37">
        <v>-132</v>
      </c>
      <c r="N4737" s="37">
        <v>-1081</v>
      </c>
      <c r="O4737" s="36">
        <v>0</v>
      </c>
      <c r="P4737" s="36">
        <v>2</v>
      </c>
      <c r="Q4737" s="36">
        <v>0</v>
      </c>
      <c r="R4737" s="68"/>
      <c r="S4737" s="68"/>
      <c r="T4737" s="68"/>
      <c r="U4737" s="68"/>
      <c r="V4737" s="68"/>
      <c r="W4737" s="36"/>
      <c r="X4737" s="36"/>
      <c r="Y4737" s="36"/>
      <c r="Z4737" s="36"/>
      <c r="AA4737" s="40"/>
      <c r="AB4737" s="40"/>
      <c r="AC4737" s="40"/>
      <c r="AD4737" s="40">
        <v>0</v>
      </c>
      <c r="AE4737" s="40">
        <v>0</v>
      </c>
    </row>
    <row r="4738" spans="1:32" ht="15.75" customHeight="1">
      <c r="A4738" s="51">
        <v>46206</v>
      </c>
      <c r="B4738" s="35" t="s">
        <v>307</v>
      </c>
      <c r="C4738" s="36">
        <v>635</v>
      </c>
      <c r="D4738" s="37">
        <v>196</v>
      </c>
      <c r="E4738" s="38">
        <v>206</v>
      </c>
      <c r="F4738" s="36">
        <v>4</v>
      </c>
      <c r="G4738" s="36">
        <v>1</v>
      </c>
      <c r="H4738" s="35"/>
      <c r="I4738" s="35"/>
      <c r="J4738" s="35"/>
      <c r="K4738" s="35" t="s">
        <v>154</v>
      </c>
      <c r="L4738" s="39">
        <v>1.3503000000000001</v>
      </c>
      <c r="M4738" s="37">
        <v>0</v>
      </c>
      <c r="N4738" s="37">
        <v>5421</v>
      </c>
      <c r="O4738" s="36">
        <v>0</v>
      </c>
      <c r="P4738" s="36">
        <v>5</v>
      </c>
      <c r="Q4738" s="36">
        <v>0</v>
      </c>
      <c r="R4738" s="68"/>
      <c r="S4738" s="68"/>
      <c r="T4738" s="68"/>
      <c r="U4738" s="68"/>
      <c r="V4738" s="68"/>
      <c r="W4738" s="36"/>
      <c r="X4738" s="36"/>
      <c r="Y4738" s="36"/>
      <c r="Z4738" s="36"/>
      <c r="AA4738" s="40"/>
      <c r="AB4738" s="40">
        <v>0.5</v>
      </c>
      <c r="AC4738" s="40"/>
      <c r="AD4738" s="40">
        <v>0</v>
      </c>
      <c r="AE4738" s="40">
        <v>0</v>
      </c>
    </row>
    <row r="4739" spans="1:32" ht="15.75" customHeight="1">
      <c r="A4739" s="51">
        <v>46206</v>
      </c>
      <c r="B4739" s="35" t="s">
        <v>307</v>
      </c>
      <c r="C4739" s="36">
        <v>636</v>
      </c>
      <c r="D4739" s="37">
        <v>1615</v>
      </c>
      <c r="E4739" s="38">
        <v>-350</v>
      </c>
      <c r="F4739" s="36">
        <v>19</v>
      </c>
      <c r="G4739" s="36">
        <v>4</v>
      </c>
      <c r="H4739" s="35"/>
      <c r="I4739" s="35"/>
      <c r="J4739" s="35"/>
      <c r="K4739" s="35" t="s">
        <v>154</v>
      </c>
      <c r="L4739" s="39">
        <v>0.92779999999999996</v>
      </c>
      <c r="M4739" s="37">
        <v>0</v>
      </c>
      <c r="N4739" s="37">
        <v>0</v>
      </c>
      <c r="O4739" s="36">
        <v>0</v>
      </c>
      <c r="P4739" s="36">
        <v>6</v>
      </c>
      <c r="Q4739" s="36">
        <v>0</v>
      </c>
      <c r="R4739" s="68"/>
      <c r="S4739" s="68"/>
      <c r="T4739" s="68"/>
      <c r="U4739" s="68"/>
      <c r="V4739" s="68"/>
      <c r="W4739" s="36"/>
      <c r="X4739" s="36"/>
      <c r="Y4739" s="36"/>
      <c r="Z4739" s="36"/>
      <c r="AA4739" s="40"/>
      <c r="AB4739" s="40">
        <v>0.5</v>
      </c>
      <c r="AC4739" s="40"/>
      <c r="AD4739" s="40">
        <v>30</v>
      </c>
      <c r="AE4739" s="40">
        <v>30.000952609999999</v>
      </c>
      <c r="AF4739" t="s">
        <v>661</v>
      </c>
    </row>
    <row r="4740" spans="1:32" ht="15.75" customHeight="1">
      <c r="A4740" s="51">
        <v>46206</v>
      </c>
      <c r="B4740" s="35" t="s">
        <v>307</v>
      </c>
      <c r="C4740" s="36">
        <v>637</v>
      </c>
      <c r="D4740" s="37">
        <v>1136</v>
      </c>
      <c r="E4740" s="38">
        <v>-1283</v>
      </c>
      <c r="F4740" s="36">
        <v>5</v>
      </c>
      <c r="G4740" s="36">
        <v>2</v>
      </c>
      <c r="H4740" s="35"/>
      <c r="I4740" s="35"/>
      <c r="J4740" s="35"/>
      <c r="K4740" s="35" t="s">
        <v>154</v>
      </c>
      <c r="L4740" s="39">
        <v>0.62350000000000005</v>
      </c>
      <c r="M4740" s="37">
        <v>-2245</v>
      </c>
      <c r="N4740" s="37">
        <v>-1329</v>
      </c>
      <c r="O4740" s="36">
        <v>0</v>
      </c>
      <c r="P4740" s="36">
        <v>7</v>
      </c>
      <c r="Q4740" s="36">
        <v>0</v>
      </c>
      <c r="R4740" s="68"/>
      <c r="S4740" s="68"/>
      <c r="T4740" s="68"/>
      <c r="U4740" s="68"/>
      <c r="V4740" s="68"/>
      <c r="W4740" s="36"/>
      <c r="X4740" s="36"/>
      <c r="Y4740" s="36"/>
      <c r="Z4740" s="36"/>
      <c r="AA4740" s="40"/>
      <c r="AB4740" s="40">
        <v>0.5</v>
      </c>
      <c r="AC4740" s="40"/>
      <c r="AD4740" s="40">
        <v>30</v>
      </c>
      <c r="AE4740" s="40">
        <v>30.000952600000002</v>
      </c>
      <c r="AF4740" t="s">
        <v>661</v>
      </c>
    </row>
    <row r="4741" spans="1:32" ht="15.75" customHeight="1">
      <c r="A4741" s="51">
        <v>46206</v>
      </c>
      <c r="B4741" s="35" t="s">
        <v>55</v>
      </c>
      <c r="C4741" s="36">
        <v>537</v>
      </c>
      <c r="D4741" s="37">
        <v>4997</v>
      </c>
      <c r="E4741" s="38">
        <v>1676</v>
      </c>
      <c r="F4741" s="36">
        <v>27</v>
      </c>
      <c r="G4741" s="36">
        <v>14</v>
      </c>
      <c r="H4741" s="35"/>
      <c r="I4741" s="35"/>
      <c r="J4741" s="35"/>
      <c r="K4741" s="35" t="s">
        <v>154</v>
      </c>
      <c r="L4741" s="39">
        <v>1.1117999999999999</v>
      </c>
      <c r="M4741" s="37">
        <v>264</v>
      </c>
      <c r="N4741" s="37">
        <v>-603</v>
      </c>
      <c r="O4741" s="36">
        <v>0</v>
      </c>
      <c r="P4741" s="36">
        <v>7</v>
      </c>
      <c r="Q4741" s="36">
        <v>1</v>
      </c>
      <c r="R4741" s="68">
        <v>810.82373391448732</v>
      </c>
      <c r="S4741" s="68">
        <v>6.1628684398217226</v>
      </c>
      <c r="T4741" s="68">
        <v>185.0740740740741</v>
      </c>
      <c r="U4741" s="68">
        <v>356.92857142857139</v>
      </c>
      <c r="V4741" s="68">
        <v>121.8780487804878</v>
      </c>
      <c r="W4741" s="36">
        <v>7</v>
      </c>
      <c r="X4741" s="36">
        <v>2</v>
      </c>
      <c r="Y4741" s="36">
        <v>5</v>
      </c>
      <c r="Z4741" s="36">
        <v>3</v>
      </c>
      <c r="AA4741" s="40">
        <v>4.25</v>
      </c>
      <c r="AB4741" s="40">
        <v>0.6</v>
      </c>
      <c r="AC4741" s="40">
        <v>2.5499999999999998</v>
      </c>
      <c r="AD4741" s="40">
        <v>25.5</v>
      </c>
      <c r="AE4741" s="40">
        <v>25.500952590000001</v>
      </c>
      <c r="AF4741" t="s">
        <v>582</v>
      </c>
    </row>
    <row r="4742" spans="1:32" ht="15.75" customHeight="1">
      <c r="A4742" s="51">
        <v>46206</v>
      </c>
      <c r="B4742" s="35" t="s">
        <v>55</v>
      </c>
      <c r="C4742" s="36">
        <v>538</v>
      </c>
      <c r="D4742" s="37">
        <v>5325</v>
      </c>
      <c r="E4742" s="38">
        <v>-195</v>
      </c>
      <c r="F4742" s="36">
        <v>22</v>
      </c>
      <c r="G4742" s="36">
        <v>11</v>
      </c>
      <c r="H4742" s="35"/>
      <c r="I4742" s="35"/>
      <c r="J4742" s="35"/>
      <c r="K4742" s="35" t="s">
        <v>154</v>
      </c>
      <c r="L4742" s="39">
        <v>0.98780000000000001</v>
      </c>
      <c r="M4742" s="37">
        <v>235</v>
      </c>
      <c r="N4742" s="37">
        <v>-466</v>
      </c>
      <c r="O4742" s="36">
        <v>0</v>
      </c>
      <c r="P4742" s="36">
        <v>8</v>
      </c>
      <c r="Q4742" s="36">
        <v>1</v>
      </c>
      <c r="R4742" s="68">
        <v>866.61457036114564</v>
      </c>
      <c r="S4742" s="68">
        <v>6.1446001280372018</v>
      </c>
      <c r="T4742" s="68">
        <v>242.0454545454545</v>
      </c>
      <c r="U4742" s="68">
        <v>484.09090909090912</v>
      </c>
      <c r="V4742" s="68">
        <v>161.3636363636364</v>
      </c>
      <c r="W4742" s="36">
        <v>5</v>
      </c>
      <c r="X4742" s="36">
        <v>0</v>
      </c>
      <c r="Y4742" s="36">
        <v>0</v>
      </c>
      <c r="Z4742" s="36">
        <v>3</v>
      </c>
      <c r="AA4742" s="40">
        <v>2</v>
      </c>
      <c r="AB4742" s="40">
        <v>0.8</v>
      </c>
      <c r="AC4742" s="40">
        <v>1.6</v>
      </c>
      <c r="AD4742" s="40">
        <v>26</v>
      </c>
      <c r="AE4742" s="40">
        <v>26.00095258</v>
      </c>
      <c r="AF4742" t="s">
        <v>1958</v>
      </c>
    </row>
    <row r="4743" spans="1:32" ht="15.75" customHeight="1">
      <c r="A4743" s="51">
        <v>46206</v>
      </c>
      <c r="B4743" s="35" t="s">
        <v>55</v>
      </c>
      <c r="C4743" s="36">
        <v>550</v>
      </c>
      <c r="D4743" s="37">
        <v>2325</v>
      </c>
      <c r="E4743" s="38">
        <v>-665</v>
      </c>
      <c r="F4743" s="36">
        <v>8</v>
      </c>
      <c r="G4743" s="36">
        <v>5</v>
      </c>
      <c r="H4743" s="35"/>
      <c r="I4743" s="35"/>
      <c r="J4743" s="35"/>
      <c r="K4743" s="35" t="s">
        <v>154</v>
      </c>
      <c r="L4743" s="39">
        <v>0.90469999999999995</v>
      </c>
      <c r="M4743" s="37">
        <v>-770</v>
      </c>
      <c r="N4743" s="37">
        <v>868</v>
      </c>
      <c r="O4743" s="36">
        <v>0</v>
      </c>
      <c r="P4743" s="36">
        <v>0</v>
      </c>
      <c r="Q4743" s="36">
        <v>1</v>
      </c>
      <c r="R4743" s="68">
        <v>351.70143212951427</v>
      </c>
      <c r="S4743" s="68">
        <v>6.610720877428264</v>
      </c>
      <c r="T4743" s="68">
        <v>290.625</v>
      </c>
      <c r="U4743" s="68">
        <v>465</v>
      </c>
      <c r="V4743" s="68">
        <v>178.84615384615381</v>
      </c>
      <c r="W4743" s="36">
        <v>0</v>
      </c>
      <c r="X4743" s="36">
        <v>0</v>
      </c>
      <c r="Y4743" s="36">
        <v>0</v>
      </c>
      <c r="Z4743" s="36">
        <v>0</v>
      </c>
      <c r="AA4743" s="40">
        <v>0</v>
      </c>
      <c r="AB4743" s="40">
        <v>0.5</v>
      </c>
      <c r="AC4743" s="40">
        <v>0</v>
      </c>
      <c r="AD4743" s="40">
        <v>10</v>
      </c>
      <c r="AE4743" s="40">
        <v>10.000952570000001</v>
      </c>
      <c r="AF4743" t="s">
        <v>584</v>
      </c>
    </row>
    <row r="4744" spans="1:32" ht="15.75" customHeight="1">
      <c r="A4744" s="51">
        <v>46206</v>
      </c>
      <c r="B4744" s="35" t="s">
        <v>24</v>
      </c>
      <c r="C4744" s="36">
        <v>631</v>
      </c>
      <c r="D4744" s="37">
        <v>1744</v>
      </c>
      <c r="E4744" s="38">
        <v>-1748</v>
      </c>
      <c r="F4744" s="36">
        <v>0</v>
      </c>
      <c r="G4744" s="36">
        <v>3</v>
      </c>
      <c r="H4744" s="35"/>
      <c r="I4744" s="35"/>
      <c r="J4744" s="35"/>
      <c r="K4744" s="35" t="s">
        <v>154</v>
      </c>
      <c r="L4744" s="39">
        <v>0.66590000000000005</v>
      </c>
      <c r="M4744" s="37">
        <v>-2204</v>
      </c>
      <c r="N4744" s="37">
        <v>-250</v>
      </c>
      <c r="O4744" s="36">
        <v>0</v>
      </c>
      <c r="P4744" s="36">
        <v>1</v>
      </c>
      <c r="Q4744" s="36">
        <v>0</v>
      </c>
      <c r="R4744" s="68"/>
      <c r="S4744" s="68"/>
      <c r="T4744" s="68"/>
      <c r="U4744" s="68"/>
      <c r="V4744" s="68"/>
      <c r="W4744" s="36"/>
      <c r="X4744" s="36"/>
      <c r="Y4744" s="36"/>
      <c r="Z4744" s="36"/>
      <c r="AA4744" s="40"/>
      <c r="AB4744" s="40">
        <v>0.5</v>
      </c>
      <c r="AC4744" s="40"/>
      <c r="AD4744" s="40">
        <v>30</v>
      </c>
      <c r="AE4744" s="40">
        <v>30.000952560000002</v>
      </c>
      <c r="AF4744" t="s">
        <v>661</v>
      </c>
    </row>
    <row r="4745" spans="1:32" ht="15.75" customHeight="1">
      <c r="A4745" s="51">
        <v>46206</v>
      </c>
      <c r="B4745" s="35" t="s">
        <v>24</v>
      </c>
      <c r="C4745" s="36">
        <v>632</v>
      </c>
      <c r="D4745" s="37">
        <v>1255</v>
      </c>
      <c r="E4745" s="38">
        <v>-485</v>
      </c>
      <c r="F4745" s="36">
        <v>2</v>
      </c>
      <c r="G4745" s="36">
        <v>5</v>
      </c>
      <c r="H4745" s="35"/>
      <c r="I4745" s="35"/>
      <c r="J4745" s="35"/>
      <c r="K4745" s="35" t="s">
        <v>154</v>
      </c>
      <c r="L4745" s="39">
        <v>0.87119999999999997</v>
      </c>
      <c r="M4745" s="37">
        <v>-665</v>
      </c>
      <c r="N4745" s="37">
        <v>-1171</v>
      </c>
      <c r="O4745" s="36">
        <v>0</v>
      </c>
      <c r="P4745" s="36">
        <v>2</v>
      </c>
      <c r="Q4745" s="36">
        <v>0</v>
      </c>
      <c r="R4745" s="68"/>
      <c r="S4745" s="68"/>
      <c r="T4745" s="68"/>
      <c r="U4745" s="68"/>
      <c r="V4745" s="68"/>
      <c r="W4745" s="36"/>
      <c r="X4745" s="36"/>
      <c r="Y4745" s="36"/>
      <c r="Z4745" s="36"/>
      <c r="AA4745" s="40"/>
      <c r="AB4745" s="40">
        <v>0.5</v>
      </c>
      <c r="AC4745" s="40"/>
      <c r="AD4745" s="40">
        <v>30</v>
      </c>
      <c r="AE4745" s="40">
        <v>30.000952550000001</v>
      </c>
      <c r="AF4745" t="s">
        <v>661</v>
      </c>
    </row>
    <row r="4746" spans="1:32" ht="15.75" customHeight="1">
      <c r="A4746" s="51">
        <v>46206</v>
      </c>
      <c r="B4746" s="35" t="s">
        <v>24</v>
      </c>
      <c r="C4746" s="36">
        <v>633</v>
      </c>
      <c r="D4746" s="37">
        <v>1855</v>
      </c>
      <c r="E4746" s="38">
        <v>-1317</v>
      </c>
      <c r="F4746" s="36">
        <v>0</v>
      </c>
      <c r="G4746" s="36">
        <v>5</v>
      </c>
      <c r="H4746" s="35"/>
      <c r="I4746" s="35"/>
      <c r="J4746" s="35"/>
      <c r="K4746" s="35" t="s">
        <v>154</v>
      </c>
      <c r="L4746" s="39">
        <v>0.76329999999999998</v>
      </c>
      <c r="M4746" s="37">
        <v>207</v>
      </c>
      <c r="N4746" s="37">
        <v>-2176</v>
      </c>
      <c r="O4746" s="36">
        <v>0</v>
      </c>
      <c r="P4746" s="36">
        <v>3</v>
      </c>
      <c r="Q4746" s="36">
        <v>0</v>
      </c>
      <c r="R4746" s="68"/>
      <c r="S4746" s="68"/>
      <c r="T4746" s="68"/>
      <c r="U4746" s="68"/>
      <c r="V4746" s="68"/>
      <c r="W4746" s="36"/>
      <c r="X4746" s="36"/>
      <c r="Y4746" s="36"/>
      <c r="Z4746" s="36"/>
      <c r="AA4746" s="40"/>
      <c r="AB4746" s="40">
        <v>0.5</v>
      </c>
      <c r="AC4746" s="40"/>
      <c r="AD4746" s="40">
        <v>30</v>
      </c>
      <c r="AE4746" s="40">
        <v>30.00095254</v>
      </c>
      <c r="AF4746" t="s">
        <v>661</v>
      </c>
    </row>
    <row r="4747" spans="1:32" ht="15.75" customHeight="1">
      <c r="A4747" s="51">
        <v>46206</v>
      </c>
      <c r="B4747" s="35" t="s">
        <v>179</v>
      </c>
      <c r="C4747" s="36">
        <v>667</v>
      </c>
      <c r="D4747" s="37">
        <v>346</v>
      </c>
      <c r="E4747" s="38">
        <v>-546</v>
      </c>
      <c r="F4747" s="36">
        <v>0</v>
      </c>
      <c r="G4747" s="36">
        <v>0</v>
      </c>
      <c r="H4747" s="35"/>
      <c r="I4747" s="35"/>
      <c r="J4747" s="35"/>
      <c r="K4747" s="35" t="s">
        <v>154</v>
      </c>
      <c r="L4747" s="39">
        <v>0.47399999999999998</v>
      </c>
      <c r="M4747" s="37">
        <v>-2395</v>
      </c>
      <c r="N4747" s="37">
        <v>-622</v>
      </c>
      <c r="O4747" s="36">
        <v>0</v>
      </c>
      <c r="P4747" s="36">
        <v>7</v>
      </c>
      <c r="Q4747" s="36">
        <v>0</v>
      </c>
      <c r="R4747" s="68"/>
      <c r="S4747" s="68"/>
      <c r="T4747" s="68"/>
      <c r="U4747" s="68"/>
      <c r="V4747" s="68"/>
      <c r="W4747" s="36"/>
      <c r="X4747" s="36"/>
      <c r="Y4747" s="36"/>
      <c r="Z4747" s="36"/>
      <c r="AA4747" s="40"/>
      <c r="AB4747" s="40">
        <v>0.5</v>
      </c>
      <c r="AC4747" s="40"/>
      <c r="AD4747" s="40">
        <v>10</v>
      </c>
      <c r="AE4747" s="40">
        <v>10.000952529999999</v>
      </c>
      <c r="AF4747" t="s">
        <v>584</v>
      </c>
    </row>
    <row r="4748" spans="1:32" ht="15.75" customHeight="1">
      <c r="A4748" s="51">
        <v>46206</v>
      </c>
      <c r="B4748" s="35" t="s">
        <v>179</v>
      </c>
      <c r="C4748" s="36">
        <v>668</v>
      </c>
      <c r="D4748" s="37">
        <v>849</v>
      </c>
      <c r="E4748" s="38">
        <v>-626</v>
      </c>
      <c r="F4748" s="36">
        <v>2</v>
      </c>
      <c r="G4748" s="36">
        <v>0</v>
      </c>
      <c r="H4748" s="35"/>
      <c r="I4748" s="35"/>
      <c r="J4748" s="35"/>
      <c r="K4748" s="35" t="s">
        <v>154</v>
      </c>
      <c r="L4748" s="39">
        <v>0.75419999999999998</v>
      </c>
      <c r="M4748" s="37">
        <v>133</v>
      </c>
      <c r="N4748" s="37">
        <v>-941</v>
      </c>
      <c r="O4748" s="36">
        <v>0</v>
      </c>
      <c r="P4748" s="36">
        <v>8</v>
      </c>
      <c r="Q4748" s="36">
        <v>0</v>
      </c>
      <c r="R4748" s="68"/>
      <c r="S4748" s="68"/>
      <c r="T4748" s="68"/>
      <c r="U4748" s="68"/>
      <c r="V4748" s="68"/>
      <c r="W4748" s="36"/>
      <c r="X4748" s="36"/>
      <c r="Y4748" s="36"/>
      <c r="Z4748" s="36"/>
      <c r="AA4748" s="40"/>
      <c r="AB4748" s="40">
        <v>0.5</v>
      </c>
      <c r="AC4748" s="40"/>
      <c r="AD4748" s="40">
        <v>10</v>
      </c>
      <c r="AE4748" s="40">
        <v>10.00095252</v>
      </c>
      <c r="AF4748" t="s">
        <v>584</v>
      </c>
    </row>
    <row r="4749" spans="1:32" ht="15.75" customHeight="1">
      <c r="A4749" s="51">
        <v>46206</v>
      </c>
      <c r="B4749" s="35" t="s">
        <v>179</v>
      </c>
      <c r="C4749" s="36">
        <v>670</v>
      </c>
      <c r="D4749" s="37">
        <v>988</v>
      </c>
      <c r="E4749" s="38">
        <v>-1284</v>
      </c>
      <c r="F4749" s="36">
        <v>1</v>
      </c>
      <c r="G4749" s="36">
        <v>2</v>
      </c>
      <c r="H4749" s="35"/>
      <c r="I4749" s="35"/>
      <c r="J4749" s="35"/>
      <c r="K4749" s="35" t="s">
        <v>154</v>
      </c>
      <c r="L4749" s="39">
        <v>0.56679999999999997</v>
      </c>
      <c r="M4749" s="37">
        <v>-388</v>
      </c>
      <c r="N4749" s="37">
        <v>-1150</v>
      </c>
      <c r="O4749" s="36">
        <v>0</v>
      </c>
      <c r="P4749" s="36">
        <v>0</v>
      </c>
      <c r="Q4749" s="36">
        <v>0</v>
      </c>
      <c r="R4749" s="68"/>
      <c r="S4749" s="68"/>
      <c r="T4749" s="68"/>
      <c r="U4749" s="68"/>
      <c r="V4749" s="68"/>
      <c r="W4749" s="36"/>
      <c r="X4749" s="36"/>
      <c r="Y4749" s="36"/>
      <c r="Z4749" s="36"/>
      <c r="AA4749" s="40"/>
      <c r="AB4749" s="40">
        <v>0.5</v>
      </c>
      <c r="AC4749" s="40"/>
      <c r="AD4749" s="40">
        <v>10</v>
      </c>
      <c r="AE4749" s="40">
        <v>10.000952509999999</v>
      </c>
      <c r="AF4749" t="s">
        <v>584</v>
      </c>
    </row>
    <row r="4750" spans="1:32" ht="15.75" customHeight="1">
      <c r="A4750" s="51">
        <v>46206</v>
      </c>
      <c r="B4750" s="35" t="s">
        <v>289</v>
      </c>
      <c r="C4750" s="36">
        <v>721</v>
      </c>
      <c r="D4750" s="37">
        <v>1566</v>
      </c>
      <c r="E4750" s="38">
        <v>-945</v>
      </c>
      <c r="F4750" s="36">
        <v>7</v>
      </c>
      <c r="G4750" s="36">
        <v>3</v>
      </c>
      <c r="H4750" s="35"/>
      <c r="I4750" s="35"/>
      <c r="J4750" s="35"/>
      <c r="K4750" s="35" t="s">
        <v>154</v>
      </c>
      <c r="L4750" s="39">
        <v>0.79890000000000005</v>
      </c>
      <c r="M4750" s="37">
        <v>-1067</v>
      </c>
      <c r="N4750" s="37">
        <v>-328</v>
      </c>
      <c r="O4750" s="36">
        <v>0</v>
      </c>
      <c r="P4750" s="36">
        <v>1</v>
      </c>
      <c r="Q4750" s="36">
        <v>0</v>
      </c>
      <c r="R4750" s="68"/>
      <c r="S4750" s="68"/>
      <c r="T4750" s="68"/>
      <c r="U4750" s="68"/>
      <c r="V4750" s="68"/>
      <c r="W4750" s="36"/>
      <c r="X4750" s="36"/>
      <c r="Y4750" s="36"/>
      <c r="Z4750" s="36"/>
      <c r="AA4750" s="40"/>
      <c r="AB4750" s="40">
        <v>0.5</v>
      </c>
      <c r="AC4750" s="40"/>
      <c r="AD4750" s="40">
        <v>30</v>
      </c>
      <c r="AE4750" s="40">
        <v>30.0009525</v>
      </c>
      <c r="AF4750" t="s">
        <v>661</v>
      </c>
    </row>
    <row r="4751" spans="1:32" ht="15.75" customHeight="1">
      <c r="A4751" s="51">
        <v>46206</v>
      </c>
      <c r="B4751" s="35" t="s">
        <v>289</v>
      </c>
      <c r="C4751" s="36">
        <v>722</v>
      </c>
      <c r="D4751" s="37">
        <v>2606</v>
      </c>
      <c r="E4751" s="38">
        <v>-1420</v>
      </c>
      <c r="F4751" s="36">
        <v>14</v>
      </c>
      <c r="G4751" s="36">
        <v>6</v>
      </c>
      <c r="H4751" s="35"/>
      <c r="I4751" s="35"/>
      <c r="J4751" s="35"/>
      <c r="K4751" s="35" t="s">
        <v>154</v>
      </c>
      <c r="L4751" s="39">
        <v>0.81840000000000002</v>
      </c>
      <c r="M4751" s="37">
        <v>-310</v>
      </c>
      <c r="N4751" s="37">
        <v>-1543</v>
      </c>
      <c r="O4751" s="36">
        <v>0</v>
      </c>
      <c r="P4751" s="36">
        <v>2</v>
      </c>
      <c r="Q4751" s="36">
        <v>0</v>
      </c>
      <c r="R4751" s="68"/>
      <c r="S4751" s="68"/>
      <c r="T4751" s="68"/>
      <c r="U4751" s="68"/>
      <c r="V4751" s="68"/>
      <c r="W4751" s="36"/>
      <c r="X4751" s="36"/>
      <c r="Y4751" s="36"/>
      <c r="Z4751" s="36"/>
      <c r="AA4751" s="40"/>
      <c r="AB4751" s="40">
        <v>0.5</v>
      </c>
      <c r="AC4751" s="40"/>
      <c r="AD4751" s="40">
        <v>30</v>
      </c>
      <c r="AE4751" s="40">
        <v>30.00095249</v>
      </c>
      <c r="AF4751" t="s">
        <v>661</v>
      </c>
    </row>
    <row r="4752" spans="1:32" ht="15.75" customHeight="1">
      <c r="A4752" s="51">
        <v>46206</v>
      </c>
      <c r="B4752" s="35" t="s">
        <v>387</v>
      </c>
      <c r="C4752" s="36">
        <v>683</v>
      </c>
      <c r="D4752" s="37">
        <v>2089</v>
      </c>
      <c r="E4752" s="38">
        <v>-509</v>
      </c>
      <c r="F4752" s="36">
        <v>16</v>
      </c>
      <c r="G4752" s="36">
        <v>16</v>
      </c>
      <c r="H4752" s="35"/>
      <c r="I4752" s="35"/>
      <c r="J4752" s="35"/>
      <c r="K4752" s="35" t="s">
        <v>154</v>
      </c>
      <c r="L4752" s="39">
        <v>0.91879999999999995</v>
      </c>
      <c r="M4752" s="37">
        <v>317</v>
      </c>
      <c r="N4752" s="37">
        <v>-427</v>
      </c>
      <c r="O4752" s="36">
        <v>0</v>
      </c>
      <c r="P4752" s="36">
        <v>3</v>
      </c>
      <c r="Q4752" s="36">
        <v>0</v>
      </c>
      <c r="R4752" s="68"/>
      <c r="S4752" s="68"/>
      <c r="T4752" s="68"/>
      <c r="U4752" s="68"/>
      <c r="V4752" s="68"/>
      <c r="W4752" s="36"/>
      <c r="X4752" s="36"/>
      <c r="Y4752" s="36"/>
      <c r="Z4752" s="36"/>
      <c r="AA4752" s="40"/>
      <c r="AB4752" s="40">
        <v>0.5</v>
      </c>
      <c r="AC4752" s="40"/>
      <c r="AD4752" s="40">
        <v>30</v>
      </c>
      <c r="AE4752" s="40">
        <v>30.000952479999999</v>
      </c>
      <c r="AF4752" t="s">
        <v>661</v>
      </c>
    </row>
    <row r="4753" spans="1:32" ht="15.75" customHeight="1">
      <c r="A4753" s="51">
        <v>46206</v>
      </c>
      <c r="B4753" s="35" t="s">
        <v>387</v>
      </c>
      <c r="C4753" s="36">
        <v>685</v>
      </c>
      <c r="D4753" s="37">
        <v>1475</v>
      </c>
      <c r="E4753" s="38">
        <v>-976</v>
      </c>
      <c r="F4753" s="36">
        <v>9</v>
      </c>
      <c r="G4753" s="36">
        <v>11</v>
      </c>
      <c r="H4753" s="35"/>
      <c r="I4753" s="35"/>
      <c r="J4753" s="35"/>
      <c r="K4753" s="35" t="s">
        <v>154</v>
      </c>
      <c r="L4753" s="39">
        <v>0.77939999999999998</v>
      </c>
      <c r="M4753" s="37">
        <v>-1017</v>
      </c>
      <c r="N4753" s="37">
        <v>1686</v>
      </c>
      <c r="O4753" s="36">
        <v>0</v>
      </c>
      <c r="P4753" s="36">
        <v>5</v>
      </c>
      <c r="Q4753" s="36">
        <v>0</v>
      </c>
      <c r="R4753" s="68"/>
      <c r="S4753" s="68"/>
      <c r="T4753" s="68"/>
      <c r="U4753" s="68"/>
      <c r="V4753" s="68"/>
      <c r="W4753" s="36"/>
      <c r="X4753" s="36"/>
      <c r="Y4753" s="36"/>
      <c r="Z4753" s="36"/>
      <c r="AA4753" s="40"/>
      <c r="AB4753" s="40">
        <v>0.5</v>
      </c>
      <c r="AC4753" s="40"/>
      <c r="AD4753" s="40">
        <v>30</v>
      </c>
      <c r="AE4753" s="40">
        <v>30.000952470000001</v>
      </c>
      <c r="AF4753" t="s">
        <v>661</v>
      </c>
    </row>
    <row r="4754" spans="1:32" ht="15.75" customHeight="1">
      <c r="A4754" s="51">
        <v>46206</v>
      </c>
      <c r="B4754" s="35" t="s">
        <v>278</v>
      </c>
      <c r="C4754" s="36">
        <v>561</v>
      </c>
      <c r="D4754" s="37">
        <v>2256</v>
      </c>
      <c r="E4754" s="38">
        <v>-665</v>
      </c>
      <c r="F4754" s="36">
        <v>6</v>
      </c>
      <c r="G4754" s="36">
        <v>6</v>
      </c>
      <c r="H4754" s="35"/>
      <c r="I4754" s="35"/>
      <c r="J4754" s="35"/>
      <c r="K4754" s="35" t="s">
        <v>154</v>
      </c>
      <c r="L4754" s="39">
        <v>0.90169999999999995</v>
      </c>
      <c r="M4754" s="37">
        <v>1642</v>
      </c>
      <c r="N4754" s="37">
        <v>-21</v>
      </c>
      <c r="O4754" s="36">
        <v>0</v>
      </c>
      <c r="P4754" s="36">
        <v>1</v>
      </c>
      <c r="Q4754" s="36">
        <v>1</v>
      </c>
      <c r="R4754" s="68">
        <v>377.89367995018682</v>
      </c>
      <c r="S4754" s="68">
        <v>5.9699331311848924</v>
      </c>
      <c r="T4754" s="68">
        <v>376</v>
      </c>
      <c r="U4754" s="68">
        <v>376</v>
      </c>
      <c r="V4754" s="68">
        <v>188</v>
      </c>
      <c r="W4754" s="36">
        <v>0</v>
      </c>
      <c r="X4754" s="36">
        <v>3</v>
      </c>
      <c r="Y4754" s="36">
        <v>0</v>
      </c>
      <c r="Z4754" s="36">
        <v>0</v>
      </c>
      <c r="AA4754" s="40">
        <v>0.75</v>
      </c>
      <c r="AB4754" s="40">
        <v>0.5</v>
      </c>
      <c r="AC4754" s="40">
        <v>0.375</v>
      </c>
      <c r="AD4754" s="40">
        <v>13.8</v>
      </c>
      <c r="AE4754" s="40">
        <v>13.80095246</v>
      </c>
      <c r="AF4754" t="s">
        <v>620</v>
      </c>
    </row>
    <row r="4755" spans="1:32" ht="15.75" customHeight="1">
      <c r="A4755" s="51">
        <v>46206</v>
      </c>
      <c r="B4755" s="35" t="s">
        <v>278</v>
      </c>
      <c r="C4755" s="36">
        <v>562</v>
      </c>
      <c r="D4755" s="37">
        <v>4418</v>
      </c>
      <c r="E4755" s="38">
        <v>-97</v>
      </c>
      <c r="F4755" s="36">
        <v>16</v>
      </c>
      <c r="G4755" s="36">
        <v>14</v>
      </c>
      <c r="H4755" s="35"/>
      <c r="I4755" s="35"/>
      <c r="J4755" s="35"/>
      <c r="K4755" s="35" t="s">
        <v>154</v>
      </c>
      <c r="L4755" s="39">
        <v>0.99270000000000003</v>
      </c>
      <c r="M4755" s="37">
        <v>-500</v>
      </c>
      <c r="N4755" s="37">
        <v>-664</v>
      </c>
      <c r="O4755" s="36">
        <v>0</v>
      </c>
      <c r="P4755" s="36">
        <v>2</v>
      </c>
      <c r="Q4755" s="36">
        <v>1</v>
      </c>
      <c r="R4755" s="68">
        <v>736.20324823578244</v>
      </c>
      <c r="S4755" s="68">
        <v>6.0010601835663939</v>
      </c>
      <c r="T4755" s="68">
        <v>276.125</v>
      </c>
      <c r="U4755" s="68">
        <v>315.57142857142861</v>
      </c>
      <c r="V4755" s="68">
        <v>147.26666666666671</v>
      </c>
      <c r="W4755" s="36">
        <v>0</v>
      </c>
      <c r="X4755" s="36">
        <v>4</v>
      </c>
      <c r="Y4755" s="36">
        <v>3</v>
      </c>
      <c r="Z4755" s="36">
        <v>0</v>
      </c>
      <c r="AA4755" s="40">
        <v>1.75</v>
      </c>
      <c r="AB4755" s="40">
        <v>0.6</v>
      </c>
      <c r="AC4755" s="40">
        <v>1.05</v>
      </c>
      <c r="AD4755" s="40">
        <v>20.5</v>
      </c>
      <c r="AE4755" s="40">
        <v>20.50095245</v>
      </c>
      <c r="AF4755" t="s">
        <v>631</v>
      </c>
    </row>
    <row r="4756" spans="1:32" ht="15.75" customHeight="1">
      <c r="A4756" s="51">
        <v>46206</v>
      </c>
      <c r="B4756" s="35" t="s">
        <v>510</v>
      </c>
      <c r="C4756" s="36">
        <v>718</v>
      </c>
      <c r="D4756" s="37">
        <v>0</v>
      </c>
      <c r="E4756" s="38">
        <v>0</v>
      </c>
      <c r="F4756" s="36">
        <v>0</v>
      </c>
      <c r="G4756" s="36">
        <v>0</v>
      </c>
      <c r="H4756" s="35"/>
      <c r="I4756" s="35"/>
      <c r="J4756" s="35"/>
      <c r="K4756" s="35" t="s">
        <v>154</v>
      </c>
      <c r="L4756" s="39">
        <v>0</v>
      </c>
      <c r="M4756" s="37">
        <v>0</v>
      </c>
      <c r="N4756" s="37">
        <v>0</v>
      </c>
      <c r="O4756" s="36">
        <v>0</v>
      </c>
      <c r="P4756" s="36">
        <v>8</v>
      </c>
      <c r="Q4756" s="36">
        <v>0</v>
      </c>
      <c r="R4756" s="68"/>
      <c r="S4756" s="68"/>
      <c r="T4756" s="68"/>
      <c r="U4756" s="68"/>
      <c r="V4756" s="68"/>
      <c r="W4756" s="36"/>
      <c r="X4756" s="36"/>
      <c r="Y4756" s="36"/>
      <c r="Z4756" s="36"/>
      <c r="AA4756" s="40"/>
      <c r="AB4756" s="40"/>
      <c r="AC4756" s="40"/>
      <c r="AD4756" s="40">
        <v>0</v>
      </c>
      <c r="AE4756" s="40">
        <v>0</v>
      </c>
    </row>
    <row r="4757" spans="1:32" ht="15.75" customHeight="1">
      <c r="A4757" s="51">
        <v>46206</v>
      </c>
      <c r="B4757" s="35" t="s">
        <v>510</v>
      </c>
      <c r="C4757" s="36">
        <v>720</v>
      </c>
      <c r="D4757" s="37">
        <v>12</v>
      </c>
      <c r="E4757" s="38">
        <v>-18</v>
      </c>
      <c r="F4757" s="36">
        <v>0</v>
      </c>
      <c r="G4757" s="36">
        <v>0</v>
      </c>
      <c r="H4757" s="35"/>
      <c r="I4757" s="35"/>
      <c r="J4757" s="35"/>
      <c r="K4757" s="35" t="s">
        <v>154</v>
      </c>
      <c r="L4757" s="39">
        <v>0.5</v>
      </c>
      <c r="M4757" s="37">
        <v>367</v>
      </c>
      <c r="N4757" s="37">
        <v>-1116</v>
      </c>
      <c r="O4757" s="36">
        <v>0</v>
      </c>
      <c r="P4757" s="36">
        <v>0</v>
      </c>
      <c r="Q4757" s="36">
        <v>0</v>
      </c>
      <c r="R4757" s="68"/>
      <c r="S4757" s="68"/>
      <c r="T4757" s="68"/>
      <c r="U4757" s="68"/>
      <c r="V4757" s="68"/>
      <c r="W4757" s="36"/>
      <c r="X4757" s="36"/>
      <c r="Y4757" s="36"/>
      <c r="Z4757" s="36"/>
      <c r="AA4757" s="40"/>
      <c r="AB4757" s="40">
        <v>0.5</v>
      </c>
      <c r="AC4757" s="40"/>
      <c r="AD4757" s="40">
        <v>10</v>
      </c>
      <c r="AE4757" s="40">
        <v>10.00095243</v>
      </c>
      <c r="AF4757" t="s">
        <v>584</v>
      </c>
    </row>
    <row r="4758" spans="1:32" ht="15.75" customHeight="1">
      <c r="A4758" s="51">
        <v>46206</v>
      </c>
      <c r="B4758" s="35" t="s">
        <v>372</v>
      </c>
      <c r="C4758" s="36">
        <v>711</v>
      </c>
      <c r="D4758" s="37">
        <v>1484</v>
      </c>
      <c r="E4758" s="38">
        <v>212</v>
      </c>
      <c r="F4758" s="36">
        <v>23</v>
      </c>
      <c r="G4758" s="36">
        <v>5</v>
      </c>
      <c r="H4758" s="35"/>
      <c r="I4758" s="35"/>
      <c r="J4758" s="35"/>
      <c r="K4758" s="35" t="s">
        <v>154</v>
      </c>
      <c r="L4758" s="39">
        <v>1.0476000000000001</v>
      </c>
      <c r="M4758" s="37">
        <v>446</v>
      </c>
      <c r="N4758" s="37">
        <v>-857</v>
      </c>
      <c r="O4758" s="36">
        <v>0</v>
      </c>
      <c r="P4758" s="36">
        <v>1</v>
      </c>
      <c r="Q4758" s="36">
        <v>0</v>
      </c>
      <c r="R4758" s="68"/>
      <c r="S4758" s="68"/>
      <c r="T4758" s="68"/>
      <c r="U4758" s="68"/>
      <c r="V4758" s="68"/>
      <c r="W4758" s="36"/>
      <c r="X4758" s="36"/>
      <c r="Y4758" s="36"/>
      <c r="Z4758" s="36"/>
      <c r="AA4758" s="40"/>
      <c r="AB4758" s="40">
        <v>0.5</v>
      </c>
      <c r="AC4758" s="40"/>
      <c r="AD4758" s="40">
        <v>35</v>
      </c>
      <c r="AE4758" s="40">
        <v>35.000952419999997</v>
      </c>
      <c r="AF4758" t="s">
        <v>668</v>
      </c>
    </row>
    <row r="4759" spans="1:32" ht="15.75" customHeight="1">
      <c r="A4759" s="51">
        <v>46206</v>
      </c>
      <c r="B4759" s="35" t="s">
        <v>372</v>
      </c>
      <c r="C4759" s="36">
        <v>712</v>
      </c>
      <c r="D4759" s="37">
        <v>1445</v>
      </c>
      <c r="E4759" s="38">
        <v>5191</v>
      </c>
      <c r="F4759" s="36">
        <v>48</v>
      </c>
      <c r="G4759" s="36">
        <v>7</v>
      </c>
      <c r="H4759" s="35"/>
      <c r="I4759" s="35"/>
      <c r="J4759" s="35"/>
      <c r="K4759" s="35" t="s">
        <v>154</v>
      </c>
      <c r="L4759" s="39">
        <v>2.1974999999999998</v>
      </c>
      <c r="M4759" s="37">
        <v>168</v>
      </c>
      <c r="N4759" s="37">
        <v>-244</v>
      </c>
      <c r="O4759" s="36">
        <v>0</v>
      </c>
      <c r="P4759" s="36">
        <v>2</v>
      </c>
      <c r="Q4759" s="36">
        <v>0</v>
      </c>
      <c r="R4759" s="68"/>
      <c r="S4759" s="68"/>
      <c r="T4759" s="68"/>
      <c r="U4759" s="68"/>
      <c r="V4759" s="68"/>
      <c r="W4759" s="36"/>
      <c r="X4759" s="36"/>
      <c r="Y4759" s="36"/>
      <c r="Z4759" s="36"/>
      <c r="AA4759" s="40"/>
      <c r="AB4759" s="40">
        <v>0.5</v>
      </c>
      <c r="AC4759" s="40"/>
      <c r="AD4759" s="40">
        <v>80</v>
      </c>
      <c r="AE4759" s="40">
        <v>80.000952409999996</v>
      </c>
      <c r="AF4759" t="s">
        <v>155</v>
      </c>
    </row>
    <row r="4760" spans="1:32" ht="15.75" customHeight="1">
      <c r="A4760" s="51">
        <v>46206</v>
      </c>
      <c r="B4760" s="35" t="s">
        <v>416</v>
      </c>
      <c r="C4760" s="36">
        <v>638</v>
      </c>
      <c r="D4760" s="37">
        <v>279</v>
      </c>
      <c r="E4760" s="38">
        <v>-252</v>
      </c>
      <c r="F4760" s="36">
        <v>1</v>
      </c>
      <c r="G4760" s="36">
        <v>1</v>
      </c>
      <c r="H4760" s="35"/>
      <c r="I4760" s="35"/>
      <c r="J4760" s="35"/>
      <c r="K4760" s="35" t="s">
        <v>154</v>
      </c>
      <c r="L4760" s="39">
        <v>0.69889999999999997</v>
      </c>
      <c r="M4760" s="37">
        <v>198</v>
      </c>
      <c r="N4760" s="37">
        <v>4477</v>
      </c>
      <c r="O4760" s="36">
        <v>0</v>
      </c>
      <c r="P4760" s="36">
        <v>8</v>
      </c>
      <c r="Q4760" s="36">
        <v>0</v>
      </c>
      <c r="R4760" s="68"/>
      <c r="S4760" s="68"/>
      <c r="T4760" s="68"/>
      <c r="U4760" s="68"/>
      <c r="V4760" s="68"/>
      <c r="W4760" s="36"/>
      <c r="X4760" s="36"/>
      <c r="Y4760" s="36"/>
      <c r="Z4760" s="36"/>
      <c r="AA4760" s="40"/>
      <c r="AB4760" s="40">
        <v>0.5</v>
      </c>
      <c r="AC4760" s="40"/>
      <c r="AD4760" s="40">
        <v>10</v>
      </c>
      <c r="AE4760" s="40">
        <v>10.000952399999999</v>
      </c>
      <c r="AF4760" t="s">
        <v>584</v>
      </c>
    </row>
    <row r="4761" spans="1:32" ht="15.75" customHeight="1">
      <c r="A4761" s="51">
        <v>46206</v>
      </c>
      <c r="B4761" s="35" t="s">
        <v>416</v>
      </c>
      <c r="C4761" s="36">
        <v>650</v>
      </c>
      <c r="D4761" s="37">
        <v>89</v>
      </c>
      <c r="E4761" s="38">
        <v>264</v>
      </c>
      <c r="F4761" s="36">
        <v>3</v>
      </c>
      <c r="G4761" s="36">
        <v>1</v>
      </c>
      <c r="H4761" s="35"/>
      <c r="I4761" s="35"/>
      <c r="J4761" s="35"/>
      <c r="K4761" s="35" t="s">
        <v>154</v>
      </c>
      <c r="L4761" s="39">
        <v>1.9887999999999999</v>
      </c>
      <c r="M4761" s="37">
        <v>-48</v>
      </c>
      <c r="N4761" s="37">
        <v>2950</v>
      </c>
      <c r="O4761" s="36">
        <v>0</v>
      </c>
      <c r="P4761" s="36">
        <v>0</v>
      </c>
      <c r="Q4761" s="36">
        <v>0</v>
      </c>
      <c r="R4761" s="68"/>
      <c r="S4761" s="68"/>
      <c r="T4761" s="68"/>
      <c r="U4761" s="68"/>
      <c r="V4761" s="68"/>
      <c r="W4761" s="36"/>
      <c r="X4761" s="36"/>
      <c r="Y4761" s="36"/>
      <c r="Z4761" s="36"/>
      <c r="AA4761" s="40"/>
      <c r="AB4761" s="40">
        <v>0.5</v>
      </c>
      <c r="AC4761" s="40"/>
      <c r="AD4761" s="40">
        <v>0</v>
      </c>
      <c r="AE4761" s="40">
        <v>0</v>
      </c>
    </row>
    <row r="4762" spans="1:32" ht="15.75" customHeight="1">
      <c r="A4762" s="51">
        <v>46206</v>
      </c>
      <c r="B4762" s="35" t="s">
        <v>156</v>
      </c>
      <c r="C4762" s="36">
        <v>716</v>
      </c>
      <c r="D4762" s="37">
        <v>562</v>
      </c>
      <c r="E4762" s="38">
        <v>379</v>
      </c>
      <c r="F4762" s="36">
        <v>2</v>
      </c>
      <c r="G4762" s="36">
        <v>3</v>
      </c>
      <c r="H4762" s="35"/>
      <c r="I4762" s="35"/>
      <c r="J4762" s="35"/>
      <c r="K4762" s="35" t="s">
        <v>154</v>
      </c>
      <c r="L4762" s="39">
        <v>1.2248000000000001</v>
      </c>
      <c r="M4762" s="37">
        <v>258</v>
      </c>
      <c r="N4762" s="37">
        <v>-423</v>
      </c>
      <c r="O4762" s="36">
        <v>0</v>
      </c>
      <c r="P4762" s="36">
        <v>6</v>
      </c>
      <c r="Q4762" s="36">
        <v>0</v>
      </c>
      <c r="R4762" s="68"/>
      <c r="S4762" s="68"/>
      <c r="T4762" s="68"/>
      <c r="U4762" s="68"/>
      <c r="V4762" s="68"/>
      <c r="W4762" s="36"/>
      <c r="X4762" s="36"/>
      <c r="Y4762" s="36"/>
      <c r="Z4762" s="36"/>
      <c r="AA4762" s="40"/>
      <c r="AB4762" s="40">
        <v>0.5</v>
      </c>
      <c r="AC4762" s="40"/>
      <c r="AD4762" s="40">
        <v>0</v>
      </c>
      <c r="AE4762" s="40">
        <v>0</v>
      </c>
    </row>
    <row r="4763" spans="1:32" ht="15.75" customHeight="1">
      <c r="A4763" s="51">
        <v>46206</v>
      </c>
      <c r="B4763" s="35" t="s">
        <v>156</v>
      </c>
      <c r="C4763" s="36">
        <v>717</v>
      </c>
      <c r="D4763" s="37">
        <v>23</v>
      </c>
      <c r="E4763" s="38">
        <v>-45</v>
      </c>
      <c r="F4763" s="36">
        <v>0</v>
      </c>
      <c r="G4763" s="36">
        <v>0</v>
      </c>
      <c r="H4763" s="35"/>
      <c r="I4763" s="35"/>
      <c r="J4763" s="35"/>
      <c r="K4763" s="35" t="s">
        <v>154</v>
      </c>
      <c r="L4763" s="39">
        <v>0.3478</v>
      </c>
      <c r="M4763" s="37">
        <v>810</v>
      </c>
      <c r="N4763" s="37">
        <v>-134</v>
      </c>
      <c r="O4763" s="36">
        <v>0</v>
      </c>
      <c r="P4763" s="36">
        <v>7</v>
      </c>
      <c r="Q4763" s="36">
        <v>0</v>
      </c>
      <c r="R4763" s="68"/>
      <c r="S4763" s="68"/>
      <c r="T4763" s="68"/>
      <c r="U4763" s="68"/>
      <c r="V4763" s="68"/>
      <c r="W4763" s="36"/>
      <c r="X4763" s="36"/>
      <c r="Y4763" s="36"/>
      <c r="Z4763" s="36"/>
      <c r="AA4763" s="40"/>
      <c r="AB4763" s="40">
        <v>0.5</v>
      </c>
      <c r="AC4763" s="40"/>
      <c r="AD4763" s="40">
        <v>10</v>
      </c>
      <c r="AE4763" s="40">
        <v>10.00095237</v>
      </c>
      <c r="AF4763" t="s">
        <v>584</v>
      </c>
    </row>
    <row r="4764" spans="1:32" ht="15.75" customHeight="1">
      <c r="A4764" s="51">
        <v>46206</v>
      </c>
      <c r="B4764" s="35" t="s">
        <v>485</v>
      </c>
      <c r="C4764" s="36">
        <v>713</v>
      </c>
      <c r="D4764" s="37">
        <v>710</v>
      </c>
      <c r="E4764" s="38">
        <v>-693</v>
      </c>
      <c r="F4764" s="36">
        <v>4</v>
      </c>
      <c r="G4764" s="36">
        <v>2</v>
      </c>
      <c r="H4764" s="35"/>
      <c r="I4764" s="35"/>
      <c r="J4764" s="35"/>
      <c r="K4764" s="35" t="s">
        <v>154</v>
      </c>
      <c r="L4764" s="39">
        <v>0.67459999999999998</v>
      </c>
      <c r="M4764" s="37">
        <v>-361</v>
      </c>
      <c r="N4764" s="37">
        <v>511</v>
      </c>
      <c r="O4764" s="36">
        <v>0</v>
      </c>
      <c r="P4764" s="36">
        <v>3</v>
      </c>
      <c r="Q4764" s="36">
        <v>0</v>
      </c>
      <c r="R4764" s="68"/>
      <c r="S4764" s="68"/>
      <c r="T4764" s="68"/>
      <c r="U4764" s="68"/>
      <c r="V4764" s="68"/>
      <c r="W4764" s="36"/>
      <c r="X4764" s="36"/>
      <c r="Y4764" s="36"/>
      <c r="Z4764" s="36"/>
      <c r="AA4764" s="40"/>
      <c r="AB4764" s="40">
        <v>0.5</v>
      </c>
      <c r="AC4764" s="40"/>
      <c r="AD4764" s="40">
        <v>10</v>
      </c>
      <c r="AE4764" s="40">
        <v>10.000952359999999</v>
      </c>
      <c r="AF4764" t="s">
        <v>584</v>
      </c>
    </row>
    <row r="4765" spans="1:32" ht="15.75" customHeight="1">
      <c r="A4765" s="51">
        <v>46206</v>
      </c>
      <c r="B4765" s="35" t="s">
        <v>485</v>
      </c>
      <c r="C4765" s="36">
        <v>715</v>
      </c>
      <c r="D4765" s="37">
        <v>890</v>
      </c>
      <c r="E4765" s="38">
        <v>-1068</v>
      </c>
      <c r="F4765" s="36">
        <v>3</v>
      </c>
      <c r="G4765" s="36">
        <v>2</v>
      </c>
      <c r="H4765" s="35"/>
      <c r="I4765" s="35"/>
      <c r="J4765" s="35"/>
      <c r="K4765" s="35" t="s">
        <v>154</v>
      </c>
      <c r="L4765" s="39">
        <v>0.6</v>
      </c>
      <c r="M4765" s="37">
        <v>-2521</v>
      </c>
      <c r="N4765" s="37">
        <v>-625</v>
      </c>
      <c r="O4765" s="36">
        <v>0</v>
      </c>
      <c r="P4765" s="36">
        <v>5</v>
      </c>
      <c r="Q4765" s="36">
        <v>0</v>
      </c>
      <c r="R4765" s="68"/>
      <c r="S4765" s="68"/>
      <c r="T4765" s="68"/>
      <c r="U4765" s="68"/>
      <c r="V4765" s="68"/>
      <c r="W4765" s="36"/>
      <c r="X4765" s="36"/>
      <c r="Y4765" s="36"/>
      <c r="Z4765" s="36"/>
      <c r="AA4765" s="40"/>
      <c r="AB4765" s="40">
        <v>0.5</v>
      </c>
      <c r="AC4765" s="40"/>
      <c r="AD4765" s="40">
        <v>10</v>
      </c>
      <c r="AE4765" s="40">
        <v>10.00095235</v>
      </c>
      <c r="AF4765" t="s">
        <v>584</v>
      </c>
    </row>
    <row r="4766" spans="1:32" ht="15.75" customHeight="1">
      <c r="A4766" s="51">
        <v>46206</v>
      </c>
      <c r="B4766" s="35" t="s">
        <v>49</v>
      </c>
      <c r="C4766" s="36">
        <v>686</v>
      </c>
      <c r="D4766" s="37">
        <v>2757</v>
      </c>
      <c r="E4766" s="38">
        <v>4164</v>
      </c>
      <c r="F4766" s="36">
        <v>45</v>
      </c>
      <c r="G4766" s="36">
        <v>10</v>
      </c>
      <c r="H4766" s="35"/>
      <c r="I4766" s="35"/>
      <c r="J4766" s="35"/>
      <c r="K4766" s="35" t="s">
        <v>154</v>
      </c>
      <c r="L4766" s="39">
        <v>1.5034000000000001</v>
      </c>
      <c r="M4766" s="37">
        <v>-217</v>
      </c>
      <c r="N4766" s="37">
        <v>-924</v>
      </c>
      <c r="O4766" s="36">
        <v>0</v>
      </c>
      <c r="P4766" s="36">
        <v>6</v>
      </c>
      <c r="Q4766" s="36">
        <v>0</v>
      </c>
      <c r="R4766" s="68"/>
      <c r="S4766" s="68"/>
      <c r="T4766" s="68"/>
      <c r="U4766" s="68"/>
      <c r="V4766" s="68"/>
      <c r="W4766" s="36"/>
      <c r="X4766" s="36"/>
      <c r="Y4766" s="36"/>
      <c r="Z4766" s="36"/>
      <c r="AA4766" s="40"/>
      <c r="AB4766" s="40">
        <v>0.5</v>
      </c>
      <c r="AC4766" s="40"/>
      <c r="AD4766" s="40">
        <v>80</v>
      </c>
      <c r="AE4766" s="40">
        <v>80.000952339999998</v>
      </c>
      <c r="AF4766" t="s">
        <v>155</v>
      </c>
    </row>
    <row r="4767" spans="1:32" ht="15.75" customHeight="1">
      <c r="A4767" s="51">
        <v>46206</v>
      </c>
      <c r="B4767" s="35" t="s">
        <v>49</v>
      </c>
      <c r="C4767" s="36">
        <v>687</v>
      </c>
      <c r="D4767" s="37">
        <v>2170</v>
      </c>
      <c r="E4767" s="38">
        <v>-968</v>
      </c>
      <c r="F4767" s="36">
        <v>18</v>
      </c>
      <c r="G4767" s="36">
        <v>6</v>
      </c>
      <c r="H4767" s="35"/>
      <c r="I4767" s="35"/>
      <c r="J4767" s="35"/>
      <c r="K4767" s="35" t="s">
        <v>154</v>
      </c>
      <c r="L4767" s="39">
        <v>0.85129999999999995</v>
      </c>
      <c r="M4767" s="37">
        <v>-1601</v>
      </c>
      <c r="N4767" s="37">
        <v>-1828</v>
      </c>
      <c r="O4767" s="36">
        <v>0</v>
      </c>
      <c r="P4767" s="36">
        <v>7</v>
      </c>
      <c r="Q4767" s="36">
        <v>0</v>
      </c>
      <c r="R4767" s="68"/>
      <c r="S4767" s="68"/>
      <c r="T4767" s="68"/>
      <c r="U4767" s="68"/>
      <c r="V4767" s="68"/>
      <c r="W4767" s="36"/>
      <c r="X4767" s="36"/>
      <c r="Y4767" s="36"/>
      <c r="Z4767" s="36"/>
      <c r="AA4767" s="40"/>
      <c r="AB4767" s="40">
        <v>0.5</v>
      </c>
      <c r="AC4767" s="40"/>
      <c r="AD4767" s="40">
        <v>30</v>
      </c>
      <c r="AE4767" s="40">
        <v>30.000952330000001</v>
      </c>
      <c r="AF4767" t="s">
        <v>661</v>
      </c>
    </row>
    <row r="4768" spans="1:32" ht="15.75" customHeight="1">
      <c r="A4768" s="51">
        <v>46206</v>
      </c>
      <c r="B4768" s="35" t="s">
        <v>380</v>
      </c>
      <c r="C4768" s="36">
        <v>723</v>
      </c>
      <c r="D4768" s="37">
        <v>965</v>
      </c>
      <c r="E4768" s="38">
        <v>-1006</v>
      </c>
      <c r="F4768" s="36">
        <v>2</v>
      </c>
      <c r="G4768" s="36">
        <v>3</v>
      </c>
      <c r="H4768" s="35"/>
      <c r="I4768" s="35"/>
      <c r="J4768" s="35"/>
      <c r="K4768" s="35" t="s">
        <v>154</v>
      </c>
      <c r="L4768" s="39">
        <v>0.65249999999999997</v>
      </c>
      <c r="M4768" s="37">
        <v>-921</v>
      </c>
      <c r="N4768" s="37">
        <v>-54</v>
      </c>
      <c r="O4768" s="36">
        <v>0</v>
      </c>
      <c r="P4768" s="36">
        <v>3</v>
      </c>
      <c r="Q4768" s="36">
        <v>0</v>
      </c>
      <c r="R4768" s="68"/>
      <c r="S4768" s="68"/>
      <c r="T4768" s="68"/>
      <c r="U4768" s="68"/>
      <c r="V4768" s="68"/>
      <c r="W4768" s="36"/>
      <c r="X4768" s="36"/>
      <c r="Y4768" s="36"/>
      <c r="Z4768" s="36"/>
      <c r="AA4768" s="40"/>
      <c r="AB4768" s="40">
        <v>0.5</v>
      </c>
      <c r="AC4768" s="40"/>
      <c r="AD4768" s="40">
        <v>10</v>
      </c>
      <c r="AE4768" s="40">
        <v>10.00095232</v>
      </c>
      <c r="AF4768" t="s">
        <v>584</v>
      </c>
    </row>
    <row r="4769" spans="1:32" ht="15.75" customHeight="1">
      <c r="A4769" s="51">
        <v>46206</v>
      </c>
      <c r="B4769" s="35" t="s">
        <v>26</v>
      </c>
      <c r="C4769" s="36">
        <v>725</v>
      </c>
      <c r="D4769" s="37">
        <v>2544</v>
      </c>
      <c r="E4769" s="38">
        <v>-2893</v>
      </c>
      <c r="F4769" s="36">
        <v>10</v>
      </c>
      <c r="G4769" s="36">
        <v>2</v>
      </c>
      <c r="H4769" s="35"/>
      <c r="I4769" s="35"/>
      <c r="J4769" s="35"/>
      <c r="K4769" s="35" t="s">
        <v>154</v>
      </c>
      <c r="L4769" s="39">
        <v>0.62090000000000001</v>
      </c>
      <c r="M4769" s="37">
        <v>-939</v>
      </c>
      <c r="N4769" s="37">
        <v>5796</v>
      </c>
      <c r="O4769" s="36">
        <v>0</v>
      </c>
      <c r="P4769" s="36">
        <v>5</v>
      </c>
      <c r="Q4769" s="36">
        <v>0</v>
      </c>
      <c r="R4769" s="68"/>
      <c r="S4769" s="68"/>
      <c r="T4769" s="68"/>
      <c r="U4769" s="68"/>
      <c r="V4769" s="68"/>
      <c r="W4769" s="36"/>
      <c r="X4769" s="36"/>
      <c r="Y4769" s="36"/>
      <c r="Z4769" s="36"/>
      <c r="AA4769" s="40"/>
      <c r="AB4769" s="40">
        <v>0.5</v>
      </c>
      <c r="AC4769" s="40"/>
      <c r="AD4769" s="40">
        <v>30</v>
      </c>
      <c r="AE4769" s="40">
        <v>30.000952309999999</v>
      </c>
      <c r="AF4769" t="s">
        <v>661</v>
      </c>
    </row>
    <row r="4770" spans="1:32" ht="15.75" customHeight="1">
      <c r="A4770" s="51">
        <v>46206</v>
      </c>
      <c r="B4770" s="35" t="s">
        <v>52</v>
      </c>
      <c r="C4770" s="36">
        <v>726</v>
      </c>
      <c r="D4770" s="37">
        <v>3339</v>
      </c>
      <c r="E4770" s="38">
        <v>57</v>
      </c>
      <c r="F4770" s="36">
        <v>12</v>
      </c>
      <c r="G4770" s="36">
        <v>8</v>
      </c>
      <c r="H4770" s="35"/>
      <c r="I4770" s="35"/>
      <c r="J4770" s="35"/>
      <c r="K4770" s="35" t="s">
        <v>154</v>
      </c>
      <c r="L4770" s="39">
        <v>1.0057</v>
      </c>
      <c r="M4770" s="37">
        <v>571</v>
      </c>
      <c r="N4770" s="37">
        <v>280</v>
      </c>
      <c r="O4770" s="36">
        <v>0</v>
      </c>
      <c r="P4770" s="36">
        <v>6</v>
      </c>
      <c r="Q4770" s="36">
        <v>0</v>
      </c>
      <c r="R4770" s="68"/>
      <c r="S4770" s="68"/>
      <c r="T4770" s="68"/>
      <c r="U4770" s="68"/>
      <c r="V4770" s="68"/>
      <c r="W4770" s="36"/>
      <c r="X4770" s="36"/>
      <c r="Y4770" s="36"/>
      <c r="Z4770" s="36"/>
      <c r="AA4770" s="40"/>
      <c r="AB4770" s="40">
        <v>0.6</v>
      </c>
      <c r="AC4770" s="40"/>
      <c r="AD4770" s="40">
        <v>35</v>
      </c>
      <c r="AE4770" s="40">
        <v>35.000952300000002</v>
      </c>
      <c r="AF4770" t="s">
        <v>668</v>
      </c>
    </row>
    <row r="4771" spans="1:32" ht="15.75" customHeight="1">
      <c r="A4771" s="51">
        <v>46206</v>
      </c>
      <c r="B4771" s="35" t="s">
        <v>546</v>
      </c>
      <c r="C4771" s="36">
        <v>727</v>
      </c>
      <c r="D4771" s="37">
        <v>3590</v>
      </c>
      <c r="E4771" s="38">
        <v>-673</v>
      </c>
      <c r="F4771" s="36">
        <v>8</v>
      </c>
      <c r="G4771" s="36">
        <v>8</v>
      </c>
      <c r="H4771" s="35"/>
      <c r="I4771" s="35"/>
      <c r="J4771" s="35"/>
      <c r="K4771" s="35" t="s">
        <v>154</v>
      </c>
      <c r="L4771" s="39">
        <v>0.9375</v>
      </c>
      <c r="M4771" s="37">
        <v>493</v>
      </c>
      <c r="N4771" s="37">
        <v>-1054</v>
      </c>
      <c r="O4771" s="36">
        <v>0</v>
      </c>
      <c r="P4771" s="36">
        <v>7</v>
      </c>
      <c r="Q4771" s="36">
        <v>0</v>
      </c>
      <c r="R4771" s="68"/>
      <c r="S4771" s="68"/>
      <c r="T4771" s="68"/>
      <c r="U4771" s="68"/>
      <c r="V4771" s="68"/>
      <c r="W4771" s="36"/>
      <c r="X4771" s="36"/>
      <c r="Y4771" s="36"/>
      <c r="Z4771" s="36"/>
      <c r="AA4771" s="40"/>
      <c r="AB4771" s="40">
        <v>0.6</v>
      </c>
      <c r="AC4771" s="40"/>
      <c r="AD4771" s="40">
        <v>30</v>
      </c>
      <c r="AE4771" s="40">
        <v>30.000952290000001</v>
      </c>
      <c r="AF4771" t="s">
        <v>661</v>
      </c>
    </row>
    <row r="4772" spans="1:32" ht="15.75" customHeight="1">
      <c r="A4772" s="51">
        <v>46206</v>
      </c>
      <c r="B4772" s="35" t="s">
        <v>514</v>
      </c>
      <c r="C4772" s="36">
        <v>728</v>
      </c>
      <c r="D4772" s="37">
        <v>2697</v>
      </c>
      <c r="E4772" s="38">
        <v>705</v>
      </c>
      <c r="F4772" s="36">
        <v>10</v>
      </c>
      <c r="G4772" s="36">
        <v>5</v>
      </c>
      <c r="H4772" s="35"/>
      <c r="I4772" s="35"/>
      <c r="J4772" s="35"/>
      <c r="K4772" s="35" t="s">
        <v>154</v>
      </c>
      <c r="L4772" s="39">
        <v>1.0871</v>
      </c>
      <c r="M4772" s="37">
        <v>-512</v>
      </c>
      <c r="N4772" s="37">
        <v>-603</v>
      </c>
      <c r="O4772" s="36">
        <v>0</v>
      </c>
      <c r="P4772" s="36">
        <v>8</v>
      </c>
      <c r="Q4772" s="36">
        <v>0</v>
      </c>
      <c r="R4772" s="68"/>
      <c r="S4772" s="68"/>
      <c r="T4772" s="68"/>
      <c r="U4772" s="68"/>
      <c r="V4772" s="68"/>
      <c r="W4772" s="36"/>
      <c r="X4772" s="36"/>
      <c r="Y4772" s="36"/>
      <c r="Z4772" s="36"/>
      <c r="AA4772" s="40"/>
      <c r="AB4772" s="40">
        <v>0.5</v>
      </c>
      <c r="AC4772" s="40"/>
      <c r="AD4772" s="40">
        <v>35</v>
      </c>
      <c r="AE4772" s="40">
        <v>35.00095228</v>
      </c>
      <c r="AF4772" t="s">
        <v>668</v>
      </c>
    </row>
    <row r="4773" spans="1:32" ht="15.75" customHeight="1">
      <c r="A4773" s="51">
        <v>46206</v>
      </c>
      <c r="B4773" s="35" t="s">
        <v>246</v>
      </c>
      <c r="C4773" s="36">
        <v>730</v>
      </c>
      <c r="D4773" s="37">
        <v>4592</v>
      </c>
      <c r="E4773" s="38">
        <v>-4234</v>
      </c>
      <c r="F4773" s="36">
        <v>19</v>
      </c>
      <c r="G4773" s="36">
        <v>13</v>
      </c>
      <c r="H4773" s="35"/>
      <c r="I4773" s="35"/>
      <c r="J4773" s="35"/>
      <c r="K4773" s="35" t="s">
        <v>154</v>
      </c>
      <c r="L4773" s="39">
        <v>0.69269999999999998</v>
      </c>
      <c r="M4773" s="37">
        <v>-3073</v>
      </c>
      <c r="N4773" s="37">
        <v>-185</v>
      </c>
      <c r="O4773" s="36">
        <v>0</v>
      </c>
      <c r="P4773" s="36">
        <v>0</v>
      </c>
      <c r="Q4773" s="36">
        <v>0</v>
      </c>
      <c r="R4773" s="68"/>
      <c r="S4773" s="68"/>
      <c r="T4773" s="68"/>
      <c r="U4773" s="68"/>
      <c r="V4773" s="68"/>
      <c r="W4773" s="36"/>
      <c r="X4773" s="36"/>
      <c r="Y4773" s="36"/>
      <c r="Z4773" s="36"/>
      <c r="AA4773" s="40"/>
      <c r="AB4773" s="40">
        <v>0.6</v>
      </c>
      <c r="AC4773" s="40"/>
      <c r="AD4773" s="40">
        <v>30</v>
      </c>
      <c r="AE4773" s="40">
        <v>30.000952269999999</v>
      </c>
      <c r="AF4773" t="s">
        <v>661</v>
      </c>
    </row>
    <row r="4774" spans="1:32" ht="15.75" customHeight="1">
      <c r="A4774" s="51">
        <v>46206</v>
      </c>
      <c r="B4774" s="35" t="s">
        <v>404</v>
      </c>
      <c r="C4774" s="36">
        <v>731</v>
      </c>
      <c r="D4774" s="37">
        <v>1547</v>
      </c>
      <c r="E4774" s="38">
        <v>-728</v>
      </c>
      <c r="F4774" s="36">
        <v>5</v>
      </c>
      <c r="G4774" s="36">
        <v>3</v>
      </c>
      <c r="H4774" s="35"/>
      <c r="I4774" s="35"/>
      <c r="J4774" s="35"/>
      <c r="K4774" s="35" t="s">
        <v>154</v>
      </c>
      <c r="L4774" s="39">
        <v>0.84309999999999996</v>
      </c>
      <c r="M4774" s="37">
        <v>0</v>
      </c>
      <c r="N4774" s="37">
        <v>-872</v>
      </c>
      <c r="O4774" s="36">
        <v>0</v>
      </c>
      <c r="P4774" s="36">
        <v>1</v>
      </c>
      <c r="Q4774" s="36">
        <v>0</v>
      </c>
      <c r="R4774" s="68"/>
      <c r="S4774" s="68"/>
      <c r="T4774" s="68"/>
      <c r="U4774" s="68"/>
      <c r="V4774" s="68"/>
      <c r="W4774" s="36"/>
      <c r="X4774" s="36"/>
      <c r="Y4774" s="36"/>
      <c r="Z4774" s="36"/>
      <c r="AA4774" s="40"/>
      <c r="AB4774" s="40">
        <v>0.5</v>
      </c>
      <c r="AC4774" s="40"/>
      <c r="AD4774" s="40">
        <v>30</v>
      </c>
      <c r="AE4774" s="40">
        <v>30.000952259999998</v>
      </c>
      <c r="AF4774" t="s">
        <v>661</v>
      </c>
    </row>
    <row r="4775" spans="1:32" ht="15.75" customHeight="1">
      <c r="A4775" s="51">
        <v>46206</v>
      </c>
      <c r="B4775" s="35" t="s">
        <v>323</v>
      </c>
      <c r="C4775" s="36">
        <v>732</v>
      </c>
      <c r="D4775" s="37">
        <v>962</v>
      </c>
      <c r="E4775" s="38">
        <v>1625</v>
      </c>
      <c r="F4775" s="36">
        <v>8</v>
      </c>
      <c r="G4775" s="36">
        <v>2</v>
      </c>
      <c r="H4775" s="35"/>
      <c r="I4775" s="35"/>
      <c r="J4775" s="35"/>
      <c r="K4775" s="35" t="s">
        <v>154</v>
      </c>
      <c r="L4775" s="39">
        <v>1.5630999999999999</v>
      </c>
      <c r="M4775" s="37">
        <v>-1016</v>
      </c>
      <c r="N4775" s="37">
        <v>770</v>
      </c>
      <c r="O4775" s="36">
        <v>0</v>
      </c>
      <c r="P4775" s="36">
        <v>2</v>
      </c>
      <c r="Q4775" s="36">
        <v>0</v>
      </c>
      <c r="R4775" s="68"/>
      <c r="S4775" s="68"/>
      <c r="T4775" s="68"/>
      <c r="U4775" s="68"/>
      <c r="V4775" s="68"/>
      <c r="W4775" s="36"/>
      <c r="X4775" s="36"/>
      <c r="Y4775" s="36"/>
      <c r="Z4775" s="36"/>
      <c r="AA4775" s="40"/>
      <c r="AB4775" s="40">
        <v>0.5</v>
      </c>
      <c r="AC4775" s="40"/>
      <c r="AD4775" s="40">
        <v>0</v>
      </c>
      <c r="AE4775" s="40">
        <v>0</v>
      </c>
    </row>
    <row r="4776" spans="1:32" ht="15.75" customHeight="1">
      <c r="A4776" s="51">
        <v>46206</v>
      </c>
      <c r="B4776" s="35" t="s">
        <v>293</v>
      </c>
      <c r="C4776" s="36">
        <v>733</v>
      </c>
      <c r="D4776" s="37">
        <v>1848</v>
      </c>
      <c r="E4776" s="38">
        <v>-564</v>
      </c>
      <c r="F4776" s="36">
        <v>15</v>
      </c>
      <c r="G4776" s="36">
        <v>7</v>
      </c>
      <c r="H4776" s="35"/>
      <c r="I4776" s="35"/>
      <c r="J4776" s="35"/>
      <c r="K4776" s="35" t="s">
        <v>154</v>
      </c>
      <c r="L4776" s="39">
        <v>0.89829999999999999</v>
      </c>
      <c r="M4776" s="37">
        <v>733</v>
      </c>
      <c r="N4776" s="37">
        <v>-700</v>
      </c>
      <c r="O4776" s="36">
        <v>0</v>
      </c>
      <c r="P4776" s="36">
        <v>3</v>
      </c>
      <c r="Q4776" s="36">
        <v>0</v>
      </c>
      <c r="R4776" s="68"/>
      <c r="S4776" s="68"/>
      <c r="T4776" s="68"/>
      <c r="U4776" s="68"/>
      <c r="V4776" s="68"/>
      <c r="W4776" s="36"/>
      <c r="X4776" s="36"/>
      <c r="Y4776" s="36"/>
      <c r="Z4776" s="36"/>
      <c r="AA4776" s="40"/>
      <c r="AB4776" s="40">
        <v>0.5</v>
      </c>
      <c r="AC4776" s="40"/>
      <c r="AD4776" s="40">
        <v>30</v>
      </c>
      <c r="AE4776" s="40">
        <v>30.00095224</v>
      </c>
      <c r="AF4776" t="s">
        <v>661</v>
      </c>
    </row>
    <row r="4777" spans="1:32" ht="15.75" customHeight="1">
      <c r="A4777" s="51">
        <v>46206</v>
      </c>
      <c r="B4777" s="35" t="s">
        <v>324</v>
      </c>
      <c r="C4777" s="36">
        <v>735</v>
      </c>
      <c r="D4777" s="37">
        <v>212</v>
      </c>
      <c r="E4777" s="38">
        <v>150</v>
      </c>
      <c r="F4777" s="36">
        <v>4</v>
      </c>
      <c r="G4777" s="36">
        <v>1</v>
      </c>
      <c r="H4777" s="35"/>
      <c r="I4777" s="35"/>
      <c r="J4777" s="35"/>
      <c r="K4777" s="35" t="s">
        <v>154</v>
      </c>
      <c r="L4777" s="39">
        <v>1.2358</v>
      </c>
      <c r="M4777" s="37">
        <v>375</v>
      </c>
      <c r="N4777" s="37">
        <v>0</v>
      </c>
      <c r="O4777" s="36">
        <v>0</v>
      </c>
      <c r="P4777" s="36">
        <v>5</v>
      </c>
      <c r="Q4777" s="36">
        <v>0</v>
      </c>
      <c r="R4777" s="68"/>
      <c r="S4777" s="68"/>
      <c r="T4777" s="68"/>
      <c r="U4777" s="68"/>
      <c r="V4777" s="68"/>
      <c r="W4777" s="36"/>
      <c r="X4777" s="36"/>
      <c r="Y4777" s="36"/>
      <c r="Z4777" s="36"/>
      <c r="AA4777" s="40"/>
      <c r="AB4777" s="40">
        <v>0.5</v>
      </c>
      <c r="AC4777" s="40"/>
      <c r="AD4777" s="40">
        <v>0</v>
      </c>
      <c r="AE4777" s="40">
        <v>0</v>
      </c>
    </row>
    <row r="4778" spans="1:32" ht="15.75" customHeight="1">
      <c r="A4778" s="51">
        <v>46206</v>
      </c>
      <c r="B4778" s="35" t="s">
        <v>297</v>
      </c>
      <c r="C4778" s="36">
        <v>736</v>
      </c>
      <c r="D4778" s="37">
        <v>2562</v>
      </c>
      <c r="E4778" s="38">
        <v>-370</v>
      </c>
      <c r="F4778" s="36">
        <v>15</v>
      </c>
      <c r="G4778" s="36">
        <v>7</v>
      </c>
      <c r="H4778" s="35"/>
      <c r="I4778" s="35"/>
      <c r="J4778" s="35"/>
      <c r="K4778" s="35" t="s">
        <v>154</v>
      </c>
      <c r="L4778" s="39">
        <v>0.95189999999999997</v>
      </c>
      <c r="M4778" s="37">
        <v>-1196</v>
      </c>
      <c r="N4778" s="37">
        <v>-822</v>
      </c>
      <c r="O4778" s="36">
        <v>0</v>
      </c>
      <c r="P4778" s="36">
        <v>6</v>
      </c>
      <c r="Q4778" s="36">
        <v>0</v>
      </c>
      <c r="R4778" s="68"/>
      <c r="S4778" s="68"/>
      <c r="T4778" s="68"/>
      <c r="U4778" s="68"/>
      <c r="V4778" s="68"/>
      <c r="W4778" s="36"/>
      <c r="X4778" s="36"/>
      <c r="Y4778" s="36"/>
      <c r="Z4778" s="36"/>
      <c r="AA4778" s="40"/>
      <c r="AB4778" s="40">
        <v>0.5</v>
      </c>
      <c r="AC4778" s="40"/>
      <c r="AD4778" s="40">
        <v>30</v>
      </c>
      <c r="AE4778" s="40">
        <v>30.000952219999999</v>
      </c>
      <c r="AF4778" t="s">
        <v>661</v>
      </c>
    </row>
    <row r="4779" spans="1:32" ht="15.75" customHeight="1">
      <c r="A4779" s="51">
        <v>46206</v>
      </c>
      <c r="B4779" s="35" t="s">
        <v>400</v>
      </c>
      <c r="C4779" s="36">
        <v>737</v>
      </c>
      <c r="D4779" s="37">
        <v>4151</v>
      </c>
      <c r="E4779" s="38">
        <v>273</v>
      </c>
      <c r="F4779" s="36">
        <v>30</v>
      </c>
      <c r="G4779" s="36">
        <v>17</v>
      </c>
      <c r="H4779" s="35"/>
      <c r="I4779" s="35"/>
      <c r="J4779" s="35"/>
      <c r="K4779" s="35" t="s">
        <v>154</v>
      </c>
      <c r="L4779" s="39">
        <v>1.0219</v>
      </c>
      <c r="M4779" s="37">
        <v>-1278</v>
      </c>
      <c r="N4779" s="37">
        <v>-463</v>
      </c>
      <c r="O4779" s="36">
        <v>0</v>
      </c>
      <c r="P4779" s="36">
        <v>7</v>
      </c>
      <c r="Q4779" s="36">
        <v>0</v>
      </c>
      <c r="R4779" s="68"/>
      <c r="S4779" s="68"/>
      <c r="T4779" s="68"/>
      <c r="U4779" s="68"/>
      <c r="V4779" s="68"/>
      <c r="W4779" s="36"/>
      <c r="X4779" s="36"/>
      <c r="Y4779" s="36"/>
      <c r="Z4779" s="36"/>
      <c r="AA4779" s="40"/>
      <c r="AB4779" s="40">
        <v>0.6</v>
      </c>
      <c r="AC4779" s="40"/>
      <c r="AD4779" s="40">
        <v>35</v>
      </c>
      <c r="AE4779" s="40">
        <v>35.000952210000001</v>
      </c>
      <c r="AF4779" t="s">
        <v>668</v>
      </c>
    </row>
    <row r="4780" spans="1:32" ht="15.75" customHeight="1">
      <c r="A4780" s="51">
        <v>46206</v>
      </c>
      <c r="B4780" s="35" t="s">
        <v>461</v>
      </c>
      <c r="C4780" s="36">
        <v>738</v>
      </c>
      <c r="D4780" s="37">
        <v>1956</v>
      </c>
      <c r="E4780" s="38">
        <v>-693</v>
      </c>
      <c r="F4780" s="36">
        <v>26</v>
      </c>
      <c r="G4780" s="36">
        <v>5</v>
      </c>
      <c r="H4780" s="35"/>
      <c r="I4780" s="35"/>
      <c r="J4780" s="35"/>
      <c r="K4780" s="35" t="s">
        <v>154</v>
      </c>
      <c r="L4780" s="39">
        <v>0.88190000000000002</v>
      </c>
      <c r="M4780" s="37">
        <v>-1933</v>
      </c>
      <c r="N4780" s="37">
        <v>0</v>
      </c>
      <c r="O4780" s="36">
        <v>0</v>
      </c>
      <c r="P4780" s="36">
        <v>8</v>
      </c>
      <c r="Q4780" s="36">
        <v>0</v>
      </c>
      <c r="R4780" s="68"/>
      <c r="S4780" s="68"/>
      <c r="T4780" s="68"/>
      <c r="U4780" s="68"/>
      <c r="V4780" s="68"/>
      <c r="W4780" s="36"/>
      <c r="X4780" s="36"/>
      <c r="Y4780" s="36"/>
      <c r="Z4780" s="36"/>
      <c r="AA4780" s="40"/>
      <c r="AB4780" s="40">
        <v>0.5</v>
      </c>
      <c r="AC4780" s="40"/>
      <c r="AD4780" s="40">
        <v>30</v>
      </c>
      <c r="AE4780" s="40">
        <v>30.0009522</v>
      </c>
      <c r="AF4780" t="s">
        <v>661</v>
      </c>
    </row>
    <row r="4781" spans="1:32" ht="15.75" customHeight="1">
      <c r="A4781" s="51">
        <v>46206</v>
      </c>
      <c r="B4781" s="35" t="s">
        <v>351</v>
      </c>
      <c r="C4781" s="36">
        <v>750</v>
      </c>
      <c r="D4781" s="37">
        <v>3094</v>
      </c>
      <c r="E4781" s="38">
        <v>4119</v>
      </c>
      <c r="F4781" s="36">
        <v>62</v>
      </c>
      <c r="G4781" s="36">
        <v>6</v>
      </c>
      <c r="H4781" s="35"/>
      <c r="I4781" s="35"/>
      <c r="J4781" s="35"/>
      <c r="K4781" s="35" t="s">
        <v>154</v>
      </c>
      <c r="L4781" s="39">
        <v>1.4438</v>
      </c>
      <c r="M4781" s="37">
        <v>2639</v>
      </c>
      <c r="N4781" s="37">
        <v>-883</v>
      </c>
      <c r="O4781" s="36">
        <v>0</v>
      </c>
      <c r="P4781" s="36">
        <v>0</v>
      </c>
      <c r="Q4781" s="36">
        <v>0</v>
      </c>
      <c r="R4781" s="68"/>
      <c r="S4781" s="68"/>
      <c r="T4781" s="68"/>
      <c r="U4781" s="68"/>
      <c r="V4781" s="68"/>
      <c r="W4781" s="36"/>
      <c r="X4781" s="36"/>
      <c r="Y4781" s="36"/>
      <c r="Z4781" s="36"/>
      <c r="AA4781" s="40"/>
      <c r="AB4781" s="40">
        <v>0.6</v>
      </c>
      <c r="AC4781" s="40"/>
      <c r="AD4781" s="40">
        <v>80</v>
      </c>
      <c r="AE4781" s="40">
        <v>80.000952190000007</v>
      </c>
      <c r="AF4781" t="s">
        <v>155</v>
      </c>
    </row>
    <row r="4782" spans="1:32" ht="15.75" customHeight="1">
      <c r="A4782" s="51">
        <v>46206</v>
      </c>
      <c r="B4782" s="35" t="s">
        <v>46</v>
      </c>
      <c r="C4782" s="36">
        <v>751</v>
      </c>
      <c r="D4782" s="37">
        <v>8039</v>
      </c>
      <c r="E4782" s="38">
        <v>-4190</v>
      </c>
      <c r="F4782" s="36">
        <v>57</v>
      </c>
      <c r="G4782" s="36">
        <v>0</v>
      </c>
      <c r="H4782" s="35"/>
      <c r="I4782" s="35"/>
      <c r="J4782" s="35"/>
      <c r="K4782" s="35" t="s">
        <v>154</v>
      </c>
      <c r="L4782" s="39">
        <v>0.82630000000000003</v>
      </c>
      <c r="M4782" s="37">
        <v>1357</v>
      </c>
      <c r="N4782" s="37">
        <v>-3186</v>
      </c>
      <c r="O4782" s="36">
        <v>0</v>
      </c>
      <c r="P4782" s="36">
        <v>1</v>
      </c>
      <c r="Q4782" s="36">
        <v>0</v>
      </c>
      <c r="R4782" s="68"/>
      <c r="S4782" s="68"/>
      <c r="T4782" s="68"/>
      <c r="U4782" s="68"/>
      <c r="V4782" s="68"/>
      <c r="W4782" s="36"/>
      <c r="X4782" s="36"/>
      <c r="Y4782" s="36"/>
      <c r="Z4782" s="36"/>
      <c r="AA4782" s="40"/>
      <c r="AB4782" s="40">
        <v>1</v>
      </c>
      <c r="AC4782" s="40"/>
      <c r="AD4782" s="40">
        <v>30</v>
      </c>
      <c r="AE4782" s="40">
        <v>30.000952179999999</v>
      </c>
      <c r="AF4782" t="s">
        <v>661</v>
      </c>
    </row>
    <row r="4783" spans="1:32" ht="15.75" customHeight="1">
      <c r="A4783" s="51">
        <v>46206</v>
      </c>
      <c r="B4783" s="35" t="s">
        <v>256</v>
      </c>
      <c r="C4783" s="36">
        <v>761</v>
      </c>
      <c r="D4783" s="37">
        <v>2134</v>
      </c>
      <c r="E4783" s="38">
        <v>-1256</v>
      </c>
      <c r="F4783" s="36">
        <v>9</v>
      </c>
      <c r="G4783" s="36">
        <v>2</v>
      </c>
      <c r="H4783" s="35"/>
      <c r="I4783" s="35"/>
      <c r="J4783" s="35"/>
      <c r="K4783" s="35" t="s">
        <v>154</v>
      </c>
      <c r="L4783" s="39">
        <v>0.80379999999999996</v>
      </c>
      <c r="M4783" s="37">
        <v>-505</v>
      </c>
      <c r="N4783" s="37">
        <v>-2667</v>
      </c>
      <c r="O4783" s="36">
        <v>0</v>
      </c>
      <c r="P4783" s="36">
        <v>1</v>
      </c>
      <c r="Q4783" s="36">
        <v>0</v>
      </c>
      <c r="R4783" s="68"/>
      <c r="S4783" s="68"/>
      <c r="T4783" s="68"/>
      <c r="U4783" s="68"/>
      <c r="V4783" s="68"/>
      <c r="W4783" s="36"/>
      <c r="X4783" s="36"/>
      <c r="Y4783" s="36"/>
      <c r="Z4783" s="36"/>
      <c r="AA4783" s="40"/>
      <c r="AB4783" s="40">
        <v>0.5</v>
      </c>
      <c r="AC4783" s="40"/>
      <c r="AD4783" s="40">
        <v>30</v>
      </c>
      <c r="AE4783" s="40">
        <v>30.000952170000001</v>
      </c>
      <c r="AF4783" t="s">
        <v>661</v>
      </c>
    </row>
    <row r="4784" spans="1:32" ht="15.75" customHeight="1">
      <c r="A4784" s="51">
        <v>46206</v>
      </c>
      <c r="B4784" s="35" t="s">
        <v>184</v>
      </c>
      <c r="C4784" s="36">
        <v>762</v>
      </c>
      <c r="D4784" s="37">
        <v>1005</v>
      </c>
      <c r="E4784" s="38">
        <v>4129</v>
      </c>
      <c r="F4784" s="36">
        <v>48</v>
      </c>
      <c r="G4784" s="36">
        <v>7</v>
      </c>
      <c r="H4784" s="35"/>
      <c r="I4784" s="35"/>
      <c r="J4784" s="35"/>
      <c r="K4784" s="35" t="s">
        <v>154</v>
      </c>
      <c r="L4784" s="39">
        <v>2.3694999999999999</v>
      </c>
      <c r="M4784" s="37">
        <v>-1664</v>
      </c>
      <c r="N4784" s="37">
        <v>-521</v>
      </c>
      <c r="O4784" s="36">
        <v>0</v>
      </c>
      <c r="P4784" s="36">
        <v>2</v>
      </c>
      <c r="Q4784" s="36">
        <v>0</v>
      </c>
      <c r="R4784" s="68"/>
      <c r="S4784" s="68"/>
      <c r="T4784" s="68"/>
      <c r="U4784" s="68"/>
      <c r="V4784" s="68"/>
      <c r="W4784" s="36"/>
      <c r="X4784" s="36"/>
      <c r="Y4784" s="36"/>
      <c r="Z4784" s="36"/>
      <c r="AA4784" s="40"/>
      <c r="AB4784" s="40">
        <v>0.5</v>
      </c>
      <c r="AC4784" s="40"/>
      <c r="AD4784" s="40">
        <v>80</v>
      </c>
      <c r="AE4784" s="40">
        <v>80.000952159999997</v>
      </c>
      <c r="AF4784" t="s">
        <v>155</v>
      </c>
    </row>
    <row r="4785" spans="1:32" ht="15.75" customHeight="1">
      <c r="A4785" s="51">
        <v>46207</v>
      </c>
      <c r="B4785" s="35" t="s">
        <v>9</v>
      </c>
      <c r="C4785" s="36">
        <v>508</v>
      </c>
      <c r="D4785" s="37">
        <v>4869</v>
      </c>
      <c r="E4785" s="38">
        <v>-232</v>
      </c>
      <c r="F4785" s="36">
        <v>18</v>
      </c>
      <c r="G4785" s="36">
        <v>13</v>
      </c>
      <c r="H4785" s="35"/>
      <c r="I4785" s="35"/>
      <c r="J4785" s="35"/>
      <c r="K4785" s="35" t="s">
        <v>203</v>
      </c>
      <c r="L4785" s="39">
        <v>0.98409999999999997</v>
      </c>
      <c r="M4785" s="37">
        <v>1752</v>
      </c>
      <c r="N4785" s="37">
        <v>313</v>
      </c>
      <c r="O4785" s="36">
        <v>0</v>
      </c>
      <c r="P4785" s="36">
        <v>8</v>
      </c>
      <c r="Q4785" s="36">
        <v>1</v>
      </c>
      <c r="R4785" s="68">
        <v>813.86877334993778</v>
      </c>
      <c r="S4785" s="68">
        <v>5.9825369389205996</v>
      </c>
      <c r="T4785" s="68">
        <v>270.5</v>
      </c>
      <c r="U4785" s="68">
        <v>374.53846153846149</v>
      </c>
      <c r="V4785" s="68">
        <v>157.06451612903231</v>
      </c>
      <c r="W4785" s="36">
        <v>2</v>
      </c>
      <c r="X4785" s="36">
        <v>2</v>
      </c>
      <c r="Y4785" s="36">
        <v>2</v>
      </c>
      <c r="Z4785" s="36">
        <v>1</v>
      </c>
      <c r="AA4785" s="40">
        <v>1.75</v>
      </c>
      <c r="AB4785" s="40">
        <v>0.6</v>
      </c>
      <c r="AC4785" s="40">
        <v>1.05</v>
      </c>
      <c r="AD4785" s="40">
        <v>20.5</v>
      </c>
      <c r="AE4785" s="40">
        <v>20.50095215</v>
      </c>
      <c r="AF4785" t="s">
        <v>631</v>
      </c>
    </row>
    <row r="4786" spans="1:32" ht="15.75" customHeight="1">
      <c r="A4786" s="51">
        <v>46207</v>
      </c>
      <c r="B4786" s="35" t="s">
        <v>9</v>
      </c>
      <c r="C4786" s="36">
        <v>510</v>
      </c>
      <c r="D4786" s="37">
        <v>3215</v>
      </c>
      <c r="E4786" s="38">
        <v>-34</v>
      </c>
      <c r="F4786" s="36">
        <v>11</v>
      </c>
      <c r="G4786" s="36">
        <v>12</v>
      </c>
      <c r="H4786" s="35"/>
      <c r="I4786" s="35"/>
      <c r="J4786" s="35"/>
      <c r="K4786" s="35" t="s">
        <v>370</v>
      </c>
      <c r="L4786" s="39">
        <v>0.99650000000000005</v>
      </c>
      <c r="M4786" s="37">
        <v>119</v>
      </c>
      <c r="N4786" s="37">
        <v>32</v>
      </c>
      <c r="O4786" s="36">
        <v>0</v>
      </c>
      <c r="P4786" s="36">
        <v>0</v>
      </c>
      <c r="Q4786" s="36">
        <v>1</v>
      </c>
      <c r="R4786" s="68">
        <v>537.86482980489825</v>
      </c>
      <c r="S4786" s="68">
        <v>5.9773382118443941</v>
      </c>
      <c r="T4786" s="68">
        <v>292.27272727272731</v>
      </c>
      <c r="U4786" s="68">
        <v>267.91666666666669</v>
      </c>
      <c r="V4786" s="68">
        <v>139.78260869565219</v>
      </c>
      <c r="W4786" s="36">
        <v>0</v>
      </c>
      <c r="X4786" s="36">
        <v>5</v>
      </c>
      <c r="Y4786" s="36">
        <v>4</v>
      </c>
      <c r="Z4786" s="36">
        <v>1</v>
      </c>
      <c r="AA4786" s="40">
        <v>2.5</v>
      </c>
      <c r="AB4786" s="40">
        <v>0.6</v>
      </c>
      <c r="AC4786" s="40">
        <v>1.5</v>
      </c>
      <c r="AD4786" s="40">
        <v>25</v>
      </c>
      <c r="AE4786" s="40">
        <v>25.000952139999999</v>
      </c>
      <c r="AF4786" t="s">
        <v>812</v>
      </c>
    </row>
    <row r="4787" spans="1:32" ht="15.75" customHeight="1">
      <c r="A4787" s="51">
        <v>46207</v>
      </c>
      <c r="B4787" s="35" t="s">
        <v>9</v>
      </c>
      <c r="C4787" s="36">
        <v>511</v>
      </c>
      <c r="D4787" s="37">
        <v>3747</v>
      </c>
      <c r="E4787" s="38">
        <v>-202</v>
      </c>
      <c r="F4787" s="36">
        <v>12</v>
      </c>
      <c r="G4787" s="36">
        <v>13</v>
      </c>
      <c r="H4787" s="35"/>
      <c r="I4787" s="35"/>
      <c r="J4787" s="35"/>
      <c r="K4787" s="35" t="s">
        <v>154</v>
      </c>
      <c r="L4787" s="39">
        <v>0.98199999999999998</v>
      </c>
      <c r="M4787" s="37">
        <v>-132</v>
      </c>
      <c r="N4787" s="37">
        <v>-71</v>
      </c>
      <c r="O4787" s="36">
        <v>0</v>
      </c>
      <c r="P4787" s="36">
        <v>1</v>
      </c>
      <c r="Q4787" s="36">
        <v>1</v>
      </c>
      <c r="R4787" s="68">
        <v>643.00575965130759</v>
      </c>
      <c r="S4787" s="68">
        <v>5.8273194971565143</v>
      </c>
      <c r="T4787" s="68">
        <v>312.25</v>
      </c>
      <c r="U4787" s="68">
        <v>288.23076923076923</v>
      </c>
      <c r="V4787" s="68">
        <v>149.88</v>
      </c>
      <c r="W4787" s="36">
        <v>0</v>
      </c>
      <c r="X4787" s="36">
        <v>4</v>
      </c>
      <c r="Y4787" s="36">
        <v>3</v>
      </c>
      <c r="Z4787" s="36">
        <v>3</v>
      </c>
      <c r="AA4787" s="40">
        <v>2.5</v>
      </c>
      <c r="AB4787" s="40">
        <v>0.6</v>
      </c>
      <c r="AC4787" s="40">
        <v>1.5</v>
      </c>
      <c r="AD4787" s="40">
        <v>25</v>
      </c>
      <c r="AE4787" s="40">
        <v>25.000952130000002</v>
      </c>
      <c r="AF4787" t="s">
        <v>812</v>
      </c>
    </row>
    <row r="4788" spans="1:32" ht="15.75" customHeight="1">
      <c r="A4788" s="51">
        <v>46207</v>
      </c>
      <c r="B4788" s="35" t="s">
        <v>9</v>
      </c>
      <c r="C4788" s="36">
        <v>512</v>
      </c>
      <c r="D4788" s="37">
        <v>2666</v>
      </c>
      <c r="E4788" s="38">
        <v>-946</v>
      </c>
      <c r="F4788" s="36">
        <v>8</v>
      </c>
      <c r="G4788" s="36">
        <v>2</v>
      </c>
      <c r="H4788" s="35"/>
      <c r="I4788" s="35"/>
      <c r="J4788" s="35"/>
      <c r="K4788" s="35" t="s">
        <v>154</v>
      </c>
      <c r="L4788" s="39">
        <v>0.88170000000000004</v>
      </c>
      <c r="M4788" s="37">
        <v>1751</v>
      </c>
      <c r="N4788" s="37">
        <v>616</v>
      </c>
      <c r="O4788" s="36">
        <v>0</v>
      </c>
      <c r="P4788" s="36">
        <v>2</v>
      </c>
      <c r="Q4788" s="36">
        <v>1</v>
      </c>
      <c r="R4788" s="68">
        <v>460.35097550850969</v>
      </c>
      <c r="S4788" s="68">
        <v>5.7912335192840656</v>
      </c>
      <c r="T4788" s="68">
        <v>333.25</v>
      </c>
      <c r="U4788" s="68">
        <v>1333</v>
      </c>
      <c r="V4788" s="68">
        <v>266.60000000000002</v>
      </c>
      <c r="W4788" s="36">
        <v>0</v>
      </c>
      <c r="X4788" s="36">
        <v>0</v>
      </c>
      <c r="Y4788" s="36">
        <v>0</v>
      </c>
      <c r="Z4788" s="36">
        <v>4</v>
      </c>
      <c r="AA4788" s="40">
        <v>1</v>
      </c>
      <c r="AB4788" s="40">
        <v>0.5</v>
      </c>
      <c r="AC4788" s="40">
        <v>0.5</v>
      </c>
      <c r="AD4788" s="40">
        <v>15</v>
      </c>
      <c r="AE4788" s="40">
        <v>15.000952119999999</v>
      </c>
      <c r="AF4788" t="s">
        <v>743</v>
      </c>
    </row>
    <row r="4789" spans="1:32" ht="15.75" customHeight="1">
      <c r="A4789" s="51">
        <v>46207</v>
      </c>
      <c r="B4789" s="35" t="s">
        <v>9</v>
      </c>
      <c r="C4789" s="36">
        <v>513</v>
      </c>
      <c r="D4789" s="37">
        <v>6450</v>
      </c>
      <c r="E4789" s="38">
        <v>913</v>
      </c>
      <c r="F4789" s="36">
        <v>29</v>
      </c>
      <c r="G4789" s="36">
        <v>15</v>
      </c>
      <c r="H4789" s="35"/>
      <c r="I4789" s="35"/>
      <c r="J4789" s="35"/>
      <c r="K4789" s="35" t="s">
        <v>154</v>
      </c>
      <c r="L4789" s="39">
        <v>1.0471999999999999</v>
      </c>
      <c r="M4789" s="37">
        <v>-980</v>
      </c>
      <c r="N4789" s="37">
        <v>-394</v>
      </c>
      <c r="O4789" s="36">
        <v>0</v>
      </c>
      <c r="P4789" s="36">
        <v>3</v>
      </c>
      <c r="Q4789" s="36">
        <v>1</v>
      </c>
      <c r="R4789" s="68">
        <v>1102.675747198007</v>
      </c>
      <c r="S4789" s="68">
        <v>5.8494076943199271</v>
      </c>
      <c r="T4789" s="68">
        <v>222.41379310344831</v>
      </c>
      <c r="U4789" s="68">
        <v>430</v>
      </c>
      <c r="V4789" s="68">
        <v>146.59090909090909</v>
      </c>
      <c r="W4789" s="36">
        <v>7</v>
      </c>
      <c r="X4789" s="36">
        <v>0</v>
      </c>
      <c r="Y4789" s="36">
        <v>3</v>
      </c>
      <c r="Z4789" s="36">
        <v>3</v>
      </c>
      <c r="AA4789" s="40">
        <v>3.25</v>
      </c>
      <c r="AB4789" s="40">
        <v>0.8</v>
      </c>
      <c r="AC4789" s="40">
        <v>2.6</v>
      </c>
      <c r="AD4789" s="40">
        <v>26</v>
      </c>
      <c r="AE4789" s="40">
        <v>26.00095211</v>
      </c>
      <c r="AF4789" t="s">
        <v>616</v>
      </c>
    </row>
    <row r="4790" spans="1:32" ht="15.75" customHeight="1">
      <c r="A4790" s="51">
        <v>46207</v>
      </c>
      <c r="B4790" s="35" t="s">
        <v>9</v>
      </c>
      <c r="C4790" s="36">
        <v>515</v>
      </c>
      <c r="D4790" s="37">
        <v>709</v>
      </c>
      <c r="E4790" s="38">
        <v>-28</v>
      </c>
      <c r="F4790" s="36">
        <v>4</v>
      </c>
      <c r="G4790" s="36">
        <v>0</v>
      </c>
      <c r="H4790" s="35"/>
      <c r="I4790" s="35"/>
      <c r="J4790" s="35"/>
      <c r="K4790" s="35" t="s">
        <v>154</v>
      </c>
      <c r="L4790" s="39">
        <v>0.98680000000000001</v>
      </c>
      <c r="M4790" s="37">
        <v>-390</v>
      </c>
      <c r="N4790" s="37">
        <v>-854</v>
      </c>
      <c r="O4790" s="36">
        <v>0</v>
      </c>
      <c r="P4790" s="36">
        <v>5</v>
      </c>
      <c r="Q4790" s="36">
        <v>1</v>
      </c>
      <c r="R4790" s="68">
        <v>100.58255500207559</v>
      </c>
      <c r="S4790" s="68">
        <v>7.0489360703291899</v>
      </c>
      <c r="T4790" s="68">
        <v>177.25</v>
      </c>
      <c r="U4790" s="68"/>
      <c r="V4790" s="68">
        <v>177.25</v>
      </c>
      <c r="W4790" s="36">
        <v>7</v>
      </c>
      <c r="X4790" s="36"/>
      <c r="Y4790" s="36">
        <v>0</v>
      </c>
      <c r="Z4790" s="36">
        <v>0</v>
      </c>
      <c r="AA4790" s="40">
        <v>2.333333333333333</v>
      </c>
      <c r="AB4790" s="40">
        <v>0.5</v>
      </c>
      <c r="AC4790" s="40">
        <v>1.166666666666667</v>
      </c>
      <c r="AD4790" s="40">
        <v>21.7</v>
      </c>
      <c r="AE4790" s="40">
        <v>21.700952099999999</v>
      </c>
      <c r="AF4790" t="s">
        <v>653</v>
      </c>
    </row>
    <row r="4791" spans="1:32" ht="15.75" customHeight="1">
      <c r="A4791" s="51">
        <v>46207</v>
      </c>
      <c r="B4791" s="35" t="s">
        <v>9</v>
      </c>
      <c r="C4791" s="36">
        <v>516</v>
      </c>
      <c r="D4791" s="37">
        <v>7966</v>
      </c>
      <c r="E4791" s="38">
        <v>2042</v>
      </c>
      <c r="F4791" s="36">
        <v>41</v>
      </c>
      <c r="G4791" s="36">
        <v>20</v>
      </c>
      <c r="H4791" s="35"/>
      <c r="I4791" s="35"/>
      <c r="J4791" s="35"/>
      <c r="K4791" s="35" t="s">
        <v>154</v>
      </c>
      <c r="L4791" s="39">
        <v>1.0853999999999999</v>
      </c>
      <c r="M4791" s="37">
        <v>280</v>
      </c>
      <c r="N4791" s="37">
        <v>-48</v>
      </c>
      <c r="O4791" s="36">
        <v>0</v>
      </c>
      <c r="P4791" s="36">
        <v>6</v>
      </c>
      <c r="Q4791" s="36">
        <v>1</v>
      </c>
      <c r="R4791" s="68">
        <v>1302.9391863843921</v>
      </c>
      <c r="S4791" s="68">
        <v>6.1138693833480868</v>
      </c>
      <c r="T4791" s="68">
        <v>194.29268292682929</v>
      </c>
      <c r="U4791" s="68">
        <v>398.3</v>
      </c>
      <c r="V4791" s="68">
        <v>130.59016393442619</v>
      </c>
      <c r="W4791" s="36">
        <v>7</v>
      </c>
      <c r="X4791" s="36">
        <v>1</v>
      </c>
      <c r="Y4791" s="36">
        <v>5</v>
      </c>
      <c r="Z4791" s="36">
        <v>0</v>
      </c>
      <c r="AA4791" s="40">
        <v>3.25</v>
      </c>
      <c r="AB4791" s="40">
        <v>1</v>
      </c>
      <c r="AC4791" s="40">
        <v>3.25</v>
      </c>
      <c r="AD4791" s="40">
        <v>32.5</v>
      </c>
      <c r="AE4791" s="40">
        <v>32.500952089999998</v>
      </c>
      <c r="AF4791" t="s">
        <v>1231</v>
      </c>
    </row>
    <row r="4792" spans="1:32" ht="15.75" customHeight="1">
      <c r="A4792" s="51">
        <v>46207</v>
      </c>
      <c r="B4792" s="35" t="s">
        <v>9</v>
      </c>
      <c r="C4792" s="36">
        <v>517</v>
      </c>
      <c r="D4792" s="37">
        <v>3672</v>
      </c>
      <c r="E4792" s="38">
        <v>-163</v>
      </c>
      <c r="F4792" s="36">
        <v>13</v>
      </c>
      <c r="G4792" s="36">
        <v>10</v>
      </c>
      <c r="H4792" s="35"/>
      <c r="I4792" s="35"/>
      <c r="J4792" s="35"/>
      <c r="K4792" s="35" t="s">
        <v>154</v>
      </c>
      <c r="L4792" s="39">
        <v>0.98519999999999996</v>
      </c>
      <c r="M4792" s="37">
        <v>-570</v>
      </c>
      <c r="N4792" s="37">
        <v>120</v>
      </c>
      <c r="O4792" s="36">
        <v>0</v>
      </c>
      <c r="P4792" s="36">
        <v>7</v>
      </c>
      <c r="Q4792" s="36">
        <v>1</v>
      </c>
      <c r="R4792" s="68">
        <v>630.17668119551672</v>
      </c>
      <c r="S4792" s="68">
        <v>5.8269372853241714</v>
      </c>
      <c r="T4792" s="68">
        <v>282.46153846153851</v>
      </c>
      <c r="U4792" s="68">
        <v>367.2</v>
      </c>
      <c r="V4792" s="68">
        <v>159.6521739130435</v>
      </c>
      <c r="W4792" s="36">
        <v>0</v>
      </c>
      <c r="X4792" s="36">
        <v>2</v>
      </c>
      <c r="Y4792" s="36">
        <v>2</v>
      </c>
      <c r="Z4792" s="36">
        <v>3</v>
      </c>
      <c r="AA4792" s="40">
        <v>1.75</v>
      </c>
      <c r="AB4792" s="40">
        <v>0.6</v>
      </c>
      <c r="AC4792" s="40">
        <v>1.05</v>
      </c>
      <c r="AD4792" s="40">
        <v>20.5</v>
      </c>
      <c r="AE4792" s="40">
        <v>20.500952080000001</v>
      </c>
      <c r="AF4792" t="s">
        <v>631</v>
      </c>
    </row>
    <row r="4793" spans="1:32" ht="15.75" customHeight="1">
      <c r="A4793" s="51">
        <v>46207</v>
      </c>
      <c r="B4793" s="35" t="s">
        <v>9</v>
      </c>
      <c r="C4793" s="36">
        <v>518</v>
      </c>
      <c r="D4793" s="37">
        <v>7238</v>
      </c>
      <c r="E4793" s="38">
        <v>274</v>
      </c>
      <c r="F4793" s="36">
        <v>29</v>
      </c>
      <c r="G4793" s="36">
        <v>17</v>
      </c>
      <c r="H4793" s="35"/>
      <c r="I4793" s="35"/>
      <c r="J4793" s="35"/>
      <c r="K4793" s="35" t="s">
        <v>154</v>
      </c>
      <c r="L4793" s="39">
        <v>1.0125999999999999</v>
      </c>
      <c r="M4793" s="37">
        <v>681</v>
      </c>
      <c r="N4793" s="37">
        <v>-950</v>
      </c>
      <c r="O4793" s="36">
        <v>0</v>
      </c>
      <c r="P4793" s="36">
        <v>8</v>
      </c>
      <c r="Q4793" s="36">
        <v>1</v>
      </c>
      <c r="R4793" s="68">
        <v>1247.8515981735161</v>
      </c>
      <c r="S4793" s="68">
        <v>5.8003692190596068</v>
      </c>
      <c r="T4793" s="68">
        <v>249.58620689655169</v>
      </c>
      <c r="U4793" s="68">
        <v>425.76470588235293</v>
      </c>
      <c r="V4793" s="68">
        <v>157.3478260869565</v>
      </c>
      <c r="W4793" s="36">
        <v>4</v>
      </c>
      <c r="X4793" s="36">
        <v>0</v>
      </c>
      <c r="Y4793" s="36">
        <v>2</v>
      </c>
      <c r="Z4793" s="36">
        <v>4</v>
      </c>
      <c r="AA4793" s="40">
        <v>2.5</v>
      </c>
      <c r="AB4793" s="40">
        <v>1</v>
      </c>
      <c r="AC4793" s="40">
        <v>2.5</v>
      </c>
      <c r="AD4793" s="40">
        <v>25</v>
      </c>
      <c r="AE4793" s="40">
        <v>25.00095207</v>
      </c>
      <c r="AF4793" t="s">
        <v>2367</v>
      </c>
    </row>
    <row r="4794" spans="1:32" ht="15.75" customHeight="1">
      <c r="A4794" s="51">
        <v>46207</v>
      </c>
      <c r="B4794" s="35" t="s">
        <v>9</v>
      </c>
      <c r="C4794" s="36">
        <v>520</v>
      </c>
      <c r="D4794" s="37">
        <v>4117</v>
      </c>
      <c r="E4794" s="38">
        <v>-116</v>
      </c>
      <c r="F4794" s="36">
        <v>14</v>
      </c>
      <c r="G4794" s="36">
        <v>15</v>
      </c>
      <c r="H4794" s="35"/>
      <c r="I4794" s="35"/>
      <c r="J4794" s="35"/>
      <c r="K4794" s="35" t="s">
        <v>154</v>
      </c>
      <c r="L4794" s="39">
        <v>0.99060000000000004</v>
      </c>
      <c r="M4794" s="37">
        <v>-1057</v>
      </c>
      <c r="N4794" s="37">
        <v>55</v>
      </c>
      <c r="O4794" s="36">
        <v>0</v>
      </c>
      <c r="P4794" s="36">
        <v>0</v>
      </c>
      <c r="Q4794" s="36">
        <v>1</v>
      </c>
      <c r="R4794" s="68">
        <v>686.69588003320882</v>
      </c>
      <c r="S4794" s="68">
        <v>5.9953760022572151</v>
      </c>
      <c r="T4794" s="68">
        <v>294.07142857142861</v>
      </c>
      <c r="U4794" s="68">
        <v>274.46666666666658</v>
      </c>
      <c r="V4794" s="68">
        <v>141.9655172413793</v>
      </c>
      <c r="W4794" s="36">
        <v>0</v>
      </c>
      <c r="X4794" s="36">
        <v>5</v>
      </c>
      <c r="Y4794" s="36">
        <v>3</v>
      </c>
      <c r="Z4794" s="36">
        <v>1</v>
      </c>
      <c r="AA4794" s="40">
        <v>2.25</v>
      </c>
      <c r="AB4794" s="40">
        <v>0.6</v>
      </c>
      <c r="AC4794" s="40">
        <v>1.35</v>
      </c>
      <c r="AD4794" s="40">
        <v>23.5</v>
      </c>
      <c r="AE4794" s="40">
        <v>23.500952059999999</v>
      </c>
      <c r="AF4794" t="s">
        <v>1154</v>
      </c>
    </row>
    <row r="4795" spans="1:32" ht="15.75" customHeight="1">
      <c r="A4795" s="51">
        <v>46207</v>
      </c>
      <c r="B4795" s="35" t="s">
        <v>9</v>
      </c>
      <c r="C4795" s="36">
        <v>521</v>
      </c>
      <c r="D4795" s="37">
        <v>4728</v>
      </c>
      <c r="E4795" s="38">
        <v>8</v>
      </c>
      <c r="F4795" s="36">
        <v>20</v>
      </c>
      <c r="G4795" s="36">
        <v>14</v>
      </c>
      <c r="H4795" s="35"/>
      <c r="I4795" s="35"/>
      <c r="J4795" s="35"/>
      <c r="K4795" s="35" t="s">
        <v>370</v>
      </c>
      <c r="L4795" s="39">
        <v>1.0005999999999999</v>
      </c>
      <c r="M4795" s="37">
        <v>883</v>
      </c>
      <c r="N4795" s="37">
        <v>109</v>
      </c>
      <c r="O4795" s="36">
        <v>0</v>
      </c>
      <c r="P4795" s="36">
        <v>1</v>
      </c>
      <c r="Q4795" s="36">
        <v>1</v>
      </c>
      <c r="R4795" s="68">
        <v>727.30510585305103</v>
      </c>
      <c r="S4795" s="68">
        <v>6.5007105848027313</v>
      </c>
      <c r="T4795" s="68">
        <v>236.4</v>
      </c>
      <c r="U4795" s="68">
        <v>337.71428571428572</v>
      </c>
      <c r="V4795" s="68">
        <v>139.0588235294118</v>
      </c>
      <c r="W4795" s="36">
        <v>5</v>
      </c>
      <c r="X4795" s="36">
        <v>3</v>
      </c>
      <c r="Y4795" s="36">
        <v>4</v>
      </c>
      <c r="Z4795" s="36">
        <v>0</v>
      </c>
      <c r="AA4795" s="40">
        <v>3</v>
      </c>
      <c r="AB4795" s="40">
        <v>0.6</v>
      </c>
      <c r="AC4795" s="40">
        <v>1.8</v>
      </c>
      <c r="AD4795" s="40">
        <v>18</v>
      </c>
      <c r="AE4795" s="40">
        <v>18.000952049999999</v>
      </c>
      <c r="AF4795" t="s">
        <v>778</v>
      </c>
    </row>
    <row r="4796" spans="1:32" ht="15.75" customHeight="1">
      <c r="A4796" s="51">
        <v>46207</v>
      </c>
      <c r="B4796" s="35" t="s">
        <v>9</v>
      </c>
      <c r="C4796" s="36">
        <v>522</v>
      </c>
      <c r="D4796" s="37">
        <v>3535</v>
      </c>
      <c r="E4796" s="38">
        <v>965</v>
      </c>
      <c r="F4796" s="36">
        <v>20</v>
      </c>
      <c r="G4796" s="36">
        <v>6</v>
      </c>
      <c r="H4796" s="35"/>
      <c r="I4796" s="35"/>
      <c r="J4796" s="35"/>
      <c r="K4796" s="35" t="s">
        <v>203</v>
      </c>
      <c r="L4796" s="39">
        <v>1.091</v>
      </c>
      <c r="M4796" s="37">
        <v>-565</v>
      </c>
      <c r="N4796" s="37">
        <v>-52</v>
      </c>
      <c r="O4796" s="36">
        <v>0</v>
      </c>
      <c r="P4796" s="36">
        <v>2</v>
      </c>
      <c r="Q4796" s="36">
        <v>1</v>
      </c>
      <c r="R4796" s="68">
        <v>565.87723121627232</v>
      </c>
      <c r="S4796" s="68">
        <v>6.2469380370756786</v>
      </c>
      <c r="T4796" s="68">
        <v>176.75</v>
      </c>
      <c r="U4796" s="68">
        <v>589.16666666666663</v>
      </c>
      <c r="V4796" s="68">
        <v>135.96153846153851</v>
      </c>
      <c r="W4796" s="36">
        <v>7</v>
      </c>
      <c r="X4796" s="36">
        <v>0</v>
      </c>
      <c r="Y4796" s="36">
        <v>4</v>
      </c>
      <c r="Z4796" s="36">
        <v>0</v>
      </c>
      <c r="AA4796" s="40">
        <v>2.75</v>
      </c>
      <c r="AB4796" s="40">
        <v>0.6</v>
      </c>
      <c r="AC4796" s="40">
        <v>1.65</v>
      </c>
      <c r="AD4796" s="40">
        <v>16.5</v>
      </c>
      <c r="AE4796" s="40">
        <v>16.500952040000001</v>
      </c>
      <c r="AF4796" t="s">
        <v>1213</v>
      </c>
    </row>
    <row r="4797" spans="1:32" ht="15.75" customHeight="1">
      <c r="A4797" s="51">
        <v>46207</v>
      </c>
      <c r="B4797" s="35" t="s">
        <v>9</v>
      </c>
      <c r="C4797" s="36">
        <v>523</v>
      </c>
      <c r="D4797" s="37">
        <v>5636</v>
      </c>
      <c r="E4797" s="38">
        <v>690</v>
      </c>
      <c r="F4797" s="36">
        <v>27</v>
      </c>
      <c r="G4797" s="36">
        <v>9</v>
      </c>
      <c r="H4797" s="35"/>
      <c r="I4797" s="35"/>
      <c r="J4797" s="35"/>
      <c r="K4797" s="35" t="s">
        <v>203</v>
      </c>
      <c r="L4797" s="39">
        <v>1.0407999999999999</v>
      </c>
      <c r="M4797" s="37">
        <v>-1045</v>
      </c>
      <c r="N4797" s="37">
        <v>-1348</v>
      </c>
      <c r="O4797" s="36">
        <v>0</v>
      </c>
      <c r="P4797" s="36">
        <v>3</v>
      </c>
      <c r="Q4797" s="36">
        <v>1</v>
      </c>
      <c r="R4797" s="68">
        <v>949.53248235782485</v>
      </c>
      <c r="S4797" s="68">
        <v>5.935552605851889</v>
      </c>
      <c r="T4797" s="68">
        <v>208.7407407407407</v>
      </c>
      <c r="U4797" s="68">
        <v>626.22222222222217</v>
      </c>
      <c r="V4797" s="68">
        <v>156.55555555555549</v>
      </c>
      <c r="W4797" s="36">
        <v>7</v>
      </c>
      <c r="X4797" s="36">
        <v>0</v>
      </c>
      <c r="Y4797" s="36">
        <v>2</v>
      </c>
      <c r="Z4797" s="36">
        <v>1</v>
      </c>
      <c r="AA4797" s="40">
        <v>2.5</v>
      </c>
      <c r="AB4797" s="40">
        <v>0.8</v>
      </c>
      <c r="AC4797" s="40">
        <v>2</v>
      </c>
      <c r="AD4797" s="40">
        <v>20</v>
      </c>
      <c r="AE4797" s="40">
        <v>20.000952030000001</v>
      </c>
      <c r="AF4797" t="s">
        <v>457</v>
      </c>
    </row>
    <row r="4798" spans="1:32" ht="15.75" customHeight="1">
      <c r="A4798" s="51">
        <v>46207</v>
      </c>
      <c r="B4798" s="35" t="s">
        <v>9</v>
      </c>
      <c r="C4798" s="36">
        <v>525</v>
      </c>
      <c r="D4798" s="37">
        <v>852</v>
      </c>
      <c r="E4798" s="38">
        <v>303</v>
      </c>
      <c r="F4798" s="36">
        <v>4</v>
      </c>
      <c r="G4798" s="36">
        <v>4</v>
      </c>
      <c r="H4798" s="35"/>
      <c r="I4798" s="35"/>
      <c r="J4798" s="35"/>
      <c r="K4798" s="35" t="s">
        <v>154</v>
      </c>
      <c r="L4798" s="39">
        <v>1.1185</v>
      </c>
      <c r="M4798" s="37">
        <v>-669</v>
      </c>
      <c r="N4798" s="37">
        <v>-601</v>
      </c>
      <c r="O4798" s="36">
        <v>0</v>
      </c>
      <c r="P4798" s="36">
        <v>5</v>
      </c>
      <c r="Q4798" s="36">
        <v>1</v>
      </c>
      <c r="R4798" s="68">
        <v>139.15333125778329</v>
      </c>
      <c r="S4798" s="68">
        <v>6.1227423899874829</v>
      </c>
      <c r="T4798" s="68">
        <v>213</v>
      </c>
      <c r="U4798" s="68">
        <v>213</v>
      </c>
      <c r="V4798" s="68">
        <v>106.5</v>
      </c>
      <c r="W4798" s="36">
        <v>7</v>
      </c>
      <c r="X4798" s="36">
        <v>6</v>
      </c>
      <c r="Y4798" s="36">
        <v>7</v>
      </c>
      <c r="Z4798" s="36">
        <v>0</v>
      </c>
      <c r="AA4798" s="40">
        <v>5</v>
      </c>
      <c r="AB4798" s="40">
        <v>0.5</v>
      </c>
      <c r="AC4798" s="40">
        <v>2.5</v>
      </c>
      <c r="AD4798" s="40">
        <v>25</v>
      </c>
      <c r="AE4798" s="40">
        <v>25.00095202</v>
      </c>
      <c r="AF4798" t="s">
        <v>2367</v>
      </c>
    </row>
    <row r="4799" spans="1:32" ht="15.75" customHeight="1">
      <c r="A4799" s="51">
        <v>46207</v>
      </c>
      <c r="B4799" s="35" t="s">
        <v>9</v>
      </c>
      <c r="C4799" s="36">
        <v>526</v>
      </c>
      <c r="D4799" s="37">
        <v>7163</v>
      </c>
      <c r="E4799" s="38">
        <v>1781</v>
      </c>
      <c r="F4799" s="36">
        <v>31</v>
      </c>
      <c r="G4799" s="36">
        <v>26</v>
      </c>
      <c r="H4799" s="35"/>
      <c r="I4799" s="35"/>
      <c r="J4799" s="35"/>
      <c r="K4799" s="35" t="s">
        <v>154</v>
      </c>
      <c r="L4799" s="39">
        <v>1.0829</v>
      </c>
      <c r="M4799" s="37">
        <v>1213</v>
      </c>
      <c r="N4799" s="37">
        <v>-68</v>
      </c>
      <c r="O4799" s="36">
        <v>0</v>
      </c>
      <c r="P4799" s="36">
        <v>6</v>
      </c>
      <c r="Q4799" s="36">
        <v>1</v>
      </c>
      <c r="R4799" s="68">
        <v>1244.5225197177249</v>
      </c>
      <c r="S4799" s="68">
        <v>5.755621040609749</v>
      </c>
      <c r="T4799" s="68">
        <v>231.06451612903231</v>
      </c>
      <c r="U4799" s="68">
        <v>275.5</v>
      </c>
      <c r="V4799" s="68">
        <v>125.6666666666667</v>
      </c>
      <c r="W4799" s="36">
        <v>6</v>
      </c>
      <c r="X4799" s="36">
        <v>5</v>
      </c>
      <c r="Y4799" s="36">
        <v>5</v>
      </c>
      <c r="Z4799" s="36">
        <v>5</v>
      </c>
      <c r="AA4799" s="40">
        <v>5.25</v>
      </c>
      <c r="AB4799" s="40">
        <v>1</v>
      </c>
      <c r="AC4799" s="40">
        <v>5.25</v>
      </c>
      <c r="AD4799" s="40">
        <v>67.5</v>
      </c>
      <c r="AE4799" s="40">
        <v>67.500952010000006</v>
      </c>
      <c r="AF4799" t="s">
        <v>2365</v>
      </c>
    </row>
    <row r="4800" spans="1:32" ht="15.75" customHeight="1">
      <c r="A4800" s="51">
        <v>46207</v>
      </c>
      <c r="B4800" s="35" t="s">
        <v>9</v>
      </c>
      <c r="C4800" s="36">
        <v>527</v>
      </c>
      <c r="D4800" s="37">
        <v>1359</v>
      </c>
      <c r="E4800" s="38">
        <v>-782</v>
      </c>
      <c r="F4800" s="36">
        <v>2</v>
      </c>
      <c r="G4800" s="36">
        <v>4</v>
      </c>
      <c r="H4800" s="35"/>
      <c r="I4800" s="35"/>
      <c r="J4800" s="35"/>
      <c r="K4800" s="35" t="s">
        <v>154</v>
      </c>
      <c r="L4800" s="39">
        <v>0.80820000000000003</v>
      </c>
      <c r="M4800" s="37">
        <v>-540</v>
      </c>
      <c r="N4800" s="37">
        <v>780</v>
      </c>
      <c r="O4800" s="36">
        <v>0</v>
      </c>
      <c r="P4800" s="36">
        <v>7</v>
      </c>
      <c r="Q4800" s="36">
        <v>1</v>
      </c>
      <c r="R4800" s="68">
        <v>223.76790161892899</v>
      </c>
      <c r="S4800" s="68">
        <v>6.073257112248128</v>
      </c>
      <c r="T4800" s="68">
        <v>679.5</v>
      </c>
      <c r="U4800" s="68">
        <v>339.75</v>
      </c>
      <c r="V4800" s="68">
        <v>226.5</v>
      </c>
      <c r="W4800" s="36">
        <v>0</v>
      </c>
      <c r="X4800" s="36">
        <v>3</v>
      </c>
      <c r="Y4800" s="36">
        <v>0</v>
      </c>
      <c r="Z4800" s="36">
        <v>0</v>
      </c>
      <c r="AA4800" s="40">
        <v>0.75</v>
      </c>
      <c r="AB4800" s="40">
        <v>0.5</v>
      </c>
      <c r="AC4800" s="40">
        <v>0.375</v>
      </c>
      <c r="AD4800" s="40">
        <v>13.8</v>
      </c>
      <c r="AE4800" s="40">
        <v>13.800952000000001</v>
      </c>
      <c r="AF4800" t="s">
        <v>620</v>
      </c>
    </row>
    <row r="4801" spans="1:32" ht="15.75" customHeight="1">
      <c r="A4801" s="51">
        <v>46207</v>
      </c>
      <c r="B4801" s="35" t="s">
        <v>9</v>
      </c>
      <c r="C4801" s="36">
        <v>528</v>
      </c>
      <c r="D4801" s="37">
        <v>1575</v>
      </c>
      <c r="E4801" s="38">
        <v>-1165</v>
      </c>
      <c r="F4801" s="36">
        <v>2</v>
      </c>
      <c r="G4801" s="36">
        <v>3</v>
      </c>
      <c r="H4801" s="35"/>
      <c r="I4801" s="35"/>
      <c r="J4801" s="35"/>
      <c r="K4801" s="35" t="s">
        <v>154</v>
      </c>
      <c r="L4801" s="39">
        <v>0.75339999999999996</v>
      </c>
      <c r="M4801" s="37">
        <v>1198</v>
      </c>
      <c r="N4801" s="37">
        <v>-335</v>
      </c>
      <c r="O4801" s="36">
        <v>0</v>
      </c>
      <c r="P4801" s="36">
        <v>8</v>
      </c>
      <c r="Q4801" s="36">
        <v>1</v>
      </c>
      <c r="R4801" s="68">
        <v>256.16064757160649</v>
      </c>
      <c r="S4801" s="68">
        <v>6.1484853935643198</v>
      </c>
      <c r="T4801" s="68">
        <v>787.5</v>
      </c>
      <c r="U4801" s="68">
        <v>525</v>
      </c>
      <c r="V4801" s="68">
        <v>315</v>
      </c>
      <c r="W4801" s="36">
        <v>0</v>
      </c>
      <c r="X4801" s="36">
        <v>0</v>
      </c>
      <c r="Y4801" s="36">
        <v>0</v>
      </c>
      <c r="Z4801" s="36">
        <v>0</v>
      </c>
      <c r="AA4801" s="40">
        <v>0</v>
      </c>
      <c r="AB4801" s="40">
        <v>0.5</v>
      </c>
      <c r="AC4801" s="40">
        <v>0</v>
      </c>
      <c r="AD4801" s="40">
        <v>10</v>
      </c>
      <c r="AE4801" s="40">
        <v>10.000951990000001</v>
      </c>
      <c r="AF4801" t="s">
        <v>584</v>
      </c>
    </row>
    <row r="4802" spans="1:32" ht="15.75" customHeight="1">
      <c r="A4802" s="51">
        <v>46207</v>
      </c>
      <c r="B4802" s="35" t="s">
        <v>9</v>
      </c>
      <c r="C4802" s="36">
        <v>530</v>
      </c>
      <c r="D4802" s="37">
        <v>1493</v>
      </c>
      <c r="E4802" s="38">
        <v>-918</v>
      </c>
      <c r="F4802" s="36">
        <v>2</v>
      </c>
      <c r="G4802" s="36">
        <v>3</v>
      </c>
      <c r="H4802" s="35"/>
      <c r="I4802" s="35"/>
      <c r="J4802" s="35"/>
      <c r="K4802" s="35" t="s">
        <v>154</v>
      </c>
      <c r="L4802" s="39">
        <v>0.79500000000000004</v>
      </c>
      <c r="M4802" s="37">
        <v>142</v>
      </c>
      <c r="N4802" s="37">
        <v>296</v>
      </c>
      <c r="O4802" s="36">
        <v>0</v>
      </c>
      <c r="P4802" s="36">
        <v>0</v>
      </c>
      <c r="Q4802" s="36">
        <v>1</v>
      </c>
      <c r="R4802" s="68">
        <v>261.11918845994188</v>
      </c>
      <c r="S4802" s="68">
        <v>5.717695466218256</v>
      </c>
      <c r="T4802" s="68">
        <v>746.5</v>
      </c>
      <c r="U4802" s="68">
        <v>497.66666666666669</v>
      </c>
      <c r="V4802" s="68">
        <v>298.60000000000002</v>
      </c>
      <c r="W4802" s="36">
        <v>0</v>
      </c>
      <c r="X4802" s="36">
        <v>0</v>
      </c>
      <c r="Y4802" s="36">
        <v>0</v>
      </c>
      <c r="Z4802" s="36">
        <v>5</v>
      </c>
      <c r="AA4802" s="40">
        <v>1.25</v>
      </c>
      <c r="AB4802" s="40">
        <v>0.5</v>
      </c>
      <c r="AC4802" s="40">
        <v>0.625</v>
      </c>
      <c r="AD4802" s="40">
        <v>16.2</v>
      </c>
      <c r="AE4802" s="40">
        <v>16.200951979999999</v>
      </c>
      <c r="AF4802" t="s">
        <v>626</v>
      </c>
    </row>
    <row r="4803" spans="1:32" ht="15.75" customHeight="1">
      <c r="A4803" s="51">
        <v>46207</v>
      </c>
      <c r="B4803" s="35" t="s">
        <v>9</v>
      </c>
      <c r="C4803" s="36">
        <v>531</v>
      </c>
      <c r="D4803" s="37">
        <v>4005</v>
      </c>
      <c r="E4803" s="38">
        <v>792</v>
      </c>
      <c r="F4803" s="36">
        <v>20</v>
      </c>
      <c r="G4803" s="36">
        <v>9</v>
      </c>
      <c r="H4803" s="35"/>
      <c r="I4803" s="35"/>
      <c r="J4803" s="35"/>
      <c r="K4803" s="35" t="s">
        <v>154</v>
      </c>
      <c r="L4803" s="39">
        <v>1.0659000000000001</v>
      </c>
      <c r="M4803" s="37">
        <v>820</v>
      </c>
      <c r="N4803" s="37">
        <v>887</v>
      </c>
      <c r="O4803" s="36">
        <v>0</v>
      </c>
      <c r="P4803" s="36">
        <v>1</v>
      </c>
      <c r="Q4803" s="36">
        <v>1</v>
      </c>
      <c r="R4803" s="68">
        <v>656.79778953922789</v>
      </c>
      <c r="S4803" s="68">
        <v>6.0977671724651827</v>
      </c>
      <c r="T4803" s="68">
        <v>200.25</v>
      </c>
      <c r="U4803" s="68">
        <v>445</v>
      </c>
      <c r="V4803" s="68">
        <v>138.10344827586209</v>
      </c>
      <c r="W4803" s="36">
        <v>7</v>
      </c>
      <c r="X4803" s="36">
        <v>0</v>
      </c>
      <c r="Y4803" s="36">
        <v>4</v>
      </c>
      <c r="Z4803" s="36">
        <v>0</v>
      </c>
      <c r="AA4803" s="40">
        <v>2.75</v>
      </c>
      <c r="AB4803" s="40">
        <v>0.6</v>
      </c>
      <c r="AC4803" s="40">
        <v>1.65</v>
      </c>
      <c r="AD4803" s="40">
        <v>16.5</v>
      </c>
      <c r="AE4803" s="40">
        <v>16.500951969999999</v>
      </c>
      <c r="AF4803" t="s">
        <v>1213</v>
      </c>
    </row>
    <row r="4804" spans="1:32" ht="15.75" customHeight="1">
      <c r="A4804" s="51">
        <v>46207</v>
      </c>
      <c r="B4804" s="35" t="s">
        <v>9</v>
      </c>
      <c r="C4804" s="36">
        <v>532</v>
      </c>
      <c r="D4804" s="37">
        <v>5085</v>
      </c>
      <c r="E4804" s="38">
        <v>-297</v>
      </c>
      <c r="F4804" s="36">
        <v>18</v>
      </c>
      <c r="G4804" s="36">
        <v>17</v>
      </c>
      <c r="H4804" s="35"/>
      <c r="I4804" s="35"/>
      <c r="J4804" s="35"/>
      <c r="K4804" s="35" t="s">
        <v>154</v>
      </c>
      <c r="L4804" s="39">
        <v>0.98050000000000004</v>
      </c>
      <c r="M4804" s="37">
        <v>-1302</v>
      </c>
      <c r="N4804" s="37">
        <v>54</v>
      </c>
      <c r="O4804" s="36">
        <v>0</v>
      </c>
      <c r="P4804" s="36">
        <v>2</v>
      </c>
      <c r="Q4804" s="36">
        <v>1</v>
      </c>
      <c r="R4804" s="68">
        <v>826.01151930261517</v>
      </c>
      <c r="S4804" s="68">
        <v>6.1560884820264521</v>
      </c>
      <c r="T4804" s="68">
        <v>282.5</v>
      </c>
      <c r="U4804" s="68">
        <v>299.11764705882348</v>
      </c>
      <c r="V4804" s="68">
        <v>145.28571428571431</v>
      </c>
      <c r="W4804" s="36">
        <v>0</v>
      </c>
      <c r="X4804" s="36">
        <v>4</v>
      </c>
      <c r="Y4804" s="36">
        <v>3</v>
      </c>
      <c r="Z4804" s="36">
        <v>0</v>
      </c>
      <c r="AA4804" s="40">
        <v>1.75</v>
      </c>
      <c r="AB4804" s="40">
        <v>0.8</v>
      </c>
      <c r="AC4804" s="40">
        <v>1.4</v>
      </c>
      <c r="AD4804" s="40">
        <v>24</v>
      </c>
      <c r="AE4804" s="40">
        <v>24.000951959999998</v>
      </c>
      <c r="AF4804" t="s">
        <v>909</v>
      </c>
    </row>
    <row r="4805" spans="1:32" ht="15.75" customHeight="1">
      <c r="A4805" s="51">
        <v>46207</v>
      </c>
      <c r="B4805" s="35" t="s">
        <v>9</v>
      </c>
      <c r="C4805" s="36">
        <v>533</v>
      </c>
      <c r="D4805" s="37">
        <v>2686</v>
      </c>
      <c r="E4805" s="38">
        <v>-1982</v>
      </c>
      <c r="F4805" s="36">
        <v>2</v>
      </c>
      <c r="G4805" s="36">
        <v>6</v>
      </c>
      <c r="H4805" s="35"/>
      <c r="I4805" s="35"/>
      <c r="J4805" s="35"/>
      <c r="K4805" s="35" t="s">
        <v>154</v>
      </c>
      <c r="L4805" s="39">
        <v>0.754</v>
      </c>
      <c r="M4805" s="37">
        <v>-307</v>
      </c>
      <c r="N4805" s="37">
        <v>302</v>
      </c>
      <c r="O4805" s="36">
        <v>0</v>
      </c>
      <c r="P4805" s="36">
        <v>3</v>
      </c>
      <c r="Q4805" s="36">
        <v>1</v>
      </c>
      <c r="R4805" s="68">
        <v>469.17206309672059</v>
      </c>
      <c r="S4805" s="68">
        <v>5.7249785553541734</v>
      </c>
      <c r="T4805" s="68">
        <v>1343</v>
      </c>
      <c r="U4805" s="68">
        <v>447.66666666666669</v>
      </c>
      <c r="V4805" s="68">
        <v>335.75</v>
      </c>
      <c r="W4805" s="36">
        <v>0</v>
      </c>
      <c r="X4805" s="36">
        <v>0</v>
      </c>
      <c r="Y4805" s="36">
        <v>0</v>
      </c>
      <c r="Z4805" s="36">
        <v>5</v>
      </c>
      <c r="AA4805" s="40">
        <v>1.25</v>
      </c>
      <c r="AB4805" s="40">
        <v>0.5</v>
      </c>
      <c r="AC4805" s="40">
        <v>0.625</v>
      </c>
      <c r="AD4805" s="40">
        <v>16.2</v>
      </c>
      <c r="AE4805" s="40">
        <v>16.20095195</v>
      </c>
      <c r="AF4805" t="s">
        <v>626</v>
      </c>
    </row>
    <row r="4806" spans="1:32" ht="15.75" customHeight="1">
      <c r="A4806" s="51">
        <v>46207</v>
      </c>
      <c r="B4806" s="35" t="s">
        <v>9</v>
      </c>
      <c r="C4806" s="36">
        <v>535</v>
      </c>
      <c r="D4806" s="37">
        <v>2191</v>
      </c>
      <c r="E4806" s="38">
        <v>-566</v>
      </c>
      <c r="F4806" s="36">
        <v>6</v>
      </c>
      <c r="G4806" s="36">
        <v>6</v>
      </c>
      <c r="H4806" s="35"/>
      <c r="I4806" s="35"/>
      <c r="J4806" s="35"/>
      <c r="K4806" s="35" t="s">
        <v>370</v>
      </c>
      <c r="L4806" s="39">
        <v>0.91390000000000005</v>
      </c>
      <c r="M4806" s="37">
        <v>377</v>
      </c>
      <c r="N4806" s="37">
        <v>154</v>
      </c>
      <c r="O4806" s="36">
        <v>0</v>
      </c>
      <c r="P4806" s="36">
        <v>5</v>
      </c>
      <c r="Q4806" s="36">
        <v>1</v>
      </c>
      <c r="R4806" s="68">
        <v>369.72514528850138</v>
      </c>
      <c r="S4806" s="68">
        <v>5.9260237717679001</v>
      </c>
      <c r="T4806" s="68">
        <v>365.16666666666669</v>
      </c>
      <c r="U4806" s="68">
        <v>365.16666666666669</v>
      </c>
      <c r="V4806" s="68">
        <v>182.58333333333329</v>
      </c>
      <c r="W4806" s="36">
        <v>0</v>
      </c>
      <c r="X4806" s="36">
        <v>2</v>
      </c>
      <c r="Y4806" s="36">
        <v>0</v>
      </c>
      <c r="Z4806" s="36">
        <v>2</v>
      </c>
      <c r="AA4806" s="40">
        <v>1</v>
      </c>
      <c r="AB4806" s="40">
        <v>0.5</v>
      </c>
      <c r="AC4806" s="40">
        <v>0.5</v>
      </c>
      <c r="AD4806" s="40">
        <v>15</v>
      </c>
      <c r="AE4806" s="40">
        <v>15.00095194</v>
      </c>
      <c r="AF4806" t="s">
        <v>743</v>
      </c>
    </row>
    <row r="4807" spans="1:32" ht="15.75" customHeight="1">
      <c r="A4807" s="51">
        <v>46207</v>
      </c>
      <c r="B4807" s="35" t="s">
        <v>9</v>
      </c>
      <c r="C4807" s="36">
        <v>536</v>
      </c>
      <c r="D4807" s="37">
        <v>5220</v>
      </c>
      <c r="E4807" s="38">
        <v>-807</v>
      </c>
      <c r="F4807" s="36">
        <v>20</v>
      </c>
      <c r="G4807" s="36">
        <v>8</v>
      </c>
      <c r="H4807" s="35"/>
      <c r="I4807" s="35"/>
      <c r="J4807" s="35"/>
      <c r="K4807" s="35" t="s">
        <v>203</v>
      </c>
      <c r="L4807" s="39">
        <v>0.94850000000000001</v>
      </c>
      <c r="M4807" s="37">
        <v>903</v>
      </c>
      <c r="N4807" s="37">
        <v>990</v>
      </c>
      <c r="O4807" s="36">
        <v>0</v>
      </c>
      <c r="P4807" s="36">
        <v>6</v>
      </c>
      <c r="Q4807" s="36">
        <v>1</v>
      </c>
      <c r="R4807" s="68">
        <v>852.92886052303857</v>
      </c>
      <c r="S4807" s="68">
        <v>6.1200883703231206</v>
      </c>
      <c r="T4807" s="68">
        <v>261</v>
      </c>
      <c r="U4807" s="68">
        <v>652.5</v>
      </c>
      <c r="V4807" s="68">
        <v>186.42857142857139</v>
      </c>
      <c r="W4807" s="36">
        <v>3</v>
      </c>
      <c r="X4807" s="36">
        <v>0</v>
      </c>
      <c r="Y4807" s="36">
        <v>0</v>
      </c>
      <c r="Z4807" s="36">
        <v>0</v>
      </c>
      <c r="AA4807" s="40">
        <v>0.75</v>
      </c>
      <c r="AB4807" s="40">
        <v>0.8</v>
      </c>
      <c r="AC4807" s="40">
        <v>0.60000000000000009</v>
      </c>
      <c r="AD4807" s="40">
        <v>16</v>
      </c>
      <c r="AE4807" s="40">
        <v>16.000951929999999</v>
      </c>
      <c r="AF4807" t="s">
        <v>2062</v>
      </c>
    </row>
    <row r="4808" spans="1:32" ht="15.75" customHeight="1">
      <c r="A4808" s="51">
        <v>46207</v>
      </c>
      <c r="B4808" s="35" t="s">
        <v>16</v>
      </c>
      <c r="C4808" s="36">
        <v>551</v>
      </c>
      <c r="D4808" s="37">
        <v>1461</v>
      </c>
      <c r="E4808" s="38">
        <v>-681</v>
      </c>
      <c r="F4808" s="36">
        <v>3</v>
      </c>
      <c r="G4808" s="36">
        <v>5</v>
      </c>
      <c r="H4808" s="35"/>
      <c r="I4808" s="35"/>
      <c r="J4808" s="35"/>
      <c r="K4808" s="35" t="s">
        <v>154</v>
      </c>
      <c r="L4808" s="39">
        <v>0.84460000000000002</v>
      </c>
      <c r="M4808" s="37">
        <v>-732</v>
      </c>
      <c r="N4808" s="37">
        <v>-1022</v>
      </c>
      <c r="O4808" s="36">
        <v>0</v>
      </c>
      <c r="P4808" s="36">
        <v>1</v>
      </c>
      <c r="Q4808" s="36">
        <v>1</v>
      </c>
      <c r="R4808" s="68">
        <v>222.1304483188045</v>
      </c>
      <c r="S4808" s="68">
        <v>6.5772162756505761</v>
      </c>
      <c r="T4808" s="68">
        <v>487</v>
      </c>
      <c r="U4808" s="68">
        <v>292.2</v>
      </c>
      <c r="V4808" s="68">
        <v>182.625</v>
      </c>
      <c r="W4808" s="36">
        <v>0</v>
      </c>
      <c r="X4808" s="36">
        <v>4</v>
      </c>
      <c r="Y4808" s="36">
        <v>0</v>
      </c>
      <c r="Z4808" s="36">
        <v>0</v>
      </c>
      <c r="AA4808" s="40">
        <v>1</v>
      </c>
      <c r="AB4808" s="40">
        <v>0.5</v>
      </c>
      <c r="AC4808" s="40">
        <v>0.5</v>
      </c>
      <c r="AD4808" s="40">
        <v>15</v>
      </c>
      <c r="AE4808" s="40">
        <v>15.00095192</v>
      </c>
      <c r="AF4808" t="s">
        <v>743</v>
      </c>
    </row>
    <row r="4809" spans="1:32" ht="15.75" customHeight="1">
      <c r="A4809" s="51">
        <v>46207</v>
      </c>
      <c r="B4809" s="35" t="s">
        <v>16</v>
      </c>
      <c r="C4809" s="36">
        <v>552</v>
      </c>
      <c r="D4809" s="37">
        <v>997</v>
      </c>
      <c r="E4809" s="38">
        <v>-65</v>
      </c>
      <c r="F4809" s="36">
        <v>3</v>
      </c>
      <c r="G4809" s="36">
        <v>2</v>
      </c>
      <c r="H4809" s="35"/>
      <c r="I4809" s="35"/>
      <c r="J4809" s="35"/>
      <c r="K4809" s="35" t="s">
        <v>154</v>
      </c>
      <c r="L4809" s="39">
        <v>0.97829999999999995</v>
      </c>
      <c r="M4809" s="37">
        <v>683</v>
      </c>
      <c r="N4809" s="37">
        <v>-1233</v>
      </c>
      <c r="O4809" s="36">
        <v>0</v>
      </c>
      <c r="P4809" s="36">
        <v>2</v>
      </c>
      <c r="Q4809" s="36">
        <v>1</v>
      </c>
      <c r="R4809" s="68">
        <v>188.4812162723122</v>
      </c>
      <c r="S4809" s="68">
        <v>5.2896517738911628</v>
      </c>
      <c r="T4809" s="68">
        <v>332.33333333333331</v>
      </c>
      <c r="U4809" s="68">
        <v>498.5</v>
      </c>
      <c r="V4809" s="68">
        <v>199.4</v>
      </c>
      <c r="W4809" s="36">
        <v>0</v>
      </c>
      <c r="X4809" s="36">
        <v>0</v>
      </c>
      <c r="Y4809" s="36">
        <v>0</v>
      </c>
      <c r="Z4809" s="36">
        <v>7</v>
      </c>
      <c r="AA4809" s="40">
        <v>1.75</v>
      </c>
      <c r="AB4809" s="40">
        <v>0.5</v>
      </c>
      <c r="AC4809" s="40">
        <v>0.875</v>
      </c>
      <c r="AD4809" s="40">
        <v>18.8</v>
      </c>
      <c r="AE4809" s="40">
        <v>18.800951909999998</v>
      </c>
      <c r="AF4809" t="s">
        <v>612</v>
      </c>
    </row>
    <row r="4810" spans="1:32" ht="15.75" customHeight="1">
      <c r="A4810" s="51">
        <v>46207</v>
      </c>
      <c r="B4810" s="35" t="s">
        <v>16</v>
      </c>
      <c r="C4810" s="36">
        <v>553</v>
      </c>
      <c r="D4810" s="37">
        <v>6427</v>
      </c>
      <c r="E4810" s="38">
        <v>1807</v>
      </c>
      <c r="F4810" s="36">
        <v>28</v>
      </c>
      <c r="G4810" s="36">
        <v>24</v>
      </c>
      <c r="H4810" s="35"/>
      <c r="I4810" s="35"/>
      <c r="J4810" s="35"/>
      <c r="K4810" s="35" t="s">
        <v>154</v>
      </c>
      <c r="L4810" s="39">
        <v>1.0936999999999999</v>
      </c>
      <c r="M4810" s="37">
        <v>78</v>
      </c>
      <c r="N4810" s="37">
        <v>211</v>
      </c>
      <c r="O4810" s="36">
        <v>0</v>
      </c>
      <c r="P4810" s="36">
        <v>3</v>
      </c>
      <c r="Q4810" s="36">
        <v>1</v>
      </c>
      <c r="R4810" s="68">
        <v>1087.1564964715651</v>
      </c>
      <c r="S4810" s="68">
        <v>5.9117523749885459</v>
      </c>
      <c r="T4810" s="68">
        <v>229.53571428571431</v>
      </c>
      <c r="U4810" s="68">
        <v>267.79166666666669</v>
      </c>
      <c r="V4810" s="68">
        <v>123.5961538461538</v>
      </c>
      <c r="W4810" s="36">
        <v>7</v>
      </c>
      <c r="X4810" s="36">
        <v>5</v>
      </c>
      <c r="Y4810" s="36">
        <v>7</v>
      </c>
      <c r="Z4810" s="36">
        <v>6</v>
      </c>
      <c r="AA4810" s="40">
        <v>6.25</v>
      </c>
      <c r="AB4810" s="40">
        <v>0.8</v>
      </c>
      <c r="AC4810" s="40">
        <v>5</v>
      </c>
      <c r="AD4810" s="40">
        <v>65</v>
      </c>
      <c r="AE4810" s="40">
        <v>65.000951900000004</v>
      </c>
      <c r="AF4810" t="s">
        <v>767</v>
      </c>
    </row>
    <row r="4811" spans="1:32" ht="15.75" customHeight="1">
      <c r="A4811" s="51">
        <v>46207</v>
      </c>
      <c r="B4811" s="35" t="s">
        <v>16</v>
      </c>
      <c r="C4811" s="36">
        <v>555</v>
      </c>
      <c r="D4811" s="37">
        <v>1883</v>
      </c>
      <c r="E4811" s="38">
        <v>-17</v>
      </c>
      <c r="F4811" s="36">
        <v>8</v>
      </c>
      <c r="G4811" s="36">
        <v>2</v>
      </c>
      <c r="H4811" s="35"/>
      <c r="I4811" s="35"/>
      <c r="J4811" s="35"/>
      <c r="K4811" s="35" t="s">
        <v>154</v>
      </c>
      <c r="L4811" s="39">
        <v>0.997</v>
      </c>
      <c r="M4811" s="37">
        <v>-887</v>
      </c>
      <c r="N4811" s="37">
        <v>-195</v>
      </c>
      <c r="O4811" s="36">
        <v>0</v>
      </c>
      <c r="P4811" s="36">
        <v>5</v>
      </c>
      <c r="Q4811" s="36">
        <v>1</v>
      </c>
      <c r="R4811" s="68">
        <v>317.00539643005402</v>
      </c>
      <c r="S4811" s="68">
        <v>5.9399619729043849</v>
      </c>
      <c r="T4811" s="68">
        <v>235.375</v>
      </c>
      <c r="U4811" s="68">
        <v>941.5</v>
      </c>
      <c r="V4811" s="68">
        <v>188.3</v>
      </c>
      <c r="W4811" s="36">
        <v>7</v>
      </c>
      <c r="X4811" s="36">
        <v>0</v>
      </c>
      <c r="Y4811" s="36">
        <v>0</v>
      </c>
      <c r="Z4811" s="36">
        <v>5</v>
      </c>
      <c r="AA4811" s="40">
        <v>3</v>
      </c>
      <c r="AB4811" s="40">
        <v>0.5</v>
      </c>
      <c r="AC4811" s="40">
        <v>1.5</v>
      </c>
      <c r="AD4811" s="40">
        <v>25</v>
      </c>
      <c r="AE4811" s="40">
        <v>25.00095189</v>
      </c>
      <c r="AF4811" t="s">
        <v>812</v>
      </c>
    </row>
    <row r="4812" spans="1:32" ht="15.75" customHeight="1">
      <c r="A4812" s="51">
        <v>46207</v>
      </c>
      <c r="B4812" s="35" t="s">
        <v>16</v>
      </c>
      <c r="C4812" s="36">
        <v>556</v>
      </c>
      <c r="D4812" s="37">
        <v>6418</v>
      </c>
      <c r="E4812" s="38">
        <v>-423</v>
      </c>
      <c r="F4812" s="36">
        <v>21</v>
      </c>
      <c r="G4812" s="36">
        <v>19</v>
      </c>
      <c r="H4812" s="35"/>
      <c r="I4812" s="35"/>
      <c r="J4812" s="35"/>
      <c r="K4812" s="35" t="s">
        <v>154</v>
      </c>
      <c r="L4812" s="39">
        <v>0.97799999999999998</v>
      </c>
      <c r="M4812" s="37">
        <v>-205</v>
      </c>
      <c r="N4812" s="37">
        <v>-431</v>
      </c>
      <c r="O4812" s="36">
        <v>0</v>
      </c>
      <c r="P4812" s="36">
        <v>6</v>
      </c>
      <c r="Q4812" s="36">
        <v>1</v>
      </c>
      <c r="R4812" s="68">
        <v>1086.06200705687</v>
      </c>
      <c r="S4812" s="68">
        <v>5.909423180534783</v>
      </c>
      <c r="T4812" s="68">
        <v>305.61904761904759</v>
      </c>
      <c r="U4812" s="68">
        <v>337.78947368421052</v>
      </c>
      <c r="V4812" s="68">
        <v>160.44999999999999</v>
      </c>
      <c r="W4812" s="36">
        <v>0</v>
      </c>
      <c r="X4812" s="36">
        <v>3</v>
      </c>
      <c r="Y4812" s="36">
        <v>2</v>
      </c>
      <c r="Z4812" s="36">
        <v>6</v>
      </c>
      <c r="AA4812" s="40">
        <v>2.75</v>
      </c>
      <c r="AB4812" s="40">
        <v>0.8</v>
      </c>
      <c r="AC4812" s="40">
        <v>2.2000000000000002</v>
      </c>
      <c r="AD4812" s="40">
        <v>32</v>
      </c>
      <c r="AE4812" s="40">
        <v>32.000951880000002</v>
      </c>
      <c r="AF4812" t="s">
        <v>4570</v>
      </c>
    </row>
    <row r="4813" spans="1:32" ht="15.75" customHeight="1">
      <c r="A4813" s="51">
        <v>46207</v>
      </c>
      <c r="B4813" s="35" t="s">
        <v>16</v>
      </c>
      <c r="C4813" s="36">
        <v>557</v>
      </c>
      <c r="D4813" s="37">
        <v>2227</v>
      </c>
      <c r="E4813" s="38">
        <v>131</v>
      </c>
      <c r="F4813" s="36">
        <v>8</v>
      </c>
      <c r="G4813" s="36">
        <v>7</v>
      </c>
      <c r="H4813" s="35"/>
      <c r="I4813" s="35"/>
      <c r="J4813" s="35"/>
      <c r="K4813" s="35" t="s">
        <v>154</v>
      </c>
      <c r="L4813" s="39">
        <v>1.0196000000000001</v>
      </c>
      <c r="M4813" s="37">
        <v>243</v>
      </c>
      <c r="N4813" s="37">
        <v>-345</v>
      </c>
      <c r="O4813" s="36">
        <v>0</v>
      </c>
      <c r="P4813" s="36">
        <v>7</v>
      </c>
      <c r="Q4813" s="36">
        <v>1</v>
      </c>
      <c r="R4813" s="68">
        <v>384.228102947281</v>
      </c>
      <c r="S4813" s="68">
        <v>5.796036216293011</v>
      </c>
      <c r="T4813" s="68">
        <v>278.375</v>
      </c>
      <c r="U4813" s="68">
        <v>318.14285714285722</v>
      </c>
      <c r="V4813" s="68">
        <v>148.4666666666667</v>
      </c>
      <c r="W4813" s="36">
        <v>0</v>
      </c>
      <c r="X4813" s="36">
        <v>4</v>
      </c>
      <c r="Y4813" s="36">
        <v>3</v>
      </c>
      <c r="Z4813" s="36">
        <v>6</v>
      </c>
      <c r="AA4813" s="40">
        <v>3.25</v>
      </c>
      <c r="AB4813" s="40">
        <v>0.5</v>
      </c>
      <c r="AC4813" s="40">
        <v>1.625</v>
      </c>
      <c r="AD4813" s="40">
        <v>16.2</v>
      </c>
      <c r="AE4813" s="40">
        <v>16.200951870000001</v>
      </c>
      <c r="AF4813" t="s">
        <v>1389</v>
      </c>
    </row>
    <row r="4814" spans="1:32" ht="15.75" customHeight="1">
      <c r="A4814" s="51">
        <v>46207</v>
      </c>
      <c r="B4814" s="35" t="s">
        <v>16</v>
      </c>
      <c r="C4814" s="36">
        <v>558</v>
      </c>
      <c r="D4814" s="37">
        <v>1419</v>
      </c>
      <c r="E4814" s="38">
        <v>-53</v>
      </c>
      <c r="F4814" s="36">
        <v>6</v>
      </c>
      <c r="G4814" s="36">
        <v>3</v>
      </c>
      <c r="H4814" s="35"/>
      <c r="I4814" s="35"/>
      <c r="J4814" s="35"/>
      <c r="K4814" s="35" t="s">
        <v>154</v>
      </c>
      <c r="L4814" s="39">
        <v>0.98750000000000004</v>
      </c>
      <c r="M4814" s="37">
        <v>-931</v>
      </c>
      <c r="N4814" s="37">
        <v>-28</v>
      </c>
      <c r="O4814" s="36">
        <v>0</v>
      </c>
      <c r="P4814" s="36">
        <v>8</v>
      </c>
      <c r="Q4814" s="36">
        <v>1</v>
      </c>
      <c r="R4814" s="68">
        <v>216.85616438356161</v>
      </c>
      <c r="S4814" s="68">
        <v>6.5435077856037402</v>
      </c>
      <c r="T4814" s="68">
        <v>236.5</v>
      </c>
      <c r="U4814" s="68">
        <v>473</v>
      </c>
      <c r="V4814" s="68">
        <v>157.66666666666671</v>
      </c>
      <c r="W4814" s="36">
        <v>7</v>
      </c>
      <c r="X4814" s="36">
        <v>0</v>
      </c>
      <c r="Y4814" s="36">
        <v>2</v>
      </c>
      <c r="Z4814" s="36">
        <v>0</v>
      </c>
      <c r="AA4814" s="40">
        <v>2.25</v>
      </c>
      <c r="AB4814" s="40">
        <v>0.5</v>
      </c>
      <c r="AC4814" s="40">
        <v>1.125</v>
      </c>
      <c r="AD4814" s="40">
        <v>21.2</v>
      </c>
      <c r="AE4814" s="40">
        <v>21.20095186</v>
      </c>
      <c r="AF4814" t="s">
        <v>618</v>
      </c>
    </row>
    <row r="4815" spans="1:32" ht="15.75" customHeight="1">
      <c r="A4815" s="51">
        <v>46207</v>
      </c>
      <c r="B4815" s="35" t="s">
        <v>16</v>
      </c>
      <c r="C4815" s="36">
        <v>560</v>
      </c>
      <c r="D4815" s="37">
        <v>3823</v>
      </c>
      <c r="E4815" s="38">
        <v>294</v>
      </c>
      <c r="F4815" s="36">
        <v>18</v>
      </c>
      <c r="G4815" s="36">
        <v>7</v>
      </c>
      <c r="H4815" s="35"/>
      <c r="I4815" s="35"/>
      <c r="J4815" s="35"/>
      <c r="K4815" s="35" t="s">
        <v>154</v>
      </c>
      <c r="L4815" s="39">
        <v>1.0256000000000001</v>
      </c>
      <c r="M4815" s="37">
        <v>571</v>
      </c>
      <c r="N4815" s="37">
        <v>-258</v>
      </c>
      <c r="O4815" s="36">
        <v>0</v>
      </c>
      <c r="P4815" s="36">
        <v>0</v>
      </c>
      <c r="Q4815" s="36">
        <v>1</v>
      </c>
      <c r="R4815" s="68">
        <v>594.02589248650884</v>
      </c>
      <c r="S4815" s="68">
        <v>6.4357464015540797</v>
      </c>
      <c r="T4815" s="68">
        <v>212.38888888888891</v>
      </c>
      <c r="U4815" s="68">
        <v>546.14285714285711</v>
      </c>
      <c r="V4815" s="68">
        <v>152.91999999999999</v>
      </c>
      <c r="W4815" s="36">
        <v>7</v>
      </c>
      <c r="X4815" s="36">
        <v>0</v>
      </c>
      <c r="Y4815" s="36">
        <v>3</v>
      </c>
      <c r="Z4815" s="36">
        <v>0</v>
      </c>
      <c r="AA4815" s="40">
        <v>2.5</v>
      </c>
      <c r="AB4815" s="40">
        <v>0.6</v>
      </c>
      <c r="AC4815" s="40">
        <v>1.5</v>
      </c>
      <c r="AD4815" s="40">
        <v>15</v>
      </c>
      <c r="AE4815" s="40">
        <v>15.00095185</v>
      </c>
      <c r="AF4815" t="s">
        <v>859</v>
      </c>
    </row>
    <row r="4816" spans="1:32" ht="15.75" customHeight="1">
      <c r="A4816" s="51">
        <v>46207</v>
      </c>
      <c r="B4816" s="35" t="s">
        <v>20</v>
      </c>
      <c r="C4816" s="36">
        <v>678</v>
      </c>
      <c r="D4816" s="37">
        <v>3465</v>
      </c>
      <c r="E4816" s="38">
        <v>-1180</v>
      </c>
      <c r="F4816" s="36">
        <v>36</v>
      </c>
      <c r="G4816" s="36">
        <v>17</v>
      </c>
      <c r="H4816" s="35"/>
      <c r="I4816" s="35"/>
      <c r="J4816" s="35"/>
      <c r="K4816" s="35" t="s">
        <v>154</v>
      </c>
      <c r="L4816" s="39">
        <v>0.88649999999999995</v>
      </c>
      <c r="M4816" s="37">
        <v>58</v>
      </c>
      <c r="N4816" s="37">
        <v>658</v>
      </c>
      <c r="O4816" s="36">
        <v>0</v>
      </c>
      <c r="P4816" s="36">
        <v>8</v>
      </c>
      <c r="Q4816" s="36">
        <v>0</v>
      </c>
      <c r="R4816" s="68"/>
      <c r="S4816" s="68"/>
      <c r="T4816" s="68"/>
      <c r="U4816" s="68"/>
      <c r="V4816" s="68"/>
      <c r="W4816" s="36"/>
      <c r="X4816" s="36"/>
      <c r="Y4816" s="36"/>
      <c r="Z4816" s="36"/>
      <c r="AA4816" s="40"/>
      <c r="AB4816" s="40">
        <v>0.6</v>
      </c>
      <c r="AC4816" s="40"/>
      <c r="AD4816" s="40">
        <v>30</v>
      </c>
      <c r="AE4816" s="40">
        <v>30.000951839999999</v>
      </c>
      <c r="AF4816" t="s">
        <v>661</v>
      </c>
    </row>
    <row r="4817" spans="1:32" ht="15.75" customHeight="1">
      <c r="A4817" s="51">
        <v>46207</v>
      </c>
      <c r="B4817" s="35" t="s">
        <v>20</v>
      </c>
      <c r="C4817" s="36">
        <v>680</v>
      </c>
      <c r="D4817" s="37">
        <v>2407</v>
      </c>
      <c r="E4817" s="38">
        <v>715</v>
      </c>
      <c r="F4817" s="36">
        <v>30</v>
      </c>
      <c r="G4817" s="36">
        <v>9</v>
      </c>
      <c r="H4817" s="35"/>
      <c r="I4817" s="35"/>
      <c r="J4817" s="35"/>
      <c r="K4817" s="35" t="s">
        <v>154</v>
      </c>
      <c r="L4817" s="39">
        <v>1.099</v>
      </c>
      <c r="M4817" s="37">
        <v>1708</v>
      </c>
      <c r="N4817" s="37">
        <v>-334</v>
      </c>
      <c r="O4817" s="36">
        <v>0</v>
      </c>
      <c r="P4817" s="36">
        <v>0</v>
      </c>
      <c r="Q4817" s="36">
        <v>0</v>
      </c>
      <c r="R4817" s="68"/>
      <c r="S4817" s="68"/>
      <c r="T4817" s="68"/>
      <c r="U4817" s="68"/>
      <c r="V4817" s="68"/>
      <c r="W4817" s="36"/>
      <c r="X4817" s="36"/>
      <c r="Y4817" s="36"/>
      <c r="Z4817" s="36"/>
      <c r="AA4817" s="40"/>
      <c r="AB4817" s="40">
        <v>0.5</v>
      </c>
      <c r="AC4817" s="40"/>
      <c r="AD4817" s="40">
        <v>35</v>
      </c>
      <c r="AE4817" s="40">
        <v>35.000951829999998</v>
      </c>
      <c r="AF4817" t="s">
        <v>668</v>
      </c>
    </row>
    <row r="4818" spans="1:32" ht="15.75" customHeight="1">
      <c r="A4818" s="51">
        <v>46207</v>
      </c>
      <c r="B4818" s="35" t="s">
        <v>20</v>
      </c>
      <c r="C4818" s="36">
        <v>681</v>
      </c>
      <c r="D4818" s="37">
        <v>1908</v>
      </c>
      <c r="E4818" s="38">
        <v>7453</v>
      </c>
      <c r="F4818" s="36">
        <v>64</v>
      </c>
      <c r="G4818" s="36">
        <v>6</v>
      </c>
      <c r="H4818" s="35"/>
      <c r="I4818" s="35"/>
      <c r="J4818" s="35"/>
      <c r="K4818" s="35" t="s">
        <v>154</v>
      </c>
      <c r="L4818" s="39">
        <v>2.3020999999999998</v>
      </c>
      <c r="M4818" s="37">
        <v>131</v>
      </c>
      <c r="N4818" s="37">
        <v>3067</v>
      </c>
      <c r="O4818" s="36">
        <v>0</v>
      </c>
      <c r="P4818" s="36">
        <v>1</v>
      </c>
      <c r="Q4818" s="36">
        <v>0</v>
      </c>
      <c r="R4818" s="68"/>
      <c r="S4818" s="68"/>
      <c r="T4818" s="68"/>
      <c r="U4818" s="68"/>
      <c r="V4818" s="68"/>
      <c r="W4818" s="36"/>
      <c r="X4818" s="36"/>
      <c r="Y4818" s="36"/>
      <c r="Z4818" s="36"/>
      <c r="AA4818" s="40"/>
      <c r="AB4818" s="40">
        <v>0.5</v>
      </c>
      <c r="AC4818" s="40"/>
      <c r="AD4818" s="40">
        <v>80</v>
      </c>
      <c r="AE4818" s="40">
        <v>80.000951819999997</v>
      </c>
      <c r="AF4818" t="s">
        <v>155</v>
      </c>
    </row>
    <row r="4819" spans="1:32" ht="15.75" customHeight="1">
      <c r="A4819" s="51">
        <v>46207</v>
      </c>
      <c r="B4819" s="35" t="s">
        <v>20</v>
      </c>
      <c r="C4819" s="36">
        <v>682</v>
      </c>
      <c r="D4819" s="37">
        <v>2942</v>
      </c>
      <c r="E4819" s="38">
        <v>103</v>
      </c>
      <c r="F4819" s="36">
        <v>36</v>
      </c>
      <c r="G4819" s="36">
        <v>11</v>
      </c>
      <c r="H4819" s="35"/>
      <c r="I4819" s="35"/>
      <c r="J4819" s="35"/>
      <c r="K4819" s="35" t="s">
        <v>154</v>
      </c>
      <c r="L4819" s="39">
        <v>1.0117</v>
      </c>
      <c r="M4819" s="37">
        <v>2257</v>
      </c>
      <c r="N4819" s="37">
        <v>-749</v>
      </c>
      <c r="O4819" s="36">
        <v>0</v>
      </c>
      <c r="P4819" s="36">
        <v>2</v>
      </c>
      <c r="Q4819" s="36">
        <v>0</v>
      </c>
      <c r="R4819" s="68"/>
      <c r="S4819" s="68"/>
      <c r="T4819" s="68"/>
      <c r="U4819" s="68"/>
      <c r="V4819" s="68"/>
      <c r="W4819" s="36"/>
      <c r="X4819" s="36"/>
      <c r="Y4819" s="36"/>
      <c r="Z4819" s="36"/>
      <c r="AA4819" s="40"/>
      <c r="AB4819" s="40">
        <v>0.5</v>
      </c>
      <c r="AC4819" s="40"/>
      <c r="AD4819" s="40">
        <v>35</v>
      </c>
      <c r="AE4819" s="40">
        <v>35.000951809999997</v>
      </c>
      <c r="AF4819" t="s">
        <v>668</v>
      </c>
    </row>
    <row r="4820" spans="1:32" ht="15.75" customHeight="1">
      <c r="A4820" s="51">
        <v>46207</v>
      </c>
      <c r="B4820" s="35" t="s">
        <v>20</v>
      </c>
      <c r="C4820" s="36">
        <v>688</v>
      </c>
      <c r="D4820" s="37">
        <v>1106</v>
      </c>
      <c r="E4820" s="38">
        <v>-1418</v>
      </c>
      <c r="F4820" s="36">
        <v>2</v>
      </c>
      <c r="G4820" s="36">
        <v>2</v>
      </c>
      <c r="H4820" s="35"/>
      <c r="I4820" s="35"/>
      <c r="J4820" s="35"/>
      <c r="K4820" s="35" t="s">
        <v>154</v>
      </c>
      <c r="L4820" s="39">
        <v>0.5726</v>
      </c>
      <c r="M4820" s="37">
        <v>-74</v>
      </c>
      <c r="N4820" s="37">
        <v>267</v>
      </c>
      <c r="O4820" s="36">
        <v>0</v>
      </c>
      <c r="P4820" s="36">
        <v>8</v>
      </c>
      <c r="Q4820" s="36">
        <v>0</v>
      </c>
      <c r="R4820" s="68"/>
      <c r="S4820" s="68"/>
      <c r="T4820" s="68"/>
      <c r="U4820" s="68"/>
      <c r="V4820" s="68"/>
      <c r="W4820" s="36"/>
      <c r="X4820" s="36"/>
      <c r="Y4820" s="36"/>
      <c r="Z4820" s="36"/>
      <c r="AA4820" s="40"/>
      <c r="AB4820" s="40">
        <v>0.5</v>
      </c>
      <c r="AC4820" s="40"/>
      <c r="AD4820" s="40">
        <v>30</v>
      </c>
      <c r="AE4820" s="40">
        <v>30.000951799999999</v>
      </c>
      <c r="AF4820" t="s">
        <v>661</v>
      </c>
    </row>
    <row r="4821" spans="1:32" ht="15.75" customHeight="1">
      <c r="A4821" s="51">
        <v>46207</v>
      </c>
      <c r="B4821" s="35" t="s">
        <v>20</v>
      </c>
      <c r="C4821" s="36">
        <v>700</v>
      </c>
      <c r="D4821" s="37">
        <v>2993</v>
      </c>
      <c r="E4821" s="38">
        <v>10395</v>
      </c>
      <c r="F4821" s="36">
        <v>100</v>
      </c>
      <c r="G4821" s="36">
        <v>15</v>
      </c>
      <c r="H4821" s="35"/>
      <c r="I4821" s="35"/>
      <c r="J4821" s="35"/>
      <c r="K4821" s="35" t="s">
        <v>154</v>
      </c>
      <c r="L4821" s="39">
        <v>2.1577000000000002</v>
      </c>
      <c r="M4821" s="37">
        <v>-1334</v>
      </c>
      <c r="N4821" s="37">
        <v>-359</v>
      </c>
      <c r="O4821" s="36">
        <v>0</v>
      </c>
      <c r="P4821" s="36">
        <v>0</v>
      </c>
      <c r="Q4821" s="36">
        <v>0</v>
      </c>
      <c r="R4821" s="68"/>
      <c r="S4821" s="68"/>
      <c r="T4821" s="68"/>
      <c r="U4821" s="68"/>
      <c r="V4821" s="68"/>
      <c r="W4821" s="36"/>
      <c r="X4821" s="36"/>
      <c r="Y4821" s="36"/>
      <c r="Z4821" s="36"/>
      <c r="AA4821" s="40"/>
      <c r="AB4821" s="40">
        <v>0.5</v>
      </c>
      <c r="AC4821" s="40"/>
      <c r="AD4821" s="40">
        <v>80</v>
      </c>
      <c r="AE4821" s="40">
        <v>80.000951790000002</v>
      </c>
      <c r="AF4821" t="s">
        <v>155</v>
      </c>
    </row>
    <row r="4822" spans="1:32" ht="15.75" customHeight="1">
      <c r="A4822" s="51">
        <v>46207</v>
      </c>
      <c r="B4822" s="35" t="s">
        <v>20</v>
      </c>
      <c r="C4822" s="36">
        <v>701</v>
      </c>
      <c r="D4822" s="37">
        <v>1122</v>
      </c>
      <c r="E4822" s="38">
        <v>-436</v>
      </c>
      <c r="F4822" s="36">
        <v>10</v>
      </c>
      <c r="G4822" s="36">
        <v>5</v>
      </c>
      <c r="H4822" s="35"/>
      <c r="I4822" s="35"/>
      <c r="J4822" s="35"/>
      <c r="K4822" s="35" t="s">
        <v>154</v>
      </c>
      <c r="L4822" s="39">
        <v>0.87050000000000005</v>
      </c>
      <c r="M4822" s="37">
        <v>559</v>
      </c>
      <c r="N4822" s="37">
        <v>587</v>
      </c>
      <c r="O4822" s="36">
        <v>0</v>
      </c>
      <c r="P4822" s="36">
        <v>1</v>
      </c>
      <c r="Q4822" s="36">
        <v>0</v>
      </c>
      <c r="R4822" s="68"/>
      <c r="S4822" s="68"/>
      <c r="T4822" s="68"/>
      <c r="U4822" s="68"/>
      <c r="V4822" s="68"/>
      <c r="W4822" s="36"/>
      <c r="X4822" s="36"/>
      <c r="Y4822" s="36"/>
      <c r="Z4822" s="36"/>
      <c r="AA4822" s="40"/>
      <c r="AB4822" s="40">
        <v>0.5</v>
      </c>
      <c r="AC4822" s="40"/>
      <c r="AD4822" s="40">
        <v>30</v>
      </c>
      <c r="AE4822" s="40">
        <v>30.000951780000001</v>
      </c>
      <c r="AF4822" t="s">
        <v>661</v>
      </c>
    </row>
    <row r="4823" spans="1:32" ht="15.75" customHeight="1">
      <c r="A4823" s="51">
        <v>46207</v>
      </c>
      <c r="B4823" s="35" t="s">
        <v>20</v>
      </c>
      <c r="C4823" s="36">
        <v>702</v>
      </c>
      <c r="D4823" s="37">
        <v>3581</v>
      </c>
      <c r="E4823" s="38">
        <v>-554</v>
      </c>
      <c r="F4823" s="36">
        <v>42</v>
      </c>
      <c r="G4823" s="36">
        <v>11</v>
      </c>
      <c r="H4823" s="35"/>
      <c r="I4823" s="35"/>
      <c r="J4823" s="35"/>
      <c r="K4823" s="35" t="s">
        <v>154</v>
      </c>
      <c r="L4823" s="39">
        <v>0.94840000000000002</v>
      </c>
      <c r="M4823" s="37">
        <v>-390</v>
      </c>
      <c r="N4823" s="37">
        <v>-797</v>
      </c>
      <c r="O4823" s="36">
        <v>0</v>
      </c>
      <c r="P4823" s="36">
        <v>2</v>
      </c>
      <c r="Q4823" s="36">
        <v>0</v>
      </c>
      <c r="R4823" s="68"/>
      <c r="S4823" s="68"/>
      <c r="T4823" s="68"/>
      <c r="U4823" s="68"/>
      <c r="V4823" s="68"/>
      <c r="W4823" s="36"/>
      <c r="X4823" s="36"/>
      <c r="Y4823" s="36"/>
      <c r="Z4823" s="36"/>
      <c r="AA4823" s="40"/>
      <c r="AB4823" s="40">
        <v>0.6</v>
      </c>
      <c r="AC4823" s="40"/>
      <c r="AD4823" s="40">
        <v>30</v>
      </c>
      <c r="AE4823" s="40">
        <v>30.00095177</v>
      </c>
      <c r="AF4823" t="s">
        <v>661</v>
      </c>
    </row>
    <row r="4824" spans="1:32" ht="15.75" customHeight="1">
      <c r="A4824" s="51">
        <v>46207</v>
      </c>
      <c r="B4824" s="35" t="s">
        <v>685</v>
      </c>
      <c r="C4824" s="36">
        <v>752</v>
      </c>
      <c r="D4824" s="37">
        <v>276</v>
      </c>
      <c r="E4824" s="38">
        <v>41</v>
      </c>
      <c r="F4824" s="36">
        <v>3</v>
      </c>
      <c r="G4824" s="36">
        <v>2</v>
      </c>
      <c r="H4824" s="35"/>
      <c r="I4824" s="35"/>
      <c r="J4824" s="35"/>
      <c r="K4824" s="35" t="s">
        <v>154</v>
      </c>
      <c r="L4824" s="39">
        <v>1.0495000000000001</v>
      </c>
      <c r="M4824" s="37">
        <v>-1059</v>
      </c>
      <c r="N4824" s="37">
        <v>-2284</v>
      </c>
      <c r="O4824" s="36">
        <v>0</v>
      </c>
      <c r="P4824" s="36">
        <v>2</v>
      </c>
      <c r="Q4824" s="36">
        <v>0</v>
      </c>
      <c r="R4824" s="68"/>
      <c r="S4824" s="68"/>
      <c r="T4824" s="68"/>
      <c r="U4824" s="68"/>
      <c r="V4824" s="68"/>
      <c r="W4824" s="36"/>
      <c r="X4824" s="36"/>
      <c r="Y4824" s="36"/>
      <c r="Z4824" s="36"/>
      <c r="AA4824" s="40"/>
      <c r="AB4824" s="40">
        <v>0.5</v>
      </c>
      <c r="AC4824" s="40"/>
      <c r="AD4824" s="40">
        <v>0</v>
      </c>
      <c r="AE4824" s="40">
        <v>0</v>
      </c>
    </row>
    <row r="4825" spans="1:32" ht="15.75" customHeight="1">
      <c r="A4825" s="51">
        <v>46207</v>
      </c>
      <c r="B4825" s="35" t="s">
        <v>685</v>
      </c>
      <c r="C4825" s="36">
        <v>753</v>
      </c>
      <c r="D4825" s="37">
        <v>4696</v>
      </c>
      <c r="E4825" s="38">
        <v>-2153</v>
      </c>
      <c r="F4825" s="36">
        <v>36</v>
      </c>
      <c r="G4825" s="36">
        <v>13</v>
      </c>
      <c r="H4825" s="35"/>
      <c r="I4825" s="35"/>
      <c r="J4825" s="35"/>
      <c r="K4825" s="35" t="s">
        <v>154</v>
      </c>
      <c r="L4825" s="39">
        <v>0.84719999999999995</v>
      </c>
      <c r="M4825" s="37">
        <v>3537</v>
      </c>
      <c r="N4825" s="37">
        <v>-1272</v>
      </c>
      <c r="O4825" s="36">
        <v>0</v>
      </c>
      <c r="P4825" s="36">
        <v>3</v>
      </c>
      <c r="Q4825" s="36">
        <v>0</v>
      </c>
      <c r="R4825" s="68"/>
      <c r="S4825" s="68"/>
      <c r="T4825" s="68"/>
      <c r="U4825" s="68"/>
      <c r="V4825" s="68"/>
      <c r="W4825" s="36"/>
      <c r="X4825" s="36"/>
      <c r="Y4825" s="36"/>
      <c r="Z4825" s="36"/>
      <c r="AA4825" s="40"/>
      <c r="AB4825" s="40">
        <v>0.6</v>
      </c>
      <c r="AC4825" s="40"/>
      <c r="AD4825" s="40">
        <v>30</v>
      </c>
      <c r="AE4825" s="40">
        <v>30.000951749999999</v>
      </c>
      <c r="AF4825" t="s">
        <v>661</v>
      </c>
    </row>
    <row r="4826" spans="1:32" ht="15.75" customHeight="1">
      <c r="A4826" s="51">
        <v>46207</v>
      </c>
      <c r="B4826" s="35" t="s">
        <v>685</v>
      </c>
      <c r="C4826" s="36">
        <v>755</v>
      </c>
      <c r="D4826" s="37">
        <v>2635</v>
      </c>
      <c r="E4826" s="38">
        <v>-820</v>
      </c>
      <c r="F4826" s="36">
        <v>25</v>
      </c>
      <c r="G4826" s="36">
        <v>9</v>
      </c>
      <c r="H4826" s="35"/>
      <c r="I4826" s="35"/>
      <c r="J4826" s="35"/>
      <c r="K4826" s="35" t="s">
        <v>154</v>
      </c>
      <c r="L4826" s="39">
        <v>0.89629999999999999</v>
      </c>
      <c r="M4826" s="37">
        <v>-1669</v>
      </c>
      <c r="N4826" s="37">
        <v>-1651</v>
      </c>
      <c r="O4826" s="36">
        <v>0</v>
      </c>
      <c r="P4826" s="36">
        <v>5</v>
      </c>
      <c r="Q4826" s="36">
        <v>0</v>
      </c>
      <c r="R4826" s="68"/>
      <c r="S4826" s="68"/>
      <c r="T4826" s="68"/>
      <c r="U4826" s="68"/>
      <c r="V4826" s="68"/>
      <c r="W4826" s="36"/>
      <c r="X4826" s="36"/>
      <c r="Y4826" s="36"/>
      <c r="Z4826" s="36"/>
      <c r="AA4826" s="40"/>
      <c r="AB4826" s="40">
        <v>0.5</v>
      </c>
      <c r="AC4826" s="40"/>
      <c r="AD4826" s="40">
        <v>30</v>
      </c>
      <c r="AE4826" s="40">
        <v>30.000951740000001</v>
      </c>
      <c r="AF4826" t="s">
        <v>661</v>
      </c>
    </row>
    <row r="4827" spans="1:32" ht="15.75" customHeight="1">
      <c r="A4827" s="51">
        <v>46207</v>
      </c>
      <c r="B4827" s="35" t="s">
        <v>685</v>
      </c>
      <c r="C4827" s="36">
        <v>756</v>
      </c>
      <c r="D4827" s="37">
        <v>1754</v>
      </c>
      <c r="E4827" s="38">
        <v>2473</v>
      </c>
      <c r="F4827" s="36">
        <v>38</v>
      </c>
      <c r="G4827" s="36">
        <v>7</v>
      </c>
      <c r="H4827" s="35"/>
      <c r="I4827" s="35"/>
      <c r="J4827" s="35"/>
      <c r="K4827" s="35" t="s">
        <v>154</v>
      </c>
      <c r="L4827" s="39">
        <v>1.47</v>
      </c>
      <c r="M4827" s="37">
        <v>2590</v>
      </c>
      <c r="N4827" s="37">
        <v>158</v>
      </c>
      <c r="O4827" s="36">
        <v>0</v>
      </c>
      <c r="P4827" s="36">
        <v>6</v>
      </c>
      <c r="Q4827" s="36">
        <v>0</v>
      </c>
      <c r="R4827" s="68"/>
      <c r="S4827" s="68"/>
      <c r="T4827" s="68"/>
      <c r="U4827" s="68"/>
      <c r="V4827" s="68"/>
      <c r="W4827" s="36"/>
      <c r="X4827" s="36"/>
      <c r="Y4827" s="36"/>
      <c r="Z4827" s="36"/>
      <c r="AA4827" s="40"/>
      <c r="AB4827" s="40">
        <v>0.5</v>
      </c>
      <c r="AC4827" s="40"/>
      <c r="AD4827" s="40">
        <v>70</v>
      </c>
      <c r="AE4827" s="40">
        <v>70.000951729999997</v>
      </c>
      <c r="AF4827" t="s">
        <v>178</v>
      </c>
    </row>
    <row r="4828" spans="1:32" ht="15.75" customHeight="1">
      <c r="A4828" s="51">
        <v>46207</v>
      </c>
      <c r="B4828" s="35" t="s">
        <v>685</v>
      </c>
      <c r="C4828" s="36">
        <v>757</v>
      </c>
      <c r="D4828" s="37">
        <v>3089</v>
      </c>
      <c r="E4828" s="38">
        <v>1312</v>
      </c>
      <c r="F4828" s="36">
        <v>42</v>
      </c>
      <c r="G4828" s="36">
        <v>14</v>
      </c>
      <c r="H4828" s="35"/>
      <c r="I4828" s="35"/>
      <c r="J4828" s="35"/>
      <c r="K4828" s="35" t="s">
        <v>154</v>
      </c>
      <c r="L4828" s="39">
        <v>1.1415999999999999</v>
      </c>
      <c r="M4828" s="37">
        <v>-287</v>
      </c>
      <c r="N4828" s="37">
        <v>1144</v>
      </c>
      <c r="O4828" s="36">
        <v>0</v>
      </c>
      <c r="P4828" s="36">
        <v>7</v>
      </c>
      <c r="Q4828" s="36">
        <v>0</v>
      </c>
      <c r="R4828" s="68"/>
      <c r="S4828" s="68"/>
      <c r="T4828" s="68"/>
      <c r="U4828" s="68"/>
      <c r="V4828" s="68"/>
      <c r="W4828" s="36"/>
      <c r="X4828" s="36"/>
      <c r="Y4828" s="36"/>
      <c r="Z4828" s="36"/>
      <c r="AA4828" s="40"/>
      <c r="AB4828" s="40">
        <v>0.6</v>
      </c>
      <c r="AC4828" s="40"/>
      <c r="AD4828" s="40">
        <v>60</v>
      </c>
      <c r="AE4828" s="40">
        <v>60.000951720000003</v>
      </c>
      <c r="AF4828" t="s">
        <v>578</v>
      </c>
    </row>
    <row r="4829" spans="1:32" ht="15.75" customHeight="1">
      <c r="A4829" s="51">
        <v>46207</v>
      </c>
      <c r="B4829" s="35" t="s">
        <v>685</v>
      </c>
      <c r="C4829" s="36">
        <v>758</v>
      </c>
      <c r="D4829" s="37">
        <v>2212</v>
      </c>
      <c r="E4829" s="38">
        <v>-1681</v>
      </c>
      <c r="F4829" s="36">
        <v>14</v>
      </c>
      <c r="G4829" s="36">
        <v>9</v>
      </c>
      <c r="H4829" s="35"/>
      <c r="I4829" s="35"/>
      <c r="J4829" s="35"/>
      <c r="K4829" s="35" t="s">
        <v>154</v>
      </c>
      <c r="L4829" s="39">
        <v>0.74670000000000003</v>
      </c>
      <c r="M4829" s="37">
        <v>-1396</v>
      </c>
      <c r="N4829" s="37">
        <v>-153</v>
      </c>
      <c r="O4829" s="36">
        <v>0</v>
      </c>
      <c r="P4829" s="36">
        <v>8</v>
      </c>
      <c r="Q4829" s="36">
        <v>0</v>
      </c>
      <c r="R4829" s="68"/>
      <c r="S4829" s="68"/>
      <c r="T4829" s="68"/>
      <c r="U4829" s="68"/>
      <c r="V4829" s="68"/>
      <c r="W4829" s="36"/>
      <c r="X4829" s="36"/>
      <c r="Y4829" s="36"/>
      <c r="Z4829" s="36"/>
      <c r="AA4829" s="40"/>
      <c r="AB4829" s="40">
        <v>0.5</v>
      </c>
      <c r="AC4829" s="40"/>
      <c r="AD4829" s="40">
        <v>30</v>
      </c>
      <c r="AE4829" s="40">
        <v>30.000951709999999</v>
      </c>
      <c r="AF4829" t="s">
        <v>661</v>
      </c>
    </row>
    <row r="4830" spans="1:32" ht="15.75" customHeight="1">
      <c r="A4830" s="51">
        <v>46207</v>
      </c>
      <c r="B4830" s="35" t="s">
        <v>685</v>
      </c>
      <c r="C4830" s="36">
        <v>760</v>
      </c>
      <c r="D4830" s="37">
        <v>1806</v>
      </c>
      <c r="E4830" s="38">
        <v>-2017</v>
      </c>
      <c r="F4830" s="36">
        <v>7</v>
      </c>
      <c r="G4830" s="36">
        <v>5</v>
      </c>
      <c r="H4830" s="35"/>
      <c r="I4830" s="35"/>
      <c r="J4830" s="35"/>
      <c r="K4830" s="35" t="s">
        <v>154</v>
      </c>
      <c r="L4830" s="39">
        <v>0.62770000000000004</v>
      </c>
      <c r="M4830" s="37">
        <v>1104</v>
      </c>
      <c r="N4830" s="37">
        <v>-962</v>
      </c>
      <c r="O4830" s="36">
        <v>0</v>
      </c>
      <c r="P4830" s="36">
        <v>0</v>
      </c>
      <c r="Q4830" s="36">
        <v>0</v>
      </c>
      <c r="R4830" s="68"/>
      <c r="S4830" s="68"/>
      <c r="T4830" s="68"/>
      <c r="U4830" s="68"/>
      <c r="V4830" s="68"/>
      <c r="W4830" s="36"/>
      <c r="X4830" s="36"/>
      <c r="Y4830" s="36"/>
      <c r="Z4830" s="36"/>
      <c r="AA4830" s="40"/>
      <c r="AB4830" s="40">
        <v>0.5</v>
      </c>
      <c r="AC4830" s="40"/>
      <c r="AD4830" s="40">
        <v>30</v>
      </c>
      <c r="AE4830" s="40">
        <v>30.000951700000002</v>
      </c>
      <c r="AF4830" t="s">
        <v>661</v>
      </c>
    </row>
    <row r="4831" spans="1:32" ht="15.75" customHeight="1">
      <c r="A4831" s="51">
        <v>46207</v>
      </c>
      <c r="B4831" s="35" t="s">
        <v>14</v>
      </c>
      <c r="C4831" s="36">
        <v>501</v>
      </c>
      <c r="D4831" s="37">
        <v>4222</v>
      </c>
      <c r="E4831" s="38">
        <v>533</v>
      </c>
      <c r="F4831" s="36">
        <v>20</v>
      </c>
      <c r="G4831" s="36">
        <v>11</v>
      </c>
      <c r="H4831" s="35"/>
      <c r="I4831" s="35"/>
      <c r="J4831" s="35"/>
      <c r="K4831" s="35" t="s">
        <v>154</v>
      </c>
      <c r="L4831" s="39">
        <v>1.0421</v>
      </c>
      <c r="M4831" s="37">
        <v>-287</v>
      </c>
      <c r="N4831" s="37">
        <v>893</v>
      </c>
      <c r="O4831" s="36">
        <v>0</v>
      </c>
      <c r="P4831" s="36">
        <v>1</v>
      </c>
      <c r="Q4831" s="36">
        <v>1</v>
      </c>
      <c r="R4831" s="68">
        <v>669.0065898713159</v>
      </c>
      <c r="S4831" s="68">
        <v>6.3108496447129259</v>
      </c>
      <c r="T4831" s="68">
        <v>211.1</v>
      </c>
      <c r="U4831" s="68">
        <v>383.81818181818181</v>
      </c>
      <c r="V4831" s="68">
        <v>136.1935483870968</v>
      </c>
      <c r="W4831" s="36">
        <v>7</v>
      </c>
      <c r="X4831" s="36">
        <v>0</v>
      </c>
      <c r="Y4831" s="36">
        <v>3</v>
      </c>
      <c r="Z4831" s="36">
        <v>0</v>
      </c>
      <c r="AA4831" s="40">
        <v>2.5</v>
      </c>
      <c r="AB4831" s="40">
        <v>0.6</v>
      </c>
      <c r="AC4831" s="40">
        <v>1.5</v>
      </c>
      <c r="AD4831" s="40">
        <v>15</v>
      </c>
      <c r="AE4831" s="40">
        <v>15.000951690000001</v>
      </c>
      <c r="AF4831" t="s">
        <v>859</v>
      </c>
    </row>
    <row r="4832" spans="1:32" ht="15.75" customHeight="1">
      <c r="A4832" s="51">
        <v>46207</v>
      </c>
      <c r="B4832" s="35" t="s">
        <v>14</v>
      </c>
      <c r="C4832" s="36">
        <v>502</v>
      </c>
      <c r="D4832" s="37">
        <v>3575</v>
      </c>
      <c r="E4832" s="38">
        <v>-379</v>
      </c>
      <c r="F4832" s="36">
        <v>16</v>
      </c>
      <c r="G4832" s="36">
        <v>6</v>
      </c>
      <c r="H4832" s="35"/>
      <c r="I4832" s="35"/>
      <c r="J4832" s="35"/>
      <c r="K4832" s="35" t="s">
        <v>154</v>
      </c>
      <c r="L4832" s="39">
        <v>0.9647</v>
      </c>
      <c r="M4832" s="37">
        <v>1103</v>
      </c>
      <c r="N4832" s="37">
        <v>-1288</v>
      </c>
      <c r="O4832" s="36">
        <v>0</v>
      </c>
      <c r="P4832" s="36">
        <v>2</v>
      </c>
      <c r="Q4832" s="36">
        <v>1</v>
      </c>
      <c r="R4832" s="68">
        <v>530.51940639269401</v>
      </c>
      <c r="S4832" s="68">
        <v>6.738679032136595</v>
      </c>
      <c r="T4832" s="68">
        <v>223.4375</v>
      </c>
      <c r="U4832" s="68">
        <v>595.83333333333337</v>
      </c>
      <c r="V4832" s="68">
        <v>162.5</v>
      </c>
      <c r="W4832" s="36">
        <v>7</v>
      </c>
      <c r="X4832" s="36">
        <v>0</v>
      </c>
      <c r="Y4832" s="36">
        <v>0</v>
      </c>
      <c r="Z4832" s="36">
        <v>0</v>
      </c>
      <c r="AA4832" s="40">
        <v>1.75</v>
      </c>
      <c r="AB4832" s="40">
        <v>0.6</v>
      </c>
      <c r="AC4832" s="40">
        <v>1.05</v>
      </c>
      <c r="AD4832" s="40">
        <v>20.5</v>
      </c>
      <c r="AE4832" s="40">
        <v>20.50095168</v>
      </c>
      <c r="AF4832" t="s">
        <v>631</v>
      </c>
    </row>
    <row r="4833" spans="1:32" ht="15.75" customHeight="1">
      <c r="A4833" s="51">
        <v>46207</v>
      </c>
      <c r="B4833" s="35" t="s">
        <v>14</v>
      </c>
      <c r="C4833" s="36">
        <v>503</v>
      </c>
      <c r="D4833" s="37">
        <v>2240</v>
      </c>
      <c r="E4833" s="38">
        <v>-84</v>
      </c>
      <c r="F4833" s="36">
        <v>10</v>
      </c>
      <c r="G4833" s="36">
        <v>4</v>
      </c>
      <c r="H4833" s="35"/>
      <c r="I4833" s="35"/>
      <c r="J4833" s="35"/>
      <c r="K4833" s="35" t="s">
        <v>154</v>
      </c>
      <c r="L4833" s="39">
        <v>0.98750000000000004</v>
      </c>
      <c r="M4833" s="37">
        <v>-617</v>
      </c>
      <c r="N4833" s="37">
        <v>619</v>
      </c>
      <c r="O4833" s="36">
        <v>0</v>
      </c>
      <c r="P4833" s="36">
        <v>3</v>
      </c>
      <c r="Q4833" s="36">
        <v>1</v>
      </c>
      <c r="R4833" s="68">
        <v>349.46180987961799</v>
      </c>
      <c r="S4833" s="68">
        <v>6.409856346739665</v>
      </c>
      <c r="T4833" s="68">
        <v>224</v>
      </c>
      <c r="U4833" s="68">
        <v>560</v>
      </c>
      <c r="V4833" s="68">
        <v>160</v>
      </c>
      <c r="W4833" s="36">
        <v>7</v>
      </c>
      <c r="X4833" s="36">
        <v>0</v>
      </c>
      <c r="Y4833" s="36">
        <v>0</v>
      </c>
      <c r="Z4833" s="36">
        <v>0</v>
      </c>
      <c r="AA4833" s="40">
        <v>1.75</v>
      </c>
      <c r="AB4833" s="40">
        <v>0.5</v>
      </c>
      <c r="AC4833" s="40">
        <v>0.875</v>
      </c>
      <c r="AD4833" s="40">
        <v>18.8</v>
      </c>
      <c r="AE4833" s="40">
        <v>18.80095167</v>
      </c>
      <c r="AF4833" t="s">
        <v>612</v>
      </c>
    </row>
    <row r="4834" spans="1:32" ht="15.75" customHeight="1">
      <c r="A4834" s="51">
        <v>46207</v>
      </c>
      <c r="B4834" s="35" t="s">
        <v>14</v>
      </c>
      <c r="C4834" s="36">
        <v>505</v>
      </c>
      <c r="D4834" s="37">
        <v>5982</v>
      </c>
      <c r="E4834" s="38">
        <v>540</v>
      </c>
      <c r="F4834" s="36">
        <v>21</v>
      </c>
      <c r="G4834" s="36">
        <v>30</v>
      </c>
      <c r="H4834" s="35"/>
      <c r="I4834" s="35"/>
      <c r="J4834" s="35"/>
      <c r="K4834" s="35" t="s">
        <v>154</v>
      </c>
      <c r="L4834" s="39">
        <v>1.0301</v>
      </c>
      <c r="M4834" s="37">
        <v>-498</v>
      </c>
      <c r="N4834" s="37">
        <v>22</v>
      </c>
      <c r="O4834" s="36">
        <v>0</v>
      </c>
      <c r="P4834" s="36">
        <v>5</v>
      </c>
      <c r="Q4834" s="36">
        <v>1</v>
      </c>
      <c r="R4834" s="68">
        <v>968.13729763387289</v>
      </c>
      <c r="S4834" s="68">
        <v>6.1788756766421509</v>
      </c>
      <c r="T4834" s="68">
        <v>284.85714285714278</v>
      </c>
      <c r="U4834" s="68">
        <v>199.4</v>
      </c>
      <c r="V4834" s="68">
        <v>117.2941176470588</v>
      </c>
      <c r="W4834" s="36">
        <v>0</v>
      </c>
      <c r="X4834" s="36">
        <v>7</v>
      </c>
      <c r="Y4834" s="36">
        <v>6</v>
      </c>
      <c r="Z4834" s="36">
        <v>2</v>
      </c>
      <c r="AA4834" s="40">
        <v>3.75</v>
      </c>
      <c r="AB4834" s="40">
        <v>0.8</v>
      </c>
      <c r="AC4834" s="40">
        <v>3</v>
      </c>
      <c r="AD4834" s="40">
        <v>30</v>
      </c>
      <c r="AE4834" s="40">
        <v>30.000951659999998</v>
      </c>
      <c r="AF4834" t="s">
        <v>1684</v>
      </c>
    </row>
    <row r="4835" spans="1:32" ht="15.75" customHeight="1">
      <c r="A4835" s="51">
        <v>46207</v>
      </c>
      <c r="B4835" s="35" t="s">
        <v>14</v>
      </c>
      <c r="C4835" s="36">
        <v>506</v>
      </c>
      <c r="D4835" s="37">
        <v>1509</v>
      </c>
      <c r="E4835" s="38">
        <v>-432</v>
      </c>
      <c r="F4835" s="36">
        <v>4</v>
      </c>
      <c r="G4835" s="36">
        <v>4</v>
      </c>
      <c r="H4835" s="35"/>
      <c r="I4835" s="35"/>
      <c r="J4835" s="35"/>
      <c r="K4835" s="35" t="s">
        <v>154</v>
      </c>
      <c r="L4835" s="39">
        <v>0.90459999999999996</v>
      </c>
      <c r="M4835" s="37">
        <v>85</v>
      </c>
      <c r="N4835" s="37">
        <v>-377</v>
      </c>
      <c r="O4835" s="36">
        <v>0</v>
      </c>
      <c r="P4835" s="36">
        <v>6</v>
      </c>
      <c r="Q4835" s="36">
        <v>1</v>
      </c>
      <c r="R4835" s="68">
        <v>254.9260585305106</v>
      </c>
      <c r="S4835" s="68">
        <v>5.9193634762112666</v>
      </c>
      <c r="T4835" s="68">
        <v>377.25</v>
      </c>
      <c r="U4835" s="68">
        <v>377.25</v>
      </c>
      <c r="V4835" s="68">
        <v>188.625</v>
      </c>
      <c r="W4835" s="36">
        <v>0</v>
      </c>
      <c r="X4835" s="36">
        <v>0</v>
      </c>
      <c r="Y4835" s="36">
        <v>0</v>
      </c>
      <c r="Z4835" s="36">
        <v>6</v>
      </c>
      <c r="AA4835" s="40">
        <v>1.5</v>
      </c>
      <c r="AB4835" s="40">
        <v>0.5</v>
      </c>
      <c r="AC4835" s="40">
        <v>0.75</v>
      </c>
      <c r="AD4835" s="40">
        <v>17.5</v>
      </c>
      <c r="AE4835" s="40">
        <v>17.500951650000001</v>
      </c>
      <c r="AF4835" t="s">
        <v>641</v>
      </c>
    </row>
    <row r="4836" spans="1:32" ht="15.75" customHeight="1">
      <c r="A4836" s="51">
        <v>46207</v>
      </c>
      <c r="B4836" s="35" t="s">
        <v>14</v>
      </c>
      <c r="C4836" s="36">
        <v>507</v>
      </c>
      <c r="D4836" s="37">
        <v>6093</v>
      </c>
      <c r="E4836" s="38">
        <v>1607</v>
      </c>
      <c r="F4836" s="36">
        <v>31</v>
      </c>
      <c r="G4836" s="36">
        <v>18</v>
      </c>
      <c r="H4836" s="35"/>
      <c r="I4836" s="35"/>
      <c r="J4836" s="35"/>
      <c r="K4836" s="35" t="s">
        <v>154</v>
      </c>
      <c r="L4836" s="39">
        <v>1.0879000000000001</v>
      </c>
      <c r="M4836" s="37">
        <v>-880</v>
      </c>
      <c r="N4836" s="37">
        <v>-339</v>
      </c>
      <c r="O4836" s="36">
        <v>0</v>
      </c>
      <c r="P4836" s="36">
        <v>7</v>
      </c>
      <c r="Q4836" s="36">
        <v>1</v>
      </c>
      <c r="R4836" s="68">
        <v>980.59433374844332</v>
      </c>
      <c r="S4836" s="68">
        <v>6.21357863318336</v>
      </c>
      <c r="T4836" s="68">
        <v>196.54838709677421</v>
      </c>
      <c r="U4836" s="68">
        <v>338.5</v>
      </c>
      <c r="V4836" s="68">
        <v>124.3469387755102</v>
      </c>
      <c r="W4836" s="36">
        <v>7</v>
      </c>
      <c r="X4836" s="36">
        <v>2</v>
      </c>
      <c r="Y4836" s="36">
        <v>5</v>
      </c>
      <c r="Z4836" s="36">
        <v>1</v>
      </c>
      <c r="AA4836" s="40">
        <v>3.75</v>
      </c>
      <c r="AB4836" s="40">
        <v>0.8</v>
      </c>
      <c r="AC4836" s="40">
        <v>3</v>
      </c>
      <c r="AD4836" s="40">
        <v>30</v>
      </c>
      <c r="AE4836" s="40">
        <v>30.00095164</v>
      </c>
      <c r="AF4836" t="s">
        <v>1684</v>
      </c>
    </row>
    <row r="4837" spans="1:32" ht="15.75" customHeight="1">
      <c r="A4837" s="51">
        <v>46207</v>
      </c>
      <c r="B4837" s="35" t="s">
        <v>22</v>
      </c>
      <c r="C4837" s="36">
        <v>671</v>
      </c>
      <c r="D4837" s="37">
        <v>6626</v>
      </c>
      <c r="E4837" s="38">
        <v>-3625</v>
      </c>
      <c r="F4837" s="36">
        <v>51</v>
      </c>
      <c r="G4837" s="36">
        <v>16</v>
      </c>
      <c r="H4837" s="35"/>
      <c r="I4837" s="35"/>
      <c r="J4837" s="35"/>
      <c r="K4837" s="35" t="s">
        <v>154</v>
      </c>
      <c r="L4837" s="39">
        <v>0.81759999999999999</v>
      </c>
      <c r="M4837" s="37">
        <v>-2132</v>
      </c>
      <c r="N4837" s="37">
        <v>1648</v>
      </c>
      <c r="O4837" s="36">
        <v>0</v>
      </c>
      <c r="P4837" s="36">
        <v>1</v>
      </c>
      <c r="Q4837" s="36">
        <v>0</v>
      </c>
      <c r="R4837" s="68"/>
      <c r="S4837" s="68"/>
      <c r="T4837" s="68"/>
      <c r="U4837" s="68"/>
      <c r="V4837" s="68"/>
      <c r="W4837" s="36"/>
      <c r="X4837" s="36"/>
      <c r="Y4837" s="36"/>
      <c r="Z4837" s="36"/>
      <c r="AA4837" s="40"/>
      <c r="AB4837" s="40">
        <v>0.8</v>
      </c>
      <c r="AC4837" s="40"/>
      <c r="AD4837" s="40">
        <v>30</v>
      </c>
      <c r="AE4837" s="40">
        <v>30.000951629999999</v>
      </c>
      <c r="AF4837" t="s">
        <v>661</v>
      </c>
    </row>
    <row r="4838" spans="1:32" ht="15.75" customHeight="1">
      <c r="A4838" s="51">
        <v>46207</v>
      </c>
      <c r="B4838" s="35" t="s">
        <v>22</v>
      </c>
      <c r="C4838" s="36">
        <v>672</v>
      </c>
      <c r="D4838" s="37">
        <v>4194</v>
      </c>
      <c r="E4838" s="38">
        <v>4949</v>
      </c>
      <c r="F4838" s="36">
        <v>59</v>
      </c>
      <c r="G4838" s="36">
        <v>18</v>
      </c>
      <c r="H4838" s="35"/>
      <c r="I4838" s="35"/>
      <c r="J4838" s="35"/>
      <c r="K4838" s="35" t="s">
        <v>154</v>
      </c>
      <c r="L4838" s="39">
        <v>1.3933</v>
      </c>
      <c r="M4838" s="37">
        <v>5</v>
      </c>
      <c r="N4838" s="37">
        <v>-823</v>
      </c>
      <c r="O4838" s="36">
        <v>0</v>
      </c>
      <c r="P4838" s="36">
        <v>2</v>
      </c>
      <c r="Q4838" s="36">
        <v>0</v>
      </c>
      <c r="R4838" s="68"/>
      <c r="S4838" s="68"/>
      <c r="T4838" s="68"/>
      <c r="U4838" s="68"/>
      <c r="V4838" s="68"/>
      <c r="W4838" s="36"/>
      <c r="X4838" s="36"/>
      <c r="Y4838" s="36"/>
      <c r="Z4838" s="36"/>
      <c r="AA4838" s="40"/>
      <c r="AB4838" s="40">
        <v>0.6</v>
      </c>
      <c r="AC4838" s="40"/>
      <c r="AD4838" s="40">
        <v>80</v>
      </c>
      <c r="AE4838" s="40">
        <v>80.000951619999995</v>
      </c>
      <c r="AF4838" t="s">
        <v>155</v>
      </c>
    </row>
    <row r="4839" spans="1:32" ht="15.75" customHeight="1">
      <c r="A4839" s="51">
        <v>46207</v>
      </c>
      <c r="B4839" s="35" t="s">
        <v>22</v>
      </c>
      <c r="C4839" s="36">
        <v>673</v>
      </c>
      <c r="D4839" s="37">
        <v>4628</v>
      </c>
      <c r="E4839" s="38">
        <v>-1115</v>
      </c>
      <c r="F4839" s="36">
        <v>39</v>
      </c>
      <c r="G4839" s="36">
        <v>15</v>
      </c>
      <c r="H4839" s="35"/>
      <c r="I4839" s="35"/>
      <c r="J4839" s="35"/>
      <c r="K4839" s="35" t="s">
        <v>154</v>
      </c>
      <c r="L4839" s="39">
        <v>0.91969999999999996</v>
      </c>
      <c r="M4839" s="37">
        <v>-1826</v>
      </c>
      <c r="N4839" s="37">
        <v>-4334</v>
      </c>
      <c r="O4839" s="36">
        <v>0</v>
      </c>
      <c r="P4839" s="36">
        <v>3</v>
      </c>
      <c r="Q4839" s="36">
        <v>0</v>
      </c>
      <c r="R4839" s="68"/>
      <c r="S4839" s="68"/>
      <c r="T4839" s="68"/>
      <c r="U4839" s="68"/>
      <c r="V4839" s="68"/>
      <c r="W4839" s="36"/>
      <c r="X4839" s="36"/>
      <c r="Y4839" s="36"/>
      <c r="Z4839" s="36"/>
      <c r="AA4839" s="40"/>
      <c r="AB4839" s="40">
        <v>0.6</v>
      </c>
      <c r="AC4839" s="40"/>
      <c r="AD4839" s="40">
        <v>30</v>
      </c>
      <c r="AE4839" s="40">
        <v>30.000951610000001</v>
      </c>
      <c r="AF4839" t="s">
        <v>661</v>
      </c>
    </row>
    <row r="4840" spans="1:32" ht="15.75" customHeight="1">
      <c r="A4840" s="51">
        <v>46207</v>
      </c>
      <c r="B4840" s="35" t="s">
        <v>22</v>
      </c>
      <c r="C4840" s="36">
        <v>675</v>
      </c>
      <c r="D4840" s="37">
        <v>5728</v>
      </c>
      <c r="E4840" s="38">
        <v>623</v>
      </c>
      <c r="F4840" s="36">
        <v>67</v>
      </c>
      <c r="G4840" s="36">
        <v>22</v>
      </c>
      <c r="H4840" s="35"/>
      <c r="I4840" s="35"/>
      <c r="J4840" s="35"/>
      <c r="K4840" s="35" t="s">
        <v>154</v>
      </c>
      <c r="L4840" s="39">
        <v>1.0363</v>
      </c>
      <c r="M4840" s="37">
        <v>-1496</v>
      </c>
      <c r="N4840" s="37">
        <v>-2077</v>
      </c>
      <c r="O4840" s="36">
        <v>0</v>
      </c>
      <c r="P4840" s="36">
        <v>5</v>
      </c>
      <c r="Q4840" s="36">
        <v>0</v>
      </c>
      <c r="R4840" s="68"/>
      <c r="S4840" s="68"/>
      <c r="T4840" s="68"/>
      <c r="U4840" s="68"/>
      <c r="V4840" s="68"/>
      <c r="W4840" s="36"/>
      <c r="X4840" s="36"/>
      <c r="Y4840" s="36"/>
      <c r="Z4840" s="36"/>
      <c r="AA4840" s="40"/>
      <c r="AB4840" s="40">
        <v>0.8</v>
      </c>
      <c r="AC4840" s="40"/>
      <c r="AD4840" s="40">
        <v>35</v>
      </c>
      <c r="AE4840" s="40">
        <v>35.0009516</v>
      </c>
      <c r="AF4840" t="s">
        <v>668</v>
      </c>
    </row>
    <row r="4841" spans="1:32" ht="15.75" customHeight="1">
      <c r="A4841" s="51">
        <v>46207</v>
      </c>
      <c r="B4841" s="35" t="s">
        <v>22</v>
      </c>
      <c r="C4841" s="36">
        <v>676</v>
      </c>
      <c r="D4841" s="37">
        <v>5414</v>
      </c>
      <c r="E4841" s="38">
        <v>-519</v>
      </c>
      <c r="F4841" s="36">
        <v>47</v>
      </c>
      <c r="G4841" s="36">
        <v>15</v>
      </c>
      <c r="H4841" s="35"/>
      <c r="I4841" s="35"/>
      <c r="J4841" s="35"/>
      <c r="K4841" s="35" t="s">
        <v>154</v>
      </c>
      <c r="L4841" s="39">
        <v>0.96799999999999997</v>
      </c>
      <c r="M4841" s="37">
        <v>-1619</v>
      </c>
      <c r="N4841" s="37">
        <v>-1910</v>
      </c>
      <c r="O4841" s="36">
        <v>0</v>
      </c>
      <c r="P4841" s="36">
        <v>6</v>
      </c>
      <c r="Q4841" s="36">
        <v>0</v>
      </c>
      <c r="R4841" s="68"/>
      <c r="S4841" s="68"/>
      <c r="T4841" s="68"/>
      <c r="U4841" s="68"/>
      <c r="V4841" s="68"/>
      <c r="W4841" s="36"/>
      <c r="X4841" s="36"/>
      <c r="Y4841" s="36"/>
      <c r="Z4841" s="36"/>
      <c r="AA4841" s="40"/>
      <c r="AB4841" s="40">
        <v>0.8</v>
      </c>
      <c r="AC4841" s="40"/>
      <c r="AD4841" s="40">
        <v>30</v>
      </c>
      <c r="AE4841" s="40">
        <v>30.00095159</v>
      </c>
      <c r="AF4841" t="s">
        <v>661</v>
      </c>
    </row>
    <row r="4842" spans="1:32" ht="15.75" customHeight="1">
      <c r="A4842" s="51">
        <v>46207</v>
      </c>
      <c r="B4842" s="35" t="s">
        <v>22</v>
      </c>
      <c r="C4842" s="36">
        <v>677</v>
      </c>
      <c r="D4842" s="37">
        <v>5036</v>
      </c>
      <c r="E4842" s="38">
        <v>207</v>
      </c>
      <c r="F4842" s="36">
        <v>48</v>
      </c>
      <c r="G4842" s="36">
        <v>15</v>
      </c>
      <c r="H4842" s="35"/>
      <c r="I4842" s="35"/>
      <c r="J4842" s="35"/>
      <c r="K4842" s="35" t="s">
        <v>154</v>
      </c>
      <c r="L4842" s="39">
        <v>1.0137</v>
      </c>
      <c r="M4842" s="37">
        <v>-2721</v>
      </c>
      <c r="N4842" s="37">
        <v>-5027</v>
      </c>
      <c r="O4842" s="36">
        <v>0</v>
      </c>
      <c r="P4842" s="36">
        <v>7</v>
      </c>
      <c r="Q4842" s="36">
        <v>0</v>
      </c>
      <c r="R4842" s="68"/>
      <c r="S4842" s="68"/>
      <c r="T4842" s="68"/>
      <c r="U4842" s="68"/>
      <c r="V4842" s="68"/>
      <c r="W4842" s="36"/>
      <c r="X4842" s="36"/>
      <c r="Y4842" s="36"/>
      <c r="Z4842" s="36"/>
      <c r="AA4842" s="40"/>
      <c r="AB4842" s="40">
        <v>0.8</v>
      </c>
      <c r="AC4842" s="40"/>
      <c r="AD4842" s="40">
        <v>35</v>
      </c>
      <c r="AE4842" s="40">
        <v>35.000951579999999</v>
      </c>
      <c r="AF4842" t="s">
        <v>668</v>
      </c>
    </row>
    <row r="4843" spans="1:32" ht="15.75" customHeight="1">
      <c r="A4843" s="51">
        <v>46207</v>
      </c>
      <c r="B4843" s="35" t="s">
        <v>38</v>
      </c>
      <c r="C4843" s="36">
        <v>703</v>
      </c>
      <c r="D4843" s="37">
        <v>2863</v>
      </c>
      <c r="E4843" s="38">
        <v>-3319</v>
      </c>
      <c r="F4843" s="36">
        <v>7</v>
      </c>
      <c r="G4843" s="36">
        <v>10</v>
      </c>
      <c r="H4843" s="35"/>
      <c r="I4843" s="35"/>
      <c r="J4843" s="35"/>
      <c r="K4843" s="35" t="s">
        <v>154</v>
      </c>
      <c r="L4843" s="39">
        <v>0.61360000000000003</v>
      </c>
      <c r="M4843" s="37">
        <v>-1410</v>
      </c>
      <c r="N4843" s="37">
        <v>-1741</v>
      </c>
      <c r="O4843" s="36">
        <v>0</v>
      </c>
      <c r="P4843" s="36">
        <v>3</v>
      </c>
      <c r="Q4843" s="36">
        <v>0</v>
      </c>
      <c r="R4843" s="68"/>
      <c r="S4843" s="68"/>
      <c r="T4843" s="68"/>
      <c r="U4843" s="68"/>
      <c r="V4843" s="68"/>
      <c r="W4843" s="36"/>
      <c r="X4843" s="36"/>
      <c r="Y4843" s="36"/>
      <c r="Z4843" s="36"/>
      <c r="AA4843" s="40"/>
      <c r="AB4843" s="40">
        <v>0.5</v>
      </c>
      <c r="AC4843" s="40"/>
      <c r="AD4843" s="40">
        <v>30</v>
      </c>
      <c r="AE4843" s="40">
        <v>30.000951570000002</v>
      </c>
      <c r="AF4843" t="s">
        <v>661</v>
      </c>
    </row>
    <row r="4844" spans="1:32" ht="15.75" customHeight="1">
      <c r="A4844" s="51">
        <v>46207</v>
      </c>
      <c r="B4844" s="35" t="s">
        <v>38</v>
      </c>
      <c r="C4844" s="36">
        <v>705</v>
      </c>
      <c r="D4844" s="37">
        <v>5276</v>
      </c>
      <c r="E4844" s="38">
        <v>-725</v>
      </c>
      <c r="F4844" s="36">
        <v>34</v>
      </c>
      <c r="G4844" s="36">
        <v>23</v>
      </c>
      <c r="H4844" s="35"/>
      <c r="I4844" s="35"/>
      <c r="J4844" s="35"/>
      <c r="K4844" s="35" t="s">
        <v>154</v>
      </c>
      <c r="L4844" s="39">
        <v>0.95420000000000005</v>
      </c>
      <c r="M4844" s="37">
        <v>-3068</v>
      </c>
      <c r="N4844" s="37">
        <v>-1336</v>
      </c>
      <c r="O4844" s="36">
        <v>0</v>
      </c>
      <c r="P4844" s="36">
        <v>5</v>
      </c>
      <c r="Q4844" s="36">
        <v>0</v>
      </c>
      <c r="R4844" s="68"/>
      <c r="S4844" s="68"/>
      <c r="T4844" s="68"/>
      <c r="U4844" s="68"/>
      <c r="V4844" s="68"/>
      <c r="W4844" s="36"/>
      <c r="X4844" s="36"/>
      <c r="Y4844" s="36"/>
      <c r="Z4844" s="36"/>
      <c r="AA4844" s="40"/>
      <c r="AB4844" s="40">
        <v>0.8</v>
      </c>
      <c r="AC4844" s="40"/>
      <c r="AD4844" s="40">
        <v>30</v>
      </c>
      <c r="AE4844" s="40">
        <v>30.000951560000001</v>
      </c>
      <c r="AF4844" t="s">
        <v>661</v>
      </c>
    </row>
    <row r="4845" spans="1:32" ht="15.75" customHeight="1">
      <c r="A4845" s="51">
        <v>46207</v>
      </c>
      <c r="B4845" s="35" t="s">
        <v>38</v>
      </c>
      <c r="C4845" s="36">
        <v>706</v>
      </c>
      <c r="D4845" s="37">
        <v>371</v>
      </c>
      <c r="E4845" s="38">
        <v>-398</v>
      </c>
      <c r="F4845" s="36">
        <v>2</v>
      </c>
      <c r="G4845" s="36">
        <v>1</v>
      </c>
      <c r="H4845" s="35"/>
      <c r="I4845" s="35"/>
      <c r="J4845" s="35"/>
      <c r="K4845" s="35" t="s">
        <v>154</v>
      </c>
      <c r="L4845" s="39">
        <v>0.64239999999999997</v>
      </c>
      <c r="M4845" s="37">
        <v>3244</v>
      </c>
      <c r="N4845" s="37">
        <v>-2450</v>
      </c>
      <c r="O4845" s="36">
        <v>0</v>
      </c>
      <c r="P4845" s="36">
        <v>6</v>
      </c>
      <c r="Q4845" s="36">
        <v>0</v>
      </c>
      <c r="R4845" s="68"/>
      <c r="S4845" s="68"/>
      <c r="T4845" s="68"/>
      <c r="U4845" s="68"/>
      <c r="V4845" s="68"/>
      <c r="W4845" s="36"/>
      <c r="X4845" s="36"/>
      <c r="Y4845" s="36"/>
      <c r="Z4845" s="36"/>
      <c r="AA4845" s="40"/>
      <c r="AB4845" s="40">
        <v>0.5</v>
      </c>
      <c r="AC4845" s="40"/>
      <c r="AD4845" s="40">
        <v>10</v>
      </c>
      <c r="AE4845" s="40">
        <v>10.00095155</v>
      </c>
      <c r="AF4845" t="s">
        <v>584</v>
      </c>
    </row>
    <row r="4846" spans="1:32" ht="15.75" customHeight="1">
      <c r="A4846" s="51">
        <v>46207</v>
      </c>
      <c r="B4846" s="35" t="s">
        <v>38</v>
      </c>
      <c r="C4846" s="36">
        <v>707</v>
      </c>
      <c r="D4846" s="37">
        <v>3150</v>
      </c>
      <c r="E4846" s="38">
        <v>1780</v>
      </c>
      <c r="F4846" s="36">
        <v>29</v>
      </c>
      <c r="G4846" s="36">
        <v>17</v>
      </c>
      <c r="H4846" s="35"/>
      <c r="I4846" s="35"/>
      <c r="J4846" s="35"/>
      <c r="K4846" s="35" t="s">
        <v>154</v>
      </c>
      <c r="L4846" s="39">
        <v>1.1883999999999999</v>
      </c>
      <c r="M4846" s="37">
        <v>2373</v>
      </c>
      <c r="N4846" s="37">
        <v>2307</v>
      </c>
      <c r="O4846" s="36">
        <v>0</v>
      </c>
      <c r="P4846" s="36">
        <v>7</v>
      </c>
      <c r="Q4846" s="36">
        <v>0</v>
      </c>
      <c r="R4846" s="68"/>
      <c r="S4846" s="68"/>
      <c r="T4846" s="68"/>
      <c r="U4846" s="68"/>
      <c r="V4846" s="68"/>
      <c r="W4846" s="36"/>
      <c r="X4846" s="36"/>
      <c r="Y4846" s="36"/>
      <c r="Z4846" s="36"/>
      <c r="AA4846" s="40"/>
      <c r="AB4846" s="40">
        <v>0.6</v>
      </c>
      <c r="AC4846" s="40"/>
      <c r="AD4846" s="40">
        <v>60</v>
      </c>
      <c r="AE4846" s="40">
        <v>60.000951540000003</v>
      </c>
      <c r="AF4846" t="s">
        <v>578</v>
      </c>
    </row>
    <row r="4847" spans="1:32" ht="15.75" customHeight="1">
      <c r="A4847" s="51">
        <v>46207</v>
      </c>
      <c r="B4847" s="35" t="s">
        <v>38</v>
      </c>
      <c r="C4847" s="36">
        <v>708</v>
      </c>
      <c r="D4847" s="37">
        <v>2473</v>
      </c>
      <c r="E4847" s="38">
        <v>3095</v>
      </c>
      <c r="F4847" s="36">
        <v>29</v>
      </c>
      <c r="G4847" s="36">
        <v>8</v>
      </c>
      <c r="H4847" s="35"/>
      <c r="I4847" s="35"/>
      <c r="J4847" s="35"/>
      <c r="K4847" s="35" t="s">
        <v>154</v>
      </c>
      <c r="L4847" s="39">
        <v>1.4172</v>
      </c>
      <c r="M4847" s="37">
        <v>-1252</v>
      </c>
      <c r="N4847" s="37">
        <v>363</v>
      </c>
      <c r="O4847" s="36">
        <v>0</v>
      </c>
      <c r="P4847" s="36">
        <v>8</v>
      </c>
      <c r="Q4847" s="36">
        <v>0</v>
      </c>
      <c r="R4847" s="68"/>
      <c r="S4847" s="68"/>
      <c r="T4847" s="68"/>
      <c r="U4847" s="68"/>
      <c r="V4847" s="68"/>
      <c r="W4847" s="36"/>
      <c r="X4847" s="36"/>
      <c r="Y4847" s="36"/>
      <c r="Z4847" s="36"/>
      <c r="AA4847" s="40"/>
      <c r="AB4847" s="40">
        <v>0.5</v>
      </c>
      <c r="AC4847" s="40"/>
      <c r="AD4847" s="40">
        <v>80</v>
      </c>
      <c r="AE4847" s="40">
        <v>80.000951529999995</v>
      </c>
      <c r="AF4847" t="s">
        <v>155</v>
      </c>
    </row>
    <row r="4848" spans="1:32" ht="15.75" customHeight="1">
      <c r="A4848" s="51">
        <v>46207</v>
      </c>
      <c r="B4848" s="35" t="s">
        <v>38</v>
      </c>
      <c r="C4848" s="36">
        <v>710</v>
      </c>
      <c r="D4848" s="37">
        <v>931</v>
      </c>
      <c r="E4848" s="38">
        <v>14711</v>
      </c>
      <c r="F4848" s="36">
        <v>57</v>
      </c>
      <c r="G4848" s="36">
        <v>7</v>
      </c>
      <c r="H4848" s="35"/>
      <c r="I4848" s="35"/>
      <c r="J4848" s="35"/>
      <c r="K4848" s="35" t="s">
        <v>154</v>
      </c>
      <c r="L4848" s="39">
        <v>6.2671000000000001</v>
      </c>
      <c r="M4848" s="37">
        <v>-1938</v>
      </c>
      <c r="N4848" s="37">
        <v>-1603</v>
      </c>
      <c r="O4848" s="36">
        <v>0</v>
      </c>
      <c r="P4848" s="36">
        <v>0</v>
      </c>
      <c r="Q4848" s="36">
        <v>0</v>
      </c>
      <c r="R4848" s="68"/>
      <c r="S4848" s="68"/>
      <c r="T4848" s="68"/>
      <c r="U4848" s="68"/>
      <c r="V4848" s="68"/>
      <c r="W4848" s="36"/>
      <c r="X4848" s="36"/>
      <c r="Y4848" s="36"/>
      <c r="Z4848" s="36"/>
      <c r="AA4848" s="40"/>
      <c r="AB4848" s="40">
        <v>0.5</v>
      </c>
      <c r="AC4848" s="40"/>
      <c r="AD4848" s="40">
        <v>0</v>
      </c>
      <c r="AE4848" s="40">
        <v>0</v>
      </c>
    </row>
    <row r="4849" spans="1:32" ht="15.75" customHeight="1">
      <c r="A4849" s="51">
        <v>46207</v>
      </c>
      <c r="B4849" s="35" t="s">
        <v>44</v>
      </c>
      <c r="C4849" s="36">
        <v>568</v>
      </c>
      <c r="D4849" s="37">
        <v>1621</v>
      </c>
      <c r="E4849" s="38">
        <v>-318</v>
      </c>
      <c r="F4849" s="36">
        <v>6</v>
      </c>
      <c r="G4849" s="36">
        <v>2</v>
      </c>
      <c r="H4849" s="35"/>
      <c r="I4849" s="35"/>
      <c r="J4849" s="35"/>
      <c r="K4849" s="35" t="s">
        <v>154</v>
      </c>
      <c r="L4849" s="39">
        <v>0.93459999999999999</v>
      </c>
      <c r="M4849" s="37">
        <v>-639</v>
      </c>
      <c r="N4849" s="37">
        <v>-959</v>
      </c>
      <c r="O4849" s="36">
        <v>0</v>
      </c>
      <c r="P4849" s="36">
        <v>8</v>
      </c>
      <c r="Q4849" s="36">
        <v>1</v>
      </c>
      <c r="R4849" s="68">
        <v>268.57414902449148</v>
      </c>
      <c r="S4849" s="68">
        <v>6.0355771614198792</v>
      </c>
      <c r="T4849" s="68">
        <v>270.16666666666669</v>
      </c>
      <c r="U4849" s="68">
        <v>810.5</v>
      </c>
      <c r="V4849" s="68">
        <v>202.625</v>
      </c>
      <c r="W4849" s="36">
        <v>0</v>
      </c>
      <c r="X4849" s="36">
        <v>0</v>
      </c>
      <c r="Y4849" s="36">
        <v>0</v>
      </c>
      <c r="Z4849" s="36">
        <v>0</v>
      </c>
      <c r="AA4849" s="40">
        <v>0</v>
      </c>
      <c r="AB4849" s="40">
        <v>0.5</v>
      </c>
      <c r="AC4849" s="40">
        <v>0</v>
      </c>
      <c r="AD4849" s="40">
        <v>10</v>
      </c>
      <c r="AE4849" s="40">
        <v>10.00095151</v>
      </c>
      <c r="AF4849" t="s">
        <v>584</v>
      </c>
    </row>
    <row r="4850" spans="1:32" ht="15.75" customHeight="1">
      <c r="A4850" s="51">
        <v>46207</v>
      </c>
      <c r="B4850" s="35" t="s">
        <v>44</v>
      </c>
      <c r="C4850" s="36">
        <v>570</v>
      </c>
      <c r="D4850" s="37">
        <v>5091</v>
      </c>
      <c r="E4850" s="38">
        <v>-1190</v>
      </c>
      <c r="F4850" s="36">
        <v>15</v>
      </c>
      <c r="G4850" s="36">
        <v>14</v>
      </c>
      <c r="H4850" s="35"/>
      <c r="I4850" s="35"/>
      <c r="J4850" s="35"/>
      <c r="K4850" s="35" t="s">
        <v>154</v>
      </c>
      <c r="L4850" s="39">
        <v>0.92210000000000003</v>
      </c>
      <c r="M4850" s="37">
        <v>-459</v>
      </c>
      <c r="N4850" s="37">
        <v>-750</v>
      </c>
      <c r="O4850" s="36">
        <v>0</v>
      </c>
      <c r="P4850" s="36">
        <v>0</v>
      </c>
      <c r="Q4850" s="36">
        <v>1</v>
      </c>
      <c r="R4850" s="68">
        <v>842.28284557907841</v>
      </c>
      <c r="S4850" s="68">
        <v>6.0442878858584406</v>
      </c>
      <c r="T4850" s="68">
        <v>339.4</v>
      </c>
      <c r="U4850" s="68">
        <v>363.64285714285722</v>
      </c>
      <c r="V4850" s="68">
        <v>175.55172413793099</v>
      </c>
      <c r="W4850" s="36">
        <v>0</v>
      </c>
      <c r="X4850" s="36">
        <v>3</v>
      </c>
      <c r="Y4850" s="36">
        <v>0</v>
      </c>
      <c r="Z4850" s="36">
        <v>0</v>
      </c>
      <c r="AA4850" s="40">
        <v>0.75</v>
      </c>
      <c r="AB4850" s="40">
        <v>0.8</v>
      </c>
      <c r="AC4850" s="40">
        <v>0.60000000000000009</v>
      </c>
      <c r="AD4850" s="40">
        <v>16</v>
      </c>
      <c r="AE4850" s="40">
        <v>16.000951499999999</v>
      </c>
      <c r="AF4850" t="s">
        <v>2062</v>
      </c>
    </row>
    <row r="4851" spans="1:32" ht="15.75" customHeight="1">
      <c r="A4851" s="51">
        <v>46207</v>
      </c>
      <c r="B4851" s="35" t="s">
        <v>44</v>
      </c>
      <c r="C4851" s="36">
        <v>571</v>
      </c>
      <c r="D4851" s="37">
        <v>569</v>
      </c>
      <c r="E4851" s="38">
        <v>-342</v>
      </c>
      <c r="F4851" s="36">
        <v>1</v>
      </c>
      <c r="G4851" s="36">
        <v>0</v>
      </c>
      <c r="H4851" s="35"/>
      <c r="I4851" s="35"/>
      <c r="J4851" s="35"/>
      <c r="K4851" s="35" t="s">
        <v>154</v>
      </c>
      <c r="L4851" s="39">
        <v>0.79959999999999998</v>
      </c>
      <c r="M4851" s="37">
        <v>-689</v>
      </c>
      <c r="N4851" s="37">
        <v>1309</v>
      </c>
      <c r="O4851" s="36">
        <v>0</v>
      </c>
      <c r="P4851" s="36">
        <v>1</v>
      </c>
      <c r="Q4851" s="36">
        <v>1</v>
      </c>
      <c r="R4851" s="68">
        <v>107.0849418845994</v>
      </c>
      <c r="S4851" s="68">
        <v>5.31353885976971</v>
      </c>
      <c r="T4851" s="68">
        <v>569</v>
      </c>
      <c r="U4851" s="68"/>
      <c r="V4851" s="68">
        <v>569</v>
      </c>
      <c r="W4851" s="36">
        <v>0</v>
      </c>
      <c r="X4851" s="36"/>
      <c r="Y4851" s="36">
        <v>0</v>
      </c>
      <c r="Z4851" s="36">
        <v>7</v>
      </c>
      <c r="AA4851" s="40">
        <v>2.333333333333333</v>
      </c>
      <c r="AB4851" s="40">
        <v>0.5</v>
      </c>
      <c r="AC4851" s="40">
        <v>1.166666666666667</v>
      </c>
      <c r="AD4851" s="40">
        <v>21.7</v>
      </c>
      <c r="AE4851" s="40">
        <v>21.700951490000001</v>
      </c>
      <c r="AF4851" t="s">
        <v>653</v>
      </c>
    </row>
    <row r="4852" spans="1:32" ht="15.75" customHeight="1">
      <c r="A4852" s="51">
        <v>46207</v>
      </c>
      <c r="B4852" s="35" t="s">
        <v>44</v>
      </c>
      <c r="C4852" s="36">
        <v>572</v>
      </c>
      <c r="D4852" s="37">
        <v>5561</v>
      </c>
      <c r="E4852" s="38">
        <v>254</v>
      </c>
      <c r="F4852" s="36">
        <v>23</v>
      </c>
      <c r="G4852" s="36">
        <v>12</v>
      </c>
      <c r="H4852" s="35"/>
      <c r="I4852" s="35"/>
      <c r="J4852" s="35"/>
      <c r="K4852" s="35" t="s">
        <v>154</v>
      </c>
      <c r="L4852" s="39">
        <v>1.0152000000000001</v>
      </c>
      <c r="M4852" s="37">
        <v>-226</v>
      </c>
      <c r="N4852" s="37">
        <v>955</v>
      </c>
      <c r="O4852" s="36">
        <v>0</v>
      </c>
      <c r="P4852" s="36">
        <v>2</v>
      </c>
      <c r="Q4852" s="36">
        <v>1</v>
      </c>
      <c r="R4852" s="68">
        <v>955.32840390203398</v>
      </c>
      <c r="S4852" s="68">
        <v>5.8210349208566647</v>
      </c>
      <c r="T4852" s="68">
        <v>241.78260869565219</v>
      </c>
      <c r="U4852" s="68">
        <v>463.41666666666669</v>
      </c>
      <c r="V4852" s="68">
        <v>158.8857142857143</v>
      </c>
      <c r="W4852" s="36">
        <v>5</v>
      </c>
      <c r="X4852" s="36">
        <v>0</v>
      </c>
      <c r="Y4852" s="36">
        <v>2</v>
      </c>
      <c r="Z4852" s="36">
        <v>5</v>
      </c>
      <c r="AA4852" s="40">
        <v>3</v>
      </c>
      <c r="AB4852" s="40">
        <v>0.8</v>
      </c>
      <c r="AC4852" s="40">
        <v>2.4</v>
      </c>
      <c r="AD4852" s="40">
        <v>24</v>
      </c>
      <c r="AE4852" s="40">
        <v>24.000951480000001</v>
      </c>
      <c r="AF4852" t="s">
        <v>1090</v>
      </c>
    </row>
    <row r="4853" spans="1:32" ht="15.75" customHeight="1">
      <c r="A4853" s="51">
        <v>46207</v>
      </c>
      <c r="B4853" s="35" t="s">
        <v>44</v>
      </c>
      <c r="C4853" s="36">
        <v>573</v>
      </c>
      <c r="D4853" s="37">
        <v>1768</v>
      </c>
      <c r="E4853" s="38">
        <v>-159</v>
      </c>
      <c r="F4853" s="36">
        <v>6</v>
      </c>
      <c r="G4853" s="36">
        <v>3</v>
      </c>
      <c r="H4853" s="35"/>
      <c r="I4853" s="35"/>
      <c r="J4853" s="35"/>
      <c r="K4853" s="35" t="s">
        <v>154</v>
      </c>
      <c r="L4853" s="39">
        <v>0.97</v>
      </c>
      <c r="M4853" s="37">
        <v>937</v>
      </c>
      <c r="N4853" s="37">
        <v>-1754</v>
      </c>
      <c r="O4853" s="36">
        <v>0</v>
      </c>
      <c r="P4853" s="36">
        <v>3</v>
      </c>
      <c r="Q4853" s="36">
        <v>1</v>
      </c>
      <c r="R4853" s="68">
        <v>322.90914279784153</v>
      </c>
      <c r="S4853" s="68">
        <v>5.475224345403138</v>
      </c>
      <c r="T4853" s="68">
        <v>294.66666666666669</v>
      </c>
      <c r="U4853" s="68">
        <v>589.33333333333337</v>
      </c>
      <c r="V4853" s="68">
        <v>196.44444444444451</v>
      </c>
      <c r="W4853" s="36">
        <v>0</v>
      </c>
      <c r="X4853" s="36">
        <v>0</v>
      </c>
      <c r="Y4853" s="36">
        <v>0</v>
      </c>
      <c r="Z4853" s="36">
        <v>7</v>
      </c>
      <c r="AA4853" s="40">
        <v>1.75</v>
      </c>
      <c r="AB4853" s="40">
        <v>0.5</v>
      </c>
      <c r="AC4853" s="40">
        <v>0.875</v>
      </c>
      <c r="AD4853" s="40">
        <v>18.8</v>
      </c>
      <c r="AE4853" s="40">
        <v>18.800951470000001</v>
      </c>
      <c r="AF4853" t="s">
        <v>612</v>
      </c>
    </row>
    <row r="4854" spans="1:32" ht="15.75" customHeight="1">
      <c r="A4854" s="51">
        <v>46207</v>
      </c>
      <c r="B4854" s="35" t="s">
        <v>30</v>
      </c>
      <c r="C4854" s="36">
        <v>563</v>
      </c>
      <c r="D4854" s="37">
        <v>4056</v>
      </c>
      <c r="E4854" s="38">
        <v>352</v>
      </c>
      <c r="F4854" s="36">
        <v>15</v>
      </c>
      <c r="G4854" s="36">
        <v>11</v>
      </c>
      <c r="H4854" s="35"/>
      <c r="I4854" s="35"/>
      <c r="J4854" s="35"/>
      <c r="K4854" s="35" t="s">
        <v>154</v>
      </c>
      <c r="L4854" s="39">
        <v>1.0288999999999999</v>
      </c>
      <c r="M4854" s="37">
        <v>1453</v>
      </c>
      <c r="N4854" s="37">
        <v>30</v>
      </c>
      <c r="O4854" s="36">
        <v>0</v>
      </c>
      <c r="P4854" s="36">
        <v>3</v>
      </c>
      <c r="Q4854" s="36">
        <v>1</v>
      </c>
      <c r="R4854" s="68">
        <v>743.91656288916556</v>
      </c>
      <c r="S4854" s="68">
        <v>5.4522243519456284</v>
      </c>
      <c r="T4854" s="68">
        <v>270.39999999999998</v>
      </c>
      <c r="U4854" s="68">
        <v>368.72727272727269</v>
      </c>
      <c r="V4854" s="68">
        <v>156</v>
      </c>
      <c r="W4854" s="36">
        <v>2</v>
      </c>
      <c r="X4854" s="36">
        <v>1</v>
      </c>
      <c r="Y4854" s="36">
        <v>1</v>
      </c>
      <c r="Z4854" s="36">
        <v>7</v>
      </c>
      <c r="AA4854" s="40">
        <v>2.75</v>
      </c>
      <c r="AB4854" s="40">
        <v>0.6</v>
      </c>
      <c r="AC4854" s="40">
        <v>1.65</v>
      </c>
      <c r="AD4854" s="40">
        <v>16.5</v>
      </c>
      <c r="AE4854" s="40">
        <v>16.50095146</v>
      </c>
      <c r="AF4854" t="s">
        <v>1213</v>
      </c>
    </row>
    <row r="4855" spans="1:32" ht="15.75" customHeight="1">
      <c r="A4855" s="51">
        <v>46207</v>
      </c>
      <c r="B4855" s="35" t="s">
        <v>30</v>
      </c>
      <c r="C4855" s="36">
        <v>565</v>
      </c>
      <c r="D4855" s="37">
        <v>3290</v>
      </c>
      <c r="E4855" s="38">
        <v>-550</v>
      </c>
      <c r="F4855" s="36">
        <v>10</v>
      </c>
      <c r="G4855" s="36">
        <v>13</v>
      </c>
      <c r="H4855" s="35"/>
      <c r="I4855" s="35"/>
      <c r="J4855" s="35"/>
      <c r="K4855" s="35" t="s">
        <v>154</v>
      </c>
      <c r="L4855" s="39">
        <v>0.94430000000000003</v>
      </c>
      <c r="M4855" s="37">
        <v>-214</v>
      </c>
      <c r="N4855" s="37">
        <v>638</v>
      </c>
      <c r="O4855" s="36">
        <v>0</v>
      </c>
      <c r="P4855" s="36">
        <v>5</v>
      </c>
      <c r="Q4855" s="36">
        <v>1</v>
      </c>
      <c r="R4855" s="68">
        <v>515.06890826068911</v>
      </c>
      <c r="S4855" s="68">
        <v>6.3874948521156893</v>
      </c>
      <c r="T4855" s="68">
        <v>329</v>
      </c>
      <c r="U4855" s="68">
        <v>253.07692307692309</v>
      </c>
      <c r="V4855" s="68">
        <v>143.04347826086959</v>
      </c>
      <c r="W4855" s="36">
        <v>0</v>
      </c>
      <c r="X4855" s="36">
        <v>6</v>
      </c>
      <c r="Y4855" s="36">
        <v>3</v>
      </c>
      <c r="Z4855" s="36">
        <v>0</v>
      </c>
      <c r="AA4855" s="40">
        <v>2.25</v>
      </c>
      <c r="AB4855" s="40">
        <v>0.6</v>
      </c>
      <c r="AC4855" s="40">
        <v>1.35</v>
      </c>
      <c r="AD4855" s="40">
        <v>23.5</v>
      </c>
      <c r="AE4855" s="40">
        <v>23.500951449999999</v>
      </c>
      <c r="AF4855" t="s">
        <v>1154</v>
      </c>
    </row>
    <row r="4856" spans="1:32" ht="15.75" customHeight="1">
      <c r="A4856" s="51">
        <v>46207</v>
      </c>
      <c r="B4856" s="35" t="s">
        <v>30</v>
      </c>
      <c r="C4856" s="36">
        <v>566</v>
      </c>
      <c r="D4856" s="37">
        <v>3059</v>
      </c>
      <c r="E4856" s="38">
        <v>324</v>
      </c>
      <c r="F4856" s="36">
        <v>12</v>
      </c>
      <c r="G4856" s="36">
        <v>13</v>
      </c>
      <c r="H4856" s="35"/>
      <c r="I4856" s="35"/>
      <c r="J4856" s="35"/>
      <c r="K4856" s="35" t="s">
        <v>154</v>
      </c>
      <c r="L4856" s="39">
        <v>1.0353000000000001</v>
      </c>
      <c r="M4856" s="37">
        <v>-888</v>
      </c>
      <c r="N4856" s="37">
        <v>-273</v>
      </c>
      <c r="O4856" s="36">
        <v>0</v>
      </c>
      <c r="P4856" s="36">
        <v>6</v>
      </c>
      <c r="Q4856" s="36">
        <v>1</v>
      </c>
      <c r="R4856" s="68">
        <v>491.31034661685351</v>
      </c>
      <c r="S4856" s="68">
        <v>6.2262071642988417</v>
      </c>
      <c r="T4856" s="68">
        <v>254.91666666666671</v>
      </c>
      <c r="U4856" s="68">
        <v>235.30769230769229</v>
      </c>
      <c r="V4856" s="68">
        <v>122.36</v>
      </c>
      <c r="W4856" s="36">
        <v>4</v>
      </c>
      <c r="X4856" s="36">
        <v>7</v>
      </c>
      <c r="Y4856" s="36">
        <v>6</v>
      </c>
      <c r="Z4856" s="36">
        <v>0</v>
      </c>
      <c r="AA4856" s="40">
        <v>4.25</v>
      </c>
      <c r="AB4856" s="40">
        <v>0.6</v>
      </c>
      <c r="AC4856" s="40">
        <v>2.5499999999999998</v>
      </c>
      <c r="AD4856" s="40">
        <v>25.5</v>
      </c>
      <c r="AE4856" s="40">
        <v>25.500951440000001</v>
      </c>
      <c r="AF4856" t="s">
        <v>582</v>
      </c>
    </row>
    <row r="4857" spans="1:32" ht="15.75" customHeight="1">
      <c r="A4857" s="51">
        <v>46207</v>
      </c>
      <c r="B4857" s="35" t="s">
        <v>30</v>
      </c>
      <c r="C4857" s="36">
        <v>567</v>
      </c>
      <c r="D4857" s="37">
        <v>2168</v>
      </c>
      <c r="E4857" s="38">
        <v>-29</v>
      </c>
      <c r="F4857" s="36">
        <v>9</v>
      </c>
      <c r="G4857" s="36">
        <v>5</v>
      </c>
      <c r="H4857" s="35"/>
      <c r="I4857" s="35"/>
      <c r="J4857" s="35"/>
      <c r="K4857" s="35" t="s">
        <v>154</v>
      </c>
      <c r="L4857" s="39">
        <v>0.99550000000000005</v>
      </c>
      <c r="M4857" s="37">
        <v>-893</v>
      </c>
      <c r="N4857" s="37">
        <v>-359</v>
      </c>
      <c r="O4857" s="36">
        <v>0</v>
      </c>
      <c r="P4857" s="36">
        <v>7</v>
      </c>
      <c r="Q4857" s="36">
        <v>1</v>
      </c>
      <c r="R4857" s="68">
        <v>351.58089456205892</v>
      </c>
      <c r="S4857" s="68">
        <v>6.1664329135419438</v>
      </c>
      <c r="T4857" s="68">
        <v>240.88888888888891</v>
      </c>
      <c r="U4857" s="68">
        <v>433.6</v>
      </c>
      <c r="V4857" s="68">
        <v>154.85714285714289</v>
      </c>
      <c r="W4857" s="36">
        <v>5</v>
      </c>
      <c r="X4857" s="36">
        <v>0</v>
      </c>
      <c r="Y4857" s="36">
        <v>2</v>
      </c>
      <c r="Z4857" s="36">
        <v>0</v>
      </c>
      <c r="AA4857" s="40">
        <v>1.75</v>
      </c>
      <c r="AB4857" s="40">
        <v>0.5</v>
      </c>
      <c r="AC4857" s="40">
        <v>0.875</v>
      </c>
      <c r="AD4857" s="40">
        <v>18.8</v>
      </c>
      <c r="AE4857" s="40">
        <v>18.800951430000001</v>
      </c>
      <c r="AF4857" t="s">
        <v>612</v>
      </c>
    </row>
    <row r="4858" spans="1:32" ht="15.75" customHeight="1">
      <c r="A4858" s="51">
        <v>46207</v>
      </c>
      <c r="B4858" s="35" t="s">
        <v>166</v>
      </c>
      <c r="C4858" s="36">
        <v>651</v>
      </c>
      <c r="D4858" s="37">
        <v>3551</v>
      </c>
      <c r="E4858" s="38">
        <v>-1298</v>
      </c>
      <c r="F4858" s="36">
        <v>30</v>
      </c>
      <c r="G4858" s="36">
        <v>9</v>
      </c>
      <c r="H4858" s="35"/>
      <c r="I4858" s="35"/>
      <c r="J4858" s="35"/>
      <c r="K4858" s="35" t="s">
        <v>154</v>
      </c>
      <c r="L4858" s="39">
        <v>0.87819999999999998</v>
      </c>
      <c r="M4858" s="37">
        <v>2549</v>
      </c>
      <c r="N4858" s="37">
        <v>2119</v>
      </c>
      <c r="O4858" s="36">
        <v>0</v>
      </c>
      <c r="P4858" s="36">
        <v>1</v>
      </c>
      <c r="Q4858" s="36">
        <v>0</v>
      </c>
      <c r="R4858" s="68"/>
      <c r="S4858" s="68"/>
      <c r="T4858" s="68"/>
      <c r="U4858" s="68"/>
      <c r="V4858" s="68"/>
      <c r="W4858" s="36"/>
      <c r="X4858" s="36"/>
      <c r="Y4858" s="36"/>
      <c r="Z4858" s="36"/>
      <c r="AA4858" s="40"/>
      <c r="AB4858" s="40">
        <v>0.6</v>
      </c>
      <c r="AC4858" s="40"/>
      <c r="AD4858" s="40">
        <v>30</v>
      </c>
      <c r="AE4858" s="40">
        <v>30.00095142</v>
      </c>
      <c r="AF4858" t="s">
        <v>661</v>
      </c>
    </row>
    <row r="4859" spans="1:32" ht="15.75" customHeight="1">
      <c r="A4859" s="51">
        <v>46207</v>
      </c>
      <c r="B4859" s="35" t="s">
        <v>166</v>
      </c>
      <c r="C4859" s="36">
        <v>652</v>
      </c>
      <c r="D4859" s="37">
        <v>1359</v>
      </c>
      <c r="E4859" s="38">
        <v>1359</v>
      </c>
      <c r="F4859" s="36">
        <v>35</v>
      </c>
      <c r="G4859" s="36">
        <v>5</v>
      </c>
      <c r="H4859" s="35"/>
      <c r="I4859" s="35"/>
      <c r="J4859" s="35"/>
      <c r="K4859" s="35" t="s">
        <v>154</v>
      </c>
      <c r="L4859" s="39">
        <v>1.3332999999999999</v>
      </c>
      <c r="M4859" s="37">
        <v>-75</v>
      </c>
      <c r="N4859" s="37">
        <v>-784</v>
      </c>
      <c r="O4859" s="36">
        <v>0</v>
      </c>
      <c r="P4859" s="36">
        <v>2</v>
      </c>
      <c r="Q4859" s="36">
        <v>0</v>
      </c>
      <c r="R4859" s="68"/>
      <c r="S4859" s="68"/>
      <c r="T4859" s="68"/>
      <c r="U4859" s="68"/>
      <c r="V4859" s="68"/>
      <c r="W4859" s="36"/>
      <c r="X4859" s="36"/>
      <c r="Y4859" s="36"/>
      <c r="Z4859" s="36"/>
      <c r="AA4859" s="40"/>
      <c r="AB4859" s="40">
        <v>0.5</v>
      </c>
      <c r="AC4859" s="40"/>
      <c r="AD4859" s="40">
        <v>60</v>
      </c>
      <c r="AE4859" s="40">
        <v>60.000951409999999</v>
      </c>
      <c r="AF4859" t="s">
        <v>578</v>
      </c>
    </row>
    <row r="4860" spans="1:32" ht="15.75" customHeight="1">
      <c r="A4860" s="51">
        <v>46207</v>
      </c>
      <c r="B4860" s="35" t="s">
        <v>166</v>
      </c>
      <c r="C4860" s="36">
        <v>653</v>
      </c>
      <c r="D4860" s="37">
        <v>2129</v>
      </c>
      <c r="E4860" s="38">
        <v>5355</v>
      </c>
      <c r="F4860" s="36">
        <v>53</v>
      </c>
      <c r="G4860" s="36">
        <v>8</v>
      </c>
      <c r="H4860" s="35"/>
      <c r="I4860" s="35"/>
      <c r="J4860" s="35"/>
      <c r="K4860" s="35" t="s">
        <v>154</v>
      </c>
      <c r="L4860" s="39">
        <v>1.8384</v>
      </c>
      <c r="M4860" s="37">
        <v>193</v>
      </c>
      <c r="N4860" s="37">
        <v>691</v>
      </c>
      <c r="O4860" s="36">
        <v>0</v>
      </c>
      <c r="P4860" s="36">
        <v>3</v>
      </c>
      <c r="Q4860" s="36">
        <v>0</v>
      </c>
      <c r="R4860" s="68"/>
      <c r="S4860" s="68"/>
      <c r="T4860" s="68"/>
      <c r="U4860" s="68"/>
      <c r="V4860" s="68"/>
      <c r="W4860" s="36"/>
      <c r="X4860" s="36"/>
      <c r="Y4860" s="36"/>
      <c r="Z4860" s="36"/>
      <c r="AA4860" s="40"/>
      <c r="AB4860" s="40">
        <v>0.5</v>
      </c>
      <c r="AC4860" s="40"/>
      <c r="AD4860" s="40">
        <v>80</v>
      </c>
      <c r="AE4860" s="40">
        <v>80.000951400000005</v>
      </c>
      <c r="AF4860" t="s">
        <v>155</v>
      </c>
    </row>
    <row r="4861" spans="1:32" ht="15.75" customHeight="1">
      <c r="A4861" s="51">
        <v>46207</v>
      </c>
      <c r="B4861" s="35" t="s">
        <v>166</v>
      </c>
      <c r="C4861" s="36">
        <v>655</v>
      </c>
      <c r="D4861" s="37">
        <v>4425</v>
      </c>
      <c r="E4861" s="38">
        <v>1953</v>
      </c>
      <c r="F4861" s="36">
        <v>77</v>
      </c>
      <c r="G4861" s="36">
        <v>20</v>
      </c>
      <c r="H4861" s="35"/>
      <c r="I4861" s="35"/>
      <c r="J4861" s="35"/>
      <c r="K4861" s="35" t="s">
        <v>154</v>
      </c>
      <c r="L4861" s="39">
        <v>1.1471</v>
      </c>
      <c r="M4861" s="37">
        <v>-1572</v>
      </c>
      <c r="N4861" s="37">
        <v>199</v>
      </c>
      <c r="O4861" s="36">
        <v>0</v>
      </c>
      <c r="P4861" s="36">
        <v>5</v>
      </c>
      <c r="Q4861" s="36">
        <v>0</v>
      </c>
      <c r="R4861" s="68"/>
      <c r="S4861" s="68"/>
      <c r="T4861" s="68"/>
      <c r="U4861" s="68"/>
      <c r="V4861" s="68"/>
      <c r="W4861" s="36"/>
      <c r="X4861" s="36"/>
      <c r="Y4861" s="36"/>
      <c r="Z4861" s="36"/>
      <c r="AA4861" s="40"/>
      <c r="AB4861" s="40">
        <v>0.6</v>
      </c>
      <c r="AC4861" s="40"/>
      <c r="AD4861" s="40">
        <v>60</v>
      </c>
      <c r="AE4861" s="40">
        <v>60.000951389999997</v>
      </c>
      <c r="AF4861" t="s">
        <v>578</v>
      </c>
    </row>
    <row r="4862" spans="1:32" ht="15.75" customHeight="1">
      <c r="A4862" s="51">
        <v>46207</v>
      </c>
      <c r="B4862" s="35" t="s">
        <v>171</v>
      </c>
      <c r="C4862" s="36">
        <v>663</v>
      </c>
      <c r="D4862" s="37">
        <v>3014</v>
      </c>
      <c r="E4862" s="38">
        <v>1287</v>
      </c>
      <c r="F4862" s="36">
        <v>21</v>
      </c>
      <c r="G4862" s="36">
        <v>8</v>
      </c>
      <c r="H4862" s="35"/>
      <c r="I4862" s="35"/>
      <c r="J4862" s="35"/>
      <c r="K4862" s="35" t="s">
        <v>154</v>
      </c>
      <c r="L4862" s="39">
        <v>1.1423000000000001</v>
      </c>
      <c r="M4862" s="37">
        <v>3133</v>
      </c>
      <c r="N4862" s="37">
        <v>-1067</v>
      </c>
      <c r="O4862" s="36">
        <v>0</v>
      </c>
      <c r="P4862" s="36">
        <v>3</v>
      </c>
      <c r="Q4862" s="36">
        <v>0</v>
      </c>
      <c r="R4862" s="68"/>
      <c r="S4862" s="68"/>
      <c r="T4862" s="68"/>
      <c r="U4862" s="68"/>
      <c r="V4862" s="68"/>
      <c r="W4862" s="36"/>
      <c r="X4862" s="36"/>
      <c r="Y4862" s="36"/>
      <c r="Z4862" s="36"/>
      <c r="AA4862" s="40"/>
      <c r="AB4862" s="40">
        <v>0.6</v>
      </c>
      <c r="AC4862" s="40"/>
      <c r="AD4862" s="40">
        <v>60</v>
      </c>
      <c r="AE4862" s="40">
        <v>60.000951379999997</v>
      </c>
      <c r="AF4862" t="s">
        <v>578</v>
      </c>
    </row>
    <row r="4863" spans="1:32" ht="15.75" customHeight="1">
      <c r="A4863" s="51">
        <v>46207</v>
      </c>
      <c r="B4863" s="35" t="s">
        <v>171</v>
      </c>
      <c r="C4863" s="36">
        <v>665</v>
      </c>
      <c r="D4863" s="37">
        <v>491</v>
      </c>
      <c r="E4863" s="38">
        <v>-25</v>
      </c>
      <c r="F4863" s="36">
        <v>3</v>
      </c>
      <c r="G4863" s="36">
        <v>1</v>
      </c>
      <c r="H4863" s="35"/>
      <c r="I4863" s="35"/>
      <c r="J4863" s="35"/>
      <c r="K4863" s="35" t="s">
        <v>154</v>
      </c>
      <c r="L4863" s="39">
        <v>0.98299999999999998</v>
      </c>
      <c r="M4863" s="37">
        <v>3649</v>
      </c>
      <c r="N4863" s="37">
        <v>4075</v>
      </c>
      <c r="O4863" s="36">
        <v>0</v>
      </c>
      <c r="P4863" s="36">
        <v>5</v>
      </c>
      <c r="Q4863" s="36">
        <v>0</v>
      </c>
      <c r="R4863" s="68"/>
      <c r="S4863" s="68"/>
      <c r="T4863" s="68"/>
      <c r="U4863" s="68"/>
      <c r="V4863" s="68"/>
      <c r="W4863" s="36"/>
      <c r="X4863" s="36"/>
      <c r="Y4863" s="36"/>
      <c r="Z4863" s="36"/>
      <c r="AA4863" s="40"/>
      <c r="AB4863" s="40">
        <v>0.5</v>
      </c>
      <c r="AC4863" s="40"/>
      <c r="AD4863" s="40">
        <v>10</v>
      </c>
      <c r="AE4863" s="40">
        <v>10.000951369999999</v>
      </c>
      <c r="AF4863" t="s">
        <v>584</v>
      </c>
    </row>
    <row r="4864" spans="1:32" ht="15.75" customHeight="1">
      <c r="A4864" s="51">
        <v>46207</v>
      </c>
      <c r="B4864" s="35" t="s">
        <v>171</v>
      </c>
      <c r="C4864" s="36">
        <v>666</v>
      </c>
      <c r="D4864" s="37">
        <v>5213</v>
      </c>
      <c r="E4864" s="38">
        <v>639</v>
      </c>
      <c r="F4864" s="36">
        <v>28</v>
      </c>
      <c r="G4864" s="36">
        <v>16</v>
      </c>
      <c r="H4864" s="35"/>
      <c r="I4864" s="35"/>
      <c r="J4864" s="35"/>
      <c r="K4864" s="35" t="s">
        <v>154</v>
      </c>
      <c r="L4864" s="39">
        <v>1.0408999999999999</v>
      </c>
      <c r="M4864" s="37">
        <v>288</v>
      </c>
      <c r="N4864" s="37">
        <v>2291</v>
      </c>
      <c r="O4864" s="36">
        <v>0</v>
      </c>
      <c r="P4864" s="36">
        <v>6</v>
      </c>
      <c r="Q4864" s="36">
        <v>0</v>
      </c>
      <c r="R4864" s="68"/>
      <c r="S4864" s="68"/>
      <c r="T4864" s="68"/>
      <c r="U4864" s="68"/>
      <c r="V4864" s="68"/>
      <c r="W4864" s="36"/>
      <c r="X4864" s="36"/>
      <c r="Y4864" s="36"/>
      <c r="Z4864" s="36"/>
      <c r="AA4864" s="40"/>
      <c r="AB4864" s="40">
        <v>0.8</v>
      </c>
      <c r="AC4864" s="40"/>
      <c r="AD4864" s="40">
        <v>35</v>
      </c>
      <c r="AE4864" s="40">
        <v>35.000951360000002</v>
      </c>
      <c r="AF4864" t="s">
        <v>668</v>
      </c>
    </row>
    <row r="4865" spans="1:32" ht="15.75" customHeight="1">
      <c r="A4865" s="51">
        <v>46207</v>
      </c>
      <c r="B4865" s="35" t="s">
        <v>330</v>
      </c>
      <c r="C4865" s="36">
        <v>656</v>
      </c>
      <c r="D4865" s="37">
        <v>723</v>
      </c>
      <c r="E4865" s="38">
        <v>-1159</v>
      </c>
      <c r="F4865" s="36">
        <v>0</v>
      </c>
      <c r="G4865" s="36">
        <v>2</v>
      </c>
      <c r="H4865" s="35"/>
      <c r="I4865" s="35"/>
      <c r="J4865" s="35"/>
      <c r="K4865" s="35" t="s">
        <v>154</v>
      </c>
      <c r="L4865" s="39">
        <v>0.4657</v>
      </c>
      <c r="M4865" s="37">
        <v>-505</v>
      </c>
      <c r="N4865" s="37">
        <v>-1071</v>
      </c>
      <c r="O4865" s="36">
        <v>0</v>
      </c>
      <c r="P4865" s="36">
        <v>6</v>
      </c>
      <c r="Q4865" s="36">
        <v>0</v>
      </c>
      <c r="R4865" s="68"/>
      <c r="S4865" s="68"/>
      <c r="T4865" s="68"/>
      <c r="U4865" s="68"/>
      <c r="V4865" s="68"/>
      <c r="W4865" s="36"/>
      <c r="X4865" s="36"/>
      <c r="Y4865" s="36"/>
      <c r="Z4865" s="36"/>
      <c r="AA4865" s="40"/>
      <c r="AB4865" s="40">
        <v>0.5</v>
      </c>
      <c r="AC4865" s="40"/>
      <c r="AD4865" s="40">
        <v>10</v>
      </c>
      <c r="AE4865" s="40">
        <v>10.000951349999999</v>
      </c>
      <c r="AF4865" t="s">
        <v>584</v>
      </c>
    </row>
    <row r="4866" spans="1:32" ht="15.75" customHeight="1">
      <c r="A4866" s="51">
        <v>46207</v>
      </c>
      <c r="B4866" s="35" t="s">
        <v>330</v>
      </c>
      <c r="C4866" s="36">
        <v>657</v>
      </c>
      <c r="D4866" s="37">
        <v>2478</v>
      </c>
      <c r="E4866" s="38">
        <v>-758</v>
      </c>
      <c r="F4866" s="36">
        <v>15</v>
      </c>
      <c r="G4866" s="36">
        <v>4</v>
      </c>
      <c r="H4866" s="35"/>
      <c r="I4866" s="35"/>
      <c r="J4866" s="35"/>
      <c r="K4866" s="35" t="s">
        <v>154</v>
      </c>
      <c r="L4866" s="39">
        <v>0.89800000000000002</v>
      </c>
      <c r="M4866" s="37">
        <v>-93</v>
      </c>
      <c r="N4866" s="37">
        <v>-91</v>
      </c>
      <c r="O4866" s="36">
        <v>0</v>
      </c>
      <c r="P4866" s="36">
        <v>7</v>
      </c>
      <c r="Q4866" s="36">
        <v>0</v>
      </c>
      <c r="R4866" s="68"/>
      <c r="S4866" s="68"/>
      <c r="T4866" s="68"/>
      <c r="U4866" s="68"/>
      <c r="V4866" s="68"/>
      <c r="W4866" s="36"/>
      <c r="X4866" s="36"/>
      <c r="Y4866" s="36"/>
      <c r="Z4866" s="36"/>
      <c r="AA4866" s="40"/>
      <c r="AB4866" s="40">
        <v>0.5</v>
      </c>
      <c r="AC4866" s="40"/>
      <c r="AD4866" s="40">
        <v>30</v>
      </c>
      <c r="AE4866" s="40">
        <v>30.00095134</v>
      </c>
      <c r="AF4866" t="s">
        <v>661</v>
      </c>
    </row>
    <row r="4867" spans="1:32" ht="15.75" customHeight="1">
      <c r="A4867" s="51">
        <v>46207</v>
      </c>
      <c r="B4867" s="35" t="s">
        <v>330</v>
      </c>
      <c r="C4867" s="36">
        <v>658</v>
      </c>
      <c r="D4867" s="37">
        <v>722</v>
      </c>
      <c r="E4867" s="38">
        <v>-135</v>
      </c>
      <c r="F4867" s="36">
        <v>4</v>
      </c>
      <c r="G4867" s="36">
        <v>3</v>
      </c>
      <c r="H4867" s="35"/>
      <c r="I4867" s="35"/>
      <c r="J4867" s="35"/>
      <c r="K4867" s="35" t="s">
        <v>154</v>
      </c>
      <c r="L4867" s="39">
        <v>0.93769999999999998</v>
      </c>
      <c r="M4867" s="37">
        <v>-364</v>
      </c>
      <c r="N4867" s="37">
        <v>-698</v>
      </c>
      <c r="O4867" s="36">
        <v>0</v>
      </c>
      <c r="P4867" s="36">
        <v>8</v>
      </c>
      <c r="Q4867" s="36">
        <v>0</v>
      </c>
      <c r="R4867" s="68"/>
      <c r="S4867" s="68"/>
      <c r="T4867" s="68"/>
      <c r="U4867" s="68"/>
      <c r="V4867" s="68"/>
      <c r="W4867" s="36"/>
      <c r="X4867" s="36"/>
      <c r="Y4867" s="36"/>
      <c r="Z4867" s="36"/>
      <c r="AA4867" s="40"/>
      <c r="AB4867" s="40">
        <v>0.5</v>
      </c>
      <c r="AC4867" s="40"/>
      <c r="AD4867" s="40">
        <v>10</v>
      </c>
      <c r="AE4867" s="40">
        <v>10.000951329999999</v>
      </c>
      <c r="AF4867" t="s">
        <v>584</v>
      </c>
    </row>
    <row r="4868" spans="1:32" ht="15.75" customHeight="1">
      <c r="A4868" s="51">
        <v>46207</v>
      </c>
      <c r="B4868" s="35" t="s">
        <v>470</v>
      </c>
      <c r="C4868" s="36">
        <v>660</v>
      </c>
      <c r="D4868" s="37">
        <v>1549</v>
      </c>
      <c r="E4868" s="38">
        <v>-1843</v>
      </c>
      <c r="F4868" s="36">
        <v>7</v>
      </c>
      <c r="G4868" s="36">
        <v>20</v>
      </c>
      <c r="H4868" s="35"/>
      <c r="I4868" s="35"/>
      <c r="J4868" s="35"/>
      <c r="K4868" s="35" t="s">
        <v>154</v>
      </c>
      <c r="L4868" s="39">
        <v>0.60340000000000005</v>
      </c>
      <c r="M4868" s="37">
        <v>0</v>
      </c>
      <c r="N4868" s="37">
        <v>947</v>
      </c>
      <c r="O4868" s="36">
        <v>0</v>
      </c>
      <c r="P4868" s="36">
        <v>0</v>
      </c>
      <c r="Q4868" s="36">
        <v>0</v>
      </c>
      <c r="R4868" s="68"/>
      <c r="S4868" s="68"/>
      <c r="T4868" s="68"/>
      <c r="U4868" s="68"/>
      <c r="V4868" s="68"/>
      <c r="W4868" s="36"/>
      <c r="X4868" s="36"/>
      <c r="Y4868" s="36"/>
      <c r="Z4868" s="36"/>
      <c r="AA4868" s="40"/>
      <c r="AB4868" s="40">
        <v>0.5</v>
      </c>
      <c r="AC4868" s="40"/>
      <c r="AD4868" s="40">
        <v>30</v>
      </c>
      <c r="AE4868" s="40">
        <v>30.000951319999999</v>
      </c>
      <c r="AF4868" t="s">
        <v>661</v>
      </c>
    </row>
    <row r="4869" spans="1:32" ht="15.75" customHeight="1">
      <c r="A4869" s="51">
        <v>46207</v>
      </c>
      <c r="B4869" s="35" t="s">
        <v>470</v>
      </c>
      <c r="C4869" s="36">
        <v>661</v>
      </c>
      <c r="D4869" s="37">
        <v>1563</v>
      </c>
      <c r="E4869" s="38">
        <v>182</v>
      </c>
      <c r="F4869" s="36">
        <v>16</v>
      </c>
      <c r="G4869" s="36">
        <v>25</v>
      </c>
      <c r="H4869" s="35"/>
      <c r="I4869" s="35"/>
      <c r="J4869" s="35"/>
      <c r="K4869" s="35" t="s">
        <v>154</v>
      </c>
      <c r="L4869" s="39">
        <v>1.0387999999999999</v>
      </c>
      <c r="M4869" s="37">
        <v>-94</v>
      </c>
      <c r="N4869" s="37">
        <v>3997</v>
      </c>
      <c r="O4869" s="36">
        <v>0</v>
      </c>
      <c r="P4869" s="36">
        <v>1</v>
      </c>
      <c r="Q4869" s="36">
        <v>0</v>
      </c>
      <c r="R4869" s="68"/>
      <c r="S4869" s="68"/>
      <c r="T4869" s="68"/>
      <c r="U4869" s="68"/>
      <c r="V4869" s="68"/>
      <c r="W4869" s="36"/>
      <c r="X4869" s="36"/>
      <c r="Y4869" s="36"/>
      <c r="Z4869" s="36"/>
      <c r="AA4869" s="40"/>
      <c r="AB4869" s="40">
        <v>0.5</v>
      </c>
      <c r="AC4869" s="40"/>
      <c r="AD4869" s="40">
        <v>35</v>
      </c>
      <c r="AE4869" s="40">
        <v>35.000951309999998</v>
      </c>
      <c r="AF4869" t="s">
        <v>668</v>
      </c>
    </row>
    <row r="4870" spans="1:32" ht="15.75" customHeight="1">
      <c r="A4870" s="51">
        <v>46207</v>
      </c>
      <c r="B4870" s="35" t="s">
        <v>470</v>
      </c>
      <c r="C4870" s="36">
        <v>662</v>
      </c>
      <c r="D4870" s="37">
        <v>1983</v>
      </c>
      <c r="E4870" s="38">
        <v>870</v>
      </c>
      <c r="F4870" s="36">
        <v>29</v>
      </c>
      <c r="G4870" s="36">
        <v>39</v>
      </c>
      <c r="H4870" s="35"/>
      <c r="I4870" s="35"/>
      <c r="J4870" s="35"/>
      <c r="K4870" s="35" t="s">
        <v>154</v>
      </c>
      <c r="L4870" s="39">
        <v>1.1462000000000001</v>
      </c>
      <c r="M4870" s="37">
        <v>0</v>
      </c>
      <c r="N4870" s="37">
        <v>-132</v>
      </c>
      <c r="O4870" s="36">
        <v>0</v>
      </c>
      <c r="P4870" s="36">
        <v>2</v>
      </c>
      <c r="Q4870" s="36">
        <v>0</v>
      </c>
      <c r="R4870" s="68"/>
      <c r="S4870" s="68"/>
      <c r="T4870" s="68"/>
      <c r="U4870" s="68"/>
      <c r="V4870" s="68"/>
      <c r="W4870" s="36"/>
      <c r="X4870" s="36"/>
      <c r="Y4870" s="36"/>
      <c r="Z4870" s="36"/>
      <c r="AA4870" s="40"/>
      <c r="AB4870" s="40">
        <v>0.5</v>
      </c>
      <c r="AC4870" s="40"/>
      <c r="AD4870" s="40">
        <v>35</v>
      </c>
      <c r="AE4870" s="40">
        <v>35.000951299999997</v>
      </c>
      <c r="AF4870" t="s">
        <v>668</v>
      </c>
    </row>
    <row r="4871" spans="1:32" ht="15.75" customHeight="1">
      <c r="A4871" s="51">
        <v>46207</v>
      </c>
      <c r="B4871" s="35" t="s">
        <v>307</v>
      </c>
      <c r="C4871" s="36">
        <v>635</v>
      </c>
      <c r="D4871" s="37">
        <v>3293</v>
      </c>
      <c r="E4871" s="38">
        <v>-3820</v>
      </c>
      <c r="F4871" s="36">
        <v>13</v>
      </c>
      <c r="G4871" s="36">
        <v>6</v>
      </c>
      <c r="H4871" s="35"/>
      <c r="I4871" s="35"/>
      <c r="J4871" s="35"/>
      <c r="K4871" s="35" t="s">
        <v>154</v>
      </c>
      <c r="L4871" s="39">
        <v>0.61329999999999996</v>
      </c>
      <c r="M4871" s="37">
        <v>206</v>
      </c>
      <c r="N4871" s="37">
        <v>0</v>
      </c>
      <c r="O4871" s="36">
        <v>0</v>
      </c>
      <c r="P4871" s="36">
        <v>5</v>
      </c>
      <c r="Q4871" s="36">
        <v>0</v>
      </c>
      <c r="R4871" s="68"/>
      <c r="S4871" s="68"/>
      <c r="T4871" s="68"/>
      <c r="U4871" s="68"/>
      <c r="V4871" s="68"/>
      <c r="W4871" s="36"/>
      <c r="X4871" s="36"/>
      <c r="Y4871" s="36"/>
      <c r="Z4871" s="36"/>
      <c r="AA4871" s="40"/>
      <c r="AB4871" s="40">
        <v>0.6</v>
      </c>
      <c r="AC4871" s="40"/>
      <c r="AD4871" s="40">
        <v>30</v>
      </c>
      <c r="AE4871" s="40">
        <v>30.00095129</v>
      </c>
      <c r="AF4871" t="s">
        <v>661</v>
      </c>
    </row>
    <row r="4872" spans="1:32" ht="15.75" customHeight="1">
      <c r="A4872" s="51">
        <v>46207</v>
      </c>
      <c r="B4872" s="35" t="s">
        <v>307</v>
      </c>
      <c r="C4872" s="36">
        <v>636</v>
      </c>
      <c r="D4872" s="37">
        <v>2278</v>
      </c>
      <c r="E4872" s="38">
        <v>-1786</v>
      </c>
      <c r="F4872" s="36">
        <v>15</v>
      </c>
      <c r="G4872" s="36">
        <v>4</v>
      </c>
      <c r="H4872" s="35"/>
      <c r="I4872" s="35"/>
      <c r="J4872" s="35"/>
      <c r="K4872" s="35" t="s">
        <v>154</v>
      </c>
      <c r="L4872" s="39">
        <v>0.73870000000000002</v>
      </c>
      <c r="M4872" s="37">
        <v>-350</v>
      </c>
      <c r="N4872" s="37">
        <v>0</v>
      </c>
      <c r="O4872" s="36">
        <v>0</v>
      </c>
      <c r="P4872" s="36">
        <v>6</v>
      </c>
      <c r="Q4872" s="36">
        <v>0</v>
      </c>
      <c r="R4872" s="68"/>
      <c r="S4872" s="68"/>
      <c r="T4872" s="68"/>
      <c r="U4872" s="68"/>
      <c r="V4872" s="68"/>
      <c r="W4872" s="36"/>
      <c r="X4872" s="36"/>
      <c r="Y4872" s="36"/>
      <c r="Z4872" s="36"/>
      <c r="AA4872" s="40"/>
      <c r="AB4872" s="40">
        <v>0.5</v>
      </c>
      <c r="AC4872" s="40"/>
      <c r="AD4872" s="40">
        <v>30</v>
      </c>
      <c r="AE4872" s="40">
        <v>30.000951279999999</v>
      </c>
      <c r="AF4872" t="s">
        <v>661</v>
      </c>
    </row>
    <row r="4873" spans="1:32" ht="15.75" customHeight="1">
      <c r="A4873" s="51">
        <v>46207</v>
      </c>
      <c r="B4873" s="35" t="s">
        <v>307</v>
      </c>
      <c r="C4873" s="36">
        <v>637</v>
      </c>
      <c r="D4873" s="37">
        <v>1287</v>
      </c>
      <c r="E4873" s="38">
        <v>-1578</v>
      </c>
      <c r="F4873" s="36">
        <v>4</v>
      </c>
      <c r="G4873" s="36">
        <v>3</v>
      </c>
      <c r="H4873" s="35"/>
      <c r="I4873" s="35"/>
      <c r="J4873" s="35"/>
      <c r="K4873" s="35" t="s">
        <v>154</v>
      </c>
      <c r="L4873" s="39">
        <v>0.59130000000000005</v>
      </c>
      <c r="M4873" s="37">
        <v>-1283</v>
      </c>
      <c r="N4873" s="37">
        <v>-2245</v>
      </c>
      <c r="O4873" s="36">
        <v>0</v>
      </c>
      <c r="P4873" s="36">
        <v>7</v>
      </c>
      <c r="Q4873" s="36">
        <v>0</v>
      </c>
      <c r="R4873" s="68"/>
      <c r="S4873" s="68"/>
      <c r="T4873" s="68"/>
      <c r="U4873" s="68"/>
      <c r="V4873" s="68"/>
      <c r="W4873" s="36"/>
      <c r="X4873" s="36"/>
      <c r="Y4873" s="36"/>
      <c r="Z4873" s="36"/>
      <c r="AA4873" s="40"/>
      <c r="AB4873" s="40">
        <v>0.5</v>
      </c>
      <c r="AC4873" s="40"/>
      <c r="AD4873" s="40">
        <v>30</v>
      </c>
      <c r="AE4873" s="40">
        <v>30.000951270000002</v>
      </c>
      <c r="AF4873" t="s">
        <v>661</v>
      </c>
    </row>
    <row r="4874" spans="1:32" ht="15.75" customHeight="1">
      <c r="A4874" s="51">
        <v>46207</v>
      </c>
      <c r="B4874" s="35" t="s">
        <v>55</v>
      </c>
      <c r="C4874" s="36">
        <v>537</v>
      </c>
      <c r="D4874" s="37">
        <v>1387</v>
      </c>
      <c r="E4874" s="38">
        <v>-403</v>
      </c>
      <c r="F4874" s="36">
        <v>4</v>
      </c>
      <c r="G4874" s="36">
        <v>3</v>
      </c>
      <c r="H4874" s="35"/>
      <c r="I4874" s="35"/>
      <c r="J4874" s="35"/>
      <c r="K4874" s="35" t="s">
        <v>154</v>
      </c>
      <c r="L4874" s="39">
        <v>0.90310000000000001</v>
      </c>
      <c r="M4874" s="37">
        <v>1676</v>
      </c>
      <c r="N4874" s="37">
        <v>264</v>
      </c>
      <c r="O4874" s="36">
        <v>0</v>
      </c>
      <c r="P4874" s="36">
        <v>7</v>
      </c>
      <c r="Q4874" s="36">
        <v>1</v>
      </c>
      <c r="R4874" s="68">
        <v>231.99242424242419</v>
      </c>
      <c r="S4874" s="68">
        <v>5.9786435032491916</v>
      </c>
      <c r="T4874" s="68">
        <v>346.75</v>
      </c>
      <c r="U4874" s="68">
        <v>462.33333333333331</v>
      </c>
      <c r="V4874" s="68">
        <v>198.14285714285711</v>
      </c>
      <c r="W4874" s="36">
        <v>0</v>
      </c>
      <c r="X4874" s="36">
        <v>0</v>
      </c>
      <c r="Y4874" s="36">
        <v>0</v>
      </c>
      <c r="Z4874" s="36">
        <v>6</v>
      </c>
      <c r="AA4874" s="40">
        <v>1.5</v>
      </c>
      <c r="AB4874" s="40">
        <v>0.5</v>
      </c>
      <c r="AC4874" s="40">
        <v>0.75</v>
      </c>
      <c r="AD4874" s="40">
        <v>17.5</v>
      </c>
      <c r="AE4874" s="40">
        <v>17.500951260000001</v>
      </c>
      <c r="AF4874" t="s">
        <v>641</v>
      </c>
    </row>
    <row r="4875" spans="1:32" ht="15.75" customHeight="1">
      <c r="A4875" s="51">
        <v>46207</v>
      </c>
      <c r="B4875" s="35" t="s">
        <v>55</v>
      </c>
      <c r="C4875" s="36">
        <v>538</v>
      </c>
      <c r="D4875" s="37">
        <v>3931</v>
      </c>
      <c r="E4875" s="38">
        <v>699</v>
      </c>
      <c r="F4875" s="36">
        <v>18</v>
      </c>
      <c r="G4875" s="36">
        <v>9</v>
      </c>
      <c r="H4875" s="35"/>
      <c r="I4875" s="35"/>
      <c r="J4875" s="35"/>
      <c r="K4875" s="35" t="s">
        <v>154</v>
      </c>
      <c r="L4875" s="39">
        <v>1.0592999999999999</v>
      </c>
      <c r="M4875" s="37">
        <v>-195</v>
      </c>
      <c r="N4875" s="37">
        <v>235</v>
      </c>
      <c r="O4875" s="36">
        <v>0</v>
      </c>
      <c r="P4875" s="36">
        <v>8</v>
      </c>
      <c r="Q4875" s="36">
        <v>1</v>
      </c>
      <c r="R4875" s="68">
        <v>681.78476546284764</v>
      </c>
      <c r="S4875" s="68">
        <v>5.7657492498110257</v>
      </c>
      <c r="T4875" s="68">
        <v>218.38888888888891</v>
      </c>
      <c r="U4875" s="68">
        <v>436.77777777777783</v>
      </c>
      <c r="V4875" s="68">
        <v>145.59259259259261</v>
      </c>
      <c r="W4875" s="36">
        <v>7</v>
      </c>
      <c r="X4875" s="36">
        <v>0</v>
      </c>
      <c r="Y4875" s="36">
        <v>3</v>
      </c>
      <c r="Z4875" s="36">
        <v>7</v>
      </c>
      <c r="AA4875" s="40">
        <v>4.25</v>
      </c>
      <c r="AB4875" s="40">
        <v>0.6</v>
      </c>
      <c r="AC4875" s="40">
        <v>2.5499999999999998</v>
      </c>
      <c r="AD4875" s="40">
        <v>25.5</v>
      </c>
      <c r="AE4875" s="40">
        <v>25.50095125</v>
      </c>
      <c r="AF4875" t="s">
        <v>582</v>
      </c>
    </row>
    <row r="4876" spans="1:32" ht="15.75" customHeight="1">
      <c r="A4876" s="51">
        <v>46207</v>
      </c>
      <c r="B4876" s="35" t="s">
        <v>55</v>
      </c>
      <c r="C4876" s="36">
        <v>550</v>
      </c>
      <c r="D4876" s="37">
        <v>5354</v>
      </c>
      <c r="E4876" s="38">
        <v>456</v>
      </c>
      <c r="F4876" s="36">
        <v>21</v>
      </c>
      <c r="G4876" s="36">
        <v>21</v>
      </c>
      <c r="H4876" s="35"/>
      <c r="I4876" s="35"/>
      <c r="J4876" s="35"/>
      <c r="K4876" s="35" t="s">
        <v>154</v>
      </c>
      <c r="L4876" s="39">
        <v>1.0284</v>
      </c>
      <c r="M4876" s="37">
        <v>-665</v>
      </c>
      <c r="N4876" s="37">
        <v>-770</v>
      </c>
      <c r="O4876" s="36">
        <v>0</v>
      </c>
      <c r="P4876" s="36">
        <v>0</v>
      </c>
      <c r="Q4876" s="36">
        <v>1</v>
      </c>
      <c r="R4876" s="68">
        <v>867.15514736405157</v>
      </c>
      <c r="S4876" s="68">
        <v>6.1742123266809932</v>
      </c>
      <c r="T4876" s="68">
        <v>254.95238095238099</v>
      </c>
      <c r="U4876" s="68">
        <v>254.95238095238099</v>
      </c>
      <c r="V4876" s="68">
        <v>127.4761904761905</v>
      </c>
      <c r="W4876" s="36">
        <v>3</v>
      </c>
      <c r="X4876" s="36">
        <v>5</v>
      </c>
      <c r="Y4876" s="36">
        <v>5</v>
      </c>
      <c r="Z4876" s="36">
        <v>3</v>
      </c>
      <c r="AA4876" s="40">
        <v>4</v>
      </c>
      <c r="AB4876" s="40">
        <v>0.8</v>
      </c>
      <c r="AC4876" s="40">
        <v>3.2</v>
      </c>
      <c r="AD4876" s="40">
        <v>32</v>
      </c>
      <c r="AE4876" s="40">
        <v>32.000951239999999</v>
      </c>
      <c r="AF4876" t="s">
        <v>614</v>
      </c>
    </row>
    <row r="4877" spans="1:32" ht="15.75" customHeight="1">
      <c r="A4877" s="51">
        <v>46207</v>
      </c>
      <c r="B4877" s="35" t="s">
        <v>24</v>
      </c>
      <c r="C4877" s="36">
        <v>631</v>
      </c>
      <c r="D4877" s="37">
        <v>3222</v>
      </c>
      <c r="E4877" s="38">
        <v>-113</v>
      </c>
      <c r="F4877" s="36">
        <v>2</v>
      </c>
      <c r="G4877" s="36">
        <v>15</v>
      </c>
      <c r="H4877" s="35"/>
      <c r="I4877" s="35"/>
      <c r="J4877" s="35"/>
      <c r="K4877" s="35" t="s">
        <v>154</v>
      </c>
      <c r="L4877" s="39">
        <v>0.98829999999999996</v>
      </c>
      <c r="M4877" s="37">
        <v>-1748</v>
      </c>
      <c r="N4877" s="37">
        <v>-2204</v>
      </c>
      <c r="O4877" s="36">
        <v>0</v>
      </c>
      <c r="P4877" s="36">
        <v>1</v>
      </c>
      <c r="Q4877" s="36">
        <v>0</v>
      </c>
      <c r="R4877" s="68"/>
      <c r="S4877" s="68"/>
      <c r="T4877" s="68"/>
      <c r="U4877" s="68"/>
      <c r="V4877" s="68"/>
      <c r="W4877" s="36"/>
      <c r="X4877" s="36"/>
      <c r="Y4877" s="36"/>
      <c r="Z4877" s="36"/>
      <c r="AA4877" s="40"/>
      <c r="AB4877" s="40">
        <v>0.6</v>
      </c>
      <c r="AC4877" s="40"/>
      <c r="AD4877" s="40">
        <v>30</v>
      </c>
      <c r="AE4877" s="40">
        <v>30.000951229999998</v>
      </c>
      <c r="AF4877" t="s">
        <v>661</v>
      </c>
    </row>
    <row r="4878" spans="1:32" ht="15.75" customHeight="1">
      <c r="A4878" s="51">
        <v>46207</v>
      </c>
      <c r="B4878" s="35" t="s">
        <v>24</v>
      </c>
      <c r="C4878" s="36">
        <v>632</v>
      </c>
      <c r="D4878" s="37">
        <v>1024</v>
      </c>
      <c r="E4878" s="38">
        <v>-107</v>
      </c>
      <c r="F4878" s="36">
        <v>0</v>
      </c>
      <c r="G4878" s="36">
        <v>4</v>
      </c>
      <c r="H4878" s="35"/>
      <c r="I4878" s="35"/>
      <c r="J4878" s="35"/>
      <c r="K4878" s="35" t="s">
        <v>154</v>
      </c>
      <c r="L4878" s="39">
        <v>0.96519999999999995</v>
      </c>
      <c r="M4878" s="37">
        <v>-485</v>
      </c>
      <c r="N4878" s="37">
        <v>-665</v>
      </c>
      <c r="O4878" s="36">
        <v>0</v>
      </c>
      <c r="P4878" s="36">
        <v>2</v>
      </c>
      <c r="Q4878" s="36">
        <v>0</v>
      </c>
      <c r="R4878" s="68"/>
      <c r="S4878" s="68"/>
      <c r="T4878" s="68"/>
      <c r="U4878" s="68"/>
      <c r="V4878" s="68"/>
      <c r="W4878" s="36"/>
      <c r="X4878" s="36"/>
      <c r="Y4878" s="36"/>
      <c r="Z4878" s="36"/>
      <c r="AA4878" s="40"/>
      <c r="AB4878" s="40">
        <v>0.5</v>
      </c>
      <c r="AC4878" s="40"/>
      <c r="AD4878" s="40">
        <v>30</v>
      </c>
      <c r="AE4878" s="40">
        <v>30.000951220000001</v>
      </c>
      <c r="AF4878" t="s">
        <v>661</v>
      </c>
    </row>
    <row r="4879" spans="1:32" ht="15.75" customHeight="1">
      <c r="A4879" s="51">
        <v>46207</v>
      </c>
      <c r="B4879" s="35" t="s">
        <v>24</v>
      </c>
      <c r="C4879" s="36">
        <v>633</v>
      </c>
      <c r="D4879" s="37">
        <v>2017</v>
      </c>
      <c r="E4879" s="38">
        <v>-189</v>
      </c>
      <c r="F4879" s="36">
        <v>0</v>
      </c>
      <c r="G4879" s="36">
        <v>9</v>
      </c>
      <c r="H4879" s="35"/>
      <c r="I4879" s="35"/>
      <c r="J4879" s="35"/>
      <c r="K4879" s="35" t="s">
        <v>154</v>
      </c>
      <c r="L4879" s="39">
        <v>0.96879999999999999</v>
      </c>
      <c r="M4879" s="37">
        <v>-1317</v>
      </c>
      <c r="N4879" s="37">
        <v>207</v>
      </c>
      <c r="O4879" s="36">
        <v>0</v>
      </c>
      <c r="P4879" s="36">
        <v>3</v>
      </c>
      <c r="Q4879" s="36">
        <v>0</v>
      </c>
      <c r="R4879" s="68"/>
      <c r="S4879" s="68"/>
      <c r="T4879" s="68"/>
      <c r="U4879" s="68"/>
      <c r="V4879" s="68"/>
      <c r="W4879" s="36"/>
      <c r="X4879" s="36"/>
      <c r="Y4879" s="36"/>
      <c r="Z4879" s="36"/>
      <c r="AA4879" s="40"/>
      <c r="AB4879" s="40">
        <v>0.5</v>
      </c>
      <c r="AC4879" s="40"/>
      <c r="AD4879" s="40">
        <v>30</v>
      </c>
      <c r="AE4879" s="40">
        <v>30.00095121</v>
      </c>
      <c r="AF4879" t="s">
        <v>661</v>
      </c>
    </row>
    <row r="4880" spans="1:32" ht="15.75" customHeight="1">
      <c r="A4880" s="51">
        <v>46207</v>
      </c>
      <c r="B4880" s="35" t="s">
        <v>179</v>
      </c>
      <c r="C4880" s="36">
        <v>667</v>
      </c>
      <c r="D4880" s="37">
        <v>1414</v>
      </c>
      <c r="E4880" s="38">
        <v>-941</v>
      </c>
      <c r="F4880" s="36">
        <v>4</v>
      </c>
      <c r="G4880" s="36">
        <v>1</v>
      </c>
      <c r="H4880" s="35"/>
      <c r="I4880" s="35"/>
      <c r="J4880" s="35"/>
      <c r="K4880" s="35" t="s">
        <v>154</v>
      </c>
      <c r="L4880" s="39">
        <v>0.7782</v>
      </c>
      <c r="M4880" s="37">
        <v>-546</v>
      </c>
      <c r="N4880" s="37">
        <v>-2395</v>
      </c>
      <c r="O4880" s="36">
        <v>0</v>
      </c>
      <c r="P4880" s="36">
        <v>7</v>
      </c>
      <c r="Q4880" s="36">
        <v>0</v>
      </c>
      <c r="R4880" s="68"/>
      <c r="S4880" s="68"/>
      <c r="T4880" s="68"/>
      <c r="U4880" s="68"/>
      <c r="V4880" s="68"/>
      <c r="W4880" s="36"/>
      <c r="X4880" s="36"/>
      <c r="Y4880" s="36"/>
      <c r="Z4880" s="36"/>
      <c r="AA4880" s="40"/>
      <c r="AB4880" s="40">
        <v>0.5</v>
      </c>
      <c r="AC4880" s="40"/>
      <c r="AD4880" s="40">
        <v>30</v>
      </c>
      <c r="AE4880" s="40">
        <v>30.000951199999999</v>
      </c>
      <c r="AF4880" t="s">
        <v>661</v>
      </c>
    </row>
    <row r="4881" spans="1:32" ht="15.75" customHeight="1">
      <c r="A4881" s="51">
        <v>46207</v>
      </c>
      <c r="B4881" s="35" t="s">
        <v>179</v>
      </c>
      <c r="C4881" s="36">
        <v>668</v>
      </c>
      <c r="D4881" s="37">
        <v>2646</v>
      </c>
      <c r="E4881" s="38">
        <v>-1814</v>
      </c>
      <c r="F4881" s="36">
        <v>18</v>
      </c>
      <c r="G4881" s="36">
        <v>3</v>
      </c>
      <c r="H4881" s="35"/>
      <c r="I4881" s="35"/>
      <c r="J4881" s="35"/>
      <c r="K4881" s="35" t="s">
        <v>154</v>
      </c>
      <c r="L4881" s="39">
        <v>0.77149999999999996</v>
      </c>
      <c r="M4881" s="37">
        <v>-626</v>
      </c>
      <c r="N4881" s="37">
        <v>133</v>
      </c>
      <c r="O4881" s="36">
        <v>0</v>
      </c>
      <c r="P4881" s="36">
        <v>8</v>
      </c>
      <c r="Q4881" s="36">
        <v>0</v>
      </c>
      <c r="R4881" s="68"/>
      <c r="S4881" s="68"/>
      <c r="T4881" s="68"/>
      <c r="U4881" s="68"/>
      <c r="V4881" s="68"/>
      <c r="W4881" s="36"/>
      <c r="X4881" s="36"/>
      <c r="Y4881" s="36"/>
      <c r="Z4881" s="36"/>
      <c r="AA4881" s="40"/>
      <c r="AB4881" s="40">
        <v>0.5</v>
      </c>
      <c r="AC4881" s="40"/>
      <c r="AD4881" s="40">
        <v>30</v>
      </c>
      <c r="AE4881" s="40">
        <v>30.000951189999999</v>
      </c>
      <c r="AF4881" t="s">
        <v>661</v>
      </c>
    </row>
    <row r="4882" spans="1:32" ht="15.75" customHeight="1">
      <c r="A4882" s="51">
        <v>46207</v>
      </c>
      <c r="B4882" s="35" t="s">
        <v>179</v>
      </c>
      <c r="C4882" s="36">
        <v>670</v>
      </c>
      <c r="D4882" s="37">
        <v>1763</v>
      </c>
      <c r="E4882" s="38">
        <v>125</v>
      </c>
      <c r="F4882" s="36">
        <v>12</v>
      </c>
      <c r="G4882" s="36">
        <v>1</v>
      </c>
      <c r="H4882" s="35"/>
      <c r="I4882" s="35"/>
      <c r="J4882" s="35"/>
      <c r="K4882" s="35" t="s">
        <v>154</v>
      </c>
      <c r="L4882" s="39">
        <v>1.0236000000000001</v>
      </c>
      <c r="M4882" s="37">
        <v>-1284</v>
      </c>
      <c r="N4882" s="37">
        <v>-388</v>
      </c>
      <c r="O4882" s="36">
        <v>0</v>
      </c>
      <c r="P4882" s="36">
        <v>0</v>
      </c>
      <c r="Q4882" s="36">
        <v>0</v>
      </c>
      <c r="R4882" s="68"/>
      <c r="S4882" s="68"/>
      <c r="T4882" s="68"/>
      <c r="U4882" s="68"/>
      <c r="V4882" s="68"/>
      <c r="W4882" s="36"/>
      <c r="X4882" s="36"/>
      <c r="Y4882" s="36"/>
      <c r="Z4882" s="36"/>
      <c r="AA4882" s="40"/>
      <c r="AB4882" s="40">
        <v>0.5</v>
      </c>
      <c r="AC4882" s="40"/>
      <c r="AD4882" s="40">
        <v>35</v>
      </c>
      <c r="AE4882" s="40">
        <v>35.000951180000001</v>
      </c>
      <c r="AF4882" t="s">
        <v>668</v>
      </c>
    </row>
    <row r="4883" spans="1:32" ht="15.75" customHeight="1">
      <c r="A4883" s="51">
        <v>46207</v>
      </c>
      <c r="B4883" s="35" t="s">
        <v>289</v>
      </c>
      <c r="C4883" s="36">
        <v>721</v>
      </c>
      <c r="D4883" s="37">
        <v>635</v>
      </c>
      <c r="E4883" s="38">
        <v>385</v>
      </c>
      <c r="F4883" s="36">
        <v>6</v>
      </c>
      <c r="G4883" s="36">
        <v>3</v>
      </c>
      <c r="H4883" s="35"/>
      <c r="I4883" s="35"/>
      <c r="J4883" s="35"/>
      <c r="K4883" s="35" t="s">
        <v>154</v>
      </c>
      <c r="L4883" s="39">
        <v>1.2020999999999999</v>
      </c>
      <c r="M4883" s="37">
        <v>-945</v>
      </c>
      <c r="N4883" s="37">
        <v>-1067</v>
      </c>
      <c r="O4883" s="36">
        <v>0</v>
      </c>
      <c r="P4883" s="36">
        <v>1</v>
      </c>
      <c r="Q4883" s="36">
        <v>0</v>
      </c>
      <c r="R4883" s="68"/>
      <c r="S4883" s="68"/>
      <c r="T4883" s="68"/>
      <c r="U4883" s="68"/>
      <c r="V4883" s="68"/>
      <c r="W4883" s="36"/>
      <c r="X4883" s="36"/>
      <c r="Y4883" s="36"/>
      <c r="Z4883" s="36"/>
      <c r="AA4883" s="40"/>
      <c r="AB4883" s="40">
        <v>0.5</v>
      </c>
      <c r="AC4883" s="40"/>
      <c r="AD4883" s="40">
        <v>0</v>
      </c>
      <c r="AE4883" s="40">
        <v>0</v>
      </c>
    </row>
    <row r="4884" spans="1:32" ht="15.75" customHeight="1">
      <c r="A4884" s="51">
        <v>46207</v>
      </c>
      <c r="B4884" s="35" t="s">
        <v>289</v>
      </c>
      <c r="C4884" s="36">
        <v>722</v>
      </c>
      <c r="D4884" s="37">
        <v>7781</v>
      </c>
      <c r="E4884" s="38">
        <v>-2120</v>
      </c>
      <c r="F4884" s="36">
        <v>43</v>
      </c>
      <c r="G4884" s="36">
        <v>19</v>
      </c>
      <c r="H4884" s="35"/>
      <c r="I4884" s="35"/>
      <c r="J4884" s="35"/>
      <c r="K4884" s="35" t="s">
        <v>154</v>
      </c>
      <c r="L4884" s="39">
        <v>0.90920000000000001</v>
      </c>
      <c r="M4884" s="37">
        <v>-1420</v>
      </c>
      <c r="N4884" s="37">
        <v>-310</v>
      </c>
      <c r="O4884" s="36">
        <v>0</v>
      </c>
      <c r="P4884" s="36">
        <v>2</v>
      </c>
      <c r="Q4884" s="36">
        <v>0</v>
      </c>
      <c r="R4884" s="68"/>
      <c r="S4884" s="68"/>
      <c r="T4884" s="68"/>
      <c r="U4884" s="68"/>
      <c r="V4884" s="68"/>
      <c r="W4884" s="36"/>
      <c r="X4884" s="36"/>
      <c r="Y4884" s="36"/>
      <c r="Z4884" s="36"/>
      <c r="AA4884" s="40"/>
      <c r="AB4884" s="40">
        <v>1</v>
      </c>
      <c r="AC4884" s="40"/>
      <c r="AD4884" s="40">
        <v>30</v>
      </c>
      <c r="AE4884" s="40">
        <v>30.00095116</v>
      </c>
      <c r="AF4884" t="s">
        <v>661</v>
      </c>
    </row>
    <row r="4885" spans="1:32" ht="15.75" customHeight="1">
      <c r="A4885" s="51">
        <v>46207</v>
      </c>
      <c r="B4885" s="35" t="s">
        <v>387</v>
      </c>
      <c r="C4885" s="36">
        <v>683</v>
      </c>
      <c r="D4885" s="37">
        <v>3856</v>
      </c>
      <c r="E4885" s="38">
        <v>977</v>
      </c>
      <c r="F4885" s="36">
        <v>42</v>
      </c>
      <c r="G4885" s="36">
        <v>28</v>
      </c>
      <c r="H4885" s="35"/>
      <c r="I4885" s="35"/>
      <c r="J4885" s="35"/>
      <c r="K4885" s="35" t="s">
        <v>154</v>
      </c>
      <c r="L4885" s="39">
        <v>1.0845</v>
      </c>
      <c r="M4885" s="37">
        <v>-509</v>
      </c>
      <c r="N4885" s="37">
        <v>317</v>
      </c>
      <c r="O4885" s="36">
        <v>0</v>
      </c>
      <c r="P4885" s="36">
        <v>3</v>
      </c>
      <c r="Q4885" s="36">
        <v>0</v>
      </c>
      <c r="R4885" s="68"/>
      <c r="S4885" s="68"/>
      <c r="T4885" s="68"/>
      <c r="U4885" s="68"/>
      <c r="V4885" s="68"/>
      <c r="W4885" s="36"/>
      <c r="X4885" s="36"/>
      <c r="Y4885" s="36"/>
      <c r="Z4885" s="36"/>
      <c r="AA4885" s="40"/>
      <c r="AB4885" s="40">
        <v>0.6</v>
      </c>
      <c r="AC4885" s="40"/>
      <c r="AD4885" s="40">
        <v>35</v>
      </c>
      <c r="AE4885" s="40">
        <v>35.000951149999999</v>
      </c>
      <c r="AF4885" t="s">
        <v>668</v>
      </c>
    </row>
    <row r="4886" spans="1:32" ht="15.75" customHeight="1">
      <c r="A4886" s="51">
        <v>46207</v>
      </c>
      <c r="B4886" s="35" t="s">
        <v>387</v>
      </c>
      <c r="C4886" s="36">
        <v>685</v>
      </c>
      <c r="D4886" s="37">
        <v>2304</v>
      </c>
      <c r="E4886" s="38">
        <v>-2085</v>
      </c>
      <c r="F4886" s="36">
        <v>9</v>
      </c>
      <c r="G4886" s="36">
        <v>10</v>
      </c>
      <c r="H4886" s="35"/>
      <c r="I4886" s="35"/>
      <c r="J4886" s="35"/>
      <c r="K4886" s="35" t="s">
        <v>154</v>
      </c>
      <c r="L4886" s="39">
        <v>0.69840000000000002</v>
      </c>
      <c r="M4886" s="37">
        <v>-976</v>
      </c>
      <c r="N4886" s="37">
        <v>-1017</v>
      </c>
      <c r="O4886" s="36">
        <v>0</v>
      </c>
      <c r="P4886" s="36">
        <v>5</v>
      </c>
      <c r="Q4886" s="36">
        <v>0</v>
      </c>
      <c r="R4886" s="68"/>
      <c r="S4886" s="68"/>
      <c r="T4886" s="68"/>
      <c r="U4886" s="68"/>
      <c r="V4886" s="68"/>
      <c r="W4886" s="36"/>
      <c r="X4886" s="36"/>
      <c r="Y4886" s="36"/>
      <c r="Z4886" s="36"/>
      <c r="AA4886" s="40"/>
      <c r="AB4886" s="40">
        <v>0.5</v>
      </c>
      <c r="AC4886" s="40"/>
      <c r="AD4886" s="40">
        <v>30</v>
      </c>
      <c r="AE4886" s="40">
        <v>30.000951140000002</v>
      </c>
      <c r="AF4886" t="s">
        <v>661</v>
      </c>
    </row>
    <row r="4887" spans="1:32" ht="15.75" customHeight="1">
      <c r="A4887" s="51">
        <v>46207</v>
      </c>
      <c r="B4887" s="35" t="s">
        <v>278</v>
      </c>
      <c r="C4887" s="36">
        <v>561</v>
      </c>
      <c r="D4887" s="37">
        <v>6759</v>
      </c>
      <c r="E4887" s="38">
        <v>-3069</v>
      </c>
      <c r="F4887" s="36">
        <v>13</v>
      </c>
      <c r="G4887" s="36">
        <v>21</v>
      </c>
      <c r="H4887" s="35"/>
      <c r="I4887" s="35"/>
      <c r="J4887" s="35"/>
      <c r="K4887" s="35" t="s">
        <v>154</v>
      </c>
      <c r="L4887" s="39">
        <v>0.84860000000000002</v>
      </c>
      <c r="M4887" s="37">
        <v>-665</v>
      </c>
      <c r="N4887" s="37">
        <v>1642</v>
      </c>
      <c r="O4887" s="36">
        <v>0</v>
      </c>
      <c r="P4887" s="36">
        <v>1</v>
      </c>
      <c r="Q4887" s="36">
        <v>1</v>
      </c>
      <c r="R4887" s="68">
        <v>1110.5865504358651</v>
      </c>
      <c r="S4887" s="68">
        <v>6.0859732159977407</v>
      </c>
      <c r="T4887" s="68">
        <v>519.92307692307691</v>
      </c>
      <c r="U4887" s="68">
        <v>321.85714285714278</v>
      </c>
      <c r="V4887" s="68">
        <v>198.79411764705881</v>
      </c>
      <c r="W4887" s="36">
        <v>0</v>
      </c>
      <c r="X4887" s="36">
        <v>4</v>
      </c>
      <c r="Y4887" s="36">
        <v>0</v>
      </c>
      <c r="Z4887" s="36">
        <v>0</v>
      </c>
      <c r="AA4887" s="40">
        <v>1</v>
      </c>
      <c r="AB4887" s="40">
        <v>0.8</v>
      </c>
      <c r="AC4887" s="40">
        <v>0.8</v>
      </c>
      <c r="AD4887" s="40">
        <v>18</v>
      </c>
      <c r="AE4887" s="40">
        <v>18.000951130000001</v>
      </c>
      <c r="AF4887" t="s">
        <v>1221</v>
      </c>
    </row>
    <row r="4888" spans="1:32" ht="15.75" customHeight="1">
      <c r="A4888" s="51">
        <v>46207</v>
      </c>
      <c r="B4888" s="35" t="s">
        <v>278</v>
      </c>
      <c r="C4888" s="36">
        <v>562</v>
      </c>
      <c r="D4888" s="37">
        <v>2769</v>
      </c>
      <c r="E4888" s="38">
        <v>-848</v>
      </c>
      <c r="F4888" s="36">
        <v>8</v>
      </c>
      <c r="G4888" s="36">
        <v>5</v>
      </c>
      <c r="H4888" s="35"/>
      <c r="I4888" s="35"/>
      <c r="J4888" s="35"/>
      <c r="K4888" s="35" t="s">
        <v>154</v>
      </c>
      <c r="L4888" s="39">
        <v>0.89790000000000003</v>
      </c>
      <c r="M4888" s="37">
        <v>-97</v>
      </c>
      <c r="N4888" s="37">
        <v>-500</v>
      </c>
      <c r="O4888" s="36">
        <v>0</v>
      </c>
      <c r="P4888" s="36">
        <v>2</v>
      </c>
      <c r="Q4888" s="36">
        <v>1</v>
      </c>
      <c r="R4888" s="68">
        <v>469.15457658779582</v>
      </c>
      <c r="S4888" s="68">
        <v>5.9021059117427583</v>
      </c>
      <c r="T4888" s="68">
        <v>346.125</v>
      </c>
      <c r="U4888" s="68">
        <v>553.79999999999995</v>
      </c>
      <c r="V4888" s="68">
        <v>213</v>
      </c>
      <c r="W4888" s="36">
        <v>0</v>
      </c>
      <c r="X4888" s="36">
        <v>0</v>
      </c>
      <c r="Y4888" s="36">
        <v>0</v>
      </c>
      <c r="Z4888" s="36">
        <v>4</v>
      </c>
      <c r="AA4888" s="40">
        <v>1</v>
      </c>
      <c r="AB4888" s="40">
        <v>0.5</v>
      </c>
      <c r="AC4888" s="40">
        <v>0.5</v>
      </c>
      <c r="AD4888" s="40">
        <v>15</v>
      </c>
      <c r="AE4888" s="40">
        <v>15.00095112</v>
      </c>
      <c r="AF4888" t="s">
        <v>743</v>
      </c>
    </row>
    <row r="4889" spans="1:32" ht="15.75" customHeight="1">
      <c r="A4889" s="51">
        <v>46207</v>
      </c>
      <c r="B4889" s="35" t="s">
        <v>510</v>
      </c>
      <c r="C4889" s="36">
        <v>718</v>
      </c>
      <c r="D4889" s="37">
        <v>13</v>
      </c>
      <c r="E4889" s="38">
        <v>-22</v>
      </c>
      <c r="F4889" s="36">
        <v>0</v>
      </c>
      <c r="G4889" s="36">
        <v>0</v>
      </c>
      <c r="H4889" s="35"/>
      <c r="I4889" s="35"/>
      <c r="J4889" s="35"/>
      <c r="K4889" s="35" t="s">
        <v>154</v>
      </c>
      <c r="L4889" s="39">
        <v>0.43590000000000001</v>
      </c>
      <c r="M4889" s="37">
        <v>0</v>
      </c>
      <c r="N4889" s="37">
        <v>0</v>
      </c>
      <c r="O4889" s="36">
        <v>0</v>
      </c>
      <c r="P4889" s="36">
        <v>8</v>
      </c>
      <c r="Q4889" s="36">
        <v>0</v>
      </c>
      <c r="R4889" s="68"/>
      <c r="S4889" s="68"/>
      <c r="T4889" s="68"/>
      <c r="U4889" s="68"/>
      <c r="V4889" s="68"/>
      <c r="W4889" s="36"/>
      <c r="X4889" s="36"/>
      <c r="Y4889" s="36"/>
      <c r="Z4889" s="36"/>
      <c r="AA4889" s="40"/>
      <c r="AB4889" s="40">
        <v>0.5</v>
      </c>
      <c r="AC4889" s="40"/>
      <c r="AD4889" s="40">
        <v>10</v>
      </c>
      <c r="AE4889" s="40">
        <v>10.000951110000001</v>
      </c>
      <c r="AF4889" t="s">
        <v>584</v>
      </c>
    </row>
    <row r="4890" spans="1:32" ht="15.75" customHeight="1">
      <c r="A4890" s="51">
        <v>46207</v>
      </c>
      <c r="B4890" s="35" t="s">
        <v>510</v>
      </c>
      <c r="C4890" s="36">
        <v>720</v>
      </c>
      <c r="D4890" s="37">
        <v>5342</v>
      </c>
      <c r="E4890" s="38">
        <v>1652</v>
      </c>
      <c r="F4890" s="36">
        <v>30</v>
      </c>
      <c r="G4890" s="36">
        <v>3</v>
      </c>
      <c r="H4890" s="35"/>
      <c r="I4890" s="35"/>
      <c r="J4890" s="35"/>
      <c r="K4890" s="35" t="s">
        <v>154</v>
      </c>
      <c r="L4890" s="39">
        <v>1.1031</v>
      </c>
      <c r="M4890" s="37">
        <v>-18</v>
      </c>
      <c r="N4890" s="37">
        <v>367</v>
      </c>
      <c r="O4890" s="36">
        <v>0</v>
      </c>
      <c r="P4890" s="36">
        <v>0</v>
      </c>
      <c r="Q4890" s="36">
        <v>0</v>
      </c>
      <c r="R4890" s="68"/>
      <c r="S4890" s="68"/>
      <c r="T4890" s="68"/>
      <c r="U4890" s="68"/>
      <c r="V4890" s="68"/>
      <c r="W4890" s="36"/>
      <c r="X4890" s="36"/>
      <c r="Y4890" s="36"/>
      <c r="Z4890" s="36"/>
      <c r="AA4890" s="40"/>
      <c r="AB4890" s="40">
        <v>0.8</v>
      </c>
      <c r="AC4890" s="40"/>
      <c r="AD4890" s="40">
        <v>60</v>
      </c>
      <c r="AE4890" s="40">
        <v>60.000951100000002</v>
      </c>
      <c r="AF4890" t="s">
        <v>578</v>
      </c>
    </row>
    <row r="4891" spans="1:32" ht="15.75" customHeight="1">
      <c r="A4891" s="51">
        <v>46207</v>
      </c>
      <c r="B4891" s="35" t="s">
        <v>372</v>
      </c>
      <c r="C4891" s="36">
        <v>711</v>
      </c>
      <c r="D4891" s="37">
        <v>2210</v>
      </c>
      <c r="E4891" s="38">
        <v>-2002</v>
      </c>
      <c r="F4891" s="36">
        <v>10</v>
      </c>
      <c r="G4891" s="36">
        <v>3</v>
      </c>
      <c r="H4891" s="35"/>
      <c r="I4891" s="35"/>
      <c r="J4891" s="35"/>
      <c r="K4891" s="35" t="s">
        <v>154</v>
      </c>
      <c r="L4891" s="39">
        <v>0.69799999999999995</v>
      </c>
      <c r="M4891" s="37">
        <v>212</v>
      </c>
      <c r="N4891" s="37">
        <v>446</v>
      </c>
      <c r="O4891" s="36">
        <v>0</v>
      </c>
      <c r="P4891" s="36">
        <v>1</v>
      </c>
      <c r="Q4891" s="36">
        <v>0</v>
      </c>
      <c r="R4891" s="68"/>
      <c r="S4891" s="68"/>
      <c r="T4891" s="68"/>
      <c r="U4891" s="68"/>
      <c r="V4891" s="68"/>
      <c r="W4891" s="36"/>
      <c r="X4891" s="36"/>
      <c r="Y4891" s="36"/>
      <c r="Z4891" s="36"/>
      <c r="AA4891" s="40"/>
      <c r="AB4891" s="40">
        <v>0.5</v>
      </c>
      <c r="AC4891" s="40"/>
      <c r="AD4891" s="40">
        <v>30</v>
      </c>
      <c r="AE4891" s="40">
        <v>30.000951090000001</v>
      </c>
      <c r="AF4891" t="s">
        <v>661</v>
      </c>
    </row>
    <row r="4892" spans="1:32" ht="15.75" customHeight="1">
      <c r="A4892" s="51">
        <v>46207</v>
      </c>
      <c r="B4892" s="35" t="s">
        <v>372</v>
      </c>
      <c r="C4892" s="36">
        <v>712</v>
      </c>
      <c r="D4892" s="37">
        <v>1871</v>
      </c>
      <c r="E4892" s="38">
        <v>579</v>
      </c>
      <c r="F4892" s="36">
        <v>33</v>
      </c>
      <c r="G4892" s="36">
        <v>9</v>
      </c>
      <c r="H4892" s="35"/>
      <c r="I4892" s="35"/>
      <c r="J4892" s="35"/>
      <c r="K4892" s="35" t="s">
        <v>154</v>
      </c>
      <c r="L4892" s="39">
        <v>1.1032</v>
      </c>
      <c r="M4892" s="37">
        <v>5191</v>
      </c>
      <c r="N4892" s="37">
        <v>168</v>
      </c>
      <c r="O4892" s="36">
        <v>0</v>
      </c>
      <c r="P4892" s="36">
        <v>2</v>
      </c>
      <c r="Q4892" s="36">
        <v>0</v>
      </c>
      <c r="R4892" s="68"/>
      <c r="S4892" s="68"/>
      <c r="T4892" s="68"/>
      <c r="U4892" s="68"/>
      <c r="V4892" s="68"/>
      <c r="W4892" s="36"/>
      <c r="X4892" s="36"/>
      <c r="Y4892" s="36"/>
      <c r="Z4892" s="36"/>
      <c r="AA4892" s="40"/>
      <c r="AB4892" s="40">
        <v>0.5</v>
      </c>
      <c r="AC4892" s="40"/>
      <c r="AD4892" s="40">
        <v>35</v>
      </c>
      <c r="AE4892" s="40">
        <v>35.00095108</v>
      </c>
      <c r="AF4892" t="s">
        <v>668</v>
      </c>
    </row>
    <row r="4893" spans="1:32" ht="15.75" customHeight="1">
      <c r="A4893" s="51">
        <v>46207</v>
      </c>
      <c r="B4893" s="35" t="s">
        <v>416</v>
      </c>
      <c r="C4893" s="36">
        <v>638</v>
      </c>
      <c r="D4893" s="37">
        <v>3311</v>
      </c>
      <c r="E4893" s="38">
        <v>-276</v>
      </c>
      <c r="F4893" s="36">
        <v>33</v>
      </c>
      <c r="G4893" s="36">
        <v>10</v>
      </c>
      <c r="H4893" s="35"/>
      <c r="I4893" s="35"/>
      <c r="J4893" s="35"/>
      <c r="K4893" s="35" t="s">
        <v>154</v>
      </c>
      <c r="L4893" s="39">
        <v>0.97219999999999995</v>
      </c>
      <c r="M4893" s="37">
        <v>-252</v>
      </c>
      <c r="N4893" s="37">
        <v>198</v>
      </c>
      <c r="O4893" s="36">
        <v>0</v>
      </c>
      <c r="P4893" s="36">
        <v>8</v>
      </c>
      <c r="Q4893" s="36">
        <v>0</v>
      </c>
      <c r="R4893" s="68"/>
      <c r="S4893" s="68"/>
      <c r="T4893" s="68"/>
      <c r="U4893" s="68"/>
      <c r="V4893" s="68"/>
      <c r="W4893" s="36"/>
      <c r="X4893" s="36"/>
      <c r="Y4893" s="36"/>
      <c r="Z4893" s="36"/>
      <c r="AA4893" s="40"/>
      <c r="AB4893" s="40">
        <v>0.6</v>
      </c>
      <c r="AC4893" s="40"/>
      <c r="AD4893" s="40">
        <v>30</v>
      </c>
      <c r="AE4893" s="40">
        <v>30.000951069999999</v>
      </c>
      <c r="AF4893" t="s">
        <v>661</v>
      </c>
    </row>
    <row r="4894" spans="1:32" ht="15.75" customHeight="1">
      <c r="A4894" s="51">
        <v>46207</v>
      </c>
      <c r="B4894" s="35" t="s">
        <v>416</v>
      </c>
      <c r="C4894" s="36">
        <v>650</v>
      </c>
      <c r="D4894" s="37">
        <v>862</v>
      </c>
      <c r="E4894" s="38">
        <v>-852</v>
      </c>
      <c r="F4894" s="36">
        <v>3</v>
      </c>
      <c r="G4894" s="36">
        <v>2</v>
      </c>
      <c r="H4894" s="35"/>
      <c r="I4894" s="35"/>
      <c r="J4894" s="35"/>
      <c r="K4894" s="35" t="s">
        <v>154</v>
      </c>
      <c r="L4894" s="39">
        <v>0.67049999999999998</v>
      </c>
      <c r="M4894" s="37">
        <v>264</v>
      </c>
      <c r="N4894" s="37">
        <v>-48</v>
      </c>
      <c r="O4894" s="36">
        <v>0</v>
      </c>
      <c r="P4894" s="36">
        <v>0</v>
      </c>
      <c r="Q4894" s="36">
        <v>0</v>
      </c>
      <c r="R4894" s="68"/>
      <c r="S4894" s="68"/>
      <c r="T4894" s="68"/>
      <c r="U4894" s="68"/>
      <c r="V4894" s="68"/>
      <c r="W4894" s="36"/>
      <c r="X4894" s="36"/>
      <c r="Y4894" s="36"/>
      <c r="Z4894" s="36"/>
      <c r="AA4894" s="40"/>
      <c r="AB4894" s="40">
        <v>0.5</v>
      </c>
      <c r="AC4894" s="40"/>
      <c r="AD4894" s="40">
        <v>10</v>
      </c>
      <c r="AE4894" s="40">
        <v>10.00095106</v>
      </c>
      <c r="AF4894" t="s">
        <v>584</v>
      </c>
    </row>
    <row r="4895" spans="1:32" ht="15.75" customHeight="1">
      <c r="A4895" s="51">
        <v>46207</v>
      </c>
      <c r="B4895" s="35" t="s">
        <v>156</v>
      </c>
      <c r="C4895" s="36">
        <v>716</v>
      </c>
      <c r="D4895" s="37">
        <v>3773</v>
      </c>
      <c r="E4895" s="38">
        <v>-1365</v>
      </c>
      <c r="F4895" s="36">
        <v>19</v>
      </c>
      <c r="G4895" s="36">
        <v>14</v>
      </c>
      <c r="H4895" s="35"/>
      <c r="I4895" s="35"/>
      <c r="J4895" s="35"/>
      <c r="K4895" s="35" t="s">
        <v>154</v>
      </c>
      <c r="L4895" s="39">
        <v>0.87939999999999996</v>
      </c>
      <c r="M4895" s="37">
        <v>379</v>
      </c>
      <c r="N4895" s="37">
        <v>258</v>
      </c>
      <c r="O4895" s="36">
        <v>0</v>
      </c>
      <c r="P4895" s="36">
        <v>6</v>
      </c>
      <c r="Q4895" s="36">
        <v>0</v>
      </c>
      <c r="R4895" s="68"/>
      <c r="S4895" s="68"/>
      <c r="T4895" s="68"/>
      <c r="U4895" s="68"/>
      <c r="V4895" s="68"/>
      <c r="W4895" s="36"/>
      <c r="X4895" s="36"/>
      <c r="Y4895" s="36"/>
      <c r="Z4895" s="36"/>
      <c r="AA4895" s="40"/>
      <c r="AB4895" s="40">
        <v>0.6</v>
      </c>
      <c r="AC4895" s="40"/>
      <c r="AD4895" s="40">
        <v>30</v>
      </c>
      <c r="AE4895" s="40">
        <v>30.000951050000001</v>
      </c>
      <c r="AF4895" t="s">
        <v>661</v>
      </c>
    </row>
    <row r="4896" spans="1:32" ht="15.75" customHeight="1">
      <c r="A4896" s="51">
        <v>46207</v>
      </c>
      <c r="B4896" s="35" t="s">
        <v>156</v>
      </c>
      <c r="C4896" s="36">
        <v>717</v>
      </c>
      <c r="D4896" s="37">
        <v>2718</v>
      </c>
      <c r="E4896" s="38">
        <v>-256</v>
      </c>
      <c r="F4896" s="36">
        <v>13</v>
      </c>
      <c r="G4896" s="36">
        <v>12</v>
      </c>
      <c r="H4896" s="35"/>
      <c r="I4896" s="35"/>
      <c r="J4896" s="35"/>
      <c r="K4896" s="35" t="s">
        <v>154</v>
      </c>
      <c r="L4896" s="39">
        <v>0.96860000000000002</v>
      </c>
      <c r="M4896" s="37">
        <v>-45</v>
      </c>
      <c r="N4896" s="37">
        <v>810</v>
      </c>
      <c r="O4896" s="36">
        <v>0</v>
      </c>
      <c r="P4896" s="36">
        <v>7</v>
      </c>
      <c r="Q4896" s="36">
        <v>0</v>
      </c>
      <c r="R4896" s="68"/>
      <c r="S4896" s="68"/>
      <c r="T4896" s="68"/>
      <c r="U4896" s="68"/>
      <c r="V4896" s="68"/>
      <c r="W4896" s="36"/>
      <c r="X4896" s="36"/>
      <c r="Y4896" s="36"/>
      <c r="Z4896" s="36"/>
      <c r="AA4896" s="40"/>
      <c r="AB4896" s="40">
        <v>0.5</v>
      </c>
      <c r="AC4896" s="40"/>
      <c r="AD4896" s="40">
        <v>30</v>
      </c>
      <c r="AE4896" s="40">
        <v>30.00095104</v>
      </c>
      <c r="AF4896" t="s">
        <v>661</v>
      </c>
    </row>
    <row r="4897" spans="1:32" ht="15.75" customHeight="1">
      <c r="A4897" s="51">
        <v>46207</v>
      </c>
      <c r="B4897" s="35" t="s">
        <v>485</v>
      </c>
      <c r="C4897" s="36">
        <v>713</v>
      </c>
      <c r="D4897" s="37">
        <v>2620</v>
      </c>
      <c r="E4897" s="38">
        <v>-2768</v>
      </c>
      <c r="F4897" s="36">
        <v>10</v>
      </c>
      <c r="G4897" s="36">
        <v>7</v>
      </c>
      <c r="H4897" s="35"/>
      <c r="I4897" s="35"/>
      <c r="J4897" s="35"/>
      <c r="K4897" s="35" t="s">
        <v>154</v>
      </c>
      <c r="L4897" s="39">
        <v>0.64780000000000004</v>
      </c>
      <c r="M4897" s="37">
        <v>-693</v>
      </c>
      <c r="N4897" s="37">
        <v>-361</v>
      </c>
      <c r="O4897" s="36">
        <v>0</v>
      </c>
      <c r="P4897" s="36">
        <v>3</v>
      </c>
      <c r="Q4897" s="36">
        <v>0</v>
      </c>
      <c r="R4897" s="68"/>
      <c r="S4897" s="68"/>
      <c r="T4897" s="68"/>
      <c r="U4897" s="68"/>
      <c r="V4897" s="68"/>
      <c r="W4897" s="36"/>
      <c r="X4897" s="36"/>
      <c r="Y4897" s="36"/>
      <c r="Z4897" s="36"/>
      <c r="AA4897" s="40"/>
      <c r="AB4897" s="40">
        <v>0.5</v>
      </c>
      <c r="AC4897" s="40"/>
      <c r="AD4897" s="40">
        <v>30</v>
      </c>
      <c r="AE4897" s="40">
        <v>30.00095103</v>
      </c>
      <c r="AF4897" t="s">
        <v>661</v>
      </c>
    </row>
    <row r="4898" spans="1:32" ht="15.75" customHeight="1">
      <c r="A4898" s="51">
        <v>46207</v>
      </c>
      <c r="B4898" s="35" t="s">
        <v>485</v>
      </c>
      <c r="C4898" s="36">
        <v>715</v>
      </c>
      <c r="D4898" s="37">
        <v>718</v>
      </c>
      <c r="E4898" s="38">
        <v>58</v>
      </c>
      <c r="F4898" s="36">
        <v>11</v>
      </c>
      <c r="G4898" s="36">
        <v>5</v>
      </c>
      <c r="H4898" s="35"/>
      <c r="I4898" s="35"/>
      <c r="J4898" s="35"/>
      <c r="K4898" s="35" t="s">
        <v>154</v>
      </c>
      <c r="L4898" s="39">
        <v>1.0268999999999999</v>
      </c>
      <c r="M4898" s="37">
        <v>-1068</v>
      </c>
      <c r="N4898" s="37">
        <v>-2521</v>
      </c>
      <c r="O4898" s="36">
        <v>0</v>
      </c>
      <c r="P4898" s="36">
        <v>5</v>
      </c>
      <c r="Q4898" s="36">
        <v>0</v>
      </c>
      <c r="R4898" s="68"/>
      <c r="S4898" s="68"/>
      <c r="T4898" s="68"/>
      <c r="U4898" s="68"/>
      <c r="V4898" s="68"/>
      <c r="W4898" s="36"/>
      <c r="X4898" s="36"/>
      <c r="Y4898" s="36"/>
      <c r="Z4898" s="36"/>
      <c r="AA4898" s="40"/>
      <c r="AB4898" s="40">
        <v>0.5</v>
      </c>
      <c r="AC4898" s="40"/>
      <c r="AD4898" s="40">
        <v>0</v>
      </c>
      <c r="AE4898" s="40">
        <v>0</v>
      </c>
    </row>
    <row r="4899" spans="1:32" ht="15.75" customHeight="1">
      <c r="A4899" s="51">
        <v>46207</v>
      </c>
      <c r="B4899" s="35" t="s">
        <v>49</v>
      </c>
      <c r="C4899" s="36">
        <v>686</v>
      </c>
      <c r="D4899" s="37">
        <v>2017</v>
      </c>
      <c r="E4899" s="38">
        <v>1670</v>
      </c>
      <c r="F4899" s="36">
        <v>25</v>
      </c>
      <c r="G4899" s="36">
        <v>10</v>
      </c>
      <c r="H4899" s="35"/>
      <c r="I4899" s="35"/>
      <c r="J4899" s="35"/>
      <c r="K4899" s="35" t="s">
        <v>154</v>
      </c>
      <c r="L4899" s="39">
        <v>1.276</v>
      </c>
      <c r="M4899" s="37">
        <v>4164</v>
      </c>
      <c r="N4899" s="37">
        <v>-217</v>
      </c>
      <c r="O4899" s="36">
        <v>0</v>
      </c>
      <c r="P4899" s="36">
        <v>6</v>
      </c>
      <c r="Q4899" s="36">
        <v>0</v>
      </c>
      <c r="R4899" s="68"/>
      <c r="S4899" s="68"/>
      <c r="T4899" s="68"/>
      <c r="U4899" s="68"/>
      <c r="V4899" s="68"/>
      <c r="W4899" s="36"/>
      <c r="X4899" s="36"/>
      <c r="Y4899" s="36"/>
      <c r="Z4899" s="36"/>
      <c r="AA4899" s="40"/>
      <c r="AB4899" s="40">
        <v>0.5</v>
      </c>
      <c r="AC4899" s="40"/>
      <c r="AD4899" s="40">
        <v>60</v>
      </c>
      <c r="AE4899" s="40">
        <v>60.000951010000001</v>
      </c>
      <c r="AF4899" t="s">
        <v>578</v>
      </c>
    </row>
    <row r="4900" spans="1:32" ht="15.75" customHeight="1">
      <c r="A4900" s="51">
        <v>46207</v>
      </c>
      <c r="B4900" s="35" t="s">
        <v>49</v>
      </c>
      <c r="C4900" s="36">
        <v>687</v>
      </c>
      <c r="D4900" s="37">
        <v>4658</v>
      </c>
      <c r="E4900" s="38">
        <v>4865</v>
      </c>
      <c r="F4900" s="36">
        <v>73</v>
      </c>
      <c r="G4900" s="36">
        <v>37</v>
      </c>
      <c r="H4900" s="35"/>
      <c r="I4900" s="35"/>
      <c r="J4900" s="35"/>
      <c r="K4900" s="35" t="s">
        <v>154</v>
      </c>
      <c r="L4900" s="39">
        <v>1.3481000000000001</v>
      </c>
      <c r="M4900" s="37">
        <v>-968</v>
      </c>
      <c r="N4900" s="37">
        <v>-1601</v>
      </c>
      <c r="O4900" s="36">
        <v>0</v>
      </c>
      <c r="P4900" s="36">
        <v>7</v>
      </c>
      <c r="Q4900" s="36">
        <v>0</v>
      </c>
      <c r="R4900" s="68"/>
      <c r="S4900" s="68"/>
      <c r="T4900" s="68"/>
      <c r="U4900" s="68"/>
      <c r="V4900" s="68"/>
      <c r="W4900" s="36"/>
      <c r="X4900" s="36"/>
      <c r="Y4900" s="36"/>
      <c r="Z4900" s="36"/>
      <c r="AA4900" s="40"/>
      <c r="AB4900" s="40">
        <v>0.6</v>
      </c>
      <c r="AC4900" s="40"/>
      <c r="AD4900" s="40">
        <v>80</v>
      </c>
      <c r="AE4900" s="40">
        <v>80.000951000000001</v>
      </c>
      <c r="AF4900" t="s">
        <v>155</v>
      </c>
    </row>
    <row r="4901" spans="1:32" ht="15.75" customHeight="1">
      <c r="A4901" s="51">
        <v>46207</v>
      </c>
      <c r="B4901" s="35" t="s">
        <v>380</v>
      </c>
      <c r="C4901" s="36">
        <v>723</v>
      </c>
      <c r="D4901" s="37">
        <v>2249</v>
      </c>
      <c r="E4901" s="38">
        <v>-1739</v>
      </c>
      <c r="F4901" s="36">
        <v>8</v>
      </c>
      <c r="G4901" s="36">
        <v>12</v>
      </c>
      <c r="H4901" s="35"/>
      <c r="I4901" s="35"/>
      <c r="J4901" s="35"/>
      <c r="K4901" s="35" t="s">
        <v>154</v>
      </c>
      <c r="L4901" s="39">
        <v>0.74229999999999996</v>
      </c>
      <c r="M4901" s="37">
        <v>-1006</v>
      </c>
      <c r="N4901" s="37">
        <v>-921</v>
      </c>
      <c r="O4901" s="36">
        <v>0</v>
      </c>
      <c r="P4901" s="36">
        <v>3</v>
      </c>
      <c r="Q4901" s="36">
        <v>0</v>
      </c>
      <c r="R4901" s="68"/>
      <c r="S4901" s="68"/>
      <c r="T4901" s="68"/>
      <c r="U4901" s="68"/>
      <c r="V4901" s="68"/>
      <c r="W4901" s="36"/>
      <c r="X4901" s="36"/>
      <c r="Y4901" s="36"/>
      <c r="Z4901" s="36"/>
      <c r="AA4901" s="40"/>
      <c r="AB4901" s="40">
        <v>0.5</v>
      </c>
      <c r="AC4901" s="40"/>
      <c r="AD4901" s="40">
        <v>30</v>
      </c>
      <c r="AE4901" s="40">
        <v>30.00095099</v>
      </c>
      <c r="AF4901" t="s">
        <v>661</v>
      </c>
    </row>
    <row r="4902" spans="1:32" ht="15.75" customHeight="1">
      <c r="A4902" s="51">
        <v>46207</v>
      </c>
      <c r="B4902" s="35" t="s">
        <v>26</v>
      </c>
      <c r="C4902" s="36">
        <v>725</v>
      </c>
      <c r="D4902" s="37">
        <v>2596</v>
      </c>
      <c r="E4902" s="38">
        <v>-2513</v>
      </c>
      <c r="F4902" s="36">
        <v>10</v>
      </c>
      <c r="G4902" s="36">
        <v>6</v>
      </c>
      <c r="H4902" s="35"/>
      <c r="I4902" s="35"/>
      <c r="J4902" s="35"/>
      <c r="K4902" s="35" t="s">
        <v>154</v>
      </c>
      <c r="L4902" s="39">
        <v>0.67730000000000001</v>
      </c>
      <c r="M4902" s="37">
        <v>-2893</v>
      </c>
      <c r="N4902" s="37">
        <v>-939</v>
      </c>
      <c r="O4902" s="36">
        <v>0</v>
      </c>
      <c r="P4902" s="36">
        <v>5</v>
      </c>
      <c r="Q4902" s="36">
        <v>0</v>
      </c>
      <c r="R4902" s="68"/>
      <c r="S4902" s="68"/>
      <c r="T4902" s="68"/>
      <c r="U4902" s="68"/>
      <c r="V4902" s="68"/>
      <c r="W4902" s="36"/>
      <c r="X4902" s="36"/>
      <c r="Y4902" s="36"/>
      <c r="Z4902" s="36"/>
      <c r="AA4902" s="40"/>
      <c r="AB4902" s="40">
        <v>0.5</v>
      </c>
      <c r="AC4902" s="40"/>
      <c r="AD4902" s="40">
        <v>30</v>
      </c>
      <c r="AE4902" s="40">
        <v>30.000950979999999</v>
      </c>
      <c r="AF4902" t="s">
        <v>661</v>
      </c>
    </row>
    <row r="4903" spans="1:32" ht="15.75" customHeight="1">
      <c r="A4903" s="51">
        <v>46207</v>
      </c>
      <c r="B4903" s="35" t="s">
        <v>52</v>
      </c>
      <c r="C4903" s="36">
        <v>726</v>
      </c>
      <c r="D4903" s="37">
        <v>3774</v>
      </c>
      <c r="E4903" s="38">
        <v>-1222</v>
      </c>
      <c r="F4903" s="36">
        <v>9</v>
      </c>
      <c r="G4903" s="36">
        <v>13</v>
      </c>
      <c r="H4903" s="35"/>
      <c r="I4903" s="35"/>
      <c r="J4903" s="35"/>
      <c r="K4903" s="35" t="s">
        <v>154</v>
      </c>
      <c r="L4903" s="39">
        <v>0.8921</v>
      </c>
      <c r="M4903" s="37">
        <v>57</v>
      </c>
      <c r="N4903" s="37">
        <v>571</v>
      </c>
      <c r="O4903" s="36">
        <v>0</v>
      </c>
      <c r="P4903" s="36">
        <v>6</v>
      </c>
      <c r="Q4903" s="36">
        <v>0</v>
      </c>
      <c r="R4903" s="68"/>
      <c r="S4903" s="68"/>
      <c r="T4903" s="68"/>
      <c r="U4903" s="68"/>
      <c r="V4903" s="68"/>
      <c r="W4903" s="36"/>
      <c r="X4903" s="36"/>
      <c r="Y4903" s="36"/>
      <c r="Z4903" s="36"/>
      <c r="AA4903" s="40"/>
      <c r="AB4903" s="40">
        <v>0.6</v>
      </c>
      <c r="AC4903" s="40"/>
      <c r="AD4903" s="40">
        <v>30</v>
      </c>
      <c r="AE4903" s="40">
        <v>30.000950970000002</v>
      </c>
      <c r="AF4903" t="s">
        <v>661</v>
      </c>
    </row>
    <row r="4904" spans="1:32" ht="15.75" customHeight="1">
      <c r="A4904" s="51">
        <v>46207</v>
      </c>
      <c r="B4904" s="35" t="s">
        <v>546</v>
      </c>
      <c r="C4904" s="36">
        <v>727</v>
      </c>
      <c r="D4904" s="37">
        <v>6215</v>
      </c>
      <c r="E4904" s="38">
        <v>2017</v>
      </c>
      <c r="F4904" s="36">
        <v>22</v>
      </c>
      <c r="G4904" s="36">
        <v>18</v>
      </c>
      <c r="H4904" s="35"/>
      <c r="I4904" s="35"/>
      <c r="J4904" s="35"/>
      <c r="K4904" s="35" t="s">
        <v>154</v>
      </c>
      <c r="L4904" s="39">
        <v>1.1082000000000001</v>
      </c>
      <c r="M4904" s="37">
        <v>-673</v>
      </c>
      <c r="N4904" s="37">
        <v>493</v>
      </c>
      <c r="O4904" s="36">
        <v>0</v>
      </c>
      <c r="P4904" s="36">
        <v>7</v>
      </c>
      <c r="Q4904" s="36">
        <v>0</v>
      </c>
      <c r="R4904" s="68"/>
      <c r="S4904" s="68"/>
      <c r="T4904" s="68"/>
      <c r="U4904" s="68"/>
      <c r="V4904" s="68"/>
      <c r="W4904" s="36"/>
      <c r="X4904" s="36"/>
      <c r="Y4904" s="36"/>
      <c r="Z4904" s="36"/>
      <c r="AA4904" s="40"/>
      <c r="AB4904" s="40">
        <v>0.8</v>
      </c>
      <c r="AC4904" s="40"/>
      <c r="AD4904" s="40">
        <v>70</v>
      </c>
      <c r="AE4904" s="40">
        <v>70.000950959999997</v>
      </c>
      <c r="AF4904" t="s">
        <v>178</v>
      </c>
    </row>
    <row r="4905" spans="1:32" ht="15.75" customHeight="1">
      <c r="A4905" s="51">
        <v>46207</v>
      </c>
      <c r="B4905" s="35" t="s">
        <v>514</v>
      </c>
      <c r="C4905" s="36">
        <v>728</v>
      </c>
      <c r="D4905" s="37">
        <v>1555</v>
      </c>
      <c r="E4905" s="38">
        <v>-537</v>
      </c>
      <c r="F4905" s="36">
        <v>4</v>
      </c>
      <c r="G4905" s="36">
        <v>2</v>
      </c>
      <c r="H4905" s="35"/>
      <c r="I4905" s="35"/>
      <c r="J4905" s="35"/>
      <c r="K4905" s="35" t="s">
        <v>154</v>
      </c>
      <c r="L4905" s="39">
        <v>0.88490000000000002</v>
      </c>
      <c r="M4905" s="37">
        <v>705</v>
      </c>
      <c r="N4905" s="37">
        <v>-512</v>
      </c>
      <c r="O4905" s="36">
        <v>0</v>
      </c>
      <c r="P4905" s="36">
        <v>8</v>
      </c>
      <c r="Q4905" s="36">
        <v>0</v>
      </c>
      <c r="R4905" s="68"/>
      <c r="S4905" s="68"/>
      <c r="T4905" s="68"/>
      <c r="U4905" s="68"/>
      <c r="V4905" s="68"/>
      <c r="W4905" s="36"/>
      <c r="X4905" s="36"/>
      <c r="Y4905" s="36"/>
      <c r="Z4905" s="36"/>
      <c r="AA4905" s="40"/>
      <c r="AB4905" s="40">
        <v>0.5</v>
      </c>
      <c r="AC4905" s="40"/>
      <c r="AD4905" s="40">
        <v>30</v>
      </c>
      <c r="AE4905" s="40">
        <v>30.00095095</v>
      </c>
      <c r="AF4905" t="s">
        <v>661</v>
      </c>
    </row>
    <row r="4906" spans="1:32" ht="15.75" customHeight="1">
      <c r="A4906" s="51">
        <v>46207</v>
      </c>
      <c r="B4906" s="35" t="s">
        <v>246</v>
      </c>
      <c r="C4906" s="36">
        <v>730</v>
      </c>
      <c r="D4906" s="37">
        <v>3565</v>
      </c>
      <c r="E4906" s="38">
        <v>-2718</v>
      </c>
      <c r="F4906" s="36">
        <v>16</v>
      </c>
      <c r="G4906" s="36">
        <v>11</v>
      </c>
      <c r="H4906" s="35"/>
      <c r="I4906" s="35"/>
      <c r="J4906" s="35"/>
      <c r="K4906" s="35" t="s">
        <v>154</v>
      </c>
      <c r="L4906" s="39">
        <v>0.74590000000000001</v>
      </c>
      <c r="M4906" s="37">
        <v>-4234</v>
      </c>
      <c r="N4906" s="37">
        <v>-3073</v>
      </c>
      <c r="O4906" s="36">
        <v>0</v>
      </c>
      <c r="P4906" s="36">
        <v>0</v>
      </c>
      <c r="Q4906" s="36">
        <v>0</v>
      </c>
      <c r="R4906" s="68"/>
      <c r="S4906" s="68"/>
      <c r="T4906" s="68"/>
      <c r="U4906" s="68"/>
      <c r="V4906" s="68"/>
      <c r="W4906" s="36"/>
      <c r="X4906" s="36"/>
      <c r="Y4906" s="36"/>
      <c r="Z4906" s="36"/>
      <c r="AA4906" s="40"/>
      <c r="AB4906" s="40">
        <v>0.6</v>
      </c>
      <c r="AC4906" s="40"/>
      <c r="AD4906" s="40">
        <v>30</v>
      </c>
      <c r="AE4906" s="40">
        <v>30.000950939999999</v>
      </c>
      <c r="AF4906" t="s">
        <v>661</v>
      </c>
    </row>
    <row r="4907" spans="1:32" ht="15.75" customHeight="1">
      <c r="A4907" s="51">
        <v>46207</v>
      </c>
      <c r="B4907" s="35" t="s">
        <v>404</v>
      </c>
      <c r="C4907" s="36">
        <v>731</v>
      </c>
      <c r="D4907" s="37">
        <v>1967</v>
      </c>
      <c r="E4907" s="38">
        <v>1715</v>
      </c>
      <c r="F4907" s="36">
        <v>15</v>
      </c>
      <c r="G4907" s="36">
        <v>8</v>
      </c>
      <c r="H4907" s="35"/>
      <c r="I4907" s="35"/>
      <c r="J4907" s="35"/>
      <c r="K4907" s="35" t="s">
        <v>154</v>
      </c>
      <c r="L4907" s="39">
        <v>1.2906</v>
      </c>
      <c r="M4907" s="37">
        <v>-728</v>
      </c>
      <c r="N4907" s="37">
        <v>0</v>
      </c>
      <c r="O4907" s="36">
        <v>0</v>
      </c>
      <c r="P4907" s="36">
        <v>1</v>
      </c>
      <c r="Q4907" s="36">
        <v>0</v>
      </c>
      <c r="R4907" s="68"/>
      <c r="S4907" s="68"/>
      <c r="T4907" s="68"/>
      <c r="U4907" s="68"/>
      <c r="V4907" s="68"/>
      <c r="W4907" s="36"/>
      <c r="X4907" s="36"/>
      <c r="Y4907" s="36"/>
      <c r="Z4907" s="36"/>
      <c r="AA4907" s="40"/>
      <c r="AB4907" s="40">
        <v>0.5</v>
      </c>
      <c r="AC4907" s="40"/>
      <c r="AD4907" s="40">
        <v>60</v>
      </c>
      <c r="AE4907" s="40">
        <v>60.000950930000002</v>
      </c>
      <c r="AF4907" t="s">
        <v>578</v>
      </c>
    </row>
    <row r="4908" spans="1:32" ht="15.75" customHeight="1">
      <c r="A4908" s="51">
        <v>46207</v>
      </c>
      <c r="B4908" s="35" t="s">
        <v>323</v>
      </c>
      <c r="C4908" s="36">
        <v>732</v>
      </c>
      <c r="D4908" s="37">
        <v>1445</v>
      </c>
      <c r="E4908" s="38">
        <v>-339</v>
      </c>
      <c r="F4908" s="36">
        <v>11</v>
      </c>
      <c r="G4908" s="36">
        <v>4</v>
      </c>
      <c r="H4908" s="35"/>
      <c r="I4908" s="35"/>
      <c r="J4908" s="35"/>
      <c r="K4908" s="35" t="s">
        <v>154</v>
      </c>
      <c r="L4908" s="39">
        <v>0.92179999999999995</v>
      </c>
      <c r="M4908" s="37">
        <v>1625</v>
      </c>
      <c r="N4908" s="37">
        <v>-1016</v>
      </c>
      <c r="O4908" s="36">
        <v>0</v>
      </c>
      <c r="P4908" s="36">
        <v>2</v>
      </c>
      <c r="Q4908" s="36">
        <v>0</v>
      </c>
      <c r="R4908" s="68"/>
      <c r="S4908" s="68"/>
      <c r="T4908" s="68"/>
      <c r="U4908" s="68"/>
      <c r="V4908" s="68"/>
      <c r="W4908" s="36"/>
      <c r="X4908" s="36"/>
      <c r="Y4908" s="36"/>
      <c r="Z4908" s="36"/>
      <c r="AA4908" s="40"/>
      <c r="AB4908" s="40">
        <v>0.5</v>
      </c>
      <c r="AC4908" s="40"/>
      <c r="AD4908" s="40">
        <v>30</v>
      </c>
      <c r="AE4908" s="40">
        <v>30.000950920000001</v>
      </c>
      <c r="AF4908" t="s">
        <v>661</v>
      </c>
    </row>
    <row r="4909" spans="1:32" ht="15.75" customHeight="1">
      <c r="A4909" s="51">
        <v>46207</v>
      </c>
      <c r="B4909" s="35" t="s">
        <v>293</v>
      </c>
      <c r="C4909" s="36">
        <v>733</v>
      </c>
      <c r="D4909" s="37">
        <v>857</v>
      </c>
      <c r="E4909" s="38">
        <v>-240</v>
      </c>
      <c r="F4909" s="36">
        <v>7</v>
      </c>
      <c r="G4909" s="36">
        <v>4</v>
      </c>
      <c r="H4909" s="35"/>
      <c r="I4909" s="35"/>
      <c r="J4909" s="35"/>
      <c r="K4909" s="35" t="s">
        <v>154</v>
      </c>
      <c r="L4909" s="39">
        <v>0.90669999999999995</v>
      </c>
      <c r="M4909" s="37">
        <v>-564</v>
      </c>
      <c r="N4909" s="37">
        <v>733</v>
      </c>
      <c r="O4909" s="36">
        <v>0</v>
      </c>
      <c r="P4909" s="36">
        <v>3</v>
      </c>
      <c r="Q4909" s="36">
        <v>0</v>
      </c>
      <c r="R4909" s="68"/>
      <c r="S4909" s="68"/>
      <c r="T4909" s="68"/>
      <c r="U4909" s="68"/>
      <c r="V4909" s="68"/>
      <c r="W4909" s="36"/>
      <c r="X4909" s="36"/>
      <c r="Y4909" s="36"/>
      <c r="Z4909" s="36"/>
      <c r="AA4909" s="40"/>
      <c r="AB4909" s="40">
        <v>0.5</v>
      </c>
      <c r="AC4909" s="40"/>
      <c r="AD4909" s="40">
        <v>10</v>
      </c>
      <c r="AE4909" s="40">
        <v>10.00095091</v>
      </c>
      <c r="AF4909" t="s">
        <v>584</v>
      </c>
    </row>
    <row r="4910" spans="1:32" ht="15.75" customHeight="1">
      <c r="A4910" s="51">
        <v>46207</v>
      </c>
      <c r="B4910" s="35" t="s">
        <v>324</v>
      </c>
      <c r="C4910" s="36">
        <v>735</v>
      </c>
      <c r="D4910" s="37">
        <v>2079</v>
      </c>
      <c r="E4910" s="38">
        <v>8563</v>
      </c>
      <c r="F4910" s="36">
        <v>42</v>
      </c>
      <c r="G4910" s="36">
        <v>17</v>
      </c>
      <c r="H4910" s="35"/>
      <c r="I4910" s="35"/>
      <c r="J4910" s="35"/>
      <c r="K4910" s="35" t="s">
        <v>154</v>
      </c>
      <c r="L4910" s="39">
        <v>2.3729</v>
      </c>
      <c r="M4910" s="37">
        <v>150</v>
      </c>
      <c r="N4910" s="37">
        <v>375</v>
      </c>
      <c r="O4910" s="36">
        <v>0</v>
      </c>
      <c r="P4910" s="36">
        <v>5</v>
      </c>
      <c r="Q4910" s="36">
        <v>0</v>
      </c>
      <c r="R4910" s="68"/>
      <c r="S4910" s="68"/>
      <c r="T4910" s="68"/>
      <c r="U4910" s="68"/>
      <c r="V4910" s="68"/>
      <c r="W4910" s="36"/>
      <c r="X4910" s="36"/>
      <c r="Y4910" s="36"/>
      <c r="Z4910" s="36"/>
      <c r="AA4910" s="40"/>
      <c r="AB4910" s="40">
        <v>0.5</v>
      </c>
      <c r="AC4910" s="40"/>
      <c r="AD4910" s="40">
        <v>80</v>
      </c>
      <c r="AE4910" s="40">
        <v>80.000950900000007</v>
      </c>
      <c r="AF4910" t="s">
        <v>155</v>
      </c>
    </row>
    <row r="4911" spans="1:32" ht="15.75" customHeight="1">
      <c r="A4911" s="51">
        <v>46207</v>
      </c>
      <c r="B4911" s="35" t="s">
        <v>297</v>
      </c>
      <c r="C4911" s="36">
        <v>736</v>
      </c>
      <c r="D4911" s="37">
        <v>1745</v>
      </c>
      <c r="E4911" s="38">
        <v>1693</v>
      </c>
      <c r="F4911" s="36">
        <v>10</v>
      </c>
      <c r="G4911" s="36">
        <v>8</v>
      </c>
      <c r="H4911" s="35"/>
      <c r="I4911" s="35"/>
      <c r="J4911" s="35"/>
      <c r="K4911" s="35" t="s">
        <v>154</v>
      </c>
      <c r="L4911" s="39">
        <v>1.3233999999999999</v>
      </c>
      <c r="M4911" s="37">
        <v>-370</v>
      </c>
      <c r="N4911" s="37">
        <v>-1196</v>
      </c>
      <c r="O4911" s="36">
        <v>0</v>
      </c>
      <c r="P4911" s="36">
        <v>6</v>
      </c>
      <c r="Q4911" s="36">
        <v>0</v>
      </c>
      <c r="R4911" s="68"/>
      <c r="S4911" s="68"/>
      <c r="T4911" s="68"/>
      <c r="U4911" s="68"/>
      <c r="V4911" s="68"/>
      <c r="W4911" s="36"/>
      <c r="X4911" s="36"/>
      <c r="Y4911" s="36"/>
      <c r="Z4911" s="36"/>
      <c r="AA4911" s="40"/>
      <c r="AB4911" s="40">
        <v>0.5</v>
      </c>
      <c r="AC4911" s="40"/>
      <c r="AD4911" s="40">
        <v>60</v>
      </c>
      <c r="AE4911" s="40">
        <v>60.000950889999999</v>
      </c>
      <c r="AF4911" t="s">
        <v>578</v>
      </c>
    </row>
    <row r="4912" spans="1:32" ht="15.75" customHeight="1">
      <c r="A4912" s="51">
        <v>46207</v>
      </c>
      <c r="B4912" s="35" t="s">
        <v>400</v>
      </c>
      <c r="C4912" s="36">
        <v>737</v>
      </c>
      <c r="D4912" s="37">
        <v>3860</v>
      </c>
      <c r="E4912" s="38">
        <v>-2872</v>
      </c>
      <c r="F4912" s="36">
        <v>16</v>
      </c>
      <c r="G4912" s="36">
        <v>16</v>
      </c>
      <c r="H4912" s="35"/>
      <c r="I4912" s="35"/>
      <c r="J4912" s="35"/>
      <c r="K4912" s="35" t="s">
        <v>154</v>
      </c>
      <c r="L4912" s="39">
        <v>0.752</v>
      </c>
      <c r="M4912" s="37">
        <v>273</v>
      </c>
      <c r="N4912" s="37">
        <v>-1278</v>
      </c>
      <c r="O4912" s="36">
        <v>0</v>
      </c>
      <c r="P4912" s="36">
        <v>7</v>
      </c>
      <c r="Q4912" s="36">
        <v>0</v>
      </c>
      <c r="R4912" s="68"/>
      <c r="S4912" s="68"/>
      <c r="T4912" s="68"/>
      <c r="U4912" s="68"/>
      <c r="V4912" s="68"/>
      <c r="W4912" s="36"/>
      <c r="X4912" s="36"/>
      <c r="Y4912" s="36"/>
      <c r="Z4912" s="36"/>
      <c r="AA4912" s="40"/>
      <c r="AB4912" s="40">
        <v>0.6</v>
      </c>
      <c r="AC4912" s="40"/>
      <c r="AD4912" s="40">
        <v>30</v>
      </c>
      <c r="AE4912" s="40">
        <v>30.000950880000001</v>
      </c>
      <c r="AF4912" t="s">
        <v>661</v>
      </c>
    </row>
    <row r="4913" spans="1:32" ht="15.75" customHeight="1">
      <c r="A4913" s="51">
        <v>46207</v>
      </c>
      <c r="B4913" s="35" t="s">
        <v>461</v>
      </c>
      <c r="C4913" s="36">
        <v>738</v>
      </c>
      <c r="D4913" s="37">
        <v>1133</v>
      </c>
      <c r="E4913" s="38">
        <v>190</v>
      </c>
      <c r="F4913" s="36">
        <v>33</v>
      </c>
      <c r="G4913" s="36">
        <v>7</v>
      </c>
      <c r="H4913" s="35"/>
      <c r="I4913" s="35"/>
      <c r="J4913" s="35"/>
      <c r="K4913" s="35" t="s">
        <v>154</v>
      </c>
      <c r="L4913" s="39">
        <v>1.0559000000000001</v>
      </c>
      <c r="M4913" s="37">
        <v>-693</v>
      </c>
      <c r="N4913" s="37">
        <v>-1933</v>
      </c>
      <c r="O4913" s="36">
        <v>0</v>
      </c>
      <c r="P4913" s="36">
        <v>8</v>
      </c>
      <c r="Q4913" s="36">
        <v>0</v>
      </c>
      <c r="R4913" s="68"/>
      <c r="S4913" s="68"/>
      <c r="T4913" s="68"/>
      <c r="U4913" s="68"/>
      <c r="V4913" s="68"/>
      <c r="W4913" s="36"/>
      <c r="X4913" s="36"/>
      <c r="Y4913" s="36"/>
      <c r="Z4913" s="36"/>
      <c r="AA4913" s="40"/>
      <c r="AB4913" s="40">
        <v>0.5</v>
      </c>
      <c r="AC4913" s="40"/>
      <c r="AD4913" s="40">
        <v>35</v>
      </c>
      <c r="AE4913" s="40">
        <v>35.000950869999997</v>
      </c>
      <c r="AF4913" t="s">
        <v>668</v>
      </c>
    </row>
    <row r="4914" spans="1:32" ht="15.75" customHeight="1">
      <c r="A4914" s="51">
        <v>46207</v>
      </c>
      <c r="B4914" s="35" t="s">
        <v>351</v>
      </c>
      <c r="C4914" s="36">
        <v>750</v>
      </c>
      <c r="D4914" s="37">
        <v>3266</v>
      </c>
      <c r="E4914" s="38">
        <v>2651</v>
      </c>
      <c r="F4914" s="36">
        <v>57</v>
      </c>
      <c r="G4914" s="36">
        <v>8</v>
      </c>
      <c r="H4914" s="35"/>
      <c r="I4914" s="35"/>
      <c r="J4914" s="35"/>
      <c r="K4914" s="35" t="s">
        <v>154</v>
      </c>
      <c r="L4914" s="39">
        <v>1.2706</v>
      </c>
      <c r="M4914" s="37">
        <v>4119</v>
      </c>
      <c r="N4914" s="37">
        <v>2639</v>
      </c>
      <c r="O4914" s="36">
        <v>0</v>
      </c>
      <c r="P4914" s="36">
        <v>0</v>
      </c>
      <c r="Q4914" s="36">
        <v>0</v>
      </c>
      <c r="R4914" s="68"/>
      <c r="S4914" s="68"/>
      <c r="T4914" s="68"/>
      <c r="U4914" s="68"/>
      <c r="V4914" s="68"/>
      <c r="W4914" s="36"/>
      <c r="X4914" s="36"/>
      <c r="Y4914" s="36"/>
      <c r="Z4914" s="36"/>
      <c r="AA4914" s="40"/>
      <c r="AB4914" s="40">
        <v>0.6</v>
      </c>
      <c r="AC4914" s="40"/>
      <c r="AD4914" s="40">
        <v>70</v>
      </c>
      <c r="AE4914" s="40">
        <v>70.000950860000003</v>
      </c>
      <c r="AF4914" t="s">
        <v>178</v>
      </c>
    </row>
    <row r="4915" spans="1:32" ht="15.75" customHeight="1">
      <c r="A4915" s="51">
        <v>46207</v>
      </c>
      <c r="B4915" s="35" t="s">
        <v>46</v>
      </c>
      <c r="C4915" s="36">
        <v>751</v>
      </c>
      <c r="D4915" s="37">
        <v>8853</v>
      </c>
      <c r="E4915" s="38">
        <v>3704</v>
      </c>
      <c r="F4915" s="36">
        <v>76</v>
      </c>
      <c r="G4915" s="36">
        <v>0</v>
      </c>
      <c r="H4915" s="35"/>
      <c r="I4915" s="35"/>
      <c r="J4915" s="35"/>
      <c r="K4915" s="35" t="s">
        <v>154</v>
      </c>
      <c r="L4915" s="39">
        <v>1.1395</v>
      </c>
      <c r="M4915" s="37">
        <v>-4190</v>
      </c>
      <c r="N4915" s="37">
        <v>1357</v>
      </c>
      <c r="O4915" s="36">
        <v>0</v>
      </c>
      <c r="P4915" s="36">
        <v>1</v>
      </c>
      <c r="Q4915" s="36">
        <v>0</v>
      </c>
      <c r="R4915" s="68"/>
      <c r="S4915" s="68"/>
      <c r="T4915" s="68"/>
      <c r="U4915" s="68"/>
      <c r="V4915" s="68"/>
      <c r="W4915" s="36"/>
      <c r="X4915" s="36"/>
      <c r="Y4915" s="36"/>
      <c r="Z4915" s="36"/>
      <c r="AA4915" s="40"/>
      <c r="AB4915" s="40">
        <v>1</v>
      </c>
      <c r="AC4915" s="40"/>
      <c r="AD4915" s="40">
        <v>80</v>
      </c>
      <c r="AE4915" s="40">
        <v>80.000950849999995</v>
      </c>
      <c r="AF4915" t="s">
        <v>155</v>
      </c>
    </row>
    <row r="4916" spans="1:32" ht="15.75" customHeight="1">
      <c r="A4916" s="51">
        <v>46207</v>
      </c>
      <c r="B4916" s="35" t="s">
        <v>256</v>
      </c>
      <c r="C4916" s="36">
        <v>761</v>
      </c>
      <c r="D4916" s="37">
        <v>1335</v>
      </c>
      <c r="E4916" s="38">
        <v>-1133</v>
      </c>
      <c r="F4916" s="36">
        <v>4</v>
      </c>
      <c r="G4916" s="36">
        <v>1</v>
      </c>
      <c r="H4916" s="35"/>
      <c r="I4916" s="35"/>
      <c r="J4916" s="35"/>
      <c r="K4916" s="35" t="s">
        <v>154</v>
      </c>
      <c r="L4916" s="39">
        <v>0.71709999999999996</v>
      </c>
      <c r="M4916" s="37">
        <v>-1256</v>
      </c>
      <c r="N4916" s="37">
        <v>-505</v>
      </c>
      <c r="O4916" s="36">
        <v>0</v>
      </c>
      <c r="P4916" s="36">
        <v>1</v>
      </c>
      <c r="Q4916" s="36">
        <v>0</v>
      </c>
      <c r="R4916" s="68"/>
      <c r="S4916" s="68"/>
      <c r="T4916" s="68"/>
      <c r="U4916" s="68"/>
      <c r="V4916" s="68"/>
      <c r="W4916" s="36"/>
      <c r="X4916" s="36"/>
      <c r="Y4916" s="36"/>
      <c r="Z4916" s="36"/>
      <c r="AA4916" s="40"/>
      <c r="AB4916" s="40">
        <v>0.5</v>
      </c>
      <c r="AC4916" s="40"/>
      <c r="AD4916" s="40">
        <v>30</v>
      </c>
      <c r="AE4916" s="40">
        <v>30.000950840000002</v>
      </c>
      <c r="AF4916" t="s">
        <v>661</v>
      </c>
    </row>
    <row r="4917" spans="1:32" ht="15.75" customHeight="1">
      <c r="A4917" s="51">
        <v>46207</v>
      </c>
      <c r="B4917" s="35" t="s">
        <v>184</v>
      </c>
      <c r="C4917" s="36">
        <v>762</v>
      </c>
      <c r="D4917" s="37">
        <v>4150</v>
      </c>
      <c r="E4917" s="38">
        <v>-2458</v>
      </c>
      <c r="F4917" s="36">
        <v>25</v>
      </c>
      <c r="G4917" s="36">
        <v>22</v>
      </c>
      <c r="H4917" s="35"/>
      <c r="I4917" s="35"/>
      <c r="J4917" s="35"/>
      <c r="K4917" s="35" t="s">
        <v>154</v>
      </c>
      <c r="L4917" s="39">
        <v>0.80259999999999998</v>
      </c>
      <c r="M4917" s="37">
        <v>4129</v>
      </c>
      <c r="N4917" s="37">
        <v>-1664</v>
      </c>
      <c r="O4917" s="36">
        <v>0</v>
      </c>
      <c r="P4917" s="36">
        <v>2</v>
      </c>
      <c r="Q4917" s="36">
        <v>0</v>
      </c>
      <c r="R4917" s="68"/>
      <c r="S4917" s="68"/>
      <c r="T4917" s="68"/>
      <c r="U4917" s="68"/>
      <c r="V4917" s="68"/>
      <c r="W4917" s="36"/>
      <c r="X4917" s="36"/>
      <c r="Y4917" s="36"/>
      <c r="Z4917" s="36"/>
      <c r="AA4917" s="40"/>
      <c r="AB4917" s="40">
        <v>0.6</v>
      </c>
      <c r="AC4917" s="40"/>
      <c r="AD4917" s="40">
        <v>30</v>
      </c>
      <c r="AE4917" s="40">
        <v>30.000950830000001</v>
      </c>
      <c r="AF4917" t="s">
        <v>661</v>
      </c>
    </row>
    <row r="4918" spans="1:32" ht="15.75" customHeight="1">
      <c r="A4918" s="51">
        <v>46208</v>
      </c>
      <c r="B4918" s="35" t="s">
        <v>9</v>
      </c>
      <c r="C4918" s="36">
        <v>508</v>
      </c>
      <c r="D4918" s="37">
        <v>6909</v>
      </c>
      <c r="E4918" s="38">
        <v>3391</v>
      </c>
      <c r="F4918" s="36">
        <v>38</v>
      </c>
      <c r="G4918" s="36">
        <v>24</v>
      </c>
      <c r="H4918" s="35"/>
      <c r="I4918" s="35"/>
      <c r="J4918" s="35"/>
      <c r="K4918" s="35" t="s">
        <v>203</v>
      </c>
      <c r="L4918" s="39">
        <v>1.1636</v>
      </c>
      <c r="M4918" s="37">
        <v>-232</v>
      </c>
      <c r="N4918" s="37">
        <v>1752</v>
      </c>
      <c r="O4918" s="36">
        <v>0</v>
      </c>
      <c r="P4918" s="36">
        <v>8</v>
      </c>
      <c r="Q4918" s="36">
        <v>1</v>
      </c>
      <c r="R4918" s="68">
        <v>1179.494707347447</v>
      </c>
      <c r="S4918" s="68">
        <v>5.8575930497709274</v>
      </c>
      <c r="T4918" s="68">
        <v>181.81578947368419</v>
      </c>
      <c r="U4918" s="68">
        <v>287.875</v>
      </c>
      <c r="V4918" s="68">
        <v>111.4354838709677</v>
      </c>
      <c r="W4918" s="36">
        <v>7</v>
      </c>
      <c r="X4918" s="36">
        <v>4</v>
      </c>
      <c r="Y4918" s="36">
        <v>6</v>
      </c>
      <c r="Z4918" s="36">
        <v>3</v>
      </c>
      <c r="AA4918" s="40">
        <v>5</v>
      </c>
      <c r="AB4918" s="40">
        <v>0.8</v>
      </c>
      <c r="AC4918" s="40">
        <v>4</v>
      </c>
      <c r="AD4918" s="40">
        <v>40</v>
      </c>
      <c r="AE4918" s="40">
        <v>40.00095082</v>
      </c>
      <c r="AF4918" t="s">
        <v>208</v>
      </c>
    </row>
    <row r="4919" spans="1:32" ht="15.75" customHeight="1">
      <c r="A4919" s="51">
        <v>46208</v>
      </c>
      <c r="B4919" s="35" t="s">
        <v>9</v>
      </c>
      <c r="C4919" s="36">
        <v>510</v>
      </c>
      <c r="D4919" s="37">
        <v>3496</v>
      </c>
      <c r="E4919" s="38">
        <v>-1101</v>
      </c>
      <c r="F4919" s="36">
        <v>8</v>
      </c>
      <c r="G4919" s="36">
        <v>11</v>
      </c>
      <c r="H4919" s="35"/>
      <c r="I4919" s="35"/>
      <c r="J4919" s="35"/>
      <c r="K4919" s="35" t="s">
        <v>370</v>
      </c>
      <c r="L4919" s="39">
        <v>0.89500000000000002</v>
      </c>
      <c r="M4919" s="37">
        <v>-34</v>
      </c>
      <c r="N4919" s="37">
        <v>119</v>
      </c>
      <c r="O4919" s="36">
        <v>0</v>
      </c>
      <c r="P4919" s="36">
        <v>0</v>
      </c>
      <c r="Q4919" s="36">
        <v>1</v>
      </c>
      <c r="R4919" s="68">
        <v>595.30111041926102</v>
      </c>
      <c r="S4919" s="68">
        <v>5.8726582880684086</v>
      </c>
      <c r="T4919" s="68">
        <v>437</v>
      </c>
      <c r="U4919" s="68">
        <v>317.81818181818181</v>
      </c>
      <c r="V4919" s="68">
        <v>184</v>
      </c>
      <c r="W4919" s="36">
        <v>0</v>
      </c>
      <c r="X4919" s="36">
        <v>3</v>
      </c>
      <c r="Y4919" s="36">
        <v>0</v>
      </c>
      <c r="Z4919" s="36">
        <v>2</v>
      </c>
      <c r="AA4919" s="40">
        <v>1.25</v>
      </c>
      <c r="AB4919" s="40">
        <v>0.6</v>
      </c>
      <c r="AC4919" s="40">
        <v>0.75</v>
      </c>
      <c r="AD4919" s="40">
        <v>17.5</v>
      </c>
      <c r="AE4919" s="40">
        <v>17.500950809999999</v>
      </c>
      <c r="AF4919" t="s">
        <v>641</v>
      </c>
    </row>
    <row r="4920" spans="1:32" ht="15.75" customHeight="1">
      <c r="A4920" s="51">
        <v>46208</v>
      </c>
      <c r="B4920" s="35" t="s">
        <v>9</v>
      </c>
      <c r="C4920" s="36">
        <v>511</v>
      </c>
      <c r="D4920" s="37">
        <v>6047</v>
      </c>
      <c r="E4920" s="38">
        <v>-1347</v>
      </c>
      <c r="F4920" s="36">
        <v>15</v>
      </c>
      <c r="G4920" s="36">
        <v>18</v>
      </c>
      <c r="H4920" s="35"/>
      <c r="I4920" s="35"/>
      <c r="J4920" s="35"/>
      <c r="K4920" s="35" t="s">
        <v>154</v>
      </c>
      <c r="L4920" s="39">
        <v>0.92569999999999997</v>
      </c>
      <c r="M4920" s="37">
        <v>-202</v>
      </c>
      <c r="N4920" s="37">
        <v>-132</v>
      </c>
      <c r="O4920" s="36">
        <v>0</v>
      </c>
      <c r="P4920" s="36">
        <v>1</v>
      </c>
      <c r="Q4920" s="36">
        <v>1</v>
      </c>
      <c r="R4920" s="68">
        <v>1076.805832295559</v>
      </c>
      <c r="S4920" s="68">
        <v>5.6156828080220107</v>
      </c>
      <c r="T4920" s="68">
        <v>403.13333333333333</v>
      </c>
      <c r="U4920" s="68">
        <v>335.94444444444451</v>
      </c>
      <c r="V4920" s="68">
        <v>183.24242424242419</v>
      </c>
      <c r="W4920" s="36">
        <v>0</v>
      </c>
      <c r="X4920" s="36">
        <v>3</v>
      </c>
      <c r="Y4920" s="36">
        <v>0</v>
      </c>
      <c r="Z4920" s="36">
        <v>6</v>
      </c>
      <c r="AA4920" s="40">
        <v>2.25</v>
      </c>
      <c r="AB4920" s="40">
        <v>0.8</v>
      </c>
      <c r="AC4920" s="40">
        <v>1.8</v>
      </c>
      <c r="AD4920" s="40">
        <v>28</v>
      </c>
      <c r="AE4920" s="40">
        <v>28.000950799999998</v>
      </c>
      <c r="AF4920" t="s">
        <v>633</v>
      </c>
    </row>
    <row r="4921" spans="1:32" ht="15.75" customHeight="1">
      <c r="A4921" s="51">
        <v>46208</v>
      </c>
      <c r="B4921" s="35" t="s">
        <v>9</v>
      </c>
      <c r="C4921" s="36">
        <v>512</v>
      </c>
      <c r="D4921" s="37">
        <v>7826</v>
      </c>
      <c r="E4921" s="38">
        <v>223</v>
      </c>
      <c r="F4921" s="36">
        <v>35</v>
      </c>
      <c r="G4921" s="36">
        <v>16</v>
      </c>
      <c r="H4921" s="35"/>
      <c r="I4921" s="35"/>
      <c r="J4921" s="35"/>
      <c r="K4921" s="35" t="s">
        <v>154</v>
      </c>
      <c r="L4921" s="39">
        <v>1.0095000000000001</v>
      </c>
      <c r="M4921" s="37">
        <v>-946</v>
      </c>
      <c r="N4921" s="37">
        <v>1751</v>
      </c>
      <c r="O4921" s="36">
        <v>0</v>
      </c>
      <c r="P4921" s="36">
        <v>2</v>
      </c>
      <c r="Q4921" s="36">
        <v>1</v>
      </c>
      <c r="R4921" s="68">
        <v>1259.3165732669161</v>
      </c>
      <c r="S4921" s="68">
        <v>6.2144818595516549</v>
      </c>
      <c r="T4921" s="68">
        <v>223.6</v>
      </c>
      <c r="U4921" s="68">
        <v>489.125</v>
      </c>
      <c r="V4921" s="68">
        <v>153.45098039215691</v>
      </c>
      <c r="W4921" s="36">
        <v>7</v>
      </c>
      <c r="X4921" s="36">
        <v>0</v>
      </c>
      <c r="Y4921" s="36">
        <v>3</v>
      </c>
      <c r="Z4921" s="36">
        <v>0</v>
      </c>
      <c r="AA4921" s="40">
        <v>2.5</v>
      </c>
      <c r="AB4921" s="40">
        <v>1</v>
      </c>
      <c r="AC4921" s="40">
        <v>2.5</v>
      </c>
      <c r="AD4921" s="40">
        <v>25</v>
      </c>
      <c r="AE4921" s="40">
        <v>25.000950790000001</v>
      </c>
      <c r="AF4921" t="s">
        <v>2367</v>
      </c>
    </row>
    <row r="4922" spans="1:32" ht="15.75" customHeight="1">
      <c r="A4922" s="51">
        <v>46208</v>
      </c>
      <c r="B4922" s="35" t="s">
        <v>9</v>
      </c>
      <c r="C4922" s="36">
        <v>513</v>
      </c>
      <c r="D4922" s="37">
        <v>2499</v>
      </c>
      <c r="E4922" s="38">
        <v>-517</v>
      </c>
      <c r="F4922" s="36">
        <v>7</v>
      </c>
      <c r="G4922" s="36">
        <v>7</v>
      </c>
      <c r="H4922" s="35"/>
      <c r="I4922" s="35"/>
      <c r="J4922" s="35"/>
      <c r="K4922" s="35" t="s">
        <v>154</v>
      </c>
      <c r="L4922" s="39">
        <v>0.93100000000000005</v>
      </c>
      <c r="M4922" s="37">
        <v>913</v>
      </c>
      <c r="N4922" s="37">
        <v>-980</v>
      </c>
      <c r="O4922" s="36">
        <v>0</v>
      </c>
      <c r="P4922" s="36">
        <v>3</v>
      </c>
      <c r="Q4922" s="36">
        <v>1</v>
      </c>
      <c r="R4922" s="68">
        <v>431.19489414694891</v>
      </c>
      <c r="S4922" s="68">
        <v>5.7955231704305712</v>
      </c>
      <c r="T4922" s="68">
        <v>357</v>
      </c>
      <c r="U4922" s="68">
        <v>357</v>
      </c>
      <c r="V4922" s="68">
        <v>178.5</v>
      </c>
      <c r="W4922" s="36">
        <v>0</v>
      </c>
      <c r="X4922" s="36">
        <v>3</v>
      </c>
      <c r="Y4922" s="36">
        <v>0</v>
      </c>
      <c r="Z4922" s="36">
        <v>4</v>
      </c>
      <c r="AA4922" s="40">
        <v>1.75</v>
      </c>
      <c r="AB4922" s="40">
        <v>0.5</v>
      </c>
      <c r="AC4922" s="40">
        <v>0.875</v>
      </c>
      <c r="AD4922" s="40">
        <v>18.8</v>
      </c>
      <c r="AE4922" s="40">
        <v>18.800950780000001</v>
      </c>
      <c r="AF4922" t="s">
        <v>612</v>
      </c>
    </row>
    <row r="4923" spans="1:32" ht="15.75" customHeight="1">
      <c r="A4923" s="51">
        <v>46208</v>
      </c>
      <c r="B4923" s="35" t="s">
        <v>9</v>
      </c>
      <c r="C4923" s="36">
        <v>515</v>
      </c>
      <c r="D4923" s="37">
        <v>4880</v>
      </c>
      <c r="E4923" s="38">
        <v>-1018</v>
      </c>
      <c r="F4923" s="36">
        <v>18</v>
      </c>
      <c r="G4923" s="36">
        <v>7</v>
      </c>
      <c r="H4923" s="35"/>
      <c r="I4923" s="35"/>
      <c r="J4923" s="35"/>
      <c r="K4923" s="35" t="s">
        <v>154</v>
      </c>
      <c r="L4923" s="39">
        <v>0.93049999999999999</v>
      </c>
      <c r="M4923" s="37">
        <v>-28</v>
      </c>
      <c r="N4923" s="37">
        <v>-390</v>
      </c>
      <c r="O4923" s="36">
        <v>0</v>
      </c>
      <c r="P4923" s="36">
        <v>5</v>
      </c>
      <c r="Q4923" s="36">
        <v>1</v>
      </c>
      <c r="R4923" s="68">
        <v>791.09537152345365</v>
      </c>
      <c r="S4923" s="68">
        <v>6.1686620547435753</v>
      </c>
      <c r="T4923" s="68">
        <v>271.11111111111109</v>
      </c>
      <c r="U4923" s="68">
        <v>697.14285714285711</v>
      </c>
      <c r="V4923" s="68">
        <v>195.2</v>
      </c>
      <c r="W4923" s="36">
        <v>2</v>
      </c>
      <c r="X4923" s="36">
        <v>0</v>
      </c>
      <c r="Y4923" s="36">
        <v>0</v>
      </c>
      <c r="Z4923" s="36">
        <v>0</v>
      </c>
      <c r="AA4923" s="40">
        <v>0.5</v>
      </c>
      <c r="AB4923" s="40">
        <v>0.6</v>
      </c>
      <c r="AC4923" s="40">
        <v>0.3</v>
      </c>
      <c r="AD4923" s="40">
        <v>13</v>
      </c>
      <c r="AE4923" s="40">
        <v>13.000950769999999</v>
      </c>
      <c r="AF4923" t="s">
        <v>1225</v>
      </c>
    </row>
    <row r="4924" spans="1:32" ht="15.75" customHeight="1">
      <c r="A4924" s="51">
        <v>46208</v>
      </c>
      <c r="B4924" s="35" t="s">
        <v>9</v>
      </c>
      <c r="C4924" s="36">
        <v>516</v>
      </c>
      <c r="D4924" s="37">
        <v>10210</v>
      </c>
      <c r="E4924" s="38">
        <v>1655</v>
      </c>
      <c r="F4924" s="36">
        <v>40</v>
      </c>
      <c r="G4924" s="36">
        <v>39</v>
      </c>
      <c r="H4924" s="35"/>
      <c r="I4924" s="35"/>
      <c r="J4924" s="35"/>
      <c r="K4924" s="35" t="s">
        <v>154</v>
      </c>
      <c r="L4924" s="39">
        <v>1.054</v>
      </c>
      <c r="M4924" s="37">
        <v>2042</v>
      </c>
      <c r="N4924" s="37">
        <v>280</v>
      </c>
      <c r="O4924" s="36">
        <v>0</v>
      </c>
      <c r="P4924" s="36">
        <v>6</v>
      </c>
      <c r="Q4924" s="36">
        <v>1</v>
      </c>
      <c r="R4924" s="68">
        <v>1765.790213781652</v>
      </c>
      <c r="S4924" s="68">
        <v>5.7821138209470853</v>
      </c>
      <c r="T4924" s="68">
        <v>255.25</v>
      </c>
      <c r="U4924" s="68">
        <v>261.79487179487182</v>
      </c>
      <c r="V4924" s="68">
        <v>129.24050632911391</v>
      </c>
      <c r="W4924" s="36">
        <v>4</v>
      </c>
      <c r="X4924" s="36">
        <v>5</v>
      </c>
      <c r="Y4924" s="36">
        <v>5</v>
      </c>
      <c r="Z4924" s="36">
        <v>5</v>
      </c>
      <c r="AA4924" s="40">
        <v>4.75</v>
      </c>
      <c r="AB4924" s="40">
        <v>1</v>
      </c>
      <c r="AC4924" s="40">
        <v>4.75</v>
      </c>
      <c r="AD4924" s="40">
        <v>62.5</v>
      </c>
      <c r="AE4924" s="40">
        <v>62.500950760000002</v>
      </c>
      <c r="AF4924" t="s">
        <v>1977</v>
      </c>
    </row>
    <row r="4925" spans="1:32" ht="15.75" customHeight="1">
      <c r="A4925" s="51">
        <v>46208</v>
      </c>
      <c r="B4925" s="35" t="s">
        <v>9</v>
      </c>
      <c r="C4925" s="36">
        <v>517</v>
      </c>
      <c r="D4925" s="37">
        <v>1559</v>
      </c>
      <c r="E4925" s="38">
        <v>-491</v>
      </c>
      <c r="F4925" s="36">
        <v>4</v>
      </c>
      <c r="G4925" s="36">
        <v>3</v>
      </c>
      <c r="H4925" s="35"/>
      <c r="I4925" s="35"/>
      <c r="J4925" s="35"/>
      <c r="K4925" s="35" t="s">
        <v>154</v>
      </c>
      <c r="L4925" s="39">
        <v>0.89500000000000002</v>
      </c>
      <c r="M4925" s="37">
        <v>-163</v>
      </c>
      <c r="N4925" s="37">
        <v>-570</v>
      </c>
      <c r="O4925" s="36">
        <v>0</v>
      </c>
      <c r="P4925" s="36">
        <v>7</v>
      </c>
      <c r="Q4925" s="36">
        <v>1</v>
      </c>
      <c r="R4925" s="68">
        <v>275.35377750103783</v>
      </c>
      <c r="S4925" s="68">
        <v>5.661807199990653</v>
      </c>
      <c r="T4925" s="68">
        <v>389.75</v>
      </c>
      <c r="U4925" s="68">
        <v>519.66666666666663</v>
      </c>
      <c r="V4925" s="68">
        <v>222.71428571428569</v>
      </c>
      <c r="W4925" s="36">
        <v>0</v>
      </c>
      <c r="X4925" s="36">
        <v>0</v>
      </c>
      <c r="Y4925" s="36">
        <v>0</v>
      </c>
      <c r="Z4925" s="36">
        <v>6</v>
      </c>
      <c r="AA4925" s="40">
        <v>1.5</v>
      </c>
      <c r="AB4925" s="40">
        <v>0.5</v>
      </c>
      <c r="AC4925" s="40">
        <v>0.75</v>
      </c>
      <c r="AD4925" s="40">
        <v>17.5</v>
      </c>
      <c r="AE4925" s="40">
        <v>17.500950750000001</v>
      </c>
      <c r="AF4925" t="s">
        <v>641</v>
      </c>
    </row>
    <row r="4926" spans="1:32" ht="15.75" customHeight="1">
      <c r="A4926" s="51">
        <v>46208</v>
      </c>
      <c r="B4926" s="35" t="s">
        <v>9</v>
      </c>
      <c r="C4926" s="36">
        <v>518</v>
      </c>
      <c r="D4926" s="37">
        <v>9393</v>
      </c>
      <c r="E4926" s="38">
        <v>1551</v>
      </c>
      <c r="F4926" s="36">
        <v>35</v>
      </c>
      <c r="G4926" s="36">
        <v>33</v>
      </c>
      <c r="H4926" s="35"/>
      <c r="I4926" s="35"/>
      <c r="J4926" s="35"/>
      <c r="K4926" s="35" t="s">
        <v>154</v>
      </c>
      <c r="L4926" s="39">
        <v>1.0549999999999999</v>
      </c>
      <c r="M4926" s="37">
        <v>274</v>
      </c>
      <c r="N4926" s="37">
        <v>681</v>
      </c>
      <c r="O4926" s="36">
        <v>0</v>
      </c>
      <c r="P4926" s="36">
        <v>8</v>
      </c>
      <c r="Q4926" s="36">
        <v>1</v>
      </c>
      <c r="R4926" s="68">
        <v>1716.573785803238</v>
      </c>
      <c r="S4926" s="68">
        <v>5.4719465470601518</v>
      </c>
      <c r="T4926" s="68">
        <v>268.37142857142862</v>
      </c>
      <c r="U4926" s="68">
        <v>284.63636363636363</v>
      </c>
      <c r="V4926" s="68">
        <v>138.13235294117649</v>
      </c>
      <c r="W4926" s="36">
        <v>3</v>
      </c>
      <c r="X4926" s="36">
        <v>4</v>
      </c>
      <c r="Y4926" s="36">
        <v>4</v>
      </c>
      <c r="Z4926" s="36">
        <v>7</v>
      </c>
      <c r="AA4926" s="40">
        <v>4.5</v>
      </c>
      <c r="AB4926" s="40">
        <v>1</v>
      </c>
      <c r="AC4926" s="40">
        <v>4.5</v>
      </c>
      <c r="AD4926" s="40">
        <v>60</v>
      </c>
      <c r="AE4926" s="40">
        <v>60.00095074</v>
      </c>
      <c r="AF4926" t="s">
        <v>578</v>
      </c>
    </row>
    <row r="4927" spans="1:32" ht="15.75" customHeight="1">
      <c r="A4927" s="51">
        <v>46208</v>
      </c>
      <c r="B4927" s="35" t="s">
        <v>9</v>
      </c>
      <c r="C4927" s="36">
        <v>520</v>
      </c>
      <c r="D4927" s="37">
        <v>6370</v>
      </c>
      <c r="E4927" s="38">
        <v>-200</v>
      </c>
      <c r="F4927" s="36">
        <v>25</v>
      </c>
      <c r="G4927" s="36">
        <v>18</v>
      </c>
      <c r="H4927" s="35"/>
      <c r="I4927" s="35"/>
      <c r="J4927" s="35"/>
      <c r="K4927" s="35" t="s">
        <v>154</v>
      </c>
      <c r="L4927" s="39">
        <v>0.98950000000000005</v>
      </c>
      <c r="M4927" s="37">
        <v>-116</v>
      </c>
      <c r="N4927" s="37">
        <v>-1057</v>
      </c>
      <c r="O4927" s="36">
        <v>0</v>
      </c>
      <c r="P4927" s="36">
        <v>0</v>
      </c>
      <c r="Q4927" s="36">
        <v>1</v>
      </c>
      <c r="R4927" s="68">
        <v>1022.266396845164</v>
      </c>
      <c r="S4927" s="68">
        <v>6.2312524598857788</v>
      </c>
      <c r="T4927" s="68">
        <v>254.8</v>
      </c>
      <c r="U4927" s="68">
        <v>353.88888888888891</v>
      </c>
      <c r="V4927" s="68">
        <v>148.1395348837209</v>
      </c>
      <c r="W4927" s="36">
        <v>4</v>
      </c>
      <c r="X4927" s="36">
        <v>3</v>
      </c>
      <c r="Y4927" s="36">
        <v>3</v>
      </c>
      <c r="Z4927" s="36">
        <v>0</v>
      </c>
      <c r="AA4927" s="40">
        <v>2.5</v>
      </c>
      <c r="AB4927" s="40">
        <v>0.8</v>
      </c>
      <c r="AC4927" s="40">
        <v>2</v>
      </c>
      <c r="AD4927" s="40">
        <v>30</v>
      </c>
      <c r="AE4927" s="40">
        <v>30.00095073</v>
      </c>
      <c r="AF4927" t="s">
        <v>661</v>
      </c>
    </row>
    <row r="4928" spans="1:32" ht="15.75" customHeight="1">
      <c r="A4928" s="51">
        <v>46208</v>
      </c>
      <c r="B4928" s="35" t="s">
        <v>9</v>
      </c>
      <c r="C4928" s="36">
        <v>521</v>
      </c>
      <c r="D4928" s="37">
        <v>4531</v>
      </c>
      <c r="E4928" s="38">
        <v>-457</v>
      </c>
      <c r="F4928" s="36">
        <v>15</v>
      </c>
      <c r="G4928" s="36">
        <v>10</v>
      </c>
      <c r="H4928" s="35"/>
      <c r="I4928" s="35"/>
      <c r="J4928" s="35"/>
      <c r="K4928" s="35" t="s">
        <v>370</v>
      </c>
      <c r="L4928" s="39">
        <v>0.96640000000000004</v>
      </c>
      <c r="M4928" s="37">
        <v>8</v>
      </c>
      <c r="N4928" s="37">
        <v>883</v>
      </c>
      <c r="O4928" s="36">
        <v>0</v>
      </c>
      <c r="P4928" s="36">
        <v>1</v>
      </c>
      <c r="Q4928" s="36">
        <v>1</v>
      </c>
      <c r="R4928" s="68">
        <v>804.91739310917387</v>
      </c>
      <c r="S4928" s="68">
        <v>5.6291490764014886</v>
      </c>
      <c r="T4928" s="68">
        <v>302.06666666666672</v>
      </c>
      <c r="U4928" s="68">
        <v>453.1</v>
      </c>
      <c r="V4928" s="68">
        <v>181.24</v>
      </c>
      <c r="W4928" s="36">
        <v>0</v>
      </c>
      <c r="X4928" s="36">
        <v>0</v>
      </c>
      <c r="Y4928" s="36">
        <v>0</v>
      </c>
      <c r="Z4928" s="36">
        <v>6</v>
      </c>
      <c r="AA4928" s="40">
        <v>1.5</v>
      </c>
      <c r="AB4928" s="40">
        <v>0.6</v>
      </c>
      <c r="AC4928" s="40">
        <v>0.89999999999999991</v>
      </c>
      <c r="AD4928" s="40">
        <v>19</v>
      </c>
      <c r="AE4928" s="40">
        <v>19.000950719999999</v>
      </c>
      <c r="AF4928" t="s">
        <v>597</v>
      </c>
    </row>
    <row r="4929" spans="1:32" ht="15.75" customHeight="1">
      <c r="A4929" s="51">
        <v>46208</v>
      </c>
      <c r="B4929" s="35" t="s">
        <v>9</v>
      </c>
      <c r="C4929" s="36">
        <v>522</v>
      </c>
      <c r="D4929" s="37">
        <v>5238</v>
      </c>
      <c r="E4929" s="38">
        <v>-2070</v>
      </c>
      <c r="F4929" s="36">
        <v>16</v>
      </c>
      <c r="G4929" s="36">
        <v>6</v>
      </c>
      <c r="H4929" s="35"/>
      <c r="I4929" s="35"/>
      <c r="J4929" s="35"/>
      <c r="K4929" s="35" t="s">
        <v>203</v>
      </c>
      <c r="L4929" s="39">
        <v>0.86829999999999996</v>
      </c>
      <c r="M4929" s="37">
        <v>965</v>
      </c>
      <c r="N4929" s="37">
        <v>-565</v>
      </c>
      <c r="O4929" s="36">
        <v>0</v>
      </c>
      <c r="P4929" s="36">
        <v>2</v>
      </c>
      <c r="Q4929" s="36">
        <v>1</v>
      </c>
      <c r="R4929" s="68">
        <v>844.7428393524284</v>
      </c>
      <c r="S4929" s="68">
        <v>6.2007036413772969</v>
      </c>
      <c r="T4929" s="68">
        <v>327.375</v>
      </c>
      <c r="U4929" s="68">
        <v>873</v>
      </c>
      <c r="V4929" s="68">
        <v>238.09090909090909</v>
      </c>
      <c r="W4929" s="36">
        <v>0</v>
      </c>
      <c r="X4929" s="36">
        <v>0</v>
      </c>
      <c r="Y4929" s="36">
        <v>0</v>
      </c>
      <c r="Z4929" s="36">
        <v>0</v>
      </c>
      <c r="AA4929" s="40">
        <v>0</v>
      </c>
      <c r="AB4929" s="40">
        <v>0.8</v>
      </c>
      <c r="AC4929" s="40">
        <v>0</v>
      </c>
      <c r="AD4929" s="40">
        <v>10</v>
      </c>
      <c r="AE4929" s="40">
        <v>10.00095071</v>
      </c>
      <c r="AF4929" t="s">
        <v>584</v>
      </c>
    </row>
    <row r="4930" spans="1:32" ht="15.75" customHeight="1">
      <c r="A4930" s="51">
        <v>46208</v>
      </c>
      <c r="B4930" s="35" t="s">
        <v>9</v>
      </c>
      <c r="C4930" s="36">
        <v>523</v>
      </c>
      <c r="D4930" s="37">
        <v>5715</v>
      </c>
      <c r="E4930" s="38">
        <v>1360</v>
      </c>
      <c r="F4930" s="36">
        <v>32</v>
      </c>
      <c r="G4930" s="36">
        <v>6</v>
      </c>
      <c r="H4930" s="35"/>
      <c r="I4930" s="35"/>
      <c r="J4930" s="35"/>
      <c r="K4930" s="35" t="s">
        <v>203</v>
      </c>
      <c r="L4930" s="39">
        <v>1.0792999999999999</v>
      </c>
      <c r="M4930" s="37">
        <v>690</v>
      </c>
      <c r="N4930" s="37">
        <v>-1045</v>
      </c>
      <c r="O4930" s="36">
        <v>0</v>
      </c>
      <c r="P4930" s="36">
        <v>3</v>
      </c>
      <c r="Q4930" s="36">
        <v>1</v>
      </c>
      <c r="R4930" s="68">
        <v>944.25077833125783</v>
      </c>
      <c r="S4930" s="68">
        <v>6.0524175686674297</v>
      </c>
      <c r="T4930" s="68">
        <v>178.59375</v>
      </c>
      <c r="U4930" s="68">
        <v>952.5</v>
      </c>
      <c r="V4930" s="68">
        <v>150.39473684210529</v>
      </c>
      <c r="W4930" s="36">
        <v>7</v>
      </c>
      <c r="X4930" s="36">
        <v>0</v>
      </c>
      <c r="Y4930" s="36">
        <v>3</v>
      </c>
      <c r="Z4930" s="36">
        <v>0</v>
      </c>
      <c r="AA4930" s="40">
        <v>2.5</v>
      </c>
      <c r="AB4930" s="40">
        <v>0.8</v>
      </c>
      <c r="AC4930" s="40">
        <v>2</v>
      </c>
      <c r="AD4930" s="40">
        <v>20</v>
      </c>
      <c r="AE4930" s="40">
        <v>20.000950700000001</v>
      </c>
      <c r="AF4930" t="s">
        <v>457</v>
      </c>
    </row>
    <row r="4931" spans="1:32" ht="15.75" customHeight="1">
      <c r="A4931" s="51">
        <v>46208</v>
      </c>
      <c r="B4931" s="35" t="s">
        <v>9</v>
      </c>
      <c r="C4931" s="36">
        <v>525</v>
      </c>
      <c r="D4931" s="37">
        <v>8731</v>
      </c>
      <c r="E4931" s="38">
        <v>782</v>
      </c>
      <c r="F4931" s="36">
        <v>34</v>
      </c>
      <c r="G4931" s="36">
        <v>28</v>
      </c>
      <c r="H4931" s="35"/>
      <c r="I4931" s="35"/>
      <c r="J4931" s="35"/>
      <c r="K4931" s="35" t="s">
        <v>154</v>
      </c>
      <c r="L4931" s="39">
        <v>1.0299</v>
      </c>
      <c r="M4931" s="37">
        <v>303</v>
      </c>
      <c r="N4931" s="37">
        <v>-669</v>
      </c>
      <c r="O4931" s="36">
        <v>0</v>
      </c>
      <c r="P4931" s="36">
        <v>5</v>
      </c>
      <c r="Q4931" s="36">
        <v>1</v>
      </c>
      <c r="R4931" s="68">
        <v>1501.2207866334579</v>
      </c>
      <c r="S4931" s="68">
        <v>5.8159333242244706</v>
      </c>
      <c r="T4931" s="68">
        <v>256.79411764705878</v>
      </c>
      <c r="U4931" s="68">
        <v>311.82142857142861</v>
      </c>
      <c r="V4931" s="68">
        <v>140.82258064516131</v>
      </c>
      <c r="W4931" s="36">
        <v>4</v>
      </c>
      <c r="X4931" s="36">
        <v>4</v>
      </c>
      <c r="Y4931" s="36">
        <v>4</v>
      </c>
      <c r="Z4931" s="36">
        <v>4</v>
      </c>
      <c r="AA4931" s="40">
        <v>4</v>
      </c>
      <c r="AB4931" s="40">
        <v>1</v>
      </c>
      <c r="AC4931" s="40">
        <v>4</v>
      </c>
      <c r="AD4931" s="40">
        <v>40</v>
      </c>
      <c r="AE4931" s="40">
        <v>40.000950690000003</v>
      </c>
      <c r="AF4931" t="s">
        <v>208</v>
      </c>
    </row>
    <row r="4932" spans="1:32" ht="15.75" customHeight="1">
      <c r="A4932" s="51">
        <v>46208</v>
      </c>
      <c r="B4932" s="35" t="s">
        <v>9</v>
      </c>
      <c r="C4932" s="36">
        <v>526</v>
      </c>
      <c r="D4932" s="37">
        <v>1829</v>
      </c>
      <c r="E4932" s="38">
        <v>-1096</v>
      </c>
      <c r="F4932" s="36">
        <v>3</v>
      </c>
      <c r="G4932" s="36">
        <v>4</v>
      </c>
      <c r="H4932" s="35"/>
      <c r="I4932" s="35"/>
      <c r="J4932" s="35"/>
      <c r="K4932" s="35" t="s">
        <v>154</v>
      </c>
      <c r="L4932" s="39">
        <v>0.80030000000000001</v>
      </c>
      <c r="M4932" s="37">
        <v>1781</v>
      </c>
      <c r="N4932" s="37">
        <v>1213</v>
      </c>
      <c r="O4932" s="36">
        <v>0</v>
      </c>
      <c r="P4932" s="36">
        <v>6</v>
      </c>
      <c r="Q4932" s="36">
        <v>1</v>
      </c>
      <c r="R4932" s="68">
        <v>303.06345994188462</v>
      </c>
      <c r="S4932" s="68">
        <v>6.0350396591879756</v>
      </c>
      <c r="T4932" s="68">
        <v>609.66666666666663</v>
      </c>
      <c r="U4932" s="68">
        <v>457.25</v>
      </c>
      <c r="V4932" s="68">
        <v>261.28571428571428</v>
      </c>
      <c r="W4932" s="36">
        <v>0</v>
      </c>
      <c r="X4932" s="36">
        <v>0</v>
      </c>
      <c r="Y4932" s="36">
        <v>0</v>
      </c>
      <c r="Z4932" s="36">
        <v>0</v>
      </c>
      <c r="AA4932" s="40">
        <v>0</v>
      </c>
      <c r="AB4932" s="40">
        <v>0.5</v>
      </c>
      <c r="AC4932" s="40">
        <v>0</v>
      </c>
      <c r="AD4932" s="40">
        <v>10</v>
      </c>
      <c r="AE4932" s="40">
        <v>10.000950680000001</v>
      </c>
      <c r="AF4932" t="s">
        <v>584</v>
      </c>
    </row>
    <row r="4933" spans="1:32" ht="15.75" customHeight="1">
      <c r="A4933" s="51">
        <v>46208</v>
      </c>
      <c r="B4933" s="35" t="s">
        <v>9</v>
      </c>
      <c r="C4933" s="36">
        <v>527</v>
      </c>
      <c r="D4933" s="37">
        <v>5674</v>
      </c>
      <c r="E4933" s="38">
        <v>-1541</v>
      </c>
      <c r="F4933" s="36">
        <v>15</v>
      </c>
      <c r="G4933" s="36">
        <v>13</v>
      </c>
      <c r="H4933" s="35"/>
      <c r="I4933" s="35"/>
      <c r="J4933" s="35"/>
      <c r="K4933" s="35" t="s">
        <v>154</v>
      </c>
      <c r="L4933" s="39">
        <v>0.90949999999999998</v>
      </c>
      <c r="M4933" s="37">
        <v>-782</v>
      </c>
      <c r="N4933" s="37">
        <v>-540</v>
      </c>
      <c r="O4933" s="36">
        <v>0</v>
      </c>
      <c r="P4933" s="36">
        <v>7</v>
      </c>
      <c r="Q4933" s="36">
        <v>1</v>
      </c>
      <c r="R4933" s="68">
        <v>994.66754877542553</v>
      </c>
      <c r="S4933" s="68">
        <v>5.7044185335949544</v>
      </c>
      <c r="T4933" s="68">
        <v>378.26666666666671</v>
      </c>
      <c r="U4933" s="68">
        <v>436.46153846153851</v>
      </c>
      <c r="V4933" s="68">
        <v>202.64285714285711</v>
      </c>
      <c r="W4933" s="36">
        <v>0</v>
      </c>
      <c r="X4933" s="36">
        <v>0</v>
      </c>
      <c r="Y4933" s="36">
        <v>0</v>
      </c>
      <c r="Z4933" s="36">
        <v>6</v>
      </c>
      <c r="AA4933" s="40">
        <v>1.5</v>
      </c>
      <c r="AB4933" s="40">
        <v>0.8</v>
      </c>
      <c r="AC4933" s="40">
        <v>1.2</v>
      </c>
      <c r="AD4933" s="40">
        <v>22</v>
      </c>
      <c r="AE4933" s="40">
        <v>22.000950670000002</v>
      </c>
      <c r="AF4933" t="s">
        <v>592</v>
      </c>
    </row>
    <row r="4934" spans="1:32" ht="15.75" customHeight="1">
      <c r="A4934" s="51">
        <v>46208</v>
      </c>
      <c r="B4934" s="35" t="s">
        <v>9</v>
      </c>
      <c r="C4934" s="36">
        <v>528</v>
      </c>
      <c r="D4934" s="37">
        <v>7529</v>
      </c>
      <c r="E4934" s="38">
        <v>-1134</v>
      </c>
      <c r="F4934" s="36">
        <v>26</v>
      </c>
      <c r="G4934" s="36">
        <v>16</v>
      </c>
      <c r="H4934" s="35"/>
      <c r="I4934" s="35"/>
      <c r="J4934" s="35"/>
      <c r="K4934" s="35" t="s">
        <v>154</v>
      </c>
      <c r="L4934" s="39">
        <v>0.94979999999999998</v>
      </c>
      <c r="M4934" s="37">
        <v>-1165</v>
      </c>
      <c r="N4934" s="37">
        <v>1198</v>
      </c>
      <c r="O4934" s="36">
        <v>0</v>
      </c>
      <c r="P4934" s="36">
        <v>8</v>
      </c>
      <c r="Q4934" s="36">
        <v>1</v>
      </c>
      <c r="R4934" s="68">
        <v>1265.823422581984</v>
      </c>
      <c r="S4934" s="68">
        <v>5.9479070032079182</v>
      </c>
      <c r="T4934" s="68">
        <v>289.57692307692309</v>
      </c>
      <c r="U4934" s="68">
        <v>470.5625</v>
      </c>
      <c r="V4934" s="68">
        <v>179.26190476190479</v>
      </c>
      <c r="W4934" s="36">
        <v>0</v>
      </c>
      <c r="X4934" s="36">
        <v>0</v>
      </c>
      <c r="Y4934" s="36">
        <v>0</v>
      </c>
      <c r="Z4934" s="36">
        <v>1</v>
      </c>
      <c r="AA4934" s="40">
        <v>0.25</v>
      </c>
      <c r="AB4934" s="40">
        <v>1</v>
      </c>
      <c r="AC4934" s="40">
        <v>0.25</v>
      </c>
      <c r="AD4934" s="40">
        <v>12.5</v>
      </c>
      <c r="AE4934" s="40">
        <v>12.500950660000001</v>
      </c>
      <c r="AF4934" t="s">
        <v>795</v>
      </c>
    </row>
    <row r="4935" spans="1:32" ht="15.75" customHeight="1">
      <c r="A4935" s="51">
        <v>46208</v>
      </c>
      <c r="B4935" s="35" t="s">
        <v>9</v>
      </c>
      <c r="C4935" s="36">
        <v>530</v>
      </c>
      <c r="D4935" s="37">
        <v>3013</v>
      </c>
      <c r="E4935" s="38">
        <v>-981</v>
      </c>
      <c r="F4935" s="36">
        <v>8</v>
      </c>
      <c r="G4935" s="36">
        <v>4</v>
      </c>
      <c r="H4935" s="35"/>
      <c r="I4935" s="35"/>
      <c r="J4935" s="35"/>
      <c r="K4935" s="35" t="s">
        <v>154</v>
      </c>
      <c r="L4935" s="39">
        <v>0.89149999999999996</v>
      </c>
      <c r="M4935" s="37">
        <v>-918</v>
      </c>
      <c r="N4935" s="37">
        <v>142</v>
      </c>
      <c r="O4935" s="36">
        <v>0</v>
      </c>
      <c r="P4935" s="36">
        <v>0</v>
      </c>
      <c r="Q4935" s="36">
        <v>1</v>
      </c>
      <c r="R4935" s="68">
        <v>541.64684516396835</v>
      </c>
      <c r="S4935" s="68">
        <v>5.5626650960883914</v>
      </c>
      <c r="T4935" s="68">
        <v>376.625</v>
      </c>
      <c r="U4935" s="68">
        <v>753.25</v>
      </c>
      <c r="V4935" s="68">
        <v>251.08333333333329</v>
      </c>
      <c r="W4935" s="36">
        <v>0</v>
      </c>
      <c r="X4935" s="36">
        <v>0</v>
      </c>
      <c r="Y4935" s="36">
        <v>0</v>
      </c>
      <c r="Z4935" s="36">
        <v>7</v>
      </c>
      <c r="AA4935" s="40">
        <v>1.75</v>
      </c>
      <c r="AB4935" s="40">
        <v>0.6</v>
      </c>
      <c r="AC4935" s="40">
        <v>1.05</v>
      </c>
      <c r="AD4935" s="40">
        <v>20.5</v>
      </c>
      <c r="AE4935" s="40">
        <v>20.50095065</v>
      </c>
      <c r="AF4935" t="s">
        <v>631</v>
      </c>
    </row>
    <row r="4936" spans="1:32" ht="15.75" customHeight="1">
      <c r="A4936" s="51">
        <v>46208</v>
      </c>
      <c r="B4936" s="35" t="s">
        <v>9</v>
      </c>
      <c r="C4936" s="36">
        <v>531</v>
      </c>
      <c r="D4936" s="37">
        <v>3808</v>
      </c>
      <c r="E4936" s="38">
        <v>-844</v>
      </c>
      <c r="F4936" s="36">
        <v>14</v>
      </c>
      <c r="G4936" s="36">
        <v>3</v>
      </c>
      <c r="H4936" s="35"/>
      <c r="I4936" s="35"/>
      <c r="J4936" s="35"/>
      <c r="K4936" s="35" t="s">
        <v>154</v>
      </c>
      <c r="L4936" s="39">
        <v>0.92610000000000003</v>
      </c>
      <c r="M4936" s="37">
        <v>792</v>
      </c>
      <c r="N4936" s="37">
        <v>820</v>
      </c>
      <c r="O4936" s="36">
        <v>0</v>
      </c>
      <c r="P4936" s="36">
        <v>1</v>
      </c>
      <c r="Q4936" s="36">
        <v>1</v>
      </c>
      <c r="R4936" s="68">
        <v>642.03507679535073</v>
      </c>
      <c r="S4936" s="68">
        <v>5.9311401162179864</v>
      </c>
      <c r="T4936" s="68">
        <v>272</v>
      </c>
      <c r="U4936" s="68">
        <v>1269.333333333333</v>
      </c>
      <c r="V4936" s="68">
        <v>224</v>
      </c>
      <c r="W4936" s="36">
        <v>1</v>
      </c>
      <c r="X4936" s="36">
        <v>0</v>
      </c>
      <c r="Y4936" s="36">
        <v>0</v>
      </c>
      <c r="Z4936" s="36">
        <v>1</v>
      </c>
      <c r="AA4936" s="40">
        <v>0.5</v>
      </c>
      <c r="AB4936" s="40">
        <v>0.6</v>
      </c>
      <c r="AC4936" s="40">
        <v>0.3</v>
      </c>
      <c r="AD4936" s="40">
        <v>13</v>
      </c>
      <c r="AE4936" s="40">
        <v>13.000950639999999</v>
      </c>
      <c r="AF4936" t="s">
        <v>1225</v>
      </c>
    </row>
    <row r="4937" spans="1:32" ht="15.75" customHeight="1">
      <c r="A4937" s="51">
        <v>46208</v>
      </c>
      <c r="B4937" s="35" t="s">
        <v>9</v>
      </c>
      <c r="C4937" s="36">
        <v>532</v>
      </c>
      <c r="D4937" s="37">
        <v>6665</v>
      </c>
      <c r="E4937" s="38">
        <v>999</v>
      </c>
      <c r="F4937" s="36">
        <v>29</v>
      </c>
      <c r="G4937" s="36">
        <v>18</v>
      </c>
      <c r="H4937" s="35"/>
      <c r="I4937" s="35"/>
      <c r="J4937" s="35"/>
      <c r="K4937" s="35" t="s">
        <v>154</v>
      </c>
      <c r="L4937" s="39">
        <v>1.05</v>
      </c>
      <c r="M4937" s="37">
        <v>-297</v>
      </c>
      <c r="N4937" s="37">
        <v>-1302</v>
      </c>
      <c r="O4937" s="36">
        <v>0</v>
      </c>
      <c r="P4937" s="36">
        <v>2</v>
      </c>
      <c r="Q4937" s="36">
        <v>1</v>
      </c>
      <c r="R4937" s="68">
        <v>1145.377438771274</v>
      </c>
      <c r="S4937" s="68">
        <v>5.8190425045825993</v>
      </c>
      <c r="T4937" s="68">
        <v>229.82758620689651</v>
      </c>
      <c r="U4937" s="68">
        <v>370.27777777777783</v>
      </c>
      <c r="V4937" s="68">
        <v>141.80851063829789</v>
      </c>
      <c r="W4937" s="36">
        <v>6</v>
      </c>
      <c r="X4937" s="36">
        <v>2</v>
      </c>
      <c r="Y4937" s="36">
        <v>4</v>
      </c>
      <c r="Z4937" s="36">
        <v>4</v>
      </c>
      <c r="AA4937" s="40">
        <v>4</v>
      </c>
      <c r="AB4937" s="40">
        <v>0.8</v>
      </c>
      <c r="AC4937" s="40">
        <v>3.2</v>
      </c>
      <c r="AD4937" s="40">
        <v>32</v>
      </c>
      <c r="AE4937" s="40">
        <v>32.000950629999998</v>
      </c>
      <c r="AF4937" t="s">
        <v>614</v>
      </c>
    </row>
    <row r="4938" spans="1:32" ht="15.75" customHeight="1">
      <c r="A4938" s="51">
        <v>46208</v>
      </c>
      <c r="B4938" s="35" t="s">
        <v>9</v>
      </c>
      <c r="C4938" s="36">
        <v>533</v>
      </c>
      <c r="D4938" s="37">
        <v>4509</v>
      </c>
      <c r="E4938" s="38">
        <v>-790</v>
      </c>
      <c r="F4938" s="36">
        <v>17</v>
      </c>
      <c r="G4938" s="36">
        <v>10</v>
      </c>
      <c r="H4938" s="35"/>
      <c r="I4938" s="35"/>
      <c r="J4938" s="35"/>
      <c r="K4938" s="35" t="s">
        <v>154</v>
      </c>
      <c r="L4938" s="39">
        <v>0.94159999999999999</v>
      </c>
      <c r="M4938" s="37">
        <v>-1982</v>
      </c>
      <c r="N4938" s="37">
        <v>-307</v>
      </c>
      <c r="O4938" s="36">
        <v>0</v>
      </c>
      <c r="P4938" s="36">
        <v>3</v>
      </c>
      <c r="Q4938" s="36">
        <v>1</v>
      </c>
      <c r="R4938" s="68">
        <v>696.33919676214202</v>
      </c>
      <c r="S4938" s="68">
        <v>6.4752925312348886</v>
      </c>
      <c r="T4938" s="68">
        <v>265.23529411764707</v>
      </c>
      <c r="U4938" s="68">
        <v>450.9</v>
      </c>
      <c r="V4938" s="68">
        <v>167</v>
      </c>
      <c r="W4938" s="36">
        <v>3</v>
      </c>
      <c r="X4938" s="36">
        <v>0</v>
      </c>
      <c r="Y4938" s="36">
        <v>0</v>
      </c>
      <c r="Z4938" s="36">
        <v>0</v>
      </c>
      <c r="AA4938" s="40">
        <v>0.75</v>
      </c>
      <c r="AB4938" s="40">
        <v>0.6</v>
      </c>
      <c r="AC4938" s="40">
        <v>0.45</v>
      </c>
      <c r="AD4938" s="40">
        <v>14.5</v>
      </c>
      <c r="AE4938" s="40">
        <v>14.500950619999999</v>
      </c>
      <c r="AF4938" t="s">
        <v>785</v>
      </c>
    </row>
    <row r="4939" spans="1:32" ht="15.75" customHeight="1">
      <c r="A4939" s="51">
        <v>46208</v>
      </c>
      <c r="B4939" s="35" t="s">
        <v>9</v>
      </c>
      <c r="C4939" s="36">
        <v>535</v>
      </c>
      <c r="D4939" s="37">
        <v>6602</v>
      </c>
      <c r="E4939" s="38">
        <v>321</v>
      </c>
      <c r="F4939" s="36">
        <v>27</v>
      </c>
      <c r="G4939" s="36">
        <v>15</v>
      </c>
      <c r="H4939" s="35"/>
      <c r="I4939" s="35"/>
      <c r="J4939" s="35"/>
      <c r="K4939" s="35" t="s">
        <v>370</v>
      </c>
      <c r="L4939" s="39">
        <v>1.0162</v>
      </c>
      <c r="M4939" s="37">
        <v>-566</v>
      </c>
      <c r="N4939" s="37">
        <v>377</v>
      </c>
      <c r="O4939" s="36">
        <v>0</v>
      </c>
      <c r="P4939" s="36">
        <v>5</v>
      </c>
      <c r="Q4939" s="36">
        <v>1</v>
      </c>
      <c r="R4939" s="68">
        <v>1136.71601286841</v>
      </c>
      <c r="S4939" s="68">
        <v>5.8079590023020709</v>
      </c>
      <c r="T4939" s="68">
        <v>244.5185185185185</v>
      </c>
      <c r="U4939" s="68">
        <v>440.13333333333333</v>
      </c>
      <c r="V4939" s="68">
        <v>157.1904761904762</v>
      </c>
      <c r="W4939" s="36">
        <v>5</v>
      </c>
      <c r="X4939" s="36">
        <v>0</v>
      </c>
      <c r="Y4939" s="36">
        <v>2</v>
      </c>
      <c r="Z4939" s="36">
        <v>4</v>
      </c>
      <c r="AA4939" s="40">
        <v>2.75</v>
      </c>
      <c r="AB4939" s="40">
        <v>0.8</v>
      </c>
      <c r="AC4939" s="40">
        <v>2.2000000000000002</v>
      </c>
      <c r="AD4939" s="40">
        <v>22</v>
      </c>
      <c r="AE4939" s="40">
        <v>22.00095061</v>
      </c>
      <c r="AF4939" t="s">
        <v>1078</v>
      </c>
    </row>
    <row r="4940" spans="1:32" ht="15.75" customHeight="1">
      <c r="A4940" s="51">
        <v>46208</v>
      </c>
      <c r="B4940" s="35" t="s">
        <v>9</v>
      </c>
      <c r="C4940" s="36">
        <v>536</v>
      </c>
      <c r="D4940" s="37">
        <v>6969</v>
      </c>
      <c r="E4940" s="38">
        <v>-665</v>
      </c>
      <c r="F4940" s="36">
        <v>27</v>
      </c>
      <c r="G4940" s="36">
        <v>15</v>
      </c>
      <c r="H4940" s="35"/>
      <c r="I4940" s="35"/>
      <c r="J4940" s="35"/>
      <c r="K4940" s="35" t="s">
        <v>203</v>
      </c>
      <c r="L4940" s="39">
        <v>0.96819999999999995</v>
      </c>
      <c r="M4940" s="37">
        <v>-807</v>
      </c>
      <c r="N4940" s="37">
        <v>903</v>
      </c>
      <c r="O4940" s="36">
        <v>0</v>
      </c>
      <c r="P4940" s="36">
        <v>6</v>
      </c>
      <c r="Q4940" s="36">
        <v>1</v>
      </c>
      <c r="R4940" s="68">
        <v>1129.4579701120799</v>
      </c>
      <c r="S4940" s="68">
        <v>6.1702163200534539</v>
      </c>
      <c r="T4940" s="68">
        <v>258.11111111111109</v>
      </c>
      <c r="U4940" s="68">
        <v>464.6</v>
      </c>
      <c r="V4940" s="68">
        <v>165.92857142857139</v>
      </c>
      <c r="W4940" s="36">
        <v>4</v>
      </c>
      <c r="X4940" s="36">
        <v>0</v>
      </c>
      <c r="Y4940" s="36">
        <v>1</v>
      </c>
      <c r="Z4940" s="36">
        <v>0</v>
      </c>
      <c r="AA4940" s="40">
        <v>1.25</v>
      </c>
      <c r="AB4940" s="40">
        <v>0.8</v>
      </c>
      <c r="AC4940" s="40">
        <v>1</v>
      </c>
      <c r="AD4940" s="40">
        <v>20</v>
      </c>
      <c r="AE4940" s="40">
        <v>20.000950599999999</v>
      </c>
      <c r="AF4940" t="s">
        <v>594</v>
      </c>
    </row>
    <row r="4941" spans="1:32" ht="15.75" customHeight="1">
      <c r="A4941" s="51">
        <v>46208</v>
      </c>
      <c r="B4941" s="35" t="s">
        <v>16</v>
      </c>
      <c r="C4941" s="36">
        <v>551</v>
      </c>
      <c r="D4941" s="37">
        <v>6216</v>
      </c>
      <c r="E4941" s="38">
        <v>-7</v>
      </c>
      <c r="F4941" s="36">
        <v>23</v>
      </c>
      <c r="G4941" s="36">
        <v>16</v>
      </c>
      <c r="H4941" s="35"/>
      <c r="I4941" s="35"/>
      <c r="J4941" s="35"/>
      <c r="K4941" s="35" t="s">
        <v>154</v>
      </c>
      <c r="L4941" s="39">
        <v>0.99960000000000004</v>
      </c>
      <c r="M4941" s="37">
        <v>-681</v>
      </c>
      <c r="N4941" s="37">
        <v>-732</v>
      </c>
      <c r="O4941" s="36">
        <v>0</v>
      </c>
      <c r="P4941" s="36">
        <v>1</v>
      </c>
      <c r="Q4941" s="36">
        <v>1</v>
      </c>
      <c r="R4941" s="68">
        <v>1047.2190224159399</v>
      </c>
      <c r="S4941" s="68">
        <v>5.9357210544740218</v>
      </c>
      <c r="T4941" s="68">
        <v>270.26086956521738</v>
      </c>
      <c r="U4941" s="68">
        <v>388.5</v>
      </c>
      <c r="V4941" s="68">
        <v>159.38461538461539</v>
      </c>
      <c r="W4941" s="36">
        <v>2</v>
      </c>
      <c r="X4941" s="36">
        <v>2</v>
      </c>
      <c r="Y4941" s="36">
        <v>2</v>
      </c>
      <c r="Z4941" s="36">
        <v>5</v>
      </c>
      <c r="AA4941" s="40">
        <v>2.75</v>
      </c>
      <c r="AB4941" s="40">
        <v>0.8</v>
      </c>
      <c r="AC4941" s="40">
        <v>2.2000000000000002</v>
      </c>
      <c r="AD4941" s="40">
        <v>32</v>
      </c>
      <c r="AE4941" s="40">
        <v>32.000950590000002</v>
      </c>
      <c r="AF4941" t="s">
        <v>4570</v>
      </c>
    </row>
    <row r="4942" spans="1:32" ht="15.75" customHeight="1">
      <c r="A4942" s="51">
        <v>46208</v>
      </c>
      <c r="B4942" s="35" t="s">
        <v>16</v>
      </c>
      <c r="C4942" s="36">
        <v>552</v>
      </c>
      <c r="D4942" s="37">
        <v>1919</v>
      </c>
      <c r="E4942" s="38">
        <v>-849</v>
      </c>
      <c r="F4942" s="36">
        <v>5</v>
      </c>
      <c r="G4942" s="36">
        <v>2</v>
      </c>
      <c r="H4942" s="35"/>
      <c r="I4942" s="35"/>
      <c r="J4942" s="35"/>
      <c r="K4942" s="35" t="s">
        <v>154</v>
      </c>
      <c r="L4942" s="39">
        <v>0.85250000000000004</v>
      </c>
      <c r="M4942" s="37">
        <v>-65</v>
      </c>
      <c r="N4942" s="37">
        <v>683</v>
      </c>
      <c r="O4942" s="36">
        <v>0</v>
      </c>
      <c r="P4942" s="36">
        <v>2</v>
      </c>
      <c r="Q4942" s="36">
        <v>1</v>
      </c>
      <c r="R4942" s="68">
        <v>318.88335408883353</v>
      </c>
      <c r="S4942" s="68">
        <v>6.0178744841770921</v>
      </c>
      <c r="T4942" s="68">
        <v>383.8</v>
      </c>
      <c r="U4942" s="68">
        <v>959.5</v>
      </c>
      <c r="V4942" s="68">
        <v>274.14285714285722</v>
      </c>
      <c r="W4942" s="36">
        <v>0</v>
      </c>
      <c r="X4942" s="36">
        <v>0</v>
      </c>
      <c r="Y4942" s="36">
        <v>0</v>
      </c>
      <c r="Z4942" s="36">
        <v>5</v>
      </c>
      <c r="AA4942" s="40">
        <v>1.25</v>
      </c>
      <c r="AB4942" s="40">
        <v>0.5</v>
      </c>
      <c r="AC4942" s="40">
        <v>0.625</v>
      </c>
      <c r="AD4942" s="40">
        <v>16.2</v>
      </c>
      <c r="AE4942" s="40">
        <v>16.200950580000001</v>
      </c>
      <c r="AF4942" t="s">
        <v>626</v>
      </c>
    </row>
    <row r="4943" spans="1:32" ht="15.75" customHeight="1">
      <c r="A4943" s="51">
        <v>46208</v>
      </c>
      <c r="B4943" s="35" t="s">
        <v>16</v>
      </c>
      <c r="C4943" s="36">
        <v>553</v>
      </c>
      <c r="D4943" s="37">
        <v>1961</v>
      </c>
      <c r="E4943" s="38">
        <v>-1141</v>
      </c>
      <c r="F4943" s="36">
        <v>4</v>
      </c>
      <c r="G4943" s="36">
        <v>2</v>
      </c>
      <c r="H4943" s="35"/>
      <c r="I4943" s="35"/>
      <c r="J4943" s="35"/>
      <c r="K4943" s="35" t="s">
        <v>154</v>
      </c>
      <c r="L4943" s="39">
        <v>0.80610000000000004</v>
      </c>
      <c r="M4943" s="37">
        <v>1807</v>
      </c>
      <c r="N4943" s="37">
        <v>78</v>
      </c>
      <c r="O4943" s="36">
        <v>0</v>
      </c>
      <c r="P4943" s="36">
        <v>3</v>
      </c>
      <c r="Q4943" s="36">
        <v>1</v>
      </c>
      <c r="R4943" s="68">
        <v>327.15763802407639</v>
      </c>
      <c r="S4943" s="68">
        <v>5.9940523224332756</v>
      </c>
      <c r="T4943" s="68">
        <v>490.25</v>
      </c>
      <c r="U4943" s="68">
        <v>980.5</v>
      </c>
      <c r="V4943" s="68">
        <v>326.83333333333331</v>
      </c>
      <c r="W4943" s="36">
        <v>0</v>
      </c>
      <c r="X4943" s="36">
        <v>0</v>
      </c>
      <c r="Y4943" s="36">
        <v>0</v>
      </c>
      <c r="Z4943" s="36">
        <v>5</v>
      </c>
      <c r="AA4943" s="40">
        <v>1.25</v>
      </c>
      <c r="AB4943" s="40">
        <v>0.5</v>
      </c>
      <c r="AC4943" s="40">
        <v>0.625</v>
      </c>
      <c r="AD4943" s="40">
        <v>16.2</v>
      </c>
      <c r="AE4943" s="40">
        <v>16.20095057</v>
      </c>
      <c r="AF4943" t="s">
        <v>626</v>
      </c>
    </row>
    <row r="4944" spans="1:32" ht="15.75" customHeight="1">
      <c r="A4944" s="51">
        <v>46208</v>
      </c>
      <c r="B4944" s="35" t="s">
        <v>16</v>
      </c>
      <c r="C4944" s="36">
        <v>555</v>
      </c>
      <c r="D4944" s="37">
        <v>5529</v>
      </c>
      <c r="E4944" s="38">
        <v>-55</v>
      </c>
      <c r="F4944" s="36">
        <v>18</v>
      </c>
      <c r="G4944" s="36">
        <v>19</v>
      </c>
      <c r="H4944" s="35"/>
      <c r="I4944" s="35"/>
      <c r="J4944" s="35"/>
      <c r="K4944" s="35" t="s">
        <v>154</v>
      </c>
      <c r="L4944" s="39">
        <v>0.99670000000000003</v>
      </c>
      <c r="M4944" s="37">
        <v>-17</v>
      </c>
      <c r="N4944" s="37">
        <v>-887</v>
      </c>
      <c r="O4944" s="36">
        <v>0</v>
      </c>
      <c r="P4944" s="36">
        <v>5</v>
      </c>
      <c r="Q4944" s="36">
        <v>1</v>
      </c>
      <c r="R4944" s="68">
        <v>945.58966376089666</v>
      </c>
      <c r="S4944" s="68">
        <v>5.8471451327095636</v>
      </c>
      <c r="T4944" s="68">
        <v>307.16666666666669</v>
      </c>
      <c r="U4944" s="68">
        <v>291</v>
      </c>
      <c r="V4944" s="68">
        <v>149.43243243243239</v>
      </c>
      <c r="W4944" s="36">
        <v>0</v>
      </c>
      <c r="X4944" s="36">
        <v>4</v>
      </c>
      <c r="Y4944" s="36">
        <v>3</v>
      </c>
      <c r="Z4944" s="36">
        <v>6</v>
      </c>
      <c r="AA4944" s="40">
        <v>3.25</v>
      </c>
      <c r="AB4944" s="40">
        <v>0.8</v>
      </c>
      <c r="AC4944" s="40">
        <v>2.6</v>
      </c>
      <c r="AD4944" s="40">
        <v>36</v>
      </c>
      <c r="AE4944" s="40">
        <v>36.00095056</v>
      </c>
      <c r="AF4944" t="s">
        <v>1149</v>
      </c>
    </row>
    <row r="4945" spans="1:32" ht="15.75" customHeight="1">
      <c r="A4945" s="51">
        <v>46208</v>
      </c>
      <c r="B4945" s="35" t="s">
        <v>16</v>
      </c>
      <c r="C4945" s="36">
        <v>556</v>
      </c>
      <c r="D4945" s="37">
        <v>4319</v>
      </c>
      <c r="E4945" s="38">
        <v>129</v>
      </c>
      <c r="F4945" s="36">
        <v>17</v>
      </c>
      <c r="G4945" s="36">
        <v>11</v>
      </c>
      <c r="H4945" s="35"/>
      <c r="I4945" s="35"/>
      <c r="J4945" s="35"/>
      <c r="K4945" s="35" t="s">
        <v>154</v>
      </c>
      <c r="L4945" s="39">
        <v>1.01</v>
      </c>
      <c r="M4945" s="37">
        <v>-423</v>
      </c>
      <c r="N4945" s="37">
        <v>-205</v>
      </c>
      <c r="O4945" s="36">
        <v>0</v>
      </c>
      <c r="P4945" s="36">
        <v>6</v>
      </c>
      <c r="Q4945" s="36">
        <v>1</v>
      </c>
      <c r="R4945" s="68">
        <v>713.66386467413861</v>
      </c>
      <c r="S4945" s="68">
        <v>6.0518686930745336</v>
      </c>
      <c r="T4945" s="68">
        <v>254.0588235294118</v>
      </c>
      <c r="U4945" s="68">
        <v>392.63636363636363</v>
      </c>
      <c r="V4945" s="68">
        <v>154.25</v>
      </c>
      <c r="W4945" s="36">
        <v>6</v>
      </c>
      <c r="X4945" s="36">
        <v>2</v>
      </c>
      <c r="Y4945" s="36">
        <v>3</v>
      </c>
      <c r="Z4945" s="36">
        <v>3</v>
      </c>
      <c r="AA4945" s="40">
        <v>3.5</v>
      </c>
      <c r="AB4945" s="40">
        <v>0.6</v>
      </c>
      <c r="AC4945" s="40">
        <v>2.1</v>
      </c>
      <c r="AD4945" s="40">
        <v>21</v>
      </c>
      <c r="AE4945" s="40">
        <v>21.000950549999999</v>
      </c>
      <c r="AF4945" t="s">
        <v>1379</v>
      </c>
    </row>
    <row r="4946" spans="1:32" ht="15.75" customHeight="1">
      <c r="A4946" s="51">
        <v>46208</v>
      </c>
      <c r="B4946" s="35" t="s">
        <v>16</v>
      </c>
      <c r="C4946" s="36">
        <v>557</v>
      </c>
      <c r="D4946" s="37">
        <v>6548</v>
      </c>
      <c r="E4946" s="38">
        <v>1246</v>
      </c>
      <c r="F4946" s="36">
        <v>27</v>
      </c>
      <c r="G4946" s="36">
        <v>24</v>
      </c>
      <c r="H4946" s="35"/>
      <c r="I4946" s="35"/>
      <c r="J4946" s="35"/>
      <c r="K4946" s="35" t="s">
        <v>154</v>
      </c>
      <c r="L4946" s="39">
        <v>1.0633999999999999</v>
      </c>
      <c r="M4946" s="37">
        <v>131</v>
      </c>
      <c r="N4946" s="37">
        <v>243</v>
      </c>
      <c r="O4946" s="36">
        <v>0</v>
      </c>
      <c r="P4946" s="36">
        <v>7</v>
      </c>
      <c r="Q4946" s="36">
        <v>1</v>
      </c>
      <c r="R4946" s="68">
        <v>1086.774076380241</v>
      </c>
      <c r="S4946" s="68">
        <v>6.025171323380909</v>
      </c>
      <c r="T4946" s="68">
        <v>242.5185185185185</v>
      </c>
      <c r="U4946" s="68">
        <v>272.83333333333331</v>
      </c>
      <c r="V4946" s="68">
        <v>128.39215686274511</v>
      </c>
      <c r="W4946" s="36">
        <v>7</v>
      </c>
      <c r="X4946" s="36">
        <v>5</v>
      </c>
      <c r="Y4946" s="36">
        <v>5</v>
      </c>
      <c r="Z4946" s="36">
        <v>4</v>
      </c>
      <c r="AA4946" s="40">
        <v>5.25</v>
      </c>
      <c r="AB4946" s="40">
        <v>0.8</v>
      </c>
      <c r="AC4946" s="40">
        <v>4.2</v>
      </c>
      <c r="AD4946" s="40">
        <v>42</v>
      </c>
      <c r="AE4946" s="40">
        <v>42.000950539999998</v>
      </c>
      <c r="AF4946" t="s">
        <v>1975</v>
      </c>
    </row>
    <row r="4947" spans="1:32" ht="15.75" customHeight="1">
      <c r="A4947" s="51">
        <v>46208</v>
      </c>
      <c r="B4947" s="35" t="s">
        <v>16</v>
      </c>
      <c r="C4947" s="36">
        <v>558</v>
      </c>
      <c r="D4947" s="37">
        <v>5465</v>
      </c>
      <c r="E4947" s="38">
        <v>-897</v>
      </c>
      <c r="F4947" s="36">
        <v>16</v>
      </c>
      <c r="G4947" s="36">
        <v>18</v>
      </c>
      <c r="H4947" s="35"/>
      <c r="I4947" s="35"/>
      <c r="J4947" s="35"/>
      <c r="K4947" s="35" t="s">
        <v>154</v>
      </c>
      <c r="L4947" s="39">
        <v>0.94530000000000003</v>
      </c>
      <c r="M4947" s="37">
        <v>-53</v>
      </c>
      <c r="N4947" s="37">
        <v>-931</v>
      </c>
      <c r="O4947" s="36">
        <v>0</v>
      </c>
      <c r="P4947" s="36">
        <v>8</v>
      </c>
      <c r="Q4947" s="36">
        <v>1</v>
      </c>
      <c r="R4947" s="68">
        <v>895.11218347862189</v>
      </c>
      <c r="S4947" s="68">
        <v>6.1053799745655253</v>
      </c>
      <c r="T4947" s="68">
        <v>341.5625</v>
      </c>
      <c r="U4947" s="68">
        <v>303.61111111111109</v>
      </c>
      <c r="V4947" s="68">
        <v>160.7352941176471</v>
      </c>
      <c r="W4947" s="36">
        <v>0</v>
      </c>
      <c r="X4947" s="36">
        <v>4</v>
      </c>
      <c r="Y4947" s="36">
        <v>2</v>
      </c>
      <c r="Z4947" s="36">
        <v>1</v>
      </c>
      <c r="AA4947" s="40">
        <v>1.75</v>
      </c>
      <c r="AB4947" s="40">
        <v>0.8</v>
      </c>
      <c r="AC4947" s="40">
        <v>1.4</v>
      </c>
      <c r="AD4947" s="40">
        <v>24</v>
      </c>
      <c r="AE4947" s="40">
        <v>24.000950530000001</v>
      </c>
      <c r="AF4947" t="s">
        <v>909</v>
      </c>
    </row>
    <row r="4948" spans="1:32" ht="15.75" customHeight="1">
      <c r="A4948" s="51">
        <v>46208</v>
      </c>
      <c r="B4948" s="35" t="s">
        <v>16</v>
      </c>
      <c r="C4948" s="36">
        <v>560</v>
      </c>
      <c r="D4948" s="37">
        <v>5040</v>
      </c>
      <c r="E4948" s="38">
        <v>-221</v>
      </c>
      <c r="F4948" s="36">
        <v>21</v>
      </c>
      <c r="G4948" s="36">
        <v>9</v>
      </c>
      <c r="H4948" s="35"/>
      <c r="I4948" s="35"/>
      <c r="J4948" s="35"/>
      <c r="K4948" s="35" t="s">
        <v>154</v>
      </c>
      <c r="L4948" s="39">
        <v>0.98540000000000005</v>
      </c>
      <c r="M4948" s="37">
        <v>294</v>
      </c>
      <c r="N4948" s="37">
        <v>571</v>
      </c>
      <c r="O4948" s="36">
        <v>0</v>
      </c>
      <c r="P4948" s="36">
        <v>0</v>
      </c>
      <c r="Q4948" s="36">
        <v>1</v>
      </c>
      <c r="R4948" s="68">
        <v>795.78907222914074</v>
      </c>
      <c r="S4948" s="68">
        <v>6.3333365283367131</v>
      </c>
      <c r="T4948" s="68">
        <v>240</v>
      </c>
      <c r="U4948" s="68">
        <v>560</v>
      </c>
      <c r="V4948" s="68">
        <v>168</v>
      </c>
      <c r="W4948" s="36">
        <v>7</v>
      </c>
      <c r="X4948" s="36">
        <v>0</v>
      </c>
      <c r="Y4948" s="36">
        <v>1</v>
      </c>
      <c r="Z4948" s="36">
        <v>0</v>
      </c>
      <c r="AA4948" s="40">
        <v>2</v>
      </c>
      <c r="AB4948" s="40">
        <v>0.8</v>
      </c>
      <c r="AC4948" s="40">
        <v>1.6</v>
      </c>
      <c r="AD4948" s="40">
        <v>26</v>
      </c>
      <c r="AE4948" s="40">
        <v>26.00095052</v>
      </c>
      <c r="AF4948" t="s">
        <v>1958</v>
      </c>
    </row>
    <row r="4949" spans="1:32" ht="15.75" customHeight="1">
      <c r="A4949" s="51">
        <v>46208</v>
      </c>
      <c r="B4949" s="35" t="s">
        <v>20</v>
      </c>
      <c r="C4949" s="36">
        <v>678</v>
      </c>
      <c r="D4949" s="37">
        <v>1760</v>
      </c>
      <c r="E4949" s="38">
        <v>-1169</v>
      </c>
      <c r="F4949" s="36">
        <v>7</v>
      </c>
      <c r="G4949" s="36">
        <v>4</v>
      </c>
      <c r="H4949" s="35"/>
      <c r="I4949" s="35"/>
      <c r="J4949" s="35"/>
      <c r="K4949" s="35" t="s">
        <v>154</v>
      </c>
      <c r="L4949" s="39">
        <v>0.77859999999999996</v>
      </c>
      <c r="M4949" s="37">
        <v>-1180</v>
      </c>
      <c r="N4949" s="37">
        <v>58</v>
      </c>
      <c r="O4949" s="36">
        <v>0</v>
      </c>
      <c r="P4949" s="36">
        <v>8</v>
      </c>
      <c r="Q4949" s="36">
        <v>0</v>
      </c>
      <c r="R4949" s="68"/>
      <c r="S4949" s="68"/>
      <c r="T4949" s="68"/>
      <c r="U4949" s="68"/>
      <c r="V4949" s="68"/>
      <c r="W4949" s="36"/>
      <c r="X4949" s="36"/>
      <c r="Y4949" s="36"/>
      <c r="Z4949" s="36"/>
      <c r="AA4949" s="40"/>
      <c r="AB4949" s="40">
        <v>0.5</v>
      </c>
      <c r="AC4949" s="40"/>
      <c r="AD4949" s="40">
        <v>30</v>
      </c>
      <c r="AE4949" s="40">
        <v>30.000950509999999</v>
      </c>
      <c r="AF4949" t="s">
        <v>661</v>
      </c>
    </row>
    <row r="4950" spans="1:32" ht="15.75" customHeight="1">
      <c r="A4950" s="51">
        <v>46208</v>
      </c>
      <c r="B4950" s="35" t="s">
        <v>20</v>
      </c>
      <c r="C4950" s="36">
        <v>680</v>
      </c>
      <c r="D4950" s="37">
        <v>1797</v>
      </c>
      <c r="E4950" s="38">
        <v>-1664</v>
      </c>
      <c r="F4950" s="36">
        <v>9</v>
      </c>
      <c r="G4950" s="36">
        <v>5</v>
      </c>
      <c r="H4950" s="35"/>
      <c r="I4950" s="35"/>
      <c r="J4950" s="35"/>
      <c r="K4950" s="35" t="s">
        <v>154</v>
      </c>
      <c r="L4950" s="39">
        <v>0.69130000000000003</v>
      </c>
      <c r="M4950" s="37">
        <v>715</v>
      </c>
      <c r="N4950" s="37">
        <v>1708</v>
      </c>
      <c r="O4950" s="36">
        <v>0</v>
      </c>
      <c r="P4950" s="36">
        <v>0</v>
      </c>
      <c r="Q4950" s="36">
        <v>0</v>
      </c>
      <c r="R4950" s="68"/>
      <c r="S4950" s="68"/>
      <c r="T4950" s="68"/>
      <c r="U4950" s="68"/>
      <c r="V4950" s="68"/>
      <c r="W4950" s="36"/>
      <c r="X4950" s="36"/>
      <c r="Y4950" s="36"/>
      <c r="Z4950" s="36"/>
      <c r="AA4950" s="40"/>
      <c r="AB4950" s="40">
        <v>0.5</v>
      </c>
      <c r="AC4950" s="40"/>
      <c r="AD4950" s="40">
        <v>30</v>
      </c>
      <c r="AE4950" s="40">
        <v>30.000950499999998</v>
      </c>
      <c r="AF4950" t="s">
        <v>661</v>
      </c>
    </row>
    <row r="4951" spans="1:32" ht="15.75" customHeight="1">
      <c r="A4951" s="51">
        <v>46208</v>
      </c>
      <c r="B4951" s="35" t="s">
        <v>20</v>
      </c>
      <c r="C4951" s="36">
        <v>681</v>
      </c>
      <c r="D4951" s="37">
        <v>3558</v>
      </c>
      <c r="E4951" s="38">
        <v>-1816</v>
      </c>
      <c r="F4951" s="36">
        <v>21</v>
      </c>
      <c r="G4951" s="36">
        <v>7</v>
      </c>
      <c r="H4951" s="35"/>
      <c r="I4951" s="35"/>
      <c r="J4951" s="35"/>
      <c r="K4951" s="35" t="s">
        <v>154</v>
      </c>
      <c r="L4951" s="39">
        <v>0.82989999999999997</v>
      </c>
      <c r="M4951" s="37">
        <v>7453</v>
      </c>
      <c r="N4951" s="37">
        <v>131</v>
      </c>
      <c r="O4951" s="36">
        <v>0</v>
      </c>
      <c r="P4951" s="36">
        <v>1</v>
      </c>
      <c r="Q4951" s="36">
        <v>0</v>
      </c>
      <c r="R4951" s="68"/>
      <c r="S4951" s="68"/>
      <c r="T4951" s="68"/>
      <c r="U4951" s="68"/>
      <c r="V4951" s="68"/>
      <c r="W4951" s="36"/>
      <c r="X4951" s="36"/>
      <c r="Y4951" s="36"/>
      <c r="Z4951" s="36"/>
      <c r="AA4951" s="40"/>
      <c r="AB4951" s="40">
        <v>0.6</v>
      </c>
      <c r="AC4951" s="40"/>
      <c r="AD4951" s="40">
        <v>30</v>
      </c>
      <c r="AE4951" s="40">
        <v>30.000950490000001</v>
      </c>
      <c r="AF4951" t="s">
        <v>661</v>
      </c>
    </row>
    <row r="4952" spans="1:32" ht="15.75" customHeight="1">
      <c r="A4952" s="51">
        <v>46208</v>
      </c>
      <c r="B4952" s="35" t="s">
        <v>20</v>
      </c>
      <c r="C4952" s="36">
        <v>682</v>
      </c>
      <c r="D4952" s="37">
        <v>3403</v>
      </c>
      <c r="E4952" s="38">
        <v>-1973</v>
      </c>
      <c r="F4952" s="36">
        <v>25</v>
      </c>
      <c r="G4952" s="36">
        <v>11</v>
      </c>
      <c r="H4952" s="35"/>
      <c r="I4952" s="35"/>
      <c r="J4952" s="35"/>
      <c r="K4952" s="35" t="s">
        <v>154</v>
      </c>
      <c r="L4952" s="39">
        <v>0.80669999999999997</v>
      </c>
      <c r="M4952" s="37">
        <v>103</v>
      </c>
      <c r="N4952" s="37">
        <v>2257</v>
      </c>
      <c r="O4952" s="36">
        <v>0</v>
      </c>
      <c r="P4952" s="36">
        <v>2</v>
      </c>
      <c r="Q4952" s="36">
        <v>0</v>
      </c>
      <c r="R4952" s="68"/>
      <c r="S4952" s="68"/>
      <c r="T4952" s="68"/>
      <c r="U4952" s="68"/>
      <c r="V4952" s="68"/>
      <c r="W4952" s="36"/>
      <c r="X4952" s="36"/>
      <c r="Y4952" s="36"/>
      <c r="Z4952" s="36"/>
      <c r="AA4952" s="40"/>
      <c r="AB4952" s="40">
        <v>0.6</v>
      </c>
      <c r="AC4952" s="40"/>
      <c r="AD4952" s="40">
        <v>30</v>
      </c>
      <c r="AE4952" s="40">
        <v>30.00095048</v>
      </c>
      <c r="AF4952" t="s">
        <v>661</v>
      </c>
    </row>
    <row r="4953" spans="1:32" ht="15.75" customHeight="1">
      <c r="A4953" s="51">
        <v>46208</v>
      </c>
      <c r="B4953" s="35" t="s">
        <v>20</v>
      </c>
      <c r="C4953" s="36">
        <v>688</v>
      </c>
      <c r="D4953" s="37">
        <v>3219</v>
      </c>
      <c r="E4953" s="38">
        <v>-1831</v>
      </c>
      <c r="F4953" s="36">
        <v>25</v>
      </c>
      <c r="G4953" s="36">
        <v>11</v>
      </c>
      <c r="H4953" s="35"/>
      <c r="I4953" s="35"/>
      <c r="J4953" s="35"/>
      <c r="K4953" s="35" t="s">
        <v>154</v>
      </c>
      <c r="L4953" s="39">
        <v>0.81040000000000001</v>
      </c>
      <c r="M4953" s="37">
        <v>-1418</v>
      </c>
      <c r="N4953" s="37">
        <v>-74</v>
      </c>
      <c r="O4953" s="36">
        <v>0</v>
      </c>
      <c r="P4953" s="36">
        <v>8</v>
      </c>
      <c r="Q4953" s="36">
        <v>0</v>
      </c>
      <c r="R4953" s="68"/>
      <c r="S4953" s="68"/>
      <c r="T4953" s="68"/>
      <c r="U4953" s="68"/>
      <c r="V4953" s="68"/>
      <c r="W4953" s="36"/>
      <c r="X4953" s="36"/>
      <c r="Y4953" s="36"/>
      <c r="Z4953" s="36"/>
      <c r="AA4953" s="40"/>
      <c r="AB4953" s="40">
        <v>0.6</v>
      </c>
      <c r="AC4953" s="40"/>
      <c r="AD4953" s="40">
        <v>30</v>
      </c>
      <c r="AE4953" s="40">
        <v>30.000950469999999</v>
      </c>
      <c r="AF4953" t="s">
        <v>661</v>
      </c>
    </row>
    <row r="4954" spans="1:32" ht="15.75" customHeight="1">
      <c r="A4954" s="51">
        <v>46208</v>
      </c>
      <c r="B4954" s="35" t="s">
        <v>20</v>
      </c>
      <c r="C4954" s="36">
        <v>700</v>
      </c>
      <c r="D4954" s="37">
        <v>1042</v>
      </c>
      <c r="E4954" s="38">
        <v>-1168</v>
      </c>
      <c r="F4954" s="36">
        <v>4</v>
      </c>
      <c r="G4954" s="36">
        <v>3</v>
      </c>
      <c r="H4954" s="35"/>
      <c r="I4954" s="35"/>
      <c r="J4954" s="35"/>
      <c r="K4954" s="35" t="s">
        <v>154</v>
      </c>
      <c r="L4954" s="39">
        <v>0.62639999999999996</v>
      </c>
      <c r="M4954" s="37">
        <v>10395</v>
      </c>
      <c r="N4954" s="37">
        <v>-1334</v>
      </c>
      <c r="O4954" s="36">
        <v>0</v>
      </c>
      <c r="P4954" s="36">
        <v>0</v>
      </c>
      <c r="Q4954" s="36">
        <v>0</v>
      </c>
      <c r="R4954" s="68"/>
      <c r="S4954" s="68"/>
      <c r="T4954" s="68"/>
      <c r="U4954" s="68"/>
      <c r="V4954" s="68"/>
      <c r="W4954" s="36"/>
      <c r="X4954" s="36"/>
      <c r="Y4954" s="36"/>
      <c r="Z4954" s="36"/>
      <c r="AA4954" s="40"/>
      <c r="AB4954" s="40">
        <v>0.5</v>
      </c>
      <c r="AC4954" s="40"/>
      <c r="AD4954" s="40">
        <v>30</v>
      </c>
      <c r="AE4954" s="40">
        <v>30.000950459999999</v>
      </c>
      <c r="AF4954" t="s">
        <v>661</v>
      </c>
    </row>
    <row r="4955" spans="1:32" ht="15.75" customHeight="1">
      <c r="A4955" s="51">
        <v>46208</v>
      </c>
      <c r="B4955" s="35" t="s">
        <v>20</v>
      </c>
      <c r="C4955" s="36">
        <v>701</v>
      </c>
      <c r="D4955" s="37">
        <v>2288</v>
      </c>
      <c r="E4955" s="38">
        <v>-1521</v>
      </c>
      <c r="F4955" s="36">
        <v>14</v>
      </c>
      <c r="G4955" s="36">
        <v>6</v>
      </c>
      <c r="H4955" s="35"/>
      <c r="I4955" s="35"/>
      <c r="J4955" s="35"/>
      <c r="K4955" s="35" t="s">
        <v>154</v>
      </c>
      <c r="L4955" s="39">
        <v>0.77839999999999998</v>
      </c>
      <c r="M4955" s="37">
        <v>-436</v>
      </c>
      <c r="N4955" s="37">
        <v>559</v>
      </c>
      <c r="O4955" s="36">
        <v>0</v>
      </c>
      <c r="P4955" s="36">
        <v>1</v>
      </c>
      <c r="Q4955" s="36">
        <v>0</v>
      </c>
      <c r="R4955" s="68"/>
      <c r="S4955" s="68"/>
      <c r="T4955" s="68"/>
      <c r="U4955" s="68"/>
      <c r="V4955" s="68"/>
      <c r="W4955" s="36"/>
      <c r="X4955" s="36"/>
      <c r="Y4955" s="36"/>
      <c r="Z4955" s="36"/>
      <c r="AA4955" s="40"/>
      <c r="AB4955" s="40">
        <v>0.5</v>
      </c>
      <c r="AC4955" s="40"/>
      <c r="AD4955" s="40">
        <v>30</v>
      </c>
      <c r="AE4955" s="40">
        <v>30.000950450000001</v>
      </c>
      <c r="AF4955" t="s">
        <v>661</v>
      </c>
    </row>
    <row r="4956" spans="1:32" ht="15.75" customHeight="1">
      <c r="A4956" s="51">
        <v>46208</v>
      </c>
      <c r="B4956" s="35" t="s">
        <v>20</v>
      </c>
      <c r="C4956" s="36">
        <v>702</v>
      </c>
      <c r="D4956" s="37">
        <v>1637</v>
      </c>
      <c r="E4956" s="38">
        <v>-1828</v>
      </c>
      <c r="F4956" s="36">
        <v>6</v>
      </c>
      <c r="G4956" s="36">
        <v>4</v>
      </c>
      <c r="H4956" s="35"/>
      <c r="I4956" s="35"/>
      <c r="J4956" s="35"/>
      <c r="K4956" s="35" t="s">
        <v>154</v>
      </c>
      <c r="L4956" s="39">
        <v>0.62780000000000002</v>
      </c>
      <c r="M4956" s="37">
        <v>-554</v>
      </c>
      <c r="N4956" s="37">
        <v>-390</v>
      </c>
      <c r="O4956" s="36">
        <v>0</v>
      </c>
      <c r="P4956" s="36">
        <v>2</v>
      </c>
      <c r="Q4956" s="36">
        <v>0</v>
      </c>
      <c r="R4956" s="68"/>
      <c r="S4956" s="68"/>
      <c r="T4956" s="68"/>
      <c r="U4956" s="68"/>
      <c r="V4956" s="68"/>
      <c r="W4956" s="36"/>
      <c r="X4956" s="36"/>
      <c r="Y4956" s="36"/>
      <c r="Z4956" s="36"/>
      <c r="AA4956" s="40"/>
      <c r="AB4956" s="40">
        <v>0.5</v>
      </c>
      <c r="AC4956" s="40"/>
      <c r="AD4956" s="40">
        <v>30</v>
      </c>
      <c r="AE4956" s="40">
        <v>30.00095044</v>
      </c>
      <c r="AF4956" t="s">
        <v>661</v>
      </c>
    </row>
    <row r="4957" spans="1:32" ht="15.75" customHeight="1">
      <c r="A4957" s="51">
        <v>46208</v>
      </c>
      <c r="B4957" s="35" t="s">
        <v>685</v>
      </c>
      <c r="C4957" s="36">
        <v>752</v>
      </c>
      <c r="D4957" s="37">
        <v>3965</v>
      </c>
      <c r="E4957" s="38">
        <v>2500</v>
      </c>
      <c r="F4957" s="36">
        <v>62</v>
      </c>
      <c r="G4957" s="36">
        <v>18</v>
      </c>
      <c r="H4957" s="35"/>
      <c r="I4957" s="35"/>
      <c r="J4957" s="35"/>
      <c r="K4957" s="35" t="s">
        <v>154</v>
      </c>
      <c r="L4957" s="39">
        <v>1.2101999999999999</v>
      </c>
      <c r="M4957" s="37">
        <v>41</v>
      </c>
      <c r="N4957" s="37">
        <v>-1059</v>
      </c>
      <c r="O4957" s="36">
        <v>0</v>
      </c>
      <c r="P4957" s="36">
        <v>2</v>
      </c>
      <c r="Q4957" s="36">
        <v>0</v>
      </c>
      <c r="R4957" s="68"/>
      <c r="S4957" s="68"/>
      <c r="T4957" s="68"/>
      <c r="U4957" s="68"/>
      <c r="V4957" s="68"/>
      <c r="W4957" s="36"/>
      <c r="X4957" s="36"/>
      <c r="Y4957" s="36"/>
      <c r="Z4957" s="36"/>
      <c r="AA4957" s="40"/>
      <c r="AB4957" s="40">
        <v>0.6</v>
      </c>
      <c r="AC4957" s="40"/>
      <c r="AD4957" s="40">
        <v>70</v>
      </c>
      <c r="AE4957" s="40">
        <v>70.000950430000003</v>
      </c>
      <c r="AF4957" t="s">
        <v>178</v>
      </c>
    </row>
    <row r="4958" spans="1:32" ht="15.75" customHeight="1">
      <c r="A4958" s="51">
        <v>46208</v>
      </c>
      <c r="B4958" s="35" t="s">
        <v>685</v>
      </c>
      <c r="C4958" s="36">
        <v>753</v>
      </c>
      <c r="D4958" s="37">
        <v>2508</v>
      </c>
      <c r="E4958" s="38">
        <v>3983</v>
      </c>
      <c r="F4958" s="36">
        <v>43</v>
      </c>
      <c r="G4958" s="36">
        <v>9</v>
      </c>
      <c r="H4958" s="35"/>
      <c r="I4958" s="35"/>
      <c r="J4958" s="35"/>
      <c r="K4958" s="35" t="s">
        <v>154</v>
      </c>
      <c r="L4958" s="39">
        <v>1.5294000000000001</v>
      </c>
      <c r="M4958" s="37">
        <v>-2153</v>
      </c>
      <c r="N4958" s="37">
        <v>3537</v>
      </c>
      <c r="O4958" s="36">
        <v>0</v>
      </c>
      <c r="P4958" s="36">
        <v>3</v>
      </c>
      <c r="Q4958" s="36">
        <v>0</v>
      </c>
      <c r="R4958" s="68"/>
      <c r="S4958" s="68"/>
      <c r="T4958" s="68"/>
      <c r="U4958" s="68"/>
      <c r="V4958" s="68"/>
      <c r="W4958" s="36"/>
      <c r="X4958" s="36"/>
      <c r="Y4958" s="36"/>
      <c r="Z4958" s="36"/>
      <c r="AA4958" s="40"/>
      <c r="AB4958" s="40">
        <v>0.5</v>
      </c>
      <c r="AC4958" s="40"/>
      <c r="AD4958" s="40">
        <v>80</v>
      </c>
      <c r="AE4958" s="40">
        <v>80.000950419999995</v>
      </c>
      <c r="AF4958" t="s">
        <v>155</v>
      </c>
    </row>
    <row r="4959" spans="1:32" ht="15.75" customHeight="1">
      <c r="A4959" s="51">
        <v>46208</v>
      </c>
      <c r="B4959" s="35" t="s">
        <v>685</v>
      </c>
      <c r="C4959" s="36">
        <v>755</v>
      </c>
      <c r="D4959" s="37">
        <v>1769</v>
      </c>
      <c r="E4959" s="38">
        <v>3194</v>
      </c>
      <c r="F4959" s="36">
        <v>46</v>
      </c>
      <c r="G4959" s="36">
        <v>8</v>
      </c>
      <c r="H4959" s="35"/>
      <c r="I4959" s="35"/>
      <c r="J4959" s="35"/>
      <c r="K4959" s="35" t="s">
        <v>154</v>
      </c>
      <c r="L4959" s="39">
        <v>1.6017999999999999</v>
      </c>
      <c r="M4959" s="37">
        <v>-820</v>
      </c>
      <c r="N4959" s="37">
        <v>-1669</v>
      </c>
      <c r="O4959" s="36">
        <v>0</v>
      </c>
      <c r="P4959" s="36">
        <v>5</v>
      </c>
      <c r="Q4959" s="36">
        <v>0</v>
      </c>
      <c r="R4959" s="68"/>
      <c r="S4959" s="68"/>
      <c r="T4959" s="68"/>
      <c r="U4959" s="68"/>
      <c r="V4959" s="68"/>
      <c r="W4959" s="36"/>
      <c r="X4959" s="36"/>
      <c r="Y4959" s="36"/>
      <c r="Z4959" s="36"/>
      <c r="AA4959" s="40"/>
      <c r="AB4959" s="40">
        <v>0.5</v>
      </c>
      <c r="AC4959" s="40"/>
      <c r="AD4959" s="40">
        <v>80</v>
      </c>
      <c r="AE4959" s="40">
        <v>80.000950410000002</v>
      </c>
      <c r="AF4959" t="s">
        <v>155</v>
      </c>
    </row>
    <row r="4960" spans="1:32" ht="15.75" customHeight="1">
      <c r="A4960" s="51">
        <v>46208</v>
      </c>
      <c r="B4960" s="35" t="s">
        <v>685</v>
      </c>
      <c r="C4960" s="36">
        <v>756</v>
      </c>
      <c r="D4960" s="37">
        <v>3301</v>
      </c>
      <c r="E4960" s="38">
        <v>1471</v>
      </c>
      <c r="F4960" s="36">
        <v>43</v>
      </c>
      <c r="G4960" s="36">
        <v>12</v>
      </c>
      <c r="H4960" s="35"/>
      <c r="I4960" s="35"/>
      <c r="J4960" s="35"/>
      <c r="K4960" s="35" t="s">
        <v>154</v>
      </c>
      <c r="L4960" s="39">
        <v>1.1485000000000001</v>
      </c>
      <c r="M4960" s="37">
        <v>2473</v>
      </c>
      <c r="N4960" s="37">
        <v>2590</v>
      </c>
      <c r="O4960" s="36">
        <v>0</v>
      </c>
      <c r="P4960" s="36">
        <v>6</v>
      </c>
      <c r="Q4960" s="36">
        <v>0</v>
      </c>
      <c r="R4960" s="68"/>
      <c r="S4960" s="68"/>
      <c r="T4960" s="68"/>
      <c r="U4960" s="68"/>
      <c r="V4960" s="68"/>
      <c r="W4960" s="36"/>
      <c r="X4960" s="36"/>
      <c r="Y4960" s="36"/>
      <c r="Z4960" s="36"/>
      <c r="AA4960" s="40"/>
      <c r="AB4960" s="40">
        <v>0.6</v>
      </c>
      <c r="AC4960" s="40"/>
      <c r="AD4960" s="40">
        <v>60</v>
      </c>
      <c r="AE4960" s="40">
        <v>60.000950400000001</v>
      </c>
      <c r="AF4960" t="s">
        <v>578</v>
      </c>
    </row>
    <row r="4961" spans="1:32" ht="15.75" customHeight="1">
      <c r="A4961" s="51">
        <v>46208</v>
      </c>
      <c r="B4961" s="35" t="s">
        <v>685</v>
      </c>
      <c r="C4961" s="36">
        <v>757</v>
      </c>
      <c r="D4961" s="37">
        <v>1954</v>
      </c>
      <c r="E4961" s="38">
        <v>-45</v>
      </c>
      <c r="F4961" s="36">
        <v>24</v>
      </c>
      <c r="G4961" s="36">
        <v>10</v>
      </c>
      <c r="H4961" s="35"/>
      <c r="I4961" s="35"/>
      <c r="J4961" s="35"/>
      <c r="K4961" s="35" t="s">
        <v>154</v>
      </c>
      <c r="L4961" s="39">
        <v>0.99229999999999996</v>
      </c>
      <c r="M4961" s="37">
        <v>1312</v>
      </c>
      <c r="N4961" s="37">
        <v>-287</v>
      </c>
      <c r="O4961" s="36">
        <v>0</v>
      </c>
      <c r="P4961" s="36">
        <v>7</v>
      </c>
      <c r="Q4961" s="36">
        <v>0</v>
      </c>
      <c r="R4961" s="68"/>
      <c r="S4961" s="68"/>
      <c r="T4961" s="68"/>
      <c r="U4961" s="68"/>
      <c r="V4961" s="68"/>
      <c r="W4961" s="36"/>
      <c r="X4961" s="36"/>
      <c r="Y4961" s="36"/>
      <c r="Z4961" s="36"/>
      <c r="AA4961" s="40"/>
      <c r="AB4961" s="40">
        <v>0.5</v>
      </c>
      <c r="AC4961" s="40"/>
      <c r="AD4961" s="40">
        <v>30</v>
      </c>
      <c r="AE4961" s="40">
        <v>30.00095039</v>
      </c>
      <c r="AF4961" t="s">
        <v>661</v>
      </c>
    </row>
    <row r="4962" spans="1:32" ht="15.75" customHeight="1">
      <c r="A4962" s="51">
        <v>46208</v>
      </c>
      <c r="B4962" s="35" t="s">
        <v>685</v>
      </c>
      <c r="C4962" s="36">
        <v>758</v>
      </c>
      <c r="D4962" s="37">
        <v>1361</v>
      </c>
      <c r="E4962" s="38">
        <v>181</v>
      </c>
      <c r="F4962" s="36">
        <v>14</v>
      </c>
      <c r="G4962" s="36">
        <v>5</v>
      </c>
      <c r="H4962" s="35"/>
      <c r="I4962" s="35"/>
      <c r="J4962" s="35"/>
      <c r="K4962" s="35" t="s">
        <v>154</v>
      </c>
      <c r="L4962" s="39">
        <v>1.0443</v>
      </c>
      <c r="M4962" s="37">
        <v>-1681</v>
      </c>
      <c r="N4962" s="37">
        <v>-1396</v>
      </c>
      <c r="O4962" s="36">
        <v>0</v>
      </c>
      <c r="P4962" s="36">
        <v>8</v>
      </c>
      <c r="Q4962" s="36">
        <v>0</v>
      </c>
      <c r="R4962" s="68"/>
      <c r="S4962" s="68"/>
      <c r="T4962" s="68"/>
      <c r="U4962" s="68"/>
      <c r="V4962" s="68"/>
      <c r="W4962" s="36"/>
      <c r="X4962" s="36"/>
      <c r="Y4962" s="36"/>
      <c r="Z4962" s="36"/>
      <c r="AA4962" s="40"/>
      <c r="AB4962" s="40">
        <v>0.5</v>
      </c>
      <c r="AC4962" s="40"/>
      <c r="AD4962" s="40">
        <v>35</v>
      </c>
      <c r="AE4962" s="40">
        <v>35.000950379999999</v>
      </c>
      <c r="AF4962" t="s">
        <v>668</v>
      </c>
    </row>
    <row r="4963" spans="1:32" ht="15.75" customHeight="1">
      <c r="A4963" s="51">
        <v>46208</v>
      </c>
      <c r="B4963" s="35" t="s">
        <v>685</v>
      </c>
      <c r="C4963" s="36">
        <v>760</v>
      </c>
      <c r="D4963" s="37">
        <v>2793</v>
      </c>
      <c r="E4963" s="38">
        <v>-629</v>
      </c>
      <c r="F4963" s="36">
        <v>26</v>
      </c>
      <c r="G4963" s="36">
        <v>14</v>
      </c>
      <c r="H4963" s="35"/>
      <c r="I4963" s="35"/>
      <c r="J4963" s="35"/>
      <c r="K4963" s="35" t="s">
        <v>154</v>
      </c>
      <c r="L4963" s="39">
        <v>0.92490000000000006</v>
      </c>
      <c r="M4963" s="37">
        <v>-2017</v>
      </c>
      <c r="N4963" s="37">
        <v>1104</v>
      </c>
      <c r="O4963" s="36">
        <v>0</v>
      </c>
      <c r="P4963" s="36">
        <v>0</v>
      </c>
      <c r="Q4963" s="36">
        <v>0</v>
      </c>
      <c r="R4963" s="68"/>
      <c r="S4963" s="68"/>
      <c r="T4963" s="68"/>
      <c r="U4963" s="68"/>
      <c r="V4963" s="68"/>
      <c r="W4963" s="36"/>
      <c r="X4963" s="36"/>
      <c r="Y4963" s="36"/>
      <c r="Z4963" s="36"/>
      <c r="AA4963" s="40"/>
      <c r="AB4963" s="40">
        <v>0.5</v>
      </c>
      <c r="AC4963" s="40"/>
      <c r="AD4963" s="40">
        <v>30</v>
      </c>
      <c r="AE4963" s="40">
        <v>30.000950370000002</v>
      </c>
      <c r="AF4963" t="s">
        <v>661</v>
      </c>
    </row>
    <row r="4964" spans="1:32" ht="15.75" customHeight="1">
      <c r="A4964" s="51">
        <v>46208</v>
      </c>
      <c r="B4964" s="35" t="s">
        <v>14</v>
      </c>
      <c r="C4964" s="36">
        <v>501</v>
      </c>
      <c r="D4964" s="37">
        <v>7851</v>
      </c>
      <c r="E4964" s="38">
        <v>902</v>
      </c>
      <c r="F4964" s="36">
        <v>34</v>
      </c>
      <c r="G4964" s="36">
        <v>25</v>
      </c>
      <c r="H4964" s="35"/>
      <c r="I4964" s="35"/>
      <c r="J4964" s="35"/>
      <c r="K4964" s="35" t="s">
        <v>154</v>
      </c>
      <c r="L4964" s="39">
        <v>1.0383</v>
      </c>
      <c r="M4964" s="37">
        <v>533</v>
      </c>
      <c r="N4964" s="37">
        <v>-287</v>
      </c>
      <c r="O4964" s="36">
        <v>0</v>
      </c>
      <c r="P4964" s="36">
        <v>1</v>
      </c>
      <c r="Q4964" s="36">
        <v>1</v>
      </c>
      <c r="R4964" s="68">
        <v>1274.092932752179</v>
      </c>
      <c r="S4964" s="68">
        <v>6.1620308834466151</v>
      </c>
      <c r="T4964" s="68">
        <v>230.91176470588229</v>
      </c>
      <c r="U4964" s="68">
        <v>314.04000000000002</v>
      </c>
      <c r="V4964" s="68">
        <v>133.06779661016949</v>
      </c>
      <c r="W4964" s="36">
        <v>6</v>
      </c>
      <c r="X4964" s="36">
        <v>3</v>
      </c>
      <c r="Y4964" s="36">
        <v>4</v>
      </c>
      <c r="Z4964" s="36">
        <v>2</v>
      </c>
      <c r="AA4964" s="40">
        <v>3.75</v>
      </c>
      <c r="AB4964" s="40">
        <v>1</v>
      </c>
      <c r="AC4964" s="40">
        <v>3.75</v>
      </c>
      <c r="AD4964" s="40">
        <v>37.5</v>
      </c>
      <c r="AE4964" s="40">
        <v>37.500950359999997</v>
      </c>
      <c r="AF4964" t="s">
        <v>771</v>
      </c>
    </row>
    <row r="4965" spans="1:32" ht="15.75" customHeight="1">
      <c r="A4965" s="51">
        <v>46208</v>
      </c>
      <c r="B4965" s="35" t="s">
        <v>14</v>
      </c>
      <c r="C4965" s="36">
        <v>502</v>
      </c>
      <c r="D4965" s="37">
        <v>8755</v>
      </c>
      <c r="E4965" s="38">
        <v>1560</v>
      </c>
      <c r="F4965" s="36">
        <v>37</v>
      </c>
      <c r="G4965" s="36">
        <v>32</v>
      </c>
      <c r="H4965" s="35"/>
      <c r="I4965" s="35"/>
      <c r="J4965" s="35"/>
      <c r="K4965" s="35" t="s">
        <v>154</v>
      </c>
      <c r="L4965" s="39">
        <v>1.0593999999999999</v>
      </c>
      <c r="M4965" s="37">
        <v>-379</v>
      </c>
      <c r="N4965" s="37">
        <v>1103</v>
      </c>
      <c r="O4965" s="36">
        <v>0</v>
      </c>
      <c r="P4965" s="36">
        <v>2</v>
      </c>
      <c r="Q4965" s="36">
        <v>1</v>
      </c>
      <c r="R4965" s="68">
        <v>1468.0560917393109</v>
      </c>
      <c r="S4965" s="68">
        <v>5.9636685881854321</v>
      </c>
      <c r="T4965" s="68">
        <v>236.62162162162161</v>
      </c>
      <c r="U4965" s="68">
        <v>273.59375</v>
      </c>
      <c r="V4965" s="68">
        <v>126.8840579710145</v>
      </c>
      <c r="W4965" s="36">
        <v>6</v>
      </c>
      <c r="X4965" s="36">
        <v>4</v>
      </c>
      <c r="Y4965" s="36">
        <v>5</v>
      </c>
      <c r="Z4965" s="36">
        <v>6</v>
      </c>
      <c r="AA4965" s="40">
        <v>5.25</v>
      </c>
      <c r="AB4965" s="40">
        <v>1</v>
      </c>
      <c r="AC4965" s="40">
        <v>5.25</v>
      </c>
      <c r="AD4965" s="40">
        <v>67.5</v>
      </c>
      <c r="AE4965" s="40">
        <v>67.500950349999997</v>
      </c>
      <c r="AF4965" t="s">
        <v>2365</v>
      </c>
    </row>
    <row r="4966" spans="1:32" ht="15.75" customHeight="1">
      <c r="A4966" s="51">
        <v>46208</v>
      </c>
      <c r="B4966" s="35" t="s">
        <v>14</v>
      </c>
      <c r="C4966" s="36">
        <v>503</v>
      </c>
      <c r="D4966" s="37">
        <v>7767</v>
      </c>
      <c r="E4966" s="38">
        <v>2159</v>
      </c>
      <c r="F4966" s="36">
        <v>35</v>
      </c>
      <c r="G4966" s="36">
        <v>35</v>
      </c>
      <c r="H4966" s="35"/>
      <c r="I4966" s="35"/>
      <c r="J4966" s="35"/>
      <c r="K4966" s="35" t="s">
        <v>154</v>
      </c>
      <c r="L4966" s="39">
        <v>1.0927</v>
      </c>
      <c r="M4966" s="37">
        <v>-84</v>
      </c>
      <c r="N4966" s="37">
        <v>-617</v>
      </c>
      <c r="O4966" s="36">
        <v>0</v>
      </c>
      <c r="P4966" s="36">
        <v>3</v>
      </c>
      <c r="Q4966" s="36">
        <v>1</v>
      </c>
      <c r="R4966" s="68">
        <v>1254.669364881694</v>
      </c>
      <c r="S4966" s="68">
        <v>6.1904755287719739</v>
      </c>
      <c r="T4966" s="68">
        <v>221.91428571428571</v>
      </c>
      <c r="U4966" s="68">
        <v>221.91428571428571</v>
      </c>
      <c r="V4966" s="68">
        <v>110.9571428571429</v>
      </c>
      <c r="W4966" s="36">
        <v>7</v>
      </c>
      <c r="X4966" s="36">
        <v>7</v>
      </c>
      <c r="Y4966" s="36">
        <v>7</v>
      </c>
      <c r="Z4966" s="36">
        <v>2</v>
      </c>
      <c r="AA4966" s="40">
        <v>5.75</v>
      </c>
      <c r="AB4966" s="40">
        <v>1</v>
      </c>
      <c r="AC4966" s="40">
        <v>5.75</v>
      </c>
      <c r="AD4966" s="40">
        <v>72.5</v>
      </c>
      <c r="AE4966" s="40">
        <v>72.500950340000003</v>
      </c>
      <c r="AF4966" t="s">
        <v>4188</v>
      </c>
    </row>
    <row r="4967" spans="1:32" ht="15.75" customHeight="1">
      <c r="A4967" s="51">
        <v>46208</v>
      </c>
      <c r="B4967" s="35" t="s">
        <v>14</v>
      </c>
      <c r="C4967" s="36">
        <v>505</v>
      </c>
      <c r="D4967" s="37">
        <v>3065</v>
      </c>
      <c r="E4967" s="38">
        <v>-883</v>
      </c>
      <c r="F4967" s="36">
        <v>10</v>
      </c>
      <c r="G4967" s="36">
        <v>7</v>
      </c>
      <c r="H4967" s="35"/>
      <c r="I4967" s="35"/>
      <c r="J4967" s="35"/>
      <c r="K4967" s="35" t="s">
        <v>154</v>
      </c>
      <c r="L4967" s="39">
        <v>0.90400000000000003</v>
      </c>
      <c r="M4967" s="37">
        <v>540</v>
      </c>
      <c r="N4967" s="37">
        <v>-498</v>
      </c>
      <c r="O4967" s="36">
        <v>0</v>
      </c>
      <c r="P4967" s="36">
        <v>5</v>
      </c>
      <c r="Q4967" s="36">
        <v>1</v>
      </c>
      <c r="R4967" s="68">
        <v>474.33167289331669</v>
      </c>
      <c r="S4967" s="68">
        <v>6.4617232522217796</v>
      </c>
      <c r="T4967" s="68">
        <v>306.5</v>
      </c>
      <c r="U4967" s="68">
        <v>437.85714285714278</v>
      </c>
      <c r="V4967" s="68">
        <v>180.29411764705881</v>
      </c>
      <c r="W4967" s="36">
        <v>0</v>
      </c>
      <c r="X4967" s="36">
        <v>0</v>
      </c>
      <c r="Y4967" s="36">
        <v>0</v>
      </c>
      <c r="Z4967" s="36">
        <v>0</v>
      </c>
      <c r="AA4967" s="40">
        <v>0</v>
      </c>
      <c r="AB4967" s="40">
        <v>0.6</v>
      </c>
      <c r="AC4967" s="40">
        <v>0</v>
      </c>
      <c r="AD4967" s="40">
        <v>10</v>
      </c>
      <c r="AE4967" s="40">
        <v>10.00095033</v>
      </c>
      <c r="AF4967" t="s">
        <v>584</v>
      </c>
    </row>
    <row r="4968" spans="1:32" ht="15.75" customHeight="1">
      <c r="A4968" s="51">
        <v>46208</v>
      </c>
      <c r="B4968" s="35" t="s">
        <v>14</v>
      </c>
      <c r="C4968" s="36">
        <v>506</v>
      </c>
      <c r="D4968" s="37">
        <v>8531</v>
      </c>
      <c r="E4968" s="38">
        <v>1309</v>
      </c>
      <c r="F4968" s="36">
        <v>38</v>
      </c>
      <c r="G4968" s="36">
        <v>28</v>
      </c>
      <c r="H4968" s="35"/>
      <c r="I4968" s="35"/>
      <c r="J4968" s="35"/>
      <c r="K4968" s="35" t="s">
        <v>154</v>
      </c>
      <c r="L4968" s="39">
        <v>1.0510999999999999</v>
      </c>
      <c r="M4968" s="37">
        <v>-432</v>
      </c>
      <c r="N4968" s="37">
        <v>85</v>
      </c>
      <c r="O4968" s="36">
        <v>0</v>
      </c>
      <c r="P4968" s="36">
        <v>6</v>
      </c>
      <c r="Q4968" s="36">
        <v>1</v>
      </c>
      <c r="R4968" s="68">
        <v>1383.884910751349</v>
      </c>
      <c r="S4968" s="68">
        <v>6.1645299646834681</v>
      </c>
      <c r="T4968" s="68">
        <v>224.5</v>
      </c>
      <c r="U4968" s="68">
        <v>304.67857142857139</v>
      </c>
      <c r="V4968" s="68">
        <v>129.25757575757581</v>
      </c>
      <c r="W4968" s="36">
        <v>7</v>
      </c>
      <c r="X4968" s="36">
        <v>3</v>
      </c>
      <c r="Y4968" s="36">
        <v>4</v>
      </c>
      <c r="Z4968" s="36">
        <v>2</v>
      </c>
      <c r="AA4968" s="40">
        <v>4</v>
      </c>
      <c r="AB4968" s="40">
        <v>1</v>
      </c>
      <c r="AC4968" s="40">
        <v>4</v>
      </c>
      <c r="AD4968" s="40">
        <v>40</v>
      </c>
      <c r="AE4968" s="40">
        <v>40.000950320000001</v>
      </c>
      <c r="AF4968" t="s">
        <v>208</v>
      </c>
    </row>
    <row r="4969" spans="1:32" ht="15.75" customHeight="1">
      <c r="A4969" s="51">
        <v>46208</v>
      </c>
      <c r="B4969" s="35" t="s">
        <v>14</v>
      </c>
      <c r="C4969" s="36">
        <v>507</v>
      </c>
      <c r="D4969" s="37">
        <v>5065</v>
      </c>
      <c r="E4969" s="38">
        <v>-258</v>
      </c>
      <c r="F4969" s="36">
        <v>19</v>
      </c>
      <c r="G4969" s="36">
        <v>13</v>
      </c>
      <c r="H4969" s="35"/>
      <c r="I4969" s="35"/>
      <c r="J4969" s="35"/>
      <c r="K4969" s="35" t="s">
        <v>154</v>
      </c>
      <c r="L4969" s="39">
        <v>0.98299999999999998</v>
      </c>
      <c r="M4969" s="37">
        <v>1607</v>
      </c>
      <c r="N4969" s="37">
        <v>-880</v>
      </c>
      <c r="O4969" s="36">
        <v>0</v>
      </c>
      <c r="P4969" s="36">
        <v>7</v>
      </c>
      <c r="Q4969" s="36">
        <v>1</v>
      </c>
      <c r="R4969" s="68">
        <v>842.56543171440433</v>
      </c>
      <c r="S4969" s="68">
        <v>6.0114025680996974</v>
      </c>
      <c r="T4969" s="68">
        <v>266.57894736842098</v>
      </c>
      <c r="U4969" s="68">
        <v>389.61538461538458</v>
      </c>
      <c r="V4969" s="68">
        <v>158.28125</v>
      </c>
      <c r="W4969" s="36">
        <v>0</v>
      </c>
      <c r="X4969" s="36">
        <v>0</v>
      </c>
      <c r="Y4969" s="36">
        <v>0</v>
      </c>
      <c r="Z4969" s="36">
        <v>5</v>
      </c>
      <c r="AA4969" s="40">
        <v>1.25</v>
      </c>
      <c r="AB4969" s="40">
        <v>0.8</v>
      </c>
      <c r="AC4969" s="40">
        <v>1</v>
      </c>
      <c r="AD4969" s="40">
        <v>20</v>
      </c>
      <c r="AE4969" s="40">
        <v>20.00095031</v>
      </c>
      <c r="AF4969" t="s">
        <v>594</v>
      </c>
    </row>
    <row r="4970" spans="1:32" ht="15.75" customHeight="1">
      <c r="A4970" s="51">
        <v>46208</v>
      </c>
      <c r="B4970" s="35" t="s">
        <v>22</v>
      </c>
      <c r="C4970" s="36">
        <v>671</v>
      </c>
      <c r="D4970" s="37">
        <v>6337</v>
      </c>
      <c r="E4970" s="38">
        <v>-3556</v>
      </c>
      <c r="F4970" s="36">
        <v>48</v>
      </c>
      <c r="G4970" s="36">
        <v>17</v>
      </c>
      <c r="H4970" s="35"/>
      <c r="I4970" s="35"/>
      <c r="J4970" s="35"/>
      <c r="K4970" s="35" t="s">
        <v>154</v>
      </c>
      <c r="L4970" s="39">
        <v>0.81299999999999994</v>
      </c>
      <c r="M4970" s="37">
        <v>-3625</v>
      </c>
      <c r="N4970" s="37">
        <v>-2132</v>
      </c>
      <c r="O4970" s="36">
        <v>0</v>
      </c>
      <c r="P4970" s="36">
        <v>1</v>
      </c>
      <c r="Q4970" s="36">
        <v>0</v>
      </c>
      <c r="R4970" s="68"/>
      <c r="S4970" s="68"/>
      <c r="T4970" s="68"/>
      <c r="U4970" s="68"/>
      <c r="V4970" s="68"/>
      <c r="W4970" s="36"/>
      <c r="X4970" s="36"/>
      <c r="Y4970" s="36"/>
      <c r="Z4970" s="36"/>
      <c r="AA4970" s="40"/>
      <c r="AB4970" s="40">
        <v>0.8</v>
      </c>
      <c r="AC4970" s="40"/>
      <c r="AD4970" s="40">
        <v>30</v>
      </c>
      <c r="AE4970" s="40">
        <v>30.0009503</v>
      </c>
      <c r="AF4970" t="s">
        <v>661</v>
      </c>
    </row>
    <row r="4971" spans="1:32" ht="15.75" customHeight="1">
      <c r="A4971" s="51">
        <v>46208</v>
      </c>
      <c r="B4971" s="35" t="s">
        <v>22</v>
      </c>
      <c r="C4971" s="36">
        <v>672</v>
      </c>
      <c r="D4971" s="37">
        <v>4483</v>
      </c>
      <c r="E4971" s="38">
        <v>4228</v>
      </c>
      <c r="F4971" s="36">
        <v>68</v>
      </c>
      <c r="G4971" s="36">
        <v>25</v>
      </c>
      <c r="H4971" s="35"/>
      <c r="I4971" s="35"/>
      <c r="J4971" s="35"/>
      <c r="K4971" s="35" t="s">
        <v>154</v>
      </c>
      <c r="L4971" s="39">
        <v>1.3144</v>
      </c>
      <c r="M4971" s="37">
        <v>4949</v>
      </c>
      <c r="N4971" s="37">
        <v>5</v>
      </c>
      <c r="O4971" s="36">
        <v>0</v>
      </c>
      <c r="P4971" s="36">
        <v>2</v>
      </c>
      <c r="Q4971" s="36">
        <v>0</v>
      </c>
      <c r="R4971" s="68"/>
      <c r="S4971" s="68"/>
      <c r="T4971" s="68"/>
      <c r="U4971" s="68"/>
      <c r="V4971" s="68"/>
      <c r="W4971" s="36"/>
      <c r="X4971" s="36"/>
      <c r="Y4971" s="36"/>
      <c r="Z4971" s="36"/>
      <c r="AA4971" s="40"/>
      <c r="AB4971" s="40">
        <v>0.6</v>
      </c>
      <c r="AC4971" s="40"/>
      <c r="AD4971" s="40">
        <v>80</v>
      </c>
      <c r="AE4971" s="40">
        <v>80.000950290000006</v>
      </c>
      <c r="AF4971" t="s">
        <v>155</v>
      </c>
    </row>
    <row r="4972" spans="1:32" ht="15.75" customHeight="1">
      <c r="A4972" s="51">
        <v>46208</v>
      </c>
      <c r="B4972" s="35" t="s">
        <v>22</v>
      </c>
      <c r="C4972" s="36">
        <v>673</v>
      </c>
      <c r="D4972" s="37">
        <v>5024</v>
      </c>
      <c r="E4972" s="38">
        <v>7161</v>
      </c>
      <c r="F4972" s="36">
        <v>74</v>
      </c>
      <c r="G4972" s="36">
        <v>26</v>
      </c>
      <c r="H4972" s="35"/>
      <c r="I4972" s="35"/>
      <c r="J4972" s="35"/>
      <c r="K4972" s="35" t="s">
        <v>154</v>
      </c>
      <c r="L4972" s="39">
        <v>1.4751000000000001</v>
      </c>
      <c r="M4972" s="37">
        <v>-1115</v>
      </c>
      <c r="N4972" s="37">
        <v>-1826</v>
      </c>
      <c r="O4972" s="36">
        <v>0</v>
      </c>
      <c r="P4972" s="36">
        <v>3</v>
      </c>
      <c r="Q4972" s="36">
        <v>0</v>
      </c>
      <c r="R4972" s="68"/>
      <c r="S4972" s="68"/>
      <c r="T4972" s="68"/>
      <c r="U4972" s="68"/>
      <c r="V4972" s="68"/>
      <c r="W4972" s="36"/>
      <c r="X4972" s="36"/>
      <c r="Y4972" s="36"/>
      <c r="Z4972" s="36"/>
      <c r="AA4972" s="40"/>
      <c r="AB4972" s="40">
        <v>0.8</v>
      </c>
      <c r="AC4972" s="40"/>
      <c r="AD4972" s="40">
        <v>80</v>
      </c>
      <c r="AE4972" s="40">
        <v>80.000950279999998</v>
      </c>
      <c r="AF4972" t="s">
        <v>155</v>
      </c>
    </row>
    <row r="4973" spans="1:32" ht="15.75" customHeight="1">
      <c r="A4973" s="51">
        <v>46208</v>
      </c>
      <c r="B4973" s="35" t="s">
        <v>22</v>
      </c>
      <c r="C4973" s="36">
        <v>675</v>
      </c>
      <c r="D4973" s="37">
        <v>3372</v>
      </c>
      <c r="E4973" s="38">
        <v>-3129</v>
      </c>
      <c r="F4973" s="36">
        <v>12</v>
      </c>
      <c r="G4973" s="36">
        <v>2</v>
      </c>
      <c r="H4973" s="35"/>
      <c r="I4973" s="35"/>
      <c r="J4973" s="35"/>
      <c r="K4973" s="35" t="s">
        <v>154</v>
      </c>
      <c r="L4973" s="39">
        <v>0.69069999999999998</v>
      </c>
      <c r="M4973" s="37">
        <v>623</v>
      </c>
      <c r="N4973" s="37">
        <v>-1496</v>
      </c>
      <c r="O4973" s="36">
        <v>0</v>
      </c>
      <c r="P4973" s="36">
        <v>5</v>
      </c>
      <c r="Q4973" s="36">
        <v>0</v>
      </c>
      <c r="R4973" s="68"/>
      <c r="S4973" s="68"/>
      <c r="T4973" s="68"/>
      <c r="U4973" s="68"/>
      <c r="V4973" s="68"/>
      <c r="W4973" s="36"/>
      <c r="X4973" s="36"/>
      <c r="Y4973" s="36"/>
      <c r="Z4973" s="36"/>
      <c r="AA4973" s="40"/>
      <c r="AB4973" s="40">
        <v>0.6</v>
      </c>
      <c r="AC4973" s="40"/>
      <c r="AD4973" s="40">
        <v>30</v>
      </c>
      <c r="AE4973" s="40">
        <v>30.000950270000001</v>
      </c>
      <c r="AF4973" t="s">
        <v>661</v>
      </c>
    </row>
    <row r="4974" spans="1:32" ht="15.75" customHeight="1">
      <c r="A4974" s="51">
        <v>46208</v>
      </c>
      <c r="B4974" s="35" t="s">
        <v>22</v>
      </c>
      <c r="C4974" s="36">
        <v>676</v>
      </c>
      <c r="D4974" s="37">
        <v>4947</v>
      </c>
      <c r="E4974" s="38">
        <v>-3414</v>
      </c>
      <c r="F4974" s="36">
        <v>36</v>
      </c>
      <c r="G4974" s="36">
        <v>13</v>
      </c>
      <c r="H4974" s="35"/>
      <c r="I4974" s="35"/>
      <c r="J4974" s="35"/>
      <c r="K4974" s="35" t="s">
        <v>154</v>
      </c>
      <c r="L4974" s="39">
        <v>0.77</v>
      </c>
      <c r="M4974" s="37">
        <v>-519</v>
      </c>
      <c r="N4974" s="37">
        <v>-1619</v>
      </c>
      <c r="O4974" s="36">
        <v>0</v>
      </c>
      <c r="P4974" s="36">
        <v>6</v>
      </c>
      <c r="Q4974" s="36">
        <v>0</v>
      </c>
      <c r="R4974" s="68"/>
      <c r="S4974" s="68"/>
      <c r="T4974" s="68"/>
      <c r="U4974" s="68"/>
      <c r="V4974" s="68"/>
      <c r="W4974" s="36"/>
      <c r="X4974" s="36"/>
      <c r="Y4974" s="36"/>
      <c r="Z4974" s="36"/>
      <c r="AA4974" s="40"/>
      <c r="AB4974" s="40">
        <v>0.6</v>
      </c>
      <c r="AC4974" s="40"/>
      <c r="AD4974" s="40">
        <v>30</v>
      </c>
      <c r="AE4974" s="40">
        <v>30.00095026</v>
      </c>
      <c r="AF4974" t="s">
        <v>661</v>
      </c>
    </row>
    <row r="4975" spans="1:32" ht="15.75" customHeight="1">
      <c r="A4975" s="51">
        <v>46208</v>
      </c>
      <c r="B4975" s="35" t="s">
        <v>22</v>
      </c>
      <c r="C4975" s="36">
        <v>677</v>
      </c>
      <c r="D4975" s="37">
        <v>4405</v>
      </c>
      <c r="E4975" s="38">
        <v>2219</v>
      </c>
      <c r="F4975" s="36">
        <v>56</v>
      </c>
      <c r="G4975" s="36">
        <v>23</v>
      </c>
      <c r="H4975" s="35"/>
      <c r="I4975" s="35"/>
      <c r="J4975" s="35"/>
      <c r="K4975" s="35" t="s">
        <v>154</v>
      </c>
      <c r="L4975" s="39">
        <v>1.1678999999999999</v>
      </c>
      <c r="M4975" s="37">
        <v>207</v>
      </c>
      <c r="N4975" s="37">
        <v>-2721</v>
      </c>
      <c r="O4975" s="36">
        <v>0</v>
      </c>
      <c r="P4975" s="36">
        <v>7</v>
      </c>
      <c r="Q4975" s="36">
        <v>0</v>
      </c>
      <c r="R4975" s="68"/>
      <c r="S4975" s="68"/>
      <c r="T4975" s="68"/>
      <c r="U4975" s="68"/>
      <c r="V4975" s="68"/>
      <c r="W4975" s="36"/>
      <c r="X4975" s="36"/>
      <c r="Y4975" s="36"/>
      <c r="Z4975" s="36"/>
      <c r="AA4975" s="40"/>
      <c r="AB4975" s="40">
        <v>0.6</v>
      </c>
      <c r="AC4975" s="40"/>
      <c r="AD4975" s="40">
        <v>70</v>
      </c>
      <c r="AE4975" s="40">
        <v>70.000950250000002</v>
      </c>
      <c r="AF4975" t="s">
        <v>178</v>
      </c>
    </row>
    <row r="4976" spans="1:32" ht="15.75" customHeight="1">
      <c r="A4976" s="51">
        <v>46208</v>
      </c>
      <c r="B4976" s="35" t="s">
        <v>38</v>
      </c>
      <c r="C4976" s="36">
        <v>703</v>
      </c>
      <c r="D4976" s="37">
        <v>2854</v>
      </c>
      <c r="E4976" s="38">
        <v>3708</v>
      </c>
      <c r="F4976" s="36">
        <v>36</v>
      </c>
      <c r="G4976" s="36">
        <v>11</v>
      </c>
      <c r="H4976" s="35"/>
      <c r="I4976" s="35"/>
      <c r="J4976" s="35"/>
      <c r="K4976" s="35" t="s">
        <v>154</v>
      </c>
      <c r="L4976" s="39">
        <v>1.4331</v>
      </c>
      <c r="M4976" s="37">
        <v>-3319</v>
      </c>
      <c r="N4976" s="37">
        <v>-1410</v>
      </c>
      <c r="O4976" s="36">
        <v>0</v>
      </c>
      <c r="P4976" s="36">
        <v>3</v>
      </c>
      <c r="Q4976" s="36">
        <v>0</v>
      </c>
      <c r="R4976" s="68"/>
      <c r="S4976" s="68"/>
      <c r="T4976" s="68"/>
      <c r="U4976" s="68"/>
      <c r="V4976" s="68"/>
      <c r="W4976" s="36"/>
      <c r="X4976" s="36"/>
      <c r="Y4976" s="36"/>
      <c r="Z4976" s="36"/>
      <c r="AA4976" s="40"/>
      <c r="AB4976" s="40">
        <v>0.5</v>
      </c>
      <c r="AC4976" s="40"/>
      <c r="AD4976" s="40">
        <v>80</v>
      </c>
      <c r="AE4976" s="40">
        <v>80.000950239999995</v>
      </c>
      <c r="AF4976" t="s">
        <v>155</v>
      </c>
    </row>
    <row r="4977" spans="1:32" ht="15.75" customHeight="1">
      <c r="A4977" s="51">
        <v>46208</v>
      </c>
      <c r="B4977" s="35" t="s">
        <v>38</v>
      </c>
      <c r="C4977" s="36">
        <v>705</v>
      </c>
      <c r="D4977" s="37">
        <v>2948</v>
      </c>
      <c r="E4977" s="38">
        <v>-2434</v>
      </c>
      <c r="F4977" s="36">
        <v>13</v>
      </c>
      <c r="G4977" s="36">
        <v>10</v>
      </c>
      <c r="H4977" s="35"/>
      <c r="I4977" s="35"/>
      <c r="J4977" s="35"/>
      <c r="K4977" s="35" t="s">
        <v>154</v>
      </c>
      <c r="L4977" s="39">
        <v>0.7248</v>
      </c>
      <c r="M4977" s="37">
        <v>-725</v>
      </c>
      <c r="N4977" s="37">
        <v>-3068</v>
      </c>
      <c r="O4977" s="36">
        <v>0</v>
      </c>
      <c r="P4977" s="36">
        <v>5</v>
      </c>
      <c r="Q4977" s="36">
        <v>0</v>
      </c>
      <c r="R4977" s="68"/>
      <c r="S4977" s="68"/>
      <c r="T4977" s="68"/>
      <c r="U4977" s="68"/>
      <c r="V4977" s="68"/>
      <c r="W4977" s="36"/>
      <c r="X4977" s="36"/>
      <c r="Y4977" s="36"/>
      <c r="Z4977" s="36"/>
      <c r="AA4977" s="40"/>
      <c r="AB4977" s="40">
        <v>0.5</v>
      </c>
      <c r="AC4977" s="40"/>
      <c r="AD4977" s="40">
        <v>30</v>
      </c>
      <c r="AE4977" s="40">
        <v>30.000950230000001</v>
      </c>
      <c r="AF4977" t="s">
        <v>661</v>
      </c>
    </row>
    <row r="4978" spans="1:32" ht="15.75" customHeight="1">
      <c r="A4978" s="51">
        <v>46208</v>
      </c>
      <c r="B4978" s="35" t="s">
        <v>38</v>
      </c>
      <c r="C4978" s="36">
        <v>706</v>
      </c>
      <c r="D4978" s="37">
        <v>1420</v>
      </c>
      <c r="E4978" s="38">
        <v>7576</v>
      </c>
      <c r="F4978" s="36">
        <v>46</v>
      </c>
      <c r="G4978" s="36">
        <v>10</v>
      </c>
      <c r="H4978" s="35"/>
      <c r="I4978" s="35"/>
      <c r="J4978" s="35"/>
      <c r="K4978" s="35" t="s">
        <v>154</v>
      </c>
      <c r="L4978" s="39">
        <v>2.7784</v>
      </c>
      <c r="M4978" s="37">
        <v>-398</v>
      </c>
      <c r="N4978" s="37">
        <v>3244</v>
      </c>
      <c r="O4978" s="36">
        <v>0</v>
      </c>
      <c r="P4978" s="36">
        <v>6</v>
      </c>
      <c r="Q4978" s="36">
        <v>0</v>
      </c>
      <c r="R4978" s="68"/>
      <c r="S4978" s="68"/>
      <c r="T4978" s="68"/>
      <c r="U4978" s="68"/>
      <c r="V4978" s="68"/>
      <c r="W4978" s="36"/>
      <c r="X4978" s="36"/>
      <c r="Y4978" s="36"/>
      <c r="Z4978" s="36"/>
      <c r="AA4978" s="40"/>
      <c r="AB4978" s="40">
        <v>0.5</v>
      </c>
      <c r="AC4978" s="40"/>
      <c r="AD4978" s="40">
        <v>80</v>
      </c>
      <c r="AE4978" s="40">
        <v>80.000950219999993</v>
      </c>
      <c r="AF4978" t="s">
        <v>155</v>
      </c>
    </row>
    <row r="4979" spans="1:32" ht="15.75" customHeight="1">
      <c r="A4979" s="51">
        <v>46208</v>
      </c>
      <c r="B4979" s="35" t="s">
        <v>38</v>
      </c>
      <c r="C4979" s="36">
        <v>707</v>
      </c>
      <c r="D4979" s="37">
        <v>1803</v>
      </c>
      <c r="E4979" s="38">
        <v>-1132</v>
      </c>
      <c r="F4979" s="36">
        <v>11</v>
      </c>
      <c r="G4979" s="36">
        <v>8</v>
      </c>
      <c r="H4979" s="35"/>
      <c r="I4979" s="35"/>
      <c r="J4979" s="35"/>
      <c r="K4979" s="35" t="s">
        <v>154</v>
      </c>
      <c r="L4979" s="39">
        <v>0.79069999999999996</v>
      </c>
      <c r="M4979" s="37">
        <v>1780</v>
      </c>
      <c r="N4979" s="37">
        <v>2373</v>
      </c>
      <c r="O4979" s="36">
        <v>0</v>
      </c>
      <c r="P4979" s="36">
        <v>7</v>
      </c>
      <c r="Q4979" s="36">
        <v>0</v>
      </c>
      <c r="R4979" s="68"/>
      <c r="S4979" s="68"/>
      <c r="T4979" s="68"/>
      <c r="U4979" s="68"/>
      <c r="V4979" s="68"/>
      <c r="W4979" s="36"/>
      <c r="X4979" s="36"/>
      <c r="Y4979" s="36"/>
      <c r="Z4979" s="36"/>
      <c r="AA4979" s="40"/>
      <c r="AB4979" s="40">
        <v>0.5</v>
      </c>
      <c r="AC4979" s="40"/>
      <c r="AD4979" s="40">
        <v>30</v>
      </c>
      <c r="AE4979" s="40">
        <v>30.000950209999999</v>
      </c>
      <c r="AF4979" t="s">
        <v>661</v>
      </c>
    </row>
    <row r="4980" spans="1:32" ht="15.75" customHeight="1">
      <c r="A4980" s="51">
        <v>46208</v>
      </c>
      <c r="B4980" s="35" t="s">
        <v>38</v>
      </c>
      <c r="C4980" s="36">
        <v>708</v>
      </c>
      <c r="D4980" s="37">
        <v>1599</v>
      </c>
      <c r="E4980" s="38">
        <v>-1442</v>
      </c>
      <c r="F4980" s="36">
        <v>5</v>
      </c>
      <c r="G4980" s="36">
        <v>4</v>
      </c>
      <c r="H4980" s="35"/>
      <c r="I4980" s="35"/>
      <c r="J4980" s="35"/>
      <c r="K4980" s="35" t="s">
        <v>154</v>
      </c>
      <c r="L4980" s="39">
        <v>0.69940000000000002</v>
      </c>
      <c r="M4980" s="37">
        <v>3095</v>
      </c>
      <c r="N4980" s="37">
        <v>-1252</v>
      </c>
      <c r="O4980" s="36">
        <v>0</v>
      </c>
      <c r="P4980" s="36">
        <v>8</v>
      </c>
      <c r="Q4980" s="36">
        <v>0</v>
      </c>
      <c r="R4980" s="68"/>
      <c r="S4980" s="68"/>
      <c r="T4980" s="68"/>
      <c r="U4980" s="68"/>
      <c r="V4980" s="68"/>
      <c r="W4980" s="36"/>
      <c r="X4980" s="36"/>
      <c r="Y4980" s="36"/>
      <c r="Z4980" s="36"/>
      <c r="AA4980" s="40"/>
      <c r="AB4980" s="40">
        <v>0.5</v>
      </c>
      <c r="AC4980" s="40"/>
      <c r="AD4980" s="40">
        <v>30</v>
      </c>
      <c r="AE4980" s="40">
        <v>30.000950199999998</v>
      </c>
      <c r="AF4980" t="s">
        <v>661</v>
      </c>
    </row>
    <row r="4981" spans="1:32" ht="15.75" customHeight="1">
      <c r="A4981" s="51">
        <v>46208</v>
      </c>
      <c r="B4981" s="35" t="s">
        <v>38</v>
      </c>
      <c r="C4981" s="36">
        <v>710</v>
      </c>
      <c r="D4981" s="37">
        <v>2773</v>
      </c>
      <c r="E4981" s="38">
        <v>-2310</v>
      </c>
      <c r="F4981" s="36">
        <v>12</v>
      </c>
      <c r="G4981" s="36">
        <v>10</v>
      </c>
      <c r="H4981" s="35"/>
      <c r="I4981" s="35"/>
      <c r="J4981" s="35"/>
      <c r="K4981" s="35" t="s">
        <v>154</v>
      </c>
      <c r="L4981" s="39">
        <v>0.72230000000000005</v>
      </c>
      <c r="M4981" s="37">
        <v>14711</v>
      </c>
      <c r="N4981" s="37">
        <v>-1938</v>
      </c>
      <c r="O4981" s="36">
        <v>0</v>
      </c>
      <c r="P4981" s="36">
        <v>0</v>
      </c>
      <c r="Q4981" s="36">
        <v>0</v>
      </c>
      <c r="R4981" s="68"/>
      <c r="S4981" s="68"/>
      <c r="T4981" s="68"/>
      <c r="U4981" s="68"/>
      <c r="V4981" s="68"/>
      <c r="W4981" s="36"/>
      <c r="X4981" s="36"/>
      <c r="Y4981" s="36"/>
      <c r="Z4981" s="36"/>
      <c r="AA4981" s="40"/>
      <c r="AB4981" s="40">
        <v>0.5</v>
      </c>
      <c r="AC4981" s="40"/>
      <c r="AD4981" s="40">
        <v>30</v>
      </c>
      <c r="AE4981" s="40">
        <v>30.000950190000001</v>
      </c>
      <c r="AF4981" t="s">
        <v>661</v>
      </c>
    </row>
    <row r="4982" spans="1:32" ht="15.75" customHeight="1">
      <c r="A4982" s="51">
        <v>46208</v>
      </c>
      <c r="B4982" s="35" t="s">
        <v>44</v>
      </c>
      <c r="C4982" s="36">
        <v>568</v>
      </c>
      <c r="D4982" s="37">
        <v>3624</v>
      </c>
      <c r="E4982" s="38">
        <v>-47</v>
      </c>
      <c r="F4982" s="36">
        <v>14</v>
      </c>
      <c r="G4982" s="36">
        <v>8</v>
      </c>
      <c r="H4982" s="35"/>
      <c r="I4982" s="35"/>
      <c r="J4982" s="35"/>
      <c r="K4982" s="35" t="s">
        <v>154</v>
      </c>
      <c r="L4982" s="39">
        <v>0.99570000000000003</v>
      </c>
      <c r="M4982" s="37">
        <v>-318</v>
      </c>
      <c r="N4982" s="37">
        <v>-639</v>
      </c>
      <c r="O4982" s="36">
        <v>0</v>
      </c>
      <c r="P4982" s="36">
        <v>8</v>
      </c>
      <c r="Q4982" s="36">
        <v>1</v>
      </c>
      <c r="R4982" s="68">
        <v>623.50607098381067</v>
      </c>
      <c r="S4982" s="68">
        <v>5.8122930451692376</v>
      </c>
      <c r="T4982" s="68">
        <v>258.85714285714278</v>
      </c>
      <c r="U4982" s="68">
        <v>453</v>
      </c>
      <c r="V4982" s="68">
        <v>164.72727272727269</v>
      </c>
      <c r="W4982" s="36">
        <v>2</v>
      </c>
      <c r="X4982" s="36">
        <v>1</v>
      </c>
      <c r="Y4982" s="36">
        <v>1</v>
      </c>
      <c r="Z4982" s="36">
        <v>5</v>
      </c>
      <c r="AA4982" s="40">
        <v>2.25</v>
      </c>
      <c r="AB4982" s="40">
        <v>0.6</v>
      </c>
      <c r="AC4982" s="40">
        <v>1.35</v>
      </c>
      <c r="AD4982" s="40">
        <v>23.5</v>
      </c>
      <c r="AE4982" s="40">
        <v>23.50095018</v>
      </c>
      <c r="AF4982" t="s">
        <v>1154</v>
      </c>
    </row>
    <row r="4983" spans="1:32" ht="15.75" customHeight="1">
      <c r="A4983" s="51">
        <v>46208</v>
      </c>
      <c r="B4983" s="35" t="s">
        <v>44</v>
      </c>
      <c r="C4983" s="36">
        <v>570</v>
      </c>
      <c r="D4983" s="37">
        <v>6548</v>
      </c>
      <c r="E4983" s="38">
        <v>-289</v>
      </c>
      <c r="F4983" s="36">
        <v>23</v>
      </c>
      <c r="G4983" s="36">
        <v>17</v>
      </c>
      <c r="H4983" s="35"/>
      <c r="I4983" s="35"/>
      <c r="J4983" s="35"/>
      <c r="K4983" s="35" t="s">
        <v>154</v>
      </c>
      <c r="L4983" s="39">
        <v>0.98529999999999995</v>
      </c>
      <c r="M4983" s="37">
        <v>-1190</v>
      </c>
      <c r="N4983" s="37">
        <v>-459</v>
      </c>
      <c r="O4983" s="36">
        <v>0</v>
      </c>
      <c r="P4983" s="36">
        <v>0</v>
      </c>
      <c r="Q4983" s="36">
        <v>1</v>
      </c>
      <c r="R4983" s="68">
        <v>1139.399076380241</v>
      </c>
      <c r="S4983" s="68">
        <v>5.746888983623152</v>
      </c>
      <c r="T4983" s="68">
        <v>284.69565217391312</v>
      </c>
      <c r="U4983" s="68">
        <v>385.1764705882353</v>
      </c>
      <c r="V4983" s="68">
        <v>163.69999999999999</v>
      </c>
      <c r="W4983" s="36">
        <v>0</v>
      </c>
      <c r="X4983" s="36">
        <v>3</v>
      </c>
      <c r="Y4983" s="36">
        <v>1</v>
      </c>
      <c r="Z4983" s="36">
        <v>6</v>
      </c>
      <c r="AA4983" s="40">
        <v>2.5</v>
      </c>
      <c r="AB4983" s="40">
        <v>0.8</v>
      </c>
      <c r="AC4983" s="40">
        <v>2</v>
      </c>
      <c r="AD4983" s="40">
        <v>30</v>
      </c>
      <c r="AE4983" s="40">
        <v>30.000950169999999</v>
      </c>
      <c r="AF4983" t="s">
        <v>661</v>
      </c>
    </row>
    <row r="4984" spans="1:32" ht="15.75" customHeight="1">
      <c r="A4984" s="51">
        <v>46208</v>
      </c>
      <c r="B4984" s="35" t="s">
        <v>44</v>
      </c>
      <c r="C4984" s="36">
        <v>571</v>
      </c>
      <c r="D4984" s="37">
        <v>2260</v>
      </c>
      <c r="E4984" s="38">
        <v>-1416</v>
      </c>
      <c r="F4984" s="36">
        <v>3</v>
      </c>
      <c r="G4984" s="36">
        <v>6</v>
      </c>
      <c r="H4984" s="35"/>
      <c r="I4984" s="35"/>
      <c r="J4984" s="35"/>
      <c r="K4984" s="35" t="s">
        <v>154</v>
      </c>
      <c r="L4984" s="39">
        <v>0.79120000000000001</v>
      </c>
      <c r="M4984" s="37">
        <v>-342</v>
      </c>
      <c r="N4984" s="37">
        <v>-689</v>
      </c>
      <c r="O4984" s="36">
        <v>0</v>
      </c>
      <c r="P4984" s="36">
        <v>1</v>
      </c>
      <c r="Q4984" s="36">
        <v>1</v>
      </c>
      <c r="R4984" s="68">
        <v>375.282897467829</v>
      </c>
      <c r="S4984" s="68">
        <v>6.0221236172739196</v>
      </c>
      <c r="T4984" s="68">
        <v>753.33333333333337</v>
      </c>
      <c r="U4984" s="68">
        <v>376.66666666666669</v>
      </c>
      <c r="V4984" s="68">
        <v>251.11111111111109</v>
      </c>
      <c r="W4984" s="36">
        <v>0</v>
      </c>
      <c r="X4984" s="36">
        <v>3</v>
      </c>
      <c r="Y4984" s="36">
        <v>0</v>
      </c>
      <c r="Z4984" s="36">
        <v>0</v>
      </c>
      <c r="AA4984" s="40">
        <v>0.75</v>
      </c>
      <c r="AB4984" s="40">
        <v>0.5</v>
      </c>
      <c r="AC4984" s="40">
        <v>0.375</v>
      </c>
      <c r="AD4984" s="40">
        <v>13.8</v>
      </c>
      <c r="AE4984" s="40">
        <v>13.800950159999999</v>
      </c>
      <c r="AF4984" t="s">
        <v>620</v>
      </c>
    </row>
    <row r="4985" spans="1:32" ht="15.75" customHeight="1">
      <c r="A4985" s="51">
        <v>46208</v>
      </c>
      <c r="B4985" s="35" t="s">
        <v>44</v>
      </c>
      <c r="C4985" s="36">
        <v>572</v>
      </c>
      <c r="D4985" s="37">
        <v>1598</v>
      </c>
      <c r="E4985" s="38">
        <v>-734</v>
      </c>
      <c r="F4985" s="36">
        <v>4</v>
      </c>
      <c r="G4985" s="36">
        <v>2</v>
      </c>
      <c r="H4985" s="35"/>
      <c r="I4985" s="35"/>
      <c r="J4985" s="35"/>
      <c r="K4985" s="35" t="s">
        <v>154</v>
      </c>
      <c r="L4985" s="39">
        <v>0.84689999999999999</v>
      </c>
      <c r="M4985" s="37">
        <v>254</v>
      </c>
      <c r="N4985" s="37">
        <v>-226</v>
      </c>
      <c r="O4985" s="36">
        <v>0</v>
      </c>
      <c r="P4985" s="36">
        <v>2</v>
      </c>
      <c r="Q4985" s="36">
        <v>1</v>
      </c>
      <c r="R4985" s="68">
        <v>269.30489829804901</v>
      </c>
      <c r="S4985" s="68">
        <v>5.9337947809305671</v>
      </c>
      <c r="T4985" s="68">
        <v>399.5</v>
      </c>
      <c r="U4985" s="68">
        <v>799</v>
      </c>
      <c r="V4985" s="68">
        <v>266.33333333333331</v>
      </c>
      <c r="W4985" s="36">
        <v>0</v>
      </c>
      <c r="X4985" s="36">
        <v>0</v>
      </c>
      <c r="Y4985" s="36">
        <v>0</v>
      </c>
      <c r="Z4985" s="36">
        <v>2</v>
      </c>
      <c r="AA4985" s="40">
        <v>0.5</v>
      </c>
      <c r="AB4985" s="40">
        <v>0.5</v>
      </c>
      <c r="AC4985" s="40">
        <v>0.25</v>
      </c>
      <c r="AD4985" s="40">
        <v>12.5</v>
      </c>
      <c r="AE4985" s="40">
        <v>12.50095015</v>
      </c>
      <c r="AF4985" t="s">
        <v>795</v>
      </c>
    </row>
    <row r="4986" spans="1:32" ht="15.75" customHeight="1">
      <c r="A4986" s="51">
        <v>46208</v>
      </c>
      <c r="B4986" s="35" t="s">
        <v>44</v>
      </c>
      <c r="C4986" s="36">
        <v>573</v>
      </c>
      <c r="D4986" s="37">
        <v>5660</v>
      </c>
      <c r="E4986" s="38">
        <v>-1093</v>
      </c>
      <c r="F4986" s="36">
        <v>17</v>
      </c>
      <c r="G4986" s="36">
        <v>15</v>
      </c>
      <c r="H4986" s="35"/>
      <c r="I4986" s="35"/>
      <c r="J4986" s="35"/>
      <c r="K4986" s="35" t="s">
        <v>154</v>
      </c>
      <c r="L4986" s="39">
        <v>0.93559999999999999</v>
      </c>
      <c r="M4986" s="37">
        <v>-159</v>
      </c>
      <c r="N4986" s="37">
        <v>937</v>
      </c>
      <c r="O4986" s="36">
        <v>0</v>
      </c>
      <c r="P4986" s="36">
        <v>3</v>
      </c>
      <c r="Q4986" s="36">
        <v>1</v>
      </c>
      <c r="R4986" s="68">
        <v>962.24278746367793</v>
      </c>
      <c r="S4986" s="68">
        <v>5.8820913741727052</v>
      </c>
      <c r="T4986" s="68">
        <v>332.94117647058818</v>
      </c>
      <c r="U4986" s="68">
        <v>377.33333333333331</v>
      </c>
      <c r="V4986" s="68">
        <v>176.875</v>
      </c>
      <c r="W4986" s="36">
        <v>0</v>
      </c>
      <c r="X4986" s="36">
        <v>3</v>
      </c>
      <c r="Y4986" s="36">
        <v>0</v>
      </c>
      <c r="Z4986" s="36">
        <v>3</v>
      </c>
      <c r="AA4986" s="40">
        <v>1.5</v>
      </c>
      <c r="AB4986" s="40">
        <v>0.8</v>
      </c>
      <c r="AC4986" s="40">
        <v>1.2</v>
      </c>
      <c r="AD4986" s="40">
        <v>22</v>
      </c>
      <c r="AE4986" s="40">
        <v>22.00095014</v>
      </c>
      <c r="AF4986" t="s">
        <v>592</v>
      </c>
    </row>
    <row r="4987" spans="1:32" ht="14.4">
      <c r="A4987" s="49">
        <v>46208</v>
      </c>
      <c r="B4987" t="s">
        <v>30</v>
      </c>
      <c r="C4987">
        <v>563</v>
      </c>
      <c r="D4987">
        <v>7633</v>
      </c>
      <c r="E4987">
        <v>1064</v>
      </c>
      <c r="F4987">
        <v>30</v>
      </c>
      <c r="G4987">
        <v>30</v>
      </c>
      <c r="K4987" t="s">
        <v>154</v>
      </c>
      <c r="L4987" s="64">
        <v>1.0465</v>
      </c>
      <c r="M4987" s="52">
        <v>352</v>
      </c>
      <c r="N4987" s="52">
        <v>1453</v>
      </c>
      <c r="O4987">
        <v>0</v>
      </c>
      <c r="P4987">
        <v>3</v>
      </c>
      <c r="Q4987">
        <v>1</v>
      </c>
      <c r="R4987" s="69">
        <v>1285.443078040681</v>
      </c>
      <c r="S4987" s="69">
        <v>5.9380303417514968</v>
      </c>
      <c r="T4987" s="69">
        <v>254.43333333333331</v>
      </c>
      <c r="U4987" s="69">
        <v>254.43333333333331</v>
      </c>
      <c r="V4987" s="69">
        <v>127.2166666666667</v>
      </c>
      <c r="W4987">
        <v>4</v>
      </c>
      <c r="X4987">
        <v>6</v>
      </c>
      <c r="Y4987">
        <v>5</v>
      </c>
      <c r="Z4987">
        <v>4</v>
      </c>
      <c r="AA4987">
        <v>4.75</v>
      </c>
      <c r="AB4987">
        <v>1</v>
      </c>
      <c r="AC4987">
        <v>4.75</v>
      </c>
      <c r="AD4987">
        <v>62.5</v>
      </c>
      <c r="AE4987">
        <v>62.50095013</v>
      </c>
      <c r="AF4987" t="s">
        <v>1977</v>
      </c>
    </row>
    <row r="4988" spans="1:32" ht="14.4">
      <c r="A4988" s="49">
        <v>46208</v>
      </c>
      <c r="B4988" t="s">
        <v>30</v>
      </c>
      <c r="C4988">
        <v>565</v>
      </c>
      <c r="D4988">
        <v>1093</v>
      </c>
      <c r="E4988">
        <v>-683</v>
      </c>
      <c r="F4988">
        <v>2</v>
      </c>
      <c r="G4988">
        <v>2</v>
      </c>
      <c r="K4988" t="s">
        <v>154</v>
      </c>
      <c r="L4988" s="64">
        <v>0.79169999999999996</v>
      </c>
      <c r="M4988" s="52">
        <v>-550</v>
      </c>
      <c r="N4988" s="52">
        <v>-214</v>
      </c>
      <c r="O4988">
        <v>0</v>
      </c>
      <c r="P4988">
        <v>5</v>
      </c>
      <c r="Q4988">
        <v>1</v>
      </c>
      <c r="R4988" s="69">
        <v>176.07243669572429</v>
      </c>
      <c r="S4988" s="69">
        <v>6.2076723677587511</v>
      </c>
      <c r="T4988" s="69">
        <v>546.5</v>
      </c>
      <c r="U4988" s="69">
        <v>546.5</v>
      </c>
      <c r="V4988" s="69">
        <v>273.25</v>
      </c>
      <c r="W4988">
        <v>0</v>
      </c>
      <c r="X4988">
        <v>0</v>
      </c>
      <c r="Y4988">
        <v>0</v>
      </c>
      <c r="Z4988">
        <v>0</v>
      </c>
      <c r="AA4988">
        <v>0</v>
      </c>
      <c r="AB4988">
        <v>0.5</v>
      </c>
      <c r="AC4988">
        <v>0</v>
      </c>
      <c r="AD4988">
        <v>10</v>
      </c>
      <c r="AE4988">
        <v>10.000950120000001</v>
      </c>
      <c r="AF4988" t="s">
        <v>584</v>
      </c>
    </row>
    <row r="4989" spans="1:32" ht="14.4">
      <c r="A4989" s="49">
        <v>46208</v>
      </c>
      <c r="B4989" t="s">
        <v>30</v>
      </c>
      <c r="C4989">
        <v>566</v>
      </c>
      <c r="D4989">
        <v>1161</v>
      </c>
      <c r="E4989">
        <v>-797</v>
      </c>
      <c r="F4989">
        <v>3</v>
      </c>
      <c r="G4989">
        <v>1</v>
      </c>
      <c r="K4989" t="s">
        <v>154</v>
      </c>
      <c r="L4989" s="64">
        <v>0.7712</v>
      </c>
      <c r="M4989" s="52">
        <v>324</v>
      </c>
      <c r="N4989" s="52">
        <v>-888</v>
      </c>
      <c r="O4989">
        <v>0</v>
      </c>
      <c r="P4989">
        <v>6</v>
      </c>
      <c r="Q4989">
        <v>1</v>
      </c>
      <c r="R4989" s="69">
        <v>165.31413449564141</v>
      </c>
      <c r="S4989" s="69">
        <v>7.022992943356642</v>
      </c>
      <c r="T4989" s="69">
        <v>387</v>
      </c>
      <c r="U4989" s="69">
        <v>1161</v>
      </c>
      <c r="V4989" s="69">
        <v>290.25</v>
      </c>
      <c r="W4989">
        <v>0</v>
      </c>
      <c r="X4989">
        <v>0</v>
      </c>
      <c r="Y4989">
        <v>0</v>
      </c>
      <c r="Z4989">
        <v>0</v>
      </c>
      <c r="AA4989">
        <v>0</v>
      </c>
      <c r="AB4989">
        <v>0.5</v>
      </c>
      <c r="AC4989">
        <v>0</v>
      </c>
      <c r="AD4989">
        <v>10</v>
      </c>
      <c r="AE4989">
        <v>10.00095011</v>
      </c>
      <c r="AF4989" t="s">
        <v>584</v>
      </c>
    </row>
    <row r="4990" spans="1:32" ht="14.4">
      <c r="A4990" s="49">
        <v>46208</v>
      </c>
      <c r="B4990" t="s">
        <v>30</v>
      </c>
      <c r="C4990">
        <v>567</v>
      </c>
      <c r="D4990">
        <v>5706</v>
      </c>
      <c r="E4990">
        <v>-1212</v>
      </c>
      <c r="F4990">
        <v>19</v>
      </c>
      <c r="G4990">
        <v>11</v>
      </c>
      <c r="K4990" t="s">
        <v>154</v>
      </c>
      <c r="L4990" s="64">
        <v>0.92920000000000003</v>
      </c>
      <c r="M4990" s="52">
        <v>-29</v>
      </c>
      <c r="N4990" s="52">
        <v>-893</v>
      </c>
      <c r="O4990">
        <v>0</v>
      </c>
      <c r="P4990">
        <v>7</v>
      </c>
      <c r="Q4990">
        <v>1</v>
      </c>
      <c r="R4990" s="69">
        <v>949.90628891656286</v>
      </c>
      <c r="S4990" s="69">
        <v>6.0069083304081579</v>
      </c>
      <c r="T4990" s="69">
        <v>300.31578947368422</v>
      </c>
      <c r="U4990" s="69">
        <v>518.72727272727275</v>
      </c>
      <c r="V4990" s="69">
        <v>190.2</v>
      </c>
      <c r="W4990">
        <v>0</v>
      </c>
      <c r="X4990">
        <v>0</v>
      </c>
      <c r="Y4990">
        <v>0</v>
      </c>
      <c r="Z4990">
        <v>0</v>
      </c>
      <c r="AA4990">
        <v>0</v>
      </c>
      <c r="AB4990">
        <v>0.8</v>
      </c>
      <c r="AC4990">
        <v>0</v>
      </c>
      <c r="AD4990">
        <v>10</v>
      </c>
      <c r="AE4990">
        <v>10.000950100000001</v>
      </c>
      <c r="AF4990" t="s">
        <v>584</v>
      </c>
    </row>
    <row r="4991" spans="1:32" ht="14.4">
      <c r="A4991" s="49">
        <v>46208</v>
      </c>
      <c r="B4991" t="s">
        <v>166</v>
      </c>
      <c r="C4991">
        <v>651</v>
      </c>
      <c r="D4991">
        <v>2645</v>
      </c>
      <c r="E4991">
        <v>-2125</v>
      </c>
      <c r="F4991">
        <v>13</v>
      </c>
      <c r="G4991">
        <v>6</v>
      </c>
      <c r="K4991" t="s">
        <v>154</v>
      </c>
      <c r="L4991" s="64">
        <v>0.73219999999999996</v>
      </c>
      <c r="M4991" s="52">
        <v>-1298</v>
      </c>
      <c r="N4991" s="52">
        <v>2549</v>
      </c>
      <c r="O4991">
        <v>0</v>
      </c>
      <c r="P4991">
        <v>1</v>
      </c>
      <c r="Q4991">
        <v>0</v>
      </c>
      <c r="R4991" s="69"/>
      <c r="S4991" s="69"/>
      <c r="T4991" s="69"/>
      <c r="U4991" s="69"/>
      <c r="V4991" s="69"/>
      <c r="W4991"/>
      <c r="X4991"/>
      <c r="Y4991"/>
      <c r="Z4991"/>
      <c r="AA4991"/>
      <c r="AB4991">
        <v>0.5</v>
      </c>
      <c r="AC4991"/>
      <c r="AD4991">
        <v>30</v>
      </c>
      <c r="AE4991">
        <v>30.00095009</v>
      </c>
      <c r="AF4991" t="s">
        <v>661</v>
      </c>
    </row>
    <row r="4992" spans="1:32" ht="14.4">
      <c r="A4992" s="49">
        <v>46208</v>
      </c>
      <c r="B4992" t="s">
        <v>166</v>
      </c>
      <c r="C4992">
        <v>652</v>
      </c>
      <c r="D4992">
        <v>2524</v>
      </c>
      <c r="E4992">
        <v>867</v>
      </c>
      <c r="F4992">
        <v>34</v>
      </c>
      <c r="G4992">
        <v>7</v>
      </c>
      <c r="K4992" t="s">
        <v>154</v>
      </c>
      <c r="L4992" s="64">
        <v>1.1145</v>
      </c>
      <c r="M4992" s="52">
        <v>1359</v>
      </c>
      <c r="N4992" s="52">
        <v>-75</v>
      </c>
      <c r="O4992">
        <v>0</v>
      </c>
      <c r="P4992">
        <v>2</v>
      </c>
      <c r="Q4992">
        <v>0</v>
      </c>
      <c r="R4992" s="69"/>
      <c r="S4992" s="69"/>
      <c r="T4992" s="69"/>
      <c r="U4992" s="69"/>
      <c r="V4992" s="69"/>
      <c r="W4992"/>
      <c r="X4992"/>
      <c r="Y4992"/>
      <c r="Z4992"/>
      <c r="AA4992"/>
      <c r="AB4992">
        <v>0.5</v>
      </c>
      <c r="AC4992"/>
      <c r="AD4992">
        <v>35</v>
      </c>
      <c r="AE4992">
        <v>35.000950080000003</v>
      </c>
      <c r="AF4992" t="s">
        <v>668</v>
      </c>
    </row>
    <row r="4993" spans="1:32" ht="14.4">
      <c r="A4993" s="49">
        <v>46208</v>
      </c>
      <c r="B4993" t="s">
        <v>166</v>
      </c>
      <c r="C4993">
        <v>653</v>
      </c>
      <c r="D4993">
        <v>2770</v>
      </c>
      <c r="E4993">
        <v>-862</v>
      </c>
      <c r="F4993">
        <v>30</v>
      </c>
      <c r="G4993">
        <v>7</v>
      </c>
      <c r="K4993" t="s">
        <v>154</v>
      </c>
      <c r="L4993" s="64">
        <v>0.89629999999999999</v>
      </c>
      <c r="M4993" s="52">
        <v>5355</v>
      </c>
      <c r="N4993" s="52">
        <v>193</v>
      </c>
      <c r="O4993">
        <v>0</v>
      </c>
      <c r="P4993">
        <v>3</v>
      </c>
      <c r="Q4993">
        <v>0</v>
      </c>
      <c r="R4993" s="69"/>
      <c r="S4993" s="69"/>
      <c r="T4993" s="69"/>
      <c r="U4993" s="69"/>
      <c r="V4993" s="69"/>
      <c r="W4993"/>
      <c r="X4993"/>
      <c r="Y4993"/>
      <c r="Z4993"/>
      <c r="AA4993"/>
      <c r="AB4993">
        <v>0.5</v>
      </c>
      <c r="AC4993"/>
      <c r="AD4993">
        <v>30</v>
      </c>
      <c r="AE4993">
        <v>30.000950069999998</v>
      </c>
      <c r="AF4993" t="s">
        <v>661</v>
      </c>
    </row>
    <row r="4994" spans="1:32" ht="14.4">
      <c r="A4994" s="49">
        <v>46208</v>
      </c>
      <c r="B4994" t="s">
        <v>166</v>
      </c>
      <c r="C4994">
        <v>655</v>
      </c>
      <c r="D4994">
        <v>1977</v>
      </c>
      <c r="E4994">
        <v>-232</v>
      </c>
      <c r="F4994">
        <v>21</v>
      </c>
      <c r="G4994">
        <v>5</v>
      </c>
      <c r="K4994" t="s">
        <v>154</v>
      </c>
      <c r="L4994" s="64">
        <v>0.96089999999999998</v>
      </c>
      <c r="M4994" s="52">
        <v>1953</v>
      </c>
      <c r="N4994" s="52">
        <v>-1572</v>
      </c>
      <c r="O4994">
        <v>0</v>
      </c>
      <c r="P4994">
        <v>5</v>
      </c>
      <c r="Q4994">
        <v>0</v>
      </c>
      <c r="R4994" s="69"/>
      <c r="S4994" s="69"/>
      <c r="T4994" s="69"/>
      <c r="U4994" s="69"/>
      <c r="V4994" s="69"/>
      <c r="W4994"/>
      <c r="X4994"/>
      <c r="Y4994"/>
      <c r="Z4994"/>
      <c r="AA4994"/>
      <c r="AB4994">
        <v>0.5</v>
      </c>
      <c r="AC4994"/>
      <c r="AD4994">
        <v>30</v>
      </c>
      <c r="AE4994">
        <v>30.000950060000001</v>
      </c>
      <c r="AF4994" t="s">
        <v>661</v>
      </c>
    </row>
    <row r="4995" spans="1:32" ht="14.4">
      <c r="A4995" s="49">
        <v>46208</v>
      </c>
      <c r="B4995" t="s">
        <v>171</v>
      </c>
      <c r="C4995">
        <v>663</v>
      </c>
      <c r="D4995">
        <v>2100</v>
      </c>
      <c r="E4995">
        <v>-695</v>
      </c>
      <c r="F4995">
        <v>8</v>
      </c>
      <c r="G4995">
        <v>7</v>
      </c>
      <c r="K4995" t="s">
        <v>154</v>
      </c>
      <c r="L4995" s="64">
        <v>0.88970000000000005</v>
      </c>
      <c r="M4995" s="52">
        <v>1287</v>
      </c>
      <c r="N4995" s="52">
        <v>3133</v>
      </c>
      <c r="O4995">
        <v>0</v>
      </c>
      <c r="P4995">
        <v>3</v>
      </c>
      <c r="Q4995">
        <v>0</v>
      </c>
      <c r="R4995" s="69"/>
      <c r="S4995" s="69"/>
      <c r="T4995" s="69"/>
      <c r="U4995" s="69"/>
      <c r="V4995" s="69"/>
      <c r="W4995"/>
      <c r="X4995"/>
      <c r="Y4995"/>
      <c r="Z4995"/>
      <c r="AA4995"/>
      <c r="AB4995">
        <v>0.5</v>
      </c>
      <c r="AC4995"/>
      <c r="AD4995">
        <v>30</v>
      </c>
      <c r="AE4995">
        <v>30.00095005</v>
      </c>
      <c r="AF4995" t="s">
        <v>661</v>
      </c>
    </row>
    <row r="4996" spans="1:32" ht="14.4">
      <c r="A4996" s="49">
        <v>46208</v>
      </c>
      <c r="B4996" t="s">
        <v>171</v>
      </c>
      <c r="C4996">
        <v>665</v>
      </c>
      <c r="D4996">
        <v>4857</v>
      </c>
      <c r="E4996">
        <v>-1616</v>
      </c>
      <c r="F4996">
        <v>26</v>
      </c>
      <c r="G4996">
        <v>12</v>
      </c>
      <c r="K4996" t="s">
        <v>154</v>
      </c>
      <c r="L4996" s="64">
        <v>0.8891</v>
      </c>
      <c r="M4996" s="52">
        <v>-25</v>
      </c>
      <c r="N4996" s="52">
        <v>3649</v>
      </c>
      <c r="O4996">
        <v>0</v>
      </c>
      <c r="P4996">
        <v>5</v>
      </c>
      <c r="Q4996">
        <v>0</v>
      </c>
      <c r="R4996" s="69"/>
      <c r="S4996" s="69"/>
      <c r="T4996" s="69"/>
      <c r="U4996" s="69"/>
      <c r="V4996" s="69"/>
      <c r="W4996"/>
      <c r="X4996"/>
      <c r="Y4996"/>
      <c r="Z4996"/>
      <c r="AA4996"/>
      <c r="AB4996">
        <v>0.6</v>
      </c>
      <c r="AC4996"/>
      <c r="AD4996">
        <v>30</v>
      </c>
      <c r="AE4996">
        <v>30.000950039999999</v>
      </c>
      <c r="AF4996" t="s">
        <v>661</v>
      </c>
    </row>
    <row r="4997" spans="1:32" ht="14.4">
      <c r="A4997" s="49">
        <v>46208</v>
      </c>
      <c r="B4997" t="s">
        <v>171</v>
      </c>
      <c r="C4997">
        <v>666</v>
      </c>
      <c r="D4997">
        <v>3169</v>
      </c>
      <c r="E4997">
        <v>-1419</v>
      </c>
      <c r="F4997">
        <v>13</v>
      </c>
      <c r="G4997">
        <v>6</v>
      </c>
      <c r="K4997" t="s">
        <v>154</v>
      </c>
      <c r="L4997" s="64">
        <v>0.85070000000000001</v>
      </c>
      <c r="M4997" s="52">
        <v>639</v>
      </c>
      <c r="N4997" s="52">
        <v>288</v>
      </c>
      <c r="O4997">
        <v>0</v>
      </c>
      <c r="P4997">
        <v>6</v>
      </c>
      <c r="Q4997">
        <v>0</v>
      </c>
      <c r="R4997" s="69"/>
      <c r="S4997" s="69"/>
      <c r="T4997" s="69"/>
      <c r="U4997" s="69"/>
      <c r="V4997" s="69"/>
      <c r="W4997"/>
      <c r="X4997"/>
      <c r="Y4997"/>
      <c r="Z4997"/>
      <c r="AA4997"/>
      <c r="AB4997">
        <v>0.6</v>
      </c>
      <c r="AC4997"/>
      <c r="AD4997">
        <v>30</v>
      </c>
      <c r="AE4997">
        <v>30.000950029999998</v>
      </c>
      <c r="AF4997" t="s">
        <v>661</v>
      </c>
    </row>
    <row r="4998" spans="1:32" ht="14.4">
      <c r="A4998" s="49">
        <v>46208</v>
      </c>
      <c r="B4998" t="s">
        <v>330</v>
      </c>
      <c r="C4998">
        <v>656</v>
      </c>
      <c r="D4998">
        <v>354</v>
      </c>
      <c r="E4998">
        <v>216</v>
      </c>
      <c r="F4998">
        <v>3</v>
      </c>
      <c r="G4998">
        <v>3</v>
      </c>
      <c r="K4998" t="s">
        <v>154</v>
      </c>
      <c r="L4998" s="64">
        <v>1.2034</v>
      </c>
      <c r="M4998" s="52">
        <v>-1159</v>
      </c>
      <c r="N4998" s="52">
        <v>-505</v>
      </c>
      <c r="O4998">
        <v>0</v>
      </c>
      <c r="P4998">
        <v>6</v>
      </c>
      <c r="Q4998">
        <v>0</v>
      </c>
      <c r="R4998" s="69"/>
      <c r="S4998" s="69"/>
      <c r="T4998" s="69"/>
      <c r="U4998" s="69"/>
      <c r="V4998" s="69"/>
      <c r="W4998"/>
      <c r="X4998"/>
      <c r="Y4998"/>
      <c r="Z4998"/>
      <c r="AA4998"/>
      <c r="AB4998">
        <v>0.5</v>
      </c>
      <c r="AC4998"/>
      <c r="AD4998">
        <v>0</v>
      </c>
      <c r="AE4998">
        <v>0</v>
      </c>
    </row>
    <row r="4999" spans="1:32" ht="14.4">
      <c r="A4999" s="49">
        <v>46208</v>
      </c>
      <c r="B4999" t="s">
        <v>330</v>
      </c>
      <c r="C4999">
        <v>657</v>
      </c>
      <c r="D4999">
        <v>1811</v>
      </c>
      <c r="E4999">
        <v>1505</v>
      </c>
      <c r="F4999">
        <v>19</v>
      </c>
      <c r="G4999">
        <v>4</v>
      </c>
      <c r="K4999" t="s">
        <v>154</v>
      </c>
      <c r="L4999" s="64">
        <v>1.2769999999999999</v>
      </c>
      <c r="M4999" s="52">
        <v>-758</v>
      </c>
      <c r="N4999" s="52">
        <v>-93</v>
      </c>
      <c r="O4999">
        <v>0</v>
      </c>
      <c r="P4999">
        <v>7</v>
      </c>
      <c r="Q4999">
        <v>0</v>
      </c>
      <c r="R4999" s="69"/>
      <c r="S4999" s="69"/>
      <c r="T4999" s="69"/>
      <c r="U4999" s="69"/>
      <c r="V4999" s="69"/>
      <c r="W4999"/>
      <c r="X4999"/>
      <c r="Y4999"/>
      <c r="Z4999"/>
      <c r="AA4999"/>
      <c r="AB4999">
        <v>0.5</v>
      </c>
      <c r="AC4999"/>
      <c r="AD4999">
        <v>60</v>
      </c>
      <c r="AE4999">
        <v>60.000950009999997</v>
      </c>
      <c r="AF4999" t="s">
        <v>578</v>
      </c>
    </row>
    <row r="5000" spans="1:32" ht="14.4">
      <c r="A5000" s="49">
        <v>46208</v>
      </c>
      <c r="B5000" t="s">
        <v>330</v>
      </c>
      <c r="C5000">
        <v>658</v>
      </c>
      <c r="D5000">
        <v>353</v>
      </c>
      <c r="E5000">
        <v>-447</v>
      </c>
      <c r="F5000">
        <v>1</v>
      </c>
      <c r="G5000">
        <v>0</v>
      </c>
      <c r="K5000" t="s">
        <v>154</v>
      </c>
      <c r="L5000" s="64">
        <v>0.57789999999999997</v>
      </c>
      <c r="M5000" s="52">
        <v>-135</v>
      </c>
      <c r="N5000" s="52">
        <v>-364</v>
      </c>
      <c r="O5000">
        <v>0</v>
      </c>
      <c r="P5000">
        <v>8</v>
      </c>
      <c r="Q5000">
        <v>0</v>
      </c>
      <c r="R5000" s="69"/>
      <c r="S5000" s="69"/>
      <c r="T5000" s="69"/>
      <c r="U5000" s="69"/>
      <c r="V5000" s="69"/>
      <c r="W5000"/>
      <c r="X5000"/>
      <c r="Y5000"/>
      <c r="Z5000"/>
      <c r="AA5000"/>
      <c r="AB5000">
        <v>0.5</v>
      </c>
      <c r="AC5000"/>
      <c r="AD5000">
        <v>10</v>
      </c>
      <c r="AE5000">
        <v>10.00095</v>
      </c>
      <c r="AF5000" t="s">
        <v>584</v>
      </c>
    </row>
    <row r="5001" spans="1:32" ht="14.4">
      <c r="A5001" s="49">
        <v>46208</v>
      </c>
      <c r="B5001" t="s">
        <v>470</v>
      </c>
      <c r="C5001">
        <v>660</v>
      </c>
      <c r="D5001">
        <v>1201</v>
      </c>
      <c r="E5001">
        <v>-1247</v>
      </c>
      <c r="F5001">
        <v>5</v>
      </c>
      <c r="G5001">
        <v>13</v>
      </c>
      <c r="K5001" t="s">
        <v>154</v>
      </c>
      <c r="L5001" s="64">
        <v>0.65390000000000004</v>
      </c>
      <c r="M5001" s="52">
        <v>-1843</v>
      </c>
      <c r="N5001" s="52">
        <v>0</v>
      </c>
      <c r="O5001">
        <v>0</v>
      </c>
      <c r="P5001">
        <v>0</v>
      </c>
      <c r="Q5001">
        <v>0</v>
      </c>
      <c r="R5001" s="69"/>
      <c r="S5001" s="69"/>
      <c r="T5001" s="69"/>
      <c r="U5001" s="69"/>
      <c r="V5001" s="69"/>
      <c r="W5001"/>
      <c r="X5001"/>
      <c r="Y5001"/>
      <c r="Z5001"/>
      <c r="AA5001"/>
      <c r="AB5001">
        <v>0.5</v>
      </c>
      <c r="AC5001"/>
      <c r="AD5001">
        <v>30</v>
      </c>
      <c r="AE5001">
        <v>30.000949989999999</v>
      </c>
      <c r="AF5001" t="s">
        <v>661</v>
      </c>
    </row>
    <row r="5002" spans="1:32" ht="14.4">
      <c r="A5002" s="49">
        <v>46208</v>
      </c>
      <c r="B5002" t="s">
        <v>470</v>
      </c>
      <c r="C5002">
        <v>661</v>
      </c>
      <c r="D5002">
        <v>570</v>
      </c>
      <c r="E5002">
        <v>-268</v>
      </c>
      <c r="F5002">
        <v>5</v>
      </c>
      <c r="G5002">
        <v>6</v>
      </c>
      <c r="K5002" t="s">
        <v>154</v>
      </c>
      <c r="L5002" s="64">
        <v>0.84330000000000005</v>
      </c>
      <c r="M5002" s="52">
        <v>182</v>
      </c>
      <c r="N5002" s="52">
        <v>-94</v>
      </c>
      <c r="O5002">
        <v>0</v>
      </c>
      <c r="P5002">
        <v>1</v>
      </c>
      <c r="Q5002">
        <v>0</v>
      </c>
      <c r="R5002" s="69"/>
      <c r="S5002" s="69"/>
      <c r="T5002" s="69"/>
      <c r="U5002" s="69"/>
      <c r="V5002" s="69"/>
      <c r="W5002"/>
      <c r="X5002"/>
      <c r="Y5002"/>
      <c r="Z5002"/>
      <c r="AA5002"/>
      <c r="AB5002">
        <v>0.5</v>
      </c>
      <c r="AC5002"/>
      <c r="AD5002">
        <v>10</v>
      </c>
      <c r="AE5002">
        <v>10.00094998</v>
      </c>
      <c r="AF5002" t="s">
        <v>584</v>
      </c>
    </row>
    <row r="5003" spans="1:32" ht="14.4">
      <c r="A5003" s="49">
        <v>46208</v>
      </c>
      <c r="B5003" t="s">
        <v>470</v>
      </c>
      <c r="C5003">
        <v>662</v>
      </c>
      <c r="D5003">
        <v>2664</v>
      </c>
      <c r="E5003">
        <v>2953</v>
      </c>
      <c r="F5003">
        <v>34</v>
      </c>
      <c r="G5003">
        <v>54</v>
      </c>
      <c r="K5003" t="s">
        <v>154</v>
      </c>
      <c r="L5003" s="64">
        <v>1.3694999999999999</v>
      </c>
      <c r="M5003" s="52">
        <v>870</v>
      </c>
      <c r="N5003" s="52">
        <v>0</v>
      </c>
      <c r="O5003">
        <v>0</v>
      </c>
      <c r="P5003">
        <v>2</v>
      </c>
      <c r="Q5003">
        <v>0</v>
      </c>
      <c r="R5003" s="69"/>
      <c r="S5003" s="69"/>
      <c r="T5003" s="69"/>
      <c r="U5003" s="69"/>
      <c r="V5003" s="69"/>
      <c r="W5003"/>
      <c r="X5003"/>
      <c r="Y5003"/>
      <c r="Z5003"/>
      <c r="AA5003"/>
      <c r="AB5003">
        <v>0.5</v>
      </c>
      <c r="AC5003"/>
      <c r="AD5003">
        <v>70</v>
      </c>
      <c r="AE5003">
        <v>70.000949969999994</v>
      </c>
      <c r="AF5003" t="s">
        <v>178</v>
      </c>
    </row>
    <row r="5004" spans="1:32" ht="14.4">
      <c r="A5004" s="49">
        <v>46208</v>
      </c>
      <c r="B5004" t="s">
        <v>307</v>
      </c>
      <c r="C5004">
        <v>635</v>
      </c>
      <c r="D5004">
        <v>3013</v>
      </c>
      <c r="E5004">
        <v>-3276</v>
      </c>
      <c r="F5004">
        <v>14</v>
      </c>
      <c r="G5004">
        <v>8</v>
      </c>
      <c r="K5004" t="s">
        <v>154</v>
      </c>
      <c r="L5004" s="64">
        <v>0.63759999999999994</v>
      </c>
      <c r="M5004" s="52">
        <v>-3820</v>
      </c>
      <c r="N5004" s="52">
        <v>206</v>
      </c>
      <c r="O5004">
        <v>0</v>
      </c>
      <c r="P5004">
        <v>5</v>
      </c>
      <c r="Q5004">
        <v>0</v>
      </c>
      <c r="R5004" s="69"/>
      <c r="S5004" s="69"/>
      <c r="T5004" s="69"/>
      <c r="U5004" s="69"/>
      <c r="V5004" s="69"/>
      <c r="W5004"/>
      <c r="X5004"/>
      <c r="Y5004"/>
      <c r="Z5004"/>
      <c r="AA5004"/>
      <c r="AB5004">
        <v>0.6</v>
      </c>
      <c r="AC5004"/>
      <c r="AD5004">
        <v>30</v>
      </c>
      <c r="AE5004">
        <v>30.00094996</v>
      </c>
      <c r="AF5004" t="s">
        <v>661</v>
      </c>
    </row>
    <row r="5005" spans="1:32" ht="14.4">
      <c r="A5005" s="49">
        <v>46208</v>
      </c>
      <c r="B5005" t="s">
        <v>307</v>
      </c>
      <c r="C5005">
        <v>636</v>
      </c>
      <c r="D5005">
        <v>1433</v>
      </c>
      <c r="E5005">
        <v>-835</v>
      </c>
      <c r="F5005">
        <v>12</v>
      </c>
      <c r="G5005">
        <v>5</v>
      </c>
      <c r="K5005" t="s">
        <v>154</v>
      </c>
      <c r="L5005" s="64">
        <v>0.80579999999999996</v>
      </c>
      <c r="M5005" s="52">
        <v>-1786</v>
      </c>
      <c r="N5005" s="52">
        <v>-350</v>
      </c>
      <c r="O5005">
        <v>0</v>
      </c>
      <c r="P5005">
        <v>6</v>
      </c>
      <c r="Q5005">
        <v>0</v>
      </c>
      <c r="R5005" s="69"/>
      <c r="S5005" s="69"/>
      <c r="T5005" s="69"/>
      <c r="U5005" s="69"/>
      <c r="V5005" s="69"/>
      <c r="W5005"/>
      <c r="X5005"/>
      <c r="Y5005"/>
      <c r="Z5005"/>
      <c r="AA5005"/>
      <c r="AB5005">
        <v>0.5</v>
      </c>
      <c r="AC5005"/>
      <c r="AD5005">
        <v>30</v>
      </c>
      <c r="AE5005">
        <v>30.000949949999999</v>
      </c>
      <c r="AF5005" t="s">
        <v>661</v>
      </c>
    </row>
    <row r="5006" spans="1:32" ht="14.4">
      <c r="A5006" s="49">
        <v>46208</v>
      </c>
      <c r="B5006" t="s">
        <v>307</v>
      </c>
      <c r="C5006">
        <v>637</v>
      </c>
      <c r="D5006">
        <v>1835</v>
      </c>
      <c r="E5006">
        <v>-1894</v>
      </c>
      <c r="F5006">
        <v>9</v>
      </c>
      <c r="G5006">
        <v>2</v>
      </c>
      <c r="K5006" t="s">
        <v>154</v>
      </c>
      <c r="L5006" s="64">
        <v>0.65590000000000004</v>
      </c>
      <c r="M5006" s="52">
        <v>-1578</v>
      </c>
      <c r="N5006" s="52">
        <v>-1283</v>
      </c>
      <c r="O5006">
        <v>0</v>
      </c>
      <c r="P5006">
        <v>7</v>
      </c>
      <c r="Q5006">
        <v>0</v>
      </c>
      <c r="R5006" s="69"/>
      <c r="S5006" s="69"/>
      <c r="T5006" s="69"/>
      <c r="U5006" s="69"/>
      <c r="V5006" s="69"/>
      <c r="W5006"/>
      <c r="X5006"/>
      <c r="Y5006"/>
      <c r="Z5006"/>
      <c r="AA5006"/>
      <c r="AB5006">
        <v>0.5</v>
      </c>
      <c r="AC5006"/>
      <c r="AD5006">
        <v>30</v>
      </c>
      <c r="AE5006">
        <v>30.000949940000002</v>
      </c>
      <c r="AF5006" t="s">
        <v>661</v>
      </c>
    </row>
    <row r="5007" spans="1:32" ht="14.4">
      <c r="A5007" s="49">
        <v>46208</v>
      </c>
      <c r="B5007" t="s">
        <v>55</v>
      </c>
      <c r="C5007">
        <v>537</v>
      </c>
      <c r="D5007">
        <v>5710</v>
      </c>
      <c r="E5007">
        <v>543</v>
      </c>
      <c r="F5007">
        <v>26</v>
      </c>
      <c r="G5007">
        <v>14</v>
      </c>
      <c r="K5007" t="s">
        <v>154</v>
      </c>
      <c r="L5007" s="64">
        <v>1.0317000000000001</v>
      </c>
      <c r="M5007" s="52">
        <v>-403</v>
      </c>
      <c r="N5007" s="52">
        <v>1676</v>
      </c>
      <c r="O5007">
        <v>0</v>
      </c>
      <c r="P5007">
        <v>7</v>
      </c>
      <c r="Q5007">
        <v>1</v>
      </c>
      <c r="R5007" s="69">
        <v>924.54550643420498</v>
      </c>
      <c r="S5007" s="69">
        <v>6.1760075196540374</v>
      </c>
      <c r="T5007" s="69">
        <v>219.61538461538461</v>
      </c>
      <c r="U5007" s="69">
        <v>407.85714285714278</v>
      </c>
      <c r="V5007" s="69">
        <v>142.75</v>
      </c>
      <c r="W5007">
        <v>7</v>
      </c>
      <c r="X5007">
        <v>0</v>
      </c>
      <c r="Y5007">
        <v>3</v>
      </c>
      <c r="Z5007">
        <v>3</v>
      </c>
      <c r="AA5007">
        <v>3.25</v>
      </c>
      <c r="AB5007">
        <v>0.8</v>
      </c>
      <c r="AC5007">
        <v>2.6</v>
      </c>
      <c r="AD5007">
        <v>26</v>
      </c>
      <c r="AE5007">
        <v>26.000949930000001</v>
      </c>
      <c r="AF5007" t="s">
        <v>616</v>
      </c>
    </row>
    <row r="5008" spans="1:32" ht="14.4">
      <c r="A5008" s="49">
        <v>46208</v>
      </c>
      <c r="B5008" t="s">
        <v>55</v>
      </c>
      <c r="C5008">
        <v>538</v>
      </c>
      <c r="D5008">
        <v>4350</v>
      </c>
      <c r="E5008">
        <v>283</v>
      </c>
      <c r="F5008">
        <v>18</v>
      </c>
      <c r="G5008">
        <v>11</v>
      </c>
      <c r="K5008" t="s">
        <v>154</v>
      </c>
      <c r="L5008" s="64">
        <v>1.0217000000000001</v>
      </c>
      <c r="M5008" s="52">
        <v>699</v>
      </c>
      <c r="N5008" s="52">
        <v>-195</v>
      </c>
      <c r="O5008">
        <v>0</v>
      </c>
      <c r="P5008">
        <v>8</v>
      </c>
      <c r="Q5008">
        <v>1</v>
      </c>
      <c r="R5008" s="69">
        <v>738.21155043586543</v>
      </c>
      <c r="S5008" s="69">
        <v>5.8926198017785154</v>
      </c>
      <c r="T5008" s="69">
        <v>241.66666666666671</v>
      </c>
      <c r="U5008" s="69">
        <v>395.45454545454538</v>
      </c>
      <c r="V5008" s="69">
        <v>150</v>
      </c>
      <c r="W5008">
        <v>5</v>
      </c>
      <c r="X5008">
        <v>0</v>
      </c>
      <c r="Y5008">
        <v>2</v>
      </c>
      <c r="Z5008">
        <v>7</v>
      </c>
      <c r="AA5008">
        <v>3.5</v>
      </c>
      <c r="AB5008">
        <v>0.6</v>
      </c>
      <c r="AC5008">
        <v>2.1</v>
      </c>
      <c r="AD5008">
        <v>21</v>
      </c>
      <c r="AE5008">
        <v>21.00094992</v>
      </c>
      <c r="AF5008" t="s">
        <v>1379</v>
      </c>
    </row>
    <row r="5009" spans="1:32" ht="14.4">
      <c r="A5009" s="49">
        <v>46208</v>
      </c>
      <c r="B5009" t="s">
        <v>55</v>
      </c>
      <c r="C5009">
        <v>550</v>
      </c>
      <c r="D5009">
        <v>6105</v>
      </c>
      <c r="E5009">
        <v>-2164</v>
      </c>
      <c r="F5009">
        <v>19</v>
      </c>
      <c r="G5009">
        <v>8</v>
      </c>
      <c r="K5009" t="s">
        <v>154</v>
      </c>
      <c r="L5009" s="64">
        <v>0.88180000000000003</v>
      </c>
      <c r="M5009" s="52">
        <v>456</v>
      </c>
      <c r="N5009" s="52">
        <v>-665</v>
      </c>
      <c r="O5009">
        <v>0</v>
      </c>
      <c r="P5009">
        <v>0</v>
      </c>
      <c r="Q5009">
        <v>1</v>
      </c>
      <c r="R5009" s="69">
        <v>993.01198630136992</v>
      </c>
      <c r="S5009" s="69">
        <v>6.1479620429749673</v>
      </c>
      <c r="T5009" s="69">
        <v>321.31578947368422</v>
      </c>
      <c r="U5009" s="69">
        <v>763.125</v>
      </c>
      <c r="V5009" s="69">
        <v>226.11111111111109</v>
      </c>
      <c r="W5009">
        <v>0</v>
      </c>
      <c r="X5009">
        <v>0</v>
      </c>
      <c r="Y5009">
        <v>0</v>
      </c>
      <c r="Z5009">
        <v>3</v>
      </c>
      <c r="AA5009">
        <v>0.75</v>
      </c>
      <c r="AB5009">
        <v>0.8</v>
      </c>
      <c r="AC5009">
        <v>0.60000000000000009</v>
      </c>
      <c r="AD5009">
        <v>16</v>
      </c>
      <c r="AE5009">
        <v>16.000949909999999</v>
      </c>
      <c r="AF5009" t="s">
        <v>2062</v>
      </c>
    </row>
    <row r="5010" spans="1:32" ht="14.4">
      <c r="A5010" s="49">
        <v>46208</v>
      </c>
      <c r="B5010" t="s">
        <v>24</v>
      </c>
      <c r="C5010">
        <v>631</v>
      </c>
      <c r="D5010">
        <v>2761</v>
      </c>
      <c r="E5010">
        <v>-2715</v>
      </c>
      <c r="F5010">
        <v>0</v>
      </c>
      <c r="G5010">
        <v>5</v>
      </c>
      <c r="K5010" t="s">
        <v>154</v>
      </c>
      <c r="L5010" s="64">
        <v>0.67220000000000002</v>
      </c>
      <c r="M5010" s="52">
        <v>-113</v>
      </c>
      <c r="N5010" s="52">
        <v>-1748</v>
      </c>
      <c r="O5010">
        <v>0</v>
      </c>
      <c r="P5010">
        <v>1</v>
      </c>
      <c r="Q5010">
        <v>0</v>
      </c>
      <c r="R5010" s="69"/>
      <c r="S5010" s="69"/>
      <c r="T5010" s="69"/>
      <c r="U5010" s="69"/>
      <c r="V5010" s="69"/>
      <c r="W5010"/>
      <c r="X5010"/>
      <c r="Y5010"/>
      <c r="Z5010"/>
      <c r="AA5010"/>
      <c r="AB5010">
        <v>0.5</v>
      </c>
      <c r="AC5010"/>
      <c r="AD5010">
        <v>30</v>
      </c>
      <c r="AE5010">
        <v>30.000949899999998</v>
      </c>
      <c r="AF5010" t="s">
        <v>661</v>
      </c>
    </row>
    <row r="5011" spans="1:32" ht="14.4">
      <c r="A5011" s="49">
        <v>46208</v>
      </c>
      <c r="B5011" t="s">
        <v>24</v>
      </c>
      <c r="C5011">
        <v>632</v>
      </c>
      <c r="D5011">
        <v>1833</v>
      </c>
      <c r="E5011">
        <v>2348</v>
      </c>
      <c r="F5011">
        <v>0</v>
      </c>
      <c r="G5011">
        <v>15</v>
      </c>
      <c r="K5011" t="s">
        <v>154</v>
      </c>
      <c r="L5011" s="64">
        <v>1.427</v>
      </c>
      <c r="M5011" s="52">
        <v>-107</v>
      </c>
      <c r="N5011" s="52">
        <v>-485</v>
      </c>
      <c r="O5011">
        <v>0</v>
      </c>
      <c r="P5011">
        <v>2</v>
      </c>
      <c r="Q5011">
        <v>0</v>
      </c>
      <c r="R5011" s="69"/>
      <c r="S5011" s="69"/>
      <c r="T5011" s="69"/>
      <c r="U5011" s="69"/>
      <c r="V5011" s="69"/>
      <c r="W5011"/>
      <c r="X5011"/>
      <c r="Y5011"/>
      <c r="Z5011"/>
      <c r="AA5011"/>
      <c r="AB5011">
        <v>0.5</v>
      </c>
      <c r="AC5011"/>
      <c r="AD5011">
        <v>70</v>
      </c>
      <c r="AE5011">
        <v>70.000949890000001</v>
      </c>
      <c r="AF5011" t="s">
        <v>178</v>
      </c>
    </row>
    <row r="5012" spans="1:32" ht="14.4">
      <c r="A5012" s="49">
        <v>46208</v>
      </c>
      <c r="B5012" t="s">
        <v>24</v>
      </c>
      <c r="C5012">
        <v>633</v>
      </c>
      <c r="D5012">
        <v>1451</v>
      </c>
      <c r="E5012">
        <v>10249</v>
      </c>
      <c r="F5012">
        <v>2</v>
      </c>
      <c r="G5012">
        <v>37</v>
      </c>
      <c r="K5012" t="s">
        <v>154</v>
      </c>
      <c r="L5012" s="64">
        <v>3.3544999999999998</v>
      </c>
      <c r="M5012" s="52">
        <v>-189</v>
      </c>
      <c r="N5012" s="52">
        <v>-1317</v>
      </c>
      <c r="O5012">
        <v>0</v>
      </c>
      <c r="P5012">
        <v>3</v>
      </c>
      <c r="Q5012">
        <v>0</v>
      </c>
      <c r="R5012" s="69"/>
      <c r="S5012" s="69"/>
      <c r="T5012" s="69"/>
      <c r="U5012" s="69"/>
      <c r="V5012" s="69"/>
      <c r="W5012"/>
      <c r="X5012"/>
      <c r="Y5012"/>
      <c r="Z5012"/>
      <c r="AA5012"/>
      <c r="AB5012">
        <v>0.5</v>
      </c>
      <c r="AC5012"/>
      <c r="AD5012">
        <v>80</v>
      </c>
      <c r="AE5012">
        <v>80.000949879999993</v>
      </c>
      <c r="AF5012" t="s">
        <v>155</v>
      </c>
    </row>
    <row r="5013" spans="1:32" ht="14.4">
      <c r="A5013" s="49">
        <v>46208</v>
      </c>
      <c r="B5013" t="s">
        <v>179</v>
      </c>
      <c r="C5013">
        <v>667</v>
      </c>
      <c r="D5013">
        <v>1382</v>
      </c>
      <c r="E5013">
        <v>-1790</v>
      </c>
      <c r="F5013">
        <v>2</v>
      </c>
      <c r="G5013">
        <v>0</v>
      </c>
      <c r="K5013" t="s">
        <v>154</v>
      </c>
      <c r="L5013" s="64">
        <v>0.56830000000000003</v>
      </c>
      <c r="M5013" s="52">
        <v>-941</v>
      </c>
      <c r="N5013" s="52">
        <v>-546</v>
      </c>
      <c r="O5013">
        <v>0</v>
      </c>
      <c r="P5013">
        <v>7</v>
      </c>
      <c r="Q5013">
        <v>0</v>
      </c>
      <c r="R5013" s="69"/>
      <c r="S5013" s="69"/>
      <c r="T5013" s="69"/>
      <c r="U5013" s="69"/>
      <c r="V5013" s="69"/>
      <c r="W5013"/>
      <c r="X5013"/>
      <c r="Y5013"/>
      <c r="Z5013"/>
      <c r="AA5013"/>
      <c r="AB5013">
        <v>0.5</v>
      </c>
      <c r="AC5013"/>
      <c r="AD5013">
        <v>30</v>
      </c>
      <c r="AE5013">
        <v>30.000949869999999</v>
      </c>
      <c r="AF5013" t="s">
        <v>661</v>
      </c>
    </row>
    <row r="5014" spans="1:32" ht="14.4">
      <c r="A5014" s="49">
        <v>46208</v>
      </c>
      <c r="B5014" t="s">
        <v>179</v>
      </c>
      <c r="C5014">
        <v>668</v>
      </c>
      <c r="D5014">
        <v>2023</v>
      </c>
      <c r="E5014">
        <v>531</v>
      </c>
      <c r="F5014">
        <v>25</v>
      </c>
      <c r="G5014">
        <v>0</v>
      </c>
      <c r="K5014" t="s">
        <v>154</v>
      </c>
      <c r="L5014" s="64">
        <v>1.0874999999999999</v>
      </c>
      <c r="M5014" s="52">
        <v>-1814</v>
      </c>
      <c r="N5014" s="52">
        <v>-626</v>
      </c>
      <c r="O5014">
        <v>0</v>
      </c>
      <c r="P5014">
        <v>8</v>
      </c>
      <c r="Q5014">
        <v>0</v>
      </c>
      <c r="R5014" s="69"/>
      <c r="S5014" s="69"/>
      <c r="T5014" s="69"/>
      <c r="U5014" s="69"/>
      <c r="V5014" s="69"/>
      <c r="W5014"/>
      <c r="X5014"/>
      <c r="Y5014"/>
      <c r="Z5014"/>
      <c r="AA5014"/>
      <c r="AB5014">
        <v>0.5</v>
      </c>
      <c r="AC5014"/>
      <c r="AD5014">
        <v>35</v>
      </c>
      <c r="AE5014">
        <v>35.000949859999999</v>
      </c>
      <c r="AF5014" t="s">
        <v>668</v>
      </c>
    </row>
    <row r="5015" spans="1:32" ht="14.4">
      <c r="A5015" s="49">
        <v>46208</v>
      </c>
      <c r="B5015" t="s">
        <v>179</v>
      </c>
      <c r="C5015">
        <v>670</v>
      </c>
      <c r="D5015">
        <v>2565</v>
      </c>
      <c r="E5015">
        <v>-2191</v>
      </c>
      <c r="F5015">
        <v>5</v>
      </c>
      <c r="G5015">
        <v>3</v>
      </c>
      <c r="K5015" t="s">
        <v>154</v>
      </c>
      <c r="L5015" s="64">
        <v>0.71530000000000005</v>
      </c>
      <c r="M5015" s="52">
        <v>125</v>
      </c>
      <c r="N5015" s="52">
        <v>-1284</v>
      </c>
      <c r="O5015">
        <v>0</v>
      </c>
      <c r="P5015">
        <v>0</v>
      </c>
      <c r="Q5015">
        <v>0</v>
      </c>
      <c r="R5015" s="69"/>
      <c r="S5015" s="69"/>
      <c r="T5015" s="69"/>
      <c r="U5015" s="69"/>
      <c r="V5015" s="69"/>
      <c r="W5015"/>
      <c r="X5015"/>
      <c r="Y5015"/>
      <c r="Z5015"/>
      <c r="AA5015"/>
      <c r="AB5015">
        <v>0.5</v>
      </c>
      <c r="AC5015"/>
      <c r="AD5015">
        <v>30</v>
      </c>
      <c r="AE5015">
        <v>30.000949850000001</v>
      </c>
      <c r="AF5015" t="s">
        <v>661</v>
      </c>
    </row>
    <row r="5016" spans="1:32" ht="14.4">
      <c r="A5016" s="49">
        <v>46208</v>
      </c>
      <c r="B5016" t="s">
        <v>289</v>
      </c>
      <c r="C5016">
        <v>721</v>
      </c>
      <c r="D5016">
        <v>1082</v>
      </c>
      <c r="E5016">
        <v>3195</v>
      </c>
      <c r="F5016">
        <v>13</v>
      </c>
      <c r="G5016">
        <v>5</v>
      </c>
      <c r="K5016" t="s">
        <v>154</v>
      </c>
      <c r="L5016" s="64">
        <v>1.9843</v>
      </c>
      <c r="M5016" s="52">
        <v>385</v>
      </c>
      <c r="N5016" s="52">
        <v>-945</v>
      </c>
      <c r="O5016">
        <v>0</v>
      </c>
      <c r="P5016">
        <v>1</v>
      </c>
      <c r="Q5016">
        <v>0</v>
      </c>
      <c r="R5016" s="69"/>
      <c r="S5016" s="69"/>
      <c r="T5016" s="69"/>
      <c r="U5016" s="69"/>
      <c r="V5016" s="69"/>
      <c r="W5016"/>
      <c r="X5016"/>
      <c r="Y5016"/>
      <c r="Z5016"/>
      <c r="AA5016"/>
      <c r="AB5016">
        <v>0.5</v>
      </c>
      <c r="AC5016"/>
      <c r="AD5016">
        <v>80</v>
      </c>
      <c r="AE5016">
        <v>80.000949840000004</v>
      </c>
      <c r="AF5016" t="s">
        <v>155</v>
      </c>
    </row>
    <row r="5017" spans="1:32" ht="14.4">
      <c r="A5017" s="49">
        <v>46208</v>
      </c>
      <c r="B5017" t="s">
        <v>289</v>
      </c>
      <c r="C5017">
        <v>722</v>
      </c>
      <c r="D5017">
        <v>809</v>
      </c>
      <c r="E5017">
        <v>-626</v>
      </c>
      <c r="F5017">
        <v>6</v>
      </c>
      <c r="G5017">
        <v>4</v>
      </c>
      <c r="K5017" t="s">
        <v>154</v>
      </c>
      <c r="L5017" s="64">
        <v>0.74209999999999998</v>
      </c>
      <c r="M5017" s="52">
        <v>-2120</v>
      </c>
      <c r="N5017" s="52">
        <v>-1420</v>
      </c>
      <c r="O5017">
        <v>0</v>
      </c>
      <c r="P5017">
        <v>2</v>
      </c>
      <c r="Q5017">
        <v>0</v>
      </c>
      <c r="R5017" s="69"/>
      <c r="S5017" s="69"/>
      <c r="T5017" s="69"/>
      <c r="U5017" s="69"/>
      <c r="V5017" s="69"/>
      <c r="W5017"/>
      <c r="X5017"/>
      <c r="Y5017"/>
      <c r="Z5017"/>
      <c r="AA5017"/>
      <c r="AB5017">
        <v>0.5</v>
      </c>
      <c r="AC5017"/>
      <c r="AD5017">
        <v>10</v>
      </c>
      <c r="AE5017">
        <v>10.00094983</v>
      </c>
      <c r="AF5017" t="s">
        <v>584</v>
      </c>
    </row>
    <row r="5018" spans="1:32" ht="14.4">
      <c r="A5018" s="49">
        <v>46208</v>
      </c>
      <c r="B5018" t="s">
        <v>387</v>
      </c>
      <c r="C5018">
        <v>683</v>
      </c>
      <c r="D5018">
        <v>3060</v>
      </c>
      <c r="E5018">
        <v>1494</v>
      </c>
      <c r="F5018">
        <v>26</v>
      </c>
      <c r="G5018">
        <v>20</v>
      </c>
      <c r="K5018" t="s">
        <v>154</v>
      </c>
      <c r="L5018" s="64">
        <v>1.1627000000000001</v>
      </c>
      <c r="M5018" s="52">
        <v>977</v>
      </c>
      <c r="N5018" s="52">
        <v>-509</v>
      </c>
      <c r="O5018">
        <v>0</v>
      </c>
      <c r="P5018">
        <v>3</v>
      </c>
      <c r="Q5018">
        <v>0</v>
      </c>
      <c r="R5018" s="69"/>
      <c r="S5018" s="69"/>
      <c r="T5018" s="69"/>
      <c r="U5018" s="69"/>
      <c r="V5018" s="69"/>
      <c r="W5018"/>
      <c r="X5018"/>
      <c r="Y5018"/>
      <c r="Z5018"/>
      <c r="AA5018"/>
      <c r="AB5018">
        <v>0.6</v>
      </c>
      <c r="AC5018"/>
      <c r="AD5018">
        <v>60</v>
      </c>
      <c r="AE5018">
        <v>60.000949820000002</v>
      </c>
      <c r="AF5018" t="s">
        <v>578</v>
      </c>
    </row>
    <row r="5019" spans="1:32" ht="14.4">
      <c r="A5019" s="49">
        <v>46208</v>
      </c>
      <c r="B5019" t="s">
        <v>387</v>
      </c>
      <c r="C5019">
        <v>685</v>
      </c>
      <c r="D5019">
        <v>3198</v>
      </c>
      <c r="E5019">
        <v>7136</v>
      </c>
      <c r="F5019">
        <v>115</v>
      </c>
      <c r="G5019">
        <v>14</v>
      </c>
      <c r="K5019" t="s">
        <v>154</v>
      </c>
      <c r="L5019" s="64">
        <v>1.7438</v>
      </c>
      <c r="M5019" s="52">
        <v>-2085</v>
      </c>
      <c r="N5019" s="52">
        <v>-976</v>
      </c>
      <c r="O5019">
        <v>0</v>
      </c>
      <c r="P5019">
        <v>5</v>
      </c>
      <c r="Q5019">
        <v>0</v>
      </c>
      <c r="R5019" s="69"/>
      <c r="S5019" s="69"/>
      <c r="T5019" s="69"/>
      <c r="U5019" s="69"/>
      <c r="V5019" s="69"/>
      <c r="W5019"/>
      <c r="X5019"/>
      <c r="Y5019"/>
      <c r="Z5019"/>
      <c r="AA5019"/>
      <c r="AB5019">
        <v>0.6</v>
      </c>
      <c r="AC5019"/>
      <c r="AD5019">
        <v>80</v>
      </c>
      <c r="AE5019">
        <v>80.000949809999994</v>
      </c>
      <c r="AF5019" t="s">
        <v>155</v>
      </c>
    </row>
    <row r="5020" spans="1:32" ht="14.4">
      <c r="A5020" s="49">
        <v>46208</v>
      </c>
      <c r="B5020" t="s">
        <v>278</v>
      </c>
      <c r="C5020">
        <v>561</v>
      </c>
      <c r="D5020">
        <v>4260</v>
      </c>
      <c r="E5020">
        <v>-22</v>
      </c>
      <c r="F5020">
        <v>19</v>
      </c>
      <c r="G5020">
        <v>6</v>
      </c>
      <c r="K5020" t="s">
        <v>154</v>
      </c>
      <c r="L5020" s="64">
        <v>0.99829999999999997</v>
      </c>
      <c r="M5020" s="52">
        <v>-3069</v>
      </c>
      <c r="N5020" s="52">
        <v>-665</v>
      </c>
      <c r="O5020">
        <v>0</v>
      </c>
      <c r="P5020">
        <v>1</v>
      </c>
      <c r="Q5020">
        <v>1</v>
      </c>
      <c r="R5020" s="69">
        <v>701.64165628891658</v>
      </c>
      <c r="S5020" s="69">
        <v>6.0714753205101184</v>
      </c>
      <c r="T5020" s="69">
        <v>224.21052631578951</v>
      </c>
      <c r="U5020" s="69">
        <v>710</v>
      </c>
      <c r="V5020" s="69">
        <v>170.4</v>
      </c>
      <c r="W5020">
        <v>6</v>
      </c>
      <c r="X5020">
        <v>0</v>
      </c>
      <c r="Y5020">
        <v>0</v>
      </c>
      <c r="Z5020">
        <v>0</v>
      </c>
      <c r="AA5020">
        <v>1.5</v>
      </c>
      <c r="AB5020">
        <v>0.6</v>
      </c>
      <c r="AC5020">
        <v>0.89999999999999991</v>
      </c>
      <c r="AD5020">
        <v>19</v>
      </c>
      <c r="AE5020">
        <v>19.000949800000001</v>
      </c>
      <c r="AF5020" t="s">
        <v>597</v>
      </c>
    </row>
    <row r="5021" spans="1:32" ht="14.4">
      <c r="A5021" s="49">
        <v>46208</v>
      </c>
      <c r="B5021" t="s">
        <v>278</v>
      </c>
      <c r="C5021">
        <v>562</v>
      </c>
      <c r="D5021">
        <v>7796</v>
      </c>
      <c r="E5021">
        <v>-2300</v>
      </c>
      <c r="F5021">
        <v>22</v>
      </c>
      <c r="G5021">
        <v>20</v>
      </c>
      <c r="K5021" t="s">
        <v>154</v>
      </c>
      <c r="L5021" s="64">
        <v>0.90169999999999995</v>
      </c>
      <c r="M5021" s="52">
        <v>-848</v>
      </c>
      <c r="N5021" s="52">
        <v>-97</v>
      </c>
      <c r="O5021">
        <v>0</v>
      </c>
      <c r="P5021">
        <v>2</v>
      </c>
      <c r="Q5021">
        <v>1</v>
      </c>
      <c r="R5021" s="69">
        <v>1276.4599418845989</v>
      </c>
      <c r="S5021" s="69">
        <v>6.1075163772783796</v>
      </c>
      <c r="T5021" s="69">
        <v>354.36363636363637</v>
      </c>
      <c r="U5021" s="69">
        <v>389.8</v>
      </c>
      <c r="V5021" s="69">
        <v>185.61904761904759</v>
      </c>
      <c r="W5021">
        <v>0</v>
      </c>
      <c r="X5021">
        <v>2</v>
      </c>
      <c r="Y5021">
        <v>0</v>
      </c>
      <c r="Z5021">
        <v>0</v>
      </c>
      <c r="AA5021">
        <v>0.5</v>
      </c>
      <c r="AB5021">
        <v>1</v>
      </c>
      <c r="AC5021">
        <v>0.5</v>
      </c>
      <c r="AD5021">
        <v>15</v>
      </c>
      <c r="AE5021">
        <v>15.00094979</v>
      </c>
      <c r="AF5021" t="s">
        <v>743</v>
      </c>
    </row>
    <row r="5022" spans="1:32" ht="14.4">
      <c r="A5022" s="49">
        <v>46208</v>
      </c>
      <c r="B5022" t="s">
        <v>510</v>
      </c>
      <c r="C5022">
        <v>718</v>
      </c>
      <c r="D5022">
        <v>2196</v>
      </c>
      <c r="E5022">
        <v>-676</v>
      </c>
      <c r="F5022">
        <v>11</v>
      </c>
      <c r="G5022">
        <v>2</v>
      </c>
      <c r="K5022" t="s">
        <v>154</v>
      </c>
      <c r="L5022" s="64">
        <v>0.89739999999999998</v>
      </c>
      <c r="M5022" s="52">
        <v>-22</v>
      </c>
      <c r="N5022" s="52">
        <v>0</v>
      </c>
      <c r="O5022">
        <v>0</v>
      </c>
      <c r="P5022">
        <v>8</v>
      </c>
      <c r="Q5022">
        <v>0</v>
      </c>
      <c r="R5022" s="69"/>
      <c r="S5022" s="69"/>
      <c r="T5022" s="69"/>
      <c r="U5022" s="69"/>
      <c r="V5022" s="69"/>
      <c r="W5022"/>
      <c r="X5022"/>
      <c r="Y5022"/>
      <c r="Z5022"/>
      <c r="AA5022"/>
      <c r="AB5022">
        <v>0.5</v>
      </c>
      <c r="AC5022"/>
      <c r="AD5022">
        <v>30</v>
      </c>
      <c r="AE5022">
        <v>30.000949779999999</v>
      </c>
      <c r="AF5022" t="s">
        <v>661</v>
      </c>
    </row>
    <row r="5023" spans="1:32" ht="14.4">
      <c r="A5023" s="49">
        <v>46208</v>
      </c>
      <c r="B5023" t="s">
        <v>510</v>
      </c>
      <c r="C5023">
        <v>720</v>
      </c>
      <c r="D5023">
        <v>2192</v>
      </c>
      <c r="E5023">
        <v>2202</v>
      </c>
      <c r="F5023">
        <v>19</v>
      </c>
      <c r="G5023">
        <v>2</v>
      </c>
      <c r="K5023" t="s">
        <v>154</v>
      </c>
      <c r="L5023" s="64">
        <v>1.3349</v>
      </c>
      <c r="M5023" s="52">
        <v>1652</v>
      </c>
      <c r="N5023" s="52">
        <v>-18</v>
      </c>
      <c r="O5023">
        <v>0</v>
      </c>
      <c r="P5023">
        <v>0</v>
      </c>
      <c r="Q5023">
        <v>0</v>
      </c>
      <c r="R5023" s="69"/>
      <c r="S5023" s="69"/>
      <c r="T5023" s="69"/>
      <c r="U5023" s="69"/>
      <c r="V5023" s="69"/>
      <c r="W5023"/>
      <c r="X5023"/>
      <c r="Y5023"/>
      <c r="Z5023"/>
      <c r="AA5023"/>
      <c r="AB5023">
        <v>0.5</v>
      </c>
      <c r="AC5023"/>
      <c r="AD5023">
        <v>70</v>
      </c>
      <c r="AE5023">
        <v>70.000949770000005</v>
      </c>
      <c r="AF5023" t="s">
        <v>178</v>
      </c>
    </row>
    <row r="5024" spans="1:32" ht="14.4">
      <c r="A5024" s="49">
        <v>46208</v>
      </c>
      <c r="B5024" t="s">
        <v>372</v>
      </c>
      <c r="C5024">
        <v>711</v>
      </c>
      <c r="D5024">
        <v>1573</v>
      </c>
      <c r="E5024">
        <v>-1842</v>
      </c>
      <c r="F5024">
        <v>8</v>
      </c>
      <c r="G5024">
        <v>4</v>
      </c>
      <c r="K5024" t="s">
        <v>154</v>
      </c>
      <c r="L5024" s="64">
        <v>0.60970000000000002</v>
      </c>
      <c r="M5024" s="52">
        <v>-2002</v>
      </c>
      <c r="N5024" s="52">
        <v>212</v>
      </c>
      <c r="O5024">
        <v>0</v>
      </c>
      <c r="P5024">
        <v>1</v>
      </c>
      <c r="Q5024">
        <v>0</v>
      </c>
      <c r="R5024" s="69"/>
      <c r="S5024" s="69"/>
      <c r="T5024" s="69"/>
      <c r="U5024" s="69"/>
      <c r="V5024" s="69"/>
      <c r="W5024"/>
      <c r="X5024"/>
      <c r="Y5024"/>
      <c r="Z5024"/>
      <c r="AA5024"/>
      <c r="AB5024">
        <v>0.5</v>
      </c>
      <c r="AC5024"/>
      <c r="AD5024">
        <v>30</v>
      </c>
      <c r="AE5024">
        <v>30.000949760000001</v>
      </c>
      <c r="AF5024" t="s">
        <v>661</v>
      </c>
    </row>
    <row r="5025" spans="1:32" ht="14.4">
      <c r="A5025" s="49">
        <v>46208</v>
      </c>
      <c r="B5025" t="s">
        <v>372</v>
      </c>
      <c r="C5025">
        <v>712</v>
      </c>
      <c r="D5025">
        <v>411</v>
      </c>
      <c r="E5025">
        <v>-189</v>
      </c>
      <c r="F5025">
        <v>6</v>
      </c>
      <c r="G5025">
        <v>2</v>
      </c>
      <c r="K5025" t="s">
        <v>154</v>
      </c>
      <c r="L5025" s="64">
        <v>0.84670000000000001</v>
      </c>
      <c r="M5025" s="52">
        <v>579</v>
      </c>
      <c r="N5025" s="52">
        <v>5191</v>
      </c>
      <c r="O5025">
        <v>0</v>
      </c>
      <c r="P5025">
        <v>2</v>
      </c>
      <c r="Q5025">
        <v>0</v>
      </c>
      <c r="R5025" s="69"/>
      <c r="S5025" s="69"/>
      <c r="T5025" s="69"/>
      <c r="U5025" s="69"/>
      <c r="V5025" s="69"/>
      <c r="W5025"/>
      <c r="X5025"/>
      <c r="Y5025"/>
      <c r="Z5025"/>
      <c r="AA5025"/>
      <c r="AB5025">
        <v>0.5</v>
      </c>
      <c r="AC5025"/>
      <c r="AD5025">
        <v>10</v>
      </c>
      <c r="AE5025">
        <v>10.00094975</v>
      </c>
      <c r="AF5025" t="s">
        <v>584</v>
      </c>
    </row>
    <row r="5026" spans="1:32" ht="14.4">
      <c r="A5026" s="49">
        <v>46208</v>
      </c>
      <c r="B5026" t="s">
        <v>416</v>
      </c>
      <c r="C5026">
        <v>638</v>
      </c>
      <c r="D5026">
        <v>427</v>
      </c>
      <c r="E5026">
        <v>354</v>
      </c>
      <c r="F5026">
        <v>7</v>
      </c>
      <c r="G5026">
        <v>1</v>
      </c>
      <c r="K5026" t="s">
        <v>154</v>
      </c>
      <c r="L5026" s="64">
        <v>1.2763</v>
      </c>
      <c r="M5026" s="52">
        <v>-276</v>
      </c>
      <c r="N5026" s="52">
        <v>-252</v>
      </c>
      <c r="O5026">
        <v>0</v>
      </c>
      <c r="P5026">
        <v>8</v>
      </c>
      <c r="Q5026">
        <v>0</v>
      </c>
      <c r="R5026" s="69"/>
      <c r="S5026" s="69"/>
      <c r="T5026" s="69"/>
      <c r="U5026" s="69"/>
      <c r="V5026" s="69"/>
      <c r="W5026"/>
      <c r="X5026"/>
      <c r="Y5026"/>
      <c r="Z5026"/>
      <c r="AA5026"/>
      <c r="AB5026">
        <v>0.5</v>
      </c>
      <c r="AC5026"/>
      <c r="AD5026">
        <v>0</v>
      </c>
      <c r="AE5026">
        <v>0</v>
      </c>
    </row>
    <row r="5027" spans="1:32" ht="14.4">
      <c r="A5027" s="49">
        <v>46208</v>
      </c>
      <c r="B5027" t="s">
        <v>416</v>
      </c>
      <c r="C5027">
        <v>650</v>
      </c>
      <c r="D5027">
        <v>2115</v>
      </c>
      <c r="E5027">
        <v>-983</v>
      </c>
      <c r="F5027">
        <v>17</v>
      </c>
      <c r="G5027">
        <v>2</v>
      </c>
      <c r="K5027" t="s">
        <v>154</v>
      </c>
      <c r="L5027" s="64">
        <v>0.84509999999999996</v>
      </c>
      <c r="M5027" s="52">
        <v>-852</v>
      </c>
      <c r="N5027" s="52">
        <v>264</v>
      </c>
      <c r="O5027">
        <v>0</v>
      </c>
      <c r="P5027">
        <v>0</v>
      </c>
      <c r="Q5027">
        <v>0</v>
      </c>
      <c r="R5027" s="69"/>
      <c r="S5027" s="69"/>
      <c r="T5027" s="69"/>
      <c r="U5027" s="69"/>
      <c r="V5027" s="69"/>
      <c r="W5027"/>
      <c r="X5027"/>
      <c r="Y5027"/>
      <c r="Z5027"/>
      <c r="AA5027"/>
      <c r="AB5027">
        <v>0.5</v>
      </c>
      <c r="AC5027"/>
      <c r="AD5027">
        <v>30</v>
      </c>
      <c r="AE5027">
        <v>30.000949729999999</v>
      </c>
      <c r="AF5027" t="s">
        <v>661</v>
      </c>
    </row>
    <row r="5028" spans="1:32" ht="14.4">
      <c r="A5028" s="49">
        <v>46208</v>
      </c>
      <c r="B5028" t="s">
        <v>156</v>
      </c>
      <c r="C5028">
        <v>716</v>
      </c>
      <c r="D5028">
        <v>5393</v>
      </c>
      <c r="E5028">
        <v>647</v>
      </c>
      <c r="F5028">
        <v>21</v>
      </c>
      <c r="G5028">
        <v>22</v>
      </c>
      <c r="K5028" t="s">
        <v>154</v>
      </c>
      <c r="L5028" s="64">
        <v>1.04</v>
      </c>
      <c r="M5028" s="52">
        <v>-1365</v>
      </c>
      <c r="N5028" s="52">
        <v>379</v>
      </c>
      <c r="O5028">
        <v>0</v>
      </c>
      <c r="P5028">
        <v>6</v>
      </c>
      <c r="Q5028">
        <v>0</v>
      </c>
      <c r="R5028" s="69"/>
      <c r="S5028" s="69"/>
      <c r="T5028" s="69"/>
      <c r="U5028" s="69"/>
      <c r="V5028" s="69"/>
      <c r="W5028"/>
      <c r="X5028"/>
      <c r="Y5028"/>
      <c r="Z5028"/>
      <c r="AA5028"/>
      <c r="AB5028">
        <v>0.8</v>
      </c>
      <c r="AC5028"/>
      <c r="AD5028">
        <v>35</v>
      </c>
      <c r="AE5028">
        <v>35.000949720000001</v>
      </c>
      <c r="AF5028" t="s">
        <v>668</v>
      </c>
    </row>
    <row r="5029" spans="1:32" ht="14.4">
      <c r="A5029" s="49">
        <v>46208</v>
      </c>
      <c r="B5029" t="s">
        <v>156</v>
      </c>
      <c r="C5029">
        <v>717</v>
      </c>
      <c r="D5029">
        <v>785</v>
      </c>
      <c r="E5029">
        <v>-627</v>
      </c>
      <c r="F5029">
        <v>4</v>
      </c>
      <c r="G5029">
        <v>1</v>
      </c>
      <c r="K5029" t="s">
        <v>154</v>
      </c>
      <c r="L5029" s="64">
        <v>0.73380000000000001</v>
      </c>
      <c r="M5029" s="52">
        <v>-256</v>
      </c>
      <c r="N5029" s="52">
        <v>-45</v>
      </c>
      <c r="O5029">
        <v>0</v>
      </c>
      <c r="P5029">
        <v>7</v>
      </c>
      <c r="Q5029">
        <v>0</v>
      </c>
      <c r="R5029" s="69"/>
      <c r="S5029" s="69"/>
      <c r="T5029" s="69"/>
      <c r="U5029" s="69"/>
      <c r="V5029" s="69"/>
      <c r="W5029"/>
      <c r="X5029"/>
      <c r="Y5029"/>
      <c r="Z5029"/>
      <c r="AA5029"/>
      <c r="AB5029">
        <v>0.5</v>
      </c>
      <c r="AC5029"/>
      <c r="AD5029">
        <v>10</v>
      </c>
      <c r="AE5029">
        <v>10.00094971</v>
      </c>
      <c r="AF5029" t="s">
        <v>584</v>
      </c>
    </row>
    <row r="5030" spans="1:32" ht="14.4">
      <c r="A5030" s="49">
        <v>46208</v>
      </c>
      <c r="B5030" t="s">
        <v>485</v>
      </c>
      <c r="C5030">
        <v>713</v>
      </c>
      <c r="D5030">
        <v>1834</v>
      </c>
      <c r="E5030">
        <v>254</v>
      </c>
      <c r="F5030">
        <v>25</v>
      </c>
      <c r="G5030">
        <v>7</v>
      </c>
      <c r="K5030" t="s">
        <v>154</v>
      </c>
      <c r="L5030" s="64">
        <v>1.0462</v>
      </c>
      <c r="M5030" s="52">
        <v>-2768</v>
      </c>
      <c r="N5030" s="52">
        <v>-693</v>
      </c>
      <c r="O5030">
        <v>0</v>
      </c>
      <c r="P5030">
        <v>3</v>
      </c>
      <c r="Q5030">
        <v>0</v>
      </c>
      <c r="R5030" s="69"/>
      <c r="S5030" s="69"/>
      <c r="T5030" s="69"/>
      <c r="U5030" s="69"/>
      <c r="V5030" s="69"/>
      <c r="W5030"/>
      <c r="X5030"/>
      <c r="Y5030"/>
      <c r="Z5030"/>
      <c r="AA5030"/>
      <c r="AB5030">
        <v>0.5</v>
      </c>
      <c r="AC5030"/>
      <c r="AD5030">
        <v>35</v>
      </c>
      <c r="AE5030">
        <v>35.0009497</v>
      </c>
      <c r="AF5030" t="s">
        <v>668</v>
      </c>
    </row>
    <row r="5031" spans="1:32" ht="14.4">
      <c r="A5031" s="49">
        <v>46208</v>
      </c>
      <c r="B5031" t="s">
        <v>485</v>
      </c>
      <c r="C5031">
        <v>715</v>
      </c>
      <c r="D5031">
        <v>2425</v>
      </c>
      <c r="E5031">
        <v>-1258</v>
      </c>
      <c r="F5031">
        <v>15</v>
      </c>
      <c r="G5031">
        <v>5</v>
      </c>
      <c r="K5031" t="s">
        <v>154</v>
      </c>
      <c r="L5031" s="64">
        <v>0.82709999999999995</v>
      </c>
      <c r="M5031" s="52">
        <v>58</v>
      </c>
      <c r="N5031" s="52">
        <v>-1068</v>
      </c>
      <c r="O5031">
        <v>0</v>
      </c>
      <c r="P5031">
        <v>5</v>
      </c>
      <c r="Q5031">
        <v>0</v>
      </c>
      <c r="R5031" s="69"/>
      <c r="S5031" s="69"/>
      <c r="T5031" s="69"/>
      <c r="U5031" s="69"/>
      <c r="V5031" s="69"/>
      <c r="W5031"/>
      <c r="X5031"/>
      <c r="Y5031"/>
      <c r="Z5031"/>
      <c r="AA5031"/>
      <c r="AB5031">
        <v>0.5</v>
      </c>
      <c r="AC5031"/>
      <c r="AD5031">
        <v>30</v>
      </c>
      <c r="AE5031">
        <v>30.000949689999999</v>
      </c>
      <c r="AF5031" t="s">
        <v>661</v>
      </c>
    </row>
    <row r="5032" spans="1:32" ht="14.4">
      <c r="A5032" s="49">
        <v>46208</v>
      </c>
      <c r="B5032" t="s">
        <v>49</v>
      </c>
      <c r="C5032">
        <v>686</v>
      </c>
      <c r="D5032">
        <v>967</v>
      </c>
      <c r="E5032">
        <v>-892</v>
      </c>
      <c r="F5032">
        <v>3</v>
      </c>
      <c r="G5032">
        <v>2</v>
      </c>
      <c r="K5032" t="s">
        <v>154</v>
      </c>
      <c r="L5032" s="64">
        <v>0.6925</v>
      </c>
      <c r="M5032" s="52">
        <v>1670</v>
      </c>
      <c r="N5032" s="52">
        <v>4164</v>
      </c>
      <c r="O5032">
        <v>0</v>
      </c>
      <c r="P5032">
        <v>6</v>
      </c>
      <c r="Q5032">
        <v>0</v>
      </c>
      <c r="R5032" s="69"/>
      <c r="S5032" s="69"/>
      <c r="T5032" s="69"/>
      <c r="U5032" s="69"/>
      <c r="V5032" s="69"/>
      <c r="W5032"/>
      <c r="X5032"/>
      <c r="Y5032"/>
      <c r="Z5032"/>
      <c r="AA5032"/>
      <c r="AB5032">
        <v>0.5</v>
      </c>
      <c r="AC5032"/>
      <c r="AD5032">
        <v>10</v>
      </c>
      <c r="AE5032">
        <v>10.00094968</v>
      </c>
      <c r="AF5032" t="s">
        <v>584</v>
      </c>
    </row>
    <row r="5033" spans="1:32" ht="14.4">
      <c r="A5033" s="49">
        <v>46208</v>
      </c>
      <c r="B5033" t="s">
        <v>49</v>
      </c>
      <c r="C5033">
        <v>687</v>
      </c>
      <c r="D5033">
        <v>1060</v>
      </c>
      <c r="E5033">
        <v>231</v>
      </c>
      <c r="F5033">
        <v>13</v>
      </c>
      <c r="G5033">
        <v>7</v>
      </c>
      <c r="K5033" t="s">
        <v>154</v>
      </c>
      <c r="L5033" s="64">
        <v>1.0726</v>
      </c>
      <c r="M5033" s="52">
        <v>4865</v>
      </c>
      <c r="N5033" s="52">
        <v>-968</v>
      </c>
      <c r="O5033">
        <v>0</v>
      </c>
      <c r="P5033">
        <v>7</v>
      </c>
      <c r="Q5033">
        <v>0</v>
      </c>
      <c r="R5033" s="69"/>
      <c r="S5033" s="69"/>
      <c r="T5033" s="69"/>
      <c r="U5033" s="69"/>
      <c r="V5033" s="69"/>
      <c r="W5033"/>
      <c r="X5033"/>
      <c r="Y5033"/>
      <c r="Z5033"/>
      <c r="AA5033"/>
      <c r="AB5033">
        <v>0.5</v>
      </c>
      <c r="AC5033"/>
      <c r="AD5033">
        <v>35</v>
      </c>
      <c r="AE5033">
        <v>35.000949669999997</v>
      </c>
      <c r="AF5033" t="s">
        <v>668</v>
      </c>
    </row>
    <row r="5034" spans="1:32" ht="14.4">
      <c r="A5034" s="49">
        <v>46208</v>
      </c>
      <c r="B5034" t="s">
        <v>380</v>
      </c>
      <c r="C5034">
        <v>723</v>
      </c>
      <c r="D5034">
        <v>2933</v>
      </c>
      <c r="E5034">
        <v>-1425</v>
      </c>
      <c r="F5034">
        <v>14</v>
      </c>
      <c r="G5034">
        <v>14</v>
      </c>
      <c r="K5034" t="s">
        <v>154</v>
      </c>
      <c r="L5034" s="64">
        <v>0.83799999999999997</v>
      </c>
      <c r="M5034" s="52">
        <v>-1739</v>
      </c>
      <c r="N5034" s="52">
        <v>-1006</v>
      </c>
      <c r="O5034">
        <v>0</v>
      </c>
      <c r="P5034">
        <v>3</v>
      </c>
      <c r="Q5034">
        <v>0</v>
      </c>
      <c r="R5034" s="69"/>
      <c r="S5034" s="69"/>
      <c r="T5034" s="69"/>
      <c r="U5034" s="69"/>
      <c r="V5034" s="69"/>
      <c r="W5034"/>
      <c r="X5034"/>
      <c r="Y5034"/>
      <c r="Z5034"/>
      <c r="AA5034"/>
      <c r="AB5034">
        <v>0.5</v>
      </c>
      <c r="AC5034"/>
      <c r="AD5034">
        <v>30</v>
      </c>
      <c r="AE5034">
        <v>30.00094966</v>
      </c>
      <c r="AF5034" t="s">
        <v>661</v>
      </c>
    </row>
    <row r="5035" spans="1:32" ht="14.4">
      <c r="A5035" s="49">
        <v>46208</v>
      </c>
      <c r="B5035" t="s">
        <v>26</v>
      </c>
      <c r="C5035">
        <v>725</v>
      </c>
      <c r="D5035">
        <v>6134</v>
      </c>
      <c r="E5035">
        <v>-791</v>
      </c>
      <c r="F5035">
        <v>44</v>
      </c>
      <c r="G5035">
        <v>33</v>
      </c>
      <c r="K5035" t="s">
        <v>154</v>
      </c>
      <c r="L5035" s="64">
        <v>0.95699999999999996</v>
      </c>
      <c r="M5035" s="52">
        <v>-2513</v>
      </c>
      <c r="N5035" s="52">
        <v>-2893</v>
      </c>
      <c r="O5035">
        <v>0</v>
      </c>
      <c r="P5035">
        <v>5</v>
      </c>
      <c r="Q5035">
        <v>0</v>
      </c>
      <c r="R5035" s="69"/>
      <c r="S5035" s="69"/>
      <c r="T5035" s="69"/>
      <c r="U5035" s="69"/>
      <c r="V5035" s="69"/>
      <c r="W5035"/>
      <c r="X5035"/>
      <c r="Y5035"/>
      <c r="Z5035"/>
      <c r="AA5035"/>
      <c r="AB5035">
        <v>0.8</v>
      </c>
      <c r="AC5035"/>
      <c r="AD5035">
        <v>30</v>
      </c>
      <c r="AE5035">
        <v>30.000949649999999</v>
      </c>
      <c r="AF5035" t="s">
        <v>661</v>
      </c>
    </row>
    <row r="5036" spans="1:32" ht="14.4">
      <c r="A5036" s="49">
        <v>46208</v>
      </c>
      <c r="B5036" t="s">
        <v>52</v>
      </c>
      <c r="C5036">
        <v>726</v>
      </c>
      <c r="D5036">
        <v>2075</v>
      </c>
      <c r="E5036">
        <v>-1223</v>
      </c>
      <c r="F5036">
        <v>3</v>
      </c>
      <c r="G5036">
        <v>4</v>
      </c>
      <c r="K5036" t="s">
        <v>154</v>
      </c>
      <c r="L5036" s="64">
        <v>0.80349999999999999</v>
      </c>
      <c r="M5036" s="52">
        <v>-1222</v>
      </c>
      <c r="N5036" s="52">
        <v>57</v>
      </c>
      <c r="O5036">
        <v>0</v>
      </c>
      <c r="P5036">
        <v>6</v>
      </c>
      <c r="Q5036">
        <v>0</v>
      </c>
      <c r="R5036" s="69"/>
      <c r="S5036" s="69"/>
      <c r="T5036" s="69"/>
      <c r="U5036" s="69"/>
      <c r="V5036" s="69"/>
      <c r="W5036"/>
      <c r="X5036"/>
      <c r="Y5036"/>
      <c r="Z5036"/>
      <c r="AA5036"/>
      <c r="AB5036">
        <v>0.5</v>
      </c>
      <c r="AC5036"/>
      <c r="AD5036">
        <v>30</v>
      </c>
      <c r="AE5036">
        <v>30.000949640000002</v>
      </c>
      <c r="AF5036" t="s">
        <v>661</v>
      </c>
    </row>
    <row r="5037" spans="1:32" ht="14.4">
      <c r="A5037" s="49">
        <v>46208</v>
      </c>
      <c r="B5037" t="s">
        <v>546</v>
      </c>
      <c r="C5037">
        <v>727</v>
      </c>
      <c r="D5037">
        <v>2561</v>
      </c>
      <c r="E5037">
        <v>-987</v>
      </c>
      <c r="F5037">
        <v>5</v>
      </c>
      <c r="G5037">
        <v>5</v>
      </c>
      <c r="K5037" t="s">
        <v>154</v>
      </c>
      <c r="L5037" s="64">
        <v>0.87150000000000005</v>
      </c>
      <c r="M5037" s="52">
        <v>2017</v>
      </c>
      <c r="N5037" s="52">
        <v>-673</v>
      </c>
      <c r="O5037">
        <v>0</v>
      </c>
      <c r="P5037">
        <v>7</v>
      </c>
      <c r="Q5037">
        <v>0</v>
      </c>
      <c r="R5037" s="69"/>
      <c r="S5037" s="69"/>
      <c r="T5037" s="69"/>
      <c r="U5037" s="69"/>
      <c r="V5037" s="69"/>
      <c r="W5037"/>
      <c r="X5037"/>
      <c r="Y5037"/>
      <c r="Z5037"/>
      <c r="AA5037"/>
      <c r="AB5037">
        <v>0.5</v>
      </c>
      <c r="AC5037"/>
      <c r="AD5037">
        <v>30</v>
      </c>
      <c r="AE5037">
        <v>30.000949630000001</v>
      </c>
      <c r="AF5037" t="s">
        <v>661</v>
      </c>
    </row>
    <row r="5038" spans="1:32" ht="14.4">
      <c r="A5038" s="49">
        <v>46208</v>
      </c>
      <c r="B5038" t="s">
        <v>514</v>
      </c>
      <c r="C5038">
        <v>728</v>
      </c>
      <c r="D5038">
        <v>1443</v>
      </c>
      <c r="E5038">
        <v>-1136</v>
      </c>
      <c r="F5038">
        <v>2</v>
      </c>
      <c r="G5038">
        <v>2</v>
      </c>
      <c r="K5038" t="s">
        <v>154</v>
      </c>
      <c r="L5038" s="64">
        <v>0.73760000000000003</v>
      </c>
      <c r="M5038" s="52">
        <v>-537</v>
      </c>
      <c r="N5038" s="52">
        <v>705</v>
      </c>
      <c r="O5038">
        <v>0</v>
      </c>
      <c r="P5038">
        <v>8</v>
      </c>
      <c r="Q5038">
        <v>0</v>
      </c>
      <c r="R5038" s="69"/>
      <c r="S5038" s="69"/>
      <c r="T5038" s="69"/>
      <c r="U5038" s="69"/>
      <c r="V5038" s="69"/>
      <c r="W5038"/>
      <c r="X5038"/>
      <c r="Y5038"/>
      <c r="Z5038"/>
      <c r="AA5038"/>
      <c r="AB5038">
        <v>0.5</v>
      </c>
      <c r="AC5038"/>
      <c r="AD5038">
        <v>30</v>
      </c>
      <c r="AE5038">
        <v>30.00094962</v>
      </c>
      <c r="AF5038" t="s">
        <v>661</v>
      </c>
    </row>
    <row r="5039" spans="1:32" ht="14.4">
      <c r="A5039" s="49">
        <v>46208</v>
      </c>
      <c r="B5039" t="s">
        <v>246</v>
      </c>
      <c r="C5039">
        <v>730</v>
      </c>
      <c r="D5039">
        <v>1727</v>
      </c>
      <c r="E5039">
        <v>119</v>
      </c>
      <c r="F5039">
        <v>14</v>
      </c>
      <c r="G5039">
        <v>8</v>
      </c>
      <c r="K5039" t="s">
        <v>154</v>
      </c>
      <c r="L5039" s="64">
        <v>1.0229999999999999</v>
      </c>
      <c r="M5039" s="52">
        <v>-2718</v>
      </c>
      <c r="N5039" s="52">
        <v>-4234</v>
      </c>
      <c r="O5039">
        <v>0</v>
      </c>
      <c r="P5039">
        <v>0</v>
      </c>
      <c r="Q5039">
        <v>0</v>
      </c>
      <c r="R5039" s="69"/>
      <c r="S5039" s="69"/>
      <c r="T5039" s="69"/>
      <c r="U5039" s="69"/>
      <c r="V5039" s="69"/>
      <c r="W5039"/>
      <c r="X5039"/>
      <c r="Y5039"/>
      <c r="Z5039"/>
      <c r="AA5039"/>
      <c r="AB5039">
        <v>0.5</v>
      </c>
      <c r="AC5039"/>
      <c r="AD5039">
        <v>35</v>
      </c>
      <c r="AE5039">
        <v>35.000949609999999</v>
      </c>
      <c r="AF5039" t="s">
        <v>668</v>
      </c>
    </row>
    <row r="5040" spans="1:32" ht="14.4">
      <c r="A5040" s="49">
        <v>46208</v>
      </c>
      <c r="B5040" t="s">
        <v>404</v>
      </c>
      <c r="C5040">
        <v>731</v>
      </c>
      <c r="D5040">
        <v>2774</v>
      </c>
      <c r="E5040">
        <v>-661</v>
      </c>
      <c r="F5040">
        <v>13</v>
      </c>
      <c r="G5040">
        <v>4</v>
      </c>
      <c r="K5040" t="s">
        <v>154</v>
      </c>
      <c r="L5040" s="64">
        <v>0.92059999999999997</v>
      </c>
      <c r="M5040" s="52">
        <v>1715</v>
      </c>
      <c r="N5040" s="52">
        <v>-728</v>
      </c>
      <c r="O5040">
        <v>0</v>
      </c>
      <c r="P5040">
        <v>1</v>
      </c>
      <c r="Q5040">
        <v>0</v>
      </c>
      <c r="R5040" s="69"/>
      <c r="S5040" s="69"/>
      <c r="T5040" s="69"/>
      <c r="U5040" s="69"/>
      <c r="V5040" s="69"/>
      <c r="W5040"/>
      <c r="X5040"/>
      <c r="Y5040"/>
      <c r="Z5040"/>
      <c r="AA5040"/>
      <c r="AB5040">
        <v>0.5</v>
      </c>
      <c r="AC5040"/>
      <c r="AD5040">
        <v>30</v>
      </c>
      <c r="AE5040">
        <v>30.000949599999998</v>
      </c>
      <c r="AF5040" t="s">
        <v>661</v>
      </c>
    </row>
    <row r="5041" spans="1:32" ht="14.4">
      <c r="A5041" s="49">
        <v>46208</v>
      </c>
      <c r="B5041" t="s">
        <v>323</v>
      </c>
      <c r="C5041">
        <v>732</v>
      </c>
      <c r="D5041">
        <v>2009</v>
      </c>
      <c r="E5041">
        <v>-1266</v>
      </c>
      <c r="F5041">
        <v>11</v>
      </c>
      <c r="G5041">
        <v>5</v>
      </c>
      <c r="K5041" t="s">
        <v>154</v>
      </c>
      <c r="L5041" s="64">
        <v>0.78990000000000005</v>
      </c>
      <c r="M5041" s="52">
        <v>-339</v>
      </c>
      <c r="N5041" s="52">
        <v>1625</v>
      </c>
      <c r="O5041">
        <v>0</v>
      </c>
      <c r="P5041">
        <v>2</v>
      </c>
      <c r="Q5041">
        <v>0</v>
      </c>
      <c r="R5041" s="69"/>
      <c r="S5041" s="69"/>
      <c r="T5041" s="69"/>
      <c r="U5041" s="69"/>
      <c r="V5041" s="69"/>
      <c r="W5041"/>
      <c r="X5041"/>
      <c r="Y5041"/>
      <c r="Z5041"/>
      <c r="AA5041"/>
      <c r="AB5041">
        <v>0.5</v>
      </c>
      <c r="AC5041"/>
      <c r="AD5041">
        <v>30</v>
      </c>
      <c r="AE5041">
        <v>30.000949590000001</v>
      </c>
      <c r="AF5041" t="s">
        <v>661</v>
      </c>
    </row>
    <row r="5042" spans="1:32" ht="14.4">
      <c r="A5042" s="49">
        <v>46208</v>
      </c>
      <c r="B5042" t="s">
        <v>293</v>
      </c>
      <c r="C5042">
        <v>733</v>
      </c>
      <c r="D5042">
        <v>1967</v>
      </c>
      <c r="E5042">
        <v>-1868</v>
      </c>
      <c r="F5042">
        <v>8</v>
      </c>
      <c r="G5042">
        <v>1</v>
      </c>
      <c r="K5042" t="s">
        <v>154</v>
      </c>
      <c r="L5042" s="64">
        <v>0.68340000000000001</v>
      </c>
      <c r="M5042" s="52">
        <v>-240</v>
      </c>
      <c r="N5042" s="52">
        <v>-564</v>
      </c>
      <c r="O5042">
        <v>0</v>
      </c>
      <c r="P5042">
        <v>3</v>
      </c>
      <c r="Q5042">
        <v>0</v>
      </c>
      <c r="R5042" s="69"/>
      <c r="S5042" s="69"/>
      <c r="T5042" s="69"/>
      <c r="U5042" s="69"/>
      <c r="V5042" s="69"/>
      <c r="W5042"/>
      <c r="X5042"/>
      <c r="Y5042"/>
      <c r="Z5042"/>
      <c r="AA5042"/>
      <c r="AB5042">
        <v>0.5</v>
      </c>
      <c r="AC5042"/>
      <c r="AD5042">
        <v>30</v>
      </c>
      <c r="AE5042">
        <v>30.00094958</v>
      </c>
      <c r="AF5042" t="s">
        <v>661</v>
      </c>
    </row>
    <row r="5043" spans="1:32" ht="14.4">
      <c r="A5043" s="49">
        <v>46208</v>
      </c>
      <c r="B5043" t="s">
        <v>324</v>
      </c>
      <c r="C5043">
        <v>735</v>
      </c>
      <c r="D5043">
        <v>826</v>
      </c>
      <c r="E5043">
        <v>-663</v>
      </c>
      <c r="F5043">
        <v>5</v>
      </c>
      <c r="G5043">
        <v>2</v>
      </c>
      <c r="K5043" t="s">
        <v>154</v>
      </c>
      <c r="L5043" s="64">
        <v>0.73240000000000005</v>
      </c>
      <c r="M5043" s="52">
        <v>8563</v>
      </c>
      <c r="N5043" s="52">
        <v>150</v>
      </c>
      <c r="O5043">
        <v>0</v>
      </c>
      <c r="P5043">
        <v>5</v>
      </c>
      <c r="Q5043">
        <v>0</v>
      </c>
      <c r="R5043" s="69"/>
      <c r="S5043" s="69"/>
      <c r="T5043" s="69"/>
      <c r="U5043" s="69"/>
      <c r="V5043" s="69"/>
      <c r="W5043"/>
      <c r="X5043"/>
      <c r="Y5043"/>
      <c r="Z5043"/>
      <c r="AA5043"/>
      <c r="AB5043">
        <v>0.5</v>
      </c>
      <c r="AC5043"/>
      <c r="AD5043">
        <v>10</v>
      </c>
      <c r="AE5043">
        <v>10.00094957</v>
      </c>
      <c r="AF5043" t="s">
        <v>584</v>
      </c>
    </row>
    <row r="5044" spans="1:32" ht="14.4">
      <c r="A5044" s="49">
        <v>46208</v>
      </c>
      <c r="B5044" t="s">
        <v>297</v>
      </c>
      <c r="C5044">
        <v>736</v>
      </c>
      <c r="D5044">
        <v>6225</v>
      </c>
      <c r="E5044">
        <v>5212</v>
      </c>
      <c r="F5044">
        <v>33</v>
      </c>
      <c r="G5044">
        <v>34</v>
      </c>
      <c r="K5044" t="s">
        <v>154</v>
      </c>
      <c r="L5044" s="64">
        <v>1.2790999999999999</v>
      </c>
      <c r="M5044" s="52">
        <v>1693</v>
      </c>
      <c r="N5044" s="52">
        <v>-370</v>
      </c>
      <c r="O5044">
        <v>0</v>
      </c>
      <c r="P5044">
        <v>6</v>
      </c>
      <c r="Q5044">
        <v>0</v>
      </c>
      <c r="R5044" s="69"/>
      <c r="S5044" s="69"/>
      <c r="T5044" s="69"/>
      <c r="U5044" s="69"/>
      <c r="V5044" s="69"/>
      <c r="W5044"/>
      <c r="X5044"/>
      <c r="Y5044"/>
      <c r="Z5044"/>
      <c r="AA5044"/>
      <c r="AB5044">
        <v>0.8</v>
      </c>
      <c r="AC5044"/>
      <c r="AD5044">
        <v>80</v>
      </c>
      <c r="AE5044">
        <v>80.000949559999995</v>
      </c>
      <c r="AF5044" t="s">
        <v>155</v>
      </c>
    </row>
    <row r="5045" spans="1:32" ht="14.4">
      <c r="A5045" s="49">
        <v>46208</v>
      </c>
      <c r="B5045" t="s">
        <v>400</v>
      </c>
      <c r="C5045">
        <v>737</v>
      </c>
      <c r="D5045">
        <v>1307</v>
      </c>
      <c r="E5045">
        <v>10007</v>
      </c>
      <c r="F5045">
        <v>18</v>
      </c>
      <c r="G5045">
        <v>4</v>
      </c>
      <c r="K5045" t="s">
        <v>154</v>
      </c>
      <c r="L5045" s="64">
        <v>3.5522</v>
      </c>
      <c r="M5045" s="52">
        <v>-2872</v>
      </c>
      <c r="N5045" s="52">
        <v>273</v>
      </c>
      <c r="O5045">
        <v>0</v>
      </c>
      <c r="P5045">
        <v>7</v>
      </c>
      <c r="Q5045">
        <v>0</v>
      </c>
      <c r="R5045" s="69"/>
      <c r="S5045" s="69"/>
      <c r="T5045" s="69"/>
      <c r="U5045" s="69"/>
      <c r="V5045" s="69"/>
      <c r="W5045"/>
      <c r="X5045"/>
      <c r="Y5045"/>
      <c r="Z5045"/>
      <c r="AA5045"/>
      <c r="AB5045">
        <v>0.5</v>
      </c>
      <c r="AC5045"/>
      <c r="AD5045">
        <v>80</v>
      </c>
      <c r="AE5045">
        <v>80.000949550000001</v>
      </c>
      <c r="AF5045" t="s">
        <v>155</v>
      </c>
    </row>
    <row r="5046" spans="1:32" ht="14.4">
      <c r="A5046" s="49">
        <v>46208</v>
      </c>
      <c r="B5046" t="s">
        <v>461</v>
      </c>
      <c r="C5046">
        <v>738</v>
      </c>
      <c r="D5046">
        <v>1266</v>
      </c>
      <c r="E5046">
        <v>1960</v>
      </c>
      <c r="F5046">
        <v>28</v>
      </c>
      <c r="G5046">
        <v>5</v>
      </c>
      <c r="K5046" t="s">
        <v>154</v>
      </c>
      <c r="L5046" s="64">
        <v>1.5161</v>
      </c>
      <c r="M5046" s="52">
        <v>190</v>
      </c>
      <c r="N5046" s="52">
        <v>-693</v>
      </c>
      <c r="O5046">
        <v>0</v>
      </c>
      <c r="P5046">
        <v>8</v>
      </c>
      <c r="Q5046">
        <v>0</v>
      </c>
      <c r="R5046" s="69"/>
      <c r="S5046" s="69"/>
      <c r="T5046" s="69"/>
      <c r="U5046" s="69"/>
      <c r="V5046" s="69"/>
      <c r="W5046"/>
      <c r="X5046"/>
      <c r="Y5046"/>
      <c r="Z5046"/>
      <c r="AA5046"/>
      <c r="AB5046">
        <v>0.5</v>
      </c>
      <c r="AC5046"/>
      <c r="AD5046">
        <v>60</v>
      </c>
      <c r="AE5046">
        <v>60.000949540000001</v>
      </c>
      <c r="AF5046" t="s">
        <v>578</v>
      </c>
    </row>
    <row r="5047" spans="1:32" ht="14.4">
      <c r="A5047" s="49">
        <v>46208</v>
      </c>
      <c r="B5047" t="s">
        <v>351</v>
      </c>
      <c r="C5047">
        <v>750</v>
      </c>
      <c r="D5047">
        <v>3004</v>
      </c>
      <c r="E5047">
        <v>3113</v>
      </c>
      <c r="F5047">
        <v>56</v>
      </c>
      <c r="G5047">
        <v>10</v>
      </c>
      <c r="K5047" t="s">
        <v>154</v>
      </c>
      <c r="L5047" s="64">
        <v>1.3453999999999999</v>
      </c>
      <c r="M5047" s="52">
        <v>2651</v>
      </c>
      <c r="N5047" s="52">
        <v>4119</v>
      </c>
      <c r="O5047">
        <v>0</v>
      </c>
      <c r="P5047">
        <v>0</v>
      </c>
      <c r="Q5047">
        <v>0</v>
      </c>
      <c r="R5047" s="69"/>
      <c r="S5047" s="69"/>
      <c r="T5047" s="69"/>
      <c r="U5047" s="69"/>
      <c r="V5047" s="69"/>
      <c r="W5047"/>
      <c r="X5047"/>
      <c r="Y5047"/>
      <c r="Z5047"/>
      <c r="AA5047"/>
      <c r="AB5047">
        <v>0.6</v>
      </c>
      <c r="AC5047"/>
      <c r="AD5047">
        <v>80</v>
      </c>
      <c r="AE5047">
        <v>80.00094953</v>
      </c>
      <c r="AF5047" t="s">
        <v>155</v>
      </c>
    </row>
    <row r="5048" spans="1:32" ht="14.4">
      <c r="A5048" s="49">
        <v>46208</v>
      </c>
      <c r="B5048" t="s">
        <v>46</v>
      </c>
      <c r="C5048">
        <v>751</v>
      </c>
      <c r="D5048">
        <v>9545</v>
      </c>
      <c r="E5048">
        <v>-6887</v>
      </c>
      <c r="F5048">
        <v>72</v>
      </c>
      <c r="G5048">
        <v>0</v>
      </c>
      <c r="K5048" t="s">
        <v>154</v>
      </c>
      <c r="L5048" s="64">
        <v>0.75949999999999995</v>
      </c>
      <c r="M5048" s="52">
        <v>3704</v>
      </c>
      <c r="N5048" s="52">
        <v>-4190</v>
      </c>
      <c r="O5048">
        <v>0</v>
      </c>
      <c r="P5048">
        <v>1</v>
      </c>
      <c r="Q5048">
        <v>0</v>
      </c>
      <c r="R5048" s="69"/>
      <c r="S5048" s="69"/>
      <c r="T5048" s="69"/>
      <c r="U5048" s="69"/>
      <c r="V5048" s="69"/>
      <c r="W5048"/>
      <c r="X5048"/>
      <c r="Y5048"/>
      <c r="Z5048"/>
      <c r="AA5048"/>
      <c r="AB5048">
        <v>1</v>
      </c>
      <c r="AC5048"/>
      <c r="AD5048">
        <v>30</v>
      </c>
      <c r="AE5048">
        <v>30.000949519999999</v>
      </c>
      <c r="AF5048" t="s">
        <v>661</v>
      </c>
    </row>
    <row r="5049" spans="1:32" ht="14.4">
      <c r="A5049" s="49">
        <v>46208</v>
      </c>
      <c r="B5049" t="s">
        <v>256</v>
      </c>
      <c r="C5049">
        <v>761</v>
      </c>
      <c r="D5049">
        <v>2700</v>
      </c>
      <c r="E5049">
        <v>-2445</v>
      </c>
      <c r="F5049">
        <v>11</v>
      </c>
      <c r="G5049">
        <v>3</v>
      </c>
      <c r="K5049" t="s">
        <v>154</v>
      </c>
      <c r="L5049" s="64">
        <v>0.69810000000000005</v>
      </c>
      <c r="M5049" s="52">
        <v>-1133</v>
      </c>
      <c r="N5049" s="52">
        <v>-1256</v>
      </c>
      <c r="O5049">
        <v>0</v>
      </c>
      <c r="P5049">
        <v>1</v>
      </c>
      <c r="Q5049">
        <v>0</v>
      </c>
      <c r="R5049" s="69"/>
      <c r="S5049" s="69"/>
      <c r="T5049" s="69"/>
      <c r="U5049" s="69"/>
      <c r="V5049" s="69"/>
      <c r="W5049"/>
      <c r="X5049"/>
      <c r="Y5049"/>
      <c r="Z5049"/>
      <c r="AA5049"/>
      <c r="AB5049">
        <v>0.5</v>
      </c>
      <c r="AC5049"/>
      <c r="AD5049">
        <v>30</v>
      </c>
      <c r="AE5049">
        <v>30.000949510000002</v>
      </c>
      <c r="AF5049" t="s">
        <v>661</v>
      </c>
    </row>
    <row r="5050" spans="1:32" ht="14.4">
      <c r="A5050" s="49">
        <v>46208</v>
      </c>
      <c r="B5050" t="s">
        <v>184</v>
      </c>
      <c r="C5050">
        <v>762</v>
      </c>
      <c r="D5050">
        <v>5377</v>
      </c>
      <c r="E5050">
        <v>-1026</v>
      </c>
      <c r="F5050">
        <v>57</v>
      </c>
      <c r="G5050">
        <v>21</v>
      </c>
      <c r="K5050" t="s">
        <v>154</v>
      </c>
      <c r="L5050" s="64">
        <v>0.93640000000000001</v>
      </c>
      <c r="M5050" s="52">
        <v>-2458</v>
      </c>
      <c r="N5050" s="52">
        <v>4129</v>
      </c>
      <c r="O5050">
        <v>0</v>
      </c>
      <c r="P5050">
        <v>2</v>
      </c>
      <c r="Q5050">
        <v>0</v>
      </c>
      <c r="R5050" s="69"/>
      <c r="S5050" s="69"/>
      <c r="T5050" s="69"/>
      <c r="U5050" s="69"/>
      <c r="V5050" s="69"/>
      <c r="W5050"/>
      <c r="X5050"/>
      <c r="Y5050"/>
      <c r="Z5050"/>
      <c r="AA5050"/>
      <c r="AB5050">
        <v>0.8</v>
      </c>
      <c r="AC5050"/>
      <c r="AD5050">
        <v>30</v>
      </c>
      <c r="AE5050">
        <v>30.000949500000001</v>
      </c>
      <c r="AF5050" t="s">
        <v>661</v>
      </c>
    </row>
    <row r="5051" spans="1:32" ht="14.4">
      <c r="A5051" s="49">
        <v>46209</v>
      </c>
      <c r="B5051" t="s">
        <v>9</v>
      </c>
      <c r="C5051">
        <v>508</v>
      </c>
      <c r="D5051">
        <v>6371</v>
      </c>
      <c r="E5051">
        <v>-1824</v>
      </c>
      <c r="F5051">
        <v>15</v>
      </c>
      <c r="G5051">
        <v>21</v>
      </c>
      <c r="K5051" t="s">
        <v>203</v>
      </c>
      <c r="L5051" s="64">
        <v>0.90459999999999996</v>
      </c>
      <c r="M5051" s="52">
        <v>3391</v>
      </c>
      <c r="N5051" s="52">
        <v>-232</v>
      </c>
      <c r="O5051">
        <v>0</v>
      </c>
      <c r="P5051">
        <v>8</v>
      </c>
      <c r="Q5051">
        <v>1</v>
      </c>
      <c r="R5051" s="69">
        <v>1083.582451224574</v>
      </c>
      <c r="S5051" s="69">
        <v>5.8795710403024959</v>
      </c>
      <c r="T5051" s="69">
        <v>424.73333333333329</v>
      </c>
      <c r="U5051" s="69">
        <v>303.38095238095241</v>
      </c>
      <c r="V5051" s="69">
        <v>176.9722222222222</v>
      </c>
      <c r="W5051">
        <v>0</v>
      </c>
      <c r="X5051">
        <v>4</v>
      </c>
      <c r="Y5051">
        <v>0</v>
      </c>
      <c r="Z5051">
        <v>2</v>
      </c>
      <c r="AA5051">
        <v>1.5</v>
      </c>
      <c r="AB5051">
        <v>0.8</v>
      </c>
      <c r="AC5051">
        <v>1.2</v>
      </c>
      <c r="AD5051">
        <v>22</v>
      </c>
      <c r="AE5051">
        <v>22.00094949</v>
      </c>
      <c r="AF5051" t="s">
        <v>592</v>
      </c>
    </row>
    <row r="5052" spans="1:32" ht="14.4">
      <c r="A5052" s="49">
        <v>46209</v>
      </c>
      <c r="B5052" t="s">
        <v>9</v>
      </c>
      <c r="C5052">
        <v>510</v>
      </c>
      <c r="D5052">
        <v>7700</v>
      </c>
      <c r="E5052">
        <v>-1748</v>
      </c>
      <c r="F5052">
        <v>21</v>
      </c>
      <c r="G5052">
        <v>23</v>
      </c>
      <c r="K5052" t="s">
        <v>370</v>
      </c>
      <c r="L5052" s="64">
        <v>0.92430000000000001</v>
      </c>
      <c r="M5052" s="52">
        <v>-1101</v>
      </c>
      <c r="N5052" s="52">
        <v>-34</v>
      </c>
      <c r="O5052">
        <v>0</v>
      </c>
      <c r="P5052">
        <v>0</v>
      </c>
      <c r="Q5052">
        <v>1</v>
      </c>
      <c r="R5052" s="69">
        <v>1309.1187214611871</v>
      </c>
      <c r="S5052" s="69">
        <v>5.8818194818920322</v>
      </c>
      <c r="T5052" s="69">
        <v>366.66666666666669</v>
      </c>
      <c r="U5052" s="69">
        <v>334.78260869565219</v>
      </c>
      <c r="V5052" s="69">
        <v>175</v>
      </c>
      <c r="W5052">
        <v>0</v>
      </c>
      <c r="X5052">
        <v>3</v>
      </c>
      <c r="Y5052">
        <v>0</v>
      </c>
      <c r="Z5052">
        <v>2</v>
      </c>
      <c r="AA5052">
        <v>1.25</v>
      </c>
      <c r="AB5052">
        <v>1</v>
      </c>
      <c r="AC5052">
        <v>1.25</v>
      </c>
      <c r="AD5052">
        <v>22.5</v>
      </c>
      <c r="AE5052">
        <v>22.500949479999999</v>
      </c>
      <c r="AF5052" t="s">
        <v>629</v>
      </c>
    </row>
    <row r="5053" spans="1:32" ht="14.4">
      <c r="A5053" s="49">
        <v>46209</v>
      </c>
      <c r="B5053" t="s">
        <v>9</v>
      </c>
      <c r="C5053">
        <v>511</v>
      </c>
      <c r="D5053">
        <v>3316</v>
      </c>
      <c r="E5053">
        <v>-1937</v>
      </c>
      <c r="F5053">
        <v>7</v>
      </c>
      <c r="G5053">
        <v>4</v>
      </c>
      <c r="K5053" t="s">
        <v>154</v>
      </c>
      <c r="L5053" s="64">
        <v>0.80530000000000002</v>
      </c>
      <c r="M5053" s="52">
        <v>-1347</v>
      </c>
      <c r="N5053" s="52">
        <v>-202</v>
      </c>
      <c r="O5053">
        <v>0</v>
      </c>
      <c r="P5053">
        <v>1</v>
      </c>
      <c r="Q5053">
        <v>1</v>
      </c>
      <c r="R5053" s="69">
        <v>547.9113221253632</v>
      </c>
      <c r="S5053" s="69">
        <v>6.0520742428485397</v>
      </c>
      <c r="T5053" s="69">
        <v>473.71428571428572</v>
      </c>
      <c r="U5053" s="69">
        <v>829</v>
      </c>
      <c r="V5053" s="69">
        <v>301.45454545454538</v>
      </c>
      <c r="W5053">
        <v>0</v>
      </c>
      <c r="X5053">
        <v>0</v>
      </c>
      <c r="Y5053">
        <v>0</v>
      </c>
      <c r="Z5053">
        <v>0</v>
      </c>
      <c r="AA5053">
        <v>0</v>
      </c>
      <c r="AB5053">
        <v>0.6</v>
      </c>
      <c r="AC5053">
        <v>0</v>
      </c>
      <c r="AD5053">
        <v>10</v>
      </c>
      <c r="AE5053">
        <v>10.00094947</v>
      </c>
      <c r="AF5053" t="s">
        <v>584</v>
      </c>
    </row>
    <row r="5054" spans="1:32" ht="14.4">
      <c r="A5054" s="49">
        <v>46209</v>
      </c>
      <c r="B5054" t="s">
        <v>9</v>
      </c>
      <c r="C5054">
        <v>512</v>
      </c>
      <c r="D5054">
        <v>7438</v>
      </c>
      <c r="E5054">
        <v>-137</v>
      </c>
      <c r="F5054">
        <v>25</v>
      </c>
      <c r="G5054">
        <v>27</v>
      </c>
      <c r="K5054" t="s">
        <v>154</v>
      </c>
      <c r="L5054" s="64">
        <v>0.99390000000000001</v>
      </c>
      <c r="M5054" s="52">
        <v>223</v>
      </c>
      <c r="N5054" s="52">
        <v>-946</v>
      </c>
      <c r="O5054">
        <v>0</v>
      </c>
      <c r="P5054">
        <v>2</v>
      </c>
      <c r="Q5054">
        <v>1</v>
      </c>
      <c r="R5054" s="69">
        <v>1259.687474055625</v>
      </c>
      <c r="S5054" s="69">
        <v>5.9046391689940352</v>
      </c>
      <c r="T5054" s="69">
        <v>297.52</v>
      </c>
      <c r="U5054" s="69">
        <v>275.48148148148152</v>
      </c>
      <c r="V5054" s="69">
        <v>143.03846153846149</v>
      </c>
      <c r="W5054">
        <v>0</v>
      </c>
      <c r="X5054">
        <v>5</v>
      </c>
      <c r="Y5054">
        <v>3</v>
      </c>
      <c r="Z5054">
        <v>2</v>
      </c>
      <c r="AA5054">
        <v>2.5</v>
      </c>
      <c r="AB5054">
        <v>1</v>
      </c>
      <c r="AC5054">
        <v>2.5</v>
      </c>
      <c r="AD5054">
        <v>35</v>
      </c>
      <c r="AE5054">
        <v>35.000949460000001</v>
      </c>
      <c r="AF5054" t="s">
        <v>5146</v>
      </c>
    </row>
    <row r="5055" spans="1:32" ht="14.4">
      <c r="A5055" s="49">
        <v>46209</v>
      </c>
      <c r="B5055" t="s">
        <v>9</v>
      </c>
      <c r="C5055">
        <v>513</v>
      </c>
      <c r="D5055">
        <v>4281</v>
      </c>
      <c r="E5055">
        <v>-554</v>
      </c>
      <c r="F5055">
        <v>16</v>
      </c>
      <c r="G5055">
        <v>8</v>
      </c>
      <c r="K5055" t="s">
        <v>154</v>
      </c>
      <c r="L5055" s="64">
        <v>0.95689999999999997</v>
      </c>
      <c r="M5055" s="52">
        <v>-517</v>
      </c>
      <c r="N5055" s="52">
        <v>913</v>
      </c>
      <c r="O5055">
        <v>0</v>
      </c>
      <c r="P5055">
        <v>3</v>
      </c>
      <c r="Q5055">
        <v>1</v>
      </c>
      <c r="R5055" s="69">
        <v>707.77879825653804</v>
      </c>
      <c r="S5055" s="69">
        <v>6.048499913455065</v>
      </c>
      <c r="T5055" s="69">
        <v>267.5625</v>
      </c>
      <c r="U5055" s="69">
        <v>535.125</v>
      </c>
      <c r="V5055" s="69">
        <v>178.375</v>
      </c>
      <c r="W5055">
        <v>3</v>
      </c>
      <c r="X5055">
        <v>0</v>
      </c>
      <c r="Y5055">
        <v>0</v>
      </c>
      <c r="Z5055">
        <v>0</v>
      </c>
      <c r="AA5055">
        <v>0.75</v>
      </c>
      <c r="AB5055">
        <v>0.6</v>
      </c>
      <c r="AC5055">
        <v>0.45</v>
      </c>
      <c r="AD5055">
        <v>14.5</v>
      </c>
      <c r="AE5055">
        <v>14.50094945</v>
      </c>
      <c r="AF5055" t="s">
        <v>785</v>
      </c>
    </row>
    <row r="5056" spans="1:32" ht="14.4">
      <c r="A5056" s="49">
        <v>46209</v>
      </c>
      <c r="B5056" t="s">
        <v>9</v>
      </c>
      <c r="C5056">
        <v>515</v>
      </c>
      <c r="D5056">
        <v>8090</v>
      </c>
      <c r="E5056">
        <v>1148</v>
      </c>
      <c r="F5056">
        <v>32</v>
      </c>
      <c r="G5056">
        <v>30</v>
      </c>
      <c r="K5056" t="s">
        <v>154</v>
      </c>
      <c r="L5056" s="64">
        <v>1.0472999999999999</v>
      </c>
      <c r="M5056" s="52">
        <v>-1018</v>
      </c>
      <c r="N5056" s="52">
        <v>-28</v>
      </c>
      <c r="O5056">
        <v>0</v>
      </c>
      <c r="P5056">
        <v>5</v>
      </c>
      <c r="Q5056">
        <v>1</v>
      </c>
      <c r="R5056" s="69">
        <v>1380.3799294312989</v>
      </c>
      <c r="S5056" s="69">
        <v>5.8607053228693253</v>
      </c>
      <c r="T5056" s="69">
        <v>252.8125</v>
      </c>
      <c r="U5056" s="69">
        <v>269.66666666666669</v>
      </c>
      <c r="V5056" s="69">
        <v>130.48387096774189</v>
      </c>
      <c r="W5056">
        <v>4</v>
      </c>
      <c r="X5056">
        <v>5</v>
      </c>
      <c r="Y5056">
        <v>5</v>
      </c>
      <c r="Z5056">
        <v>2</v>
      </c>
      <c r="AA5056">
        <v>4</v>
      </c>
      <c r="AB5056">
        <v>1</v>
      </c>
      <c r="AC5056">
        <v>4</v>
      </c>
      <c r="AD5056">
        <v>40</v>
      </c>
      <c r="AE5056">
        <v>40.000949439999999</v>
      </c>
      <c r="AF5056" t="s">
        <v>208</v>
      </c>
    </row>
    <row r="5057" spans="1:32" ht="14.4">
      <c r="A5057" s="49">
        <v>46209</v>
      </c>
      <c r="B5057" t="s">
        <v>9</v>
      </c>
      <c r="C5057">
        <v>516</v>
      </c>
      <c r="D5057">
        <v>6896</v>
      </c>
      <c r="E5057">
        <v>-180</v>
      </c>
      <c r="F5057">
        <v>29</v>
      </c>
      <c r="G5057">
        <v>14</v>
      </c>
      <c r="K5057" t="s">
        <v>154</v>
      </c>
      <c r="L5057" s="64">
        <v>0.99129999999999996</v>
      </c>
      <c r="M5057" s="52">
        <v>1655</v>
      </c>
      <c r="N5057" s="52">
        <v>2042</v>
      </c>
      <c r="O5057">
        <v>0</v>
      </c>
      <c r="P5057">
        <v>6</v>
      </c>
      <c r="Q5057">
        <v>1</v>
      </c>
      <c r="R5057" s="69">
        <v>1119.0110004151099</v>
      </c>
      <c r="S5057" s="69">
        <v>6.1625846371857378</v>
      </c>
      <c r="T5057" s="69">
        <v>237.7931034482759</v>
      </c>
      <c r="U5057" s="69">
        <v>492.57142857142861</v>
      </c>
      <c r="V5057" s="69">
        <v>160.37209302325579</v>
      </c>
      <c r="W5057">
        <v>5</v>
      </c>
      <c r="X5057">
        <v>0</v>
      </c>
      <c r="Y5057">
        <v>2</v>
      </c>
      <c r="Z5057">
        <v>0</v>
      </c>
      <c r="AA5057">
        <v>1.75</v>
      </c>
      <c r="AB5057">
        <v>0.8</v>
      </c>
      <c r="AC5057">
        <v>1.4</v>
      </c>
      <c r="AD5057">
        <v>24</v>
      </c>
      <c r="AE5057">
        <v>24.000949429999999</v>
      </c>
      <c r="AF5057" t="s">
        <v>909</v>
      </c>
    </row>
    <row r="5058" spans="1:32" ht="14.4">
      <c r="A5058" s="49">
        <v>46209</v>
      </c>
      <c r="B5058" t="s">
        <v>9</v>
      </c>
      <c r="C5058">
        <v>517</v>
      </c>
      <c r="D5058">
        <v>7847</v>
      </c>
      <c r="E5058">
        <v>-285</v>
      </c>
      <c r="F5058">
        <v>27</v>
      </c>
      <c r="G5058">
        <v>25</v>
      </c>
      <c r="K5058" t="s">
        <v>154</v>
      </c>
      <c r="L5058" s="64">
        <v>0.9879</v>
      </c>
      <c r="M5058" s="52">
        <v>-491</v>
      </c>
      <c r="N5058" s="52">
        <v>-163</v>
      </c>
      <c r="O5058">
        <v>0</v>
      </c>
      <c r="P5058">
        <v>7</v>
      </c>
      <c r="Q5058">
        <v>1</v>
      </c>
      <c r="R5058" s="69">
        <v>1334.453715234537</v>
      </c>
      <c r="S5058" s="69">
        <v>5.8803088562879449</v>
      </c>
      <c r="T5058" s="69">
        <v>290.62962962962962</v>
      </c>
      <c r="U5058" s="69">
        <v>313.88</v>
      </c>
      <c r="V5058" s="69">
        <v>150.90384615384619</v>
      </c>
      <c r="W5058">
        <v>0</v>
      </c>
      <c r="X5058">
        <v>3</v>
      </c>
      <c r="Y5058">
        <v>3</v>
      </c>
      <c r="Z5058">
        <v>2</v>
      </c>
      <c r="AA5058">
        <v>2</v>
      </c>
      <c r="AB5058">
        <v>1</v>
      </c>
      <c r="AC5058">
        <v>2</v>
      </c>
      <c r="AD5058">
        <v>30</v>
      </c>
      <c r="AE5058">
        <v>30.000949420000001</v>
      </c>
      <c r="AF5058" t="s">
        <v>661</v>
      </c>
    </row>
    <row r="5059" spans="1:32" ht="14.4">
      <c r="A5059" s="49">
        <v>46209</v>
      </c>
      <c r="B5059" t="s">
        <v>9</v>
      </c>
      <c r="C5059">
        <v>518</v>
      </c>
      <c r="D5059">
        <v>6583</v>
      </c>
      <c r="E5059">
        <v>-1821</v>
      </c>
      <c r="F5059">
        <v>20</v>
      </c>
      <c r="G5059">
        <v>13</v>
      </c>
      <c r="K5059" t="s">
        <v>154</v>
      </c>
      <c r="L5059" s="64">
        <v>0.90780000000000005</v>
      </c>
      <c r="M5059" s="52">
        <v>1551</v>
      </c>
      <c r="N5059" s="52">
        <v>274</v>
      </c>
      <c r="O5059">
        <v>0</v>
      </c>
      <c r="P5059">
        <v>8</v>
      </c>
      <c r="Q5059">
        <v>1</v>
      </c>
      <c r="R5059" s="69">
        <v>1096.9609796596101</v>
      </c>
      <c r="S5059" s="69">
        <v>6.0011250373214962</v>
      </c>
      <c r="T5059" s="69">
        <v>329.15</v>
      </c>
      <c r="U5059" s="69">
        <v>506.38461538461542</v>
      </c>
      <c r="V5059" s="69">
        <v>199.4848484848485</v>
      </c>
      <c r="W5059">
        <v>0</v>
      </c>
      <c r="X5059">
        <v>0</v>
      </c>
      <c r="Y5059">
        <v>0</v>
      </c>
      <c r="Z5059">
        <v>1</v>
      </c>
      <c r="AA5059">
        <v>0.25</v>
      </c>
      <c r="AB5059">
        <v>0.8</v>
      </c>
      <c r="AC5059">
        <v>0.2</v>
      </c>
      <c r="AD5059">
        <v>12</v>
      </c>
      <c r="AE5059">
        <v>12.00094941</v>
      </c>
      <c r="AF5059" t="s">
        <v>2406</v>
      </c>
    </row>
    <row r="5060" spans="1:32" ht="14.4">
      <c r="A5060" s="49">
        <v>46209</v>
      </c>
      <c r="B5060" t="s">
        <v>9</v>
      </c>
      <c r="C5060">
        <v>520</v>
      </c>
      <c r="D5060">
        <v>8215</v>
      </c>
      <c r="E5060">
        <v>3383</v>
      </c>
      <c r="F5060">
        <v>42</v>
      </c>
      <c r="G5060">
        <v>29</v>
      </c>
      <c r="K5060" t="s">
        <v>154</v>
      </c>
      <c r="L5060" s="64">
        <v>1.1373</v>
      </c>
      <c r="M5060" s="52">
        <v>-200</v>
      </c>
      <c r="N5060" s="52">
        <v>-116</v>
      </c>
      <c r="O5060">
        <v>0</v>
      </c>
      <c r="P5060">
        <v>0</v>
      </c>
      <c r="Q5060">
        <v>1</v>
      </c>
      <c r="R5060" s="69">
        <v>1411.2617268576171</v>
      </c>
      <c r="S5060" s="69">
        <v>5.8210322321231729</v>
      </c>
      <c r="T5060" s="69">
        <v>195.5952380952381</v>
      </c>
      <c r="U5060" s="69">
        <v>283.27586206896552</v>
      </c>
      <c r="V5060" s="69">
        <v>115.7042253521127</v>
      </c>
      <c r="W5060">
        <v>7</v>
      </c>
      <c r="X5060">
        <v>4</v>
      </c>
      <c r="Y5060">
        <v>6</v>
      </c>
      <c r="Z5060">
        <v>4</v>
      </c>
      <c r="AA5060">
        <v>5.25</v>
      </c>
      <c r="AB5060">
        <v>1</v>
      </c>
      <c r="AC5060">
        <v>5.25</v>
      </c>
      <c r="AD5060">
        <v>67.5</v>
      </c>
      <c r="AE5060">
        <v>67.500949399999996</v>
      </c>
      <c r="AF5060" t="s">
        <v>2365</v>
      </c>
    </row>
    <row r="5061" spans="1:32" ht="14.4">
      <c r="A5061" s="49">
        <v>46209</v>
      </c>
      <c r="B5061" t="s">
        <v>9</v>
      </c>
      <c r="C5061">
        <v>521</v>
      </c>
      <c r="D5061">
        <v>3613</v>
      </c>
      <c r="E5061">
        <v>-552</v>
      </c>
      <c r="F5061">
        <v>14</v>
      </c>
      <c r="G5061">
        <v>6</v>
      </c>
      <c r="K5061" t="s">
        <v>370</v>
      </c>
      <c r="L5061" s="64">
        <v>0.94910000000000005</v>
      </c>
      <c r="M5061" s="52">
        <v>-457</v>
      </c>
      <c r="N5061" s="52">
        <v>8</v>
      </c>
      <c r="O5061">
        <v>0</v>
      </c>
      <c r="P5061">
        <v>1</v>
      </c>
      <c r="Q5061">
        <v>1</v>
      </c>
      <c r="R5061" s="69">
        <v>580.90447281029469</v>
      </c>
      <c r="S5061" s="69">
        <v>6.2196112598704216</v>
      </c>
      <c r="T5061" s="69">
        <v>258.07142857142861</v>
      </c>
      <c r="U5061" s="69">
        <v>602.16666666666663</v>
      </c>
      <c r="V5061" s="69">
        <v>180.65</v>
      </c>
      <c r="W5061">
        <v>4</v>
      </c>
      <c r="X5061">
        <v>0</v>
      </c>
      <c r="Y5061">
        <v>0</v>
      </c>
      <c r="Z5061">
        <v>0</v>
      </c>
      <c r="AA5061">
        <v>1</v>
      </c>
      <c r="AB5061">
        <v>0.6</v>
      </c>
      <c r="AC5061">
        <v>0.6</v>
      </c>
      <c r="AD5061">
        <v>16</v>
      </c>
      <c r="AE5061">
        <v>16.000949389999999</v>
      </c>
      <c r="AF5061" t="s">
        <v>2062</v>
      </c>
    </row>
    <row r="5062" spans="1:32" ht="14.4">
      <c r="A5062" s="49">
        <v>46209</v>
      </c>
      <c r="B5062" t="s">
        <v>9</v>
      </c>
      <c r="C5062">
        <v>522</v>
      </c>
      <c r="D5062">
        <v>7617</v>
      </c>
      <c r="E5062">
        <v>-589</v>
      </c>
      <c r="F5062">
        <v>24</v>
      </c>
      <c r="G5062">
        <v>25</v>
      </c>
      <c r="K5062" t="s">
        <v>203</v>
      </c>
      <c r="L5062" s="64">
        <v>0.97419999999999995</v>
      </c>
      <c r="M5062" s="52">
        <v>-2070</v>
      </c>
      <c r="N5062" s="52">
        <v>965</v>
      </c>
      <c r="O5062">
        <v>0</v>
      </c>
      <c r="P5062">
        <v>2</v>
      </c>
      <c r="Q5062">
        <v>1</v>
      </c>
      <c r="R5062" s="69">
        <v>1313.7612079701121</v>
      </c>
      <c r="S5062" s="69">
        <v>5.7978572923225524</v>
      </c>
      <c r="T5062" s="69">
        <v>317.375</v>
      </c>
      <c r="U5062" s="69">
        <v>304.68</v>
      </c>
      <c r="V5062" s="69">
        <v>155.44897959183669</v>
      </c>
      <c r="W5062">
        <v>0</v>
      </c>
      <c r="X5062">
        <v>4</v>
      </c>
      <c r="Y5062">
        <v>2</v>
      </c>
      <c r="Z5062">
        <v>4</v>
      </c>
      <c r="AA5062">
        <v>2.5</v>
      </c>
      <c r="AB5062">
        <v>1</v>
      </c>
      <c r="AC5062">
        <v>2.5</v>
      </c>
      <c r="AD5062">
        <v>35</v>
      </c>
      <c r="AE5062">
        <v>35.000949380000002</v>
      </c>
      <c r="AF5062" t="s">
        <v>5146</v>
      </c>
    </row>
    <row r="5063" spans="1:32" ht="14.4">
      <c r="A5063" s="49">
        <v>46209</v>
      </c>
      <c r="B5063" t="s">
        <v>9</v>
      </c>
      <c r="C5063">
        <v>523</v>
      </c>
      <c r="D5063">
        <v>5951</v>
      </c>
      <c r="E5063">
        <v>-514</v>
      </c>
      <c r="F5063">
        <v>21</v>
      </c>
      <c r="G5063">
        <v>17</v>
      </c>
      <c r="K5063" t="s">
        <v>203</v>
      </c>
      <c r="L5063" s="64">
        <v>0.97119999999999995</v>
      </c>
      <c r="M5063" s="52">
        <v>1360</v>
      </c>
      <c r="N5063" s="52">
        <v>690</v>
      </c>
      <c r="O5063">
        <v>0</v>
      </c>
      <c r="P5063">
        <v>3</v>
      </c>
      <c r="Q5063">
        <v>1</v>
      </c>
      <c r="R5063" s="69">
        <v>982.58961187214607</v>
      </c>
      <c r="S5063" s="69">
        <v>6.0564450591549104</v>
      </c>
      <c r="T5063" s="69">
        <v>283.38095238095241</v>
      </c>
      <c r="U5063" s="69">
        <v>350.05882352941182</v>
      </c>
      <c r="V5063" s="69">
        <v>156.60526315789471</v>
      </c>
      <c r="W5063">
        <v>0</v>
      </c>
      <c r="X5063">
        <v>3</v>
      </c>
      <c r="Y5063">
        <v>2</v>
      </c>
      <c r="Z5063">
        <v>0</v>
      </c>
      <c r="AA5063">
        <v>1.25</v>
      </c>
      <c r="AB5063">
        <v>0.8</v>
      </c>
      <c r="AC5063">
        <v>1</v>
      </c>
      <c r="AD5063">
        <v>20</v>
      </c>
      <c r="AE5063">
        <v>20.000949370000001</v>
      </c>
      <c r="AF5063" t="s">
        <v>594</v>
      </c>
    </row>
    <row r="5064" spans="1:32" ht="14.4">
      <c r="A5064" s="49">
        <v>46209</v>
      </c>
      <c r="B5064" t="s">
        <v>9</v>
      </c>
      <c r="C5064">
        <v>525</v>
      </c>
      <c r="D5064">
        <v>9042</v>
      </c>
      <c r="E5064">
        <v>-114</v>
      </c>
      <c r="F5064">
        <v>30</v>
      </c>
      <c r="G5064">
        <v>31</v>
      </c>
      <c r="K5064" t="s">
        <v>154</v>
      </c>
      <c r="L5064" s="64">
        <v>0.99580000000000002</v>
      </c>
      <c r="M5064" s="52">
        <v>782</v>
      </c>
      <c r="N5064" s="52">
        <v>303</v>
      </c>
      <c r="O5064">
        <v>0</v>
      </c>
      <c r="P5064">
        <v>5</v>
      </c>
      <c r="Q5064">
        <v>1</v>
      </c>
      <c r="R5064" s="69">
        <v>1571.513698630137</v>
      </c>
      <c r="S5064" s="69">
        <v>5.7536883120279283</v>
      </c>
      <c r="T5064" s="69">
        <v>301.39999999999998</v>
      </c>
      <c r="U5064" s="69">
        <v>291.67741935483872</v>
      </c>
      <c r="V5064" s="69">
        <v>148.2295081967213</v>
      </c>
      <c r="W5064">
        <v>0</v>
      </c>
      <c r="X5064">
        <v>4</v>
      </c>
      <c r="Y5064">
        <v>3</v>
      </c>
      <c r="Z5064">
        <v>5</v>
      </c>
      <c r="AA5064">
        <v>3</v>
      </c>
      <c r="AB5064">
        <v>1</v>
      </c>
      <c r="AC5064">
        <v>3</v>
      </c>
      <c r="AD5064">
        <v>40</v>
      </c>
      <c r="AE5064">
        <v>40.00094936</v>
      </c>
      <c r="AF5064" t="s">
        <v>644</v>
      </c>
    </row>
    <row r="5065" spans="1:32" ht="14.4">
      <c r="A5065" s="49">
        <v>46209</v>
      </c>
      <c r="B5065" t="s">
        <v>9</v>
      </c>
      <c r="C5065">
        <v>526</v>
      </c>
      <c r="D5065">
        <v>7968</v>
      </c>
      <c r="E5065">
        <v>-222</v>
      </c>
      <c r="F5065">
        <v>29</v>
      </c>
      <c r="G5065">
        <v>22</v>
      </c>
      <c r="K5065" t="s">
        <v>154</v>
      </c>
      <c r="L5065" s="64">
        <v>0.99070000000000003</v>
      </c>
      <c r="M5065" s="52">
        <v>-1096</v>
      </c>
      <c r="N5065" s="52">
        <v>1781</v>
      </c>
      <c r="O5065">
        <v>0</v>
      </c>
      <c r="P5065">
        <v>6</v>
      </c>
      <c r="Q5065">
        <v>1</v>
      </c>
      <c r="R5065" s="69">
        <v>1356.5712951432131</v>
      </c>
      <c r="S5065" s="69">
        <v>5.8736315802398122</v>
      </c>
      <c r="T5065" s="69">
        <v>274.75862068965517</v>
      </c>
      <c r="U5065" s="69">
        <v>362.18181818181819</v>
      </c>
      <c r="V5065" s="69">
        <v>156.2352941176471</v>
      </c>
      <c r="W5065">
        <v>0</v>
      </c>
      <c r="X5065">
        <v>2</v>
      </c>
      <c r="Y5065">
        <v>2</v>
      </c>
      <c r="Z5065">
        <v>2</v>
      </c>
      <c r="AA5065">
        <v>1.5</v>
      </c>
      <c r="AB5065">
        <v>1</v>
      </c>
      <c r="AC5065">
        <v>1.5</v>
      </c>
      <c r="AD5065">
        <v>25</v>
      </c>
      <c r="AE5065">
        <v>25.000949349999999</v>
      </c>
      <c r="AF5065" t="s">
        <v>812</v>
      </c>
    </row>
    <row r="5066" spans="1:32" ht="14.4">
      <c r="A5066" s="49">
        <v>46209</v>
      </c>
      <c r="B5066" t="s">
        <v>9</v>
      </c>
      <c r="C5066">
        <v>527</v>
      </c>
      <c r="D5066">
        <v>3268</v>
      </c>
      <c r="E5066">
        <v>-1606</v>
      </c>
      <c r="F5066">
        <v>6</v>
      </c>
      <c r="G5066">
        <v>9</v>
      </c>
      <c r="K5066" t="s">
        <v>154</v>
      </c>
      <c r="L5066" s="64">
        <v>0.83620000000000005</v>
      </c>
      <c r="M5066" s="52">
        <v>-1541</v>
      </c>
      <c r="N5066" s="52">
        <v>-782</v>
      </c>
      <c r="O5066">
        <v>0</v>
      </c>
      <c r="P5066">
        <v>7</v>
      </c>
      <c r="Q5066">
        <v>1</v>
      </c>
      <c r="R5066" s="69">
        <v>544.11571191365715</v>
      </c>
      <c r="S5066" s="69">
        <v>6.0060754145592137</v>
      </c>
      <c r="T5066" s="69">
        <v>544.66666666666663</v>
      </c>
      <c r="U5066" s="69">
        <v>363.11111111111109</v>
      </c>
      <c r="V5066" s="69">
        <v>217.8666666666667</v>
      </c>
      <c r="W5066">
        <v>0</v>
      </c>
      <c r="X5066">
        <v>2</v>
      </c>
      <c r="Y5066">
        <v>0</v>
      </c>
      <c r="Z5066">
        <v>1</v>
      </c>
      <c r="AA5066">
        <v>0.75</v>
      </c>
      <c r="AB5066">
        <v>0.6</v>
      </c>
      <c r="AC5066">
        <v>0.45</v>
      </c>
      <c r="AD5066">
        <v>14.5</v>
      </c>
      <c r="AE5066">
        <v>14.50094934</v>
      </c>
      <c r="AF5066" t="s">
        <v>785</v>
      </c>
    </row>
    <row r="5067" spans="1:32" ht="14.4">
      <c r="A5067" s="49">
        <v>46209</v>
      </c>
      <c r="B5067" t="s">
        <v>9</v>
      </c>
      <c r="C5067">
        <v>528</v>
      </c>
      <c r="D5067">
        <v>9067</v>
      </c>
      <c r="E5067">
        <v>-789</v>
      </c>
      <c r="F5067">
        <v>26</v>
      </c>
      <c r="G5067">
        <v>35</v>
      </c>
      <c r="K5067" t="s">
        <v>154</v>
      </c>
      <c r="L5067" s="64">
        <v>0.97099999999999997</v>
      </c>
      <c r="M5067" s="52">
        <v>-1134</v>
      </c>
      <c r="N5067" s="52">
        <v>-1165</v>
      </c>
      <c r="O5067">
        <v>0</v>
      </c>
      <c r="P5067">
        <v>8</v>
      </c>
      <c r="Q5067">
        <v>1</v>
      </c>
      <c r="R5067" s="69">
        <v>1567.0400581153999</v>
      </c>
      <c r="S5067" s="69">
        <v>5.7860677862341454</v>
      </c>
      <c r="T5067" s="69">
        <v>348.73076923076923</v>
      </c>
      <c r="U5067" s="69">
        <v>259.05714285714288</v>
      </c>
      <c r="V5067" s="69">
        <v>148.63934426229511</v>
      </c>
      <c r="W5067">
        <v>0</v>
      </c>
      <c r="X5067">
        <v>5</v>
      </c>
      <c r="Y5067">
        <v>3</v>
      </c>
      <c r="Z5067">
        <v>4</v>
      </c>
      <c r="AA5067">
        <v>3</v>
      </c>
      <c r="AB5067">
        <v>1</v>
      </c>
      <c r="AC5067">
        <v>3</v>
      </c>
      <c r="AD5067">
        <v>40</v>
      </c>
      <c r="AE5067">
        <v>40.000949329999997</v>
      </c>
      <c r="AF5067" t="s">
        <v>644</v>
      </c>
    </row>
    <row r="5068" spans="1:32" ht="14.4">
      <c r="A5068" s="49">
        <v>46209</v>
      </c>
      <c r="B5068" t="s">
        <v>9</v>
      </c>
      <c r="C5068">
        <v>530</v>
      </c>
      <c r="D5068">
        <v>8397</v>
      </c>
      <c r="E5068">
        <v>926</v>
      </c>
      <c r="F5068">
        <v>30</v>
      </c>
      <c r="G5068">
        <v>34</v>
      </c>
      <c r="K5068" t="s">
        <v>154</v>
      </c>
      <c r="L5068" s="64">
        <v>1.0367999999999999</v>
      </c>
      <c r="M5068" s="52">
        <v>-981</v>
      </c>
      <c r="N5068" s="52">
        <v>-918</v>
      </c>
      <c r="O5068">
        <v>0</v>
      </c>
      <c r="P5068">
        <v>0</v>
      </c>
      <c r="Q5068">
        <v>1</v>
      </c>
      <c r="R5068" s="69">
        <v>1461.658623910336</v>
      </c>
      <c r="S5068" s="69">
        <v>5.7448434693565664</v>
      </c>
      <c r="T5068" s="69">
        <v>279.89999999999998</v>
      </c>
      <c r="U5068" s="69">
        <v>246.97058823529409</v>
      </c>
      <c r="V5068" s="69">
        <v>131.203125</v>
      </c>
      <c r="W5068">
        <v>0</v>
      </c>
      <c r="X5068">
        <v>6</v>
      </c>
      <c r="Y5068">
        <v>4</v>
      </c>
      <c r="Z5068">
        <v>5</v>
      </c>
      <c r="AA5068">
        <v>3.75</v>
      </c>
      <c r="AB5068">
        <v>1</v>
      </c>
      <c r="AC5068">
        <v>3.75</v>
      </c>
      <c r="AD5068">
        <v>37.5</v>
      </c>
      <c r="AE5068">
        <v>37.500949319999997</v>
      </c>
      <c r="AF5068" t="s">
        <v>771</v>
      </c>
    </row>
    <row r="5069" spans="1:32" ht="14.4">
      <c r="A5069" s="49">
        <v>46209</v>
      </c>
      <c r="B5069" t="s">
        <v>9</v>
      </c>
      <c r="C5069">
        <v>531</v>
      </c>
      <c r="D5069">
        <v>3924</v>
      </c>
      <c r="E5069">
        <v>-1677</v>
      </c>
      <c r="F5069">
        <v>11</v>
      </c>
      <c r="G5069">
        <v>4</v>
      </c>
      <c r="K5069" t="s">
        <v>154</v>
      </c>
      <c r="L5069" s="64">
        <v>0.85750000000000004</v>
      </c>
      <c r="M5069" s="52">
        <v>-844</v>
      </c>
      <c r="N5069" s="52">
        <v>792</v>
      </c>
      <c r="O5069">
        <v>0</v>
      </c>
      <c r="P5069">
        <v>1</v>
      </c>
      <c r="Q5069">
        <v>1</v>
      </c>
      <c r="R5069" s="69">
        <v>652.57238480697379</v>
      </c>
      <c r="S5069" s="69">
        <v>6.0131260398962354</v>
      </c>
      <c r="T5069" s="69">
        <v>356.72727272727269</v>
      </c>
      <c r="U5069" s="69">
        <v>981</v>
      </c>
      <c r="V5069" s="69">
        <v>261.60000000000002</v>
      </c>
      <c r="W5069">
        <v>0</v>
      </c>
      <c r="X5069">
        <v>0</v>
      </c>
      <c r="Y5069">
        <v>0</v>
      </c>
      <c r="Z5069">
        <v>1</v>
      </c>
      <c r="AA5069">
        <v>0.25</v>
      </c>
      <c r="AB5069">
        <v>0.6</v>
      </c>
      <c r="AC5069">
        <v>0.15</v>
      </c>
      <c r="AD5069">
        <v>11.5</v>
      </c>
      <c r="AE5069">
        <v>11.500949309999999</v>
      </c>
      <c r="AF5069" t="s">
        <v>736</v>
      </c>
    </row>
    <row r="5070" spans="1:32" ht="14.4">
      <c r="A5070" s="49">
        <v>46209</v>
      </c>
      <c r="B5070" t="s">
        <v>9</v>
      </c>
      <c r="C5070">
        <v>532</v>
      </c>
      <c r="D5070">
        <v>7654</v>
      </c>
      <c r="E5070">
        <v>-222</v>
      </c>
      <c r="F5070">
        <v>23</v>
      </c>
      <c r="G5070">
        <v>29</v>
      </c>
      <c r="K5070" t="s">
        <v>154</v>
      </c>
      <c r="L5070" s="64">
        <v>0.99029999999999996</v>
      </c>
      <c r="M5070" s="52">
        <v>999</v>
      </c>
      <c r="N5070" s="52">
        <v>-297</v>
      </c>
      <c r="O5070">
        <v>0</v>
      </c>
      <c r="P5070">
        <v>2</v>
      </c>
      <c r="Q5070">
        <v>1</v>
      </c>
      <c r="R5070" s="69">
        <v>1353.3302200083019</v>
      </c>
      <c r="S5070" s="69">
        <v>5.655678035441376</v>
      </c>
      <c r="T5070" s="69">
        <v>332.78260869565219</v>
      </c>
      <c r="U5070" s="69">
        <v>263.93103448275861</v>
      </c>
      <c r="V5070" s="69">
        <v>147.19230769230771</v>
      </c>
      <c r="W5070">
        <v>0</v>
      </c>
      <c r="X5070">
        <v>5</v>
      </c>
      <c r="Y5070">
        <v>3</v>
      </c>
      <c r="Z5070">
        <v>6</v>
      </c>
      <c r="AA5070">
        <v>3.5</v>
      </c>
      <c r="AB5070">
        <v>1</v>
      </c>
      <c r="AC5070">
        <v>3.5</v>
      </c>
      <c r="AD5070">
        <v>35</v>
      </c>
      <c r="AE5070">
        <v>35.000949300000002</v>
      </c>
      <c r="AF5070" t="s">
        <v>668</v>
      </c>
    </row>
    <row r="5071" spans="1:32" ht="14.4">
      <c r="A5071" s="49">
        <v>46209</v>
      </c>
      <c r="B5071" t="s">
        <v>9</v>
      </c>
      <c r="C5071">
        <v>533</v>
      </c>
      <c r="D5071">
        <v>7768</v>
      </c>
      <c r="E5071">
        <v>21</v>
      </c>
      <c r="F5071">
        <v>32</v>
      </c>
      <c r="G5071">
        <v>15</v>
      </c>
      <c r="K5071" t="s">
        <v>154</v>
      </c>
      <c r="L5071" s="64">
        <v>1.0008999999999999</v>
      </c>
      <c r="M5071" s="52">
        <v>-790</v>
      </c>
      <c r="N5071" s="52">
        <v>-1982</v>
      </c>
      <c r="O5071">
        <v>0</v>
      </c>
      <c r="P5071">
        <v>3</v>
      </c>
      <c r="Q5071">
        <v>1</v>
      </c>
      <c r="R5071" s="69">
        <v>1317.735419261104</v>
      </c>
      <c r="S5071" s="69">
        <v>5.8949618310751344</v>
      </c>
      <c r="T5071" s="69">
        <v>242.75</v>
      </c>
      <c r="U5071" s="69">
        <v>517.86666666666667</v>
      </c>
      <c r="V5071" s="69">
        <v>165.27659574468089</v>
      </c>
      <c r="W5071">
        <v>5</v>
      </c>
      <c r="X5071">
        <v>0</v>
      </c>
      <c r="Y5071">
        <v>1</v>
      </c>
      <c r="Z5071">
        <v>2</v>
      </c>
      <c r="AA5071">
        <v>2</v>
      </c>
      <c r="AB5071">
        <v>1</v>
      </c>
      <c r="AC5071">
        <v>2</v>
      </c>
      <c r="AD5071">
        <v>20</v>
      </c>
      <c r="AE5071">
        <v>20.000949290000001</v>
      </c>
      <c r="AF5071" t="s">
        <v>457</v>
      </c>
    </row>
    <row r="5072" spans="1:32" ht="14.4">
      <c r="A5072" s="49">
        <v>46209</v>
      </c>
      <c r="B5072" t="s">
        <v>9</v>
      </c>
      <c r="C5072">
        <v>535</v>
      </c>
      <c r="D5072">
        <v>7720</v>
      </c>
      <c r="E5072">
        <v>2972</v>
      </c>
      <c r="F5072">
        <v>39</v>
      </c>
      <c r="G5072">
        <v>24</v>
      </c>
      <c r="K5072" t="s">
        <v>370</v>
      </c>
      <c r="L5072" s="64">
        <v>1.1283000000000001</v>
      </c>
      <c r="M5072" s="52">
        <v>321</v>
      </c>
      <c r="N5072" s="52">
        <v>-566</v>
      </c>
      <c r="O5072">
        <v>0</v>
      </c>
      <c r="P5072">
        <v>5</v>
      </c>
      <c r="Q5072">
        <v>1</v>
      </c>
      <c r="R5072" s="69">
        <v>1353.439809049398</v>
      </c>
      <c r="S5072" s="69">
        <v>5.7039847271983373</v>
      </c>
      <c r="T5072" s="69">
        <v>197.94871794871801</v>
      </c>
      <c r="U5072" s="69">
        <v>321.66666666666669</v>
      </c>
      <c r="V5072" s="69">
        <v>122.5396825396825</v>
      </c>
      <c r="W5072">
        <v>7</v>
      </c>
      <c r="X5072">
        <v>3</v>
      </c>
      <c r="Y5072">
        <v>5</v>
      </c>
      <c r="Z5072">
        <v>6</v>
      </c>
      <c r="AA5072">
        <v>5.25</v>
      </c>
      <c r="AB5072">
        <v>1</v>
      </c>
      <c r="AC5072">
        <v>5.25</v>
      </c>
      <c r="AD5072">
        <v>67.5</v>
      </c>
      <c r="AE5072">
        <v>67.50094928</v>
      </c>
      <c r="AF5072" t="s">
        <v>2365</v>
      </c>
    </row>
    <row r="5073" spans="1:32" ht="14.4">
      <c r="A5073" s="49">
        <v>46209</v>
      </c>
      <c r="B5073" t="s">
        <v>9</v>
      </c>
      <c r="C5073">
        <v>536</v>
      </c>
      <c r="D5073">
        <v>7349</v>
      </c>
      <c r="E5073">
        <v>-238</v>
      </c>
      <c r="F5073">
        <v>26</v>
      </c>
      <c r="G5073">
        <v>19</v>
      </c>
      <c r="K5073" t="s">
        <v>203</v>
      </c>
      <c r="L5073" s="64">
        <v>0.98919999999999997</v>
      </c>
      <c r="M5073" s="52">
        <v>-665</v>
      </c>
      <c r="N5073" s="52">
        <v>-807</v>
      </c>
      <c r="O5073">
        <v>0</v>
      </c>
      <c r="P5073">
        <v>6</v>
      </c>
      <c r="Q5073">
        <v>1</v>
      </c>
      <c r="R5073" s="69">
        <v>1284.9336342880861</v>
      </c>
      <c r="S5073" s="69">
        <v>5.7193615326846761</v>
      </c>
      <c r="T5073" s="69">
        <v>282.65384615384608</v>
      </c>
      <c r="U5073" s="69">
        <v>386.78947368421052</v>
      </c>
      <c r="V5073" s="69">
        <v>163.3111111111111</v>
      </c>
      <c r="W5073">
        <v>0</v>
      </c>
      <c r="X5073">
        <v>2</v>
      </c>
      <c r="Y5073">
        <v>1</v>
      </c>
      <c r="Z5073">
        <v>5</v>
      </c>
      <c r="AA5073">
        <v>2</v>
      </c>
      <c r="AB5073">
        <v>1</v>
      </c>
      <c r="AC5073">
        <v>2</v>
      </c>
      <c r="AD5073">
        <v>30</v>
      </c>
      <c r="AE5073">
        <v>30.00094927</v>
      </c>
      <c r="AF5073" t="s">
        <v>661</v>
      </c>
    </row>
    <row r="5074" spans="1:32" ht="14.4">
      <c r="A5074" s="49">
        <v>46209</v>
      </c>
      <c r="B5074" t="s">
        <v>16</v>
      </c>
      <c r="C5074">
        <v>551</v>
      </c>
      <c r="D5074">
        <v>6878</v>
      </c>
      <c r="E5074">
        <v>2981</v>
      </c>
      <c r="F5074">
        <v>37</v>
      </c>
      <c r="G5074">
        <v>22</v>
      </c>
      <c r="K5074" t="s">
        <v>154</v>
      </c>
      <c r="L5074" s="64">
        <v>1.1445000000000001</v>
      </c>
      <c r="M5074" s="52">
        <v>-7</v>
      </c>
      <c r="N5074" s="52">
        <v>-681</v>
      </c>
      <c r="O5074">
        <v>0</v>
      </c>
      <c r="P5074">
        <v>1</v>
      </c>
      <c r="Q5074">
        <v>1</v>
      </c>
      <c r="R5074" s="69">
        <v>1116.94702158572</v>
      </c>
      <c r="S5074" s="69">
        <v>6.1578569682162376</v>
      </c>
      <c r="T5074" s="69">
        <v>185.8918918918919</v>
      </c>
      <c r="U5074" s="69">
        <v>312.63636363636363</v>
      </c>
      <c r="V5074" s="69">
        <v>116.57627118644071</v>
      </c>
      <c r="W5074">
        <v>7</v>
      </c>
      <c r="X5074">
        <v>4</v>
      </c>
      <c r="Y5074">
        <v>7</v>
      </c>
      <c r="Z5074">
        <v>0</v>
      </c>
      <c r="AA5074">
        <v>4.5</v>
      </c>
      <c r="AB5074">
        <v>0.8</v>
      </c>
      <c r="AC5074">
        <v>3.6</v>
      </c>
      <c r="AD5074">
        <v>36</v>
      </c>
      <c r="AE5074">
        <v>36.000949259999999</v>
      </c>
      <c r="AF5074" t="s">
        <v>2199</v>
      </c>
    </row>
    <row r="5075" spans="1:32" ht="14.4">
      <c r="A5075" s="49">
        <v>46209</v>
      </c>
      <c r="B5075" t="s">
        <v>16</v>
      </c>
      <c r="C5075">
        <v>552</v>
      </c>
      <c r="D5075">
        <v>4793</v>
      </c>
      <c r="E5075">
        <v>-1356</v>
      </c>
      <c r="F5075">
        <v>13</v>
      </c>
      <c r="G5075">
        <v>12</v>
      </c>
      <c r="K5075" t="s">
        <v>154</v>
      </c>
      <c r="L5075" s="64">
        <v>0.90569999999999995</v>
      </c>
      <c r="M5075" s="52">
        <v>-849</v>
      </c>
      <c r="N5075" s="52">
        <v>-65</v>
      </c>
      <c r="O5075">
        <v>0</v>
      </c>
      <c r="P5075">
        <v>2</v>
      </c>
      <c r="Q5075">
        <v>1</v>
      </c>
      <c r="R5075" s="69">
        <v>791.84864051473642</v>
      </c>
      <c r="S5075" s="69">
        <v>6.0529244539516283</v>
      </c>
      <c r="T5075" s="69">
        <v>368.69230769230768</v>
      </c>
      <c r="U5075" s="69">
        <v>399.41666666666669</v>
      </c>
      <c r="V5075" s="69">
        <v>191.72</v>
      </c>
      <c r="W5075">
        <v>0</v>
      </c>
      <c r="X5075">
        <v>2</v>
      </c>
      <c r="Y5075">
        <v>0</v>
      </c>
      <c r="Z5075">
        <v>3</v>
      </c>
      <c r="AA5075">
        <v>1.25</v>
      </c>
      <c r="AB5075">
        <v>0.6</v>
      </c>
      <c r="AC5075">
        <v>0.75</v>
      </c>
      <c r="AD5075">
        <v>17.5</v>
      </c>
      <c r="AE5075">
        <v>17.500949250000001</v>
      </c>
      <c r="AF5075" t="s">
        <v>641</v>
      </c>
    </row>
    <row r="5076" spans="1:32" ht="14.4">
      <c r="A5076" s="49">
        <v>46209</v>
      </c>
      <c r="B5076" t="s">
        <v>16</v>
      </c>
      <c r="C5076">
        <v>553</v>
      </c>
      <c r="D5076">
        <v>8175</v>
      </c>
      <c r="E5076">
        <v>2906</v>
      </c>
      <c r="F5076">
        <v>38</v>
      </c>
      <c r="G5076">
        <v>32</v>
      </c>
      <c r="K5076" t="s">
        <v>154</v>
      </c>
      <c r="L5076" s="64">
        <v>1.1185</v>
      </c>
      <c r="M5076" s="52">
        <v>-1141</v>
      </c>
      <c r="N5076" s="52">
        <v>1807</v>
      </c>
      <c r="O5076">
        <v>0</v>
      </c>
      <c r="P5076">
        <v>3</v>
      </c>
      <c r="Q5076">
        <v>1</v>
      </c>
      <c r="R5076" s="69">
        <v>1365.9945516811961</v>
      </c>
      <c r="S5076" s="69">
        <v>5.9846505170453508</v>
      </c>
      <c r="T5076" s="69">
        <v>215.13157894736841</v>
      </c>
      <c r="U5076" s="69">
        <v>255.46875</v>
      </c>
      <c r="V5076" s="69">
        <v>116.78571428571431</v>
      </c>
      <c r="W5076">
        <v>7</v>
      </c>
      <c r="X5076">
        <v>5</v>
      </c>
      <c r="Y5076">
        <v>7</v>
      </c>
      <c r="Z5076">
        <v>5</v>
      </c>
      <c r="AA5076">
        <v>6</v>
      </c>
      <c r="AB5076">
        <v>1</v>
      </c>
      <c r="AC5076">
        <v>6</v>
      </c>
      <c r="AD5076">
        <v>75</v>
      </c>
      <c r="AE5076">
        <v>75.000949239999997</v>
      </c>
      <c r="AF5076" t="s">
        <v>2125</v>
      </c>
    </row>
    <row r="5077" spans="1:32" ht="14.4">
      <c r="A5077" s="49">
        <v>46209</v>
      </c>
      <c r="B5077" t="s">
        <v>16</v>
      </c>
      <c r="C5077">
        <v>555</v>
      </c>
      <c r="D5077">
        <v>5854</v>
      </c>
      <c r="E5077">
        <v>846</v>
      </c>
      <c r="F5077">
        <v>22</v>
      </c>
      <c r="G5077">
        <v>19</v>
      </c>
      <c r="K5077" t="s">
        <v>154</v>
      </c>
      <c r="L5077" s="64">
        <v>1.0482</v>
      </c>
      <c r="M5077" s="52">
        <v>-55</v>
      </c>
      <c r="N5077" s="52">
        <v>-17</v>
      </c>
      <c r="O5077">
        <v>0</v>
      </c>
      <c r="P5077">
        <v>5</v>
      </c>
      <c r="Q5077">
        <v>1</v>
      </c>
      <c r="R5077" s="69">
        <v>1034.932337069323</v>
      </c>
      <c r="S5077" s="69">
        <v>5.6564084339823637</v>
      </c>
      <c r="T5077" s="69">
        <v>266.09090909090912</v>
      </c>
      <c r="U5077" s="69">
        <v>308.10526315789468</v>
      </c>
      <c r="V5077" s="69">
        <v>142.78048780487799</v>
      </c>
      <c r="W5077">
        <v>3</v>
      </c>
      <c r="X5077">
        <v>4</v>
      </c>
      <c r="Y5077">
        <v>4</v>
      </c>
      <c r="Z5077">
        <v>7</v>
      </c>
      <c r="AA5077">
        <v>4.5</v>
      </c>
      <c r="AB5077">
        <v>0.8</v>
      </c>
      <c r="AC5077">
        <v>3.6</v>
      </c>
      <c r="AD5077">
        <v>36</v>
      </c>
      <c r="AE5077">
        <v>36.000949230000003</v>
      </c>
      <c r="AF5077" t="s">
        <v>2199</v>
      </c>
    </row>
    <row r="5078" spans="1:32" ht="14.4">
      <c r="A5078" s="49">
        <v>46209</v>
      </c>
      <c r="B5078" t="s">
        <v>16</v>
      </c>
      <c r="C5078">
        <v>556</v>
      </c>
      <c r="D5078">
        <v>7434</v>
      </c>
      <c r="E5078">
        <v>568</v>
      </c>
      <c r="F5078">
        <v>30</v>
      </c>
      <c r="G5078">
        <v>22</v>
      </c>
      <c r="K5078" t="s">
        <v>154</v>
      </c>
      <c r="L5078" s="64">
        <v>1.0255000000000001</v>
      </c>
      <c r="M5078" s="52">
        <v>129</v>
      </c>
      <c r="N5078" s="52">
        <v>-423</v>
      </c>
      <c r="O5078">
        <v>0</v>
      </c>
      <c r="P5078">
        <v>6</v>
      </c>
      <c r="Q5078">
        <v>1</v>
      </c>
      <c r="R5078" s="69">
        <v>1211.548256537983</v>
      </c>
      <c r="S5078" s="69">
        <v>6.1359503923044434</v>
      </c>
      <c r="T5078" s="69">
        <v>247.8</v>
      </c>
      <c r="U5078" s="69">
        <v>337.90909090909088</v>
      </c>
      <c r="V5078" s="69">
        <v>142.96153846153851</v>
      </c>
      <c r="W5078">
        <v>7</v>
      </c>
      <c r="X5078">
        <v>3</v>
      </c>
      <c r="Y5078">
        <v>4</v>
      </c>
      <c r="Z5078">
        <v>0</v>
      </c>
      <c r="AA5078">
        <v>3.5</v>
      </c>
      <c r="AB5078">
        <v>1</v>
      </c>
      <c r="AC5078">
        <v>3.5</v>
      </c>
      <c r="AD5078">
        <v>35</v>
      </c>
      <c r="AE5078">
        <v>35.000949220000003</v>
      </c>
      <c r="AF5078" t="s">
        <v>668</v>
      </c>
    </row>
    <row r="5079" spans="1:32" ht="14.4">
      <c r="A5079" s="49">
        <v>46209</v>
      </c>
      <c r="B5079" t="s">
        <v>16</v>
      </c>
      <c r="C5079">
        <v>557</v>
      </c>
      <c r="D5079">
        <v>10060</v>
      </c>
      <c r="E5079">
        <v>1196</v>
      </c>
      <c r="F5079">
        <v>36</v>
      </c>
      <c r="G5079">
        <v>39</v>
      </c>
      <c r="K5079" t="s">
        <v>154</v>
      </c>
      <c r="L5079" s="64">
        <v>1.0396000000000001</v>
      </c>
      <c r="M5079" s="52">
        <v>1246</v>
      </c>
      <c r="N5079" s="52">
        <v>131</v>
      </c>
      <c r="O5079">
        <v>0</v>
      </c>
      <c r="P5079">
        <v>7</v>
      </c>
      <c r="Q5079">
        <v>1</v>
      </c>
      <c r="R5079" s="69">
        <v>1727.007056870071</v>
      </c>
      <c r="S5079" s="69">
        <v>5.8251064811698976</v>
      </c>
      <c r="T5079" s="69">
        <v>279.44444444444451</v>
      </c>
      <c r="U5079" s="69">
        <v>257.94871794871801</v>
      </c>
      <c r="V5079" s="69">
        <v>134.1333333333333</v>
      </c>
      <c r="W5079">
        <v>0</v>
      </c>
      <c r="X5079">
        <v>5</v>
      </c>
      <c r="Y5079">
        <v>5</v>
      </c>
      <c r="Z5079">
        <v>6</v>
      </c>
      <c r="AA5079">
        <v>4</v>
      </c>
      <c r="AB5079">
        <v>1</v>
      </c>
      <c r="AC5079">
        <v>4</v>
      </c>
      <c r="AD5079">
        <v>40</v>
      </c>
      <c r="AE5079">
        <v>40.000949210000002</v>
      </c>
      <c r="AF5079" t="s">
        <v>208</v>
      </c>
    </row>
    <row r="5080" spans="1:32" ht="14.4">
      <c r="A5080" s="49">
        <v>46209</v>
      </c>
      <c r="B5080" t="s">
        <v>16</v>
      </c>
      <c r="C5080">
        <v>558</v>
      </c>
      <c r="D5080">
        <v>3619</v>
      </c>
      <c r="E5080">
        <v>-1450</v>
      </c>
      <c r="F5080">
        <v>9</v>
      </c>
      <c r="G5080">
        <v>9</v>
      </c>
      <c r="K5080" t="s">
        <v>154</v>
      </c>
      <c r="L5080" s="64">
        <v>0.86639999999999995</v>
      </c>
      <c r="M5080" s="52">
        <v>-897</v>
      </c>
      <c r="N5080" s="52">
        <v>-53</v>
      </c>
      <c r="O5080">
        <v>0</v>
      </c>
      <c r="P5080">
        <v>8</v>
      </c>
      <c r="Q5080">
        <v>1</v>
      </c>
      <c r="R5080" s="69">
        <v>571.05079908675805</v>
      </c>
      <c r="S5080" s="69">
        <v>6.3374396915083837</v>
      </c>
      <c r="T5080" s="69">
        <v>402.11111111111109</v>
      </c>
      <c r="U5080" s="69">
        <v>402.11111111111109</v>
      </c>
      <c r="V5080" s="69">
        <v>201.05555555555549</v>
      </c>
      <c r="W5080">
        <v>0</v>
      </c>
      <c r="X5080">
        <v>2</v>
      </c>
      <c r="Y5080">
        <v>0</v>
      </c>
      <c r="Z5080">
        <v>0</v>
      </c>
      <c r="AA5080">
        <v>0.5</v>
      </c>
      <c r="AB5080">
        <v>0.6</v>
      </c>
      <c r="AC5080">
        <v>0.3</v>
      </c>
      <c r="AD5080">
        <v>13</v>
      </c>
      <c r="AE5080">
        <v>13.000949200000001</v>
      </c>
      <c r="AF5080" t="s">
        <v>1225</v>
      </c>
    </row>
    <row r="5081" spans="1:32" ht="14.4">
      <c r="A5081" s="49">
        <v>46209</v>
      </c>
      <c r="B5081" t="s">
        <v>16</v>
      </c>
      <c r="C5081">
        <v>560</v>
      </c>
      <c r="D5081">
        <v>3596</v>
      </c>
      <c r="E5081">
        <v>-1129</v>
      </c>
      <c r="F5081">
        <v>10</v>
      </c>
      <c r="G5081">
        <v>7</v>
      </c>
      <c r="K5081" t="s">
        <v>154</v>
      </c>
      <c r="L5081" s="64">
        <v>0.89529999999999998</v>
      </c>
      <c r="M5081" s="52">
        <v>-221</v>
      </c>
      <c r="N5081" s="52">
        <v>294</v>
      </c>
      <c r="O5081">
        <v>0</v>
      </c>
      <c r="P5081">
        <v>0</v>
      </c>
      <c r="Q5081">
        <v>1</v>
      </c>
      <c r="R5081" s="69">
        <v>596.40654836031547</v>
      </c>
      <c r="S5081" s="69">
        <v>6.0294441935394341</v>
      </c>
      <c r="T5081" s="69">
        <v>359.6</v>
      </c>
      <c r="U5081" s="69">
        <v>513.71428571428567</v>
      </c>
      <c r="V5081" s="69">
        <v>211.52941176470591</v>
      </c>
      <c r="W5081">
        <v>0</v>
      </c>
      <c r="X5081">
        <v>0</v>
      </c>
      <c r="Y5081">
        <v>0</v>
      </c>
      <c r="Z5081">
        <v>4</v>
      </c>
      <c r="AA5081">
        <v>1</v>
      </c>
      <c r="AB5081">
        <v>0.6</v>
      </c>
      <c r="AC5081">
        <v>0.6</v>
      </c>
      <c r="AD5081">
        <v>16</v>
      </c>
      <c r="AE5081">
        <v>16.00094919</v>
      </c>
      <c r="AF5081" t="s">
        <v>2062</v>
      </c>
    </row>
    <row r="5082" spans="1:32" ht="14.4">
      <c r="A5082" s="49">
        <v>46209</v>
      </c>
      <c r="B5082" t="s">
        <v>20</v>
      </c>
      <c r="C5082">
        <v>678</v>
      </c>
      <c r="D5082">
        <v>4143</v>
      </c>
      <c r="E5082">
        <v>516</v>
      </c>
      <c r="F5082">
        <v>46</v>
      </c>
      <c r="G5082">
        <v>13</v>
      </c>
      <c r="K5082" t="s">
        <v>154</v>
      </c>
      <c r="L5082" s="64">
        <v>1.0415000000000001</v>
      </c>
      <c r="M5082" s="52">
        <v>-1169</v>
      </c>
      <c r="N5082" s="52">
        <v>-1180</v>
      </c>
      <c r="O5082">
        <v>0</v>
      </c>
      <c r="P5082">
        <v>8</v>
      </c>
      <c r="Q5082">
        <v>0</v>
      </c>
      <c r="R5082" s="69"/>
      <c r="S5082" s="69"/>
      <c r="T5082" s="69"/>
      <c r="U5082" s="69"/>
      <c r="V5082" s="69"/>
      <c r="W5082"/>
      <c r="X5082"/>
      <c r="Y5082"/>
      <c r="Z5082"/>
      <c r="AA5082"/>
      <c r="AB5082">
        <v>0.6</v>
      </c>
      <c r="AC5082"/>
      <c r="AD5082">
        <v>35</v>
      </c>
      <c r="AE5082">
        <v>35.000949179999999</v>
      </c>
      <c r="AF5082" t="s">
        <v>668</v>
      </c>
    </row>
    <row r="5083" spans="1:32" ht="14.4">
      <c r="A5083" s="49">
        <v>46209</v>
      </c>
      <c r="B5083" t="s">
        <v>20</v>
      </c>
      <c r="C5083">
        <v>680</v>
      </c>
      <c r="D5083">
        <v>1403</v>
      </c>
      <c r="E5083">
        <v>-728</v>
      </c>
      <c r="F5083">
        <v>7</v>
      </c>
      <c r="G5083">
        <v>2</v>
      </c>
      <c r="K5083" t="s">
        <v>154</v>
      </c>
      <c r="L5083" s="64">
        <v>0.82699999999999996</v>
      </c>
      <c r="M5083" s="52">
        <v>-1664</v>
      </c>
      <c r="N5083" s="52">
        <v>715</v>
      </c>
      <c r="O5083">
        <v>0</v>
      </c>
      <c r="P5083">
        <v>0</v>
      </c>
      <c r="Q5083">
        <v>0</v>
      </c>
      <c r="R5083" s="69"/>
      <c r="S5083" s="69"/>
      <c r="T5083" s="69"/>
      <c r="U5083" s="69"/>
      <c r="V5083" s="69"/>
      <c r="W5083"/>
      <c r="X5083"/>
      <c r="Y5083"/>
      <c r="Z5083"/>
      <c r="AA5083"/>
      <c r="AB5083">
        <v>0.5</v>
      </c>
      <c r="AC5083"/>
      <c r="AD5083">
        <v>30</v>
      </c>
      <c r="AE5083">
        <v>30.000949169999998</v>
      </c>
      <c r="AF5083" t="s">
        <v>661</v>
      </c>
    </row>
    <row r="5084" spans="1:32" ht="14.4">
      <c r="A5084" s="49">
        <v>46209</v>
      </c>
      <c r="B5084" t="s">
        <v>20</v>
      </c>
      <c r="C5084">
        <v>681</v>
      </c>
      <c r="D5084">
        <v>517</v>
      </c>
      <c r="E5084">
        <v>-560</v>
      </c>
      <c r="F5084">
        <v>2</v>
      </c>
      <c r="G5084">
        <v>2</v>
      </c>
      <c r="K5084" t="s">
        <v>154</v>
      </c>
      <c r="L5084" s="64">
        <v>0.63890000000000002</v>
      </c>
      <c r="M5084" s="52">
        <v>-1816</v>
      </c>
      <c r="N5084" s="52">
        <v>7453</v>
      </c>
      <c r="O5084">
        <v>0</v>
      </c>
      <c r="P5084">
        <v>1</v>
      </c>
      <c r="Q5084">
        <v>0</v>
      </c>
      <c r="R5084" s="69"/>
      <c r="S5084" s="69"/>
      <c r="T5084" s="69"/>
      <c r="U5084" s="69"/>
      <c r="V5084" s="69"/>
      <c r="W5084"/>
      <c r="X5084"/>
      <c r="Y5084"/>
      <c r="Z5084"/>
      <c r="AA5084"/>
      <c r="AB5084">
        <v>0.5</v>
      </c>
      <c r="AC5084"/>
      <c r="AD5084">
        <v>10</v>
      </c>
      <c r="AE5084">
        <v>10.000949159999999</v>
      </c>
      <c r="AF5084" t="s">
        <v>584</v>
      </c>
    </row>
    <row r="5085" spans="1:32" ht="14.4">
      <c r="A5085" s="49">
        <v>46209</v>
      </c>
      <c r="B5085" t="s">
        <v>20</v>
      </c>
      <c r="C5085">
        <v>682</v>
      </c>
      <c r="D5085">
        <v>1213</v>
      </c>
      <c r="E5085">
        <v>-1299</v>
      </c>
      <c r="F5085">
        <v>3</v>
      </c>
      <c r="G5085">
        <v>3</v>
      </c>
      <c r="K5085" t="s">
        <v>154</v>
      </c>
      <c r="L5085" s="64">
        <v>0.64300000000000002</v>
      </c>
      <c r="M5085" s="52">
        <v>-1973</v>
      </c>
      <c r="N5085" s="52">
        <v>103</v>
      </c>
      <c r="O5085">
        <v>0</v>
      </c>
      <c r="P5085">
        <v>2</v>
      </c>
      <c r="Q5085">
        <v>0</v>
      </c>
      <c r="R5085" s="69"/>
      <c r="S5085" s="69"/>
      <c r="T5085" s="69"/>
      <c r="U5085" s="69"/>
      <c r="V5085" s="69"/>
      <c r="W5085"/>
      <c r="X5085"/>
      <c r="Y5085"/>
      <c r="Z5085"/>
      <c r="AA5085"/>
      <c r="AB5085">
        <v>0.5</v>
      </c>
      <c r="AC5085"/>
      <c r="AD5085">
        <v>30</v>
      </c>
      <c r="AE5085">
        <v>30.00094915</v>
      </c>
      <c r="AF5085" t="s">
        <v>661</v>
      </c>
    </row>
    <row r="5086" spans="1:32" ht="14.4">
      <c r="A5086" s="49">
        <v>46209</v>
      </c>
      <c r="B5086" t="s">
        <v>20</v>
      </c>
      <c r="C5086">
        <v>688</v>
      </c>
      <c r="D5086">
        <v>3161</v>
      </c>
      <c r="E5086">
        <v>1417</v>
      </c>
      <c r="F5086">
        <v>55</v>
      </c>
      <c r="G5086">
        <v>11</v>
      </c>
      <c r="K5086" t="s">
        <v>154</v>
      </c>
      <c r="L5086" s="64">
        <v>1.1494</v>
      </c>
      <c r="M5086" s="52">
        <v>-1831</v>
      </c>
      <c r="N5086" s="52">
        <v>-1418</v>
      </c>
      <c r="O5086">
        <v>0</v>
      </c>
      <c r="P5086">
        <v>8</v>
      </c>
      <c r="Q5086">
        <v>0</v>
      </c>
      <c r="R5086" s="69"/>
      <c r="S5086" s="69"/>
      <c r="T5086" s="69"/>
      <c r="U5086" s="69"/>
      <c r="V5086" s="69"/>
      <c r="W5086"/>
      <c r="X5086"/>
      <c r="Y5086"/>
      <c r="Z5086"/>
      <c r="AA5086"/>
      <c r="AB5086">
        <v>0.6</v>
      </c>
      <c r="AC5086"/>
      <c r="AD5086">
        <v>60</v>
      </c>
      <c r="AE5086">
        <v>60.000949140000003</v>
      </c>
      <c r="AF5086" t="s">
        <v>578</v>
      </c>
    </row>
    <row r="5087" spans="1:32" ht="14.4">
      <c r="A5087" s="49">
        <v>46209</v>
      </c>
      <c r="B5087" t="s">
        <v>20</v>
      </c>
      <c r="C5087">
        <v>700</v>
      </c>
      <c r="D5087">
        <v>2037</v>
      </c>
      <c r="E5087">
        <v>-699</v>
      </c>
      <c r="F5087">
        <v>18</v>
      </c>
      <c r="G5087">
        <v>8</v>
      </c>
      <c r="K5087" t="s">
        <v>154</v>
      </c>
      <c r="L5087" s="64">
        <v>0.88560000000000005</v>
      </c>
      <c r="M5087" s="52">
        <v>-1168</v>
      </c>
      <c r="N5087" s="52">
        <v>10395</v>
      </c>
      <c r="O5087">
        <v>0</v>
      </c>
      <c r="P5087">
        <v>0</v>
      </c>
      <c r="Q5087">
        <v>0</v>
      </c>
      <c r="R5087" s="69"/>
      <c r="S5087" s="69"/>
      <c r="T5087" s="69"/>
      <c r="U5087" s="69"/>
      <c r="V5087" s="69"/>
      <c r="W5087"/>
      <c r="X5087"/>
      <c r="Y5087"/>
      <c r="Z5087"/>
      <c r="AA5087"/>
      <c r="AB5087">
        <v>0.5</v>
      </c>
      <c r="AC5087"/>
      <c r="AD5087">
        <v>30</v>
      </c>
      <c r="AE5087">
        <v>30.000949129999999</v>
      </c>
      <c r="AF5087" t="s">
        <v>661</v>
      </c>
    </row>
    <row r="5088" spans="1:32" ht="14.4">
      <c r="A5088" s="49">
        <v>46209</v>
      </c>
      <c r="B5088" t="s">
        <v>20</v>
      </c>
      <c r="C5088">
        <v>701</v>
      </c>
      <c r="D5088">
        <v>2434</v>
      </c>
      <c r="E5088">
        <v>611</v>
      </c>
      <c r="F5088">
        <v>35</v>
      </c>
      <c r="G5088">
        <v>10</v>
      </c>
      <c r="K5088" t="s">
        <v>154</v>
      </c>
      <c r="L5088" s="64">
        <v>1.0837000000000001</v>
      </c>
      <c r="M5088" s="52">
        <v>-1521</v>
      </c>
      <c r="N5088" s="52">
        <v>-436</v>
      </c>
      <c r="O5088">
        <v>0</v>
      </c>
      <c r="P5088">
        <v>1</v>
      </c>
      <c r="Q5088">
        <v>0</v>
      </c>
      <c r="R5088" s="69"/>
      <c r="S5088" s="69"/>
      <c r="T5088" s="69"/>
      <c r="U5088" s="69"/>
      <c r="V5088" s="69"/>
      <c r="W5088"/>
      <c r="X5088"/>
      <c r="Y5088"/>
      <c r="Z5088"/>
      <c r="AA5088"/>
      <c r="AB5088">
        <v>0.5</v>
      </c>
      <c r="AC5088"/>
      <c r="AD5088">
        <v>35</v>
      </c>
      <c r="AE5088">
        <v>35.000949120000001</v>
      </c>
      <c r="AF5088" t="s">
        <v>668</v>
      </c>
    </row>
    <row r="5089" spans="1:32" ht="14.4">
      <c r="A5089" s="49">
        <v>46209</v>
      </c>
      <c r="B5089" t="s">
        <v>20</v>
      </c>
      <c r="C5089">
        <v>702</v>
      </c>
      <c r="D5089">
        <v>2161</v>
      </c>
      <c r="E5089">
        <v>-2545</v>
      </c>
      <c r="F5089">
        <v>6</v>
      </c>
      <c r="G5089">
        <v>4</v>
      </c>
      <c r="K5089" t="s">
        <v>154</v>
      </c>
      <c r="L5089" s="64">
        <v>0.60740000000000005</v>
      </c>
      <c r="M5089" s="52">
        <v>-1828</v>
      </c>
      <c r="N5089" s="52">
        <v>-554</v>
      </c>
      <c r="O5089">
        <v>0</v>
      </c>
      <c r="P5089">
        <v>2</v>
      </c>
      <c r="Q5089">
        <v>0</v>
      </c>
      <c r="R5089" s="69"/>
      <c r="S5089" s="69"/>
      <c r="T5089" s="69"/>
      <c r="U5089" s="69"/>
      <c r="V5089" s="69"/>
      <c r="W5089"/>
      <c r="X5089"/>
      <c r="Y5089"/>
      <c r="Z5089"/>
      <c r="AA5089"/>
      <c r="AB5089">
        <v>0.5</v>
      </c>
      <c r="AC5089"/>
      <c r="AD5089">
        <v>30</v>
      </c>
      <c r="AE5089">
        <v>30.000949110000001</v>
      </c>
      <c r="AF5089" t="s">
        <v>661</v>
      </c>
    </row>
    <row r="5090" spans="1:32" ht="14.4">
      <c r="A5090" s="49">
        <v>46209</v>
      </c>
      <c r="B5090" t="s">
        <v>685</v>
      </c>
      <c r="C5090">
        <v>752</v>
      </c>
      <c r="D5090">
        <v>5474</v>
      </c>
      <c r="E5090">
        <v>-3296</v>
      </c>
      <c r="F5090">
        <v>36</v>
      </c>
      <c r="G5090">
        <v>23</v>
      </c>
      <c r="K5090" t="s">
        <v>154</v>
      </c>
      <c r="L5090" s="64">
        <v>0.79930000000000001</v>
      </c>
      <c r="M5090" s="52">
        <v>2500</v>
      </c>
      <c r="N5090" s="52">
        <v>41</v>
      </c>
      <c r="O5090">
        <v>0</v>
      </c>
      <c r="P5090">
        <v>2</v>
      </c>
      <c r="Q5090">
        <v>0</v>
      </c>
      <c r="R5090" s="69"/>
      <c r="S5090" s="69"/>
      <c r="T5090" s="69"/>
      <c r="U5090" s="69"/>
      <c r="V5090" s="69"/>
      <c r="W5090"/>
      <c r="X5090"/>
      <c r="Y5090"/>
      <c r="Z5090"/>
      <c r="AA5090"/>
      <c r="AB5090">
        <v>0.8</v>
      </c>
      <c r="AC5090"/>
      <c r="AD5090">
        <v>30</v>
      </c>
      <c r="AE5090">
        <v>30.0009491</v>
      </c>
      <c r="AF5090" t="s">
        <v>661</v>
      </c>
    </row>
    <row r="5091" spans="1:32" ht="14.4">
      <c r="A5091" s="49">
        <v>46209</v>
      </c>
      <c r="B5091" t="s">
        <v>685</v>
      </c>
      <c r="C5091">
        <v>753</v>
      </c>
      <c r="D5091">
        <v>3739</v>
      </c>
      <c r="E5091">
        <v>333</v>
      </c>
      <c r="F5091">
        <v>44</v>
      </c>
      <c r="G5091">
        <v>16</v>
      </c>
      <c r="K5091" t="s">
        <v>154</v>
      </c>
      <c r="L5091" s="64">
        <v>1.0297000000000001</v>
      </c>
      <c r="M5091" s="52">
        <v>3983</v>
      </c>
      <c r="N5091" s="52">
        <v>-2153</v>
      </c>
      <c r="O5091">
        <v>0</v>
      </c>
      <c r="P5091">
        <v>3</v>
      </c>
      <c r="Q5091">
        <v>0</v>
      </c>
      <c r="R5091" s="69"/>
      <c r="S5091" s="69"/>
      <c r="T5091" s="69"/>
      <c r="U5091" s="69"/>
      <c r="V5091" s="69"/>
      <c r="W5091"/>
      <c r="X5091"/>
      <c r="Y5091"/>
      <c r="Z5091"/>
      <c r="AA5091"/>
      <c r="AB5091">
        <v>0.6</v>
      </c>
      <c r="AC5091"/>
      <c r="AD5091">
        <v>35</v>
      </c>
      <c r="AE5091">
        <v>35.000949089999999</v>
      </c>
      <c r="AF5091" t="s">
        <v>668</v>
      </c>
    </row>
    <row r="5092" spans="1:32" ht="14.4">
      <c r="A5092" s="49">
        <v>46209</v>
      </c>
      <c r="B5092" t="s">
        <v>685</v>
      </c>
      <c r="C5092">
        <v>755</v>
      </c>
      <c r="D5092">
        <v>5411</v>
      </c>
      <c r="E5092">
        <v>-821</v>
      </c>
      <c r="F5092">
        <v>46</v>
      </c>
      <c r="G5092">
        <v>17</v>
      </c>
      <c r="K5092" t="s">
        <v>154</v>
      </c>
      <c r="L5092" s="64">
        <v>0.94940000000000002</v>
      </c>
      <c r="M5092" s="52">
        <v>3194</v>
      </c>
      <c r="N5092" s="52">
        <v>-820</v>
      </c>
      <c r="O5092">
        <v>0</v>
      </c>
      <c r="P5092">
        <v>5</v>
      </c>
      <c r="Q5092">
        <v>0</v>
      </c>
      <c r="R5092" s="69"/>
      <c r="S5092" s="69"/>
      <c r="T5092" s="69"/>
      <c r="U5092" s="69"/>
      <c r="V5092" s="69"/>
      <c r="W5092"/>
      <c r="X5092"/>
      <c r="Y5092"/>
      <c r="Z5092"/>
      <c r="AA5092"/>
      <c r="AB5092">
        <v>0.8</v>
      </c>
      <c r="AC5092"/>
      <c r="AD5092">
        <v>30</v>
      </c>
      <c r="AE5092">
        <v>30.000949080000002</v>
      </c>
      <c r="AF5092" t="s">
        <v>661</v>
      </c>
    </row>
    <row r="5093" spans="1:32" ht="14.4">
      <c r="A5093" s="49">
        <v>46209</v>
      </c>
      <c r="B5093" t="s">
        <v>685</v>
      </c>
      <c r="C5093">
        <v>756</v>
      </c>
      <c r="D5093">
        <v>4863</v>
      </c>
      <c r="E5093">
        <v>3429</v>
      </c>
      <c r="F5093">
        <v>73</v>
      </c>
      <c r="G5093">
        <v>18</v>
      </c>
      <c r="K5093" t="s">
        <v>154</v>
      </c>
      <c r="L5093" s="64">
        <v>1.2350000000000001</v>
      </c>
      <c r="M5093" s="52">
        <v>1471</v>
      </c>
      <c r="N5093" s="52">
        <v>2473</v>
      </c>
      <c r="O5093">
        <v>0</v>
      </c>
      <c r="P5093">
        <v>6</v>
      </c>
      <c r="Q5093">
        <v>0</v>
      </c>
      <c r="R5093" s="69"/>
      <c r="S5093" s="69"/>
      <c r="T5093" s="69"/>
      <c r="U5093" s="69"/>
      <c r="V5093" s="69"/>
      <c r="W5093"/>
      <c r="X5093"/>
      <c r="Y5093"/>
      <c r="Z5093"/>
      <c r="AA5093"/>
      <c r="AB5093">
        <v>0.6</v>
      </c>
      <c r="AC5093"/>
      <c r="AD5093">
        <v>80</v>
      </c>
      <c r="AE5093">
        <v>80.000949070000004</v>
      </c>
      <c r="AF5093" t="s">
        <v>155</v>
      </c>
    </row>
    <row r="5094" spans="1:32" ht="14.4">
      <c r="A5094" s="49">
        <v>46209</v>
      </c>
      <c r="B5094" t="s">
        <v>685</v>
      </c>
      <c r="C5094">
        <v>757</v>
      </c>
      <c r="D5094">
        <v>4401</v>
      </c>
      <c r="E5094">
        <v>-2085</v>
      </c>
      <c r="F5094">
        <v>33</v>
      </c>
      <c r="G5094">
        <v>13</v>
      </c>
      <c r="K5094" t="s">
        <v>154</v>
      </c>
      <c r="L5094" s="64">
        <v>0.84209999999999996</v>
      </c>
      <c r="M5094" s="52">
        <v>-45</v>
      </c>
      <c r="N5094" s="52">
        <v>1312</v>
      </c>
      <c r="O5094">
        <v>0</v>
      </c>
      <c r="P5094">
        <v>7</v>
      </c>
      <c r="Q5094">
        <v>0</v>
      </c>
      <c r="R5094" s="69"/>
      <c r="S5094" s="69"/>
      <c r="T5094" s="69"/>
      <c r="U5094" s="69"/>
      <c r="V5094" s="69"/>
      <c r="W5094"/>
      <c r="X5094"/>
      <c r="Y5094"/>
      <c r="Z5094"/>
      <c r="AA5094"/>
      <c r="AB5094">
        <v>0.6</v>
      </c>
      <c r="AC5094"/>
      <c r="AD5094">
        <v>30</v>
      </c>
      <c r="AE5094">
        <v>30.00094906</v>
      </c>
      <c r="AF5094" t="s">
        <v>661</v>
      </c>
    </row>
    <row r="5095" spans="1:32" ht="14.4">
      <c r="A5095" s="49">
        <v>46209</v>
      </c>
      <c r="B5095" t="s">
        <v>685</v>
      </c>
      <c r="C5095">
        <v>758</v>
      </c>
      <c r="D5095">
        <v>4111</v>
      </c>
      <c r="E5095">
        <v>-3171</v>
      </c>
      <c r="F5095">
        <v>23</v>
      </c>
      <c r="G5095">
        <v>18</v>
      </c>
      <c r="K5095" t="s">
        <v>154</v>
      </c>
      <c r="L5095" s="64">
        <v>0.7429</v>
      </c>
      <c r="M5095" s="52">
        <v>181</v>
      </c>
      <c r="N5095" s="52">
        <v>-1681</v>
      </c>
      <c r="O5095">
        <v>0</v>
      </c>
      <c r="P5095">
        <v>8</v>
      </c>
      <c r="Q5095">
        <v>0</v>
      </c>
      <c r="R5095" s="69"/>
      <c r="S5095" s="69"/>
      <c r="T5095" s="69"/>
      <c r="U5095" s="69"/>
      <c r="V5095" s="69"/>
      <c r="W5095"/>
      <c r="X5095"/>
      <c r="Y5095"/>
      <c r="Z5095"/>
      <c r="AA5095"/>
      <c r="AB5095">
        <v>0.6</v>
      </c>
      <c r="AC5095"/>
      <c r="AD5095">
        <v>30</v>
      </c>
      <c r="AE5095">
        <v>30.000949049999999</v>
      </c>
      <c r="AF5095" t="s">
        <v>661</v>
      </c>
    </row>
    <row r="5096" spans="1:32" ht="14.4">
      <c r="A5096" s="49">
        <v>46209</v>
      </c>
      <c r="B5096" t="s">
        <v>685</v>
      </c>
      <c r="C5096">
        <v>760</v>
      </c>
      <c r="D5096">
        <v>4703</v>
      </c>
      <c r="E5096">
        <v>22</v>
      </c>
      <c r="F5096">
        <v>54</v>
      </c>
      <c r="G5096">
        <v>17</v>
      </c>
      <c r="K5096" t="s">
        <v>154</v>
      </c>
      <c r="L5096" s="64">
        <v>1.0016</v>
      </c>
      <c r="M5096" s="52">
        <v>-629</v>
      </c>
      <c r="N5096" s="52">
        <v>-2017</v>
      </c>
      <c r="O5096">
        <v>0</v>
      </c>
      <c r="P5096">
        <v>0</v>
      </c>
      <c r="Q5096">
        <v>0</v>
      </c>
      <c r="R5096" s="69"/>
      <c r="S5096" s="69"/>
      <c r="T5096" s="69"/>
      <c r="U5096" s="69"/>
      <c r="V5096" s="69"/>
      <c r="W5096"/>
      <c r="X5096"/>
      <c r="Y5096"/>
      <c r="Z5096"/>
      <c r="AA5096"/>
      <c r="AB5096">
        <v>0.6</v>
      </c>
      <c r="AC5096"/>
      <c r="AD5096">
        <v>35</v>
      </c>
      <c r="AE5096">
        <v>35.000949040000002</v>
      </c>
      <c r="AF5096" t="s">
        <v>668</v>
      </c>
    </row>
    <row r="5097" spans="1:32" ht="14.4">
      <c r="A5097" s="49">
        <v>46209</v>
      </c>
      <c r="B5097" t="s">
        <v>14</v>
      </c>
      <c r="C5097">
        <v>501</v>
      </c>
      <c r="D5097">
        <v>7277</v>
      </c>
      <c r="E5097">
        <v>-894</v>
      </c>
      <c r="F5097">
        <v>25</v>
      </c>
      <c r="G5097">
        <v>24</v>
      </c>
      <c r="K5097" t="s">
        <v>154</v>
      </c>
      <c r="L5097" s="64">
        <v>0.95899999999999996</v>
      </c>
      <c r="M5097" s="52">
        <v>902</v>
      </c>
      <c r="N5097" s="52">
        <v>533</v>
      </c>
      <c r="O5097">
        <v>0</v>
      </c>
      <c r="P5097">
        <v>1</v>
      </c>
      <c r="Q5097">
        <v>1</v>
      </c>
      <c r="R5097" s="69">
        <v>1150.1777189705269</v>
      </c>
      <c r="S5097" s="69">
        <v>6.3268483469783421</v>
      </c>
      <c r="T5097" s="69">
        <v>291.08</v>
      </c>
      <c r="U5097" s="69">
        <v>303.20833333333331</v>
      </c>
      <c r="V5097" s="69">
        <v>148.51020408163271</v>
      </c>
      <c r="W5097">
        <v>0</v>
      </c>
      <c r="X5097">
        <v>3</v>
      </c>
      <c r="Y5097">
        <v>1</v>
      </c>
      <c r="Z5097">
        <v>0</v>
      </c>
      <c r="AA5097">
        <v>1</v>
      </c>
      <c r="AB5097">
        <v>1</v>
      </c>
      <c r="AC5097">
        <v>1</v>
      </c>
      <c r="AD5097">
        <v>20</v>
      </c>
      <c r="AE5097">
        <v>20.000949030000001</v>
      </c>
      <c r="AF5097" t="s">
        <v>594</v>
      </c>
    </row>
    <row r="5098" spans="1:32" ht="14.4">
      <c r="A5098" s="49">
        <v>46209</v>
      </c>
      <c r="B5098" t="s">
        <v>14</v>
      </c>
      <c r="C5098">
        <v>502</v>
      </c>
      <c r="D5098">
        <v>3553</v>
      </c>
      <c r="E5098">
        <v>216</v>
      </c>
      <c r="F5098">
        <v>17</v>
      </c>
      <c r="G5098">
        <v>5</v>
      </c>
      <c r="K5098" t="s">
        <v>154</v>
      </c>
      <c r="L5098" s="64">
        <v>1.0203</v>
      </c>
      <c r="M5098" s="52">
        <v>1560</v>
      </c>
      <c r="N5098" s="52">
        <v>-379</v>
      </c>
      <c r="O5098">
        <v>0</v>
      </c>
      <c r="P5098">
        <v>2</v>
      </c>
      <c r="Q5098">
        <v>1</v>
      </c>
      <c r="R5098" s="69">
        <v>579.94121004566216</v>
      </c>
      <c r="S5098" s="69">
        <v>6.1264830614817862</v>
      </c>
      <c r="T5098" s="69">
        <v>209</v>
      </c>
      <c r="U5098" s="69">
        <v>710.6</v>
      </c>
      <c r="V5098" s="69">
        <v>161.5</v>
      </c>
      <c r="W5098">
        <v>7</v>
      </c>
      <c r="X5098">
        <v>0</v>
      </c>
      <c r="Y5098">
        <v>0</v>
      </c>
      <c r="Z5098">
        <v>3</v>
      </c>
      <c r="AA5098">
        <v>2.5</v>
      </c>
      <c r="AB5098">
        <v>0.6</v>
      </c>
      <c r="AC5098">
        <v>1.5</v>
      </c>
      <c r="AD5098">
        <v>15</v>
      </c>
      <c r="AE5098">
        <v>15.00094902</v>
      </c>
      <c r="AF5098" t="s">
        <v>859</v>
      </c>
    </row>
    <row r="5099" spans="1:32" ht="14.4">
      <c r="A5099" s="49">
        <v>46209</v>
      </c>
      <c r="B5099" t="s">
        <v>14</v>
      </c>
      <c r="C5099">
        <v>503</v>
      </c>
      <c r="D5099">
        <v>6613</v>
      </c>
      <c r="E5099">
        <v>-378</v>
      </c>
      <c r="F5099">
        <v>23</v>
      </c>
      <c r="G5099">
        <v>25</v>
      </c>
      <c r="K5099" t="s">
        <v>154</v>
      </c>
      <c r="L5099" s="64">
        <v>0.98089999999999999</v>
      </c>
      <c r="M5099" s="52">
        <v>2159</v>
      </c>
      <c r="N5099" s="52">
        <v>-84</v>
      </c>
      <c r="O5099">
        <v>0</v>
      </c>
      <c r="P5099">
        <v>3</v>
      </c>
      <c r="Q5099">
        <v>1</v>
      </c>
      <c r="R5099" s="69">
        <v>1052.8176110419261</v>
      </c>
      <c r="S5099" s="69">
        <v>6.2812399133933674</v>
      </c>
      <c r="T5099" s="69">
        <v>287.52173913043481</v>
      </c>
      <c r="U5099" s="69">
        <v>264.52</v>
      </c>
      <c r="V5099" s="69">
        <v>137.77083333333329</v>
      </c>
      <c r="W5099">
        <v>0</v>
      </c>
      <c r="X5099">
        <v>4</v>
      </c>
      <c r="Y5099">
        <v>3</v>
      </c>
      <c r="Z5099">
        <v>0</v>
      </c>
      <c r="AA5099">
        <v>1.75</v>
      </c>
      <c r="AB5099">
        <v>0.8</v>
      </c>
      <c r="AC5099">
        <v>1.4</v>
      </c>
      <c r="AD5099">
        <v>24</v>
      </c>
      <c r="AE5099">
        <v>24.000949009999999</v>
      </c>
      <c r="AF5099" t="s">
        <v>909</v>
      </c>
    </row>
    <row r="5100" spans="1:32" ht="14.4">
      <c r="A5100" s="49">
        <v>46209</v>
      </c>
      <c r="B5100" t="s">
        <v>14</v>
      </c>
      <c r="C5100">
        <v>505</v>
      </c>
      <c r="D5100">
        <v>8478</v>
      </c>
      <c r="E5100">
        <v>-300</v>
      </c>
      <c r="F5100">
        <v>33</v>
      </c>
      <c r="G5100">
        <v>23</v>
      </c>
      <c r="K5100" t="s">
        <v>154</v>
      </c>
      <c r="L5100" s="64">
        <v>0.98819999999999997</v>
      </c>
      <c r="M5100" s="52">
        <v>-883</v>
      </c>
      <c r="N5100" s="52">
        <v>540</v>
      </c>
      <c r="O5100">
        <v>0</v>
      </c>
      <c r="P5100">
        <v>5</v>
      </c>
      <c r="Q5100">
        <v>1</v>
      </c>
      <c r="R5100" s="69">
        <v>1376.00902864259</v>
      </c>
      <c r="S5100" s="69">
        <v>6.1612967818702504</v>
      </c>
      <c r="T5100" s="69">
        <v>256.90909090909088</v>
      </c>
      <c r="U5100" s="69">
        <v>368.60869565217388</v>
      </c>
      <c r="V5100" s="69">
        <v>151.39285714285711</v>
      </c>
      <c r="W5100">
        <v>3</v>
      </c>
      <c r="X5100">
        <v>0</v>
      </c>
      <c r="Y5100">
        <v>1</v>
      </c>
      <c r="Z5100">
        <v>2</v>
      </c>
      <c r="AA5100">
        <v>1.5</v>
      </c>
      <c r="AB5100">
        <v>1</v>
      </c>
      <c r="AC5100">
        <v>1.5</v>
      </c>
      <c r="AD5100">
        <v>25</v>
      </c>
      <c r="AE5100">
        <v>25.000948999999999</v>
      </c>
      <c r="AF5100" t="s">
        <v>812</v>
      </c>
    </row>
    <row r="5101" spans="1:32" ht="14.4">
      <c r="A5101" s="49">
        <v>46209</v>
      </c>
      <c r="B5101" t="s">
        <v>14</v>
      </c>
      <c r="C5101">
        <v>506</v>
      </c>
      <c r="D5101">
        <v>5888</v>
      </c>
      <c r="E5101">
        <v>-431</v>
      </c>
      <c r="F5101">
        <v>20</v>
      </c>
      <c r="G5101">
        <v>21</v>
      </c>
      <c r="K5101" t="s">
        <v>154</v>
      </c>
      <c r="L5101" s="64">
        <v>0.97560000000000002</v>
      </c>
      <c r="M5101" s="52">
        <v>1309</v>
      </c>
      <c r="N5101" s="52">
        <v>-432</v>
      </c>
      <c r="O5101">
        <v>0</v>
      </c>
      <c r="P5101">
        <v>6</v>
      </c>
      <c r="Q5101">
        <v>1</v>
      </c>
      <c r="R5101" s="69">
        <v>955.0531859692818</v>
      </c>
      <c r="S5101" s="69">
        <v>6.1651016786298438</v>
      </c>
      <c r="T5101" s="69">
        <v>294.39999999999998</v>
      </c>
      <c r="U5101" s="69">
        <v>280.38095238095241</v>
      </c>
      <c r="V5101" s="69">
        <v>143.60975609756099</v>
      </c>
      <c r="W5101">
        <v>0</v>
      </c>
      <c r="X5101">
        <v>4</v>
      </c>
      <c r="Y5101">
        <v>2</v>
      </c>
      <c r="Z5101">
        <v>2</v>
      </c>
      <c r="AA5101">
        <v>2</v>
      </c>
      <c r="AB5101">
        <v>0.8</v>
      </c>
      <c r="AC5101">
        <v>1.6</v>
      </c>
      <c r="AD5101">
        <v>26</v>
      </c>
      <c r="AE5101">
        <v>26.000948990000001</v>
      </c>
      <c r="AF5101" t="s">
        <v>1958</v>
      </c>
    </row>
    <row r="5102" spans="1:32" ht="14.4">
      <c r="A5102" s="49">
        <v>46209</v>
      </c>
      <c r="B5102" t="s">
        <v>14</v>
      </c>
      <c r="C5102">
        <v>507</v>
      </c>
      <c r="D5102">
        <v>8068</v>
      </c>
      <c r="E5102">
        <v>-661</v>
      </c>
      <c r="F5102">
        <v>33</v>
      </c>
      <c r="G5102">
        <v>20</v>
      </c>
      <c r="K5102" t="s">
        <v>154</v>
      </c>
      <c r="L5102" s="64">
        <v>0.97270000000000001</v>
      </c>
      <c r="M5102" s="52">
        <v>-258</v>
      </c>
      <c r="N5102" s="52">
        <v>1607</v>
      </c>
      <c r="O5102">
        <v>0</v>
      </c>
      <c r="P5102">
        <v>7</v>
      </c>
      <c r="Q5102">
        <v>1</v>
      </c>
      <c r="R5102" s="69">
        <v>1237.301733084267</v>
      </c>
      <c r="S5102" s="69">
        <v>6.5206406685365277</v>
      </c>
      <c r="T5102" s="69">
        <v>244.4848484848485</v>
      </c>
      <c r="U5102" s="69">
        <v>403.4</v>
      </c>
      <c r="V5102" s="69">
        <v>152.22641509433959</v>
      </c>
      <c r="W5102">
        <v>5</v>
      </c>
      <c r="X5102">
        <v>0</v>
      </c>
      <c r="Y5102">
        <v>0</v>
      </c>
      <c r="Z5102">
        <v>0</v>
      </c>
      <c r="AA5102">
        <v>1.25</v>
      </c>
      <c r="AB5102">
        <v>1</v>
      </c>
      <c r="AC5102">
        <v>1.25</v>
      </c>
      <c r="AD5102">
        <v>22.5</v>
      </c>
      <c r="AE5102">
        <v>22.50094898</v>
      </c>
      <c r="AF5102" t="s">
        <v>629</v>
      </c>
    </row>
    <row r="5103" spans="1:32" ht="14.4">
      <c r="A5103" s="49">
        <v>46209</v>
      </c>
      <c r="B5103" t="s">
        <v>5248</v>
      </c>
      <c r="C5103">
        <v>638</v>
      </c>
      <c r="D5103">
        <v>1353</v>
      </c>
      <c r="E5103">
        <v>6690</v>
      </c>
      <c r="F5103">
        <v>12</v>
      </c>
      <c r="G5103">
        <v>3</v>
      </c>
      <c r="K5103" t="s">
        <v>154</v>
      </c>
      <c r="L5103" s="64">
        <v>2.6482000000000001</v>
      </c>
      <c r="M5103" s="52">
        <v>354</v>
      </c>
      <c r="N5103" s="52">
        <v>-276</v>
      </c>
      <c r="O5103">
        <v>0</v>
      </c>
      <c r="P5103">
        <v>8</v>
      </c>
      <c r="Q5103">
        <v>0</v>
      </c>
      <c r="R5103" s="69"/>
      <c r="S5103" s="69"/>
      <c r="T5103" s="69"/>
      <c r="U5103" s="69"/>
      <c r="V5103" s="69"/>
      <c r="W5103"/>
      <c r="X5103"/>
      <c r="Y5103"/>
      <c r="Z5103"/>
      <c r="AA5103"/>
      <c r="AB5103">
        <v>0.5</v>
      </c>
      <c r="AC5103"/>
      <c r="AD5103">
        <v>80</v>
      </c>
      <c r="AE5103">
        <v>80.000948969999996</v>
      </c>
      <c r="AF5103" t="s">
        <v>155</v>
      </c>
    </row>
    <row r="5104" spans="1:32" ht="14.4">
      <c r="A5104" s="49">
        <v>46209</v>
      </c>
      <c r="B5104" t="s">
        <v>5248</v>
      </c>
      <c r="C5104">
        <v>650</v>
      </c>
      <c r="D5104">
        <v>1732</v>
      </c>
      <c r="E5104">
        <v>-2231</v>
      </c>
      <c r="F5104">
        <v>3</v>
      </c>
      <c r="G5104">
        <v>4</v>
      </c>
      <c r="K5104" t="s">
        <v>154</v>
      </c>
      <c r="L5104" s="64">
        <v>0.5706</v>
      </c>
      <c r="M5104" s="52">
        <v>-983</v>
      </c>
      <c r="N5104" s="52">
        <v>-852</v>
      </c>
      <c r="O5104">
        <v>0</v>
      </c>
      <c r="P5104">
        <v>0</v>
      </c>
      <c r="Q5104">
        <v>0</v>
      </c>
      <c r="R5104" s="69"/>
      <c r="S5104" s="69"/>
      <c r="T5104" s="69"/>
      <c r="U5104" s="69"/>
      <c r="V5104" s="69"/>
      <c r="W5104"/>
      <c r="X5104"/>
      <c r="Y5104"/>
      <c r="Z5104"/>
      <c r="AA5104"/>
      <c r="AB5104">
        <v>0.5</v>
      </c>
      <c r="AC5104"/>
      <c r="AD5104">
        <v>30</v>
      </c>
      <c r="AE5104">
        <v>30.000948959999999</v>
      </c>
      <c r="AF5104" t="s">
        <v>661</v>
      </c>
    </row>
    <row r="5105" spans="1:32" ht="14.4">
      <c r="A5105" s="49">
        <v>46209</v>
      </c>
      <c r="B5105" t="s">
        <v>5248</v>
      </c>
      <c r="C5105">
        <v>651</v>
      </c>
      <c r="D5105">
        <v>578</v>
      </c>
      <c r="E5105">
        <v>3810</v>
      </c>
      <c r="F5105">
        <v>9</v>
      </c>
      <c r="G5105">
        <v>5</v>
      </c>
      <c r="K5105" t="s">
        <v>154</v>
      </c>
      <c r="L5105" s="64">
        <v>3.1972</v>
      </c>
      <c r="M5105" s="52">
        <v>-2125</v>
      </c>
      <c r="N5105" s="52">
        <v>-1298</v>
      </c>
      <c r="O5105">
        <v>0</v>
      </c>
      <c r="P5105">
        <v>1</v>
      </c>
      <c r="Q5105">
        <v>0</v>
      </c>
      <c r="R5105" s="69"/>
      <c r="S5105" s="69"/>
      <c r="T5105" s="69"/>
      <c r="U5105" s="69"/>
      <c r="V5105" s="69"/>
      <c r="W5105"/>
      <c r="X5105"/>
      <c r="Y5105"/>
      <c r="Z5105"/>
      <c r="AA5105"/>
      <c r="AB5105">
        <v>0.5</v>
      </c>
      <c r="AC5105"/>
      <c r="AD5105">
        <v>0</v>
      </c>
      <c r="AE5105">
        <v>0</v>
      </c>
    </row>
    <row r="5106" spans="1:32" ht="14.4">
      <c r="A5106" s="49">
        <v>46209</v>
      </c>
      <c r="B5106" t="s">
        <v>5248</v>
      </c>
      <c r="C5106">
        <v>652</v>
      </c>
      <c r="D5106">
        <v>903</v>
      </c>
      <c r="E5106">
        <v>-780</v>
      </c>
      <c r="F5106">
        <v>5</v>
      </c>
      <c r="G5106">
        <v>3</v>
      </c>
      <c r="K5106" t="s">
        <v>154</v>
      </c>
      <c r="L5106" s="64">
        <v>0.71209999999999996</v>
      </c>
      <c r="M5106" s="52">
        <v>867</v>
      </c>
      <c r="N5106" s="52">
        <v>1359</v>
      </c>
      <c r="O5106">
        <v>0</v>
      </c>
      <c r="P5106">
        <v>2</v>
      </c>
      <c r="Q5106">
        <v>0</v>
      </c>
      <c r="R5106" s="69"/>
      <c r="S5106" s="69"/>
      <c r="T5106" s="69"/>
      <c r="U5106" s="69"/>
      <c r="V5106" s="69"/>
      <c r="W5106"/>
      <c r="X5106"/>
      <c r="Y5106"/>
      <c r="Z5106"/>
      <c r="AA5106"/>
      <c r="AB5106">
        <v>0.5</v>
      </c>
      <c r="AC5106"/>
      <c r="AD5106">
        <v>10</v>
      </c>
      <c r="AE5106">
        <v>10.000948940000001</v>
      </c>
      <c r="AF5106" t="s">
        <v>584</v>
      </c>
    </row>
    <row r="5107" spans="1:32" ht="14.4">
      <c r="A5107" s="49">
        <v>46209</v>
      </c>
      <c r="B5107" t="s">
        <v>5248</v>
      </c>
      <c r="C5107">
        <v>653</v>
      </c>
      <c r="D5107">
        <v>735</v>
      </c>
      <c r="E5107">
        <v>-687</v>
      </c>
      <c r="F5107">
        <v>2</v>
      </c>
      <c r="G5107">
        <v>5</v>
      </c>
      <c r="K5107" t="s">
        <v>154</v>
      </c>
      <c r="L5107" s="64">
        <v>0.68840000000000001</v>
      </c>
      <c r="M5107" s="52">
        <v>-862</v>
      </c>
      <c r="N5107" s="52">
        <v>5355</v>
      </c>
      <c r="O5107">
        <v>0</v>
      </c>
      <c r="P5107">
        <v>3</v>
      </c>
      <c r="Q5107">
        <v>0</v>
      </c>
      <c r="R5107" s="69"/>
      <c r="S5107" s="69"/>
      <c r="T5107" s="69"/>
      <c r="U5107" s="69"/>
      <c r="V5107" s="69"/>
      <c r="W5107"/>
      <c r="X5107"/>
      <c r="Y5107"/>
      <c r="Z5107"/>
      <c r="AA5107"/>
      <c r="AB5107">
        <v>0.5</v>
      </c>
      <c r="AC5107"/>
      <c r="AD5107">
        <v>10</v>
      </c>
      <c r="AE5107">
        <v>10.00094893</v>
      </c>
      <c r="AF5107" t="s">
        <v>584</v>
      </c>
    </row>
    <row r="5108" spans="1:32" ht="14.4">
      <c r="A5108" s="49">
        <v>46209</v>
      </c>
      <c r="B5108" t="s">
        <v>5248</v>
      </c>
      <c r="C5108">
        <v>655</v>
      </c>
      <c r="D5108">
        <v>1679</v>
      </c>
      <c r="E5108">
        <v>3613</v>
      </c>
      <c r="F5108">
        <v>12</v>
      </c>
      <c r="G5108">
        <v>4</v>
      </c>
      <c r="K5108" t="s">
        <v>154</v>
      </c>
      <c r="L5108" s="64">
        <v>1.7173</v>
      </c>
      <c r="M5108" s="52">
        <v>-232</v>
      </c>
      <c r="N5108" s="52">
        <v>1953</v>
      </c>
      <c r="O5108">
        <v>0</v>
      </c>
      <c r="P5108">
        <v>5</v>
      </c>
      <c r="Q5108">
        <v>0</v>
      </c>
      <c r="R5108" s="69"/>
      <c r="S5108" s="69"/>
      <c r="T5108" s="69"/>
      <c r="U5108" s="69"/>
      <c r="V5108" s="69"/>
      <c r="W5108"/>
      <c r="X5108"/>
      <c r="Y5108"/>
      <c r="Z5108"/>
      <c r="AA5108"/>
      <c r="AB5108">
        <v>0.5</v>
      </c>
      <c r="AC5108"/>
      <c r="AD5108">
        <v>80</v>
      </c>
      <c r="AE5108">
        <v>80.000948919999999</v>
      </c>
      <c r="AF5108" t="s">
        <v>155</v>
      </c>
    </row>
    <row r="5109" spans="1:32" ht="14.4">
      <c r="A5109" s="49">
        <v>46209</v>
      </c>
      <c r="B5109" t="s">
        <v>22</v>
      </c>
      <c r="C5109">
        <v>671</v>
      </c>
      <c r="D5109">
        <v>6188</v>
      </c>
      <c r="E5109">
        <v>-5299</v>
      </c>
      <c r="F5109">
        <v>31</v>
      </c>
      <c r="G5109">
        <v>8</v>
      </c>
      <c r="K5109" t="s">
        <v>154</v>
      </c>
      <c r="L5109" s="64">
        <v>0.71460000000000001</v>
      </c>
      <c r="M5109" s="52">
        <v>-3556</v>
      </c>
      <c r="N5109" s="52">
        <v>-3625</v>
      </c>
      <c r="O5109">
        <v>0</v>
      </c>
      <c r="P5109">
        <v>1</v>
      </c>
      <c r="Q5109">
        <v>0</v>
      </c>
      <c r="R5109" s="69"/>
      <c r="S5109" s="69"/>
      <c r="T5109" s="69"/>
      <c r="U5109" s="69"/>
      <c r="V5109" s="69"/>
      <c r="W5109"/>
      <c r="X5109"/>
      <c r="Y5109"/>
      <c r="Z5109"/>
      <c r="AA5109"/>
      <c r="AB5109">
        <v>0.8</v>
      </c>
      <c r="AC5109"/>
      <c r="AD5109">
        <v>30</v>
      </c>
      <c r="AE5109">
        <v>30.000948910000002</v>
      </c>
      <c r="AF5109" t="s">
        <v>661</v>
      </c>
    </row>
    <row r="5110" spans="1:32" ht="14.4">
      <c r="A5110" s="49">
        <v>46209</v>
      </c>
      <c r="B5110" t="s">
        <v>22</v>
      </c>
      <c r="C5110">
        <v>672</v>
      </c>
      <c r="D5110">
        <v>4571</v>
      </c>
      <c r="E5110">
        <v>4712</v>
      </c>
      <c r="F5110">
        <v>69</v>
      </c>
      <c r="G5110">
        <v>18</v>
      </c>
      <c r="K5110" t="s">
        <v>154</v>
      </c>
      <c r="L5110" s="64">
        <v>1.3435999999999999</v>
      </c>
      <c r="M5110" s="52">
        <v>4228</v>
      </c>
      <c r="N5110" s="52">
        <v>4949</v>
      </c>
      <c r="O5110">
        <v>0</v>
      </c>
      <c r="P5110">
        <v>2</v>
      </c>
      <c r="Q5110">
        <v>0</v>
      </c>
      <c r="R5110" s="69"/>
      <c r="S5110" s="69"/>
      <c r="T5110" s="69"/>
      <c r="U5110" s="69"/>
      <c r="V5110" s="69"/>
      <c r="W5110"/>
      <c r="X5110"/>
      <c r="Y5110"/>
      <c r="Z5110"/>
      <c r="AA5110"/>
      <c r="AB5110">
        <v>0.6</v>
      </c>
      <c r="AC5110"/>
      <c r="AD5110">
        <v>80</v>
      </c>
      <c r="AE5110">
        <v>80.000948899999997</v>
      </c>
      <c r="AF5110" t="s">
        <v>155</v>
      </c>
    </row>
    <row r="5111" spans="1:32" ht="14.4">
      <c r="A5111" s="49">
        <v>46209</v>
      </c>
      <c r="B5111" t="s">
        <v>22</v>
      </c>
      <c r="C5111">
        <v>673</v>
      </c>
      <c r="D5111">
        <v>4599</v>
      </c>
      <c r="E5111">
        <v>3021</v>
      </c>
      <c r="F5111">
        <v>43</v>
      </c>
      <c r="G5111">
        <v>15</v>
      </c>
      <c r="K5111" t="s">
        <v>154</v>
      </c>
      <c r="L5111" s="64">
        <v>1.2190000000000001</v>
      </c>
      <c r="M5111" s="52">
        <v>7161</v>
      </c>
      <c r="N5111" s="52">
        <v>-1115</v>
      </c>
      <c r="O5111">
        <v>0</v>
      </c>
      <c r="P5111">
        <v>3</v>
      </c>
      <c r="Q5111">
        <v>0</v>
      </c>
      <c r="R5111" s="69"/>
      <c r="S5111" s="69"/>
      <c r="T5111" s="69"/>
      <c r="U5111" s="69"/>
      <c r="V5111" s="69"/>
      <c r="W5111"/>
      <c r="X5111"/>
      <c r="Y5111"/>
      <c r="Z5111"/>
      <c r="AA5111"/>
      <c r="AB5111">
        <v>0.6</v>
      </c>
      <c r="AC5111"/>
      <c r="AD5111">
        <v>80</v>
      </c>
      <c r="AE5111">
        <v>80.000948890000004</v>
      </c>
      <c r="AF5111" t="s">
        <v>155</v>
      </c>
    </row>
    <row r="5112" spans="1:32" ht="14.4">
      <c r="A5112" s="49">
        <v>46209</v>
      </c>
      <c r="B5112" t="s">
        <v>22</v>
      </c>
      <c r="C5112">
        <v>675</v>
      </c>
      <c r="D5112">
        <v>6751</v>
      </c>
      <c r="E5112">
        <v>-4652</v>
      </c>
      <c r="F5112">
        <v>35</v>
      </c>
      <c r="G5112">
        <v>11</v>
      </c>
      <c r="K5112" t="s">
        <v>154</v>
      </c>
      <c r="L5112" s="64">
        <v>0.77029999999999998</v>
      </c>
      <c r="M5112" s="52">
        <v>-3129</v>
      </c>
      <c r="N5112" s="52">
        <v>623</v>
      </c>
      <c r="O5112">
        <v>0</v>
      </c>
      <c r="P5112">
        <v>5</v>
      </c>
      <c r="Q5112">
        <v>0</v>
      </c>
      <c r="R5112" s="69"/>
      <c r="S5112" s="69"/>
      <c r="T5112" s="69"/>
      <c r="U5112" s="69"/>
      <c r="V5112" s="69"/>
      <c r="W5112"/>
      <c r="X5112"/>
      <c r="Y5112"/>
      <c r="Z5112"/>
      <c r="AA5112"/>
      <c r="AB5112">
        <v>0.8</v>
      </c>
      <c r="AC5112"/>
      <c r="AD5112">
        <v>30</v>
      </c>
      <c r="AE5112">
        <v>30.000948879999999</v>
      </c>
      <c r="AF5112" t="s">
        <v>661</v>
      </c>
    </row>
    <row r="5113" spans="1:32" ht="14.4">
      <c r="A5113" s="49">
        <v>46209</v>
      </c>
      <c r="B5113" t="s">
        <v>22</v>
      </c>
      <c r="C5113">
        <v>676</v>
      </c>
      <c r="D5113">
        <v>3724</v>
      </c>
      <c r="E5113">
        <v>5466</v>
      </c>
      <c r="F5113">
        <v>62</v>
      </c>
      <c r="G5113">
        <v>27</v>
      </c>
      <c r="K5113" t="s">
        <v>154</v>
      </c>
      <c r="L5113" s="64">
        <v>1.4893000000000001</v>
      </c>
      <c r="M5113" s="52">
        <v>-3414</v>
      </c>
      <c r="N5113" s="52">
        <v>-519</v>
      </c>
      <c r="O5113">
        <v>0</v>
      </c>
      <c r="P5113">
        <v>6</v>
      </c>
      <c r="Q5113">
        <v>0</v>
      </c>
      <c r="R5113" s="69"/>
      <c r="S5113" s="69"/>
      <c r="T5113" s="69"/>
      <c r="U5113" s="69"/>
      <c r="V5113" s="69"/>
      <c r="W5113"/>
      <c r="X5113"/>
      <c r="Y5113"/>
      <c r="Z5113"/>
      <c r="AA5113"/>
      <c r="AB5113">
        <v>0.6</v>
      </c>
      <c r="AC5113"/>
      <c r="AD5113">
        <v>80</v>
      </c>
      <c r="AE5113">
        <v>80.000948870000002</v>
      </c>
      <c r="AF5113" t="s">
        <v>155</v>
      </c>
    </row>
    <row r="5114" spans="1:32" ht="14.4">
      <c r="A5114" s="49">
        <v>46209</v>
      </c>
      <c r="B5114" t="s">
        <v>22</v>
      </c>
      <c r="C5114">
        <v>677</v>
      </c>
      <c r="D5114">
        <v>4986</v>
      </c>
      <c r="E5114">
        <v>-3873</v>
      </c>
      <c r="F5114">
        <v>31</v>
      </c>
      <c r="G5114">
        <v>9</v>
      </c>
      <c r="K5114" t="s">
        <v>154</v>
      </c>
      <c r="L5114" s="64">
        <v>0.74109999999999998</v>
      </c>
      <c r="M5114" s="52">
        <v>2219</v>
      </c>
      <c r="N5114" s="52">
        <v>207</v>
      </c>
      <c r="O5114">
        <v>0</v>
      </c>
      <c r="P5114">
        <v>7</v>
      </c>
      <c r="Q5114">
        <v>0</v>
      </c>
      <c r="R5114" s="69"/>
      <c r="S5114" s="69"/>
      <c r="T5114" s="69"/>
      <c r="U5114" s="69"/>
      <c r="V5114" s="69"/>
      <c r="W5114"/>
      <c r="X5114"/>
      <c r="Y5114"/>
      <c r="Z5114"/>
      <c r="AA5114"/>
      <c r="AB5114">
        <v>0.6</v>
      </c>
      <c r="AC5114"/>
      <c r="AD5114">
        <v>30</v>
      </c>
      <c r="AE5114">
        <v>30.000948860000001</v>
      </c>
      <c r="AF5114" t="s">
        <v>661</v>
      </c>
    </row>
    <row r="5115" spans="1:32" ht="14.4">
      <c r="A5115" s="49">
        <v>46209</v>
      </c>
      <c r="B5115" t="s">
        <v>38</v>
      </c>
      <c r="C5115">
        <v>703</v>
      </c>
      <c r="D5115">
        <v>3944</v>
      </c>
      <c r="E5115">
        <v>-3361</v>
      </c>
      <c r="F5115">
        <v>17</v>
      </c>
      <c r="G5115">
        <v>17</v>
      </c>
      <c r="K5115" t="s">
        <v>154</v>
      </c>
      <c r="L5115" s="64">
        <v>0.71589999999999998</v>
      </c>
      <c r="M5115" s="52">
        <v>3708</v>
      </c>
      <c r="N5115" s="52">
        <v>-3319</v>
      </c>
      <c r="O5115">
        <v>0</v>
      </c>
      <c r="P5115">
        <v>3</v>
      </c>
      <c r="Q5115">
        <v>0</v>
      </c>
      <c r="R5115" s="69"/>
      <c r="S5115" s="69"/>
      <c r="T5115" s="69"/>
      <c r="U5115" s="69"/>
      <c r="V5115" s="69"/>
      <c r="W5115"/>
      <c r="X5115"/>
      <c r="Y5115"/>
      <c r="Z5115"/>
      <c r="AA5115"/>
      <c r="AB5115">
        <v>0.6</v>
      </c>
      <c r="AC5115"/>
      <c r="AD5115">
        <v>30</v>
      </c>
      <c r="AE5115">
        <v>30.00094885</v>
      </c>
      <c r="AF5115" t="s">
        <v>661</v>
      </c>
    </row>
    <row r="5116" spans="1:32" ht="14.4">
      <c r="A5116" s="49">
        <v>46209</v>
      </c>
      <c r="B5116" t="s">
        <v>38</v>
      </c>
      <c r="C5116">
        <v>705</v>
      </c>
      <c r="D5116">
        <v>4349</v>
      </c>
      <c r="E5116">
        <v>1789</v>
      </c>
      <c r="F5116">
        <v>41</v>
      </c>
      <c r="G5116">
        <v>12</v>
      </c>
      <c r="K5116" t="s">
        <v>154</v>
      </c>
      <c r="L5116" s="64">
        <v>1.1371</v>
      </c>
      <c r="M5116" s="52">
        <v>-2434</v>
      </c>
      <c r="N5116" s="52">
        <v>-725</v>
      </c>
      <c r="O5116">
        <v>0</v>
      </c>
      <c r="P5116">
        <v>5</v>
      </c>
      <c r="Q5116">
        <v>0</v>
      </c>
      <c r="R5116" s="69"/>
      <c r="S5116" s="69"/>
      <c r="T5116" s="69"/>
      <c r="U5116" s="69"/>
      <c r="V5116" s="69"/>
      <c r="W5116"/>
      <c r="X5116"/>
      <c r="Y5116"/>
      <c r="Z5116"/>
      <c r="AA5116"/>
      <c r="AB5116">
        <v>0.6</v>
      </c>
      <c r="AC5116"/>
      <c r="AD5116">
        <v>60</v>
      </c>
      <c r="AE5116">
        <v>60.00094884</v>
      </c>
      <c r="AF5116" t="s">
        <v>578</v>
      </c>
    </row>
    <row r="5117" spans="1:32" ht="14.4">
      <c r="A5117" s="49">
        <v>46209</v>
      </c>
      <c r="B5117" t="s">
        <v>38</v>
      </c>
      <c r="C5117">
        <v>706</v>
      </c>
      <c r="D5117">
        <v>3755</v>
      </c>
      <c r="E5117">
        <v>4662</v>
      </c>
      <c r="F5117">
        <v>41</v>
      </c>
      <c r="G5117">
        <v>17</v>
      </c>
      <c r="K5117" t="s">
        <v>154</v>
      </c>
      <c r="L5117" s="64">
        <v>1.4137999999999999</v>
      </c>
      <c r="M5117" s="52">
        <v>7576</v>
      </c>
      <c r="N5117" s="52">
        <v>-398</v>
      </c>
      <c r="O5117">
        <v>0</v>
      </c>
      <c r="P5117">
        <v>6</v>
      </c>
      <c r="Q5117">
        <v>0</v>
      </c>
      <c r="R5117" s="69"/>
      <c r="S5117" s="69"/>
      <c r="T5117" s="69"/>
      <c r="U5117" s="69"/>
      <c r="V5117" s="69"/>
      <c r="W5117"/>
      <c r="X5117"/>
      <c r="Y5117"/>
      <c r="Z5117"/>
      <c r="AA5117"/>
      <c r="AB5117">
        <v>0.6</v>
      </c>
      <c r="AC5117"/>
      <c r="AD5117">
        <v>80</v>
      </c>
      <c r="AE5117">
        <v>80.000948829999999</v>
      </c>
      <c r="AF5117" t="s">
        <v>155</v>
      </c>
    </row>
    <row r="5118" spans="1:32" ht="14.4">
      <c r="A5118" s="49">
        <v>46209</v>
      </c>
      <c r="B5118" t="s">
        <v>38</v>
      </c>
      <c r="C5118">
        <v>707</v>
      </c>
      <c r="D5118">
        <v>3340</v>
      </c>
      <c r="E5118">
        <v>-1092</v>
      </c>
      <c r="F5118">
        <v>23</v>
      </c>
      <c r="G5118">
        <v>11</v>
      </c>
      <c r="K5118" t="s">
        <v>154</v>
      </c>
      <c r="L5118" s="64">
        <v>0.89100000000000001</v>
      </c>
      <c r="M5118" s="52">
        <v>-1132</v>
      </c>
      <c r="N5118" s="52">
        <v>1780</v>
      </c>
      <c r="O5118">
        <v>0</v>
      </c>
      <c r="P5118">
        <v>7</v>
      </c>
      <c r="Q5118">
        <v>0</v>
      </c>
      <c r="R5118" s="69"/>
      <c r="S5118" s="69"/>
      <c r="T5118" s="69"/>
      <c r="U5118" s="69"/>
      <c r="V5118" s="69"/>
      <c r="W5118"/>
      <c r="X5118"/>
      <c r="Y5118"/>
      <c r="Z5118"/>
      <c r="AA5118"/>
      <c r="AB5118">
        <v>0.6</v>
      </c>
      <c r="AC5118"/>
      <c r="AD5118">
        <v>30</v>
      </c>
      <c r="AE5118">
        <v>30.000948820000001</v>
      </c>
      <c r="AF5118" t="s">
        <v>661</v>
      </c>
    </row>
    <row r="5119" spans="1:32" ht="14.4">
      <c r="A5119" s="49">
        <v>46209</v>
      </c>
      <c r="B5119" t="s">
        <v>38</v>
      </c>
      <c r="C5119">
        <v>708</v>
      </c>
      <c r="D5119">
        <v>4052</v>
      </c>
      <c r="E5119">
        <v>-1957</v>
      </c>
      <c r="F5119">
        <v>25</v>
      </c>
      <c r="G5119">
        <v>14</v>
      </c>
      <c r="K5119" t="s">
        <v>154</v>
      </c>
      <c r="L5119" s="64">
        <v>0.83899999999999997</v>
      </c>
      <c r="M5119" s="52">
        <v>-1442</v>
      </c>
      <c r="N5119" s="52">
        <v>3095</v>
      </c>
      <c r="O5119">
        <v>0</v>
      </c>
      <c r="P5119">
        <v>8</v>
      </c>
      <c r="Q5119">
        <v>0</v>
      </c>
      <c r="R5119" s="69"/>
      <c r="S5119" s="69"/>
      <c r="T5119" s="69"/>
      <c r="U5119" s="69"/>
      <c r="V5119" s="69"/>
      <c r="W5119"/>
      <c r="X5119"/>
      <c r="Y5119"/>
      <c r="Z5119"/>
      <c r="AA5119"/>
      <c r="AB5119">
        <v>0.6</v>
      </c>
      <c r="AC5119"/>
      <c r="AD5119">
        <v>30</v>
      </c>
      <c r="AE5119">
        <v>30.000948810000001</v>
      </c>
      <c r="AF5119" t="s">
        <v>661</v>
      </c>
    </row>
    <row r="5120" spans="1:32" ht="14.4">
      <c r="A5120" s="49">
        <v>46209</v>
      </c>
      <c r="B5120" t="s">
        <v>38</v>
      </c>
      <c r="C5120">
        <v>710</v>
      </c>
      <c r="D5120">
        <v>6178</v>
      </c>
      <c r="E5120">
        <v>-5362</v>
      </c>
      <c r="F5120">
        <v>21</v>
      </c>
      <c r="G5120">
        <v>22</v>
      </c>
      <c r="K5120" t="s">
        <v>154</v>
      </c>
      <c r="L5120" s="64">
        <v>0.7107</v>
      </c>
      <c r="M5120" s="52">
        <v>-2310</v>
      </c>
      <c r="N5120" s="52">
        <v>14711</v>
      </c>
      <c r="O5120">
        <v>0</v>
      </c>
      <c r="P5120">
        <v>0</v>
      </c>
      <c r="Q5120">
        <v>0</v>
      </c>
      <c r="R5120" s="69"/>
      <c r="S5120" s="69"/>
      <c r="T5120" s="69"/>
      <c r="U5120" s="69"/>
      <c r="V5120" s="69"/>
      <c r="W5120"/>
      <c r="X5120"/>
      <c r="Y5120"/>
      <c r="Z5120"/>
      <c r="AA5120"/>
      <c r="AB5120">
        <v>0.8</v>
      </c>
      <c r="AC5120"/>
      <c r="AD5120">
        <v>30</v>
      </c>
      <c r="AE5120">
        <v>30.0009488</v>
      </c>
      <c r="AF5120" t="s">
        <v>661</v>
      </c>
    </row>
    <row r="5121" spans="1:32" ht="14.4">
      <c r="A5121" s="49">
        <v>46209</v>
      </c>
      <c r="B5121" t="s">
        <v>44</v>
      </c>
      <c r="C5121">
        <v>568</v>
      </c>
      <c r="D5121">
        <v>7877</v>
      </c>
      <c r="E5121">
        <v>703</v>
      </c>
      <c r="F5121">
        <v>33</v>
      </c>
      <c r="G5121">
        <v>25</v>
      </c>
      <c r="K5121" t="s">
        <v>154</v>
      </c>
      <c r="L5121" s="64">
        <v>1.0297000000000001</v>
      </c>
      <c r="M5121" s="52">
        <v>-47</v>
      </c>
      <c r="N5121" s="52">
        <v>-318</v>
      </c>
      <c r="O5121">
        <v>0</v>
      </c>
      <c r="P5121">
        <v>8</v>
      </c>
      <c r="Q5121">
        <v>1</v>
      </c>
      <c r="R5121" s="69">
        <v>1287.4353466168529</v>
      </c>
      <c r="S5121" s="69">
        <v>6.1183654936143608</v>
      </c>
      <c r="T5121" s="69">
        <v>238.69696969696969</v>
      </c>
      <c r="U5121" s="69">
        <v>315.08</v>
      </c>
      <c r="V5121" s="69">
        <v>135.81034482758619</v>
      </c>
      <c r="W5121">
        <v>5</v>
      </c>
      <c r="X5121">
        <v>4</v>
      </c>
      <c r="Y5121">
        <v>5</v>
      </c>
      <c r="Z5121">
        <v>0</v>
      </c>
      <c r="AA5121">
        <v>3.5</v>
      </c>
      <c r="AB5121">
        <v>1</v>
      </c>
      <c r="AC5121">
        <v>3.5</v>
      </c>
      <c r="AD5121">
        <v>35</v>
      </c>
      <c r="AE5121">
        <v>35.000948790000002</v>
      </c>
      <c r="AF5121" t="s">
        <v>668</v>
      </c>
    </row>
    <row r="5122" spans="1:32" ht="14.4">
      <c r="A5122" s="49">
        <v>46209</v>
      </c>
      <c r="B5122" t="s">
        <v>44</v>
      </c>
      <c r="C5122">
        <v>570</v>
      </c>
      <c r="D5122">
        <v>4905</v>
      </c>
      <c r="E5122">
        <v>150</v>
      </c>
      <c r="F5122">
        <v>20</v>
      </c>
      <c r="G5122">
        <v>9</v>
      </c>
      <c r="K5122" t="s">
        <v>154</v>
      </c>
      <c r="L5122" s="64">
        <v>1.0102</v>
      </c>
      <c r="M5122" s="52">
        <v>-289</v>
      </c>
      <c r="N5122" s="52">
        <v>-1190</v>
      </c>
      <c r="O5122">
        <v>0</v>
      </c>
      <c r="P5122">
        <v>0</v>
      </c>
      <c r="Q5122">
        <v>1</v>
      </c>
      <c r="R5122" s="69">
        <v>860.99673100871735</v>
      </c>
      <c r="S5122" s="69">
        <v>5.6968857410799369</v>
      </c>
      <c r="T5122" s="69">
        <v>245.25</v>
      </c>
      <c r="U5122" s="69">
        <v>545</v>
      </c>
      <c r="V5122" s="69">
        <v>169.13793103448279</v>
      </c>
      <c r="W5122">
        <v>4</v>
      </c>
      <c r="X5122">
        <v>0</v>
      </c>
      <c r="Y5122">
        <v>1</v>
      </c>
      <c r="Z5122">
        <v>6</v>
      </c>
      <c r="AA5122">
        <v>2.75</v>
      </c>
      <c r="AB5122">
        <v>0.6</v>
      </c>
      <c r="AC5122">
        <v>1.65</v>
      </c>
      <c r="AD5122">
        <v>16.5</v>
      </c>
      <c r="AE5122">
        <v>16.500948780000002</v>
      </c>
      <c r="AF5122" t="s">
        <v>1213</v>
      </c>
    </row>
    <row r="5123" spans="1:32" ht="14.4">
      <c r="A5123" s="49">
        <v>46209</v>
      </c>
      <c r="B5123" t="s">
        <v>44</v>
      </c>
      <c r="C5123">
        <v>571</v>
      </c>
      <c r="D5123">
        <v>4320</v>
      </c>
      <c r="E5123">
        <v>-539</v>
      </c>
      <c r="F5123">
        <v>15</v>
      </c>
      <c r="G5123">
        <v>6</v>
      </c>
      <c r="K5123" t="s">
        <v>154</v>
      </c>
      <c r="L5123" s="64">
        <v>0.95840000000000003</v>
      </c>
      <c r="M5123" s="52">
        <v>-1416</v>
      </c>
      <c r="N5123" s="52">
        <v>-342</v>
      </c>
      <c r="O5123">
        <v>0</v>
      </c>
      <c r="P5123">
        <v>1</v>
      </c>
      <c r="Q5123">
        <v>1</v>
      </c>
      <c r="R5123" s="69">
        <v>775.97991905354911</v>
      </c>
      <c r="S5123" s="69">
        <v>5.5671543733619266</v>
      </c>
      <c r="T5123" s="69">
        <v>288</v>
      </c>
      <c r="U5123" s="69">
        <v>720</v>
      </c>
      <c r="V5123" s="69">
        <v>205.71428571428569</v>
      </c>
      <c r="W5123">
        <v>0</v>
      </c>
      <c r="X5123">
        <v>0</v>
      </c>
      <c r="Y5123">
        <v>0</v>
      </c>
      <c r="Z5123">
        <v>7</v>
      </c>
      <c r="AA5123">
        <v>1.75</v>
      </c>
      <c r="AB5123">
        <v>0.6</v>
      </c>
      <c r="AC5123">
        <v>1.05</v>
      </c>
      <c r="AD5123">
        <v>20.5</v>
      </c>
      <c r="AE5123">
        <v>20.500948770000001</v>
      </c>
      <c r="AF5123" t="s">
        <v>631</v>
      </c>
    </row>
    <row r="5124" spans="1:32" ht="14.4">
      <c r="A5124" s="49">
        <v>46209</v>
      </c>
      <c r="B5124" t="s">
        <v>44</v>
      </c>
      <c r="C5124">
        <v>572</v>
      </c>
      <c r="D5124">
        <v>5428</v>
      </c>
      <c r="E5124">
        <v>323</v>
      </c>
      <c r="F5124">
        <v>21</v>
      </c>
      <c r="G5124">
        <v>15</v>
      </c>
      <c r="K5124" t="s">
        <v>154</v>
      </c>
      <c r="L5124" s="64">
        <v>1.0198</v>
      </c>
      <c r="M5124" s="52">
        <v>-734</v>
      </c>
      <c r="N5124" s="52">
        <v>254</v>
      </c>
      <c r="O5124">
        <v>0</v>
      </c>
      <c r="P5124">
        <v>2</v>
      </c>
      <c r="Q5124">
        <v>1</v>
      </c>
      <c r="R5124" s="69">
        <v>945.91817144043171</v>
      </c>
      <c r="S5124" s="69">
        <v>5.738339915528119</v>
      </c>
      <c r="T5124" s="69">
        <v>258.47619047619048</v>
      </c>
      <c r="U5124" s="69">
        <v>361.86666666666667</v>
      </c>
      <c r="V5124" s="69">
        <v>150.7777777777778</v>
      </c>
      <c r="W5124">
        <v>2</v>
      </c>
      <c r="X5124">
        <v>3</v>
      </c>
      <c r="Y5124">
        <v>3</v>
      </c>
      <c r="Z5124">
        <v>6</v>
      </c>
      <c r="AA5124">
        <v>3.5</v>
      </c>
      <c r="AB5124">
        <v>0.8</v>
      </c>
      <c r="AC5124">
        <v>2.8</v>
      </c>
      <c r="AD5124">
        <v>28</v>
      </c>
      <c r="AE5124">
        <v>28.00094876</v>
      </c>
      <c r="AF5124" t="s">
        <v>1640</v>
      </c>
    </row>
    <row r="5125" spans="1:32" ht="14.4">
      <c r="A5125" s="49">
        <v>46209</v>
      </c>
      <c r="B5125" t="s">
        <v>44</v>
      </c>
      <c r="C5125">
        <v>573</v>
      </c>
      <c r="D5125">
        <v>9473</v>
      </c>
      <c r="E5125">
        <v>-421</v>
      </c>
      <c r="F5125">
        <v>37</v>
      </c>
      <c r="G5125">
        <v>25</v>
      </c>
      <c r="K5125" t="s">
        <v>154</v>
      </c>
      <c r="L5125" s="64">
        <v>0.98519999999999996</v>
      </c>
      <c r="M5125" s="52">
        <v>-1093</v>
      </c>
      <c r="N5125" s="52">
        <v>-159</v>
      </c>
      <c r="O5125">
        <v>0</v>
      </c>
      <c r="P5125">
        <v>3</v>
      </c>
      <c r="Q5125">
        <v>1</v>
      </c>
      <c r="R5125" s="69">
        <v>1531.3581361560809</v>
      </c>
      <c r="S5125" s="69">
        <v>6.1860121263197954</v>
      </c>
      <c r="T5125" s="69">
        <v>256.02702702702697</v>
      </c>
      <c r="U5125" s="69">
        <v>378.92</v>
      </c>
      <c r="V5125" s="69">
        <v>152.79032258064521</v>
      </c>
      <c r="W5125">
        <v>3</v>
      </c>
      <c r="X5125">
        <v>3</v>
      </c>
      <c r="Y5125">
        <v>3</v>
      </c>
      <c r="Z5125">
        <v>0</v>
      </c>
      <c r="AA5125">
        <v>2.25</v>
      </c>
      <c r="AB5125">
        <v>1</v>
      </c>
      <c r="AC5125">
        <v>2.25</v>
      </c>
      <c r="AD5125">
        <v>32.5</v>
      </c>
      <c r="AE5125">
        <v>32.500948749999999</v>
      </c>
      <c r="AF5125" t="s">
        <v>3961</v>
      </c>
    </row>
    <row r="5126" spans="1:32" ht="14.4">
      <c r="A5126" s="49">
        <v>46209</v>
      </c>
      <c r="B5126" t="s">
        <v>5249</v>
      </c>
      <c r="C5126">
        <v>738</v>
      </c>
      <c r="D5126">
        <v>4421</v>
      </c>
      <c r="E5126">
        <v>-1295</v>
      </c>
      <c r="F5126">
        <v>53</v>
      </c>
      <c r="G5126">
        <v>13</v>
      </c>
      <c r="K5126" t="s">
        <v>154</v>
      </c>
      <c r="L5126" s="64">
        <v>0.90239999999999998</v>
      </c>
      <c r="M5126" s="52">
        <v>1960</v>
      </c>
      <c r="N5126" s="52">
        <v>190</v>
      </c>
      <c r="O5126">
        <v>0</v>
      </c>
      <c r="P5126">
        <v>8</v>
      </c>
      <c r="Q5126">
        <v>0</v>
      </c>
      <c r="R5126" s="69"/>
      <c r="S5126" s="69"/>
      <c r="T5126" s="69"/>
      <c r="U5126" s="69"/>
      <c r="V5126" s="69"/>
      <c r="W5126"/>
      <c r="X5126"/>
      <c r="Y5126"/>
      <c r="Z5126"/>
      <c r="AA5126"/>
      <c r="AB5126">
        <v>0.6</v>
      </c>
      <c r="AC5126"/>
      <c r="AD5126">
        <v>30</v>
      </c>
      <c r="AE5126">
        <v>30.000948739999998</v>
      </c>
      <c r="AF5126" t="s">
        <v>661</v>
      </c>
    </row>
    <row r="5127" spans="1:32" ht="14.4">
      <c r="A5127" s="49">
        <v>46209</v>
      </c>
      <c r="B5127" t="s">
        <v>5249</v>
      </c>
      <c r="C5127">
        <v>750</v>
      </c>
      <c r="D5127">
        <v>4803</v>
      </c>
      <c r="E5127">
        <v>-3970</v>
      </c>
      <c r="F5127">
        <v>24</v>
      </c>
      <c r="G5127">
        <v>11</v>
      </c>
      <c r="K5127" t="s">
        <v>154</v>
      </c>
      <c r="L5127" s="64">
        <v>0.72450000000000003</v>
      </c>
      <c r="M5127" s="52">
        <v>3113</v>
      </c>
      <c r="N5127" s="52">
        <v>2651</v>
      </c>
      <c r="O5127">
        <v>0</v>
      </c>
      <c r="P5127">
        <v>0</v>
      </c>
      <c r="Q5127">
        <v>0</v>
      </c>
      <c r="R5127" s="69"/>
      <c r="S5127" s="69"/>
      <c r="T5127" s="69"/>
      <c r="U5127" s="69"/>
      <c r="V5127" s="69"/>
      <c r="W5127"/>
      <c r="X5127"/>
      <c r="Y5127"/>
      <c r="Z5127"/>
      <c r="AA5127"/>
      <c r="AB5127">
        <v>0.6</v>
      </c>
      <c r="AC5127"/>
      <c r="AD5127">
        <v>30</v>
      </c>
      <c r="AE5127">
        <v>30.000948730000001</v>
      </c>
      <c r="AF5127" t="s">
        <v>661</v>
      </c>
    </row>
    <row r="5128" spans="1:32" ht="14.4">
      <c r="A5128" s="49">
        <v>46209</v>
      </c>
      <c r="B5128" t="s">
        <v>5249</v>
      </c>
      <c r="C5128">
        <v>761</v>
      </c>
      <c r="D5128">
        <v>4218</v>
      </c>
      <c r="E5128">
        <v>-803</v>
      </c>
      <c r="F5128">
        <v>47</v>
      </c>
      <c r="G5128">
        <v>12</v>
      </c>
      <c r="K5128" t="s">
        <v>154</v>
      </c>
      <c r="L5128" s="64">
        <v>0.9365</v>
      </c>
      <c r="M5128" s="52">
        <v>-2445</v>
      </c>
      <c r="N5128" s="52">
        <v>-1133</v>
      </c>
      <c r="O5128">
        <v>0</v>
      </c>
      <c r="P5128">
        <v>1</v>
      </c>
      <c r="Q5128">
        <v>0</v>
      </c>
      <c r="R5128" s="69"/>
      <c r="S5128" s="69"/>
      <c r="T5128" s="69"/>
      <c r="U5128" s="69"/>
      <c r="V5128" s="69"/>
      <c r="W5128"/>
      <c r="X5128"/>
      <c r="Y5128"/>
      <c r="Z5128"/>
      <c r="AA5128"/>
      <c r="AB5128">
        <v>0.6</v>
      </c>
      <c r="AC5128"/>
      <c r="AD5128">
        <v>30</v>
      </c>
      <c r="AE5128">
        <v>30.00094872</v>
      </c>
      <c r="AF5128" t="s">
        <v>661</v>
      </c>
    </row>
    <row r="5129" spans="1:32" ht="14.4">
      <c r="A5129" s="49">
        <v>46209</v>
      </c>
      <c r="B5129" t="s">
        <v>5249</v>
      </c>
      <c r="C5129">
        <v>762</v>
      </c>
      <c r="D5129">
        <v>4985</v>
      </c>
      <c r="E5129">
        <v>-3544</v>
      </c>
      <c r="F5129">
        <v>38</v>
      </c>
      <c r="G5129">
        <v>16</v>
      </c>
      <c r="K5129" t="s">
        <v>154</v>
      </c>
      <c r="L5129" s="64">
        <v>0.76300000000000001</v>
      </c>
      <c r="M5129" s="52">
        <v>-1026</v>
      </c>
      <c r="N5129" s="52">
        <v>-2458</v>
      </c>
      <c r="O5129">
        <v>0</v>
      </c>
      <c r="P5129">
        <v>2</v>
      </c>
      <c r="Q5129">
        <v>0</v>
      </c>
      <c r="R5129" s="69"/>
      <c r="S5129" s="69"/>
      <c r="T5129" s="69"/>
      <c r="U5129" s="69"/>
      <c r="V5129" s="69"/>
      <c r="W5129"/>
      <c r="X5129"/>
      <c r="Y5129"/>
      <c r="Z5129"/>
      <c r="AA5129"/>
      <c r="AB5129">
        <v>0.6</v>
      </c>
      <c r="AC5129"/>
      <c r="AD5129">
        <v>30</v>
      </c>
      <c r="AE5129">
        <v>30.000948709999999</v>
      </c>
      <c r="AF5129" t="s">
        <v>661</v>
      </c>
    </row>
    <row r="5130" spans="1:32" ht="14.4">
      <c r="A5130" s="49">
        <v>46209</v>
      </c>
      <c r="B5130" t="s">
        <v>30</v>
      </c>
      <c r="C5130">
        <v>563</v>
      </c>
      <c r="D5130">
        <v>3178</v>
      </c>
      <c r="E5130">
        <v>-892</v>
      </c>
      <c r="F5130">
        <v>10</v>
      </c>
      <c r="G5130">
        <v>5</v>
      </c>
      <c r="K5130" t="s">
        <v>154</v>
      </c>
      <c r="L5130" s="64">
        <v>0.90639999999999998</v>
      </c>
      <c r="M5130" s="52">
        <v>1064</v>
      </c>
      <c r="N5130" s="52">
        <v>352</v>
      </c>
      <c r="O5130">
        <v>0</v>
      </c>
      <c r="P5130">
        <v>3</v>
      </c>
      <c r="Q5130">
        <v>1</v>
      </c>
      <c r="R5130" s="69">
        <v>532.92081776670818</v>
      </c>
      <c r="S5130" s="69">
        <v>5.9633624622095427</v>
      </c>
      <c r="T5130" s="69">
        <v>317.8</v>
      </c>
      <c r="U5130" s="69">
        <v>635.6</v>
      </c>
      <c r="V5130" s="69">
        <v>211.8666666666667</v>
      </c>
      <c r="W5130">
        <v>0</v>
      </c>
      <c r="X5130">
        <v>0</v>
      </c>
      <c r="Y5130">
        <v>0</v>
      </c>
      <c r="Z5130">
        <v>4</v>
      </c>
      <c r="AA5130">
        <v>1</v>
      </c>
      <c r="AB5130">
        <v>0.6</v>
      </c>
      <c r="AC5130">
        <v>0.6</v>
      </c>
      <c r="AD5130">
        <v>16</v>
      </c>
      <c r="AE5130">
        <v>16.000948699999999</v>
      </c>
      <c r="AF5130" t="s">
        <v>2062</v>
      </c>
    </row>
    <row r="5131" spans="1:32" ht="14.4">
      <c r="A5131" s="49">
        <v>46209</v>
      </c>
      <c r="B5131" t="s">
        <v>30</v>
      </c>
      <c r="C5131">
        <v>565</v>
      </c>
      <c r="D5131">
        <v>2738</v>
      </c>
      <c r="E5131">
        <v>-1479</v>
      </c>
      <c r="F5131">
        <v>5</v>
      </c>
      <c r="G5131">
        <v>6</v>
      </c>
      <c r="K5131" t="s">
        <v>154</v>
      </c>
      <c r="L5131" s="64">
        <v>0.81989999999999996</v>
      </c>
      <c r="M5131" s="52">
        <v>-683</v>
      </c>
      <c r="N5131" s="52">
        <v>-550</v>
      </c>
      <c r="O5131">
        <v>0</v>
      </c>
      <c r="P5131">
        <v>5</v>
      </c>
      <c r="Q5131">
        <v>1</v>
      </c>
      <c r="R5131" s="69">
        <v>458.48189082606888</v>
      </c>
      <c r="S5131" s="69">
        <v>5.9718825427691673</v>
      </c>
      <c r="T5131" s="69">
        <v>547.6</v>
      </c>
      <c r="U5131" s="69">
        <v>456.33333333333331</v>
      </c>
      <c r="V5131" s="69">
        <v>248.90909090909091</v>
      </c>
      <c r="W5131">
        <v>0</v>
      </c>
      <c r="X5131">
        <v>0</v>
      </c>
      <c r="Y5131">
        <v>0</v>
      </c>
      <c r="Z5131">
        <v>4</v>
      </c>
      <c r="AA5131">
        <v>1</v>
      </c>
      <c r="AB5131">
        <v>0.5</v>
      </c>
      <c r="AC5131">
        <v>0.5</v>
      </c>
      <c r="AD5131">
        <v>15</v>
      </c>
      <c r="AE5131">
        <v>15.00094869</v>
      </c>
      <c r="AF5131" t="s">
        <v>743</v>
      </c>
    </row>
    <row r="5132" spans="1:32" ht="14.4">
      <c r="A5132" s="49">
        <v>46209</v>
      </c>
      <c r="B5132" t="s">
        <v>30</v>
      </c>
      <c r="C5132">
        <v>566</v>
      </c>
      <c r="D5132">
        <v>6822</v>
      </c>
      <c r="E5132">
        <v>-210</v>
      </c>
      <c r="F5132">
        <v>27</v>
      </c>
      <c r="G5132">
        <v>13</v>
      </c>
      <c r="K5132" t="s">
        <v>154</v>
      </c>
      <c r="L5132" s="64">
        <v>0.98970000000000002</v>
      </c>
      <c r="M5132" s="52">
        <v>-797</v>
      </c>
      <c r="N5132" s="52">
        <v>324</v>
      </c>
      <c r="O5132">
        <v>0</v>
      </c>
      <c r="P5132">
        <v>6</v>
      </c>
      <c r="Q5132">
        <v>1</v>
      </c>
      <c r="R5132" s="69">
        <v>1163.87297633873</v>
      </c>
      <c r="S5132" s="69">
        <v>5.861464385452444</v>
      </c>
      <c r="T5132" s="69">
        <v>252.66666666666671</v>
      </c>
      <c r="U5132" s="69">
        <v>524.76923076923072</v>
      </c>
      <c r="V5132" s="69">
        <v>170.55</v>
      </c>
      <c r="W5132">
        <v>4</v>
      </c>
      <c r="X5132">
        <v>0</v>
      </c>
      <c r="Y5132">
        <v>0</v>
      </c>
      <c r="Z5132">
        <v>5</v>
      </c>
      <c r="AA5132">
        <v>2.25</v>
      </c>
      <c r="AB5132">
        <v>0.8</v>
      </c>
      <c r="AC5132">
        <v>1.8</v>
      </c>
      <c r="AD5132">
        <v>28</v>
      </c>
      <c r="AE5132">
        <v>28.00094868</v>
      </c>
      <c r="AF5132" t="s">
        <v>633</v>
      </c>
    </row>
    <row r="5133" spans="1:32" ht="14.4">
      <c r="A5133" s="49">
        <v>46209</v>
      </c>
      <c r="B5133" t="s">
        <v>30</v>
      </c>
      <c r="C5133">
        <v>567</v>
      </c>
      <c r="D5133">
        <v>4137</v>
      </c>
      <c r="E5133">
        <v>-721</v>
      </c>
      <c r="F5133">
        <v>13</v>
      </c>
      <c r="G5133">
        <v>10</v>
      </c>
      <c r="K5133" t="s">
        <v>154</v>
      </c>
      <c r="L5133" s="64">
        <v>0.94189999999999996</v>
      </c>
      <c r="M5133" s="52">
        <v>-1212</v>
      </c>
      <c r="N5133" s="52">
        <v>-29</v>
      </c>
      <c r="O5133">
        <v>0</v>
      </c>
      <c r="P5133">
        <v>7</v>
      </c>
      <c r="Q5133">
        <v>1</v>
      </c>
      <c r="R5133" s="69">
        <v>707.39196762141967</v>
      </c>
      <c r="S5133" s="69">
        <v>5.8482428262657766</v>
      </c>
      <c r="T5133" s="69">
        <v>318.23076923076923</v>
      </c>
      <c r="U5133" s="69">
        <v>413.7</v>
      </c>
      <c r="V5133" s="69">
        <v>179.86956521739131</v>
      </c>
      <c r="W5133">
        <v>0</v>
      </c>
      <c r="X5133">
        <v>0</v>
      </c>
      <c r="Y5133">
        <v>0</v>
      </c>
      <c r="Z5133">
        <v>6</v>
      </c>
      <c r="AA5133">
        <v>1.5</v>
      </c>
      <c r="AB5133">
        <v>0.6</v>
      </c>
      <c r="AC5133">
        <v>0.89999999999999991</v>
      </c>
      <c r="AD5133">
        <v>19</v>
      </c>
      <c r="AE5133">
        <v>19.00094867</v>
      </c>
      <c r="AF5133" t="s">
        <v>597</v>
      </c>
    </row>
    <row r="5134" spans="1:32" ht="14.4">
      <c r="A5134" s="49">
        <v>46209</v>
      </c>
      <c r="B5134" t="s">
        <v>171</v>
      </c>
      <c r="C5134">
        <v>735</v>
      </c>
      <c r="D5134">
        <v>1589</v>
      </c>
      <c r="E5134">
        <v>-906</v>
      </c>
      <c r="F5134">
        <v>7</v>
      </c>
      <c r="G5134">
        <v>4</v>
      </c>
      <c r="K5134" t="s">
        <v>154</v>
      </c>
      <c r="L5134" s="64">
        <v>0.80989999999999995</v>
      </c>
      <c r="M5134" s="52">
        <v>-663</v>
      </c>
      <c r="N5134" s="52">
        <v>8563</v>
      </c>
      <c r="O5134">
        <v>0</v>
      </c>
      <c r="P5134">
        <v>5</v>
      </c>
      <c r="Q5134">
        <v>0</v>
      </c>
      <c r="R5134" s="69"/>
      <c r="S5134" s="69"/>
      <c r="T5134" s="69"/>
      <c r="U5134" s="69"/>
      <c r="V5134" s="69"/>
      <c r="W5134"/>
      <c r="X5134"/>
      <c r="Y5134"/>
      <c r="Z5134"/>
      <c r="AA5134"/>
      <c r="AB5134">
        <v>0.5</v>
      </c>
      <c r="AC5134"/>
      <c r="AD5134">
        <v>30</v>
      </c>
      <c r="AE5134">
        <v>30.000948659999999</v>
      </c>
      <c r="AF5134" t="s">
        <v>661</v>
      </c>
    </row>
    <row r="5135" spans="1:32" ht="14.4">
      <c r="A5135" s="49">
        <v>46209</v>
      </c>
      <c r="B5135" t="s">
        <v>171</v>
      </c>
      <c r="C5135">
        <v>736</v>
      </c>
      <c r="D5135">
        <v>6347</v>
      </c>
      <c r="E5135">
        <v>-1920</v>
      </c>
      <c r="F5135">
        <v>29</v>
      </c>
      <c r="G5135">
        <v>19</v>
      </c>
      <c r="K5135" t="s">
        <v>154</v>
      </c>
      <c r="L5135" s="64">
        <v>0.8992</v>
      </c>
      <c r="M5135" s="52">
        <v>5212</v>
      </c>
      <c r="N5135" s="52">
        <v>1693</v>
      </c>
      <c r="O5135">
        <v>0</v>
      </c>
      <c r="P5135">
        <v>6</v>
      </c>
      <c r="Q5135">
        <v>0</v>
      </c>
      <c r="R5135" s="69"/>
      <c r="S5135" s="69"/>
      <c r="T5135" s="69"/>
      <c r="U5135" s="69"/>
      <c r="V5135" s="69"/>
      <c r="W5135"/>
      <c r="X5135"/>
      <c r="Y5135"/>
      <c r="Z5135"/>
      <c r="AA5135"/>
      <c r="AB5135">
        <v>0.8</v>
      </c>
      <c r="AC5135"/>
      <c r="AD5135">
        <v>30</v>
      </c>
      <c r="AE5135">
        <v>30.000948650000002</v>
      </c>
      <c r="AF5135" t="s">
        <v>661</v>
      </c>
    </row>
    <row r="5136" spans="1:32" ht="14.4">
      <c r="A5136" s="49">
        <v>46209</v>
      </c>
      <c r="B5136" t="s">
        <v>171</v>
      </c>
      <c r="C5136">
        <v>737</v>
      </c>
      <c r="D5136">
        <v>3834</v>
      </c>
      <c r="E5136">
        <v>-2678</v>
      </c>
      <c r="F5136">
        <v>12</v>
      </c>
      <c r="G5136">
        <v>13</v>
      </c>
      <c r="K5136" t="s">
        <v>154</v>
      </c>
      <c r="L5136" s="64">
        <v>0.76719999999999999</v>
      </c>
      <c r="M5136" s="52">
        <v>10007</v>
      </c>
      <c r="N5136" s="52">
        <v>-2872</v>
      </c>
      <c r="O5136">
        <v>0</v>
      </c>
      <c r="P5136">
        <v>7</v>
      </c>
      <c r="Q5136">
        <v>0</v>
      </c>
      <c r="R5136" s="69"/>
      <c r="S5136" s="69"/>
      <c r="T5136" s="69"/>
      <c r="U5136" s="69"/>
      <c r="V5136" s="69"/>
      <c r="W5136"/>
      <c r="X5136"/>
      <c r="Y5136"/>
      <c r="Z5136"/>
      <c r="AA5136"/>
      <c r="AB5136">
        <v>0.6</v>
      </c>
      <c r="AC5136"/>
      <c r="AD5136">
        <v>30</v>
      </c>
      <c r="AE5136">
        <v>30.000948640000001</v>
      </c>
      <c r="AF5136" t="s">
        <v>661</v>
      </c>
    </row>
    <row r="5137" spans="1:32" ht="14.4">
      <c r="A5137" s="49">
        <v>46209</v>
      </c>
      <c r="B5137" t="s">
        <v>330</v>
      </c>
      <c r="C5137">
        <v>656</v>
      </c>
      <c r="D5137">
        <v>955</v>
      </c>
      <c r="E5137">
        <v>-1439</v>
      </c>
      <c r="F5137">
        <v>1</v>
      </c>
      <c r="G5137">
        <v>1</v>
      </c>
      <c r="K5137" t="s">
        <v>154</v>
      </c>
      <c r="L5137" s="64">
        <v>0.49769999999999998</v>
      </c>
      <c r="M5137" s="52">
        <v>216</v>
      </c>
      <c r="N5137" s="52">
        <v>-1159</v>
      </c>
      <c r="O5137">
        <v>0</v>
      </c>
      <c r="P5137">
        <v>6</v>
      </c>
      <c r="Q5137">
        <v>0</v>
      </c>
      <c r="R5137" s="69"/>
      <c r="S5137" s="69"/>
      <c r="T5137" s="69"/>
      <c r="U5137" s="69"/>
      <c r="V5137" s="69"/>
      <c r="W5137"/>
      <c r="X5137"/>
      <c r="Y5137"/>
      <c r="Z5137"/>
      <c r="AA5137"/>
      <c r="AB5137">
        <v>0.5</v>
      </c>
      <c r="AC5137"/>
      <c r="AD5137">
        <v>10</v>
      </c>
      <c r="AE5137">
        <v>10.00094863</v>
      </c>
      <c r="AF5137" t="s">
        <v>584</v>
      </c>
    </row>
    <row r="5138" spans="1:32" ht="14.4">
      <c r="A5138" s="49">
        <v>46209</v>
      </c>
      <c r="B5138" t="s">
        <v>330</v>
      </c>
      <c r="C5138">
        <v>657</v>
      </c>
      <c r="D5138">
        <v>2028</v>
      </c>
      <c r="E5138">
        <v>2422</v>
      </c>
      <c r="F5138">
        <v>25</v>
      </c>
      <c r="G5138">
        <v>6</v>
      </c>
      <c r="K5138" t="s">
        <v>154</v>
      </c>
      <c r="L5138" s="64">
        <v>1.3980999999999999</v>
      </c>
      <c r="M5138" s="52">
        <v>1505</v>
      </c>
      <c r="N5138" s="52">
        <v>-758</v>
      </c>
      <c r="O5138">
        <v>0</v>
      </c>
      <c r="P5138">
        <v>7</v>
      </c>
      <c r="Q5138">
        <v>0</v>
      </c>
      <c r="R5138" s="69"/>
      <c r="S5138" s="69"/>
      <c r="T5138" s="69"/>
      <c r="U5138" s="69"/>
      <c r="V5138" s="69"/>
      <c r="W5138"/>
      <c r="X5138"/>
      <c r="Y5138"/>
      <c r="Z5138"/>
      <c r="AA5138"/>
      <c r="AB5138">
        <v>0.5</v>
      </c>
      <c r="AC5138"/>
      <c r="AD5138">
        <v>70</v>
      </c>
      <c r="AE5138">
        <v>70.000948620000003</v>
      </c>
      <c r="AF5138" t="s">
        <v>178</v>
      </c>
    </row>
    <row r="5139" spans="1:32" ht="14.4">
      <c r="A5139" s="49">
        <v>46209</v>
      </c>
      <c r="B5139" t="s">
        <v>330</v>
      </c>
      <c r="C5139">
        <v>658</v>
      </c>
      <c r="D5139">
        <v>1188</v>
      </c>
      <c r="E5139">
        <v>246</v>
      </c>
      <c r="F5139">
        <v>9</v>
      </c>
      <c r="G5139">
        <v>5</v>
      </c>
      <c r="K5139" t="s">
        <v>154</v>
      </c>
      <c r="L5139" s="64">
        <v>1.069</v>
      </c>
      <c r="M5139" s="52">
        <v>-447</v>
      </c>
      <c r="N5139" s="52">
        <v>-135</v>
      </c>
      <c r="O5139">
        <v>0</v>
      </c>
      <c r="P5139">
        <v>8</v>
      </c>
      <c r="Q5139">
        <v>0</v>
      </c>
      <c r="R5139" s="69"/>
      <c r="S5139" s="69"/>
      <c r="T5139" s="69"/>
      <c r="U5139" s="69"/>
      <c r="V5139" s="69"/>
      <c r="W5139"/>
      <c r="X5139"/>
      <c r="Y5139"/>
      <c r="Z5139"/>
      <c r="AA5139"/>
      <c r="AB5139">
        <v>0.5</v>
      </c>
      <c r="AC5139"/>
      <c r="AD5139">
        <v>35</v>
      </c>
      <c r="AE5139">
        <v>35.000948610000002</v>
      </c>
      <c r="AF5139" t="s">
        <v>668</v>
      </c>
    </row>
    <row r="5140" spans="1:32" ht="14.4">
      <c r="A5140" s="49">
        <v>46209</v>
      </c>
      <c r="B5140" t="s">
        <v>470</v>
      </c>
      <c r="C5140">
        <v>713</v>
      </c>
      <c r="D5140">
        <v>1964</v>
      </c>
      <c r="E5140">
        <v>-1767</v>
      </c>
      <c r="F5140">
        <v>11</v>
      </c>
      <c r="G5140">
        <v>21</v>
      </c>
      <c r="K5140" t="s">
        <v>154</v>
      </c>
      <c r="L5140" s="64">
        <v>0.70009999999999994</v>
      </c>
      <c r="M5140" s="52">
        <v>254</v>
      </c>
      <c r="N5140" s="52">
        <v>-2768</v>
      </c>
      <c r="O5140">
        <v>0</v>
      </c>
      <c r="P5140">
        <v>3</v>
      </c>
      <c r="Q5140">
        <v>0</v>
      </c>
      <c r="R5140" s="69"/>
      <c r="S5140" s="69"/>
      <c r="T5140" s="69"/>
      <c r="U5140" s="69"/>
      <c r="V5140" s="69"/>
      <c r="W5140"/>
      <c r="X5140"/>
      <c r="Y5140"/>
      <c r="Z5140"/>
      <c r="AA5140"/>
      <c r="AB5140">
        <v>0.5</v>
      </c>
      <c r="AC5140"/>
      <c r="AD5140">
        <v>30</v>
      </c>
      <c r="AE5140">
        <v>30.000948600000001</v>
      </c>
      <c r="AF5140" t="s">
        <v>661</v>
      </c>
    </row>
    <row r="5141" spans="1:32" ht="14.4">
      <c r="A5141" s="49">
        <v>46209</v>
      </c>
      <c r="B5141" t="s">
        <v>470</v>
      </c>
      <c r="C5141">
        <v>715</v>
      </c>
      <c r="D5141">
        <v>1667</v>
      </c>
      <c r="E5141">
        <v>-1530</v>
      </c>
      <c r="F5141">
        <v>11</v>
      </c>
      <c r="G5141">
        <v>19</v>
      </c>
      <c r="K5141" t="s">
        <v>154</v>
      </c>
      <c r="L5141" s="64">
        <v>0.69410000000000005</v>
      </c>
      <c r="M5141" s="52">
        <v>-1258</v>
      </c>
      <c r="N5141" s="52">
        <v>58</v>
      </c>
      <c r="O5141">
        <v>0</v>
      </c>
      <c r="P5141">
        <v>5</v>
      </c>
      <c r="Q5141">
        <v>0</v>
      </c>
      <c r="R5141" s="69"/>
      <c r="S5141" s="69"/>
      <c r="T5141" s="69"/>
      <c r="U5141" s="69"/>
      <c r="V5141" s="69"/>
      <c r="W5141"/>
      <c r="X5141"/>
      <c r="Y5141"/>
      <c r="Z5141"/>
      <c r="AA5141"/>
      <c r="AB5141">
        <v>0.5</v>
      </c>
      <c r="AC5141"/>
      <c r="AD5141">
        <v>30</v>
      </c>
      <c r="AE5141">
        <v>30.00094859</v>
      </c>
      <c r="AF5141" t="s">
        <v>661</v>
      </c>
    </row>
    <row r="5142" spans="1:32" ht="14.4">
      <c r="A5142" s="49">
        <v>46209</v>
      </c>
      <c r="B5142" t="s">
        <v>470</v>
      </c>
      <c r="C5142">
        <v>716</v>
      </c>
      <c r="D5142">
        <v>2851</v>
      </c>
      <c r="E5142">
        <v>-2373</v>
      </c>
      <c r="F5142">
        <v>19</v>
      </c>
      <c r="G5142">
        <v>36</v>
      </c>
      <c r="K5142" t="s">
        <v>154</v>
      </c>
      <c r="L5142" s="64">
        <v>0.72260000000000002</v>
      </c>
      <c r="M5142" s="52">
        <v>647</v>
      </c>
      <c r="N5142" s="52">
        <v>-1365</v>
      </c>
      <c r="O5142">
        <v>0</v>
      </c>
      <c r="P5142">
        <v>6</v>
      </c>
      <c r="Q5142">
        <v>0</v>
      </c>
      <c r="R5142" s="69"/>
      <c r="S5142" s="69"/>
      <c r="T5142" s="69"/>
      <c r="U5142" s="69"/>
      <c r="V5142" s="69"/>
      <c r="W5142"/>
      <c r="X5142"/>
      <c r="Y5142"/>
      <c r="Z5142"/>
      <c r="AA5142"/>
      <c r="AB5142">
        <v>0.5</v>
      </c>
      <c r="AC5142"/>
      <c r="AD5142">
        <v>30</v>
      </c>
      <c r="AE5142">
        <v>30.000948579999999</v>
      </c>
      <c r="AF5142" t="s">
        <v>661</v>
      </c>
    </row>
    <row r="5143" spans="1:32" ht="14.4">
      <c r="A5143" s="49">
        <v>46209</v>
      </c>
      <c r="B5143" t="s">
        <v>55</v>
      </c>
      <c r="C5143">
        <v>537</v>
      </c>
      <c r="D5143">
        <v>4281</v>
      </c>
      <c r="E5143">
        <v>-1775</v>
      </c>
      <c r="F5143">
        <v>12</v>
      </c>
      <c r="G5143">
        <v>9</v>
      </c>
      <c r="K5143" t="s">
        <v>154</v>
      </c>
      <c r="L5143" s="64">
        <v>0.86180000000000001</v>
      </c>
      <c r="M5143" s="52">
        <v>543</v>
      </c>
      <c r="N5143" s="52">
        <v>-403</v>
      </c>
      <c r="O5143">
        <v>0</v>
      </c>
      <c r="P5143">
        <v>7</v>
      </c>
      <c r="Q5143">
        <v>1</v>
      </c>
      <c r="R5143" s="69">
        <v>663.15379825653804</v>
      </c>
      <c r="S5143" s="69">
        <v>6.4555160676979408</v>
      </c>
      <c r="T5143" s="69">
        <v>356.75</v>
      </c>
      <c r="U5143" s="69">
        <v>475.66666666666669</v>
      </c>
      <c r="V5143" s="69">
        <v>203.85714285714289</v>
      </c>
      <c r="W5143">
        <v>0</v>
      </c>
      <c r="X5143">
        <v>0</v>
      </c>
      <c r="Y5143">
        <v>0</v>
      </c>
      <c r="Z5143">
        <v>0</v>
      </c>
      <c r="AA5143">
        <v>0</v>
      </c>
      <c r="AB5143">
        <v>0.6</v>
      </c>
      <c r="AC5143">
        <v>0</v>
      </c>
      <c r="AD5143">
        <v>10</v>
      </c>
      <c r="AE5143">
        <v>10.00094857</v>
      </c>
      <c r="AF5143" t="s">
        <v>584</v>
      </c>
    </row>
    <row r="5144" spans="1:32" ht="14.4">
      <c r="A5144" s="49">
        <v>46209</v>
      </c>
      <c r="B5144" t="s">
        <v>55</v>
      </c>
      <c r="C5144">
        <v>538</v>
      </c>
      <c r="D5144">
        <v>4165</v>
      </c>
      <c r="E5144">
        <v>-1112</v>
      </c>
      <c r="F5144">
        <v>11</v>
      </c>
      <c r="G5144">
        <v>9</v>
      </c>
      <c r="K5144" t="s">
        <v>154</v>
      </c>
      <c r="L5144" s="64">
        <v>0.91100000000000003</v>
      </c>
      <c r="M5144" s="52">
        <v>283</v>
      </c>
      <c r="N5144" s="52">
        <v>699</v>
      </c>
      <c r="O5144">
        <v>0</v>
      </c>
      <c r="P5144">
        <v>8</v>
      </c>
      <c r="Q5144">
        <v>1</v>
      </c>
      <c r="R5144" s="69">
        <v>739.36649024491498</v>
      </c>
      <c r="S5144" s="69">
        <v>5.6332009293798864</v>
      </c>
      <c r="T5144" s="69">
        <v>378.63636363636363</v>
      </c>
      <c r="U5144" s="69">
        <v>462.77777777777783</v>
      </c>
      <c r="V5144" s="69">
        <v>208.25</v>
      </c>
      <c r="W5144">
        <v>0</v>
      </c>
      <c r="X5144">
        <v>0</v>
      </c>
      <c r="Y5144">
        <v>0</v>
      </c>
      <c r="Z5144">
        <v>7</v>
      </c>
      <c r="AA5144">
        <v>1.75</v>
      </c>
      <c r="AB5144">
        <v>0.6</v>
      </c>
      <c r="AC5144">
        <v>1.05</v>
      </c>
      <c r="AD5144">
        <v>20.5</v>
      </c>
      <c r="AE5144">
        <v>20.500948560000001</v>
      </c>
      <c r="AF5144" t="s">
        <v>631</v>
      </c>
    </row>
    <row r="5145" spans="1:32" ht="14.4">
      <c r="A5145" s="49">
        <v>46209</v>
      </c>
      <c r="B5145" t="s">
        <v>55</v>
      </c>
      <c r="C5145">
        <v>550</v>
      </c>
      <c r="D5145">
        <v>7782</v>
      </c>
      <c r="E5145">
        <v>-289</v>
      </c>
      <c r="F5145">
        <v>33</v>
      </c>
      <c r="G5145">
        <v>15</v>
      </c>
      <c r="K5145" t="s">
        <v>154</v>
      </c>
      <c r="L5145" s="64">
        <v>0.98760000000000003</v>
      </c>
      <c r="M5145" s="52">
        <v>-2164</v>
      </c>
      <c r="N5145" s="52">
        <v>456</v>
      </c>
      <c r="O5145">
        <v>0</v>
      </c>
      <c r="P5145">
        <v>0</v>
      </c>
      <c r="Q5145">
        <v>1</v>
      </c>
      <c r="R5145" s="69">
        <v>1253.4101805728519</v>
      </c>
      <c r="S5145" s="69">
        <v>6.2086618735164238</v>
      </c>
      <c r="T5145" s="69">
        <v>235.81818181818181</v>
      </c>
      <c r="U5145" s="69">
        <v>518.79999999999995</v>
      </c>
      <c r="V5145" s="69">
        <v>162.125</v>
      </c>
      <c r="W5145">
        <v>6</v>
      </c>
      <c r="X5145">
        <v>0</v>
      </c>
      <c r="Y5145">
        <v>0</v>
      </c>
      <c r="Z5145">
        <v>2</v>
      </c>
      <c r="AA5145">
        <v>2</v>
      </c>
      <c r="AB5145">
        <v>1</v>
      </c>
      <c r="AC5145">
        <v>2</v>
      </c>
      <c r="AD5145">
        <v>30</v>
      </c>
      <c r="AE5145">
        <v>30.00094855</v>
      </c>
      <c r="AF5145" t="s">
        <v>661</v>
      </c>
    </row>
    <row r="5146" spans="1:32" ht="14.4">
      <c r="A5146" s="49">
        <v>46209</v>
      </c>
      <c r="B5146" t="s">
        <v>24</v>
      </c>
      <c r="C5146">
        <v>631</v>
      </c>
      <c r="D5146">
        <v>6063</v>
      </c>
      <c r="E5146">
        <v>-4406</v>
      </c>
      <c r="F5146">
        <v>0</v>
      </c>
      <c r="G5146">
        <v>14</v>
      </c>
      <c r="K5146" t="s">
        <v>154</v>
      </c>
      <c r="L5146" s="64">
        <v>0.75780000000000003</v>
      </c>
      <c r="M5146" s="52">
        <v>-2715</v>
      </c>
      <c r="N5146" s="52">
        <v>-113</v>
      </c>
      <c r="O5146">
        <v>0</v>
      </c>
      <c r="P5146">
        <v>1</v>
      </c>
      <c r="Q5146">
        <v>0</v>
      </c>
      <c r="R5146" s="69"/>
      <c r="S5146" s="69"/>
      <c r="T5146" s="69"/>
      <c r="U5146" s="69"/>
      <c r="V5146" s="69"/>
      <c r="W5146"/>
      <c r="X5146"/>
      <c r="Y5146"/>
      <c r="Z5146"/>
      <c r="AA5146"/>
      <c r="AB5146">
        <v>0.8</v>
      </c>
      <c r="AC5146"/>
      <c r="AD5146">
        <v>30</v>
      </c>
      <c r="AE5146">
        <v>30.00094854</v>
      </c>
      <c r="AF5146" t="s">
        <v>661</v>
      </c>
    </row>
    <row r="5147" spans="1:32" ht="14.4">
      <c r="A5147" s="49">
        <v>46209</v>
      </c>
      <c r="B5147" t="s">
        <v>24</v>
      </c>
      <c r="C5147">
        <v>632</v>
      </c>
      <c r="D5147">
        <v>5471</v>
      </c>
      <c r="E5147">
        <v>-1617</v>
      </c>
      <c r="F5147">
        <v>7</v>
      </c>
      <c r="G5147">
        <v>25</v>
      </c>
      <c r="K5147" t="s">
        <v>154</v>
      </c>
      <c r="L5147" s="64">
        <v>0.90149999999999997</v>
      </c>
      <c r="M5147" s="52">
        <v>2348</v>
      </c>
      <c r="N5147" s="52">
        <v>-107</v>
      </c>
      <c r="O5147">
        <v>0</v>
      </c>
      <c r="P5147">
        <v>2</v>
      </c>
      <c r="Q5147">
        <v>0</v>
      </c>
      <c r="R5147" s="69"/>
      <c r="S5147" s="69"/>
      <c r="T5147" s="69"/>
      <c r="U5147" s="69"/>
      <c r="V5147" s="69"/>
      <c r="W5147"/>
      <c r="X5147"/>
      <c r="Y5147"/>
      <c r="Z5147"/>
      <c r="AA5147"/>
      <c r="AB5147">
        <v>0.8</v>
      </c>
      <c r="AC5147"/>
      <c r="AD5147">
        <v>30</v>
      </c>
      <c r="AE5147">
        <v>30.000948529999999</v>
      </c>
      <c r="AF5147" t="s">
        <v>661</v>
      </c>
    </row>
    <row r="5148" spans="1:32" ht="14.4">
      <c r="A5148" s="49">
        <v>46209</v>
      </c>
      <c r="B5148" t="s">
        <v>24</v>
      </c>
      <c r="C5148">
        <v>633</v>
      </c>
      <c r="D5148">
        <v>5410</v>
      </c>
      <c r="E5148">
        <v>-4373</v>
      </c>
      <c r="F5148">
        <v>0</v>
      </c>
      <c r="G5148">
        <v>11</v>
      </c>
      <c r="K5148" t="s">
        <v>154</v>
      </c>
      <c r="L5148" s="64">
        <v>0.73060000000000003</v>
      </c>
      <c r="M5148" s="52">
        <v>10249</v>
      </c>
      <c r="N5148" s="52">
        <v>-189</v>
      </c>
      <c r="O5148">
        <v>0</v>
      </c>
      <c r="P5148">
        <v>3</v>
      </c>
      <c r="Q5148">
        <v>0</v>
      </c>
      <c r="R5148" s="69"/>
      <c r="S5148" s="69"/>
      <c r="T5148" s="69"/>
      <c r="U5148" s="69"/>
      <c r="V5148" s="69"/>
      <c r="W5148"/>
      <c r="X5148"/>
      <c r="Y5148"/>
      <c r="Z5148"/>
      <c r="AA5148"/>
      <c r="AB5148">
        <v>0.8</v>
      </c>
      <c r="AC5148"/>
      <c r="AD5148">
        <v>30</v>
      </c>
      <c r="AE5148">
        <v>30.000948520000001</v>
      </c>
      <c r="AF5148" t="s">
        <v>661</v>
      </c>
    </row>
    <row r="5149" spans="1:32" ht="14.4">
      <c r="A5149" s="49">
        <v>46209</v>
      </c>
      <c r="B5149" t="s">
        <v>166</v>
      </c>
      <c r="C5149">
        <v>667</v>
      </c>
      <c r="D5149">
        <v>2510</v>
      </c>
      <c r="E5149">
        <v>1188</v>
      </c>
      <c r="F5149">
        <v>38</v>
      </c>
      <c r="G5149">
        <v>7</v>
      </c>
      <c r="K5149" t="s">
        <v>154</v>
      </c>
      <c r="L5149" s="64">
        <v>1.1577999999999999</v>
      </c>
      <c r="M5149" s="52">
        <v>-1790</v>
      </c>
      <c r="N5149" s="52">
        <v>-941</v>
      </c>
      <c r="O5149">
        <v>0</v>
      </c>
      <c r="P5149">
        <v>7</v>
      </c>
      <c r="Q5149">
        <v>0</v>
      </c>
      <c r="R5149" s="69"/>
      <c r="S5149" s="69"/>
      <c r="T5149" s="69"/>
      <c r="U5149" s="69"/>
      <c r="V5149" s="69"/>
      <c r="W5149"/>
      <c r="X5149"/>
      <c r="Y5149"/>
      <c r="Z5149"/>
      <c r="AA5149"/>
      <c r="AB5149">
        <v>0.5</v>
      </c>
      <c r="AC5149"/>
      <c r="AD5149">
        <v>60</v>
      </c>
      <c r="AE5149">
        <v>60.000948510000001</v>
      </c>
      <c r="AF5149" t="s">
        <v>578</v>
      </c>
    </row>
    <row r="5150" spans="1:32" ht="14.4">
      <c r="A5150" s="49">
        <v>46209</v>
      </c>
      <c r="B5150" t="s">
        <v>166</v>
      </c>
      <c r="C5150">
        <v>668</v>
      </c>
      <c r="D5150">
        <v>3751</v>
      </c>
      <c r="E5150">
        <v>-1680</v>
      </c>
      <c r="F5150">
        <v>30</v>
      </c>
      <c r="G5150">
        <v>7</v>
      </c>
      <c r="K5150" t="s">
        <v>154</v>
      </c>
      <c r="L5150" s="64">
        <v>0.85070000000000001</v>
      </c>
      <c r="M5150" s="52">
        <v>531</v>
      </c>
      <c r="N5150" s="52">
        <v>-1814</v>
      </c>
      <c r="O5150">
        <v>0</v>
      </c>
      <c r="P5150">
        <v>8</v>
      </c>
      <c r="Q5150">
        <v>0</v>
      </c>
      <c r="R5150" s="69"/>
      <c r="S5150" s="69"/>
      <c r="T5150" s="69"/>
      <c r="U5150" s="69"/>
      <c r="V5150" s="69"/>
      <c r="W5150"/>
      <c r="X5150"/>
      <c r="Y5150"/>
      <c r="Z5150"/>
      <c r="AA5150"/>
      <c r="AB5150">
        <v>0.6</v>
      </c>
      <c r="AC5150"/>
      <c r="AD5150">
        <v>30</v>
      </c>
      <c r="AE5150">
        <v>30.0009485</v>
      </c>
      <c r="AF5150" t="s">
        <v>661</v>
      </c>
    </row>
    <row r="5151" spans="1:32" ht="14.4">
      <c r="A5151" s="49">
        <v>46209</v>
      </c>
      <c r="B5151" t="s">
        <v>166</v>
      </c>
      <c r="C5151">
        <v>670</v>
      </c>
      <c r="D5151">
        <v>6606</v>
      </c>
      <c r="E5151">
        <v>984</v>
      </c>
      <c r="F5151">
        <v>90</v>
      </c>
      <c r="G5151">
        <v>19</v>
      </c>
      <c r="K5151" t="s">
        <v>154</v>
      </c>
      <c r="L5151" s="64">
        <v>1.0497000000000001</v>
      </c>
      <c r="M5151" s="52">
        <v>-2191</v>
      </c>
      <c r="N5151" s="52">
        <v>125</v>
      </c>
      <c r="O5151">
        <v>0</v>
      </c>
      <c r="P5151">
        <v>0</v>
      </c>
      <c r="Q5151">
        <v>0</v>
      </c>
      <c r="R5151" s="69"/>
      <c r="S5151" s="69"/>
      <c r="T5151" s="69"/>
      <c r="U5151" s="69"/>
      <c r="V5151" s="69"/>
      <c r="W5151"/>
      <c r="X5151"/>
      <c r="Y5151"/>
      <c r="Z5151"/>
      <c r="AA5151"/>
      <c r="AB5151">
        <v>0.8</v>
      </c>
      <c r="AC5151"/>
      <c r="AD5151">
        <v>35</v>
      </c>
      <c r="AE5151">
        <v>35.000948489999999</v>
      </c>
      <c r="AF5151" t="s">
        <v>668</v>
      </c>
    </row>
    <row r="5152" spans="1:32" ht="14.4">
      <c r="A5152" s="49">
        <v>46209</v>
      </c>
      <c r="B5152" t="s">
        <v>179</v>
      </c>
      <c r="C5152">
        <v>635</v>
      </c>
      <c r="D5152">
        <v>2797</v>
      </c>
      <c r="E5152">
        <v>-2480</v>
      </c>
      <c r="F5152">
        <v>6</v>
      </c>
      <c r="G5152">
        <v>2</v>
      </c>
      <c r="K5152" t="s">
        <v>154</v>
      </c>
      <c r="L5152" s="64">
        <v>0.70440000000000003</v>
      </c>
      <c r="M5152" s="52">
        <v>-3276</v>
      </c>
      <c r="N5152" s="52">
        <v>-3820</v>
      </c>
      <c r="O5152">
        <v>0</v>
      </c>
      <c r="P5152">
        <v>5</v>
      </c>
      <c r="Q5152">
        <v>0</v>
      </c>
      <c r="R5152" s="69"/>
      <c r="S5152" s="69"/>
      <c r="T5152" s="69"/>
      <c r="U5152" s="69"/>
      <c r="V5152" s="69"/>
      <c r="W5152"/>
      <c r="X5152"/>
      <c r="Y5152"/>
      <c r="Z5152"/>
      <c r="AA5152"/>
      <c r="AB5152">
        <v>0.5</v>
      </c>
      <c r="AC5152"/>
      <c r="AD5152">
        <v>30</v>
      </c>
      <c r="AE5152">
        <v>30.000948480000002</v>
      </c>
      <c r="AF5152" t="s">
        <v>661</v>
      </c>
    </row>
    <row r="5153" spans="1:32" ht="14.4">
      <c r="A5153" s="49">
        <v>46209</v>
      </c>
      <c r="B5153" t="s">
        <v>179</v>
      </c>
      <c r="C5153">
        <v>636</v>
      </c>
      <c r="D5153">
        <v>4127</v>
      </c>
      <c r="E5153">
        <v>-1545</v>
      </c>
      <c r="F5153">
        <v>23</v>
      </c>
      <c r="G5153">
        <v>1</v>
      </c>
      <c r="K5153" t="s">
        <v>154</v>
      </c>
      <c r="L5153" s="64">
        <v>0.87519999999999998</v>
      </c>
      <c r="M5153" s="52">
        <v>-835</v>
      </c>
      <c r="N5153" s="52">
        <v>-1786</v>
      </c>
      <c r="O5153">
        <v>0</v>
      </c>
      <c r="P5153">
        <v>6</v>
      </c>
      <c r="Q5153">
        <v>0</v>
      </c>
      <c r="R5153" s="69"/>
      <c r="S5153" s="69"/>
      <c r="T5153" s="69"/>
      <c r="U5153" s="69"/>
      <c r="V5153" s="69"/>
      <c r="W5153"/>
      <c r="X5153"/>
      <c r="Y5153"/>
      <c r="Z5153"/>
      <c r="AA5153"/>
      <c r="AB5153">
        <v>0.6</v>
      </c>
      <c r="AC5153"/>
      <c r="AD5153">
        <v>30</v>
      </c>
      <c r="AE5153">
        <v>30.000948470000001</v>
      </c>
      <c r="AF5153" t="s">
        <v>661</v>
      </c>
    </row>
    <row r="5154" spans="1:32" ht="14.4">
      <c r="A5154" s="49">
        <v>46209</v>
      </c>
      <c r="B5154" t="s">
        <v>179</v>
      </c>
      <c r="C5154">
        <v>637</v>
      </c>
      <c r="D5154">
        <v>4127</v>
      </c>
      <c r="E5154">
        <v>-639</v>
      </c>
      <c r="F5154">
        <v>37</v>
      </c>
      <c r="G5154">
        <v>3</v>
      </c>
      <c r="K5154" t="s">
        <v>154</v>
      </c>
      <c r="L5154" s="64">
        <v>0.94840000000000002</v>
      </c>
      <c r="M5154" s="52">
        <v>-1894</v>
      </c>
      <c r="N5154" s="52">
        <v>-1578</v>
      </c>
      <c r="O5154">
        <v>0</v>
      </c>
      <c r="P5154">
        <v>7</v>
      </c>
      <c r="Q5154">
        <v>0</v>
      </c>
      <c r="R5154" s="69"/>
      <c r="S5154" s="69"/>
      <c r="T5154" s="69"/>
      <c r="U5154" s="69"/>
      <c r="V5154" s="69"/>
      <c r="W5154"/>
      <c r="X5154"/>
      <c r="Y5154"/>
      <c r="Z5154"/>
      <c r="AA5154"/>
      <c r="AB5154">
        <v>0.6</v>
      </c>
      <c r="AC5154"/>
      <c r="AD5154">
        <v>30</v>
      </c>
      <c r="AE5154">
        <v>30.00094846</v>
      </c>
      <c r="AF5154" t="s">
        <v>661</v>
      </c>
    </row>
    <row r="5155" spans="1:32" ht="14.4">
      <c r="A5155" s="49">
        <v>46209</v>
      </c>
      <c r="B5155" t="s">
        <v>289</v>
      </c>
      <c r="C5155">
        <v>662</v>
      </c>
      <c r="D5155">
        <v>1999</v>
      </c>
      <c r="E5155">
        <v>4262</v>
      </c>
      <c r="F5155">
        <v>20</v>
      </c>
      <c r="G5155">
        <v>7</v>
      </c>
      <c r="K5155" t="s">
        <v>154</v>
      </c>
      <c r="L5155" s="64">
        <v>1.7107000000000001</v>
      </c>
      <c r="M5155" s="52">
        <v>2953</v>
      </c>
      <c r="N5155" s="52">
        <v>870</v>
      </c>
      <c r="O5155">
        <v>0</v>
      </c>
      <c r="P5155">
        <v>2</v>
      </c>
      <c r="Q5155">
        <v>0</v>
      </c>
      <c r="R5155" s="69"/>
      <c r="S5155" s="69"/>
      <c r="T5155" s="69"/>
      <c r="U5155" s="69"/>
      <c r="V5155" s="69"/>
      <c r="W5155"/>
      <c r="X5155"/>
      <c r="Y5155"/>
      <c r="Z5155"/>
      <c r="AA5155"/>
      <c r="AB5155">
        <v>0.5</v>
      </c>
      <c r="AC5155"/>
      <c r="AD5155">
        <v>80</v>
      </c>
      <c r="AE5155">
        <v>80.000948449999996</v>
      </c>
      <c r="AF5155" t="s">
        <v>155</v>
      </c>
    </row>
    <row r="5156" spans="1:32" ht="14.4">
      <c r="A5156" s="49">
        <v>46209</v>
      </c>
      <c r="B5156" t="s">
        <v>289</v>
      </c>
      <c r="C5156">
        <v>663</v>
      </c>
      <c r="D5156">
        <v>2097</v>
      </c>
      <c r="E5156">
        <v>1001</v>
      </c>
      <c r="F5156">
        <v>15</v>
      </c>
      <c r="G5156">
        <v>6</v>
      </c>
      <c r="K5156" t="s">
        <v>154</v>
      </c>
      <c r="L5156" s="64">
        <v>1.1591</v>
      </c>
      <c r="M5156" s="52">
        <v>-695</v>
      </c>
      <c r="N5156" s="52">
        <v>1287</v>
      </c>
      <c r="O5156">
        <v>0</v>
      </c>
      <c r="P5156">
        <v>3</v>
      </c>
      <c r="Q5156">
        <v>0</v>
      </c>
      <c r="R5156" s="69"/>
      <c r="S5156" s="69"/>
      <c r="T5156" s="69"/>
      <c r="U5156" s="69"/>
      <c r="V5156" s="69"/>
      <c r="W5156"/>
      <c r="X5156"/>
      <c r="Y5156"/>
      <c r="Z5156"/>
      <c r="AA5156"/>
      <c r="AB5156">
        <v>0.5</v>
      </c>
      <c r="AC5156"/>
      <c r="AD5156">
        <v>60</v>
      </c>
      <c r="AE5156">
        <v>60.000948440000002</v>
      </c>
      <c r="AF5156" t="s">
        <v>578</v>
      </c>
    </row>
    <row r="5157" spans="1:32" ht="14.4">
      <c r="A5157" s="49">
        <v>46209</v>
      </c>
      <c r="B5157" t="s">
        <v>387</v>
      </c>
      <c r="C5157">
        <v>683</v>
      </c>
      <c r="D5157">
        <v>655</v>
      </c>
      <c r="E5157">
        <v>-522</v>
      </c>
      <c r="F5157">
        <v>2</v>
      </c>
      <c r="G5157">
        <v>5</v>
      </c>
      <c r="K5157" t="s">
        <v>154</v>
      </c>
      <c r="L5157" s="64">
        <v>0.73440000000000005</v>
      </c>
      <c r="M5157" s="52">
        <v>1494</v>
      </c>
      <c r="N5157" s="52">
        <v>977</v>
      </c>
      <c r="O5157">
        <v>0</v>
      </c>
      <c r="P5157">
        <v>3</v>
      </c>
      <c r="Q5157">
        <v>0</v>
      </c>
      <c r="R5157" s="69"/>
      <c r="S5157" s="69"/>
      <c r="T5157" s="69"/>
      <c r="U5157" s="69"/>
      <c r="V5157" s="69"/>
      <c r="W5157"/>
      <c r="X5157"/>
      <c r="Y5157"/>
      <c r="Z5157"/>
      <c r="AA5157"/>
      <c r="AB5157">
        <v>0.5</v>
      </c>
      <c r="AC5157"/>
      <c r="AD5157">
        <v>10</v>
      </c>
      <c r="AE5157">
        <v>10.000948429999999</v>
      </c>
      <c r="AF5157" t="s">
        <v>584</v>
      </c>
    </row>
    <row r="5158" spans="1:32" ht="14.4">
      <c r="A5158" s="49">
        <v>46209</v>
      </c>
      <c r="B5158" t="s">
        <v>387</v>
      </c>
      <c r="C5158">
        <v>685</v>
      </c>
      <c r="D5158">
        <v>4614</v>
      </c>
      <c r="E5158">
        <v>-215</v>
      </c>
      <c r="F5158">
        <v>65</v>
      </c>
      <c r="G5158">
        <v>29</v>
      </c>
      <c r="K5158" t="s">
        <v>154</v>
      </c>
      <c r="L5158" s="64">
        <v>0.98450000000000004</v>
      </c>
      <c r="M5158" s="52">
        <v>7136</v>
      </c>
      <c r="N5158" s="52">
        <v>-2085</v>
      </c>
      <c r="O5158">
        <v>0</v>
      </c>
      <c r="P5158">
        <v>5</v>
      </c>
      <c r="Q5158">
        <v>0</v>
      </c>
      <c r="R5158" s="69"/>
      <c r="S5158" s="69"/>
      <c r="T5158" s="69"/>
      <c r="U5158" s="69"/>
      <c r="V5158" s="69"/>
      <c r="W5158"/>
      <c r="X5158"/>
      <c r="Y5158"/>
      <c r="Z5158"/>
      <c r="AA5158"/>
      <c r="AB5158">
        <v>0.6</v>
      </c>
      <c r="AC5158"/>
      <c r="AD5158">
        <v>30</v>
      </c>
      <c r="AE5158">
        <v>30.00094842</v>
      </c>
      <c r="AF5158" t="s">
        <v>661</v>
      </c>
    </row>
    <row r="5159" spans="1:32" ht="14.4">
      <c r="A5159" s="49">
        <v>46209</v>
      </c>
      <c r="B5159" t="s">
        <v>278</v>
      </c>
      <c r="C5159">
        <v>561</v>
      </c>
      <c r="D5159">
        <v>7579</v>
      </c>
      <c r="E5159">
        <v>460</v>
      </c>
      <c r="F5159">
        <v>33</v>
      </c>
      <c r="G5159">
        <v>18</v>
      </c>
      <c r="K5159" t="s">
        <v>154</v>
      </c>
      <c r="L5159" s="64">
        <v>1.0202</v>
      </c>
      <c r="M5159" s="52">
        <v>-22</v>
      </c>
      <c r="N5159" s="52">
        <v>-3069</v>
      </c>
      <c r="O5159">
        <v>0</v>
      </c>
      <c r="P5159">
        <v>1</v>
      </c>
      <c r="Q5159">
        <v>1</v>
      </c>
      <c r="R5159" s="69">
        <v>1246.8761415525109</v>
      </c>
      <c r="S5159" s="69">
        <v>6.0783904250210687</v>
      </c>
      <c r="T5159" s="69">
        <v>229.66666666666671</v>
      </c>
      <c r="U5159" s="69">
        <v>421.05555555555549</v>
      </c>
      <c r="V5159" s="69">
        <v>148.60784313725489</v>
      </c>
      <c r="W5159">
        <v>5</v>
      </c>
      <c r="X5159">
        <v>1</v>
      </c>
      <c r="Y5159">
        <v>3</v>
      </c>
      <c r="Z5159">
        <v>0</v>
      </c>
      <c r="AA5159">
        <v>2.25</v>
      </c>
      <c r="AB5159">
        <v>1</v>
      </c>
      <c r="AC5159">
        <v>2.25</v>
      </c>
      <c r="AD5159">
        <v>22.5</v>
      </c>
      <c r="AE5159">
        <v>22.500948409999999</v>
      </c>
      <c r="AF5159" t="s">
        <v>655</v>
      </c>
    </row>
    <row r="5160" spans="1:32" ht="14.4">
      <c r="A5160" s="49">
        <v>46209</v>
      </c>
      <c r="B5160" t="s">
        <v>278</v>
      </c>
      <c r="C5160">
        <v>562</v>
      </c>
      <c r="D5160">
        <v>7276</v>
      </c>
      <c r="E5160">
        <v>-1756</v>
      </c>
      <c r="F5160">
        <v>23</v>
      </c>
      <c r="G5160">
        <v>19</v>
      </c>
      <c r="K5160" t="s">
        <v>154</v>
      </c>
      <c r="L5160" s="64">
        <v>0.91959999999999997</v>
      </c>
      <c r="M5160" s="52">
        <v>-2300</v>
      </c>
      <c r="N5160" s="52">
        <v>-848</v>
      </c>
      <c r="O5160">
        <v>0</v>
      </c>
      <c r="P5160">
        <v>2</v>
      </c>
      <c r="Q5160">
        <v>1</v>
      </c>
      <c r="R5160" s="69">
        <v>1162.111664591117</v>
      </c>
      <c r="S5160" s="69">
        <v>6.261016235957003</v>
      </c>
      <c r="T5160" s="69">
        <v>316.3478260869565</v>
      </c>
      <c r="U5160" s="69">
        <v>382.94736842105272</v>
      </c>
      <c r="V5160" s="69">
        <v>173.23809523809521</v>
      </c>
      <c r="W5160">
        <v>0</v>
      </c>
      <c r="X5160">
        <v>2</v>
      </c>
      <c r="Y5160">
        <v>0</v>
      </c>
      <c r="Z5160">
        <v>0</v>
      </c>
      <c r="AA5160">
        <v>0.5</v>
      </c>
      <c r="AB5160">
        <v>1</v>
      </c>
      <c r="AC5160">
        <v>0.5</v>
      </c>
      <c r="AD5160">
        <v>15</v>
      </c>
      <c r="AE5160">
        <v>15.0009484</v>
      </c>
      <c r="AF5160" t="s">
        <v>743</v>
      </c>
    </row>
    <row r="5161" spans="1:32" ht="14.4">
      <c r="A5161" s="49">
        <v>46209</v>
      </c>
      <c r="B5161" t="s">
        <v>510</v>
      </c>
      <c r="C5161">
        <v>665</v>
      </c>
      <c r="D5161">
        <v>1450</v>
      </c>
      <c r="E5161">
        <v>3311</v>
      </c>
      <c r="F5161">
        <v>17</v>
      </c>
      <c r="G5161">
        <v>1</v>
      </c>
      <c r="K5161" t="s">
        <v>154</v>
      </c>
      <c r="L5161" s="64">
        <v>1.7611000000000001</v>
      </c>
      <c r="M5161" s="52">
        <v>-1616</v>
      </c>
      <c r="N5161" s="52">
        <v>-25</v>
      </c>
      <c r="O5161">
        <v>0</v>
      </c>
      <c r="P5161">
        <v>5</v>
      </c>
      <c r="Q5161">
        <v>0</v>
      </c>
      <c r="R5161" s="69"/>
      <c r="S5161" s="69"/>
      <c r="T5161" s="69"/>
      <c r="U5161" s="69"/>
      <c r="V5161" s="69"/>
      <c r="W5161"/>
      <c r="X5161"/>
      <c r="Y5161"/>
      <c r="Z5161"/>
      <c r="AA5161"/>
      <c r="AB5161">
        <v>0.5</v>
      </c>
      <c r="AC5161"/>
      <c r="AD5161">
        <v>80</v>
      </c>
      <c r="AE5161">
        <v>80.000948390000005</v>
      </c>
      <c r="AF5161" t="s">
        <v>155</v>
      </c>
    </row>
    <row r="5162" spans="1:32" ht="14.4">
      <c r="A5162" s="49">
        <v>46209</v>
      </c>
      <c r="B5162" t="s">
        <v>510</v>
      </c>
      <c r="C5162">
        <v>666</v>
      </c>
      <c r="D5162">
        <v>4647</v>
      </c>
      <c r="E5162">
        <v>-823</v>
      </c>
      <c r="F5162">
        <v>20</v>
      </c>
      <c r="G5162">
        <v>4</v>
      </c>
      <c r="K5162" t="s">
        <v>154</v>
      </c>
      <c r="L5162" s="64">
        <v>0.94099999999999995</v>
      </c>
      <c r="M5162" s="52">
        <v>-1419</v>
      </c>
      <c r="N5162" s="52">
        <v>639</v>
      </c>
      <c r="O5162">
        <v>0</v>
      </c>
      <c r="P5162">
        <v>6</v>
      </c>
      <c r="Q5162">
        <v>0</v>
      </c>
      <c r="R5162" s="69"/>
      <c r="S5162" s="69"/>
      <c r="T5162" s="69"/>
      <c r="U5162" s="69"/>
      <c r="V5162" s="69"/>
      <c r="W5162"/>
      <c r="X5162"/>
      <c r="Y5162"/>
      <c r="Z5162"/>
      <c r="AA5162"/>
      <c r="AB5162">
        <v>0.6</v>
      </c>
      <c r="AC5162"/>
      <c r="AD5162">
        <v>30</v>
      </c>
      <c r="AE5162">
        <v>30.000948380000001</v>
      </c>
      <c r="AF5162" t="s">
        <v>661</v>
      </c>
    </row>
    <row r="5163" spans="1:32" ht="14.4">
      <c r="A5163" s="49">
        <v>46209</v>
      </c>
      <c r="B5163" t="s">
        <v>372</v>
      </c>
      <c r="C5163">
        <v>711</v>
      </c>
      <c r="D5163">
        <v>2950</v>
      </c>
      <c r="E5163">
        <v>-1035</v>
      </c>
      <c r="F5163">
        <v>32</v>
      </c>
      <c r="G5163">
        <v>7</v>
      </c>
      <c r="K5163" t="s">
        <v>154</v>
      </c>
      <c r="L5163" s="64">
        <v>0.8831</v>
      </c>
      <c r="M5163" s="52">
        <v>-1842</v>
      </c>
      <c r="N5163" s="52">
        <v>-2002</v>
      </c>
      <c r="O5163">
        <v>0</v>
      </c>
      <c r="P5163">
        <v>1</v>
      </c>
      <c r="Q5163">
        <v>0</v>
      </c>
      <c r="R5163" s="69"/>
      <c r="S5163" s="69"/>
      <c r="T5163" s="69"/>
      <c r="U5163" s="69"/>
      <c r="V5163" s="69"/>
      <c r="W5163"/>
      <c r="X5163"/>
      <c r="Y5163"/>
      <c r="Z5163"/>
      <c r="AA5163"/>
      <c r="AB5163">
        <v>0.5</v>
      </c>
      <c r="AC5163"/>
      <c r="AD5163">
        <v>30</v>
      </c>
      <c r="AE5163">
        <v>30.00094837</v>
      </c>
      <c r="AF5163" t="s">
        <v>661</v>
      </c>
    </row>
    <row r="5164" spans="1:32" ht="14.4">
      <c r="A5164" s="49">
        <v>46209</v>
      </c>
      <c r="B5164" t="s">
        <v>372</v>
      </c>
      <c r="C5164">
        <v>712</v>
      </c>
      <c r="D5164">
        <v>4641</v>
      </c>
      <c r="E5164">
        <v>-745</v>
      </c>
      <c r="F5164">
        <v>53</v>
      </c>
      <c r="G5164">
        <v>13</v>
      </c>
      <c r="K5164" t="s">
        <v>154</v>
      </c>
      <c r="L5164" s="64">
        <v>0.94650000000000001</v>
      </c>
      <c r="M5164" s="52">
        <v>-189</v>
      </c>
      <c r="N5164" s="52">
        <v>579</v>
      </c>
      <c r="O5164">
        <v>0</v>
      </c>
      <c r="P5164">
        <v>2</v>
      </c>
      <c r="Q5164">
        <v>0</v>
      </c>
      <c r="R5164" s="69"/>
      <c r="S5164" s="69"/>
      <c r="T5164" s="69"/>
      <c r="U5164" s="69"/>
      <c r="V5164" s="69"/>
      <c r="W5164"/>
      <c r="X5164"/>
      <c r="Y5164"/>
      <c r="Z5164"/>
      <c r="AA5164"/>
      <c r="AB5164">
        <v>0.6</v>
      </c>
      <c r="AC5164"/>
      <c r="AD5164">
        <v>30</v>
      </c>
      <c r="AE5164">
        <v>30.000948359999999</v>
      </c>
      <c r="AF5164" t="s">
        <v>661</v>
      </c>
    </row>
    <row r="5165" spans="1:32" ht="14.4">
      <c r="A5165" s="49">
        <v>46209</v>
      </c>
      <c r="B5165" t="s">
        <v>307</v>
      </c>
      <c r="C5165">
        <v>660</v>
      </c>
      <c r="D5165">
        <v>2465</v>
      </c>
      <c r="E5165">
        <v>-2031</v>
      </c>
      <c r="F5165">
        <v>17</v>
      </c>
      <c r="G5165">
        <v>7</v>
      </c>
      <c r="K5165" t="s">
        <v>154</v>
      </c>
      <c r="L5165" s="64">
        <v>0.72540000000000004</v>
      </c>
      <c r="M5165" s="52">
        <v>-1247</v>
      </c>
      <c r="N5165" s="52">
        <v>-1843</v>
      </c>
      <c r="O5165">
        <v>0</v>
      </c>
      <c r="P5165">
        <v>0</v>
      </c>
      <c r="Q5165">
        <v>0</v>
      </c>
      <c r="R5165" s="69"/>
      <c r="S5165" s="69"/>
      <c r="T5165" s="69"/>
      <c r="U5165" s="69"/>
      <c r="V5165" s="69"/>
      <c r="W5165"/>
      <c r="X5165"/>
      <c r="Y5165"/>
      <c r="Z5165"/>
      <c r="AA5165"/>
      <c r="AB5165">
        <v>0.5</v>
      </c>
      <c r="AC5165"/>
      <c r="AD5165">
        <v>30</v>
      </c>
      <c r="AE5165">
        <v>30.000948350000002</v>
      </c>
      <c r="AF5165" t="s">
        <v>661</v>
      </c>
    </row>
    <row r="5166" spans="1:32" ht="14.4">
      <c r="A5166" s="49">
        <v>46209</v>
      </c>
      <c r="B5166" t="s">
        <v>307</v>
      </c>
      <c r="C5166">
        <v>661</v>
      </c>
      <c r="D5166">
        <v>1158</v>
      </c>
      <c r="E5166">
        <v>-1596</v>
      </c>
      <c r="F5166">
        <v>3</v>
      </c>
      <c r="G5166">
        <v>2</v>
      </c>
      <c r="K5166" t="s">
        <v>154</v>
      </c>
      <c r="L5166" s="64">
        <v>0.54059999999999997</v>
      </c>
      <c r="M5166" s="52">
        <v>-268</v>
      </c>
      <c r="N5166" s="52">
        <v>182</v>
      </c>
      <c r="O5166">
        <v>0</v>
      </c>
      <c r="P5166">
        <v>1</v>
      </c>
      <c r="Q5166">
        <v>0</v>
      </c>
      <c r="R5166" s="69"/>
      <c r="S5166" s="69"/>
      <c r="T5166" s="69"/>
      <c r="U5166" s="69"/>
      <c r="V5166" s="69"/>
      <c r="W5166"/>
      <c r="X5166"/>
      <c r="Y5166"/>
      <c r="Z5166"/>
      <c r="AA5166"/>
      <c r="AB5166">
        <v>0.5</v>
      </c>
      <c r="AC5166"/>
      <c r="AD5166">
        <v>30</v>
      </c>
      <c r="AE5166">
        <v>30.000948340000001</v>
      </c>
      <c r="AF5166" t="s">
        <v>661</v>
      </c>
    </row>
    <row r="5167" spans="1:32" ht="14.4">
      <c r="A5167" s="49">
        <v>46209</v>
      </c>
      <c r="B5167" t="s">
        <v>156</v>
      </c>
      <c r="C5167">
        <v>717</v>
      </c>
      <c r="D5167">
        <v>2907</v>
      </c>
      <c r="E5167">
        <v>-792</v>
      </c>
      <c r="F5167">
        <v>10</v>
      </c>
      <c r="G5167">
        <v>7</v>
      </c>
      <c r="K5167" t="s">
        <v>154</v>
      </c>
      <c r="L5167" s="64">
        <v>0.90920000000000001</v>
      </c>
      <c r="M5167" s="52">
        <v>-627</v>
      </c>
      <c r="N5167" s="52">
        <v>-256</v>
      </c>
      <c r="O5167">
        <v>0</v>
      </c>
      <c r="P5167">
        <v>7</v>
      </c>
      <c r="Q5167">
        <v>0</v>
      </c>
      <c r="R5167" s="69"/>
      <c r="S5167" s="69"/>
      <c r="T5167" s="69"/>
      <c r="U5167" s="69"/>
      <c r="V5167" s="69"/>
      <c r="W5167"/>
      <c r="X5167"/>
      <c r="Y5167"/>
      <c r="Z5167"/>
      <c r="AA5167"/>
      <c r="AB5167">
        <v>0.5</v>
      </c>
      <c r="AC5167"/>
      <c r="AD5167">
        <v>30</v>
      </c>
      <c r="AE5167">
        <v>30.00094833</v>
      </c>
      <c r="AF5167" t="s">
        <v>661</v>
      </c>
    </row>
    <row r="5168" spans="1:32" ht="14.4">
      <c r="A5168" s="49">
        <v>46209</v>
      </c>
      <c r="B5168" t="s">
        <v>156</v>
      </c>
      <c r="C5168">
        <v>718</v>
      </c>
      <c r="D5168">
        <v>3287</v>
      </c>
      <c r="E5168">
        <v>3907</v>
      </c>
      <c r="F5168">
        <v>19</v>
      </c>
      <c r="G5168">
        <v>18</v>
      </c>
      <c r="K5168" t="s">
        <v>154</v>
      </c>
      <c r="L5168" s="64">
        <v>1.3962000000000001</v>
      </c>
      <c r="M5168" s="52">
        <v>-676</v>
      </c>
      <c r="N5168" s="52">
        <v>-22</v>
      </c>
      <c r="O5168">
        <v>0</v>
      </c>
      <c r="P5168">
        <v>8</v>
      </c>
      <c r="Q5168">
        <v>0</v>
      </c>
      <c r="R5168" s="69"/>
      <c r="S5168" s="69"/>
      <c r="T5168" s="69"/>
      <c r="U5168" s="69"/>
      <c r="V5168" s="69"/>
      <c r="W5168"/>
      <c r="X5168"/>
      <c r="Y5168"/>
      <c r="Z5168"/>
      <c r="AA5168"/>
      <c r="AB5168">
        <v>0.6</v>
      </c>
      <c r="AC5168"/>
      <c r="AD5168">
        <v>80</v>
      </c>
      <c r="AE5168">
        <v>80.000948320000006</v>
      </c>
      <c r="AF5168" t="s">
        <v>155</v>
      </c>
    </row>
    <row r="5169" spans="1:32" ht="14.4">
      <c r="A5169" s="49">
        <v>46209</v>
      </c>
      <c r="B5169" t="s">
        <v>49</v>
      </c>
      <c r="C5169">
        <v>686</v>
      </c>
      <c r="D5169">
        <v>2104</v>
      </c>
      <c r="E5169">
        <v>-2017</v>
      </c>
      <c r="F5169">
        <v>9</v>
      </c>
      <c r="G5169">
        <v>4</v>
      </c>
      <c r="K5169" t="s">
        <v>154</v>
      </c>
      <c r="L5169" s="64">
        <v>0.6804</v>
      </c>
      <c r="M5169" s="52">
        <v>-892</v>
      </c>
      <c r="N5169" s="52">
        <v>1670</v>
      </c>
      <c r="O5169">
        <v>0</v>
      </c>
      <c r="P5169">
        <v>6</v>
      </c>
      <c r="Q5169">
        <v>0</v>
      </c>
      <c r="R5169" s="69"/>
      <c r="S5169" s="69"/>
      <c r="T5169" s="69"/>
      <c r="U5169" s="69"/>
      <c r="V5169" s="69"/>
      <c r="W5169"/>
      <c r="X5169"/>
      <c r="Y5169"/>
      <c r="Z5169"/>
      <c r="AA5169"/>
      <c r="AB5169">
        <v>0.5</v>
      </c>
      <c r="AC5169"/>
      <c r="AD5169">
        <v>30</v>
      </c>
      <c r="AE5169">
        <v>30.000948309999998</v>
      </c>
      <c r="AF5169" t="s">
        <v>661</v>
      </c>
    </row>
    <row r="5170" spans="1:32" ht="14.4">
      <c r="A5170" s="49">
        <v>46209</v>
      </c>
      <c r="B5170" t="s">
        <v>49</v>
      </c>
      <c r="C5170">
        <v>687</v>
      </c>
      <c r="D5170">
        <v>4678</v>
      </c>
      <c r="E5170">
        <v>-2323</v>
      </c>
      <c r="F5170">
        <v>35</v>
      </c>
      <c r="G5170">
        <v>13</v>
      </c>
      <c r="K5170" t="s">
        <v>154</v>
      </c>
      <c r="L5170" s="64">
        <v>0.83450000000000002</v>
      </c>
      <c r="M5170" s="52">
        <v>231</v>
      </c>
      <c r="N5170" s="52">
        <v>4865</v>
      </c>
      <c r="O5170">
        <v>0</v>
      </c>
      <c r="P5170">
        <v>7</v>
      </c>
      <c r="Q5170">
        <v>0</v>
      </c>
      <c r="R5170" s="69"/>
      <c r="S5170" s="69"/>
      <c r="T5170" s="69"/>
      <c r="U5170" s="69"/>
      <c r="V5170" s="69"/>
      <c r="W5170"/>
      <c r="X5170"/>
      <c r="Y5170"/>
      <c r="Z5170"/>
      <c r="AA5170"/>
      <c r="AB5170">
        <v>0.6</v>
      </c>
      <c r="AC5170"/>
      <c r="AD5170">
        <v>30</v>
      </c>
      <c r="AE5170">
        <v>30.000948300000001</v>
      </c>
      <c r="AF5170" t="s">
        <v>661</v>
      </c>
    </row>
    <row r="5171" spans="1:32" ht="14.4">
      <c r="A5171" s="49">
        <v>46209</v>
      </c>
      <c r="B5171" t="s">
        <v>400</v>
      </c>
      <c r="C5171">
        <v>720</v>
      </c>
      <c r="D5171">
        <v>928</v>
      </c>
      <c r="E5171">
        <v>-1059</v>
      </c>
      <c r="F5171">
        <v>2</v>
      </c>
      <c r="G5171">
        <v>2</v>
      </c>
      <c r="K5171" t="s">
        <v>154</v>
      </c>
      <c r="L5171" s="64">
        <v>0.61960000000000004</v>
      </c>
      <c r="M5171" s="52">
        <v>2202</v>
      </c>
      <c r="N5171" s="52">
        <v>1652</v>
      </c>
      <c r="O5171">
        <v>0</v>
      </c>
      <c r="P5171">
        <v>0</v>
      </c>
      <c r="Q5171">
        <v>0</v>
      </c>
      <c r="R5171" s="69"/>
      <c r="S5171" s="69"/>
      <c r="T5171" s="69"/>
      <c r="U5171" s="69"/>
      <c r="V5171" s="69"/>
      <c r="W5171"/>
      <c r="X5171"/>
      <c r="Y5171"/>
      <c r="Z5171"/>
      <c r="AA5171"/>
      <c r="AB5171">
        <v>0.5</v>
      </c>
      <c r="AC5171"/>
      <c r="AD5171">
        <v>10</v>
      </c>
      <c r="AE5171">
        <v>10.00094829</v>
      </c>
      <c r="AF5171" t="s">
        <v>584</v>
      </c>
    </row>
    <row r="5172" spans="1:32" ht="14.4">
      <c r="A5172" s="49">
        <v>46209</v>
      </c>
      <c r="B5172" t="s">
        <v>5250</v>
      </c>
      <c r="C5172">
        <v>721</v>
      </c>
      <c r="D5172">
        <v>3339</v>
      </c>
      <c r="E5172">
        <v>283</v>
      </c>
      <c r="F5172">
        <v>25</v>
      </c>
      <c r="G5172">
        <v>10</v>
      </c>
      <c r="K5172" t="s">
        <v>154</v>
      </c>
      <c r="L5172" s="64">
        <v>1.0283</v>
      </c>
      <c r="M5172" s="52">
        <v>3195</v>
      </c>
      <c r="N5172" s="52">
        <v>385</v>
      </c>
      <c r="O5172">
        <v>0</v>
      </c>
      <c r="P5172">
        <v>1</v>
      </c>
      <c r="Q5172">
        <v>0</v>
      </c>
      <c r="R5172" s="69"/>
      <c r="S5172" s="69"/>
      <c r="T5172" s="69"/>
      <c r="U5172" s="69"/>
      <c r="V5172" s="69"/>
      <c r="W5172"/>
      <c r="X5172"/>
      <c r="Y5172"/>
      <c r="Z5172"/>
      <c r="AA5172"/>
      <c r="AB5172">
        <v>0.6</v>
      </c>
      <c r="AC5172"/>
      <c r="AD5172">
        <v>35</v>
      </c>
      <c r="AE5172">
        <v>35.000948280000003</v>
      </c>
      <c r="AF5172" t="s">
        <v>668</v>
      </c>
    </row>
    <row r="5173" spans="1:32" ht="14.4">
      <c r="A5173" s="49">
        <v>46209</v>
      </c>
      <c r="B5173" t="s">
        <v>297</v>
      </c>
      <c r="C5173">
        <v>722</v>
      </c>
      <c r="D5173">
        <v>4421</v>
      </c>
      <c r="E5173">
        <v>-1753</v>
      </c>
      <c r="F5173">
        <v>18</v>
      </c>
      <c r="G5173">
        <v>7</v>
      </c>
      <c r="K5173" t="s">
        <v>154</v>
      </c>
      <c r="L5173" s="64">
        <v>0.86780000000000002</v>
      </c>
      <c r="M5173" s="52">
        <v>-626</v>
      </c>
      <c r="N5173" s="52">
        <v>-2120</v>
      </c>
      <c r="O5173">
        <v>0</v>
      </c>
      <c r="P5173">
        <v>2</v>
      </c>
      <c r="Q5173">
        <v>0</v>
      </c>
      <c r="R5173" s="69"/>
      <c r="S5173" s="69"/>
      <c r="T5173" s="69"/>
      <c r="U5173" s="69"/>
      <c r="V5173" s="69"/>
      <c r="W5173"/>
      <c r="X5173"/>
      <c r="Y5173"/>
      <c r="Z5173"/>
      <c r="AA5173"/>
      <c r="AB5173">
        <v>0.6</v>
      </c>
      <c r="AC5173"/>
      <c r="AD5173">
        <v>30</v>
      </c>
      <c r="AE5173">
        <v>30.000948269999999</v>
      </c>
      <c r="AF5173" t="s">
        <v>661</v>
      </c>
    </row>
    <row r="5174" spans="1:32" ht="14.4">
      <c r="A5174" s="49">
        <v>46209</v>
      </c>
      <c r="B5174" t="s">
        <v>380</v>
      </c>
      <c r="C5174">
        <v>723</v>
      </c>
      <c r="D5174">
        <v>2525</v>
      </c>
      <c r="E5174">
        <v>5372</v>
      </c>
      <c r="F5174">
        <v>25</v>
      </c>
      <c r="G5174">
        <v>12</v>
      </c>
      <c r="K5174" t="s">
        <v>154</v>
      </c>
      <c r="L5174" s="64">
        <v>1.7092000000000001</v>
      </c>
      <c r="M5174" s="52">
        <v>-1425</v>
      </c>
      <c r="N5174" s="52">
        <v>-1739</v>
      </c>
      <c r="O5174">
        <v>0</v>
      </c>
      <c r="P5174">
        <v>3</v>
      </c>
      <c r="Q5174">
        <v>0</v>
      </c>
      <c r="R5174" s="69"/>
      <c r="S5174" s="69"/>
      <c r="T5174" s="69"/>
      <c r="U5174" s="69"/>
      <c r="V5174" s="69"/>
      <c r="W5174"/>
      <c r="X5174"/>
      <c r="Y5174"/>
      <c r="Z5174"/>
      <c r="AA5174"/>
      <c r="AB5174">
        <v>0.5</v>
      </c>
      <c r="AC5174"/>
      <c r="AD5174">
        <v>80</v>
      </c>
      <c r="AE5174">
        <v>80.000948260000001</v>
      </c>
      <c r="AF5174" t="s">
        <v>155</v>
      </c>
    </row>
    <row r="5175" spans="1:32" ht="14.4">
      <c r="A5175" s="49">
        <v>46209</v>
      </c>
      <c r="B5175" t="s">
        <v>26</v>
      </c>
      <c r="C5175">
        <v>725</v>
      </c>
      <c r="D5175">
        <v>6290</v>
      </c>
      <c r="E5175">
        <v>-4689</v>
      </c>
      <c r="F5175">
        <v>38</v>
      </c>
      <c r="G5175">
        <v>21</v>
      </c>
      <c r="K5175" t="s">
        <v>154</v>
      </c>
      <c r="L5175" s="64">
        <v>0.75149999999999995</v>
      </c>
      <c r="M5175" s="52">
        <v>-791</v>
      </c>
      <c r="N5175" s="52">
        <v>-2513</v>
      </c>
      <c r="O5175">
        <v>0</v>
      </c>
      <c r="P5175">
        <v>5</v>
      </c>
      <c r="Q5175">
        <v>0</v>
      </c>
      <c r="R5175" s="69"/>
      <c r="S5175" s="69"/>
      <c r="T5175" s="69"/>
      <c r="U5175" s="69"/>
      <c r="V5175" s="69"/>
      <c r="W5175"/>
      <c r="X5175"/>
      <c r="Y5175"/>
      <c r="Z5175"/>
      <c r="AA5175"/>
      <c r="AB5175">
        <v>0.8</v>
      </c>
      <c r="AC5175"/>
      <c r="AD5175">
        <v>30</v>
      </c>
      <c r="AE5175">
        <v>30.00094825</v>
      </c>
      <c r="AF5175" t="s">
        <v>661</v>
      </c>
    </row>
    <row r="5176" spans="1:32" ht="14.4">
      <c r="A5176" s="49">
        <v>46209</v>
      </c>
      <c r="B5176" t="s">
        <v>52</v>
      </c>
      <c r="C5176">
        <v>726</v>
      </c>
      <c r="D5176">
        <v>2662</v>
      </c>
      <c r="E5176">
        <v>-498</v>
      </c>
      <c r="F5176">
        <v>9</v>
      </c>
      <c r="G5176">
        <v>1</v>
      </c>
      <c r="K5176" t="s">
        <v>154</v>
      </c>
      <c r="L5176" s="64">
        <v>0.93759999999999999</v>
      </c>
      <c r="M5176" s="52">
        <v>-1223</v>
      </c>
      <c r="N5176" s="52">
        <v>-1222</v>
      </c>
      <c r="O5176">
        <v>0</v>
      </c>
      <c r="P5176">
        <v>6</v>
      </c>
      <c r="Q5176">
        <v>0</v>
      </c>
      <c r="R5176" s="69"/>
      <c r="S5176" s="69"/>
      <c r="T5176" s="69"/>
      <c r="U5176" s="69"/>
      <c r="V5176" s="69"/>
      <c r="W5176"/>
      <c r="X5176"/>
      <c r="Y5176"/>
      <c r="Z5176"/>
      <c r="AA5176"/>
      <c r="AB5176">
        <v>0.5</v>
      </c>
      <c r="AC5176"/>
      <c r="AD5176">
        <v>30</v>
      </c>
      <c r="AE5176">
        <v>30.00094824</v>
      </c>
      <c r="AF5176" t="s">
        <v>661</v>
      </c>
    </row>
    <row r="5177" spans="1:32" ht="14.4">
      <c r="A5177" s="49">
        <v>46209</v>
      </c>
      <c r="B5177" t="s">
        <v>546</v>
      </c>
      <c r="C5177">
        <v>727</v>
      </c>
      <c r="D5177">
        <v>3308</v>
      </c>
      <c r="E5177">
        <v>-1025</v>
      </c>
      <c r="F5177">
        <v>8</v>
      </c>
      <c r="G5177">
        <v>9</v>
      </c>
      <c r="K5177" t="s">
        <v>154</v>
      </c>
      <c r="L5177" s="64">
        <v>0.89670000000000005</v>
      </c>
      <c r="M5177" s="52">
        <v>-987</v>
      </c>
      <c r="N5177" s="52">
        <v>2017</v>
      </c>
      <c r="O5177">
        <v>0</v>
      </c>
      <c r="P5177">
        <v>7</v>
      </c>
      <c r="Q5177">
        <v>0</v>
      </c>
      <c r="R5177" s="69"/>
      <c r="S5177" s="69"/>
      <c r="T5177" s="69"/>
      <c r="U5177" s="69"/>
      <c r="V5177" s="69"/>
      <c r="W5177"/>
      <c r="X5177"/>
      <c r="Y5177"/>
      <c r="Z5177"/>
      <c r="AA5177"/>
      <c r="AB5177">
        <v>0.6</v>
      </c>
      <c r="AC5177"/>
      <c r="AD5177">
        <v>30</v>
      </c>
      <c r="AE5177">
        <v>30.000948229999999</v>
      </c>
      <c r="AF5177" t="s">
        <v>661</v>
      </c>
    </row>
    <row r="5178" spans="1:32" ht="14.4">
      <c r="A5178" s="49">
        <v>46209</v>
      </c>
      <c r="B5178" t="s">
        <v>514</v>
      </c>
      <c r="C5178">
        <v>728</v>
      </c>
      <c r="D5178">
        <v>2639</v>
      </c>
      <c r="E5178">
        <v>297</v>
      </c>
      <c r="F5178">
        <v>10</v>
      </c>
      <c r="G5178">
        <v>5</v>
      </c>
      <c r="K5178" t="s">
        <v>154</v>
      </c>
      <c r="L5178" s="64">
        <v>1.0375000000000001</v>
      </c>
      <c r="M5178" s="52">
        <v>-1136</v>
      </c>
      <c r="N5178" s="52">
        <v>-537</v>
      </c>
      <c r="O5178">
        <v>0</v>
      </c>
      <c r="P5178">
        <v>8</v>
      </c>
      <c r="Q5178">
        <v>0</v>
      </c>
      <c r="R5178" s="69"/>
      <c r="S5178" s="69"/>
      <c r="T5178" s="69"/>
      <c r="U5178" s="69"/>
      <c r="V5178" s="69"/>
      <c r="W5178"/>
      <c r="X5178"/>
      <c r="Y5178"/>
      <c r="Z5178"/>
      <c r="AA5178"/>
      <c r="AB5178">
        <v>0.5</v>
      </c>
      <c r="AC5178"/>
      <c r="AD5178">
        <v>35</v>
      </c>
      <c r="AE5178">
        <v>35.000948219999998</v>
      </c>
      <c r="AF5178" t="s">
        <v>668</v>
      </c>
    </row>
    <row r="5179" spans="1:32" ht="14.4">
      <c r="A5179" s="49">
        <v>46209</v>
      </c>
      <c r="B5179" t="s">
        <v>184</v>
      </c>
      <c r="C5179">
        <v>730</v>
      </c>
      <c r="D5179">
        <v>3324</v>
      </c>
      <c r="E5179">
        <v>3314</v>
      </c>
      <c r="F5179">
        <v>66</v>
      </c>
      <c r="G5179">
        <v>11</v>
      </c>
      <c r="K5179" t="s">
        <v>154</v>
      </c>
      <c r="L5179" s="64">
        <v>1.3323</v>
      </c>
      <c r="M5179" s="52">
        <v>119</v>
      </c>
      <c r="N5179" s="52">
        <v>-2718</v>
      </c>
      <c r="O5179">
        <v>0</v>
      </c>
      <c r="P5179">
        <v>0</v>
      </c>
      <c r="Q5179">
        <v>0</v>
      </c>
      <c r="R5179" s="69"/>
      <c r="S5179" s="69"/>
      <c r="T5179" s="69"/>
      <c r="U5179" s="69"/>
      <c r="V5179" s="69"/>
      <c r="W5179"/>
      <c r="X5179"/>
      <c r="Y5179"/>
      <c r="Z5179"/>
      <c r="AA5179"/>
      <c r="AB5179">
        <v>0.6</v>
      </c>
      <c r="AC5179"/>
      <c r="AD5179">
        <v>80</v>
      </c>
      <c r="AE5179">
        <v>80.000948210000004</v>
      </c>
      <c r="AF5179" t="s">
        <v>155</v>
      </c>
    </row>
    <row r="5180" spans="1:32" ht="14.4">
      <c r="A5180" s="49">
        <v>46209</v>
      </c>
      <c r="B5180" t="s">
        <v>5251</v>
      </c>
      <c r="C5180">
        <v>731</v>
      </c>
      <c r="D5180">
        <v>4449</v>
      </c>
      <c r="E5180">
        <v>1325</v>
      </c>
      <c r="F5180">
        <v>62</v>
      </c>
      <c r="G5180">
        <v>22</v>
      </c>
      <c r="K5180" t="s">
        <v>154</v>
      </c>
      <c r="L5180" s="64">
        <v>1.0992999999999999</v>
      </c>
      <c r="M5180" s="52">
        <v>-661</v>
      </c>
      <c r="N5180" s="52">
        <v>1715</v>
      </c>
      <c r="O5180">
        <v>0</v>
      </c>
      <c r="P5180">
        <v>1</v>
      </c>
      <c r="Q5180">
        <v>0</v>
      </c>
      <c r="R5180" s="69"/>
      <c r="S5180" s="69"/>
      <c r="T5180" s="69"/>
      <c r="U5180" s="69"/>
      <c r="V5180" s="69"/>
      <c r="W5180"/>
      <c r="X5180"/>
      <c r="Y5180"/>
      <c r="Z5180"/>
      <c r="AA5180"/>
      <c r="AB5180">
        <v>0.6</v>
      </c>
      <c r="AC5180"/>
      <c r="AD5180">
        <v>60</v>
      </c>
      <c r="AE5180">
        <v>60.000948200000003</v>
      </c>
      <c r="AF5180" t="s">
        <v>578</v>
      </c>
    </row>
    <row r="5181" spans="1:32" ht="14.4">
      <c r="A5181" s="49">
        <v>46209</v>
      </c>
      <c r="B5181" t="s">
        <v>323</v>
      </c>
      <c r="C5181">
        <v>732</v>
      </c>
      <c r="D5181">
        <v>1180</v>
      </c>
      <c r="E5181">
        <v>-312</v>
      </c>
      <c r="F5181">
        <v>10</v>
      </c>
      <c r="G5181">
        <v>4</v>
      </c>
      <c r="K5181" t="s">
        <v>154</v>
      </c>
      <c r="L5181" s="64">
        <v>0.91190000000000004</v>
      </c>
      <c r="M5181" s="52">
        <v>-1266</v>
      </c>
      <c r="N5181" s="52">
        <v>-339</v>
      </c>
      <c r="O5181">
        <v>0</v>
      </c>
      <c r="P5181">
        <v>2</v>
      </c>
      <c r="Q5181">
        <v>0</v>
      </c>
      <c r="R5181" s="69"/>
      <c r="S5181" s="69"/>
      <c r="T5181" s="69"/>
      <c r="U5181" s="69"/>
      <c r="V5181" s="69"/>
      <c r="W5181"/>
      <c r="X5181"/>
      <c r="Y5181"/>
      <c r="Z5181"/>
      <c r="AA5181"/>
      <c r="AB5181">
        <v>0.5</v>
      </c>
      <c r="AC5181"/>
      <c r="AD5181">
        <v>30</v>
      </c>
      <c r="AE5181">
        <v>30.000948189999999</v>
      </c>
      <c r="AF5181" t="s">
        <v>661</v>
      </c>
    </row>
    <row r="5182" spans="1:32" ht="14.4">
      <c r="A5182" s="49">
        <v>46209</v>
      </c>
      <c r="B5182" t="s">
        <v>351</v>
      </c>
      <c r="C5182">
        <v>733</v>
      </c>
      <c r="D5182">
        <v>3512</v>
      </c>
      <c r="E5182">
        <v>-1817</v>
      </c>
      <c r="F5182">
        <v>30</v>
      </c>
      <c r="G5182">
        <v>12</v>
      </c>
      <c r="K5182" t="s">
        <v>154</v>
      </c>
      <c r="L5182" s="64">
        <v>0.82750000000000001</v>
      </c>
      <c r="M5182" s="52">
        <v>-1868</v>
      </c>
      <c r="N5182" s="52">
        <v>-240</v>
      </c>
      <c r="O5182">
        <v>0</v>
      </c>
      <c r="P5182">
        <v>3</v>
      </c>
      <c r="Q5182">
        <v>0</v>
      </c>
      <c r="R5182" s="69"/>
      <c r="S5182" s="69"/>
      <c r="T5182" s="69"/>
      <c r="U5182" s="69"/>
      <c r="V5182" s="69"/>
      <c r="W5182"/>
      <c r="X5182"/>
      <c r="Y5182"/>
      <c r="Z5182"/>
      <c r="AA5182"/>
      <c r="AB5182">
        <v>0.6</v>
      </c>
      <c r="AC5182"/>
      <c r="AD5182">
        <v>30</v>
      </c>
      <c r="AE5182">
        <v>30.000948180000002</v>
      </c>
      <c r="AF5182" t="s">
        <v>661</v>
      </c>
    </row>
    <row r="5183" spans="1:32" ht="14.4">
      <c r="A5183" s="49">
        <v>46209</v>
      </c>
      <c r="B5183" t="s">
        <v>46</v>
      </c>
      <c r="C5183">
        <v>751</v>
      </c>
      <c r="D5183">
        <v>8828</v>
      </c>
      <c r="E5183">
        <v>-8067</v>
      </c>
      <c r="F5183">
        <v>63</v>
      </c>
      <c r="G5183">
        <v>0</v>
      </c>
      <c r="K5183" t="s">
        <v>154</v>
      </c>
      <c r="L5183" s="64">
        <v>0.69540000000000002</v>
      </c>
      <c r="M5183" s="52">
        <v>-6887</v>
      </c>
      <c r="N5183" s="52">
        <v>3704</v>
      </c>
      <c r="O5183">
        <v>0</v>
      </c>
      <c r="P5183">
        <v>1</v>
      </c>
      <c r="Q5183">
        <v>0</v>
      </c>
      <c r="R5183" s="69"/>
      <c r="S5183" s="69"/>
      <c r="T5183" s="69"/>
      <c r="U5183" s="69"/>
      <c r="V5183" s="69"/>
      <c r="W5183"/>
      <c r="X5183"/>
      <c r="Y5183"/>
      <c r="Z5183"/>
      <c r="AA5183"/>
      <c r="AB5183">
        <v>1</v>
      </c>
      <c r="AC5183"/>
      <c r="AD5183">
        <v>30</v>
      </c>
      <c r="AE5183">
        <v>30.000948170000001</v>
      </c>
      <c r="AF5183" t="s">
        <v>661</v>
      </c>
    </row>
    <row r="5184" spans="1:32" ht="14.4">
      <c r="A5184" s="49">
        <v>46210</v>
      </c>
      <c r="B5184" t="s">
        <v>9</v>
      </c>
      <c r="C5184">
        <v>508</v>
      </c>
      <c r="D5184">
        <v>6321</v>
      </c>
      <c r="E5184">
        <v>-919</v>
      </c>
      <c r="F5184">
        <v>20</v>
      </c>
      <c r="G5184">
        <v>19</v>
      </c>
      <c r="K5184" t="s">
        <v>203</v>
      </c>
      <c r="L5184" s="64">
        <v>0.95150000000000001</v>
      </c>
      <c r="M5184" s="52">
        <v>-1824</v>
      </c>
      <c r="N5184" s="52">
        <v>3391</v>
      </c>
      <c r="O5184">
        <v>0</v>
      </c>
      <c r="P5184">
        <v>8</v>
      </c>
      <c r="Q5184">
        <v>1</v>
      </c>
      <c r="R5184" s="69">
        <v>1054.9047322540471</v>
      </c>
      <c r="S5184" s="69">
        <v>5.9920102799176247</v>
      </c>
      <c r="T5184" s="69">
        <v>316.05</v>
      </c>
      <c r="U5184" s="69">
        <v>332.68421052631578</v>
      </c>
      <c r="V5184" s="69">
        <v>162.07692307692309</v>
      </c>
      <c r="W5184">
        <v>0</v>
      </c>
      <c r="X5184">
        <v>3</v>
      </c>
      <c r="Y5184">
        <v>1</v>
      </c>
      <c r="Z5184">
        <v>1</v>
      </c>
      <c r="AA5184">
        <v>1.25</v>
      </c>
      <c r="AB5184">
        <v>0.8</v>
      </c>
      <c r="AC5184">
        <v>1</v>
      </c>
      <c r="AD5184">
        <v>20</v>
      </c>
      <c r="AE5184">
        <v>20.00094816</v>
      </c>
      <c r="AF5184" t="s">
        <v>594</v>
      </c>
    </row>
    <row r="5185" spans="1:32" ht="14.4">
      <c r="A5185" s="49">
        <v>46210</v>
      </c>
      <c r="B5185" t="s">
        <v>9</v>
      </c>
      <c r="C5185">
        <v>510</v>
      </c>
      <c r="D5185">
        <v>6701</v>
      </c>
      <c r="E5185">
        <v>-77</v>
      </c>
      <c r="F5185">
        <v>27</v>
      </c>
      <c r="G5185">
        <v>18</v>
      </c>
      <c r="K5185" t="s">
        <v>370</v>
      </c>
      <c r="L5185" s="64">
        <v>0.99619999999999997</v>
      </c>
      <c r="M5185" s="52">
        <v>-1748</v>
      </c>
      <c r="N5185" s="52">
        <v>-1101</v>
      </c>
      <c r="O5185">
        <v>0</v>
      </c>
      <c r="P5185">
        <v>0</v>
      </c>
      <c r="Q5185">
        <v>1</v>
      </c>
      <c r="R5185" s="69">
        <v>1082.2553964300539</v>
      </c>
      <c r="S5185" s="69">
        <v>6.1916993180205271</v>
      </c>
      <c r="T5185" s="69">
        <v>248.18518518518519</v>
      </c>
      <c r="U5185" s="69">
        <v>372.27777777777783</v>
      </c>
      <c r="V5185" s="69">
        <v>148.9111111111111</v>
      </c>
      <c r="W5185">
        <v>4</v>
      </c>
      <c r="X5185">
        <v>2</v>
      </c>
      <c r="Y5185">
        <v>3</v>
      </c>
      <c r="Z5185">
        <v>0</v>
      </c>
      <c r="AA5185">
        <v>2.25</v>
      </c>
      <c r="AB5185">
        <v>0.8</v>
      </c>
      <c r="AC5185">
        <v>1.8</v>
      </c>
      <c r="AD5185">
        <v>28</v>
      </c>
      <c r="AE5185">
        <v>28.000948149999999</v>
      </c>
      <c r="AF5185" t="s">
        <v>633</v>
      </c>
    </row>
    <row r="5186" spans="1:32" ht="14.4">
      <c r="A5186" s="49">
        <v>46210</v>
      </c>
      <c r="B5186" t="s">
        <v>9</v>
      </c>
      <c r="C5186">
        <v>511</v>
      </c>
      <c r="D5186">
        <v>4867</v>
      </c>
      <c r="E5186">
        <v>355</v>
      </c>
      <c r="F5186">
        <v>24</v>
      </c>
      <c r="G5186">
        <v>5</v>
      </c>
      <c r="K5186" t="s">
        <v>154</v>
      </c>
      <c r="L5186" s="64">
        <v>1.0243</v>
      </c>
      <c r="M5186" s="52">
        <v>-1937</v>
      </c>
      <c r="N5186" s="52">
        <v>-1347</v>
      </c>
      <c r="O5186">
        <v>0</v>
      </c>
      <c r="P5186">
        <v>1</v>
      </c>
      <c r="Q5186">
        <v>1</v>
      </c>
      <c r="R5186" s="69">
        <v>802.61166459111666</v>
      </c>
      <c r="S5186" s="69">
        <v>6.0639537334402558</v>
      </c>
      <c r="T5186" s="69">
        <v>202.79166666666671</v>
      </c>
      <c r="U5186" s="69">
        <v>973.4</v>
      </c>
      <c r="V5186" s="69">
        <v>167.82758620689651</v>
      </c>
      <c r="W5186">
        <v>7</v>
      </c>
      <c r="X5186">
        <v>0</v>
      </c>
      <c r="Y5186">
        <v>0</v>
      </c>
      <c r="Z5186">
        <v>0</v>
      </c>
      <c r="AA5186">
        <v>1.75</v>
      </c>
      <c r="AB5186">
        <v>0.6</v>
      </c>
      <c r="AC5186">
        <v>1.05</v>
      </c>
      <c r="AD5186">
        <v>10.5</v>
      </c>
      <c r="AE5186">
        <v>10.50094814</v>
      </c>
      <c r="AF5186" t="s">
        <v>4008</v>
      </c>
    </row>
    <row r="5187" spans="1:32" ht="14.4">
      <c r="A5187" s="49">
        <v>46210</v>
      </c>
      <c r="B5187" t="s">
        <v>9</v>
      </c>
      <c r="C5187">
        <v>512</v>
      </c>
      <c r="D5187">
        <v>4065</v>
      </c>
      <c r="E5187">
        <v>-1568</v>
      </c>
      <c r="F5187">
        <v>8</v>
      </c>
      <c r="G5187">
        <v>15</v>
      </c>
      <c r="K5187" t="s">
        <v>154</v>
      </c>
      <c r="L5187" s="64">
        <v>0.87139999999999995</v>
      </c>
      <c r="M5187" s="52">
        <v>-137</v>
      </c>
      <c r="N5187" s="52">
        <v>223</v>
      </c>
      <c r="O5187">
        <v>0</v>
      </c>
      <c r="P5187">
        <v>2</v>
      </c>
      <c r="Q5187">
        <v>1</v>
      </c>
      <c r="R5187" s="69">
        <v>668.76105230386054</v>
      </c>
      <c r="S5187" s="69">
        <v>6.0784042162685834</v>
      </c>
      <c r="T5187" s="69">
        <v>508.125</v>
      </c>
      <c r="U5187" s="69">
        <v>271</v>
      </c>
      <c r="V5187" s="69">
        <v>176.7391304347826</v>
      </c>
      <c r="W5187">
        <v>0</v>
      </c>
      <c r="X5187">
        <v>5</v>
      </c>
      <c r="Y5187">
        <v>0</v>
      </c>
      <c r="Z5187">
        <v>0</v>
      </c>
      <c r="AA5187">
        <v>1.25</v>
      </c>
      <c r="AB5187">
        <v>0.6</v>
      </c>
      <c r="AC5187">
        <v>0.75</v>
      </c>
      <c r="AD5187">
        <v>17.5</v>
      </c>
      <c r="AE5187">
        <v>17.500948130000001</v>
      </c>
      <c r="AF5187" t="s">
        <v>641</v>
      </c>
    </row>
    <row r="5188" spans="1:32" ht="14.4">
      <c r="A5188" s="49">
        <v>46210</v>
      </c>
      <c r="B5188" t="s">
        <v>9</v>
      </c>
      <c r="C5188">
        <v>513</v>
      </c>
      <c r="D5188">
        <v>6320</v>
      </c>
      <c r="E5188">
        <v>-168</v>
      </c>
      <c r="F5188">
        <v>22</v>
      </c>
      <c r="G5188">
        <v>16</v>
      </c>
      <c r="K5188" t="s">
        <v>154</v>
      </c>
      <c r="L5188" s="64">
        <v>0.99109999999999998</v>
      </c>
      <c r="M5188" s="52">
        <v>-554</v>
      </c>
      <c r="N5188" s="52">
        <v>-517</v>
      </c>
      <c r="O5188">
        <v>0</v>
      </c>
      <c r="P5188">
        <v>3</v>
      </c>
      <c r="Q5188">
        <v>1</v>
      </c>
      <c r="R5188" s="69">
        <v>1124.4636778746369</v>
      </c>
      <c r="S5188" s="69">
        <v>5.6204572227228482</v>
      </c>
      <c r="T5188" s="69">
        <v>287.27272727272731</v>
      </c>
      <c r="U5188" s="69">
        <v>395</v>
      </c>
      <c r="V5188" s="69">
        <v>166.31578947368419</v>
      </c>
      <c r="W5188">
        <v>0</v>
      </c>
      <c r="X5188">
        <v>2</v>
      </c>
      <c r="Y5188">
        <v>0</v>
      </c>
      <c r="Z5188">
        <v>6</v>
      </c>
      <c r="AA5188">
        <v>2</v>
      </c>
      <c r="AB5188">
        <v>0.8</v>
      </c>
      <c r="AC5188">
        <v>1.6</v>
      </c>
      <c r="AD5188">
        <v>26</v>
      </c>
      <c r="AE5188">
        <v>26.00094812</v>
      </c>
      <c r="AF5188" t="s">
        <v>1958</v>
      </c>
    </row>
    <row r="5189" spans="1:32" ht="14.4">
      <c r="A5189" s="49">
        <v>46210</v>
      </c>
      <c r="B5189" t="s">
        <v>9</v>
      </c>
      <c r="C5189">
        <v>515</v>
      </c>
      <c r="D5189">
        <v>2330</v>
      </c>
      <c r="E5189">
        <v>-1668</v>
      </c>
      <c r="F5189">
        <v>3</v>
      </c>
      <c r="G5189">
        <v>5</v>
      </c>
      <c r="K5189" t="s">
        <v>154</v>
      </c>
      <c r="L5189" s="64">
        <v>0.76139999999999997</v>
      </c>
      <c r="M5189" s="52">
        <v>1148</v>
      </c>
      <c r="N5189" s="52">
        <v>-1018</v>
      </c>
      <c r="O5189">
        <v>0</v>
      </c>
      <c r="P5189">
        <v>5</v>
      </c>
      <c r="Q5189">
        <v>1</v>
      </c>
      <c r="R5189" s="69">
        <v>377.90670402656713</v>
      </c>
      <c r="S5189" s="69">
        <v>6.1655429109196209</v>
      </c>
      <c r="T5189" s="69">
        <v>776.66666666666663</v>
      </c>
      <c r="U5189" s="69">
        <v>466</v>
      </c>
      <c r="V5189" s="69">
        <v>291.25</v>
      </c>
      <c r="W5189">
        <v>0</v>
      </c>
      <c r="X5189">
        <v>0</v>
      </c>
      <c r="Y5189">
        <v>0</v>
      </c>
      <c r="Z5189">
        <v>0</v>
      </c>
      <c r="AA5189">
        <v>0</v>
      </c>
      <c r="AB5189">
        <v>0.5</v>
      </c>
      <c r="AC5189">
        <v>0</v>
      </c>
      <c r="AD5189">
        <v>10</v>
      </c>
      <c r="AE5189">
        <v>10.00094811</v>
      </c>
      <c r="AF5189" t="s">
        <v>584</v>
      </c>
    </row>
    <row r="5190" spans="1:32" ht="14.4">
      <c r="A5190" s="49">
        <v>46210</v>
      </c>
      <c r="B5190" t="s">
        <v>9</v>
      </c>
      <c r="C5190">
        <v>516</v>
      </c>
      <c r="D5190">
        <v>5620</v>
      </c>
      <c r="E5190">
        <v>-1045</v>
      </c>
      <c r="F5190">
        <v>19</v>
      </c>
      <c r="G5190">
        <v>11</v>
      </c>
      <c r="K5190" t="s">
        <v>154</v>
      </c>
      <c r="L5190" s="64">
        <v>0.93799999999999994</v>
      </c>
      <c r="M5190" s="52">
        <v>-180</v>
      </c>
      <c r="N5190" s="52">
        <v>1655</v>
      </c>
      <c r="O5190">
        <v>0</v>
      </c>
      <c r="P5190">
        <v>6</v>
      </c>
      <c r="Q5190">
        <v>1</v>
      </c>
      <c r="R5190" s="69">
        <v>943.60061228725601</v>
      </c>
      <c r="S5190" s="69">
        <v>5.9559096579826392</v>
      </c>
      <c r="T5190" s="69">
        <v>295.78947368421052</v>
      </c>
      <c r="U5190" s="69">
        <v>510.90909090909088</v>
      </c>
      <c r="V5190" s="69">
        <v>187.33333333333329</v>
      </c>
      <c r="W5190">
        <v>0</v>
      </c>
      <c r="X5190">
        <v>0</v>
      </c>
      <c r="Y5190">
        <v>0</v>
      </c>
      <c r="Z5190">
        <v>1</v>
      </c>
      <c r="AA5190">
        <v>0.25</v>
      </c>
      <c r="AB5190">
        <v>0.8</v>
      </c>
      <c r="AC5190">
        <v>0.2</v>
      </c>
      <c r="AD5190">
        <v>12</v>
      </c>
      <c r="AE5190">
        <v>12.0009481</v>
      </c>
      <c r="AF5190" t="s">
        <v>2406</v>
      </c>
    </row>
    <row r="5191" spans="1:32" ht="14.4">
      <c r="A5191" s="49">
        <v>46210</v>
      </c>
      <c r="B5191" t="s">
        <v>9</v>
      </c>
      <c r="C5191">
        <v>517</v>
      </c>
      <c r="D5191">
        <v>5702</v>
      </c>
      <c r="E5191">
        <v>-393</v>
      </c>
      <c r="F5191">
        <v>17</v>
      </c>
      <c r="G5191">
        <v>20</v>
      </c>
      <c r="K5191" t="s">
        <v>154</v>
      </c>
      <c r="L5191" s="64">
        <v>0.97699999999999998</v>
      </c>
      <c r="M5191" s="52">
        <v>-285</v>
      </c>
      <c r="N5191" s="52">
        <v>-491</v>
      </c>
      <c r="O5191">
        <v>0</v>
      </c>
      <c r="P5191">
        <v>7</v>
      </c>
      <c r="Q5191">
        <v>1</v>
      </c>
      <c r="R5191" s="69">
        <v>1003.017071398921</v>
      </c>
      <c r="S5191" s="69">
        <v>5.6848484064656519</v>
      </c>
      <c r="T5191" s="69">
        <v>335.41176470588238</v>
      </c>
      <c r="U5191" s="69">
        <v>285.10000000000002</v>
      </c>
      <c r="V5191" s="69">
        <v>154.1081081081081</v>
      </c>
      <c r="W5191">
        <v>0</v>
      </c>
      <c r="X5191">
        <v>4</v>
      </c>
      <c r="Y5191">
        <v>2</v>
      </c>
      <c r="Z5191">
        <v>6</v>
      </c>
      <c r="AA5191">
        <v>3</v>
      </c>
      <c r="AB5191">
        <v>0.8</v>
      </c>
      <c r="AC5191">
        <v>2.4</v>
      </c>
      <c r="AD5191">
        <v>34</v>
      </c>
      <c r="AE5191">
        <v>34.000948090000001</v>
      </c>
      <c r="AF5191" t="s">
        <v>628</v>
      </c>
    </row>
    <row r="5192" spans="1:32" ht="14.4">
      <c r="A5192" s="49">
        <v>46210</v>
      </c>
      <c r="B5192" t="s">
        <v>9</v>
      </c>
      <c r="C5192">
        <v>518</v>
      </c>
      <c r="D5192">
        <v>5676</v>
      </c>
      <c r="E5192">
        <v>-1285</v>
      </c>
      <c r="F5192">
        <v>15</v>
      </c>
      <c r="G5192">
        <v>17</v>
      </c>
      <c r="K5192" t="s">
        <v>154</v>
      </c>
      <c r="L5192" s="64">
        <v>0.92449999999999999</v>
      </c>
      <c r="M5192" s="52">
        <v>-1821</v>
      </c>
      <c r="N5192" s="52">
        <v>1551</v>
      </c>
      <c r="O5192">
        <v>0</v>
      </c>
      <c r="P5192">
        <v>8</v>
      </c>
      <c r="Q5192">
        <v>1</v>
      </c>
      <c r="R5192" s="69">
        <v>979.29965753424653</v>
      </c>
      <c r="S5192" s="69">
        <v>5.7959787449445814</v>
      </c>
      <c r="T5192" s="69">
        <v>378.4</v>
      </c>
      <c r="U5192" s="69">
        <v>333.88235294117652</v>
      </c>
      <c r="V5192" s="69">
        <v>177.375</v>
      </c>
      <c r="W5192">
        <v>0</v>
      </c>
      <c r="X5192">
        <v>3</v>
      </c>
      <c r="Y5192">
        <v>0</v>
      </c>
      <c r="Z5192">
        <v>4</v>
      </c>
      <c r="AA5192">
        <v>1.75</v>
      </c>
      <c r="AB5192">
        <v>0.8</v>
      </c>
      <c r="AC5192">
        <v>1.4</v>
      </c>
      <c r="AD5192">
        <v>24</v>
      </c>
      <c r="AE5192">
        <v>24.000948080000001</v>
      </c>
      <c r="AF5192" t="s">
        <v>909</v>
      </c>
    </row>
    <row r="5193" spans="1:32" ht="14.4">
      <c r="A5193" s="49">
        <v>46210</v>
      </c>
      <c r="B5193" t="s">
        <v>9</v>
      </c>
      <c r="C5193">
        <v>520</v>
      </c>
      <c r="D5193">
        <v>4835</v>
      </c>
      <c r="E5193">
        <v>-1134</v>
      </c>
      <c r="F5193">
        <v>12</v>
      </c>
      <c r="G5193">
        <v>17</v>
      </c>
      <c r="K5193" t="s">
        <v>154</v>
      </c>
      <c r="L5193" s="64">
        <v>0.92179999999999995</v>
      </c>
      <c r="M5193" s="52">
        <v>3383</v>
      </c>
      <c r="N5193" s="52">
        <v>-200</v>
      </c>
      <c r="O5193">
        <v>0</v>
      </c>
      <c r="P5193">
        <v>0</v>
      </c>
      <c r="Q5193">
        <v>1</v>
      </c>
      <c r="R5193" s="69">
        <v>822.37292444997922</v>
      </c>
      <c r="S5193" s="69">
        <v>5.8793278040297254</v>
      </c>
      <c r="T5193" s="69">
        <v>402.91666666666669</v>
      </c>
      <c r="U5193" s="69">
        <v>284.41176470588238</v>
      </c>
      <c r="V5193" s="69">
        <v>166.72413793103451</v>
      </c>
      <c r="W5193">
        <v>0</v>
      </c>
      <c r="X5193">
        <v>4</v>
      </c>
      <c r="Y5193">
        <v>0</v>
      </c>
      <c r="Z5193">
        <v>2</v>
      </c>
      <c r="AA5193">
        <v>1.5</v>
      </c>
      <c r="AB5193">
        <v>0.6</v>
      </c>
      <c r="AC5193">
        <v>0.89999999999999991</v>
      </c>
      <c r="AD5193">
        <v>19</v>
      </c>
      <c r="AE5193">
        <v>19.00094807</v>
      </c>
      <c r="AF5193" t="s">
        <v>597</v>
      </c>
    </row>
    <row r="5194" spans="1:32" ht="14.4">
      <c r="A5194" s="49">
        <v>46210</v>
      </c>
      <c r="B5194" t="s">
        <v>9</v>
      </c>
      <c r="C5194">
        <v>521</v>
      </c>
      <c r="D5194">
        <v>5737</v>
      </c>
      <c r="E5194">
        <v>-2064</v>
      </c>
      <c r="F5194">
        <v>16</v>
      </c>
      <c r="G5194">
        <v>10</v>
      </c>
      <c r="K5194" t="s">
        <v>370</v>
      </c>
      <c r="L5194" s="64">
        <v>0.88009999999999999</v>
      </c>
      <c r="M5194" s="52">
        <v>-552</v>
      </c>
      <c r="N5194" s="52">
        <v>-457</v>
      </c>
      <c r="O5194">
        <v>0</v>
      </c>
      <c r="P5194">
        <v>1</v>
      </c>
      <c r="Q5194">
        <v>1</v>
      </c>
      <c r="R5194" s="69">
        <v>955.20397467828968</v>
      </c>
      <c r="S5194" s="69">
        <v>6.0060470350662092</v>
      </c>
      <c r="T5194" s="69">
        <v>358.5625</v>
      </c>
      <c r="U5194" s="69">
        <v>573.70000000000005</v>
      </c>
      <c r="V5194" s="69">
        <v>220.65384615384619</v>
      </c>
      <c r="W5194">
        <v>0</v>
      </c>
      <c r="X5194">
        <v>0</v>
      </c>
      <c r="Y5194">
        <v>0</v>
      </c>
      <c r="Z5194">
        <v>1</v>
      </c>
      <c r="AA5194">
        <v>0.25</v>
      </c>
      <c r="AB5194">
        <v>0.8</v>
      </c>
      <c r="AC5194">
        <v>0.2</v>
      </c>
      <c r="AD5194">
        <v>12</v>
      </c>
      <c r="AE5194">
        <v>12.000948060000001</v>
      </c>
      <c r="AF5194" t="s">
        <v>2406</v>
      </c>
    </row>
    <row r="5195" spans="1:32" ht="14.4">
      <c r="A5195" s="49">
        <v>46210</v>
      </c>
      <c r="B5195" t="s">
        <v>9</v>
      </c>
      <c r="C5195">
        <v>522</v>
      </c>
      <c r="D5195">
        <v>5661</v>
      </c>
      <c r="E5195">
        <v>424</v>
      </c>
      <c r="F5195">
        <v>26</v>
      </c>
      <c r="G5195">
        <v>7</v>
      </c>
      <c r="K5195" t="s">
        <v>203</v>
      </c>
      <c r="L5195" s="64">
        <v>1.0249999999999999</v>
      </c>
      <c r="M5195" s="52">
        <v>-589</v>
      </c>
      <c r="N5195" s="52">
        <v>-2070</v>
      </c>
      <c r="O5195">
        <v>0</v>
      </c>
      <c r="P5195">
        <v>2</v>
      </c>
      <c r="Q5195">
        <v>1</v>
      </c>
      <c r="R5195" s="69">
        <v>978.18384184308843</v>
      </c>
      <c r="S5195" s="69">
        <v>5.7872556853255466</v>
      </c>
      <c r="T5195" s="69">
        <v>217.7307692307692</v>
      </c>
      <c r="U5195" s="69">
        <v>808.71428571428567</v>
      </c>
      <c r="V5195" s="69">
        <v>171.5454545454545</v>
      </c>
      <c r="W5195">
        <v>7</v>
      </c>
      <c r="X5195">
        <v>0</v>
      </c>
      <c r="Y5195">
        <v>0</v>
      </c>
      <c r="Z5195">
        <v>4</v>
      </c>
      <c r="AA5195">
        <v>2.75</v>
      </c>
      <c r="AB5195">
        <v>0.8</v>
      </c>
      <c r="AC5195">
        <v>2.2000000000000002</v>
      </c>
      <c r="AD5195">
        <v>22</v>
      </c>
      <c r="AE5195">
        <v>22.000948050000002</v>
      </c>
      <c r="AF5195" t="s">
        <v>1078</v>
      </c>
    </row>
    <row r="5196" spans="1:32" ht="14.4">
      <c r="A5196" s="49">
        <v>46210</v>
      </c>
      <c r="B5196" t="s">
        <v>9</v>
      </c>
      <c r="C5196">
        <v>523</v>
      </c>
      <c r="D5196">
        <v>5751</v>
      </c>
      <c r="E5196">
        <v>-704</v>
      </c>
      <c r="F5196">
        <v>22</v>
      </c>
      <c r="G5196">
        <v>9</v>
      </c>
      <c r="K5196" t="s">
        <v>203</v>
      </c>
      <c r="L5196" s="64">
        <v>0.95920000000000005</v>
      </c>
      <c r="M5196" s="52">
        <v>-514</v>
      </c>
      <c r="N5196" s="52">
        <v>1360</v>
      </c>
      <c r="O5196">
        <v>0</v>
      </c>
      <c r="P5196">
        <v>3</v>
      </c>
      <c r="Q5196">
        <v>1</v>
      </c>
      <c r="R5196" s="69">
        <v>961.62873599003728</v>
      </c>
      <c r="S5196" s="69">
        <v>5.9804785202046853</v>
      </c>
      <c r="T5196" s="69">
        <v>261.40909090909088</v>
      </c>
      <c r="U5196" s="69">
        <v>639</v>
      </c>
      <c r="V5196" s="69">
        <v>185.51612903225811</v>
      </c>
      <c r="W5196">
        <v>3</v>
      </c>
      <c r="X5196">
        <v>0</v>
      </c>
      <c r="Y5196">
        <v>0</v>
      </c>
      <c r="Z5196">
        <v>1</v>
      </c>
      <c r="AA5196">
        <v>1</v>
      </c>
      <c r="AB5196">
        <v>0.8</v>
      </c>
      <c r="AC5196">
        <v>0.8</v>
      </c>
      <c r="AD5196">
        <v>18</v>
      </c>
      <c r="AE5196">
        <v>18.000948040000001</v>
      </c>
      <c r="AF5196" t="s">
        <v>1221</v>
      </c>
    </row>
    <row r="5197" spans="1:32" ht="14.4">
      <c r="A5197" s="49">
        <v>46210</v>
      </c>
      <c r="B5197" t="s">
        <v>9</v>
      </c>
      <c r="C5197">
        <v>525</v>
      </c>
      <c r="D5197">
        <v>4640</v>
      </c>
      <c r="E5197">
        <v>-563</v>
      </c>
      <c r="F5197">
        <v>16</v>
      </c>
      <c r="G5197">
        <v>11</v>
      </c>
      <c r="K5197" t="s">
        <v>154</v>
      </c>
      <c r="L5197" s="64">
        <v>0.95960000000000001</v>
      </c>
      <c r="M5197" s="52">
        <v>-114</v>
      </c>
      <c r="N5197" s="52">
        <v>782</v>
      </c>
      <c r="O5197">
        <v>0</v>
      </c>
      <c r="P5197">
        <v>5</v>
      </c>
      <c r="Q5197">
        <v>1</v>
      </c>
      <c r="R5197" s="69">
        <v>784.11732046492318</v>
      </c>
      <c r="S5197" s="69">
        <v>5.9174818345408129</v>
      </c>
      <c r="T5197" s="69">
        <v>290</v>
      </c>
      <c r="U5197" s="69">
        <v>421.81818181818181</v>
      </c>
      <c r="V5197" s="69">
        <v>171.85185185185179</v>
      </c>
      <c r="W5197">
        <v>0</v>
      </c>
      <c r="X5197">
        <v>0</v>
      </c>
      <c r="Y5197">
        <v>0</v>
      </c>
      <c r="Z5197">
        <v>2</v>
      </c>
      <c r="AA5197">
        <v>0.5</v>
      </c>
      <c r="AB5197">
        <v>0.6</v>
      </c>
      <c r="AC5197">
        <v>0.3</v>
      </c>
      <c r="AD5197">
        <v>13</v>
      </c>
      <c r="AE5197">
        <v>13.00094803</v>
      </c>
      <c r="AF5197" t="s">
        <v>1225</v>
      </c>
    </row>
    <row r="5198" spans="1:32" ht="14.4">
      <c r="A5198" s="49">
        <v>46210</v>
      </c>
      <c r="B5198" t="s">
        <v>9</v>
      </c>
      <c r="C5198">
        <v>526</v>
      </c>
      <c r="D5198">
        <v>2898</v>
      </c>
      <c r="E5198">
        <v>-902</v>
      </c>
      <c r="F5198">
        <v>8</v>
      </c>
      <c r="G5198">
        <v>5</v>
      </c>
      <c r="K5198" t="s">
        <v>154</v>
      </c>
      <c r="L5198" s="64">
        <v>0.89629999999999999</v>
      </c>
      <c r="M5198" s="52">
        <v>-222</v>
      </c>
      <c r="N5198" s="52">
        <v>-1096</v>
      </c>
      <c r="O5198">
        <v>0</v>
      </c>
      <c r="P5198">
        <v>6</v>
      </c>
      <c r="Q5198">
        <v>1</v>
      </c>
      <c r="R5198" s="69">
        <v>503.17559153175591</v>
      </c>
      <c r="S5198" s="69">
        <v>5.7594208637544861</v>
      </c>
      <c r="T5198" s="69">
        <v>362.25</v>
      </c>
      <c r="U5198" s="69">
        <v>579.6</v>
      </c>
      <c r="V5198" s="69">
        <v>222.92307692307691</v>
      </c>
      <c r="W5198">
        <v>0</v>
      </c>
      <c r="X5198">
        <v>0</v>
      </c>
      <c r="Y5198">
        <v>0</v>
      </c>
      <c r="Z5198">
        <v>5</v>
      </c>
      <c r="AA5198">
        <v>1.25</v>
      </c>
      <c r="AB5198">
        <v>0.5</v>
      </c>
      <c r="AC5198">
        <v>0.625</v>
      </c>
      <c r="AD5198">
        <v>16.2</v>
      </c>
      <c r="AE5198">
        <v>16.200948019999998</v>
      </c>
      <c r="AF5198" t="s">
        <v>626</v>
      </c>
    </row>
    <row r="5199" spans="1:32" ht="14.4">
      <c r="A5199" s="49">
        <v>46210</v>
      </c>
      <c r="B5199" t="s">
        <v>9</v>
      </c>
      <c r="C5199">
        <v>527</v>
      </c>
      <c r="D5199">
        <v>8330</v>
      </c>
      <c r="E5199">
        <v>-681</v>
      </c>
      <c r="F5199">
        <v>28</v>
      </c>
      <c r="G5199">
        <v>29</v>
      </c>
      <c r="K5199" t="s">
        <v>154</v>
      </c>
      <c r="L5199" s="64">
        <v>0.97270000000000001</v>
      </c>
      <c r="M5199" s="52">
        <v>-1606</v>
      </c>
      <c r="N5199" s="52">
        <v>-1541</v>
      </c>
      <c r="O5199">
        <v>0</v>
      </c>
      <c r="P5199">
        <v>7</v>
      </c>
      <c r="Q5199">
        <v>1</v>
      </c>
      <c r="R5199" s="69">
        <v>1359.60798048983</v>
      </c>
      <c r="S5199" s="69">
        <v>6.1267660381038116</v>
      </c>
      <c r="T5199" s="69">
        <v>297.5</v>
      </c>
      <c r="U5199" s="69">
        <v>287.24137931034483</v>
      </c>
      <c r="V5199" s="69">
        <v>146.14035087719299</v>
      </c>
      <c r="W5199">
        <v>0</v>
      </c>
      <c r="X5199">
        <v>4</v>
      </c>
      <c r="Y5199">
        <v>3</v>
      </c>
      <c r="Z5199">
        <v>0</v>
      </c>
      <c r="AA5199">
        <v>1.75</v>
      </c>
      <c r="AB5199">
        <v>1</v>
      </c>
      <c r="AC5199">
        <v>1.75</v>
      </c>
      <c r="AD5199">
        <v>27.5</v>
      </c>
      <c r="AE5199">
        <v>27.500948009999998</v>
      </c>
      <c r="AF5199" t="s">
        <v>2194</v>
      </c>
    </row>
    <row r="5200" spans="1:32" ht="14.4">
      <c r="A5200" s="49">
        <v>46210</v>
      </c>
      <c r="B5200" t="s">
        <v>9</v>
      </c>
      <c r="C5200">
        <v>528</v>
      </c>
      <c r="D5200">
        <v>3337</v>
      </c>
      <c r="E5200">
        <v>-1069</v>
      </c>
      <c r="F5200">
        <v>9</v>
      </c>
      <c r="G5200">
        <v>7</v>
      </c>
      <c r="K5200" t="s">
        <v>154</v>
      </c>
      <c r="L5200" s="64">
        <v>0.89319999999999999</v>
      </c>
      <c r="M5200" s="52">
        <v>-789</v>
      </c>
      <c r="N5200" s="52">
        <v>-1134</v>
      </c>
      <c r="O5200">
        <v>0</v>
      </c>
      <c r="P5200">
        <v>8</v>
      </c>
      <c r="Q5200">
        <v>1</v>
      </c>
      <c r="R5200" s="69">
        <v>567.04846409298466</v>
      </c>
      <c r="S5200" s="69">
        <v>5.8848585461520591</v>
      </c>
      <c r="T5200" s="69">
        <v>370.77777777777783</v>
      </c>
      <c r="U5200" s="69">
        <v>476.71428571428572</v>
      </c>
      <c r="V5200" s="69">
        <v>208.5625</v>
      </c>
      <c r="W5200">
        <v>0</v>
      </c>
      <c r="X5200">
        <v>0</v>
      </c>
      <c r="Y5200">
        <v>0</v>
      </c>
      <c r="Z5200">
        <v>2</v>
      </c>
      <c r="AA5200">
        <v>0.5</v>
      </c>
      <c r="AB5200">
        <v>0.6</v>
      </c>
      <c r="AC5200">
        <v>0.3</v>
      </c>
      <c r="AD5200">
        <v>13</v>
      </c>
      <c r="AE5200">
        <v>13.000947999999999</v>
      </c>
      <c r="AF5200" t="s">
        <v>1225</v>
      </c>
    </row>
    <row r="5201" spans="1:32" ht="14.4">
      <c r="A5201" s="49">
        <v>46210</v>
      </c>
      <c r="B5201" t="s">
        <v>9</v>
      </c>
      <c r="C5201">
        <v>530</v>
      </c>
      <c r="D5201">
        <v>3341</v>
      </c>
      <c r="E5201">
        <v>-2289</v>
      </c>
      <c r="F5201">
        <v>6</v>
      </c>
      <c r="G5201">
        <v>3</v>
      </c>
      <c r="K5201" t="s">
        <v>154</v>
      </c>
      <c r="L5201" s="64">
        <v>0.77159999999999995</v>
      </c>
      <c r="M5201" s="52">
        <v>926</v>
      </c>
      <c r="N5201" s="52">
        <v>-981</v>
      </c>
      <c r="O5201">
        <v>0</v>
      </c>
      <c r="P5201">
        <v>0</v>
      </c>
      <c r="Q5201">
        <v>1</v>
      </c>
      <c r="R5201" s="69">
        <v>553.8126816106269</v>
      </c>
      <c r="S5201" s="69">
        <v>6.0327257048060554</v>
      </c>
      <c r="T5201" s="69">
        <v>556.83333333333337</v>
      </c>
      <c r="U5201" s="69">
        <v>1113.666666666667</v>
      </c>
      <c r="V5201" s="69">
        <v>371.22222222222217</v>
      </c>
      <c r="W5201">
        <v>0</v>
      </c>
      <c r="X5201">
        <v>0</v>
      </c>
      <c r="Y5201">
        <v>0</v>
      </c>
      <c r="Z5201">
        <v>0</v>
      </c>
      <c r="AA5201">
        <v>0</v>
      </c>
      <c r="AB5201">
        <v>0.6</v>
      </c>
      <c r="AC5201">
        <v>0</v>
      </c>
      <c r="AD5201">
        <v>10</v>
      </c>
      <c r="AE5201">
        <v>10.00094799</v>
      </c>
      <c r="AF5201" t="s">
        <v>584</v>
      </c>
    </row>
    <row r="5202" spans="1:32" ht="14.4">
      <c r="A5202" s="49">
        <v>46210</v>
      </c>
      <c r="B5202" t="s">
        <v>9</v>
      </c>
      <c r="C5202">
        <v>531</v>
      </c>
      <c r="D5202">
        <v>2339</v>
      </c>
      <c r="E5202">
        <v>-1565</v>
      </c>
      <c r="F5202">
        <v>4</v>
      </c>
      <c r="G5202">
        <v>2</v>
      </c>
      <c r="K5202" t="s">
        <v>154</v>
      </c>
      <c r="L5202" s="64">
        <v>0.77700000000000002</v>
      </c>
      <c r="M5202" s="52">
        <v>-1677</v>
      </c>
      <c r="N5202" s="52">
        <v>-844</v>
      </c>
      <c r="O5202">
        <v>0</v>
      </c>
      <c r="P5202">
        <v>1</v>
      </c>
      <c r="Q5202">
        <v>1</v>
      </c>
      <c r="R5202" s="69">
        <v>399.62619344126188</v>
      </c>
      <c r="S5202" s="69">
        <v>5.852969696151292</v>
      </c>
      <c r="T5202" s="69">
        <v>584.75</v>
      </c>
      <c r="U5202" s="69">
        <v>1169.5</v>
      </c>
      <c r="V5202" s="69">
        <v>389.83333333333331</v>
      </c>
      <c r="W5202">
        <v>0</v>
      </c>
      <c r="X5202">
        <v>0</v>
      </c>
      <c r="Y5202">
        <v>0</v>
      </c>
      <c r="Z5202">
        <v>3</v>
      </c>
      <c r="AA5202">
        <v>0.75</v>
      </c>
      <c r="AB5202">
        <v>0.5</v>
      </c>
      <c r="AC5202">
        <v>0.375</v>
      </c>
      <c r="AD5202">
        <v>13.8</v>
      </c>
      <c r="AE5202">
        <v>13.80094798</v>
      </c>
      <c r="AF5202" t="s">
        <v>620</v>
      </c>
    </row>
    <row r="5203" spans="1:32" ht="14.4">
      <c r="A5203" s="49">
        <v>46210</v>
      </c>
      <c r="B5203" t="s">
        <v>9</v>
      </c>
      <c r="C5203">
        <v>532</v>
      </c>
      <c r="D5203">
        <v>5385</v>
      </c>
      <c r="E5203">
        <v>-825</v>
      </c>
      <c r="F5203">
        <v>18</v>
      </c>
      <c r="G5203">
        <v>14</v>
      </c>
      <c r="K5203" t="s">
        <v>154</v>
      </c>
      <c r="L5203" s="64">
        <v>0.94889999999999997</v>
      </c>
      <c r="M5203" s="52">
        <v>-222</v>
      </c>
      <c r="N5203" s="52">
        <v>999</v>
      </c>
      <c r="O5203">
        <v>0</v>
      </c>
      <c r="P5203">
        <v>2</v>
      </c>
      <c r="Q5203">
        <v>1</v>
      </c>
      <c r="R5203" s="69">
        <v>890.8278331257784</v>
      </c>
      <c r="S5203" s="69">
        <v>6.0449391001905051</v>
      </c>
      <c r="T5203" s="69">
        <v>299.16666666666669</v>
      </c>
      <c r="U5203" s="69">
        <v>384.64285714285722</v>
      </c>
      <c r="V5203" s="69">
        <v>168.28125</v>
      </c>
      <c r="W5203">
        <v>0</v>
      </c>
      <c r="X5203">
        <v>2</v>
      </c>
      <c r="Y5203">
        <v>0</v>
      </c>
      <c r="Z5203">
        <v>0</v>
      </c>
      <c r="AA5203">
        <v>0.5</v>
      </c>
      <c r="AB5203">
        <v>0.8</v>
      </c>
      <c r="AC5203">
        <v>0.4</v>
      </c>
      <c r="AD5203">
        <v>14</v>
      </c>
      <c r="AE5203">
        <v>14.00094797</v>
      </c>
      <c r="AF5203" t="s">
        <v>658</v>
      </c>
    </row>
    <row r="5204" spans="1:32" ht="14.4">
      <c r="A5204" s="49">
        <v>46210</v>
      </c>
      <c r="B5204" t="s">
        <v>9</v>
      </c>
      <c r="C5204">
        <v>533</v>
      </c>
      <c r="D5204">
        <v>6541</v>
      </c>
      <c r="E5204">
        <v>-439</v>
      </c>
      <c r="F5204">
        <v>22</v>
      </c>
      <c r="G5204">
        <v>17</v>
      </c>
      <c r="K5204" t="s">
        <v>154</v>
      </c>
      <c r="L5204" s="64">
        <v>0.97760000000000002</v>
      </c>
      <c r="M5204" s="52">
        <v>21</v>
      </c>
      <c r="N5204" s="52">
        <v>-790</v>
      </c>
      <c r="O5204">
        <v>0</v>
      </c>
      <c r="P5204">
        <v>3</v>
      </c>
      <c r="Q5204">
        <v>1</v>
      </c>
      <c r="R5204" s="69">
        <v>1148.4366957243669</v>
      </c>
      <c r="S5204" s="69">
        <v>5.6955686145802913</v>
      </c>
      <c r="T5204" s="69">
        <v>297.31818181818181</v>
      </c>
      <c r="U5204" s="69">
        <v>384.76470588235293</v>
      </c>
      <c r="V5204" s="69">
        <v>167.7179487179487</v>
      </c>
      <c r="W5204">
        <v>0</v>
      </c>
      <c r="X5204">
        <v>2</v>
      </c>
      <c r="Y5204">
        <v>0</v>
      </c>
      <c r="Z5204">
        <v>6</v>
      </c>
      <c r="AA5204">
        <v>2</v>
      </c>
      <c r="AB5204">
        <v>0.8</v>
      </c>
      <c r="AC5204">
        <v>1.6</v>
      </c>
      <c r="AD5204">
        <v>26</v>
      </c>
      <c r="AE5204">
        <v>26.000947960000001</v>
      </c>
      <c r="AF5204" t="s">
        <v>1958</v>
      </c>
    </row>
    <row r="5205" spans="1:32" ht="14.4">
      <c r="A5205" s="49">
        <v>46210</v>
      </c>
      <c r="B5205" t="s">
        <v>9</v>
      </c>
      <c r="C5205">
        <v>535</v>
      </c>
      <c r="D5205">
        <v>3215</v>
      </c>
      <c r="E5205">
        <v>-645</v>
      </c>
      <c r="F5205">
        <v>11</v>
      </c>
      <c r="G5205">
        <v>3</v>
      </c>
      <c r="K5205" t="s">
        <v>370</v>
      </c>
      <c r="L5205" s="64">
        <v>0.93310000000000004</v>
      </c>
      <c r="M5205" s="52">
        <v>2972</v>
      </c>
      <c r="N5205" s="52">
        <v>321</v>
      </c>
      <c r="O5205">
        <v>0</v>
      </c>
      <c r="P5205">
        <v>5</v>
      </c>
      <c r="Q5205">
        <v>1</v>
      </c>
      <c r="R5205" s="69">
        <v>569.48982980489825</v>
      </c>
      <c r="S5205" s="69">
        <v>5.6454037135332653</v>
      </c>
      <c r="T5205" s="69">
        <v>292.27272727272731</v>
      </c>
      <c r="U5205" s="69">
        <v>1071.666666666667</v>
      </c>
      <c r="V5205" s="69">
        <v>229.64285714285711</v>
      </c>
      <c r="W5205">
        <v>0</v>
      </c>
      <c r="X5205">
        <v>0</v>
      </c>
      <c r="Y5205">
        <v>0</v>
      </c>
      <c r="Z5205">
        <v>6</v>
      </c>
      <c r="AA5205">
        <v>1.5</v>
      </c>
      <c r="AB5205">
        <v>0.6</v>
      </c>
      <c r="AC5205">
        <v>0.89999999999999991</v>
      </c>
      <c r="AD5205">
        <v>19</v>
      </c>
      <c r="AE5205">
        <v>19.00094795</v>
      </c>
      <c r="AF5205" t="s">
        <v>597</v>
      </c>
    </row>
    <row r="5206" spans="1:32" ht="14.4">
      <c r="A5206" s="49">
        <v>46210</v>
      </c>
      <c r="B5206" t="s">
        <v>9</v>
      </c>
      <c r="C5206">
        <v>536</v>
      </c>
      <c r="D5206">
        <v>5355</v>
      </c>
      <c r="E5206">
        <v>-1082</v>
      </c>
      <c r="F5206">
        <v>17</v>
      </c>
      <c r="G5206">
        <v>9</v>
      </c>
      <c r="K5206" t="s">
        <v>203</v>
      </c>
      <c r="L5206" s="64">
        <v>0.93259999999999998</v>
      </c>
      <c r="M5206" s="52">
        <v>-238</v>
      </c>
      <c r="N5206" s="52">
        <v>-665</v>
      </c>
      <c r="O5206">
        <v>0</v>
      </c>
      <c r="P5206">
        <v>6</v>
      </c>
      <c r="Q5206">
        <v>1</v>
      </c>
      <c r="R5206" s="69">
        <v>939.22120174346196</v>
      </c>
      <c r="S5206" s="69">
        <v>5.7015322802121542</v>
      </c>
      <c r="T5206" s="69">
        <v>315</v>
      </c>
      <c r="U5206" s="69">
        <v>595</v>
      </c>
      <c r="V5206" s="69">
        <v>205.96153846153851</v>
      </c>
      <c r="W5206">
        <v>0</v>
      </c>
      <c r="X5206">
        <v>0</v>
      </c>
      <c r="Y5206">
        <v>0</v>
      </c>
      <c r="Z5206">
        <v>6</v>
      </c>
      <c r="AA5206">
        <v>1.5</v>
      </c>
      <c r="AB5206">
        <v>0.8</v>
      </c>
      <c r="AC5206">
        <v>1.2</v>
      </c>
      <c r="AD5206">
        <v>22</v>
      </c>
      <c r="AE5206">
        <v>22.00094794</v>
      </c>
      <c r="AF5206" t="s">
        <v>592</v>
      </c>
    </row>
    <row r="5207" spans="1:32" ht="14.4">
      <c r="A5207" s="49">
        <v>46210</v>
      </c>
      <c r="B5207" t="s">
        <v>16</v>
      </c>
      <c r="C5207">
        <v>551</v>
      </c>
      <c r="D5207">
        <v>2593</v>
      </c>
      <c r="E5207">
        <v>-31</v>
      </c>
      <c r="F5207">
        <v>11</v>
      </c>
      <c r="G5207">
        <v>4</v>
      </c>
      <c r="K5207" t="s">
        <v>154</v>
      </c>
      <c r="L5207" s="64">
        <v>0.996</v>
      </c>
      <c r="M5207" s="52">
        <v>2981</v>
      </c>
      <c r="N5207" s="52">
        <v>-7</v>
      </c>
      <c r="O5207">
        <v>0</v>
      </c>
      <c r="P5207">
        <v>1</v>
      </c>
      <c r="Q5207">
        <v>1</v>
      </c>
      <c r="R5207" s="69">
        <v>421.15400581154012</v>
      </c>
      <c r="S5207" s="69">
        <v>6.1568926431162279</v>
      </c>
      <c r="T5207" s="69">
        <v>235.72727272727269</v>
      </c>
      <c r="U5207" s="69">
        <v>648.25</v>
      </c>
      <c r="V5207" s="69">
        <v>172.8666666666667</v>
      </c>
      <c r="W5207">
        <v>7</v>
      </c>
      <c r="X5207">
        <v>0</v>
      </c>
      <c r="Y5207">
        <v>0</v>
      </c>
      <c r="Z5207">
        <v>0</v>
      </c>
      <c r="AA5207">
        <v>1.75</v>
      </c>
      <c r="AB5207">
        <v>0.5</v>
      </c>
      <c r="AC5207">
        <v>0.875</v>
      </c>
      <c r="AD5207">
        <v>18.8</v>
      </c>
      <c r="AE5207">
        <v>18.80094793</v>
      </c>
      <c r="AF5207" t="s">
        <v>612</v>
      </c>
    </row>
    <row r="5208" spans="1:32" ht="14.4">
      <c r="A5208" s="49">
        <v>46210</v>
      </c>
      <c r="B5208" t="s">
        <v>16</v>
      </c>
      <c r="C5208">
        <v>552</v>
      </c>
      <c r="D5208">
        <v>4429</v>
      </c>
      <c r="E5208">
        <v>1207</v>
      </c>
      <c r="F5208">
        <v>20</v>
      </c>
      <c r="G5208">
        <v>15</v>
      </c>
      <c r="K5208" t="s">
        <v>154</v>
      </c>
      <c r="L5208" s="64">
        <v>1.0908</v>
      </c>
      <c r="M5208" s="52">
        <v>-1356</v>
      </c>
      <c r="N5208" s="52">
        <v>-849</v>
      </c>
      <c r="O5208">
        <v>0</v>
      </c>
      <c r="P5208">
        <v>2</v>
      </c>
      <c r="Q5208">
        <v>1</v>
      </c>
      <c r="R5208" s="69">
        <v>740.67984640929853</v>
      </c>
      <c r="S5208" s="69">
        <v>5.9796415704721921</v>
      </c>
      <c r="T5208" s="69">
        <v>221.45</v>
      </c>
      <c r="U5208" s="69">
        <v>295.26666666666671</v>
      </c>
      <c r="V5208" s="69">
        <v>126.5428571428571</v>
      </c>
      <c r="W5208">
        <v>7</v>
      </c>
      <c r="X5208">
        <v>4</v>
      </c>
      <c r="Y5208">
        <v>7</v>
      </c>
      <c r="Z5208">
        <v>5</v>
      </c>
      <c r="AA5208">
        <v>5.75</v>
      </c>
      <c r="AB5208">
        <v>0.6</v>
      </c>
      <c r="AC5208">
        <v>3.45</v>
      </c>
      <c r="AD5208">
        <v>34.5</v>
      </c>
      <c r="AE5208">
        <v>34.500947920000002</v>
      </c>
      <c r="AF5208" t="s">
        <v>5252</v>
      </c>
    </row>
    <row r="5209" spans="1:32" ht="14.4">
      <c r="A5209" s="49">
        <v>46210</v>
      </c>
      <c r="B5209" t="s">
        <v>16</v>
      </c>
      <c r="C5209">
        <v>553</v>
      </c>
      <c r="D5209">
        <v>3229</v>
      </c>
      <c r="E5209">
        <v>-362</v>
      </c>
      <c r="F5209">
        <v>12</v>
      </c>
      <c r="G5209">
        <v>4</v>
      </c>
      <c r="K5209" t="s">
        <v>154</v>
      </c>
      <c r="L5209" s="64">
        <v>0.96260000000000001</v>
      </c>
      <c r="M5209" s="52">
        <v>2906</v>
      </c>
      <c r="N5209" s="52">
        <v>-1141</v>
      </c>
      <c r="O5209">
        <v>0</v>
      </c>
      <c r="P5209">
        <v>3</v>
      </c>
      <c r="Q5209">
        <v>1</v>
      </c>
      <c r="R5209" s="69">
        <v>549.28959111664585</v>
      </c>
      <c r="S5209" s="69">
        <v>5.8785020728970947</v>
      </c>
      <c r="T5209" s="69">
        <v>269.08333333333331</v>
      </c>
      <c r="U5209" s="69">
        <v>807.25</v>
      </c>
      <c r="V5209" s="69">
        <v>201.8125</v>
      </c>
      <c r="W5209">
        <v>3</v>
      </c>
      <c r="X5209">
        <v>0</v>
      </c>
      <c r="Y5209">
        <v>0</v>
      </c>
      <c r="Z5209">
        <v>6</v>
      </c>
      <c r="AA5209">
        <v>2.25</v>
      </c>
      <c r="AB5209">
        <v>0.6</v>
      </c>
      <c r="AC5209">
        <v>1.35</v>
      </c>
      <c r="AD5209">
        <v>23.5</v>
      </c>
      <c r="AE5209">
        <v>23.500947910000001</v>
      </c>
      <c r="AF5209" t="s">
        <v>1154</v>
      </c>
    </row>
    <row r="5210" spans="1:32" ht="14.4">
      <c r="A5210" s="49">
        <v>46210</v>
      </c>
      <c r="B5210" t="s">
        <v>16</v>
      </c>
      <c r="C5210">
        <v>555</v>
      </c>
      <c r="D5210">
        <v>3187</v>
      </c>
      <c r="E5210">
        <v>-239</v>
      </c>
      <c r="F5210">
        <v>11</v>
      </c>
      <c r="G5210">
        <v>9</v>
      </c>
      <c r="K5210" t="s">
        <v>154</v>
      </c>
      <c r="L5210" s="64">
        <v>0.97499999999999998</v>
      </c>
      <c r="M5210" s="52">
        <v>846</v>
      </c>
      <c r="N5210" s="52">
        <v>-55</v>
      </c>
      <c r="O5210">
        <v>0</v>
      </c>
      <c r="P5210">
        <v>5</v>
      </c>
      <c r="Q5210">
        <v>1</v>
      </c>
      <c r="R5210" s="69">
        <v>522.89030718140305</v>
      </c>
      <c r="S5210" s="69">
        <v>6.0949685932777369</v>
      </c>
      <c r="T5210" s="69">
        <v>289.72727272727269</v>
      </c>
      <c r="U5210" s="69">
        <v>354.11111111111109</v>
      </c>
      <c r="V5210" s="69">
        <v>159.35</v>
      </c>
      <c r="W5210">
        <v>0</v>
      </c>
      <c r="X5210">
        <v>3</v>
      </c>
      <c r="Y5210">
        <v>2</v>
      </c>
      <c r="Z5210">
        <v>1</v>
      </c>
      <c r="AA5210">
        <v>1.5</v>
      </c>
      <c r="AB5210">
        <v>0.6</v>
      </c>
      <c r="AC5210">
        <v>0.89999999999999991</v>
      </c>
      <c r="AD5210">
        <v>19</v>
      </c>
      <c r="AE5210">
        <v>19.0009479</v>
      </c>
      <c r="AF5210" t="s">
        <v>597</v>
      </c>
    </row>
    <row r="5211" spans="1:32" ht="14.4">
      <c r="A5211" s="49">
        <v>46210</v>
      </c>
      <c r="B5211" t="s">
        <v>16</v>
      </c>
      <c r="C5211">
        <v>556</v>
      </c>
      <c r="D5211">
        <v>5457</v>
      </c>
      <c r="E5211">
        <v>-1695</v>
      </c>
      <c r="F5211">
        <v>14</v>
      </c>
      <c r="G5211">
        <v>16</v>
      </c>
      <c r="K5211" t="s">
        <v>154</v>
      </c>
      <c r="L5211" s="64">
        <v>0.89649999999999996</v>
      </c>
      <c r="M5211" s="52">
        <v>568</v>
      </c>
      <c r="N5211" s="52">
        <v>129</v>
      </c>
      <c r="O5211">
        <v>0</v>
      </c>
      <c r="P5211">
        <v>6</v>
      </c>
      <c r="Q5211">
        <v>1</v>
      </c>
      <c r="R5211" s="69">
        <v>879.83374844333741</v>
      </c>
      <c r="S5211" s="69">
        <v>6.202308117476627</v>
      </c>
      <c r="T5211" s="69">
        <v>389.78571428571428</v>
      </c>
      <c r="U5211" s="69">
        <v>341.0625</v>
      </c>
      <c r="V5211" s="69">
        <v>181.9</v>
      </c>
      <c r="W5211">
        <v>0</v>
      </c>
      <c r="X5211">
        <v>3</v>
      </c>
      <c r="Y5211">
        <v>0</v>
      </c>
      <c r="Z5211">
        <v>0</v>
      </c>
      <c r="AA5211">
        <v>0.75</v>
      </c>
      <c r="AB5211">
        <v>0.8</v>
      </c>
      <c r="AC5211">
        <v>0.60000000000000009</v>
      </c>
      <c r="AD5211">
        <v>16</v>
      </c>
      <c r="AE5211">
        <v>16.000947889999999</v>
      </c>
      <c r="AF5211" t="s">
        <v>2062</v>
      </c>
    </row>
    <row r="5212" spans="1:32" ht="14.4">
      <c r="A5212" s="49">
        <v>46210</v>
      </c>
      <c r="B5212" t="s">
        <v>16</v>
      </c>
      <c r="C5212">
        <v>557</v>
      </c>
      <c r="D5212">
        <v>5282</v>
      </c>
      <c r="E5212">
        <v>860</v>
      </c>
      <c r="F5212">
        <v>21</v>
      </c>
      <c r="G5212">
        <v>20</v>
      </c>
      <c r="K5212" t="s">
        <v>154</v>
      </c>
      <c r="L5212" s="64">
        <v>1.0543</v>
      </c>
      <c r="M5212" s="52">
        <v>1196</v>
      </c>
      <c r="N5212" s="52">
        <v>1246</v>
      </c>
      <c r="O5212">
        <v>0</v>
      </c>
      <c r="P5212">
        <v>7</v>
      </c>
      <c r="Q5212">
        <v>1</v>
      </c>
      <c r="R5212" s="69">
        <v>875.39923204649233</v>
      </c>
      <c r="S5212" s="69">
        <v>6.0338184072332766</v>
      </c>
      <c r="T5212" s="69">
        <v>251.52380952380949</v>
      </c>
      <c r="U5212" s="69">
        <v>264.10000000000002</v>
      </c>
      <c r="V5212" s="69">
        <v>128.82926829268291</v>
      </c>
      <c r="W5212">
        <v>7</v>
      </c>
      <c r="X5212">
        <v>5</v>
      </c>
      <c r="Y5212">
        <v>5</v>
      </c>
      <c r="Z5212">
        <v>4</v>
      </c>
      <c r="AA5212">
        <v>5.25</v>
      </c>
      <c r="AB5212">
        <v>0.8</v>
      </c>
      <c r="AC5212">
        <v>4.2</v>
      </c>
      <c r="AD5212">
        <v>42</v>
      </c>
      <c r="AE5212">
        <v>42.000947879999998</v>
      </c>
      <c r="AF5212" t="s">
        <v>1975</v>
      </c>
    </row>
    <row r="5213" spans="1:32" ht="14.4">
      <c r="A5213" s="49">
        <v>46210</v>
      </c>
      <c r="B5213" t="s">
        <v>16</v>
      </c>
      <c r="C5213">
        <v>558</v>
      </c>
      <c r="D5213">
        <v>4159</v>
      </c>
      <c r="E5213">
        <v>-518</v>
      </c>
      <c r="F5213">
        <v>14</v>
      </c>
      <c r="G5213">
        <v>12</v>
      </c>
      <c r="K5213" t="s">
        <v>154</v>
      </c>
      <c r="L5213" s="64">
        <v>0.95850000000000002</v>
      </c>
      <c r="M5213" s="52">
        <v>-1450</v>
      </c>
      <c r="N5213" s="52">
        <v>-897</v>
      </c>
      <c r="O5213">
        <v>0</v>
      </c>
      <c r="P5213">
        <v>8</v>
      </c>
      <c r="Q5213">
        <v>1</v>
      </c>
      <c r="R5213" s="69">
        <v>664.72016396845163</v>
      </c>
      <c r="S5213" s="69">
        <v>6.2567682243461942</v>
      </c>
      <c r="T5213" s="69">
        <v>297.07142857142861</v>
      </c>
      <c r="U5213" s="69">
        <v>346.58333333333331</v>
      </c>
      <c r="V5213" s="69">
        <v>159.96153846153851</v>
      </c>
      <c r="W5213">
        <v>0</v>
      </c>
      <c r="X5213">
        <v>3</v>
      </c>
      <c r="Y5213">
        <v>2</v>
      </c>
      <c r="Z5213">
        <v>0</v>
      </c>
      <c r="AA5213">
        <v>1.25</v>
      </c>
      <c r="AB5213">
        <v>0.6</v>
      </c>
      <c r="AC5213">
        <v>0.75</v>
      </c>
      <c r="AD5213">
        <v>17.5</v>
      </c>
      <c r="AE5213">
        <v>17.500947870000001</v>
      </c>
      <c r="AF5213" t="s">
        <v>641</v>
      </c>
    </row>
    <row r="5214" spans="1:32" ht="14.4">
      <c r="A5214" s="49">
        <v>46210</v>
      </c>
      <c r="B5214" t="s">
        <v>16</v>
      </c>
      <c r="C5214">
        <v>560</v>
      </c>
      <c r="D5214">
        <v>3471</v>
      </c>
      <c r="E5214">
        <v>-117</v>
      </c>
      <c r="F5214">
        <v>14</v>
      </c>
      <c r="G5214">
        <v>9</v>
      </c>
      <c r="K5214" t="s">
        <v>154</v>
      </c>
      <c r="L5214" s="64">
        <v>0.98880000000000001</v>
      </c>
      <c r="M5214" s="52">
        <v>-1129</v>
      </c>
      <c r="N5214" s="52">
        <v>-221</v>
      </c>
      <c r="O5214">
        <v>0</v>
      </c>
      <c r="P5214">
        <v>0</v>
      </c>
      <c r="Q5214">
        <v>1</v>
      </c>
      <c r="R5214" s="69">
        <v>533.39975093399755</v>
      </c>
      <c r="S5214" s="69">
        <v>6.5073146245797533</v>
      </c>
      <c r="T5214" s="69">
        <v>247.92857142857139</v>
      </c>
      <c r="U5214" s="69">
        <v>385.66666666666669</v>
      </c>
      <c r="V5214" s="69">
        <v>150.9130434782609</v>
      </c>
      <c r="W5214">
        <v>7</v>
      </c>
      <c r="X5214">
        <v>2</v>
      </c>
      <c r="Y5214">
        <v>3</v>
      </c>
      <c r="Z5214">
        <v>0</v>
      </c>
      <c r="AA5214">
        <v>3</v>
      </c>
      <c r="AB5214">
        <v>0.6</v>
      </c>
      <c r="AC5214">
        <v>1.8</v>
      </c>
      <c r="AD5214">
        <v>28</v>
      </c>
      <c r="AE5214">
        <v>28.00094786</v>
      </c>
      <c r="AF5214" t="s">
        <v>633</v>
      </c>
    </row>
    <row r="5215" spans="1:32" ht="14.4">
      <c r="A5215" s="49">
        <v>46210</v>
      </c>
      <c r="B5215" t="s">
        <v>20</v>
      </c>
      <c r="C5215">
        <v>678</v>
      </c>
      <c r="D5215">
        <v>428</v>
      </c>
      <c r="E5215">
        <v>-130</v>
      </c>
      <c r="F5215">
        <v>5</v>
      </c>
      <c r="G5215">
        <v>2</v>
      </c>
      <c r="K5215" t="s">
        <v>154</v>
      </c>
      <c r="L5215" s="64">
        <v>0.89880000000000004</v>
      </c>
      <c r="M5215" s="52">
        <v>516</v>
      </c>
      <c r="N5215" s="52">
        <v>-1169</v>
      </c>
      <c r="O5215">
        <v>0</v>
      </c>
      <c r="P5215">
        <v>8</v>
      </c>
      <c r="Q5215">
        <v>0</v>
      </c>
      <c r="R5215" s="69"/>
      <c r="S5215" s="69"/>
      <c r="T5215" s="69"/>
      <c r="U5215" s="69"/>
      <c r="V5215" s="69"/>
      <c r="W5215"/>
      <c r="X5215"/>
      <c r="Y5215"/>
      <c r="Z5215"/>
      <c r="AA5215"/>
      <c r="AB5215">
        <v>0.5</v>
      </c>
      <c r="AC5215"/>
      <c r="AD5215">
        <v>10</v>
      </c>
      <c r="AE5215">
        <v>10.000947849999999</v>
      </c>
      <c r="AF5215" t="s">
        <v>584</v>
      </c>
    </row>
    <row r="5216" spans="1:32" ht="14.4">
      <c r="A5216" s="49">
        <v>46210</v>
      </c>
      <c r="B5216" t="s">
        <v>20</v>
      </c>
      <c r="C5216">
        <v>680</v>
      </c>
      <c r="D5216">
        <v>3059</v>
      </c>
      <c r="E5216">
        <v>-844</v>
      </c>
      <c r="F5216">
        <v>30</v>
      </c>
      <c r="G5216">
        <v>6</v>
      </c>
      <c r="K5216" t="s">
        <v>154</v>
      </c>
      <c r="L5216" s="64">
        <v>0.90800000000000003</v>
      </c>
      <c r="M5216" s="52">
        <v>-728</v>
      </c>
      <c r="N5216" s="52">
        <v>-1664</v>
      </c>
      <c r="O5216">
        <v>0</v>
      </c>
      <c r="P5216">
        <v>0</v>
      </c>
      <c r="Q5216">
        <v>0</v>
      </c>
      <c r="R5216" s="69"/>
      <c r="S5216" s="69"/>
      <c r="T5216" s="69"/>
      <c r="U5216" s="69"/>
      <c r="V5216" s="69"/>
      <c r="W5216"/>
      <c r="X5216"/>
      <c r="Y5216"/>
      <c r="Z5216"/>
      <c r="AA5216"/>
      <c r="AB5216">
        <v>0.6</v>
      </c>
      <c r="AC5216"/>
      <c r="AD5216">
        <v>30</v>
      </c>
      <c r="AE5216">
        <v>30.000947839999998</v>
      </c>
      <c r="AF5216" t="s">
        <v>661</v>
      </c>
    </row>
    <row r="5217" spans="1:32" ht="14.4">
      <c r="A5217" s="49">
        <v>46210</v>
      </c>
      <c r="B5217" t="s">
        <v>20</v>
      </c>
      <c r="C5217">
        <v>681</v>
      </c>
      <c r="D5217">
        <v>1206</v>
      </c>
      <c r="E5217">
        <v>869</v>
      </c>
      <c r="F5217">
        <v>12</v>
      </c>
      <c r="G5217">
        <v>5</v>
      </c>
      <c r="K5217" t="s">
        <v>154</v>
      </c>
      <c r="L5217" s="64">
        <v>1.2402</v>
      </c>
      <c r="M5217" s="52">
        <v>-560</v>
      </c>
      <c r="N5217" s="52">
        <v>-1816</v>
      </c>
      <c r="O5217">
        <v>0</v>
      </c>
      <c r="P5217">
        <v>1</v>
      </c>
      <c r="Q5217">
        <v>0</v>
      </c>
      <c r="R5217" s="69"/>
      <c r="S5217" s="69"/>
      <c r="T5217" s="69"/>
      <c r="U5217" s="69"/>
      <c r="V5217" s="69"/>
      <c r="W5217"/>
      <c r="X5217"/>
      <c r="Y5217"/>
      <c r="Z5217"/>
      <c r="AA5217"/>
      <c r="AB5217">
        <v>0.5</v>
      </c>
      <c r="AC5217"/>
      <c r="AD5217">
        <v>35</v>
      </c>
      <c r="AE5217">
        <v>35.000947830000001</v>
      </c>
      <c r="AF5217" t="s">
        <v>668</v>
      </c>
    </row>
    <row r="5218" spans="1:32" ht="14.4">
      <c r="A5218" s="49">
        <v>46210</v>
      </c>
      <c r="B5218" t="s">
        <v>20</v>
      </c>
      <c r="C5218">
        <v>682</v>
      </c>
      <c r="D5218">
        <v>1601</v>
      </c>
      <c r="E5218">
        <v>1433</v>
      </c>
      <c r="F5218">
        <v>22</v>
      </c>
      <c r="G5218">
        <v>7</v>
      </c>
      <c r="K5218" t="s">
        <v>154</v>
      </c>
      <c r="L5218" s="64">
        <v>1.2984</v>
      </c>
      <c r="M5218" s="52">
        <v>-1299</v>
      </c>
      <c r="N5218" s="52">
        <v>-1973</v>
      </c>
      <c r="O5218">
        <v>0</v>
      </c>
      <c r="P5218">
        <v>2</v>
      </c>
      <c r="Q5218">
        <v>0</v>
      </c>
      <c r="R5218" s="69"/>
      <c r="S5218" s="69"/>
      <c r="T5218" s="69"/>
      <c r="U5218" s="69"/>
      <c r="V5218" s="69"/>
      <c r="W5218"/>
      <c r="X5218"/>
      <c r="Y5218"/>
      <c r="Z5218"/>
      <c r="AA5218"/>
      <c r="AB5218">
        <v>0.5</v>
      </c>
      <c r="AC5218"/>
      <c r="AD5218">
        <v>60</v>
      </c>
      <c r="AE5218">
        <v>60.00094782</v>
      </c>
      <c r="AF5218" t="s">
        <v>578</v>
      </c>
    </row>
    <row r="5219" spans="1:32" ht="14.4">
      <c r="A5219" s="49">
        <v>46210</v>
      </c>
      <c r="B5219" t="s">
        <v>20</v>
      </c>
      <c r="C5219">
        <v>688</v>
      </c>
      <c r="D5219">
        <v>298</v>
      </c>
      <c r="E5219">
        <v>619</v>
      </c>
      <c r="F5219">
        <v>1</v>
      </c>
      <c r="G5219">
        <v>1</v>
      </c>
      <c r="K5219" t="s">
        <v>154</v>
      </c>
      <c r="L5219" s="64">
        <v>1.6923999999999999</v>
      </c>
      <c r="M5219" s="52">
        <v>1417</v>
      </c>
      <c r="N5219" s="52">
        <v>-1831</v>
      </c>
      <c r="O5219">
        <v>0</v>
      </c>
      <c r="P5219">
        <v>8</v>
      </c>
      <c r="Q5219">
        <v>0</v>
      </c>
      <c r="R5219" s="69"/>
      <c r="S5219" s="69"/>
      <c r="T5219" s="69"/>
      <c r="U5219" s="69"/>
      <c r="V5219" s="69"/>
      <c r="W5219"/>
      <c r="X5219"/>
      <c r="Y5219"/>
      <c r="Z5219"/>
      <c r="AA5219"/>
      <c r="AB5219">
        <v>0.5</v>
      </c>
      <c r="AC5219"/>
      <c r="AD5219">
        <v>0</v>
      </c>
      <c r="AE5219">
        <v>0</v>
      </c>
    </row>
    <row r="5220" spans="1:32" ht="14.4">
      <c r="A5220" s="49">
        <v>46210</v>
      </c>
      <c r="B5220" t="s">
        <v>20</v>
      </c>
      <c r="C5220">
        <v>700</v>
      </c>
      <c r="D5220">
        <v>4485</v>
      </c>
      <c r="E5220">
        <v>4317</v>
      </c>
      <c r="F5220">
        <v>69</v>
      </c>
      <c r="G5220">
        <v>15</v>
      </c>
      <c r="K5220" t="s">
        <v>154</v>
      </c>
      <c r="L5220" s="64">
        <v>1.3208</v>
      </c>
      <c r="M5220" s="52">
        <v>-699</v>
      </c>
      <c r="N5220" s="52">
        <v>-1168</v>
      </c>
      <c r="O5220">
        <v>0</v>
      </c>
      <c r="P5220">
        <v>0</v>
      </c>
      <c r="Q5220">
        <v>0</v>
      </c>
      <c r="R5220" s="69"/>
      <c r="S5220" s="69"/>
      <c r="T5220" s="69"/>
      <c r="U5220" s="69"/>
      <c r="V5220" s="69"/>
      <c r="W5220"/>
      <c r="X5220"/>
      <c r="Y5220"/>
      <c r="Z5220"/>
      <c r="AA5220"/>
      <c r="AB5220">
        <v>0.6</v>
      </c>
      <c r="AC5220"/>
      <c r="AD5220">
        <v>80</v>
      </c>
      <c r="AE5220">
        <v>80.000947800000006</v>
      </c>
      <c r="AF5220" t="s">
        <v>155</v>
      </c>
    </row>
    <row r="5221" spans="1:32" ht="14.4">
      <c r="A5221" s="49">
        <v>46210</v>
      </c>
      <c r="B5221" t="s">
        <v>20</v>
      </c>
      <c r="C5221">
        <v>701</v>
      </c>
      <c r="D5221">
        <v>403</v>
      </c>
      <c r="E5221">
        <v>282</v>
      </c>
      <c r="F5221">
        <v>8</v>
      </c>
      <c r="G5221">
        <v>2</v>
      </c>
      <c r="K5221" t="s">
        <v>154</v>
      </c>
      <c r="L5221" s="64">
        <v>1.2333000000000001</v>
      </c>
      <c r="M5221" s="52">
        <v>611</v>
      </c>
      <c r="N5221" s="52">
        <v>-1521</v>
      </c>
      <c r="O5221">
        <v>0</v>
      </c>
      <c r="P5221">
        <v>1</v>
      </c>
      <c r="Q5221">
        <v>0</v>
      </c>
      <c r="R5221" s="69"/>
      <c r="S5221" s="69"/>
      <c r="T5221" s="69"/>
      <c r="U5221" s="69"/>
      <c r="V5221" s="69"/>
      <c r="W5221"/>
      <c r="X5221"/>
      <c r="Y5221"/>
      <c r="Z5221"/>
      <c r="AA5221"/>
      <c r="AB5221">
        <v>0.5</v>
      </c>
      <c r="AC5221"/>
      <c r="AD5221">
        <v>0</v>
      </c>
      <c r="AE5221">
        <v>0</v>
      </c>
    </row>
    <row r="5222" spans="1:32" ht="14.4">
      <c r="A5222" s="49">
        <v>46210</v>
      </c>
      <c r="B5222" t="s">
        <v>20</v>
      </c>
      <c r="C5222">
        <v>702</v>
      </c>
      <c r="D5222">
        <v>1843</v>
      </c>
      <c r="E5222">
        <v>-469</v>
      </c>
      <c r="F5222">
        <v>20</v>
      </c>
      <c r="G5222">
        <v>7</v>
      </c>
      <c r="K5222" t="s">
        <v>154</v>
      </c>
      <c r="L5222" s="64">
        <v>0.91520000000000001</v>
      </c>
      <c r="M5222" s="52">
        <v>-2545</v>
      </c>
      <c r="N5222" s="52">
        <v>-1828</v>
      </c>
      <c r="O5222">
        <v>0</v>
      </c>
      <c r="P5222">
        <v>2</v>
      </c>
      <c r="Q5222">
        <v>0</v>
      </c>
      <c r="R5222" s="69"/>
      <c r="S5222" s="69"/>
      <c r="T5222" s="69"/>
      <c r="U5222" s="69"/>
      <c r="V5222" s="69"/>
      <c r="W5222"/>
      <c r="X5222"/>
      <c r="Y5222"/>
      <c r="Z5222"/>
      <c r="AA5222"/>
      <c r="AB5222">
        <v>0.5</v>
      </c>
      <c r="AC5222"/>
      <c r="AD5222">
        <v>30</v>
      </c>
      <c r="AE5222">
        <v>30.000947780000001</v>
      </c>
      <c r="AF5222" t="s">
        <v>661</v>
      </c>
    </row>
    <row r="5223" spans="1:32" ht="14.4">
      <c r="A5223" s="49">
        <v>46210</v>
      </c>
      <c r="B5223" t="s">
        <v>685</v>
      </c>
      <c r="C5223">
        <v>752</v>
      </c>
      <c r="D5223">
        <v>3352</v>
      </c>
      <c r="E5223">
        <v>36</v>
      </c>
      <c r="F5223">
        <v>33</v>
      </c>
      <c r="G5223">
        <v>8</v>
      </c>
      <c r="K5223" t="s">
        <v>154</v>
      </c>
      <c r="L5223" s="64">
        <v>1.0036</v>
      </c>
      <c r="M5223" s="52">
        <v>-3296</v>
      </c>
      <c r="N5223" s="52">
        <v>2500</v>
      </c>
      <c r="O5223">
        <v>0</v>
      </c>
      <c r="P5223">
        <v>2</v>
      </c>
      <c r="Q5223">
        <v>0</v>
      </c>
      <c r="R5223" s="69"/>
      <c r="S5223" s="69"/>
      <c r="T5223" s="69"/>
      <c r="U5223" s="69"/>
      <c r="V5223" s="69"/>
      <c r="W5223"/>
      <c r="X5223"/>
      <c r="Y5223"/>
      <c r="Z5223"/>
      <c r="AA5223"/>
      <c r="AB5223">
        <v>0.6</v>
      </c>
      <c r="AC5223"/>
      <c r="AD5223">
        <v>35</v>
      </c>
      <c r="AE5223">
        <v>35.000947770000003</v>
      </c>
      <c r="AF5223" t="s">
        <v>668</v>
      </c>
    </row>
    <row r="5224" spans="1:32" ht="14.4">
      <c r="A5224" s="49">
        <v>46210</v>
      </c>
      <c r="B5224" t="s">
        <v>685</v>
      </c>
      <c r="C5224">
        <v>753</v>
      </c>
      <c r="D5224">
        <v>3454</v>
      </c>
      <c r="E5224">
        <v>-2910</v>
      </c>
      <c r="F5224">
        <v>18</v>
      </c>
      <c r="G5224">
        <v>17</v>
      </c>
      <c r="K5224" t="s">
        <v>154</v>
      </c>
      <c r="L5224" s="64">
        <v>0.71919999999999995</v>
      </c>
      <c r="M5224" s="52">
        <v>333</v>
      </c>
      <c r="N5224" s="52">
        <v>3983</v>
      </c>
      <c r="O5224">
        <v>0</v>
      </c>
      <c r="P5224">
        <v>3</v>
      </c>
      <c r="Q5224">
        <v>0</v>
      </c>
      <c r="R5224" s="69"/>
      <c r="S5224" s="69"/>
      <c r="T5224" s="69"/>
      <c r="U5224" s="69"/>
      <c r="V5224" s="69"/>
      <c r="W5224"/>
      <c r="X5224"/>
      <c r="Y5224"/>
      <c r="Z5224"/>
      <c r="AA5224"/>
      <c r="AB5224">
        <v>0.6</v>
      </c>
      <c r="AC5224"/>
      <c r="AD5224">
        <v>30</v>
      </c>
      <c r="AE5224">
        <v>30.000947759999999</v>
      </c>
      <c r="AF5224" t="s">
        <v>661</v>
      </c>
    </row>
    <row r="5225" spans="1:32" ht="14.4">
      <c r="A5225" s="49">
        <v>46210</v>
      </c>
      <c r="B5225" t="s">
        <v>685</v>
      </c>
      <c r="C5225">
        <v>755</v>
      </c>
      <c r="D5225">
        <v>3033</v>
      </c>
      <c r="E5225">
        <v>-2993</v>
      </c>
      <c r="F5225">
        <v>10</v>
      </c>
      <c r="G5225">
        <v>10</v>
      </c>
      <c r="K5225" t="s">
        <v>154</v>
      </c>
      <c r="L5225" s="64">
        <v>0.67110000000000003</v>
      </c>
      <c r="M5225" s="52">
        <v>-821</v>
      </c>
      <c r="N5225" s="52">
        <v>3194</v>
      </c>
      <c r="O5225">
        <v>0</v>
      </c>
      <c r="P5225">
        <v>5</v>
      </c>
      <c r="Q5225">
        <v>0</v>
      </c>
      <c r="R5225" s="69"/>
      <c r="S5225" s="69"/>
      <c r="T5225" s="69"/>
      <c r="U5225" s="69"/>
      <c r="V5225" s="69"/>
      <c r="W5225"/>
      <c r="X5225"/>
      <c r="Y5225"/>
      <c r="Z5225"/>
      <c r="AA5225"/>
      <c r="AB5225">
        <v>0.6</v>
      </c>
      <c r="AC5225"/>
      <c r="AD5225">
        <v>30</v>
      </c>
      <c r="AE5225">
        <v>30.000947750000002</v>
      </c>
      <c r="AF5225" t="s">
        <v>661</v>
      </c>
    </row>
    <row r="5226" spans="1:32" ht="14.4">
      <c r="A5226" s="49">
        <v>46210</v>
      </c>
      <c r="B5226" t="s">
        <v>685</v>
      </c>
      <c r="C5226">
        <v>756</v>
      </c>
      <c r="D5226">
        <v>1325</v>
      </c>
      <c r="E5226">
        <v>-1438</v>
      </c>
      <c r="F5226">
        <v>6</v>
      </c>
      <c r="G5226">
        <v>7</v>
      </c>
      <c r="K5226" t="s">
        <v>154</v>
      </c>
      <c r="L5226" s="64">
        <v>0.63819999999999999</v>
      </c>
      <c r="M5226" s="52">
        <v>3429</v>
      </c>
      <c r="N5226" s="52">
        <v>1471</v>
      </c>
      <c r="O5226">
        <v>0</v>
      </c>
      <c r="P5226">
        <v>6</v>
      </c>
      <c r="Q5226">
        <v>0</v>
      </c>
      <c r="R5226" s="69"/>
      <c r="S5226" s="69"/>
      <c r="T5226" s="69"/>
      <c r="U5226" s="69"/>
      <c r="V5226" s="69"/>
      <c r="W5226"/>
      <c r="X5226"/>
      <c r="Y5226"/>
      <c r="Z5226"/>
      <c r="AA5226"/>
      <c r="AB5226">
        <v>0.5</v>
      </c>
      <c r="AC5226"/>
      <c r="AD5226">
        <v>30</v>
      </c>
      <c r="AE5226">
        <v>30.000947740000001</v>
      </c>
      <c r="AF5226" t="s">
        <v>661</v>
      </c>
    </row>
    <row r="5227" spans="1:32" ht="14.4">
      <c r="A5227" s="49">
        <v>46210</v>
      </c>
      <c r="B5227" t="s">
        <v>685</v>
      </c>
      <c r="C5227">
        <v>757</v>
      </c>
      <c r="D5227">
        <v>6692</v>
      </c>
      <c r="E5227">
        <v>-1008</v>
      </c>
      <c r="F5227">
        <v>66</v>
      </c>
      <c r="G5227">
        <v>26</v>
      </c>
      <c r="K5227" t="s">
        <v>154</v>
      </c>
      <c r="L5227" s="64">
        <v>0.94979999999999998</v>
      </c>
      <c r="M5227" s="52">
        <v>-2085</v>
      </c>
      <c r="N5227" s="52">
        <v>-45</v>
      </c>
      <c r="O5227">
        <v>0</v>
      </c>
      <c r="P5227">
        <v>7</v>
      </c>
      <c r="Q5227">
        <v>0</v>
      </c>
      <c r="R5227" s="69"/>
      <c r="S5227" s="69"/>
      <c r="T5227" s="69"/>
      <c r="U5227" s="69"/>
      <c r="V5227" s="69"/>
      <c r="W5227"/>
      <c r="X5227"/>
      <c r="Y5227"/>
      <c r="Z5227"/>
      <c r="AA5227"/>
      <c r="AB5227">
        <v>0.8</v>
      </c>
      <c r="AC5227"/>
      <c r="AD5227">
        <v>30</v>
      </c>
      <c r="AE5227">
        <v>30.00094773</v>
      </c>
      <c r="AF5227" t="s">
        <v>661</v>
      </c>
    </row>
    <row r="5228" spans="1:32" ht="14.4">
      <c r="A5228" s="49">
        <v>46210</v>
      </c>
      <c r="B5228" t="s">
        <v>685</v>
      </c>
      <c r="C5228">
        <v>758</v>
      </c>
      <c r="D5228">
        <v>3222</v>
      </c>
      <c r="E5228">
        <v>1195</v>
      </c>
      <c r="F5228">
        <v>40</v>
      </c>
      <c r="G5228">
        <v>18</v>
      </c>
      <c r="K5228" t="s">
        <v>154</v>
      </c>
      <c r="L5228" s="64">
        <v>1.1235999999999999</v>
      </c>
      <c r="M5228" s="52">
        <v>-3171</v>
      </c>
      <c r="N5228" s="52">
        <v>181</v>
      </c>
      <c r="O5228">
        <v>0</v>
      </c>
      <c r="P5228">
        <v>8</v>
      </c>
      <c r="Q5228">
        <v>0</v>
      </c>
      <c r="R5228" s="69"/>
      <c r="S5228" s="69"/>
      <c r="T5228" s="69"/>
      <c r="U5228" s="69"/>
      <c r="V5228" s="69"/>
      <c r="W5228"/>
      <c r="X5228"/>
      <c r="Y5228"/>
      <c r="Z5228"/>
      <c r="AA5228"/>
      <c r="AB5228">
        <v>0.6</v>
      </c>
      <c r="AC5228"/>
      <c r="AD5228">
        <v>60</v>
      </c>
      <c r="AE5228">
        <v>60.000947719999999</v>
      </c>
      <c r="AF5228" t="s">
        <v>578</v>
      </c>
    </row>
    <row r="5229" spans="1:32" ht="14.4">
      <c r="A5229" s="49">
        <v>46210</v>
      </c>
      <c r="B5229" t="s">
        <v>685</v>
      </c>
      <c r="C5229">
        <v>760</v>
      </c>
      <c r="D5229">
        <v>1851</v>
      </c>
      <c r="E5229">
        <v>-853</v>
      </c>
      <c r="F5229">
        <v>16</v>
      </c>
      <c r="G5229">
        <v>8</v>
      </c>
      <c r="K5229" t="s">
        <v>154</v>
      </c>
      <c r="L5229" s="64">
        <v>0.84640000000000004</v>
      </c>
      <c r="M5229" s="52">
        <v>22</v>
      </c>
      <c r="N5229" s="52">
        <v>-629</v>
      </c>
      <c r="O5229">
        <v>0</v>
      </c>
      <c r="P5229">
        <v>0</v>
      </c>
      <c r="Q5229">
        <v>0</v>
      </c>
      <c r="R5229" s="69"/>
      <c r="S5229" s="69"/>
      <c r="T5229" s="69"/>
      <c r="U5229" s="69"/>
      <c r="V5229" s="69"/>
      <c r="W5229"/>
      <c r="X5229"/>
      <c r="Y5229"/>
      <c r="Z5229"/>
      <c r="AA5229"/>
      <c r="AB5229">
        <v>0.5</v>
      </c>
      <c r="AC5229"/>
      <c r="AD5229">
        <v>30</v>
      </c>
      <c r="AE5229">
        <v>30.000947709999998</v>
      </c>
      <c r="AF5229" t="s">
        <v>661</v>
      </c>
    </row>
    <row r="5230" spans="1:32" ht="14.4">
      <c r="A5230" s="49">
        <v>46210</v>
      </c>
      <c r="B5230" t="s">
        <v>14</v>
      </c>
      <c r="C5230">
        <v>501</v>
      </c>
      <c r="D5230">
        <v>5254</v>
      </c>
      <c r="E5230">
        <v>-1355</v>
      </c>
      <c r="F5230">
        <v>16</v>
      </c>
      <c r="G5230">
        <v>13</v>
      </c>
      <c r="K5230" t="s">
        <v>154</v>
      </c>
      <c r="L5230" s="64">
        <v>0.91400000000000003</v>
      </c>
      <c r="M5230" s="52">
        <v>-894</v>
      </c>
      <c r="N5230" s="52">
        <v>902</v>
      </c>
      <c r="O5230">
        <v>0</v>
      </c>
      <c r="P5230">
        <v>1</v>
      </c>
      <c r="Q5230">
        <v>1</v>
      </c>
      <c r="R5230" s="69">
        <v>855.17470942299713</v>
      </c>
      <c r="S5230" s="69">
        <v>6.1437738301977793</v>
      </c>
      <c r="T5230" s="69">
        <v>328.375</v>
      </c>
      <c r="U5230" s="69">
        <v>404.15384615384608</v>
      </c>
      <c r="V5230" s="69">
        <v>181.17241379310349</v>
      </c>
      <c r="W5230">
        <v>0</v>
      </c>
      <c r="X5230">
        <v>0</v>
      </c>
      <c r="Y5230">
        <v>0</v>
      </c>
      <c r="Z5230">
        <v>3</v>
      </c>
      <c r="AA5230">
        <v>0.75</v>
      </c>
      <c r="AB5230">
        <v>0.8</v>
      </c>
      <c r="AC5230">
        <v>0.60000000000000009</v>
      </c>
      <c r="AD5230">
        <v>16</v>
      </c>
      <c r="AE5230">
        <v>16.000947700000001</v>
      </c>
      <c r="AF5230" t="s">
        <v>2062</v>
      </c>
    </row>
    <row r="5231" spans="1:32" ht="14.4">
      <c r="A5231" s="49">
        <v>46210</v>
      </c>
      <c r="B5231" t="s">
        <v>14</v>
      </c>
      <c r="C5231">
        <v>502</v>
      </c>
      <c r="D5231">
        <v>3753</v>
      </c>
      <c r="E5231">
        <v>702</v>
      </c>
      <c r="F5231">
        <v>19</v>
      </c>
      <c r="G5231">
        <v>12</v>
      </c>
      <c r="K5231" t="s">
        <v>154</v>
      </c>
      <c r="L5231" s="64">
        <v>1.0624</v>
      </c>
      <c r="M5231" s="52">
        <v>216</v>
      </c>
      <c r="N5231" s="52">
        <v>1560</v>
      </c>
      <c r="O5231">
        <v>0</v>
      </c>
      <c r="P5231">
        <v>2</v>
      </c>
      <c r="Q5231">
        <v>1</v>
      </c>
      <c r="R5231" s="69">
        <v>559.90208592777094</v>
      </c>
      <c r="S5231" s="69">
        <v>6.7029577033655636</v>
      </c>
      <c r="T5231" s="69">
        <v>197.5263157894737</v>
      </c>
      <c r="U5231" s="69">
        <v>312.75</v>
      </c>
      <c r="V5231" s="69">
        <v>121.0645161290323</v>
      </c>
      <c r="W5231">
        <v>7</v>
      </c>
      <c r="X5231">
        <v>3</v>
      </c>
      <c r="Y5231">
        <v>5</v>
      </c>
      <c r="Z5231">
        <v>0</v>
      </c>
      <c r="AA5231">
        <v>3.75</v>
      </c>
      <c r="AB5231">
        <v>0.6</v>
      </c>
      <c r="AC5231">
        <v>2.25</v>
      </c>
      <c r="AD5231">
        <v>22.5</v>
      </c>
      <c r="AE5231">
        <v>22.50094769</v>
      </c>
      <c r="AF5231" t="s">
        <v>655</v>
      </c>
    </row>
    <row r="5232" spans="1:32" ht="14.4">
      <c r="A5232" s="49">
        <v>46210</v>
      </c>
      <c r="B5232" t="s">
        <v>14</v>
      </c>
      <c r="C5232">
        <v>503</v>
      </c>
      <c r="D5232">
        <v>3540</v>
      </c>
      <c r="E5232">
        <v>-925</v>
      </c>
      <c r="F5232">
        <v>9</v>
      </c>
      <c r="G5232">
        <v>13</v>
      </c>
      <c r="K5232" t="s">
        <v>154</v>
      </c>
      <c r="L5232" s="64">
        <v>0.91290000000000004</v>
      </c>
      <c r="M5232" s="52">
        <v>-378</v>
      </c>
      <c r="N5232" s="52">
        <v>2159</v>
      </c>
      <c r="O5232">
        <v>0</v>
      </c>
      <c r="P5232">
        <v>3</v>
      </c>
      <c r="Q5232">
        <v>1</v>
      </c>
      <c r="R5232" s="69">
        <v>577.20750311332495</v>
      </c>
      <c r="S5232" s="69">
        <v>6.1329764095339234</v>
      </c>
      <c r="T5232" s="69">
        <v>393.33333333333331</v>
      </c>
      <c r="U5232" s="69">
        <v>272.30769230769232</v>
      </c>
      <c r="V5232" s="69">
        <v>160.90909090909091</v>
      </c>
      <c r="W5232">
        <v>0</v>
      </c>
      <c r="X5232">
        <v>4</v>
      </c>
      <c r="Y5232">
        <v>0</v>
      </c>
      <c r="Z5232">
        <v>3</v>
      </c>
      <c r="AA5232">
        <v>1.75</v>
      </c>
      <c r="AB5232">
        <v>0.6</v>
      </c>
      <c r="AC5232">
        <v>1.05</v>
      </c>
      <c r="AD5232">
        <v>20.5</v>
      </c>
      <c r="AE5232">
        <v>20.500947679999999</v>
      </c>
      <c r="AF5232" t="s">
        <v>631</v>
      </c>
    </row>
    <row r="5233" spans="1:32" ht="14.4">
      <c r="A5233" s="49">
        <v>46210</v>
      </c>
      <c r="B5233" t="s">
        <v>14</v>
      </c>
      <c r="C5233">
        <v>505</v>
      </c>
      <c r="D5233">
        <v>5392</v>
      </c>
      <c r="E5233">
        <v>1761</v>
      </c>
      <c r="F5233">
        <v>28</v>
      </c>
      <c r="G5233">
        <v>19</v>
      </c>
      <c r="K5233" t="s">
        <v>154</v>
      </c>
      <c r="L5233" s="64">
        <v>1.1089</v>
      </c>
      <c r="M5233" s="52">
        <v>-300</v>
      </c>
      <c r="N5233" s="52">
        <v>-883</v>
      </c>
      <c r="O5233">
        <v>0</v>
      </c>
      <c r="P5233">
        <v>5</v>
      </c>
      <c r="Q5233">
        <v>1</v>
      </c>
      <c r="R5233" s="69">
        <v>856.29021378165214</v>
      </c>
      <c r="S5233" s="69">
        <v>6.2969305420263986</v>
      </c>
      <c r="T5233" s="69">
        <v>192.57142857142861</v>
      </c>
      <c r="U5233" s="69">
        <v>283.78947368421052</v>
      </c>
      <c r="V5233" s="69">
        <v>114.7234042553192</v>
      </c>
      <c r="W5233">
        <v>7</v>
      </c>
      <c r="X5233">
        <v>4</v>
      </c>
      <c r="Y5233">
        <v>6</v>
      </c>
      <c r="Z5233">
        <v>0</v>
      </c>
      <c r="AA5233">
        <v>4.25</v>
      </c>
      <c r="AB5233">
        <v>0.8</v>
      </c>
      <c r="AC5233">
        <v>3.4</v>
      </c>
      <c r="AD5233">
        <v>34</v>
      </c>
      <c r="AE5233">
        <v>34.000947670000002</v>
      </c>
      <c r="AF5233" t="s">
        <v>2576</v>
      </c>
    </row>
    <row r="5234" spans="1:32" ht="14.4">
      <c r="A5234" s="49">
        <v>46210</v>
      </c>
      <c r="B5234" t="s">
        <v>14</v>
      </c>
      <c r="C5234">
        <v>506</v>
      </c>
      <c r="D5234">
        <v>4466</v>
      </c>
      <c r="E5234">
        <v>458</v>
      </c>
      <c r="F5234">
        <v>22</v>
      </c>
      <c r="G5234">
        <v>8</v>
      </c>
      <c r="K5234" t="s">
        <v>154</v>
      </c>
      <c r="L5234" s="64">
        <v>1.0342</v>
      </c>
      <c r="M5234" s="52">
        <v>-431</v>
      </c>
      <c r="N5234" s="52">
        <v>1309</v>
      </c>
      <c r="O5234">
        <v>0</v>
      </c>
      <c r="P5234">
        <v>6</v>
      </c>
      <c r="Q5234">
        <v>1</v>
      </c>
      <c r="R5234" s="69">
        <v>712.74885844748849</v>
      </c>
      <c r="S5234" s="69">
        <v>6.2658816595341218</v>
      </c>
      <c r="T5234" s="69">
        <v>203</v>
      </c>
      <c r="U5234" s="69">
        <v>558.25</v>
      </c>
      <c r="V5234" s="69">
        <v>148.8666666666667</v>
      </c>
      <c r="W5234">
        <v>7</v>
      </c>
      <c r="X5234">
        <v>0</v>
      </c>
      <c r="Y5234">
        <v>1</v>
      </c>
      <c r="Z5234">
        <v>0</v>
      </c>
      <c r="AA5234">
        <v>2</v>
      </c>
      <c r="AB5234">
        <v>0.6</v>
      </c>
      <c r="AC5234">
        <v>1.2</v>
      </c>
      <c r="AD5234">
        <v>12</v>
      </c>
      <c r="AE5234">
        <v>12.00094766</v>
      </c>
      <c r="AF5234" t="s">
        <v>3596</v>
      </c>
    </row>
    <row r="5235" spans="1:32" ht="14.4">
      <c r="A5235" s="49">
        <v>46210</v>
      </c>
      <c r="B5235" t="s">
        <v>14</v>
      </c>
      <c r="C5235">
        <v>507</v>
      </c>
      <c r="D5235">
        <v>7100</v>
      </c>
      <c r="E5235">
        <v>498</v>
      </c>
      <c r="F5235">
        <v>29</v>
      </c>
      <c r="G5235">
        <v>26</v>
      </c>
      <c r="K5235" t="s">
        <v>154</v>
      </c>
      <c r="L5235" s="64">
        <v>1.0234000000000001</v>
      </c>
      <c r="M5235" s="52">
        <v>-661</v>
      </c>
      <c r="N5235" s="52">
        <v>-258</v>
      </c>
      <c r="O5235">
        <v>0</v>
      </c>
      <c r="P5235">
        <v>7</v>
      </c>
      <c r="Q5235">
        <v>1</v>
      </c>
      <c r="R5235" s="69">
        <v>1124.2360938148611</v>
      </c>
      <c r="S5235" s="69">
        <v>6.3153994423961501</v>
      </c>
      <c r="T5235" s="69">
        <v>244.82758620689651</v>
      </c>
      <c r="U5235" s="69">
        <v>273.07692307692309</v>
      </c>
      <c r="V5235" s="69">
        <v>129.09090909090909</v>
      </c>
      <c r="W5235">
        <v>5</v>
      </c>
      <c r="X5235">
        <v>4</v>
      </c>
      <c r="Y5235">
        <v>4</v>
      </c>
      <c r="Z5235">
        <v>0</v>
      </c>
      <c r="AA5235">
        <v>3.25</v>
      </c>
      <c r="AB5235">
        <v>1</v>
      </c>
      <c r="AC5235">
        <v>3.25</v>
      </c>
      <c r="AD5235">
        <v>32.5</v>
      </c>
      <c r="AE5235">
        <v>32.500947650000001</v>
      </c>
      <c r="AF5235" t="s">
        <v>1231</v>
      </c>
    </row>
    <row r="5236" spans="1:32" ht="14.4">
      <c r="A5236" s="49">
        <v>46210</v>
      </c>
      <c r="B5236" t="s">
        <v>5248</v>
      </c>
      <c r="C5236">
        <v>638</v>
      </c>
      <c r="D5236">
        <v>2789</v>
      </c>
      <c r="E5236">
        <v>3002</v>
      </c>
      <c r="F5236">
        <v>13</v>
      </c>
      <c r="G5236">
        <v>12</v>
      </c>
      <c r="K5236" t="s">
        <v>154</v>
      </c>
      <c r="L5236" s="64">
        <v>1.3588</v>
      </c>
      <c r="M5236" s="52">
        <v>6690</v>
      </c>
      <c r="N5236" s="52">
        <v>354</v>
      </c>
      <c r="O5236">
        <v>0</v>
      </c>
      <c r="P5236">
        <v>8</v>
      </c>
      <c r="Q5236">
        <v>0</v>
      </c>
      <c r="R5236" s="69"/>
      <c r="S5236" s="69"/>
      <c r="T5236" s="69"/>
      <c r="U5236" s="69"/>
      <c r="V5236" s="69"/>
      <c r="W5236"/>
      <c r="X5236"/>
      <c r="Y5236"/>
      <c r="Z5236"/>
      <c r="AA5236"/>
      <c r="AB5236">
        <v>0.5</v>
      </c>
      <c r="AC5236"/>
      <c r="AD5236">
        <v>80</v>
      </c>
      <c r="AE5236">
        <v>80.000947640000007</v>
      </c>
      <c r="AF5236" t="s">
        <v>155</v>
      </c>
    </row>
    <row r="5237" spans="1:32" ht="14.4">
      <c r="A5237" s="49">
        <v>46210</v>
      </c>
      <c r="B5237" t="s">
        <v>5248</v>
      </c>
      <c r="C5237">
        <v>650</v>
      </c>
      <c r="D5237">
        <v>1953</v>
      </c>
      <c r="E5237">
        <v>-2756</v>
      </c>
      <c r="F5237">
        <v>1</v>
      </c>
      <c r="G5237">
        <v>5</v>
      </c>
      <c r="K5237" t="s">
        <v>154</v>
      </c>
      <c r="L5237" s="64">
        <v>0.52959999999999996</v>
      </c>
      <c r="M5237" s="52">
        <v>-2231</v>
      </c>
      <c r="N5237" s="52">
        <v>-983</v>
      </c>
      <c r="O5237">
        <v>0</v>
      </c>
      <c r="P5237">
        <v>0</v>
      </c>
      <c r="Q5237">
        <v>0</v>
      </c>
      <c r="R5237" s="69"/>
      <c r="S5237" s="69"/>
      <c r="T5237" s="69"/>
      <c r="U5237" s="69"/>
      <c r="V5237" s="69"/>
      <c r="W5237"/>
      <c r="X5237"/>
      <c r="Y5237"/>
      <c r="Z5237"/>
      <c r="AA5237"/>
      <c r="AB5237">
        <v>0.5</v>
      </c>
      <c r="AC5237"/>
      <c r="AD5237">
        <v>30</v>
      </c>
      <c r="AE5237">
        <v>30.000947629999999</v>
      </c>
      <c r="AF5237" t="s">
        <v>661</v>
      </c>
    </row>
    <row r="5238" spans="1:32" ht="14.4">
      <c r="A5238" s="49">
        <v>46210</v>
      </c>
      <c r="B5238" t="s">
        <v>5248</v>
      </c>
      <c r="C5238">
        <v>651</v>
      </c>
      <c r="D5238">
        <v>1107</v>
      </c>
      <c r="E5238">
        <v>-1315</v>
      </c>
      <c r="F5238">
        <v>3</v>
      </c>
      <c r="G5238">
        <v>2</v>
      </c>
      <c r="K5238" t="s">
        <v>154</v>
      </c>
      <c r="L5238" s="64">
        <v>0.60399999999999998</v>
      </c>
      <c r="M5238" s="52">
        <v>3810</v>
      </c>
      <c r="N5238" s="52">
        <v>-2125</v>
      </c>
      <c r="O5238">
        <v>0</v>
      </c>
      <c r="P5238">
        <v>1</v>
      </c>
      <c r="Q5238">
        <v>0</v>
      </c>
      <c r="R5238" s="69"/>
      <c r="S5238" s="69"/>
      <c r="T5238" s="69"/>
      <c r="U5238" s="69"/>
      <c r="V5238" s="69"/>
      <c r="W5238"/>
      <c r="X5238"/>
      <c r="Y5238"/>
      <c r="Z5238"/>
      <c r="AA5238"/>
      <c r="AB5238">
        <v>0.5</v>
      </c>
      <c r="AC5238"/>
      <c r="AD5238">
        <v>30</v>
      </c>
      <c r="AE5238">
        <v>30.000947620000002</v>
      </c>
      <c r="AF5238" t="s">
        <v>661</v>
      </c>
    </row>
    <row r="5239" spans="1:32" ht="14.4">
      <c r="A5239" s="49">
        <v>46210</v>
      </c>
      <c r="B5239" t="s">
        <v>5248</v>
      </c>
      <c r="C5239">
        <v>652</v>
      </c>
      <c r="D5239">
        <v>688</v>
      </c>
      <c r="E5239">
        <v>-877</v>
      </c>
      <c r="F5239">
        <v>0</v>
      </c>
      <c r="G5239">
        <v>5</v>
      </c>
      <c r="K5239" t="s">
        <v>154</v>
      </c>
      <c r="L5239" s="64">
        <v>0.57509999999999994</v>
      </c>
      <c r="M5239" s="52">
        <v>-780</v>
      </c>
      <c r="N5239" s="52">
        <v>867</v>
      </c>
      <c r="O5239">
        <v>0</v>
      </c>
      <c r="P5239">
        <v>2</v>
      </c>
      <c r="Q5239">
        <v>0</v>
      </c>
      <c r="R5239" s="69"/>
      <c r="S5239" s="69"/>
      <c r="T5239" s="69"/>
      <c r="U5239" s="69"/>
      <c r="V5239" s="69"/>
      <c r="W5239"/>
      <c r="X5239"/>
      <c r="Y5239"/>
      <c r="Z5239"/>
      <c r="AA5239"/>
      <c r="AB5239">
        <v>0.5</v>
      </c>
      <c r="AC5239"/>
      <c r="AD5239">
        <v>10</v>
      </c>
      <c r="AE5239">
        <v>10.000947610000001</v>
      </c>
      <c r="AF5239" t="s">
        <v>584</v>
      </c>
    </row>
    <row r="5240" spans="1:32" ht="14.4">
      <c r="A5240" s="49">
        <v>46210</v>
      </c>
      <c r="B5240" t="s">
        <v>5248</v>
      </c>
      <c r="C5240">
        <v>653</v>
      </c>
      <c r="D5240">
        <v>1759</v>
      </c>
      <c r="E5240">
        <v>-2779</v>
      </c>
      <c r="F5240">
        <v>0</v>
      </c>
      <c r="G5240">
        <v>2</v>
      </c>
      <c r="K5240" t="s">
        <v>154</v>
      </c>
      <c r="L5240" s="64">
        <v>0.47339999999999999</v>
      </c>
      <c r="M5240" s="52">
        <v>-687</v>
      </c>
      <c r="N5240" s="52">
        <v>-862</v>
      </c>
      <c r="O5240">
        <v>0</v>
      </c>
      <c r="P5240">
        <v>3</v>
      </c>
      <c r="Q5240">
        <v>0</v>
      </c>
      <c r="R5240" s="69"/>
      <c r="S5240" s="69"/>
      <c r="T5240" s="69"/>
      <c r="U5240" s="69"/>
      <c r="V5240" s="69"/>
      <c r="W5240"/>
      <c r="X5240"/>
      <c r="Y5240"/>
      <c r="Z5240"/>
      <c r="AA5240"/>
      <c r="AB5240">
        <v>0.5</v>
      </c>
      <c r="AC5240"/>
      <c r="AD5240">
        <v>30</v>
      </c>
      <c r="AE5240">
        <v>30.0009476</v>
      </c>
      <c r="AF5240" t="s">
        <v>661</v>
      </c>
    </row>
    <row r="5241" spans="1:32" ht="14.4">
      <c r="A5241" s="49">
        <v>46210</v>
      </c>
      <c r="B5241" t="s">
        <v>5248</v>
      </c>
      <c r="C5241">
        <v>655</v>
      </c>
      <c r="D5241">
        <v>2364</v>
      </c>
      <c r="E5241">
        <v>3803</v>
      </c>
      <c r="F5241">
        <v>11</v>
      </c>
      <c r="G5241">
        <v>4</v>
      </c>
      <c r="K5241" t="s">
        <v>154</v>
      </c>
      <c r="L5241" s="64">
        <v>1.5362</v>
      </c>
      <c r="M5241" s="52">
        <v>3613</v>
      </c>
      <c r="N5241" s="52">
        <v>-232</v>
      </c>
      <c r="O5241">
        <v>0</v>
      </c>
      <c r="P5241">
        <v>5</v>
      </c>
      <c r="Q5241">
        <v>0</v>
      </c>
      <c r="R5241" s="69"/>
      <c r="S5241" s="69"/>
      <c r="T5241" s="69"/>
      <c r="U5241" s="69"/>
      <c r="V5241" s="69"/>
      <c r="W5241"/>
      <c r="X5241"/>
      <c r="Y5241"/>
      <c r="Z5241"/>
      <c r="AA5241"/>
      <c r="AB5241">
        <v>0.5</v>
      </c>
      <c r="AC5241"/>
      <c r="AD5241">
        <v>80</v>
      </c>
      <c r="AE5241">
        <v>80.000947589999996</v>
      </c>
      <c r="AF5241" t="s">
        <v>155</v>
      </c>
    </row>
    <row r="5242" spans="1:32" ht="14.4">
      <c r="A5242" s="49">
        <v>46210</v>
      </c>
      <c r="B5242" t="s">
        <v>22</v>
      </c>
      <c r="C5242">
        <v>671</v>
      </c>
      <c r="D5242">
        <v>4471</v>
      </c>
      <c r="E5242">
        <v>5331</v>
      </c>
      <c r="F5242">
        <v>75</v>
      </c>
      <c r="G5242">
        <v>33</v>
      </c>
      <c r="K5242" t="s">
        <v>154</v>
      </c>
      <c r="L5242" s="64">
        <v>1.3975</v>
      </c>
      <c r="M5242" s="52">
        <v>-5299</v>
      </c>
      <c r="N5242" s="52">
        <v>-3556</v>
      </c>
      <c r="O5242">
        <v>0</v>
      </c>
      <c r="P5242">
        <v>1</v>
      </c>
      <c r="Q5242">
        <v>0</v>
      </c>
      <c r="R5242" s="69"/>
      <c r="S5242" s="69"/>
      <c r="T5242" s="69"/>
      <c r="U5242" s="69"/>
      <c r="V5242" s="69"/>
      <c r="W5242"/>
      <c r="X5242"/>
      <c r="Y5242"/>
      <c r="Z5242"/>
      <c r="AA5242"/>
      <c r="AB5242">
        <v>0.6</v>
      </c>
      <c r="AC5242"/>
      <c r="AD5242">
        <v>80</v>
      </c>
      <c r="AE5242">
        <v>80.000947580000002</v>
      </c>
      <c r="AF5242" t="s">
        <v>155</v>
      </c>
    </row>
    <row r="5243" spans="1:32" ht="14.4">
      <c r="A5243" s="49">
        <v>46210</v>
      </c>
      <c r="B5243" t="s">
        <v>22</v>
      </c>
      <c r="C5243">
        <v>672</v>
      </c>
      <c r="D5243">
        <v>6725</v>
      </c>
      <c r="E5243">
        <v>-1006</v>
      </c>
      <c r="F5243">
        <v>52</v>
      </c>
      <c r="G5243">
        <v>20</v>
      </c>
      <c r="K5243" t="s">
        <v>154</v>
      </c>
      <c r="L5243" s="64">
        <v>0.95009999999999994</v>
      </c>
      <c r="M5243" s="52">
        <v>4712</v>
      </c>
      <c r="N5243" s="52">
        <v>4228</v>
      </c>
      <c r="O5243">
        <v>0</v>
      </c>
      <c r="P5243">
        <v>2</v>
      </c>
      <c r="Q5243">
        <v>0</v>
      </c>
      <c r="R5243" s="69"/>
      <c r="S5243" s="69"/>
      <c r="T5243" s="69"/>
      <c r="U5243" s="69"/>
      <c r="V5243" s="69"/>
      <c r="W5243"/>
      <c r="X5243"/>
      <c r="Y5243"/>
      <c r="Z5243"/>
      <c r="AA5243"/>
      <c r="AB5243">
        <v>0.8</v>
      </c>
      <c r="AC5243"/>
      <c r="AD5243">
        <v>30</v>
      </c>
      <c r="AE5243">
        <v>30.000947570000001</v>
      </c>
      <c r="AF5243" t="s">
        <v>661</v>
      </c>
    </row>
    <row r="5244" spans="1:32" ht="14.4">
      <c r="A5244" s="49">
        <v>46210</v>
      </c>
      <c r="B5244" t="s">
        <v>22</v>
      </c>
      <c r="C5244">
        <v>673</v>
      </c>
      <c r="D5244">
        <v>5095</v>
      </c>
      <c r="E5244">
        <v>1205</v>
      </c>
      <c r="F5244">
        <v>52</v>
      </c>
      <c r="G5244">
        <v>16</v>
      </c>
      <c r="K5244" t="s">
        <v>154</v>
      </c>
      <c r="L5244" s="64">
        <v>1.0788</v>
      </c>
      <c r="M5244" s="52">
        <v>3021</v>
      </c>
      <c r="N5244" s="52">
        <v>7161</v>
      </c>
      <c r="O5244">
        <v>0</v>
      </c>
      <c r="P5244">
        <v>3</v>
      </c>
      <c r="Q5244">
        <v>0</v>
      </c>
      <c r="R5244" s="69"/>
      <c r="S5244" s="69"/>
      <c r="T5244" s="69"/>
      <c r="U5244" s="69"/>
      <c r="V5244" s="69"/>
      <c r="W5244"/>
      <c r="X5244"/>
      <c r="Y5244"/>
      <c r="Z5244"/>
      <c r="AA5244"/>
      <c r="AB5244">
        <v>0.8</v>
      </c>
      <c r="AC5244"/>
      <c r="AD5244">
        <v>60</v>
      </c>
      <c r="AE5244">
        <v>60.00094756</v>
      </c>
      <c r="AF5244" t="s">
        <v>578</v>
      </c>
    </row>
    <row r="5245" spans="1:32" ht="14.4">
      <c r="A5245" s="49">
        <v>46210</v>
      </c>
      <c r="B5245" t="s">
        <v>22</v>
      </c>
      <c r="C5245">
        <v>675</v>
      </c>
      <c r="D5245">
        <v>3810</v>
      </c>
      <c r="E5245">
        <v>7323</v>
      </c>
      <c r="F5245">
        <v>73</v>
      </c>
      <c r="G5245">
        <v>28</v>
      </c>
      <c r="K5245" t="s">
        <v>154</v>
      </c>
      <c r="L5245" s="64">
        <v>1.6407</v>
      </c>
      <c r="M5245" s="52">
        <v>-4652</v>
      </c>
      <c r="N5245" s="52">
        <v>-3129</v>
      </c>
      <c r="O5245">
        <v>0</v>
      </c>
      <c r="P5245">
        <v>5</v>
      </c>
      <c r="Q5245">
        <v>0</v>
      </c>
      <c r="R5245" s="69"/>
      <c r="S5245" s="69"/>
      <c r="T5245" s="69"/>
      <c r="U5245" s="69"/>
      <c r="V5245" s="69"/>
      <c r="W5245"/>
      <c r="X5245"/>
      <c r="Y5245"/>
      <c r="Z5245"/>
      <c r="AA5245"/>
      <c r="AB5245">
        <v>0.6</v>
      </c>
      <c r="AC5245"/>
      <c r="AD5245">
        <v>80</v>
      </c>
      <c r="AE5245">
        <v>80.000947550000006</v>
      </c>
      <c r="AF5245" t="s">
        <v>155</v>
      </c>
    </row>
    <row r="5246" spans="1:32" ht="14.4">
      <c r="A5246" s="49">
        <v>46210</v>
      </c>
      <c r="B5246" t="s">
        <v>22</v>
      </c>
      <c r="C5246">
        <v>676</v>
      </c>
      <c r="D5246">
        <v>6813</v>
      </c>
      <c r="E5246">
        <v>-6006</v>
      </c>
      <c r="F5246">
        <v>35</v>
      </c>
      <c r="G5246">
        <v>10</v>
      </c>
      <c r="K5246" t="s">
        <v>154</v>
      </c>
      <c r="L5246" s="64">
        <v>0.70620000000000005</v>
      </c>
      <c r="M5246" s="52">
        <v>5466</v>
      </c>
      <c r="N5246" s="52">
        <v>-3414</v>
      </c>
      <c r="O5246">
        <v>0</v>
      </c>
      <c r="P5246">
        <v>6</v>
      </c>
      <c r="Q5246">
        <v>0</v>
      </c>
      <c r="R5246" s="69"/>
      <c r="S5246" s="69"/>
      <c r="T5246" s="69"/>
      <c r="U5246" s="69"/>
      <c r="V5246" s="69"/>
      <c r="W5246"/>
      <c r="X5246"/>
      <c r="Y5246"/>
      <c r="Z5246"/>
      <c r="AA5246"/>
      <c r="AB5246">
        <v>0.8</v>
      </c>
      <c r="AC5246"/>
      <c r="AD5246">
        <v>30</v>
      </c>
      <c r="AE5246">
        <v>30.000947539999999</v>
      </c>
      <c r="AF5246" t="s">
        <v>661</v>
      </c>
    </row>
    <row r="5247" spans="1:32" ht="14.4">
      <c r="A5247" s="49">
        <v>46210</v>
      </c>
      <c r="B5247" t="s">
        <v>22</v>
      </c>
      <c r="C5247">
        <v>677</v>
      </c>
      <c r="D5247">
        <v>4464</v>
      </c>
      <c r="E5247">
        <v>10110</v>
      </c>
      <c r="F5247">
        <v>84</v>
      </c>
      <c r="G5247">
        <v>29</v>
      </c>
      <c r="K5247" t="s">
        <v>154</v>
      </c>
      <c r="L5247" s="64">
        <v>1.7548999999999999</v>
      </c>
      <c r="M5247" s="52">
        <v>-3873</v>
      </c>
      <c r="N5247" s="52">
        <v>2219</v>
      </c>
      <c r="O5247">
        <v>0</v>
      </c>
      <c r="P5247">
        <v>7</v>
      </c>
      <c r="Q5247">
        <v>0</v>
      </c>
      <c r="R5247" s="69"/>
      <c r="S5247" s="69"/>
      <c r="T5247" s="69"/>
      <c r="U5247" s="69"/>
      <c r="V5247" s="69"/>
      <c r="W5247"/>
      <c r="X5247"/>
      <c r="Y5247"/>
      <c r="Z5247"/>
      <c r="AA5247"/>
      <c r="AB5247">
        <v>0.6</v>
      </c>
      <c r="AC5247"/>
      <c r="AD5247">
        <v>80</v>
      </c>
      <c r="AE5247">
        <v>80.000947530000005</v>
      </c>
      <c r="AF5247" t="s">
        <v>155</v>
      </c>
    </row>
    <row r="5248" spans="1:32" ht="14.4">
      <c r="A5248" s="49">
        <v>46210</v>
      </c>
      <c r="B5248" t="s">
        <v>38</v>
      </c>
      <c r="C5248">
        <v>703</v>
      </c>
      <c r="D5248">
        <v>967</v>
      </c>
      <c r="E5248">
        <v>-721</v>
      </c>
      <c r="F5248">
        <v>4</v>
      </c>
      <c r="G5248">
        <v>3</v>
      </c>
      <c r="K5248" t="s">
        <v>154</v>
      </c>
      <c r="L5248" s="64">
        <v>0.75149999999999995</v>
      </c>
      <c r="M5248" s="52">
        <v>-3361</v>
      </c>
      <c r="N5248" s="52">
        <v>3708</v>
      </c>
      <c r="O5248">
        <v>0</v>
      </c>
      <c r="P5248">
        <v>3</v>
      </c>
      <c r="Q5248">
        <v>0</v>
      </c>
      <c r="R5248" s="69"/>
      <c r="S5248" s="69"/>
      <c r="T5248" s="69"/>
      <c r="U5248" s="69"/>
      <c r="V5248" s="69"/>
      <c r="W5248"/>
      <c r="X5248"/>
      <c r="Y5248"/>
      <c r="Z5248"/>
      <c r="AA5248"/>
      <c r="AB5248">
        <v>0.5</v>
      </c>
      <c r="AC5248"/>
      <c r="AD5248">
        <v>10</v>
      </c>
      <c r="AE5248">
        <v>10.00094752</v>
      </c>
      <c r="AF5248" t="s">
        <v>584</v>
      </c>
    </row>
    <row r="5249" spans="1:32" ht="14.4">
      <c r="A5249" s="49">
        <v>46210</v>
      </c>
      <c r="B5249" t="s">
        <v>38</v>
      </c>
      <c r="C5249">
        <v>705</v>
      </c>
      <c r="D5249">
        <v>2740</v>
      </c>
      <c r="E5249">
        <v>-2543</v>
      </c>
      <c r="F5249">
        <v>11</v>
      </c>
      <c r="G5249">
        <v>14</v>
      </c>
      <c r="K5249" t="s">
        <v>154</v>
      </c>
      <c r="L5249" s="64">
        <v>0.69059999999999999</v>
      </c>
      <c r="M5249" s="52">
        <v>1789</v>
      </c>
      <c r="N5249" s="52">
        <v>-2434</v>
      </c>
      <c r="O5249">
        <v>0</v>
      </c>
      <c r="P5249">
        <v>5</v>
      </c>
      <c r="Q5249">
        <v>0</v>
      </c>
      <c r="R5249" s="69"/>
      <c r="S5249" s="69"/>
      <c r="T5249" s="69"/>
      <c r="U5249" s="69"/>
      <c r="V5249" s="69"/>
      <c r="W5249"/>
      <c r="X5249"/>
      <c r="Y5249"/>
      <c r="Z5249"/>
      <c r="AA5249"/>
      <c r="AB5249">
        <v>0.5</v>
      </c>
      <c r="AC5249"/>
      <c r="AD5249">
        <v>30</v>
      </c>
      <c r="AE5249">
        <v>30.00094751</v>
      </c>
      <c r="AF5249" t="s">
        <v>661</v>
      </c>
    </row>
    <row r="5250" spans="1:32" ht="14.4">
      <c r="A5250" s="49">
        <v>46210</v>
      </c>
      <c r="B5250" t="s">
        <v>38</v>
      </c>
      <c r="C5250">
        <v>706</v>
      </c>
      <c r="D5250">
        <v>2004</v>
      </c>
      <c r="E5250">
        <v>-2097</v>
      </c>
      <c r="F5250">
        <v>7</v>
      </c>
      <c r="G5250">
        <v>6</v>
      </c>
      <c r="K5250" t="s">
        <v>154</v>
      </c>
      <c r="L5250" s="64">
        <v>0.6512</v>
      </c>
      <c r="M5250" s="52">
        <v>4662</v>
      </c>
      <c r="N5250" s="52">
        <v>7576</v>
      </c>
      <c r="O5250">
        <v>0</v>
      </c>
      <c r="P5250">
        <v>6</v>
      </c>
      <c r="Q5250">
        <v>0</v>
      </c>
      <c r="R5250" s="69"/>
      <c r="S5250" s="69"/>
      <c r="T5250" s="69"/>
      <c r="U5250" s="69"/>
      <c r="V5250" s="69"/>
      <c r="W5250"/>
      <c r="X5250"/>
      <c r="Y5250"/>
      <c r="Z5250"/>
      <c r="AA5250"/>
      <c r="AB5250">
        <v>0.5</v>
      </c>
      <c r="AC5250"/>
      <c r="AD5250">
        <v>30</v>
      </c>
      <c r="AE5250">
        <v>30.000947499999999</v>
      </c>
      <c r="AF5250" t="s">
        <v>661</v>
      </c>
    </row>
    <row r="5251" spans="1:32" ht="14.4">
      <c r="A5251" s="49">
        <v>46210</v>
      </c>
      <c r="B5251" t="s">
        <v>38</v>
      </c>
      <c r="C5251">
        <v>707</v>
      </c>
      <c r="D5251">
        <v>1491</v>
      </c>
      <c r="E5251">
        <v>-1543</v>
      </c>
      <c r="F5251">
        <v>4</v>
      </c>
      <c r="G5251">
        <v>4</v>
      </c>
      <c r="K5251" t="s">
        <v>154</v>
      </c>
      <c r="L5251" s="64">
        <v>0.65500000000000003</v>
      </c>
      <c r="M5251" s="52">
        <v>-1092</v>
      </c>
      <c r="N5251" s="52">
        <v>-1132</v>
      </c>
      <c r="O5251">
        <v>0</v>
      </c>
      <c r="P5251">
        <v>7</v>
      </c>
      <c r="Q5251">
        <v>0</v>
      </c>
      <c r="R5251" s="69"/>
      <c r="S5251" s="69"/>
      <c r="T5251" s="69"/>
      <c r="U5251" s="69"/>
      <c r="V5251" s="69"/>
      <c r="W5251"/>
      <c r="X5251"/>
      <c r="Y5251"/>
      <c r="Z5251"/>
      <c r="AA5251"/>
      <c r="AB5251">
        <v>0.5</v>
      </c>
      <c r="AC5251"/>
      <c r="AD5251">
        <v>30</v>
      </c>
      <c r="AE5251">
        <v>30.000947490000001</v>
      </c>
      <c r="AF5251" t="s">
        <v>661</v>
      </c>
    </row>
    <row r="5252" spans="1:32" ht="14.4">
      <c r="A5252" s="49">
        <v>46210</v>
      </c>
      <c r="B5252" t="s">
        <v>38</v>
      </c>
      <c r="C5252">
        <v>708</v>
      </c>
      <c r="D5252">
        <v>979</v>
      </c>
      <c r="E5252">
        <v>1935</v>
      </c>
      <c r="F5252">
        <v>18</v>
      </c>
      <c r="G5252">
        <v>4</v>
      </c>
      <c r="K5252" t="s">
        <v>154</v>
      </c>
      <c r="L5252" s="64">
        <v>1.6588000000000001</v>
      </c>
      <c r="M5252" s="52">
        <v>-1957</v>
      </c>
      <c r="N5252" s="52">
        <v>-1442</v>
      </c>
      <c r="O5252">
        <v>0</v>
      </c>
      <c r="P5252">
        <v>8</v>
      </c>
      <c r="Q5252">
        <v>0</v>
      </c>
      <c r="R5252" s="69"/>
      <c r="S5252" s="69"/>
      <c r="T5252" s="69"/>
      <c r="U5252" s="69"/>
      <c r="V5252" s="69"/>
      <c r="W5252"/>
      <c r="X5252"/>
      <c r="Y5252"/>
      <c r="Z5252"/>
      <c r="AA5252"/>
      <c r="AB5252">
        <v>0.5</v>
      </c>
      <c r="AC5252"/>
      <c r="AD5252">
        <v>0</v>
      </c>
      <c r="AE5252">
        <v>0</v>
      </c>
    </row>
    <row r="5253" spans="1:32" ht="14.4">
      <c r="A5253" s="49">
        <v>46210</v>
      </c>
      <c r="B5253" t="s">
        <v>38</v>
      </c>
      <c r="C5253">
        <v>710</v>
      </c>
      <c r="D5253">
        <v>3145</v>
      </c>
      <c r="E5253">
        <v>-1916</v>
      </c>
      <c r="F5253">
        <v>17</v>
      </c>
      <c r="G5253">
        <v>12</v>
      </c>
      <c r="K5253" t="s">
        <v>154</v>
      </c>
      <c r="L5253" s="64">
        <v>0.79690000000000005</v>
      </c>
      <c r="M5253" s="52">
        <v>-5362</v>
      </c>
      <c r="N5253" s="52">
        <v>-2310</v>
      </c>
      <c r="O5253">
        <v>0</v>
      </c>
      <c r="P5253">
        <v>0</v>
      </c>
      <c r="Q5253">
        <v>0</v>
      </c>
      <c r="R5253" s="69"/>
      <c r="S5253" s="69"/>
      <c r="T5253" s="69"/>
      <c r="U5253" s="69"/>
      <c r="V5253" s="69"/>
      <c r="W5253"/>
      <c r="X5253"/>
      <c r="Y5253"/>
      <c r="Z5253"/>
      <c r="AA5253"/>
      <c r="AB5253">
        <v>0.6</v>
      </c>
      <c r="AC5253"/>
      <c r="AD5253">
        <v>30</v>
      </c>
      <c r="AE5253">
        <v>30.00094747</v>
      </c>
      <c r="AF5253" t="s">
        <v>661</v>
      </c>
    </row>
    <row r="5254" spans="1:32" ht="14.4">
      <c r="A5254" s="49">
        <v>46210</v>
      </c>
      <c r="B5254" t="s">
        <v>44</v>
      </c>
      <c r="C5254">
        <v>568</v>
      </c>
      <c r="D5254">
        <v>6240</v>
      </c>
      <c r="E5254">
        <v>-301</v>
      </c>
      <c r="F5254">
        <v>20</v>
      </c>
      <c r="G5254">
        <v>28</v>
      </c>
      <c r="K5254" t="s">
        <v>154</v>
      </c>
      <c r="L5254" s="64">
        <v>0.9839</v>
      </c>
      <c r="M5254" s="52">
        <v>703</v>
      </c>
      <c r="N5254" s="52">
        <v>-47</v>
      </c>
      <c r="O5254">
        <v>0</v>
      </c>
      <c r="P5254">
        <v>8</v>
      </c>
      <c r="Q5254">
        <v>1</v>
      </c>
      <c r="R5254" s="69">
        <v>998.55432752179331</v>
      </c>
      <c r="S5254" s="69">
        <v>6.2490340565509319</v>
      </c>
      <c r="T5254" s="69">
        <v>312</v>
      </c>
      <c r="U5254" s="69">
        <v>222.85714285714289</v>
      </c>
      <c r="V5254" s="69">
        <v>130</v>
      </c>
      <c r="W5254">
        <v>0</v>
      </c>
      <c r="X5254">
        <v>7</v>
      </c>
      <c r="Y5254">
        <v>5</v>
      </c>
      <c r="Z5254">
        <v>0</v>
      </c>
      <c r="AA5254">
        <v>3</v>
      </c>
      <c r="AB5254">
        <v>0.8</v>
      </c>
      <c r="AC5254">
        <v>2.4</v>
      </c>
      <c r="AD5254">
        <v>34</v>
      </c>
      <c r="AE5254">
        <v>34.000947459999999</v>
      </c>
      <c r="AF5254" t="s">
        <v>628</v>
      </c>
    </row>
    <row r="5255" spans="1:32" ht="14.4">
      <c r="A5255" s="49">
        <v>46210</v>
      </c>
      <c r="B5255" t="s">
        <v>44</v>
      </c>
      <c r="C5255">
        <v>570</v>
      </c>
      <c r="D5255">
        <v>4529</v>
      </c>
      <c r="E5255">
        <v>-466</v>
      </c>
      <c r="F5255">
        <v>16</v>
      </c>
      <c r="G5255">
        <v>11</v>
      </c>
      <c r="K5255" t="s">
        <v>154</v>
      </c>
      <c r="L5255" s="64">
        <v>0.9657</v>
      </c>
      <c r="M5255" s="52">
        <v>150</v>
      </c>
      <c r="N5255" s="52">
        <v>-289</v>
      </c>
      <c r="O5255">
        <v>0</v>
      </c>
      <c r="P5255">
        <v>0</v>
      </c>
      <c r="Q5255">
        <v>1</v>
      </c>
      <c r="R5255" s="69">
        <v>761.16028435035287</v>
      </c>
      <c r="S5255" s="69">
        <v>5.9501265280353959</v>
      </c>
      <c r="T5255" s="69">
        <v>283.0625</v>
      </c>
      <c r="U5255" s="69">
        <v>411.72727272727269</v>
      </c>
      <c r="V5255" s="69">
        <v>167.7407407407407</v>
      </c>
      <c r="W5255">
        <v>0</v>
      </c>
      <c r="X5255">
        <v>2</v>
      </c>
      <c r="Y5255">
        <v>1</v>
      </c>
      <c r="Z5255">
        <v>1</v>
      </c>
      <c r="AA5255">
        <v>1</v>
      </c>
      <c r="AB5255">
        <v>0.6</v>
      </c>
      <c r="AC5255">
        <v>0.6</v>
      </c>
      <c r="AD5255">
        <v>16</v>
      </c>
      <c r="AE5255">
        <v>16.000947450000002</v>
      </c>
      <c r="AF5255" t="s">
        <v>2062</v>
      </c>
    </row>
    <row r="5256" spans="1:32" ht="14.4">
      <c r="A5256" s="49">
        <v>46210</v>
      </c>
      <c r="B5256" t="s">
        <v>44</v>
      </c>
      <c r="C5256">
        <v>571</v>
      </c>
      <c r="D5256">
        <v>5426</v>
      </c>
      <c r="E5256">
        <v>-1103</v>
      </c>
      <c r="F5256">
        <v>14</v>
      </c>
      <c r="G5256">
        <v>20</v>
      </c>
      <c r="K5256" t="s">
        <v>154</v>
      </c>
      <c r="L5256" s="64">
        <v>0.93220000000000003</v>
      </c>
      <c r="M5256" s="52">
        <v>-539</v>
      </c>
      <c r="N5256" s="52">
        <v>-1416</v>
      </c>
      <c r="O5256">
        <v>0</v>
      </c>
      <c r="P5256">
        <v>1</v>
      </c>
      <c r="Q5256">
        <v>1</v>
      </c>
      <c r="R5256" s="69">
        <v>917.03606268161059</v>
      </c>
      <c r="S5256" s="69">
        <v>5.9168883545683144</v>
      </c>
      <c r="T5256" s="69">
        <v>387.57142857142861</v>
      </c>
      <c r="U5256" s="69">
        <v>271.3</v>
      </c>
      <c r="V5256" s="69">
        <v>159.58823529411771</v>
      </c>
      <c r="W5256">
        <v>0</v>
      </c>
      <c r="X5256">
        <v>6</v>
      </c>
      <c r="Y5256">
        <v>2</v>
      </c>
      <c r="Z5256">
        <v>2</v>
      </c>
      <c r="AA5256">
        <v>2.5</v>
      </c>
      <c r="AB5256">
        <v>0.8</v>
      </c>
      <c r="AC5256">
        <v>2</v>
      </c>
      <c r="AD5256">
        <v>30</v>
      </c>
      <c r="AE5256">
        <v>30.000947440000001</v>
      </c>
      <c r="AF5256" t="s">
        <v>661</v>
      </c>
    </row>
    <row r="5257" spans="1:32" ht="14.4">
      <c r="A5257" s="49">
        <v>46210</v>
      </c>
      <c r="B5257" t="s">
        <v>44</v>
      </c>
      <c r="C5257">
        <v>572</v>
      </c>
      <c r="D5257">
        <v>3034</v>
      </c>
      <c r="E5257">
        <v>-1050</v>
      </c>
      <c r="F5257">
        <v>9</v>
      </c>
      <c r="G5257">
        <v>4</v>
      </c>
      <c r="K5257" t="s">
        <v>154</v>
      </c>
      <c r="L5257" s="64">
        <v>0.88460000000000005</v>
      </c>
      <c r="M5257" s="52">
        <v>323</v>
      </c>
      <c r="N5257" s="52">
        <v>-734</v>
      </c>
      <c r="O5257">
        <v>0</v>
      </c>
      <c r="P5257">
        <v>2</v>
      </c>
      <c r="Q5257">
        <v>1</v>
      </c>
      <c r="R5257" s="69">
        <v>509.65898713158981</v>
      </c>
      <c r="S5257" s="69">
        <v>5.9530000973310528</v>
      </c>
      <c r="T5257" s="69">
        <v>337.11111111111109</v>
      </c>
      <c r="U5257" s="69">
        <v>758.5</v>
      </c>
      <c r="V5257" s="69">
        <v>233.38461538461539</v>
      </c>
      <c r="W5257">
        <v>0</v>
      </c>
      <c r="X5257">
        <v>0</v>
      </c>
      <c r="Y5257">
        <v>0</v>
      </c>
      <c r="Z5257">
        <v>1</v>
      </c>
      <c r="AA5257">
        <v>0.25</v>
      </c>
      <c r="AB5257">
        <v>0.6</v>
      </c>
      <c r="AC5257">
        <v>0.15</v>
      </c>
      <c r="AD5257">
        <v>11.5</v>
      </c>
      <c r="AE5257">
        <v>11.50094743</v>
      </c>
      <c r="AF5257" t="s">
        <v>736</v>
      </c>
    </row>
    <row r="5258" spans="1:32" ht="14.4">
      <c r="A5258" s="49">
        <v>46210</v>
      </c>
      <c r="B5258" t="s">
        <v>44</v>
      </c>
      <c r="C5258">
        <v>573</v>
      </c>
      <c r="D5258">
        <v>5171</v>
      </c>
      <c r="E5258">
        <v>-507</v>
      </c>
      <c r="F5258">
        <v>19</v>
      </c>
      <c r="G5258">
        <v>9</v>
      </c>
      <c r="K5258" t="s">
        <v>154</v>
      </c>
      <c r="L5258" s="64">
        <v>0.96730000000000005</v>
      </c>
      <c r="M5258" s="52">
        <v>-421</v>
      </c>
      <c r="N5258" s="52">
        <v>-1093</v>
      </c>
      <c r="O5258">
        <v>0</v>
      </c>
      <c r="P5258">
        <v>3</v>
      </c>
      <c r="Q5258">
        <v>1</v>
      </c>
      <c r="R5258" s="69">
        <v>892.94219593192202</v>
      </c>
      <c r="S5258" s="69">
        <v>5.790968355575659</v>
      </c>
      <c r="T5258" s="69">
        <v>272.15789473684208</v>
      </c>
      <c r="U5258" s="69">
        <v>574.55555555555554</v>
      </c>
      <c r="V5258" s="69">
        <v>184.67857142857139</v>
      </c>
      <c r="W5258">
        <v>0</v>
      </c>
      <c r="X5258">
        <v>0</v>
      </c>
      <c r="Y5258">
        <v>0</v>
      </c>
      <c r="Z5258">
        <v>5</v>
      </c>
      <c r="AA5258">
        <v>1.25</v>
      </c>
      <c r="AB5258">
        <v>0.8</v>
      </c>
      <c r="AC5258">
        <v>1</v>
      </c>
      <c r="AD5258">
        <v>20</v>
      </c>
      <c r="AE5258">
        <v>20.000947419999999</v>
      </c>
      <c r="AF5258" t="s">
        <v>594</v>
      </c>
    </row>
    <row r="5259" spans="1:32" ht="14.4">
      <c r="A5259" s="49">
        <v>46210</v>
      </c>
      <c r="B5259" t="s">
        <v>5249</v>
      </c>
      <c r="C5259">
        <v>738</v>
      </c>
      <c r="D5259">
        <v>5581</v>
      </c>
      <c r="E5259">
        <v>3776</v>
      </c>
      <c r="F5259">
        <v>87</v>
      </c>
      <c r="G5259">
        <v>18</v>
      </c>
      <c r="K5259" t="s">
        <v>154</v>
      </c>
      <c r="L5259" s="64">
        <v>1.2255</v>
      </c>
      <c r="M5259" s="52">
        <v>-1295</v>
      </c>
      <c r="N5259" s="52">
        <v>1960</v>
      </c>
      <c r="O5259">
        <v>0</v>
      </c>
      <c r="P5259">
        <v>8</v>
      </c>
      <c r="Q5259">
        <v>0</v>
      </c>
      <c r="R5259" s="69"/>
      <c r="S5259" s="69"/>
      <c r="T5259" s="69"/>
      <c r="U5259" s="69"/>
      <c r="V5259" s="69"/>
      <c r="W5259"/>
      <c r="X5259"/>
      <c r="Y5259"/>
      <c r="Z5259"/>
      <c r="AA5259"/>
      <c r="AB5259">
        <v>0.8</v>
      </c>
      <c r="AC5259"/>
      <c r="AD5259">
        <v>80</v>
      </c>
      <c r="AE5259">
        <v>80.000947409999995</v>
      </c>
      <c r="AF5259" t="s">
        <v>155</v>
      </c>
    </row>
    <row r="5260" spans="1:32" ht="14.4">
      <c r="A5260" s="49">
        <v>46210</v>
      </c>
      <c r="B5260" t="s">
        <v>5249</v>
      </c>
      <c r="C5260">
        <v>750</v>
      </c>
      <c r="D5260">
        <v>5290</v>
      </c>
      <c r="E5260">
        <v>1265</v>
      </c>
      <c r="F5260">
        <v>51</v>
      </c>
      <c r="G5260">
        <v>16</v>
      </c>
      <c r="K5260" t="s">
        <v>154</v>
      </c>
      <c r="L5260" s="64">
        <v>1.0797000000000001</v>
      </c>
      <c r="M5260" s="52">
        <v>-3970</v>
      </c>
      <c r="N5260" s="52">
        <v>3113</v>
      </c>
      <c r="O5260">
        <v>0</v>
      </c>
      <c r="P5260">
        <v>0</v>
      </c>
      <c r="Q5260">
        <v>0</v>
      </c>
      <c r="R5260" s="69"/>
      <c r="S5260" s="69"/>
      <c r="T5260" s="69"/>
      <c r="U5260" s="69"/>
      <c r="V5260" s="69"/>
      <c r="W5260"/>
      <c r="X5260"/>
      <c r="Y5260"/>
      <c r="Z5260"/>
      <c r="AA5260"/>
      <c r="AB5260">
        <v>0.8</v>
      </c>
      <c r="AC5260"/>
      <c r="AD5260">
        <v>60</v>
      </c>
      <c r="AE5260">
        <v>60.000947400000001</v>
      </c>
      <c r="AF5260" t="s">
        <v>578</v>
      </c>
    </row>
    <row r="5261" spans="1:32" ht="14.4">
      <c r="A5261" s="49">
        <v>46210</v>
      </c>
      <c r="B5261" t="s">
        <v>5249</v>
      </c>
      <c r="C5261">
        <v>761</v>
      </c>
      <c r="D5261">
        <v>5139</v>
      </c>
      <c r="E5261">
        <v>5195</v>
      </c>
      <c r="F5261">
        <v>70</v>
      </c>
      <c r="G5261">
        <v>16</v>
      </c>
      <c r="K5261" t="s">
        <v>154</v>
      </c>
      <c r="L5261" s="64">
        <v>1.337</v>
      </c>
      <c r="M5261" s="52">
        <v>-803</v>
      </c>
      <c r="N5261" s="52">
        <v>-2445</v>
      </c>
      <c r="O5261">
        <v>0</v>
      </c>
      <c r="P5261">
        <v>1</v>
      </c>
      <c r="Q5261">
        <v>0</v>
      </c>
      <c r="R5261" s="69"/>
      <c r="S5261" s="69"/>
      <c r="T5261" s="69"/>
      <c r="U5261" s="69"/>
      <c r="V5261" s="69"/>
      <c r="W5261"/>
      <c r="X5261"/>
      <c r="Y5261"/>
      <c r="Z5261"/>
      <c r="AA5261"/>
      <c r="AB5261">
        <v>0.8</v>
      </c>
      <c r="AC5261"/>
      <c r="AD5261">
        <v>80</v>
      </c>
      <c r="AE5261">
        <v>80.000947389999993</v>
      </c>
      <c r="AF5261" t="s">
        <v>155</v>
      </c>
    </row>
    <row r="5262" spans="1:32" ht="14.4">
      <c r="A5262" s="49">
        <v>46210</v>
      </c>
      <c r="B5262" t="s">
        <v>5249</v>
      </c>
      <c r="C5262">
        <v>762</v>
      </c>
      <c r="D5262">
        <v>5302</v>
      </c>
      <c r="E5262">
        <v>146</v>
      </c>
      <c r="F5262">
        <v>71</v>
      </c>
      <c r="G5262">
        <v>17</v>
      </c>
      <c r="K5262" t="s">
        <v>154</v>
      </c>
      <c r="L5262" s="64">
        <v>1.0092000000000001</v>
      </c>
      <c r="M5262" s="52">
        <v>-3544</v>
      </c>
      <c r="N5262" s="52">
        <v>-1026</v>
      </c>
      <c r="O5262">
        <v>0</v>
      </c>
      <c r="P5262">
        <v>2</v>
      </c>
      <c r="Q5262">
        <v>0</v>
      </c>
      <c r="R5262" s="69"/>
      <c r="S5262" s="69"/>
      <c r="T5262" s="69"/>
      <c r="U5262" s="69"/>
      <c r="V5262" s="69"/>
      <c r="W5262"/>
      <c r="X5262"/>
      <c r="Y5262"/>
      <c r="Z5262"/>
      <c r="AA5262"/>
      <c r="AB5262">
        <v>0.8</v>
      </c>
      <c r="AC5262"/>
      <c r="AD5262">
        <v>35</v>
      </c>
      <c r="AE5262">
        <v>35.000947379999999</v>
      </c>
      <c r="AF5262" t="s">
        <v>668</v>
      </c>
    </row>
    <row r="5263" spans="1:32" ht="14.4">
      <c r="A5263" s="49">
        <v>46210</v>
      </c>
      <c r="B5263" t="s">
        <v>30</v>
      </c>
      <c r="C5263">
        <v>563</v>
      </c>
      <c r="D5263">
        <v>6664</v>
      </c>
      <c r="E5263">
        <v>707</v>
      </c>
      <c r="F5263">
        <v>29</v>
      </c>
      <c r="G5263">
        <v>21</v>
      </c>
      <c r="K5263" t="s">
        <v>154</v>
      </c>
      <c r="L5263" s="64">
        <v>1.0354000000000001</v>
      </c>
      <c r="M5263" s="52">
        <v>-892</v>
      </c>
      <c r="N5263" s="52">
        <v>1064</v>
      </c>
      <c r="O5263">
        <v>0</v>
      </c>
      <c r="P5263">
        <v>3</v>
      </c>
      <c r="Q5263">
        <v>1</v>
      </c>
      <c r="R5263" s="69">
        <v>1072.5613843918641</v>
      </c>
      <c r="S5263" s="69">
        <v>6.2131642039102966</v>
      </c>
      <c r="T5263" s="69">
        <v>229.7931034482759</v>
      </c>
      <c r="U5263" s="69">
        <v>317.33333333333331</v>
      </c>
      <c r="V5263" s="69">
        <v>133.28</v>
      </c>
      <c r="W5263">
        <v>6</v>
      </c>
      <c r="X5263">
        <v>3</v>
      </c>
      <c r="Y5263">
        <v>4</v>
      </c>
      <c r="Z5263">
        <v>0</v>
      </c>
      <c r="AA5263">
        <v>3.25</v>
      </c>
      <c r="AB5263">
        <v>0.8</v>
      </c>
      <c r="AC5263">
        <v>2.6</v>
      </c>
      <c r="AD5263">
        <v>26</v>
      </c>
      <c r="AE5263">
        <v>26.000947369999999</v>
      </c>
      <c r="AF5263" t="s">
        <v>616</v>
      </c>
    </row>
    <row r="5264" spans="1:32" ht="14.4">
      <c r="A5264" s="49">
        <v>46210</v>
      </c>
      <c r="B5264" t="s">
        <v>30</v>
      </c>
      <c r="C5264">
        <v>565</v>
      </c>
      <c r="D5264">
        <v>7769</v>
      </c>
      <c r="E5264">
        <v>2332</v>
      </c>
      <c r="F5264">
        <v>39</v>
      </c>
      <c r="G5264">
        <v>25</v>
      </c>
      <c r="K5264" t="s">
        <v>154</v>
      </c>
      <c r="L5264" s="64">
        <v>1.1001000000000001</v>
      </c>
      <c r="M5264" s="52">
        <v>-1479</v>
      </c>
      <c r="N5264" s="52">
        <v>-683</v>
      </c>
      <c r="O5264">
        <v>0</v>
      </c>
      <c r="P5264">
        <v>5</v>
      </c>
      <c r="Q5264">
        <v>1</v>
      </c>
      <c r="R5264" s="69">
        <v>1276.926473640515</v>
      </c>
      <c r="S5264" s="69">
        <v>6.0841404422061958</v>
      </c>
      <c r="T5264" s="69">
        <v>199.2051282051282</v>
      </c>
      <c r="U5264" s="69">
        <v>310.76</v>
      </c>
      <c r="V5264" s="69">
        <v>121.390625</v>
      </c>
      <c r="W5264">
        <v>7</v>
      </c>
      <c r="X5264">
        <v>3</v>
      </c>
      <c r="Y5264">
        <v>6</v>
      </c>
      <c r="Z5264">
        <v>0</v>
      </c>
      <c r="AA5264">
        <v>4</v>
      </c>
      <c r="AB5264">
        <v>1</v>
      </c>
      <c r="AC5264">
        <v>4</v>
      </c>
      <c r="AD5264">
        <v>40</v>
      </c>
      <c r="AE5264">
        <v>40.000947359999998</v>
      </c>
      <c r="AF5264" t="s">
        <v>208</v>
      </c>
    </row>
    <row r="5265" spans="1:32" ht="14.4">
      <c r="A5265" s="49">
        <v>46210</v>
      </c>
      <c r="B5265" t="s">
        <v>30</v>
      </c>
      <c r="C5265">
        <v>566</v>
      </c>
      <c r="D5265">
        <v>5345</v>
      </c>
      <c r="E5265">
        <v>300</v>
      </c>
      <c r="F5265">
        <v>20</v>
      </c>
      <c r="G5265">
        <v>19</v>
      </c>
      <c r="K5265" t="s">
        <v>154</v>
      </c>
      <c r="L5265" s="64">
        <v>1.0186999999999999</v>
      </c>
      <c r="M5265" s="52">
        <v>-210</v>
      </c>
      <c r="N5265" s="52">
        <v>-797</v>
      </c>
      <c r="O5265">
        <v>0</v>
      </c>
      <c r="P5265">
        <v>6</v>
      </c>
      <c r="Q5265">
        <v>1</v>
      </c>
      <c r="R5265" s="69">
        <v>898.81065794935648</v>
      </c>
      <c r="S5265" s="69">
        <v>5.9467474631360728</v>
      </c>
      <c r="T5265" s="69">
        <v>267.25</v>
      </c>
      <c r="U5265" s="69">
        <v>281.31578947368422</v>
      </c>
      <c r="V5265" s="69">
        <v>137.05128205128199</v>
      </c>
      <c r="W5265">
        <v>2</v>
      </c>
      <c r="X5265">
        <v>4</v>
      </c>
      <c r="Y5265">
        <v>4</v>
      </c>
      <c r="Z5265">
        <v>4</v>
      </c>
      <c r="AA5265">
        <v>3.5</v>
      </c>
      <c r="AB5265">
        <v>0.8</v>
      </c>
      <c r="AC5265">
        <v>2.8</v>
      </c>
      <c r="AD5265">
        <v>28</v>
      </c>
      <c r="AE5265">
        <v>28.000947350000001</v>
      </c>
      <c r="AF5265" t="s">
        <v>1640</v>
      </c>
    </row>
    <row r="5266" spans="1:32" ht="14.4">
      <c r="A5266" s="49">
        <v>46210</v>
      </c>
      <c r="B5266" t="s">
        <v>30</v>
      </c>
      <c r="C5266">
        <v>567</v>
      </c>
      <c r="D5266">
        <v>7246</v>
      </c>
      <c r="E5266">
        <v>3435</v>
      </c>
      <c r="F5266">
        <v>37</v>
      </c>
      <c r="G5266">
        <v>30</v>
      </c>
      <c r="K5266" t="s">
        <v>154</v>
      </c>
      <c r="L5266" s="64">
        <v>1.1579999999999999</v>
      </c>
      <c r="M5266" s="52">
        <v>-721</v>
      </c>
      <c r="N5266" s="52">
        <v>-1212</v>
      </c>
      <c r="O5266">
        <v>0</v>
      </c>
      <c r="P5266">
        <v>7</v>
      </c>
      <c r="Q5266">
        <v>1</v>
      </c>
      <c r="R5266" s="69">
        <v>1249.5050332087999</v>
      </c>
      <c r="S5266" s="69">
        <v>5.7990962880652486</v>
      </c>
      <c r="T5266" s="69">
        <v>195.83783783783781</v>
      </c>
      <c r="U5266" s="69">
        <v>241.5333333333333</v>
      </c>
      <c r="V5266" s="69">
        <v>108.14925373134329</v>
      </c>
      <c r="W5266">
        <v>7</v>
      </c>
      <c r="X5266">
        <v>7</v>
      </c>
      <c r="Y5266">
        <v>7</v>
      </c>
      <c r="Z5266">
        <v>7</v>
      </c>
      <c r="AA5266">
        <v>7</v>
      </c>
      <c r="AB5266">
        <v>1</v>
      </c>
      <c r="AC5266">
        <v>7</v>
      </c>
      <c r="AD5266">
        <v>85</v>
      </c>
      <c r="AE5266">
        <v>85.000947339999996</v>
      </c>
      <c r="AF5266" t="s">
        <v>5253</v>
      </c>
    </row>
    <row r="5267" spans="1:32" ht="14.4">
      <c r="A5267" s="49">
        <v>46210</v>
      </c>
      <c r="B5267" t="s">
        <v>171</v>
      </c>
      <c r="C5267">
        <v>735</v>
      </c>
      <c r="D5267">
        <v>1310</v>
      </c>
      <c r="E5267">
        <v>-1078</v>
      </c>
      <c r="F5267">
        <v>4</v>
      </c>
      <c r="G5267">
        <v>3</v>
      </c>
      <c r="K5267" t="s">
        <v>154</v>
      </c>
      <c r="L5267" s="64">
        <v>0.72570000000000001</v>
      </c>
      <c r="M5267" s="52">
        <v>-906</v>
      </c>
      <c r="N5267" s="52">
        <v>-663</v>
      </c>
      <c r="O5267">
        <v>0</v>
      </c>
      <c r="P5267">
        <v>5</v>
      </c>
      <c r="Q5267">
        <v>0</v>
      </c>
      <c r="R5267" s="69"/>
      <c r="S5267" s="69"/>
      <c r="T5267" s="69"/>
      <c r="U5267" s="69"/>
      <c r="V5267" s="69"/>
      <c r="W5267"/>
      <c r="X5267"/>
      <c r="Y5267"/>
      <c r="Z5267"/>
      <c r="AA5267"/>
      <c r="AB5267">
        <v>0.5</v>
      </c>
      <c r="AC5267"/>
      <c r="AD5267">
        <v>30</v>
      </c>
      <c r="AE5267">
        <v>30.000947329999999</v>
      </c>
      <c r="AF5267" t="s">
        <v>661</v>
      </c>
    </row>
    <row r="5268" spans="1:32" ht="14.4">
      <c r="A5268" s="49">
        <v>46210</v>
      </c>
      <c r="B5268" t="s">
        <v>171</v>
      </c>
      <c r="C5268">
        <v>736</v>
      </c>
      <c r="D5268">
        <v>1287</v>
      </c>
      <c r="E5268">
        <v>1314</v>
      </c>
      <c r="F5268">
        <v>13</v>
      </c>
      <c r="G5268">
        <v>4</v>
      </c>
      <c r="K5268" t="s">
        <v>154</v>
      </c>
      <c r="L5268" s="64">
        <v>1.3403</v>
      </c>
      <c r="M5268" s="52">
        <v>-1920</v>
      </c>
      <c r="N5268" s="52">
        <v>5212</v>
      </c>
      <c r="O5268">
        <v>0</v>
      </c>
      <c r="P5268">
        <v>6</v>
      </c>
      <c r="Q5268">
        <v>0</v>
      </c>
      <c r="R5268" s="69"/>
      <c r="S5268" s="69"/>
      <c r="T5268" s="69"/>
      <c r="U5268" s="69"/>
      <c r="V5268" s="69"/>
      <c r="W5268"/>
      <c r="X5268"/>
      <c r="Y5268"/>
      <c r="Z5268"/>
      <c r="AA5268"/>
      <c r="AB5268">
        <v>0.5</v>
      </c>
      <c r="AC5268"/>
      <c r="AD5268">
        <v>60</v>
      </c>
      <c r="AE5268">
        <v>60.000947320000002</v>
      </c>
      <c r="AF5268" t="s">
        <v>578</v>
      </c>
    </row>
    <row r="5269" spans="1:32" ht="14.4">
      <c r="A5269" s="49">
        <v>46210</v>
      </c>
      <c r="B5269" t="s">
        <v>171</v>
      </c>
      <c r="C5269">
        <v>737</v>
      </c>
      <c r="D5269">
        <v>1722</v>
      </c>
      <c r="E5269">
        <v>1004</v>
      </c>
      <c r="F5269">
        <v>16</v>
      </c>
      <c r="G5269">
        <v>5</v>
      </c>
      <c r="K5269" t="s">
        <v>154</v>
      </c>
      <c r="L5269" s="64">
        <v>1.1942999999999999</v>
      </c>
      <c r="M5269" s="52">
        <v>-2678</v>
      </c>
      <c r="N5269" s="52">
        <v>10007</v>
      </c>
      <c r="O5269">
        <v>0</v>
      </c>
      <c r="P5269">
        <v>7</v>
      </c>
      <c r="Q5269">
        <v>0</v>
      </c>
      <c r="R5269" s="69"/>
      <c r="S5269" s="69"/>
      <c r="T5269" s="69"/>
      <c r="U5269" s="69"/>
      <c r="V5269" s="69"/>
      <c r="W5269"/>
      <c r="X5269"/>
      <c r="Y5269"/>
      <c r="Z5269"/>
      <c r="AA5269"/>
      <c r="AB5269">
        <v>0.5</v>
      </c>
      <c r="AC5269"/>
      <c r="AD5269">
        <v>60</v>
      </c>
      <c r="AE5269">
        <v>60.000947310000001</v>
      </c>
      <c r="AF5269" t="s">
        <v>578</v>
      </c>
    </row>
    <row r="5270" spans="1:32" ht="14.4">
      <c r="A5270" s="49">
        <v>46210</v>
      </c>
      <c r="B5270" t="s">
        <v>330</v>
      </c>
      <c r="C5270">
        <v>656</v>
      </c>
      <c r="D5270">
        <v>321</v>
      </c>
      <c r="E5270">
        <v>-484</v>
      </c>
      <c r="F5270">
        <v>0</v>
      </c>
      <c r="G5270">
        <v>1</v>
      </c>
      <c r="K5270" t="s">
        <v>154</v>
      </c>
      <c r="L5270" s="64">
        <v>0.49740000000000001</v>
      </c>
      <c r="M5270" s="52">
        <v>-1439</v>
      </c>
      <c r="N5270" s="52">
        <v>216</v>
      </c>
      <c r="O5270">
        <v>0</v>
      </c>
      <c r="P5270">
        <v>6</v>
      </c>
      <c r="Q5270">
        <v>0</v>
      </c>
      <c r="R5270" s="69"/>
      <c r="S5270" s="69"/>
      <c r="T5270" s="69"/>
      <c r="U5270" s="69"/>
      <c r="V5270" s="69"/>
      <c r="W5270"/>
      <c r="X5270"/>
      <c r="Y5270"/>
      <c r="Z5270"/>
      <c r="AA5270"/>
      <c r="AB5270">
        <v>0.5</v>
      </c>
      <c r="AC5270"/>
      <c r="AD5270">
        <v>10</v>
      </c>
      <c r="AE5270">
        <v>10.0009473</v>
      </c>
      <c r="AF5270" t="s">
        <v>584</v>
      </c>
    </row>
    <row r="5271" spans="1:32" ht="14.4">
      <c r="A5271" s="49">
        <v>46210</v>
      </c>
      <c r="B5271" t="s">
        <v>330</v>
      </c>
      <c r="C5271">
        <v>657</v>
      </c>
      <c r="D5271">
        <v>3399</v>
      </c>
      <c r="E5271">
        <v>539</v>
      </c>
      <c r="F5271">
        <v>22</v>
      </c>
      <c r="G5271">
        <v>14</v>
      </c>
      <c r="K5271" t="s">
        <v>154</v>
      </c>
      <c r="L5271" s="64">
        <v>1.0528999999999999</v>
      </c>
      <c r="M5271" s="52">
        <v>2422</v>
      </c>
      <c r="N5271" s="52">
        <v>1505</v>
      </c>
      <c r="O5271">
        <v>0</v>
      </c>
      <c r="P5271">
        <v>7</v>
      </c>
      <c r="Q5271">
        <v>0</v>
      </c>
      <c r="R5271" s="69"/>
      <c r="S5271" s="69"/>
      <c r="T5271" s="69"/>
      <c r="U5271" s="69"/>
      <c r="V5271" s="69"/>
      <c r="W5271"/>
      <c r="X5271"/>
      <c r="Y5271"/>
      <c r="Z5271"/>
      <c r="AA5271"/>
      <c r="AB5271">
        <v>0.6</v>
      </c>
      <c r="AC5271"/>
      <c r="AD5271">
        <v>35</v>
      </c>
      <c r="AE5271">
        <v>35.000947289999999</v>
      </c>
      <c r="AF5271" t="s">
        <v>668</v>
      </c>
    </row>
    <row r="5272" spans="1:32" ht="14.4">
      <c r="A5272" s="49">
        <v>46210</v>
      </c>
      <c r="B5272" t="s">
        <v>330</v>
      </c>
      <c r="C5272">
        <v>658</v>
      </c>
      <c r="D5272">
        <v>39</v>
      </c>
      <c r="E5272">
        <v>-70</v>
      </c>
      <c r="F5272">
        <v>0</v>
      </c>
      <c r="G5272">
        <v>0</v>
      </c>
      <c r="K5272" t="s">
        <v>154</v>
      </c>
      <c r="L5272" s="64">
        <v>0.4017</v>
      </c>
      <c r="M5272" s="52">
        <v>246</v>
      </c>
      <c r="N5272" s="52">
        <v>-447</v>
      </c>
      <c r="O5272">
        <v>0</v>
      </c>
      <c r="P5272">
        <v>8</v>
      </c>
      <c r="Q5272">
        <v>0</v>
      </c>
      <c r="R5272" s="69"/>
      <c r="S5272" s="69"/>
      <c r="T5272" s="69"/>
      <c r="U5272" s="69"/>
      <c r="V5272" s="69"/>
      <c r="W5272"/>
      <c r="X5272"/>
      <c r="Y5272"/>
      <c r="Z5272"/>
      <c r="AA5272"/>
      <c r="AB5272">
        <v>0.5</v>
      </c>
      <c r="AC5272"/>
      <c r="AD5272">
        <v>10</v>
      </c>
      <c r="AE5272">
        <v>10.00094728</v>
      </c>
      <c r="AF5272" t="s">
        <v>584</v>
      </c>
    </row>
    <row r="5273" spans="1:32" ht="14.4">
      <c r="A5273" s="49">
        <v>46210</v>
      </c>
      <c r="B5273" t="s">
        <v>470</v>
      </c>
      <c r="C5273">
        <v>713</v>
      </c>
      <c r="D5273">
        <v>584</v>
      </c>
      <c r="E5273">
        <v>-735</v>
      </c>
      <c r="F5273">
        <v>2</v>
      </c>
      <c r="G5273">
        <v>5</v>
      </c>
      <c r="K5273" t="s">
        <v>154</v>
      </c>
      <c r="L5273" s="64">
        <v>0.58050000000000002</v>
      </c>
      <c r="M5273" s="52">
        <v>-1767</v>
      </c>
      <c r="N5273" s="52">
        <v>254</v>
      </c>
      <c r="O5273">
        <v>0</v>
      </c>
      <c r="P5273">
        <v>3</v>
      </c>
      <c r="Q5273">
        <v>0</v>
      </c>
      <c r="R5273" s="69"/>
      <c r="S5273" s="69"/>
      <c r="T5273" s="69"/>
      <c r="U5273" s="69"/>
      <c r="V5273" s="69"/>
      <c r="W5273"/>
      <c r="X5273"/>
      <c r="Y5273"/>
      <c r="Z5273"/>
      <c r="AA5273"/>
      <c r="AB5273">
        <v>0.5</v>
      </c>
      <c r="AC5273"/>
      <c r="AD5273">
        <v>10</v>
      </c>
      <c r="AE5273">
        <v>10.000947269999999</v>
      </c>
      <c r="AF5273" t="s">
        <v>584</v>
      </c>
    </row>
    <row r="5274" spans="1:32" ht="14.4">
      <c r="A5274" s="49">
        <v>46210</v>
      </c>
      <c r="B5274" t="s">
        <v>470</v>
      </c>
      <c r="C5274">
        <v>715</v>
      </c>
      <c r="D5274">
        <v>805</v>
      </c>
      <c r="E5274">
        <v>-919</v>
      </c>
      <c r="F5274">
        <v>4</v>
      </c>
      <c r="G5274">
        <v>10</v>
      </c>
      <c r="K5274" t="s">
        <v>154</v>
      </c>
      <c r="L5274" s="64">
        <v>0.61950000000000005</v>
      </c>
      <c r="M5274" s="52">
        <v>-1530</v>
      </c>
      <c r="N5274" s="52">
        <v>-1258</v>
      </c>
      <c r="O5274">
        <v>0</v>
      </c>
      <c r="P5274">
        <v>5</v>
      </c>
      <c r="Q5274">
        <v>0</v>
      </c>
      <c r="R5274" s="69"/>
      <c r="S5274" s="69"/>
      <c r="T5274" s="69"/>
      <c r="U5274" s="69"/>
      <c r="V5274" s="69"/>
      <c r="W5274"/>
      <c r="X5274"/>
      <c r="Y5274"/>
      <c r="Z5274"/>
      <c r="AA5274"/>
      <c r="AB5274">
        <v>0.5</v>
      </c>
      <c r="AC5274"/>
      <c r="AD5274">
        <v>10</v>
      </c>
      <c r="AE5274">
        <v>10.00094726</v>
      </c>
      <c r="AF5274" t="s">
        <v>584</v>
      </c>
    </row>
    <row r="5275" spans="1:32" ht="14.4">
      <c r="A5275" s="49">
        <v>46210</v>
      </c>
      <c r="B5275" t="s">
        <v>470</v>
      </c>
      <c r="C5275">
        <v>716</v>
      </c>
      <c r="D5275">
        <v>718</v>
      </c>
      <c r="E5275">
        <v>-608</v>
      </c>
      <c r="F5275">
        <v>4</v>
      </c>
      <c r="G5275">
        <v>8</v>
      </c>
      <c r="K5275" t="s">
        <v>154</v>
      </c>
      <c r="L5275" s="64">
        <v>0.7177</v>
      </c>
      <c r="M5275" s="52">
        <v>-2373</v>
      </c>
      <c r="N5275" s="52">
        <v>647</v>
      </c>
      <c r="O5275">
        <v>0</v>
      </c>
      <c r="P5275">
        <v>6</v>
      </c>
      <c r="Q5275">
        <v>0</v>
      </c>
      <c r="R5275" s="69"/>
      <c r="S5275" s="69"/>
      <c r="T5275" s="69"/>
      <c r="U5275" s="69"/>
      <c r="V5275" s="69"/>
      <c r="W5275"/>
      <c r="X5275"/>
      <c r="Y5275"/>
      <c r="Z5275"/>
      <c r="AA5275"/>
      <c r="AB5275">
        <v>0.5</v>
      </c>
      <c r="AC5275"/>
      <c r="AD5275">
        <v>10</v>
      </c>
      <c r="AE5275">
        <v>10.000947249999999</v>
      </c>
      <c r="AF5275" t="s">
        <v>584</v>
      </c>
    </row>
    <row r="5276" spans="1:32" ht="14.4">
      <c r="A5276" s="49">
        <v>46210</v>
      </c>
      <c r="B5276" t="s">
        <v>55</v>
      </c>
      <c r="C5276">
        <v>537</v>
      </c>
      <c r="D5276">
        <v>7545</v>
      </c>
      <c r="E5276">
        <v>2870</v>
      </c>
      <c r="F5276">
        <v>36</v>
      </c>
      <c r="G5276">
        <v>32</v>
      </c>
      <c r="K5276" t="s">
        <v>154</v>
      </c>
      <c r="L5276" s="64">
        <v>1.1268</v>
      </c>
      <c r="M5276" s="52">
        <v>-1775</v>
      </c>
      <c r="N5276" s="52">
        <v>543</v>
      </c>
      <c r="O5276">
        <v>0</v>
      </c>
      <c r="P5276">
        <v>7</v>
      </c>
      <c r="Q5276">
        <v>1</v>
      </c>
      <c r="R5276" s="69">
        <v>1279.380292652553</v>
      </c>
      <c r="S5276" s="69">
        <v>5.8973864482130418</v>
      </c>
      <c r="T5276" s="69">
        <v>209.58333333333329</v>
      </c>
      <c r="U5276" s="69">
        <v>235.78125</v>
      </c>
      <c r="V5276" s="69">
        <v>110.9558823529412</v>
      </c>
      <c r="W5276">
        <v>7</v>
      </c>
      <c r="X5276">
        <v>6</v>
      </c>
      <c r="Y5276">
        <v>7</v>
      </c>
      <c r="Z5276">
        <v>7</v>
      </c>
      <c r="AA5276">
        <v>6.75</v>
      </c>
      <c r="AB5276">
        <v>1</v>
      </c>
      <c r="AC5276">
        <v>6.75</v>
      </c>
      <c r="AD5276">
        <v>82.5</v>
      </c>
      <c r="AE5276">
        <v>82.500947240000002</v>
      </c>
      <c r="AF5276" t="s">
        <v>5254</v>
      </c>
    </row>
    <row r="5277" spans="1:32" ht="14.4">
      <c r="A5277" s="49">
        <v>46210</v>
      </c>
      <c r="B5277" t="s">
        <v>55</v>
      </c>
      <c r="C5277">
        <v>538</v>
      </c>
      <c r="D5277">
        <v>2852</v>
      </c>
      <c r="E5277">
        <v>307</v>
      </c>
      <c r="F5277">
        <v>13</v>
      </c>
      <c r="G5277">
        <v>7</v>
      </c>
      <c r="K5277" t="s">
        <v>154</v>
      </c>
      <c r="L5277" s="64">
        <v>1.0359</v>
      </c>
      <c r="M5277" s="52">
        <v>-1112</v>
      </c>
      <c r="N5277" s="52">
        <v>283</v>
      </c>
      <c r="O5277">
        <v>0</v>
      </c>
      <c r="P5277">
        <v>8</v>
      </c>
      <c r="Q5277">
        <v>1</v>
      </c>
      <c r="R5277" s="69">
        <v>465.76209007887093</v>
      </c>
      <c r="S5277" s="69">
        <v>6.1232978397126532</v>
      </c>
      <c r="T5277" s="69">
        <v>219.38461538461539</v>
      </c>
      <c r="U5277" s="69">
        <v>407.42857142857139</v>
      </c>
      <c r="V5277" s="69">
        <v>142.6</v>
      </c>
      <c r="W5277">
        <v>7</v>
      </c>
      <c r="X5277">
        <v>0</v>
      </c>
      <c r="Y5277">
        <v>3</v>
      </c>
      <c r="Z5277">
        <v>3</v>
      </c>
      <c r="AA5277">
        <v>3.25</v>
      </c>
      <c r="AB5277">
        <v>0.5</v>
      </c>
      <c r="AC5277">
        <v>1.625</v>
      </c>
      <c r="AD5277">
        <v>16.2</v>
      </c>
      <c r="AE5277">
        <v>16.200947230000001</v>
      </c>
      <c r="AF5277" t="s">
        <v>1389</v>
      </c>
    </row>
    <row r="5278" spans="1:32" ht="14.4">
      <c r="A5278" s="49">
        <v>46210</v>
      </c>
      <c r="B5278" t="s">
        <v>55</v>
      </c>
      <c r="C5278">
        <v>550</v>
      </c>
      <c r="D5278">
        <v>3298</v>
      </c>
      <c r="E5278">
        <v>-646</v>
      </c>
      <c r="F5278">
        <v>10</v>
      </c>
      <c r="G5278">
        <v>9</v>
      </c>
      <c r="K5278" t="s">
        <v>154</v>
      </c>
      <c r="L5278" s="64">
        <v>0.93469999999999998</v>
      </c>
      <c r="M5278" s="52">
        <v>-289</v>
      </c>
      <c r="N5278" s="52">
        <v>-2164</v>
      </c>
      <c r="O5278">
        <v>0</v>
      </c>
      <c r="P5278">
        <v>0</v>
      </c>
      <c r="Q5278">
        <v>1</v>
      </c>
      <c r="R5278" s="69">
        <v>553.59734329597336</v>
      </c>
      <c r="S5278" s="69">
        <v>5.9573985315113207</v>
      </c>
      <c r="T5278" s="69">
        <v>329.8</v>
      </c>
      <c r="U5278" s="69">
        <v>366.44444444444451</v>
      </c>
      <c r="V5278" s="69">
        <v>173.57894736842101</v>
      </c>
      <c r="W5278">
        <v>0</v>
      </c>
      <c r="X5278">
        <v>1</v>
      </c>
      <c r="Y5278">
        <v>0</v>
      </c>
      <c r="Z5278">
        <v>6</v>
      </c>
      <c r="AA5278">
        <v>1.75</v>
      </c>
      <c r="AB5278">
        <v>0.6</v>
      </c>
      <c r="AC5278">
        <v>1.05</v>
      </c>
      <c r="AD5278">
        <v>20.5</v>
      </c>
      <c r="AE5278">
        <v>20.50094722</v>
      </c>
      <c r="AF5278" t="s">
        <v>631</v>
      </c>
    </row>
    <row r="5279" spans="1:32" ht="14.4">
      <c r="A5279" s="49">
        <v>46210</v>
      </c>
      <c r="B5279" t="s">
        <v>24</v>
      </c>
      <c r="C5279">
        <v>631</v>
      </c>
      <c r="D5279">
        <v>5052</v>
      </c>
      <c r="E5279">
        <v>-1885</v>
      </c>
      <c r="F5279">
        <v>0</v>
      </c>
      <c r="G5279">
        <v>19</v>
      </c>
      <c r="K5279" t="s">
        <v>154</v>
      </c>
      <c r="L5279" s="64">
        <v>0.87560000000000004</v>
      </c>
      <c r="M5279" s="52">
        <v>-4406</v>
      </c>
      <c r="N5279" s="52">
        <v>-2715</v>
      </c>
      <c r="O5279">
        <v>0</v>
      </c>
      <c r="P5279">
        <v>1</v>
      </c>
      <c r="Q5279">
        <v>0</v>
      </c>
      <c r="R5279" s="69"/>
      <c r="S5279" s="69"/>
      <c r="T5279" s="69"/>
      <c r="U5279" s="69"/>
      <c r="V5279" s="69"/>
      <c r="W5279"/>
      <c r="X5279"/>
      <c r="Y5279"/>
      <c r="Z5279"/>
      <c r="AA5279"/>
      <c r="AB5279">
        <v>0.8</v>
      </c>
      <c r="AC5279"/>
      <c r="AD5279">
        <v>30</v>
      </c>
      <c r="AE5279">
        <v>30.00094721</v>
      </c>
      <c r="AF5279" t="s">
        <v>661</v>
      </c>
    </row>
    <row r="5280" spans="1:32" ht="14.4">
      <c r="A5280" s="49">
        <v>46210</v>
      </c>
      <c r="B5280" t="s">
        <v>24</v>
      </c>
      <c r="C5280">
        <v>632</v>
      </c>
      <c r="D5280">
        <v>4579</v>
      </c>
      <c r="E5280">
        <v>3681</v>
      </c>
      <c r="F5280">
        <v>3</v>
      </c>
      <c r="G5280">
        <v>32</v>
      </c>
      <c r="K5280" t="s">
        <v>154</v>
      </c>
      <c r="L5280" s="64">
        <v>1.268</v>
      </c>
      <c r="M5280" s="52">
        <v>-1617</v>
      </c>
      <c r="N5280" s="52">
        <v>2348</v>
      </c>
      <c r="O5280">
        <v>0</v>
      </c>
      <c r="P5280">
        <v>2</v>
      </c>
      <c r="Q5280">
        <v>0</v>
      </c>
      <c r="R5280" s="69"/>
      <c r="S5280" s="69"/>
      <c r="T5280" s="69"/>
      <c r="U5280" s="69"/>
      <c r="V5280" s="69"/>
      <c r="W5280"/>
      <c r="X5280"/>
      <c r="Y5280"/>
      <c r="Z5280"/>
      <c r="AA5280"/>
      <c r="AB5280">
        <v>0.6</v>
      </c>
      <c r="AC5280"/>
      <c r="AD5280">
        <v>80</v>
      </c>
      <c r="AE5280">
        <v>80.000947199999999</v>
      </c>
      <c r="AF5280" t="s">
        <v>155</v>
      </c>
    </row>
    <row r="5281" spans="1:32" ht="14.4">
      <c r="A5281" s="49">
        <v>46210</v>
      </c>
      <c r="B5281" t="s">
        <v>24</v>
      </c>
      <c r="C5281">
        <v>633</v>
      </c>
      <c r="D5281">
        <v>3070</v>
      </c>
      <c r="E5281">
        <v>-2242</v>
      </c>
      <c r="F5281">
        <v>0</v>
      </c>
      <c r="G5281">
        <v>7</v>
      </c>
      <c r="K5281" t="s">
        <v>154</v>
      </c>
      <c r="L5281" s="64">
        <v>0.75660000000000005</v>
      </c>
      <c r="M5281" s="52">
        <v>-4373</v>
      </c>
      <c r="N5281" s="52">
        <v>10249</v>
      </c>
      <c r="O5281">
        <v>0</v>
      </c>
      <c r="P5281">
        <v>3</v>
      </c>
      <c r="Q5281">
        <v>0</v>
      </c>
      <c r="R5281" s="69"/>
      <c r="S5281" s="69"/>
      <c r="T5281" s="69"/>
      <c r="U5281" s="69"/>
      <c r="V5281" s="69"/>
      <c r="W5281"/>
      <c r="X5281"/>
      <c r="Y5281"/>
      <c r="Z5281"/>
      <c r="AA5281"/>
      <c r="AB5281">
        <v>0.6</v>
      </c>
      <c r="AC5281"/>
      <c r="AD5281">
        <v>30</v>
      </c>
      <c r="AE5281">
        <v>30.000947190000002</v>
      </c>
      <c r="AF5281" t="s">
        <v>661</v>
      </c>
    </row>
    <row r="5282" spans="1:32" ht="14.4">
      <c r="A5282" s="49">
        <v>46210</v>
      </c>
      <c r="B5282" t="s">
        <v>166</v>
      </c>
      <c r="C5282">
        <v>667</v>
      </c>
      <c r="D5282">
        <v>2335</v>
      </c>
      <c r="E5282">
        <v>602</v>
      </c>
      <c r="F5282">
        <v>34</v>
      </c>
      <c r="G5282">
        <v>6</v>
      </c>
      <c r="K5282" t="s">
        <v>154</v>
      </c>
      <c r="L5282" s="64">
        <v>1.0859000000000001</v>
      </c>
      <c r="M5282" s="52">
        <v>1188</v>
      </c>
      <c r="N5282" s="52">
        <v>-1790</v>
      </c>
      <c r="O5282">
        <v>0</v>
      </c>
      <c r="P5282">
        <v>7</v>
      </c>
      <c r="Q5282">
        <v>0</v>
      </c>
      <c r="R5282" s="69"/>
      <c r="S5282" s="69"/>
      <c r="T5282" s="69"/>
      <c r="U5282" s="69"/>
      <c r="V5282" s="69"/>
      <c r="W5282"/>
      <c r="X5282"/>
      <c r="Y5282"/>
      <c r="Z5282"/>
      <c r="AA5282"/>
      <c r="AB5282">
        <v>0.5</v>
      </c>
      <c r="AC5282"/>
      <c r="AD5282">
        <v>35</v>
      </c>
      <c r="AE5282">
        <v>35.000947179999997</v>
      </c>
      <c r="AF5282" t="s">
        <v>668</v>
      </c>
    </row>
    <row r="5283" spans="1:32" ht="14.4">
      <c r="A5283" s="49">
        <v>46210</v>
      </c>
      <c r="B5283" t="s">
        <v>166</v>
      </c>
      <c r="C5283">
        <v>668</v>
      </c>
      <c r="D5283">
        <v>2630</v>
      </c>
      <c r="E5283">
        <v>-2459</v>
      </c>
      <c r="F5283">
        <v>12</v>
      </c>
      <c r="G5283">
        <v>4</v>
      </c>
      <c r="K5283" t="s">
        <v>154</v>
      </c>
      <c r="L5283" s="64">
        <v>0.68830000000000002</v>
      </c>
      <c r="M5283" s="52">
        <v>-1680</v>
      </c>
      <c r="N5283" s="52">
        <v>531</v>
      </c>
      <c r="O5283">
        <v>0</v>
      </c>
      <c r="P5283">
        <v>8</v>
      </c>
      <c r="Q5283">
        <v>0</v>
      </c>
      <c r="R5283" s="69"/>
      <c r="S5283" s="69"/>
      <c r="T5283" s="69"/>
      <c r="U5283" s="69"/>
      <c r="V5283" s="69"/>
      <c r="W5283"/>
      <c r="X5283"/>
      <c r="Y5283"/>
      <c r="Z5283"/>
      <c r="AA5283"/>
      <c r="AB5283">
        <v>0.5</v>
      </c>
      <c r="AC5283"/>
      <c r="AD5283">
        <v>30</v>
      </c>
      <c r="AE5283">
        <v>30.00094717</v>
      </c>
      <c r="AF5283" t="s">
        <v>661</v>
      </c>
    </row>
    <row r="5284" spans="1:32" ht="14.4">
      <c r="A5284" s="49">
        <v>46210</v>
      </c>
      <c r="B5284" t="s">
        <v>166</v>
      </c>
      <c r="C5284">
        <v>670</v>
      </c>
      <c r="D5284">
        <v>62</v>
      </c>
      <c r="E5284">
        <v>-98</v>
      </c>
      <c r="F5284">
        <v>0</v>
      </c>
      <c r="G5284">
        <v>0</v>
      </c>
      <c r="K5284" t="s">
        <v>154</v>
      </c>
      <c r="L5284" s="64">
        <v>0.47310000000000002</v>
      </c>
      <c r="M5284" s="52">
        <v>984</v>
      </c>
      <c r="N5284" s="52">
        <v>-2191</v>
      </c>
      <c r="O5284">
        <v>0</v>
      </c>
      <c r="P5284">
        <v>0</v>
      </c>
      <c r="Q5284">
        <v>0</v>
      </c>
      <c r="R5284" s="69"/>
      <c r="S5284" s="69"/>
      <c r="T5284" s="69"/>
      <c r="U5284" s="69"/>
      <c r="V5284" s="69"/>
      <c r="W5284"/>
      <c r="X5284"/>
      <c r="Y5284"/>
      <c r="Z5284"/>
      <c r="AA5284"/>
      <c r="AB5284">
        <v>0.5</v>
      </c>
      <c r="AC5284"/>
      <c r="AD5284">
        <v>10</v>
      </c>
      <c r="AE5284">
        <v>10.000947160000001</v>
      </c>
      <c r="AF5284" t="s">
        <v>584</v>
      </c>
    </row>
    <row r="5285" spans="1:32" ht="14.4">
      <c r="A5285" s="49">
        <v>46210</v>
      </c>
      <c r="B5285" t="s">
        <v>179</v>
      </c>
      <c r="C5285">
        <v>635</v>
      </c>
      <c r="D5285">
        <v>2108</v>
      </c>
      <c r="E5285">
        <v>533</v>
      </c>
      <c r="F5285">
        <v>27</v>
      </c>
      <c r="G5285">
        <v>2</v>
      </c>
      <c r="K5285" t="s">
        <v>154</v>
      </c>
      <c r="L5285" s="64">
        <v>1.0843</v>
      </c>
      <c r="M5285" s="52">
        <v>-2480</v>
      </c>
      <c r="N5285" s="52">
        <v>-3276</v>
      </c>
      <c r="O5285">
        <v>0</v>
      </c>
      <c r="P5285">
        <v>5</v>
      </c>
      <c r="Q5285">
        <v>0</v>
      </c>
      <c r="R5285" s="69"/>
      <c r="S5285" s="69"/>
      <c r="T5285" s="69"/>
      <c r="U5285" s="69"/>
      <c r="V5285" s="69"/>
      <c r="W5285"/>
      <c r="X5285"/>
      <c r="Y5285"/>
      <c r="Z5285"/>
      <c r="AA5285"/>
      <c r="AB5285">
        <v>0.5</v>
      </c>
      <c r="AC5285"/>
      <c r="AD5285">
        <v>35</v>
      </c>
      <c r="AE5285">
        <v>35.000947150000002</v>
      </c>
      <c r="AF5285" t="s">
        <v>668</v>
      </c>
    </row>
    <row r="5286" spans="1:32" ht="14.4">
      <c r="A5286" s="49">
        <v>46210</v>
      </c>
      <c r="B5286" t="s">
        <v>179</v>
      </c>
      <c r="C5286">
        <v>636</v>
      </c>
      <c r="D5286">
        <v>5016</v>
      </c>
      <c r="E5286">
        <v>-3770</v>
      </c>
      <c r="F5286">
        <v>28</v>
      </c>
      <c r="G5286">
        <v>9</v>
      </c>
      <c r="K5286" t="s">
        <v>154</v>
      </c>
      <c r="L5286" s="64">
        <v>0.74950000000000006</v>
      </c>
      <c r="M5286" s="52">
        <v>-1545</v>
      </c>
      <c r="N5286" s="52">
        <v>-835</v>
      </c>
      <c r="O5286">
        <v>0</v>
      </c>
      <c r="P5286">
        <v>6</v>
      </c>
      <c r="Q5286">
        <v>0</v>
      </c>
      <c r="R5286" s="69"/>
      <c r="S5286" s="69"/>
      <c r="T5286" s="69"/>
      <c r="U5286" s="69"/>
      <c r="V5286" s="69"/>
      <c r="W5286"/>
      <c r="X5286"/>
      <c r="Y5286"/>
      <c r="Z5286"/>
      <c r="AA5286"/>
      <c r="AB5286">
        <v>0.8</v>
      </c>
      <c r="AC5286"/>
      <c r="AD5286">
        <v>30</v>
      </c>
      <c r="AE5286">
        <v>30.000947140000001</v>
      </c>
      <c r="AF5286" t="s">
        <v>661</v>
      </c>
    </row>
    <row r="5287" spans="1:32" ht="14.4">
      <c r="A5287" s="49">
        <v>46210</v>
      </c>
      <c r="B5287" t="s">
        <v>179</v>
      </c>
      <c r="C5287">
        <v>637</v>
      </c>
      <c r="D5287">
        <v>1992</v>
      </c>
      <c r="E5287">
        <v>-1096</v>
      </c>
      <c r="F5287">
        <v>11</v>
      </c>
      <c r="G5287">
        <v>2</v>
      </c>
      <c r="K5287" t="s">
        <v>154</v>
      </c>
      <c r="L5287" s="64">
        <v>0.81659999999999999</v>
      </c>
      <c r="M5287" s="52">
        <v>-639</v>
      </c>
      <c r="N5287" s="52">
        <v>-1894</v>
      </c>
      <c r="O5287">
        <v>0</v>
      </c>
      <c r="P5287">
        <v>7</v>
      </c>
      <c r="Q5287">
        <v>0</v>
      </c>
      <c r="R5287" s="69"/>
      <c r="S5287" s="69"/>
      <c r="T5287" s="69"/>
      <c r="U5287" s="69"/>
      <c r="V5287" s="69"/>
      <c r="W5287"/>
      <c r="X5287"/>
      <c r="Y5287"/>
      <c r="Z5287"/>
      <c r="AA5287"/>
      <c r="AB5287">
        <v>0.5</v>
      </c>
      <c r="AC5287"/>
      <c r="AD5287">
        <v>30</v>
      </c>
      <c r="AE5287">
        <v>30.00094713</v>
      </c>
      <c r="AF5287" t="s">
        <v>661</v>
      </c>
    </row>
    <row r="5288" spans="1:32" ht="14.4">
      <c r="A5288" s="49">
        <v>46210</v>
      </c>
      <c r="B5288" t="s">
        <v>289</v>
      </c>
      <c r="C5288">
        <v>662</v>
      </c>
      <c r="D5288">
        <v>2573</v>
      </c>
      <c r="E5288">
        <v>-637</v>
      </c>
      <c r="F5288">
        <v>19</v>
      </c>
      <c r="G5288">
        <v>6</v>
      </c>
      <c r="K5288" t="s">
        <v>154</v>
      </c>
      <c r="L5288" s="64">
        <v>0.91749999999999998</v>
      </c>
      <c r="M5288" s="52">
        <v>4262</v>
      </c>
      <c r="N5288" s="52">
        <v>2953</v>
      </c>
      <c r="O5288">
        <v>0</v>
      </c>
      <c r="P5288">
        <v>2</v>
      </c>
      <c r="Q5288">
        <v>0</v>
      </c>
      <c r="R5288" s="69"/>
      <c r="S5288" s="69"/>
      <c r="T5288" s="69"/>
      <c r="U5288" s="69"/>
      <c r="V5288" s="69"/>
      <c r="W5288"/>
      <c r="X5288"/>
      <c r="Y5288"/>
      <c r="Z5288"/>
      <c r="AA5288"/>
      <c r="AB5288">
        <v>0.5</v>
      </c>
      <c r="AC5288"/>
      <c r="AD5288">
        <v>30</v>
      </c>
      <c r="AE5288">
        <v>30.000947119999999</v>
      </c>
      <c r="AF5288" t="s">
        <v>661</v>
      </c>
    </row>
    <row r="5289" spans="1:32" ht="14.4">
      <c r="A5289" s="49">
        <v>46210</v>
      </c>
      <c r="B5289" t="s">
        <v>289</v>
      </c>
      <c r="C5289">
        <v>663</v>
      </c>
      <c r="D5289">
        <v>1742</v>
      </c>
      <c r="E5289">
        <v>-1057</v>
      </c>
      <c r="F5289">
        <v>11</v>
      </c>
      <c r="G5289">
        <v>4</v>
      </c>
      <c r="K5289" t="s">
        <v>154</v>
      </c>
      <c r="L5289" s="64">
        <v>0.79769999999999996</v>
      </c>
      <c r="M5289" s="52">
        <v>1001</v>
      </c>
      <c r="N5289" s="52">
        <v>-695</v>
      </c>
      <c r="O5289">
        <v>0</v>
      </c>
      <c r="P5289">
        <v>3</v>
      </c>
      <c r="Q5289">
        <v>0</v>
      </c>
      <c r="R5289" s="69"/>
      <c r="S5289" s="69"/>
      <c r="T5289" s="69"/>
      <c r="U5289" s="69"/>
      <c r="V5289" s="69"/>
      <c r="W5289"/>
      <c r="X5289"/>
      <c r="Y5289"/>
      <c r="Z5289"/>
      <c r="AA5289"/>
      <c r="AB5289">
        <v>0.5</v>
      </c>
      <c r="AC5289"/>
      <c r="AD5289">
        <v>30</v>
      </c>
      <c r="AE5289">
        <v>30.000947109999998</v>
      </c>
      <c r="AF5289" t="s">
        <v>661</v>
      </c>
    </row>
    <row r="5290" spans="1:32" ht="14.4">
      <c r="A5290" s="49">
        <v>46210</v>
      </c>
      <c r="B5290" t="s">
        <v>387</v>
      </c>
      <c r="C5290">
        <v>683</v>
      </c>
      <c r="D5290">
        <v>1093</v>
      </c>
      <c r="E5290">
        <v>-650</v>
      </c>
      <c r="F5290">
        <v>6</v>
      </c>
      <c r="G5290">
        <v>8</v>
      </c>
      <c r="K5290" t="s">
        <v>154</v>
      </c>
      <c r="L5290" s="64">
        <v>0.80179999999999996</v>
      </c>
      <c r="M5290" s="52">
        <v>-522</v>
      </c>
      <c r="N5290" s="52">
        <v>1494</v>
      </c>
      <c r="O5290">
        <v>0</v>
      </c>
      <c r="P5290">
        <v>3</v>
      </c>
      <c r="Q5290">
        <v>0</v>
      </c>
      <c r="R5290" s="69"/>
      <c r="S5290" s="69"/>
      <c r="T5290" s="69"/>
      <c r="U5290" s="69"/>
      <c r="V5290" s="69"/>
      <c r="W5290"/>
      <c r="X5290"/>
      <c r="Y5290"/>
      <c r="Z5290"/>
      <c r="AA5290"/>
      <c r="AB5290">
        <v>0.5</v>
      </c>
      <c r="AC5290"/>
      <c r="AD5290">
        <v>30</v>
      </c>
      <c r="AE5290">
        <v>30.000947100000001</v>
      </c>
      <c r="AF5290" t="s">
        <v>661</v>
      </c>
    </row>
    <row r="5291" spans="1:32" ht="14.4">
      <c r="A5291" s="49">
        <v>46210</v>
      </c>
      <c r="B5291" t="s">
        <v>387</v>
      </c>
      <c r="C5291">
        <v>685</v>
      </c>
      <c r="D5291">
        <v>1696</v>
      </c>
      <c r="E5291">
        <v>514</v>
      </c>
      <c r="F5291">
        <v>25</v>
      </c>
      <c r="G5291">
        <v>11</v>
      </c>
      <c r="K5291" t="s">
        <v>154</v>
      </c>
      <c r="L5291" s="64">
        <v>1.101</v>
      </c>
      <c r="M5291" s="52">
        <v>-215</v>
      </c>
      <c r="N5291" s="52">
        <v>7136</v>
      </c>
      <c r="O5291">
        <v>0</v>
      </c>
      <c r="P5291">
        <v>5</v>
      </c>
      <c r="Q5291">
        <v>0</v>
      </c>
      <c r="R5291" s="69"/>
      <c r="S5291" s="69"/>
      <c r="T5291" s="69"/>
      <c r="U5291" s="69"/>
      <c r="V5291" s="69"/>
      <c r="W5291"/>
      <c r="X5291"/>
      <c r="Y5291"/>
      <c r="Z5291"/>
      <c r="AA5291"/>
      <c r="AB5291">
        <v>0.5</v>
      </c>
      <c r="AC5291"/>
      <c r="AD5291">
        <v>35</v>
      </c>
      <c r="AE5291">
        <v>35.000947089999997</v>
      </c>
      <c r="AF5291" t="s">
        <v>668</v>
      </c>
    </row>
    <row r="5292" spans="1:32" ht="14.4">
      <c r="A5292" s="49">
        <v>46210</v>
      </c>
      <c r="B5292" t="s">
        <v>278</v>
      </c>
      <c r="C5292">
        <v>561</v>
      </c>
      <c r="D5292">
        <v>5616</v>
      </c>
      <c r="E5292">
        <v>4071</v>
      </c>
      <c r="F5292">
        <v>37</v>
      </c>
      <c r="G5292">
        <v>18</v>
      </c>
      <c r="K5292" t="s">
        <v>154</v>
      </c>
      <c r="L5292" s="64">
        <v>1.2416</v>
      </c>
      <c r="M5292" s="52">
        <v>460</v>
      </c>
      <c r="N5292" s="52">
        <v>-22</v>
      </c>
      <c r="O5292">
        <v>0</v>
      </c>
      <c r="P5292">
        <v>1</v>
      </c>
      <c r="Q5292">
        <v>1</v>
      </c>
      <c r="R5292" s="69">
        <v>957.836394769614</v>
      </c>
      <c r="S5292" s="69">
        <v>5.8632142510629937</v>
      </c>
      <c r="T5292" s="69">
        <v>151.7837837837838</v>
      </c>
      <c r="U5292" s="69">
        <v>312</v>
      </c>
      <c r="V5292" s="69">
        <v>102.1090909090909</v>
      </c>
      <c r="W5292">
        <v>7</v>
      </c>
      <c r="X5292">
        <v>4</v>
      </c>
      <c r="Y5292">
        <v>7</v>
      </c>
      <c r="Z5292">
        <v>5</v>
      </c>
      <c r="AA5292">
        <v>5.75</v>
      </c>
      <c r="AB5292">
        <v>0.8</v>
      </c>
      <c r="AC5292">
        <v>4.6000000000000014</v>
      </c>
      <c r="AD5292">
        <v>61</v>
      </c>
      <c r="AE5292">
        <v>61.000947080000003</v>
      </c>
      <c r="AF5292" t="s">
        <v>3840</v>
      </c>
    </row>
    <row r="5293" spans="1:32" ht="14.4">
      <c r="A5293" s="49">
        <v>46210</v>
      </c>
      <c r="B5293" t="s">
        <v>278</v>
      </c>
      <c r="C5293">
        <v>562</v>
      </c>
      <c r="D5293">
        <v>7468</v>
      </c>
      <c r="E5293">
        <v>1497</v>
      </c>
      <c r="F5293">
        <v>37</v>
      </c>
      <c r="G5293">
        <v>19</v>
      </c>
      <c r="K5293" t="s">
        <v>154</v>
      </c>
      <c r="L5293" s="64">
        <v>1.0668</v>
      </c>
      <c r="M5293" s="52">
        <v>-1756</v>
      </c>
      <c r="N5293" s="52">
        <v>-2300</v>
      </c>
      <c r="O5293">
        <v>0</v>
      </c>
      <c r="P5293">
        <v>2</v>
      </c>
      <c r="Q5293">
        <v>1</v>
      </c>
      <c r="R5293" s="69">
        <v>1209.419105437941</v>
      </c>
      <c r="S5293" s="69">
        <v>6.174865244332131</v>
      </c>
      <c r="T5293" s="69">
        <v>201.83783783783781</v>
      </c>
      <c r="U5293" s="69">
        <v>393.05263157894728</v>
      </c>
      <c r="V5293" s="69">
        <v>133.35714285714289</v>
      </c>
      <c r="W5293">
        <v>7</v>
      </c>
      <c r="X5293">
        <v>2</v>
      </c>
      <c r="Y5293">
        <v>5</v>
      </c>
      <c r="Z5293">
        <v>0</v>
      </c>
      <c r="AA5293">
        <v>3.5</v>
      </c>
      <c r="AB5293">
        <v>1</v>
      </c>
      <c r="AC5293">
        <v>3.5</v>
      </c>
      <c r="AD5293">
        <v>35</v>
      </c>
      <c r="AE5293">
        <v>35.000947070000002</v>
      </c>
      <c r="AF5293" t="s">
        <v>668</v>
      </c>
    </row>
    <row r="5294" spans="1:32" ht="14.4">
      <c r="A5294" s="49">
        <v>46210</v>
      </c>
      <c r="B5294" t="s">
        <v>510</v>
      </c>
      <c r="C5294">
        <v>665</v>
      </c>
      <c r="D5294">
        <v>539</v>
      </c>
      <c r="E5294">
        <v>-401</v>
      </c>
      <c r="F5294">
        <v>2</v>
      </c>
      <c r="G5294">
        <v>0</v>
      </c>
      <c r="K5294" t="s">
        <v>154</v>
      </c>
      <c r="L5294" s="64">
        <v>0.752</v>
      </c>
      <c r="M5294" s="52">
        <v>3311</v>
      </c>
      <c r="N5294" s="52">
        <v>-1616</v>
      </c>
      <c r="O5294">
        <v>0</v>
      </c>
      <c r="P5294">
        <v>5</v>
      </c>
      <c r="Q5294">
        <v>0</v>
      </c>
      <c r="R5294" s="69"/>
      <c r="S5294" s="69"/>
      <c r="T5294" s="69"/>
      <c r="U5294" s="69"/>
      <c r="V5294" s="69"/>
      <c r="W5294"/>
      <c r="X5294"/>
      <c r="Y5294"/>
      <c r="Z5294"/>
      <c r="AA5294"/>
      <c r="AB5294">
        <v>0.5</v>
      </c>
      <c r="AC5294"/>
      <c r="AD5294">
        <v>10</v>
      </c>
      <c r="AE5294">
        <v>10.00094706</v>
      </c>
      <c r="AF5294" t="s">
        <v>584</v>
      </c>
    </row>
    <row r="5295" spans="1:32" ht="14.4">
      <c r="A5295" s="49">
        <v>46210</v>
      </c>
      <c r="B5295" t="s">
        <v>510</v>
      </c>
      <c r="C5295">
        <v>666</v>
      </c>
      <c r="D5295">
        <v>700</v>
      </c>
      <c r="E5295">
        <v>2585</v>
      </c>
      <c r="F5295">
        <v>12</v>
      </c>
      <c r="G5295">
        <v>0</v>
      </c>
      <c r="K5295" t="s">
        <v>154</v>
      </c>
      <c r="L5295" s="64">
        <v>2.2309999999999999</v>
      </c>
      <c r="M5295" s="52">
        <v>-823</v>
      </c>
      <c r="N5295" s="52">
        <v>-1419</v>
      </c>
      <c r="O5295">
        <v>0</v>
      </c>
      <c r="P5295">
        <v>6</v>
      </c>
      <c r="Q5295">
        <v>0</v>
      </c>
      <c r="R5295" s="69"/>
      <c r="S5295" s="69"/>
      <c r="T5295" s="69"/>
      <c r="U5295" s="69"/>
      <c r="V5295" s="69"/>
      <c r="W5295"/>
      <c r="X5295"/>
      <c r="Y5295"/>
      <c r="Z5295"/>
      <c r="AA5295"/>
      <c r="AB5295">
        <v>0.5</v>
      </c>
      <c r="AC5295"/>
      <c r="AD5295">
        <v>0</v>
      </c>
      <c r="AE5295">
        <v>0</v>
      </c>
    </row>
    <row r="5296" spans="1:32" ht="14.4">
      <c r="A5296" s="49">
        <v>46210</v>
      </c>
      <c r="B5296" t="s">
        <v>372</v>
      </c>
      <c r="C5296">
        <v>711</v>
      </c>
      <c r="D5296">
        <v>461</v>
      </c>
      <c r="E5296">
        <v>-6</v>
      </c>
      <c r="F5296">
        <v>5</v>
      </c>
      <c r="G5296">
        <v>1</v>
      </c>
      <c r="K5296" t="s">
        <v>154</v>
      </c>
      <c r="L5296" s="64">
        <v>0.99570000000000003</v>
      </c>
      <c r="M5296" s="52">
        <v>-1035</v>
      </c>
      <c r="N5296" s="52">
        <v>-1842</v>
      </c>
      <c r="O5296">
        <v>0</v>
      </c>
      <c r="P5296">
        <v>1</v>
      </c>
      <c r="Q5296">
        <v>0</v>
      </c>
      <c r="R5296" s="69"/>
      <c r="S5296" s="69"/>
      <c r="T5296" s="69"/>
      <c r="U5296" s="69"/>
      <c r="V5296" s="69"/>
      <c r="W5296"/>
      <c r="X5296"/>
      <c r="Y5296"/>
      <c r="Z5296"/>
      <c r="AA5296"/>
      <c r="AB5296">
        <v>0.5</v>
      </c>
      <c r="AC5296"/>
      <c r="AD5296">
        <v>10</v>
      </c>
      <c r="AE5296">
        <v>10.00094704</v>
      </c>
      <c r="AF5296" t="s">
        <v>584</v>
      </c>
    </row>
    <row r="5297" spans="1:32" ht="14.4">
      <c r="A5297" s="49">
        <v>46210</v>
      </c>
      <c r="B5297" t="s">
        <v>372</v>
      </c>
      <c r="C5297">
        <v>712</v>
      </c>
      <c r="D5297">
        <v>337</v>
      </c>
      <c r="E5297">
        <v>-44</v>
      </c>
      <c r="F5297">
        <v>6</v>
      </c>
      <c r="G5297">
        <v>2</v>
      </c>
      <c r="K5297" t="s">
        <v>154</v>
      </c>
      <c r="L5297" s="64">
        <v>0.95650000000000002</v>
      </c>
      <c r="M5297" s="52">
        <v>-745</v>
      </c>
      <c r="N5297" s="52">
        <v>-189</v>
      </c>
      <c r="O5297">
        <v>0</v>
      </c>
      <c r="P5297">
        <v>2</v>
      </c>
      <c r="Q5297">
        <v>0</v>
      </c>
      <c r="R5297" s="69"/>
      <c r="S5297" s="69"/>
      <c r="T5297" s="69"/>
      <c r="U5297" s="69"/>
      <c r="V5297" s="69"/>
      <c r="W5297"/>
      <c r="X5297"/>
      <c r="Y5297"/>
      <c r="Z5297"/>
      <c r="AA5297"/>
      <c r="AB5297">
        <v>0.5</v>
      </c>
      <c r="AC5297"/>
      <c r="AD5297">
        <v>10</v>
      </c>
      <c r="AE5297">
        <v>10.000947030000001</v>
      </c>
      <c r="AF5297" t="s">
        <v>584</v>
      </c>
    </row>
    <row r="5298" spans="1:32" ht="14.4">
      <c r="A5298" s="49">
        <v>46210</v>
      </c>
      <c r="B5298" t="s">
        <v>307</v>
      </c>
      <c r="C5298">
        <v>660</v>
      </c>
      <c r="D5298">
        <v>2552</v>
      </c>
      <c r="E5298">
        <v>-339</v>
      </c>
      <c r="F5298">
        <v>32</v>
      </c>
      <c r="G5298">
        <v>7</v>
      </c>
      <c r="K5298" t="s">
        <v>154</v>
      </c>
      <c r="L5298" s="64">
        <v>0.95569999999999999</v>
      </c>
      <c r="M5298" s="52">
        <v>-2031</v>
      </c>
      <c r="N5298" s="52">
        <v>-1247</v>
      </c>
      <c r="O5298">
        <v>0</v>
      </c>
      <c r="P5298">
        <v>0</v>
      </c>
      <c r="Q5298">
        <v>0</v>
      </c>
      <c r="R5298" s="69"/>
      <c r="S5298" s="69"/>
      <c r="T5298" s="69"/>
      <c r="U5298" s="69"/>
      <c r="V5298" s="69"/>
      <c r="W5298"/>
      <c r="X5298"/>
      <c r="Y5298"/>
      <c r="Z5298"/>
      <c r="AA5298"/>
      <c r="AB5298">
        <v>0.5</v>
      </c>
      <c r="AC5298"/>
      <c r="AD5298">
        <v>30</v>
      </c>
      <c r="AE5298">
        <v>30.000947020000002</v>
      </c>
      <c r="AF5298" t="s">
        <v>661</v>
      </c>
    </row>
    <row r="5299" spans="1:32" ht="14.4">
      <c r="A5299" s="49">
        <v>46210</v>
      </c>
      <c r="B5299" t="s">
        <v>307</v>
      </c>
      <c r="C5299">
        <v>661</v>
      </c>
      <c r="D5299">
        <v>1195</v>
      </c>
      <c r="E5299">
        <v>-1262</v>
      </c>
      <c r="F5299">
        <v>6</v>
      </c>
      <c r="G5299">
        <v>2</v>
      </c>
      <c r="K5299" t="s">
        <v>154</v>
      </c>
      <c r="L5299" s="64">
        <v>0.64800000000000002</v>
      </c>
      <c r="M5299" s="52">
        <v>-1596</v>
      </c>
      <c r="N5299" s="52">
        <v>-268</v>
      </c>
      <c r="O5299">
        <v>0</v>
      </c>
      <c r="P5299">
        <v>1</v>
      </c>
      <c r="Q5299">
        <v>0</v>
      </c>
      <c r="R5299" s="69"/>
      <c r="S5299" s="69"/>
      <c r="T5299" s="69"/>
      <c r="U5299" s="69"/>
      <c r="V5299" s="69"/>
      <c r="W5299"/>
      <c r="X5299"/>
      <c r="Y5299"/>
      <c r="Z5299"/>
      <c r="AA5299"/>
      <c r="AB5299">
        <v>0.5</v>
      </c>
      <c r="AC5299"/>
      <c r="AD5299">
        <v>30</v>
      </c>
      <c r="AE5299">
        <v>30.000947010000001</v>
      </c>
      <c r="AF5299" t="s">
        <v>661</v>
      </c>
    </row>
    <row r="5300" spans="1:32" ht="14.4">
      <c r="A5300" s="49">
        <v>46210</v>
      </c>
      <c r="B5300" t="s">
        <v>156</v>
      </c>
      <c r="C5300">
        <v>717</v>
      </c>
      <c r="D5300">
        <v>2025</v>
      </c>
      <c r="E5300">
        <v>-170</v>
      </c>
      <c r="F5300">
        <v>11</v>
      </c>
      <c r="G5300">
        <v>6</v>
      </c>
      <c r="K5300" t="s">
        <v>154</v>
      </c>
      <c r="L5300" s="64">
        <v>0.97199999999999998</v>
      </c>
      <c r="M5300" s="52">
        <v>-792</v>
      </c>
      <c r="N5300" s="52">
        <v>-627</v>
      </c>
      <c r="O5300">
        <v>0</v>
      </c>
      <c r="P5300">
        <v>7</v>
      </c>
      <c r="Q5300">
        <v>0</v>
      </c>
      <c r="R5300" s="69"/>
      <c r="S5300" s="69"/>
      <c r="T5300" s="69"/>
      <c r="U5300" s="69"/>
      <c r="V5300" s="69"/>
      <c r="W5300"/>
      <c r="X5300"/>
      <c r="Y5300"/>
      <c r="Z5300"/>
      <c r="AA5300"/>
      <c r="AB5300">
        <v>0.5</v>
      </c>
      <c r="AC5300"/>
      <c r="AD5300">
        <v>30</v>
      </c>
      <c r="AE5300">
        <v>30.000947</v>
      </c>
      <c r="AF5300" t="s">
        <v>661</v>
      </c>
    </row>
    <row r="5301" spans="1:32" ht="14.4">
      <c r="A5301" s="49">
        <v>46210</v>
      </c>
      <c r="B5301" t="s">
        <v>156</v>
      </c>
      <c r="C5301">
        <v>718</v>
      </c>
      <c r="D5301">
        <v>909</v>
      </c>
      <c r="E5301">
        <v>-1286</v>
      </c>
      <c r="F5301">
        <v>2</v>
      </c>
      <c r="G5301">
        <v>0</v>
      </c>
      <c r="K5301" t="s">
        <v>154</v>
      </c>
      <c r="L5301" s="64">
        <v>0.52839999999999998</v>
      </c>
      <c r="M5301" s="52">
        <v>3907</v>
      </c>
      <c r="N5301" s="52">
        <v>-676</v>
      </c>
      <c r="O5301">
        <v>0</v>
      </c>
      <c r="P5301">
        <v>8</v>
      </c>
      <c r="Q5301">
        <v>0</v>
      </c>
      <c r="R5301" s="69"/>
      <c r="S5301" s="69"/>
      <c r="T5301" s="69"/>
      <c r="U5301" s="69"/>
      <c r="V5301" s="69"/>
      <c r="W5301"/>
      <c r="X5301"/>
      <c r="Y5301"/>
      <c r="Z5301"/>
      <c r="AA5301"/>
      <c r="AB5301">
        <v>0.5</v>
      </c>
      <c r="AC5301"/>
      <c r="AD5301">
        <v>10</v>
      </c>
      <c r="AE5301">
        <v>10.000946989999999</v>
      </c>
      <c r="AF5301" t="s">
        <v>584</v>
      </c>
    </row>
    <row r="5302" spans="1:32" ht="14.4">
      <c r="A5302" s="49">
        <v>46210</v>
      </c>
      <c r="B5302" t="s">
        <v>49</v>
      </c>
      <c r="C5302">
        <v>686</v>
      </c>
      <c r="D5302">
        <v>1997</v>
      </c>
      <c r="E5302">
        <v>-816</v>
      </c>
      <c r="F5302">
        <v>16</v>
      </c>
      <c r="G5302">
        <v>6</v>
      </c>
      <c r="K5302" t="s">
        <v>154</v>
      </c>
      <c r="L5302" s="64">
        <v>0.86380000000000001</v>
      </c>
      <c r="M5302" s="52">
        <v>-2017</v>
      </c>
      <c r="N5302" s="52">
        <v>-892</v>
      </c>
      <c r="O5302">
        <v>0</v>
      </c>
      <c r="P5302">
        <v>6</v>
      </c>
      <c r="Q5302">
        <v>0</v>
      </c>
      <c r="R5302" s="69"/>
      <c r="S5302" s="69"/>
      <c r="T5302" s="69"/>
      <c r="U5302" s="69"/>
      <c r="V5302" s="69"/>
      <c r="W5302"/>
      <c r="X5302"/>
      <c r="Y5302"/>
      <c r="Z5302"/>
      <c r="AA5302"/>
      <c r="AB5302">
        <v>0.5</v>
      </c>
      <c r="AC5302"/>
      <c r="AD5302">
        <v>30</v>
      </c>
      <c r="AE5302">
        <v>30.000946979999998</v>
      </c>
      <c r="AF5302" t="s">
        <v>661</v>
      </c>
    </row>
    <row r="5303" spans="1:32" ht="14.4">
      <c r="A5303" s="49">
        <v>46210</v>
      </c>
      <c r="B5303" t="s">
        <v>49</v>
      </c>
      <c r="C5303">
        <v>687</v>
      </c>
      <c r="D5303">
        <v>1018</v>
      </c>
      <c r="E5303">
        <v>5304</v>
      </c>
      <c r="F5303">
        <v>28</v>
      </c>
      <c r="G5303">
        <v>7</v>
      </c>
      <c r="K5303" t="s">
        <v>154</v>
      </c>
      <c r="L5303" s="64">
        <v>2.7366999999999999</v>
      </c>
      <c r="M5303" s="52">
        <v>-2323</v>
      </c>
      <c r="N5303" s="52">
        <v>231</v>
      </c>
      <c r="O5303">
        <v>0</v>
      </c>
      <c r="P5303">
        <v>7</v>
      </c>
      <c r="Q5303">
        <v>0</v>
      </c>
      <c r="R5303" s="69"/>
      <c r="S5303" s="69"/>
      <c r="T5303" s="69"/>
      <c r="U5303" s="69"/>
      <c r="V5303" s="69"/>
      <c r="W5303"/>
      <c r="X5303"/>
      <c r="Y5303"/>
      <c r="Z5303"/>
      <c r="AA5303"/>
      <c r="AB5303">
        <v>0.5</v>
      </c>
      <c r="AC5303"/>
      <c r="AD5303">
        <v>80</v>
      </c>
      <c r="AE5303">
        <v>80.000946970000001</v>
      </c>
      <c r="AF5303" t="s">
        <v>155</v>
      </c>
    </row>
    <row r="5304" spans="1:32" ht="14.4">
      <c r="A5304" s="49">
        <v>46210</v>
      </c>
      <c r="B5304" t="s">
        <v>400</v>
      </c>
      <c r="C5304">
        <v>720</v>
      </c>
      <c r="D5304">
        <v>3219</v>
      </c>
      <c r="E5304">
        <v>-3806</v>
      </c>
      <c r="F5304">
        <v>8</v>
      </c>
      <c r="G5304">
        <v>14</v>
      </c>
      <c r="K5304" t="s">
        <v>154</v>
      </c>
      <c r="L5304" s="64">
        <v>0.60589999999999999</v>
      </c>
      <c r="M5304" s="52">
        <v>-1059</v>
      </c>
      <c r="N5304" s="52">
        <v>2202</v>
      </c>
      <c r="O5304">
        <v>0</v>
      </c>
      <c r="P5304">
        <v>0</v>
      </c>
      <c r="Q5304">
        <v>0</v>
      </c>
      <c r="R5304" s="69"/>
      <c r="S5304" s="69"/>
      <c r="T5304" s="69"/>
      <c r="U5304" s="69"/>
      <c r="V5304" s="69"/>
      <c r="W5304"/>
      <c r="X5304"/>
      <c r="Y5304"/>
      <c r="Z5304"/>
      <c r="AA5304"/>
      <c r="AB5304">
        <v>0.6</v>
      </c>
      <c r="AC5304"/>
      <c r="AD5304">
        <v>30</v>
      </c>
      <c r="AE5304">
        <v>30.00094696</v>
      </c>
      <c r="AF5304" t="s">
        <v>661</v>
      </c>
    </row>
    <row r="5305" spans="1:32" ht="14.4">
      <c r="A5305" s="49">
        <v>46210</v>
      </c>
      <c r="B5305" t="s">
        <v>5250</v>
      </c>
      <c r="C5305">
        <v>721</v>
      </c>
      <c r="D5305">
        <v>6804</v>
      </c>
      <c r="E5305">
        <v>-2496</v>
      </c>
      <c r="F5305">
        <v>39</v>
      </c>
      <c r="G5305">
        <v>18</v>
      </c>
      <c r="K5305" t="s">
        <v>154</v>
      </c>
      <c r="L5305" s="64">
        <v>0.87770000000000004</v>
      </c>
      <c r="M5305" s="52">
        <v>283</v>
      </c>
      <c r="N5305" s="52">
        <v>3195</v>
      </c>
      <c r="O5305">
        <v>0</v>
      </c>
      <c r="P5305">
        <v>1</v>
      </c>
      <c r="Q5305">
        <v>0</v>
      </c>
      <c r="R5305" s="69"/>
      <c r="S5305" s="69"/>
      <c r="T5305" s="69"/>
      <c r="U5305" s="69"/>
      <c r="V5305" s="69"/>
      <c r="W5305"/>
      <c r="X5305"/>
      <c r="Y5305"/>
      <c r="Z5305"/>
      <c r="AA5305"/>
      <c r="AB5305">
        <v>0.8</v>
      </c>
      <c r="AC5305"/>
      <c r="AD5305">
        <v>30</v>
      </c>
      <c r="AE5305">
        <v>30.000946949999999</v>
      </c>
      <c r="AF5305" t="s">
        <v>661</v>
      </c>
    </row>
    <row r="5306" spans="1:32" ht="14.4">
      <c r="A5306" s="49">
        <v>46210</v>
      </c>
      <c r="B5306" t="s">
        <v>297</v>
      </c>
      <c r="C5306">
        <v>722</v>
      </c>
      <c r="D5306">
        <v>0</v>
      </c>
      <c r="E5306">
        <v>0</v>
      </c>
      <c r="F5306">
        <v>0</v>
      </c>
      <c r="G5306">
        <v>0</v>
      </c>
      <c r="K5306" t="s">
        <v>154</v>
      </c>
      <c r="L5306" s="64">
        <v>0</v>
      </c>
      <c r="M5306" s="52">
        <v>-1753</v>
      </c>
      <c r="N5306" s="52">
        <v>-626</v>
      </c>
      <c r="O5306">
        <v>0</v>
      </c>
      <c r="P5306">
        <v>2</v>
      </c>
      <c r="Q5306">
        <v>0</v>
      </c>
      <c r="R5306" s="69"/>
      <c r="S5306" s="69"/>
      <c r="T5306" s="69"/>
      <c r="U5306" s="69"/>
      <c r="V5306" s="69"/>
      <c r="W5306"/>
      <c r="X5306"/>
      <c r="Y5306"/>
      <c r="Z5306"/>
      <c r="AA5306"/>
      <c r="AB5306"/>
      <c r="AC5306"/>
      <c r="AD5306">
        <v>0</v>
      </c>
      <c r="AE5306">
        <v>0</v>
      </c>
    </row>
    <row r="5307" spans="1:32" ht="14.4">
      <c r="A5307" s="49">
        <v>46210</v>
      </c>
      <c r="B5307" t="s">
        <v>380</v>
      </c>
      <c r="C5307">
        <v>723</v>
      </c>
      <c r="D5307">
        <v>2560</v>
      </c>
      <c r="E5307">
        <v>-2270</v>
      </c>
      <c r="F5307">
        <v>9</v>
      </c>
      <c r="G5307">
        <v>12</v>
      </c>
      <c r="K5307" t="s">
        <v>154</v>
      </c>
      <c r="L5307" s="64">
        <v>0.70440000000000003</v>
      </c>
      <c r="M5307" s="52">
        <v>5372</v>
      </c>
      <c r="N5307" s="52">
        <v>-1425</v>
      </c>
      <c r="O5307">
        <v>0</v>
      </c>
      <c r="P5307">
        <v>3</v>
      </c>
      <c r="Q5307">
        <v>0</v>
      </c>
      <c r="R5307" s="69"/>
      <c r="S5307" s="69"/>
      <c r="T5307" s="69"/>
      <c r="U5307" s="69"/>
      <c r="V5307" s="69"/>
      <c r="W5307"/>
      <c r="X5307"/>
      <c r="Y5307"/>
      <c r="Z5307"/>
      <c r="AA5307"/>
      <c r="AB5307">
        <v>0.5</v>
      </c>
      <c r="AC5307"/>
      <c r="AD5307">
        <v>30</v>
      </c>
      <c r="AE5307">
        <v>30.000946930000001</v>
      </c>
      <c r="AF5307" t="s">
        <v>661</v>
      </c>
    </row>
    <row r="5308" spans="1:32" ht="14.4">
      <c r="A5308" s="49">
        <v>46210</v>
      </c>
      <c r="B5308" t="s">
        <v>26</v>
      </c>
      <c r="C5308">
        <v>725</v>
      </c>
      <c r="D5308">
        <v>3960</v>
      </c>
      <c r="E5308">
        <v>2542</v>
      </c>
      <c r="F5308">
        <v>41</v>
      </c>
      <c r="G5308">
        <v>28</v>
      </c>
      <c r="K5308" t="s">
        <v>154</v>
      </c>
      <c r="L5308" s="64">
        <v>1.214</v>
      </c>
      <c r="M5308" s="52">
        <v>-4689</v>
      </c>
      <c r="N5308" s="52">
        <v>-791</v>
      </c>
      <c r="O5308">
        <v>0</v>
      </c>
      <c r="P5308">
        <v>5</v>
      </c>
      <c r="Q5308">
        <v>0</v>
      </c>
      <c r="R5308" s="69"/>
      <c r="S5308" s="69"/>
      <c r="T5308" s="69"/>
      <c r="U5308" s="69"/>
      <c r="V5308" s="69"/>
      <c r="W5308"/>
      <c r="X5308"/>
      <c r="Y5308"/>
      <c r="Z5308"/>
      <c r="AA5308"/>
      <c r="AB5308">
        <v>0.6</v>
      </c>
      <c r="AC5308"/>
      <c r="AD5308">
        <v>70</v>
      </c>
      <c r="AE5308">
        <v>70.000946920000004</v>
      </c>
      <c r="AF5308" t="s">
        <v>178</v>
      </c>
    </row>
    <row r="5309" spans="1:32" ht="14.4">
      <c r="A5309" s="49">
        <v>46210</v>
      </c>
      <c r="B5309" t="s">
        <v>52</v>
      </c>
      <c r="C5309">
        <v>726</v>
      </c>
      <c r="D5309">
        <v>2963</v>
      </c>
      <c r="E5309">
        <v>-1130</v>
      </c>
      <c r="F5309">
        <v>7</v>
      </c>
      <c r="G5309">
        <v>6</v>
      </c>
      <c r="K5309" t="s">
        <v>154</v>
      </c>
      <c r="L5309" s="64">
        <v>0.87290000000000001</v>
      </c>
      <c r="M5309" s="52">
        <v>-498</v>
      </c>
      <c r="N5309" s="52">
        <v>-1223</v>
      </c>
      <c r="O5309">
        <v>0</v>
      </c>
      <c r="P5309">
        <v>6</v>
      </c>
      <c r="Q5309">
        <v>0</v>
      </c>
      <c r="R5309" s="69"/>
      <c r="S5309" s="69"/>
      <c r="T5309" s="69"/>
      <c r="U5309" s="69"/>
      <c r="V5309" s="69"/>
      <c r="W5309"/>
      <c r="X5309"/>
      <c r="Y5309"/>
      <c r="Z5309"/>
      <c r="AA5309"/>
      <c r="AB5309">
        <v>0.5</v>
      </c>
      <c r="AC5309"/>
      <c r="AD5309">
        <v>30</v>
      </c>
      <c r="AE5309">
        <v>30.00094691</v>
      </c>
      <c r="AF5309" t="s">
        <v>661</v>
      </c>
    </row>
    <row r="5310" spans="1:32" ht="14.4">
      <c r="A5310" s="49">
        <v>46210</v>
      </c>
      <c r="B5310" t="s">
        <v>546</v>
      </c>
      <c r="C5310">
        <v>727</v>
      </c>
      <c r="D5310">
        <v>2048</v>
      </c>
      <c r="E5310">
        <v>684</v>
      </c>
      <c r="F5310">
        <v>7</v>
      </c>
      <c r="G5310">
        <v>4</v>
      </c>
      <c r="K5310" t="s">
        <v>154</v>
      </c>
      <c r="L5310" s="64">
        <v>1.1113</v>
      </c>
      <c r="M5310" s="52">
        <v>-1025</v>
      </c>
      <c r="N5310" s="52">
        <v>-987</v>
      </c>
      <c r="O5310">
        <v>0</v>
      </c>
      <c r="P5310">
        <v>7</v>
      </c>
      <c r="Q5310">
        <v>0</v>
      </c>
      <c r="R5310" s="69"/>
      <c r="S5310" s="69"/>
      <c r="T5310" s="69"/>
      <c r="U5310" s="69"/>
      <c r="V5310" s="69"/>
      <c r="W5310"/>
      <c r="X5310"/>
      <c r="Y5310"/>
      <c r="Z5310"/>
      <c r="AA5310"/>
      <c r="AB5310">
        <v>0.5</v>
      </c>
      <c r="AC5310"/>
      <c r="AD5310">
        <v>35</v>
      </c>
      <c r="AE5310">
        <v>35.000946900000002</v>
      </c>
      <c r="AF5310" t="s">
        <v>668</v>
      </c>
    </row>
    <row r="5311" spans="1:32" ht="14.4">
      <c r="A5311" s="49">
        <v>46210</v>
      </c>
      <c r="B5311" t="s">
        <v>514</v>
      </c>
      <c r="C5311">
        <v>728</v>
      </c>
      <c r="D5311">
        <v>1941</v>
      </c>
      <c r="E5311">
        <v>2050</v>
      </c>
      <c r="F5311">
        <v>11</v>
      </c>
      <c r="G5311">
        <v>9</v>
      </c>
      <c r="K5311" t="s">
        <v>154</v>
      </c>
      <c r="L5311" s="64">
        <v>1.3521000000000001</v>
      </c>
      <c r="M5311" s="52">
        <v>297</v>
      </c>
      <c r="N5311" s="52">
        <v>-1136</v>
      </c>
      <c r="O5311">
        <v>0</v>
      </c>
      <c r="P5311">
        <v>8</v>
      </c>
      <c r="Q5311">
        <v>0</v>
      </c>
      <c r="R5311" s="69"/>
      <c r="S5311" s="69"/>
      <c r="T5311" s="69"/>
      <c r="U5311" s="69"/>
      <c r="V5311" s="69"/>
      <c r="W5311"/>
      <c r="X5311"/>
      <c r="Y5311"/>
      <c r="Z5311"/>
      <c r="AA5311"/>
      <c r="AB5311">
        <v>0.5</v>
      </c>
      <c r="AC5311"/>
      <c r="AD5311">
        <v>70</v>
      </c>
      <c r="AE5311">
        <v>70.000946889999994</v>
      </c>
      <c r="AF5311" t="s">
        <v>178</v>
      </c>
    </row>
    <row r="5312" spans="1:32" ht="14.4">
      <c r="A5312" s="49">
        <v>46210</v>
      </c>
      <c r="B5312" t="s">
        <v>184</v>
      </c>
      <c r="C5312">
        <v>730</v>
      </c>
      <c r="D5312">
        <v>5978</v>
      </c>
      <c r="E5312">
        <v>599</v>
      </c>
      <c r="F5312">
        <v>77</v>
      </c>
      <c r="G5312">
        <v>40</v>
      </c>
      <c r="K5312" t="s">
        <v>154</v>
      </c>
      <c r="L5312" s="64">
        <v>1.0334000000000001</v>
      </c>
      <c r="M5312" s="52">
        <v>3314</v>
      </c>
      <c r="N5312" s="52">
        <v>119</v>
      </c>
      <c r="O5312">
        <v>0</v>
      </c>
      <c r="P5312">
        <v>0</v>
      </c>
      <c r="Q5312">
        <v>0</v>
      </c>
      <c r="R5312" s="69"/>
      <c r="S5312" s="69"/>
      <c r="T5312" s="69"/>
      <c r="U5312" s="69"/>
      <c r="V5312" s="69"/>
      <c r="W5312"/>
      <c r="X5312"/>
      <c r="Y5312"/>
      <c r="Z5312"/>
      <c r="AA5312"/>
      <c r="AB5312">
        <v>0.8</v>
      </c>
      <c r="AC5312"/>
      <c r="AD5312">
        <v>35</v>
      </c>
      <c r="AE5312">
        <v>35.000946880000001</v>
      </c>
      <c r="AF5312" t="s">
        <v>668</v>
      </c>
    </row>
    <row r="5313" spans="1:32" ht="14.4">
      <c r="A5313" s="49">
        <v>46210</v>
      </c>
      <c r="B5313" t="s">
        <v>5251</v>
      </c>
      <c r="C5313">
        <v>731</v>
      </c>
      <c r="D5313">
        <v>5414</v>
      </c>
      <c r="E5313">
        <v>484</v>
      </c>
      <c r="F5313">
        <v>66</v>
      </c>
      <c r="G5313">
        <v>17</v>
      </c>
      <c r="K5313" t="s">
        <v>154</v>
      </c>
      <c r="L5313" s="64">
        <v>1.0298</v>
      </c>
      <c r="M5313" s="52">
        <v>1325</v>
      </c>
      <c r="N5313" s="52">
        <v>-661</v>
      </c>
      <c r="O5313">
        <v>0</v>
      </c>
      <c r="P5313">
        <v>1</v>
      </c>
      <c r="Q5313">
        <v>0</v>
      </c>
      <c r="R5313" s="69"/>
      <c r="S5313" s="69"/>
      <c r="T5313" s="69"/>
      <c r="U5313" s="69"/>
      <c r="V5313" s="69"/>
      <c r="W5313"/>
      <c r="X5313"/>
      <c r="Y5313"/>
      <c r="Z5313"/>
      <c r="AA5313"/>
      <c r="AB5313">
        <v>0.8</v>
      </c>
      <c r="AC5313"/>
      <c r="AD5313">
        <v>35</v>
      </c>
      <c r="AE5313">
        <v>35.00094687</v>
      </c>
      <c r="AF5313" t="s">
        <v>668</v>
      </c>
    </row>
    <row r="5314" spans="1:32" ht="14.4">
      <c r="A5314" s="49">
        <v>46210</v>
      </c>
      <c r="B5314" t="s">
        <v>323</v>
      </c>
      <c r="C5314">
        <v>732</v>
      </c>
      <c r="D5314">
        <v>0</v>
      </c>
      <c r="E5314">
        <v>0</v>
      </c>
      <c r="F5314">
        <v>0</v>
      </c>
      <c r="G5314">
        <v>0</v>
      </c>
      <c r="K5314" t="s">
        <v>154</v>
      </c>
      <c r="L5314" s="64">
        <v>0</v>
      </c>
      <c r="M5314" s="52">
        <v>-312</v>
      </c>
      <c r="N5314" s="52">
        <v>-1266</v>
      </c>
      <c r="O5314">
        <v>0</v>
      </c>
      <c r="P5314">
        <v>2</v>
      </c>
      <c r="Q5314">
        <v>0</v>
      </c>
      <c r="R5314" s="69"/>
      <c r="S5314" s="69"/>
      <c r="T5314" s="69"/>
      <c r="U5314" s="69"/>
      <c r="V5314" s="69"/>
      <c r="W5314"/>
      <c r="X5314"/>
      <c r="Y5314"/>
      <c r="Z5314"/>
      <c r="AA5314"/>
      <c r="AB5314"/>
      <c r="AC5314"/>
      <c r="AD5314">
        <v>0</v>
      </c>
      <c r="AE5314">
        <v>0</v>
      </c>
    </row>
    <row r="5315" spans="1:32" ht="14.4">
      <c r="A5315" s="49">
        <v>46210</v>
      </c>
      <c r="B5315" t="s">
        <v>351</v>
      </c>
      <c r="C5315">
        <v>733</v>
      </c>
      <c r="D5315">
        <v>3723</v>
      </c>
      <c r="E5315">
        <v>-1788</v>
      </c>
      <c r="F5315">
        <v>36</v>
      </c>
      <c r="G5315">
        <v>18</v>
      </c>
      <c r="K5315" t="s">
        <v>154</v>
      </c>
      <c r="L5315" s="64">
        <v>0.83989999999999998</v>
      </c>
      <c r="M5315" s="52">
        <v>-1817</v>
      </c>
      <c r="N5315" s="52">
        <v>-1868</v>
      </c>
      <c r="O5315">
        <v>0</v>
      </c>
      <c r="P5315">
        <v>3</v>
      </c>
      <c r="Q5315">
        <v>0</v>
      </c>
      <c r="R5315" s="69"/>
      <c r="S5315" s="69"/>
      <c r="T5315" s="69"/>
      <c r="U5315" s="69"/>
      <c r="V5315" s="69"/>
      <c r="W5315"/>
      <c r="X5315"/>
      <c r="Y5315"/>
      <c r="Z5315"/>
      <c r="AA5315"/>
      <c r="AB5315">
        <v>0.6</v>
      </c>
      <c r="AC5315"/>
      <c r="AD5315">
        <v>30</v>
      </c>
      <c r="AE5315">
        <v>30.000946849999998</v>
      </c>
      <c r="AF5315" t="s">
        <v>661</v>
      </c>
    </row>
    <row r="5316" spans="1:32" ht="14.4">
      <c r="A5316" s="49">
        <v>46210</v>
      </c>
      <c r="B5316" t="s">
        <v>46</v>
      </c>
      <c r="C5316">
        <v>751</v>
      </c>
      <c r="D5316">
        <v>10325</v>
      </c>
      <c r="E5316">
        <v>-3707</v>
      </c>
      <c r="F5316">
        <v>78</v>
      </c>
      <c r="G5316">
        <v>0</v>
      </c>
      <c r="K5316" t="s">
        <v>154</v>
      </c>
      <c r="L5316" s="64">
        <v>0.88029999999999997</v>
      </c>
      <c r="M5316" s="52">
        <v>-8067</v>
      </c>
      <c r="N5316" s="52">
        <v>-6887</v>
      </c>
      <c r="O5316">
        <v>0</v>
      </c>
      <c r="P5316">
        <v>1</v>
      </c>
      <c r="Q5316">
        <v>0</v>
      </c>
      <c r="R5316" s="69"/>
      <c r="S5316" s="69"/>
      <c r="T5316" s="69"/>
      <c r="U5316" s="69"/>
      <c r="V5316" s="69"/>
      <c r="W5316"/>
      <c r="X5316"/>
      <c r="Y5316"/>
      <c r="Z5316"/>
      <c r="AA5316"/>
      <c r="AB5316">
        <v>1</v>
      </c>
      <c r="AC5316"/>
      <c r="AD5316">
        <v>30</v>
      </c>
      <c r="AE5316">
        <v>30.000946840000001</v>
      </c>
      <c r="AF5316" t="s">
        <v>661</v>
      </c>
    </row>
    <row r="5317" spans="1:32" ht="14.4">
      <c r="A5317" s="49">
        <v>46211</v>
      </c>
      <c r="B5317" t="s">
        <v>9</v>
      </c>
      <c r="C5317">
        <v>508</v>
      </c>
      <c r="D5317">
        <v>4150</v>
      </c>
      <c r="E5317">
        <v>147</v>
      </c>
      <c r="F5317">
        <v>17</v>
      </c>
      <c r="G5317">
        <v>12</v>
      </c>
      <c r="K5317" t="s">
        <v>203</v>
      </c>
      <c r="L5317" s="64">
        <v>1.0118</v>
      </c>
      <c r="M5317" s="52">
        <v>-919</v>
      </c>
      <c r="N5317" s="52">
        <v>-1824</v>
      </c>
      <c r="O5317">
        <v>0</v>
      </c>
      <c r="P5317">
        <v>8</v>
      </c>
      <c r="Q5317">
        <v>1</v>
      </c>
      <c r="R5317" s="69">
        <v>676.00067455375665</v>
      </c>
      <c r="S5317" s="69">
        <v>6.1390471285246999</v>
      </c>
      <c r="T5317" s="69">
        <v>244.11764705882351</v>
      </c>
      <c r="U5317" s="69">
        <v>345.83333333333331</v>
      </c>
      <c r="V5317" s="69">
        <v>143.10344827586209</v>
      </c>
      <c r="W5317">
        <v>5</v>
      </c>
      <c r="X5317">
        <v>3</v>
      </c>
      <c r="Y5317">
        <v>3</v>
      </c>
      <c r="Z5317">
        <v>0</v>
      </c>
      <c r="AA5317">
        <v>2.75</v>
      </c>
      <c r="AB5317">
        <v>0.6</v>
      </c>
      <c r="AC5317">
        <v>1.65</v>
      </c>
      <c r="AD5317">
        <v>16.5</v>
      </c>
      <c r="AE5317">
        <v>16.50094683</v>
      </c>
      <c r="AF5317" t="s">
        <v>1213</v>
      </c>
    </row>
    <row r="5318" spans="1:32" ht="14.4">
      <c r="A5318" s="49">
        <v>46211</v>
      </c>
      <c r="B5318" t="s">
        <v>9</v>
      </c>
      <c r="C5318">
        <v>510</v>
      </c>
      <c r="D5318">
        <v>6419</v>
      </c>
      <c r="E5318">
        <v>44</v>
      </c>
      <c r="F5318">
        <v>22</v>
      </c>
      <c r="G5318">
        <v>24</v>
      </c>
      <c r="K5318" t="s">
        <v>370</v>
      </c>
      <c r="L5318" s="64">
        <v>1.0023</v>
      </c>
      <c r="M5318" s="52">
        <v>-77</v>
      </c>
      <c r="N5318" s="52">
        <v>-1748</v>
      </c>
      <c r="O5318">
        <v>0</v>
      </c>
      <c r="P5318">
        <v>0</v>
      </c>
      <c r="Q5318">
        <v>1</v>
      </c>
      <c r="R5318" s="69">
        <v>1086.2530614362799</v>
      </c>
      <c r="S5318" s="69">
        <v>5.909304404180534</v>
      </c>
      <c r="T5318" s="69">
        <v>291.77272727272731</v>
      </c>
      <c r="U5318" s="69">
        <v>267.45833333333331</v>
      </c>
      <c r="V5318" s="69">
        <v>139.54347826086959</v>
      </c>
      <c r="W5318">
        <v>0</v>
      </c>
      <c r="X5318">
        <v>5</v>
      </c>
      <c r="Y5318">
        <v>4</v>
      </c>
      <c r="Z5318">
        <v>2</v>
      </c>
      <c r="AA5318">
        <v>2.75</v>
      </c>
      <c r="AB5318">
        <v>0.8</v>
      </c>
      <c r="AC5318">
        <v>2.2000000000000002</v>
      </c>
      <c r="AD5318">
        <v>22</v>
      </c>
      <c r="AE5318">
        <v>22.000946819999999</v>
      </c>
      <c r="AF5318" t="s">
        <v>1078</v>
      </c>
    </row>
    <row r="5319" spans="1:32" ht="14.4">
      <c r="A5319" s="49">
        <v>46211</v>
      </c>
      <c r="B5319" t="s">
        <v>9</v>
      </c>
      <c r="C5319">
        <v>511</v>
      </c>
      <c r="D5319">
        <v>3780</v>
      </c>
      <c r="E5319">
        <v>-737</v>
      </c>
      <c r="F5319">
        <v>10</v>
      </c>
      <c r="G5319">
        <v>13</v>
      </c>
      <c r="K5319" t="s">
        <v>154</v>
      </c>
      <c r="L5319" s="64">
        <v>0.93500000000000005</v>
      </c>
      <c r="M5319" s="52">
        <v>355</v>
      </c>
      <c r="N5319" s="52">
        <v>-1937</v>
      </c>
      <c r="O5319">
        <v>0</v>
      </c>
      <c r="P5319">
        <v>1</v>
      </c>
      <c r="Q5319">
        <v>1</v>
      </c>
      <c r="R5319" s="69">
        <v>646.56055417185553</v>
      </c>
      <c r="S5319" s="69">
        <v>5.846320156109118</v>
      </c>
      <c r="T5319" s="69">
        <v>378</v>
      </c>
      <c r="U5319" s="69">
        <v>290.76923076923077</v>
      </c>
      <c r="V5319" s="69">
        <v>164.3478260869565</v>
      </c>
      <c r="W5319">
        <v>0</v>
      </c>
      <c r="X5319">
        <v>4</v>
      </c>
      <c r="Y5319">
        <v>1</v>
      </c>
      <c r="Z5319">
        <v>3</v>
      </c>
      <c r="AA5319">
        <v>2</v>
      </c>
      <c r="AB5319">
        <v>0.6</v>
      </c>
      <c r="AC5319">
        <v>1.2</v>
      </c>
      <c r="AD5319">
        <v>22</v>
      </c>
      <c r="AE5319">
        <v>22.000946809999999</v>
      </c>
      <c r="AF5319" t="s">
        <v>592</v>
      </c>
    </row>
    <row r="5320" spans="1:32" ht="14.4">
      <c r="A5320" s="49">
        <v>46211</v>
      </c>
      <c r="B5320" t="s">
        <v>9</v>
      </c>
      <c r="C5320">
        <v>512</v>
      </c>
      <c r="D5320">
        <v>1308</v>
      </c>
      <c r="E5320">
        <v>-338</v>
      </c>
      <c r="F5320">
        <v>3</v>
      </c>
      <c r="G5320">
        <v>2</v>
      </c>
      <c r="K5320" t="s">
        <v>154</v>
      </c>
      <c r="L5320" s="64">
        <v>0.91390000000000005</v>
      </c>
      <c r="M5320" s="52">
        <v>-1568</v>
      </c>
      <c r="N5320" s="52">
        <v>-137</v>
      </c>
      <c r="O5320">
        <v>0</v>
      </c>
      <c r="P5320">
        <v>2</v>
      </c>
      <c r="Q5320">
        <v>1</v>
      </c>
      <c r="R5320" s="69">
        <v>257.14912826899132</v>
      </c>
      <c r="S5320" s="69">
        <v>5.086542617526451</v>
      </c>
      <c r="T5320" s="69">
        <v>436</v>
      </c>
      <c r="U5320" s="69">
        <v>654</v>
      </c>
      <c r="V5320" s="69">
        <v>261.60000000000002</v>
      </c>
      <c r="W5320">
        <v>0</v>
      </c>
      <c r="X5320">
        <v>0</v>
      </c>
      <c r="Y5320">
        <v>0</v>
      </c>
      <c r="Z5320">
        <v>7</v>
      </c>
      <c r="AA5320">
        <v>1.75</v>
      </c>
      <c r="AB5320">
        <v>0.5</v>
      </c>
      <c r="AC5320">
        <v>0.875</v>
      </c>
      <c r="AD5320">
        <v>18.8</v>
      </c>
      <c r="AE5320">
        <v>18.800946799999998</v>
      </c>
      <c r="AF5320" t="s">
        <v>612</v>
      </c>
    </row>
    <row r="5321" spans="1:32" ht="14.4">
      <c r="A5321" s="49">
        <v>46211</v>
      </c>
      <c r="B5321" t="s">
        <v>9</v>
      </c>
      <c r="C5321">
        <v>513</v>
      </c>
      <c r="D5321">
        <v>2827</v>
      </c>
      <c r="E5321">
        <v>-529</v>
      </c>
      <c r="F5321">
        <v>9</v>
      </c>
      <c r="G5321">
        <v>8</v>
      </c>
      <c r="K5321" t="s">
        <v>154</v>
      </c>
      <c r="L5321" s="64">
        <v>0.93759999999999999</v>
      </c>
      <c r="M5321" s="52">
        <v>-168</v>
      </c>
      <c r="N5321" s="52">
        <v>-554</v>
      </c>
      <c r="O5321">
        <v>0</v>
      </c>
      <c r="P5321">
        <v>3</v>
      </c>
      <c r="Q5321">
        <v>1</v>
      </c>
      <c r="R5321" s="69">
        <v>461.36073059360729</v>
      </c>
      <c r="S5321" s="69">
        <v>6.1275262772422261</v>
      </c>
      <c r="T5321" s="69">
        <v>314.11111111111109</v>
      </c>
      <c r="U5321" s="69">
        <v>353.375</v>
      </c>
      <c r="V5321" s="69">
        <v>166.29411764705881</v>
      </c>
      <c r="W5321">
        <v>0</v>
      </c>
      <c r="X5321">
        <v>3</v>
      </c>
      <c r="Y5321">
        <v>0</v>
      </c>
      <c r="Z5321">
        <v>0</v>
      </c>
      <c r="AA5321">
        <v>0.75</v>
      </c>
      <c r="AB5321">
        <v>0.5</v>
      </c>
      <c r="AC5321">
        <v>0.375</v>
      </c>
      <c r="AD5321">
        <v>13.8</v>
      </c>
      <c r="AE5321">
        <v>13.800946789999999</v>
      </c>
      <c r="AF5321" t="s">
        <v>620</v>
      </c>
    </row>
    <row r="5322" spans="1:32" ht="14.4">
      <c r="A5322" s="49">
        <v>46211</v>
      </c>
      <c r="B5322" t="s">
        <v>9</v>
      </c>
      <c r="C5322">
        <v>515</v>
      </c>
      <c r="D5322">
        <v>679</v>
      </c>
      <c r="E5322">
        <v>-585</v>
      </c>
      <c r="F5322">
        <v>1</v>
      </c>
      <c r="G5322">
        <v>1</v>
      </c>
      <c r="K5322" t="s">
        <v>154</v>
      </c>
      <c r="L5322" s="64">
        <v>0.71279999999999999</v>
      </c>
      <c r="M5322" s="52">
        <v>-1668</v>
      </c>
      <c r="N5322" s="52">
        <v>1148</v>
      </c>
      <c r="O5322">
        <v>0</v>
      </c>
      <c r="P5322">
        <v>5</v>
      </c>
      <c r="Q5322">
        <v>1</v>
      </c>
      <c r="R5322" s="69">
        <v>99.475923619759243</v>
      </c>
      <c r="S5322" s="69">
        <v>6.8257722601846531</v>
      </c>
      <c r="T5322" s="69">
        <v>679</v>
      </c>
      <c r="U5322" s="69">
        <v>679</v>
      </c>
      <c r="V5322" s="69">
        <v>339.5</v>
      </c>
      <c r="W5322">
        <v>0</v>
      </c>
      <c r="X5322">
        <v>0</v>
      </c>
      <c r="Y5322">
        <v>0</v>
      </c>
      <c r="Z5322">
        <v>0</v>
      </c>
      <c r="AA5322">
        <v>0</v>
      </c>
      <c r="AB5322">
        <v>0.5</v>
      </c>
      <c r="AC5322">
        <v>0</v>
      </c>
      <c r="AD5322">
        <v>10</v>
      </c>
      <c r="AE5322">
        <v>10.00094678</v>
      </c>
      <c r="AF5322" t="s">
        <v>584</v>
      </c>
    </row>
    <row r="5323" spans="1:32" ht="14.4">
      <c r="A5323" s="49">
        <v>46211</v>
      </c>
      <c r="B5323" t="s">
        <v>9</v>
      </c>
      <c r="C5323">
        <v>516</v>
      </c>
      <c r="D5323">
        <v>801</v>
      </c>
      <c r="E5323">
        <v>-741</v>
      </c>
      <c r="F5323">
        <v>1</v>
      </c>
      <c r="G5323">
        <v>0</v>
      </c>
      <c r="K5323" t="s">
        <v>154</v>
      </c>
      <c r="L5323" s="64">
        <v>0.69159999999999999</v>
      </c>
      <c r="M5323" s="52">
        <v>-1045</v>
      </c>
      <c r="N5323" s="52">
        <v>-180</v>
      </c>
      <c r="O5323">
        <v>0</v>
      </c>
      <c r="P5323">
        <v>6</v>
      </c>
      <c r="Q5323">
        <v>1</v>
      </c>
      <c r="R5323" s="69">
        <v>130.5345579078456</v>
      </c>
      <c r="S5323" s="69">
        <v>6.1363060697343288</v>
      </c>
      <c r="T5323" s="69">
        <v>801</v>
      </c>
      <c r="U5323" s="69"/>
      <c r="V5323" s="69">
        <v>801</v>
      </c>
      <c r="W5323">
        <v>0</v>
      </c>
      <c r="X5323"/>
      <c r="Y5323">
        <v>0</v>
      </c>
      <c r="Z5323">
        <v>0</v>
      </c>
      <c r="AA5323">
        <v>0</v>
      </c>
      <c r="AB5323">
        <v>0.5</v>
      </c>
      <c r="AC5323">
        <v>0</v>
      </c>
      <c r="AD5323">
        <v>10</v>
      </c>
      <c r="AE5323">
        <v>10.000946770000001</v>
      </c>
      <c r="AF5323" t="s">
        <v>584</v>
      </c>
    </row>
    <row r="5324" spans="1:32" ht="14.4">
      <c r="A5324" s="49">
        <v>46211</v>
      </c>
      <c r="B5324" t="s">
        <v>9</v>
      </c>
      <c r="C5324">
        <v>517</v>
      </c>
      <c r="D5324">
        <v>2249</v>
      </c>
      <c r="E5324">
        <v>-469</v>
      </c>
      <c r="F5324">
        <v>8</v>
      </c>
      <c r="G5324">
        <v>4</v>
      </c>
      <c r="K5324" t="s">
        <v>154</v>
      </c>
      <c r="L5324" s="64">
        <v>0.93049999999999999</v>
      </c>
      <c r="M5324" s="52">
        <v>-393</v>
      </c>
      <c r="N5324" s="52">
        <v>-285</v>
      </c>
      <c r="O5324">
        <v>0</v>
      </c>
      <c r="P5324">
        <v>7</v>
      </c>
      <c r="Q5324">
        <v>1</v>
      </c>
      <c r="R5324" s="69">
        <v>364.18129929431302</v>
      </c>
      <c r="S5324" s="69">
        <v>6.1754955687125266</v>
      </c>
      <c r="T5324" s="69">
        <v>281.125</v>
      </c>
      <c r="U5324" s="69">
        <v>562.25</v>
      </c>
      <c r="V5324" s="69">
        <v>187.41666666666671</v>
      </c>
      <c r="W5324">
        <v>0</v>
      </c>
      <c r="X5324">
        <v>0</v>
      </c>
      <c r="Y5324">
        <v>0</v>
      </c>
      <c r="Z5324">
        <v>0</v>
      </c>
      <c r="AA5324">
        <v>0</v>
      </c>
      <c r="AB5324">
        <v>0.5</v>
      </c>
      <c r="AC5324">
        <v>0</v>
      </c>
      <c r="AD5324">
        <v>10</v>
      </c>
      <c r="AE5324">
        <v>10.00094676</v>
      </c>
      <c r="AF5324" t="s">
        <v>584</v>
      </c>
    </row>
    <row r="5325" spans="1:32" ht="14.4">
      <c r="A5325" s="49">
        <v>46211</v>
      </c>
      <c r="B5325" t="s">
        <v>9</v>
      </c>
      <c r="C5325">
        <v>518</v>
      </c>
      <c r="D5325">
        <v>1404</v>
      </c>
      <c r="E5325">
        <v>-131</v>
      </c>
      <c r="F5325">
        <v>5</v>
      </c>
      <c r="G5325">
        <v>4</v>
      </c>
      <c r="K5325" t="s">
        <v>154</v>
      </c>
      <c r="L5325" s="64">
        <v>0.96889999999999998</v>
      </c>
      <c r="M5325" s="52">
        <v>-1285</v>
      </c>
      <c r="N5325" s="52">
        <v>-1821</v>
      </c>
      <c r="O5325">
        <v>0</v>
      </c>
      <c r="P5325">
        <v>8</v>
      </c>
      <c r="Q5325">
        <v>1</v>
      </c>
      <c r="R5325" s="69">
        <v>229.3653486924035</v>
      </c>
      <c r="S5325" s="69">
        <v>6.1212384869994967</v>
      </c>
      <c r="T5325" s="69">
        <v>280.8</v>
      </c>
      <c r="U5325" s="69">
        <v>351</v>
      </c>
      <c r="V5325" s="69">
        <v>156</v>
      </c>
      <c r="W5325">
        <v>0</v>
      </c>
      <c r="X5325">
        <v>3</v>
      </c>
      <c r="Y5325">
        <v>2</v>
      </c>
      <c r="Z5325">
        <v>0</v>
      </c>
      <c r="AA5325">
        <v>1.25</v>
      </c>
      <c r="AB5325">
        <v>0.5</v>
      </c>
      <c r="AC5325">
        <v>0.625</v>
      </c>
      <c r="AD5325">
        <v>16.2</v>
      </c>
      <c r="AE5325">
        <v>16.20094675</v>
      </c>
      <c r="AF5325" t="s">
        <v>626</v>
      </c>
    </row>
    <row r="5326" spans="1:32" ht="14.4">
      <c r="A5326" s="49">
        <v>46211</v>
      </c>
      <c r="B5326" t="s">
        <v>9</v>
      </c>
      <c r="C5326">
        <v>520</v>
      </c>
      <c r="D5326">
        <v>630</v>
      </c>
      <c r="E5326">
        <v>-69</v>
      </c>
      <c r="F5326">
        <v>3</v>
      </c>
      <c r="G5326">
        <v>0</v>
      </c>
      <c r="K5326" t="s">
        <v>154</v>
      </c>
      <c r="L5326" s="64">
        <v>0.96350000000000002</v>
      </c>
      <c r="M5326" s="52">
        <v>-1134</v>
      </c>
      <c r="N5326" s="52">
        <v>3383</v>
      </c>
      <c r="O5326">
        <v>0</v>
      </c>
      <c r="P5326">
        <v>0</v>
      </c>
      <c r="Q5326">
        <v>1</v>
      </c>
      <c r="R5326" s="69">
        <v>100.48925902864261</v>
      </c>
      <c r="S5326" s="69">
        <v>6.2693267528266903</v>
      </c>
      <c r="T5326" s="69">
        <v>210</v>
      </c>
      <c r="U5326" s="69"/>
      <c r="V5326" s="69">
        <v>210</v>
      </c>
      <c r="W5326">
        <v>7</v>
      </c>
      <c r="X5326"/>
      <c r="Y5326">
        <v>0</v>
      </c>
      <c r="Z5326">
        <v>0</v>
      </c>
      <c r="AA5326">
        <v>2.333333333333333</v>
      </c>
      <c r="AB5326">
        <v>0.5</v>
      </c>
      <c r="AC5326">
        <v>1.166666666666667</v>
      </c>
      <c r="AD5326">
        <v>21.7</v>
      </c>
      <c r="AE5326">
        <v>21.700946739999999</v>
      </c>
      <c r="AF5326" t="s">
        <v>653</v>
      </c>
    </row>
    <row r="5327" spans="1:32" ht="14.4">
      <c r="A5327" s="49">
        <v>46211</v>
      </c>
      <c r="B5327" t="s">
        <v>9</v>
      </c>
      <c r="C5327">
        <v>521</v>
      </c>
      <c r="D5327">
        <v>6922</v>
      </c>
      <c r="E5327">
        <v>677</v>
      </c>
      <c r="F5327">
        <v>28</v>
      </c>
      <c r="G5327">
        <v>20</v>
      </c>
      <c r="K5327" t="s">
        <v>370</v>
      </c>
      <c r="L5327" s="64">
        <v>1.0326</v>
      </c>
      <c r="M5327" s="52">
        <v>-2064</v>
      </c>
      <c r="N5327" s="52">
        <v>-552</v>
      </c>
      <c r="O5327">
        <v>0</v>
      </c>
      <c r="P5327">
        <v>1</v>
      </c>
      <c r="Q5327">
        <v>1</v>
      </c>
      <c r="R5327" s="69">
        <v>1192.3534142797839</v>
      </c>
      <c r="S5327" s="69">
        <v>5.8053257675964201</v>
      </c>
      <c r="T5327" s="69">
        <v>247.21428571428569</v>
      </c>
      <c r="U5327" s="69">
        <v>346.1</v>
      </c>
      <c r="V5327" s="69">
        <v>144.20833333333329</v>
      </c>
      <c r="W5327">
        <v>4</v>
      </c>
      <c r="X5327">
        <v>3</v>
      </c>
      <c r="Y5327">
        <v>3</v>
      </c>
      <c r="Z5327">
        <v>4</v>
      </c>
      <c r="AA5327">
        <v>3.5</v>
      </c>
      <c r="AB5327">
        <v>0.8</v>
      </c>
      <c r="AC5327">
        <v>2.8</v>
      </c>
      <c r="AD5327">
        <v>28</v>
      </c>
      <c r="AE5327">
        <v>28.000946729999999</v>
      </c>
      <c r="AF5327" t="s">
        <v>1640</v>
      </c>
    </row>
    <row r="5328" spans="1:32" ht="14.4">
      <c r="A5328" s="49">
        <v>46211</v>
      </c>
      <c r="B5328" t="s">
        <v>9</v>
      </c>
      <c r="C5328">
        <v>522</v>
      </c>
      <c r="D5328">
        <v>679</v>
      </c>
      <c r="E5328">
        <v>-322</v>
      </c>
      <c r="F5328">
        <v>2</v>
      </c>
      <c r="G5328">
        <v>0</v>
      </c>
      <c r="K5328" t="s">
        <v>203</v>
      </c>
      <c r="L5328" s="64">
        <v>0.84189999999999998</v>
      </c>
      <c r="M5328" s="52">
        <v>424</v>
      </c>
      <c r="N5328" s="52">
        <v>-589</v>
      </c>
      <c r="O5328">
        <v>0</v>
      </c>
      <c r="P5328">
        <v>2</v>
      </c>
      <c r="Q5328">
        <v>1</v>
      </c>
      <c r="R5328" s="69">
        <v>114.3509236197592</v>
      </c>
      <c r="S5328" s="69">
        <v>5.9378619647867223</v>
      </c>
      <c r="T5328" s="69">
        <v>339.5</v>
      </c>
      <c r="U5328" s="69"/>
      <c r="V5328" s="69">
        <v>339.5</v>
      </c>
      <c r="W5328">
        <v>0</v>
      </c>
      <c r="X5328"/>
      <c r="Y5328">
        <v>0</v>
      </c>
      <c r="Z5328">
        <v>1</v>
      </c>
      <c r="AA5328">
        <v>0.33333333333333331</v>
      </c>
      <c r="AB5328">
        <v>0.5</v>
      </c>
      <c r="AC5328">
        <v>0.16666666666666671</v>
      </c>
      <c r="AD5328">
        <v>11.7</v>
      </c>
      <c r="AE5328">
        <v>11.700946719999999</v>
      </c>
      <c r="AF5328" t="s">
        <v>5255</v>
      </c>
    </row>
    <row r="5329" spans="1:32" ht="14.4">
      <c r="A5329" s="49">
        <v>46211</v>
      </c>
      <c r="B5329" t="s">
        <v>9</v>
      </c>
      <c r="C5329">
        <v>523</v>
      </c>
      <c r="D5329">
        <v>3873</v>
      </c>
      <c r="E5329">
        <v>1544</v>
      </c>
      <c r="F5329">
        <v>23</v>
      </c>
      <c r="G5329">
        <v>8</v>
      </c>
      <c r="K5329" t="s">
        <v>203</v>
      </c>
      <c r="L5329" s="64">
        <v>1.1329</v>
      </c>
      <c r="M5329" s="52">
        <v>-704</v>
      </c>
      <c r="N5329" s="52">
        <v>-514</v>
      </c>
      <c r="O5329">
        <v>0</v>
      </c>
      <c r="P5329">
        <v>3</v>
      </c>
      <c r="Q5329">
        <v>1</v>
      </c>
      <c r="R5329" s="69">
        <v>631.07861145703612</v>
      </c>
      <c r="S5329" s="69">
        <v>6.1371118109327254</v>
      </c>
      <c r="T5329" s="69">
        <v>168.39130434782609</v>
      </c>
      <c r="U5329" s="69">
        <v>484.125</v>
      </c>
      <c r="V5329" s="69">
        <v>124.9354838709677</v>
      </c>
      <c r="W5329">
        <v>7</v>
      </c>
      <c r="X5329">
        <v>0</v>
      </c>
      <c r="Y5329">
        <v>5</v>
      </c>
      <c r="Z5329">
        <v>0</v>
      </c>
      <c r="AA5329">
        <v>3</v>
      </c>
      <c r="AB5329">
        <v>0.6</v>
      </c>
      <c r="AC5329">
        <v>1.8</v>
      </c>
      <c r="AD5329">
        <v>18</v>
      </c>
      <c r="AE5329">
        <v>18.000946710000001</v>
      </c>
      <c r="AF5329" t="s">
        <v>778</v>
      </c>
    </row>
    <row r="5330" spans="1:32" ht="14.4">
      <c r="A5330" s="49">
        <v>46211</v>
      </c>
      <c r="B5330" t="s">
        <v>9</v>
      </c>
      <c r="C5330">
        <v>525</v>
      </c>
      <c r="D5330">
        <v>1292</v>
      </c>
      <c r="E5330">
        <v>-537</v>
      </c>
      <c r="F5330">
        <v>3</v>
      </c>
      <c r="G5330">
        <v>2</v>
      </c>
      <c r="K5330" t="s">
        <v>154</v>
      </c>
      <c r="L5330" s="64">
        <v>0.86150000000000004</v>
      </c>
      <c r="M5330" s="52">
        <v>-563</v>
      </c>
      <c r="N5330" s="52">
        <v>-114</v>
      </c>
      <c r="O5330">
        <v>0</v>
      </c>
      <c r="P5330">
        <v>5</v>
      </c>
      <c r="Q5330">
        <v>1</v>
      </c>
      <c r="R5330" s="69">
        <v>227.2172581984226</v>
      </c>
      <c r="S5330" s="69">
        <v>5.6861877933221603</v>
      </c>
      <c r="T5330" s="69">
        <v>430.66666666666669</v>
      </c>
      <c r="U5330" s="69">
        <v>646</v>
      </c>
      <c r="V5330" s="69">
        <v>258.39999999999998</v>
      </c>
      <c r="W5330">
        <v>0</v>
      </c>
      <c r="X5330">
        <v>0</v>
      </c>
      <c r="Y5330">
        <v>0</v>
      </c>
      <c r="Z5330">
        <v>6</v>
      </c>
      <c r="AA5330">
        <v>1.5</v>
      </c>
      <c r="AB5330">
        <v>0.5</v>
      </c>
      <c r="AC5330">
        <v>0.75</v>
      </c>
      <c r="AD5330">
        <v>17.5</v>
      </c>
      <c r="AE5330">
        <v>17.5009467</v>
      </c>
      <c r="AF5330" t="s">
        <v>641</v>
      </c>
    </row>
    <row r="5331" spans="1:32" ht="14.4">
      <c r="A5331" s="49">
        <v>46211</v>
      </c>
      <c r="B5331" t="s">
        <v>9</v>
      </c>
      <c r="C5331">
        <v>526</v>
      </c>
      <c r="D5331">
        <v>835</v>
      </c>
      <c r="E5331">
        <v>-178</v>
      </c>
      <c r="F5331">
        <v>3</v>
      </c>
      <c r="G5331">
        <v>1</v>
      </c>
      <c r="K5331" t="s">
        <v>154</v>
      </c>
      <c r="L5331" s="64">
        <v>0.92889999999999995</v>
      </c>
      <c r="M5331" s="52">
        <v>-902</v>
      </c>
      <c r="N5331" s="52">
        <v>-222</v>
      </c>
      <c r="O5331">
        <v>0</v>
      </c>
      <c r="P5331">
        <v>6</v>
      </c>
      <c r="Q5331">
        <v>1</v>
      </c>
      <c r="R5331" s="69">
        <v>139.6554068078041</v>
      </c>
      <c r="S5331" s="69">
        <v>5.9790023106598369</v>
      </c>
      <c r="T5331" s="69">
        <v>278.33333333333331</v>
      </c>
      <c r="U5331" s="69">
        <v>835</v>
      </c>
      <c r="V5331" s="69">
        <v>208.75</v>
      </c>
      <c r="W5331">
        <v>0</v>
      </c>
      <c r="X5331">
        <v>0</v>
      </c>
      <c r="Y5331">
        <v>0</v>
      </c>
      <c r="Z5331">
        <v>1</v>
      </c>
      <c r="AA5331">
        <v>0.25</v>
      </c>
      <c r="AB5331">
        <v>0.5</v>
      </c>
      <c r="AC5331">
        <v>0.125</v>
      </c>
      <c r="AD5331">
        <v>11.2</v>
      </c>
      <c r="AE5331">
        <v>11.20094669</v>
      </c>
      <c r="AF5331" t="s">
        <v>646</v>
      </c>
    </row>
    <row r="5332" spans="1:32" ht="14.4">
      <c r="A5332" s="49">
        <v>46211</v>
      </c>
      <c r="B5332" t="s">
        <v>9</v>
      </c>
      <c r="C5332">
        <v>527</v>
      </c>
      <c r="D5332">
        <v>1908</v>
      </c>
      <c r="E5332">
        <v>-752</v>
      </c>
      <c r="F5332">
        <v>6</v>
      </c>
      <c r="G5332">
        <v>1</v>
      </c>
      <c r="K5332" t="s">
        <v>154</v>
      </c>
      <c r="L5332" s="64">
        <v>0.86860000000000004</v>
      </c>
      <c r="M5332" s="52">
        <v>-681</v>
      </c>
      <c r="N5332" s="52">
        <v>-1606</v>
      </c>
      <c r="O5332">
        <v>0</v>
      </c>
      <c r="P5332">
        <v>7</v>
      </c>
      <c r="Q5332">
        <v>1</v>
      </c>
      <c r="R5332" s="69">
        <v>317.03175591531749</v>
      </c>
      <c r="S5332" s="69">
        <v>6.0183245507735386</v>
      </c>
      <c r="T5332" s="69">
        <v>318</v>
      </c>
      <c r="U5332" s="69">
        <v>1908</v>
      </c>
      <c r="V5332" s="69">
        <v>272.57142857142861</v>
      </c>
      <c r="W5332">
        <v>0</v>
      </c>
      <c r="X5332">
        <v>0</v>
      </c>
      <c r="Y5332">
        <v>0</v>
      </c>
      <c r="Z5332">
        <v>1</v>
      </c>
      <c r="AA5332">
        <v>0.25</v>
      </c>
      <c r="AB5332">
        <v>0.5</v>
      </c>
      <c r="AC5332">
        <v>0.125</v>
      </c>
      <c r="AD5332">
        <v>11.2</v>
      </c>
      <c r="AE5332">
        <v>11.200946679999999</v>
      </c>
      <c r="AF5332" t="s">
        <v>646</v>
      </c>
    </row>
    <row r="5333" spans="1:32" ht="14.4">
      <c r="A5333" s="49">
        <v>46211</v>
      </c>
      <c r="B5333" t="s">
        <v>9</v>
      </c>
      <c r="C5333">
        <v>528</v>
      </c>
      <c r="D5333">
        <v>1478</v>
      </c>
      <c r="E5333">
        <v>-917</v>
      </c>
      <c r="F5333">
        <v>2</v>
      </c>
      <c r="G5333">
        <v>4</v>
      </c>
      <c r="K5333" t="s">
        <v>154</v>
      </c>
      <c r="L5333" s="64">
        <v>0.79320000000000002</v>
      </c>
      <c r="M5333" s="52">
        <v>-1069</v>
      </c>
      <c r="N5333" s="52">
        <v>-789</v>
      </c>
      <c r="O5333">
        <v>0</v>
      </c>
      <c r="P5333">
        <v>8</v>
      </c>
      <c r="Q5333">
        <v>1</v>
      </c>
      <c r="R5333" s="69">
        <v>244.50337276878369</v>
      </c>
      <c r="S5333" s="69">
        <v>6.0449063882553506</v>
      </c>
      <c r="T5333" s="69">
        <v>739</v>
      </c>
      <c r="U5333" s="69">
        <v>369.5</v>
      </c>
      <c r="V5333" s="69">
        <v>246.33333333333329</v>
      </c>
      <c r="W5333">
        <v>0</v>
      </c>
      <c r="X5333">
        <v>2</v>
      </c>
      <c r="Y5333">
        <v>0</v>
      </c>
      <c r="Z5333">
        <v>0</v>
      </c>
      <c r="AA5333">
        <v>0.5</v>
      </c>
      <c r="AB5333">
        <v>0.5</v>
      </c>
      <c r="AC5333">
        <v>0.25</v>
      </c>
      <c r="AD5333">
        <v>12.5</v>
      </c>
      <c r="AE5333">
        <v>12.500946669999999</v>
      </c>
      <c r="AF5333" t="s">
        <v>795</v>
      </c>
    </row>
    <row r="5334" spans="1:32" ht="14.4">
      <c r="A5334" s="49">
        <v>46211</v>
      </c>
      <c r="B5334" t="s">
        <v>9</v>
      </c>
      <c r="C5334">
        <v>530</v>
      </c>
      <c r="D5334">
        <v>2263</v>
      </c>
      <c r="E5334">
        <v>-1366</v>
      </c>
      <c r="F5334">
        <v>5</v>
      </c>
      <c r="G5334">
        <v>1</v>
      </c>
      <c r="K5334" t="s">
        <v>154</v>
      </c>
      <c r="L5334" s="64">
        <v>0.79879999999999995</v>
      </c>
      <c r="M5334" s="52">
        <v>-2289</v>
      </c>
      <c r="N5334" s="52">
        <v>926</v>
      </c>
      <c r="O5334">
        <v>0</v>
      </c>
      <c r="P5334">
        <v>0</v>
      </c>
      <c r="Q5334">
        <v>1</v>
      </c>
      <c r="R5334" s="69">
        <v>382.48106060606062</v>
      </c>
      <c r="S5334" s="69">
        <v>5.9166328299083926</v>
      </c>
      <c r="T5334" s="69">
        <v>452.6</v>
      </c>
      <c r="U5334" s="69">
        <v>2263</v>
      </c>
      <c r="V5334" s="69">
        <v>377.16666666666669</v>
      </c>
      <c r="W5334">
        <v>0</v>
      </c>
      <c r="X5334">
        <v>0</v>
      </c>
      <c r="Y5334">
        <v>0</v>
      </c>
      <c r="Z5334">
        <v>2</v>
      </c>
      <c r="AA5334">
        <v>0.5</v>
      </c>
      <c r="AB5334">
        <v>0.5</v>
      </c>
      <c r="AC5334">
        <v>0.25</v>
      </c>
      <c r="AD5334">
        <v>12.5</v>
      </c>
      <c r="AE5334">
        <v>12.50094666</v>
      </c>
      <c r="AF5334" t="s">
        <v>795</v>
      </c>
    </row>
    <row r="5335" spans="1:32" ht="14.4">
      <c r="A5335" s="49">
        <v>46211</v>
      </c>
      <c r="B5335" t="s">
        <v>9</v>
      </c>
      <c r="C5335">
        <v>531</v>
      </c>
      <c r="D5335">
        <v>1154</v>
      </c>
      <c r="E5335">
        <v>-599</v>
      </c>
      <c r="F5335">
        <v>3</v>
      </c>
      <c r="G5335">
        <v>2</v>
      </c>
      <c r="K5335" t="s">
        <v>154</v>
      </c>
      <c r="L5335" s="64">
        <v>0.82699999999999996</v>
      </c>
      <c r="M5335" s="52">
        <v>-1565</v>
      </c>
      <c r="N5335" s="52">
        <v>-1677</v>
      </c>
      <c r="O5335">
        <v>0</v>
      </c>
      <c r="P5335">
        <v>1</v>
      </c>
      <c r="Q5335">
        <v>1</v>
      </c>
      <c r="R5335" s="69">
        <v>175.8517538397675</v>
      </c>
      <c r="S5335" s="69">
        <v>6.5623456963158917</v>
      </c>
      <c r="T5335" s="69">
        <v>384.66666666666669</v>
      </c>
      <c r="U5335" s="69">
        <v>577</v>
      </c>
      <c r="V5335" s="69">
        <v>230.8</v>
      </c>
      <c r="W5335">
        <v>0</v>
      </c>
      <c r="X5335">
        <v>0</v>
      </c>
      <c r="Y5335">
        <v>0</v>
      </c>
      <c r="Z5335">
        <v>0</v>
      </c>
      <c r="AA5335">
        <v>0</v>
      </c>
      <c r="AB5335">
        <v>0.5</v>
      </c>
      <c r="AC5335">
        <v>0</v>
      </c>
      <c r="AD5335">
        <v>10</v>
      </c>
      <c r="AE5335">
        <v>10.000946649999999</v>
      </c>
      <c r="AF5335" t="s">
        <v>584</v>
      </c>
    </row>
    <row r="5336" spans="1:32" ht="14.4">
      <c r="A5336" s="49">
        <v>46211</v>
      </c>
      <c r="B5336" t="s">
        <v>9</v>
      </c>
      <c r="C5336">
        <v>532</v>
      </c>
      <c r="D5336">
        <v>5595</v>
      </c>
      <c r="E5336">
        <v>60</v>
      </c>
      <c r="F5336">
        <v>21</v>
      </c>
      <c r="G5336">
        <v>18</v>
      </c>
      <c r="K5336" t="s">
        <v>154</v>
      </c>
      <c r="L5336" s="64">
        <v>1.0036</v>
      </c>
      <c r="M5336" s="52">
        <v>-825</v>
      </c>
      <c r="N5336" s="52">
        <v>-222</v>
      </c>
      <c r="O5336">
        <v>0</v>
      </c>
      <c r="P5336">
        <v>2</v>
      </c>
      <c r="Q5336">
        <v>1</v>
      </c>
      <c r="R5336" s="69">
        <v>929.82425280199254</v>
      </c>
      <c r="S5336" s="69">
        <v>6.0172661480270762</v>
      </c>
      <c r="T5336" s="69">
        <v>266.42857142857139</v>
      </c>
      <c r="U5336" s="69">
        <v>310.83333333333331</v>
      </c>
      <c r="V5336" s="69">
        <v>143.46153846153851</v>
      </c>
      <c r="W5336">
        <v>3</v>
      </c>
      <c r="X5336">
        <v>4</v>
      </c>
      <c r="Y5336">
        <v>3</v>
      </c>
      <c r="Z5336">
        <v>1</v>
      </c>
      <c r="AA5336">
        <v>2.75</v>
      </c>
      <c r="AB5336">
        <v>0.8</v>
      </c>
      <c r="AC5336">
        <v>2.2000000000000002</v>
      </c>
      <c r="AD5336">
        <v>22</v>
      </c>
      <c r="AE5336">
        <v>22.000946639999999</v>
      </c>
      <c r="AF5336" t="s">
        <v>1078</v>
      </c>
    </row>
    <row r="5337" spans="1:32" ht="14.4">
      <c r="A5337" s="49">
        <v>46211</v>
      </c>
      <c r="B5337" t="s">
        <v>9</v>
      </c>
      <c r="C5337">
        <v>533</v>
      </c>
      <c r="D5337">
        <v>1704</v>
      </c>
      <c r="E5337">
        <v>-13</v>
      </c>
      <c r="F5337">
        <v>7</v>
      </c>
      <c r="G5337">
        <v>4</v>
      </c>
      <c r="K5337" t="s">
        <v>154</v>
      </c>
      <c r="L5337" s="64">
        <v>0.99750000000000005</v>
      </c>
      <c r="M5337" s="52">
        <v>-439</v>
      </c>
      <c r="N5337" s="52">
        <v>21</v>
      </c>
      <c r="O5337">
        <v>0</v>
      </c>
      <c r="P5337">
        <v>3</v>
      </c>
      <c r="Q5337">
        <v>1</v>
      </c>
      <c r="R5337" s="69">
        <v>278.93166251556659</v>
      </c>
      <c r="S5337" s="69">
        <v>6.1090232088832988</v>
      </c>
      <c r="T5337" s="69">
        <v>243.42857142857139</v>
      </c>
      <c r="U5337" s="69">
        <v>426</v>
      </c>
      <c r="V5337" s="69">
        <v>154.90909090909091</v>
      </c>
      <c r="W5337">
        <v>5</v>
      </c>
      <c r="X5337">
        <v>0</v>
      </c>
      <c r="Y5337">
        <v>2</v>
      </c>
      <c r="Z5337">
        <v>0</v>
      </c>
      <c r="AA5337">
        <v>1.75</v>
      </c>
      <c r="AB5337">
        <v>0.5</v>
      </c>
      <c r="AC5337">
        <v>0.875</v>
      </c>
      <c r="AD5337">
        <v>18.8</v>
      </c>
      <c r="AE5337">
        <v>18.800946629999999</v>
      </c>
      <c r="AF5337" t="s">
        <v>612</v>
      </c>
    </row>
    <row r="5338" spans="1:32" ht="14.4">
      <c r="A5338" s="49">
        <v>46211</v>
      </c>
      <c r="B5338" t="s">
        <v>9</v>
      </c>
      <c r="C5338">
        <v>535</v>
      </c>
      <c r="D5338">
        <v>1650</v>
      </c>
      <c r="E5338">
        <v>-322</v>
      </c>
      <c r="F5338">
        <v>5</v>
      </c>
      <c r="G5338">
        <v>4</v>
      </c>
      <c r="K5338" t="s">
        <v>370</v>
      </c>
      <c r="L5338" s="64">
        <v>0.93489999999999995</v>
      </c>
      <c r="M5338" s="52">
        <v>-645</v>
      </c>
      <c r="N5338" s="52">
        <v>2972</v>
      </c>
      <c r="O5338">
        <v>0</v>
      </c>
      <c r="P5338">
        <v>5</v>
      </c>
      <c r="Q5338">
        <v>1</v>
      </c>
      <c r="R5338" s="69">
        <v>283.2397260273973</v>
      </c>
      <c r="S5338" s="69">
        <v>5.8254540178463463</v>
      </c>
      <c r="T5338" s="69">
        <v>330</v>
      </c>
      <c r="U5338" s="69">
        <v>412.5</v>
      </c>
      <c r="V5338" s="69">
        <v>183.33333333333329</v>
      </c>
      <c r="W5338">
        <v>0</v>
      </c>
      <c r="X5338">
        <v>1</v>
      </c>
      <c r="Y5338">
        <v>0</v>
      </c>
      <c r="Z5338">
        <v>3</v>
      </c>
      <c r="AA5338">
        <v>1</v>
      </c>
      <c r="AB5338">
        <v>0.5</v>
      </c>
      <c r="AC5338">
        <v>0.5</v>
      </c>
      <c r="AD5338">
        <v>15</v>
      </c>
      <c r="AE5338">
        <v>15.000946620000001</v>
      </c>
      <c r="AF5338" t="s">
        <v>743</v>
      </c>
    </row>
    <row r="5339" spans="1:32" ht="14.4">
      <c r="A5339" s="49">
        <v>46211</v>
      </c>
      <c r="B5339" t="s">
        <v>9</v>
      </c>
      <c r="C5339">
        <v>536</v>
      </c>
      <c r="D5339">
        <v>4164</v>
      </c>
      <c r="E5339">
        <v>1138</v>
      </c>
      <c r="F5339">
        <v>21</v>
      </c>
      <c r="G5339">
        <v>10</v>
      </c>
      <c r="K5339" t="s">
        <v>203</v>
      </c>
      <c r="L5339" s="64">
        <v>1.0911</v>
      </c>
      <c r="M5339" s="52">
        <v>-1082</v>
      </c>
      <c r="N5339" s="52">
        <v>-238</v>
      </c>
      <c r="O5339">
        <v>0</v>
      </c>
      <c r="P5339">
        <v>6</v>
      </c>
      <c r="Q5339">
        <v>1</v>
      </c>
      <c r="R5339" s="69">
        <v>708.30043586550437</v>
      </c>
      <c r="S5339" s="69">
        <v>5.8788612700934184</v>
      </c>
      <c r="T5339" s="69">
        <v>198.28571428571431</v>
      </c>
      <c r="U5339" s="69">
        <v>416.4</v>
      </c>
      <c r="V5339" s="69">
        <v>134.32258064516131</v>
      </c>
      <c r="W5339">
        <v>7</v>
      </c>
      <c r="X5339">
        <v>1</v>
      </c>
      <c r="Y5339">
        <v>4</v>
      </c>
      <c r="Z5339">
        <v>2</v>
      </c>
      <c r="AA5339">
        <v>3.5</v>
      </c>
      <c r="AB5339">
        <v>0.6</v>
      </c>
      <c r="AC5339">
        <v>2.1</v>
      </c>
      <c r="AD5339">
        <v>21</v>
      </c>
      <c r="AE5339">
        <v>21.00094661</v>
      </c>
      <c r="AF5339" t="s">
        <v>1379</v>
      </c>
    </row>
    <row r="5340" spans="1:32" ht="14.4">
      <c r="A5340" s="49">
        <v>46211</v>
      </c>
      <c r="B5340" t="s">
        <v>16</v>
      </c>
      <c r="C5340">
        <v>551</v>
      </c>
      <c r="D5340">
        <v>2955</v>
      </c>
      <c r="E5340">
        <v>93</v>
      </c>
      <c r="F5340">
        <v>11</v>
      </c>
      <c r="G5340">
        <v>7</v>
      </c>
      <c r="K5340" t="s">
        <v>154</v>
      </c>
      <c r="L5340" s="64">
        <v>1.0105</v>
      </c>
      <c r="M5340" s="52">
        <v>-31</v>
      </c>
      <c r="N5340" s="52">
        <v>2981</v>
      </c>
      <c r="O5340">
        <v>0</v>
      </c>
      <c r="P5340">
        <v>1</v>
      </c>
      <c r="Q5340">
        <v>1</v>
      </c>
      <c r="R5340" s="69">
        <v>515.06569115815694</v>
      </c>
      <c r="S5340" s="69">
        <v>5.7371322740512971</v>
      </c>
      <c r="T5340" s="69">
        <v>268.63636363636363</v>
      </c>
      <c r="U5340" s="69">
        <v>422.14285714285722</v>
      </c>
      <c r="V5340" s="69">
        <v>164.16666666666671</v>
      </c>
      <c r="W5340">
        <v>3</v>
      </c>
      <c r="X5340">
        <v>1</v>
      </c>
      <c r="Y5340">
        <v>2</v>
      </c>
      <c r="Z5340">
        <v>6</v>
      </c>
      <c r="AA5340">
        <v>3</v>
      </c>
      <c r="AB5340">
        <v>0.5</v>
      </c>
      <c r="AC5340">
        <v>1.5</v>
      </c>
      <c r="AD5340">
        <v>15</v>
      </c>
      <c r="AE5340">
        <v>15.000946600000001</v>
      </c>
      <c r="AF5340" t="s">
        <v>859</v>
      </c>
    </row>
    <row r="5341" spans="1:32" ht="14.4">
      <c r="A5341" s="49">
        <v>46211</v>
      </c>
      <c r="B5341" t="s">
        <v>16</v>
      </c>
      <c r="C5341">
        <v>552</v>
      </c>
      <c r="D5341">
        <v>682</v>
      </c>
      <c r="E5341">
        <v>-770</v>
      </c>
      <c r="F5341">
        <v>0</v>
      </c>
      <c r="G5341">
        <v>1</v>
      </c>
      <c r="K5341" t="s">
        <v>154</v>
      </c>
      <c r="L5341" s="64">
        <v>0.62370000000000003</v>
      </c>
      <c r="M5341" s="52">
        <v>1207</v>
      </c>
      <c r="N5341" s="52">
        <v>-1356</v>
      </c>
      <c r="O5341">
        <v>0</v>
      </c>
      <c r="P5341">
        <v>2</v>
      </c>
      <c r="Q5341">
        <v>1</v>
      </c>
      <c r="R5341" s="69">
        <v>107.29908675799091</v>
      </c>
      <c r="S5341" s="69">
        <v>6.3560652807626017</v>
      </c>
      <c r="T5341" s="69"/>
      <c r="U5341" s="69">
        <v>682</v>
      </c>
      <c r="V5341" s="69">
        <v>682</v>
      </c>
      <c r="W5341"/>
      <c r="X5341">
        <v>0</v>
      </c>
      <c r="Y5341">
        <v>0</v>
      </c>
      <c r="Z5341">
        <v>0</v>
      </c>
      <c r="AA5341">
        <v>0</v>
      </c>
      <c r="AB5341">
        <v>0.5</v>
      </c>
      <c r="AC5341">
        <v>0</v>
      </c>
      <c r="AD5341">
        <v>10</v>
      </c>
      <c r="AE5341">
        <v>10.00094659</v>
      </c>
      <c r="AF5341" t="s">
        <v>584</v>
      </c>
    </row>
    <row r="5342" spans="1:32" ht="14.4">
      <c r="A5342" s="49">
        <v>46211</v>
      </c>
      <c r="B5342" t="s">
        <v>16</v>
      </c>
      <c r="C5342">
        <v>553</v>
      </c>
      <c r="D5342">
        <v>823</v>
      </c>
      <c r="E5342">
        <v>163</v>
      </c>
      <c r="F5342">
        <v>5</v>
      </c>
      <c r="G5342">
        <v>0</v>
      </c>
      <c r="K5342" t="s">
        <v>154</v>
      </c>
      <c r="L5342" s="64">
        <v>1.0660000000000001</v>
      </c>
      <c r="M5342" s="52">
        <v>-362</v>
      </c>
      <c r="N5342" s="52">
        <v>2906</v>
      </c>
      <c r="O5342">
        <v>0</v>
      </c>
      <c r="P5342">
        <v>3</v>
      </c>
      <c r="Q5342">
        <v>1</v>
      </c>
      <c r="R5342" s="69">
        <v>122.9877542548775</v>
      </c>
      <c r="S5342" s="69">
        <v>6.6917231311861336</v>
      </c>
      <c r="T5342" s="69">
        <v>164.6</v>
      </c>
      <c r="U5342" s="69"/>
      <c r="V5342" s="69">
        <v>164.6</v>
      </c>
      <c r="W5342">
        <v>7</v>
      </c>
      <c r="X5342"/>
      <c r="Y5342">
        <v>2</v>
      </c>
      <c r="Z5342">
        <v>0</v>
      </c>
      <c r="AA5342">
        <v>3</v>
      </c>
      <c r="AB5342">
        <v>0.5</v>
      </c>
      <c r="AC5342">
        <v>1.5</v>
      </c>
      <c r="AD5342">
        <v>15</v>
      </c>
      <c r="AE5342">
        <v>15.000946580000001</v>
      </c>
      <c r="AF5342" t="s">
        <v>859</v>
      </c>
    </row>
    <row r="5343" spans="1:32" ht="14.4">
      <c r="A5343" s="49">
        <v>46211</v>
      </c>
      <c r="B5343" t="s">
        <v>16</v>
      </c>
      <c r="C5343">
        <v>555</v>
      </c>
      <c r="D5343">
        <v>5273</v>
      </c>
      <c r="E5343">
        <v>552</v>
      </c>
      <c r="F5343">
        <v>17</v>
      </c>
      <c r="G5343">
        <v>25</v>
      </c>
      <c r="K5343" t="s">
        <v>154</v>
      </c>
      <c r="L5343" s="64">
        <v>1.0348999999999999</v>
      </c>
      <c r="M5343" s="52">
        <v>-239</v>
      </c>
      <c r="N5343" s="52">
        <v>846</v>
      </c>
      <c r="O5343">
        <v>0</v>
      </c>
      <c r="P5343">
        <v>5</v>
      </c>
      <c r="Q5343">
        <v>1</v>
      </c>
      <c r="R5343" s="69">
        <v>900.05474263179735</v>
      </c>
      <c r="S5343" s="69">
        <v>5.8585325427890416</v>
      </c>
      <c r="T5343" s="69">
        <v>310.1764705882353</v>
      </c>
      <c r="U5343" s="69">
        <v>210.92</v>
      </c>
      <c r="V5343" s="69">
        <v>125.54761904761909</v>
      </c>
      <c r="W5343">
        <v>0</v>
      </c>
      <c r="X5343">
        <v>7</v>
      </c>
      <c r="Y5343">
        <v>7</v>
      </c>
      <c r="Z5343">
        <v>6</v>
      </c>
      <c r="AA5343">
        <v>5</v>
      </c>
      <c r="AB5343">
        <v>0.8</v>
      </c>
      <c r="AC5343">
        <v>4</v>
      </c>
      <c r="AD5343">
        <v>40</v>
      </c>
      <c r="AE5343">
        <v>40.000946570000004</v>
      </c>
      <c r="AF5343" t="s">
        <v>208</v>
      </c>
    </row>
    <row r="5344" spans="1:32" ht="14.4">
      <c r="A5344" s="49">
        <v>46211</v>
      </c>
      <c r="B5344" t="s">
        <v>16</v>
      </c>
      <c r="C5344">
        <v>556</v>
      </c>
      <c r="D5344">
        <v>1066</v>
      </c>
      <c r="E5344">
        <v>-721</v>
      </c>
      <c r="F5344">
        <v>2</v>
      </c>
      <c r="G5344">
        <v>1</v>
      </c>
      <c r="K5344" t="s">
        <v>154</v>
      </c>
      <c r="L5344" s="64">
        <v>0.77449999999999997</v>
      </c>
      <c r="M5344" s="52">
        <v>-1695</v>
      </c>
      <c r="N5344" s="52">
        <v>568</v>
      </c>
      <c r="O5344">
        <v>0</v>
      </c>
      <c r="P5344">
        <v>6</v>
      </c>
      <c r="Q5344">
        <v>1</v>
      </c>
      <c r="R5344" s="69">
        <v>171.7889684516397</v>
      </c>
      <c r="S5344" s="69">
        <v>6.2052878575849268</v>
      </c>
      <c r="T5344" s="69">
        <v>533</v>
      </c>
      <c r="U5344" s="69">
        <v>1066</v>
      </c>
      <c r="V5344" s="69">
        <v>355.33333333333331</v>
      </c>
      <c r="W5344">
        <v>0</v>
      </c>
      <c r="X5344">
        <v>0</v>
      </c>
      <c r="Y5344">
        <v>0</v>
      </c>
      <c r="Z5344">
        <v>0</v>
      </c>
      <c r="AA5344">
        <v>0</v>
      </c>
      <c r="AB5344">
        <v>0.5</v>
      </c>
      <c r="AC5344">
        <v>0</v>
      </c>
      <c r="AD5344">
        <v>10</v>
      </c>
      <c r="AE5344">
        <v>10.000946559999999</v>
      </c>
      <c r="AF5344" t="s">
        <v>584</v>
      </c>
    </row>
    <row r="5345" spans="1:32" ht="14.4">
      <c r="A5345" s="49">
        <v>46211</v>
      </c>
      <c r="B5345" t="s">
        <v>16</v>
      </c>
      <c r="C5345">
        <v>557</v>
      </c>
      <c r="D5345">
        <v>2635</v>
      </c>
      <c r="E5345">
        <v>-484</v>
      </c>
      <c r="F5345">
        <v>7</v>
      </c>
      <c r="G5345">
        <v>8</v>
      </c>
      <c r="K5345" t="s">
        <v>154</v>
      </c>
      <c r="L5345" s="64">
        <v>0.93879999999999997</v>
      </c>
      <c r="M5345" s="52">
        <v>860</v>
      </c>
      <c r="N5345" s="52">
        <v>1196</v>
      </c>
      <c r="O5345">
        <v>0</v>
      </c>
      <c r="P5345">
        <v>7</v>
      </c>
      <c r="Q5345">
        <v>1</v>
      </c>
      <c r="R5345" s="69">
        <v>455.80328974678292</v>
      </c>
      <c r="S5345" s="69">
        <v>5.7810025931665576</v>
      </c>
      <c r="T5345" s="69">
        <v>376.42857142857139</v>
      </c>
      <c r="U5345" s="69">
        <v>329.375</v>
      </c>
      <c r="V5345" s="69">
        <v>175.66666666666671</v>
      </c>
      <c r="W5345">
        <v>0</v>
      </c>
      <c r="X5345">
        <v>3</v>
      </c>
      <c r="Y5345">
        <v>0</v>
      </c>
      <c r="Z5345">
        <v>6</v>
      </c>
      <c r="AA5345">
        <v>2.25</v>
      </c>
      <c r="AB5345">
        <v>0.5</v>
      </c>
      <c r="AC5345">
        <v>1.125</v>
      </c>
      <c r="AD5345">
        <v>21.2</v>
      </c>
      <c r="AE5345">
        <v>21.200946550000001</v>
      </c>
      <c r="AF5345" t="s">
        <v>618</v>
      </c>
    </row>
    <row r="5346" spans="1:32" ht="14.4">
      <c r="A5346" s="49">
        <v>46211</v>
      </c>
      <c r="B5346" t="s">
        <v>16</v>
      </c>
      <c r="C5346">
        <v>558</v>
      </c>
      <c r="D5346">
        <v>2628</v>
      </c>
      <c r="E5346">
        <v>-132</v>
      </c>
      <c r="F5346">
        <v>10</v>
      </c>
      <c r="G5346">
        <v>6</v>
      </c>
      <c r="K5346" t="s">
        <v>154</v>
      </c>
      <c r="L5346" s="64">
        <v>0.98329999999999995</v>
      </c>
      <c r="M5346" s="52">
        <v>-518</v>
      </c>
      <c r="N5346" s="52">
        <v>-1450</v>
      </c>
      <c r="O5346">
        <v>0</v>
      </c>
      <c r="P5346">
        <v>8</v>
      </c>
      <c r="Q5346">
        <v>1</v>
      </c>
      <c r="R5346" s="69">
        <v>427.09090909090912</v>
      </c>
      <c r="S5346" s="69">
        <v>6.1532567049808433</v>
      </c>
      <c r="T5346" s="69">
        <v>262.8</v>
      </c>
      <c r="U5346" s="69">
        <v>438</v>
      </c>
      <c r="V5346" s="69">
        <v>164.25</v>
      </c>
      <c r="W5346">
        <v>4</v>
      </c>
      <c r="X5346">
        <v>1</v>
      </c>
      <c r="Y5346">
        <v>2</v>
      </c>
      <c r="Z5346">
        <v>0</v>
      </c>
      <c r="AA5346">
        <v>1.75</v>
      </c>
      <c r="AB5346">
        <v>0.5</v>
      </c>
      <c r="AC5346">
        <v>0.875</v>
      </c>
      <c r="AD5346">
        <v>18.8</v>
      </c>
      <c r="AE5346">
        <v>18.800946540000002</v>
      </c>
      <c r="AF5346" t="s">
        <v>612</v>
      </c>
    </row>
    <row r="5347" spans="1:32" ht="14.4">
      <c r="A5347" s="49">
        <v>46211</v>
      </c>
      <c r="B5347" t="s">
        <v>16</v>
      </c>
      <c r="C5347">
        <v>560</v>
      </c>
      <c r="D5347">
        <v>2900</v>
      </c>
      <c r="E5347">
        <v>-985</v>
      </c>
      <c r="F5347">
        <v>6</v>
      </c>
      <c r="G5347">
        <v>10</v>
      </c>
      <c r="K5347" t="s">
        <v>154</v>
      </c>
      <c r="L5347" s="64">
        <v>0.88680000000000003</v>
      </c>
      <c r="M5347" s="52">
        <v>-117</v>
      </c>
      <c r="N5347" s="52">
        <v>-1129</v>
      </c>
      <c r="O5347">
        <v>0</v>
      </c>
      <c r="P5347">
        <v>0</v>
      </c>
      <c r="Q5347">
        <v>1</v>
      </c>
      <c r="R5347" s="69">
        <v>484.43270029057697</v>
      </c>
      <c r="S5347" s="69">
        <v>5.9863836571323414</v>
      </c>
      <c r="T5347" s="69">
        <v>483.33333333333331</v>
      </c>
      <c r="U5347" s="69">
        <v>290</v>
      </c>
      <c r="V5347" s="69">
        <v>181.25</v>
      </c>
      <c r="W5347">
        <v>0</v>
      </c>
      <c r="X5347">
        <v>4</v>
      </c>
      <c r="Y5347">
        <v>0</v>
      </c>
      <c r="Z5347">
        <v>5</v>
      </c>
      <c r="AA5347">
        <v>2.25</v>
      </c>
      <c r="AB5347">
        <v>0.5</v>
      </c>
      <c r="AC5347">
        <v>1.125</v>
      </c>
      <c r="AD5347">
        <v>21.2</v>
      </c>
      <c r="AE5347">
        <v>21.20094653</v>
      </c>
      <c r="AF5347" t="s">
        <v>618</v>
      </c>
    </row>
    <row r="5348" spans="1:32" ht="14.4">
      <c r="A5348" s="49">
        <v>46211</v>
      </c>
      <c r="B5348" t="s">
        <v>20</v>
      </c>
      <c r="C5348">
        <v>678</v>
      </c>
      <c r="D5348">
        <v>3771</v>
      </c>
      <c r="E5348">
        <v>-565</v>
      </c>
      <c r="F5348">
        <v>41</v>
      </c>
      <c r="G5348">
        <v>15</v>
      </c>
      <c r="K5348" t="s">
        <v>154</v>
      </c>
      <c r="L5348" s="64">
        <v>0.95009999999999994</v>
      </c>
      <c r="M5348" s="52">
        <v>-130</v>
      </c>
      <c r="N5348" s="52">
        <v>516</v>
      </c>
      <c r="O5348">
        <v>0</v>
      </c>
      <c r="P5348">
        <v>8</v>
      </c>
      <c r="Q5348">
        <v>0</v>
      </c>
      <c r="R5348" s="69"/>
      <c r="S5348" s="69"/>
      <c r="T5348" s="69"/>
      <c r="U5348" s="69"/>
      <c r="V5348" s="69"/>
      <c r="W5348"/>
      <c r="X5348"/>
      <c r="Y5348"/>
      <c r="Z5348"/>
      <c r="AA5348"/>
      <c r="AB5348">
        <v>0.6</v>
      </c>
      <c r="AC5348"/>
      <c r="AD5348">
        <v>30</v>
      </c>
      <c r="AE5348">
        <v>30.000946519999999</v>
      </c>
      <c r="AF5348" t="s">
        <v>661</v>
      </c>
    </row>
    <row r="5349" spans="1:32" ht="14.4">
      <c r="A5349" s="49">
        <v>46211</v>
      </c>
      <c r="B5349" t="s">
        <v>20</v>
      </c>
      <c r="C5349">
        <v>680</v>
      </c>
      <c r="D5349">
        <v>631</v>
      </c>
      <c r="E5349">
        <v>-522</v>
      </c>
      <c r="F5349">
        <v>5</v>
      </c>
      <c r="G5349">
        <v>2</v>
      </c>
      <c r="K5349" t="s">
        <v>154</v>
      </c>
      <c r="L5349" s="64">
        <v>0.72419999999999995</v>
      </c>
      <c r="M5349" s="52">
        <v>-844</v>
      </c>
      <c r="N5349" s="52">
        <v>-728</v>
      </c>
      <c r="O5349">
        <v>0</v>
      </c>
      <c r="P5349">
        <v>0</v>
      </c>
      <c r="Q5349">
        <v>0</v>
      </c>
      <c r="R5349" s="69"/>
      <c r="S5349" s="69"/>
      <c r="T5349" s="69"/>
      <c r="U5349" s="69"/>
      <c r="V5349" s="69"/>
      <c r="W5349"/>
      <c r="X5349"/>
      <c r="Y5349"/>
      <c r="Z5349"/>
      <c r="AA5349"/>
      <c r="AB5349">
        <v>0.5</v>
      </c>
      <c r="AC5349"/>
      <c r="AD5349">
        <v>10</v>
      </c>
      <c r="AE5349">
        <v>10.00094651</v>
      </c>
      <c r="AF5349" t="s">
        <v>584</v>
      </c>
    </row>
    <row r="5350" spans="1:32" ht="14.4">
      <c r="A5350" s="49">
        <v>46211</v>
      </c>
      <c r="B5350" t="s">
        <v>20</v>
      </c>
      <c r="C5350">
        <v>681</v>
      </c>
      <c r="D5350">
        <v>680</v>
      </c>
      <c r="E5350">
        <v>-493</v>
      </c>
      <c r="F5350">
        <v>5</v>
      </c>
      <c r="G5350">
        <v>2</v>
      </c>
      <c r="K5350" t="s">
        <v>154</v>
      </c>
      <c r="L5350" s="64">
        <v>0.75829999999999997</v>
      </c>
      <c r="M5350" s="52">
        <v>869</v>
      </c>
      <c r="N5350" s="52">
        <v>-560</v>
      </c>
      <c r="O5350">
        <v>0</v>
      </c>
      <c r="P5350">
        <v>1</v>
      </c>
      <c r="Q5350">
        <v>0</v>
      </c>
      <c r="R5350" s="69"/>
      <c r="S5350" s="69"/>
      <c r="T5350" s="69"/>
      <c r="U5350" s="69"/>
      <c r="V5350" s="69"/>
      <c r="W5350"/>
      <c r="X5350"/>
      <c r="Y5350"/>
      <c r="Z5350"/>
      <c r="AA5350"/>
      <c r="AB5350">
        <v>0.5</v>
      </c>
      <c r="AC5350"/>
      <c r="AD5350">
        <v>10</v>
      </c>
      <c r="AE5350">
        <v>10.0009465</v>
      </c>
      <c r="AF5350" t="s">
        <v>584</v>
      </c>
    </row>
    <row r="5351" spans="1:32" ht="14.4">
      <c r="A5351" s="49">
        <v>46211</v>
      </c>
      <c r="B5351" t="s">
        <v>20</v>
      </c>
      <c r="C5351">
        <v>682</v>
      </c>
      <c r="D5351">
        <v>1983</v>
      </c>
      <c r="E5351">
        <v>633</v>
      </c>
      <c r="F5351">
        <v>31</v>
      </c>
      <c r="G5351">
        <v>13</v>
      </c>
      <c r="K5351" t="s">
        <v>154</v>
      </c>
      <c r="L5351" s="64">
        <v>1.1064000000000001</v>
      </c>
      <c r="M5351" s="52">
        <v>1433</v>
      </c>
      <c r="N5351" s="52">
        <v>-1299</v>
      </c>
      <c r="O5351">
        <v>0</v>
      </c>
      <c r="P5351">
        <v>2</v>
      </c>
      <c r="Q5351">
        <v>0</v>
      </c>
      <c r="R5351" s="69"/>
      <c r="S5351" s="69"/>
      <c r="T5351" s="69"/>
      <c r="U5351" s="69"/>
      <c r="V5351" s="69"/>
      <c r="W5351"/>
      <c r="X5351"/>
      <c r="Y5351"/>
      <c r="Z5351"/>
      <c r="AA5351"/>
      <c r="AB5351">
        <v>0.5</v>
      </c>
      <c r="AC5351"/>
      <c r="AD5351">
        <v>35</v>
      </c>
      <c r="AE5351">
        <v>35.000946489999997</v>
      </c>
      <c r="AF5351" t="s">
        <v>668</v>
      </c>
    </row>
    <row r="5352" spans="1:32" ht="14.4">
      <c r="A5352" s="49">
        <v>46211</v>
      </c>
      <c r="B5352" t="s">
        <v>20</v>
      </c>
      <c r="C5352">
        <v>688</v>
      </c>
      <c r="D5352">
        <v>605</v>
      </c>
      <c r="E5352">
        <v>-182</v>
      </c>
      <c r="F5352">
        <v>6</v>
      </c>
      <c r="G5352">
        <v>2</v>
      </c>
      <c r="K5352" t="s">
        <v>154</v>
      </c>
      <c r="L5352" s="64">
        <v>0.89970000000000006</v>
      </c>
      <c r="M5352" s="52">
        <v>619</v>
      </c>
      <c r="N5352" s="52">
        <v>1417</v>
      </c>
      <c r="O5352">
        <v>0</v>
      </c>
      <c r="P5352">
        <v>8</v>
      </c>
      <c r="Q5352">
        <v>0</v>
      </c>
      <c r="R5352" s="69"/>
      <c r="S5352" s="69"/>
      <c r="T5352" s="69"/>
      <c r="U5352" s="69"/>
      <c r="V5352" s="69"/>
      <c r="W5352"/>
      <c r="X5352"/>
      <c r="Y5352"/>
      <c r="Z5352"/>
      <c r="AA5352"/>
      <c r="AB5352">
        <v>0.5</v>
      </c>
      <c r="AC5352"/>
      <c r="AD5352">
        <v>10</v>
      </c>
      <c r="AE5352">
        <v>10.00094648</v>
      </c>
      <c r="AF5352" t="s">
        <v>584</v>
      </c>
    </row>
    <row r="5353" spans="1:32" ht="14.4">
      <c r="A5353" s="49">
        <v>46211</v>
      </c>
      <c r="B5353" t="s">
        <v>20</v>
      </c>
      <c r="C5353">
        <v>700</v>
      </c>
      <c r="D5353">
        <v>1707</v>
      </c>
      <c r="E5353">
        <v>-1189</v>
      </c>
      <c r="F5353">
        <v>12</v>
      </c>
      <c r="G5353">
        <v>4</v>
      </c>
      <c r="K5353" t="s">
        <v>154</v>
      </c>
      <c r="L5353" s="64">
        <v>0.76780000000000004</v>
      </c>
      <c r="M5353" s="52">
        <v>4317</v>
      </c>
      <c r="N5353" s="52">
        <v>-699</v>
      </c>
      <c r="O5353">
        <v>0</v>
      </c>
      <c r="P5353">
        <v>0</v>
      </c>
      <c r="Q5353">
        <v>0</v>
      </c>
      <c r="R5353" s="69"/>
      <c r="S5353" s="69"/>
      <c r="T5353" s="69"/>
      <c r="U5353" s="69"/>
      <c r="V5353" s="69"/>
      <c r="W5353"/>
      <c r="X5353"/>
      <c r="Y5353"/>
      <c r="Z5353"/>
      <c r="AA5353"/>
      <c r="AB5353">
        <v>0.5</v>
      </c>
      <c r="AC5353"/>
      <c r="AD5353">
        <v>30</v>
      </c>
      <c r="AE5353">
        <v>30.000946469999999</v>
      </c>
      <c r="AF5353" t="s">
        <v>661</v>
      </c>
    </row>
    <row r="5354" spans="1:32" ht="14.4">
      <c r="A5354" s="49">
        <v>46211</v>
      </c>
      <c r="B5354" t="s">
        <v>20</v>
      </c>
      <c r="C5354">
        <v>701</v>
      </c>
      <c r="D5354">
        <v>218</v>
      </c>
      <c r="E5354">
        <v>-220</v>
      </c>
      <c r="F5354">
        <v>1</v>
      </c>
      <c r="G5354">
        <v>1</v>
      </c>
      <c r="K5354" t="s">
        <v>154</v>
      </c>
      <c r="L5354" s="64">
        <v>0.66359999999999997</v>
      </c>
      <c r="M5354" s="52">
        <v>282</v>
      </c>
      <c r="N5354" s="52">
        <v>611</v>
      </c>
      <c r="O5354">
        <v>0</v>
      </c>
      <c r="P5354">
        <v>1</v>
      </c>
      <c r="Q5354">
        <v>0</v>
      </c>
      <c r="R5354" s="69"/>
      <c r="S5354" s="69"/>
      <c r="T5354" s="69"/>
      <c r="U5354" s="69"/>
      <c r="V5354" s="69"/>
      <c r="W5354"/>
      <c r="X5354"/>
      <c r="Y5354"/>
      <c r="Z5354"/>
      <c r="AA5354"/>
      <c r="AB5354">
        <v>0.5</v>
      </c>
      <c r="AC5354"/>
      <c r="AD5354">
        <v>10</v>
      </c>
      <c r="AE5354">
        <v>10.00094646</v>
      </c>
      <c r="AF5354" t="s">
        <v>584</v>
      </c>
    </row>
    <row r="5355" spans="1:32" ht="14.4">
      <c r="A5355" s="49">
        <v>46211</v>
      </c>
      <c r="B5355" t="s">
        <v>20</v>
      </c>
      <c r="C5355">
        <v>702</v>
      </c>
      <c r="D5355">
        <v>782</v>
      </c>
      <c r="E5355">
        <v>67</v>
      </c>
      <c r="F5355">
        <v>9</v>
      </c>
      <c r="G5355">
        <v>4</v>
      </c>
      <c r="K5355" t="s">
        <v>154</v>
      </c>
      <c r="L5355" s="64">
        <v>1.0286</v>
      </c>
      <c r="M5355" s="52">
        <v>-469</v>
      </c>
      <c r="N5355" s="52">
        <v>-2545</v>
      </c>
      <c r="O5355">
        <v>0</v>
      </c>
      <c r="P5355">
        <v>2</v>
      </c>
      <c r="Q5355">
        <v>0</v>
      </c>
      <c r="R5355" s="69"/>
      <c r="S5355" s="69"/>
      <c r="T5355" s="69"/>
      <c r="U5355" s="69"/>
      <c r="V5355" s="69"/>
      <c r="W5355"/>
      <c r="X5355"/>
      <c r="Y5355"/>
      <c r="Z5355"/>
      <c r="AA5355"/>
      <c r="AB5355">
        <v>0.5</v>
      </c>
      <c r="AC5355"/>
      <c r="AD5355">
        <v>0</v>
      </c>
      <c r="AE5355">
        <v>0</v>
      </c>
    </row>
    <row r="5356" spans="1:32" ht="14.4">
      <c r="A5356" s="49">
        <v>46211</v>
      </c>
      <c r="B5356" t="s">
        <v>685</v>
      </c>
      <c r="C5356">
        <v>752</v>
      </c>
      <c r="D5356">
        <v>843</v>
      </c>
      <c r="E5356">
        <v>-697</v>
      </c>
      <c r="F5356">
        <v>6</v>
      </c>
      <c r="G5356">
        <v>4</v>
      </c>
      <c r="K5356" t="s">
        <v>154</v>
      </c>
      <c r="L5356" s="64">
        <v>0.72440000000000004</v>
      </c>
      <c r="M5356" s="52">
        <v>36</v>
      </c>
      <c r="N5356" s="52">
        <v>-3296</v>
      </c>
      <c r="O5356">
        <v>0</v>
      </c>
      <c r="P5356">
        <v>2</v>
      </c>
      <c r="Q5356">
        <v>0</v>
      </c>
      <c r="R5356" s="69"/>
      <c r="S5356" s="69"/>
      <c r="T5356" s="69"/>
      <c r="U5356" s="69"/>
      <c r="V5356" s="69"/>
      <c r="W5356"/>
      <c r="X5356"/>
      <c r="Y5356"/>
      <c r="Z5356"/>
      <c r="AA5356"/>
      <c r="AB5356">
        <v>0.5</v>
      </c>
      <c r="AC5356"/>
      <c r="AD5356">
        <v>10</v>
      </c>
      <c r="AE5356">
        <v>10.00094644</v>
      </c>
      <c r="AF5356" t="s">
        <v>584</v>
      </c>
    </row>
    <row r="5357" spans="1:32" ht="14.4">
      <c r="A5357" s="49">
        <v>46211</v>
      </c>
      <c r="B5357" t="s">
        <v>685</v>
      </c>
      <c r="C5357">
        <v>753</v>
      </c>
      <c r="D5357">
        <v>2741</v>
      </c>
      <c r="E5357">
        <v>-2102</v>
      </c>
      <c r="F5357">
        <v>17</v>
      </c>
      <c r="G5357">
        <v>13</v>
      </c>
      <c r="K5357" t="s">
        <v>154</v>
      </c>
      <c r="L5357" s="64">
        <v>0.74439999999999995</v>
      </c>
      <c r="M5357" s="52">
        <v>-2910</v>
      </c>
      <c r="N5357" s="52">
        <v>333</v>
      </c>
      <c r="O5357">
        <v>0</v>
      </c>
      <c r="P5357">
        <v>3</v>
      </c>
      <c r="Q5357">
        <v>0</v>
      </c>
      <c r="R5357" s="69"/>
      <c r="S5357" s="69"/>
      <c r="T5357" s="69"/>
      <c r="U5357" s="69"/>
      <c r="V5357" s="69"/>
      <c r="W5357"/>
      <c r="X5357"/>
      <c r="Y5357"/>
      <c r="Z5357"/>
      <c r="AA5357"/>
      <c r="AB5357">
        <v>0.5</v>
      </c>
      <c r="AC5357"/>
      <c r="AD5357">
        <v>30</v>
      </c>
      <c r="AE5357">
        <v>30.000946429999999</v>
      </c>
      <c r="AF5357" t="s">
        <v>661</v>
      </c>
    </row>
    <row r="5358" spans="1:32" ht="14.4">
      <c r="A5358" s="49">
        <v>46211</v>
      </c>
      <c r="B5358" t="s">
        <v>685</v>
      </c>
      <c r="C5358">
        <v>755</v>
      </c>
      <c r="D5358">
        <v>1151</v>
      </c>
      <c r="E5358">
        <v>205</v>
      </c>
      <c r="F5358">
        <v>15</v>
      </c>
      <c r="G5358">
        <v>5</v>
      </c>
      <c r="K5358" t="s">
        <v>154</v>
      </c>
      <c r="L5358" s="64">
        <v>1.0593999999999999</v>
      </c>
      <c r="M5358" s="52">
        <v>-2993</v>
      </c>
      <c r="N5358" s="52">
        <v>-821</v>
      </c>
      <c r="O5358">
        <v>0</v>
      </c>
      <c r="P5358">
        <v>5</v>
      </c>
      <c r="Q5358">
        <v>0</v>
      </c>
      <c r="R5358" s="69"/>
      <c r="S5358" s="69"/>
      <c r="T5358" s="69"/>
      <c r="U5358" s="69"/>
      <c r="V5358" s="69"/>
      <c r="W5358"/>
      <c r="X5358"/>
      <c r="Y5358"/>
      <c r="Z5358"/>
      <c r="AA5358"/>
      <c r="AB5358">
        <v>0.5</v>
      </c>
      <c r="AC5358"/>
      <c r="AD5358">
        <v>35</v>
      </c>
      <c r="AE5358">
        <v>35.000946419999998</v>
      </c>
      <c r="AF5358" t="s">
        <v>668</v>
      </c>
    </row>
    <row r="5359" spans="1:32" ht="14.4">
      <c r="A5359" s="49">
        <v>46211</v>
      </c>
      <c r="B5359" t="s">
        <v>685</v>
      </c>
      <c r="C5359">
        <v>756</v>
      </c>
      <c r="D5359">
        <v>551</v>
      </c>
      <c r="E5359">
        <v>16</v>
      </c>
      <c r="F5359">
        <v>5</v>
      </c>
      <c r="G5359">
        <v>1</v>
      </c>
      <c r="K5359" t="s">
        <v>154</v>
      </c>
      <c r="L5359" s="64">
        <v>1.0097</v>
      </c>
      <c r="M5359" s="52">
        <v>-1438</v>
      </c>
      <c r="N5359" s="52">
        <v>3429</v>
      </c>
      <c r="O5359">
        <v>0</v>
      </c>
      <c r="P5359">
        <v>6</v>
      </c>
      <c r="Q5359">
        <v>0</v>
      </c>
      <c r="R5359" s="69"/>
      <c r="S5359" s="69"/>
      <c r="T5359" s="69"/>
      <c r="U5359" s="69"/>
      <c r="V5359" s="69"/>
      <c r="W5359"/>
      <c r="X5359"/>
      <c r="Y5359"/>
      <c r="Z5359"/>
      <c r="AA5359"/>
      <c r="AB5359">
        <v>0.5</v>
      </c>
      <c r="AC5359"/>
      <c r="AD5359">
        <v>0</v>
      </c>
      <c r="AE5359">
        <v>0</v>
      </c>
    </row>
    <row r="5360" spans="1:32" ht="14.4">
      <c r="A5360" s="49">
        <v>46211</v>
      </c>
      <c r="B5360" t="s">
        <v>685</v>
      </c>
      <c r="C5360">
        <v>757</v>
      </c>
      <c r="D5360">
        <v>3044</v>
      </c>
      <c r="E5360">
        <v>-57</v>
      </c>
      <c r="F5360">
        <v>37</v>
      </c>
      <c r="G5360">
        <v>14</v>
      </c>
      <c r="K5360" t="s">
        <v>154</v>
      </c>
      <c r="L5360" s="64">
        <v>0.99380000000000002</v>
      </c>
      <c r="M5360" s="52">
        <v>-1008</v>
      </c>
      <c r="N5360" s="52">
        <v>-2085</v>
      </c>
      <c r="O5360">
        <v>0</v>
      </c>
      <c r="P5360">
        <v>7</v>
      </c>
      <c r="Q5360">
        <v>0</v>
      </c>
      <c r="R5360" s="69"/>
      <c r="S5360" s="69"/>
      <c r="T5360" s="69"/>
      <c r="U5360" s="69"/>
      <c r="V5360" s="69"/>
      <c r="W5360"/>
      <c r="X5360"/>
      <c r="Y5360"/>
      <c r="Z5360"/>
      <c r="AA5360"/>
      <c r="AB5360">
        <v>0.6</v>
      </c>
      <c r="AC5360"/>
      <c r="AD5360">
        <v>30</v>
      </c>
      <c r="AE5360">
        <v>30.0009464</v>
      </c>
      <c r="AF5360" t="s">
        <v>661</v>
      </c>
    </row>
    <row r="5361" spans="1:32" ht="14.4">
      <c r="A5361" s="49">
        <v>46211</v>
      </c>
      <c r="B5361" t="s">
        <v>685</v>
      </c>
      <c r="C5361">
        <v>758</v>
      </c>
      <c r="D5361">
        <v>1383</v>
      </c>
      <c r="E5361">
        <v>-493</v>
      </c>
      <c r="F5361">
        <v>12</v>
      </c>
      <c r="G5361">
        <v>5</v>
      </c>
      <c r="K5361" t="s">
        <v>154</v>
      </c>
      <c r="L5361" s="64">
        <v>0.88119999999999998</v>
      </c>
      <c r="M5361" s="52">
        <v>1195</v>
      </c>
      <c r="N5361" s="52">
        <v>-3171</v>
      </c>
      <c r="O5361">
        <v>0</v>
      </c>
      <c r="P5361">
        <v>8</v>
      </c>
      <c r="Q5361">
        <v>0</v>
      </c>
      <c r="R5361" s="69"/>
      <c r="S5361" s="69"/>
      <c r="T5361" s="69"/>
      <c r="U5361" s="69"/>
      <c r="V5361" s="69"/>
      <c r="W5361"/>
      <c r="X5361"/>
      <c r="Y5361"/>
      <c r="Z5361"/>
      <c r="AA5361"/>
      <c r="AB5361">
        <v>0.5</v>
      </c>
      <c r="AC5361"/>
      <c r="AD5361">
        <v>30</v>
      </c>
      <c r="AE5361">
        <v>30.000946389999999</v>
      </c>
      <c r="AF5361" t="s">
        <v>661</v>
      </c>
    </row>
    <row r="5362" spans="1:32" ht="14.4">
      <c r="A5362" s="49">
        <v>46211</v>
      </c>
      <c r="B5362" t="s">
        <v>685</v>
      </c>
      <c r="C5362">
        <v>760</v>
      </c>
      <c r="D5362">
        <v>809</v>
      </c>
      <c r="E5362">
        <v>-800</v>
      </c>
      <c r="F5362">
        <v>4</v>
      </c>
      <c r="G5362">
        <v>3</v>
      </c>
      <c r="K5362" t="s">
        <v>154</v>
      </c>
      <c r="L5362" s="64">
        <v>0.6704</v>
      </c>
      <c r="M5362" s="52">
        <v>-853</v>
      </c>
      <c r="N5362" s="52">
        <v>22</v>
      </c>
      <c r="O5362">
        <v>0</v>
      </c>
      <c r="P5362">
        <v>0</v>
      </c>
      <c r="Q5362">
        <v>0</v>
      </c>
      <c r="R5362" s="69"/>
      <c r="S5362" s="69"/>
      <c r="T5362" s="69"/>
      <c r="U5362" s="69"/>
      <c r="V5362" s="69"/>
      <c r="W5362"/>
      <c r="X5362"/>
      <c r="Y5362"/>
      <c r="Z5362"/>
      <c r="AA5362"/>
      <c r="AB5362">
        <v>0.5</v>
      </c>
      <c r="AC5362"/>
      <c r="AD5362">
        <v>10</v>
      </c>
      <c r="AE5362">
        <v>10.00094638</v>
      </c>
      <c r="AF5362" t="s">
        <v>584</v>
      </c>
    </row>
    <row r="5363" spans="1:32" ht="14.4">
      <c r="A5363" s="49">
        <v>46211</v>
      </c>
      <c r="B5363" t="s">
        <v>14</v>
      </c>
      <c r="C5363">
        <v>501</v>
      </c>
      <c r="D5363">
        <v>2957</v>
      </c>
      <c r="E5363">
        <v>-1005</v>
      </c>
      <c r="F5363">
        <v>7</v>
      </c>
      <c r="G5363">
        <v>12</v>
      </c>
      <c r="K5363" t="s">
        <v>154</v>
      </c>
      <c r="L5363" s="64">
        <v>0.88670000000000004</v>
      </c>
      <c r="M5363" s="52">
        <v>-1355</v>
      </c>
      <c r="N5363" s="52">
        <v>-894</v>
      </c>
      <c r="O5363">
        <v>0</v>
      </c>
      <c r="P5363">
        <v>1</v>
      </c>
      <c r="Q5363">
        <v>1</v>
      </c>
      <c r="R5363" s="69">
        <v>454.947799916978</v>
      </c>
      <c r="S5363" s="69">
        <v>6.4996467738488102</v>
      </c>
      <c r="T5363" s="69">
        <v>422.42857142857139</v>
      </c>
      <c r="U5363" s="69">
        <v>246.41666666666671</v>
      </c>
      <c r="V5363" s="69">
        <v>155.63157894736841</v>
      </c>
      <c r="W5363">
        <v>0</v>
      </c>
      <c r="X5363">
        <v>5</v>
      </c>
      <c r="Y5363">
        <v>0</v>
      </c>
      <c r="Z5363">
        <v>0</v>
      </c>
      <c r="AA5363">
        <v>1.25</v>
      </c>
      <c r="AB5363">
        <v>0.5</v>
      </c>
      <c r="AC5363">
        <v>0.625</v>
      </c>
      <c r="AD5363">
        <v>16.2</v>
      </c>
      <c r="AE5363">
        <v>16.20094637</v>
      </c>
      <c r="AF5363" t="s">
        <v>626</v>
      </c>
    </row>
    <row r="5364" spans="1:32" ht="14.4">
      <c r="A5364" s="49">
        <v>46211</v>
      </c>
      <c r="B5364" t="s">
        <v>14</v>
      </c>
      <c r="C5364">
        <v>502</v>
      </c>
      <c r="D5364">
        <v>2756</v>
      </c>
      <c r="E5364">
        <v>290</v>
      </c>
      <c r="F5364">
        <v>13</v>
      </c>
      <c r="G5364">
        <v>8</v>
      </c>
      <c r="K5364" t="s">
        <v>154</v>
      </c>
      <c r="L5364" s="64">
        <v>1.0350999999999999</v>
      </c>
      <c r="M5364" s="52">
        <v>702</v>
      </c>
      <c r="N5364" s="52">
        <v>216</v>
      </c>
      <c r="O5364">
        <v>0</v>
      </c>
      <c r="P5364">
        <v>2</v>
      </c>
      <c r="Q5364">
        <v>1</v>
      </c>
      <c r="R5364" s="69">
        <v>421.29586965545872</v>
      </c>
      <c r="S5364" s="69">
        <v>6.5417209104231029</v>
      </c>
      <c r="T5364" s="69">
        <v>212</v>
      </c>
      <c r="U5364" s="69">
        <v>344.5</v>
      </c>
      <c r="V5364" s="69">
        <v>131.23809523809521</v>
      </c>
      <c r="W5364">
        <v>7</v>
      </c>
      <c r="X5364">
        <v>1</v>
      </c>
      <c r="Y5364">
        <v>4</v>
      </c>
      <c r="Z5364">
        <v>0</v>
      </c>
      <c r="AA5364">
        <v>3</v>
      </c>
      <c r="AB5364">
        <v>0.5</v>
      </c>
      <c r="AC5364">
        <v>1.5</v>
      </c>
      <c r="AD5364">
        <v>15</v>
      </c>
      <c r="AE5364">
        <v>15.00094636</v>
      </c>
      <c r="AF5364" t="s">
        <v>859</v>
      </c>
    </row>
    <row r="5365" spans="1:32" ht="14.4">
      <c r="A5365" s="49">
        <v>46211</v>
      </c>
      <c r="B5365" t="s">
        <v>14</v>
      </c>
      <c r="C5365">
        <v>503</v>
      </c>
      <c r="D5365">
        <v>3125</v>
      </c>
      <c r="E5365">
        <v>-865</v>
      </c>
      <c r="F5365">
        <v>11</v>
      </c>
      <c r="G5365">
        <v>9</v>
      </c>
      <c r="K5365" t="s">
        <v>154</v>
      </c>
      <c r="L5365" s="64">
        <v>0.90769999999999995</v>
      </c>
      <c r="M5365" s="52">
        <v>-925</v>
      </c>
      <c r="N5365" s="52">
        <v>-378</v>
      </c>
      <c r="O5365">
        <v>0</v>
      </c>
      <c r="P5365">
        <v>3</v>
      </c>
      <c r="Q5365">
        <v>1</v>
      </c>
      <c r="R5365" s="69">
        <v>441.54493565794928</v>
      </c>
      <c r="S5365" s="69">
        <v>7.0774223587083256</v>
      </c>
      <c r="T5365" s="69">
        <v>284.09090909090912</v>
      </c>
      <c r="U5365" s="69">
        <v>347.22222222222217</v>
      </c>
      <c r="V5365" s="69">
        <v>156.25</v>
      </c>
      <c r="W5365">
        <v>0</v>
      </c>
      <c r="X5365">
        <v>1</v>
      </c>
      <c r="Y5365">
        <v>0</v>
      </c>
      <c r="Z5365">
        <v>0</v>
      </c>
      <c r="AA5365">
        <v>0.25</v>
      </c>
      <c r="AB5365">
        <v>0.6</v>
      </c>
      <c r="AC5365">
        <v>0.15</v>
      </c>
      <c r="AD5365">
        <v>11.5</v>
      </c>
      <c r="AE5365">
        <v>11.50094635</v>
      </c>
      <c r="AF5365" t="s">
        <v>736</v>
      </c>
    </row>
    <row r="5366" spans="1:32" ht="14.4">
      <c r="A5366" s="49">
        <v>46211</v>
      </c>
      <c r="B5366" t="s">
        <v>14</v>
      </c>
      <c r="C5366">
        <v>505</v>
      </c>
      <c r="D5366">
        <v>1353</v>
      </c>
      <c r="E5366">
        <v>-464</v>
      </c>
      <c r="F5366">
        <v>4</v>
      </c>
      <c r="G5366">
        <v>4</v>
      </c>
      <c r="K5366" t="s">
        <v>154</v>
      </c>
      <c r="L5366" s="64">
        <v>0.88570000000000004</v>
      </c>
      <c r="M5366" s="52">
        <v>1761</v>
      </c>
      <c r="N5366" s="52">
        <v>-300</v>
      </c>
      <c r="O5366">
        <v>0</v>
      </c>
      <c r="P5366">
        <v>5</v>
      </c>
      <c r="Q5366">
        <v>1</v>
      </c>
      <c r="R5366" s="69">
        <v>201.62157534246569</v>
      </c>
      <c r="S5366" s="69">
        <v>6.7105913526459284</v>
      </c>
      <c r="T5366" s="69">
        <v>338.25</v>
      </c>
      <c r="U5366" s="69">
        <v>338.25</v>
      </c>
      <c r="V5366" s="69">
        <v>169.125</v>
      </c>
      <c r="W5366">
        <v>0</v>
      </c>
      <c r="X5366">
        <v>2</v>
      </c>
      <c r="Y5366">
        <v>0</v>
      </c>
      <c r="Z5366">
        <v>0</v>
      </c>
      <c r="AA5366">
        <v>0.5</v>
      </c>
      <c r="AB5366">
        <v>0.5</v>
      </c>
      <c r="AC5366">
        <v>0.25</v>
      </c>
      <c r="AD5366">
        <v>12.5</v>
      </c>
      <c r="AE5366">
        <v>12.50094634</v>
      </c>
      <c r="AF5366" t="s">
        <v>795</v>
      </c>
    </row>
    <row r="5367" spans="1:32" ht="14.4">
      <c r="A5367" s="49">
        <v>46211</v>
      </c>
      <c r="B5367" t="s">
        <v>14</v>
      </c>
      <c r="C5367">
        <v>506</v>
      </c>
      <c r="D5367">
        <v>4800</v>
      </c>
      <c r="E5367">
        <v>239</v>
      </c>
      <c r="F5367">
        <v>19</v>
      </c>
      <c r="G5367">
        <v>17</v>
      </c>
      <c r="K5367" t="s">
        <v>154</v>
      </c>
      <c r="L5367" s="64">
        <v>1.0165999999999999</v>
      </c>
      <c r="M5367" s="52">
        <v>458</v>
      </c>
      <c r="N5367" s="52">
        <v>-431</v>
      </c>
      <c r="O5367">
        <v>0</v>
      </c>
      <c r="P5367">
        <v>6</v>
      </c>
      <c r="Q5367">
        <v>1</v>
      </c>
      <c r="R5367" s="69">
        <v>772.93602117061016</v>
      </c>
      <c r="S5367" s="69">
        <v>6.2100870816324596</v>
      </c>
      <c r="T5367" s="69">
        <v>252.63157894736841</v>
      </c>
      <c r="U5367" s="69">
        <v>282.35294117647061</v>
      </c>
      <c r="V5367" s="69">
        <v>133.33333333333329</v>
      </c>
      <c r="W5367">
        <v>4</v>
      </c>
      <c r="X5367">
        <v>4</v>
      </c>
      <c r="Y5367">
        <v>4</v>
      </c>
      <c r="Z5367">
        <v>1</v>
      </c>
      <c r="AA5367">
        <v>3.25</v>
      </c>
      <c r="AB5367">
        <v>0.6</v>
      </c>
      <c r="AC5367">
        <v>1.95</v>
      </c>
      <c r="AD5367">
        <v>19.5</v>
      </c>
      <c r="AE5367">
        <v>19.500946330000001</v>
      </c>
      <c r="AF5367" t="s">
        <v>921</v>
      </c>
    </row>
    <row r="5368" spans="1:32" ht="14.4">
      <c r="A5368" s="49">
        <v>46211</v>
      </c>
      <c r="B5368" t="s">
        <v>14</v>
      </c>
      <c r="C5368">
        <v>507</v>
      </c>
      <c r="D5368">
        <v>2361</v>
      </c>
      <c r="E5368">
        <v>-559</v>
      </c>
      <c r="F5368">
        <v>7</v>
      </c>
      <c r="G5368">
        <v>7</v>
      </c>
      <c r="K5368" t="s">
        <v>154</v>
      </c>
      <c r="L5368" s="64">
        <v>0.92110000000000003</v>
      </c>
      <c r="M5368" s="52">
        <v>498</v>
      </c>
      <c r="N5368" s="52">
        <v>-661</v>
      </c>
      <c r="O5368">
        <v>0</v>
      </c>
      <c r="P5368">
        <v>7</v>
      </c>
      <c r="Q5368">
        <v>1</v>
      </c>
      <c r="R5368" s="69">
        <v>382.32938978829389</v>
      </c>
      <c r="S5368" s="69">
        <v>6.175303450533451</v>
      </c>
      <c r="T5368" s="69">
        <v>337.28571428571428</v>
      </c>
      <c r="U5368" s="69">
        <v>337.28571428571428</v>
      </c>
      <c r="V5368" s="69">
        <v>168.64285714285711</v>
      </c>
      <c r="W5368">
        <v>0</v>
      </c>
      <c r="X5368">
        <v>2</v>
      </c>
      <c r="Y5368">
        <v>0</v>
      </c>
      <c r="Z5368">
        <v>2</v>
      </c>
      <c r="AA5368">
        <v>1</v>
      </c>
      <c r="AB5368">
        <v>0.5</v>
      </c>
      <c r="AC5368">
        <v>0.5</v>
      </c>
      <c r="AD5368">
        <v>15</v>
      </c>
      <c r="AE5368">
        <v>15.000946320000001</v>
      </c>
      <c r="AF5368" t="s">
        <v>743</v>
      </c>
    </row>
    <row r="5369" spans="1:32" ht="14.4">
      <c r="A5369" s="49">
        <v>46211</v>
      </c>
      <c r="B5369" t="s">
        <v>5248</v>
      </c>
      <c r="C5369">
        <v>638</v>
      </c>
      <c r="D5369">
        <v>217</v>
      </c>
      <c r="E5369">
        <v>-8</v>
      </c>
      <c r="F5369">
        <v>3</v>
      </c>
      <c r="G5369">
        <v>0</v>
      </c>
      <c r="K5369" t="s">
        <v>154</v>
      </c>
      <c r="L5369" s="64">
        <v>0.98770000000000002</v>
      </c>
      <c r="M5369" s="52">
        <v>3002</v>
      </c>
      <c r="N5369" s="52">
        <v>6690</v>
      </c>
      <c r="O5369">
        <v>0</v>
      </c>
      <c r="P5369">
        <v>8</v>
      </c>
      <c r="Q5369">
        <v>0</v>
      </c>
      <c r="R5369" s="69"/>
      <c r="S5369" s="69"/>
      <c r="T5369" s="69"/>
      <c r="U5369" s="69"/>
      <c r="V5369" s="69"/>
      <c r="W5369"/>
      <c r="X5369"/>
      <c r="Y5369"/>
      <c r="Z5369"/>
      <c r="AA5369"/>
      <c r="AB5369">
        <v>0.5</v>
      </c>
      <c r="AC5369"/>
      <c r="AD5369">
        <v>10</v>
      </c>
      <c r="AE5369">
        <v>10.00094631</v>
      </c>
      <c r="AF5369" t="s">
        <v>584</v>
      </c>
    </row>
    <row r="5370" spans="1:32" ht="14.4">
      <c r="A5370" s="49">
        <v>46211</v>
      </c>
      <c r="B5370" t="s">
        <v>5248</v>
      </c>
      <c r="C5370">
        <v>650</v>
      </c>
      <c r="D5370">
        <v>1428</v>
      </c>
      <c r="E5370">
        <v>-1201</v>
      </c>
      <c r="F5370">
        <v>7</v>
      </c>
      <c r="G5370">
        <v>6</v>
      </c>
      <c r="K5370" t="s">
        <v>154</v>
      </c>
      <c r="L5370" s="64">
        <v>0.71970000000000001</v>
      </c>
      <c r="M5370" s="52">
        <v>-2756</v>
      </c>
      <c r="N5370" s="52">
        <v>-2231</v>
      </c>
      <c r="O5370">
        <v>0</v>
      </c>
      <c r="P5370">
        <v>0</v>
      </c>
      <c r="Q5370">
        <v>0</v>
      </c>
      <c r="R5370" s="69"/>
      <c r="S5370" s="69"/>
      <c r="T5370" s="69"/>
      <c r="U5370" s="69"/>
      <c r="V5370" s="69"/>
      <c r="W5370"/>
      <c r="X5370"/>
      <c r="Y5370"/>
      <c r="Z5370"/>
      <c r="AA5370"/>
      <c r="AB5370">
        <v>0.5</v>
      </c>
      <c r="AC5370"/>
      <c r="AD5370">
        <v>30</v>
      </c>
      <c r="AE5370">
        <v>30.000946299999999</v>
      </c>
      <c r="AF5370" t="s">
        <v>661</v>
      </c>
    </row>
    <row r="5371" spans="1:32" ht="14.4">
      <c r="A5371" s="49">
        <v>46211</v>
      </c>
      <c r="B5371" t="s">
        <v>5248</v>
      </c>
      <c r="C5371">
        <v>651</v>
      </c>
      <c r="D5371">
        <v>322</v>
      </c>
      <c r="E5371">
        <v>-472</v>
      </c>
      <c r="F5371">
        <v>0</v>
      </c>
      <c r="G5371">
        <v>1</v>
      </c>
      <c r="K5371" t="s">
        <v>154</v>
      </c>
      <c r="L5371" s="64">
        <v>0.51139999999999997</v>
      </c>
      <c r="M5371" s="52">
        <v>-1315</v>
      </c>
      <c r="N5371" s="52">
        <v>3810</v>
      </c>
      <c r="O5371">
        <v>0</v>
      </c>
      <c r="P5371">
        <v>1</v>
      </c>
      <c r="Q5371">
        <v>0</v>
      </c>
      <c r="R5371" s="69"/>
      <c r="S5371" s="69"/>
      <c r="T5371" s="69"/>
      <c r="U5371" s="69"/>
      <c r="V5371" s="69"/>
      <c r="W5371"/>
      <c r="X5371"/>
      <c r="Y5371"/>
      <c r="Z5371"/>
      <c r="AA5371"/>
      <c r="AB5371">
        <v>0.5</v>
      </c>
      <c r="AC5371"/>
      <c r="AD5371">
        <v>10</v>
      </c>
      <c r="AE5371">
        <v>10.00094629</v>
      </c>
      <c r="AF5371" t="s">
        <v>584</v>
      </c>
    </row>
    <row r="5372" spans="1:32" ht="14.4">
      <c r="A5372" s="49">
        <v>46211</v>
      </c>
      <c r="B5372" t="s">
        <v>5248</v>
      </c>
      <c r="C5372">
        <v>652</v>
      </c>
      <c r="D5372">
        <v>0</v>
      </c>
      <c r="E5372">
        <v>0</v>
      </c>
      <c r="F5372">
        <v>0</v>
      </c>
      <c r="G5372">
        <v>0</v>
      </c>
      <c r="K5372" t="s">
        <v>154</v>
      </c>
      <c r="L5372" s="64">
        <v>0</v>
      </c>
      <c r="M5372" s="52">
        <v>-877</v>
      </c>
      <c r="N5372" s="52">
        <v>-780</v>
      </c>
      <c r="O5372">
        <v>0</v>
      </c>
      <c r="P5372">
        <v>2</v>
      </c>
      <c r="Q5372">
        <v>0</v>
      </c>
      <c r="R5372" s="69"/>
      <c r="S5372" s="69"/>
      <c r="T5372" s="69"/>
      <c r="U5372" s="69"/>
      <c r="V5372" s="69"/>
      <c r="W5372"/>
      <c r="X5372"/>
      <c r="Y5372"/>
      <c r="Z5372"/>
      <c r="AA5372"/>
      <c r="AB5372"/>
      <c r="AC5372"/>
      <c r="AD5372">
        <v>0</v>
      </c>
      <c r="AE5372">
        <v>0</v>
      </c>
    </row>
    <row r="5373" spans="1:32" ht="14.4">
      <c r="A5373" s="49">
        <v>46211</v>
      </c>
      <c r="B5373" t="s">
        <v>5248</v>
      </c>
      <c r="C5373">
        <v>653</v>
      </c>
      <c r="D5373">
        <v>1020</v>
      </c>
      <c r="E5373">
        <v>-1286</v>
      </c>
      <c r="F5373">
        <v>2</v>
      </c>
      <c r="G5373">
        <v>3</v>
      </c>
      <c r="K5373" t="s">
        <v>154</v>
      </c>
      <c r="L5373" s="64">
        <v>0.57969999999999999</v>
      </c>
      <c r="M5373" s="52">
        <v>-2779</v>
      </c>
      <c r="N5373" s="52">
        <v>-687</v>
      </c>
      <c r="O5373">
        <v>0</v>
      </c>
      <c r="P5373">
        <v>3</v>
      </c>
      <c r="Q5373">
        <v>0</v>
      </c>
      <c r="R5373" s="69"/>
      <c r="S5373" s="69"/>
      <c r="T5373" s="69"/>
      <c r="U5373" s="69"/>
      <c r="V5373" s="69"/>
      <c r="W5373"/>
      <c r="X5373"/>
      <c r="Y5373"/>
      <c r="Z5373"/>
      <c r="AA5373"/>
      <c r="AB5373">
        <v>0.5</v>
      </c>
      <c r="AC5373"/>
      <c r="AD5373">
        <v>30</v>
      </c>
      <c r="AE5373">
        <v>30.00094627</v>
      </c>
      <c r="AF5373" t="s">
        <v>661</v>
      </c>
    </row>
    <row r="5374" spans="1:32" ht="14.4">
      <c r="A5374" s="49">
        <v>46211</v>
      </c>
      <c r="B5374" t="s">
        <v>5248</v>
      </c>
      <c r="C5374">
        <v>655</v>
      </c>
      <c r="D5374">
        <v>1015</v>
      </c>
      <c r="E5374">
        <v>-1125</v>
      </c>
      <c r="F5374">
        <v>3</v>
      </c>
      <c r="G5374">
        <v>3</v>
      </c>
      <c r="K5374" t="s">
        <v>154</v>
      </c>
      <c r="L5374" s="64">
        <v>0.63049999999999995</v>
      </c>
      <c r="M5374" s="52">
        <v>3803</v>
      </c>
      <c r="N5374" s="52">
        <v>3613</v>
      </c>
      <c r="O5374">
        <v>0</v>
      </c>
      <c r="P5374">
        <v>5</v>
      </c>
      <c r="Q5374">
        <v>0</v>
      </c>
      <c r="R5374" s="69"/>
      <c r="S5374" s="69"/>
      <c r="T5374" s="69"/>
      <c r="U5374" s="69"/>
      <c r="V5374" s="69"/>
      <c r="W5374"/>
      <c r="X5374"/>
      <c r="Y5374"/>
      <c r="Z5374"/>
      <c r="AA5374"/>
      <c r="AB5374">
        <v>0.5</v>
      </c>
      <c r="AC5374"/>
      <c r="AD5374">
        <v>30</v>
      </c>
      <c r="AE5374">
        <v>30.000946259999999</v>
      </c>
      <c r="AF5374" t="s">
        <v>661</v>
      </c>
    </row>
    <row r="5375" spans="1:32" ht="14.4">
      <c r="A5375" s="49">
        <v>46211</v>
      </c>
      <c r="B5375" t="s">
        <v>22</v>
      </c>
      <c r="C5375">
        <v>671</v>
      </c>
      <c r="D5375">
        <v>3265</v>
      </c>
      <c r="E5375">
        <v>139</v>
      </c>
      <c r="F5375">
        <v>34</v>
      </c>
      <c r="G5375">
        <v>11</v>
      </c>
      <c r="K5375" t="s">
        <v>154</v>
      </c>
      <c r="L5375" s="64">
        <v>1.0142</v>
      </c>
      <c r="M5375" s="52">
        <v>5331</v>
      </c>
      <c r="N5375" s="52">
        <v>-5299</v>
      </c>
      <c r="O5375">
        <v>0</v>
      </c>
      <c r="P5375">
        <v>1</v>
      </c>
      <c r="Q5375">
        <v>0</v>
      </c>
      <c r="R5375" s="69"/>
      <c r="S5375" s="69"/>
      <c r="T5375" s="69"/>
      <c r="U5375" s="69"/>
      <c r="V5375" s="69"/>
      <c r="W5375"/>
      <c r="X5375"/>
      <c r="Y5375"/>
      <c r="Z5375"/>
      <c r="AA5375"/>
      <c r="AB5375">
        <v>0.6</v>
      </c>
      <c r="AC5375"/>
      <c r="AD5375">
        <v>35</v>
      </c>
      <c r="AE5375">
        <v>35.000946249999998</v>
      </c>
      <c r="AF5375" t="s">
        <v>668</v>
      </c>
    </row>
    <row r="5376" spans="1:32" ht="14.4">
      <c r="A5376" s="49">
        <v>46211</v>
      </c>
      <c r="B5376" t="s">
        <v>22</v>
      </c>
      <c r="C5376">
        <v>672</v>
      </c>
      <c r="D5376">
        <v>1396</v>
      </c>
      <c r="E5376">
        <v>-1539</v>
      </c>
      <c r="F5376">
        <v>6</v>
      </c>
      <c r="G5376">
        <v>1</v>
      </c>
      <c r="K5376" t="s">
        <v>154</v>
      </c>
      <c r="L5376" s="64">
        <v>0.63249999999999995</v>
      </c>
      <c r="M5376" s="52">
        <v>-1006</v>
      </c>
      <c r="N5376" s="52">
        <v>4712</v>
      </c>
      <c r="O5376">
        <v>0</v>
      </c>
      <c r="P5376">
        <v>2</v>
      </c>
      <c r="Q5376">
        <v>0</v>
      </c>
      <c r="R5376" s="69"/>
      <c r="S5376" s="69"/>
      <c r="T5376" s="69"/>
      <c r="U5376" s="69"/>
      <c r="V5376" s="69"/>
      <c r="W5376"/>
      <c r="X5376"/>
      <c r="Y5376"/>
      <c r="Z5376"/>
      <c r="AA5376"/>
      <c r="AB5376">
        <v>0.5</v>
      </c>
      <c r="AC5376"/>
      <c r="AD5376">
        <v>30</v>
      </c>
      <c r="AE5376">
        <v>30.000946240000001</v>
      </c>
      <c r="AF5376" t="s">
        <v>661</v>
      </c>
    </row>
    <row r="5377" spans="1:32" ht="14.4">
      <c r="A5377" s="49">
        <v>46211</v>
      </c>
      <c r="B5377" t="s">
        <v>22</v>
      </c>
      <c r="C5377">
        <v>673</v>
      </c>
      <c r="D5377">
        <v>672</v>
      </c>
      <c r="E5377">
        <v>-903</v>
      </c>
      <c r="F5377">
        <v>2</v>
      </c>
      <c r="G5377">
        <v>1</v>
      </c>
      <c r="K5377" t="s">
        <v>154</v>
      </c>
      <c r="L5377" s="64">
        <v>0.55210000000000004</v>
      </c>
      <c r="M5377" s="52">
        <v>1205</v>
      </c>
      <c r="N5377" s="52">
        <v>3021</v>
      </c>
      <c r="O5377">
        <v>0</v>
      </c>
      <c r="P5377">
        <v>3</v>
      </c>
      <c r="Q5377">
        <v>0</v>
      </c>
      <c r="R5377" s="69"/>
      <c r="S5377" s="69"/>
      <c r="T5377" s="69"/>
      <c r="U5377" s="69"/>
      <c r="V5377" s="69"/>
      <c r="W5377"/>
      <c r="X5377"/>
      <c r="Y5377"/>
      <c r="Z5377"/>
      <c r="AA5377"/>
      <c r="AB5377">
        <v>0.5</v>
      </c>
      <c r="AC5377"/>
      <c r="AD5377">
        <v>10</v>
      </c>
      <c r="AE5377">
        <v>10.00094623</v>
      </c>
      <c r="AF5377" t="s">
        <v>584</v>
      </c>
    </row>
    <row r="5378" spans="1:32" ht="14.4">
      <c r="A5378" s="49">
        <v>46211</v>
      </c>
      <c r="B5378" t="s">
        <v>22</v>
      </c>
      <c r="C5378">
        <v>675</v>
      </c>
      <c r="D5378">
        <v>2096</v>
      </c>
      <c r="E5378">
        <v>73</v>
      </c>
      <c r="F5378">
        <v>24</v>
      </c>
      <c r="G5378">
        <v>8</v>
      </c>
      <c r="K5378" t="s">
        <v>154</v>
      </c>
      <c r="L5378" s="64">
        <v>1.0116000000000001</v>
      </c>
      <c r="M5378" s="52">
        <v>7323</v>
      </c>
      <c r="N5378" s="52">
        <v>-4652</v>
      </c>
      <c r="O5378">
        <v>0</v>
      </c>
      <c r="P5378">
        <v>5</v>
      </c>
      <c r="Q5378">
        <v>0</v>
      </c>
      <c r="R5378" s="69"/>
      <c r="S5378" s="69"/>
      <c r="T5378" s="69"/>
      <c r="U5378" s="69"/>
      <c r="V5378" s="69"/>
      <c r="W5378"/>
      <c r="X5378"/>
      <c r="Y5378"/>
      <c r="Z5378"/>
      <c r="AA5378"/>
      <c r="AB5378">
        <v>0.5</v>
      </c>
      <c r="AC5378"/>
      <c r="AD5378">
        <v>35</v>
      </c>
      <c r="AE5378">
        <v>35.000946220000003</v>
      </c>
      <c r="AF5378" t="s">
        <v>668</v>
      </c>
    </row>
    <row r="5379" spans="1:32" ht="14.4">
      <c r="A5379" s="49">
        <v>46211</v>
      </c>
      <c r="B5379" t="s">
        <v>22</v>
      </c>
      <c r="C5379">
        <v>676</v>
      </c>
      <c r="D5379">
        <v>2655</v>
      </c>
      <c r="E5379">
        <v>2794</v>
      </c>
      <c r="F5379">
        <v>40</v>
      </c>
      <c r="G5379">
        <v>16</v>
      </c>
      <c r="K5379" t="s">
        <v>154</v>
      </c>
      <c r="L5379" s="64">
        <v>1.3508</v>
      </c>
      <c r="M5379" s="52">
        <v>-6006</v>
      </c>
      <c r="N5379" s="52">
        <v>5466</v>
      </c>
      <c r="O5379">
        <v>0</v>
      </c>
      <c r="P5379">
        <v>6</v>
      </c>
      <c r="Q5379">
        <v>0</v>
      </c>
      <c r="R5379" s="69"/>
      <c r="S5379" s="69"/>
      <c r="T5379" s="69"/>
      <c r="U5379" s="69"/>
      <c r="V5379" s="69"/>
      <c r="W5379"/>
      <c r="X5379"/>
      <c r="Y5379"/>
      <c r="Z5379"/>
      <c r="AA5379"/>
      <c r="AB5379">
        <v>0.5</v>
      </c>
      <c r="AC5379"/>
      <c r="AD5379">
        <v>70</v>
      </c>
      <c r="AE5379">
        <v>70.000946209999995</v>
      </c>
      <c r="AF5379" t="s">
        <v>178</v>
      </c>
    </row>
    <row r="5380" spans="1:32" ht="14.4">
      <c r="A5380" s="49">
        <v>46211</v>
      </c>
      <c r="B5380" t="s">
        <v>22</v>
      </c>
      <c r="C5380">
        <v>677</v>
      </c>
      <c r="D5380">
        <v>1745</v>
      </c>
      <c r="E5380">
        <v>-1228</v>
      </c>
      <c r="F5380">
        <v>15</v>
      </c>
      <c r="G5380">
        <v>4</v>
      </c>
      <c r="K5380" t="s">
        <v>154</v>
      </c>
      <c r="L5380" s="64">
        <v>0.76539999999999997</v>
      </c>
      <c r="M5380" s="52">
        <v>10110</v>
      </c>
      <c r="N5380" s="52">
        <v>-3873</v>
      </c>
      <c r="O5380">
        <v>0</v>
      </c>
      <c r="P5380">
        <v>7</v>
      </c>
      <c r="Q5380">
        <v>0</v>
      </c>
      <c r="R5380" s="69"/>
      <c r="S5380" s="69"/>
      <c r="T5380" s="69"/>
      <c r="U5380" s="69"/>
      <c r="V5380" s="69"/>
      <c r="W5380"/>
      <c r="X5380"/>
      <c r="Y5380"/>
      <c r="Z5380"/>
      <c r="AA5380"/>
      <c r="AB5380">
        <v>0.5</v>
      </c>
      <c r="AC5380"/>
      <c r="AD5380">
        <v>30</v>
      </c>
      <c r="AE5380">
        <v>30.000946200000001</v>
      </c>
      <c r="AF5380" t="s">
        <v>661</v>
      </c>
    </row>
    <row r="5381" spans="1:32" ht="14.4">
      <c r="A5381" s="49">
        <v>46211</v>
      </c>
      <c r="B5381" t="s">
        <v>38</v>
      </c>
      <c r="C5381">
        <v>703</v>
      </c>
      <c r="D5381">
        <v>474</v>
      </c>
      <c r="E5381">
        <v>-243</v>
      </c>
      <c r="F5381">
        <v>3</v>
      </c>
      <c r="G5381">
        <v>2</v>
      </c>
      <c r="K5381" t="s">
        <v>154</v>
      </c>
      <c r="L5381" s="64">
        <v>0.82909999999999995</v>
      </c>
      <c r="M5381" s="52">
        <v>-721</v>
      </c>
      <c r="N5381" s="52">
        <v>-3361</v>
      </c>
      <c r="O5381">
        <v>0</v>
      </c>
      <c r="P5381">
        <v>3</v>
      </c>
      <c r="Q5381">
        <v>0</v>
      </c>
      <c r="R5381" s="69"/>
      <c r="S5381" s="69"/>
      <c r="T5381" s="69"/>
      <c r="U5381" s="69"/>
      <c r="V5381" s="69"/>
      <c r="W5381"/>
      <c r="X5381"/>
      <c r="Y5381"/>
      <c r="Z5381"/>
      <c r="AA5381"/>
      <c r="AB5381">
        <v>0.5</v>
      </c>
      <c r="AC5381"/>
      <c r="AD5381">
        <v>10</v>
      </c>
      <c r="AE5381">
        <v>10.000946190000001</v>
      </c>
      <c r="AF5381" t="s">
        <v>584</v>
      </c>
    </row>
    <row r="5382" spans="1:32" ht="14.4">
      <c r="A5382" s="49">
        <v>46211</v>
      </c>
      <c r="B5382" t="s">
        <v>38</v>
      </c>
      <c r="C5382">
        <v>705</v>
      </c>
      <c r="D5382">
        <v>1673</v>
      </c>
      <c r="E5382">
        <v>1888</v>
      </c>
      <c r="F5382">
        <v>23</v>
      </c>
      <c r="G5382">
        <v>10</v>
      </c>
      <c r="K5382" t="s">
        <v>154</v>
      </c>
      <c r="L5382" s="64">
        <v>1.3762000000000001</v>
      </c>
      <c r="M5382" s="52">
        <v>-2543</v>
      </c>
      <c r="N5382" s="52">
        <v>1789</v>
      </c>
      <c r="O5382">
        <v>0</v>
      </c>
      <c r="P5382">
        <v>5</v>
      </c>
      <c r="Q5382">
        <v>0</v>
      </c>
      <c r="R5382" s="69"/>
      <c r="S5382" s="69"/>
      <c r="T5382" s="69"/>
      <c r="U5382" s="69"/>
      <c r="V5382" s="69"/>
      <c r="W5382"/>
      <c r="X5382"/>
      <c r="Y5382"/>
      <c r="Z5382"/>
      <c r="AA5382"/>
      <c r="AB5382">
        <v>0.5</v>
      </c>
      <c r="AC5382"/>
      <c r="AD5382">
        <v>60</v>
      </c>
      <c r="AE5382">
        <v>60.00094618</v>
      </c>
      <c r="AF5382" t="s">
        <v>578</v>
      </c>
    </row>
    <row r="5383" spans="1:32" ht="14.4">
      <c r="A5383" s="49">
        <v>46211</v>
      </c>
      <c r="B5383" t="s">
        <v>38</v>
      </c>
      <c r="C5383">
        <v>706</v>
      </c>
      <c r="D5383">
        <v>120</v>
      </c>
      <c r="E5383">
        <v>19</v>
      </c>
      <c r="F5383">
        <v>1</v>
      </c>
      <c r="G5383">
        <v>1</v>
      </c>
      <c r="K5383" t="s">
        <v>154</v>
      </c>
      <c r="L5383" s="64">
        <v>1.0528</v>
      </c>
      <c r="M5383" s="52">
        <v>-2097</v>
      </c>
      <c r="N5383" s="52">
        <v>4662</v>
      </c>
      <c r="O5383">
        <v>0</v>
      </c>
      <c r="P5383">
        <v>6</v>
      </c>
      <c r="Q5383">
        <v>0</v>
      </c>
      <c r="R5383" s="69"/>
      <c r="S5383" s="69"/>
      <c r="T5383" s="69"/>
      <c r="U5383" s="69"/>
      <c r="V5383" s="69"/>
      <c r="W5383"/>
      <c r="X5383"/>
      <c r="Y5383"/>
      <c r="Z5383"/>
      <c r="AA5383"/>
      <c r="AB5383">
        <v>0.5</v>
      </c>
      <c r="AC5383"/>
      <c r="AD5383">
        <v>0</v>
      </c>
      <c r="AE5383">
        <v>0</v>
      </c>
    </row>
    <row r="5384" spans="1:32" ht="14.4">
      <c r="A5384" s="49">
        <v>46211</v>
      </c>
      <c r="B5384" t="s">
        <v>38</v>
      </c>
      <c r="C5384">
        <v>707</v>
      </c>
      <c r="D5384">
        <v>2079</v>
      </c>
      <c r="E5384">
        <v>1121</v>
      </c>
      <c r="F5384">
        <v>21</v>
      </c>
      <c r="G5384">
        <v>8</v>
      </c>
      <c r="K5384" t="s">
        <v>154</v>
      </c>
      <c r="L5384" s="64">
        <v>1.1797</v>
      </c>
      <c r="M5384" s="52">
        <v>-1543</v>
      </c>
      <c r="N5384" s="52">
        <v>-1092</v>
      </c>
      <c r="O5384">
        <v>0</v>
      </c>
      <c r="P5384">
        <v>7</v>
      </c>
      <c r="Q5384">
        <v>0</v>
      </c>
      <c r="R5384" s="69"/>
      <c r="S5384" s="69"/>
      <c r="T5384" s="69"/>
      <c r="U5384" s="69"/>
      <c r="V5384" s="69"/>
      <c r="W5384"/>
      <c r="X5384"/>
      <c r="Y5384"/>
      <c r="Z5384"/>
      <c r="AA5384"/>
      <c r="AB5384">
        <v>0.5</v>
      </c>
      <c r="AC5384"/>
      <c r="AD5384">
        <v>60</v>
      </c>
      <c r="AE5384">
        <v>60.000946159999998</v>
      </c>
      <c r="AF5384" t="s">
        <v>578</v>
      </c>
    </row>
    <row r="5385" spans="1:32" ht="14.4">
      <c r="A5385" s="49">
        <v>46211</v>
      </c>
      <c r="B5385" t="s">
        <v>38</v>
      </c>
      <c r="C5385">
        <v>708</v>
      </c>
      <c r="D5385">
        <v>1279</v>
      </c>
      <c r="E5385">
        <v>2341</v>
      </c>
      <c r="F5385">
        <v>13</v>
      </c>
      <c r="G5385">
        <v>7</v>
      </c>
      <c r="K5385" t="s">
        <v>154</v>
      </c>
      <c r="L5385" s="64">
        <v>1.6101000000000001</v>
      </c>
      <c r="M5385" s="52">
        <v>1935</v>
      </c>
      <c r="N5385" s="52">
        <v>-1957</v>
      </c>
      <c r="O5385">
        <v>0</v>
      </c>
      <c r="P5385">
        <v>8</v>
      </c>
      <c r="Q5385">
        <v>0</v>
      </c>
      <c r="R5385" s="69"/>
      <c r="S5385" s="69"/>
      <c r="T5385" s="69"/>
      <c r="U5385" s="69"/>
      <c r="V5385" s="69"/>
      <c r="W5385"/>
      <c r="X5385"/>
      <c r="Y5385"/>
      <c r="Z5385"/>
      <c r="AA5385"/>
      <c r="AB5385">
        <v>0.5</v>
      </c>
      <c r="AC5385"/>
      <c r="AD5385">
        <v>70</v>
      </c>
      <c r="AE5385">
        <v>70.000946150000004</v>
      </c>
      <c r="AF5385" t="s">
        <v>178</v>
      </c>
    </row>
    <row r="5386" spans="1:32" ht="14.4">
      <c r="A5386" s="49">
        <v>46211</v>
      </c>
      <c r="B5386" t="s">
        <v>38</v>
      </c>
      <c r="C5386">
        <v>710</v>
      </c>
      <c r="D5386">
        <v>1932</v>
      </c>
      <c r="E5386">
        <v>-1457</v>
      </c>
      <c r="F5386">
        <v>9</v>
      </c>
      <c r="G5386">
        <v>7</v>
      </c>
      <c r="K5386" t="s">
        <v>154</v>
      </c>
      <c r="L5386" s="64">
        <v>0.74860000000000004</v>
      </c>
      <c r="M5386" s="52">
        <v>-1916</v>
      </c>
      <c r="N5386" s="52">
        <v>-5362</v>
      </c>
      <c r="O5386">
        <v>0</v>
      </c>
      <c r="P5386">
        <v>0</v>
      </c>
      <c r="Q5386">
        <v>0</v>
      </c>
      <c r="R5386" s="69"/>
      <c r="S5386" s="69"/>
      <c r="T5386" s="69"/>
      <c r="U5386" s="69"/>
      <c r="V5386" s="69"/>
      <c r="W5386"/>
      <c r="X5386"/>
      <c r="Y5386"/>
      <c r="Z5386"/>
      <c r="AA5386"/>
      <c r="AB5386">
        <v>0.5</v>
      </c>
      <c r="AC5386"/>
      <c r="AD5386">
        <v>30</v>
      </c>
      <c r="AE5386">
        <v>30.00094614</v>
      </c>
      <c r="AF5386" t="s">
        <v>661</v>
      </c>
    </row>
    <row r="5387" spans="1:32" ht="14.4">
      <c r="A5387" s="49">
        <v>46211</v>
      </c>
      <c r="B5387" t="s">
        <v>44</v>
      </c>
      <c r="C5387">
        <v>568</v>
      </c>
      <c r="D5387">
        <v>4115</v>
      </c>
      <c r="E5387">
        <v>-210</v>
      </c>
      <c r="F5387">
        <v>16</v>
      </c>
      <c r="G5387">
        <v>7</v>
      </c>
      <c r="K5387" t="s">
        <v>154</v>
      </c>
      <c r="L5387" s="64">
        <v>0.98299999999999998</v>
      </c>
      <c r="M5387" s="52">
        <v>-301</v>
      </c>
      <c r="N5387" s="52">
        <v>703</v>
      </c>
      <c r="O5387">
        <v>0</v>
      </c>
      <c r="P5387">
        <v>8</v>
      </c>
      <c r="Q5387">
        <v>1</v>
      </c>
      <c r="R5387" s="69">
        <v>710.3137712743877</v>
      </c>
      <c r="S5387" s="69">
        <v>5.7932144446773144</v>
      </c>
      <c r="T5387" s="69">
        <v>257.1875</v>
      </c>
      <c r="U5387" s="69">
        <v>587.85714285714289</v>
      </c>
      <c r="V5387" s="69">
        <v>178.9130434782609</v>
      </c>
      <c r="W5387">
        <v>3</v>
      </c>
      <c r="X5387">
        <v>0</v>
      </c>
      <c r="Y5387">
        <v>0</v>
      </c>
      <c r="Z5387">
        <v>5</v>
      </c>
      <c r="AA5387">
        <v>2</v>
      </c>
      <c r="AB5387">
        <v>0.6</v>
      </c>
      <c r="AC5387">
        <v>1.2</v>
      </c>
      <c r="AD5387">
        <v>22</v>
      </c>
      <c r="AE5387">
        <v>22.000946129999999</v>
      </c>
      <c r="AF5387" t="s">
        <v>592</v>
      </c>
    </row>
    <row r="5388" spans="1:32" ht="14.4">
      <c r="A5388" s="49">
        <v>46211</v>
      </c>
      <c r="B5388" t="s">
        <v>44</v>
      </c>
      <c r="C5388">
        <v>570</v>
      </c>
      <c r="D5388">
        <v>929</v>
      </c>
      <c r="E5388">
        <v>-793</v>
      </c>
      <c r="F5388">
        <v>1</v>
      </c>
      <c r="G5388">
        <v>0</v>
      </c>
      <c r="K5388" t="s">
        <v>154</v>
      </c>
      <c r="L5388" s="64">
        <v>0.71550000000000002</v>
      </c>
      <c r="M5388" s="52">
        <v>-466</v>
      </c>
      <c r="N5388" s="52">
        <v>150</v>
      </c>
      <c r="O5388">
        <v>0</v>
      </c>
      <c r="P5388">
        <v>0</v>
      </c>
      <c r="Q5388">
        <v>1</v>
      </c>
      <c r="R5388" s="69">
        <v>164.48951847239519</v>
      </c>
      <c r="S5388" s="69">
        <v>5.6477762755193774</v>
      </c>
      <c r="T5388" s="69">
        <v>929</v>
      </c>
      <c r="U5388" s="69"/>
      <c r="V5388" s="69">
        <v>929</v>
      </c>
      <c r="W5388">
        <v>0</v>
      </c>
      <c r="X5388"/>
      <c r="Y5388">
        <v>0</v>
      </c>
      <c r="Z5388">
        <v>7</v>
      </c>
      <c r="AA5388">
        <v>2.333333333333333</v>
      </c>
      <c r="AB5388">
        <v>0.5</v>
      </c>
      <c r="AC5388">
        <v>1.166666666666667</v>
      </c>
      <c r="AD5388">
        <v>21.7</v>
      </c>
      <c r="AE5388">
        <v>21.700946120000001</v>
      </c>
      <c r="AF5388" t="s">
        <v>653</v>
      </c>
    </row>
    <row r="5389" spans="1:32" ht="14.4">
      <c r="A5389" s="49">
        <v>46211</v>
      </c>
      <c r="B5389" t="s">
        <v>44</v>
      </c>
      <c r="C5389">
        <v>571</v>
      </c>
      <c r="D5389">
        <v>8173</v>
      </c>
      <c r="E5389">
        <v>1852</v>
      </c>
      <c r="F5389">
        <v>35</v>
      </c>
      <c r="G5389">
        <v>38</v>
      </c>
      <c r="K5389" t="s">
        <v>154</v>
      </c>
      <c r="L5389" s="64">
        <v>1.0754999999999999</v>
      </c>
      <c r="M5389" s="52">
        <v>-1103</v>
      </c>
      <c r="N5389" s="52">
        <v>-539</v>
      </c>
      <c r="O5389">
        <v>0</v>
      </c>
      <c r="P5389">
        <v>1</v>
      </c>
      <c r="Q5389">
        <v>1</v>
      </c>
      <c r="R5389" s="69">
        <v>1308.6124429223739</v>
      </c>
      <c r="S5389" s="69">
        <v>6.2455466048818664</v>
      </c>
      <c r="T5389" s="69">
        <v>233.51428571428571</v>
      </c>
      <c r="U5389" s="69">
        <v>215.07894736842101</v>
      </c>
      <c r="V5389" s="69">
        <v>111.958904109589</v>
      </c>
      <c r="W5389">
        <v>5</v>
      </c>
      <c r="X5389">
        <v>7</v>
      </c>
      <c r="Y5389">
        <v>7</v>
      </c>
      <c r="Z5389">
        <v>0</v>
      </c>
      <c r="AA5389">
        <v>4.75</v>
      </c>
      <c r="AB5389">
        <v>1</v>
      </c>
      <c r="AC5389">
        <v>4.75</v>
      </c>
      <c r="AD5389">
        <v>62.5</v>
      </c>
      <c r="AE5389">
        <v>62.500946110000001</v>
      </c>
      <c r="AF5389" t="s">
        <v>1977</v>
      </c>
    </row>
    <row r="5390" spans="1:32" ht="14.4">
      <c r="A5390" s="49">
        <v>46211</v>
      </c>
      <c r="B5390" t="s">
        <v>44</v>
      </c>
      <c r="C5390">
        <v>572</v>
      </c>
      <c r="D5390">
        <v>2963</v>
      </c>
      <c r="E5390">
        <v>-799</v>
      </c>
      <c r="F5390">
        <v>9</v>
      </c>
      <c r="G5390">
        <v>8</v>
      </c>
      <c r="K5390" t="s">
        <v>154</v>
      </c>
      <c r="L5390" s="64">
        <v>0.91010000000000002</v>
      </c>
      <c r="M5390" s="52">
        <v>-1050</v>
      </c>
      <c r="N5390" s="52">
        <v>323</v>
      </c>
      <c r="O5390">
        <v>0</v>
      </c>
      <c r="P5390">
        <v>2</v>
      </c>
      <c r="Q5390">
        <v>1</v>
      </c>
      <c r="R5390" s="69">
        <v>470.59412619344118</v>
      </c>
      <c r="S5390" s="69">
        <v>6.2962961819502956</v>
      </c>
      <c r="T5390" s="69">
        <v>329.22222222222217</v>
      </c>
      <c r="U5390" s="69">
        <v>370.375</v>
      </c>
      <c r="V5390" s="69">
        <v>174.29411764705881</v>
      </c>
      <c r="W5390">
        <v>0</v>
      </c>
      <c r="X5390">
        <v>3</v>
      </c>
      <c r="Y5390">
        <v>0</v>
      </c>
      <c r="Z5390">
        <v>0</v>
      </c>
      <c r="AA5390">
        <v>0.75</v>
      </c>
      <c r="AB5390">
        <v>0.5</v>
      </c>
      <c r="AC5390">
        <v>0.375</v>
      </c>
      <c r="AD5390">
        <v>13.8</v>
      </c>
      <c r="AE5390">
        <v>13.800946100000001</v>
      </c>
      <c r="AF5390" t="s">
        <v>620</v>
      </c>
    </row>
    <row r="5391" spans="1:32" ht="14.4">
      <c r="A5391" s="49">
        <v>46211</v>
      </c>
      <c r="B5391" t="s">
        <v>44</v>
      </c>
      <c r="C5391">
        <v>573</v>
      </c>
      <c r="D5391">
        <v>5411</v>
      </c>
      <c r="E5391">
        <v>1720</v>
      </c>
      <c r="F5391">
        <v>29</v>
      </c>
      <c r="G5391">
        <v>19</v>
      </c>
      <c r="K5391" t="s">
        <v>154</v>
      </c>
      <c r="L5391" s="64">
        <v>1.1060000000000001</v>
      </c>
      <c r="M5391" s="52">
        <v>-507</v>
      </c>
      <c r="N5391" s="52">
        <v>-421</v>
      </c>
      <c r="O5391">
        <v>0</v>
      </c>
      <c r="P5391">
        <v>3</v>
      </c>
      <c r="Q5391">
        <v>1</v>
      </c>
      <c r="R5391" s="69">
        <v>827.17024699045248</v>
      </c>
      <c r="S5391" s="69">
        <v>6.5415795837521893</v>
      </c>
      <c r="T5391" s="69">
        <v>186.58620689655169</v>
      </c>
      <c r="U5391" s="69">
        <v>284.78947368421052</v>
      </c>
      <c r="V5391" s="69">
        <v>112.7291666666667</v>
      </c>
      <c r="W5391">
        <v>7</v>
      </c>
      <c r="X5391">
        <v>5</v>
      </c>
      <c r="Y5391">
        <v>7</v>
      </c>
      <c r="Z5391">
        <v>0</v>
      </c>
      <c r="AA5391">
        <v>4.75</v>
      </c>
      <c r="AB5391">
        <v>0.8</v>
      </c>
      <c r="AC5391">
        <v>3.8</v>
      </c>
      <c r="AD5391">
        <v>38</v>
      </c>
      <c r="AE5391">
        <v>38.000946089999999</v>
      </c>
      <c r="AF5391" t="s">
        <v>639</v>
      </c>
    </row>
    <row r="5392" spans="1:32" ht="14.4">
      <c r="A5392" s="49">
        <v>46211</v>
      </c>
      <c r="B5392" t="s">
        <v>5249</v>
      </c>
      <c r="C5392">
        <v>738</v>
      </c>
      <c r="D5392">
        <v>3383</v>
      </c>
      <c r="E5392">
        <v>-1980</v>
      </c>
      <c r="F5392">
        <v>29</v>
      </c>
      <c r="G5392">
        <v>9</v>
      </c>
      <c r="K5392" t="s">
        <v>154</v>
      </c>
      <c r="L5392" s="64">
        <v>0.80489999999999995</v>
      </c>
      <c r="M5392" s="52">
        <v>3776</v>
      </c>
      <c r="N5392" s="52">
        <v>-1295</v>
      </c>
      <c r="O5392">
        <v>0</v>
      </c>
      <c r="P5392">
        <v>8</v>
      </c>
      <c r="Q5392">
        <v>0</v>
      </c>
      <c r="R5392" s="69"/>
      <c r="S5392" s="69"/>
      <c r="T5392" s="69"/>
      <c r="U5392" s="69"/>
      <c r="V5392" s="69"/>
      <c r="W5392"/>
      <c r="X5392"/>
      <c r="Y5392"/>
      <c r="Z5392"/>
      <c r="AA5392"/>
      <c r="AB5392">
        <v>0.6</v>
      </c>
      <c r="AC5392"/>
      <c r="AD5392">
        <v>30</v>
      </c>
      <c r="AE5392">
        <v>30.000946079999999</v>
      </c>
      <c r="AF5392" t="s">
        <v>661</v>
      </c>
    </row>
    <row r="5393" spans="1:32" ht="14.4">
      <c r="A5393" s="49">
        <v>46211</v>
      </c>
      <c r="B5393" t="s">
        <v>5249</v>
      </c>
      <c r="C5393">
        <v>750</v>
      </c>
      <c r="D5393">
        <v>4007</v>
      </c>
      <c r="E5393">
        <v>-2012</v>
      </c>
      <c r="F5393">
        <v>37</v>
      </c>
      <c r="G5393">
        <v>13</v>
      </c>
      <c r="K5393" t="s">
        <v>154</v>
      </c>
      <c r="L5393" s="64">
        <v>0.83260000000000001</v>
      </c>
      <c r="M5393" s="52">
        <v>1265</v>
      </c>
      <c r="N5393" s="52">
        <v>-3970</v>
      </c>
      <c r="O5393">
        <v>0</v>
      </c>
      <c r="P5393">
        <v>0</v>
      </c>
      <c r="Q5393">
        <v>0</v>
      </c>
      <c r="R5393" s="69"/>
      <c r="S5393" s="69"/>
      <c r="T5393" s="69"/>
      <c r="U5393" s="69"/>
      <c r="V5393" s="69"/>
      <c r="W5393"/>
      <c r="X5393"/>
      <c r="Y5393"/>
      <c r="Z5393"/>
      <c r="AA5393"/>
      <c r="AB5393">
        <v>0.6</v>
      </c>
      <c r="AC5393"/>
      <c r="AD5393">
        <v>30</v>
      </c>
      <c r="AE5393">
        <v>30.000946070000001</v>
      </c>
      <c r="AF5393" t="s">
        <v>661</v>
      </c>
    </row>
    <row r="5394" spans="1:32" ht="14.4">
      <c r="A5394" s="49">
        <v>46211</v>
      </c>
      <c r="B5394" t="s">
        <v>5249</v>
      </c>
      <c r="C5394">
        <v>761</v>
      </c>
      <c r="D5394">
        <v>3370</v>
      </c>
      <c r="E5394">
        <v>483</v>
      </c>
      <c r="F5394">
        <v>33</v>
      </c>
      <c r="G5394">
        <v>13</v>
      </c>
      <c r="K5394" t="s">
        <v>154</v>
      </c>
      <c r="L5394" s="64">
        <v>1.0478000000000001</v>
      </c>
      <c r="M5394" s="52">
        <v>5195</v>
      </c>
      <c r="N5394" s="52">
        <v>-803</v>
      </c>
      <c r="O5394">
        <v>0</v>
      </c>
      <c r="P5394">
        <v>1</v>
      </c>
      <c r="Q5394">
        <v>0</v>
      </c>
      <c r="R5394" s="69"/>
      <c r="S5394" s="69"/>
      <c r="T5394" s="69"/>
      <c r="U5394" s="69"/>
      <c r="V5394" s="69"/>
      <c r="W5394"/>
      <c r="X5394"/>
      <c r="Y5394"/>
      <c r="Z5394"/>
      <c r="AA5394"/>
      <c r="AB5394">
        <v>0.6</v>
      </c>
      <c r="AC5394"/>
      <c r="AD5394">
        <v>35</v>
      </c>
      <c r="AE5394">
        <v>35.000946059999997</v>
      </c>
      <c r="AF5394" t="s">
        <v>668</v>
      </c>
    </row>
    <row r="5395" spans="1:32" ht="14.4">
      <c r="A5395" s="49">
        <v>46211</v>
      </c>
      <c r="B5395" t="s">
        <v>5249</v>
      </c>
      <c r="C5395">
        <v>762</v>
      </c>
      <c r="D5395">
        <v>6225</v>
      </c>
      <c r="E5395">
        <v>-2734</v>
      </c>
      <c r="F5395">
        <v>58</v>
      </c>
      <c r="G5395">
        <v>22</v>
      </c>
      <c r="K5395" t="s">
        <v>154</v>
      </c>
      <c r="L5395" s="64">
        <v>0.85360000000000003</v>
      </c>
      <c r="M5395" s="52">
        <v>146</v>
      </c>
      <c r="N5395" s="52">
        <v>-3544</v>
      </c>
      <c r="O5395">
        <v>0</v>
      </c>
      <c r="P5395">
        <v>2</v>
      </c>
      <c r="Q5395">
        <v>0</v>
      </c>
      <c r="R5395" s="69"/>
      <c r="S5395" s="69"/>
      <c r="T5395" s="69"/>
      <c r="U5395" s="69"/>
      <c r="V5395" s="69"/>
      <c r="W5395"/>
      <c r="X5395"/>
      <c r="Y5395"/>
      <c r="Z5395"/>
      <c r="AA5395"/>
      <c r="AB5395">
        <v>0.8</v>
      </c>
      <c r="AC5395"/>
      <c r="AD5395">
        <v>30</v>
      </c>
      <c r="AE5395">
        <v>30.00094605</v>
      </c>
      <c r="AF5395" t="s">
        <v>661</v>
      </c>
    </row>
    <row r="5396" spans="1:32" ht="14.4">
      <c r="A5396" s="49">
        <v>46211</v>
      </c>
      <c r="B5396" t="s">
        <v>30</v>
      </c>
      <c r="C5396">
        <v>563</v>
      </c>
      <c r="D5396">
        <v>2067</v>
      </c>
      <c r="E5396">
        <v>-413</v>
      </c>
      <c r="F5396">
        <v>6</v>
      </c>
      <c r="G5396">
        <v>8</v>
      </c>
      <c r="K5396" t="s">
        <v>154</v>
      </c>
      <c r="L5396" s="64">
        <v>0.93340000000000001</v>
      </c>
      <c r="M5396" s="52">
        <v>707</v>
      </c>
      <c r="N5396" s="52">
        <v>-892</v>
      </c>
      <c r="O5396">
        <v>0</v>
      </c>
      <c r="P5396">
        <v>3</v>
      </c>
      <c r="Q5396">
        <v>1</v>
      </c>
      <c r="R5396" s="69">
        <v>325.65940224159402</v>
      </c>
      <c r="S5396" s="69">
        <v>6.3471221336535324</v>
      </c>
      <c r="T5396" s="69">
        <v>344.5</v>
      </c>
      <c r="U5396" s="69">
        <v>258.375</v>
      </c>
      <c r="V5396" s="69">
        <v>147.64285714285711</v>
      </c>
      <c r="W5396">
        <v>0</v>
      </c>
      <c r="X5396">
        <v>6</v>
      </c>
      <c r="Y5396">
        <v>3</v>
      </c>
      <c r="Z5396">
        <v>0</v>
      </c>
      <c r="AA5396">
        <v>2.25</v>
      </c>
      <c r="AB5396">
        <v>0.5</v>
      </c>
      <c r="AC5396">
        <v>1.125</v>
      </c>
      <c r="AD5396">
        <v>21.2</v>
      </c>
      <c r="AE5396">
        <v>21.200946040000002</v>
      </c>
      <c r="AF5396" t="s">
        <v>618</v>
      </c>
    </row>
    <row r="5397" spans="1:32" ht="14.4">
      <c r="A5397" s="49">
        <v>46211</v>
      </c>
      <c r="B5397" t="s">
        <v>30</v>
      </c>
      <c r="C5397">
        <v>565</v>
      </c>
      <c r="D5397">
        <v>7573</v>
      </c>
      <c r="E5397">
        <v>386</v>
      </c>
      <c r="F5397">
        <v>27</v>
      </c>
      <c r="G5397">
        <v>31</v>
      </c>
      <c r="K5397" t="s">
        <v>154</v>
      </c>
      <c r="L5397" s="64">
        <v>1.0169999999999999</v>
      </c>
      <c r="M5397" s="52">
        <v>2332</v>
      </c>
      <c r="N5397" s="52">
        <v>-1479</v>
      </c>
      <c r="O5397">
        <v>0</v>
      </c>
      <c r="P5397">
        <v>5</v>
      </c>
      <c r="Q5397">
        <v>1</v>
      </c>
      <c r="R5397" s="69">
        <v>1259.7298152760479</v>
      </c>
      <c r="S5397" s="69">
        <v>6.0116065430590027</v>
      </c>
      <c r="T5397" s="69">
        <v>280.48148148148152</v>
      </c>
      <c r="U5397" s="69">
        <v>244.29032258064521</v>
      </c>
      <c r="V5397" s="69">
        <v>130.56896551724139</v>
      </c>
      <c r="W5397">
        <v>0</v>
      </c>
      <c r="X5397">
        <v>6</v>
      </c>
      <c r="Y5397">
        <v>4</v>
      </c>
      <c r="Z5397">
        <v>0</v>
      </c>
      <c r="AA5397">
        <v>2.5</v>
      </c>
      <c r="AB5397">
        <v>1</v>
      </c>
      <c r="AC5397">
        <v>2.5</v>
      </c>
      <c r="AD5397">
        <v>25</v>
      </c>
      <c r="AE5397">
        <v>25.000946030000001</v>
      </c>
      <c r="AF5397" t="s">
        <v>2367</v>
      </c>
    </row>
    <row r="5398" spans="1:32" ht="14.4">
      <c r="A5398" s="49">
        <v>46211</v>
      </c>
      <c r="B5398" t="s">
        <v>30</v>
      </c>
      <c r="C5398">
        <v>566</v>
      </c>
      <c r="D5398">
        <v>534</v>
      </c>
      <c r="E5398">
        <v>-513</v>
      </c>
      <c r="F5398">
        <v>1</v>
      </c>
      <c r="G5398">
        <v>1</v>
      </c>
      <c r="K5398" t="s">
        <v>154</v>
      </c>
      <c r="L5398" s="64">
        <v>0.67979999999999996</v>
      </c>
      <c r="M5398" s="52">
        <v>300</v>
      </c>
      <c r="N5398" s="52">
        <v>-210</v>
      </c>
      <c r="O5398">
        <v>0</v>
      </c>
      <c r="P5398">
        <v>6</v>
      </c>
      <c r="Q5398">
        <v>1</v>
      </c>
      <c r="R5398" s="69">
        <v>62.648038605230383</v>
      </c>
      <c r="S5398" s="69">
        <v>8.5238103520677058</v>
      </c>
      <c r="T5398" s="69">
        <v>534</v>
      </c>
      <c r="U5398" s="69">
        <v>534</v>
      </c>
      <c r="V5398" s="69">
        <v>267</v>
      </c>
      <c r="W5398">
        <v>0</v>
      </c>
      <c r="X5398">
        <v>0</v>
      </c>
      <c r="Y5398">
        <v>0</v>
      </c>
      <c r="Z5398">
        <v>0</v>
      </c>
      <c r="AA5398">
        <v>0</v>
      </c>
      <c r="AB5398">
        <v>0.5</v>
      </c>
      <c r="AC5398">
        <v>0</v>
      </c>
      <c r="AD5398">
        <v>10</v>
      </c>
      <c r="AE5398">
        <v>10.000946020000001</v>
      </c>
      <c r="AF5398" t="s">
        <v>584</v>
      </c>
    </row>
    <row r="5399" spans="1:32" ht="14.4">
      <c r="A5399" s="49">
        <v>46211</v>
      </c>
      <c r="B5399" t="s">
        <v>30</v>
      </c>
      <c r="C5399">
        <v>567</v>
      </c>
      <c r="D5399">
        <v>1231</v>
      </c>
      <c r="E5399">
        <v>-170</v>
      </c>
      <c r="F5399">
        <v>4</v>
      </c>
      <c r="G5399">
        <v>3</v>
      </c>
      <c r="K5399" t="s">
        <v>154</v>
      </c>
      <c r="L5399" s="64">
        <v>0.95399999999999996</v>
      </c>
      <c r="M5399" s="52">
        <v>3435</v>
      </c>
      <c r="N5399" s="52">
        <v>-721</v>
      </c>
      <c r="O5399">
        <v>0</v>
      </c>
      <c r="P5399">
        <v>7</v>
      </c>
      <c r="Q5399">
        <v>1</v>
      </c>
      <c r="R5399" s="69">
        <v>211.81294105437939</v>
      </c>
      <c r="S5399" s="69">
        <v>5.8117317755573836</v>
      </c>
      <c r="T5399" s="69">
        <v>307.75</v>
      </c>
      <c r="U5399" s="69">
        <v>410.33333333333331</v>
      </c>
      <c r="V5399" s="69">
        <v>175.85714285714289</v>
      </c>
      <c r="W5399">
        <v>0</v>
      </c>
      <c r="X5399">
        <v>0</v>
      </c>
      <c r="Y5399">
        <v>0</v>
      </c>
      <c r="Z5399">
        <v>6</v>
      </c>
      <c r="AA5399">
        <v>1.5</v>
      </c>
      <c r="AB5399">
        <v>0.5</v>
      </c>
      <c r="AC5399">
        <v>0.75</v>
      </c>
      <c r="AD5399">
        <v>17.5</v>
      </c>
      <c r="AE5399">
        <v>17.50094601</v>
      </c>
      <c r="AF5399" t="s">
        <v>641</v>
      </c>
    </row>
    <row r="5400" spans="1:32" ht="14.4">
      <c r="A5400" s="49">
        <v>46211</v>
      </c>
      <c r="B5400" t="s">
        <v>171</v>
      </c>
      <c r="C5400">
        <v>735</v>
      </c>
      <c r="D5400">
        <v>1576</v>
      </c>
      <c r="E5400">
        <v>-185</v>
      </c>
      <c r="F5400">
        <v>5</v>
      </c>
      <c r="G5400">
        <v>4</v>
      </c>
      <c r="K5400" t="s">
        <v>154</v>
      </c>
      <c r="L5400" s="64">
        <v>0.96089999999999998</v>
      </c>
      <c r="M5400" s="52">
        <v>-1078</v>
      </c>
      <c r="N5400" s="52">
        <v>-906</v>
      </c>
      <c r="O5400">
        <v>0</v>
      </c>
      <c r="P5400">
        <v>5</v>
      </c>
      <c r="Q5400">
        <v>0</v>
      </c>
      <c r="R5400" s="69"/>
      <c r="S5400" s="69"/>
      <c r="T5400" s="69"/>
      <c r="U5400" s="69"/>
      <c r="V5400" s="69"/>
      <c r="W5400"/>
      <c r="X5400"/>
      <c r="Y5400"/>
      <c r="Z5400"/>
      <c r="AA5400"/>
      <c r="AB5400">
        <v>0.5</v>
      </c>
      <c r="AC5400"/>
      <c r="AD5400">
        <v>30</v>
      </c>
      <c r="AE5400">
        <v>30.000945999999999</v>
      </c>
      <c r="AF5400" t="s">
        <v>661</v>
      </c>
    </row>
    <row r="5401" spans="1:32" ht="14.4">
      <c r="A5401" s="49">
        <v>46211</v>
      </c>
      <c r="B5401" t="s">
        <v>171</v>
      </c>
      <c r="C5401">
        <v>736</v>
      </c>
      <c r="D5401">
        <v>1075</v>
      </c>
      <c r="E5401">
        <v>-900</v>
      </c>
      <c r="F5401">
        <v>3</v>
      </c>
      <c r="G5401">
        <v>3</v>
      </c>
      <c r="K5401" t="s">
        <v>154</v>
      </c>
      <c r="L5401" s="64">
        <v>0.72089999999999999</v>
      </c>
      <c r="M5401" s="52">
        <v>1314</v>
      </c>
      <c r="N5401" s="52">
        <v>-1920</v>
      </c>
      <c r="O5401">
        <v>0</v>
      </c>
      <c r="P5401">
        <v>6</v>
      </c>
      <c r="Q5401">
        <v>0</v>
      </c>
      <c r="R5401" s="69"/>
      <c r="S5401" s="69"/>
      <c r="T5401" s="69"/>
      <c r="U5401" s="69"/>
      <c r="V5401" s="69"/>
      <c r="W5401"/>
      <c r="X5401"/>
      <c r="Y5401"/>
      <c r="Z5401"/>
      <c r="AA5401"/>
      <c r="AB5401">
        <v>0.5</v>
      </c>
      <c r="AC5401"/>
      <c r="AD5401">
        <v>30</v>
      </c>
      <c r="AE5401">
        <v>30.000945990000002</v>
      </c>
      <c r="AF5401" t="s">
        <v>661</v>
      </c>
    </row>
    <row r="5402" spans="1:32" ht="14.4">
      <c r="A5402" s="49">
        <v>46211</v>
      </c>
      <c r="B5402" t="s">
        <v>171</v>
      </c>
      <c r="C5402">
        <v>737</v>
      </c>
      <c r="D5402">
        <v>1736</v>
      </c>
      <c r="E5402">
        <v>-1248</v>
      </c>
      <c r="F5402">
        <v>4</v>
      </c>
      <c r="G5402">
        <v>5</v>
      </c>
      <c r="K5402" t="s">
        <v>154</v>
      </c>
      <c r="L5402" s="64">
        <v>0.76039999999999996</v>
      </c>
      <c r="M5402" s="52">
        <v>1004</v>
      </c>
      <c r="N5402" s="52">
        <v>-2678</v>
      </c>
      <c r="O5402">
        <v>0</v>
      </c>
      <c r="P5402">
        <v>7</v>
      </c>
      <c r="Q5402">
        <v>0</v>
      </c>
      <c r="R5402" s="69"/>
      <c r="S5402" s="69"/>
      <c r="T5402" s="69"/>
      <c r="U5402" s="69"/>
      <c r="V5402" s="69"/>
      <c r="W5402"/>
      <c r="X5402"/>
      <c r="Y5402"/>
      <c r="Z5402"/>
      <c r="AA5402"/>
      <c r="AB5402">
        <v>0.5</v>
      </c>
      <c r="AC5402"/>
      <c r="AD5402">
        <v>30</v>
      </c>
      <c r="AE5402">
        <v>30.000945980000001</v>
      </c>
      <c r="AF5402" t="s">
        <v>661</v>
      </c>
    </row>
    <row r="5403" spans="1:32" ht="14.4">
      <c r="A5403" s="49">
        <v>46211</v>
      </c>
      <c r="B5403" t="s">
        <v>330</v>
      </c>
      <c r="C5403">
        <v>656</v>
      </c>
      <c r="D5403">
        <v>67</v>
      </c>
      <c r="E5403">
        <v>-121</v>
      </c>
      <c r="F5403">
        <v>0</v>
      </c>
      <c r="G5403">
        <v>0</v>
      </c>
      <c r="K5403" t="s">
        <v>154</v>
      </c>
      <c r="L5403" s="64">
        <v>0.39800000000000002</v>
      </c>
      <c r="M5403" s="52">
        <v>-484</v>
      </c>
      <c r="N5403" s="52">
        <v>-1439</v>
      </c>
      <c r="O5403">
        <v>0</v>
      </c>
      <c r="P5403">
        <v>6</v>
      </c>
      <c r="Q5403">
        <v>0</v>
      </c>
      <c r="R5403" s="69"/>
      <c r="S5403" s="69"/>
      <c r="T5403" s="69"/>
      <c r="U5403" s="69"/>
      <c r="V5403" s="69"/>
      <c r="W5403"/>
      <c r="X5403"/>
      <c r="Y5403"/>
      <c r="Z5403"/>
      <c r="AA5403"/>
      <c r="AB5403">
        <v>0.5</v>
      </c>
      <c r="AC5403"/>
      <c r="AD5403">
        <v>10</v>
      </c>
      <c r="AE5403">
        <v>10.00094597</v>
      </c>
      <c r="AF5403" t="s">
        <v>584</v>
      </c>
    </row>
    <row r="5404" spans="1:32" ht="14.4">
      <c r="A5404" s="49">
        <v>46211</v>
      </c>
      <c r="B5404" t="s">
        <v>330</v>
      </c>
      <c r="C5404">
        <v>657</v>
      </c>
      <c r="D5404">
        <v>1641</v>
      </c>
      <c r="E5404">
        <v>112</v>
      </c>
      <c r="F5404">
        <v>12</v>
      </c>
      <c r="G5404">
        <v>6</v>
      </c>
      <c r="K5404" t="s">
        <v>154</v>
      </c>
      <c r="L5404" s="64">
        <v>1.0227999999999999</v>
      </c>
      <c r="M5404" s="52">
        <v>539</v>
      </c>
      <c r="N5404" s="52">
        <v>2422</v>
      </c>
      <c r="O5404">
        <v>0</v>
      </c>
      <c r="P5404">
        <v>7</v>
      </c>
      <c r="Q5404">
        <v>0</v>
      </c>
      <c r="R5404" s="69"/>
      <c r="S5404" s="69"/>
      <c r="T5404" s="69"/>
      <c r="U5404" s="69"/>
      <c r="V5404" s="69"/>
      <c r="W5404"/>
      <c r="X5404"/>
      <c r="Y5404"/>
      <c r="Z5404"/>
      <c r="AA5404"/>
      <c r="AB5404">
        <v>0.5</v>
      </c>
      <c r="AC5404"/>
      <c r="AD5404">
        <v>35</v>
      </c>
      <c r="AE5404">
        <v>35.000945960000003</v>
      </c>
      <c r="AF5404" t="s">
        <v>668</v>
      </c>
    </row>
    <row r="5405" spans="1:32" ht="14.4">
      <c r="A5405" s="49">
        <v>46211</v>
      </c>
      <c r="B5405" t="s">
        <v>330</v>
      </c>
      <c r="C5405">
        <v>658</v>
      </c>
      <c r="D5405">
        <v>304</v>
      </c>
      <c r="E5405">
        <v>-244</v>
      </c>
      <c r="F5405">
        <v>1</v>
      </c>
      <c r="G5405">
        <v>0</v>
      </c>
      <c r="K5405" t="s">
        <v>154</v>
      </c>
      <c r="L5405" s="64">
        <v>0.73250000000000004</v>
      </c>
      <c r="M5405" s="52">
        <v>-70</v>
      </c>
      <c r="N5405" s="52">
        <v>246</v>
      </c>
      <c r="O5405">
        <v>0</v>
      </c>
      <c r="P5405">
        <v>8</v>
      </c>
      <c r="Q5405">
        <v>0</v>
      </c>
      <c r="R5405" s="69"/>
      <c r="S5405" s="69"/>
      <c r="T5405" s="69"/>
      <c r="U5405" s="69"/>
      <c r="V5405" s="69"/>
      <c r="W5405"/>
      <c r="X5405"/>
      <c r="Y5405"/>
      <c r="Z5405"/>
      <c r="AA5405"/>
      <c r="AB5405">
        <v>0.5</v>
      </c>
      <c r="AC5405"/>
      <c r="AD5405">
        <v>10</v>
      </c>
      <c r="AE5405">
        <v>10.00094595</v>
      </c>
      <c r="AF5405" t="s">
        <v>584</v>
      </c>
    </row>
    <row r="5406" spans="1:32" ht="14.4">
      <c r="A5406" s="49">
        <v>46211</v>
      </c>
      <c r="B5406" t="s">
        <v>470</v>
      </c>
      <c r="C5406">
        <v>713</v>
      </c>
      <c r="D5406">
        <v>164</v>
      </c>
      <c r="E5406">
        <v>-153</v>
      </c>
      <c r="F5406">
        <v>1</v>
      </c>
      <c r="G5406">
        <v>2</v>
      </c>
      <c r="K5406" t="s">
        <v>154</v>
      </c>
      <c r="L5406" s="64">
        <v>0.68899999999999995</v>
      </c>
      <c r="M5406" s="52">
        <v>-735</v>
      </c>
      <c r="N5406" s="52">
        <v>-1767</v>
      </c>
      <c r="O5406">
        <v>0</v>
      </c>
      <c r="P5406">
        <v>3</v>
      </c>
      <c r="Q5406">
        <v>0</v>
      </c>
      <c r="R5406" s="69"/>
      <c r="S5406" s="69"/>
      <c r="T5406" s="69"/>
      <c r="U5406" s="69"/>
      <c r="V5406" s="69"/>
      <c r="W5406"/>
      <c r="X5406"/>
      <c r="Y5406"/>
      <c r="Z5406"/>
      <c r="AA5406"/>
      <c r="AB5406">
        <v>0.5</v>
      </c>
      <c r="AC5406"/>
      <c r="AD5406">
        <v>10</v>
      </c>
      <c r="AE5406">
        <v>10.000945939999999</v>
      </c>
      <c r="AF5406" t="s">
        <v>584</v>
      </c>
    </row>
    <row r="5407" spans="1:32" ht="14.4">
      <c r="A5407" s="49">
        <v>46211</v>
      </c>
      <c r="B5407" t="s">
        <v>470</v>
      </c>
      <c r="C5407">
        <v>715</v>
      </c>
      <c r="D5407">
        <v>1570</v>
      </c>
      <c r="E5407">
        <v>-413</v>
      </c>
      <c r="F5407">
        <v>18</v>
      </c>
      <c r="G5407">
        <v>26</v>
      </c>
      <c r="K5407" t="s">
        <v>154</v>
      </c>
      <c r="L5407" s="64">
        <v>0.9123</v>
      </c>
      <c r="M5407" s="52">
        <v>-919</v>
      </c>
      <c r="N5407" s="52">
        <v>-1530</v>
      </c>
      <c r="O5407">
        <v>0</v>
      </c>
      <c r="P5407">
        <v>5</v>
      </c>
      <c r="Q5407">
        <v>0</v>
      </c>
      <c r="R5407" s="69"/>
      <c r="S5407" s="69"/>
      <c r="T5407" s="69"/>
      <c r="U5407" s="69"/>
      <c r="V5407" s="69"/>
      <c r="W5407"/>
      <c r="X5407"/>
      <c r="Y5407"/>
      <c r="Z5407"/>
      <c r="AA5407"/>
      <c r="AB5407">
        <v>0.5</v>
      </c>
      <c r="AC5407"/>
      <c r="AD5407">
        <v>30</v>
      </c>
      <c r="AE5407">
        <v>30.00094593</v>
      </c>
      <c r="AF5407" t="s">
        <v>661</v>
      </c>
    </row>
    <row r="5408" spans="1:32" ht="14.4">
      <c r="A5408" s="49">
        <v>46211</v>
      </c>
      <c r="B5408" t="s">
        <v>470</v>
      </c>
      <c r="C5408">
        <v>716</v>
      </c>
      <c r="D5408">
        <v>279</v>
      </c>
      <c r="E5408">
        <v>-372</v>
      </c>
      <c r="F5408">
        <v>1</v>
      </c>
      <c r="G5408">
        <v>3</v>
      </c>
      <c r="K5408" t="s">
        <v>154</v>
      </c>
      <c r="L5408" s="64">
        <v>0.55559999999999998</v>
      </c>
      <c r="M5408" s="52">
        <v>-608</v>
      </c>
      <c r="N5408" s="52">
        <v>-2373</v>
      </c>
      <c r="O5408">
        <v>0</v>
      </c>
      <c r="P5408">
        <v>6</v>
      </c>
      <c r="Q5408">
        <v>0</v>
      </c>
      <c r="R5408" s="69"/>
      <c r="S5408" s="69"/>
      <c r="T5408" s="69"/>
      <c r="U5408" s="69"/>
      <c r="V5408" s="69"/>
      <c r="W5408"/>
      <c r="X5408"/>
      <c r="Y5408"/>
      <c r="Z5408"/>
      <c r="AA5408"/>
      <c r="AB5408">
        <v>0.5</v>
      </c>
      <c r="AC5408"/>
      <c r="AD5408">
        <v>10</v>
      </c>
      <c r="AE5408">
        <v>10.000945919999999</v>
      </c>
      <c r="AF5408" t="s">
        <v>584</v>
      </c>
    </row>
    <row r="5409" spans="1:32" ht="14.4">
      <c r="A5409" s="49">
        <v>46211</v>
      </c>
      <c r="B5409" t="s">
        <v>55</v>
      </c>
      <c r="C5409">
        <v>537</v>
      </c>
      <c r="D5409">
        <v>3736</v>
      </c>
      <c r="E5409">
        <v>-290</v>
      </c>
      <c r="F5409">
        <v>12</v>
      </c>
      <c r="G5409">
        <v>12</v>
      </c>
      <c r="K5409" t="s">
        <v>154</v>
      </c>
      <c r="L5409" s="64">
        <v>0.97409999999999997</v>
      </c>
      <c r="M5409" s="52">
        <v>2870</v>
      </c>
      <c r="N5409" s="52">
        <v>-1775</v>
      </c>
      <c r="O5409">
        <v>0</v>
      </c>
      <c r="P5409">
        <v>7</v>
      </c>
      <c r="Q5409">
        <v>1</v>
      </c>
      <c r="R5409" s="69">
        <v>640.5291614777916</v>
      </c>
      <c r="S5409" s="69">
        <v>5.8326774559030508</v>
      </c>
      <c r="T5409" s="69">
        <v>311.33333333333331</v>
      </c>
      <c r="U5409" s="69">
        <v>311.33333333333331</v>
      </c>
      <c r="V5409" s="69">
        <v>155.66666666666671</v>
      </c>
      <c r="W5409">
        <v>0</v>
      </c>
      <c r="X5409">
        <v>3</v>
      </c>
      <c r="Y5409">
        <v>1</v>
      </c>
      <c r="Z5409">
        <v>7</v>
      </c>
      <c r="AA5409">
        <v>2.75</v>
      </c>
      <c r="AB5409">
        <v>0.6</v>
      </c>
      <c r="AC5409">
        <v>1.65</v>
      </c>
      <c r="AD5409">
        <v>26.5</v>
      </c>
      <c r="AE5409">
        <v>26.500945909999999</v>
      </c>
      <c r="AF5409" t="s">
        <v>1158</v>
      </c>
    </row>
    <row r="5410" spans="1:32" ht="14.4">
      <c r="A5410" s="49">
        <v>46211</v>
      </c>
      <c r="B5410" t="s">
        <v>55</v>
      </c>
      <c r="C5410">
        <v>538</v>
      </c>
      <c r="D5410">
        <v>1808</v>
      </c>
      <c r="E5410">
        <v>-757</v>
      </c>
      <c r="F5410">
        <v>3</v>
      </c>
      <c r="G5410">
        <v>8</v>
      </c>
      <c r="K5410" t="s">
        <v>154</v>
      </c>
      <c r="L5410" s="64">
        <v>0.86040000000000005</v>
      </c>
      <c r="M5410" s="52">
        <v>307</v>
      </c>
      <c r="N5410" s="52">
        <v>-1112</v>
      </c>
      <c r="O5410">
        <v>0</v>
      </c>
      <c r="P5410">
        <v>8</v>
      </c>
      <c r="Q5410">
        <v>1</v>
      </c>
      <c r="R5410" s="69">
        <v>290.80131797426321</v>
      </c>
      <c r="S5410" s="69">
        <v>6.2173033210255717</v>
      </c>
      <c r="T5410" s="69">
        <v>602.66666666666663</v>
      </c>
      <c r="U5410" s="69">
        <v>226</v>
      </c>
      <c r="V5410" s="69">
        <v>164.3636363636364</v>
      </c>
      <c r="W5410">
        <v>0</v>
      </c>
      <c r="X5410">
        <v>7</v>
      </c>
      <c r="Y5410">
        <v>0</v>
      </c>
      <c r="Z5410">
        <v>2</v>
      </c>
      <c r="AA5410">
        <v>2.25</v>
      </c>
      <c r="AB5410">
        <v>0.5</v>
      </c>
      <c r="AC5410">
        <v>1.125</v>
      </c>
      <c r="AD5410">
        <v>21.2</v>
      </c>
      <c r="AE5410">
        <v>21.200945900000001</v>
      </c>
      <c r="AF5410" t="s">
        <v>618</v>
      </c>
    </row>
    <row r="5411" spans="1:32" ht="14.4">
      <c r="A5411" s="49">
        <v>46211</v>
      </c>
      <c r="B5411" t="s">
        <v>55</v>
      </c>
      <c r="C5411">
        <v>550</v>
      </c>
      <c r="D5411">
        <v>2962</v>
      </c>
      <c r="E5411">
        <v>-81</v>
      </c>
      <c r="F5411">
        <v>10</v>
      </c>
      <c r="G5411">
        <v>9</v>
      </c>
      <c r="K5411" t="s">
        <v>154</v>
      </c>
      <c r="L5411" s="64">
        <v>0.9909</v>
      </c>
      <c r="M5411" s="52">
        <v>-646</v>
      </c>
      <c r="N5411" s="52">
        <v>-289</v>
      </c>
      <c r="O5411">
        <v>0</v>
      </c>
      <c r="P5411">
        <v>0</v>
      </c>
      <c r="Q5411">
        <v>1</v>
      </c>
      <c r="R5411" s="69">
        <v>518.02807181403068</v>
      </c>
      <c r="S5411" s="69">
        <v>5.7178368531799224</v>
      </c>
      <c r="T5411" s="69">
        <v>296.2</v>
      </c>
      <c r="U5411" s="69">
        <v>329.11111111111109</v>
      </c>
      <c r="V5411" s="69">
        <v>155.89473684210529</v>
      </c>
      <c r="W5411">
        <v>0</v>
      </c>
      <c r="X5411">
        <v>3</v>
      </c>
      <c r="Y5411">
        <v>1</v>
      </c>
      <c r="Z5411">
        <v>7</v>
      </c>
      <c r="AA5411">
        <v>2.75</v>
      </c>
      <c r="AB5411">
        <v>0.5</v>
      </c>
      <c r="AC5411">
        <v>1.375</v>
      </c>
      <c r="AD5411">
        <v>23.8</v>
      </c>
      <c r="AE5411">
        <v>23.800945890000001</v>
      </c>
      <c r="AF5411" t="s">
        <v>2009</v>
      </c>
    </row>
    <row r="5412" spans="1:32" ht="14.4">
      <c r="A5412" s="49">
        <v>46211</v>
      </c>
      <c r="B5412" t="s">
        <v>24</v>
      </c>
      <c r="C5412">
        <v>631</v>
      </c>
      <c r="D5412">
        <v>2730</v>
      </c>
      <c r="E5412">
        <v>-2053</v>
      </c>
      <c r="F5412">
        <v>0</v>
      </c>
      <c r="G5412">
        <v>6</v>
      </c>
      <c r="K5412" t="s">
        <v>154</v>
      </c>
      <c r="L5412" s="64">
        <v>0.74929999999999997</v>
      </c>
      <c r="M5412" s="52">
        <v>-1885</v>
      </c>
      <c r="N5412" s="52">
        <v>-4406</v>
      </c>
      <c r="O5412">
        <v>0</v>
      </c>
      <c r="P5412">
        <v>1</v>
      </c>
      <c r="Q5412">
        <v>0</v>
      </c>
      <c r="R5412" s="69"/>
      <c r="S5412" s="69"/>
      <c r="T5412" s="69"/>
      <c r="U5412" s="69"/>
      <c r="V5412" s="69"/>
      <c r="W5412"/>
      <c r="X5412"/>
      <c r="Y5412"/>
      <c r="Z5412"/>
      <c r="AA5412"/>
      <c r="AB5412">
        <v>0.5</v>
      </c>
      <c r="AC5412"/>
      <c r="AD5412">
        <v>30</v>
      </c>
      <c r="AE5412">
        <v>30.00094588</v>
      </c>
      <c r="AF5412" t="s">
        <v>661</v>
      </c>
    </row>
    <row r="5413" spans="1:32" ht="14.4">
      <c r="A5413" s="49">
        <v>46211</v>
      </c>
      <c r="B5413" t="s">
        <v>24</v>
      </c>
      <c r="C5413">
        <v>632</v>
      </c>
      <c r="D5413">
        <v>1504</v>
      </c>
      <c r="E5413">
        <v>-1419</v>
      </c>
      <c r="F5413">
        <v>0</v>
      </c>
      <c r="G5413">
        <v>3</v>
      </c>
      <c r="K5413" t="s">
        <v>154</v>
      </c>
      <c r="L5413" s="64">
        <v>0.6855</v>
      </c>
      <c r="M5413" s="52">
        <v>3681</v>
      </c>
      <c r="N5413" s="52">
        <v>-1617</v>
      </c>
      <c r="O5413">
        <v>0</v>
      </c>
      <c r="P5413">
        <v>2</v>
      </c>
      <c r="Q5413">
        <v>0</v>
      </c>
      <c r="R5413" s="69"/>
      <c r="S5413" s="69"/>
      <c r="T5413" s="69"/>
      <c r="U5413" s="69"/>
      <c r="V5413" s="69"/>
      <c r="W5413"/>
      <c r="X5413"/>
      <c r="Y5413"/>
      <c r="Z5413"/>
      <c r="AA5413"/>
      <c r="AB5413">
        <v>0.5</v>
      </c>
      <c r="AC5413"/>
      <c r="AD5413">
        <v>30</v>
      </c>
      <c r="AE5413">
        <v>30.000945869999999</v>
      </c>
      <c r="AF5413" t="s">
        <v>661</v>
      </c>
    </row>
    <row r="5414" spans="1:32" ht="14.4">
      <c r="A5414" s="49">
        <v>46211</v>
      </c>
      <c r="B5414" t="s">
        <v>24</v>
      </c>
      <c r="C5414">
        <v>633</v>
      </c>
      <c r="D5414">
        <v>1372</v>
      </c>
      <c r="E5414">
        <v>-933</v>
      </c>
      <c r="F5414">
        <v>0</v>
      </c>
      <c r="G5414">
        <v>3</v>
      </c>
      <c r="K5414" t="s">
        <v>154</v>
      </c>
      <c r="L5414" s="64">
        <v>0.77329999999999999</v>
      </c>
      <c r="M5414" s="52">
        <v>-2242</v>
      </c>
      <c r="N5414" s="52">
        <v>-4373</v>
      </c>
      <c r="O5414">
        <v>0</v>
      </c>
      <c r="P5414">
        <v>3</v>
      </c>
      <c r="Q5414">
        <v>0</v>
      </c>
      <c r="R5414" s="69"/>
      <c r="S5414" s="69"/>
      <c r="T5414" s="69"/>
      <c r="U5414" s="69"/>
      <c r="V5414" s="69"/>
      <c r="W5414"/>
      <c r="X5414"/>
      <c r="Y5414"/>
      <c r="Z5414"/>
      <c r="AA5414"/>
      <c r="AB5414">
        <v>0.5</v>
      </c>
      <c r="AC5414"/>
      <c r="AD5414">
        <v>30</v>
      </c>
      <c r="AE5414">
        <v>30.000945860000002</v>
      </c>
      <c r="AF5414" t="s">
        <v>661</v>
      </c>
    </row>
    <row r="5415" spans="1:32" ht="14.4">
      <c r="A5415" s="49">
        <v>46211</v>
      </c>
      <c r="B5415" t="s">
        <v>166</v>
      </c>
      <c r="C5415">
        <v>667</v>
      </c>
      <c r="D5415">
        <v>720</v>
      </c>
      <c r="E5415">
        <v>-437</v>
      </c>
      <c r="F5415">
        <v>6</v>
      </c>
      <c r="G5415">
        <v>2</v>
      </c>
      <c r="K5415" t="s">
        <v>154</v>
      </c>
      <c r="L5415" s="64">
        <v>0.79769999999999996</v>
      </c>
      <c r="M5415" s="52">
        <v>602</v>
      </c>
      <c r="N5415" s="52">
        <v>1188</v>
      </c>
      <c r="O5415">
        <v>0</v>
      </c>
      <c r="P5415">
        <v>7</v>
      </c>
      <c r="Q5415">
        <v>0</v>
      </c>
      <c r="R5415" s="69"/>
      <c r="S5415" s="69"/>
      <c r="T5415" s="69"/>
      <c r="U5415" s="69"/>
      <c r="V5415" s="69"/>
      <c r="W5415"/>
      <c r="X5415"/>
      <c r="Y5415"/>
      <c r="Z5415"/>
      <c r="AA5415"/>
      <c r="AB5415">
        <v>0.5</v>
      </c>
      <c r="AC5415"/>
      <c r="AD5415">
        <v>10</v>
      </c>
      <c r="AE5415">
        <v>10.000945850000001</v>
      </c>
      <c r="AF5415" t="s">
        <v>584</v>
      </c>
    </row>
    <row r="5416" spans="1:32" ht="14.4">
      <c r="A5416" s="49">
        <v>46211</v>
      </c>
      <c r="B5416" t="s">
        <v>166</v>
      </c>
      <c r="C5416">
        <v>668</v>
      </c>
      <c r="D5416">
        <v>509</v>
      </c>
      <c r="E5416">
        <v>-320</v>
      </c>
      <c r="F5416">
        <v>4</v>
      </c>
      <c r="G5416">
        <v>2</v>
      </c>
      <c r="K5416" t="s">
        <v>154</v>
      </c>
      <c r="L5416" s="64">
        <v>0.79039999999999999</v>
      </c>
      <c r="M5416" s="52">
        <v>-2459</v>
      </c>
      <c r="N5416" s="52">
        <v>-1680</v>
      </c>
      <c r="O5416">
        <v>0</v>
      </c>
      <c r="P5416">
        <v>8</v>
      </c>
      <c r="Q5416">
        <v>0</v>
      </c>
      <c r="R5416" s="69"/>
      <c r="S5416" s="69"/>
      <c r="T5416" s="69"/>
      <c r="U5416" s="69"/>
      <c r="V5416" s="69"/>
      <c r="W5416"/>
      <c r="X5416"/>
      <c r="Y5416"/>
      <c r="Z5416"/>
      <c r="AA5416"/>
      <c r="AB5416">
        <v>0.5</v>
      </c>
      <c r="AC5416"/>
      <c r="AD5416">
        <v>10</v>
      </c>
      <c r="AE5416">
        <v>10.00094584</v>
      </c>
      <c r="AF5416" t="s">
        <v>584</v>
      </c>
    </row>
    <row r="5417" spans="1:32" ht="14.4">
      <c r="A5417" s="49">
        <v>46211</v>
      </c>
      <c r="B5417" t="s">
        <v>166</v>
      </c>
      <c r="C5417">
        <v>670</v>
      </c>
      <c r="D5417">
        <v>1461</v>
      </c>
      <c r="E5417">
        <v>-1320</v>
      </c>
      <c r="F5417">
        <v>7</v>
      </c>
      <c r="G5417">
        <v>3</v>
      </c>
      <c r="K5417" t="s">
        <v>154</v>
      </c>
      <c r="L5417" s="64">
        <v>0.69879999999999998</v>
      </c>
      <c r="M5417" s="52">
        <v>-98</v>
      </c>
      <c r="N5417" s="52">
        <v>984</v>
      </c>
      <c r="O5417">
        <v>0</v>
      </c>
      <c r="P5417">
        <v>0</v>
      </c>
      <c r="Q5417">
        <v>0</v>
      </c>
      <c r="R5417" s="69"/>
      <c r="S5417" s="69"/>
      <c r="T5417" s="69"/>
      <c r="U5417" s="69"/>
      <c r="V5417" s="69"/>
      <c r="W5417"/>
      <c r="X5417"/>
      <c r="Y5417"/>
      <c r="Z5417"/>
      <c r="AA5417"/>
      <c r="AB5417">
        <v>0.5</v>
      </c>
      <c r="AC5417"/>
      <c r="AD5417">
        <v>30</v>
      </c>
      <c r="AE5417">
        <v>30.000945829999999</v>
      </c>
      <c r="AF5417" t="s">
        <v>661</v>
      </c>
    </row>
    <row r="5418" spans="1:32" ht="14.4">
      <c r="A5418" s="49">
        <v>46211</v>
      </c>
      <c r="B5418" t="s">
        <v>179</v>
      </c>
      <c r="C5418">
        <v>635</v>
      </c>
      <c r="D5418">
        <v>1220</v>
      </c>
      <c r="E5418">
        <v>-1185</v>
      </c>
      <c r="F5418">
        <v>2</v>
      </c>
      <c r="G5418">
        <v>2</v>
      </c>
      <c r="K5418" t="s">
        <v>154</v>
      </c>
      <c r="L5418" s="64">
        <v>0.67620000000000002</v>
      </c>
      <c r="M5418" s="52">
        <v>533</v>
      </c>
      <c r="N5418" s="52">
        <v>-2480</v>
      </c>
      <c r="O5418">
        <v>0</v>
      </c>
      <c r="P5418">
        <v>5</v>
      </c>
      <c r="Q5418">
        <v>0</v>
      </c>
      <c r="R5418" s="69"/>
      <c r="S5418" s="69"/>
      <c r="T5418" s="69"/>
      <c r="U5418" s="69"/>
      <c r="V5418" s="69"/>
      <c r="W5418"/>
      <c r="X5418"/>
      <c r="Y5418"/>
      <c r="Z5418"/>
      <c r="AA5418"/>
      <c r="AB5418">
        <v>0.5</v>
      </c>
      <c r="AC5418"/>
      <c r="AD5418">
        <v>30</v>
      </c>
      <c r="AE5418">
        <v>30.000945819999998</v>
      </c>
      <c r="AF5418" t="s">
        <v>661</v>
      </c>
    </row>
    <row r="5419" spans="1:32" ht="14.4">
      <c r="A5419" s="49">
        <v>46211</v>
      </c>
      <c r="B5419" t="s">
        <v>179</v>
      </c>
      <c r="C5419">
        <v>636</v>
      </c>
      <c r="D5419">
        <v>529</v>
      </c>
      <c r="E5419">
        <v>-476</v>
      </c>
      <c r="F5419">
        <v>1</v>
      </c>
      <c r="G5419">
        <v>0</v>
      </c>
      <c r="K5419" t="s">
        <v>154</v>
      </c>
      <c r="L5419" s="64">
        <v>0.70009999999999994</v>
      </c>
      <c r="M5419" s="52">
        <v>-3770</v>
      </c>
      <c r="N5419" s="52">
        <v>-1545</v>
      </c>
      <c r="O5419">
        <v>0</v>
      </c>
      <c r="P5419">
        <v>6</v>
      </c>
      <c r="Q5419">
        <v>0</v>
      </c>
      <c r="R5419" s="69"/>
      <c r="S5419" s="69"/>
      <c r="T5419" s="69"/>
      <c r="U5419" s="69"/>
      <c r="V5419" s="69"/>
      <c r="W5419"/>
      <c r="X5419"/>
      <c r="Y5419"/>
      <c r="Z5419"/>
      <c r="AA5419"/>
      <c r="AB5419">
        <v>0.5</v>
      </c>
      <c r="AC5419"/>
      <c r="AD5419">
        <v>10</v>
      </c>
      <c r="AE5419">
        <v>10.000945809999999</v>
      </c>
      <c r="AF5419" t="s">
        <v>584</v>
      </c>
    </row>
    <row r="5420" spans="1:32" ht="14.4">
      <c r="A5420" s="49">
        <v>46211</v>
      </c>
      <c r="B5420" t="s">
        <v>179</v>
      </c>
      <c r="C5420">
        <v>637</v>
      </c>
      <c r="D5420">
        <v>1211</v>
      </c>
      <c r="E5420">
        <v>-253</v>
      </c>
      <c r="F5420">
        <v>11</v>
      </c>
      <c r="G5420">
        <v>1</v>
      </c>
      <c r="K5420" t="s">
        <v>154</v>
      </c>
      <c r="L5420" s="64">
        <v>0.9304</v>
      </c>
      <c r="M5420" s="52">
        <v>-1096</v>
      </c>
      <c r="N5420" s="52">
        <v>-639</v>
      </c>
      <c r="O5420">
        <v>0</v>
      </c>
      <c r="P5420">
        <v>7</v>
      </c>
      <c r="Q5420">
        <v>0</v>
      </c>
      <c r="R5420" s="69"/>
      <c r="S5420" s="69"/>
      <c r="T5420" s="69"/>
      <c r="U5420" s="69"/>
      <c r="V5420" s="69"/>
      <c r="W5420"/>
      <c r="X5420"/>
      <c r="Y5420"/>
      <c r="Z5420"/>
      <c r="AA5420"/>
      <c r="AB5420">
        <v>0.5</v>
      </c>
      <c r="AC5420"/>
      <c r="AD5420">
        <v>30</v>
      </c>
      <c r="AE5420">
        <v>30.0009458</v>
      </c>
      <c r="AF5420" t="s">
        <v>661</v>
      </c>
    </row>
    <row r="5421" spans="1:32" ht="14.4">
      <c r="A5421" s="49">
        <v>46211</v>
      </c>
      <c r="B5421" t="s">
        <v>289</v>
      </c>
      <c r="C5421">
        <v>662</v>
      </c>
      <c r="D5421">
        <v>1300</v>
      </c>
      <c r="E5421">
        <v>-463</v>
      </c>
      <c r="F5421">
        <v>9</v>
      </c>
      <c r="G5421">
        <v>2</v>
      </c>
      <c r="K5421" t="s">
        <v>154</v>
      </c>
      <c r="L5421" s="64">
        <v>0.88129999999999997</v>
      </c>
      <c r="M5421" s="52">
        <v>-637</v>
      </c>
      <c r="N5421" s="52">
        <v>4262</v>
      </c>
      <c r="O5421">
        <v>0</v>
      </c>
      <c r="P5421">
        <v>2</v>
      </c>
      <c r="Q5421">
        <v>0</v>
      </c>
      <c r="R5421" s="69"/>
      <c r="S5421" s="69"/>
      <c r="T5421" s="69"/>
      <c r="U5421" s="69"/>
      <c r="V5421" s="69"/>
      <c r="W5421"/>
      <c r="X5421"/>
      <c r="Y5421"/>
      <c r="Z5421"/>
      <c r="AA5421"/>
      <c r="AB5421">
        <v>0.5</v>
      </c>
      <c r="AC5421"/>
      <c r="AD5421">
        <v>30</v>
      </c>
      <c r="AE5421">
        <v>30.000945789999999</v>
      </c>
      <c r="AF5421" t="s">
        <v>661</v>
      </c>
    </row>
    <row r="5422" spans="1:32" ht="14.4">
      <c r="A5422" s="49">
        <v>46211</v>
      </c>
      <c r="B5422" t="s">
        <v>289</v>
      </c>
      <c r="C5422">
        <v>663</v>
      </c>
      <c r="D5422">
        <v>727</v>
      </c>
      <c r="E5422">
        <v>-5</v>
      </c>
      <c r="F5422">
        <v>7</v>
      </c>
      <c r="G5422">
        <v>3</v>
      </c>
      <c r="K5422" t="s">
        <v>154</v>
      </c>
      <c r="L5422" s="64">
        <v>0.99770000000000003</v>
      </c>
      <c r="M5422" s="52">
        <v>-1057</v>
      </c>
      <c r="N5422" s="52">
        <v>1001</v>
      </c>
      <c r="O5422">
        <v>0</v>
      </c>
      <c r="P5422">
        <v>3</v>
      </c>
      <c r="Q5422">
        <v>0</v>
      </c>
      <c r="R5422" s="69"/>
      <c r="S5422" s="69"/>
      <c r="T5422" s="69"/>
      <c r="U5422" s="69"/>
      <c r="V5422" s="69"/>
      <c r="W5422"/>
      <c r="X5422"/>
      <c r="Y5422"/>
      <c r="Z5422"/>
      <c r="AA5422"/>
      <c r="AB5422">
        <v>0.5</v>
      </c>
      <c r="AC5422"/>
      <c r="AD5422">
        <v>10</v>
      </c>
      <c r="AE5422">
        <v>10.00094578</v>
      </c>
      <c r="AF5422" t="s">
        <v>584</v>
      </c>
    </row>
    <row r="5423" spans="1:32" ht="14.4">
      <c r="A5423" s="49">
        <v>46211</v>
      </c>
      <c r="B5423" t="s">
        <v>387</v>
      </c>
      <c r="C5423">
        <v>683</v>
      </c>
      <c r="D5423">
        <v>567</v>
      </c>
      <c r="E5423">
        <v>-267</v>
      </c>
      <c r="F5423">
        <v>2</v>
      </c>
      <c r="G5423">
        <v>4</v>
      </c>
      <c r="K5423" t="s">
        <v>154</v>
      </c>
      <c r="L5423" s="64">
        <v>0.84299999999999997</v>
      </c>
      <c r="M5423" s="52">
        <v>-650</v>
      </c>
      <c r="N5423" s="52">
        <v>-522</v>
      </c>
      <c r="O5423">
        <v>0</v>
      </c>
      <c r="P5423">
        <v>3</v>
      </c>
      <c r="Q5423">
        <v>0</v>
      </c>
      <c r="R5423" s="69"/>
      <c r="S5423" s="69"/>
      <c r="T5423" s="69"/>
      <c r="U5423" s="69"/>
      <c r="V5423" s="69"/>
      <c r="W5423"/>
      <c r="X5423"/>
      <c r="Y5423"/>
      <c r="Z5423"/>
      <c r="AA5423"/>
      <c r="AB5423">
        <v>0.5</v>
      </c>
      <c r="AC5423"/>
      <c r="AD5423">
        <v>10</v>
      </c>
      <c r="AE5423">
        <v>10.00094577</v>
      </c>
      <c r="AF5423" t="s">
        <v>584</v>
      </c>
    </row>
    <row r="5424" spans="1:32" ht="14.4">
      <c r="A5424" s="49">
        <v>46211</v>
      </c>
      <c r="B5424" t="s">
        <v>387</v>
      </c>
      <c r="C5424">
        <v>685</v>
      </c>
      <c r="D5424">
        <v>1655</v>
      </c>
      <c r="E5424">
        <v>1120</v>
      </c>
      <c r="F5424">
        <v>26</v>
      </c>
      <c r="G5424">
        <v>11</v>
      </c>
      <c r="K5424" t="s">
        <v>154</v>
      </c>
      <c r="L5424" s="64">
        <v>1.2256</v>
      </c>
      <c r="M5424" s="52">
        <v>514</v>
      </c>
      <c r="N5424" s="52">
        <v>-215</v>
      </c>
      <c r="O5424">
        <v>0</v>
      </c>
      <c r="P5424">
        <v>5</v>
      </c>
      <c r="Q5424">
        <v>0</v>
      </c>
      <c r="R5424" s="69"/>
      <c r="S5424" s="69"/>
      <c r="T5424" s="69"/>
      <c r="U5424" s="69"/>
      <c r="V5424" s="69"/>
      <c r="W5424"/>
      <c r="X5424"/>
      <c r="Y5424"/>
      <c r="Z5424"/>
      <c r="AA5424"/>
      <c r="AB5424">
        <v>0.5</v>
      </c>
      <c r="AC5424"/>
      <c r="AD5424">
        <v>60</v>
      </c>
      <c r="AE5424">
        <v>60.00094576</v>
      </c>
      <c r="AF5424" t="s">
        <v>578</v>
      </c>
    </row>
    <row r="5425" spans="1:32" ht="14.4">
      <c r="A5425" s="49">
        <v>46211</v>
      </c>
      <c r="B5425" t="s">
        <v>278</v>
      </c>
      <c r="C5425">
        <v>561</v>
      </c>
      <c r="D5425">
        <v>4076</v>
      </c>
      <c r="E5425">
        <v>48</v>
      </c>
      <c r="F5425">
        <v>16</v>
      </c>
      <c r="G5425">
        <v>12</v>
      </c>
      <c r="K5425" t="s">
        <v>154</v>
      </c>
      <c r="L5425" s="64">
        <v>1.0039</v>
      </c>
      <c r="M5425" s="52">
        <v>4071</v>
      </c>
      <c r="N5425" s="52">
        <v>460</v>
      </c>
      <c r="O5425">
        <v>0</v>
      </c>
      <c r="P5425">
        <v>1</v>
      </c>
      <c r="Q5425">
        <v>1</v>
      </c>
      <c r="R5425" s="69">
        <v>670.23765047737652</v>
      </c>
      <c r="S5425" s="69">
        <v>6.0814249946968371</v>
      </c>
      <c r="T5425" s="69">
        <v>254.75</v>
      </c>
      <c r="U5425" s="69">
        <v>339.66666666666669</v>
      </c>
      <c r="V5425" s="69">
        <v>145.57142857142861</v>
      </c>
      <c r="W5425">
        <v>3</v>
      </c>
      <c r="X5425">
        <v>3</v>
      </c>
      <c r="Y5425">
        <v>3</v>
      </c>
      <c r="Z5425">
        <v>0</v>
      </c>
      <c r="AA5425">
        <v>2.25</v>
      </c>
      <c r="AB5425">
        <v>0.6</v>
      </c>
      <c r="AC5425">
        <v>1.35</v>
      </c>
      <c r="AD5425">
        <v>13.5</v>
      </c>
      <c r="AE5425">
        <v>13.50094575</v>
      </c>
      <c r="AF5425" t="s">
        <v>1502</v>
      </c>
    </row>
    <row r="5426" spans="1:32" ht="14.4">
      <c r="A5426" s="49">
        <v>46211</v>
      </c>
      <c r="B5426" t="s">
        <v>278</v>
      </c>
      <c r="C5426">
        <v>562</v>
      </c>
      <c r="D5426">
        <v>1643</v>
      </c>
      <c r="E5426">
        <v>-827</v>
      </c>
      <c r="F5426">
        <v>4</v>
      </c>
      <c r="G5426">
        <v>1</v>
      </c>
      <c r="K5426" t="s">
        <v>154</v>
      </c>
      <c r="L5426" s="64">
        <v>0.83220000000000005</v>
      </c>
      <c r="M5426" s="52">
        <v>1497</v>
      </c>
      <c r="N5426" s="52">
        <v>-1756</v>
      </c>
      <c r="O5426">
        <v>0</v>
      </c>
      <c r="P5426">
        <v>2</v>
      </c>
      <c r="Q5426">
        <v>1</v>
      </c>
      <c r="R5426" s="69">
        <v>283.9023453715235</v>
      </c>
      <c r="S5426" s="69">
        <v>5.7872012217789841</v>
      </c>
      <c r="T5426" s="69">
        <v>410.75</v>
      </c>
      <c r="U5426" s="69">
        <v>1643</v>
      </c>
      <c r="V5426" s="69">
        <v>328.6</v>
      </c>
      <c r="W5426">
        <v>0</v>
      </c>
      <c r="X5426">
        <v>0</v>
      </c>
      <c r="Y5426">
        <v>0</v>
      </c>
      <c r="Z5426">
        <v>6</v>
      </c>
      <c r="AA5426">
        <v>1.5</v>
      </c>
      <c r="AB5426">
        <v>0.5</v>
      </c>
      <c r="AC5426">
        <v>0.75</v>
      </c>
      <c r="AD5426">
        <v>17.5</v>
      </c>
      <c r="AE5426">
        <v>17.500945739999999</v>
      </c>
      <c r="AF5426" t="s">
        <v>641</v>
      </c>
    </row>
    <row r="5427" spans="1:32" ht="14.4">
      <c r="A5427" s="49">
        <v>46211</v>
      </c>
      <c r="B5427" t="s">
        <v>510</v>
      </c>
      <c r="C5427">
        <v>665</v>
      </c>
      <c r="D5427">
        <v>0</v>
      </c>
      <c r="E5427">
        <v>0</v>
      </c>
      <c r="F5427">
        <v>0</v>
      </c>
      <c r="G5427">
        <v>0</v>
      </c>
      <c r="K5427" t="s">
        <v>154</v>
      </c>
      <c r="L5427" s="64">
        <v>0</v>
      </c>
      <c r="M5427" s="52">
        <v>-401</v>
      </c>
      <c r="N5427" s="52">
        <v>3311</v>
      </c>
      <c r="O5427">
        <v>0</v>
      </c>
      <c r="P5427">
        <v>5</v>
      </c>
      <c r="Q5427">
        <v>0</v>
      </c>
      <c r="R5427" s="69"/>
      <c r="S5427" s="69"/>
      <c r="T5427" s="69"/>
      <c r="U5427" s="69"/>
      <c r="V5427" s="69"/>
      <c r="W5427"/>
      <c r="X5427"/>
      <c r="Y5427"/>
      <c r="Z5427"/>
      <c r="AA5427"/>
      <c r="AB5427"/>
      <c r="AC5427"/>
      <c r="AD5427">
        <v>0</v>
      </c>
      <c r="AE5427">
        <v>0</v>
      </c>
    </row>
    <row r="5428" spans="1:32" ht="14.4">
      <c r="A5428" s="49">
        <v>46211</v>
      </c>
      <c r="B5428" t="s">
        <v>510</v>
      </c>
      <c r="C5428">
        <v>666</v>
      </c>
      <c r="D5428">
        <v>2291</v>
      </c>
      <c r="E5428">
        <v>-484</v>
      </c>
      <c r="F5428">
        <v>10</v>
      </c>
      <c r="G5428">
        <v>6</v>
      </c>
      <c r="K5428" t="s">
        <v>154</v>
      </c>
      <c r="L5428" s="64">
        <v>0.92959999999999998</v>
      </c>
      <c r="M5428" s="52">
        <v>2585</v>
      </c>
      <c r="N5428" s="52">
        <v>-823</v>
      </c>
      <c r="O5428">
        <v>0</v>
      </c>
      <c r="P5428">
        <v>6</v>
      </c>
      <c r="Q5428">
        <v>0</v>
      </c>
      <c r="R5428" s="69"/>
      <c r="S5428" s="69"/>
      <c r="T5428" s="69"/>
      <c r="U5428" s="69"/>
      <c r="V5428" s="69"/>
      <c r="W5428"/>
      <c r="X5428"/>
      <c r="Y5428"/>
      <c r="Z5428"/>
      <c r="AA5428"/>
      <c r="AB5428">
        <v>0.5</v>
      </c>
      <c r="AC5428"/>
      <c r="AD5428">
        <v>30</v>
      </c>
      <c r="AE5428">
        <v>30.000945720000001</v>
      </c>
      <c r="AF5428" t="s">
        <v>661</v>
      </c>
    </row>
    <row r="5429" spans="1:32" ht="14.4">
      <c r="A5429" s="49">
        <v>46211</v>
      </c>
      <c r="B5429" t="s">
        <v>372</v>
      </c>
      <c r="C5429">
        <v>711</v>
      </c>
      <c r="D5429">
        <v>1682</v>
      </c>
      <c r="E5429">
        <v>-62</v>
      </c>
      <c r="F5429">
        <v>19</v>
      </c>
      <c r="G5429">
        <v>5</v>
      </c>
      <c r="K5429" t="s">
        <v>154</v>
      </c>
      <c r="L5429" s="64">
        <v>0.98770000000000002</v>
      </c>
      <c r="M5429" s="52">
        <v>-6</v>
      </c>
      <c r="N5429" s="52">
        <v>-1035</v>
      </c>
      <c r="O5429">
        <v>0</v>
      </c>
      <c r="P5429">
        <v>1</v>
      </c>
      <c r="Q5429">
        <v>0</v>
      </c>
      <c r="R5429" s="69"/>
      <c r="S5429" s="69"/>
      <c r="T5429" s="69"/>
      <c r="U5429" s="69"/>
      <c r="V5429" s="69"/>
      <c r="W5429"/>
      <c r="X5429"/>
      <c r="Y5429"/>
      <c r="Z5429"/>
      <c r="AA5429"/>
      <c r="AB5429">
        <v>0.5</v>
      </c>
      <c r="AC5429"/>
      <c r="AD5429">
        <v>30</v>
      </c>
      <c r="AE5429">
        <v>30.00094571</v>
      </c>
      <c r="AF5429" t="s">
        <v>661</v>
      </c>
    </row>
    <row r="5430" spans="1:32" ht="14.4">
      <c r="A5430" s="49">
        <v>46211</v>
      </c>
      <c r="B5430" t="s">
        <v>372</v>
      </c>
      <c r="C5430">
        <v>712</v>
      </c>
      <c r="D5430">
        <v>1629</v>
      </c>
      <c r="E5430">
        <v>-70</v>
      </c>
      <c r="F5430">
        <v>21</v>
      </c>
      <c r="G5430">
        <v>3</v>
      </c>
      <c r="K5430" t="s">
        <v>154</v>
      </c>
      <c r="L5430" s="64">
        <v>0.98570000000000002</v>
      </c>
      <c r="M5430" s="52">
        <v>-44</v>
      </c>
      <c r="N5430" s="52">
        <v>-745</v>
      </c>
      <c r="O5430">
        <v>0</v>
      </c>
      <c r="P5430">
        <v>2</v>
      </c>
      <c r="Q5430">
        <v>0</v>
      </c>
      <c r="R5430" s="69"/>
      <c r="S5430" s="69"/>
      <c r="T5430" s="69"/>
      <c r="U5430" s="69"/>
      <c r="V5430" s="69"/>
      <c r="W5430"/>
      <c r="X5430"/>
      <c r="Y5430"/>
      <c r="Z5430"/>
      <c r="AA5430"/>
      <c r="AB5430">
        <v>0.5</v>
      </c>
      <c r="AC5430"/>
      <c r="AD5430">
        <v>30</v>
      </c>
      <c r="AE5430">
        <v>30.000945699999999</v>
      </c>
      <c r="AF5430" t="s">
        <v>661</v>
      </c>
    </row>
    <row r="5431" spans="1:32" ht="14.4">
      <c r="A5431" s="49">
        <v>46211</v>
      </c>
      <c r="B5431" t="s">
        <v>307</v>
      </c>
      <c r="C5431">
        <v>660</v>
      </c>
      <c r="D5431">
        <v>0</v>
      </c>
      <c r="E5431">
        <v>0</v>
      </c>
      <c r="F5431">
        <v>0</v>
      </c>
      <c r="G5431">
        <v>0</v>
      </c>
      <c r="K5431" t="s">
        <v>154</v>
      </c>
      <c r="L5431" s="64">
        <v>0</v>
      </c>
      <c r="M5431" s="52">
        <v>-339</v>
      </c>
      <c r="N5431" s="52">
        <v>-2031</v>
      </c>
      <c r="O5431">
        <v>0</v>
      </c>
      <c r="P5431">
        <v>0</v>
      </c>
      <c r="Q5431">
        <v>0</v>
      </c>
      <c r="R5431" s="69"/>
      <c r="S5431" s="69"/>
      <c r="T5431" s="69"/>
      <c r="U5431" s="69"/>
      <c r="V5431" s="69"/>
      <c r="W5431"/>
      <c r="X5431"/>
      <c r="Y5431"/>
      <c r="Z5431"/>
      <c r="AA5431"/>
      <c r="AB5431"/>
      <c r="AC5431"/>
      <c r="AD5431">
        <v>0</v>
      </c>
      <c r="AE5431">
        <v>0</v>
      </c>
    </row>
    <row r="5432" spans="1:32" ht="14.4">
      <c r="A5432" s="49">
        <v>46211</v>
      </c>
      <c r="B5432" t="s">
        <v>307</v>
      </c>
      <c r="C5432">
        <v>661</v>
      </c>
      <c r="D5432">
        <v>0</v>
      </c>
      <c r="E5432">
        <v>0</v>
      </c>
      <c r="F5432">
        <v>0</v>
      </c>
      <c r="G5432">
        <v>0</v>
      </c>
      <c r="K5432" t="s">
        <v>154</v>
      </c>
      <c r="L5432" s="64">
        <v>0</v>
      </c>
      <c r="M5432" s="52">
        <v>-1262</v>
      </c>
      <c r="N5432" s="52">
        <v>-1596</v>
      </c>
      <c r="O5432">
        <v>0</v>
      </c>
      <c r="P5432">
        <v>1</v>
      </c>
      <c r="Q5432">
        <v>0</v>
      </c>
      <c r="R5432" s="69"/>
      <c r="S5432" s="69"/>
      <c r="T5432" s="69"/>
      <c r="U5432" s="69"/>
      <c r="V5432" s="69"/>
      <c r="W5432"/>
      <c r="X5432"/>
      <c r="Y5432"/>
      <c r="Z5432"/>
      <c r="AA5432"/>
      <c r="AB5432"/>
      <c r="AC5432"/>
      <c r="AD5432">
        <v>0</v>
      </c>
      <c r="AE5432">
        <v>0</v>
      </c>
    </row>
    <row r="5433" spans="1:32" ht="14.4">
      <c r="A5433" s="49">
        <v>46211</v>
      </c>
      <c r="B5433" t="s">
        <v>156</v>
      </c>
      <c r="C5433">
        <v>717</v>
      </c>
      <c r="D5433">
        <v>0</v>
      </c>
      <c r="E5433">
        <v>0</v>
      </c>
      <c r="F5433">
        <v>0</v>
      </c>
      <c r="G5433">
        <v>0</v>
      </c>
      <c r="K5433" t="s">
        <v>154</v>
      </c>
      <c r="L5433" s="64">
        <v>0</v>
      </c>
      <c r="M5433" s="52">
        <v>-170</v>
      </c>
      <c r="N5433" s="52">
        <v>-792</v>
      </c>
      <c r="O5433">
        <v>0</v>
      </c>
      <c r="P5433">
        <v>7</v>
      </c>
      <c r="Q5433">
        <v>0</v>
      </c>
      <c r="R5433" s="69"/>
      <c r="S5433" s="69"/>
      <c r="T5433" s="69"/>
      <c r="U5433" s="69"/>
      <c r="V5433" s="69"/>
      <c r="W5433"/>
      <c r="X5433"/>
      <c r="Y5433"/>
      <c r="Z5433"/>
      <c r="AA5433"/>
      <c r="AB5433"/>
      <c r="AC5433"/>
      <c r="AD5433">
        <v>0</v>
      </c>
      <c r="AE5433">
        <v>0</v>
      </c>
    </row>
    <row r="5434" spans="1:32" ht="14.4">
      <c r="A5434" s="49">
        <v>46211</v>
      </c>
      <c r="B5434" t="s">
        <v>156</v>
      </c>
      <c r="C5434">
        <v>718</v>
      </c>
      <c r="D5434">
        <v>101</v>
      </c>
      <c r="E5434">
        <v>-140</v>
      </c>
      <c r="F5434">
        <v>0</v>
      </c>
      <c r="G5434">
        <v>0</v>
      </c>
      <c r="K5434" t="s">
        <v>154</v>
      </c>
      <c r="L5434" s="64">
        <v>0.53800000000000003</v>
      </c>
      <c r="M5434" s="52">
        <v>-1286</v>
      </c>
      <c r="N5434" s="52">
        <v>3907</v>
      </c>
      <c r="O5434">
        <v>0</v>
      </c>
      <c r="P5434">
        <v>8</v>
      </c>
      <c r="Q5434">
        <v>0</v>
      </c>
      <c r="R5434" s="69"/>
      <c r="S5434" s="69"/>
      <c r="T5434" s="69"/>
      <c r="U5434" s="69"/>
      <c r="V5434" s="69"/>
      <c r="W5434"/>
      <c r="X5434"/>
      <c r="Y5434"/>
      <c r="Z5434"/>
      <c r="AA5434"/>
      <c r="AB5434">
        <v>0.5</v>
      </c>
      <c r="AC5434"/>
      <c r="AD5434">
        <v>10</v>
      </c>
      <c r="AE5434">
        <v>10.000945659999999</v>
      </c>
      <c r="AF5434" t="s">
        <v>584</v>
      </c>
    </row>
    <row r="5435" spans="1:32" ht="14.4">
      <c r="A5435" s="49">
        <v>46211</v>
      </c>
      <c r="B5435" t="s">
        <v>49</v>
      </c>
      <c r="C5435">
        <v>686</v>
      </c>
      <c r="D5435">
        <v>370</v>
      </c>
      <c r="E5435">
        <v>-388</v>
      </c>
      <c r="F5435">
        <v>1</v>
      </c>
      <c r="G5435">
        <v>1</v>
      </c>
      <c r="K5435" t="s">
        <v>154</v>
      </c>
      <c r="L5435" s="64">
        <v>0.65049999999999997</v>
      </c>
      <c r="M5435" s="52">
        <v>-816</v>
      </c>
      <c r="N5435" s="52">
        <v>-2017</v>
      </c>
      <c r="O5435">
        <v>0</v>
      </c>
      <c r="P5435">
        <v>6</v>
      </c>
      <c r="Q5435">
        <v>0</v>
      </c>
      <c r="R5435" s="69"/>
      <c r="S5435" s="69"/>
      <c r="T5435" s="69"/>
      <c r="U5435" s="69"/>
      <c r="V5435" s="69"/>
      <c r="W5435"/>
      <c r="X5435"/>
      <c r="Y5435"/>
      <c r="Z5435"/>
      <c r="AA5435"/>
      <c r="AB5435">
        <v>0.5</v>
      </c>
      <c r="AC5435"/>
      <c r="AD5435">
        <v>10</v>
      </c>
      <c r="AE5435">
        <v>10.00094565</v>
      </c>
      <c r="AF5435" t="s">
        <v>584</v>
      </c>
    </row>
    <row r="5436" spans="1:32" ht="14.4">
      <c r="A5436" s="49">
        <v>46211</v>
      </c>
      <c r="B5436" t="s">
        <v>49</v>
      </c>
      <c r="C5436">
        <v>687</v>
      </c>
      <c r="D5436">
        <v>1199</v>
      </c>
      <c r="E5436">
        <v>1947</v>
      </c>
      <c r="F5436">
        <v>27</v>
      </c>
      <c r="G5436">
        <v>10</v>
      </c>
      <c r="K5436" t="s">
        <v>154</v>
      </c>
      <c r="L5436" s="64">
        <v>1.5412999999999999</v>
      </c>
      <c r="M5436" s="52">
        <v>5304</v>
      </c>
      <c r="N5436" s="52">
        <v>-2323</v>
      </c>
      <c r="O5436">
        <v>0</v>
      </c>
      <c r="P5436">
        <v>7</v>
      </c>
      <c r="Q5436">
        <v>0</v>
      </c>
      <c r="R5436" s="69"/>
      <c r="S5436" s="69"/>
      <c r="T5436" s="69"/>
      <c r="U5436" s="69"/>
      <c r="V5436" s="69"/>
      <c r="W5436"/>
      <c r="X5436"/>
      <c r="Y5436"/>
      <c r="Z5436"/>
      <c r="AA5436"/>
      <c r="AB5436">
        <v>0.5</v>
      </c>
      <c r="AC5436"/>
      <c r="AD5436">
        <v>60</v>
      </c>
      <c r="AE5436">
        <v>60.000945639999998</v>
      </c>
      <c r="AF5436" t="s">
        <v>578</v>
      </c>
    </row>
    <row r="5437" spans="1:32" ht="14.4">
      <c r="A5437" s="49">
        <v>46211</v>
      </c>
      <c r="B5437" t="s">
        <v>400</v>
      </c>
      <c r="C5437">
        <v>720</v>
      </c>
      <c r="D5437">
        <v>1715</v>
      </c>
      <c r="E5437">
        <v>-1058</v>
      </c>
      <c r="F5437">
        <v>9</v>
      </c>
      <c r="G5437">
        <v>5</v>
      </c>
      <c r="K5437" t="s">
        <v>154</v>
      </c>
      <c r="L5437" s="64">
        <v>0.7944</v>
      </c>
      <c r="M5437" s="52">
        <v>-3806</v>
      </c>
      <c r="N5437" s="52">
        <v>-1059</v>
      </c>
      <c r="O5437">
        <v>0</v>
      </c>
      <c r="P5437">
        <v>0</v>
      </c>
      <c r="Q5437">
        <v>0</v>
      </c>
      <c r="R5437" s="69"/>
      <c r="S5437" s="69"/>
      <c r="T5437" s="69"/>
      <c r="U5437" s="69"/>
      <c r="V5437" s="69"/>
      <c r="W5437"/>
      <c r="X5437"/>
      <c r="Y5437"/>
      <c r="Z5437"/>
      <c r="AA5437"/>
      <c r="AB5437">
        <v>0.5</v>
      </c>
      <c r="AC5437"/>
      <c r="AD5437">
        <v>30</v>
      </c>
      <c r="AE5437">
        <v>30.00094563</v>
      </c>
      <c r="AF5437" t="s">
        <v>661</v>
      </c>
    </row>
    <row r="5438" spans="1:32" ht="14.4">
      <c r="A5438" s="49">
        <v>46211</v>
      </c>
      <c r="B5438" t="s">
        <v>5250</v>
      </c>
      <c r="C5438">
        <v>721</v>
      </c>
      <c r="D5438">
        <v>3822</v>
      </c>
      <c r="E5438">
        <v>3463</v>
      </c>
      <c r="F5438">
        <v>35</v>
      </c>
      <c r="G5438">
        <v>12</v>
      </c>
      <c r="K5438" t="s">
        <v>154</v>
      </c>
      <c r="L5438" s="64">
        <v>1.302</v>
      </c>
      <c r="M5438" s="52">
        <v>-2496</v>
      </c>
      <c r="N5438" s="52">
        <v>283</v>
      </c>
      <c r="O5438">
        <v>0</v>
      </c>
      <c r="P5438">
        <v>1</v>
      </c>
      <c r="Q5438">
        <v>0</v>
      </c>
      <c r="R5438" s="69"/>
      <c r="S5438" s="69"/>
      <c r="T5438" s="69"/>
      <c r="U5438" s="69"/>
      <c r="V5438" s="69"/>
      <c r="W5438"/>
      <c r="X5438"/>
      <c r="Y5438"/>
      <c r="Z5438"/>
      <c r="AA5438"/>
      <c r="AB5438">
        <v>0.6</v>
      </c>
      <c r="AC5438"/>
      <c r="AD5438">
        <v>80</v>
      </c>
      <c r="AE5438">
        <v>80.000945619999996</v>
      </c>
      <c r="AF5438" t="s">
        <v>155</v>
      </c>
    </row>
    <row r="5439" spans="1:32" ht="14.4">
      <c r="A5439" s="49">
        <v>46211</v>
      </c>
      <c r="B5439" t="s">
        <v>297</v>
      </c>
      <c r="C5439">
        <v>722</v>
      </c>
      <c r="D5439">
        <v>0</v>
      </c>
      <c r="E5439">
        <v>0</v>
      </c>
      <c r="F5439">
        <v>0</v>
      </c>
      <c r="G5439">
        <v>0</v>
      </c>
      <c r="K5439" t="s">
        <v>154</v>
      </c>
      <c r="L5439" s="64">
        <v>0</v>
      </c>
      <c r="M5439" s="52">
        <v>0</v>
      </c>
      <c r="N5439" s="52">
        <v>-1753</v>
      </c>
      <c r="O5439">
        <v>0</v>
      </c>
      <c r="P5439">
        <v>2</v>
      </c>
      <c r="Q5439">
        <v>0</v>
      </c>
      <c r="R5439" s="69"/>
      <c r="S5439" s="69"/>
      <c r="T5439" s="69"/>
      <c r="U5439" s="69"/>
      <c r="V5439" s="69"/>
      <c r="W5439"/>
      <c r="X5439"/>
      <c r="Y5439"/>
      <c r="Z5439"/>
      <c r="AA5439"/>
      <c r="AB5439"/>
      <c r="AC5439"/>
      <c r="AD5439">
        <v>0</v>
      </c>
      <c r="AE5439">
        <v>0</v>
      </c>
    </row>
    <row r="5440" spans="1:32" ht="14.4">
      <c r="A5440" s="49">
        <v>46211</v>
      </c>
      <c r="B5440" t="s">
        <v>380</v>
      </c>
      <c r="C5440">
        <v>723</v>
      </c>
      <c r="D5440">
        <v>1279</v>
      </c>
      <c r="E5440">
        <v>4020</v>
      </c>
      <c r="F5440">
        <v>20</v>
      </c>
      <c r="G5440">
        <v>7</v>
      </c>
      <c r="K5440" t="s">
        <v>154</v>
      </c>
      <c r="L5440" s="64">
        <v>2.0476999999999999</v>
      </c>
      <c r="M5440" s="52">
        <v>-2270</v>
      </c>
      <c r="N5440" s="52">
        <v>5372</v>
      </c>
      <c r="O5440">
        <v>0</v>
      </c>
      <c r="P5440">
        <v>3</v>
      </c>
      <c r="Q5440">
        <v>0</v>
      </c>
      <c r="R5440" s="69"/>
      <c r="S5440" s="69"/>
      <c r="T5440" s="69"/>
      <c r="U5440" s="69"/>
      <c r="V5440" s="69"/>
      <c r="W5440"/>
      <c r="X5440"/>
      <c r="Y5440"/>
      <c r="Z5440"/>
      <c r="AA5440"/>
      <c r="AB5440">
        <v>0.5</v>
      </c>
      <c r="AC5440"/>
      <c r="AD5440">
        <v>80</v>
      </c>
      <c r="AE5440">
        <v>80.000945599999994</v>
      </c>
      <c r="AF5440" t="s">
        <v>155</v>
      </c>
    </row>
    <row r="5441" spans="1:32" ht="14.4">
      <c r="A5441" s="49">
        <v>46211</v>
      </c>
      <c r="B5441" t="s">
        <v>26</v>
      </c>
      <c r="C5441">
        <v>725</v>
      </c>
      <c r="D5441">
        <v>4553</v>
      </c>
      <c r="E5441">
        <v>-3782</v>
      </c>
      <c r="F5441">
        <v>25</v>
      </c>
      <c r="G5441">
        <v>13</v>
      </c>
      <c r="K5441" t="s">
        <v>154</v>
      </c>
      <c r="L5441" s="64">
        <v>0.72309999999999997</v>
      </c>
      <c r="M5441" s="52">
        <v>2542</v>
      </c>
      <c r="N5441" s="52">
        <v>-4689</v>
      </c>
      <c r="O5441">
        <v>0</v>
      </c>
      <c r="P5441">
        <v>5</v>
      </c>
      <c r="Q5441">
        <v>0</v>
      </c>
      <c r="R5441" s="69"/>
      <c r="S5441" s="69"/>
      <c r="T5441" s="69"/>
      <c r="U5441" s="69"/>
      <c r="V5441" s="69"/>
      <c r="W5441"/>
      <c r="X5441"/>
      <c r="Y5441"/>
      <c r="Z5441"/>
      <c r="AA5441"/>
      <c r="AB5441">
        <v>0.6</v>
      </c>
      <c r="AC5441"/>
      <c r="AD5441">
        <v>30</v>
      </c>
      <c r="AE5441">
        <v>30.000945590000001</v>
      </c>
      <c r="AF5441" t="s">
        <v>661</v>
      </c>
    </row>
    <row r="5442" spans="1:32" ht="14.4">
      <c r="A5442" s="49">
        <v>46211</v>
      </c>
      <c r="B5442" t="s">
        <v>52</v>
      </c>
      <c r="C5442">
        <v>726</v>
      </c>
      <c r="D5442">
        <v>1848</v>
      </c>
      <c r="E5442">
        <v>-312</v>
      </c>
      <c r="F5442">
        <v>6</v>
      </c>
      <c r="G5442">
        <v>5</v>
      </c>
      <c r="K5442" t="s">
        <v>154</v>
      </c>
      <c r="L5442" s="64">
        <v>0.94369999999999998</v>
      </c>
      <c r="M5442" s="52">
        <v>-1130</v>
      </c>
      <c r="N5442" s="52">
        <v>-498</v>
      </c>
      <c r="O5442">
        <v>0</v>
      </c>
      <c r="P5442">
        <v>6</v>
      </c>
      <c r="Q5442">
        <v>0</v>
      </c>
      <c r="R5442" s="69"/>
      <c r="S5442" s="69"/>
      <c r="T5442" s="69"/>
      <c r="U5442" s="69"/>
      <c r="V5442" s="69"/>
      <c r="W5442"/>
      <c r="X5442"/>
      <c r="Y5442"/>
      <c r="Z5442"/>
      <c r="AA5442"/>
      <c r="AB5442">
        <v>0.5</v>
      </c>
      <c r="AC5442"/>
      <c r="AD5442">
        <v>30</v>
      </c>
      <c r="AE5442">
        <v>30.00094558</v>
      </c>
      <c r="AF5442" t="s">
        <v>661</v>
      </c>
    </row>
    <row r="5443" spans="1:32" ht="14.4">
      <c r="A5443" s="49">
        <v>46211</v>
      </c>
      <c r="B5443" t="s">
        <v>546</v>
      </c>
      <c r="C5443">
        <v>727</v>
      </c>
      <c r="D5443">
        <v>2087</v>
      </c>
      <c r="E5443">
        <v>81</v>
      </c>
      <c r="F5443">
        <v>5</v>
      </c>
      <c r="G5443">
        <v>2</v>
      </c>
      <c r="K5443" t="s">
        <v>154</v>
      </c>
      <c r="L5443" s="64">
        <v>1.0128999999999999</v>
      </c>
      <c r="M5443" s="52">
        <v>684</v>
      </c>
      <c r="N5443" s="52">
        <v>-1025</v>
      </c>
      <c r="O5443">
        <v>0</v>
      </c>
      <c r="P5443">
        <v>7</v>
      </c>
      <c r="Q5443">
        <v>0</v>
      </c>
      <c r="R5443" s="69"/>
      <c r="S5443" s="69"/>
      <c r="T5443" s="69"/>
      <c r="U5443" s="69"/>
      <c r="V5443" s="69"/>
      <c r="W5443"/>
      <c r="X5443"/>
      <c r="Y5443"/>
      <c r="Z5443"/>
      <c r="AA5443"/>
      <c r="AB5443">
        <v>0.5</v>
      </c>
      <c r="AC5443"/>
      <c r="AD5443">
        <v>35</v>
      </c>
      <c r="AE5443">
        <v>35.000945569999999</v>
      </c>
      <c r="AF5443" t="s">
        <v>668</v>
      </c>
    </row>
    <row r="5444" spans="1:32" ht="14.4">
      <c r="A5444" s="49">
        <v>46211</v>
      </c>
      <c r="B5444" t="s">
        <v>514</v>
      </c>
      <c r="C5444">
        <v>728</v>
      </c>
      <c r="D5444">
        <v>1887</v>
      </c>
      <c r="E5444">
        <v>-724</v>
      </c>
      <c r="F5444">
        <v>5</v>
      </c>
      <c r="G5444">
        <v>3</v>
      </c>
      <c r="K5444" t="s">
        <v>154</v>
      </c>
      <c r="L5444" s="64">
        <v>0.87209999999999999</v>
      </c>
      <c r="M5444" s="52">
        <v>2050</v>
      </c>
      <c r="N5444" s="52">
        <v>297</v>
      </c>
      <c r="O5444">
        <v>0</v>
      </c>
      <c r="P5444">
        <v>8</v>
      </c>
      <c r="Q5444">
        <v>0</v>
      </c>
      <c r="R5444" s="69"/>
      <c r="S5444" s="69"/>
      <c r="T5444" s="69"/>
      <c r="U5444" s="69"/>
      <c r="V5444" s="69"/>
      <c r="W5444"/>
      <c r="X5444"/>
      <c r="Y5444"/>
      <c r="Z5444"/>
      <c r="AA5444"/>
      <c r="AB5444">
        <v>0.5</v>
      </c>
      <c r="AC5444"/>
      <c r="AD5444">
        <v>30</v>
      </c>
      <c r="AE5444">
        <v>30.000945560000002</v>
      </c>
      <c r="AF5444" t="s">
        <v>661</v>
      </c>
    </row>
    <row r="5445" spans="1:32" ht="14.4">
      <c r="A5445" s="49">
        <v>46211</v>
      </c>
      <c r="B5445" t="s">
        <v>184</v>
      </c>
      <c r="C5445">
        <v>730</v>
      </c>
      <c r="D5445">
        <v>3966</v>
      </c>
      <c r="E5445">
        <v>-3713</v>
      </c>
      <c r="F5445">
        <v>14</v>
      </c>
      <c r="G5445">
        <v>17</v>
      </c>
      <c r="K5445" t="s">
        <v>154</v>
      </c>
      <c r="L5445" s="64">
        <v>0.68789999999999996</v>
      </c>
      <c r="M5445" s="52">
        <v>599</v>
      </c>
      <c r="N5445" s="52">
        <v>3314</v>
      </c>
      <c r="O5445">
        <v>0</v>
      </c>
      <c r="P5445">
        <v>0</v>
      </c>
      <c r="Q5445">
        <v>0</v>
      </c>
      <c r="R5445" s="69"/>
      <c r="S5445" s="69"/>
      <c r="T5445" s="69"/>
      <c r="U5445" s="69"/>
      <c r="V5445" s="69"/>
      <c r="W5445"/>
      <c r="X5445"/>
      <c r="Y5445"/>
      <c r="Z5445"/>
      <c r="AA5445"/>
      <c r="AB5445">
        <v>0.6</v>
      </c>
      <c r="AC5445"/>
      <c r="AD5445">
        <v>30</v>
      </c>
      <c r="AE5445">
        <v>30.000945550000001</v>
      </c>
      <c r="AF5445" t="s">
        <v>661</v>
      </c>
    </row>
    <row r="5446" spans="1:32" ht="14.4">
      <c r="A5446" s="49">
        <v>46211</v>
      </c>
      <c r="B5446" t="s">
        <v>5251</v>
      </c>
      <c r="C5446">
        <v>731</v>
      </c>
      <c r="D5446">
        <v>4056</v>
      </c>
      <c r="E5446">
        <v>-959</v>
      </c>
      <c r="F5446">
        <v>46</v>
      </c>
      <c r="G5446">
        <v>17</v>
      </c>
      <c r="K5446" t="s">
        <v>154</v>
      </c>
      <c r="L5446" s="64">
        <v>0.92120000000000002</v>
      </c>
      <c r="M5446" s="52">
        <v>484</v>
      </c>
      <c r="N5446" s="52">
        <v>1325</v>
      </c>
      <c r="O5446">
        <v>0</v>
      </c>
      <c r="P5446">
        <v>1</v>
      </c>
      <c r="Q5446">
        <v>0</v>
      </c>
      <c r="R5446" s="69"/>
      <c r="S5446" s="69"/>
      <c r="T5446" s="69"/>
      <c r="U5446" s="69"/>
      <c r="V5446" s="69"/>
      <c r="W5446"/>
      <c r="X5446"/>
      <c r="Y5446"/>
      <c r="Z5446"/>
      <c r="AA5446"/>
      <c r="AB5446">
        <v>0.6</v>
      </c>
      <c r="AC5446"/>
      <c r="AD5446">
        <v>30</v>
      </c>
      <c r="AE5446">
        <v>30.00094554</v>
      </c>
      <c r="AF5446" t="s">
        <v>661</v>
      </c>
    </row>
    <row r="5447" spans="1:32" ht="14.4">
      <c r="A5447" s="49">
        <v>46211</v>
      </c>
      <c r="B5447" t="s">
        <v>323</v>
      </c>
      <c r="C5447">
        <v>732</v>
      </c>
      <c r="D5447">
        <v>0</v>
      </c>
      <c r="E5447">
        <v>0</v>
      </c>
      <c r="F5447">
        <v>0</v>
      </c>
      <c r="G5447">
        <v>0</v>
      </c>
      <c r="K5447" t="s">
        <v>154</v>
      </c>
      <c r="L5447" s="64">
        <v>0</v>
      </c>
      <c r="M5447" s="52">
        <v>0</v>
      </c>
      <c r="N5447" s="52">
        <v>-312</v>
      </c>
      <c r="O5447">
        <v>0</v>
      </c>
      <c r="P5447">
        <v>2</v>
      </c>
      <c r="Q5447">
        <v>0</v>
      </c>
      <c r="R5447" s="69"/>
      <c r="S5447" s="69"/>
      <c r="T5447" s="69"/>
      <c r="U5447" s="69"/>
      <c r="V5447" s="69"/>
      <c r="W5447"/>
      <c r="X5447"/>
      <c r="Y5447"/>
      <c r="Z5447"/>
      <c r="AA5447"/>
      <c r="AB5447"/>
      <c r="AC5447"/>
      <c r="AD5447">
        <v>0</v>
      </c>
      <c r="AE5447">
        <v>0</v>
      </c>
    </row>
    <row r="5448" spans="1:32" ht="14.4">
      <c r="A5448" s="49">
        <v>46211</v>
      </c>
      <c r="B5448" t="s">
        <v>351</v>
      </c>
      <c r="C5448">
        <v>733</v>
      </c>
      <c r="D5448">
        <v>4501</v>
      </c>
      <c r="E5448">
        <v>-2796</v>
      </c>
      <c r="F5448">
        <v>35</v>
      </c>
      <c r="G5448">
        <v>10</v>
      </c>
      <c r="K5448" t="s">
        <v>154</v>
      </c>
      <c r="L5448" s="64">
        <v>0.79290000000000005</v>
      </c>
      <c r="M5448" s="52">
        <v>-1788</v>
      </c>
      <c r="N5448" s="52">
        <v>-1817</v>
      </c>
      <c r="O5448">
        <v>0</v>
      </c>
      <c r="P5448">
        <v>3</v>
      </c>
      <c r="Q5448">
        <v>0</v>
      </c>
      <c r="R5448" s="69"/>
      <c r="S5448" s="69"/>
      <c r="T5448" s="69"/>
      <c r="U5448" s="69"/>
      <c r="V5448" s="69"/>
      <c r="W5448"/>
      <c r="X5448"/>
      <c r="Y5448"/>
      <c r="Z5448"/>
      <c r="AA5448"/>
      <c r="AB5448">
        <v>0.6</v>
      </c>
      <c r="AC5448"/>
      <c r="AD5448">
        <v>30</v>
      </c>
      <c r="AE5448">
        <v>30.000945519999998</v>
      </c>
      <c r="AF5448" t="s">
        <v>661</v>
      </c>
    </row>
    <row r="5449" spans="1:32" ht="14.4">
      <c r="A5449" s="49">
        <v>46211</v>
      </c>
      <c r="B5449" t="s">
        <v>46</v>
      </c>
      <c r="C5449">
        <v>751</v>
      </c>
      <c r="D5449">
        <v>7271</v>
      </c>
      <c r="E5449">
        <v>6098</v>
      </c>
      <c r="F5449">
        <v>68</v>
      </c>
      <c r="G5449">
        <v>0</v>
      </c>
      <c r="K5449" t="s">
        <v>154</v>
      </c>
      <c r="L5449" s="64">
        <v>1.2796000000000001</v>
      </c>
      <c r="M5449" s="52">
        <v>-3707</v>
      </c>
      <c r="N5449" s="52">
        <v>-8067</v>
      </c>
      <c r="O5449">
        <v>0</v>
      </c>
      <c r="P5449">
        <v>1</v>
      </c>
      <c r="Q5449">
        <v>0</v>
      </c>
      <c r="R5449" s="69"/>
      <c r="S5449" s="69"/>
      <c r="T5449" s="69"/>
      <c r="U5449" s="69"/>
      <c r="V5449" s="69"/>
      <c r="W5449"/>
      <c r="X5449"/>
      <c r="Y5449"/>
      <c r="Z5449"/>
      <c r="AA5449"/>
      <c r="AB5449">
        <v>1</v>
      </c>
      <c r="AC5449"/>
      <c r="AD5449">
        <v>80</v>
      </c>
      <c r="AE5449">
        <v>80.000945509999994</v>
      </c>
      <c r="AF5449" t="s">
        <v>155</v>
      </c>
    </row>
    <row r="5450" spans="1:32" ht="14.4">
      <c r="A5450" s="49">
        <v>46212</v>
      </c>
      <c r="B5450" t="s">
        <v>9</v>
      </c>
      <c r="C5450">
        <v>508</v>
      </c>
      <c r="D5450">
        <v>3933</v>
      </c>
      <c r="E5450">
        <v>-918</v>
      </c>
      <c r="F5450">
        <v>9</v>
      </c>
      <c r="G5450">
        <v>16</v>
      </c>
      <c r="K5450" t="s">
        <v>203</v>
      </c>
      <c r="L5450" s="64">
        <v>0.92220000000000002</v>
      </c>
      <c r="M5450" s="52">
        <v>147</v>
      </c>
      <c r="N5450" s="52">
        <v>-919</v>
      </c>
      <c r="O5450">
        <v>0</v>
      </c>
      <c r="P5450">
        <v>8</v>
      </c>
      <c r="Q5450">
        <v>1</v>
      </c>
      <c r="R5450" s="69">
        <v>666.29187422166876</v>
      </c>
      <c r="S5450" s="69">
        <v>5.9028184976656783</v>
      </c>
      <c r="T5450" s="69">
        <v>437</v>
      </c>
      <c r="U5450" s="69">
        <v>245.8125</v>
      </c>
      <c r="V5450" s="69">
        <v>157.32</v>
      </c>
      <c r="W5450">
        <v>0</v>
      </c>
      <c r="X5450">
        <v>6</v>
      </c>
      <c r="Y5450">
        <v>2</v>
      </c>
      <c r="Z5450">
        <v>2</v>
      </c>
      <c r="AA5450">
        <v>2.5</v>
      </c>
      <c r="AB5450">
        <v>0.6</v>
      </c>
      <c r="AC5450">
        <v>1.5</v>
      </c>
      <c r="AD5450">
        <v>25</v>
      </c>
      <c r="AE5450">
        <v>25.0009455</v>
      </c>
      <c r="AF5450" t="s">
        <v>812</v>
      </c>
    </row>
    <row r="5451" spans="1:32" ht="14.4">
      <c r="A5451" s="49">
        <v>46212</v>
      </c>
      <c r="B5451" t="s">
        <v>9</v>
      </c>
      <c r="C5451">
        <v>510</v>
      </c>
      <c r="D5451">
        <v>2296</v>
      </c>
      <c r="E5451">
        <v>-243</v>
      </c>
      <c r="F5451">
        <v>8</v>
      </c>
      <c r="G5451">
        <v>6</v>
      </c>
      <c r="K5451" t="s">
        <v>370</v>
      </c>
      <c r="L5451" s="64">
        <v>0.9647</v>
      </c>
      <c r="M5451" s="52">
        <v>44</v>
      </c>
      <c r="N5451" s="52">
        <v>-77</v>
      </c>
      <c r="O5451">
        <v>0</v>
      </c>
      <c r="P5451">
        <v>0</v>
      </c>
      <c r="Q5451">
        <v>1</v>
      </c>
      <c r="R5451" s="69">
        <v>383.28585512660862</v>
      </c>
      <c r="S5451" s="69">
        <v>5.9903071540210524</v>
      </c>
      <c r="T5451" s="69">
        <v>287</v>
      </c>
      <c r="U5451" s="69">
        <v>382.66666666666669</v>
      </c>
      <c r="V5451" s="69">
        <v>164</v>
      </c>
      <c r="W5451">
        <v>0</v>
      </c>
      <c r="X5451">
        <v>2</v>
      </c>
      <c r="Y5451">
        <v>1</v>
      </c>
      <c r="Z5451">
        <v>1</v>
      </c>
      <c r="AA5451">
        <v>1</v>
      </c>
      <c r="AB5451">
        <v>0.5</v>
      </c>
      <c r="AC5451">
        <v>0.5</v>
      </c>
      <c r="AD5451">
        <v>15</v>
      </c>
      <c r="AE5451">
        <v>15.000945489999999</v>
      </c>
      <c r="AF5451" t="s">
        <v>743</v>
      </c>
    </row>
    <row r="5452" spans="1:32" ht="14.4">
      <c r="A5452" s="49">
        <v>46212</v>
      </c>
      <c r="B5452" t="s">
        <v>9</v>
      </c>
      <c r="C5452">
        <v>511</v>
      </c>
      <c r="D5452">
        <v>381</v>
      </c>
      <c r="E5452">
        <v>-135</v>
      </c>
      <c r="F5452">
        <v>1</v>
      </c>
      <c r="G5452">
        <v>0</v>
      </c>
      <c r="K5452" t="s">
        <v>154</v>
      </c>
      <c r="L5452" s="64">
        <v>0.88190000000000002</v>
      </c>
      <c r="M5452" s="52">
        <v>-737</v>
      </c>
      <c r="N5452" s="52">
        <v>355</v>
      </c>
      <c r="O5452">
        <v>0</v>
      </c>
      <c r="P5452">
        <v>1</v>
      </c>
      <c r="Q5452">
        <v>1</v>
      </c>
      <c r="R5452" s="69">
        <v>73.541718555417177</v>
      </c>
      <c r="S5452" s="69">
        <v>5.18073288854269</v>
      </c>
      <c r="T5452" s="69">
        <v>381</v>
      </c>
      <c r="U5452" s="69"/>
      <c r="V5452" s="69">
        <v>381</v>
      </c>
      <c r="W5452">
        <v>0</v>
      </c>
      <c r="X5452"/>
      <c r="Y5452">
        <v>0</v>
      </c>
      <c r="Z5452">
        <v>7</v>
      </c>
      <c r="AA5452">
        <v>2.333333333333333</v>
      </c>
      <c r="AB5452">
        <v>0.5</v>
      </c>
      <c r="AC5452">
        <v>1.166666666666667</v>
      </c>
      <c r="AD5452">
        <v>21.7</v>
      </c>
      <c r="AE5452">
        <v>21.700945480000001</v>
      </c>
      <c r="AF5452" t="s">
        <v>653</v>
      </c>
    </row>
    <row r="5453" spans="1:32" ht="14.4">
      <c r="A5453" s="49">
        <v>46212</v>
      </c>
      <c r="B5453" t="s">
        <v>9</v>
      </c>
      <c r="C5453">
        <v>512</v>
      </c>
      <c r="D5453">
        <v>706</v>
      </c>
      <c r="E5453">
        <v>40</v>
      </c>
      <c r="F5453">
        <v>3</v>
      </c>
      <c r="G5453">
        <v>1</v>
      </c>
      <c r="K5453" t="s">
        <v>154</v>
      </c>
      <c r="L5453" s="64">
        <v>1.0188999999999999</v>
      </c>
      <c r="M5453" s="52">
        <v>-338</v>
      </c>
      <c r="N5453" s="52">
        <v>-1568</v>
      </c>
      <c r="O5453">
        <v>0</v>
      </c>
      <c r="P5453">
        <v>2</v>
      </c>
      <c r="Q5453">
        <v>1</v>
      </c>
      <c r="R5453" s="69">
        <v>126.1343918638439</v>
      </c>
      <c r="S5453" s="69">
        <v>5.5972046130138198</v>
      </c>
      <c r="T5453" s="69">
        <v>235.33333333333329</v>
      </c>
      <c r="U5453" s="69">
        <v>706</v>
      </c>
      <c r="V5453" s="69">
        <v>176.5</v>
      </c>
      <c r="W5453">
        <v>5</v>
      </c>
      <c r="X5453">
        <v>0</v>
      </c>
      <c r="Y5453">
        <v>0</v>
      </c>
      <c r="Z5453">
        <v>6</v>
      </c>
      <c r="AA5453">
        <v>2.75</v>
      </c>
      <c r="AB5453">
        <v>0.5</v>
      </c>
      <c r="AC5453">
        <v>1.375</v>
      </c>
      <c r="AD5453">
        <v>13.8</v>
      </c>
      <c r="AE5453">
        <v>13.80094547</v>
      </c>
      <c r="AF5453" t="s">
        <v>1471</v>
      </c>
    </row>
    <row r="5454" spans="1:32" ht="14.4">
      <c r="A5454" s="49">
        <v>46212</v>
      </c>
      <c r="B5454" t="s">
        <v>9</v>
      </c>
      <c r="C5454">
        <v>513</v>
      </c>
      <c r="D5454">
        <v>4053</v>
      </c>
      <c r="E5454">
        <v>543</v>
      </c>
      <c r="F5454">
        <v>14</v>
      </c>
      <c r="G5454">
        <v>16</v>
      </c>
      <c r="K5454" t="s">
        <v>154</v>
      </c>
      <c r="L5454" s="64">
        <v>1.0447</v>
      </c>
      <c r="M5454" s="52">
        <v>-529</v>
      </c>
      <c r="N5454" s="52">
        <v>-168</v>
      </c>
      <c r="O5454">
        <v>0</v>
      </c>
      <c r="P5454">
        <v>3</v>
      </c>
      <c r="Q5454">
        <v>1</v>
      </c>
      <c r="R5454" s="69">
        <v>736.84339975093394</v>
      </c>
      <c r="S5454" s="69">
        <v>5.5004903367119597</v>
      </c>
      <c r="T5454" s="69">
        <v>289.5</v>
      </c>
      <c r="U5454" s="69">
        <v>253.3125</v>
      </c>
      <c r="V5454" s="69">
        <v>135.1</v>
      </c>
      <c r="W5454">
        <v>0</v>
      </c>
      <c r="X5454">
        <v>5</v>
      </c>
      <c r="Y5454">
        <v>4</v>
      </c>
      <c r="Z5454">
        <v>7</v>
      </c>
      <c r="AA5454">
        <v>4</v>
      </c>
      <c r="AB5454">
        <v>0.6</v>
      </c>
      <c r="AC5454">
        <v>2.4</v>
      </c>
      <c r="AD5454">
        <v>24</v>
      </c>
      <c r="AE5454">
        <v>24.000945460000001</v>
      </c>
      <c r="AF5454" t="s">
        <v>1090</v>
      </c>
    </row>
    <row r="5455" spans="1:32" ht="14.4">
      <c r="A5455" s="49">
        <v>46212</v>
      </c>
      <c r="B5455" t="s">
        <v>9</v>
      </c>
      <c r="C5455">
        <v>515</v>
      </c>
      <c r="D5455">
        <v>725</v>
      </c>
      <c r="E5455">
        <v>1</v>
      </c>
      <c r="F5455">
        <v>3</v>
      </c>
      <c r="G5455">
        <v>1</v>
      </c>
      <c r="K5455" t="s">
        <v>154</v>
      </c>
      <c r="L5455" s="64">
        <v>1.0004999999999999</v>
      </c>
      <c r="M5455" s="52">
        <v>-585</v>
      </c>
      <c r="N5455" s="52">
        <v>-1668</v>
      </c>
      <c r="O5455">
        <v>0</v>
      </c>
      <c r="P5455">
        <v>5</v>
      </c>
      <c r="Q5455">
        <v>1</v>
      </c>
      <c r="R5455" s="69">
        <v>127.2644250726443</v>
      </c>
      <c r="S5455" s="69">
        <v>5.6968001826603167</v>
      </c>
      <c r="T5455" s="69">
        <v>241.66666666666671</v>
      </c>
      <c r="U5455" s="69">
        <v>725</v>
      </c>
      <c r="V5455" s="69">
        <v>181.25</v>
      </c>
      <c r="W5455">
        <v>5</v>
      </c>
      <c r="X5455">
        <v>0</v>
      </c>
      <c r="Y5455">
        <v>0</v>
      </c>
      <c r="Z5455">
        <v>6</v>
      </c>
      <c r="AA5455">
        <v>2.75</v>
      </c>
      <c r="AB5455">
        <v>0.5</v>
      </c>
      <c r="AC5455">
        <v>1.375</v>
      </c>
      <c r="AD5455">
        <v>13.8</v>
      </c>
      <c r="AE5455">
        <v>13.80094545</v>
      </c>
      <c r="AF5455" t="s">
        <v>1471</v>
      </c>
    </row>
    <row r="5456" spans="1:32" ht="14.4">
      <c r="A5456" s="49">
        <v>46212</v>
      </c>
      <c r="B5456" t="s">
        <v>9</v>
      </c>
      <c r="C5456">
        <v>516</v>
      </c>
      <c r="D5456">
        <v>2132</v>
      </c>
      <c r="E5456">
        <v>-707</v>
      </c>
      <c r="F5456">
        <v>5</v>
      </c>
      <c r="G5456">
        <v>8</v>
      </c>
      <c r="K5456" t="s">
        <v>154</v>
      </c>
      <c r="L5456" s="64">
        <v>0.88949999999999996</v>
      </c>
      <c r="M5456" s="52">
        <v>-741</v>
      </c>
      <c r="N5456" s="52">
        <v>-1045</v>
      </c>
      <c r="O5456">
        <v>0</v>
      </c>
      <c r="P5456">
        <v>6</v>
      </c>
      <c r="Q5456">
        <v>1</v>
      </c>
      <c r="R5456" s="69">
        <v>339.45293690327941</v>
      </c>
      <c r="S5456" s="69">
        <v>6.2806939290304991</v>
      </c>
      <c r="T5456" s="69">
        <v>426.4</v>
      </c>
      <c r="U5456" s="69">
        <v>266.5</v>
      </c>
      <c r="V5456" s="69">
        <v>164</v>
      </c>
      <c r="W5456">
        <v>0</v>
      </c>
      <c r="X5456">
        <v>5</v>
      </c>
      <c r="Y5456">
        <v>1</v>
      </c>
      <c r="Z5456">
        <v>0</v>
      </c>
      <c r="AA5456">
        <v>1.5</v>
      </c>
      <c r="AB5456">
        <v>0.5</v>
      </c>
      <c r="AC5456">
        <v>0.75</v>
      </c>
      <c r="AD5456">
        <v>17.5</v>
      </c>
      <c r="AE5456">
        <v>17.500945439999999</v>
      </c>
      <c r="AF5456" t="s">
        <v>641</v>
      </c>
    </row>
    <row r="5457" spans="1:32" ht="14.4">
      <c r="A5457" s="49">
        <v>46212</v>
      </c>
      <c r="B5457" t="s">
        <v>9</v>
      </c>
      <c r="C5457">
        <v>517</v>
      </c>
      <c r="D5457">
        <v>1532</v>
      </c>
      <c r="E5457">
        <v>169</v>
      </c>
      <c r="F5457">
        <v>8</v>
      </c>
      <c r="G5457">
        <v>2</v>
      </c>
      <c r="K5457" t="s">
        <v>154</v>
      </c>
      <c r="L5457" s="64">
        <v>1.0367999999999999</v>
      </c>
      <c r="M5457" s="52">
        <v>-469</v>
      </c>
      <c r="N5457" s="52">
        <v>-393</v>
      </c>
      <c r="O5457">
        <v>0</v>
      </c>
      <c r="P5457">
        <v>7</v>
      </c>
      <c r="Q5457">
        <v>1</v>
      </c>
      <c r="R5457" s="69">
        <v>241.3203092569531</v>
      </c>
      <c r="S5457" s="69">
        <v>6.348408903988088</v>
      </c>
      <c r="T5457" s="69">
        <v>191.5</v>
      </c>
      <c r="U5457" s="69">
        <v>766</v>
      </c>
      <c r="V5457" s="69">
        <v>153.19999999999999</v>
      </c>
      <c r="W5457">
        <v>7</v>
      </c>
      <c r="X5457">
        <v>0</v>
      </c>
      <c r="Y5457">
        <v>3</v>
      </c>
      <c r="Z5457">
        <v>0</v>
      </c>
      <c r="AA5457">
        <v>2.5</v>
      </c>
      <c r="AB5457">
        <v>0.5</v>
      </c>
      <c r="AC5457">
        <v>1.25</v>
      </c>
      <c r="AD5457">
        <v>12.5</v>
      </c>
      <c r="AE5457">
        <v>12.50094543</v>
      </c>
      <c r="AF5457" t="s">
        <v>481</v>
      </c>
    </row>
    <row r="5458" spans="1:32" ht="14.4">
      <c r="A5458" s="49">
        <v>46212</v>
      </c>
      <c r="B5458" t="s">
        <v>9</v>
      </c>
      <c r="C5458">
        <v>518</v>
      </c>
      <c r="D5458">
        <v>808</v>
      </c>
      <c r="E5458">
        <v>-339</v>
      </c>
      <c r="F5458">
        <v>2</v>
      </c>
      <c r="G5458">
        <v>1</v>
      </c>
      <c r="K5458" t="s">
        <v>154</v>
      </c>
      <c r="L5458" s="64">
        <v>0.86009999999999998</v>
      </c>
      <c r="M5458" s="52">
        <v>-131</v>
      </c>
      <c r="N5458" s="52">
        <v>-1285</v>
      </c>
      <c r="O5458">
        <v>0</v>
      </c>
      <c r="P5458">
        <v>8</v>
      </c>
      <c r="Q5458">
        <v>1</v>
      </c>
      <c r="R5458" s="69">
        <v>140.9969385637194</v>
      </c>
      <c r="S5458" s="69">
        <v>5.7306208789409174</v>
      </c>
      <c r="T5458" s="69">
        <v>404</v>
      </c>
      <c r="U5458" s="69">
        <v>808</v>
      </c>
      <c r="V5458" s="69">
        <v>269.33333333333331</v>
      </c>
      <c r="W5458">
        <v>0</v>
      </c>
      <c r="X5458">
        <v>0</v>
      </c>
      <c r="Y5458">
        <v>0</v>
      </c>
      <c r="Z5458">
        <v>5</v>
      </c>
      <c r="AA5458">
        <v>1.25</v>
      </c>
      <c r="AB5458">
        <v>0.5</v>
      </c>
      <c r="AC5458">
        <v>0.625</v>
      </c>
      <c r="AD5458">
        <v>16.2</v>
      </c>
      <c r="AE5458">
        <v>16.20094542</v>
      </c>
      <c r="AF5458" t="s">
        <v>626</v>
      </c>
    </row>
    <row r="5459" spans="1:32" ht="14.4">
      <c r="A5459" s="49">
        <v>46212</v>
      </c>
      <c r="B5459" t="s">
        <v>9</v>
      </c>
      <c r="C5459">
        <v>520</v>
      </c>
      <c r="D5459">
        <v>1621</v>
      </c>
      <c r="E5459">
        <v>-409</v>
      </c>
      <c r="F5459">
        <v>4</v>
      </c>
      <c r="G5459">
        <v>5</v>
      </c>
      <c r="K5459" t="s">
        <v>154</v>
      </c>
      <c r="L5459" s="64">
        <v>0.91590000000000005</v>
      </c>
      <c r="M5459" s="52">
        <v>-69</v>
      </c>
      <c r="N5459" s="52">
        <v>-1134</v>
      </c>
      <c r="O5459">
        <v>0</v>
      </c>
      <c r="P5459">
        <v>0</v>
      </c>
      <c r="Q5459">
        <v>1</v>
      </c>
      <c r="R5459" s="69">
        <v>281.19914902449148</v>
      </c>
      <c r="S5459" s="69">
        <v>5.7645978148348398</v>
      </c>
      <c r="T5459" s="69">
        <v>405.25</v>
      </c>
      <c r="U5459" s="69">
        <v>324.2</v>
      </c>
      <c r="V5459" s="69">
        <v>180.11111111111109</v>
      </c>
      <c r="W5459">
        <v>0</v>
      </c>
      <c r="X5459">
        <v>3</v>
      </c>
      <c r="Y5459">
        <v>0</v>
      </c>
      <c r="Z5459">
        <v>5</v>
      </c>
      <c r="AA5459">
        <v>2</v>
      </c>
      <c r="AB5459">
        <v>0.5</v>
      </c>
      <c r="AC5459">
        <v>1</v>
      </c>
      <c r="AD5459">
        <v>20</v>
      </c>
      <c r="AE5459">
        <v>20.00094541</v>
      </c>
      <c r="AF5459" t="s">
        <v>594</v>
      </c>
    </row>
    <row r="5460" spans="1:32" ht="14.4">
      <c r="A5460" s="49">
        <v>46212</v>
      </c>
      <c r="B5460" t="s">
        <v>9</v>
      </c>
      <c r="C5460">
        <v>521</v>
      </c>
      <c r="D5460">
        <v>448</v>
      </c>
      <c r="E5460">
        <v>-262</v>
      </c>
      <c r="F5460">
        <v>1</v>
      </c>
      <c r="G5460">
        <v>1</v>
      </c>
      <c r="K5460" t="s">
        <v>370</v>
      </c>
      <c r="L5460" s="64">
        <v>0.80510000000000004</v>
      </c>
      <c r="M5460" s="52">
        <v>677</v>
      </c>
      <c r="N5460" s="52">
        <v>-2064</v>
      </c>
      <c r="O5460">
        <v>0</v>
      </c>
      <c r="P5460">
        <v>1</v>
      </c>
      <c r="Q5460">
        <v>1</v>
      </c>
      <c r="R5460" s="69">
        <v>66.842361975923623</v>
      </c>
      <c r="S5460" s="69">
        <v>6.7023364638336389</v>
      </c>
      <c r="T5460" s="69">
        <v>448</v>
      </c>
      <c r="U5460" s="69">
        <v>448</v>
      </c>
      <c r="V5460" s="69">
        <v>224</v>
      </c>
      <c r="W5460">
        <v>0</v>
      </c>
      <c r="X5460">
        <v>0</v>
      </c>
      <c r="Y5460">
        <v>0</v>
      </c>
      <c r="Z5460">
        <v>0</v>
      </c>
      <c r="AA5460">
        <v>0</v>
      </c>
      <c r="AB5460">
        <v>0.5</v>
      </c>
      <c r="AC5460">
        <v>0</v>
      </c>
      <c r="AD5460">
        <v>10</v>
      </c>
      <c r="AE5460">
        <v>10.000945400000001</v>
      </c>
      <c r="AF5460" t="s">
        <v>584</v>
      </c>
    </row>
    <row r="5461" spans="1:32" ht="14.4">
      <c r="A5461" s="49">
        <v>46212</v>
      </c>
      <c r="B5461" t="s">
        <v>9</v>
      </c>
      <c r="C5461">
        <v>522</v>
      </c>
      <c r="D5461">
        <v>3777</v>
      </c>
      <c r="E5461">
        <v>-695</v>
      </c>
      <c r="F5461">
        <v>11</v>
      </c>
      <c r="G5461">
        <v>11</v>
      </c>
      <c r="K5461" t="s">
        <v>203</v>
      </c>
      <c r="L5461" s="64">
        <v>0.93869999999999998</v>
      </c>
      <c r="M5461" s="52">
        <v>-322</v>
      </c>
      <c r="N5461" s="52">
        <v>424</v>
      </c>
      <c r="O5461">
        <v>0</v>
      </c>
      <c r="P5461">
        <v>2</v>
      </c>
      <c r="Q5461">
        <v>1</v>
      </c>
      <c r="R5461" s="69">
        <v>644.86239103362391</v>
      </c>
      <c r="S5461" s="69">
        <v>5.8570635417984276</v>
      </c>
      <c r="T5461" s="69">
        <v>343.36363636363637</v>
      </c>
      <c r="U5461" s="69">
        <v>343.36363636363637</v>
      </c>
      <c r="V5461" s="69">
        <v>171.68181818181819</v>
      </c>
      <c r="W5461">
        <v>0</v>
      </c>
      <c r="X5461">
        <v>3</v>
      </c>
      <c r="Y5461">
        <v>0</v>
      </c>
      <c r="Z5461">
        <v>3</v>
      </c>
      <c r="AA5461">
        <v>1.5</v>
      </c>
      <c r="AB5461">
        <v>0.6</v>
      </c>
      <c r="AC5461">
        <v>0.89999999999999991</v>
      </c>
      <c r="AD5461">
        <v>19</v>
      </c>
      <c r="AE5461">
        <v>19.000945389999998</v>
      </c>
      <c r="AF5461" t="s">
        <v>597</v>
      </c>
    </row>
    <row r="5462" spans="1:32" ht="14.4">
      <c r="A5462" s="49">
        <v>46212</v>
      </c>
      <c r="B5462" t="s">
        <v>9</v>
      </c>
      <c r="C5462">
        <v>523</v>
      </c>
      <c r="D5462">
        <v>2067</v>
      </c>
      <c r="E5462">
        <v>-709</v>
      </c>
      <c r="F5462">
        <v>4</v>
      </c>
      <c r="G5462">
        <v>8</v>
      </c>
      <c r="K5462" t="s">
        <v>203</v>
      </c>
      <c r="L5462" s="64">
        <v>0.88570000000000004</v>
      </c>
      <c r="M5462" s="52">
        <v>1544</v>
      </c>
      <c r="N5462" s="52">
        <v>-704</v>
      </c>
      <c r="O5462">
        <v>0</v>
      </c>
      <c r="P5462">
        <v>3</v>
      </c>
      <c r="Q5462">
        <v>1</v>
      </c>
      <c r="R5462" s="69">
        <v>348.65940224159402</v>
      </c>
      <c r="S5462" s="69">
        <v>5.9284217970629367</v>
      </c>
      <c r="T5462" s="69">
        <v>516.75</v>
      </c>
      <c r="U5462" s="69">
        <v>258.375</v>
      </c>
      <c r="V5462" s="69">
        <v>172.25</v>
      </c>
      <c r="W5462">
        <v>0</v>
      </c>
      <c r="X5462">
        <v>5</v>
      </c>
      <c r="Y5462">
        <v>0</v>
      </c>
      <c r="Z5462">
        <v>2</v>
      </c>
      <c r="AA5462">
        <v>1.75</v>
      </c>
      <c r="AB5462">
        <v>0.5</v>
      </c>
      <c r="AC5462">
        <v>0.875</v>
      </c>
      <c r="AD5462">
        <v>18.8</v>
      </c>
      <c r="AE5462">
        <v>18.800945380000002</v>
      </c>
      <c r="AF5462" t="s">
        <v>612</v>
      </c>
    </row>
    <row r="5463" spans="1:32" ht="14.4">
      <c r="A5463" s="49">
        <v>46212</v>
      </c>
      <c r="B5463" t="s">
        <v>9</v>
      </c>
      <c r="C5463">
        <v>525</v>
      </c>
      <c r="D5463">
        <v>505</v>
      </c>
      <c r="E5463">
        <v>-439</v>
      </c>
      <c r="F5463">
        <v>0</v>
      </c>
      <c r="G5463">
        <v>2</v>
      </c>
      <c r="K5463" t="s">
        <v>154</v>
      </c>
      <c r="L5463" s="64">
        <v>0.71020000000000005</v>
      </c>
      <c r="M5463" s="52">
        <v>-537</v>
      </c>
      <c r="N5463" s="52">
        <v>-563</v>
      </c>
      <c r="O5463">
        <v>0</v>
      </c>
      <c r="P5463">
        <v>5</v>
      </c>
      <c r="Q5463">
        <v>1</v>
      </c>
      <c r="R5463" s="69">
        <v>80.732461602324619</v>
      </c>
      <c r="S5463" s="69">
        <v>6.255228565772593</v>
      </c>
      <c r="T5463" s="69"/>
      <c r="U5463" s="69">
        <v>252.5</v>
      </c>
      <c r="V5463" s="69">
        <v>252.5</v>
      </c>
      <c r="W5463"/>
      <c r="X5463">
        <v>5</v>
      </c>
      <c r="Y5463">
        <v>0</v>
      </c>
      <c r="Z5463">
        <v>0</v>
      </c>
      <c r="AA5463">
        <v>1.666666666666667</v>
      </c>
      <c r="AB5463">
        <v>0.5</v>
      </c>
      <c r="AC5463">
        <v>0.83333333333333337</v>
      </c>
      <c r="AD5463">
        <v>18.3</v>
      </c>
      <c r="AE5463">
        <v>18.300945370000001</v>
      </c>
      <c r="AF5463" t="s">
        <v>3669</v>
      </c>
    </row>
    <row r="5464" spans="1:32" ht="14.4">
      <c r="A5464" s="49">
        <v>46212</v>
      </c>
      <c r="B5464" t="s">
        <v>9</v>
      </c>
      <c r="C5464">
        <v>526</v>
      </c>
      <c r="D5464">
        <v>5623</v>
      </c>
      <c r="E5464">
        <v>1545</v>
      </c>
      <c r="F5464">
        <v>27</v>
      </c>
      <c r="G5464">
        <v>22</v>
      </c>
      <c r="K5464" t="s">
        <v>154</v>
      </c>
      <c r="L5464" s="64">
        <v>1.0915999999999999</v>
      </c>
      <c r="M5464" s="52">
        <v>-178</v>
      </c>
      <c r="N5464" s="52">
        <v>-902</v>
      </c>
      <c r="O5464">
        <v>0</v>
      </c>
      <c r="P5464">
        <v>6</v>
      </c>
      <c r="Q5464">
        <v>1</v>
      </c>
      <c r="R5464" s="69">
        <v>896.29877542548775</v>
      </c>
      <c r="S5464" s="69">
        <v>6.2735776887909607</v>
      </c>
      <c r="T5464" s="69">
        <v>208.2592592592593</v>
      </c>
      <c r="U5464" s="69">
        <v>255.59090909090909</v>
      </c>
      <c r="V5464" s="69">
        <v>114.7551020408163</v>
      </c>
      <c r="W5464">
        <v>7</v>
      </c>
      <c r="X5464">
        <v>5</v>
      </c>
      <c r="Y5464">
        <v>6</v>
      </c>
      <c r="Z5464">
        <v>0</v>
      </c>
      <c r="AA5464">
        <v>4.5</v>
      </c>
      <c r="AB5464">
        <v>0.8</v>
      </c>
      <c r="AC5464">
        <v>3.6</v>
      </c>
      <c r="AD5464">
        <v>36</v>
      </c>
      <c r="AE5464">
        <v>36.000945360000003</v>
      </c>
      <c r="AF5464" t="s">
        <v>2199</v>
      </c>
    </row>
    <row r="5465" spans="1:32" ht="14.4">
      <c r="A5465" s="49">
        <v>46212</v>
      </c>
      <c r="B5465" t="s">
        <v>9</v>
      </c>
      <c r="C5465">
        <v>527</v>
      </c>
      <c r="D5465">
        <v>1490</v>
      </c>
      <c r="E5465">
        <v>-420</v>
      </c>
      <c r="F5465">
        <v>3</v>
      </c>
      <c r="G5465">
        <v>5</v>
      </c>
      <c r="K5465" t="s">
        <v>154</v>
      </c>
      <c r="L5465" s="64">
        <v>0.90600000000000003</v>
      </c>
      <c r="M5465" s="52">
        <v>-752</v>
      </c>
      <c r="N5465" s="52">
        <v>-681</v>
      </c>
      <c r="O5465">
        <v>0</v>
      </c>
      <c r="P5465">
        <v>7</v>
      </c>
      <c r="Q5465">
        <v>1</v>
      </c>
      <c r="R5465" s="69">
        <v>268.42102532171032</v>
      </c>
      <c r="S5465" s="69">
        <v>5.550980956928365</v>
      </c>
      <c r="T5465" s="69">
        <v>496.66666666666669</v>
      </c>
      <c r="U5465" s="69">
        <v>298</v>
      </c>
      <c r="V5465" s="69">
        <v>186.25</v>
      </c>
      <c r="W5465">
        <v>0</v>
      </c>
      <c r="X5465">
        <v>4</v>
      </c>
      <c r="Y5465">
        <v>0</v>
      </c>
      <c r="Z5465">
        <v>7</v>
      </c>
      <c r="AA5465">
        <v>2.75</v>
      </c>
      <c r="AB5465">
        <v>0.5</v>
      </c>
      <c r="AC5465">
        <v>1.375</v>
      </c>
      <c r="AD5465">
        <v>23.8</v>
      </c>
      <c r="AE5465">
        <v>23.800945349999999</v>
      </c>
      <c r="AF5465" t="s">
        <v>2009</v>
      </c>
    </row>
    <row r="5466" spans="1:32" ht="14.4">
      <c r="A5466" s="49">
        <v>46212</v>
      </c>
      <c r="B5466" t="s">
        <v>9</v>
      </c>
      <c r="C5466">
        <v>528</v>
      </c>
      <c r="D5466">
        <v>1810</v>
      </c>
      <c r="E5466">
        <v>1048</v>
      </c>
      <c r="F5466">
        <v>12</v>
      </c>
      <c r="G5466">
        <v>3</v>
      </c>
      <c r="K5466" t="s">
        <v>154</v>
      </c>
      <c r="L5466" s="64">
        <v>1.1930000000000001</v>
      </c>
      <c r="M5466" s="52">
        <v>-917</v>
      </c>
      <c r="N5466" s="52">
        <v>-1069</v>
      </c>
      <c r="O5466">
        <v>0</v>
      </c>
      <c r="P5466">
        <v>8</v>
      </c>
      <c r="Q5466">
        <v>1</v>
      </c>
      <c r="R5466" s="69">
        <v>307.05842673308427</v>
      </c>
      <c r="S5466" s="69">
        <v>5.8946436326705118</v>
      </c>
      <c r="T5466" s="69">
        <v>150.83333333333329</v>
      </c>
      <c r="U5466" s="69">
        <v>603.33333333333337</v>
      </c>
      <c r="V5466" s="69">
        <v>120.6666666666667</v>
      </c>
      <c r="W5466">
        <v>7</v>
      </c>
      <c r="X5466">
        <v>0</v>
      </c>
      <c r="Y5466">
        <v>6</v>
      </c>
      <c r="Z5466">
        <v>2</v>
      </c>
      <c r="AA5466">
        <v>3.75</v>
      </c>
      <c r="AB5466">
        <v>0.5</v>
      </c>
      <c r="AC5466">
        <v>1.875</v>
      </c>
      <c r="AD5466">
        <v>18.8</v>
      </c>
      <c r="AE5466">
        <v>18.800945339999998</v>
      </c>
      <c r="AF5466" t="s">
        <v>1711</v>
      </c>
    </row>
    <row r="5467" spans="1:32" ht="14.4">
      <c r="A5467" s="49">
        <v>46212</v>
      </c>
      <c r="B5467" t="s">
        <v>9</v>
      </c>
      <c r="C5467">
        <v>530</v>
      </c>
      <c r="D5467">
        <v>2292</v>
      </c>
      <c r="E5467">
        <v>-191</v>
      </c>
      <c r="F5467">
        <v>8</v>
      </c>
      <c r="G5467">
        <v>6</v>
      </c>
      <c r="K5467" t="s">
        <v>154</v>
      </c>
      <c r="L5467" s="64">
        <v>0.97219999999999995</v>
      </c>
      <c r="M5467" s="52">
        <v>-1366</v>
      </c>
      <c r="N5467" s="52">
        <v>-2289</v>
      </c>
      <c r="O5467">
        <v>0</v>
      </c>
      <c r="P5467">
        <v>0</v>
      </c>
      <c r="Q5467">
        <v>1</v>
      </c>
      <c r="R5467" s="69">
        <v>388.52163760896627</v>
      </c>
      <c r="S5467" s="69">
        <v>5.8992853373762912</v>
      </c>
      <c r="T5467" s="69">
        <v>286.5</v>
      </c>
      <c r="U5467" s="69">
        <v>382</v>
      </c>
      <c r="V5467" s="69">
        <v>163.71428571428569</v>
      </c>
      <c r="W5467">
        <v>0</v>
      </c>
      <c r="X5467">
        <v>2</v>
      </c>
      <c r="Y5467">
        <v>1</v>
      </c>
      <c r="Z5467">
        <v>2</v>
      </c>
      <c r="AA5467">
        <v>1.25</v>
      </c>
      <c r="AB5467">
        <v>0.5</v>
      </c>
      <c r="AC5467">
        <v>0.625</v>
      </c>
      <c r="AD5467">
        <v>16.2</v>
      </c>
      <c r="AE5467">
        <v>16.20094533</v>
      </c>
      <c r="AF5467" t="s">
        <v>626</v>
      </c>
    </row>
    <row r="5468" spans="1:32" ht="14.4">
      <c r="A5468" s="49">
        <v>46212</v>
      </c>
      <c r="B5468" t="s">
        <v>9</v>
      </c>
      <c r="C5468">
        <v>531</v>
      </c>
      <c r="D5468">
        <v>1136</v>
      </c>
      <c r="E5468">
        <v>-32</v>
      </c>
      <c r="F5468">
        <v>5</v>
      </c>
      <c r="G5468">
        <v>1</v>
      </c>
      <c r="K5468" t="s">
        <v>154</v>
      </c>
      <c r="L5468" s="64">
        <v>0.99060000000000004</v>
      </c>
      <c r="M5468" s="52">
        <v>-599</v>
      </c>
      <c r="N5468" s="52">
        <v>-1565</v>
      </c>
      <c r="O5468">
        <v>0</v>
      </c>
      <c r="P5468">
        <v>1</v>
      </c>
      <c r="Q5468">
        <v>1</v>
      </c>
      <c r="R5468" s="69">
        <v>193.0377750103778</v>
      </c>
      <c r="S5468" s="69">
        <v>5.8848585461520591</v>
      </c>
      <c r="T5468" s="69">
        <v>227.2</v>
      </c>
      <c r="U5468" s="69">
        <v>1136</v>
      </c>
      <c r="V5468" s="69">
        <v>189.33333333333329</v>
      </c>
      <c r="W5468">
        <v>6</v>
      </c>
      <c r="X5468">
        <v>0</v>
      </c>
      <c r="Y5468">
        <v>0</v>
      </c>
      <c r="Z5468">
        <v>2</v>
      </c>
      <c r="AA5468">
        <v>2</v>
      </c>
      <c r="AB5468">
        <v>0.5</v>
      </c>
      <c r="AC5468">
        <v>1</v>
      </c>
      <c r="AD5468">
        <v>20</v>
      </c>
      <c r="AE5468">
        <v>20.00094532</v>
      </c>
      <c r="AF5468" t="s">
        <v>594</v>
      </c>
    </row>
    <row r="5469" spans="1:32" ht="14.4">
      <c r="A5469" s="49">
        <v>46212</v>
      </c>
      <c r="B5469" t="s">
        <v>9</v>
      </c>
      <c r="C5469">
        <v>532</v>
      </c>
      <c r="D5469">
        <v>5933</v>
      </c>
      <c r="E5469">
        <v>1767</v>
      </c>
      <c r="F5469">
        <v>28</v>
      </c>
      <c r="G5469">
        <v>19</v>
      </c>
      <c r="K5469" t="s">
        <v>154</v>
      </c>
      <c r="L5469" s="64">
        <v>1.0992999999999999</v>
      </c>
      <c r="M5469" s="52">
        <v>60</v>
      </c>
      <c r="N5469" s="52">
        <v>-825</v>
      </c>
      <c r="O5469">
        <v>0</v>
      </c>
      <c r="P5469">
        <v>2</v>
      </c>
      <c r="Q5469">
        <v>1</v>
      </c>
      <c r="R5469" s="69">
        <v>1028.025633042756</v>
      </c>
      <c r="S5469" s="69">
        <v>5.7712568726904916</v>
      </c>
      <c r="T5469" s="69">
        <v>211.89285714285711</v>
      </c>
      <c r="U5469" s="69">
        <v>312.26315789473682</v>
      </c>
      <c r="V5469" s="69">
        <v>126.2340425531915</v>
      </c>
      <c r="W5469">
        <v>7</v>
      </c>
      <c r="X5469">
        <v>4</v>
      </c>
      <c r="Y5469">
        <v>5</v>
      </c>
      <c r="Z5469">
        <v>5</v>
      </c>
      <c r="AA5469">
        <v>5.25</v>
      </c>
      <c r="AB5469">
        <v>0.8</v>
      </c>
      <c r="AC5469">
        <v>4.2</v>
      </c>
      <c r="AD5469">
        <v>42</v>
      </c>
      <c r="AE5469">
        <v>42.000945309999999</v>
      </c>
      <c r="AF5469" t="s">
        <v>1975</v>
      </c>
    </row>
    <row r="5470" spans="1:32" ht="14.4">
      <c r="A5470" s="49">
        <v>46212</v>
      </c>
      <c r="B5470" t="s">
        <v>9</v>
      </c>
      <c r="C5470">
        <v>533</v>
      </c>
      <c r="D5470">
        <v>1077</v>
      </c>
      <c r="E5470">
        <v>-400</v>
      </c>
      <c r="F5470">
        <v>4</v>
      </c>
      <c r="G5470">
        <v>0</v>
      </c>
      <c r="K5470" t="s">
        <v>154</v>
      </c>
      <c r="L5470" s="64">
        <v>0.87619999999999998</v>
      </c>
      <c r="M5470" s="52">
        <v>-13</v>
      </c>
      <c r="N5470" s="52">
        <v>-439</v>
      </c>
      <c r="O5470">
        <v>0</v>
      </c>
      <c r="P5470">
        <v>3</v>
      </c>
      <c r="Q5470">
        <v>1</v>
      </c>
      <c r="R5470" s="69">
        <v>170.39056662515571</v>
      </c>
      <c r="S5470" s="69">
        <v>6.3207724543184707</v>
      </c>
      <c r="T5470" s="69">
        <v>269.25</v>
      </c>
      <c r="U5470" s="69"/>
      <c r="V5470" s="69">
        <v>269.25</v>
      </c>
      <c r="W5470">
        <v>2</v>
      </c>
      <c r="X5470"/>
      <c r="Y5470">
        <v>0</v>
      </c>
      <c r="Z5470">
        <v>0</v>
      </c>
      <c r="AA5470">
        <v>0.66666666666666663</v>
      </c>
      <c r="AB5470">
        <v>0.5</v>
      </c>
      <c r="AC5470">
        <v>0.33333333333333331</v>
      </c>
      <c r="AD5470">
        <v>13.3</v>
      </c>
      <c r="AE5470">
        <v>13.3009453</v>
      </c>
      <c r="AF5470" t="s">
        <v>5009</v>
      </c>
    </row>
    <row r="5471" spans="1:32" ht="14.4">
      <c r="A5471" s="49">
        <v>46212</v>
      </c>
      <c r="B5471" t="s">
        <v>9</v>
      </c>
      <c r="C5471">
        <v>535</v>
      </c>
      <c r="D5471">
        <v>3722</v>
      </c>
      <c r="E5471">
        <v>-595</v>
      </c>
      <c r="F5471">
        <v>11</v>
      </c>
      <c r="G5471">
        <v>13</v>
      </c>
      <c r="K5471" t="s">
        <v>370</v>
      </c>
      <c r="L5471" s="64">
        <v>0.94669999999999999</v>
      </c>
      <c r="M5471" s="52">
        <v>-322</v>
      </c>
      <c r="N5471" s="52">
        <v>-645</v>
      </c>
      <c r="O5471">
        <v>0</v>
      </c>
      <c r="P5471">
        <v>5</v>
      </c>
      <c r="Q5471">
        <v>1</v>
      </c>
      <c r="R5471" s="69">
        <v>615.97940016604389</v>
      </c>
      <c r="S5471" s="69">
        <v>6.0424098581814496</v>
      </c>
      <c r="T5471" s="69">
        <v>338.36363636363637</v>
      </c>
      <c r="U5471" s="69">
        <v>286.30769230769232</v>
      </c>
      <c r="V5471" s="69">
        <v>155.08333333333329</v>
      </c>
      <c r="W5471">
        <v>0</v>
      </c>
      <c r="X5471">
        <v>4</v>
      </c>
      <c r="Y5471">
        <v>2</v>
      </c>
      <c r="Z5471">
        <v>0</v>
      </c>
      <c r="AA5471">
        <v>1.5</v>
      </c>
      <c r="AB5471">
        <v>0.6</v>
      </c>
      <c r="AC5471">
        <v>0.89999999999999991</v>
      </c>
      <c r="AD5471">
        <v>19</v>
      </c>
      <c r="AE5471">
        <v>19.000945290000001</v>
      </c>
      <c r="AF5471" t="s">
        <v>597</v>
      </c>
    </row>
    <row r="5472" spans="1:32" ht="14.4">
      <c r="A5472" s="49">
        <v>46212</v>
      </c>
      <c r="B5472" t="s">
        <v>9</v>
      </c>
      <c r="C5472">
        <v>536</v>
      </c>
      <c r="D5472">
        <v>2278</v>
      </c>
      <c r="E5472">
        <v>-50</v>
      </c>
      <c r="F5472">
        <v>9</v>
      </c>
      <c r="G5472">
        <v>4</v>
      </c>
      <c r="K5472" t="s">
        <v>203</v>
      </c>
      <c r="L5472" s="64">
        <v>0.99270000000000003</v>
      </c>
      <c r="M5472" s="52">
        <v>1138</v>
      </c>
      <c r="N5472" s="52">
        <v>-1082</v>
      </c>
      <c r="O5472">
        <v>0</v>
      </c>
      <c r="P5472">
        <v>6</v>
      </c>
      <c r="Q5472">
        <v>1</v>
      </c>
      <c r="R5472" s="69">
        <v>395.72187629721878</v>
      </c>
      <c r="S5472" s="69">
        <v>5.7565682779918887</v>
      </c>
      <c r="T5472" s="69">
        <v>253.11111111111109</v>
      </c>
      <c r="U5472" s="69">
        <v>569.5</v>
      </c>
      <c r="V5472" s="69">
        <v>175.2307692307692</v>
      </c>
      <c r="W5472">
        <v>4</v>
      </c>
      <c r="X5472">
        <v>0</v>
      </c>
      <c r="Y5472">
        <v>0</v>
      </c>
      <c r="Z5472">
        <v>5</v>
      </c>
      <c r="AA5472">
        <v>2.25</v>
      </c>
      <c r="AB5472">
        <v>0.5</v>
      </c>
      <c r="AC5472">
        <v>1.125</v>
      </c>
      <c r="AD5472">
        <v>21.2</v>
      </c>
      <c r="AE5472">
        <v>21.200945279999999</v>
      </c>
      <c r="AF5472" t="s">
        <v>618</v>
      </c>
    </row>
    <row r="5473" spans="1:32" ht="14.4">
      <c r="A5473" s="49">
        <v>46212</v>
      </c>
      <c r="B5473" t="s">
        <v>16</v>
      </c>
      <c r="C5473">
        <v>551</v>
      </c>
      <c r="D5473">
        <v>791</v>
      </c>
      <c r="E5473">
        <v>-211</v>
      </c>
      <c r="F5473">
        <v>2</v>
      </c>
      <c r="G5473">
        <v>3</v>
      </c>
      <c r="K5473" t="s">
        <v>154</v>
      </c>
      <c r="L5473" s="64">
        <v>0.91110000000000002</v>
      </c>
      <c r="M5473" s="52">
        <v>93</v>
      </c>
      <c r="N5473" s="52">
        <v>-31</v>
      </c>
      <c r="O5473">
        <v>0</v>
      </c>
      <c r="P5473">
        <v>1</v>
      </c>
      <c r="Q5473">
        <v>1</v>
      </c>
      <c r="R5473" s="69">
        <v>124.6240141137401</v>
      </c>
      <c r="S5473" s="69">
        <v>6.3470913340833404</v>
      </c>
      <c r="T5473" s="69">
        <v>395.5</v>
      </c>
      <c r="U5473" s="69">
        <v>263.66666666666669</v>
      </c>
      <c r="V5473" s="69">
        <v>158.19999999999999</v>
      </c>
      <c r="W5473">
        <v>0</v>
      </c>
      <c r="X5473">
        <v>5</v>
      </c>
      <c r="Y5473">
        <v>2</v>
      </c>
      <c r="Z5473">
        <v>0</v>
      </c>
      <c r="AA5473">
        <v>1.75</v>
      </c>
      <c r="AB5473">
        <v>0.5</v>
      </c>
      <c r="AC5473">
        <v>0.875</v>
      </c>
      <c r="AD5473">
        <v>18.8</v>
      </c>
      <c r="AE5473">
        <v>18.80094527</v>
      </c>
      <c r="AF5473" t="s">
        <v>612</v>
      </c>
    </row>
    <row r="5474" spans="1:32" ht="14.4">
      <c r="A5474" s="49">
        <v>46212</v>
      </c>
      <c r="B5474" t="s">
        <v>16</v>
      </c>
      <c r="C5474">
        <v>552</v>
      </c>
      <c r="D5474">
        <v>1853</v>
      </c>
      <c r="E5474">
        <v>-439</v>
      </c>
      <c r="F5474">
        <v>6</v>
      </c>
      <c r="G5474">
        <v>3</v>
      </c>
      <c r="K5474" t="s">
        <v>154</v>
      </c>
      <c r="L5474" s="64">
        <v>0.92100000000000004</v>
      </c>
      <c r="M5474" s="52">
        <v>-770</v>
      </c>
      <c r="N5474" s="52">
        <v>1207</v>
      </c>
      <c r="O5474">
        <v>0</v>
      </c>
      <c r="P5474">
        <v>2</v>
      </c>
      <c r="Q5474">
        <v>1</v>
      </c>
      <c r="R5474" s="69">
        <v>305.77376504773758</v>
      </c>
      <c r="S5474" s="69">
        <v>6.0600359213639798</v>
      </c>
      <c r="T5474" s="69">
        <v>308.83333333333331</v>
      </c>
      <c r="U5474" s="69">
        <v>617.66666666666663</v>
      </c>
      <c r="V5474" s="69">
        <v>205.88888888888891</v>
      </c>
      <c r="W5474">
        <v>0</v>
      </c>
      <c r="X5474">
        <v>0</v>
      </c>
      <c r="Y5474">
        <v>0</v>
      </c>
      <c r="Z5474">
        <v>2</v>
      </c>
      <c r="AA5474">
        <v>0.5</v>
      </c>
      <c r="AB5474">
        <v>0.5</v>
      </c>
      <c r="AC5474">
        <v>0.25</v>
      </c>
      <c r="AD5474">
        <v>12.5</v>
      </c>
      <c r="AE5474">
        <v>12.50094526</v>
      </c>
      <c r="AF5474" t="s">
        <v>795</v>
      </c>
    </row>
    <row r="5475" spans="1:32" ht="14.4">
      <c r="A5475" s="49">
        <v>46212</v>
      </c>
      <c r="B5475" t="s">
        <v>16</v>
      </c>
      <c r="C5475">
        <v>553</v>
      </c>
      <c r="D5475">
        <v>4291</v>
      </c>
      <c r="E5475">
        <v>1484</v>
      </c>
      <c r="F5475">
        <v>18</v>
      </c>
      <c r="G5475">
        <v>21</v>
      </c>
      <c r="K5475" t="s">
        <v>154</v>
      </c>
      <c r="L5475" s="64">
        <v>1.1153</v>
      </c>
      <c r="M5475" s="52">
        <v>163</v>
      </c>
      <c r="N5475" s="52">
        <v>-362</v>
      </c>
      <c r="O5475">
        <v>0</v>
      </c>
      <c r="P5475">
        <v>3</v>
      </c>
      <c r="Q5475">
        <v>1</v>
      </c>
      <c r="R5475" s="69">
        <v>722.6893420506434</v>
      </c>
      <c r="S5475" s="69">
        <v>5.9375443227434541</v>
      </c>
      <c r="T5475" s="69">
        <v>238.38888888888891</v>
      </c>
      <c r="U5475" s="69">
        <v>204.33333333333329</v>
      </c>
      <c r="V5475" s="69">
        <v>110.02564102564099</v>
      </c>
      <c r="W5475">
        <v>7</v>
      </c>
      <c r="X5475">
        <v>7</v>
      </c>
      <c r="Y5475">
        <v>7</v>
      </c>
      <c r="Z5475">
        <v>5</v>
      </c>
      <c r="AA5475">
        <v>6.5</v>
      </c>
      <c r="AB5475">
        <v>0.6</v>
      </c>
      <c r="AC5475">
        <v>3.9</v>
      </c>
      <c r="AD5475">
        <v>39</v>
      </c>
      <c r="AE5475">
        <v>39.000945250000001</v>
      </c>
      <c r="AF5475" t="s">
        <v>2147</v>
      </c>
    </row>
    <row r="5476" spans="1:32" ht="14.4">
      <c r="A5476" s="49">
        <v>46212</v>
      </c>
      <c r="B5476" t="s">
        <v>16</v>
      </c>
      <c r="C5476">
        <v>555</v>
      </c>
      <c r="D5476">
        <v>1434</v>
      </c>
      <c r="E5476">
        <v>-361</v>
      </c>
      <c r="F5476">
        <v>4</v>
      </c>
      <c r="G5476">
        <v>2</v>
      </c>
      <c r="K5476" t="s">
        <v>154</v>
      </c>
      <c r="L5476" s="64">
        <v>0.91610000000000003</v>
      </c>
      <c r="M5476" s="52">
        <v>552</v>
      </c>
      <c r="N5476" s="52">
        <v>-239</v>
      </c>
      <c r="O5476">
        <v>0</v>
      </c>
      <c r="P5476">
        <v>5</v>
      </c>
      <c r="Q5476">
        <v>1</v>
      </c>
      <c r="R5476" s="69">
        <v>258.0969800747198</v>
      </c>
      <c r="S5476" s="69">
        <v>5.5560510610579517</v>
      </c>
      <c r="T5476" s="69">
        <v>358.5</v>
      </c>
      <c r="U5476" s="69">
        <v>717</v>
      </c>
      <c r="V5476" s="69">
        <v>239</v>
      </c>
      <c r="W5476">
        <v>0</v>
      </c>
      <c r="X5476">
        <v>0</v>
      </c>
      <c r="Y5476">
        <v>0</v>
      </c>
      <c r="Z5476">
        <v>7</v>
      </c>
      <c r="AA5476">
        <v>1.75</v>
      </c>
      <c r="AB5476">
        <v>0.5</v>
      </c>
      <c r="AC5476">
        <v>0.875</v>
      </c>
      <c r="AD5476">
        <v>18.8</v>
      </c>
      <c r="AE5476">
        <v>18.800945240000001</v>
      </c>
      <c r="AF5476" t="s">
        <v>612</v>
      </c>
    </row>
    <row r="5477" spans="1:32" ht="14.4">
      <c r="A5477" s="49">
        <v>46212</v>
      </c>
      <c r="B5477" t="s">
        <v>16</v>
      </c>
      <c r="C5477">
        <v>556</v>
      </c>
      <c r="D5477">
        <v>2575</v>
      </c>
      <c r="E5477">
        <v>755</v>
      </c>
      <c r="F5477">
        <v>13</v>
      </c>
      <c r="G5477">
        <v>7</v>
      </c>
      <c r="K5477" t="s">
        <v>154</v>
      </c>
      <c r="L5477" s="64">
        <v>1.0976999999999999</v>
      </c>
      <c r="M5477" s="52">
        <v>-721</v>
      </c>
      <c r="N5477" s="52">
        <v>-1695</v>
      </c>
      <c r="O5477">
        <v>0</v>
      </c>
      <c r="P5477">
        <v>6</v>
      </c>
      <c r="Q5477">
        <v>1</v>
      </c>
      <c r="R5477" s="69">
        <v>414.71502698215028</v>
      </c>
      <c r="S5477" s="69">
        <v>6.2090829424197116</v>
      </c>
      <c r="T5477" s="69">
        <v>198.07692307692309</v>
      </c>
      <c r="U5477" s="69">
        <v>367.85714285714278</v>
      </c>
      <c r="V5477" s="69">
        <v>128.75</v>
      </c>
      <c r="W5477">
        <v>7</v>
      </c>
      <c r="X5477">
        <v>2</v>
      </c>
      <c r="Y5477">
        <v>5</v>
      </c>
      <c r="Z5477">
        <v>0</v>
      </c>
      <c r="AA5477">
        <v>3.5</v>
      </c>
      <c r="AB5477">
        <v>0.5</v>
      </c>
      <c r="AC5477">
        <v>1.75</v>
      </c>
      <c r="AD5477">
        <v>17.5</v>
      </c>
      <c r="AE5477">
        <v>17.500945229999999</v>
      </c>
      <c r="AF5477" t="s">
        <v>822</v>
      </c>
    </row>
    <row r="5478" spans="1:32" ht="14.4">
      <c r="A5478" s="49">
        <v>46212</v>
      </c>
      <c r="B5478" t="s">
        <v>16</v>
      </c>
      <c r="C5478">
        <v>557</v>
      </c>
      <c r="D5478">
        <v>4974</v>
      </c>
      <c r="E5478">
        <v>-1584</v>
      </c>
      <c r="F5478">
        <v>11</v>
      </c>
      <c r="G5478">
        <v>16</v>
      </c>
      <c r="K5478" t="s">
        <v>154</v>
      </c>
      <c r="L5478" s="64">
        <v>0.89380000000000004</v>
      </c>
      <c r="M5478" s="52">
        <v>-484</v>
      </c>
      <c r="N5478" s="52">
        <v>860</v>
      </c>
      <c r="O5478">
        <v>0</v>
      </c>
      <c r="P5478">
        <v>7</v>
      </c>
      <c r="Q5478">
        <v>1</v>
      </c>
      <c r="R5478" s="69">
        <v>835.55448318804486</v>
      </c>
      <c r="S5478" s="69">
        <v>5.9529331720198329</v>
      </c>
      <c r="T5478" s="69">
        <v>452.18181818181819</v>
      </c>
      <c r="U5478" s="69">
        <v>310.875</v>
      </c>
      <c r="V5478" s="69">
        <v>184.2222222222222</v>
      </c>
      <c r="W5478">
        <v>0</v>
      </c>
      <c r="X5478">
        <v>4</v>
      </c>
      <c r="Y5478">
        <v>0</v>
      </c>
      <c r="Z5478">
        <v>5</v>
      </c>
      <c r="AA5478">
        <v>2.25</v>
      </c>
      <c r="AB5478">
        <v>0.6</v>
      </c>
      <c r="AC5478">
        <v>1.35</v>
      </c>
      <c r="AD5478">
        <v>23.5</v>
      </c>
      <c r="AE5478">
        <v>23.500945219999998</v>
      </c>
      <c r="AF5478" t="s">
        <v>1154</v>
      </c>
    </row>
    <row r="5479" spans="1:32" ht="14.4">
      <c r="A5479" s="49">
        <v>46212</v>
      </c>
      <c r="B5479" t="s">
        <v>16</v>
      </c>
      <c r="C5479">
        <v>558</v>
      </c>
      <c r="D5479">
        <v>3156</v>
      </c>
      <c r="E5479">
        <v>451</v>
      </c>
      <c r="F5479">
        <v>11</v>
      </c>
      <c r="G5479">
        <v>15</v>
      </c>
      <c r="K5479" t="s">
        <v>154</v>
      </c>
      <c r="L5479" s="64">
        <v>1.0476000000000001</v>
      </c>
      <c r="M5479" s="52">
        <v>-132</v>
      </c>
      <c r="N5479" s="52">
        <v>-518</v>
      </c>
      <c r="O5479">
        <v>0</v>
      </c>
      <c r="P5479">
        <v>8</v>
      </c>
      <c r="Q5479">
        <v>1</v>
      </c>
      <c r="R5479" s="69">
        <v>527.34262141967622</v>
      </c>
      <c r="S5479" s="69">
        <v>5.9847239191545523</v>
      </c>
      <c r="T5479" s="69">
        <v>286.90909090909088</v>
      </c>
      <c r="U5479" s="69">
        <v>210.4</v>
      </c>
      <c r="V5479" s="69">
        <v>121.3846153846154</v>
      </c>
      <c r="W5479">
        <v>0</v>
      </c>
      <c r="X5479">
        <v>7</v>
      </c>
      <c r="Y5479">
        <v>7</v>
      </c>
      <c r="Z5479">
        <v>5</v>
      </c>
      <c r="AA5479">
        <v>4.75</v>
      </c>
      <c r="AB5479">
        <v>0.6</v>
      </c>
      <c r="AC5479">
        <v>2.85</v>
      </c>
      <c r="AD5479">
        <v>28.5</v>
      </c>
      <c r="AE5479">
        <v>28.500945210000001</v>
      </c>
      <c r="AF5479" t="s">
        <v>2155</v>
      </c>
    </row>
    <row r="5480" spans="1:32" ht="14.4">
      <c r="A5480" s="49">
        <v>46212</v>
      </c>
      <c r="B5480" t="s">
        <v>16</v>
      </c>
      <c r="C5480">
        <v>560</v>
      </c>
      <c r="D5480">
        <v>1466</v>
      </c>
      <c r="E5480">
        <v>-122</v>
      </c>
      <c r="F5480">
        <v>6</v>
      </c>
      <c r="G5480">
        <v>1</v>
      </c>
      <c r="K5480" t="s">
        <v>154</v>
      </c>
      <c r="L5480" s="64">
        <v>0.97230000000000005</v>
      </c>
      <c r="M5480" s="52">
        <v>-985</v>
      </c>
      <c r="N5480" s="52">
        <v>-117</v>
      </c>
      <c r="O5480">
        <v>0</v>
      </c>
      <c r="P5480">
        <v>0</v>
      </c>
      <c r="Q5480">
        <v>1</v>
      </c>
      <c r="R5480" s="69">
        <v>247.08572021585721</v>
      </c>
      <c r="S5480" s="69">
        <v>5.93316359488231</v>
      </c>
      <c r="T5480" s="69">
        <v>244.33333333333329</v>
      </c>
      <c r="U5480" s="69">
        <v>1466</v>
      </c>
      <c r="V5480" s="69">
        <v>209.42857142857139</v>
      </c>
      <c r="W5480">
        <v>7</v>
      </c>
      <c r="X5480">
        <v>0</v>
      </c>
      <c r="Y5480">
        <v>0</v>
      </c>
      <c r="Z5480">
        <v>5</v>
      </c>
      <c r="AA5480">
        <v>3</v>
      </c>
      <c r="AB5480">
        <v>0.5</v>
      </c>
      <c r="AC5480">
        <v>1.5</v>
      </c>
      <c r="AD5480">
        <v>25</v>
      </c>
      <c r="AE5480">
        <v>25.0009452</v>
      </c>
      <c r="AF5480" t="s">
        <v>812</v>
      </c>
    </row>
    <row r="5481" spans="1:32" ht="14.4">
      <c r="A5481" s="49">
        <v>46212</v>
      </c>
      <c r="B5481" t="s">
        <v>20</v>
      </c>
      <c r="C5481">
        <v>678</v>
      </c>
      <c r="D5481">
        <v>389</v>
      </c>
      <c r="E5481">
        <v>6</v>
      </c>
      <c r="F5481">
        <v>5</v>
      </c>
      <c r="G5481">
        <v>3</v>
      </c>
      <c r="K5481" t="s">
        <v>154</v>
      </c>
      <c r="L5481" s="64">
        <v>1.0051000000000001</v>
      </c>
      <c r="M5481" s="52">
        <v>-565</v>
      </c>
      <c r="N5481" s="52">
        <v>-130</v>
      </c>
      <c r="O5481">
        <v>0</v>
      </c>
      <c r="P5481">
        <v>8</v>
      </c>
      <c r="Q5481">
        <v>0</v>
      </c>
      <c r="R5481" s="69"/>
      <c r="S5481" s="69"/>
      <c r="T5481" s="69"/>
      <c r="U5481" s="69"/>
      <c r="V5481" s="69"/>
      <c r="W5481"/>
      <c r="X5481"/>
      <c r="Y5481"/>
      <c r="Z5481"/>
      <c r="AA5481"/>
      <c r="AB5481">
        <v>0.5</v>
      </c>
      <c r="AC5481"/>
      <c r="AD5481">
        <v>0</v>
      </c>
      <c r="AE5481">
        <v>0</v>
      </c>
    </row>
    <row r="5482" spans="1:32" ht="14.4">
      <c r="A5482" s="49">
        <v>46212</v>
      </c>
      <c r="B5482" t="s">
        <v>20</v>
      </c>
      <c r="C5482">
        <v>680</v>
      </c>
      <c r="D5482">
        <v>764</v>
      </c>
      <c r="E5482">
        <v>-538</v>
      </c>
      <c r="F5482">
        <v>6</v>
      </c>
      <c r="G5482">
        <v>2</v>
      </c>
      <c r="K5482" t="s">
        <v>154</v>
      </c>
      <c r="L5482" s="64">
        <v>0.76529999999999998</v>
      </c>
      <c r="M5482" s="52">
        <v>-522</v>
      </c>
      <c r="N5482" s="52">
        <v>-844</v>
      </c>
      <c r="O5482">
        <v>0</v>
      </c>
      <c r="P5482">
        <v>0</v>
      </c>
      <c r="Q5482">
        <v>0</v>
      </c>
      <c r="R5482" s="69"/>
      <c r="S5482" s="69"/>
      <c r="T5482" s="69"/>
      <c r="U5482" s="69"/>
      <c r="V5482" s="69"/>
      <c r="W5482"/>
      <c r="X5482"/>
      <c r="Y5482"/>
      <c r="Z5482"/>
      <c r="AA5482"/>
      <c r="AB5482">
        <v>0.5</v>
      </c>
      <c r="AC5482"/>
      <c r="AD5482">
        <v>10</v>
      </c>
      <c r="AE5482">
        <v>10.00094518</v>
      </c>
      <c r="AF5482" t="s">
        <v>584</v>
      </c>
    </row>
    <row r="5483" spans="1:32" ht="14.4">
      <c r="A5483" s="49">
        <v>46212</v>
      </c>
      <c r="B5483" t="s">
        <v>20</v>
      </c>
      <c r="C5483">
        <v>681</v>
      </c>
      <c r="D5483">
        <v>1062</v>
      </c>
      <c r="E5483">
        <v>-1329</v>
      </c>
      <c r="F5483">
        <v>3</v>
      </c>
      <c r="G5483">
        <v>3</v>
      </c>
      <c r="K5483" t="s">
        <v>154</v>
      </c>
      <c r="L5483" s="64">
        <v>0.58289999999999997</v>
      </c>
      <c r="M5483" s="52">
        <v>-493</v>
      </c>
      <c r="N5483" s="52">
        <v>869</v>
      </c>
      <c r="O5483">
        <v>0</v>
      </c>
      <c r="P5483">
        <v>1</v>
      </c>
      <c r="Q5483">
        <v>0</v>
      </c>
      <c r="R5483" s="69"/>
      <c r="S5483" s="69"/>
      <c r="T5483" s="69"/>
      <c r="U5483" s="69"/>
      <c r="V5483" s="69"/>
      <c r="W5483"/>
      <c r="X5483"/>
      <c r="Y5483"/>
      <c r="Z5483"/>
      <c r="AA5483"/>
      <c r="AB5483">
        <v>0.5</v>
      </c>
      <c r="AC5483"/>
      <c r="AD5483">
        <v>30</v>
      </c>
      <c r="AE5483">
        <v>30.000945170000001</v>
      </c>
      <c r="AF5483" t="s">
        <v>661</v>
      </c>
    </row>
    <row r="5484" spans="1:32" ht="14.4">
      <c r="A5484" s="49">
        <v>46212</v>
      </c>
      <c r="B5484" t="s">
        <v>20</v>
      </c>
      <c r="C5484">
        <v>682</v>
      </c>
      <c r="D5484">
        <v>221</v>
      </c>
      <c r="E5484">
        <v>-114</v>
      </c>
      <c r="F5484">
        <v>1</v>
      </c>
      <c r="G5484">
        <v>1</v>
      </c>
      <c r="K5484" t="s">
        <v>154</v>
      </c>
      <c r="L5484" s="64">
        <v>0.82809999999999995</v>
      </c>
      <c r="M5484" s="52">
        <v>633</v>
      </c>
      <c r="N5484" s="52">
        <v>1433</v>
      </c>
      <c r="O5484">
        <v>0</v>
      </c>
      <c r="P5484">
        <v>2</v>
      </c>
      <c r="Q5484">
        <v>0</v>
      </c>
      <c r="R5484" s="69"/>
      <c r="S5484" s="69"/>
      <c r="T5484" s="69"/>
      <c r="U5484" s="69"/>
      <c r="V5484" s="69"/>
      <c r="W5484"/>
      <c r="X5484"/>
      <c r="Y5484"/>
      <c r="Z5484"/>
      <c r="AA5484"/>
      <c r="AB5484">
        <v>0.5</v>
      </c>
      <c r="AC5484"/>
      <c r="AD5484">
        <v>10</v>
      </c>
      <c r="AE5484">
        <v>10.000945160000001</v>
      </c>
      <c r="AF5484" t="s">
        <v>584</v>
      </c>
    </row>
    <row r="5485" spans="1:32" ht="14.4">
      <c r="A5485" s="49">
        <v>46212</v>
      </c>
      <c r="B5485" t="s">
        <v>20</v>
      </c>
      <c r="C5485">
        <v>688</v>
      </c>
      <c r="D5485">
        <v>270</v>
      </c>
      <c r="E5485">
        <v>-200</v>
      </c>
      <c r="F5485">
        <v>2</v>
      </c>
      <c r="G5485">
        <v>1</v>
      </c>
      <c r="K5485" t="s">
        <v>154</v>
      </c>
      <c r="L5485" s="64">
        <v>0.75309999999999999</v>
      </c>
      <c r="M5485" s="52">
        <v>-182</v>
      </c>
      <c r="N5485" s="52">
        <v>619</v>
      </c>
      <c r="O5485">
        <v>0</v>
      </c>
      <c r="P5485">
        <v>8</v>
      </c>
      <c r="Q5485">
        <v>0</v>
      </c>
      <c r="R5485" s="69"/>
      <c r="S5485" s="69"/>
      <c r="T5485" s="69"/>
      <c r="U5485" s="69"/>
      <c r="V5485" s="69"/>
      <c r="W5485"/>
      <c r="X5485"/>
      <c r="Y5485"/>
      <c r="Z5485"/>
      <c r="AA5485"/>
      <c r="AB5485">
        <v>0.5</v>
      </c>
      <c r="AC5485"/>
      <c r="AD5485">
        <v>10</v>
      </c>
      <c r="AE5485">
        <v>10.00094515</v>
      </c>
      <c r="AF5485" t="s">
        <v>584</v>
      </c>
    </row>
    <row r="5486" spans="1:32" ht="14.4">
      <c r="A5486" s="49">
        <v>46212</v>
      </c>
      <c r="B5486" t="s">
        <v>20</v>
      </c>
      <c r="C5486">
        <v>700</v>
      </c>
      <c r="D5486">
        <v>2105</v>
      </c>
      <c r="E5486">
        <v>761</v>
      </c>
      <c r="F5486">
        <v>24</v>
      </c>
      <c r="G5486">
        <v>7</v>
      </c>
      <c r="K5486" t="s">
        <v>154</v>
      </c>
      <c r="L5486" s="64">
        <v>1.1205000000000001</v>
      </c>
      <c r="M5486" s="52">
        <v>-1189</v>
      </c>
      <c r="N5486" s="52">
        <v>4317</v>
      </c>
      <c r="O5486">
        <v>0</v>
      </c>
      <c r="P5486">
        <v>0</v>
      </c>
      <c r="Q5486">
        <v>0</v>
      </c>
      <c r="R5486" s="69"/>
      <c r="S5486" s="69"/>
      <c r="T5486" s="69"/>
      <c r="U5486" s="69"/>
      <c r="V5486" s="69"/>
      <c r="W5486"/>
      <c r="X5486"/>
      <c r="Y5486"/>
      <c r="Z5486"/>
      <c r="AA5486"/>
      <c r="AB5486">
        <v>0.5</v>
      </c>
      <c r="AC5486"/>
      <c r="AD5486">
        <v>35</v>
      </c>
      <c r="AE5486">
        <v>35.000945139999999</v>
      </c>
      <c r="AF5486" t="s">
        <v>668</v>
      </c>
    </row>
    <row r="5487" spans="1:32" ht="14.4">
      <c r="A5487" s="49">
        <v>46212</v>
      </c>
      <c r="B5487" t="s">
        <v>20</v>
      </c>
      <c r="C5487">
        <v>701</v>
      </c>
      <c r="D5487">
        <v>316</v>
      </c>
      <c r="E5487">
        <v>-158</v>
      </c>
      <c r="F5487">
        <v>2</v>
      </c>
      <c r="G5487">
        <v>1</v>
      </c>
      <c r="K5487" t="s">
        <v>154</v>
      </c>
      <c r="L5487" s="64">
        <v>0.83330000000000004</v>
      </c>
      <c r="M5487" s="52">
        <v>-220</v>
      </c>
      <c r="N5487" s="52">
        <v>282</v>
      </c>
      <c r="O5487">
        <v>0</v>
      </c>
      <c r="P5487">
        <v>1</v>
      </c>
      <c r="Q5487">
        <v>0</v>
      </c>
      <c r="R5487" s="69"/>
      <c r="S5487" s="69"/>
      <c r="T5487" s="69"/>
      <c r="U5487" s="69"/>
      <c r="V5487" s="69"/>
      <c r="W5487"/>
      <c r="X5487"/>
      <c r="Y5487"/>
      <c r="Z5487"/>
      <c r="AA5487"/>
      <c r="AB5487">
        <v>0.5</v>
      </c>
      <c r="AC5487"/>
      <c r="AD5487">
        <v>10</v>
      </c>
      <c r="AE5487">
        <v>10.00094513</v>
      </c>
      <c r="AF5487" t="s">
        <v>584</v>
      </c>
    </row>
    <row r="5488" spans="1:32" ht="14.4">
      <c r="A5488" s="49">
        <v>46212</v>
      </c>
      <c r="B5488" t="s">
        <v>20</v>
      </c>
      <c r="C5488">
        <v>702</v>
      </c>
      <c r="D5488">
        <v>1084</v>
      </c>
      <c r="E5488">
        <v>-452</v>
      </c>
      <c r="F5488">
        <v>9</v>
      </c>
      <c r="G5488">
        <v>3</v>
      </c>
      <c r="K5488" t="s">
        <v>154</v>
      </c>
      <c r="L5488" s="64">
        <v>0.86099999999999999</v>
      </c>
      <c r="M5488" s="52">
        <v>67</v>
      </c>
      <c r="N5488" s="52">
        <v>-469</v>
      </c>
      <c r="O5488">
        <v>0</v>
      </c>
      <c r="P5488">
        <v>2</v>
      </c>
      <c r="Q5488">
        <v>0</v>
      </c>
      <c r="R5488" s="69"/>
      <c r="S5488" s="69"/>
      <c r="T5488" s="69"/>
      <c r="U5488" s="69"/>
      <c r="V5488" s="69"/>
      <c r="W5488"/>
      <c r="X5488"/>
      <c r="Y5488"/>
      <c r="Z5488"/>
      <c r="AA5488"/>
      <c r="AB5488">
        <v>0.5</v>
      </c>
      <c r="AC5488"/>
      <c r="AD5488">
        <v>30</v>
      </c>
      <c r="AE5488">
        <v>30.000945120000001</v>
      </c>
      <c r="AF5488" t="s">
        <v>661</v>
      </c>
    </row>
    <row r="5489" spans="1:32" ht="14.4">
      <c r="A5489" s="49">
        <v>46212</v>
      </c>
      <c r="B5489" t="s">
        <v>685</v>
      </c>
      <c r="C5489">
        <v>752</v>
      </c>
      <c r="D5489">
        <v>1421</v>
      </c>
      <c r="E5489">
        <v>50</v>
      </c>
      <c r="F5489">
        <v>16</v>
      </c>
      <c r="G5489">
        <v>5</v>
      </c>
      <c r="K5489" t="s">
        <v>154</v>
      </c>
      <c r="L5489" s="64">
        <v>1.0117</v>
      </c>
      <c r="M5489" s="52">
        <v>-697</v>
      </c>
      <c r="N5489" s="52">
        <v>36</v>
      </c>
      <c r="O5489">
        <v>0</v>
      </c>
      <c r="P5489">
        <v>2</v>
      </c>
      <c r="Q5489">
        <v>0</v>
      </c>
      <c r="R5489" s="69"/>
      <c r="S5489" s="69"/>
      <c r="T5489" s="69"/>
      <c r="U5489" s="69"/>
      <c r="V5489" s="69"/>
      <c r="W5489"/>
      <c r="X5489"/>
      <c r="Y5489"/>
      <c r="Z5489"/>
      <c r="AA5489"/>
      <c r="AB5489">
        <v>0.5</v>
      </c>
      <c r="AC5489"/>
      <c r="AD5489">
        <v>35</v>
      </c>
      <c r="AE5489">
        <v>35.000945110000004</v>
      </c>
      <c r="AF5489" t="s">
        <v>668</v>
      </c>
    </row>
    <row r="5490" spans="1:32" ht="14.4">
      <c r="A5490" s="49">
        <v>46212</v>
      </c>
      <c r="B5490" t="s">
        <v>685</v>
      </c>
      <c r="C5490">
        <v>753</v>
      </c>
      <c r="D5490">
        <v>1209</v>
      </c>
      <c r="E5490">
        <v>-1088</v>
      </c>
      <c r="F5490">
        <v>5</v>
      </c>
      <c r="G5490">
        <v>7</v>
      </c>
      <c r="K5490" t="s">
        <v>154</v>
      </c>
      <c r="L5490" s="64">
        <v>0.7</v>
      </c>
      <c r="M5490" s="52">
        <v>-2102</v>
      </c>
      <c r="N5490" s="52">
        <v>-2910</v>
      </c>
      <c r="O5490">
        <v>0</v>
      </c>
      <c r="P5490">
        <v>3</v>
      </c>
      <c r="Q5490">
        <v>0</v>
      </c>
      <c r="R5490" s="69"/>
      <c r="S5490" s="69"/>
      <c r="T5490" s="69"/>
      <c r="U5490" s="69"/>
      <c r="V5490" s="69"/>
      <c r="W5490"/>
      <c r="X5490"/>
      <c r="Y5490"/>
      <c r="Z5490"/>
      <c r="AA5490"/>
      <c r="AB5490">
        <v>0.5</v>
      </c>
      <c r="AC5490"/>
      <c r="AD5490">
        <v>30</v>
      </c>
      <c r="AE5490">
        <v>30.000945099999999</v>
      </c>
      <c r="AF5490" t="s">
        <v>661</v>
      </c>
    </row>
    <row r="5491" spans="1:32" ht="14.4">
      <c r="A5491" s="49">
        <v>46212</v>
      </c>
      <c r="B5491" t="s">
        <v>685</v>
      </c>
      <c r="C5491">
        <v>755</v>
      </c>
      <c r="D5491">
        <v>3881</v>
      </c>
      <c r="E5491">
        <v>-291</v>
      </c>
      <c r="F5491">
        <v>37</v>
      </c>
      <c r="G5491">
        <v>23</v>
      </c>
      <c r="K5491" t="s">
        <v>154</v>
      </c>
      <c r="L5491" s="64">
        <v>0.97499999999999998</v>
      </c>
      <c r="M5491" s="52">
        <v>205</v>
      </c>
      <c r="N5491" s="52">
        <v>-2993</v>
      </c>
      <c r="O5491">
        <v>0</v>
      </c>
      <c r="P5491">
        <v>5</v>
      </c>
      <c r="Q5491">
        <v>0</v>
      </c>
      <c r="R5491" s="69"/>
      <c r="S5491" s="69"/>
      <c r="T5491" s="69"/>
      <c r="U5491" s="69"/>
      <c r="V5491" s="69"/>
      <c r="W5491"/>
      <c r="X5491"/>
      <c r="Y5491"/>
      <c r="Z5491"/>
      <c r="AA5491"/>
      <c r="AB5491">
        <v>0.6</v>
      </c>
      <c r="AC5491"/>
      <c r="AD5491">
        <v>30</v>
      </c>
      <c r="AE5491">
        <v>30.000945089999998</v>
      </c>
      <c r="AF5491" t="s">
        <v>661</v>
      </c>
    </row>
    <row r="5492" spans="1:32" ht="14.4">
      <c r="A5492" s="49">
        <v>46212</v>
      </c>
      <c r="B5492" t="s">
        <v>685</v>
      </c>
      <c r="C5492">
        <v>756</v>
      </c>
      <c r="D5492">
        <v>4033</v>
      </c>
      <c r="E5492">
        <v>-3889</v>
      </c>
      <c r="F5492">
        <v>15</v>
      </c>
      <c r="G5492">
        <v>13</v>
      </c>
      <c r="K5492" t="s">
        <v>154</v>
      </c>
      <c r="L5492" s="64">
        <v>0.67859999999999998</v>
      </c>
      <c r="M5492" s="52">
        <v>16</v>
      </c>
      <c r="N5492" s="52">
        <v>-1438</v>
      </c>
      <c r="O5492">
        <v>0</v>
      </c>
      <c r="P5492">
        <v>6</v>
      </c>
      <c r="Q5492">
        <v>0</v>
      </c>
      <c r="R5492" s="69"/>
      <c r="S5492" s="69"/>
      <c r="T5492" s="69"/>
      <c r="U5492" s="69"/>
      <c r="V5492" s="69"/>
      <c r="W5492"/>
      <c r="X5492"/>
      <c r="Y5492"/>
      <c r="Z5492"/>
      <c r="AA5492"/>
      <c r="AB5492">
        <v>0.6</v>
      </c>
      <c r="AC5492"/>
      <c r="AD5492">
        <v>30</v>
      </c>
      <c r="AE5492">
        <v>30.000945080000001</v>
      </c>
      <c r="AF5492" t="s">
        <v>661</v>
      </c>
    </row>
    <row r="5493" spans="1:32" ht="14.4">
      <c r="A5493" s="49">
        <v>46212</v>
      </c>
      <c r="B5493" t="s">
        <v>685</v>
      </c>
      <c r="C5493">
        <v>757</v>
      </c>
      <c r="D5493">
        <v>2466</v>
      </c>
      <c r="E5493">
        <v>-64</v>
      </c>
      <c r="F5493">
        <v>28</v>
      </c>
      <c r="G5493">
        <v>6</v>
      </c>
      <c r="K5493" t="s">
        <v>154</v>
      </c>
      <c r="L5493" s="64">
        <v>0.99129999999999996</v>
      </c>
      <c r="M5493" s="52">
        <v>-57</v>
      </c>
      <c r="N5493" s="52">
        <v>-1008</v>
      </c>
      <c r="O5493">
        <v>0</v>
      </c>
      <c r="P5493">
        <v>7</v>
      </c>
      <c r="Q5493">
        <v>0</v>
      </c>
      <c r="R5493" s="69"/>
      <c r="S5493" s="69"/>
      <c r="T5493" s="69"/>
      <c r="U5493" s="69"/>
      <c r="V5493" s="69"/>
      <c r="W5493"/>
      <c r="X5493"/>
      <c r="Y5493"/>
      <c r="Z5493"/>
      <c r="AA5493"/>
      <c r="AB5493">
        <v>0.5</v>
      </c>
      <c r="AC5493"/>
      <c r="AD5493">
        <v>30</v>
      </c>
      <c r="AE5493">
        <v>30.00094507</v>
      </c>
      <c r="AF5493" t="s">
        <v>661</v>
      </c>
    </row>
    <row r="5494" spans="1:32" ht="14.4">
      <c r="A5494" s="49">
        <v>46212</v>
      </c>
      <c r="B5494" t="s">
        <v>685</v>
      </c>
      <c r="C5494">
        <v>758</v>
      </c>
      <c r="D5494">
        <v>2669</v>
      </c>
      <c r="E5494">
        <v>-1825</v>
      </c>
      <c r="F5494">
        <v>20</v>
      </c>
      <c r="G5494">
        <v>7</v>
      </c>
      <c r="K5494" t="s">
        <v>154</v>
      </c>
      <c r="L5494" s="64">
        <v>0.77210000000000001</v>
      </c>
      <c r="M5494" s="52">
        <v>-493</v>
      </c>
      <c r="N5494" s="52">
        <v>1195</v>
      </c>
      <c r="O5494">
        <v>0</v>
      </c>
      <c r="P5494">
        <v>8</v>
      </c>
      <c r="Q5494">
        <v>0</v>
      </c>
      <c r="R5494" s="69"/>
      <c r="S5494" s="69"/>
      <c r="T5494" s="69"/>
      <c r="U5494" s="69"/>
      <c r="V5494" s="69"/>
      <c r="W5494"/>
      <c r="X5494"/>
      <c r="Y5494"/>
      <c r="Z5494"/>
      <c r="AA5494"/>
      <c r="AB5494">
        <v>0.5</v>
      </c>
      <c r="AC5494"/>
      <c r="AD5494">
        <v>30</v>
      </c>
      <c r="AE5494">
        <v>30.000945059999999</v>
      </c>
      <c r="AF5494" t="s">
        <v>661</v>
      </c>
    </row>
    <row r="5495" spans="1:32" ht="14.4">
      <c r="A5495" s="49">
        <v>46212</v>
      </c>
      <c r="B5495" t="s">
        <v>685</v>
      </c>
      <c r="C5495">
        <v>760</v>
      </c>
      <c r="D5495">
        <v>1566</v>
      </c>
      <c r="E5495">
        <v>3587</v>
      </c>
      <c r="F5495">
        <v>32</v>
      </c>
      <c r="G5495">
        <v>7</v>
      </c>
      <c r="K5495" t="s">
        <v>154</v>
      </c>
      <c r="L5495" s="64">
        <v>1.7635000000000001</v>
      </c>
      <c r="M5495" s="52">
        <v>-800</v>
      </c>
      <c r="N5495" s="52">
        <v>-853</v>
      </c>
      <c r="O5495">
        <v>0</v>
      </c>
      <c r="P5495">
        <v>0</v>
      </c>
      <c r="Q5495">
        <v>0</v>
      </c>
      <c r="R5495" s="69"/>
      <c r="S5495" s="69"/>
      <c r="T5495" s="69"/>
      <c r="U5495" s="69"/>
      <c r="V5495" s="69"/>
      <c r="W5495"/>
      <c r="X5495"/>
      <c r="Y5495"/>
      <c r="Z5495"/>
      <c r="AA5495"/>
      <c r="AB5495">
        <v>0.5</v>
      </c>
      <c r="AC5495"/>
      <c r="AD5495">
        <v>80</v>
      </c>
      <c r="AE5495">
        <v>80.000945049999999</v>
      </c>
      <c r="AF5495" t="s">
        <v>155</v>
      </c>
    </row>
    <row r="5496" spans="1:32" ht="14.4">
      <c r="A5496" s="49">
        <v>46212</v>
      </c>
      <c r="B5496" t="s">
        <v>14</v>
      </c>
      <c r="C5496">
        <v>501</v>
      </c>
      <c r="D5496">
        <v>765</v>
      </c>
      <c r="E5496">
        <v>-283</v>
      </c>
      <c r="F5496">
        <v>2</v>
      </c>
      <c r="G5496">
        <v>1</v>
      </c>
      <c r="K5496" t="s">
        <v>154</v>
      </c>
      <c r="L5496" s="64">
        <v>0.87670000000000003</v>
      </c>
      <c r="M5496" s="52">
        <v>-1005</v>
      </c>
      <c r="N5496" s="52">
        <v>-1355</v>
      </c>
      <c r="O5496">
        <v>0</v>
      </c>
      <c r="P5496">
        <v>1</v>
      </c>
      <c r="Q5496">
        <v>1</v>
      </c>
      <c r="R5496" s="69">
        <v>134.406600249066</v>
      </c>
      <c r="S5496" s="69">
        <v>5.691684772789392</v>
      </c>
      <c r="T5496" s="69">
        <v>382.5</v>
      </c>
      <c r="U5496" s="69">
        <v>765</v>
      </c>
      <c r="V5496" s="69">
        <v>255</v>
      </c>
      <c r="W5496">
        <v>0</v>
      </c>
      <c r="X5496">
        <v>0</v>
      </c>
      <c r="Y5496">
        <v>0</v>
      </c>
      <c r="Z5496">
        <v>7</v>
      </c>
      <c r="AA5496">
        <v>1.75</v>
      </c>
      <c r="AB5496">
        <v>0.5</v>
      </c>
      <c r="AC5496">
        <v>0.875</v>
      </c>
      <c r="AD5496">
        <v>18.8</v>
      </c>
      <c r="AE5496">
        <v>18.800945039999998</v>
      </c>
      <c r="AF5496" t="s">
        <v>612</v>
      </c>
    </row>
    <row r="5497" spans="1:32" ht="14.4">
      <c r="A5497" s="49">
        <v>46212</v>
      </c>
      <c r="B5497" t="s">
        <v>14</v>
      </c>
      <c r="C5497">
        <v>502</v>
      </c>
      <c r="D5497">
        <v>2491</v>
      </c>
      <c r="E5497">
        <v>169</v>
      </c>
      <c r="F5497">
        <v>9</v>
      </c>
      <c r="G5497">
        <v>12</v>
      </c>
      <c r="K5497" t="s">
        <v>154</v>
      </c>
      <c r="L5497" s="64">
        <v>1.0226</v>
      </c>
      <c r="M5497" s="52">
        <v>290</v>
      </c>
      <c r="N5497" s="52">
        <v>702</v>
      </c>
      <c r="O5497">
        <v>0</v>
      </c>
      <c r="P5497">
        <v>2</v>
      </c>
      <c r="Q5497">
        <v>1</v>
      </c>
      <c r="R5497" s="69">
        <v>394.41645911166461</v>
      </c>
      <c r="S5497" s="69">
        <v>6.3156593556222873</v>
      </c>
      <c r="T5497" s="69">
        <v>276.77777777777783</v>
      </c>
      <c r="U5497" s="69">
        <v>207.58333333333329</v>
      </c>
      <c r="V5497" s="69">
        <v>118.61904761904761</v>
      </c>
      <c r="W5497">
        <v>0</v>
      </c>
      <c r="X5497">
        <v>7</v>
      </c>
      <c r="Y5497">
        <v>6</v>
      </c>
      <c r="Z5497">
        <v>0</v>
      </c>
      <c r="AA5497">
        <v>3.25</v>
      </c>
      <c r="AB5497">
        <v>0.5</v>
      </c>
      <c r="AC5497">
        <v>1.625</v>
      </c>
      <c r="AD5497">
        <v>16.2</v>
      </c>
      <c r="AE5497">
        <v>16.20094503</v>
      </c>
      <c r="AF5497" t="s">
        <v>1389</v>
      </c>
    </row>
    <row r="5498" spans="1:32" ht="14.4">
      <c r="A5498" s="49">
        <v>46212</v>
      </c>
      <c r="B5498" t="s">
        <v>14</v>
      </c>
      <c r="C5498">
        <v>503</v>
      </c>
      <c r="D5498">
        <v>2210</v>
      </c>
      <c r="E5498">
        <v>-740</v>
      </c>
      <c r="F5498">
        <v>7</v>
      </c>
      <c r="G5498">
        <v>2</v>
      </c>
      <c r="K5498" t="s">
        <v>154</v>
      </c>
      <c r="L5498" s="64">
        <v>0.88839999999999997</v>
      </c>
      <c r="M5498" s="52">
        <v>-865</v>
      </c>
      <c r="N5498" s="52">
        <v>-925</v>
      </c>
      <c r="O5498">
        <v>0</v>
      </c>
      <c r="P5498">
        <v>3</v>
      </c>
      <c r="Q5498">
        <v>1</v>
      </c>
      <c r="R5498" s="69">
        <v>371.98017849730178</v>
      </c>
      <c r="S5498" s="69">
        <v>5.9411767823968358</v>
      </c>
      <c r="T5498" s="69">
        <v>315.71428571428572</v>
      </c>
      <c r="U5498" s="69">
        <v>1105</v>
      </c>
      <c r="V5498" s="69">
        <v>245.55555555555549</v>
      </c>
      <c r="W5498">
        <v>0</v>
      </c>
      <c r="X5498">
        <v>0</v>
      </c>
      <c r="Y5498">
        <v>0</v>
      </c>
      <c r="Z5498">
        <v>6</v>
      </c>
      <c r="AA5498">
        <v>1.5</v>
      </c>
      <c r="AB5498">
        <v>0.5</v>
      </c>
      <c r="AC5498">
        <v>0.75</v>
      </c>
      <c r="AD5498">
        <v>17.5</v>
      </c>
      <c r="AE5498">
        <v>17.50094502</v>
      </c>
      <c r="AF5498" t="s">
        <v>641</v>
      </c>
    </row>
    <row r="5499" spans="1:32" ht="14.4">
      <c r="A5499" s="49">
        <v>46212</v>
      </c>
      <c r="B5499" t="s">
        <v>14</v>
      </c>
      <c r="C5499">
        <v>505</v>
      </c>
      <c r="D5499">
        <v>359</v>
      </c>
      <c r="E5499">
        <v>-385</v>
      </c>
      <c r="F5499">
        <v>0</v>
      </c>
      <c r="G5499">
        <v>1</v>
      </c>
      <c r="K5499" t="s">
        <v>154</v>
      </c>
      <c r="L5499" s="64">
        <v>0.64249999999999996</v>
      </c>
      <c r="M5499" s="52">
        <v>-464</v>
      </c>
      <c r="N5499" s="52">
        <v>1761</v>
      </c>
      <c r="O5499">
        <v>0</v>
      </c>
      <c r="P5499">
        <v>5</v>
      </c>
      <c r="Q5499">
        <v>1</v>
      </c>
      <c r="R5499" s="69">
        <v>53.338522208385221</v>
      </c>
      <c r="S5499" s="69">
        <v>6.7305951709243734</v>
      </c>
      <c r="T5499" s="69"/>
      <c r="U5499" s="69">
        <v>359</v>
      </c>
      <c r="V5499" s="69">
        <v>359</v>
      </c>
      <c r="W5499"/>
      <c r="X5499">
        <v>1</v>
      </c>
      <c r="Y5499">
        <v>0</v>
      </c>
      <c r="Z5499">
        <v>0</v>
      </c>
      <c r="AA5499">
        <v>0.33333333333333331</v>
      </c>
      <c r="AB5499">
        <v>0.5</v>
      </c>
      <c r="AC5499">
        <v>0.16666666666666671</v>
      </c>
      <c r="AD5499">
        <v>11.7</v>
      </c>
      <c r="AE5499">
        <v>11.70094501</v>
      </c>
      <c r="AF5499" t="s">
        <v>5255</v>
      </c>
    </row>
    <row r="5500" spans="1:32" ht="14.4">
      <c r="A5500" s="49">
        <v>46212</v>
      </c>
      <c r="B5500" t="s">
        <v>14</v>
      </c>
      <c r="C5500">
        <v>506</v>
      </c>
      <c r="D5500">
        <v>4422</v>
      </c>
      <c r="E5500">
        <v>-2027</v>
      </c>
      <c r="F5500">
        <v>11</v>
      </c>
      <c r="G5500">
        <v>11</v>
      </c>
      <c r="K5500" t="s">
        <v>154</v>
      </c>
      <c r="L5500" s="64">
        <v>0.84719999999999995</v>
      </c>
      <c r="M5500" s="52">
        <v>239</v>
      </c>
      <c r="N5500" s="52">
        <v>458</v>
      </c>
      <c r="O5500">
        <v>0</v>
      </c>
      <c r="P5500">
        <v>6</v>
      </c>
      <c r="Q5500">
        <v>1</v>
      </c>
      <c r="R5500" s="69">
        <v>682.21746575342468</v>
      </c>
      <c r="S5500" s="69">
        <v>6.4818041489401752</v>
      </c>
      <c r="T5500" s="69">
        <v>402</v>
      </c>
      <c r="U5500" s="69">
        <v>402</v>
      </c>
      <c r="V5500" s="69">
        <v>201</v>
      </c>
      <c r="W5500">
        <v>0</v>
      </c>
      <c r="X5500">
        <v>0</v>
      </c>
      <c r="Y5500">
        <v>0</v>
      </c>
      <c r="Z5500">
        <v>0</v>
      </c>
      <c r="AA5500">
        <v>0</v>
      </c>
      <c r="AB5500">
        <v>0.6</v>
      </c>
      <c r="AC5500">
        <v>0</v>
      </c>
      <c r="AD5500">
        <v>10</v>
      </c>
      <c r="AE5500">
        <v>10.000945</v>
      </c>
      <c r="AF5500" t="s">
        <v>584</v>
      </c>
    </row>
    <row r="5501" spans="1:32" ht="14.4">
      <c r="A5501" s="49">
        <v>46212</v>
      </c>
      <c r="B5501" t="s">
        <v>14</v>
      </c>
      <c r="C5501">
        <v>507</v>
      </c>
      <c r="D5501">
        <v>2095</v>
      </c>
      <c r="E5501">
        <v>-342</v>
      </c>
      <c r="F5501">
        <v>7</v>
      </c>
      <c r="G5501">
        <v>5</v>
      </c>
      <c r="K5501" t="s">
        <v>154</v>
      </c>
      <c r="L5501" s="64">
        <v>0.9456</v>
      </c>
      <c r="M5501" s="52">
        <v>-559</v>
      </c>
      <c r="N5501" s="52">
        <v>498</v>
      </c>
      <c r="O5501">
        <v>0</v>
      </c>
      <c r="P5501">
        <v>7</v>
      </c>
      <c r="Q5501">
        <v>1</v>
      </c>
      <c r="R5501" s="69">
        <v>349.38392486508923</v>
      </c>
      <c r="S5501" s="69">
        <v>5.99626900639164</v>
      </c>
      <c r="T5501" s="69">
        <v>299.28571428571428</v>
      </c>
      <c r="U5501" s="69">
        <v>419</v>
      </c>
      <c r="V5501" s="69">
        <v>174.58333333333329</v>
      </c>
      <c r="W5501">
        <v>0</v>
      </c>
      <c r="X5501">
        <v>0</v>
      </c>
      <c r="Y5501">
        <v>0</v>
      </c>
      <c r="Z5501">
        <v>5</v>
      </c>
      <c r="AA5501">
        <v>1.25</v>
      </c>
      <c r="AB5501">
        <v>0.5</v>
      </c>
      <c r="AC5501">
        <v>0.625</v>
      </c>
      <c r="AD5501">
        <v>16.2</v>
      </c>
      <c r="AE5501">
        <v>16.20094499</v>
      </c>
      <c r="AF5501" t="s">
        <v>626</v>
      </c>
    </row>
    <row r="5502" spans="1:32" ht="14.4">
      <c r="A5502" s="49">
        <v>46212</v>
      </c>
      <c r="B5502" t="s">
        <v>5248</v>
      </c>
      <c r="C5502">
        <v>638</v>
      </c>
      <c r="D5502">
        <v>479</v>
      </c>
      <c r="E5502">
        <v>6098</v>
      </c>
      <c r="F5502">
        <v>12</v>
      </c>
      <c r="G5502">
        <v>0</v>
      </c>
      <c r="K5502" t="s">
        <v>154</v>
      </c>
      <c r="L5502" s="64">
        <v>5.2435999999999998</v>
      </c>
      <c r="M5502" s="52">
        <v>-8</v>
      </c>
      <c r="N5502" s="52">
        <v>3002</v>
      </c>
      <c r="O5502">
        <v>0</v>
      </c>
      <c r="P5502">
        <v>8</v>
      </c>
      <c r="Q5502">
        <v>0</v>
      </c>
      <c r="R5502" s="69"/>
      <c r="S5502" s="69"/>
      <c r="T5502" s="69"/>
      <c r="U5502" s="69"/>
      <c r="V5502" s="69"/>
      <c r="W5502"/>
      <c r="X5502"/>
      <c r="Y5502"/>
      <c r="Z5502"/>
      <c r="AA5502"/>
      <c r="AB5502">
        <v>0.5</v>
      </c>
      <c r="AC5502"/>
      <c r="AD5502">
        <v>0</v>
      </c>
      <c r="AE5502">
        <v>0</v>
      </c>
    </row>
    <row r="5503" spans="1:32" ht="14.4">
      <c r="A5503" s="49">
        <v>46212</v>
      </c>
      <c r="B5503" t="s">
        <v>5248</v>
      </c>
      <c r="C5503">
        <v>650</v>
      </c>
      <c r="D5503">
        <v>257</v>
      </c>
      <c r="E5503">
        <v>-229</v>
      </c>
      <c r="F5503">
        <v>1</v>
      </c>
      <c r="G5503">
        <v>1</v>
      </c>
      <c r="K5503" t="s">
        <v>154</v>
      </c>
      <c r="L5503" s="64">
        <v>0.70299999999999996</v>
      </c>
      <c r="M5503" s="52">
        <v>-1201</v>
      </c>
      <c r="N5503" s="52">
        <v>-2756</v>
      </c>
      <c r="O5503">
        <v>0</v>
      </c>
      <c r="P5503">
        <v>0</v>
      </c>
      <c r="Q5503">
        <v>0</v>
      </c>
      <c r="R5503" s="69"/>
      <c r="S5503" s="69"/>
      <c r="T5503" s="69"/>
      <c r="U5503" s="69"/>
      <c r="V5503" s="69"/>
      <c r="W5503"/>
      <c r="X5503"/>
      <c r="Y5503"/>
      <c r="Z5503"/>
      <c r="AA5503"/>
      <c r="AB5503">
        <v>0.5</v>
      </c>
      <c r="AC5503"/>
      <c r="AD5503">
        <v>10</v>
      </c>
      <c r="AE5503">
        <v>10.000944970000001</v>
      </c>
      <c r="AF5503" t="s">
        <v>584</v>
      </c>
    </row>
    <row r="5504" spans="1:32" ht="14.4">
      <c r="A5504" s="49">
        <v>46212</v>
      </c>
      <c r="B5504" t="s">
        <v>5248</v>
      </c>
      <c r="C5504">
        <v>651</v>
      </c>
      <c r="D5504">
        <v>1025</v>
      </c>
      <c r="E5504">
        <v>3744</v>
      </c>
      <c r="F5504">
        <v>11</v>
      </c>
      <c r="G5504">
        <v>1</v>
      </c>
      <c r="K5504" t="s">
        <v>154</v>
      </c>
      <c r="L5504" s="64">
        <v>2.2176</v>
      </c>
      <c r="M5504" s="52">
        <v>-472</v>
      </c>
      <c r="N5504" s="52">
        <v>-1315</v>
      </c>
      <c r="O5504">
        <v>0</v>
      </c>
      <c r="P5504">
        <v>1</v>
      </c>
      <c r="Q5504">
        <v>0</v>
      </c>
      <c r="R5504" s="69"/>
      <c r="S5504" s="69"/>
      <c r="T5504" s="69"/>
      <c r="U5504" s="69"/>
      <c r="V5504" s="69"/>
      <c r="W5504"/>
      <c r="X5504"/>
      <c r="Y5504"/>
      <c r="Z5504"/>
      <c r="AA5504"/>
      <c r="AB5504">
        <v>0.5</v>
      </c>
      <c r="AC5504"/>
      <c r="AD5504">
        <v>80</v>
      </c>
      <c r="AE5504">
        <v>80.000944959999998</v>
      </c>
      <c r="AF5504" t="s">
        <v>155</v>
      </c>
    </row>
    <row r="5505" spans="1:32" ht="14.4">
      <c r="A5505" s="49">
        <v>46212</v>
      </c>
      <c r="B5505" t="s">
        <v>5248</v>
      </c>
      <c r="C5505">
        <v>652</v>
      </c>
      <c r="D5505">
        <v>1067</v>
      </c>
      <c r="E5505">
        <v>-1434</v>
      </c>
      <c r="F5505">
        <v>2</v>
      </c>
      <c r="G5505">
        <v>1</v>
      </c>
      <c r="K5505" t="s">
        <v>154</v>
      </c>
      <c r="L5505" s="64">
        <v>0.55200000000000005</v>
      </c>
      <c r="M5505" s="52">
        <v>0</v>
      </c>
      <c r="N5505" s="52">
        <v>-877</v>
      </c>
      <c r="O5505">
        <v>0</v>
      </c>
      <c r="P5505">
        <v>2</v>
      </c>
      <c r="Q5505">
        <v>0</v>
      </c>
      <c r="R5505" s="69"/>
      <c r="S5505" s="69"/>
      <c r="T5505" s="69"/>
      <c r="U5505" s="69"/>
      <c r="V5505" s="69"/>
      <c r="W5505"/>
      <c r="X5505"/>
      <c r="Y5505"/>
      <c r="Z5505"/>
      <c r="AA5505"/>
      <c r="AB5505">
        <v>0.5</v>
      </c>
      <c r="AC5505"/>
      <c r="AD5505">
        <v>30</v>
      </c>
      <c r="AE5505">
        <v>30.000944950000001</v>
      </c>
      <c r="AF5505" t="s">
        <v>661</v>
      </c>
    </row>
    <row r="5506" spans="1:32" ht="14.4">
      <c r="A5506" s="49">
        <v>46212</v>
      </c>
      <c r="B5506" t="s">
        <v>5248</v>
      </c>
      <c r="C5506">
        <v>653</v>
      </c>
      <c r="D5506">
        <v>1230</v>
      </c>
      <c r="E5506">
        <v>4571</v>
      </c>
      <c r="F5506">
        <v>10</v>
      </c>
      <c r="G5506">
        <v>4</v>
      </c>
      <c r="K5506" t="s">
        <v>154</v>
      </c>
      <c r="L5506" s="64">
        <v>2.2387999999999999</v>
      </c>
      <c r="M5506" s="52">
        <v>-1286</v>
      </c>
      <c r="N5506" s="52">
        <v>-2779</v>
      </c>
      <c r="O5506">
        <v>0</v>
      </c>
      <c r="P5506">
        <v>3</v>
      </c>
      <c r="Q5506">
        <v>0</v>
      </c>
      <c r="R5506" s="69"/>
      <c r="S5506" s="69"/>
      <c r="T5506" s="69"/>
      <c r="U5506" s="69"/>
      <c r="V5506" s="69"/>
      <c r="W5506"/>
      <c r="X5506"/>
      <c r="Y5506"/>
      <c r="Z5506"/>
      <c r="AA5506"/>
      <c r="AB5506">
        <v>0.5</v>
      </c>
      <c r="AC5506"/>
      <c r="AD5506">
        <v>80</v>
      </c>
      <c r="AE5506">
        <v>80.000944939999997</v>
      </c>
      <c r="AF5506" t="s">
        <v>155</v>
      </c>
    </row>
    <row r="5507" spans="1:32" ht="14.4">
      <c r="A5507" s="49">
        <v>46212</v>
      </c>
      <c r="B5507" t="s">
        <v>5248</v>
      </c>
      <c r="C5507">
        <v>655</v>
      </c>
      <c r="D5507">
        <v>1202</v>
      </c>
      <c r="E5507">
        <v>-1594</v>
      </c>
      <c r="F5507">
        <v>2</v>
      </c>
      <c r="G5507">
        <v>2</v>
      </c>
      <c r="K5507" t="s">
        <v>154</v>
      </c>
      <c r="L5507" s="64">
        <v>0.55800000000000005</v>
      </c>
      <c r="M5507" s="52">
        <v>-1125</v>
      </c>
      <c r="N5507" s="52">
        <v>3803</v>
      </c>
      <c r="O5507">
        <v>0</v>
      </c>
      <c r="P5507">
        <v>5</v>
      </c>
      <c r="Q5507">
        <v>0</v>
      </c>
      <c r="R5507" s="69"/>
      <c r="S5507" s="69"/>
      <c r="T5507" s="69"/>
      <c r="U5507" s="69"/>
      <c r="V5507" s="69"/>
      <c r="W5507"/>
      <c r="X5507"/>
      <c r="Y5507"/>
      <c r="Z5507"/>
      <c r="AA5507"/>
      <c r="AB5507">
        <v>0.5</v>
      </c>
      <c r="AC5507"/>
      <c r="AD5507">
        <v>30</v>
      </c>
      <c r="AE5507">
        <v>30.000944929999999</v>
      </c>
      <c r="AF5507" t="s">
        <v>661</v>
      </c>
    </row>
    <row r="5508" spans="1:32" ht="14.4">
      <c r="A5508" s="49">
        <v>46212</v>
      </c>
      <c r="B5508" t="s">
        <v>22</v>
      </c>
      <c r="C5508">
        <v>671</v>
      </c>
      <c r="D5508">
        <v>3090</v>
      </c>
      <c r="E5508">
        <v>-1539</v>
      </c>
      <c r="F5508">
        <v>19</v>
      </c>
      <c r="G5508">
        <v>6</v>
      </c>
      <c r="K5508" t="s">
        <v>154</v>
      </c>
      <c r="L5508" s="64">
        <v>0.83399999999999996</v>
      </c>
      <c r="M5508" s="52">
        <v>139</v>
      </c>
      <c r="N5508" s="52">
        <v>5331</v>
      </c>
      <c r="O5508">
        <v>0</v>
      </c>
      <c r="P5508">
        <v>1</v>
      </c>
      <c r="Q5508">
        <v>0</v>
      </c>
      <c r="R5508" s="69"/>
      <c r="S5508" s="69"/>
      <c r="T5508" s="69"/>
      <c r="U5508" s="69"/>
      <c r="V5508" s="69"/>
      <c r="W5508"/>
      <c r="X5508"/>
      <c r="Y5508"/>
      <c r="Z5508"/>
      <c r="AA5508"/>
      <c r="AB5508">
        <v>0.6</v>
      </c>
      <c r="AC5508"/>
      <c r="AD5508">
        <v>30</v>
      </c>
      <c r="AE5508">
        <v>30.000944919999998</v>
      </c>
      <c r="AF5508" t="s">
        <v>661</v>
      </c>
    </row>
    <row r="5509" spans="1:32" ht="14.4">
      <c r="A5509" s="49">
        <v>46212</v>
      </c>
      <c r="B5509" t="s">
        <v>22</v>
      </c>
      <c r="C5509">
        <v>672</v>
      </c>
      <c r="D5509">
        <v>3793</v>
      </c>
      <c r="E5509">
        <v>647</v>
      </c>
      <c r="F5509">
        <v>55</v>
      </c>
      <c r="G5509">
        <v>19</v>
      </c>
      <c r="K5509" t="s">
        <v>154</v>
      </c>
      <c r="L5509" s="64">
        <v>1.0569</v>
      </c>
      <c r="M5509" s="52">
        <v>-1539</v>
      </c>
      <c r="N5509" s="52">
        <v>-1006</v>
      </c>
      <c r="O5509">
        <v>0</v>
      </c>
      <c r="P5509">
        <v>2</v>
      </c>
      <c r="Q5509">
        <v>0</v>
      </c>
      <c r="R5509" s="69"/>
      <c r="S5509" s="69"/>
      <c r="T5509" s="69"/>
      <c r="U5509" s="69"/>
      <c r="V5509" s="69"/>
      <c r="W5509"/>
      <c r="X5509"/>
      <c r="Y5509"/>
      <c r="Z5509"/>
      <c r="AA5509"/>
      <c r="AB5509">
        <v>0.6</v>
      </c>
      <c r="AC5509"/>
      <c r="AD5509">
        <v>35</v>
      </c>
      <c r="AE5509">
        <v>35.000944910000001</v>
      </c>
      <c r="AF5509" t="s">
        <v>668</v>
      </c>
    </row>
    <row r="5510" spans="1:32" ht="14.4">
      <c r="A5510" s="49">
        <v>46212</v>
      </c>
      <c r="B5510" t="s">
        <v>22</v>
      </c>
      <c r="C5510">
        <v>673</v>
      </c>
      <c r="D5510">
        <v>3324</v>
      </c>
      <c r="E5510">
        <v>6317</v>
      </c>
      <c r="F5510">
        <v>68</v>
      </c>
      <c r="G5510">
        <v>29</v>
      </c>
      <c r="K5510" t="s">
        <v>154</v>
      </c>
      <c r="L5510" s="64">
        <v>1.6335</v>
      </c>
      <c r="M5510" s="52">
        <v>-903</v>
      </c>
      <c r="N5510" s="52">
        <v>1205</v>
      </c>
      <c r="O5510">
        <v>0</v>
      </c>
      <c r="P5510">
        <v>3</v>
      </c>
      <c r="Q5510">
        <v>0</v>
      </c>
      <c r="R5510" s="69"/>
      <c r="S5510" s="69"/>
      <c r="T5510" s="69"/>
      <c r="U5510" s="69"/>
      <c r="V5510" s="69"/>
      <c r="W5510"/>
      <c r="X5510"/>
      <c r="Y5510"/>
      <c r="Z5510"/>
      <c r="AA5510"/>
      <c r="AB5510">
        <v>0.6</v>
      </c>
      <c r="AC5510"/>
      <c r="AD5510">
        <v>80</v>
      </c>
      <c r="AE5510">
        <v>80.000944899999993</v>
      </c>
      <c r="AF5510" t="s">
        <v>155</v>
      </c>
    </row>
    <row r="5511" spans="1:32" ht="14.4">
      <c r="A5511" s="49">
        <v>46212</v>
      </c>
      <c r="B5511" t="s">
        <v>22</v>
      </c>
      <c r="C5511">
        <v>675</v>
      </c>
      <c r="D5511">
        <v>3794</v>
      </c>
      <c r="E5511">
        <v>-716</v>
      </c>
      <c r="F5511">
        <v>34</v>
      </c>
      <c r="G5511">
        <v>12</v>
      </c>
      <c r="K5511" t="s">
        <v>154</v>
      </c>
      <c r="L5511" s="64">
        <v>0.93710000000000004</v>
      </c>
      <c r="M5511" s="52">
        <v>73</v>
      </c>
      <c r="N5511" s="52">
        <v>7323</v>
      </c>
      <c r="O5511">
        <v>0</v>
      </c>
      <c r="P5511">
        <v>5</v>
      </c>
      <c r="Q5511">
        <v>0</v>
      </c>
      <c r="R5511" s="69"/>
      <c r="S5511" s="69"/>
      <c r="T5511" s="69"/>
      <c r="U5511" s="69"/>
      <c r="V5511" s="69"/>
      <c r="W5511"/>
      <c r="X5511"/>
      <c r="Y5511"/>
      <c r="Z5511"/>
      <c r="AA5511"/>
      <c r="AB5511">
        <v>0.6</v>
      </c>
      <c r="AC5511"/>
      <c r="AD5511">
        <v>30</v>
      </c>
      <c r="AE5511">
        <v>30.00094489</v>
      </c>
      <c r="AF5511" t="s">
        <v>661</v>
      </c>
    </row>
    <row r="5512" spans="1:32" ht="14.4">
      <c r="A5512" s="49">
        <v>46212</v>
      </c>
      <c r="B5512" t="s">
        <v>22</v>
      </c>
      <c r="C5512">
        <v>676</v>
      </c>
      <c r="D5512">
        <v>4092</v>
      </c>
      <c r="E5512">
        <v>2161</v>
      </c>
      <c r="F5512">
        <v>45</v>
      </c>
      <c r="G5512">
        <v>18</v>
      </c>
      <c r="K5512" t="s">
        <v>154</v>
      </c>
      <c r="L5512" s="64">
        <v>1.1759999999999999</v>
      </c>
      <c r="M5512" s="52">
        <v>2794</v>
      </c>
      <c r="N5512" s="52">
        <v>-6006</v>
      </c>
      <c r="O5512">
        <v>0</v>
      </c>
      <c r="P5512">
        <v>6</v>
      </c>
      <c r="Q5512">
        <v>0</v>
      </c>
      <c r="R5512" s="69"/>
      <c r="S5512" s="69"/>
      <c r="T5512" s="69"/>
      <c r="U5512" s="69"/>
      <c r="V5512" s="69"/>
      <c r="W5512"/>
      <c r="X5512"/>
      <c r="Y5512"/>
      <c r="Z5512"/>
      <c r="AA5512"/>
      <c r="AB5512">
        <v>0.6</v>
      </c>
      <c r="AC5512"/>
      <c r="AD5512">
        <v>70</v>
      </c>
      <c r="AE5512">
        <v>70.000944880000006</v>
      </c>
      <c r="AF5512" t="s">
        <v>178</v>
      </c>
    </row>
    <row r="5513" spans="1:32" ht="14.4">
      <c r="A5513" s="49">
        <v>46212</v>
      </c>
      <c r="B5513" t="s">
        <v>22</v>
      </c>
      <c r="C5513">
        <v>677</v>
      </c>
      <c r="D5513">
        <v>3260</v>
      </c>
      <c r="E5513">
        <v>1393</v>
      </c>
      <c r="F5513">
        <v>36</v>
      </c>
      <c r="G5513">
        <v>15</v>
      </c>
      <c r="K5513" t="s">
        <v>154</v>
      </c>
      <c r="L5513" s="64">
        <v>1.1424000000000001</v>
      </c>
      <c r="M5513" s="52">
        <v>-1228</v>
      </c>
      <c r="N5513" s="52">
        <v>10110</v>
      </c>
      <c r="O5513">
        <v>0</v>
      </c>
      <c r="P5513">
        <v>7</v>
      </c>
      <c r="Q5513">
        <v>0</v>
      </c>
      <c r="R5513" s="69"/>
      <c r="S5513" s="69"/>
      <c r="T5513" s="69"/>
      <c r="U5513" s="69"/>
      <c r="V5513" s="69"/>
      <c r="W5513"/>
      <c r="X5513"/>
      <c r="Y5513"/>
      <c r="Z5513"/>
      <c r="AA5513"/>
      <c r="AB5513">
        <v>0.6</v>
      </c>
      <c r="AC5513"/>
      <c r="AD5513">
        <v>60</v>
      </c>
      <c r="AE5513">
        <v>60.000944869999998</v>
      </c>
      <c r="AF5513" t="s">
        <v>578</v>
      </c>
    </row>
    <row r="5514" spans="1:32" ht="14.4">
      <c r="A5514" s="49">
        <v>46212</v>
      </c>
      <c r="B5514" t="s">
        <v>38</v>
      </c>
      <c r="C5514">
        <v>703</v>
      </c>
      <c r="D5514">
        <v>1150</v>
      </c>
      <c r="E5514">
        <v>220</v>
      </c>
      <c r="F5514">
        <v>12</v>
      </c>
      <c r="G5514">
        <v>7</v>
      </c>
      <c r="K5514" t="s">
        <v>154</v>
      </c>
      <c r="L5514" s="64">
        <v>1.0638000000000001</v>
      </c>
      <c r="M5514" s="52">
        <v>-243</v>
      </c>
      <c r="N5514" s="52">
        <v>-721</v>
      </c>
      <c r="O5514">
        <v>0</v>
      </c>
      <c r="P5514">
        <v>3</v>
      </c>
      <c r="Q5514">
        <v>0</v>
      </c>
      <c r="R5514" s="69"/>
      <c r="S5514" s="69"/>
      <c r="T5514" s="69"/>
      <c r="U5514" s="69"/>
      <c r="V5514" s="69"/>
      <c r="W5514"/>
      <c r="X5514"/>
      <c r="Y5514"/>
      <c r="Z5514"/>
      <c r="AA5514"/>
      <c r="AB5514">
        <v>0.5</v>
      </c>
      <c r="AC5514"/>
      <c r="AD5514">
        <v>35</v>
      </c>
      <c r="AE5514">
        <v>35.000944859999997</v>
      </c>
      <c r="AF5514" t="s">
        <v>668</v>
      </c>
    </row>
    <row r="5515" spans="1:32" ht="14.4">
      <c r="A5515" s="49">
        <v>46212</v>
      </c>
      <c r="B5515" t="s">
        <v>38</v>
      </c>
      <c r="C5515">
        <v>705</v>
      </c>
      <c r="D5515">
        <v>3328</v>
      </c>
      <c r="E5515">
        <v>-3540</v>
      </c>
      <c r="F5515">
        <v>10</v>
      </c>
      <c r="G5515">
        <v>13</v>
      </c>
      <c r="K5515" t="s">
        <v>154</v>
      </c>
      <c r="L5515" s="64">
        <v>0.64539999999999997</v>
      </c>
      <c r="M5515" s="52">
        <v>1888</v>
      </c>
      <c r="N5515" s="52">
        <v>-2543</v>
      </c>
      <c r="O5515">
        <v>0</v>
      </c>
      <c r="P5515">
        <v>5</v>
      </c>
      <c r="Q5515">
        <v>0</v>
      </c>
      <c r="R5515" s="69"/>
      <c r="S5515" s="69"/>
      <c r="T5515" s="69"/>
      <c r="U5515" s="69"/>
      <c r="V5515" s="69"/>
      <c r="W5515"/>
      <c r="X5515"/>
      <c r="Y5515"/>
      <c r="Z5515"/>
      <c r="AA5515"/>
      <c r="AB5515">
        <v>0.6</v>
      </c>
      <c r="AC5515"/>
      <c r="AD5515">
        <v>30</v>
      </c>
      <c r="AE5515">
        <v>30.00094485</v>
      </c>
      <c r="AF5515" t="s">
        <v>661</v>
      </c>
    </row>
    <row r="5516" spans="1:32" ht="14.4">
      <c r="A5516" s="49">
        <v>46212</v>
      </c>
      <c r="B5516" t="s">
        <v>38</v>
      </c>
      <c r="C5516">
        <v>706</v>
      </c>
      <c r="D5516">
        <v>1596</v>
      </c>
      <c r="E5516">
        <v>-607</v>
      </c>
      <c r="F5516">
        <v>9</v>
      </c>
      <c r="G5516">
        <v>6</v>
      </c>
      <c r="K5516" t="s">
        <v>154</v>
      </c>
      <c r="L5516" s="64">
        <v>0.87319999999999998</v>
      </c>
      <c r="M5516" s="52">
        <v>19</v>
      </c>
      <c r="N5516" s="52">
        <v>-2097</v>
      </c>
      <c r="O5516">
        <v>0</v>
      </c>
      <c r="P5516">
        <v>6</v>
      </c>
      <c r="Q5516">
        <v>0</v>
      </c>
      <c r="R5516" s="69"/>
      <c r="S5516" s="69"/>
      <c r="T5516" s="69"/>
      <c r="U5516" s="69"/>
      <c r="V5516" s="69"/>
      <c r="W5516"/>
      <c r="X5516"/>
      <c r="Y5516"/>
      <c r="Z5516"/>
      <c r="AA5516"/>
      <c r="AB5516">
        <v>0.5</v>
      </c>
      <c r="AC5516"/>
      <c r="AD5516">
        <v>30</v>
      </c>
      <c r="AE5516">
        <v>30.000944839999999</v>
      </c>
      <c r="AF5516" t="s">
        <v>661</v>
      </c>
    </row>
    <row r="5517" spans="1:32" ht="14.4">
      <c r="A5517" s="49">
        <v>46212</v>
      </c>
      <c r="B5517" t="s">
        <v>38</v>
      </c>
      <c r="C5517">
        <v>707</v>
      </c>
      <c r="D5517">
        <v>2145</v>
      </c>
      <c r="E5517">
        <v>-1517</v>
      </c>
      <c r="F5517">
        <v>12</v>
      </c>
      <c r="G5517">
        <v>10</v>
      </c>
      <c r="K5517" t="s">
        <v>154</v>
      </c>
      <c r="L5517" s="64">
        <v>0.76429999999999998</v>
      </c>
      <c r="M5517" s="52">
        <v>1121</v>
      </c>
      <c r="N5517" s="52">
        <v>-1543</v>
      </c>
      <c r="O5517">
        <v>0</v>
      </c>
      <c r="P5517">
        <v>7</v>
      </c>
      <c r="Q5517">
        <v>0</v>
      </c>
      <c r="R5517" s="69"/>
      <c r="S5517" s="69"/>
      <c r="T5517" s="69"/>
      <c r="U5517" s="69"/>
      <c r="V5517" s="69"/>
      <c r="W5517"/>
      <c r="X5517"/>
      <c r="Y5517"/>
      <c r="Z5517"/>
      <c r="AA5517"/>
      <c r="AB5517">
        <v>0.5</v>
      </c>
      <c r="AC5517"/>
      <c r="AD5517">
        <v>30</v>
      </c>
      <c r="AE5517">
        <v>30.000944830000002</v>
      </c>
      <c r="AF5517" t="s">
        <v>661</v>
      </c>
    </row>
    <row r="5518" spans="1:32" ht="14.4">
      <c r="A5518" s="49">
        <v>46212</v>
      </c>
      <c r="B5518" t="s">
        <v>38</v>
      </c>
      <c r="C5518">
        <v>708</v>
      </c>
      <c r="D5518">
        <v>1978</v>
      </c>
      <c r="E5518">
        <v>-1534</v>
      </c>
      <c r="F5518">
        <v>9</v>
      </c>
      <c r="G5518">
        <v>9</v>
      </c>
      <c r="K5518" t="s">
        <v>154</v>
      </c>
      <c r="L5518" s="64">
        <v>0.74150000000000005</v>
      </c>
      <c r="M5518" s="52">
        <v>2341</v>
      </c>
      <c r="N5518" s="52">
        <v>1935</v>
      </c>
      <c r="O5518">
        <v>0</v>
      </c>
      <c r="P5518">
        <v>8</v>
      </c>
      <c r="Q5518">
        <v>0</v>
      </c>
      <c r="R5518" s="69"/>
      <c r="S5518" s="69"/>
      <c r="T5518" s="69"/>
      <c r="U5518" s="69"/>
      <c r="V5518" s="69"/>
      <c r="W5518"/>
      <c r="X5518"/>
      <c r="Y5518"/>
      <c r="Z5518"/>
      <c r="AA5518"/>
      <c r="AB5518">
        <v>0.5</v>
      </c>
      <c r="AC5518"/>
      <c r="AD5518">
        <v>30</v>
      </c>
      <c r="AE5518">
        <v>30.000944820000001</v>
      </c>
      <c r="AF5518" t="s">
        <v>661</v>
      </c>
    </row>
    <row r="5519" spans="1:32" ht="14.4">
      <c r="A5519" s="49">
        <v>46212</v>
      </c>
      <c r="B5519" t="s">
        <v>38</v>
      </c>
      <c r="C5519">
        <v>710</v>
      </c>
      <c r="D5519">
        <v>3223</v>
      </c>
      <c r="E5519">
        <v>917</v>
      </c>
      <c r="F5519">
        <v>24</v>
      </c>
      <c r="G5519">
        <v>10</v>
      </c>
      <c r="K5519" t="s">
        <v>154</v>
      </c>
      <c r="L5519" s="64">
        <v>1.0948</v>
      </c>
      <c r="M5519" s="52">
        <v>-1457</v>
      </c>
      <c r="N5519" s="52">
        <v>-1916</v>
      </c>
      <c r="O5519">
        <v>0</v>
      </c>
      <c r="P5519">
        <v>0</v>
      </c>
      <c r="Q5519">
        <v>0</v>
      </c>
      <c r="R5519" s="69"/>
      <c r="S5519" s="69"/>
      <c r="T5519" s="69"/>
      <c r="U5519" s="69"/>
      <c r="V5519" s="69"/>
      <c r="W5519"/>
      <c r="X5519"/>
      <c r="Y5519"/>
      <c r="Z5519"/>
      <c r="AA5519"/>
      <c r="AB5519">
        <v>0.6</v>
      </c>
      <c r="AC5519"/>
      <c r="AD5519">
        <v>35</v>
      </c>
      <c r="AE5519">
        <v>35.00094481</v>
      </c>
      <c r="AF5519" t="s">
        <v>668</v>
      </c>
    </row>
    <row r="5520" spans="1:32" ht="14.4">
      <c r="A5520" s="49">
        <v>46212</v>
      </c>
      <c r="B5520" t="s">
        <v>44</v>
      </c>
      <c r="C5520">
        <v>568</v>
      </c>
      <c r="D5520">
        <v>1626</v>
      </c>
      <c r="E5520">
        <v>413</v>
      </c>
      <c r="F5520">
        <v>9</v>
      </c>
      <c r="G5520">
        <v>2</v>
      </c>
      <c r="K5520" t="s">
        <v>154</v>
      </c>
      <c r="L5520" s="64">
        <v>1.0847</v>
      </c>
      <c r="M5520" s="52">
        <v>-210</v>
      </c>
      <c r="N5520" s="52">
        <v>-301</v>
      </c>
      <c r="O5520">
        <v>0</v>
      </c>
      <c r="P5520">
        <v>8</v>
      </c>
      <c r="Q5520">
        <v>1</v>
      </c>
      <c r="R5520" s="69">
        <v>271.52942092154422</v>
      </c>
      <c r="S5520" s="69">
        <v>5.9883013578473943</v>
      </c>
      <c r="T5520" s="69">
        <v>180.66666666666671</v>
      </c>
      <c r="U5520" s="69">
        <v>813</v>
      </c>
      <c r="V5520" s="69">
        <v>147.81818181818181</v>
      </c>
      <c r="W5520">
        <v>7</v>
      </c>
      <c r="X5520">
        <v>0</v>
      </c>
      <c r="Y5520">
        <v>3</v>
      </c>
      <c r="Z5520">
        <v>0</v>
      </c>
      <c r="AA5520">
        <v>2.5</v>
      </c>
      <c r="AB5520">
        <v>0.5</v>
      </c>
      <c r="AC5520">
        <v>1.25</v>
      </c>
      <c r="AD5520">
        <v>12.5</v>
      </c>
      <c r="AE5520">
        <v>12.500944799999999</v>
      </c>
      <c r="AF5520" t="s">
        <v>481</v>
      </c>
    </row>
    <row r="5521" spans="1:32" ht="14.4">
      <c r="A5521" s="49">
        <v>46212</v>
      </c>
      <c r="B5521" t="s">
        <v>44</v>
      </c>
      <c r="C5521">
        <v>570</v>
      </c>
      <c r="D5521">
        <v>1197</v>
      </c>
      <c r="E5521">
        <v>470</v>
      </c>
      <c r="F5521">
        <v>8</v>
      </c>
      <c r="G5521">
        <v>0</v>
      </c>
      <c r="K5521" t="s">
        <v>154</v>
      </c>
      <c r="L5521" s="64">
        <v>1.1309</v>
      </c>
      <c r="M5521" s="52">
        <v>-793</v>
      </c>
      <c r="N5521" s="52">
        <v>-466</v>
      </c>
      <c r="O5521">
        <v>0</v>
      </c>
      <c r="P5521">
        <v>0</v>
      </c>
      <c r="Q5521">
        <v>1</v>
      </c>
      <c r="R5521" s="69">
        <v>197.06709215442089</v>
      </c>
      <c r="S5521" s="69">
        <v>6.0740734889518544</v>
      </c>
      <c r="T5521" s="69">
        <v>149.625</v>
      </c>
      <c r="U5521" s="69"/>
      <c r="V5521" s="69">
        <v>149.625</v>
      </c>
      <c r="W5521">
        <v>7</v>
      </c>
      <c r="X5521"/>
      <c r="Y5521">
        <v>3</v>
      </c>
      <c r="Z5521">
        <v>0</v>
      </c>
      <c r="AA5521">
        <v>3.333333333333333</v>
      </c>
      <c r="AB5521">
        <v>0.5</v>
      </c>
      <c r="AC5521">
        <v>1.666666666666667</v>
      </c>
      <c r="AD5521">
        <v>16.7</v>
      </c>
      <c r="AE5521">
        <v>16.700944790000001</v>
      </c>
      <c r="AF5521" t="s">
        <v>5256</v>
      </c>
    </row>
    <row r="5522" spans="1:32" ht="14.4">
      <c r="A5522" s="49">
        <v>46212</v>
      </c>
      <c r="B5522" t="s">
        <v>44</v>
      </c>
      <c r="C5522">
        <v>571</v>
      </c>
      <c r="D5522">
        <v>4899</v>
      </c>
      <c r="E5522">
        <v>-373</v>
      </c>
      <c r="F5522">
        <v>18</v>
      </c>
      <c r="G5522">
        <v>13</v>
      </c>
      <c r="K5522" t="s">
        <v>154</v>
      </c>
      <c r="L5522" s="64">
        <v>0.97460000000000002</v>
      </c>
      <c r="M5522" s="52">
        <v>1852</v>
      </c>
      <c r="N5522" s="52">
        <v>-1103</v>
      </c>
      <c r="O5522">
        <v>0</v>
      </c>
      <c r="P5522">
        <v>1</v>
      </c>
      <c r="Q5522">
        <v>1</v>
      </c>
      <c r="R5522" s="69">
        <v>805.72540473225411</v>
      </c>
      <c r="S5522" s="69">
        <v>6.080235240476199</v>
      </c>
      <c r="T5522" s="69">
        <v>272.16666666666669</v>
      </c>
      <c r="U5522" s="69">
        <v>376.84615384615392</v>
      </c>
      <c r="V5522" s="69">
        <v>158.0322580645161</v>
      </c>
      <c r="W5522">
        <v>0</v>
      </c>
      <c r="X5522">
        <v>3</v>
      </c>
      <c r="Y5522">
        <v>2</v>
      </c>
      <c r="Z5522">
        <v>0</v>
      </c>
      <c r="AA5522">
        <v>1.25</v>
      </c>
      <c r="AB5522">
        <v>0.6</v>
      </c>
      <c r="AC5522">
        <v>0.75</v>
      </c>
      <c r="AD5522">
        <v>17.5</v>
      </c>
      <c r="AE5522">
        <v>17.500944780000001</v>
      </c>
      <c r="AF5522" t="s">
        <v>641</v>
      </c>
    </row>
    <row r="5523" spans="1:32" ht="14.4">
      <c r="A5523" s="49">
        <v>46212</v>
      </c>
      <c r="B5523" t="s">
        <v>44</v>
      </c>
      <c r="C5523">
        <v>572</v>
      </c>
      <c r="D5523">
        <v>687</v>
      </c>
      <c r="E5523">
        <v>-274</v>
      </c>
      <c r="F5523">
        <v>2</v>
      </c>
      <c r="G5523">
        <v>0</v>
      </c>
      <c r="K5523" t="s">
        <v>154</v>
      </c>
      <c r="L5523" s="64">
        <v>0.86709999999999998</v>
      </c>
      <c r="M5523" s="52">
        <v>-799</v>
      </c>
      <c r="N5523" s="52">
        <v>-1050</v>
      </c>
      <c r="O5523">
        <v>0</v>
      </c>
      <c r="P5523">
        <v>2</v>
      </c>
      <c r="Q5523">
        <v>1</v>
      </c>
      <c r="R5523" s="69">
        <v>122.8793586550436</v>
      </c>
      <c r="S5523" s="69">
        <v>5.5908494927012056</v>
      </c>
      <c r="T5523" s="69">
        <v>343.5</v>
      </c>
      <c r="U5523" s="69"/>
      <c r="V5523" s="69">
        <v>343.5</v>
      </c>
      <c r="W5523">
        <v>0</v>
      </c>
      <c r="X5523"/>
      <c r="Y5523">
        <v>0</v>
      </c>
      <c r="Z5523">
        <v>7</v>
      </c>
      <c r="AA5523">
        <v>2.333333333333333</v>
      </c>
      <c r="AB5523">
        <v>0.5</v>
      </c>
      <c r="AC5523">
        <v>1.166666666666667</v>
      </c>
      <c r="AD5523">
        <v>21.7</v>
      </c>
      <c r="AE5523">
        <v>21.70094477</v>
      </c>
      <c r="AF5523" t="s">
        <v>653</v>
      </c>
    </row>
    <row r="5524" spans="1:32" ht="14.4">
      <c r="A5524" s="49">
        <v>46212</v>
      </c>
      <c r="B5524" t="s">
        <v>44</v>
      </c>
      <c r="C5524">
        <v>573</v>
      </c>
      <c r="D5524">
        <v>3152</v>
      </c>
      <c r="E5524">
        <v>30</v>
      </c>
      <c r="F5524">
        <v>12</v>
      </c>
      <c r="G5524">
        <v>7</v>
      </c>
      <c r="K5524" t="s">
        <v>154</v>
      </c>
      <c r="L5524" s="64">
        <v>1.0032000000000001</v>
      </c>
      <c r="M5524" s="52">
        <v>1720</v>
      </c>
      <c r="N5524" s="52">
        <v>-507</v>
      </c>
      <c r="O5524">
        <v>0</v>
      </c>
      <c r="P5524">
        <v>3</v>
      </c>
      <c r="Q5524">
        <v>1</v>
      </c>
      <c r="R5524" s="69">
        <v>555.95340390203398</v>
      </c>
      <c r="S5524" s="69">
        <v>5.6695398892735662</v>
      </c>
      <c r="T5524" s="69">
        <v>262.66666666666669</v>
      </c>
      <c r="U5524" s="69">
        <v>450.28571428571428</v>
      </c>
      <c r="V5524" s="69">
        <v>165.89473684210529</v>
      </c>
      <c r="W5524">
        <v>2</v>
      </c>
      <c r="X5524">
        <v>1</v>
      </c>
      <c r="Y5524">
        <v>1</v>
      </c>
      <c r="Z5524">
        <v>7</v>
      </c>
      <c r="AA5524">
        <v>2.75</v>
      </c>
      <c r="AB5524">
        <v>0.6</v>
      </c>
      <c r="AC5524">
        <v>1.65</v>
      </c>
      <c r="AD5524">
        <v>16.5</v>
      </c>
      <c r="AE5524">
        <v>16.500944759999999</v>
      </c>
      <c r="AF5524" t="s">
        <v>1213</v>
      </c>
    </row>
    <row r="5525" spans="1:32" ht="14.4">
      <c r="A5525" s="49">
        <v>46212</v>
      </c>
      <c r="B5525" t="s">
        <v>5249</v>
      </c>
      <c r="C5525">
        <v>738</v>
      </c>
      <c r="D5525">
        <v>3597</v>
      </c>
      <c r="E5525">
        <v>-1371</v>
      </c>
      <c r="F5525">
        <v>33</v>
      </c>
      <c r="G5525">
        <v>12</v>
      </c>
      <c r="K5525" t="s">
        <v>154</v>
      </c>
      <c r="L5525" s="64">
        <v>0.87290000000000001</v>
      </c>
      <c r="M5525" s="52">
        <v>-1980</v>
      </c>
      <c r="N5525" s="52">
        <v>3776</v>
      </c>
      <c r="O5525">
        <v>0</v>
      </c>
      <c r="P5525">
        <v>8</v>
      </c>
      <c r="Q5525">
        <v>0</v>
      </c>
      <c r="R5525" s="69"/>
      <c r="S5525" s="69"/>
      <c r="T5525" s="69"/>
      <c r="U5525" s="69"/>
      <c r="V5525" s="69"/>
      <c r="W5525"/>
      <c r="X5525"/>
      <c r="Y5525"/>
      <c r="Z5525"/>
      <c r="AA5525"/>
      <c r="AB5525">
        <v>0.6</v>
      </c>
      <c r="AC5525"/>
      <c r="AD5525">
        <v>30</v>
      </c>
      <c r="AE5525">
        <v>30.000944749999999</v>
      </c>
      <c r="AF5525" t="s">
        <v>661</v>
      </c>
    </row>
    <row r="5526" spans="1:32" ht="14.4">
      <c r="A5526" s="49">
        <v>46212</v>
      </c>
      <c r="B5526" t="s">
        <v>5249</v>
      </c>
      <c r="C5526">
        <v>750</v>
      </c>
      <c r="D5526">
        <v>2310</v>
      </c>
      <c r="E5526">
        <v>8205</v>
      </c>
      <c r="F5526">
        <v>65</v>
      </c>
      <c r="G5526">
        <v>18</v>
      </c>
      <c r="K5526" t="s">
        <v>154</v>
      </c>
      <c r="L5526" s="64">
        <v>2.1840000000000002</v>
      </c>
      <c r="M5526" s="52">
        <v>-2012</v>
      </c>
      <c r="N5526" s="52">
        <v>1265</v>
      </c>
      <c r="O5526">
        <v>0</v>
      </c>
      <c r="P5526">
        <v>0</v>
      </c>
      <c r="Q5526">
        <v>0</v>
      </c>
      <c r="R5526" s="69"/>
      <c r="S5526" s="69"/>
      <c r="T5526" s="69"/>
      <c r="U5526" s="69"/>
      <c r="V5526" s="69"/>
      <c r="W5526"/>
      <c r="X5526"/>
      <c r="Y5526"/>
      <c r="Z5526"/>
      <c r="AA5526"/>
      <c r="AB5526">
        <v>0.5</v>
      </c>
      <c r="AC5526"/>
      <c r="AD5526">
        <v>80</v>
      </c>
      <c r="AE5526">
        <v>80.000944739999994</v>
      </c>
      <c r="AF5526" t="s">
        <v>155</v>
      </c>
    </row>
    <row r="5527" spans="1:32" ht="14.4">
      <c r="A5527" s="49">
        <v>46212</v>
      </c>
      <c r="B5527" t="s">
        <v>5249</v>
      </c>
      <c r="C5527">
        <v>761</v>
      </c>
      <c r="D5527">
        <v>4766</v>
      </c>
      <c r="E5527">
        <v>-1588</v>
      </c>
      <c r="F5527">
        <v>52</v>
      </c>
      <c r="G5527">
        <v>16</v>
      </c>
      <c r="K5527" t="s">
        <v>154</v>
      </c>
      <c r="L5527" s="64">
        <v>0.88890000000000002</v>
      </c>
      <c r="M5527" s="52">
        <v>483</v>
      </c>
      <c r="N5527" s="52">
        <v>5195</v>
      </c>
      <c r="O5527">
        <v>0</v>
      </c>
      <c r="P5527">
        <v>1</v>
      </c>
      <c r="Q5527">
        <v>0</v>
      </c>
      <c r="R5527" s="69"/>
      <c r="S5527" s="69"/>
      <c r="T5527" s="69"/>
      <c r="U5527" s="69"/>
      <c r="V5527" s="69"/>
      <c r="W5527"/>
      <c r="X5527"/>
      <c r="Y5527"/>
      <c r="Z5527"/>
      <c r="AA5527"/>
      <c r="AB5527">
        <v>0.6</v>
      </c>
      <c r="AC5527"/>
      <c r="AD5527">
        <v>30</v>
      </c>
      <c r="AE5527">
        <v>30.000944730000001</v>
      </c>
      <c r="AF5527" t="s">
        <v>661</v>
      </c>
    </row>
    <row r="5528" spans="1:32" ht="14.4">
      <c r="A5528" s="49">
        <v>46212</v>
      </c>
      <c r="B5528" t="s">
        <v>5249</v>
      </c>
      <c r="C5528">
        <v>762</v>
      </c>
      <c r="D5528">
        <v>3779</v>
      </c>
      <c r="E5528">
        <v>-2870</v>
      </c>
      <c r="F5528">
        <v>25</v>
      </c>
      <c r="G5528">
        <v>8</v>
      </c>
      <c r="K5528" t="s">
        <v>154</v>
      </c>
      <c r="L5528" s="64">
        <v>0.74680000000000002</v>
      </c>
      <c r="M5528" s="52">
        <v>-2734</v>
      </c>
      <c r="N5528" s="52">
        <v>146</v>
      </c>
      <c r="O5528">
        <v>0</v>
      </c>
      <c r="P5528">
        <v>2</v>
      </c>
      <c r="Q5528">
        <v>0</v>
      </c>
      <c r="R5528" s="69"/>
      <c r="S5528" s="69"/>
      <c r="T5528" s="69"/>
      <c r="U5528" s="69"/>
      <c r="V5528" s="69"/>
      <c r="W5528"/>
      <c r="X5528"/>
      <c r="Y5528"/>
      <c r="Z5528"/>
      <c r="AA5528"/>
      <c r="AB5528">
        <v>0.6</v>
      </c>
      <c r="AC5528"/>
      <c r="AD5528">
        <v>30</v>
      </c>
      <c r="AE5528">
        <v>30.00094472</v>
      </c>
      <c r="AF5528" t="s">
        <v>661</v>
      </c>
    </row>
    <row r="5529" spans="1:32" ht="14.4">
      <c r="A5529" s="49">
        <v>46212</v>
      </c>
      <c r="B5529" t="s">
        <v>30</v>
      </c>
      <c r="C5529">
        <v>563</v>
      </c>
      <c r="D5529">
        <v>578</v>
      </c>
      <c r="E5529">
        <v>-369</v>
      </c>
      <c r="F5529">
        <v>1</v>
      </c>
      <c r="G5529">
        <v>1</v>
      </c>
      <c r="K5529" t="s">
        <v>154</v>
      </c>
      <c r="L5529" s="64">
        <v>0.78720000000000001</v>
      </c>
      <c r="M5529" s="52">
        <v>-413</v>
      </c>
      <c r="N5529" s="52">
        <v>707</v>
      </c>
      <c r="O5529">
        <v>0</v>
      </c>
      <c r="P5529">
        <v>3</v>
      </c>
      <c r="Q5529">
        <v>1</v>
      </c>
      <c r="R5529" s="69">
        <v>94.554431299294322</v>
      </c>
      <c r="S5529" s="69">
        <v>6.1128811421904636</v>
      </c>
      <c r="T5529" s="69">
        <v>578</v>
      </c>
      <c r="U5529" s="69">
        <v>578</v>
      </c>
      <c r="V5529" s="69">
        <v>289</v>
      </c>
      <c r="W5529">
        <v>0</v>
      </c>
      <c r="X5529">
        <v>0</v>
      </c>
      <c r="Y5529">
        <v>0</v>
      </c>
      <c r="Z5529">
        <v>0</v>
      </c>
      <c r="AA5529">
        <v>0</v>
      </c>
      <c r="AB5529">
        <v>0.5</v>
      </c>
      <c r="AC5529">
        <v>0</v>
      </c>
      <c r="AD5529">
        <v>10</v>
      </c>
      <c r="AE5529">
        <v>10.000944710000001</v>
      </c>
      <c r="AF5529" t="s">
        <v>584</v>
      </c>
    </row>
    <row r="5530" spans="1:32" ht="14.4">
      <c r="A5530" s="49">
        <v>46212</v>
      </c>
      <c r="B5530" t="s">
        <v>30</v>
      </c>
      <c r="C5530">
        <v>565</v>
      </c>
      <c r="D5530">
        <v>1462</v>
      </c>
      <c r="E5530">
        <v>-449</v>
      </c>
      <c r="F5530">
        <v>3</v>
      </c>
      <c r="G5530">
        <v>7</v>
      </c>
      <c r="K5530" t="s">
        <v>154</v>
      </c>
      <c r="L5530" s="64">
        <v>0.89759999999999995</v>
      </c>
      <c r="M5530" s="52">
        <v>386</v>
      </c>
      <c r="N5530" s="52">
        <v>2332</v>
      </c>
      <c r="O5530">
        <v>0</v>
      </c>
      <c r="P5530">
        <v>5</v>
      </c>
      <c r="Q5530">
        <v>1</v>
      </c>
      <c r="R5530" s="69">
        <v>231.94650269821511</v>
      </c>
      <c r="S5530" s="69">
        <v>6.3031775991130337</v>
      </c>
      <c r="T5530" s="69">
        <v>487.33333333333331</v>
      </c>
      <c r="U5530" s="69">
        <v>208.85714285714289</v>
      </c>
      <c r="V5530" s="69">
        <v>146.19999999999999</v>
      </c>
      <c r="W5530">
        <v>0</v>
      </c>
      <c r="X5530">
        <v>7</v>
      </c>
      <c r="Y5530">
        <v>3</v>
      </c>
      <c r="Z5530">
        <v>0</v>
      </c>
      <c r="AA5530">
        <v>2.5</v>
      </c>
      <c r="AB5530">
        <v>0.5</v>
      </c>
      <c r="AC5530">
        <v>1.25</v>
      </c>
      <c r="AD5530">
        <v>22.5</v>
      </c>
      <c r="AE5530">
        <v>22.500944700000002</v>
      </c>
      <c r="AF5530" t="s">
        <v>629</v>
      </c>
    </row>
    <row r="5531" spans="1:32" ht="14.4">
      <c r="A5531" s="49">
        <v>46212</v>
      </c>
      <c r="B5531" t="s">
        <v>30</v>
      </c>
      <c r="C5531">
        <v>566</v>
      </c>
      <c r="D5531">
        <v>873</v>
      </c>
      <c r="E5531">
        <v>-277</v>
      </c>
      <c r="F5531">
        <v>3</v>
      </c>
      <c r="G5531">
        <v>2</v>
      </c>
      <c r="K5531" t="s">
        <v>154</v>
      </c>
      <c r="L5531" s="64">
        <v>0.89419999999999999</v>
      </c>
      <c r="M5531" s="52">
        <v>-513</v>
      </c>
      <c r="N5531" s="52">
        <v>300</v>
      </c>
      <c r="O5531">
        <v>0</v>
      </c>
      <c r="P5531">
        <v>6</v>
      </c>
      <c r="Q5531">
        <v>1</v>
      </c>
      <c r="R5531" s="69">
        <v>127.2904732254047</v>
      </c>
      <c r="S5531" s="69">
        <v>6.8583294403666804</v>
      </c>
      <c r="T5531" s="69">
        <v>291</v>
      </c>
      <c r="U5531" s="69">
        <v>436.5</v>
      </c>
      <c r="V5531" s="69">
        <v>174.6</v>
      </c>
      <c r="W5531">
        <v>0</v>
      </c>
      <c r="X5531">
        <v>0</v>
      </c>
      <c r="Y5531">
        <v>0</v>
      </c>
      <c r="Z5531">
        <v>0</v>
      </c>
      <c r="AA5531">
        <v>0</v>
      </c>
      <c r="AB5531">
        <v>0.5</v>
      </c>
      <c r="AC5531">
        <v>0</v>
      </c>
      <c r="AD5531">
        <v>10</v>
      </c>
      <c r="AE5531">
        <v>10.000944690000001</v>
      </c>
      <c r="AF5531" t="s">
        <v>584</v>
      </c>
    </row>
    <row r="5532" spans="1:32" ht="14.4">
      <c r="A5532" s="49">
        <v>46212</v>
      </c>
      <c r="B5532" t="s">
        <v>30</v>
      </c>
      <c r="C5532">
        <v>567</v>
      </c>
      <c r="D5532">
        <v>4047</v>
      </c>
      <c r="E5532">
        <v>146</v>
      </c>
      <c r="F5532">
        <v>14</v>
      </c>
      <c r="G5532">
        <v>16</v>
      </c>
      <c r="K5532" t="s">
        <v>154</v>
      </c>
      <c r="L5532" s="64">
        <v>1.012</v>
      </c>
      <c r="M5532" s="52">
        <v>-170</v>
      </c>
      <c r="N5532" s="52">
        <v>3435</v>
      </c>
      <c r="O5532">
        <v>0</v>
      </c>
      <c r="P5532">
        <v>7</v>
      </c>
      <c r="Q5532">
        <v>1</v>
      </c>
      <c r="R5532" s="69">
        <v>685.32207347447081</v>
      </c>
      <c r="S5532" s="69">
        <v>5.9052526638787102</v>
      </c>
      <c r="T5532" s="69">
        <v>289.07142857142861</v>
      </c>
      <c r="U5532" s="69">
        <v>252.9375</v>
      </c>
      <c r="V5532" s="69">
        <v>134.9</v>
      </c>
      <c r="W5532">
        <v>0</v>
      </c>
      <c r="X5532">
        <v>6</v>
      </c>
      <c r="Y5532">
        <v>4</v>
      </c>
      <c r="Z5532">
        <v>5</v>
      </c>
      <c r="AA5532">
        <v>3.75</v>
      </c>
      <c r="AB5532">
        <v>0.6</v>
      </c>
      <c r="AC5532">
        <v>2.25</v>
      </c>
      <c r="AD5532">
        <v>22.5</v>
      </c>
      <c r="AE5532">
        <v>22.50094468</v>
      </c>
      <c r="AF5532" t="s">
        <v>655</v>
      </c>
    </row>
    <row r="5533" spans="1:32" ht="14.4">
      <c r="A5533" s="49">
        <v>46212</v>
      </c>
      <c r="B5533" t="s">
        <v>171</v>
      </c>
      <c r="C5533">
        <v>735</v>
      </c>
      <c r="D5533">
        <v>231</v>
      </c>
      <c r="E5533">
        <v>-230</v>
      </c>
      <c r="F5533">
        <v>0</v>
      </c>
      <c r="G5533">
        <v>1</v>
      </c>
      <c r="K5533" t="s">
        <v>154</v>
      </c>
      <c r="L5533" s="64">
        <v>0.66810000000000003</v>
      </c>
      <c r="M5533" s="52">
        <v>-185</v>
      </c>
      <c r="N5533" s="52">
        <v>-1078</v>
      </c>
      <c r="O5533">
        <v>0</v>
      </c>
      <c r="P5533">
        <v>5</v>
      </c>
      <c r="Q5533">
        <v>0</v>
      </c>
      <c r="R5533" s="69"/>
      <c r="S5533" s="69"/>
      <c r="T5533" s="69"/>
      <c r="U5533" s="69"/>
      <c r="V5533" s="69"/>
      <c r="W5533"/>
      <c r="X5533"/>
      <c r="Y5533"/>
      <c r="Z5533"/>
      <c r="AA5533"/>
      <c r="AB5533">
        <v>0.5</v>
      </c>
      <c r="AC5533"/>
      <c r="AD5533">
        <v>10</v>
      </c>
      <c r="AE5533">
        <v>10.000944670000001</v>
      </c>
      <c r="AF5533" t="s">
        <v>584</v>
      </c>
    </row>
    <row r="5534" spans="1:32" ht="14.4">
      <c r="A5534" s="49">
        <v>46212</v>
      </c>
      <c r="B5534" t="s">
        <v>171</v>
      </c>
      <c r="C5534">
        <v>736</v>
      </c>
      <c r="D5534">
        <v>238</v>
      </c>
      <c r="E5534">
        <v>-311</v>
      </c>
      <c r="F5534">
        <v>0</v>
      </c>
      <c r="G5534">
        <v>1</v>
      </c>
      <c r="K5534" t="s">
        <v>154</v>
      </c>
      <c r="L5534" s="64">
        <v>0.56440000000000001</v>
      </c>
      <c r="M5534" s="52">
        <v>-900</v>
      </c>
      <c r="N5534" s="52">
        <v>1314</v>
      </c>
      <c r="O5534">
        <v>0</v>
      </c>
      <c r="P5534">
        <v>6</v>
      </c>
      <c r="Q5534">
        <v>0</v>
      </c>
      <c r="R5534" s="69"/>
      <c r="S5534" s="69"/>
      <c r="T5534" s="69"/>
      <c r="U5534" s="69"/>
      <c r="V5534" s="69"/>
      <c r="W5534"/>
      <c r="X5534"/>
      <c r="Y5534"/>
      <c r="Z5534"/>
      <c r="AA5534"/>
      <c r="AB5534">
        <v>0.5</v>
      </c>
      <c r="AC5534"/>
      <c r="AD5534">
        <v>10</v>
      </c>
      <c r="AE5534">
        <v>10.00094466</v>
      </c>
      <c r="AF5534" t="s">
        <v>584</v>
      </c>
    </row>
    <row r="5535" spans="1:32" ht="14.4">
      <c r="A5535" s="49">
        <v>46212</v>
      </c>
      <c r="B5535" t="s">
        <v>171</v>
      </c>
      <c r="C5535">
        <v>737</v>
      </c>
      <c r="D5535">
        <v>1391</v>
      </c>
      <c r="E5535">
        <v>290</v>
      </c>
      <c r="F5535">
        <v>12</v>
      </c>
      <c r="G5535">
        <v>2</v>
      </c>
      <c r="K5535" t="s">
        <v>154</v>
      </c>
      <c r="L5535" s="64">
        <v>1.0694999999999999</v>
      </c>
      <c r="M5535" s="52">
        <v>-1248</v>
      </c>
      <c r="N5535" s="52">
        <v>1004</v>
      </c>
      <c r="O5535">
        <v>0</v>
      </c>
      <c r="P5535">
        <v>7</v>
      </c>
      <c r="Q5535">
        <v>0</v>
      </c>
      <c r="R5535" s="69"/>
      <c r="S5535" s="69"/>
      <c r="T5535" s="69"/>
      <c r="U5535" s="69"/>
      <c r="V5535" s="69"/>
      <c r="W5535"/>
      <c r="X5535"/>
      <c r="Y5535"/>
      <c r="Z5535"/>
      <c r="AA5535"/>
      <c r="AB5535">
        <v>0.5</v>
      </c>
      <c r="AC5535"/>
      <c r="AD5535">
        <v>35</v>
      </c>
      <c r="AE5535">
        <v>35.000944650000001</v>
      </c>
      <c r="AF5535" t="s">
        <v>668</v>
      </c>
    </row>
    <row r="5536" spans="1:32" ht="14.4">
      <c r="A5536" s="49">
        <v>46212</v>
      </c>
      <c r="B5536" t="s">
        <v>330</v>
      </c>
      <c r="C5536">
        <v>656</v>
      </c>
      <c r="D5536">
        <v>170</v>
      </c>
      <c r="E5536">
        <v>-148</v>
      </c>
      <c r="F5536">
        <v>0</v>
      </c>
      <c r="G5536">
        <v>1</v>
      </c>
      <c r="K5536" t="s">
        <v>154</v>
      </c>
      <c r="L5536" s="64">
        <v>0.70979999999999999</v>
      </c>
      <c r="M5536" s="52">
        <v>-121</v>
      </c>
      <c r="N5536" s="52">
        <v>-484</v>
      </c>
      <c r="O5536">
        <v>0</v>
      </c>
      <c r="P5536">
        <v>6</v>
      </c>
      <c r="Q5536">
        <v>0</v>
      </c>
      <c r="R5536" s="69"/>
      <c r="S5536" s="69"/>
      <c r="T5536" s="69"/>
      <c r="U5536" s="69"/>
      <c r="V5536" s="69"/>
      <c r="W5536"/>
      <c r="X5536"/>
      <c r="Y5536"/>
      <c r="Z5536"/>
      <c r="AA5536"/>
      <c r="AB5536">
        <v>0.5</v>
      </c>
      <c r="AC5536"/>
      <c r="AD5536">
        <v>10</v>
      </c>
      <c r="AE5536">
        <v>10.00094464</v>
      </c>
      <c r="AF5536" t="s">
        <v>584</v>
      </c>
    </row>
    <row r="5537" spans="1:32" ht="14.4">
      <c r="A5537" s="49">
        <v>46212</v>
      </c>
      <c r="B5537" t="s">
        <v>330</v>
      </c>
      <c r="C5537">
        <v>657</v>
      </c>
      <c r="D5537">
        <v>636</v>
      </c>
      <c r="E5537">
        <v>-1010</v>
      </c>
      <c r="F5537">
        <v>1</v>
      </c>
      <c r="G5537">
        <v>0</v>
      </c>
      <c r="K5537" t="s">
        <v>154</v>
      </c>
      <c r="L5537" s="64">
        <v>0.47060000000000002</v>
      </c>
      <c r="M5537" s="52">
        <v>112</v>
      </c>
      <c r="N5537" s="52">
        <v>539</v>
      </c>
      <c r="O5537">
        <v>0</v>
      </c>
      <c r="P5537">
        <v>7</v>
      </c>
      <c r="Q5537">
        <v>0</v>
      </c>
      <c r="R5537" s="69"/>
      <c r="S5537" s="69"/>
      <c r="T5537" s="69"/>
      <c r="U5537" s="69"/>
      <c r="V5537" s="69"/>
      <c r="W5537"/>
      <c r="X5537"/>
      <c r="Y5537"/>
      <c r="Z5537"/>
      <c r="AA5537"/>
      <c r="AB5537">
        <v>0.5</v>
      </c>
      <c r="AC5537"/>
      <c r="AD5537">
        <v>10</v>
      </c>
      <c r="AE5537">
        <v>10.000944629999999</v>
      </c>
      <c r="AF5537" t="s">
        <v>584</v>
      </c>
    </row>
    <row r="5538" spans="1:32" ht="14.4">
      <c r="A5538" s="49">
        <v>46212</v>
      </c>
      <c r="B5538" t="s">
        <v>330</v>
      </c>
      <c r="C5538">
        <v>658</v>
      </c>
      <c r="D5538">
        <v>851</v>
      </c>
      <c r="E5538">
        <v>2261</v>
      </c>
      <c r="F5538">
        <v>17</v>
      </c>
      <c r="G5538">
        <v>3</v>
      </c>
      <c r="K5538" t="s">
        <v>154</v>
      </c>
      <c r="L5538" s="64">
        <v>1.8855999999999999</v>
      </c>
      <c r="M5538" s="52">
        <v>-244</v>
      </c>
      <c r="N5538" s="52">
        <v>-70</v>
      </c>
      <c r="O5538">
        <v>0</v>
      </c>
      <c r="P5538">
        <v>8</v>
      </c>
      <c r="Q5538">
        <v>0</v>
      </c>
      <c r="R5538" s="69"/>
      <c r="S5538" s="69"/>
      <c r="T5538" s="69"/>
      <c r="U5538" s="69"/>
      <c r="V5538" s="69"/>
      <c r="W5538"/>
      <c r="X5538"/>
      <c r="Y5538"/>
      <c r="Z5538"/>
      <c r="AA5538"/>
      <c r="AB5538">
        <v>0.5</v>
      </c>
      <c r="AC5538"/>
      <c r="AD5538">
        <v>0</v>
      </c>
      <c r="AE5538">
        <v>0</v>
      </c>
    </row>
    <row r="5539" spans="1:32" ht="14.4">
      <c r="A5539" s="49">
        <v>46212</v>
      </c>
      <c r="B5539" t="s">
        <v>470</v>
      </c>
      <c r="C5539">
        <v>713</v>
      </c>
      <c r="D5539">
        <v>1058</v>
      </c>
      <c r="E5539">
        <v>-1264</v>
      </c>
      <c r="F5539">
        <v>3</v>
      </c>
      <c r="G5539">
        <v>6</v>
      </c>
      <c r="K5539" t="s">
        <v>154</v>
      </c>
      <c r="L5539" s="64">
        <v>0.6018</v>
      </c>
      <c r="M5539" s="52">
        <v>-153</v>
      </c>
      <c r="N5539" s="52">
        <v>-735</v>
      </c>
      <c r="O5539">
        <v>0</v>
      </c>
      <c r="P5539">
        <v>3</v>
      </c>
      <c r="Q5539">
        <v>0</v>
      </c>
      <c r="R5539" s="69"/>
      <c r="S5539" s="69"/>
      <c r="T5539" s="69"/>
      <c r="U5539" s="69"/>
      <c r="V5539" s="69"/>
      <c r="W5539"/>
      <c r="X5539"/>
      <c r="Y5539"/>
      <c r="Z5539"/>
      <c r="AA5539"/>
      <c r="AB5539">
        <v>0.5</v>
      </c>
      <c r="AC5539"/>
      <c r="AD5539">
        <v>30</v>
      </c>
      <c r="AE5539">
        <v>30.000944610000001</v>
      </c>
      <c r="AF5539" t="s">
        <v>661</v>
      </c>
    </row>
    <row r="5540" spans="1:32" ht="14.4">
      <c r="A5540" s="49">
        <v>46212</v>
      </c>
      <c r="B5540" t="s">
        <v>470</v>
      </c>
      <c r="C5540">
        <v>715</v>
      </c>
      <c r="D5540">
        <v>0</v>
      </c>
      <c r="E5540">
        <v>0</v>
      </c>
      <c r="F5540">
        <v>0</v>
      </c>
      <c r="G5540">
        <v>0</v>
      </c>
      <c r="K5540" t="s">
        <v>154</v>
      </c>
      <c r="L5540" s="64">
        <v>0</v>
      </c>
      <c r="M5540" s="52">
        <v>-413</v>
      </c>
      <c r="N5540" s="52">
        <v>-919</v>
      </c>
      <c r="O5540">
        <v>0</v>
      </c>
      <c r="P5540">
        <v>5</v>
      </c>
      <c r="Q5540">
        <v>0</v>
      </c>
      <c r="R5540" s="69"/>
      <c r="S5540" s="69"/>
      <c r="T5540" s="69"/>
      <c r="U5540" s="69"/>
      <c r="V5540" s="69"/>
      <c r="W5540"/>
      <c r="X5540"/>
      <c r="Y5540"/>
      <c r="Z5540"/>
      <c r="AA5540"/>
      <c r="AB5540"/>
      <c r="AC5540"/>
      <c r="AD5540">
        <v>0</v>
      </c>
      <c r="AE5540">
        <v>0</v>
      </c>
    </row>
    <row r="5541" spans="1:32" ht="14.4">
      <c r="A5541" s="49">
        <v>46212</v>
      </c>
      <c r="B5541" t="s">
        <v>470</v>
      </c>
      <c r="C5541">
        <v>716</v>
      </c>
      <c r="D5541">
        <v>445</v>
      </c>
      <c r="E5541">
        <v>-334</v>
      </c>
      <c r="F5541">
        <v>3</v>
      </c>
      <c r="G5541">
        <v>6</v>
      </c>
      <c r="K5541" t="s">
        <v>154</v>
      </c>
      <c r="L5541" s="64">
        <v>0.74980000000000002</v>
      </c>
      <c r="M5541" s="52">
        <v>-372</v>
      </c>
      <c r="N5541" s="52">
        <v>-608</v>
      </c>
      <c r="O5541">
        <v>0</v>
      </c>
      <c r="P5541">
        <v>6</v>
      </c>
      <c r="Q5541">
        <v>0</v>
      </c>
      <c r="R5541" s="69"/>
      <c r="S5541" s="69"/>
      <c r="T5541" s="69"/>
      <c r="U5541" s="69"/>
      <c r="V5541" s="69"/>
      <c r="W5541"/>
      <c r="X5541"/>
      <c r="Y5541"/>
      <c r="Z5541"/>
      <c r="AA5541"/>
      <c r="AB5541">
        <v>0.5</v>
      </c>
      <c r="AC5541"/>
      <c r="AD5541">
        <v>10</v>
      </c>
      <c r="AE5541">
        <v>10.00094459</v>
      </c>
      <c r="AF5541" t="s">
        <v>584</v>
      </c>
    </row>
    <row r="5542" spans="1:32" ht="14.4">
      <c r="A5542" s="49">
        <v>46212</v>
      </c>
      <c r="B5542" t="s">
        <v>55</v>
      </c>
      <c r="C5542">
        <v>537</v>
      </c>
      <c r="D5542">
        <v>1593</v>
      </c>
      <c r="E5542">
        <v>-813</v>
      </c>
      <c r="F5542">
        <v>4</v>
      </c>
      <c r="G5542">
        <v>1</v>
      </c>
      <c r="K5542" t="s">
        <v>154</v>
      </c>
      <c r="L5542" s="64">
        <v>0.82989999999999997</v>
      </c>
      <c r="M5542" s="52">
        <v>-290</v>
      </c>
      <c r="N5542" s="52">
        <v>2870</v>
      </c>
      <c r="O5542">
        <v>0</v>
      </c>
      <c r="P5542">
        <v>7</v>
      </c>
      <c r="Q5542">
        <v>1</v>
      </c>
      <c r="R5542" s="69">
        <v>269.84962640099633</v>
      </c>
      <c r="S5542" s="69">
        <v>5.9032877726975377</v>
      </c>
      <c r="T5542" s="69">
        <v>398.25</v>
      </c>
      <c r="U5542" s="69">
        <v>1593</v>
      </c>
      <c r="V5542" s="69">
        <v>318.60000000000002</v>
      </c>
      <c r="W5542">
        <v>0</v>
      </c>
      <c r="X5542">
        <v>0</v>
      </c>
      <c r="Y5542">
        <v>0</v>
      </c>
      <c r="Z5542">
        <v>7</v>
      </c>
      <c r="AA5542">
        <v>1.75</v>
      </c>
      <c r="AB5542">
        <v>0.5</v>
      </c>
      <c r="AC5542">
        <v>0.875</v>
      </c>
      <c r="AD5542">
        <v>18.8</v>
      </c>
      <c r="AE5542">
        <v>18.800944579999999</v>
      </c>
      <c r="AF5542" t="s">
        <v>612</v>
      </c>
    </row>
    <row r="5543" spans="1:32" ht="14.4">
      <c r="A5543" s="49">
        <v>46212</v>
      </c>
      <c r="B5543" t="s">
        <v>55</v>
      </c>
      <c r="C5543">
        <v>538</v>
      </c>
      <c r="D5543">
        <v>4540</v>
      </c>
      <c r="E5543">
        <v>-975</v>
      </c>
      <c r="F5543">
        <v>15</v>
      </c>
      <c r="G5543">
        <v>11</v>
      </c>
      <c r="K5543" t="s">
        <v>154</v>
      </c>
      <c r="L5543" s="64">
        <v>0.9284</v>
      </c>
      <c r="M5543" s="52">
        <v>-757</v>
      </c>
      <c r="N5543" s="52">
        <v>307</v>
      </c>
      <c r="O5543">
        <v>0</v>
      </c>
      <c r="P5543">
        <v>8</v>
      </c>
      <c r="Q5543">
        <v>1</v>
      </c>
      <c r="R5543" s="69">
        <v>731.01188252386885</v>
      </c>
      <c r="S5543" s="69">
        <v>6.210569360822614</v>
      </c>
      <c r="T5543" s="69">
        <v>302.66666666666669</v>
      </c>
      <c r="U5543" s="69">
        <v>412.72727272727269</v>
      </c>
      <c r="V5543" s="69">
        <v>174.61538461538461</v>
      </c>
      <c r="W5543">
        <v>0</v>
      </c>
      <c r="X5543">
        <v>0</v>
      </c>
      <c r="Y5543">
        <v>0</v>
      </c>
      <c r="Z5543">
        <v>2</v>
      </c>
      <c r="AA5543">
        <v>0.5</v>
      </c>
      <c r="AB5543">
        <v>0.6</v>
      </c>
      <c r="AC5543">
        <v>0.3</v>
      </c>
      <c r="AD5543">
        <v>13</v>
      </c>
      <c r="AE5543">
        <v>13.00094457</v>
      </c>
      <c r="AF5543" t="s">
        <v>1225</v>
      </c>
    </row>
    <row r="5544" spans="1:32" ht="14.4">
      <c r="A5544" s="49">
        <v>46212</v>
      </c>
      <c r="B5544" t="s">
        <v>55</v>
      </c>
      <c r="C5544">
        <v>550</v>
      </c>
      <c r="D5544">
        <v>2711</v>
      </c>
      <c r="E5544">
        <v>-6</v>
      </c>
      <c r="F5544">
        <v>10</v>
      </c>
      <c r="G5544">
        <v>10</v>
      </c>
      <c r="K5544" t="s">
        <v>154</v>
      </c>
      <c r="L5544" s="64">
        <v>0.99929999999999997</v>
      </c>
      <c r="M5544" s="52">
        <v>-81</v>
      </c>
      <c r="N5544" s="52">
        <v>-646</v>
      </c>
      <c r="O5544">
        <v>0</v>
      </c>
      <c r="P5544">
        <v>0</v>
      </c>
      <c r="Q5544">
        <v>1</v>
      </c>
      <c r="R5544" s="69">
        <v>436.07342258198418</v>
      </c>
      <c r="S5544" s="69">
        <v>6.216842989302604</v>
      </c>
      <c r="T5544" s="69">
        <v>271.10000000000002</v>
      </c>
      <c r="U5544" s="69">
        <v>271.10000000000002</v>
      </c>
      <c r="V5544" s="69">
        <v>135.55000000000001</v>
      </c>
      <c r="W5544">
        <v>0</v>
      </c>
      <c r="X5544">
        <v>5</v>
      </c>
      <c r="Y5544">
        <v>4</v>
      </c>
      <c r="Z5544">
        <v>2</v>
      </c>
      <c r="AA5544">
        <v>2.75</v>
      </c>
      <c r="AB5544">
        <v>0.5</v>
      </c>
      <c r="AC5544">
        <v>1.375</v>
      </c>
      <c r="AD5544">
        <v>23.8</v>
      </c>
      <c r="AE5544">
        <v>23.800944560000001</v>
      </c>
      <c r="AF5544" t="s">
        <v>2009</v>
      </c>
    </row>
    <row r="5545" spans="1:32" ht="14.4">
      <c r="A5545" s="49">
        <v>46212</v>
      </c>
      <c r="B5545" t="s">
        <v>24</v>
      </c>
      <c r="C5545">
        <v>631</v>
      </c>
      <c r="D5545">
        <v>1967</v>
      </c>
      <c r="E5545">
        <v>-1690</v>
      </c>
      <c r="F5545">
        <v>0</v>
      </c>
      <c r="G5545">
        <v>3</v>
      </c>
      <c r="K5545" t="s">
        <v>154</v>
      </c>
      <c r="L5545" s="64">
        <v>0.71360000000000001</v>
      </c>
      <c r="M5545" s="52">
        <v>-2053</v>
      </c>
      <c r="N5545" s="52">
        <v>-1885</v>
      </c>
      <c r="O5545">
        <v>0</v>
      </c>
      <c r="P5545">
        <v>1</v>
      </c>
      <c r="Q5545">
        <v>0</v>
      </c>
      <c r="R5545" s="69"/>
      <c r="S5545" s="69"/>
      <c r="T5545" s="69"/>
      <c r="U5545" s="69"/>
      <c r="V5545" s="69"/>
      <c r="W5545"/>
      <c r="X5545"/>
      <c r="Y5545"/>
      <c r="Z5545"/>
      <c r="AA5545"/>
      <c r="AB5545">
        <v>0.5</v>
      </c>
      <c r="AC5545"/>
      <c r="AD5545">
        <v>30</v>
      </c>
      <c r="AE5545">
        <v>30.00094455</v>
      </c>
      <c r="AF5545" t="s">
        <v>661</v>
      </c>
    </row>
    <row r="5546" spans="1:32" ht="14.4">
      <c r="A5546" s="49">
        <v>46212</v>
      </c>
      <c r="B5546" t="s">
        <v>24</v>
      </c>
      <c r="C5546">
        <v>632</v>
      </c>
      <c r="D5546">
        <v>684</v>
      </c>
      <c r="E5546">
        <v>79</v>
      </c>
      <c r="F5546">
        <v>5</v>
      </c>
      <c r="G5546">
        <v>7</v>
      </c>
      <c r="K5546" t="s">
        <v>154</v>
      </c>
      <c r="L5546" s="64">
        <v>1.0385</v>
      </c>
      <c r="M5546" s="52">
        <v>-1419</v>
      </c>
      <c r="N5546" s="52">
        <v>3681</v>
      </c>
      <c r="O5546">
        <v>0</v>
      </c>
      <c r="P5546">
        <v>2</v>
      </c>
      <c r="Q5546">
        <v>0</v>
      </c>
      <c r="R5546" s="69"/>
      <c r="S5546" s="69"/>
      <c r="T5546" s="69"/>
      <c r="U5546" s="69"/>
      <c r="V5546" s="69"/>
      <c r="W5546"/>
      <c r="X5546"/>
      <c r="Y5546"/>
      <c r="Z5546"/>
      <c r="AA5546"/>
      <c r="AB5546">
        <v>0.5</v>
      </c>
      <c r="AC5546"/>
      <c r="AD5546">
        <v>0</v>
      </c>
      <c r="AE5546">
        <v>0</v>
      </c>
    </row>
    <row r="5547" spans="1:32" ht="14.4">
      <c r="A5547" s="49">
        <v>46212</v>
      </c>
      <c r="B5547" t="s">
        <v>24</v>
      </c>
      <c r="C5547">
        <v>633</v>
      </c>
      <c r="D5547">
        <v>2747</v>
      </c>
      <c r="E5547">
        <v>-2730</v>
      </c>
      <c r="F5547">
        <v>0</v>
      </c>
      <c r="G5547">
        <v>6</v>
      </c>
      <c r="K5547" t="s">
        <v>154</v>
      </c>
      <c r="L5547" s="64">
        <v>0.66869999999999996</v>
      </c>
      <c r="M5547" s="52">
        <v>-933</v>
      </c>
      <c r="N5547" s="52">
        <v>-2242</v>
      </c>
      <c r="O5547">
        <v>0</v>
      </c>
      <c r="P5547">
        <v>3</v>
      </c>
      <c r="Q5547">
        <v>0</v>
      </c>
      <c r="R5547" s="69"/>
      <c r="S5547" s="69"/>
      <c r="T5547" s="69"/>
      <c r="U5547" s="69"/>
      <c r="V5547" s="69"/>
      <c r="W5547"/>
      <c r="X5547"/>
      <c r="Y5547"/>
      <c r="Z5547"/>
      <c r="AA5547"/>
      <c r="AB5547">
        <v>0.5</v>
      </c>
      <c r="AC5547"/>
      <c r="AD5547">
        <v>30</v>
      </c>
      <c r="AE5547">
        <v>30.000944530000002</v>
      </c>
      <c r="AF5547" t="s">
        <v>661</v>
      </c>
    </row>
    <row r="5548" spans="1:32" ht="14.4">
      <c r="A5548" s="49">
        <v>46212</v>
      </c>
      <c r="B5548" t="s">
        <v>166</v>
      </c>
      <c r="C5548">
        <v>667</v>
      </c>
      <c r="D5548">
        <v>1924</v>
      </c>
      <c r="E5548">
        <v>-1862</v>
      </c>
      <c r="F5548">
        <v>7</v>
      </c>
      <c r="G5548">
        <v>4</v>
      </c>
      <c r="K5548" t="s">
        <v>154</v>
      </c>
      <c r="L5548" s="64">
        <v>0.6774</v>
      </c>
      <c r="M5548" s="52">
        <v>-437</v>
      </c>
      <c r="N5548" s="52">
        <v>602</v>
      </c>
      <c r="O5548">
        <v>0</v>
      </c>
      <c r="P5548">
        <v>7</v>
      </c>
      <c r="Q5548">
        <v>0</v>
      </c>
      <c r="R5548" s="69"/>
      <c r="S5548" s="69"/>
      <c r="T5548" s="69"/>
      <c r="U5548" s="69"/>
      <c r="V5548" s="69"/>
      <c r="W5548"/>
      <c r="X5548"/>
      <c r="Y5548"/>
      <c r="Z5548"/>
      <c r="AA5548"/>
      <c r="AB5548">
        <v>0.5</v>
      </c>
      <c r="AC5548"/>
      <c r="AD5548">
        <v>30</v>
      </c>
      <c r="AE5548">
        <v>30.000944520000001</v>
      </c>
      <c r="AF5548" t="s">
        <v>661</v>
      </c>
    </row>
    <row r="5549" spans="1:32" ht="14.4">
      <c r="A5549" s="49">
        <v>46212</v>
      </c>
      <c r="B5549" t="s">
        <v>166</v>
      </c>
      <c r="C5549">
        <v>668</v>
      </c>
      <c r="D5549">
        <v>53</v>
      </c>
      <c r="E5549">
        <v>-89</v>
      </c>
      <c r="F5549">
        <v>0</v>
      </c>
      <c r="G5549">
        <v>0</v>
      </c>
      <c r="K5549" t="s">
        <v>154</v>
      </c>
      <c r="L5549" s="64">
        <v>0.44030000000000002</v>
      </c>
      <c r="M5549" s="52">
        <v>-320</v>
      </c>
      <c r="N5549" s="52">
        <v>-2459</v>
      </c>
      <c r="O5549">
        <v>0</v>
      </c>
      <c r="P5549">
        <v>8</v>
      </c>
      <c r="Q5549">
        <v>0</v>
      </c>
      <c r="R5549" s="69"/>
      <c r="S5549" s="69"/>
      <c r="T5549" s="69"/>
      <c r="U5549" s="69"/>
      <c r="V5549" s="69"/>
      <c r="W5549"/>
      <c r="X5549"/>
      <c r="Y5549"/>
      <c r="Z5549"/>
      <c r="AA5549"/>
      <c r="AB5549">
        <v>0.5</v>
      </c>
      <c r="AC5549"/>
      <c r="AD5549">
        <v>10</v>
      </c>
      <c r="AE5549">
        <v>10.00094451</v>
      </c>
      <c r="AF5549" t="s">
        <v>584</v>
      </c>
    </row>
    <row r="5550" spans="1:32" ht="14.4">
      <c r="A5550" s="49">
        <v>46212</v>
      </c>
      <c r="B5550" t="s">
        <v>166</v>
      </c>
      <c r="C5550">
        <v>670</v>
      </c>
      <c r="D5550">
        <v>926</v>
      </c>
      <c r="E5550">
        <v>-1214</v>
      </c>
      <c r="F5550">
        <v>2</v>
      </c>
      <c r="G5550">
        <v>1</v>
      </c>
      <c r="K5550" t="s">
        <v>154</v>
      </c>
      <c r="L5550" s="64">
        <v>0.56299999999999994</v>
      </c>
      <c r="M5550" s="52">
        <v>-1320</v>
      </c>
      <c r="N5550" s="52">
        <v>-98</v>
      </c>
      <c r="O5550">
        <v>0</v>
      </c>
      <c r="P5550">
        <v>0</v>
      </c>
      <c r="Q5550">
        <v>0</v>
      </c>
      <c r="R5550" s="69"/>
      <c r="S5550" s="69"/>
      <c r="T5550" s="69"/>
      <c r="U5550" s="69"/>
      <c r="V5550" s="69"/>
      <c r="W5550"/>
      <c r="X5550"/>
      <c r="Y5550"/>
      <c r="Z5550"/>
      <c r="AA5550"/>
      <c r="AB5550">
        <v>0.5</v>
      </c>
      <c r="AC5550"/>
      <c r="AD5550">
        <v>10</v>
      </c>
      <c r="AE5550">
        <v>10.000944499999999</v>
      </c>
      <c r="AF5550" t="s">
        <v>584</v>
      </c>
    </row>
    <row r="5551" spans="1:32" ht="14.4">
      <c r="A5551" s="49">
        <v>46212</v>
      </c>
      <c r="B5551" t="s">
        <v>179</v>
      </c>
      <c r="C5551">
        <v>635</v>
      </c>
      <c r="D5551">
        <v>2324</v>
      </c>
      <c r="E5551">
        <v>403</v>
      </c>
      <c r="F5551">
        <v>26</v>
      </c>
      <c r="G5551">
        <v>3</v>
      </c>
      <c r="K5551" t="s">
        <v>154</v>
      </c>
      <c r="L5551" s="64">
        <v>1.0578000000000001</v>
      </c>
      <c r="M5551" s="52">
        <v>-1185</v>
      </c>
      <c r="N5551" s="52">
        <v>533</v>
      </c>
      <c r="O5551">
        <v>0</v>
      </c>
      <c r="P5551">
        <v>5</v>
      </c>
      <c r="Q5551">
        <v>0</v>
      </c>
      <c r="R5551" s="69"/>
      <c r="S5551" s="69"/>
      <c r="T5551" s="69"/>
      <c r="U5551" s="69"/>
      <c r="V5551" s="69"/>
      <c r="W5551"/>
      <c r="X5551"/>
      <c r="Y5551"/>
      <c r="Z5551"/>
      <c r="AA5551"/>
      <c r="AB5551">
        <v>0.5</v>
      </c>
      <c r="AC5551"/>
      <c r="AD5551">
        <v>35</v>
      </c>
      <c r="AE5551">
        <v>35.000944490000002</v>
      </c>
      <c r="AF5551" t="s">
        <v>668</v>
      </c>
    </row>
    <row r="5552" spans="1:32" ht="14.4">
      <c r="A5552" s="49">
        <v>46212</v>
      </c>
      <c r="B5552" t="s">
        <v>179</v>
      </c>
      <c r="C5552">
        <v>636</v>
      </c>
      <c r="D5552">
        <v>2325</v>
      </c>
      <c r="E5552">
        <v>940</v>
      </c>
      <c r="F5552">
        <v>23</v>
      </c>
      <c r="G5552">
        <v>3</v>
      </c>
      <c r="K5552" t="s">
        <v>154</v>
      </c>
      <c r="L5552" s="64">
        <v>1.1348</v>
      </c>
      <c r="M5552" s="52">
        <v>-476</v>
      </c>
      <c r="N5552" s="52">
        <v>-3770</v>
      </c>
      <c r="O5552">
        <v>0</v>
      </c>
      <c r="P5552">
        <v>6</v>
      </c>
      <c r="Q5552">
        <v>0</v>
      </c>
      <c r="R5552" s="69"/>
      <c r="S5552" s="69"/>
      <c r="T5552" s="69"/>
      <c r="U5552" s="69"/>
      <c r="V5552" s="69"/>
      <c r="W5552"/>
      <c r="X5552"/>
      <c r="Y5552"/>
      <c r="Z5552"/>
      <c r="AA5552"/>
      <c r="AB5552">
        <v>0.5</v>
      </c>
      <c r="AC5552"/>
      <c r="AD5552">
        <v>35</v>
      </c>
      <c r="AE5552">
        <v>35.000944480000001</v>
      </c>
      <c r="AF5552" t="s">
        <v>668</v>
      </c>
    </row>
    <row r="5553" spans="1:32" ht="14.4">
      <c r="A5553" s="49">
        <v>46212</v>
      </c>
      <c r="B5553" t="s">
        <v>179</v>
      </c>
      <c r="C5553">
        <v>637</v>
      </c>
      <c r="D5553">
        <v>670</v>
      </c>
      <c r="E5553">
        <v>5</v>
      </c>
      <c r="F5553">
        <v>2</v>
      </c>
      <c r="G5553">
        <v>0</v>
      </c>
      <c r="K5553" t="s">
        <v>154</v>
      </c>
      <c r="L5553" s="64">
        <v>1.0024999999999999</v>
      </c>
      <c r="M5553" s="52">
        <v>-253</v>
      </c>
      <c r="N5553" s="52">
        <v>-1096</v>
      </c>
      <c r="O5553">
        <v>0</v>
      </c>
      <c r="P5553">
        <v>7</v>
      </c>
      <c r="Q5553">
        <v>0</v>
      </c>
      <c r="R5553" s="69"/>
      <c r="S5553" s="69"/>
      <c r="T5553" s="69"/>
      <c r="U5553" s="69"/>
      <c r="V5553" s="69"/>
      <c r="W5553"/>
      <c r="X5553"/>
      <c r="Y5553"/>
      <c r="Z5553"/>
      <c r="AA5553"/>
      <c r="AB5553">
        <v>0.5</v>
      </c>
      <c r="AC5553"/>
      <c r="AD5553">
        <v>0</v>
      </c>
      <c r="AE5553">
        <v>0</v>
      </c>
    </row>
    <row r="5554" spans="1:32" ht="14.4">
      <c r="A5554" s="49">
        <v>46212</v>
      </c>
      <c r="B5554" t="s">
        <v>289</v>
      </c>
      <c r="C5554">
        <v>662</v>
      </c>
      <c r="D5554">
        <v>1176</v>
      </c>
      <c r="E5554">
        <v>-772</v>
      </c>
      <c r="F5554">
        <v>6</v>
      </c>
      <c r="G5554">
        <v>2</v>
      </c>
      <c r="K5554" t="s">
        <v>154</v>
      </c>
      <c r="L5554" s="64">
        <v>0.78120000000000001</v>
      </c>
      <c r="M5554" s="52">
        <v>-463</v>
      </c>
      <c r="N5554" s="52">
        <v>-637</v>
      </c>
      <c r="O5554">
        <v>0</v>
      </c>
      <c r="P5554">
        <v>2</v>
      </c>
      <c r="Q5554">
        <v>0</v>
      </c>
      <c r="R5554" s="69"/>
      <c r="S5554" s="69"/>
      <c r="T5554" s="69"/>
      <c r="U5554" s="69"/>
      <c r="V5554" s="69"/>
      <c r="W5554"/>
      <c r="X5554"/>
      <c r="Y5554"/>
      <c r="Z5554"/>
      <c r="AA5554"/>
      <c r="AB5554">
        <v>0.5</v>
      </c>
      <c r="AC5554"/>
      <c r="AD5554">
        <v>30</v>
      </c>
      <c r="AE5554">
        <v>30.000944459999999</v>
      </c>
      <c r="AF5554" t="s">
        <v>661</v>
      </c>
    </row>
    <row r="5555" spans="1:32" ht="14.4">
      <c r="A5555" s="49">
        <v>46212</v>
      </c>
      <c r="B5555" t="s">
        <v>289</v>
      </c>
      <c r="C5555">
        <v>663</v>
      </c>
      <c r="D5555">
        <v>312</v>
      </c>
      <c r="E5555">
        <v>296</v>
      </c>
      <c r="F5555">
        <v>4</v>
      </c>
      <c r="G5555">
        <v>2</v>
      </c>
      <c r="K5555" t="s">
        <v>154</v>
      </c>
      <c r="L5555" s="64">
        <v>1.3162</v>
      </c>
      <c r="M5555" s="52">
        <v>-5</v>
      </c>
      <c r="N5555" s="52">
        <v>-1057</v>
      </c>
      <c r="O5555">
        <v>0</v>
      </c>
      <c r="P5555">
        <v>3</v>
      </c>
      <c r="Q5555">
        <v>0</v>
      </c>
      <c r="R5555" s="69"/>
      <c r="S5555" s="69"/>
      <c r="T5555" s="69"/>
      <c r="U5555" s="69"/>
      <c r="V5555" s="69"/>
      <c r="W5555"/>
      <c r="X5555"/>
      <c r="Y5555"/>
      <c r="Z5555"/>
      <c r="AA5555"/>
      <c r="AB5555">
        <v>0.5</v>
      </c>
      <c r="AC5555"/>
      <c r="AD5555">
        <v>0</v>
      </c>
      <c r="AE5555">
        <v>0</v>
      </c>
    </row>
    <row r="5556" spans="1:32" ht="14.4">
      <c r="A5556" s="49">
        <v>46212</v>
      </c>
      <c r="B5556" t="s">
        <v>387</v>
      </c>
      <c r="C5556">
        <v>683</v>
      </c>
      <c r="D5556">
        <v>170</v>
      </c>
      <c r="E5556">
        <v>-267</v>
      </c>
      <c r="F5556">
        <v>0</v>
      </c>
      <c r="G5556">
        <v>1</v>
      </c>
      <c r="K5556" t="s">
        <v>154</v>
      </c>
      <c r="L5556" s="64">
        <v>0.47649999999999998</v>
      </c>
      <c r="M5556" s="52">
        <v>-267</v>
      </c>
      <c r="N5556" s="52">
        <v>-650</v>
      </c>
      <c r="O5556">
        <v>0</v>
      </c>
      <c r="P5556">
        <v>3</v>
      </c>
      <c r="Q5556">
        <v>0</v>
      </c>
      <c r="R5556" s="69"/>
      <c r="S5556" s="69"/>
      <c r="T5556" s="69"/>
      <c r="U5556" s="69"/>
      <c r="V5556" s="69"/>
      <c r="W5556"/>
      <c r="X5556"/>
      <c r="Y5556"/>
      <c r="Z5556"/>
      <c r="AA5556"/>
      <c r="AB5556">
        <v>0.5</v>
      </c>
      <c r="AC5556"/>
      <c r="AD5556">
        <v>10</v>
      </c>
      <c r="AE5556">
        <v>10.00094444</v>
      </c>
      <c r="AF5556" t="s">
        <v>584</v>
      </c>
    </row>
    <row r="5557" spans="1:32" ht="14.4">
      <c r="A5557" s="49">
        <v>46212</v>
      </c>
      <c r="B5557" t="s">
        <v>387</v>
      </c>
      <c r="C5557">
        <v>685</v>
      </c>
      <c r="D5557">
        <v>953</v>
      </c>
      <c r="E5557">
        <v>-179</v>
      </c>
      <c r="F5557">
        <v>11</v>
      </c>
      <c r="G5557">
        <v>7</v>
      </c>
      <c r="K5557" t="s">
        <v>154</v>
      </c>
      <c r="L5557" s="64">
        <v>0.93740000000000001</v>
      </c>
      <c r="M5557" s="52">
        <v>1120</v>
      </c>
      <c r="N5557" s="52">
        <v>514</v>
      </c>
      <c r="O5557">
        <v>0</v>
      </c>
      <c r="P5557">
        <v>5</v>
      </c>
      <c r="Q5557">
        <v>0</v>
      </c>
      <c r="R5557" s="69"/>
      <c r="S5557" s="69"/>
      <c r="T5557" s="69"/>
      <c r="U5557" s="69"/>
      <c r="V5557" s="69"/>
      <c r="W5557"/>
      <c r="X5557"/>
      <c r="Y5557"/>
      <c r="Z5557"/>
      <c r="AA5557"/>
      <c r="AB5557">
        <v>0.5</v>
      </c>
      <c r="AC5557"/>
      <c r="AD5557">
        <v>10</v>
      </c>
      <c r="AE5557">
        <v>10.000944430000001</v>
      </c>
      <c r="AF5557" t="s">
        <v>584</v>
      </c>
    </row>
    <row r="5558" spans="1:32" ht="14.4">
      <c r="A5558" s="49">
        <v>46212</v>
      </c>
      <c r="B5558" t="s">
        <v>278</v>
      </c>
      <c r="C5558">
        <v>561</v>
      </c>
      <c r="D5558">
        <v>6310</v>
      </c>
      <c r="E5558">
        <v>334</v>
      </c>
      <c r="F5558">
        <v>24</v>
      </c>
      <c r="G5558">
        <v>19</v>
      </c>
      <c r="K5558" t="s">
        <v>154</v>
      </c>
      <c r="L5558" s="64">
        <v>1.0176000000000001</v>
      </c>
      <c r="M5558" s="52">
        <v>48</v>
      </c>
      <c r="N5558" s="52">
        <v>4071</v>
      </c>
      <c r="O5558">
        <v>0</v>
      </c>
      <c r="P5558">
        <v>1</v>
      </c>
      <c r="Q5558">
        <v>1</v>
      </c>
      <c r="R5558" s="69">
        <v>1088.053134080531</v>
      </c>
      <c r="S5558" s="69">
        <v>5.7993491331949691</v>
      </c>
      <c r="T5558" s="69">
        <v>262.91666666666669</v>
      </c>
      <c r="U5558" s="69">
        <v>332.10526315789468</v>
      </c>
      <c r="V5558" s="69">
        <v>146.7441860465116</v>
      </c>
      <c r="W5558">
        <v>2</v>
      </c>
      <c r="X5558">
        <v>4</v>
      </c>
      <c r="Y5558">
        <v>3</v>
      </c>
      <c r="Z5558">
        <v>6</v>
      </c>
      <c r="AA5558">
        <v>3.75</v>
      </c>
      <c r="AB5558">
        <v>0.8</v>
      </c>
      <c r="AC5558">
        <v>3</v>
      </c>
      <c r="AD5558">
        <v>30</v>
      </c>
      <c r="AE5558">
        <v>30.00094442</v>
      </c>
      <c r="AF5558" t="s">
        <v>1684</v>
      </c>
    </row>
    <row r="5559" spans="1:32" ht="14.4">
      <c r="A5559" s="49">
        <v>46212</v>
      </c>
      <c r="B5559" t="s">
        <v>278</v>
      </c>
      <c r="C5559">
        <v>562</v>
      </c>
      <c r="D5559">
        <v>317</v>
      </c>
      <c r="E5559">
        <v>-129</v>
      </c>
      <c r="F5559">
        <v>1</v>
      </c>
      <c r="G5559">
        <v>0</v>
      </c>
      <c r="K5559" t="s">
        <v>154</v>
      </c>
      <c r="L5559" s="64">
        <v>0.86439999999999995</v>
      </c>
      <c r="M5559" s="52">
        <v>-827</v>
      </c>
      <c r="N5559" s="52">
        <v>1497</v>
      </c>
      <c r="O5559">
        <v>0</v>
      </c>
      <c r="P5559">
        <v>2</v>
      </c>
      <c r="Q5559">
        <v>1</v>
      </c>
      <c r="R5559" s="69">
        <v>54.064238273142387</v>
      </c>
      <c r="S5559" s="69">
        <v>5.8633952891088228</v>
      </c>
      <c r="T5559" s="69">
        <v>317</v>
      </c>
      <c r="U5559" s="69"/>
      <c r="V5559" s="69">
        <v>317</v>
      </c>
      <c r="W5559">
        <v>0</v>
      </c>
      <c r="X5559"/>
      <c r="Y5559">
        <v>0</v>
      </c>
      <c r="Z5559">
        <v>5</v>
      </c>
      <c r="AA5559">
        <v>1.666666666666667</v>
      </c>
      <c r="AB5559">
        <v>0.5</v>
      </c>
      <c r="AC5559">
        <v>0.83333333333333337</v>
      </c>
      <c r="AD5559">
        <v>18.3</v>
      </c>
      <c r="AE5559">
        <v>18.30094441</v>
      </c>
      <c r="AF5559" t="s">
        <v>3669</v>
      </c>
    </row>
    <row r="5560" spans="1:32" ht="14.4">
      <c r="A5560" s="49">
        <v>46212</v>
      </c>
      <c r="B5560" t="s">
        <v>510</v>
      </c>
      <c r="C5560">
        <v>665</v>
      </c>
      <c r="D5560">
        <v>570</v>
      </c>
      <c r="E5560">
        <v>30</v>
      </c>
      <c r="F5560">
        <v>3</v>
      </c>
      <c r="G5560">
        <v>1</v>
      </c>
      <c r="K5560" t="s">
        <v>154</v>
      </c>
      <c r="L5560" s="64">
        <v>1.0175000000000001</v>
      </c>
      <c r="M5560" s="52">
        <v>0</v>
      </c>
      <c r="N5560" s="52">
        <v>-401</v>
      </c>
      <c r="O5560">
        <v>0</v>
      </c>
      <c r="P5560">
        <v>5</v>
      </c>
      <c r="Q5560">
        <v>0</v>
      </c>
      <c r="R5560" s="69"/>
      <c r="S5560" s="69"/>
      <c r="T5560" s="69"/>
      <c r="U5560" s="69"/>
      <c r="V5560" s="69"/>
      <c r="W5560"/>
      <c r="X5560"/>
      <c r="Y5560"/>
      <c r="Z5560"/>
      <c r="AA5560"/>
      <c r="AB5560">
        <v>0.5</v>
      </c>
      <c r="AC5560"/>
      <c r="AD5560">
        <v>0</v>
      </c>
      <c r="AE5560">
        <v>0</v>
      </c>
    </row>
    <row r="5561" spans="1:32" ht="14.4">
      <c r="A5561" s="49">
        <v>46212</v>
      </c>
      <c r="B5561" t="s">
        <v>510</v>
      </c>
      <c r="C5561">
        <v>666</v>
      </c>
      <c r="D5561">
        <v>0</v>
      </c>
      <c r="E5561">
        <v>0</v>
      </c>
      <c r="F5561">
        <v>0</v>
      </c>
      <c r="G5561">
        <v>0</v>
      </c>
      <c r="K5561" t="s">
        <v>154</v>
      </c>
      <c r="L5561" s="64">
        <v>0</v>
      </c>
      <c r="M5561" s="52">
        <v>-484</v>
      </c>
      <c r="N5561" s="52">
        <v>2585</v>
      </c>
      <c r="O5561">
        <v>0</v>
      </c>
      <c r="P5561">
        <v>6</v>
      </c>
      <c r="Q5561">
        <v>0</v>
      </c>
      <c r="R5561" s="69"/>
      <c r="S5561" s="69"/>
      <c r="T5561" s="69"/>
      <c r="U5561" s="69"/>
      <c r="V5561" s="69"/>
      <c r="W5561"/>
      <c r="X5561"/>
      <c r="Y5561"/>
      <c r="Z5561"/>
      <c r="AA5561"/>
      <c r="AB5561"/>
      <c r="AC5561"/>
      <c r="AD5561">
        <v>0</v>
      </c>
      <c r="AE5561">
        <v>0</v>
      </c>
    </row>
    <row r="5562" spans="1:32" ht="14.4">
      <c r="A5562" s="49">
        <v>46212</v>
      </c>
      <c r="B5562" t="s">
        <v>372</v>
      </c>
      <c r="C5562">
        <v>711</v>
      </c>
      <c r="D5562">
        <v>726</v>
      </c>
      <c r="E5562">
        <v>-96</v>
      </c>
      <c r="F5562">
        <v>6</v>
      </c>
      <c r="G5562">
        <v>2</v>
      </c>
      <c r="K5562" t="s">
        <v>154</v>
      </c>
      <c r="L5562" s="64">
        <v>0.95589999999999997</v>
      </c>
      <c r="M5562" s="52">
        <v>-62</v>
      </c>
      <c r="N5562" s="52">
        <v>-6</v>
      </c>
      <c r="O5562">
        <v>0</v>
      </c>
      <c r="P5562">
        <v>1</v>
      </c>
      <c r="Q5562">
        <v>0</v>
      </c>
      <c r="R5562" s="69"/>
      <c r="S5562" s="69"/>
      <c r="T5562" s="69"/>
      <c r="U5562" s="69"/>
      <c r="V5562" s="69"/>
      <c r="W5562"/>
      <c r="X5562"/>
      <c r="Y5562"/>
      <c r="Z5562"/>
      <c r="AA5562"/>
      <c r="AB5562">
        <v>0.5</v>
      </c>
      <c r="AC5562"/>
      <c r="AD5562">
        <v>10</v>
      </c>
      <c r="AE5562">
        <v>10.00094438</v>
      </c>
      <c r="AF5562" t="s">
        <v>584</v>
      </c>
    </row>
    <row r="5563" spans="1:32" ht="14.4">
      <c r="A5563" s="49">
        <v>46212</v>
      </c>
      <c r="B5563" t="s">
        <v>372</v>
      </c>
      <c r="C5563">
        <v>712</v>
      </c>
      <c r="D5563">
        <v>766</v>
      </c>
      <c r="E5563">
        <v>-765</v>
      </c>
      <c r="F5563">
        <v>4</v>
      </c>
      <c r="G5563">
        <v>1</v>
      </c>
      <c r="K5563" t="s">
        <v>154</v>
      </c>
      <c r="L5563" s="64">
        <v>0.66710000000000003</v>
      </c>
      <c r="M5563" s="52">
        <v>-70</v>
      </c>
      <c r="N5563" s="52">
        <v>-44</v>
      </c>
      <c r="O5563">
        <v>0</v>
      </c>
      <c r="P5563">
        <v>2</v>
      </c>
      <c r="Q5563">
        <v>0</v>
      </c>
      <c r="R5563" s="69"/>
      <c r="S5563" s="69"/>
      <c r="T5563" s="69"/>
      <c r="U5563" s="69"/>
      <c r="V5563" s="69"/>
      <c r="W5563"/>
      <c r="X5563"/>
      <c r="Y5563"/>
      <c r="Z5563"/>
      <c r="AA5563"/>
      <c r="AB5563">
        <v>0.5</v>
      </c>
      <c r="AC5563"/>
      <c r="AD5563">
        <v>10</v>
      </c>
      <c r="AE5563">
        <v>10.000944369999999</v>
      </c>
      <c r="AF5563" t="s">
        <v>584</v>
      </c>
    </row>
    <row r="5564" spans="1:32" ht="14.4">
      <c r="A5564" s="49">
        <v>46212</v>
      </c>
      <c r="B5564" t="s">
        <v>307</v>
      </c>
      <c r="C5564">
        <v>660</v>
      </c>
      <c r="D5564">
        <v>0</v>
      </c>
      <c r="E5564">
        <v>0</v>
      </c>
      <c r="F5564">
        <v>0</v>
      </c>
      <c r="G5564">
        <v>0</v>
      </c>
      <c r="K5564" t="s">
        <v>154</v>
      </c>
      <c r="L5564" s="64">
        <v>0</v>
      </c>
      <c r="M5564" s="52">
        <v>0</v>
      </c>
      <c r="N5564" s="52">
        <v>-339</v>
      </c>
      <c r="O5564">
        <v>0</v>
      </c>
      <c r="P5564">
        <v>0</v>
      </c>
      <c r="Q5564">
        <v>0</v>
      </c>
      <c r="R5564" s="69"/>
      <c r="S5564" s="69"/>
      <c r="T5564" s="69"/>
      <c r="U5564" s="69"/>
      <c r="V5564" s="69"/>
      <c r="W5564"/>
      <c r="X5564"/>
      <c r="Y5564"/>
      <c r="Z5564"/>
      <c r="AA5564"/>
      <c r="AB5564"/>
      <c r="AC5564"/>
      <c r="AD5564">
        <v>0</v>
      </c>
      <c r="AE5564">
        <v>0</v>
      </c>
    </row>
    <row r="5565" spans="1:32" ht="14.4">
      <c r="A5565" s="49">
        <v>46212</v>
      </c>
      <c r="B5565" t="s">
        <v>307</v>
      </c>
      <c r="C5565">
        <v>661</v>
      </c>
      <c r="D5565">
        <v>20</v>
      </c>
      <c r="E5565">
        <v>-38</v>
      </c>
      <c r="F5565">
        <v>0</v>
      </c>
      <c r="G5565">
        <v>0</v>
      </c>
      <c r="K5565" t="s">
        <v>154</v>
      </c>
      <c r="L5565" s="64">
        <v>0.36670000000000003</v>
      </c>
      <c r="M5565" s="52">
        <v>0</v>
      </c>
      <c r="N5565" s="52">
        <v>-1262</v>
      </c>
      <c r="O5565">
        <v>0</v>
      </c>
      <c r="P5565">
        <v>1</v>
      </c>
      <c r="Q5565">
        <v>0</v>
      </c>
      <c r="R5565" s="69"/>
      <c r="S5565" s="69"/>
      <c r="T5565" s="69"/>
      <c r="U5565" s="69"/>
      <c r="V5565" s="69"/>
      <c r="W5565"/>
      <c r="X5565"/>
      <c r="Y5565"/>
      <c r="Z5565"/>
      <c r="AA5565"/>
      <c r="AB5565">
        <v>0.5</v>
      </c>
      <c r="AC5565"/>
      <c r="AD5565">
        <v>10</v>
      </c>
      <c r="AE5565">
        <v>10.000944349999999</v>
      </c>
      <c r="AF5565" t="s">
        <v>584</v>
      </c>
    </row>
    <row r="5566" spans="1:32" ht="14.4">
      <c r="A5566" s="49">
        <v>46212</v>
      </c>
      <c r="B5566" t="s">
        <v>156</v>
      </c>
      <c r="C5566">
        <v>717</v>
      </c>
      <c r="D5566">
        <v>972</v>
      </c>
      <c r="E5566">
        <v>-468</v>
      </c>
      <c r="F5566">
        <v>4</v>
      </c>
      <c r="G5566">
        <v>3</v>
      </c>
      <c r="K5566" t="s">
        <v>154</v>
      </c>
      <c r="L5566" s="64">
        <v>0.83950000000000002</v>
      </c>
      <c r="M5566" s="52">
        <v>0</v>
      </c>
      <c r="N5566" s="52">
        <v>-170</v>
      </c>
      <c r="O5566">
        <v>0</v>
      </c>
      <c r="P5566">
        <v>7</v>
      </c>
      <c r="Q5566">
        <v>0</v>
      </c>
      <c r="R5566" s="69"/>
      <c r="S5566" s="69"/>
      <c r="T5566" s="69"/>
      <c r="U5566" s="69"/>
      <c r="V5566" s="69"/>
      <c r="W5566"/>
      <c r="X5566"/>
      <c r="Y5566"/>
      <c r="Z5566"/>
      <c r="AA5566"/>
      <c r="AB5566">
        <v>0.5</v>
      </c>
      <c r="AC5566"/>
      <c r="AD5566">
        <v>10</v>
      </c>
      <c r="AE5566">
        <v>10.00094434</v>
      </c>
      <c r="AF5566" t="s">
        <v>584</v>
      </c>
    </row>
    <row r="5567" spans="1:32" ht="14.4">
      <c r="A5567" s="49">
        <v>46212</v>
      </c>
      <c r="B5567" t="s">
        <v>156</v>
      </c>
      <c r="C5567">
        <v>718</v>
      </c>
      <c r="D5567">
        <v>355</v>
      </c>
      <c r="E5567">
        <v>-286</v>
      </c>
      <c r="F5567">
        <v>1</v>
      </c>
      <c r="G5567">
        <v>1</v>
      </c>
      <c r="K5567" t="s">
        <v>154</v>
      </c>
      <c r="L5567" s="64">
        <v>0.73150000000000004</v>
      </c>
      <c r="M5567" s="52">
        <v>-140</v>
      </c>
      <c r="N5567" s="52">
        <v>-1286</v>
      </c>
      <c r="O5567">
        <v>0</v>
      </c>
      <c r="P5567">
        <v>8</v>
      </c>
      <c r="Q5567">
        <v>0</v>
      </c>
      <c r="R5567" s="69"/>
      <c r="S5567" s="69"/>
      <c r="T5567" s="69"/>
      <c r="U5567" s="69"/>
      <c r="V5567" s="69"/>
      <c r="W5567"/>
      <c r="X5567"/>
      <c r="Y5567"/>
      <c r="Z5567"/>
      <c r="AA5567"/>
      <c r="AB5567">
        <v>0.5</v>
      </c>
      <c r="AC5567"/>
      <c r="AD5567">
        <v>10</v>
      </c>
      <c r="AE5567">
        <v>10.000944329999999</v>
      </c>
      <c r="AF5567" t="s">
        <v>584</v>
      </c>
    </row>
    <row r="5568" spans="1:32" ht="14.4">
      <c r="A5568" s="49">
        <v>46212</v>
      </c>
      <c r="B5568" t="s">
        <v>49</v>
      </c>
      <c r="C5568">
        <v>686</v>
      </c>
      <c r="D5568">
        <v>701</v>
      </c>
      <c r="E5568">
        <v>-355</v>
      </c>
      <c r="F5568">
        <v>6</v>
      </c>
      <c r="G5568">
        <v>3</v>
      </c>
      <c r="K5568" t="s">
        <v>154</v>
      </c>
      <c r="L5568" s="64">
        <v>0.83120000000000005</v>
      </c>
      <c r="M5568" s="52">
        <v>-388</v>
      </c>
      <c r="N5568" s="52">
        <v>-816</v>
      </c>
      <c r="O5568">
        <v>0</v>
      </c>
      <c r="P5568">
        <v>6</v>
      </c>
      <c r="Q5568">
        <v>0</v>
      </c>
      <c r="R5568" s="69"/>
      <c r="S5568" s="69"/>
      <c r="T5568" s="69"/>
      <c r="U5568" s="69"/>
      <c r="V5568" s="69"/>
      <c r="W5568"/>
      <c r="X5568"/>
      <c r="Y5568"/>
      <c r="Z5568"/>
      <c r="AA5568"/>
      <c r="AB5568">
        <v>0.5</v>
      </c>
      <c r="AC5568"/>
      <c r="AD5568">
        <v>10</v>
      </c>
      <c r="AE5568">
        <v>10.00094432</v>
      </c>
      <c r="AF5568" t="s">
        <v>584</v>
      </c>
    </row>
    <row r="5569" spans="1:32" ht="14.4">
      <c r="A5569" s="49">
        <v>46212</v>
      </c>
      <c r="B5569" t="s">
        <v>49</v>
      </c>
      <c r="C5569">
        <v>687</v>
      </c>
      <c r="D5569">
        <v>468</v>
      </c>
      <c r="E5569">
        <v>-633</v>
      </c>
      <c r="F5569">
        <v>1</v>
      </c>
      <c r="G5569">
        <v>1</v>
      </c>
      <c r="K5569" t="s">
        <v>154</v>
      </c>
      <c r="L5569" s="64">
        <v>0.54910000000000003</v>
      </c>
      <c r="M5569" s="52">
        <v>1947</v>
      </c>
      <c r="N5569" s="52">
        <v>5304</v>
      </c>
      <c r="O5569">
        <v>0</v>
      </c>
      <c r="P5569">
        <v>7</v>
      </c>
      <c r="Q5569">
        <v>0</v>
      </c>
      <c r="R5569" s="69"/>
      <c r="S5569" s="69"/>
      <c r="T5569" s="69"/>
      <c r="U5569" s="69"/>
      <c r="V5569" s="69"/>
      <c r="W5569"/>
      <c r="X5569"/>
      <c r="Y5569"/>
      <c r="Z5569"/>
      <c r="AA5569"/>
      <c r="AB5569">
        <v>0.5</v>
      </c>
      <c r="AC5569"/>
      <c r="AD5569">
        <v>10</v>
      </c>
      <c r="AE5569">
        <v>10.00094431</v>
      </c>
      <c r="AF5569" t="s">
        <v>584</v>
      </c>
    </row>
    <row r="5570" spans="1:32" ht="14.4">
      <c r="A5570" s="49">
        <v>46212</v>
      </c>
      <c r="B5570" t="s">
        <v>400</v>
      </c>
      <c r="C5570">
        <v>720</v>
      </c>
      <c r="D5570">
        <v>2154</v>
      </c>
      <c r="E5570">
        <v>68</v>
      </c>
      <c r="F5570">
        <v>12</v>
      </c>
      <c r="G5570">
        <v>10</v>
      </c>
      <c r="K5570" t="s">
        <v>154</v>
      </c>
      <c r="L5570" s="64">
        <v>1.0105</v>
      </c>
      <c r="M5570" s="52">
        <v>-1058</v>
      </c>
      <c r="N5570" s="52">
        <v>-3806</v>
      </c>
      <c r="O5570">
        <v>0</v>
      </c>
      <c r="P5570">
        <v>0</v>
      </c>
      <c r="Q5570">
        <v>0</v>
      </c>
      <c r="R5570" s="69"/>
      <c r="S5570" s="69"/>
      <c r="T5570" s="69"/>
      <c r="U5570" s="69"/>
      <c r="V5570" s="69"/>
      <c r="W5570"/>
      <c r="X5570"/>
      <c r="Y5570"/>
      <c r="Z5570"/>
      <c r="AA5570"/>
      <c r="AB5570">
        <v>0.5</v>
      </c>
      <c r="AC5570"/>
      <c r="AD5570">
        <v>35</v>
      </c>
      <c r="AE5570">
        <v>35.0009443</v>
      </c>
      <c r="AF5570" t="s">
        <v>668</v>
      </c>
    </row>
    <row r="5571" spans="1:32" ht="14.4">
      <c r="A5571" s="49">
        <v>46212</v>
      </c>
      <c r="B5571" t="s">
        <v>5250</v>
      </c>
      <c r="C5571">
        <v>721</v>
      </c>
      <c r="D5571">
        <v>4619</v>
      </c>
      <c r="E5571">
        <v>656</v>
      </c>
      <c r="F5571">
        <v>32</v>
      </c>
      <c r="G5571">
        <v>15</v>
      </c>
      <c r="K5571" t="s">
        <v>154</v>
      </c>
      <c r="L5571" s="64">
        <v>1.0472999999999999</v>
      </c>
      <c r="M5571" s="52">
        <v>3463</v>
      </c>
      <c r="N5571" s="52">
        <v>-2496</v>
      </c>
      <c r="O5571">
        <v>0</v>
      </c>
      <c r="P5571">
        <v>1</v>
      </c>
      <c r="Q5571">
        <v>0</v>
      </c>
      <c r="R5571" s="69"/>
      <c r="S5571" s="69"/>
      <c r="T5571" s="69"/>
      <c r="U5571" s="69"/>
      <c r="V5571" s="69"/>
      <c r="W5571"/>
      <c r="X5571"/>
      <c r="Y5571"/>
      <c r="Z5571"/>
      <c r="AA5571"/>
      <c r="AB5571">
        <v>0.6</v>
      </c>
      <c r="AC5571"/>
      <c r="AD5571">
        <v>35</v>
      </c>
      <c r="AE5571">
        <v>35.00094429</v>
      </c>
      <c r="AF5571" t="s">
        <v>668</v>
      </c>
    </row>
    <row r="5572" spans="1:32" ht="14.4">
      <c r="A5572" s="49">
        <v>46212</v>
      </c>
      <c r="B5572" t="s">
        <v>297</v>
      </c>
      <c r="C5572">
        <v>722</v>
      </c>
      <c r="D5572">
        <v>436</v>
      </c>
      <c r="E5572">
        <v>-272</v>
      </c>
      <c r="F5572">
        <v>2</v>
      </c>
      <c r="G5572">
        <v>1</v>
      </c>
      <c r="K5572" t="s">
        <v>154</v>
      </c>
      <c r="L5572" s="64">
        <v>0.79200000000000004</v>
      </c>
      <c r="M5572" s="52">
        <v>0</v>
      </c>
      <c r="N5572" s="52">
        <v>0</v>
      </c>
      <c r="O5572">
        <v>0</v>
      </c>
      <c r="P5572">
        <v>2</v>
      </c>
      <c r="Q5572">
        <v>0</v>
      </c>
      <c r="R5572" s="69"/>
      <c r="S5572" s="69"/>
      <c r="T5572" s="69"/>
      <c r="U5572" s="69"/>
      <c r="V5572" s="69"/>
      <c r="W5572"/>
      <c r="X5572"/>
      <c r="Y5572"/>
      <c r="Z5572"/>
      <c r="AA5572"/>
      <c r="AB5572">
        <v>0.5</v>
      </c>
      <c r="AC5572"/>
      <c r="AD5572">
        <v>10</v>
      </c>
      <c r="AE5572">
        <v>10.000944280000001</v>
      </c>
      <c r="AF5572" t="s">
        <v>584</v>
      </c>
    </row>
    <row r="5573" spans="1:32" ht="14.4">
      <c r="A5573" s="49">
        <v>46212</v>
      </c>
      <c r="B5573" t="s">
        <v>380</v>
      </c>
      <c r="C5573">
        <v>723</v>
      </c>
      <c r="D5573">
        <v>1004</v>
      </c>
      <c r="E5573">
        <v>2258</v>
      </c>
      <c r="F5573">
        <v>11</v>
      </c>
      <c r="G5573">
        <v>5</v>
      </c>
      <c r="K5573" t="s">
        <v>154</v>
      </c>
      <c r="L5573" s="64">
        <v>1.7497</v>
      </c>
      <c r="M5573" s="52">
        <v>4020</v>
      </c>
      <c r="N5573" s="52">
        <v>-2270</v>
      </c>
      <c r="O5573">
        <v>0</v>
      </c>
      <c r="P5573">
        <v>3</v>
      </c>
      <c r="Q5573">
        <v>0</v>
      </c>
      <c r="R5573" s="69"/>
      <c r="S5573" s="69"/>
      <c r="T5573" s="69"/>
      <c r="U5573" s="69"/>
      <c r="V5573" s="69"/>
      <c r="W5573"/>
      <c r="X5573"/>
      <c r="Y5573"/>
      <c r="Z5573"/>
      <c r="AA5573"/>
      <c r="AB5573">
        <v>0.5</v>
      </c>
      <c r="AC5573"/>
      <c r="AD5573">
        <v>70</v>
      </c>
      <c r="AE5573">
        <v>70.000944270000005</v>
      </c>
      <c r="AF5573" t="s">
        <v>178</v>
      </c>
    </row>
    <row r="5574" spans="1:32" ht="14.4">
      <c r="A5574" s="49">
        <v>46212</v>
      </c>
      <c r="B5574" t="s">
        <v>26</v>
      </c>
      <c r="C5574">
        <v>725</v>
      </c>
      <c r="D5574">
        <v>3006</v>
      </c>
      <c r="E5574">
        <v>2792</v>
      </c>
      <c r="F5574">
        <v>38</v>
      </c>
      <c r="G5574">
        <v>29</v>
      </c>
      <c r="K5574" t="s">
        <v>154</v>
      </c>
      <c r="L5574" s="64">
        <v>1.3096000000000001</v>
      </c>
      <c r="M5574" s="52">
        <v>-3782</v>
      </c>
      <c r="N5574" s="52">
        <v>2542</v>
      </c>
      <c r="O5574">
        <v>0</v>
      </c>
      <c r="P5574">
        <v>5</v>
      </c>
      <c r="Q5574">
        <v>0</v>
      </c>
      <c r="R5574" s="69"/>
      <c r="S5574" s="69"/>
      <c r="T5574" s="69"/>
      <c r="U5574" s="69"/>
      <c r="V5574" s="69"/>
      <c r="W5574"/>
      <c r="X5574"/>
      <c r="Y5574"/>
      <c r="Z5574"/>
      <c r="AA5574"/>
      <c r="AB5574">
        <v>0.6</v>
      </c>
      <c r="AC5574"/>
      <c r="AD5574">
        <v>70</v>
      </c>
      <c r="AE5574">
        <v>70.000944259999997</v>
      </c>
      <c r="AF5574" t="s">
        <v>178</v>
      </c>
    </row>
    <row r="5575" spans="1:32" ht="14.4">
      <c r="A5575" s="49">
        <v>46212</v>
      </c>
      <c r="B5575" t="s">
        <v>52</v>
      </c>
      <c r="C5575">
        <v>726</v>
      </c>
      <c r="D5575">
        <v>3546</v>
      </c>
      <c r="E5575">
        <v>9</v>
      </c>
      <c r="F5575">
        <v>13</v>
      </c>
      <c r="G5575">
        <v>7</v>
      </c>
      <c r="K5575" t="s">
        <v>154</v>
      </c>
      <c r="L5575" s="64">
        <v>1.0007999999999999</v>
      </c>
      <c r="M5575" s="52">
        <v>-312</v>
      </c>
      <c r="N5575" s="52">
        <v>-1130</v>
      </c>
      <c r="O5575">
        <v>0</v>
      </c>
      <c r="P5575">
        <v>6</v>
      </c>
      <c r="Q5575">
        <v>0</v>
      </c>
      <c r="R5575" s="69"/>
      <c r="S5575" s="69"/>
      <c r="T5575" s="69"/>
      <c r="U5575" s="69"/>
      <c r="V5575" s="69"/>
      <c r="W5575"/>
      <c r="X5575"/>
      <c r="Y5575"/>
      <c r="Z5575"/>
      <c r="AA5575"/>
      <c r="AB5575">
        <v>0.6</v>
      </c>
      <c r="AC5575"/>
      <c r="AD5575">
        <v>35</v>
      </c>
      <c r="AE5575">
        <v>35.000944250000003</v>
      </c>
      <c r="AF5575" t="s">
        <v>668</v>
      </c>
    </row>
    <row r="5576" spans="1:32" ht="14.4">
      <c r="A5576" s="49">
        <v>46212</v>
      </c>
      <c r="B5576" t="s">
        <v>546</v>
      </c>
      <c r="C5576">
        <v>727</v>
      </c>
      <c r="D5576">
        <v>1971</v>
      </c>
      <c r="E5576">
        <v>-155</v>
      </c>
      <c r="F5576">
        <v>5</v>
      </c>
      <c r="G5576">
        <v>2</v>
      </c>
      <c r="K5576" t="s">
        <v>154</v>
      </c>
      <c r="L5576" s="64">
        <v>0.9738</v>
      </c>
      <c r="M5576" s="52">
        <v>81</v>
      </c>
      <c r="N5576" s="52">
        <v>684</v>
      </c>
      <c r="O5576">
        <v>0</v>
      </c>
      <c r="P5576">
        <v>7</v>
      </c>
      <c r="Q5576">
        <v>0</v>
      </c>
      <c r="R5576" s="69"/>
      <c r="S5576" s="69"/>
      <c r="T5576" s="69"/>
      <c r="U5576" s="69"/>
      <c r="V5576" s="69"/>
      <c r="W5576"/>
      <c r="X5576"/>
      <c r="Y5576"/>
      <c r="Z5576"/>
      <c r="AA5576"/>
      <c r="AB5576">
        <v>0.5</v>
      </c>
      <c r="AC5576"/>
      <c r="AD5576">
        <v>30</v>
      </c>
      <c r="AE5576">
        <v>30.000944239999999</v>
      </c>
      <c r="AF5576" t="s">
        <v>661</v>
      </c>
    </row>
    <row r="5577" spans="1:32" ht="14.4">
      <c r="A5577" s="49">
        <v>46212</v>
      </c>
      <c r="B5577" t="s">
        <v>514</v>
      </c>
      <c r="C5577">
        <v>728</v>
      </c>
      <c r="D5577">
        <v>1770</v>
      </c>
      <c r="E5577">
        <v>-319</v>
      </c>
      <c r="F5577">
        <v>5</v>
      </c>
      <c r="G5577">
        <v>2</v>
      </c>
      <c r="K5577" t="s">
        <v>154</v>
      </c>
      <c r="L5577" s="64">
        <v>0.93989999999999996</v>
      </c>
      <c r="M5577" s="52">
        <v>-724</v>
      </c>
      <c r="N5577" s="52">
        <v>2050</v>
      </c>
      <c r="O5577">
        <v>0</v>
      </c>
      <c r="P5577">
        <v>8</v>
      </c>
      <c r="Q5577">
        <v>0</v>
      </c>
      <c r="R5577" s="69"/>
      <c r="S5577" s="69"/>
      <c r="T5577" s="69"/>
      <c r="U5577" s="69"/>
      <c r="V5577" s="69"/>
      <c r="W5577"/>
      <c r="X5577"/>
      <c r="Y5577"/>
      <c r="Z5577"/>
      <c r="AA5577"/>
      <c r="AB5577">
        <v>0.5</v>
      </c>
      <c r="AC5577"/>
      <c r="AD5577">
        <v>30</v>
      </c>
      <c r="AE5577">
        <v>30.000944230000002</v>
      </c>
      <c r="AF5577" t="s">
        <v>661</v>
      </c>
    </row>
    <row r="5578" spans="1:32" ht="14.4">
      <c r="A5578" s="49">
        <v>46212</v>
      </c>
      <c r="B5578" t="s">
        <v>184</v>
      </c>
      <c r="C5578">
        <v>730</v>
      </c>
      <c r="D5578">
        <v>939</v>
      </c>
      <c r="E5578">
        <v>415</v>
      </c>
      <c r="F5578">
        <v>16</v>
      </c>
      <c r="G5578">
        <v>4</v>
      </c>
      <c r="K5578" t="s">
        <v>154</v>
      </c>
      <c r="L5578" s="64">
        <v>1.1473</v>
      </c>
      <c r="M5578" s="52">
        <v>-3713</v>
      </c>
      <c r="N5578" s="52">
        <v>599</v>
      </c>
      <c r="O5578">
        <v>0</v>
      </c>
      <c r="P5578">
        <v>0</v>
      </c>
      <c r="Q5578">
        <v>0</v>
      </c>
      <c r="R5578" s="69"/>
      <c r="S5578" s="69"/>
      <c r="T5578" s="69"/>
      <c r="U5578" s="69"/>
      <c r="V5578" s="69"/>
      <c r="W5578"/>
      <c r="X5578"/>
      <c r="Y5578"/>
      <c r="Z5578"/>
      <c r="AA5578"/>
      <c r="AB5578">
        <v>0.5</v>
      </c>
      <c r="AC5578"/>
      <c r="AD5578">
        <v>0</v>
      </c>
      <c r="AE5578">
        <v>0</v>
      </c>
    </row>
    <row r="5579" spans="1:32" ht="14.4">
      <c r="A5579" s="49">
        <v>46212</v>
      </c>
      <c r="B5579" t="s">
        <v>5251</v>
      </c>
      <c r="C5579">
        <v>731</v>
      </c>
      <c r="D5579">
        <v>4131</v>
      </c>
      <c r="E5579">
        <v>7536</v>
      </c>
      <c r="F5579">
        <v>63</v>
      </c>
      <c r="G5579">
        <v>17</v>
      </c>
      <c r="K5579" t="s">
        <v>154</v>
      </c>
      <c r="L5579" s="64">
        <v>1.6081000000000001</v>
      </c>
      <c r="M5579" s="52">
        <v>-959</v>
      </c>
      <c r="N5579" s="52">
        <v>484</v>
      </c>
      <c r="O5579">
        <v>0</v>
      </c>
      <c r="P5579">
        <v>1</v>
      </c>
      <c r="Q5579">
        <v>0</v>
      </c>
      <c r="R5579" s="69"/>
      <c r="S5579" s="69"/>
      <c r="T5579" s="69"/>
      <c r="U5579" s="69"/>
      <c r="V5579" s="69"/>
      <c r="W5579"/>
      <c r="X5579"/>
      <c r="Y5579"/>
      <c r="Z5579"/>
      <c r="AA5579"/>
      <c r="AB5579">
        <v>0.6</v>
      </c>
      <c r="AC5579"/>
      <c r="AD5579">
        <v>80</v>
      </c>
      <c r="AE5579">
        <v>80.00094421</v>
      </c>
      <c r="AF5579" t="s">
        <v>155</v>
      </c>
    </row>
    <row r="5580" spans="1:32" ht="14.4">
      <c r="A5580" s="49">
        <v>46212</v>
      </c>
      <c r="B5580" t="s">
        <v>323</v>
      </c>
      <c r="C5580">
        <v>732</v>
      </c>
      <c r="D5580">
        <v>217</v>
      </c>
      <c r="E5580">
        <v>-67</v>
      </c>
      <c r="F5580">
        <v>2</v>
      </c>
      <c r="G5580">
        <v>1</v>
      </c>
      <c r="K5580" t="s">
        <v>154</v>
      </c>
      <c r="L5580" s="64">
        <v>0.89710000000000001</v>
      </c>
      <c r="M5580" s="52">
        <v>0</v>
      </c>
      <c r="N5580" s="52">
        <v>0</v>
      </c>
      <c r="O5580">
        <v>0</v>
      </c>
      <c r="P5580">
        <v>2</v>
      </c>
      <c r="Q5580">
        <v>0</v>
      </c>
      <c r="R5580" s="69"/>
      <c r="S5580" s="69"/>
      <c r="T5580" s="69"/>
      <c r="U5580" s="69"/>
      <c r="V5580" s="69"/>
      <c r="W5580"/>
      <c r="X5580"/>
      <c r="Y5580"/>
      <c r="Z5580"/>
      <c r="AA5580"/>
      <c r="AB5580">
        <v>0.5</v>
      </c>
      <c r="AC5580"/>
      <c r="AD5580">
        <v>10</v>
      </c>
      <c r="AE5580">
        <v>10.000944199999999</v>
      </c>
      <c r="AF5580" t="s">
        <v>584</v>
      </c>
    </row>
    <row r="5581" spans="1:32" ht="14.4">
      <c r="A5581" s="49">
        <v>46212</v>
      </c>
      <c r="B5581" t="s">
        <v>351</v>
      </c>
      <c r="C5581">
        <v>733</v>
      </c>
      <c r="D5581">
        <v>139</v>
      </c>
      <c r="E5581">
        <v>-228</v>
      </c>
      <c r="F5581">
        <v>0</v>
      </c>
      <c r="G5581">
        <v>1</v>
      </c>
      <c r="K5581" t="s">
        <v>154</v>
      </c>
      <c r="L5581" s="64">
        <v>0.45319999999999999</v>
      </c>
      <c r="M5581" s="52">
        <v>-2796</v>
      </c>
      <c r="N5581" s="52">
        <v>-1788</v>
      </c>
      <c r="O5581">
        <v>0</v>
      </c>
      <c r="P5581">
        <v>3</v>
      </c>
      <c r="Q5581">
        <v>0</v>
      </c>
      <c r="R5581" s="69"/>
      <c r="S5581" s="69"/>
      <c r="T5581" s="69"/>
      <c r="U5581" s="69"/>
      <c r="V5581" s="69"/>
      <c r="W5581"/>
      <c r="X5581"/>
      <c r="Y5581"/>
      <c r="Z5581"/>
      <c r="AA5581"/>
      <c r="AB5581">
        <v>0.5</v>
      </c>
      <c r="AC5581"/>
      <c r="AD5581">
        <v>10</v>
      </c>
      <c r="AE5581">
        <v>10.00094419</v>
      </c>
      <c r="AF5581" t="s">
        <v>584</v>
      </c>
    </row>
    <row r="5582" spans="1:32" ht="14.4">
      <c r="A5582" s="49">
        <v>46212</v>
      </c>
      <c r="B5582" t="s">
        <v>46</v>
      </c>
      <c r="C5582">
        <v>751</v>
      </c>
      <c r="D5582">
        <v>7035</v>
      </c>
      <c r="E5582">
        <v>-3568</v>
      </c>
      <c r="F5582">
        <v>69</v>
      </c>
      <c r="G5582">
        <v>0</v>
      </c>
      <c r="K5582" t="s">
        <v>154</v>
      </c>
      <c r="L5582" s="64">
        <v>0.83089999999999997</v>
      </c>
      <c r="M5582" s="52">
        <v>6098</v>
      </c>
      <c r="N5582" s="52">
        <v>-3707</v>
      </c>
      <c r="O5582">
        <v>0</v>
      </c>
      <c r="P5582">
        <v>1</v>
      </c>
      <c r="Q5582">
        <v>0</v>
      </c>
      <c r="R5582" s="69"/>
      <c r="S5582" s="69"/>
      <c r="T5582" s="69"/>
      <c r="U5582" s="69"/>
      <c r="V5582" s="69"/>
      <c r="W5582"/>
      <c r="X5582"/>
      <c r="Y5582"/>
      <c r="Z5582"/>
      <c r="AA5582"/>
      <c r="AB5582">
        <v>1</v>
      </c>
      <c r="AC5582"/>
      <c r="AD5582">
        <v>30</v>
      </c>
      <c r="AE5582">
        <v>30.000944180000001</v>
      </c>
      <c r="AF5582" t="s">
        <v>661</v>
      </c>
    </row>
    <row r="5583" spans="1:32" ht="14.4">
      <c r="A5583" s="49">
        <v>46213</v>
      </c>
      <c r="B5583" t="s">
        <v>9</v>
      </c>
      <c r="C5583">
        <v>508</v>
      </c>
      <c r="D5583">
        <v>3068</v>
      </c>
      <c r="E5583">
        <v>-1215</v>
      </c>
      <c r="F5583">
        <v>6</v>
      </c>
      <c r="G5583">
        <v>8</v>
      </c>
      <c r="K5583" t="s">
        <v>203</v>
      </c>
      <c r="L5583" s="64">
        <v>0.86799999999999999</v>
      </c>
      <c r="M5583" s="52">
        <v>-918</v>
      </c>
      <c r="N5583" s="52">
        <v>147</v>
      </c>
      <c r="O5583">
        <v>0</v>
      </c>
      <c r="P5583">
        <v>8</v>
      </c>
      <c r="Q5583">
        <v>1</v>
      </c>
      <c r="R5583" s="69">
        <v>541.77983603154837</v>
      </c>
      <c r="S5583" s="69">
        <v>5.6628168786653541</v>
      </c>
      <c r="T5583" s="69">
        <v>511.33333333333331</v>
      </c>
      <c r="U5583" s="69">
        <v>383.5</v>
      </c>
      <c r="V5583" s="69">
        <v>219.14285714285711</v>
      </c>
      <c r="W5583">
        <v>0</v>
      </c>
      <c r="X5583">
        <v>2</v>
      </c>
      <c r="Y5583">
        <v>0</v>
      </c>
      <c r="Z5583">
        <v>6</v>
      </c>
      <c r="AA5583">
        <v>2</v>
      </c>
      <c r="AB5583">
        <v>0.6</v>
      </c>
      <c r="AC5583">
        <v>1.2</v>
      </c>
      <c r="AD5583">
        <v>22</v>
      </c>
      <c r="AE5583">
        <v>22.00094417</v>
      </c>
      <c r="AF5583" t="s">
        <v>592</v>
      </c>
    </row>
    <row r="5584" spans="1:32" ht="14.4">
      <c r="A5584" s="49">
        <v>46213</v>
      </c>
      <c r="B5584" t="s">
        <v>9</v>
      </c>
      <c r="C5584">
        <v>510</v>
      </c>
      <c r="D5584">
        <v>1002</v>
      </c>
      <c r="E5584">
        <v>-811</v>
      </c>
      <c r="F5584">
        <v>1</v>
      </c>
      <c r="G5584">
        <v>1</v>
      </c>
      <c r="K5584" t="s">
        <v>370</v>
      </c>
      <c r="L5584" s="64">
        <v>0.73019999999999996</v>
      </c>
      <c r="M5584" s="52">
        <v>-243</v>
      </c>
      <c r="N5584" s="52">
        <v>44</v>
      </c>
      <c r="O5584">
        <v>0</v>
      </c>
      <c r="P5584">
        <v>0</v>
      </c>
      <c r="Q5584">
        <v>1</v>
      </c>
      <c r="R5584" s="69">
        <v>173.31148816936491</v>
      </c>
      <c r="S5584" s="69">
        <v>5.7814978717441816</v>
      </c>
      <c r="T5584" s="69">
        <v>1002</v>
      </c>
      <c r="U5584" s="69">
        <v>1002</v>
      </c>
      <c r="V5584" s="69">
        <v>501</v>
      </c>
      <c r="W5584">
        <v>0</v>
      </c>
      <c r="X5584">
        <v>0</v>
      </c>
      <c r="Y5584">
        <v>0</v>
      </c>
      <c r="Z5584">
        <v>5</v>
      </c>
      <c r="AA5584">
        <v>1.25</v>
      </c>
      <c r="AB5584">
        <v>0.5</v>
      </c>
      <c r="AC5584">
        <v>0.625</v>
      </c>
      <c r="AD5584">
        <v>16.2</v>
      </c>
      <c r="AE5584">
        <v>16.200944159999999</v>
      </c>
      <c r="AF5584" t="s">
        <v>626</v>
      </c>
    </row>
    <row r="5585" spans="1:32" ht="14.4">
      <c r="A5585" s="49">
        <v>46213</v>
      </c>
      <c r="B5585" t="s">
        <v>9</v>
      </c>
      <c r="C5585">
        <v>511</v>
      </c>
      <c r="D5585">
        <v>6016</v>
      </c>
      <c r="E5585">
        <v>839</v>
      </c>
      <c r="F5585">
        <v>23</v>
      </c>
      <c r="G5585">
        <v>19</v>
      </c>
      <c r="K5585" t="s">
        <v>154</v>
      </c>
      <c r="L5585" s="64">
        <v>1.0465</v>
      </c>
      <c r="M5585" s="52">
        <v>-135</v>
      </c>
      <c r="N5585" s="52">
        <v>-737</v>
      </c>
      <c r="O5585">
        <v>0</v>
      </c>
      <c r="P5585">
        <v>1</v>
      </c>
      <c r="Q5585">
        <v>1</v>
      </c>
      <c r="R5585" s="69">
        <v>1088.2581465338319</v>
      </c>
      <c r="S5585" s="69">
        <v>5.5281001287804052</v>
      </c>
      <c r="T5585" s="69">
        <v>261.56521739130437</v>
      </c>
      <c r="U5585" s="69">
        <v>316.63157894736838</v>
      </c>
      <c r="V5585" s="69">
        <v>143.23809523809521</v>
      </c>
      <c r="W5585">
        <v>3</v>
      </c>
      <c r="X5585">
        <v>3</v>
      </c>
      <c r="Y5585">
        <v>3</v>
      </c>
      <c r="Z5585">
        <v>7</v>
      </c>
      <c r="AA5585">
        <v>4</v>
      </c>
      <c r="AB5585">
        <v>0.8</v>
      </c>
      <c r="AC5585">
        <v>3.2</v>
      </c>
      <c r="AD5585">
        <v>32</v>
      </c>
      <c r="AE5585">
        <v>32.000944150000002</v>
      </c>
      <c r="AF5585" t="s">
        <v>614</v>
      </c>
    </row>
    <row r="5586" spans="1:32" ht="14.4">
      <c r="A5586" s="49">
        <v>46213</v>
      </c>
      <c r="B5586" t="s">
        <v>9</v>
      </c>
      <c r="C5586">
        <v>512</v>
      </c>
      <c r="D5586">
        <v>1031</v>
      </c>
      <c r="E5586">
        <v>-169</v>
      </c>
      <c r="F5586">
        <v>3</v>
      </c>
      <c r="G5586">
        <v>3</v>
      </c>
      <c r="K5586" t="s">
        <v>154</v>
      </c>
      <c r="L5586" s="64">
        <v>0.94540000000000002</v>
      </c>
      <c r="M5586" s="52">
        <v>40</v>
      </c>
      <c r="N5586" s="52">
        <v>-338</v>
      </c>
      <c r="O5586">
        <v>0</v>
      </c>
      <c r="P5586">
        <v>2</v>
      </c>
      <c r="Q5586">
        <v>1</v>
      </c>
      <c r="R5586" s="69">
        <v>178.7270651722707</v>
      </c>
      <c r="S5586" s="69">
        <v>5.7685723144742749</v>
      </c>
      <c r="T5586" s="69">
        <v>343.66666666666669</v>
      </c>
      <c r="U5586" s="69">
        <v>343.66666666666669</v>
      </c>
      <c r="V5586" s="69">
        <v>171.83333333333329</v>
      </c>
      <c r="W5586">
        <v>0</v>
      </c>
      <c r="X5586">
        <v>3</v>
      </c>
      <c r="Y5586">
        <v>0</v>
      </c>
      <c r="Z5586">
        <v>5</v>
      </c>
      <c r="AA5586">
        <v>2</v>
      </c>
      <c r="AB5586">
        <v>0.5</v>
      </c>
      <c r="AC5586">
        <v>1</v>
      </c>
      <c r="AD5586">
        <v>20</v>
      </c>
      <c r="AE5586">
        <v>20.000944140000001</v>
      </c>
      <c r="AF5586" t="s">
        <v>594</v>
      </c>
    </row>
    <row r="5587" spans="1:32" ht="14.4">
      <c r="A5587" s="49">
        <v>46213</v>
      </c>
      <c r="B5587" t="s">
        <v>9</v>
      </c>
      <c r="C5587">
        <v>513</v>
      </c>
      <c r="D5587">
        <v>5827</v>
      </c>
      <c r="E5587">
        <v>90</v>
      </c>
      <c r="F5587">
        <v>23</v>
      </c>
      <c r="G5587">
        <v>15</v>
      </c>
      <c r="K5587" t="s">
        <v>154</v>
      </c>
      <c r="L5587" s="64">
        <v>1.0051000000000001</v>
      </c>
      <c r="M5587" s="52">
        <v>543</v>
      </c>
      <c r="N5587" s="52">
        <v>-529</v>
      </c>
      <c r="O5587">
        <v>0</v>
      </c>
      <c r="P5587">
        <v>3</v>
      </c>
      <c r="Q5587">
        <v>1</v>
      </c>
      <c r="R5587" s="69">
        <v>982.89886882523876</v>
      </c>
      <c r="S5587" s="69">
        <v>5.9283820389013506</v>
      </c>
      <c r="T5587" s="69">
        <v>253.3478260869565</v>
      </c>
      <c r="U5587" s="69">
        <v>388.46666666666658</v>
      </c>
      <c r="V5587" s="69">
        <v>153.34210526315789</v>
      </c>
      <c r="W5587">
        <v>4</v>
      </c>
      <c r="X5587">
        <v>2</v>
      </c>
      <c r="Y5587">
        <v>3</v>
      </c>
      <c r="Z5587">
        <v>2</v>
      </c>
      <c r="AA5587">
        <v>2.75</v>
      </c>
      <c r="AB5587">
        <v>0.8</v>
      </c>
      <c r="AC5587">
        <v>2.2000000000000002</v>
      </c>
      <c r="AD5587">
        <v>22</v>
      </c>
      <c r="AE5587">
        <v>22.000944130000001</v>
      </c>
      <c r="AF5587" t="s">
        <v>1078</v>
      </c>
    </row>
    <row r="5588" spans="1:32" ht="14.4">
      <c r="A5588" s="49">
        <v>46213</v>
      </c>
      <c r="B5588" t="s">
        <v>9</v>
      </c>
      <c r="C5588">
        <v>515</v>
      </c>
      <c r="D5588">
        <v>3758</v>
      </c>
      <c r="E5588">
        <v>483</v>
      </c>
      <c r="F5588">
        <v>16</v>
      </c>
      <c r="G5588">
        <v>11</v>
      </c>
      <c r="K5588" t="s">
        <v>154</v>
      </c>
      <c r="L5588" s="64">
        <v>1.0427999999999999</v>
      </c>
      <c r="M5588" s="52">
        <v>1</v>
      </c>
      <c r="N5588" s="52">
        <v>-585</v>
      </c>
      <c r="O5588">
        <v>0</v>
      </c>
      <c r="P5588">
        <v>5</v>
      </c>
      <c r="Q5588">
        <v>1</v>
      </c>
      <c r="R5588" s="69">
        <v>636.10735782482357</v>
      </c>
      <c r="S5588" s="69">
        <v>5.9078077839730136</v>
      </c>
      <c r="T5588" s="69">
        <v>234.875</v>
      </c>
      <c r="U5588" s="69">
        <v>341.63636363636363</v>
      </c>
      <c r="V5588" s="69">
        <v>139.18518518518519</v>
      </c>
      <c r="W5588">
        <v>5</v>
      </c>
      <c r="X5588">
        <v>3</v>
      </c>
      <c r="Y5588">
        <v>4</v>
      </c>
      <c r="Z5588">
        <v>2</v>
      </c>
      <c r="AA5588">
        <v>3.5</v>
      </c>
      <c r="AB5588">
        <v>0.6</v>
      </c>
      <c r="AC5588">
        <v>2.1</v>
      </c>
      <c r="AD5588">
        <v>21</v>
      </c>
      <c r="AE5588">
        <v>21.00094412</v>
      </c>
      <c r="AF5588" t="s">
        <v>1379</v>
      </c>
    </row>
    <row r="5589" spans="1:32" ht="14.4">
      <c r="A5589" s="49">
        <v>46213</v>
      </c>
      <c r="B5589" t="s">
        <v>9</v>
      </c>
      <c r="C5589">
        <v>516</v>
      </c>
      <c r="D5589">
        <v>4668</v>
      </c>
      <c r="E5589">
        <v>2078</v>
      </c>
      <c r="F5589">
        <v>27</v>
      </c>
      <c r="G5589">
        <v>14</v>
      </c>
      <c r="K5589" t="s">
        <v>154</v>
      </c>
      <c r="L5589" s="64">
        <v>1.1484000000000001</v>
      </c>
      <c r="M5589" s="52">
        <v>-707</v>
      </c>
      <c r="N5589" s="52">
        <v>-741</v>
      </c>
      <c r="O5589">
        <v>0</v>
      </c>
      <c r="P5589">
        <v>6</v>
      </c>
      <c r="Q5589">
        <v>1</v>
      </c>
      <c r="R5589" s="69">
        <v>757.09184308841839</v>
      </c>
      <c r="S5589" s="69">
        <v>6.1656984454590651</v>
      </c>
      <c r="T5589" s="69">
        <v>172.88888888888891</v>
      </c>
      <c r="U5589" s="69">
        <v>333.42857142857139</v>
      </c>
      <c r="V5589" s="69">
        <v>113.8536585365854</v>
      </c>
      <c r="W5589">
        <v>7</v>
      </c>
      <c r="X5589">
        <v>3</v>
      </c>
      <c r="Y5589">
        <v>6</v>
      </c>
      <c r="Z5589">
        <v>0</v>
      </c>
      <c r="AA5589">
        <v>4</v>
      </c>
      <c r="AB5589">
        <v>0.6</v>
      </c>
      <c r="AC5589">
        <v>2.4</v>
      </c>
      <c r="AD5589">
        <v>24</v>
      </c>
      <c r="AE5589">
        <v>24.000944109999999</v>
      </c>
      <c r="AF5589" t="s">
        <v>1090</v>
      </c>
    </row>
    <row r="5590" spans="1:32" ht="14.4">
      <c r="A5590" s="49">
        <v>46213</v>
      </c>
      <c r="B5590" t="s">
        <v>9</v>
      </c>
      <c r="C5590">
        <v>517</v>
      </c>
      <c r="D5590">
        <v>2344</v>
      </c>
      <c r="E5590">
        <v>-647</v>
      </c>
      <c r="F5590">
        <v>6</v>
      </c>
      <c r="G5590">
        <v>6</v>
      </c>
      <c r="K5590" t="s">
        <v>154</v>
      </c>
      <c r="L5590" s="64">
        <v>0.90800000000000003</v>
      </c>
      <c r="M5590" s="52">
        <v>169</v>
      </c>
      <c r="N5590" s="52">
        <v>-469</v>
      </c>
      <c r="O5590">
        <v>0</v>
      </c>
      <c r="P5590">
        <v>7</v>
      </c>
      <c r="Q5590">
        <v>1</v>
      </c>
      <c r="R5590" s="69">
        <v>407.95646533831462</v>
      </c>
      <c r="S5590" s="69">
        <v>5.745711121543672</v>
      </c>
      <c r="T5590" s="69">
        <v>390.66666666666669</v>
      </c>
      <c r="U5590" s="69">
        <v>390.66666666666669</v>
      </c>
      <c r="V5590" s="69">
        <v>195.33333333333329</v>
      </c>
      <c r="W5590">
        <v>0</v>
      </c>
      <c r="X5590">
        <v>2</v>
      </c>
      <c r="Y5590">
        <v>0</v>
      </c>
      <c r="Z5590">
        <v>5</v>
      </c>
      <c r="AA5590">
        <v>1.75</v>
      </c>
      <c r="AB5590">
        <v>0.5</v>
      </c>
      <c r="AC5590">
        <v>0.875</v>
      </c>
      <c r="AD5590">
        <v>18.8</v>
      </c>
      <c r="AE5590">
        <v>18.800944099999999</v>
      </c>
      <c r="AF5590" t="s">
        <v>612</v>
      </c>
    </row>
    <row r="5591" spans="1:32" ht="14.4">
      <c r="A5591" s="49">
        <v>46213</v>
      </c>
      <c r="B5591" t="s">
        <v>9</v>
      </c>
      <c r="C5591">
        <v>518</v>
      </c>
      <c r="D5591">
        <v>4026</v>
      </c>
      <c r="E5591">
        <v>1113</v>
      </c>
      <c r="F5591">
        <v>19</v>
      </c>
      <c r="G5591">
        <v>14</v>
      </c>
      <c r="K5591" t="s">
        <v>154</v>
      </c>
      <c r="L5591" s="64">
        <v>1.0922000000000001</v>
      </c>
      <c r="M5591" s="52">
        <v>-339</v>
      </c>
      <c r="N5591" s="52">
        <v>-131</v>
      </c>
      <c r="O5591">
        <v>0</v>
      </c>
      <c r="P5591">
        <v>8</v>
      </c>
      <c r="Q5591">
        <v>1</v>
      </c>
      <c r="R5591" s="69">
        <v>673.55993150684935</v>
      </c>
      <c r="S5591" s="69">
        <v>5.9771964032855482</v>
      </c>
      <c r="T5591" s="69">
        <v>211.89473684210529</v>
      </c>
      <c r="U5591" s="69">
        <v>287.57142857142861</v>
      </c>
      <c r="V5591" s="69">
        <v>122</v>
      </c>
      <c r="W5591">
        <v>7</v>
      </c>
      <c r="X5591">
        <v>4</v>
      </c>
      <c r="Y5591">
        <v>5</v>
      </c>
      <c r="Z5591">
        <v>1</v>
      </c>
      <c r="AA5591">
        <v>4.25</v>
      </c>
      <c r="AB5591">
        <v>0.6</v>
      </c>
      <c r="AC5591">
        <v>2.5499999999999998</v>
      </c>
      <c r="AD5591">
        <v>25.5</v>
      </c>
      <c r="AE5591">
        <v>25.500944090000001</v>
      </c>
      <c r="AF5591" t="s">
        <v>582</v>
      </c>
    </row>
    <row r="5592" spans="1:32" ht="14.4">
      <c r="A5592" s="49">
        <v>46213</v>
      </c>
      <c r="B5592" t="s">
        <v>9</v>
      </c>
      <c r="C5592">
        <v>520</v>
      </c>
      <c r="D5592">
        <v>649</v>
      </c>
      <c r="E5592">
        <v>-627</v>
      </c>
      <c r="F5592">
        <v>1</v>
      </c>
      <c r="G5592">
        <v>1</v>
      </c>
      <c r="K5592" t="s">
        <v>154</v>
      </c>
      <c r="L5592" s="64">
        <v>0.67800000000000005</v>
      </c>
      <c r="M5592" s="52">
        <v>-409</v>
      </c>
      <c r="N5592" s="52">
        <v>-69</v>
      </c>
      <c r="O5592">
        <v>0</v>
      </c>
      <c r="P5592">
        <v>0</v>
      </c>
      <c r="Q5592">
        <v>1</v>
      </c>
      <c r="R5592" s="69">
        <v>84.74429223744292</v>
      </c>
      <c r="S5592" s="69">
        <v>7.6583328843148877</v>
      </c>
      <c r="T5592" s="69">
        <v>649</v>
      </c>
      <c r="U5592" s="69">
        <v>649</v>
      </c>
      <c r="V5592" s="69">
        <v>324.5</v>
      </c>
      <c r="W5592">
        <v>0</v>
      </c>
      <c r="X5592">
        <v>0</v>
      </c>
      <c r="Y5592">
        <v>0</v>
      </c>
      <c r="Z5592">
        <v>0</v>
      </c>
      <c r="AA5592">
        <v>0</v>
      </c>
      <c r="AB5592">
        <v>0.5</v>
      </c>
      <c r="AC5592">
        <v>0</v>
      </c>
      <c r="AD5592">
        <v>10</v>
      </c>
      <c r="AE5592">
        <v>10.00094408</v>
      </c>
      <c r="AF5592" t="s">
        <v>584</v>
      </c>
    </row>
    <row r="5593" spans="1:32" ht="14.4">
      <c r="A5593" s="49">
        <v>46213</v>
      </c>
      <c r="B5593" t="s">
        <v>9</v>
      </c>
      <c r="C5593">
        <v>521</v>
      </c>
      <c r="D5593">
        <v>2775</v>
      </c>
      <c r="E5593">
        <v>-592</v>
      </c>
      <c r="F5593">
        <v>7</v>
      </c>
      <c r="G5593">
        <v>11</v>
      </c>
      <c r="K5593" t="s">
        <v>370</v>
      </c>
      <c r="L5593" s="64">
        <v>0.92889999999999995</v>
      </c>
      <c r="M5593" s="52">
        <v>-262</v>
      </c>
      <c r="N5593" s="52">
        <v>677</v>
      </c>
      <c r="O5593">
        <v>0</v>
      </c>
      <c r="P5593">
        <v>1</v>
      </c>
      <c r="Q5593">
        <v>1</v>
      </c>
      <c r="R5593" s="69">
        <v>461.05090286425911</v>
      </c>
      <c r="S5593" s="69">
        <v>6.0188581841190008</v>
      </c>
      <c r="T5593" s="69">
        <v>396.42857142857139</v>
      </c>
      <c r="U5593" s="69">
        <v>252.27272727272731</v>
      </c>
      <c r="V5593" s="69">
        <v>154.16666666666671</v>
      </c>
      <c r="W5593">
        <v>0</v>
      </c>
      <c r="X5593">
        <v>5</v>
      </c>
      <c r="Y5593">
        <v>2</v>
      </c>
      <c r="Z5593">
        <v>1</v>
      </c>
      <c r="AA5593">
        <v>2</v>
      </c>
      <c r="AB5593">
        <v>0.5</v>
      </c>
      <c r="AC5593">
        <v>1</v>
      </c>
      <c r="AD5593">
        <v>20</v>
      </c>
      <c r="AE5593">
        <v>20.000944069999999</v>
      </c>
      <c r="AF5593" t="s">
        <v>594</v>
      </c>
    </row>
    <row r="5594" spans="1:32" ht="14.4">
      <c r="A5594" s="49">
        <v>46213</v>
      </c>
      <c r="B5594" t="s">
        <v>9</v>
      </c>
      <c r="C5594">
        <v>522</v>
      </c>
      <c r="D5594">
        <v>3095</v>
      </c>
      <c r="E5594">
        <v>-215</v>
      </c>
      <c r="F5594">
        <v>12</v>
      </c>
      <c r="G5594">
        <v>3</v>
      </c>
      <c r="K5594" t="s">
        <v>203</v>
      </c>
      <c r="L5594" s="64">
        <v>0.9768</v>
      </c>
      <c r="M5594" s="52">
        <v>-695</v>
      </c>
      <c r="N5594" s="52">
        <v>-322</v>
      </c>
      <c r="O5594">
        <v>0</v>
      </c>
      <c r="P5594">
        <v>2</v>
      </c>
      <c r="Q5594">
        <v>1</v>
      </c>
      <c r="R5594" s="69">
        <v>555.31330427563296</v>
      </c>
      <c r="S5594" s="69">
        <v>5.5734303071258289</v>
      </c>
      <c r="T5594" s="69">
        <v>257.91666666666669</v>
      </c>
      <c r="U5594" s="69">
        <v>1031.666666666667</v>
      </c>
      <c r="V5594" s="69">
        <v>206.33333333333329</v>
      </c>
      <c r="W5594">
        <v>4</v>
      </c>
      <c r="X5594">
        <v>0</v>
      </c>
      <c r="Y5594">
        <v>0</v>
      </c>
      <c r="Z5594">
        <v>7</v>
      </c>
      <c r="AA5594">
        <v>2.75</v>
      </c>
      <c r="AB5594">
        <v>0.6</v>
      </c>
      <c r="AC5594">
        <v>1.65</v>
      </c>
      <c r="AD5594">
        <v>26.5</v>
      </c>
      <c r="AE5594">
        <v>26.500944059999998</v>
      </c>
      <c r="AF5594" t="s">
        <v>1158</v>
      </c>
    </row>
    <row r="5595" spans="1:32" ht="14.4">
      <c r="A5595" s="49">
        <v>46213</v>
      </c>
      <c r="B5595" t="s">
        <v>9</v>
      </c>
      <c r="C5595">
        <v>523</v>
      </c>
      <c r="D5595">
        <v>2863</v>
      </c>
      <c r="E5595">
        <v>-752</v>
      </c>
      <c r="F5595">
        <v>7</v>
      </c>
      <c r="G5595">
        <v>8</v>
      </c>
      <c r="K5595" t="s">
        <v>203</v>
      </c>
      <c r="L5595" s="64">
        <v>0.91239999999999999</v>
      </c>
      <c r="M5595" s="52">
        <v>-709</v>
      </c>
      <c r="N5595" s="52">
        <v>1544</v>
      </c>
      <c r="O5595">
        <v>0</v>
      </c>
      <c r="P5595">
        <v>3</v>
      </c>
      <c r="Q5595">
        <v>1</v>
      </c>
      <c r="R5595" s="69">
        <v>504.86368825238691</v>
      </c>
      <c r="S5595" s="69">
        <v>5.6708376273017969</v>
      </c>
      <c r="T5595" s="69">
        <v>409</v>
      </c>
      <c r="U5595" s="69">
        <v>357.875</v>
      </c>
      <c r="V5595" s="69">
        <v>190.8666666666667</v>
      </c>
      <c r="W5595">
        <v>0</v>
      </c>
      <c r="X5595">
        <v>3</v>
      </c>
      <c r="Y5595">
        <v>0</v>
      </c>
      <c r="Z5595">
        <v>6</v>
      </c>
      <c r="AA5595">
        <v>2.25</v>
      </c>
      <c r="AB5595">
        <v>0.5</v>
      </c>
      <c r="AC5595">
        <v>1.125</v>
      </c>
      <c r="AD5595">
        <v>21.2</v>
      </c>
      <c r="AE5595">
        <v>21.20094405</v>
      </c>
      <c r="AF5595" t="s">
        <v>618</v>
      </c>
    </row>
    <row r="5596" spans="1:32" ht="14.4">
      <c r="A5596" s="49">
        <v>46213</v>
      </c>
      <c r="B5596" t="s">
        <v>9</v>
      </c>
      <c r="C5596">
        <v>525</v>
      </c>
      <c r="D5596">
        <v>2729</v>
      </c>
      <c r="E5596">
        <v>-728</v>
      </c>
      <c r="F5596">
        <v>6</v>
      </c>
      <c r="G5596">
        <v>9</v>
      </c>
      <c r="K5596" t="s">
        <v>154</v>
      </c>
      <c r="L5596" s="64">
        <v>0.91110000000000002</v>
      </c>
      <c r="M5596" s="52">
        <v>-439</v>
      </c>
      <c r="N5596" s="52">
        <v>-537</v>
      </c>
      <c r="O5596">
        <v>0</v>
      </c>
      <c r="P5596">
        <v>5</v>
      </c>
      <c r="Q5596">
        <v>1</v>
      </c>
      <c r="R5596" s="69">
        <v>483.51240141137401</v>
      </c>
      <c r="S5596" s="69">
        <v>5.6441158324668441</v>
      </c>
      <c r="T5596" s="69">
        <v>454.83333333333331</v>
      </c>
      <c r="U5596" s="69">
        <v>303.22222222222217</v>
      </c>
      <c r="V5596" s="69">
        <v>181.93333333333331</v>
      </c>
      <c r="W5596">
        <v>0</v>
      </c>
      <c r="X5596">
        <v>4</v>
      </c>
      <c r="Y5596">
        <v>0</v>
      </c>
      <c r="Z5596">
        <v>6</v>
      </c>
      <c r="AA5596">
        <v>2.5</v>
      </c>
      <c r="AB5596">
        <v>0.5</v>
      </c>
      <c r="AC5596">
        <v>1.25</v>
      </c>
      <c r="AD5596">
        <v>22.5</v>
      </c>
      <c r="AE5596">
        <v>22.50094404</v>
      </c>
      <c r="AF5596" t="s">
        <v>629</v>
      </c>
    </row>
    <row r="5597" spans="1:32" ht="14.4">
      <c r="A5597" s="49">
        <v>46213</v>
      </c>
      <c r="B5597" t="s">
        <v>9</v>
      </c>
      <c r="C5597">
        <v>526</v>
      </c>
      <c r="D5597">
        <v>4143</v>
      </c>
      <c r="E5597">
        <v>527</v>
      </c>
      <c r="F5597">
        <v>18</v>
      </c>
      <c r="G5597">
        <v>12</v>
      </c>
      <c r="K5597" t="s">
        <v>154</v>
      </c>
      <c r="L5597" s="64">
        <v>1.0424</v>
      </c>
      <c r="M5597" s="52">
        <v>1545</v>
      </c>
      <c r="N5597" s="52">
        <v>-178</v>
      </c>
      <c r="O5597">
        <v>0</v>
      </c>
      <c r="P5597">
        <v>6</v>
      </c>
      <c r="Q5597">
        <v>1</v>
      </c>
      <c r="R5597" s="69">
        <v>691.28829389788291</v>
      </c>
      <c r="S5597" s="69">
        <v>5.9931580450167496</v>
      </c>
      <c r="T5597" s="69">
        <v>230.16666666666671</v>
      </c>
      <c r="U5597" s="69">
        <v>345.25</v>
      </c>
      <c r="V5597" s="69">
        <v>138.1</v>
      </c>
      <c r="W5597">
        <v>6</v>
      </c>
      <c r="X5597">
        <v>3</v>
      </c>
      <c r="Y5597">
        <v>4</v>
      </c>
      <c r="Z5597">
        <v>1</v>
      </c>
      <c r="AA5597">
        <v>3.5</v>
      </c>
      <c r="AB5597">
        <v>0.6</v>
      </c>
      <c r="AC5597">
        <v>2.1</v>
      </c>
      <c r="AD5597">
        <v>21</v>
      </c>
      <c r="AE5597">
        <v>21.000944029999999</v>
      </c>
      <c r="AF5597" t="s">
        <v>1379</v>
      </c>
    </row>
    <row r="5598" spans="1:32" ht="14.4">
      <c r="A5598" s="49">
        <v>46213</v>
      </c>
      <c r="B5598" t="s">
        <v>9</v>
      </c>
      <c r="C5598">
        <v>527</v>
      </c>
      <c r="D5598">
        <v>398</v>
      </c>
      <c r="E5598">
        <v>-145</v>
      </c>
      <c r="F5598">
        <v>1</v>
      </c>
      <c r="G5598">
        <v>1</v>
      </c>
      <c r="K5598" t="s">
        <v>154</v>
      </c>
      <c r="L5598" s="64">
        <v>0.87860000000000005</v>
      </c>
      <c r="M5598" s="52">
        <v>-420</v>
      </c>
      <c r="N5598" s="52">
        <v>-752</v>
      </c>
      <c r="O5598">
        <v>0</v>
      </c>
      <c r="P5598">
        <v>7</v>
      </c>
      <c r="Q5598">
        <v>1</v>
      </c>
      <c r="R5598" s="69">
        <v>65.664643005396428</v>
      </c>
      <c r="S5598" s="69">
        <v>6.0611004915886273</v>
      </c>
      <c r="T5598" s="69">
        <v>398</v>
      </c>
      <c r="U5598" s="69">
        <v>398</v>
      </c>
      <c r="V5598" s="69">
        <v>199</v>
      </c>
      <c r="W5598">
        <v>0</v>
      </c>
      <c r="X5598">
        <v>1</v>
      </c>
      <c r="Y5598">
        <v>0</v>
      </c>
      <c r="Z5598">
        <v>0</v>
      </c>
      <c r="AA5598">
        <v>0.25</v>
      </c>
      <c r="AB5598">
        <v>0.5</v>
      </c>
      <c r="AC5598">
        <v>0.125</v>
      </c>
      <c r="AD5598">
        <v>11.2</v>
      </c>
      <c r="AE5598">
        <v>11.20094402</v>
      </c>
      <c r="AF5598" t="s">
        <v>646</v>
      </c>
    </row>
    <row r="5599" spans="1:32" ht="14.4">
      <c r="A5599" s="49">
        <v>46213</v>
      </c>
      <c r="B5599" t="s">
        <v>9</v>
      </c>
      <c r="C5599">
        <v>528</v>
      </c>
      <c r="D5599">
        <v>6849</v>
      </c>
      <c r="E5599">
        <v>1996</v>
      </c>
      <c r="F5599">
        <v>32</v>
      </c>
      <c r="G5599">
        <v>25</v>
      </c>
      <c r="K5599" t="s">
        <v>154</v>
      </c>
      <c r="L5599" s="64">
        <v>1.0971</v>
      </c>
      <c r="M5599" s="52">
        <v>1048</v>
      </c>
      <c r="N5599" s="52">
        <v>-917</v>
      </c>
      <c r="O5599">
        <v>0</v>
      </c>
      <c r="P5599">
        <v>8</v>
      </c>
      <c r="Q5599">
        <v>1</v>
      </c>
      <c r="R5599" s="69">
        <v>1154.1564445828139</v>
      </c>
      <c r="S5599" s="69">
        <v>5.9342041818911859</v>
      </c>
      <c r="T5599" s="69">
        <v>214.03125</v>
      </c>
      <c r="U5599" s="69">
        <v>273.95999999999998</v>
      </c>
      <c r="V5599" s="69">
        <v>120.1578947368421</v>
      </c>
      <c r="W5599">
        <v>7</v>
      </c>
      <c r="X5599">
        <v>5</v>
      </c>
      <c r="Y5599">
        <v>6</v>
      </c>
      <c r="Z5599">
        <v>1</v>
      </c>
      <c r="AA5599">
        <v>4.75</v>
      </c>
      <c r="AB5599">
        <v>0.8</v>
      </c>
      <c r="AC5599">
        <v>3.8</v>
      </c>
      <c r="AD5599">
        <v>38</v>
      </c>
      <c r="AE5599">
        <v>38.000944009999998</v>
      </c>
      <c r="AF5599" t="s">
        <v>639</v>
      </c>
    </row>
    <row r="5600" spans="1:32" ht="14.4">
      <c r="A5600" s="49">
        <v>46213</v>
      </c>
      <c r="B5600" t="s">
        <v>9</v>
      </c>
      <c r="C5600">
        <v>530</v>
      </c>
      <c r="D5600">
        <v>562</v>
      </c>
      <c r="E5600">
        <v>-344</v>
      </c>
      <c r="F5600">
        <v>1</v>
      </c>
      <c r="G5600">
        <v>1</v>
      </c>
      <c r="K5600" t="s">
        <v>154</v>
      </c>
      <c r="L5600" s="64">
        <v>0.79600000000000004</v>
      </c>
      <c r="M5600" s="52">
        <v>-191</v>
      </c>
      <c r="N5600" s="52">
        <v>-1366</v>
      </c>
      <c r="O5600">
        <v>0</v>
      </c>
      <c r="P5600">
        <v>0</v>
      </c>
      <c r="Q5600">
        <v>1</v>
      </c>
      <c r="R5600" s="69">
        <v>92.622561228725601</v>
      </c>
      <c r="S5600" s="69">
        <v>6.0676361411792126</v>
      </c>
      <c r="T5600" s="69">
        <v>562</v>
      </c>
      <c r="U5600" s="69">
        <v>562</v>
      </c>
      <c r="V5600" s="69">
        <v>281</v>
      </c>
      <c r="W5600">
        <v>0</v>
      </c>
      <c r="X5600">
        <v>0</v>
      </c>
      <c r="Y5600">
        <v>0</v>
      </c>
      <c r="Z5600">
        <v>0</v>
      </c>
      <c r="AA5600">
        <v>0</v>
      </c>
      <c r="AB5600">
        <v>0.5</v>
      </c>
      <c r="AC5600">
        <v>0</v>
      </c>
      <c r="AD5600">
        <v>10</v>
      </c>
      <c r="AE5600">
        <v>10.000944</v>
      </c>
      <c r="AF5600" t="s">
        <v>584</v>
      </c>
    </row>
    <row r="5601" spans="1:32" ht="14.4">
      <c r="A5601" s="49">
        <v>46213</v>
      </c>
      <c r="B5601" t="s">
        <v>9</v>
      </c>
      <c r="C5601">
        <v>531</v>
      </c>
      <c r="D5601">
        <v>767</v>
      </c>
      <c r="E5601">
        <v>-495</v>
      </c>
      <c r="F5601">
        <v>2</v>
      </c>
      <c r="G5601">
        <v>0</v>
      </c>
      <c r="K5601" t="s">
        <v>154</v>
      </c>
      <c r="L5601" s="64">
        <v>0.78490000000000004</v>
      </c>
      <c r="M5601" s="52">
        <v>-32</v>
      </c>
      <c r="N5601" s="52">
        <v>-599</v>
      </c>
      <c r="O5601">
        <v>0</v>
      </c>
      <c r="P5601">
        <v>1</v>
      </c>
      <c r="Q5601">
        <v>1</v>
      </c>
      <c r="R5601" s="69">
        <v>120.53870900788711</v>
      </c>
      <c r="S5601" s="69">
        <v>6.3631011673587254</v>
      </c>
      <c r="T5601" s="69">
        <v>383.5</v>
      </c>
      <c r="U5601" s="69"/>
      <c r="V5601" s="69">
        <v>383.5</v>
      </c>
      <c r="W5601">
        <v>0</v>
      </c>
      <c r="X5601"/>
      <c r="Y5601">
        <v>0</v>
      </c>
      <c r="Z5601">
        <v>0</v>
      </c>
      <c r="AA5601">
        <v>0</v>
      </c>
      <c r="AB5601">
        <v>0.5</v>
      </c>
      <c r="AC5601">
        <v>0</v>
      </c>
      <c r="AD5601">
        <v>10</v>
      </c>
      <c r="AE5601">
        <v>10.00094399</v>
      </c>
      <c r="AF5601" t="s">
        <v>584</v>
      </c>
    </row>
    <row r="5602" spans="1:32" ht="14.4">
      <c r="A5602" s="49">
        <v>46213</v>
      </c>
      <c r="B5602" t="s">
        <v>9</v>
      </c>
      <c r="C5602">
        <v>532</v>
      </c>
      <c r="D5602">
        <v>1435</v>
      </c>
      <c r="E5602">
        <v>-693</v>
      </c>
      <c r="F5602">
        <v>4</v>
      </c>
      <c r="G5602">
        <v>3</v>
      </c>
      <c r="K5602" t="s">
        <v>154</v>
      </c>
      <c r="L5602" s="64">
        <v>0.83899999999999997</v>
      </c>
      <c r="M5602" s="52">
        <v>1767</v>
      </c>
      <c r="N5602" s="52">
        <v>60</v>
      </c>
      <c r="O5602">
        <v>0</v>
      </c>
      <c r="P5602">
        <v>2</v>
      </c>
      <c r="Q5602">
        <v>1</v>
      </c>
      <c r="R5602" s="69">
        <v>210.91303445413041</v>
      </c>
      <c r="S5602" s="69">
        <v>6.8037520948573036</v>
      </c>
      <c r="T5602" s="69">
        <v>358.75</v>
      </c>
      <c r="U5602" s="69">
        <v>478.33333333333331</v>
      </c>
      <c r="V5602" s="69">
        <v>205</v>
      </c>
      <c r="W5602">
        <v>0</v>
      </c>
      <c r="X5602">
        <v>0</v>
      </c>
      <c r="Y5602">
        <v>0</v>
      </c>
      <c r="Z5602">
        <v>0</v>
      </c>
      <c r="AA5602">
        <v>0</v>
      </c>
      <c r="AB5602">
        <v>0.5</v>
      </c>
      <c r="AC5602">
        <v>0</v>
      </c>
      <c r="AD5602">
        <v>10</v>
      </c>
      <c r="AE5602">
        <v>10.000943980000001</v>
      </c>
      <c r="AF5602" t="s">
        <v>584</v>
      </c>
    </row>
    <row r="5603" spans="1:32" ht="14.4">
      <c r="A5603" s="49">
        <v>46213</v>
      </c>
      <c r="B5603" t="s">
        <v>9</v>
      </c>
      <c r="C5603">
        <v>533</v>
      </c>
      <c r="D5603">
        <v>1856</v>
      </c>
      <c r="E5603">
        <v>164</v>
      </c>
      <c r="F5603">
        <v>8</v>
      </c>
      <c r="G5603">
        <v>3</v>
      </c>
      <c r="K5603" t="s">
        <v>154</v>
      </c>
      <c r="L5603" s="64">
        <v>1.0295000000000001</v>
      </c>
      <c r="M5603" s="52">
        <v>-400</v>
      </c>
      <c r="N5603" s="52">
        <v>-13</v>
      </c>
      <c r="O5603">
        <v>0</v>
      </c>
      <c r="P5603">
        <v>3</v>
      </c>
      <c r="Q5603">
        <v>1</v>
      </c>
      <c r="R5603" s="69">
        <v>331.09692818596932</v>
      </c>
      <c r="S5603" s="69">
        <v>5.6056092400758519</v>
      </c>
      <c r="T5603" s="69">
        <v>232</v>
      </c>
      <c r="U5603" s="69">
        <v>618.66666666666663</v>
      </c>
      <c r="V5603" s="69">
        <v>168.72727272727269</v>
      </c>
      <c r="W5603">
        <v>6</v>
      </c>
      <c r="X5603">
        <v>0</v>
      </c>
      <c r="Y5603">
        <v>0</v>
      </c>
      <c r="Z5603">
        <v>6</v>
      </c>
      <c r="AA5603">
        <v>3</v>
      </c>
      <c r="AB5603">
        <v>0.5</v>
      </c>
      <c r="AC5603">
        <v>1.5</v>
      </c>
      <c r="AD5603">
        <v>15</v>
      </c>
      <c r="AE5603">
        <v>15.00094397</v>
      </c>
      <c r="AF5603" t="s">
        <v>859</v>
      </c>
    </row>
    <row r="5604" spans="1:32" ht="14.4">
      <c r="A5604" s="49">
        <v>46213</v>
      </c>
      <c r="B5604" t="s">
        <v>9</v>
      </c>
      <c r="C5604">
        <v>535</v>
      </c>
      <c r="D5604">
        <v>2645</v>
      </c>
      <c r="E5604">
        <v>-909</v>
      </c>
      <c r="F5604">
        <v>7</v>
      </c>
      <c r="G5604">
        <v>4</v>
      </c>
      <c r="K5604" t="s">
        <v>370</v>
      </c>
      <c r="L5604" s="64">
        <v>0.88539999999999996</v>
      </c>
      <c r="M5604" s="52">
        <v>-595</v>
      </c>
      <c r="N5604" s="52">
        <v>-322</v>
      </c>
      <c r="O5604">
        <v>0</v>
      </c>
      <c r="P5604">
        <v>5</v>
      </c>
      <c r="Q5604">
        <v>1</v>
      </c>
      <c r="R5604" s="69">
        <v>464.33883354088829</v>
      </c>
      <c r="S5604" s="69">
        <v>5.6962713625094414</v>
      </c>
      <c r="T5604" s="69">
        <v>377.85714285714278</v>
      </c>
      <c r="U5604" s="69">
        <v>661.25</v>
      </c>
      <c r="V5604" s="69">
        <v>240.4545454545455</v>
      </c>
      <c r="W5604">
        <v>0</v>
      </c>
      <c r="X5604">
        <v>0</v>
      </c>
      <c r="Y5604">
        <v>0</v>
      </c>
      <c r="Z5604">
        <v>6</v>
      </c>
      <c r="AA5604">
        <v>1.5</v>
      </c>
      <c r="AB5604">
        <v>0.5</v>
      </c>
      <c r="AC5604">
        <v>0.75</v>
      </c>
      <c r="AD5604">
        <v>17.5</v>
      </c>
      <c r="AE5604">
        <v>17.500943960000001</v>
      </c>
      <c r="AF5604" t="s">
        <v>641</v>
      </c>
    </row>
    <row r="5605" spans="1:32" ht="14.4">
      <c r="A5605" s="49">
        <v>46213</v>
      </c>
      <c r="B5605" t="s">
        <v>9</v>
      </c>
      <c r="C5605">
        <v>536</v>
      </c>
      <c r="D5605">
        <v>1104</v>
      </c>
      <c r="E5605">
        <v>-830</v>
      </c>
      <c r="F5605">
        <v>1</v>
      </c>
      <c r="G5605">
        <v>2</v>
      </c>
      <c r="K5605" t="s">
        <v>203</v>
      </c>
      <c r="L5605" s="64">
        <v>0.74939999999999996</v>
      </c>
      <c r="M5605" s="52">
        <v>-50</v>
      </c>
      <c r="N5605" s="52">
        <v>1138</v>
      </c>
      <c r="O5605">
        <v>0</v>
      </c>
      <c r="P5605">
        <v>6</v>
      </c>
      <c r="Q5605">
        <v>1</v>
      </c>
      <c r="R5605" s="69">
        <v>191.17403486924039</v>
      </c>
      <c r="S5605" s="69">
        <v>5.7748428062164212</v>
      </c>
      <c r="T5605" s="69">
        <v>1104</v>
      </c>
      <c r="U5605" s="69">
        <v>552</v>
      </c>
      <c r="V5605" s="69">
        <v>368</v>
      </c>
      <c r="W5605">
        <v>0</v>
      </c>
      <c r="X5605">
        <v>0</v>
      </c>
      <c r="Y5605">
        <v>0</v>
      </c>
      <c r="Z5605">
        <v>5</v>
      </c>
      <c r="AA5605">
        <v>1.25</v>
      </c>
      <c r="AB5605">
        <v>0.5</v>
      </c>
      <c r="AC5605">
        <v>0.625</v>
      </c>
      <c r="AD5605">
        <v>16.2</v>
      </c>
      <c r="AE5605">
        <v>16.200943949999999</v>
      </c>
      <c r="AF5605" t="s">
        <v>626</v>
      </c>
    </row>
    <row r="5606" spans="1:32" ht="14.4">
      <c r="A5606" s="49">
        <v>46213</v>
      </c>
      <c r="B5606" t="s">
        <v>16</v>
      </c>
      <c r="C5606">
        <v>551</v>
      </c>
      <c r="D5606">
        <v>1639</v>
      </c>
      <c r="E5606">
        <v>-515</v>
      </c>
      <c r="F5606">
        <v>4</v>
      </c>
      <c r="G5606">
        <v>4</v>
      </c>
      <c r="K5606" t="s">
        <v>154</v>
      </c>
      <c r="L5606" s="64">
        <v>0.89529999999999998</v>
      </c>
      <c r="M5606" s="52">
        <v>-211</v>
      </c>
      <c r="N5606" s="52">
        <v>93</v>
      </c>
      <c r="O5606">
        <v>0</v>
      </c>
      <c r="P5606">
        <v>1</v>
      </c>
      <c r="Q5606">
        <v>1</v>
      </c>
      <c r="R5606" s="69">
        <v>279.63812785388131</v>
      </c>
      <c r="S5606" s="69">
        <v>5.8611463772079873</v>
      </c>
      <c r="T5606" s="69">
        <v>409.75</v>
      </c>
      <c r="U5606" s="69">
        <v>409.75</v>
      </c>
      <c r="V5606" s="69">
        <v>204.875</v>
      </c>
      <c r="W5606">
        <v>0</v>
      </c>
      <c r="X5606">
        <v>2</v>
      </c>
      <c r="Y5606">
        <v>0</v>
      </c>
      <c r="Z5606">
        <v>6</v>
      </c>
      <c r="AA5606">
        <v>2</v>
      </c>
      <c r="AB5606">
        <v>0.5</v>
      </c>
      <c r="AC5606">
        <v>1</v>
      </c>
      <c r="AD5606">
        <v>20</v>
      </c>
      <c r="AE5606">
        <v>20.000943939999999</v>
      </c>
      <c r="AF5606" t="s">
        <v>594</v>
      </c>
    </row>
    <row r="5607" spans="1:32" ht="14.4">
      <c r="A5607" s="49">
        <v>46213</v>
      </c>
      <c r="B5607" t="s">
        <v>16</v>
      </c>
      <c r="C5607">
        <v>552</v>
      </c>
      <c r="D5607">
        <v>351</v>
      </c>
      <c r="E5607">
        <v>-237</v>
      </c>
      <c r="F5607">
        <v>1</v>
      </c>
      <c r="G5607">
        <v>0</v>
      </c>
      <c r="K5607" t="s">
        <v>154</v>
      </c>
      <c r="L5607" s="64">
        <v>0.77490000000000003</v>
      </c>
      <c r="M5607" s="52">
        <v>-439</v>
      </c>
      <c r="N5607" s="52">
        <v>-770</v>
      </c>
      <c r="O5607">
        <v>0</v>
      </c>
      <c r="P5607">
        <v>2</v>
      </c>
      <c r="Q5607">
        <v>1</v>
      </c>
      <c r="R5607" s="69">
        <v>49.810087173100882</v>
      </c>
      <c r="S5607" s="69">
        <v>7.0467654228389272</v>
      </c>
      <c r="T5607" s="69">
        <v>351</v>
      </c>
      <c r="U5607" s="69"/>
      <c r="V5607" s="69">
        <v>351</v>
      </c>
      <c r="W5607">
        <v>0</v>
      </c>
      <c r="X5607"/>
      <c r="Y5607">
        <v>0</v>
      </c>
      <c r="Z5607">
        <v>0</v>
      </c>
      <c r="AA5607">
        <v>0</v>
      </c>
      <c r="AB5607">
        <v>0.5</v>
      </c>
      <c r="AC5607">
        <v>0</v>
      </c>
      <c r="AD5607">
        <v>10</v>
      </c>
      <c r="AE5607">
        <v>10.00094393</v>
      </c>
      <c r="AF5607" t="s">
        <v>584</v>
      </c>
    </row>
    <row r="5608" spans="1:32" ht="14.4">
      <c r="A5608" s="49">
        <v>46213</v>
      </c>
      <c r="B5608" t="s">
        <v>16</v>
      </c>
      <c r="C5608">
        <v>553</v>
      </c>
      <c r="D5608">
        <v>6112</v>
      </c>
      <c r="E5608">
        <v>965</v>
      </c>
      <c r="F5608">
        <v>24</v>
      </c>
      <c r="G5608">
        <v>20</v>
      </c>
      <c r="K5608" t="s">
        <v>154</v>
      </c>
      <c r="L5608" s="64">
        <v>1.0526</v>
      </c>
      <c r="M5608" s="52">
        <v>1484</v>
      </c>
      <c r="N5608" s="52">
        <v>163</v>
      </c>
      <c r="O5608">
        <v>0</v>
      </c>
      <c r="P5608">
        <v>3</v>
      </c>
      <c r="Q5608">
        <v>1</v>
      </c>
      <c r="R5608" s="69">
        <v>1056.349366957244</v>
      </c>
      <c r="S5608" s="69">
        <v>5.7859645598172502</v>
      </c>
      <c r="T5608" s="69">
        <v>254.66666666666671</v>
      </c>
      <c r="U5608" s="69">
        <v>305.60000000000002</v>
      </c>
      <c r="V5608" s="69">
        <v>138.90909090909091</v>
      </c>
      <c r="W5608">
        <v>6</v>
      </c>
      <c r="X5608">
        <v>4</v>
      </c>
      <c r="Y5608">
        <v>4</v>
      </c>
      <c r="Z5608">
        <v>6</v>
      </c>
      <c r="AA5608">
        <v>5</v>
      </c>
      <c r="AB5608">
        <v>0.8</v>
      </c>
      <c r="AC5608">
        <v>4</v>
      </c>
      <c r="AD5608">
        <v>40</v>
      </c>
      <c r="AE5608">
        <v>40.000943919999997</v>
      </c>
      <c r="AF5608" t="s">
        <v>208</v>
      </c>
    </row>
    <row r="5609" spans="1:32" ht="14.4">
      <c r="A5609" s="49">
        <v>46213</v>
      </c>
      <c r="B5609" t="s">
        <v>16</v>
      </c>
      <c r="C5609">
        <v>555</v>
      </c>
      <c r="D5609">
        <v>860</v>
      </c>
      <c r="E5609">
        <v>-40</v>
      </c>
      <c r="F5609">
        <v>3</v>
      </c>
      <c r="G5609">
        <v>1</v>
      </c>
      <c r="K5609" t="s">
        <v>154</v>
      </c>
      <c r="L5609" s="64">
        <v>0.98450000000000004</v>
      </c>
      <c r="M5609" s="52">
        <v>-361</v>
      </c>
      <c r="N5609" s="52">
        <v>552</v>
      </c>
      <c r="O5609">
        <v>0</v>
      </c>
      <c r="P5609">
        <v>5</v>
      </c>
      <c r="Q5609">
        <v>1</v>
      </c>
      <c r="R5609" s="69">
        <v>160.30676629306771</v>
      </c>
      <c r="S5609" s="69">
        <v>5.3647142905233069</v>
      </c>
      <c r="T5609" s="69">
        <v>286.66666666666669</v>
      </c>
      <c r="U5609" s="69">
        <v>860</v>
      </c>
      <c r="V5609" s="69">
        <v>215</v>
      </c>
      <c r="W5609">
        <v>0</v>
      </c>
      <c r="X5609">
        <v>0</v>
      </c>
      <c r="Y5609">
        <v>0</v>
      </c>
      <c r="Z5609">
        <v>7</v>
      </c>
      <c r="AA5609">
        <v>1.75</v>
      </c>
      <c r="AB5609">
        <v>0.5</v>
      </c>
      <c r="AC5609">
        <v>0.875</v>
      </c>
      <c r="AD5609">
        <v>18.8</v>
      </c>
      <c r="AE5609">
        <v>18.800943910000001</v>
      </c>
      <c r="AF5609" t="s">
        <v>612</v>
      </c>
    </row>
    <row r="5610" spans="1:32" ht="14.4">
      <c r="A5610" s="49">
        <v>46213</v>
      </c>
      <c r="B5610" t="s">
        <v>16</v>
      </c>
      <c r="C5610">
        <v>556</v>
      </c>
      <c r="D5610">
        <v>1073</v>
      </c>
      <c r="E5610">
        <v>-361</v>
      </c>
      <c r="F5610">
        <v>2</v>
      </c>
      <c r="G5610">
        <v>4</v>
      </c>
      <c r="K5610" t="s">
        <v>154</v>
      </c>
      <c r="L5610" s="64">
        <v>0.88790000000000002</v>
      </c>
      <c r="M5610" s="52">
        <v>755</v>
      </c>
      <c r="N5610" s="52">
        <v>-721</v>
      </c>
      <c r="O5610">
        <v>0</v>
      </c>
      <c r="P5610">
        <v>6</v>
      </c>
      <c r="Q5610">
        <v>1</v>
      </c>
      <c r="R5610" s="69">
        <v>183.00134910751351</v>
      </c>
      <c r="S5610" s="69">
        <v>5.8633447525548643</v>
      </c>
      <c r="T5610" s="69">
        <v>536.5</v>
      </c>
      <c r="U5610" s="69">
        <v>268.25</v>
      </c>
      <c r="V5610" s="69">
        <v>178.83333333333329</v>
      </c>
      <c r="W5610">
        <v>0</v>
      </c>
      <c r="X5610">
        <v>5</v>
      </c>
      <c r="Y5610">
        <v>0</v>
      </c>
      <c r="Z5610">
        <v>6</v>
      </c>
      <c r="AA5610">
        <v>2.75</v>
      </c>
      <c r="AB5610">
        <v>0.5</v>
      </c>
      <c r="AC5610">
        <v>1.375</v>
      </c>
      <c r="AD5610">
        <v>23.8</v>
      </c>
      <c r="AE5610">
        <v>23.8009439</v>
      </c>
      <c r="AF5610" t="s">
        <v>2009</v>
      </c>
    </row>
    <row r="5611" spans="1:32" ht="14.4">
      <c r="A5611" s="49">
        <v>46213</v>
      </c>
      <c r="B5611" t="s">
        <v>16</v>
      </c>
      <c r="C5611">
        <v>557</v>
      </c>
      <c r="D5611">
        <v>3354</v>
      </c>
      <c r="E5611">
        <v>-108</v>
      </c>
      <c r="F5611">
        <v>12</v>
      </c>
      <c r="G5611">
        <v>8</v>
      </c>
      <c r="K5611" t="s">
        <v>154</v>
      </c>
      <c r="L5611" s="64">
        <v>0.98929999999999996</v>
      </c>
      <c r="M5611" s="52">
        <v>-1584</v>
      </c>
      <c r="N5611" s="52">
        <v>-484</v>
      </c>
      <c r="O5611">
        <v>0</v>
      </c>
      <c r="P5611">
        <v>7</v>
      </c>
      <c r="Q5611">
        <v>1</v>
      </c>
      <c r="R5611" s="69">
        <v>572.54638854296388</v>
      </c>
      <c r="S5611" s="69">
        <v>5.8580406183949156</v>
      </c>
      <c r="T5611" s="69">
        <v>279.5</v>
      </c>
      <c r="U5611" s="69">
        <v>419.25</v>
      </c>
      <c r="V5611" s="69">
        <v>167.7</v>
      </c>
      <c r="W5611">
        <v>0</v>
      </c>
      <c r="X5611">
        <v>2</v>
      </c>
      <c r="Y5611">
        <v>1</v>
      </c>
      <c r="Z5611">
        <v>6</v>
      </c>
      <c r="AA5611">
        <v>2.25</v>
      </c>
      <c r="AB5611">
        <v>0.6</v>
      </c>
      <c r="AC5611">
        <v>1.35</v>
      </c>
      <c r="AD5611">
        <v>23.5</v>
      </c>
      <c r="AE5611">
        <v>23.500943889999999</v>
      </c>
      <c r="AF5611" t="s">
        <v>1154</v>
      </c>
    </row>
    <row r="5612" spans="1:32" ht="14.4">
      <c r="A5612" s="49">
        <v>46213</v>
      </c>
      <c r="B5612" t="s">
        <v>16</v>
      </c>
      <c r="C5612">
        <v>558</v>
      </c>
      <c r="D5612">
        <v>4072</v>
      </c>
      <c r="E5612">
        <v>1841</v>
      </c>
      <c r="F5612">
        <v>22</v>
      </c>
      <c r="G5612">
        <v>15</v>
      </c>
      <c r="K5612" t="s">
        <v>154</v>
      </c>
      <c r="L5612" s="64">
        <v>1.1507000000000001</v>
      </c>
      <c r="M5612" s="52">
        <v>451</v>
      </c>
      <c r="N5612" s="52">
        <v>-132</v>
      </c>
      <c r="O5612">
        <v>0</v>
      </c>
      <c r="P5612">
        <v>8</v>
      </c>
      <c r="Q5612">
        <v>1</v>
      </c>
      <c r="R5612" s="69">
        <v>644.09843295973428</v>
      </c>
      <c r="S5612" s="69">
        <v>6.3220150704117</v>
      </c>
      <c r="T5612" s="69">
        <v>185.09090909090909</v>
      </c>
      <c r="U5612" s="69">
        <v>271.46666666666658</v>
      </c>
      <c r="V5612" s="69">
        <v>110.05405405405401</v>
      </c>
      <c r="W5612">
        <v>7</v>
      </c>
      <c r="X5612">
        <v>5</v>
      </c>
      <c r="Y5612">
        <v>7</v>
      </c>
      <c r="Z5612">
        <v>0</v>
      </c>
      <c r="AA5612">
        <v>4.75</v>
      </c>
      <c r="AB5612">
        <v>0.6</v>
      </c>
      <c r="AC5612">
        <v>2.85</v>
      </c>
      <c r="AD5612">
        <v>28.5</v>
      </c>
      <c r="AE5612">
        <v>28.500943880000001</v>
      </c>
      <c r="AF5612" t="s">
        <v>2155</v>
      </c>
    </row>
    <row r="5613" spans="1:32" ht="14.4">
      <c r="A5613" s="49">
        <v>46213</v>
      </c>
      <c r="B5613" t="s">
        <v>16</v>
      </c>
      <c r="C5613">
        <v>560</v>
      </c>
      <c r="D5613">
        <v>2333</v>
      </c>
      <c r="E5613">
        <v>314</v>
      </c>
      <c r="F5613">
        <v>11</v>
      </c>
      <c r="G5613">
        <v>4</v>
      </c>
      <c r="K5613" t="s">
        <v>154</v>
      </c>
      <c r="L5613" s="64">
        <v>1.0448999999999999</v>
      </c>
      <c r="M5613" s="52">
        <v>-122</v>
      </c>
      <c r="N5613" s="52">
        <v>-985</v>
      </c>
      <c r="O5613">
        <v>0</v>
      </c>
      <c r="P5613">
        <v>0</v>
      </c>
      <c r="Q5613">
        <v>1</v>
      </c>
      <c r="R5613" s="69">
        <v>382.10486716479869</v>
      </c>
      <c r="S5613" s="69">
        <v>6.1056537104872737</v>
      </c>
      <c r="T5613" s="69">
        <v>212.09090909090909</v>
      </c>
      <c r="U5613" s="69">
        <v>583.25</v>
      </c>
      <c r="V5613" s="69">
        <v>155.5333333333333</v>
      </c>
      <c r="W5613">
        <v>7</v>
      </c>
      <c r="X5613">
        <v>0</v>
      </c>
      <c r="Y5613">
        <v>2</v>
      </c>
      <c r="Z5613">
        <v>1</v>
      </c>
      <c r="AA5613">
        <v>2.5</v>
      </c>
      <c r="AB5613">
        <v>0.5</v>
      </c>
      <c r="AC5613">
        <v>1.25</v>
      </c>
      <c r="AD5613">
        <v>12.5</v>
      </c>
      <c r="AE5613">
        <v>12.50094387</v>
      </c>
      <c r="AF5613" t="s">
        <v>481</v>
      </c>
    </row>
    <row r="5614" spans="1:32" ht="14.4">
      <c r="A5614" s="49">
        <v>46213</v>
      </c>
      <c r="B5614" t="s">
        <v>20</v>
      </c>
      <c r="C5614">
        <v>678</v>
      </c>
      <c r="D5614">
        <v>1050</v>
      </c>
      <c r="E5614">
        <v>-1042</v>
      </c>
      <c r="F5614">
        <v>7</v>
      </c>
      <c r="G5614">
        <v>3</v>
      </c>
      <c r="K5614" t="s">
        <v>154</v>
      </c>
      <c r="L5614" s="64">
        <v>0.66920000000000002</v>
      </c>
      <c r="M5614" s="52">
        <v>6</v>
      </c>
      <c r="N5614" s="52">
        <v>-565</v>
      </c>
      <c r="O5614">
        <v>0</v>
      </c>
      <c r="P5614">
        <v>8</v>
      </c>
      <c r="Q5614">
        <v>0</v>
      </c>
      <c r="R5614" s="69"/>
      <c r="S5614" s="69"/>
      <c r="T5614" s="69"/>
      <c r="U5614" s="69"/>
      <c r="V5614" s="69"/>
      <c r="W5614"/>
      <c r="X5614"/>
      <c r="Y5614"/>
      <c r="Z5614"/>
      <c r="AA5614"/>
      <c r="AB5614">
        <v>0.5</v>
      </c>
      <c r="AC5614"/>
      <c r="AD5614">
        <v>30</v>
      </c>
      <c r="AE5614">
        <v>30.00094386</v>
      </c>
      <c r="AF5614" t="s">
        <v>661</v>
      </c>
    </row>
    <row r="5615" spans="1:32" ht="14.4">
      <c r="A5615" s="49">
        <v>46213</v>
      </c>
      <c r="B5615" t="s">
        <v>20</v>
      </c>
      <c r="C5615">
        <v>680</v>
      </c>
      <c r="D5615">
        <v>1154</v>
      </c>
      <c r="E5615">
        <v>-604</v>
      </c>
      <c r="F5615">
        <v>10</v>
      </c>
      <c r="G5615">
        <v>4</v>
      </c>
      <c r="K5615" t="s">
        <v>154</v>
      </c>
      <c r="L5615" s="64">
        <v>0.82550000000000001</v>
      </c>
      <c r="M5615" s="52">
        <v>-538</v>
      </c>
      <c r="N5615" s="52">
        <v>-522</v>
      </c>
      <c r="O5615">
        <v>0</v>
      </c>
      <c r="P5615">
        <v>0</v>
      </c>
      <c r="Q5615">
        <v>0</v>
      </c>
      <c r="R5615" s="69"/>
      <c r="S5615" s="69"/>
      <c r="T5615" s="69"/>
      <c r="U5615" s="69"/>
      <c r="V5615" s="69"/>
      <c r="W5615"/>
      <c r="X5615"/>
      <c r="Y5615"/>
      <c r="Z5615"/>
      <c r="AA5615"/>
      <c r="AB5615">
        <v>0.5</v>
      </c>
      <c r="AC5615"/>
      <c r="AD5615">
        <v>30</v>
      </c>
      <c r="AE5615">
        <v>30.000943849999999</v>
      </c>
      <c r="AF5615" t="s">
        <v>661</v>
      </c>
    </row>
    <row r="5616" spans="1:32" ht="14.4">
      <c r="A5616" s="49">
        <v>46213</v>
      </c>
      <c r="B5616" t="s">
        <v>20</v>
      </c>
      <c r="C5616">
        <v>681</v>
      </c>
      <c r="D5616">
        <v>707</v>
      </c>
      <c r="E5616">
        <v>-422</v>
      </c>
      <c r="F5616">
        <v>6</v>
      </c>
      <c r="G5616">
        <v>3</v>
      </c>
      <c r="K5616" t="s">
        <v>154</v>
      </c>
      <c r="L5616" s="64">
        <v>0.80100000000000005</v>
      </c>
      <c r="M5616" s="52">
        <v>-1329</v>
      </c>
      <c r="N5616" s="52">
        <v>-493</v>
      </c>
      <c r="O5616">
        <v>0</v>
      </c>
      <c r="P5616">
        <v>1</v>
      </c>
      <c r="Q5616">
        <v>0</v>
      </c>
      <c r="R5616" s="69"/>
      <c r="S5616" s="69"/>
      <c r="T5616" s="69"/>
      <c r="U5616" s="69"/>
      <c r="V5616" s="69"/>
      <c r="W5616"/>
      <c r="X5616"/>
      <c r="Y5616"/>
      <c r="Z5616"/>
      <c r="AA5616"/>
      <c r="AB5616">
        <v>0.5</v>
      </c>
      <c r="AC5616"/>
      <c r="AD5616">
        <v>10</v>
      </c>
      <c r="AE5616">
        <v>10.00094384</v>
      </c>
      <c r="AF5616" t="s">
        <v>584</v>
      </c>
    </row>
    <row r="5617" spans="1:32" ht="14.4">
      <c r="A5617" s="49">
        <v>46213</v>
      </c>
      <c r="B5617" t="s">
        <v>20</v>
      </c>
      <c r="C5617">
        <v>682</v>
      </c>
      <c r="D5617">
        <v>413</v>
      </c>
      <c r="E5617">
        <v>-548</v>
      </c>
      <c r="F5617">
        <v>1</v>
      </c>
      <c r="G5617">
        <v>1</v>
      </c>
      <c r="K5617" t="s">
        <v>154</v>
      </c>
      <c r="L5617" s="64">
        <v>0.55769999999999997</v>
      </c>
      <c r="M5617" s="52">
        <v>-114</v>
      </c>
      <c r="N5617" s="52">
        <v>633</v>
      </c>
      <c r="O5617">
        <v>0</v>
      </c>
      <c r="P5617">
        <v>2</v>
      </c>
      <c r="Q5617">
        <v>0</v>
      </c>
      <c r="R5617" s="69"/>
      <c r="S5617" s="69"/>
      <c r="T5617" s="69"/>
      <c r="U5617" s="69"/>
      <c r="V5617" s="69"/>
      <c r="W5617"/>
      <c r="X5617"/>
      <c r="Y5617"/>
      <c r="Z5617"/>
      <c r="AA5617"/>
      <c r="AB5617">
        <v>0.5</v>
      </c>
      <c r="AC5617"/>
      <c r="AD5617">
        <v>10</v>
      </c>
      <c r="AE5617">
        <v>10.000943830000001</v>
      </c>
      <c r="AF5617" t="s">
        <v>584</v>
      </c>
    </row>
    <row r="5618" spans="1:32" ht="14.4">
      <c r="A5618" s="49">
        <v>46213</v>
      </c>
      <c r="B5618" t="s">
        <v>20</v>
      </c>
      <c r="C5618">
        <v>688</v>
      </c>
      <c r="D5618">
        <v>1427</v>
      </c>
      <c r="E5618">
        <v>292</v>
      </c>
      <c r="F5618">
        <v>20</v>
      </c>
      <c r="G5618">
        <v>5</v>
      </c>
      <c r="K5618" t="s">
        <v>154</v>
      </c>
      <c r="L5618" s="64">
        <v>1.0682</v>
      </c>
      <c r="M5618" s="52">
        <v>-200</v>
      </c>
      <c r="N5618" s="52">
        <v>-182</v>
      </c>
      <c r="O5618">
        <v>0</v>
      </c>
      <c r="P5618">
        <v>8</v>
      </c>
      <c r="Q5618">
        <v>0</v>
      </c>
      <c r="R5618" s="69"/>
      <c r="S5618" s="69"/>
      <c r="T5618" s="69"/>
      <c r="U5618" s="69"/>
      <c r="V5618" s="69"/>
      <c r="W5618"/>
      <c r="X5618"/>
      <c r="Y5618"/>
      <c r="Z5618"/>
      <c r="AA5618"/>
      <c r="AB5618">
        <v>0.5</v>
      </c>
      <c r="AC5618"/>
      <c r="AD5618">
        <v>35</v>
      </c>
      <c r="AE5618">
        <v>35.000943820000003</v>
      </c>
      <c r="AF5618" t="s">
        <v>668</v>
      </c>
    </row>
    <row r="5619" spans="1:32" ht="14.4">
      <c r="A5619" s="49">
        <v>46213</v>
      </c>
      <c r="B5619" t="s">
        <v>20</v>
      </c>
      <c r="C5619">
        <v>700</v>
      </c>
      <c r="D5619">
        <v>461</v>
      </c>
      <c r="E5619">
        <v>-450</v>
      </c>
      <c r="F5619">
        <v>2</v>
      </c>
      <c r="G5619">
        <v>1</v>
      </c>
      <c r="K5619" t="s">
        <v>154</v>
      </c>
      <c r="L5619" s="64">
        <v>0.67459999999999998</v>
      </c>
      <c r="M5619" s="52">
        <v>761</v>
      </c>
      <c r="N5619" s="52">
        <v>-1189</v>
      </c>
      <c r="O5619">
        <v>0</v>
      </c>
      <c r="P5619">
        <v>0</v>
      </c>
      <c r="Q5619">
        <v>0</v>
      </c>
      <c r="R5619" s="69"/>
      <c r="S5619" s="69"/>
      <c r="T5619" s="69"/>
      <c r="U5619" s="69"/>
      <c r="V5619" s="69"/>
      <c r="W5619"/>
      <c r="X5619"/>
      <c r="Y5619"/>
      <c r="Z5619"/>
      <c r="AA5619"/>
      <c r="AB5619">
        <v>0.5</v>
      </c>
      <c r="AC5619"/>
      <c r="AD5619">
        <v>10</v>
      </c>
      <c r="AE5619">
        <v>10.000943810000001</v>
      </c>
      <c r="AF5619" t="s">
        <v>584</v>
      </c>
    </row>
    <row r="5620" spans="1:32" ht="14.4">
      <c r="A5620" s="49">
        <v>46213</v>
      </c>
      <c r="B5620" t="s">
        <v>20</v>
      </c>
      <c r="C5620">
        <v>701</v>
      </c>
      <c r="D5620">
        <v>784</v>
      </c>
      <c r="E5620">
        <v>-448</v>
      </c>
      <c r="F5620">
        <v>6</v>
      </c>
      <c r="G5620">
        <v>2</v>
      </c>
      <c r="K5620" t="s">
        <v>154</v>
      </c>
      <c r="L5620" s="64">
        <v>0.8095</v>
      </c>
      <c r="M5620" s="52">
        <v>-158</v>
      </c>
      <c r="N5620" s="52">
        <v>-220</v>
      </c>
      <c r="O5620">
        <v>0</v>
      </c>
      <c r="P5620">
        <v>1</v>
      </c>
      <c r="Q5620">
        <v>0</v>
      </c>
      <c r="R5620" s="69"/>
      <c r="S5620" s="69"/>
      <c r="T5620" s="69"/>
      <c r="U5620" s="69"/>
      <c r="V5620" s="69"/>
      <c r="W5620"/>
      <c r="X5620"/>
      <c r="Y5620"/>
      <c r="Z5620"/>
      <c r="AA5620"/>
      <c r="AB5620">
        <v>0.5</v>
      </c>
      <c r="AC5620"/>
      <c r="AD5620">
        <v>10</v>
      </c>
      <c r="AE5620">
        <v>10.0009438</v>
      </c>
      <c r="AF5620" t="s">
        <v>584</v>
      </c>
    </row>
    <row r="5621" spans="1:32" ht="14.4">
      <c r="A5621" s="49">
        <v>46213</v>
      </c>
      <c r="B5621" t="s">
        <v>20</v>
      </c>
      <c r="C5621">
        <v>702</v>
      </c>
      <c r="D5621">
        <v>755</v>
      </c>
      <c r="E5621">
        <v>-862</v>
      </c>
      <c r="F5621">
        <v>2</v>
      </c>
      <c r="G5621">
        <v>2</v>
      </c>
      <c r="K5621" t="s">
        <v>154</v>
      </c>
      <c r="L5621" s="64">
        <v>0.61939999999999995</v>
      </c>
      <c r="M5621" s="52">
        <v>-452</v>
      </c>
      <c r="N5621" s="52">
        <v>67</v>
      </c>
      <c r="O5621">
        <v>0</v>
      </c>
      <c r="P5621">
        <v>2</v>
      </c>
      <c r="Q5621">
        <v>0</v>
      </c>
      <c r="R5621" s="69"/>
      <c r="S5621" s="69"/>
      <c r="T5621" s="69"/>
      <c r="U5621" s="69"/>
      <c r="V5621" s="69"/>
      <c r="W5621"/>
      <c r="X5621"/>
      <c r="Y5621"/>
      <c r="Z5621"/>
      <c r="AA5621"/>
      <c r="AB5621">
        <v>0.5</v>
      </c>
      <c r="AC5621"/>
      <c r="AD5621">
        <v>10</v>
      </c>
      <c r="AE5621">
        <v>10.000943790000001</v>
      </c>
      <c r="AF5621" t="s">
        <v>584</v>
      </c>
    </row>
    <row r="5622" spans="1:32" ht="14.4">
      <c r="A5622" s="49">
        <v>46213</v>
      </c>
      <c r="B5622" t="s">
        <v>685</v>
      </c>
      <c r="C5622">
        <v>752</v>
      </c>
      <c r="D5622">
        <v>1700</v>
      </c>
      <c r="E5622">
        <v>2469</v>
      </c>
      <c r="F5622">
        <v>29</v>
      </c>
      <c r="G5622">
        <v>7</v>
      </c>
      <c r="K5622" t="s">
        <v>154</v>
      </c>
      <c r="L5622" s="64">
        <v>1.4841</v>
      </c>
      <c r="M5622" s="52">
        <v>50</v>
      </c>
      <c r="N5622" s="52">
        <v>-697</v>
      </c>
      <c r="O5622">
        <v>0</v>
      </c>
      <c r="P5622">
        <v>2</v>
      </c>
      <c r="Q5622">
        <v>0</v>
      </c>
      <c r="R5622" s="69"/>
      <c r="S5622" s="69"/>
      <c r="T5622" s="69"/>
      <c r="U5622" s="69"/>
      <c r="V5622" s="69"/>
      <c r="W5622"/>
      <c r="X5622"/>
      <c r="Y5622"/>
      <c r="Z5622"/>
      <c r="AA5622"/>
      <c r="AB5622">
        <v>0.5</v>
      </c>
      <c r="AC5622"/>
      <c r="AD5622">
        <v>70</v>
      </c>
      <c r="AE5622">
        <v>70.00094378</v>
      </c>
      <c r="AF5622" t="s">
        <v>178</v>
      </c>
    </row>
    <row r="5623" spans="1:32" ht="14.4">
      <c r="A5623" s="49">
        <v>46213</v>
      </c>
      <c r="B5623" t="s">
        <v>685</v>
      </c>
      <c r="C5623">
        <v>753</v>
      </c>
      <c r="D5623">
        <v>937</v>
      </c>
      <c r="E5623">
        <v>-370</v>
      </c>
      <c r="F5623">
        <v>7</v>
      </c>
      <c r="G5623">
        <v>5</v>
      </c>
      <c r="K5623" t="s">
        <v>154</v>
      </c>
      <c r="L5623" s="64">
        <v>0.86839999999999995</v>
      </c>
      <c r="M5623" s="52">
        <v>-1088</v>
      </c>
      <c r="N5623" s="52">
        <v>-2102</v>
      </c>
      <c r="O5623">
        <v>0</v>
      </c>
      <c r="P5623">
        <v>3</v>
      </c>
      <c r="Q5623">
        <v>0</v>
      </c>
      <c r="R5623" s="69"/>
      <c r="S5623" s="69"/>
      <c r="T5623" s="69"/>
      <c r="U5623" s="69"/>
      <c r="V5623" s="69"/>
      <c r="W5623"/>
      <c r="X5623"/>
      <c r="Y5623"/>
      <c r="Z5623"/>
      <c r="AA5623"/>
      <c r="AB5623">
        <v>0.5</v>
      </c>
      <c r="AC5623"/>
      <c r="AD5623">
        <v>10</v>
      </c>
      <c r="AE5623">
        <v>10.000943769999999</v>
      </c>
      <c r="AF5623" t="s">
        <v>584</v>
      </c>
    </row>
    <row r="5624" spans="1:32" ht="14.4">
      <c r="A5624" s="49">
        <v>46213</v>
      </c>
      <c r="B5624" t="s">
        <v>685</v>
      </c>
      <c r="C5624">
        <v>755</v>
      </c>
      <c r="D5624">
        <v>2275</v>
      </c>
      <c r="E5624">
        <v>-1626</v>
      </c>
      <c r="F5624">
        <v>12</v>
      </c>
      <c r="G5624">
        <v>9</v>
      </c>
      <c r="K5624" t="s">
        <v>154</v>
      </c>
      <c r="L5624" s="64">
        <v>0.76180000000000003</v>
      </c>
      <c r="M5624" s="52">
        <v>-291</v>
      </c>
      <c r="N5624" s="52">
        <v>205</v>
      </c>
      <c r="O5624">
        <v>0</v>
      </c>
      <c r="P5624">
        <v>5</v>
      </c>
      <c r="Q5624">
        <v>0</v>
      </c>
      <c r="R5624" s="69"/>
      <c r="S5624" s="69"/>
      <c r="T5624" s="69"/>
      <c r="U5624" s="69"/>
      <c r="V5624" s="69"/>
      <c r="W5624"/>
      <c r="X5624"/>
      <c r="Y5624"/>
      <c r="Z5624"/>
      <c r="AA5624"/>
      <c r="AB5624">
        <v>0.5</v>
      </c>
      <c r="AC5624"/>
      <c r="AD5624">
        <v>30</v>
      </c>
      <c r="AE5624">
        <v>30.000943759999998</v>
      </c>
      <c r="AF5624" t="s">
        <v>661</v>
      </c>
    </row>
    <row r="5625" spans="1:32" ht="14.4">
      <c r="A5625" s="49">
        <v>46213</v>
      </c>
      <c r="B5625" t="s">
        <v>685</v>
      </c>
      <c r="C5625">
        <v>756</v>
      </c>
      <c r="D5625">
        <v>2222</v>
      </c>
      <c r="E5625">
        <v>-2990</v>
      </c>
      <c r="F5625">
        <v>6</v>
      </c>
      <c r="G5625">
        <v>10</v>
      </c>
      <c r="K5625" t="s">
        <v>154</v>
      </c>
      <c r="L5625" s="64">
        <v>0.55149999999999999</v>
      </c>
      <c r="M5625" s="52">
        <v>-3889</v>
      </c>
      <c r="N5625" s="52">
        <v>16</v>
      </c>
      <c r="O5625">
        <v>0</v>
      </c>
      <c r="P5625">
        <v>6</v>
      </c>
      <c r="Q5625">
        <v>0</v>
      </c>
      <c r="R5625" s="69"/>
      <c r="S5625" s="69"/>
      <c r="T5625" s="69"/>
      <c r="U5625" s="69"/>
      <c r="V5625" s="69"/>
      <c r="W5625"/>
      <c r="X5625"/>
      <c r="Y5625"/>
      <c r="Z5625"/>
      <c r="AA5625"/>
      <c r="AB5625">
        <v>0.5</v>
      </c>
      <c r="AC5625"/>
      <c r="AD5625">
        <v>30</v>
      </c>
      <c r="AE5625">
        <v>30.000943750000001</v>
      </c>
      <c r="AF5625" t="s">
        <v>661</v>
      </c>
    </row>
    <row r="5626" spans="1:32" ht="14.4">
      <c r="A5626" s="49">
        <v>46213</v>
      </c>
      <c r="B5626" t="s">
        <v>685</v>
      </c>
      <c r="C5626">
        <v>757</v>
      </c>
      <c r="D5626">
        <v>1032</v>
      </c>
      <c r="E5626">
        <v>1221</v>
      </c>
      <c r="F5626">
        <v>19</v>
      </c>
      <c r="G5626">
        <v>4</v>
      </c>
      <c r="K5626" t="s">
        <v>154</v>
      </c>
      <c r="L5626" s="64">
        <v>1.3944000000000001</v>
      </c>
      <c r="M5626" s="52">
        <v>-64</v>
      </c>
      <c r="N5626" s="52">
        <v>-57</v>
      </c>
      <c r="O5626">
        <v>0</v>
      </c>
      <c r="P5626">
        <v>7</v>
      </c>
      <c r="Q5626">
        <v>0</v>
      </c>
      <c r="R5626" s="69"/>
      <c r="S5626" s="69"/>
      <c r="T5626" s="69"/>
      <c r="U5626" s="69"/>
      <c r="V5626" s="69"/>
      <c r="W5626"/>
      <c r="X5626"/>
      <c r="Y5626"/>
      <c r="Z5626"/>
      <c r="AA5626"/>
      <c r="AB5626">
        <v>0.5</v>
      </c>
      <c r="AC5626"/>
      <c r="AD5626">
        <v>60</v>
      </c>
      <c r="AE5626">
        <v>60.000943739999997</v>
      </c>
      <c r="AF5626" t="s">
        <v>578</v>
      </c>
    </row>
    <row r="5627" spans="1:32" ht="14.4">
      <c r="A5627" s="49">
        <v>46213</v>
      </c>
      <c r="B5627" t="s">
        <v>685</v>
      </c>
      <c r="C5627">
        <v>758</v>
      </c>
      <c r="D5627">
        <v>2404</v>
      </c>
      <c r="E5627">
        <v>-1737</v>
      </c>
      <c r="F5627">
        <v>18</v>
      </c>
      <c r="G5627">
        <v>8</v>
      </c>
      <c r="K5627" t="s">
        <v>154</v>
      </c>
      <c r="L5627" s="64">
        <v>0.75919999999999999</v>
      </c>
      <c r="M5627" s="52">
        <v>-1825</v>
      </c>
      <c r="N5627" s="52">
        <v>-493</v>
      </c>
      <c r="O5627">
        <v>0</v>
      </c>
      <c r="P5627">
        <v>8</v>
      </c>
      <c r="Q5627">
        <v>0</v>
      </c>
      <c r="R5627" s="69"/>
      <c r="S5627" s="69"/>
      <c r="T5627" s="69"/>
      <c r="U5627" s="69"/>
      <c r="V5627" s="69"/>
      <c r="W5627"/>
      <c r="X5627"/>
      <c r="Y5627"/>
      <c r="Z5627"/>
      <c r="AA5627"/>
      <c r="AB5627">
        <v>0.5</v>
      </c>
      <c r="AC5627"/>
      <c r="AD5627">
        <v>30</v>
      </c>
      <c r="AE5627">
        <v>30.000943729999999</v>
      </c>
      <c r="AF5627" t="s">
        <v>661</v>
      </c>
    </row>
    <row r="5628" spans="1:32" ht="14.4">
      <c r="A5628" s="49">
        <v>46213</v>
      </c>
      <c r="B5628" t="s">
        <v>685</v>
      </c>
      <c r="C5628">
        <v>760</v>
      </c>
      <c r="D5628">
        <v>2214</v>
      </c>
      <c r="E5628">
        <v>-2530</v>
      </c>
      <c r="F5628">
        <v>9</v>
      </c>
      <c r="G5628">
        <v>10</v>
      </c>
      <c r="K5628" t="s">
        <v>154</v>
      </c>
      <c r="L5628" s="64">
        <v>0.61909999999999998</v>
      </c>
      <c r="M5628" s="52">
        <v>3587</v>
      </c>
      <c r="N5628" s="52">
        <v>-800</v>
      </c>
      <c r="O5628">
        <v>0</v>
      </c>
      <c r="P5628">
        <v>0</v>
      </c>
      <c r="Q5628">
        <v>0</v>
      </c>
      <c r="R5628" s="69"/>
      <c r="S5628" s="69"/>
      <c r="T5628" s="69"/>
      <c r="U5628" s="69"/>
      <c r="V5628" s="69"/>
      <c r="W5628"/>
      <c r="X5628"/>
      <c r="Y5628"/>
      <c r="Z5628"/>
      <c r="AA5628"/>
      <c r="AB5628">
        <v>0.5</v>
      </c>
      <c r="AC5628"/>
      <c r="AD5628">
        <v>30</v>
      </c>
      <c r="AE5628">
        <v>30.000943719999999</v>
      </c>
      <c r="AF5628" t="s">
        <v>661</v>
      </c>
    </row>
    <row r="5629" spans="1:32" ht="14.4">
      <c r="A5629" s="49">
        <v>46213</v>
      </c>
      <c r="B5629" t="s">
        <v>14</v>
      </c>
      <c r="C5629">
        <v>501</v>
      </c>
      <c r="D5629">
        <v>3784</v>
      </c>
      <c r="E5629">
        <v>145</v>
      </c>
      <c r="F5629">
        <v>16</v>
      </c>
      <c r="G5629">
        <v>11</v>
      </c>
      <c r="K5629" t="s">
        <v>154</v>
      </c>
      <c r="L5629" s="64">
        <v>1.0127999999999999</v>
      </c>
      <c r="M5629" s="52">
        <v>-283</v>
      </c>
      <c r="N5629" s="52">
        <v>-1005</v>
      </c>
      <c r="O5629">
        <v>0</v>
      </c>
      <c r="P5629">
        <v>1</v>
      </c>
      <c r="Q5629">
        <v>1</v>
      </c>
      <c r="R5629" s="69">
        <v>602.07477168949777</v>
      </c>
      <c r="S5629" s="69">
        <v>6.2849336626107393</v>
      </c>
      <c r="T5629" s="69">
        <v>236.5</v>
      </c>
      <c r="U5629" s="69">
        <v>344</v>
      </c>
      <c r="V5629" s="69">
        <v>140.14814814814821</v>
      </c>
      <c r="W5629">
        <v>6</v>
      </c>
      <c r="X5629">
        <v>1</v>
      </c>
      <c r="Y5629">
        <v>3</v>
      </c>
      <c r="Z5629">
        <v>0</v>
      </c>
      <c r="AA5629">
        <v>2.5</v>
      </c>
      <c r="AB5629">
        <v>0.6</v>
      </c>
      <c r="AC5629">
        <v>1.5</v>
      </c>
      <c r="AD5629">
        <v>15</v>
      </c>
      <c r="AE5629">
        <v>15.00094371</v>
      </c>
      <c r="AF5629" t="s">
        <v>859</v>
      </c>
    </row>
    <row r="5630" spans="1:32" ht="14.4">
      <c r="A5630" s="49">
        <v>46213</v>
      </c>
      <c r="B5630" t="s">
        <v>14</v>
      </c>
      <c r="C5630">
        <v>502</v>
      </c>
      <c r="D5630">
        <v>2057</v>
      </c>
      <c r="E5630">
        <v>-44</v>
      </c>
      <c r="F5630">
        <v>9</v>
      </c>
      <c r="G5630">
        <v>5</v>
      </c>
      <c r="K5630" t="s">
        <v>154</v>
      </c>
      <c r="L5630" s="64">
        <v>0.9929</v>
      </c>
      <c r="M5630" s="52">
        <v>169</v>
      </c>
      <c r="N5630" s="52">
        <v>290</v>
      </c>
      <c r="O5630">
        <v>0</v>
      </c>
      <c r="P5630">
        <v>2</v>
      </c>
      <c r="Q5630">
        <v>1</v>
      </c>
      <c r="R5630" s="69">
        <v>314.6238584474886</v>
      </c>
      <c r="S5630" s="69">
        <v>6.5379657161102349</v>
      </c>
      <c r="T5630" s="69">
        <v>228.55555555555549</v>
      </c>
      <c r="U5630" s="69">
        <v>411.4</v>
      </c>
      <c r="V5630" s="69">
        <v>146.92857142857139</v>
      </c>
      <c r="W5630">
        <v>7</v>
      </c>
      <c r="X5630">
        <v>0</v>
      </c>
      <c r="Y5630">
        <v>2</v>
      </c>
      <c r="Z5630">
        <v>0</v>
      </c>
      <c r="AA5630">
        <v>2.25</v>
      </c>
      <c r="AB5630">
        <v>0.5</v>
      </c>
      <c r="AC5630">
        <v>1.125</v>
      </c>
      <c r="AD5630">
        <v>21.2</v>
      </c>
      <c r="AE5630">
        <v>21.2009437</v>
      </c>
      <c r="AF5630" t="s">
        <v>618</v>
      </c>
    </row>
    <row r="5631" spans="1:32" ht="14.4">
      <c r="A5631" s="49">
        <v>46213</v>
      </c>
      <c r="B5631" t="s">
        <v>14</v>
      </c>
      <c r="C5631">
        <v>503</v>
      </c>
      <c r="D5631">
        <v>854</v>
      </c>
      <c r="E5631">
        <v>-252</v>
      </c>
      <c r="F5631">
        <v>3</v>
      </c>
      <c r="G5631">
        <v>2</v>
      </c>
      <c r="K5631" t="s">
        <v>154</v>
      </c>
      <c r="L5631" s="64">
        <v>0.90159999999999996</v>
      </c>
      <c r="M5631" s="52">
        <v>-740</v>
      </c>
      <c r="N5631" s="52">
        <v>-865</v>
      </c>
      <c r="O5631">
        <v>0</v>
      </c>
      <c r="P5631">
        <v>3</v>
      </c>
      <c r="Q5631">
        <v>1</v>
      </c>
      <c r="R5631" s="69">
        <v>124.4104400166044</v>
      </c>
      <c r="S5631" s="69">
        <v>6.8643756897413217</v>
      </c>
      <c r="T5631" s="69">
        <v>284.66666666666669</v>
      </c>
      <c r="U5631" s="69">
        <v>427</v>
      </c>
      <c r="V5631" s="69">
        <v>170.8</v>
      </c>
      <c r="W5631">
        <v>0</v>
      </c>
      <c r="X5631">
        <v>0</v>
      </c>
      <c r="Y5631">
        <v>0</v>
      </c>
      <c r="Z5631">
        <v>0</v>
      </c>
      <c r="AA5631">
        <v>0</v>
      </c>
      <c r="AB5631">
        <v>0.5</v>
      </c>
      <c r="AC5631">
        <v>0</v>
      </c>
      <c r="AD5631">
        <v>10</v>
      </c>
      <c r="AE5631">
        <v>10.00094369</v>
      </c>
      <c r="AF5631" t="s">
        <v>584</v>
      </c>
    </row>
    <row r="5632" spans="1:32" ht="14.4">
      <c r="A5632" s="49">
        <v>46213</v>
      </c>
      <c r="B5632" t="s">
        <v>14</v>
      </c>
      <c r="C5632">
        <v>505</v>
      </c>
      <c r="D5632">
        <v>738</v>
      </c>
      <c r="E5632">
        <v>-379</v>
      </c>
      <c r="F5632">
        <v>2</v>
      </c>
      <c r="G5632">
        <v>2</v>
      </c>
      <c r="K5632" t="s">
        <v>154</v>
      </c>
      <c r="L5632" s="64">
        <v>0.82879999999999998</v>
      </c>
      <c r="M5632" s="52">
        <v>-385</v>
      </c>
      <c r="N5632" s="52">
        <v>-464</v>
      </c>
      <c r="O5632">
        <v>0</v>
      </c>
      <c r="P5632">
        <v>5</v>
      </c>
      <c r="Q5632">
        <v>1</v>
      </c>
      <c r="R5632" s="69">
        <v>101.8731320049813</v>
      </c>
      <c r="S5632" s="69">
        <v>7.2443046117784409</v>
      </c>
      <c r="T5632" s="69">
        <v>369</v>
      </c>
      <c r="U5632" s="69">
        <v>369</v>
      </c>
      <c r="V5632" s="69">
        <v>184.5</v>
      </c>
      <c r="W5632">
        <v>0</v>
      </c>
      <c r="X5632">
        <v>0</v>
      </c>
      <c r="Y5632">
        <v>0</v>
      </c>
      <c r="Z5632">
        <v>0</v>
      </c>
      <c r="AA5632">
        <v>0</v>
      </c>
      <c r="AB5632">
        <v>0.5</v>
      </c>
      <c r="AC5632">
        <v>0</v>
      </c>
      <c r="AD5632">
        <v>10</v>
      </c>
      <c r="AE5632">
        <v>10.000943680000001</v>
      </c>
      <c r="AF5632" t="s">
        <v>584</v>
      </c>
    </row>
    <row r="5633" spans="1:32" ht="14.4">
      <c r="A5633" s="49">
        <v>46213</v>
      </c>
      <c r="B5633" t="s">
        <v>14</v>
      </c>
      <c r="C5633">
        <v>506</v>
      </c>
      <c r="D5633">
        <v>4966</v>
      </c>
      <c r="E5633">
        <v>1182</v>
      </c>
      <c r="F5633">
        <v>22</v>
      </c>
      <c r="G5633">
        <v>22</v>
      </c>
      <c r="K5633" t="s">
        <v>154</v>
      </c>
      <c r="L5633" s="64">
        <v>1.0792999999999999</v>
      </c>
      <c r="M5633" s="52">
        <v>-2027</v>
      </c>
      <c r="N5633" s="52">
        <v>239</v>
      </c>
      <c r="O5633">
        <v>0</v>
      </c>
      <c r="P5633">
        <v>6</v>
      </c>
      <c r="Q5633">
        <v>1</v>
      </c>
      <c r="R5633" s="69">
        <v>793.2760481527605</v>
      </c>
      <c r="S5633" s="69">
        <v>6.2601158973146021</v>
      </c>
      <c r="T5633" s="69">
        <v>225.72727272727269</v>
      </c>
      <c r="U5633" s="69">
        <v>225.72727272727269</v>
      </c>
      <c r="V5633" s="69">
        <v>112.8636363636364</v>
      </c>
      <c r="W5633">
        <v>7</v>
      </c>
      <c r="X5633">
        <v>7</v>
      </c>
      <c r="Y5633">
        <v>7</v>
      </c>
      <c r="Z5633">
        <v>0</v>
      </c>
      <c r="AA5633">
        <v>5.25</v>
      </c>
      <c r="AB5633">
        <v>0.6</v>
      </c>
      <c r="AC5633">
        <v>3.15</v>
      </c>
      <c r="AD5633">
        <v>31.5</v>
      </c>
      <c r="AE5633">
        <v>31.500943670000002</v>
      </c>
      <c r="AF5633" t="s">
        <v>1704</v>
      </c>
    </row>
    <row r="5634" spans="1:32" ht="14.4">
      <c r="A5634" s="49">
        <v>46213</v>
      </c>
      <c r="B5634" t="s">
        <v>14</v>
      </c>
      <c r="C5634">
        <v>507</v>
      </c>
      <c r="D5634">
        <v>3829</v>
      </c>
      <c r="E5634">
        <v>188</v>
      </c>
      <c r="F5634">
        <v>18</v>
      </c>
      <c r="G5634">
        <v>10</v>
      </c>
      <c r="K5634" t="s">
        <v>154</v>
      </c>
      <c r="L5634" s="64">
        <v>1.0164</v>
      </c>
      <c r="M5634" s="52">
        <v>-342</v>
      </c>
      <c r="N5634" s="52">
        <v>-559</v>
      </c>
      <c r="O5634">
        <v>0</v>
      </c>
      <c r="P5634">
        <v>7</v>
      </c>
      <c r="Q5634">
        <v>1</v>
      </c>
      <c r="R5634" s="69">
        <v>573.67221876297219</v>
      </c>
      <c r="S5634" s="69">
        <v>6.674543188193069</v>
      </c>
      <c r="T5634" s="69">
        <v>212.7222222222222</v>
      </c>
      <c r="U5634" s="69">
        <v>382.9</v>
      </c>
      <c r="V5634" s="69">
        <v>136.75</v>
      </c>
      <c r="W5634">
        <v>7</v>
      </c>
      <c r="X5634">
        <v>0</v>
      </c>
      <c r="Y5634">
        <v>3</v>
      </c>
      <c r="Z5634">
        <v>0</v>
      </c>
      <c r="AA5634">
        <v>2.5</v>
      </c>
      <c r="AB5634">
        <v>0.6</v>
      </c>
      <c r="AC5634">
        <v>1.5</v>
      </c>
      <c r="AD5634">
        <v>15</v>
      </c>
      <c r="AE5634">
        <v>15.000943660000001</v>
      </c>
      <c r="AF5634" t="s">
        <v>859</v>
      </c>
    </row>
    <row r="5635" spans="1:32" ht="14.4">
      <c r="A5635" s="49">
        <v>46213</v>
      </c>
      <c r="B5635" t="s">
        <v>5248</v>
      </c>
      <c r="C5635">
        <v>638</v>
      </c>
      <c r="D5635">
        <v>1059</v>
      </c>
      <c r="E5635">
        <v>-1021</v>
      </c>
      <c r="F5635">
        <v>5</v>
      </c>
      <c r="G5635">
        <v>3</v>
      </c>
      <c r="K5635" t="s">
        <v>154</v>
      </c>
      <c r="L5635" s="64">
        <v>0.67859999999999998</v>
      </c>
      <c r="M5635" s="52">
        <v>6098</v>
      </c>
      <c r="N5635" s="52">
        <v>-8</v>
      </c>
      <c r="O5635">
        <v>0</v>
      </c>
      <c r="P5635">
        <v>8</v>
      </c>
      <c r="Q5635">
        <v>0</v>
      </c>
      <c r="R5635" s="69"/>
      <c r="S5635" s="69"/>
      <c r="T5635" s="69"/>
      <c r="U5635" s="69"/>
      <c r="V5635" s="69"/>
      <c r="W5635"/>
      <c r="X5635"/>
      <c r="Y5635"/>
      <c r="Z5635"/>
      <c r="AA5635"/>
      <c r="AB5635">
        <v>0.5</v>
      </c>
      <c r="AC5635"/>
      <c r="AD5635">
        <v>30</v>
      </c>
      <c r="AE5635">
        <v>30.00094365</v>
      </c>
      <c r="AF5635" t="s">
        <v>661</v>
      </c>
    </row>
    <row r="5636" spans="1:32" ht="14.4">
      <c r="A5636" s="49">
        <v>46213</v>
      </c>
      <c r="B5636" t="s">
        <v>5248</v>
      </c>
      <c r="C5636">
        <v>650</v>
      </c>
      <c r="D5636">
        <v>1240</v>
      </c>
      <c r="E5636">
        <v>-1609</v>
      </c>
      <c r="F5636">
        <v>3</v>
      </c>
      <c r="G5636">
        <v>2</v>
      </c>
      <c r="K5636" t="s">
        <v>154</v>
      </c>
      <c r="L5636" s="64">
        <v>0.5675</v>
      </c>
      <c r="M5636" s="52">
        <v>-229</v>
      </c>
      <c r="N5636" s="52">
        <v>-1201</v>
      </c>
      <c r="O5636">
        <v>0</v>
      </c>
      <c r="P5636">
        <v>0</v>
      </c>
      <c r="Q5636">
        <v>0</v>
      </c>
      <c r="R5636" s="69"/>
      <c r="S5636" s="69"/>
      <c r="T5636" s="69"/>
      <c r="U5636" s="69"/>
      <c r="V5636" s="69"/>
      <c r="W5636"/>
      <c r="X5636"/>
      <c r="Y5636"/>
      <c r="Z5636"/>
      <c r="AA5636"/>
      <c r="AB5636">
        <v>0.5</v>
      </c>
      <c r="AC5636"/>
      <c r="AD5636">
        <v>30</v>
      </c>
      <c r="AE5636">
        <v>30.000943639999999</v>
      </c>
      <c r="AF5636" t="s">
        <v>661</v>
      </c>
    </row>
    <row r="5637" spans="1:32" ht="14.4">
      <c r="A5637" s="49">
        <v>46213</v>
      </c>
      <c r="B5637" t="s">
        <v>5248</v>
      </c>
      <c r="C5637">
        <v>651</v>
      </c>
      <c r="D5637">
        <v>944</v>
      </c>
      <c r="E5637">
        <v>-311</v>
      </c>
      <c r="F5637">
        <v>2</v>
      </c>
      <c r="G5637">
        <v>5</v>
      </c>
      <c r="K5637" t="s">
        <v>154</v>
      </c>
      <c r="L5637" s="64">
        <v>0.89019999999999999</v>
      </c>
      <c r="M5637" s="52">
        <v>3744</v>
      </c>
      <c r="N5637" s="52">
        <v>-472</v>
      </c>
      <c r="O5637">
        <v>0</v>
      </c>
      <c r="P5637">
        <v>1</v>
      </c>
      <c r="Q5637">
        <v>0</v>
      </c>
      <c r="R5637" s="69"/>
      <c r="S5637" s="69"/>
      <c r="T5637" s="69"/>
      <c r="U5637" s="69"/>
      <c r="V5637" s="69"/>
      <c r="W5637"/>
      <c r="X5637"/>
      <c r="Y5637"/>
      <c r="Z5637"/>
      <c r="AA5637"/>
      <c r="AB5637">
        <v>0.5</v>
      </c>
      <c r="AC5637"/>
      <c r="AD5637">
        <v>10</v>
      </c>
      <c r="AE5637">
        <v>10.00094363</v>
      </c>
      <c r="AF5637" t="s">
        <v>584</v>
      </c>
    </row>
    <row r="5638" spans="1:32" ht="14.4">
      <c r="A5638" s="49">
        <v>46213</v>
      </c>
      <c r="B5638" t="s">
        <v>5248</v>
      </c>
      <c r="C5638">
        <v>652</v>
      </c>
      <c r="D5638">
        <v>910</v>
      </c>
      <c r="E5638">
        <v>-1038</v>
      </c>
      <c r="F5638">
        <v>3</v>
      </c>
      <c r="G5638">
        <v>2</v>
      </c>
      <c r="K5638" t="s">
        <v>154</v>
      </c>
      <c r="L5638" s="64">
        <v>0.61980000000000002</v>
      </c>
      <c r="M5638" s="52">
        <v>-1434</v>
      </c>
      <c r="N5638" s="52">
        <v>0</v>
      </c>
      <c r="O5638">
        <v>0</v>
      </c>
      <c r="P5638">
        <v>2</v>
      </c>
      <c r="Q5638">
        <v>0</v>
      </c>
      <c r="R5638" s="69"/>
      <c r="S5638" s="69"/>
      <c r="T5638" s="69"/>
      <c r="U5638" s="69"/>
      <c r="V5638" s="69"/>
      <c r="W5638"/>
      <c r="X5638"/>
      <c r="Y5638"/>
      <c r="Z5638"/>
      <c r="AA5638"/>
      <c r="AB5638">
        <v>0.5</v>
      </c>
      <c r="AC5638"/>
      <c r="AD5638">
        <v>10</v>
      </c>
      <c r="AE5638">
        <v>10.000943619999999</v>
      </c>
      <c r="AF5638" t="s">
        <v>584</v>
      </c>
    </row>
    <row r="5639" spans="1:32" ht="14.4">
      <c r="A5639" s="49">
        <v>46213</v>
      </c>
      <c r="B5639" t="s">
        <v>5248</v>
      </c>
      <c r="C5639">
        <v>653</v>
      </c>
      <c r="D5639">
        <v>2486</v>
      </c>
      <c r="E5639">
        <v>2940</v>
      </c>
      <c r="F5639">
        <v>13</v>
      </c>
      <c r="G5639">
        <v>10</v>
      </c>
      <c r="K5639" t="s">
        <v>154</v>
      </c>
      <c r="L5639" s="64">
        <v>1.3942000000000001</v>
      </c>
      <c r="M5639" s="52">
        <v>4571</v>
      </c>
      <c r="N5639" s="52">
        <v>-1286</v>
      </c>
      <c r="O5639">
        <v>0</v>
      </c>
      <c r="P5639">
        <v>3</v>
      </c>
      <c r="Q5639">
        <v>0</v>
      </c>
      <c r="R5639" s="69"/>
      <c r="S5639" s="69"/>
      <c r="T5639" s="69"/>
      <c r="U5639" s="69"/>
      <c r="V5639" s="69"/>
      <c r="W5639"/>
      <c r="X5639"/>
      <c r="Y5639"/>
      <c r="Z5639"/>
      <c r="AA5639"/>
      <c r="AB5639">
        <v>0.5</v>
      </c>
      <c r="AC5639"/>
      <c r="AD5639">
        <v>70</v>
      </c>
      <c r="AE5639">
        <v>70.000943609999993</v>
      </c>
      <c r="AF5639" t="s">
        <v>178</v>
      </c>
    </row>
    <row r="5640" spans="1:32" ht="14.4">
      <c r="A5640" s="49">
        <v>46213</v>
      </c>
      <c r="B5640" t="s">
        <v>5248</v>
      </c>
      <c r="C5640">
        <v>655</v>
      </c>
      <c r="D5640">
        <v>759</v>
      </c>
      <c r="E5640">
        <v>-886</v>
      </c>
      <c r="F5640">
        <v>1</v>
      </c>
      <c r="G5640">
        <v>5</v>
      </c>
      <c r="K5640" t="s">
        <v>154</v>
      </c>
      <c r="L5640" s="64">
        <v>0.6109</v>
      </c>
      <c r="M5640" s="52">
        <v>-1594</v>
      </c>
      <c r="N5640" s="52">
        <v>-1125</v>
      </c>
      <c r="O5640">
        <v>0</v>
      </c>
      <c r="P5640">
        <v>5</v>
      </c>
      <c r="Q5640">
        <v>0</v>
      </c>
      <c r="R5640" s="69"/>
      <c r="S5640" s="69"/>
      <c r="T5640" s="69"/>
      <c r="U5640" s="69"/>
      <c r="V5640" s="69"/>
      <c r="W5640"/>
      <c r="X5640"/>
      <c r="Y5640"/>
      <c r="Z5640"/>
      <c r="AA5640"/>
      <c r="AB5640">
        <v>0.5</v>
      </c>
      <c r="AC5640"/>
      <c r="AD5640">
        <v>10</v>
      </c>
      <c r="AE5640">
        <v>10.000943599999999</v>
      </c>
      <c r="AF5640" t="s">
        <v>584</v>
      </c>
    </row>
    <row r="5641" spans="1:32" ht="14.4">
      <c r="A5641" s="49">
        <v>46213</v>
      </c>
      <c r="B5641" t="s">
        <v>22</v>
      </c>
      <c r="C5641">
        <v>671</v>
      </c>
      <c r="D5641">
        <v>2084</v>
      </c>
      <c r="E5641">
        <v>1394</v>
      </c>
      <c r="F5641">
        <v>25</v>
      </c>
      <c r="G5641">
        <v>8</v>
      </c>
      <c r="K5641" t="s">
        <v>154</v>
      </c>
      <c r="L5641" s="64">
        <v>1.2230000000000001</v>
      </c>
      <c r="M5641" s="52">
        <v>-1539</v>
      </c>
      <c r="N5641" s="52">
        <v>139</v>
      </c>
      <c r="O5641">
        <v>0</v>
      </c>
      <c r="P5641">
        <v>1</v>
      </c>
      <c r="Q5641">
        <v>0</v>
      </c>
      <c r="R5641" s="69"/>
      <c r="S5641" s="69"/>
      <c r="T5641" s="69"/>
      <c r="U5641" s="69"/>
      <c r="V5641" s="69"/>
      <c r="W5641"/>
      <c r="X5641"/>
      <c r="Y5641"/>
      <c r="Z5641"/>
      <c r="AA5641"/>
      <c r="AB5641">
        <v>0.5</v>
      </c>
      <c r="AC5641"/>
      <c r="AD5641">
        <v>60</v>
      </c>
      <c r="AE5641">
        <v>60.000943589999999</v>
      </c>
      <c r="AF5641" t="s">
        <v>578</v>
      </c>
    </row>
    <row r="5642" spans="1:32" ht="14.4">
      <c r="A5642" s="49">
        <v>46213</v>
      </c>
      <c r="B5642" t="s">
        <v>22</v>
      </c>
      <c r="C5642">
        <v>672</v>
      </c>
      <c r="D5642">
        <v>2518</v>
      </c>
      <c r="E5642">
        <v>1342</v>
      </c>
      <c r="F5642">
        <v>40</v>
      </c>
      <c r="G5642">
        <v>9</v>
      </c>
      <c r="K5642" t="s">
        <v>154</v>
      </c>
      <c r="L5642" s="64">
        <v>1.1777</v>
      </c>
      <c r="M5642" s="52">
        <v>647</v>
      </c>
      <c r="N5642" s="52">
        <v>-1539</v>
      </c>
      <c r="O5642">
        <v>0</v>
      </c>
      <c r="P5642">
        <v>2</v>
      </c>
      <c r="Q5642">
        <v>0</v>
      </c>
      <c r="R5642" s="69"/>
      <c r="S5642" s="69"/>
      <c r="T5642" s="69"/>
      <c r="U5642" s="69"/>
      <c r="V5642" s="69"/>
      <c r="W5642"/>
      <c r="X5642"/>
      <c r="Y5642"/>
      <c r="Z5642"/>
      <c r="AA5642"/>
      <c r="AB5642">
        <v>0.5</v>
      </c>
      <c r="AC5642"/>
      <c r="AD5642">
        <v>60</v>
      </c>
      <c r="AE5642">
        <v>60.000943579999998</v>
      </c>
      <c r="AF5642" t="s">
        <v>578</v>
      </c>
    </row>
    <row r="5643" spans="1:32" ht="14.4">
      <c r="A5643" s="49">
        <v>46213</v>
      </c>
      <c r="B5643" t="s">
        <v>22</v>
      </c>
      <c r="C5643">
        <v>673</v>
      </c>
      <c r="D5643">
        <v>3544</v>
      </c>
      <c r="E5643">
        <v>-2116</v>
      </c>
      <c r="F5643">
        <v>20</v>
      </c>
      <c r="G5643">
        <v>9</v>
      </c>
      <c r="K5643" t="s">
        <v>154</v>
      </c>
      <c r="L5643" s="64">
        <v>0.80100000000000005</v>
      </c>
      <c r="M5643" s="52">
        <v>6317</v>
      </c>
      <c r="N5643" s="52">
        <v>-903</v>
      </c>
      <c r="O5643">
        <v>0</v>
      </c>
      <c r="P5643">
        <v>3</v>
      </c>
      <c r="Q5643">
        <v>0</v>
      </c>
      <c r="R5643" s="69"/>
      <c r="S5643" s="69"/>
      <c r="T5643" s="69"/>
      <c r="U5643" s="69"/>
      <c r="V5643" s="69"/>
      <c r="W5643"/>
      <c r="X5643"/>
      <c r="Y5643"/>
      <c r="Z5643"/>
      <c r="AA5643"/>
      <c r="AB5643">
        <v>0.6</v>
      </c>
      <c r="AC5643"/>
      <c r="AD5643">
        <v>30</v>
      </c>
      <c r="AE5643">
        <v>30.00094357</v>
      </c>
      <c r="AF5643" t="s">
        <v>661</v>
      </c>
    </row>
    <row r="5644" spans="1:32" ht="14.4">
      <c r="A5644" s="49">
        <v>46213</v>
      </c>
      <c r="B5644" t="s">
        <v>22</v>
      </c>
      <c r="C5644">
        <v>675</v>
      </c>
      <c r="D5644">
        <v>1629</v>
      </c>
      <c r="E5644">
        <v>3942</v>
      </c>
      <c r="F5644">
        <v>49</v>
      </c>
      <c r="G5644">
        <v>17</v>
      </c>
      <c r="K5644" t="s">
        <v>154</v>
      </c>
      <c r="L5644" s="64">
        <v>1.8066</v>
      </c>
      <c r="M5644" s="52">
        <v>-716</v>
      </c>
      <c r="N5644" s="52">
        <v>73</v>
      </c>
      <c r="O5644">
        <v>0</v>
      </c>
      <c r="P5644">
        <v>5</v>
      </c>
      <c r="Q5644">
        <v>0</v>
      </c>
      <c r="R5644" s="69"/>
      <c r="S5644" s="69"/>
      <c r="T5644" s="69"/>
      <c r="U5644" s="69"/>
      <c r="V5644" s="69"/>
      <c r="W5644"/>
      <c r="X5644"/>
      <c r="Y5644"/>
      <c r="Z5644"/>
      <c r="AA5644"/>
      <c r="AB5644">
        <v>0.5</v>
      </c>
      <c r="AC5644"/>
      <c r="AD5644">
        <v>80</v>
      </c>
      <c r="AE5644">
        <v>80.000943559999996</v>
      </c>
      <c r="AF5644" t="s">
        <v>155</v>
      </c>
    </row>
    <row r="5645" spans="1:32" ht="14.4">
      <c r="A5645" s="49">
        <v>46213</v>
      </c>
      <c r="B5645" t="s">
        <v>22</v>
      </c>
      <c r="C5645">
        <v>676</v>
      </c>
      <c r="D5645">
        <v>1936</v>
      </c>
      <c r="E5645">
        <v>-2162</v>
      </c>
      <c r="F5645">
        <v>10</v>
      </c>
      <c r="G5645">
        <v>1</v>
      </c>
      <c r="K5645" t="s">
        <v>154</v>
      </c>
      <c r="L5645" s="64">
        <v>0.62780000000000002</v>
      </c>
      <c r="M5645" s="52">
        <v>2161</v>
      </c>
      <c r="N5645" s="52">
        <v>2794</v>
      </c>
      <c r="O5645">
        <v>0</v>
      </c>
      <c r="P5645">
        <v>6</v>
      </c>
      <c r="Q5645">
        <v>0</v>
      </c>
      <c r="R5645" s="69"/>
      <c r="S5645" s="69"/>
      <c r="T5645" s="69"/>
      <c r="U5645" s="69"/>
      <c r="V5645" s="69"/>
      <c r="W5645"/>
      <c r="X5645"/>
      <c r="Y5645"/>
      <c r="Z5645"/>
      <c r="AA5645"/>
      <c r="AB5645">
        <v>0.5</v>
      </c>
      <c r="AC5645"/>
      <c r="AD5645">
        <v>30</v>
      </c>
      <c r="AE5645">
        <v>30.000943549999999</v>
      </c>
      <c r="AF5645" t="s">
        <v>661</v>
      </c>
    </row>
    <row r="5646" spans="1:32" ht="14.4">
      <c r="A5646" s="49">
        <v>46213</v>
      </c>
      <c r="B5646" t="s">
        <v>22</v>
      </c>
      <c r="C5646">
        <v>677</v>
      </c>
      <c r="D5646">
        <v>3496</v>
      </c>
      <c r="E5646">
        <v>-2879</v>
      </c>
      <c r="F5646">
        <v>21</v>
      </c>
      <c r="G5646">
        <v>7</v>
      </c>
      <c r="K5646" t="s">
        <v>154</v>
      </c>
      <c r="L5646" s="64">
        <v>0.72550000000000003</v>
      </c>
      <c r="M5646" s="52">
        <v>1393</v>
      </c>
      <c r="N5646" s="52">
        <v>-1228</v>
      </c>
      <c r="O5646">
        <v>0</v>
      </c>
      <c r="P5646">
        <v>7</v>
      </c>
      <c r="Q5646">
        <v>0</v>
      </c>
      <c r="R5646" s="69"/>
      <c r="S5646" s="69"/>
      <c r="T5646" s="69"/>
      <c r="U5646" s="69"/>
      <c r="V5646" s="69"/>
      <c r="W5646"/>
      <c r="X5646"/>
      <c r="Y5646"/>
      <c r="Z5646"/>
      <c r="AA5646"/>
      <c r="AB5646">
        <v>0.6</v>
      </c>
      <c r="AC5646"/>
      <c r="AD5646">
        <v>30</v>
      </c>
      <c r="AE5646">
        <v>30.000943540000002</v>
      </c>
      <c r="AF5646" t="s">
        <v>661</v>
      </c>
    </row>
    <row r="5647" spans="1:32" ht="14.4">
      <c r="A5647" s="49">
        <v>46213</v>
      </c>
      <c r="B5647" t="s">
        <v>38</v>
      </c>
      <c r="C5647">
        <v>703</v>
      </c>
      <c r="D5647">
        <v>800</v>
      </c>
      <c r="E5647">
        <v>3831</v>
      </c>
      <c r="F5647">
        <v>21</v>
      </c>
      <c r="G5647">
        <v>8</v>
      </c>
      <c r="K5647" t="s">
        <v>154</v>
      </c>
      <c r="L5647" s="64">
        <v>2.5962000000000001</v>
      </c>
      <c r="M5647" s="52">
        <v>220</v>
      </c>
      <c r="N5647" s="52">
        <v>-243</v>
      </c>
      <c r="O5647">
        <v>0</v>
      </c>
      <c r="P5647">
        <v>3</v>
      </c>
      <c r="Q5647">
        <v>0</v>
      </c>
      <c r="R5647" s="69"/>
      <c r="S5647" s="69"/>
      <c r="T5647" s="69"/>
      <c r="U5647" s="69"/>
      <c r="V5647" s="69"/>
      <c r="W5647"/>
      <c r="X5647"/>
      <c r="Y5647"/>
      <c r="Z5647"/>
      <c r="AA5647"/>
      <c r="AB5647">
        <v>0.5</v>
      </c>
      <c r="AC5647"/>
      <c r="AD5647">
        <v>0</v>
      </c>
      <c r="AE5647">
        <v>0</v>
      </c>
    </row>
    <row r="5648" spans="1:32" ht="14.4">
      <c r="A5648" s="49">
        <v>46213</v>
      </c>
      <c r="B5648" t="s">
        <v>38</v>
      </c>
      <c r="C5648">
        <v>705</v>
      </c>
      <c r="D5648">
        <v>810</v>
      </c>
      <c r="E5648">
        <v>-1014</v>
      </c>
      <c r="F5648">
        <v>1</v>
      </c>
      <c r="G5648">
        <v>4</v>
      </c>
      <c r="K5648" t="s">
        <v>154</v>
      </c>
      <c r="L5648" s="64">
        <v>0.5827</v>
      </c>
      <c r="M5648" s="52">
        <v>-3540</v>
      </c>
      <c r="N5648" s="52">
        <v>1888</v>
      </c>
      <c r="O5648">
        <v>0</v>
      </c>
      <c r="P5648">
        <v>5</v>
      </c>
      <c r="Q5648">
        <v>0</v>
      </c>
      <c r="R5648" s="69"/>
      <c r="S5648" s="69"/>
      <c r="T5648" s="69"/>
      <c r="U5648" s="69"/>
      <c r="V5648" s="69"/>
      <c r="W5648"/>
      <c r="X5648"/>
      <c r="Y5648"/>
      <c r="Z5648"/>
      <c r="AA5648"/>
      <c r="AB5648">
        <v>0.5</v>
      </c>
      <c r="AC5648"/>
      <c r="AD5648">
        <v>10</v>
      </c>
      <c r="AE5648">
        <v>10.00094352</v>
      </c>
      <c r="AF5648" t="s">
        <v>584</v>
      </c>
    </row>
    <row r="5649" spans="1:32" ht="14.4">
      <c r="A5649" s="49">
        <v>46213</v>
      </c>
      <c r="B5649" t="s">
        <v>38</v>
      </c>
      <c r="C5649">
        <v>706</v>
      </c>
      <c r="D5649">
        <v>1777</v>
      </c>
      <c r="E5649">
        <v>-1442</v>
      </c>
      <c r="F5649">
        <v>6</v>
      </c>
      <c r="G5649">
        <v>9</v>
      </c>
      <c r="K5649" t="s">
        <v>154</v>
      </c>
      <c r="L5649" s="64">
        <v>0.72950000000000004</v>
      </c>
      <c r="M5649" s="52">
        <v>-607</v>
      </c>
      <c r="N5649" s="52">
        <v>19</v>
      </c>
      <c r="O5649">
        <v>0</v>
      </c>
      <c r="P5649">
        <v>6</v>
      </c>
      <c r="Q5649">
        <v>0</v>
      </c>
      <c r="R5649" s="69"/>
      <c r="S5649" s="69"/>
      <c r="T5649" s="69"/>
      <c r="U5649" s="69"/>
      <c r="V5649" s="69"/>
      <c r="W5649"/>
      <c r="X5649"/>
      <c r="Y5649"/>
      <c r="Z5649"/>
      <c r="AA5649"/>
      <c r="AB5649">
        <v>0.5</v>
      </c>
      <c r="AC5649"/>
      <c r="AD5649">
        <v>30</v>
      </c>
      <c r="AE5649">
        <v>30.000943509999999</v>
      </c>
      <c r="AF5649" t="s">
        <v>661</v>
      </c>
    </row>
    <row r="5650" spans="1:32" ht="14.4">
      <c r="A5650" s="49">
        <v>46213</v>
      </c>
      <c r="B5650" t="s">
        <v>38</v>
      </c>
      <c r="C5650">
        <v>707</v>
      </c>
      <c r="D5650">
        <v>636</v>
      </c>
      <c r="E5650">
        <v>-640</v>
      </c>
      <c r="F5650">
        <v>1</v>
      </c>
      <c r="G5650">
        <v>3</v>
      </c>
      <c r="K5650" t="s">
        <v>154</v>
      </c>
      <c r="L5650" s="64">
        <v>0.66459999999999997</v>
      </c>
      <c r="M5650" s="52">
        <v>-1517</v>
      </c>
      <c r="N5650" s="52">
        <v>1121</v>
      </c>
      <c r="O5650">
        <v>0</v>
      </c>
      <c r="P5650">
        <v>7</v>
      </c>
      <c r="Q5650">
        <v>0</v>
      </c>
      <c r="R5650" s="69"/>
      <c r="S5650" s="69"/>
      <c r="T5650" s="69"/>
      <c r="U5650" s="69"/>
      <c r="V5650" s="69"/>
      <c r="W5650"/>
      <c r="X5650"/>
      <c r="Y5650"/>
      <c r="Z5650"/>
      <c r="AA5650"/>
      <c r="AB5650">
        <v>0.5</v>
      </c>
      <c r="AC5650"/>
      <c r="AD5650">
        <v>10</v>
      </c>
      <c r="AE5650">
        <v>10.0009435</v>
      </c>
      <c r="AF5650" t="s">
        <v>584</v>
      </c>
    </row>
    <row r="5651" spans="1:32" ht="14.4">
      <c r="A5651" s="49">
        <v>46213</v>
      </c>
      <c r="B5651" t="s">
        <v>38</v>
      </c>
      <c r="C5651">
        <v>708</v>
      </c>
      <c r="D5651">
        <v>2349</v>
      </c>
      <c r="E5651">
        <v>-1323</v>
      </c>
      <c r="F5651">
        <v>12</v>
      </c>
      <c r="G5651">
        <v>10</v>
      </c>
      <c r="K5651" t="s">
        <v>154</v>
      </c>
      <c r="L5651" s="64">
        <v>0.81230000000000002</v>
      </c>
      <c r="M5651" s="52">
        <v>-1534</v>
      </c>
      <c r="N5651" s="52">
        <v>2341</v>
      </c>
      <c r="O5651">
        <v>0</v>
      </c>
      <c r="P5651">
        <v>8</v>
      </c>
      <c r="Q5651">
        <v>0</v>
      </c>
      <c r="R5651" s="69"/>
      <c r="S5651" s="69"/>
      <c r="T5651" s="69"/>
      <c r="U5651" s="69"/>
      <c r="V5651" s="69"/>
      <c r="W5651"/>
      <c r="X5651"/>
      <c r="Y5651"/>
      <c r="Z5651"/>
      <c r="AA5651"/>
      <c r="AB5651">
        <v>0.5</v>
      </c>
      <c r="AC5651"/>
      <c r="AD5651">
        <v>30</v>
      </c>
      <c r="AE5651">
        <v>30.000943490000001</v>
      </c>
      <c r="AF5651" t="s">
        <v>661</v>
      </c>
    </row>
    <row r="5652" spans="1:32" ht="14.4">
      <c r="A5652" s="49">
        <v>46213</v>
      </c>
      <c r="B5652" t="s">
        <v>38</v>
      </c>
      <c r="C5652">
        <v>710</v>
      </c>
      <c r="D5652">
        <v>983</v>
      </c>
      <c r="E5652">
        <v>-849</v>
      </c>
      <c r="F5652">
        <v>3</v>
      </c>
      <c r="G5652">
        <v>4</v>
      </c>
      <c r="K5652" t="s">
        <v>154</v>
      </c>
      <c r="L5652" s="64">
        <v>0.71209999999999996</v>
      </c>
      <c r="M5652" s="52">
        <v>917</v>
      </c>
      <c r="N5652" s="52">
        <v>-1457</v>
      </c>
      <c r="O5652">
        <v>0</v>
      </c>
      <c r="P5652">
        <v>0</v>
      </c>
      <c r="Q5652">
        <v>0</v>
      </c>
      <c r="R5652" s="69"/>
      <c r="S5652" s="69"/>
      <c r="T5652" s="69"/>
      <c r="U5652" s="69"/>
      <c r="V5652" s="69"/>
      <c r="W5652"/>
      <c r="X5652"/>
      <c r="Y5652"/>
      <c r="Z5652"/>
      <c r="AA5652"/>
      <c r="AB5652">
        <v>0.5</v>
      </c>
      <c r="AC5652"/>
      <c r="AD5652">
        <v>10</v>
      </c>
      <c r="AE5652">
        <v>10.00094348</v>
      </c>
      <c r="AF5652" t="s">
        <v>584</v>
      </c>
    </row>
    <row r="5653" spans="1:32" ht="14.4">
      <c r="A5653" s="49">
        <v>46213</v>
      </c>
      <c r="B5653" t="s">
        <v>44</v>
      </c>
      <c r="C5653">
        <v>568</v>
      </c>
      <c r="D5653">
        <v>2472</v>
      </c>
      <c r="E5653">
        <v>-778</v>
      </c>
      <c r="F5653">
        <v>7</v>
      </c>
      <c r="G5653">
        <v>5</v>
      </c>
      <c r="K5653" t="s">
        <v>154</v>
      </c>
      <c r="L5653" s="64">
        <v>0.89510000000000001</v>
      </c>
      <c r="M5653" s="52">
        <v>413</v>
      </c>
      <c r="N5653" s="52">
        <v>-210</v>
      </c>
      <c r="O5653">
        <v>0</v>
      </c>
      <c r="P5653">
        <v>8</v>
      </c>
      <c r="Q5653">
        <v>1</v>
      </c>
      <c r="R5653" s="69">
        <v>414.03642590286432</v>
      </c>
      <c r="S5653" s="69">
        <v>5.9704891776356606</v>
      </c>
      <c r="T5653" s="69">
        <v>353.14285714285722</v>
      </c>
      <c r="U5653" s="69">
        <v>494.4</v>
      </c>
      <c r="V5653" s="69">
        <v>206</v>
      </c>
      <c r="W5653">
        <v>0</v>
      </c>
      <c r="X5653">
        <v>0</v>
      </c>
      <c r="Y5653">
        <v>0</v>
      </c>
      <c r="Z5653">
        <v>1</v>
      </c>
      <c r="AA5653">
        <v>0.25</v>
      </c>
      <c r="AB5653">
        <v>0.5</v>
      </c>
      <c r="AC5653">
        <v>0.125</v>
      </c>
      <c r="AD5653">
        <v>11.2</v>
      </c>
      <c r="AE5653">
        <v>11.20094347</v>
      </c>
      <c r="AF5653" t="s">
        <v>646</v>
      </c>
    </row>
    <row r="5654" spans="1:32" ht="14.4">
      <c r="A5654" s="49">
        <v>46213</v>
      </c>
      <c r="B5654" t="s">
        <v>44</v>
      </c>
      <c r="C5654">
        <v>570</v>
      </c>
      <c r="D5654">
        <v>4923</v>
      </c>
      <c r="E5654">
        <v>-725</v>
      </c>
      <c r="F5654">
        <v>13</v>
      </c>
      <c r="G5654">
        <v>23</v>
      </c>
      <c r="K5654" t="s">
        <v>154</v>
      </c>
      <c r="L5654" s="64">
        <v>0.95089999999999997</v>
      </c>
      <c r="M5654" s="52">
        <v>470</v>
      </c>
      <c r="N5654" s="52">
        <v>-793</v>
      </c>
      <c r="O5654">
        <v>0</v>
      </c>
      <c r="P5654">
        <v>0</v>
      </c>
      <c r="Q5654">
        <v>1</v>
      </c>
      <c r="R5654" s="69">
        <v>799.31070983810719</v>
      </c>
      <c r="S5654" s="69">
        <v>6.1590567215058423</v>
      </c>
      <c r="T5654" s="69">
        <v>378.69230769230768</v>
      </c>
      <c r="U5654" s="69">
        <v>214.04347826086959</v>
      </c>
      <c r="V5654" s="69">
        <v>136.75</v>
      </c>
      <c r="W5654">
        <v>0</v>
      </c>
      <c r="X5654">
        <v>7</v>
      </c>
      <c r="Y5654">
        <v>5</v>
      </c>
      <c r="Z5654">
        <v>0</v>
      </c>
      <c r="AA5654">
        <v>3</v>
      </c>
      <c r="AB5654">
        <v>0.6</v>
      </c>
      <c r="AC5654">
        <v>1.8</v>
      </c>
      <c r="AD5654">
        <v>28</v>
      </c>
      <c r="AE5654">
        <v>28.000943459999998</v>
      </c>
      <c r="AF5654" t="s">
        <v>633</v>
      </c>
    </row>
    <row r="5655" spans="1:32" ht="14.4">
      <c r="A5655" s="49">
        <v>46213</v>
      </c>
      <c r="B5655" t="s">
        <v>44</v>
      </c>
      <c r="C5655">
        <v>571</v>
      </c>
      <c r="D5655">
        <v>1904</v>
      </c>
      <c r="E5655">
        <v>-126</v>
      </c>
      <c r="F5655">
        <v>6</v>
      </c>
      <c r="G5655">
        <v>6</v>
      </c>
      <c r="K5655" t="s">
        <v>154</v>
      </c>
      <c r="L5655" s="64">
        <v>0.97789999999999999</v>
      </c>
      <c r="M5655" s="52">
        <v>-373</v>
      </c>
      <c r="N5655" s="52">
        <v>1852</v>
      </c>
      <c r="O5655">
        <v>0</v>
      </c>
      <c r="P5655">
        <v>1</v>
      </c>
      <c r="Q5655">
        <v>1</v>
      </c>
      <c r="R5655" s="69">
        <v>334.01753839767542</v>
      </c>
      <c r="S5655" s="69">
        <v>5.7002994786852517</v>
      </c>
      <c r="T5655" s="69">
        <v>317.33333333333331</v>
      </c>
      <c r="U5655" s="69">
        <v>317.33333333333331</v>
      </c>
      <c r="V5655" s="69">
        <v>158.66666666666671</v>
      </c>
      <c r="W5655">
        <v>0</v>
      </c>
      <c r="X5655">
        <v>4</v>
      </c>
      <c r="Y5655">
        <v>2</v>
      </c>
      <c r="Z5655">
        <v>6</v>
      </c>
      <c r="AA5655">
        <v>3</v>
      </c>
      <c r="AB5655">
        <v>0.5</v>
      </c>
      <c r="AC5655">
        <v>1.5</v>
      </c>
      <c r="AD5655">
        <v>25</v>
      </c>
      <c r="AE5655">
        <v>25.000943450000001</v>
      </c>
      <c r="AF5655" t="s">
        <v>812</v>
      </c>
    </row>
    <row r="5656" spans="1:32" ht="14.4">
      <c r="A5656" s="49">
        <v>46213</v>
      </c>
      <c r="B5656" t="s">
        <v>44</v>
      </c>
      <c r="C5656">
        <v>572</v>
      </c>
      <c r="D5656">
        <v>2457</v>
      </c>
      <c r="E5656">
        <v>-1414</v>
      </c>
      <c r="F5656">
        <v>5</v>
      </c>
      <c r="G5656">
        <v>1</v>
      </c>
      <c r="K5656" t="s">
        <v>154</v>
      </c>
      <c r="L5656" s="64">
        <v>0.80820000000000003</v>
      </c>
      <c r="M5656" s="52">
        <v>-274</v>
      </c>
      <c r="N5656" s="52">
        <v>-799</v>
      </c>
      <c r="O5656">
        <v>0</v>
      </c>
      <c r="P5656">
        <v>2</v>
      </c>
      <c r="Q5656">
        <v>1</v>
      </c>
      <c r="R5656" s="69">
        <v>437.79561021170611</v>
      </c>
      <c r="S5656" s="69">
        <v>5.6122079406229339</v>
      </c>
      <c r="T5656" s="69">
        <v>491.4</v>
      </c>
      <c r="U5656" s="69">
        <v>2457</v>
      </c>
      <c r="V5656" s="69">
        <v>409.5</v>
      </c>
      <c r="W5656">
        <v>0</v>
      </c>
      <c r="X5656">
        <v>0</v>
      </c>
      <c r="Y5656">
        <v>0</v>
      </c>
      <c r="Z5656">
        <v>7</v>
      </c>
      <c r="AA5656">
        <v>1.75</v>
      </c>
      <c r="AB5656">
        <v>0.5</v>
      </c>
      <c r="AC5656">
        <v>0.875</v>
      </c>
      <c r="AD5656">
        <v>18.8</v>
      </c>
      <c r="AE5656">
        <v>18.800943440000001</v>
      </c>
      <c r="AF5656" t="s">
        <v>612</v>
      </c>
    </row>
    <row r="5657" spans="1:32" ht="14.4">
      <c r="A5657" s="49">
        <v>46213</v>
      </c>
      <c r="B5657" t="s">
        <v>44</v>
      </c>
      <c r="C5657">
        <v>573</v>
      </c>
      <c r="D5657">
        <v>2574</v>
      </c>
      <c r="E5657">
        <v>-736</v>
      </c>
      <c r="F5657">
        <v>9</v>
      </c>
      <c r="G5657">
        <v>4</v>
      </c>
      <c r="K5657" t="s">
        <v>154</v>
      </c>
      <c r="L5657" s="64">
        <v>0.90469999999999995</v>
      </c>
      <c r="M5657" s="52">
        <v>30</v>
      </c>
      <c r="N5657" s="52">
        <v>1720</v>
      </c>
      <c r="O5657">
        <v>0</v>
      </c>
      <c r="P5657">
        <v>3</v>
      </c>
      <c r="Q5657">
        <v>1</v>
      </c>
      <c r="R5657" s="69">
        <v>403.52397260273972</v>
      </c>
      <c r="S5657" s="69">
        <v>6.3788031808807677</v>
      </c>
      <c r="T5657" s="69">
        <v>286</v>
      </c>
      <c r="U5657" s="69">
        <v>643.5</v>
      </c>
      <c r="V5657" s="69">
        <v>198</v>
      </c>
      <c r="W5657">
        <v>0</v>
      </c>
      <c r="X5657">
        <v>0</v>
      </c>
      <c r="Y5657">
        <v>0</v>
      </c>
      <c r="Z5657">
        <v>0</v>
      </c>
      <c r="AA5657">
        <v>0</v>
      </c>
      <c r="AB5657">
        <v>0.5</v>
      </c>
      <c r="AC5657">
        <v>0</v>
      </c>
      <c r="AD5657">
        <v>10</v>
      </c>
      <c r="AE5657">
        <v>10.00094343</v>
      </c>
      <c r="AF5657" t="s">
        <v>584</v>
      </c>
    </row>
    <row r="5658" spans="1:32" ht="14.4">
      <c r="A5658" s="49">
        <v>46213</v>
      </c>
      <c r="B5658" t="s">
        <v>5249</v>
      </c>
      <c r="C5658">
        <v>738</v>
      </c>
      <c r="D5658">
        <v>3847</v>
      </c>
      <c r="E5658">
        <v>3959</v>
      </c>
      <c r="F5658">
        <v>49</v>
      </c>
      <c r="G5658">
        <v>16</v>
      </c>
      <c r="K5658" t="s">
        <v>154</v>
      </c>
      <c r="L5658" s="64">
        <v>1.343</v>
      </c>
      <c r="M5658" s="52">
        <v>-1371</v>
      </c>
      <c r="N5658" s="52">
        <v>-1980</v>
      </c>
      <c r="O5658">
        <v>0</v>
      </c>
      <c r="P5658">
        <v>8</v>
      </c>
      <c r="Q5658">
        <v>0</v>
      </c>
      <c r="R5658" s="69"/>
      <c r="S5658" s="69"/>
      <c r="T5658" s="69"/>
      <c r="U5658" s="69"/>
      <c r="V5658" s="69"/>
      <c r="W5658"/>
      <c r="X5658"/>
      <c r="Y5658"/>
      <c r="Z5658"/>
      <c r="AA5658"/>
      <c r="AB5658">
        <v>0.6</v>
      </c>
      <c r="AC5658"/>
      <c r="AD5658">
        <v>80</v>
      </c>
      <c r="AE5658">
        <v>80.000943419999999</v>
      </c>
      <c r="AF5658" t="s">
        <v>155</v>
      </c>
    </row>
    <row r="5659" spans="1:32" ht="14.4">
      <c r="A5659" s="49">
        <v>46213</v>
      </c>
      <c r="B5659" t="s">
        <v>5249</v>
      </c>
      <c r="C5659">
        <v>750</v>
      </c>
      <c r="D5659">
        <v>4688</v>
      </c>
      <c r="E5659">
        <v>2198</v>
      </c>
      <c r="F5659">
        <v>70</v>
      </c>
      <c r="G5659">
        <v>15</v>
      </c>
      <c r="K5659" t="s">
        <v>154</v>
      </c>
      <c r="L5659" s="64">
        <v>1.1563000000000001</v>
      </c>
      <c r="M5659" s="52">
        <v>8205</v>
      </c>
      <c r="N5659" s="52">
        <v>-2012</v>
      </c>
      <c r="O5659">
        <v>0</v>
      </c>
      <c r="P5659">
        <v>0</v>
      </c>
      <c r="Q5659">
        <v>0</v>
      </c>
      <c r="R5659" s="69"/>
      <c r="S5659" s="69"/>
      <c r="T5659" s="69"/>
      <c r="U5659" s="69"/>
      <c r="V5659" s="69"/>
      <c r="W5659"/>
      <c r="X5659"/>
      <c r="Y5659"/>
      <c r="Z5659"/>
      <c r="AA5659"/>
      <c r="AB5659">
        <v>0.6</v>
      </c>
      <c r="AC5659"/>
      <c r="AD5659">
        <v>70</v>
      </c>
      <c r="AE5659">
        <v>70.000943410000005</v>
      </c>
      <c r="AF5659" t="s">
        <v>178</v>
      </c>
    </row>
    <row r="5660" spans="1:32" ht="14.4">
      <c r="A5660" s="49">
        <v>46213</v>
      </c>
      <c r="B5660" t="s">
        <v>5249</v>
      </c>
      <c r="C5660">
        <v>761</v>
      </c>
      <c r="D5660">
        <v>5689</v>
      </c>
      <c r="E5660">
        <v>-561</v>
      </c>
      <c r="F5660">
        <v>68</v>
      </c>
      <c r="G5660">
        <v>14</v>
      </c>
      <c r="K5660" t="s">
        <v>154</v>
      </c>
      <c r="L5660" s="64">
        <v>0.96709999999999996</v>
      </c>
      <c r="M5660" s="52">
        <v>-1588</v>
      </c>
      <c r="N5660" s="52">
        <v>483</v>
      </c>
      <c r="O5660">
        <v>0</v>
      </c>
      <c r="P5660">
        <v>1</v>
      </c>
      <c r="Q5660">
        <v>0</v>
      </c>
      <c r="R5660" s="69"/>
      <c r="S5660" s="69"/>
      <c r="T5660" s="69"/>
      <c r="U5660" s="69"/>
      <c r="V5660" s="69"/>
      <c r="W5660"/>
      <c r="X5660"/>
      <c r="Y5660"/>
      <c r="Z5660"/>
      <c r="AA5660"/>
      <c r="AB5660">
        <v>0.8</v>
      </c>
      <c r="AC5660"/>
      <c r="AD5660">
        <v>30</v>
      </c>
      <c r="AE5660">
        <v>30.000943400000001</v>
      </c>
      <c r="AF5660" t="s">
        <v>661</v>
      </c>
    </row>
    <row r="5661" spans="1:32" ht="14.4">
      <c r="A5661" s="49">
        <v>46213</v>
      </c>
      <c r="B5661" t="s">
        <v>5249</v>
      </c>
      <c r="C5661">
        <v>762</v>
      </c>
      <c r="D5661">
        <v>5614</v>
      </c>
      <c r="E5661">
        <v>-4253</v>
      </c>
      <c r="F5661">
        <v>41</v>
      </c>
      <c r="G5661">
        <v>16</v>
      </c>
      <c r="K5661" t="s">
        <v>154</v>
      </c>
      <c r="L5661" s="64">
        <v>0.74750000000000005</v>
      </c>
      <c r="M5661" s="52">
        <v>-2870</v>
      </c>
      <c r="N5661" s="52">
        <v>-2734</v>
      </c>
      <c r="O5661">
        <v>0</v>
      </c>
      <c r="P5661">
        <v>2</v>
      </c>
      <c r="Q5661">
        <v>0</v>
      </c>
      <c r="R5661" s="69"/>
      <c r="S5661" s="69"/>
      <c r="T5661" s="69"/>
      <c r="U5661" s="69"/>
      <c r="V5661" s="69"/>
      <c r="W5661"/>
      <c r="X5661"/>
      <c r="Y5661"/>
      <c r="Z5661"/>
      <c r="AA5661"/>
      <c r="AB5661">
        <v>0.8</v>
      </c>
      <c r="AC5661"/>
      <c r="AD5661">
        <v>30</v>
      </c>
      <c r="AE5661">
        <v>30.00094339</v>
      </c>
      <c r="AF5661" t="s">
        <v>661</v>
      </c>
    </row>
    <row r="5662" spans="1:32" ht="14.4">
      <c r="A5662" s="49">
        <v>46213</v>
      </c>
      <c r="B5662" t="s">
        <v>30</v>
      </c>
      <c r="C5662">
        <v>563</v>
      </c>
      <c r="D5662">
        <v>3723</v>
      </c>
      <c r="E5662">
        <v>-36</v>
      </c>
      <c r="F5662">
        <v>14</v>
      </c>
      <c r="G5662">
        <v>13</v>
      </c>
      <c r="K5662" t="s">
        <v>154</v>
      </c>
      <c r="L5662" s="64">
        <v>0.99680000000000002</v>
      </c>
      <c r="M5662" s="52">
        <v>-369</v>
      </c>
      <c r="N5662" s="52">
        <v>-413</v>
      </c>
      <c r="O5662">
        <v>0</v>
      </c>
      <c r="P5662">
        <v>3</v>
      </c>
      <c r="Q5662">
        <v>1</v>
      </c>
      <c r="R5662" s="69">
        <v>596.1704545454545</v>
      </c>
      <c r="S5662" s="69">
        <v>6.244858281074281</v>
      </c>
      <c r="T5662" s="69">
        <v>265.92857142857139</v>
      </c>
      <c r="U5662" s="69">
        <v>286.38461538461542</v>
      </c>
      <c r="V5662" s="69">
        <v>137.88888888888891</v>
      </c>
      <c r="W5662">
        <v>2</v>
      </c>
      <c r="X5662">
        <v>4</v>
      </c>
      <c r="Y5662">
        <v>3</v>
      </c>
      <c r="Z5662">
        <v>0</v>
      </c>
      <c r="AA5662">
        <v>2.25</v>
      </c>
      <c r="AB5662">
        <v>0.6</v>
      </c>
      <c r="AC5662">
        <v>1.35</v>
      </c>
      <c r="AD5662">
        <v>23.5</v>
      </c>
      <c r="AE5662">
        <v>23.500943379999999</v>
      </c>
      <c r="AF5662" t="s">
        <v>1154</v>
      </c>
    </row>
    <row r="5663" spans="1:32" ht="14.4">
      <c r="A5663" s="49">
        <v>46213</v>
      </c>
      <c r="B5663" t="s">
        <v>30</v>
      </c>
      <c r="C5663">
        <v>565</v>
      </c>
      <c r="D5663">
        <v>3674</v>
      </c>
      <c r="E5663">
        <v>586</v>
      </c>
      <c r="F5663">
        <v>17</v>
      </c>
      <c r="G5663">
        <v>8</v>
      </c>
      <c r="K5663" t="s">
        <v>154</v>
      </c>
      <c r="L5663" s="64">
        <v>1.0531999999999999</v>
      </c>
      <c r="M5663" s="52">
        <v>-449</v>
      </c>
      <c r="N5663" s="52">
        <v>386</v>
      </c>
      <c r="O5663">
        <v>0</v>
      </c>
      <c r="P5663">
        <v>5</v>
      </c>
      <c r="Q5663">
        <v>1</v>
      </c>
      <c r="R5663" s="69">
        <v>628.43378995433784</v>
      </c>
      <c r="S5663" s="69">
        <v>5.8462801630494026</v>
      </c>
      <c r="T5663" s="69">
        <v>216.11764705882351</v>
      </c>
      <c r="U5663" s="69">
        <v>459.25</v>
      </c>
      <c r="V5663" s="69">
        <v>146.96</v>
      </c>
      <c r="W5663">
        <v>7</v>
      </c>
      <c r="X5663">
        <v>0</v>
      </c>
      <c r="Y5663">
        <v>3</v>
      </c>
      <c r="Z5663">
        <v>6</v>
      </c>
      <c r="AA5663">
        <v>4</v>
      </c>
      <c r="AB5663">
        <v>0.6</v>
      </c>
      <c r="AC5663">
        <v>2.4</v>
      </c>
      <c r="AD5663">
        <v>24</v>
      </c>
      <c r="AE5663">
        <v>24.000943370000002</v>
      </c>
      <c r="AF5663" t="s">
        <v>1090</v>
      </c>
    </row>
    <row r="5664" spans="1:32" ht="14.4">
      <c r="A5664" s="49">
        <v>46213</v>
      </c>
      <c r="B5664" t="s">
        <v>30</v>
      </c>
      <c r="C5664">
        <v>566</v>
      </c>
      <c r="D5664">
        <v>4241</v>
      </c>
      <c r="E5664">
        <v>-188</v>
      </c>
      <c r="F5664">
        <v>15</v>
      </c>
      <c r="G5664">
        <v>13</v>
      </c>
      <c r="K5664" t="s">
        <v>154</v>
      </c>
      <c r="L5664" s="64">
        <v>0.98519999999999996</v>
      </c>
      <c r="M5664" s="52">
        <v>-277</v>
      </c>
      <c r="N5664" s="52">
        <v>-513</v>
      </c>
      <c r="O5664">
        <v>0</v>
      </c>
      <c r="P5664">
        <v>6</v>
      </c>
      <c r="Q5664">
        <v>1</v>
      </c>
      <c r="R5664" s="69">
        <v>710.88662308011624</v>
      </c>
      <c r="S5664" s="69">
        <v>5.9657895679970379</v>
      </c>
      <c r="T5664" s="69">
        <v>282.73333333333329</v>
      </c>
      <c r="U5664" s="69">
        <v>326.23076923076923</v>
      </c>
      <c r="V5664" s="69">
        <v>151.46428571428569</v>
      </c>
      <c r="W5664">
        <v>0</v>
      </c>
      <c r="X5664">
        <v>3</v>
      </c>
      <c r="Y5664">
        <v>2</v>
      </c>
      <c r="Z5664">
        <v>4</v>
      </c>
      <c r="AA5664">
        <v>2.25</v>
      </c>
      <c r="AB5664">
        <v>0.6</v>
      </c>
      <c r="AC5664">
        <v>1.35</v>
      </c>
      <c r="AD5664">
        <v>23.5</v>
      </c>
      <c r="AE5664">
        <v>23.500943360000001</v>
      </c>
      <c r="AF5664" t="s">
        <v>1154</v>
      </c>
    </row>
    <row r="5665" spans="1:32" ht="14.4">
      <c r="A5665" s="49">
        <v>46213</v>
      </c>
      <c r="B5665" t="s">
        <v>30</v>
      </c>
      <c r="C5665">
        <v>567</v>
      </c>
      <c r="D5665">
        <v>2508</v>
      </c>
      <c r="E5665">
        <v>-8</v>
      </c>
      <c r="F5665">
        <v>9</v>
      </c>
      <c r="G5665">
        <v>10</v>
      </c>
      <c r="K5665" t="s">
        <v>154</v>
      </c>
      <c r="L5665" s="64">
        <v>0.99890000000000001</v>
      </c>
      <c r="M5665" s="52">
        <v>146</v>
      </c>
      <c r="N5665" s="52">
        <v>-170</v>
      </c>
      <c r="O5665">
        <v>0</v>
      </c>
      <c r="P5665">
        <v>7</v>
      </c>
      <c r="Q5665">
        <v>1</v>
      </c>
      <c r="R5665" s="69">
        <v>401.66438356164377</v>
      </c>
      <c r="S5665" s="69">
        <v>6.2440188939856416</v>
      </c>
      <c r="T5665" s="69">
        <v>278.66666666666669</v>
      </c>
      <c r="U5665" s="69">
        <v>250.8</v>
      </c>
      <c r="V5665" s="69">
        <v>132</v>
      </c>
      <c r="W5665">
        <v>0</v>
      </c>
      <c r="X5665">
        <v>6</v>
      </c>
      <c r="Y5665">
        <v>4</v>
      </c>
      <c r="Z5665">
        <v>0</v>
      </c>
      <c r="AA5665">
        <v>2.5</v>
      </c>
      <c r="AB5665">
        <v>0.5</v>
      </c>
      <c r="AC5665">
        <v>1.25</v>
      </c>
      <c r="AD5665">
        <v>22.5</v>
      </c>
      <c r="AE5665">
        <v>22.50094335</v>
      </c>
      <c r="AF5665" t="s">
        <v>629</v>
      </c>
    </row>
    <row r="5666" spans="1:32" ht="14.4">
      <c r="A5666" s="49">
        <v>46213</v>
      </c>
      <c r="B5666" t="s">
        <v>171</v>
      </c>
      <c r="C5666">
        <v>735</v>
      </c>
      <c r="D5666">
        <v>1459</v>
      </c>
      <c r="E5666">
        <v>-1417</v>
      </c>
      <c r="F5666">
        <v>3</v>
      </c>
      <c r="G5666">
        <v>3</v>
      </c>
      <c r="K5666" t="s">
        <v>154</v>
      </c>
      <c r="L5666" s="64">
        <v>0.67630000000000001</v>
      </c>
      <c r="M5666" s="52">
        <v>-230</v>
      </c>
      <c r="N5666" s="52">
        <v>-185</v>
      </c>
      <c r="O5666">
        <v>0</v>
      </c>
      <c r="P5666">
        <v>5</v>
      </c>
      <c r="Q5666">
        <v>0</v>
      </c>
      <c r="R5666" s="69"/>
      <c r="S5666" s="69"/>
      <c r="T5666" s="69"/>
      <c r="U5666" s="69"/>
      <c r="V5666" s="69"/>
      <c r="W5666"/>
      <c r="X5666"/>
      <c r="Y5666"/>
      <c r="Z5666"/>
      <c r="AA5666"/>
      <c r="AB5666">
        <v>0.5</v>
      </c>
      <c r="AC5666"/>
      <c r="AD5666">
        <v>30</v>
      </c>
      <c r="AE5666">
        <v>30.000943339999999</v>
      </c>
      <c r="AF5666" t="s">
        <v>661</v>
      </c>
    </row>
    <row r="5667" spans="1:32" ht="14.4">
      <c r="A5667" s="49">
        <v>46213</v>
      </c>
      <c r="B5667" t="s">
        <v>171</v>
      </c>
      <c r="C5667">
        <v>736</v>
      </c>
      <c r="D5667">
        <v>1392</v>
      </c>
      <c r="E5667">
        <v>-728</v>
      </c>
      <c r="F5667">
        <v>3</v>
      </c>
      <c r="G5667">
        <v>5</v>
      </c>
      <c r="K5667" t="s">
        <v>154</v>
      </c>
      <c r="L5667" s="64">
        <v>0.82569999999999999</v>
      </c>
      <c r="M5667" s="52">
        <v>-311</v>
      </c>
      <c r="N5667" s="52">
        <v>-900</v>
      </c>
      <c r="O5667">
        <v>0</v>
      </c>
      <c r="P5667">
        <v>6</v>
      </c>
      <c r="Q5667">
        <v>0</v>
      </c>
      <c r="R5667" s="69"/>
      <c r="S5667" s="69"/>
      <c r="T5667" s="69"/>
      <c r="U5667" s="69"/>
      <c r="V5667" s="69"/>
      <c r="W5667"/>
      <c r="X5667"/>
      <c r="Y5667"/>
      <c r="Z5667"/>
      <c r="AA5667"/>
      <c r="AB5667">
        <v>0.5</v>
      </c>
      <c r="AC5667"/>
      <c r="AD5667">
        <v>30</v>
      </c>
      <c r="AE5667">
        <v>30.000943329999998</v>
      </c>
      <c r="AF5667" t="s">
        <v>661</v>
      </c>
    </row>
    <row r="5668" spans="1:32" ht="14.4">
      <c r="A5668" s="49">
        <v>46213</v>
      </c>
      <c r="B5668" t="s">
        <v>171</v>
      </c>
      <c r="C5668">
        <v>737</v>
      </c>
      <c r="D5668">
        <v>670</v>
      </c>
      <c r="E5668">
        <v>500</v>
      </c>
      <c r="F5668">
        <v>5</v>
      </c>
      <c r="G5668">
        <v>2</v>
      </c>
      <c r="K5668" t="s">
        <v>154</v>
      </c>
      <c r="L5668" s="64">
        <v>1.2487999999999999</v>
      </c>
      <c r="M5668" s="52">
        <v>290</v>
      </c>
      <c r="N5668" s="52">
        <v>-1248</v>
      </c>
      <c r="O5668">
        <v>0</v>
      </c>
      <c r="P5668">
        <v>7</v>
      </c>
      <c r="Q5668">
        <v>0</v>
      </c>
      <c r="R5668" s="69"/>
      <c r="S5668" s="69"/>
      <c r="T5668" s="69"/>
      <c r="U5668" s="69"/>
      <c r="V5668" s="69"/>
      <c r="W5668"/>
      <c r="X5668"/>
      <c r="Y5668"/>
      <c r="Z5668"/>
      <c r="AA5668"/>
      <c r="AB5668">
        <v>0.5</v>
      </c>
      <c r="AC5668"/>
      <c r="AD5668">
        <v>0</v>
      </c>
      <c r="AE5668">
        <v>0</v>
      </c>
    </row>
    <row r="5669" spans="1:32" ht="14.4">
      <c r="A5669" s="49">
        <v>46213</v>
      </c>
      <c r="B5669" t="s">
        <v>330</v>
      </c>
      <c r="C5669">
        <v>656</v>
      </c>
      <c r="D5669">
        <v>1334</v>
      </c>
      <c r="E5669">
        <v>-804</v>
      </c>
      <c r="F5669">
        <v>5</v>
      </c>
      <c r="G5669">
        <v>5</v>
      </c>
      <c r="K5669" t="s">
        <v>154</v>
      </c>
      <c r="L5669" s="64">
        <v>0.79910000000000003</v>
      </c>
      <c r="M5669" s="52">
        <v>-148</v>
      </c>
      <c r="N5669" s="52">
        <v>-121</v>
      </c>
      <c r="O5669">
        <v>0</v>
      </c>
      <c r="P5669">
        <v>6</v>
      </c>
      <c r="Q5669">
        <v>0</v>
      </c>
      <c r="R5669" s="69"/>
      <c r="S5669" s="69"/>
      <c r="T5669" s="69"/>
      <c r="U5669" s="69"/>
      <c r="V5669" s="69"/>
      <c r="W5669"/>
      <c r="X5669"/>
      <c r="Y5669"/>
      <c r="Z5669"/>
      <c r="AA5669"/>
      <c r="AB5669">
        <v>0.5</v>
      </c>
      <c r="AC5669"/>
      <c r="AD5669">
        <v>30</v>
      </c>
      <c r="AE5669">
        <v>30.00094331</v>
      </c>
      <c r="AF5669" t="s">
        <v>661</v>
      </c>
    </row>
    <row r="5670" spans="1:32" ht="14.4">
      <c r="A5670" s="49">
        <v>46213</v>
      </c>
      <c r="B5670" t="s">
        <v>330</v>
      </c>
      <c r="C5670">
        <v>657</v>
      </c>
      <c r="D5670">
        <v>888</v>
      </c>
      <c r="E5670">
        <v>-1145</v>
      </c>
      <c r="F5670">
        <v>2</v>
      </c>
      <c r="G5670">
        <v>1</v>
      </c>
      <c r="K5670" t="s">
        <v>154</v>
      </c>
      <c r="L5670" s="64">
        <v>0.57020000000000004</v>
      </c>
      <c r="M5670" s="52">
        <v>-1010</v>
      </c>
      <c r="N5670" s="52">
        <v>112</v>
      </c>
      <c r="O5670">
        <v>0</v>
      </c>
      <c r="P5670">
        <v>7</v>
      </c>
      <c r="Q5670">
        <v>0</v>
      </c>
      <c r="R5670" s="69"/>
      <c r="S5670" s="69"/>
      <c r="T5670" s="69"/>
      <c r="U5670" s="69"/>
      <c r="V5670" s="69"/>
      <c r="W5670"/>
      <c r="X5670"/>
      <c r="Y5670"/>
      <c r="Z5670"/>
      <c r="AA5670"/>
      <c r="AB5670">
        <v>0.5</v>
      </c>
      <c r="AC5670"/>
      <c r="AD5670">
        <v>10</v>
      </c>
      <c r="AE5670">
        <v>10.000943299999999</v>
      </c>
      <c r="AF5670" t="s">
        <v>584</v>
      </c>
    </row>
    <row r="5671" spans="1:32" ht="14.4">
      <c r="A5671" s="49">
        <v>46213</v>
      </c>
      <c r="B5671" t="s">
        <v>330</v>
      </c>
      <c r="C5671">
        <v>658</v>
      </c>
      <c r="D5671">
        <v>460</v>
      </c>
      <c r="E5671">
        <v>-793</v>
      </c>
      <c r="F5671">
        <v>0</v>
      </c>
      <c r="G5671">
        <v>1</v>
      </c>
      <c r="K5671" t="s">
        <v>154</v>
      </c>
      <c r="L5671" s="64">
        <v>0.4254</v>
      </c>
      <c r="M5671" s="52">
        <v>2261</v>
      </c>
      <c r="N5671" s="52">
        <v>-244</v>
      </c>
      <c r="O5671">
        <v>0</v>
      </c>
      <c r="P5671">
        <v>8</v>
      </c>
      <c r="Q5671">
        <v>0</v>
      </c>
      <c r="R5671" s="69"/>
      <c r="S5671" s="69"/>
      <c r="T5671" s="69"/>
      <c r="U5671" s="69"/>
      <c r="V5671" s="69"/>
      <c r="W5671"/>
      <c r="X5671"/>
      <c r="Y5671"/>
      <c r="Z5671"/>
      <c r="AA5671"/>
      <c r="AB5671">
        <v>0.5</v>
      </c>
      <c r="AC5671"/>
      <c r="AD5671">
        <v>10</v>
      </c>
      <c r="AE5671">
        <v>10.00094329</v>
      </c>
      <c r="AF5671" t="s">
        <v>584</v>
      </c>
    </row>
    <row r="5672" spans="1:32" ht="14.4">
      <c r="A5672" s="49">
        <v>46213</v>
      </c>
      <c r="B5672" t="s">
        <v>470</v>
      </c>
      <c r="C5672">
        <v>713</v>
      </c>
      <c r="D5672">
        <v>482</v>
      </c>
      <c r="E5672">
        <v>-536</v>
      </c>
      <c r="F5672">
        <v>2</v>
      </c>
      <c r="G5672">
        <v>5</v>
      </c>
      <c r="K5672" t="s">
        <v>154</v>
      </c>
      <c r="L5672" s="64">
        <v>0.62929999999999997</v>
      </c>
      <c r="M5672" s="52">
        <v>-1264</v>
      </c>
      <c r="N5672" s="52">
        <v>-153</v>
      </c>
      <c r="O5672">
        <v>0</v>
      </c>
      <c r="P5672">
        <v>3</v>
      </c>
      <c r="Q5672">
        <v>0</v>
      </c>
      <c r="R5672" s="69"/>
      <c r="S5672" s="69"/>
      <c r="T5672" s="69"/>
      <c r="U5672" s="69"/>
      <c r="V5672" s="69"/>
      <c r="W5672"/>
      <c r="X5672"/>
      <c r="Y5672"/>
      <c r="Z5672"/>
      <c r="AA5672"/>
      <c r="AB5672">
        <v>0.5</v>
      </c>
      <c r="AC5672"/>
      <c r="AD5672">
        <v>10</v>
      </c>
      <c r="AE5672">
        <v>10.00094328</v>
      </c>
      <c r="AF5672" t="s">
        <v>584</v>
      </c>
    </row>
    <row r="5673" spans="1:32" ht="14.4">
      <c r="A5673" s="49">
        <v>46213</v>
      </c>
      <c r="B5673" t="s">
        <v>470</v>
      </c>
      <c r="C5673">
        <v>715</v>
      </c>
      <c r="D5673">
        <v>535</v>
      </c>
      <c r="E5673">
        <v>-761</v>
      </c>
      <c r="F5673">
        <v>1</v>
      </c>
      <c r="G5673">
        <v>5</v>
      </c>
      <c r="K5673" t="s">
        <v>154</v>
      </c>
      <c r="L5673" s="64">
        <v>0.52590000000000003</v>
      </c>
      <c r="M5673" s="52">
        <v>0</v>
      </c>
      <c r="N5673" s="52">
        <v>-413</v>
      </c>
      <c r="O5673">
        <v>0</v>
      </c>
      <c r="P5673">
        <v>5</v>
      </c>
      <c r="Q5673">
        <v>0</v>
      </c>
      <c r="R5673" s="69"/>
      <c r="S5673" s="69"/>
      <c r="T5673" s="69"/>
      <c r="U5673" s="69"/>
      <c r="V5673" s="69"/>
      <c r="W5673"/>
      <c r="X5673"/>
      <c r="Y5673"/>
      <c r="Z5673"/>
      <c r="AA5673"/>
      <c r="AB5673">
        <v>0.5</v>
      </c>
      <c r="AC5673"/>
      <c r="AD5673">
        <v>10</v>
      </c>
      <c r="AE5673">
        <v>10.00094327</v>
      </c>
      <c r="AF5673" t="s">
        <v>584</v>
      </c>
    </row>
    <row r="5674" spans="1:32" ht="14.4">
      <c r="A5674" s="49">
        <v>46213</v>
      </c>
      <c r="B5674" t="s">
        <v>470</v>
      </c>
      <c r="C5674">
        <v>716</v>
      </c>
      <c r="D5674">
        <v>1071</v>
      </c>
      <c r="E5674">
        <v>-465</v>
      </c>
      <c r="F5674">
        <v>9</v>
      </c>
      <c r="G5674">
        <v>16</v>
      </c>
      <c r="K5674" t="s">
        <v>154</v>
      </c>
      <c r="L5674" s="64">
        <v>0.85529999999999995</v>
      </c>
      <c r="M5674" s="52">
        <v>-334</v>
      </c>
      <c r="N5674" s="52">
        <v>-372</v>
      </c>
      <c r="O5674">
        <v>0</v>
      </c>
      <c r="P5674">
        <v>6</v>
      </c>
      <c r="Q5674">
        <v>0</v>
      </c>
      <c r="R5674" s="69"/>
      <c r="S5674" s="69"/>
      <c r="T5674" s="69"/>
      <c r="U5674" s="69"/>
      <c r="V5674" s="69"/>
      <c r="W5674"/>
      <c r="X5674"/>
      <c r="Y5674"/>
      <c r="Z5674"/>
      <c r="AA5674"/>
      <c r="AB5674">
        <v>0.5</v>
      </c>
      <c r="AC5674"/>
      <c r="AD5674">
        <v>30</v>
      </c>
      <c r="AE5674">
        <v>30.00094326</v>
      </c>
      <c r="AF5674" t="s">
        <v>661</v>
      </c>
    </row>
    <row r="5675" spans="1:32" ht="14.4">
      <c r="A5675" s="49">
        <v>46213</v>
      </c>
      <c r="B5675" t="s">
        <v>55</v>
      </c>
      <c r="C5675">
        <v>537</v>
      </c>
      <c r="D5675">
        <v>6592</v>
      </c>
      <c r="E5675">
        <v>3329</v>
      </c>
      <c r="F5675">
        <v>37</v>
      </c>
      <c r="G5675">
        <v>21</v>
      </c>
      <c r="K5675" t="s">
        <v>154</v>
      </c>
      <c r="L5675" s="64">
        <v>1.1682999999999999</v>
      </c>
      <c r="M5675" s="52">
        <v>-813</v>
      </c>
      <c r="N5675" s="52">
        <v>-290</v>
      </c>
      <c r="O5675">
        <v>0</v>
      </c>
      <c r="P5675">
        <v>7</v>
      </c>
      <c r="Q5675">
        <v>1</v>
      </c>
      <c r="R5675" s="69">
        <v>1137.5554690743049</v>
      </c>
      <c r="S5675" s="69">
        <v>5.7948822534028119</v>
      </c>
      <c r="T5675" s="69">
        <v>178.16216216216219</v>
      </c>
      <c r="U5675" s="69">
        <v>313.90476190476193</v>
      </c>
      <c r="V5675" s="69">
        <v>113.6551724137931</v>
      </c>
      <c r="W5675">
        <v>7</v>
      </c>
      <c r="X5675">
        <v>3</v>
      </c>
      <c r="Y5675">
        <v>7</v>
      </c>
      <c r="Z5675">
        <v>7</v>
      </c>
      <c r="AA5675">
        <v>6</v>
      </c>
      <c r="AB5675">
        <v>0.8</v>
      </c>
      <c r="AC5675">
        <v>4.8000000000000007</v>
      </c>
      <c r="AD5675">
        <v>63</v>
      </c>
      <c r="AE5675">
        <v>63.000943249999999</v>
      </c>
      <c r="AF5675" t="s">
        <v>3228</v>
      </c>
    </row>
    <row r="5676" spans="1:32" ht="14.4">
      <c r="A5676" s="49">
        <v>46213</v>
      </c>
      <c r="B5676" t="s">
        <v>55</v>
      </c>
      <c r="C5676">
        <v>538</v>
      </c>
      <c r="D5676">
        <v>1815</v>
      </c>
      <c r="E5676">
        <v>66</v>
      </c>
      <c r="F5676">
        <v>7</v>
      </c>
      <c r="G5676">
        <v>5</v>
      </c>
      <c r="K5676" t="s">
        <v>154</v>
      </c>
      <c r="L5676" s="64">
        <v>1.0121</v>
      </c>
      <c r="M5676" s="52">
        <v>-975</v>
      </c>
      <c r="N5676" s="52">
        <v>-757</v>
      </c>
      <c r="O5676">
        <v>0</v>
      </c>
      <c r="P5676">
        <v>8</v>
      </c>
      <c r="Q5676">
        <v>1</v>
      </c>
      <c r="R5676" s="69">
        <v>311.88869863013701</v>
      </c>
      <c r="S5676" s="69">
        <v>5.8193836710716296</v>
      </c>
      <c r="T5676" s="69">
        <v>259.28571428571428</v>
      </c>
      <c r="U5676" s="69">
        <v>363</v>
      </c>
      <c r="V5676" s="69">
        <v>151.25</v>
      </c>
      <c r="W5676">
        <v>3</v>
      </c>
      <c r="X5676">
        <v>2</v>
      </c>
      <c r="Y5676">
        <v>2</v>
      </c>
      <c r="Z5676">
        <v>7</v>
      </c>
      <c r="AA5676">
        <v>3.5</v>
      </c>
      <c r="AB5676">
        <v>0.5</v>
      </c>
      <c r="AC5676">
        <v>1.75</v>
      </c>
      <c r="AD5676">
        <v>17.5</v>
      </c>
      <c r="AE5676">
        <v>17.500943240000002</v>
      </c>
      <c r="AF5676" t="s">
        <v>822</v>
      </c>
    </row>
    <row r="5677" spans="1:32" ht="14.4">
      <c r="A5677" s="49">
        <v>46213</v>
      </c>
      <c r="B5677" t="s">
        <v>55</v>
      </c>
      <c r="C5677">
        <v>550</v>
      </c>
      <c r="D5677">
        <v>5447</v>
      </c>
      <c r="E5677">
        <v>-1089</v>
      </c>
      <c r="F5677">
        <v>14</v>
      </c>
      <c r="G5677">
        <v>21</v>
      </c>
      <c r="K5677" t="s">
        <v>154</v>
      </c>
      <c r="L5677" s="64">
        <v>0.93340000000000001</v>
      </c>
      <c r="M5677" s="52">
        <v>-6</v>
      </c>
      <c r="N5677" s="52">
        <v>-81</v>
      </c>
      <c r="O5677">
        <v>0</v>
      </c>
      <c r="P5677">
        <v>0</v>
      </c>
      <c r="Q5677">
        <v>1</v>
      </c>
      <c r="R5677" s="69">
        <v>913.42320464923205</v>
      </c>
      <c r="S5677" s="69">
        <v>5.9632818306731412</v>
      </c>
      <c r="T5677" s="69">
        <v>389.07142857142861</v>
      </c>
      <c r="U5677" s="69">
        <v>259.38095238095241</v>
      </c>
      <c r="V5677" s="69">
        <v>155.62857142857141</v>
      </c>
      <c r="W5677">
        <v>0</v>
      </c>
      <c r="X5677">
        <v>5</v>
      </c>
      <c r="Y5677">
        <v>1</v>
      </c>
      <c r="Z5677">
        <v>6</v>
      </c>
      <c r="AA5677">
        <v>3</v>
      </c>
      <c r="AB5677">
        <v>0.8</v>
      </c>
      <c r="AC5677">
        <v>2.4</v>
      </c>
      <c r="AD5677">
        <v>34</v>
      </c>
      <c r="AE5677">
        <v>34.000943229999997</v>
      </c>
      <c r="AF5677" t="s">
        <v>628</v>
      </c>
    </row>
    <row r="5678" spans="1:32" ht="14.4">
      <c r="A5678" s="49">
        <v>46213</v>
      </c>
      <c r="B5678" t="s">
        <v>24</v>
      </c>
      <c r="C5678">
        <v>631</v>
      </c>
      <c r="D5678">
        <v>3892</v>
      </c>
      <c r="E5678">
        <v>-2618</v>
      </c>
      <c r="F5678">
        <v>2</v>
      </c>
      <c r="G5678">
        <v>13</v>
      </c>
      <c r="K5678" t="s">
        <v>154</v>
      </c>
      <c r="L5678" s="64">
        <v>0.77580000000000005</v>
      </c>
      <c r="M5678" s="52">
        <v>-1690</v>
      </c>
      <c r="N5678" s="52">
        <v>-2053</v>
      </c>
      <c r="O5678">
        <v>0</v>
      </c>
      <c r="P5678">
        <v>1</v>
      </c>
      <c r="Q5678">
        <v>0</v>
      </c>
      <c r="R5678" s="69"/>
      <c r="S5678" s="69"/>
      <c r="T5678" s="69"/>
      <c r="U5678" s="69"/>
      <c r="V5678" s="69"/>
      <c r="W5678"/>
      <c r="X5678"/>
      <c r="Y5678"/>
      <c r="Z5678"/>
      <c r="AA5678"/>
      <c r="AB5678">
        <v>0.6</v>
      </c>
      <c r="AC5678"/>
      <c r="AD5678">
        <v>30</v>
      </c>
      <c r="AE5678">
        <v>30.00094322</v>
      </c>
      <c r="AF5678" t="s">
        <v>661</v>
      </c>
    </row>
    <row r="5679" spans="1:32" ht="14.4">
      <c r="A5679" s="49">
        <v>46213</v>
      </c>
      <c r="B5679" t="s">
        <v>24</v>
      </c>
      <c r="C5679">
        <v>632</v>
      </c>
      <c r="D5679">
        <v>2037</v>
      </c>
      <c r="E5679">
        <v>-1966</v>
      </c>
      <c r="F5679">
        <v>0</v>
      </c>
      <c r="G5679">
        <v>4</v>
      </c>
      <c r="K5679" t="s">
        <v>154</v>
      </c>
      <c r="L5679" s="64">
        <v>0.67830000000000001</v>
      </c>
      <c r="M5679" s="52">
        <v>79</v>
      </c>
      <c r="N5679" s="52">
        <v>-1419</v>
      </c>
      <c r="O5679">
        <v>0</v>
      </c>
      <c r="P5679">
        <v>2</v>
      </c>
      <c r="Q5679">
        <v>0</v>
      </c>
      <c r="R5679" s="69"/>
      <c r="S5679" s="69"/>
      <c r="T5679" s="69"/>
      <c r="U5679" s="69"/>
      <c r="V5679" s="69"/>
      <c r="W5679"/>
      <c r="X5679"/>
      <c r="Y5679"/>
      <c r="Z5679"/>
      <c r="AA5679"/>
      <c r="AB5679">
        <v>0.5</v>
      </c>
      <c r="AC5679"/>
      <c r="AD5679">
        <v>30</v>
      </c>
      <c r="AE5679">
        <v>30.000943209999999</v>
      </c>
      <c r="AF5679" t="s">
        <v>661</v>
      </c>
    </row>
    <row r="5680" spans="1:32" ht="14.4">
      <c r="A5680" s="49">
        <v>46213</v>
      </c>
      <c r="B5680" t="s">
        <v>24</v>
      </c>
      <c r="C5680">
        <v>633</v>
      </c>
      <c r="D5680">
        <v>7759</v>
      </c>
      <c r="E5680">
        <v>-6069</v>
      </c>
      <c r="F5680">
        <v>0</v>
      </c>
      <c r="G5680">
        <v>19</v>
      </c>
      <c r="K5680" t="s">
        <v>154</v>
      </c>
      <c r="L5680" s="64">
        <v>0.73929999999999996</v>
      </c>
      <c r="M5680" s="52">
        <v>-2730</v>
      </c>
      <c r="N5680" s="52">
        <v>-933</v>
      </c>
      <c r="O5680">
        <v>0</v>
      </c>
      <c r="P5680">
        <v>3</v>
      </c>
      <c r="Q5680">
        <v>0</v>
      </c>
      <c r="R5680" s="69"/>
      <c r="S5680" s="69"/>
      <c r="T5680" s="69"/>
      <c r="U5680" s="69"/>
      <c r="V5680" s="69"/>
      <c r="W5680"/>
      <c r="X5680"/>
      <c r="Y5680"/>
      <c r="Z5680"/>
      <c r="AA5680"/>
      <c r="AB5680">
        <v>1</v>
      </c>
      <c r="AC5680"/>
      <c r="AD5680">
        <v>30</v>
      </c>
      <c r="AE5680">
        <v>30.000943199999998</v>
      </c>
      <c r="AF5680" t="s">
        <v>661</v>
      </c>
    </row>
    <row r="5681" spans="1:32" ht="14.4">
      <c r="A5681" s="49">
        <v>46213</v>
      </c>
      <c r="B5681" t="s">
        <v>166</v>
      </c>
      <c r="C5681">
        <v>667</v>
      </c>
      <c r="D5681">
        <v>2415</v>
      </c>
      <c r="E5681">
        <v>-793</v>
      </c>
      <c r="F5681">
        <v>24</v>
      </c>
      <c r="G5681">
        <v>6</v>
      </c>
      <c r="K5681" t="s">
        <v>154</v>
      </c>
      <c r="L5681" s="64">
        <v>0.89049999999999996</v>
      </c>
      <c r="M5681" s="52">
        <v>-1862</v>
      </c>
      <c r="N5681" s="52">
        <v>-437</v>
      </c>
      <c r="O5681">
        <v>0</v>
      </c>
      <c r="P5681">
        <v>7</v>
      </c>
      <c r="Q5681">
        <v>0</v>
      </c>
      <c r="R5681" s="69"/>
      <c r="S5681" s="69"/>
      <c r="T5681" s="69"/>
      <c r="U5681" s="69"/>
      <c r="V5681" s="69"/>
      <c r="W5681"/>
      <c r="X5681"/>
      <c r="Y5681"/>
      <c r="Z5681"/>
      <c r="AA5681"/>
      <c r="AB5681">
        <v>0.5</v>
      </c>
      <c r="AC5681"/>
      <c r="AD5681">
        <v>30</v>
      </c>
      <c r="AE5681">
        <v>30.000943190000001</v>
      </c>
      <c r="AF5681" t="s">
        <v>661</v>
      </c>
    </row>
    <row r="5682" spans="1:32" ht="14.4">
      <c r="A5682" s="49">
        <v>46213</v>
      </c>
      <c r="B5682" t="s">
        <v>166</v>
      </c>
      <c r="C5682">
        <v>668</v>
      </c>
      <c r="D5682">
        <v>869</v>
      </c>
      <c r="E5682">
        <v>-1076</v>
      </c>
      <c r="F5682">
        <v>2</v>
      </c>
      <c r="G5682">
        <v>1</v>
      </c>
      <c r="K5682" t="s">
        <v>154</v>
      </c>
      <c r="L5682" s="64">
        <v>0.58730000000000004</v>
      </c>
      <c r="M5682" s="52">
        <v>-89</v>
      </c>
      <c r="N5682" s="52">
        <v>-320</v>
      </c>
      <c r="O5682">
        <v>0</v>
      </c>
      <c r="P5682">
        <v>8</v>
      </c>
      <c r="Q5682">
        <v>0</v>
      </c>
      <c r="R5682" s="69"/>
      <c r="S5682" s="69"/>
      <c r="T5682" s="69"/>
      <c r="U5682" s="69"/>
      <c r="V5682" s="69"/>
      <c r="W5682"/>
      <c r="X5682"/>
      <c r="Y5682"/>
      <c r="Z5682"/>
      <c r="AA5682"/>
      <c r="AB5682">
        <v>0.5</v>
      </c>
      <c r="AC5682"/>
      <c r="AD5682">
        <v>10</v>
      </c>
      <c r="AE5682">
        <v>10.00094318</v>
      </c>
      <c r="AF5682" t="s">
        <v>584</v>
      </c>
    </row>
    <row r="5683" spans="1:32" ht="14.4">
      <c r="A5683" s="49">
        <v>46213</v>
      </c>
      <c r="B5683" t="s">
        <v>166</v>
      </c>
      <c r="C5683">
        <v>670</v>
      </c>
      <c r="D5683">
        <v>2696</v>
      </c>
      <c r="E5683">
        <v>-1641</v>
      </c>
      <c r="F5683">
        <v>21</v>
      </c>
      <c r="G5683">
        <v>5</v>
      </c>
      <c r="K5683" t="s">
        <v>154</v>
      </c>
      <c r="L5683" s="64">
        <v>0.79710000000000003</v>
      </c>
      <c r="M5683" s="52">
        <v>-1214</v>
      </c>
      <c r="N5683" s="52">
        <v>-1320</v>
      </c>
      <c r="O5683">
        <v>0</v>
      </c>
      <c r="P5683">
        <v>0</v>
      </c>
      <c r="Q5683">
        <v>0</v>
      </c>
      <c r="R5683" s="69"/>
      <c r="S5683" s="69"/>
      <c r="T5683" s="69"/>
      <c r="U5683" s="69"/>
      <c r="V5683" s="69"/>
      <c r="W5683"/>
      <c r="X5683"/>
      <c r="Y5683"/>
      <c r="Z5683"/>
      <c r="AA5683"/>
      <c r="AB5683">
        <v>0.5</v>
      </c>
      <c r="AC5683"/>
      <c r="AD5683">
        <v>30</v>
      </c>
      <c r="AE5683">
        <v>30.000943169999999</v>
      </c>
      <c r="AF5683" t="s">
        <v>661</v>
      </c>
    </row>
    <row r="5684" spans="1:32" ht="14.4">
      <c r="A5684" s="49">
        <v>46213</v>
      </c>
      <c r="B5684" t="s">
        <v>179</v>
      </c>
      <c r="C5684">
        <v>635</v>
      </c>
      <c r="D5684">
        <v>3122</v>
      </c>
      <c r="E5684">
        <v>-388</v>
      </c>
      <c r="F5684">
        <v>26</v>
      </c>
      <c r="G5684">
        <v>2</v>
      </c>
      <c r="K5684" t="s">
        <v>154</v>
      </c>
      <c r="L5684" s="64">
        <v>0.95860000000000001</v>
      </c>
      <c r="M5684" s="52">
        <v>403</v>
      </c>
      <c r="N5684" s="52">
        <v>-1185</v>
      </c>
      <c r="O5684">
        <v>0</v>
      </c>
      <c r="P5684">
        <v>5</v>
      </c>
      <c r="Q5684">
        <v>0</v>
      </c>
      <c r="R5684" s="69"/>
      <c r="S5684" s="69"/>
      <c r="T5684" s="69"/>
      <c r="U5684" s="69"/>
      <c r="V5684" s="69"/>
      <c r="W5684"/>
      <c r="X5684"/>
      <c r="Y5684"/>
      <c r="Z5684"/>
      <c r="AA5684"/>
      <c r="AB5684">
        <v>0.6</v>
      </c>
      <c r="AC5684"/>
      <c r="AD5684">
        <v>30</v>
      </c>
      <c r="AE5684">
        <v>30.000943159999998</v>
      </c>
      <c r="AF5684" t="s">
        <v>661</v>
      </c>
    </row>
    <row r="5685" spans="1:32" ht="14.4">
      <c r="A5685" s="49">
        <v>46213</v>
      </c>
      <c r="B5685" t="s">
        <v>179</v>
      </c>
      <c r="C5685">
        <v>636</v>
      </c>
      <c r="D5685">
        <v>495</v>
      </c>
      <c r="E5685">
        <v>-142</v>
      </c>
      <c r="F5685">
        <v>6</v>
      </c>
      <c r="G5685">
        <v>1</v>
      </c>
      <c r="K5685" t="s">
        <v>154</v>
      </c>
      <c r="L5685" s="64">
        <v>0.90439999999999998</v>
      </c>
      <c r="M5685" s="52">
        <v>940</v>
      </c>
      <c r="N5685" s="52">
        <v>-476</v>
      </c>
      <c r="O5685">
        <v>0</v>
      </c>
      <c r="P5685">
        <v>6</v>
      </c>
      <c r="Q5685">
        <v>0</v>
      </c>
      <c r="R5685" s="69"/>
      <c r="S5685" s="69"/>
      <c r="T5685" s="69"/>
      <c r="U5685" s="69"/>
      <c r="V5685" s="69"/>
      <c r="W5685"/>
      <c r="X5685"/>
      <c r="Y5685"/>
      <c r="Z5685"/>
      <c r="AA5685"/>
      <c r="AB5685">
        <v>0.5</v>
      </c>
      <c r="AC5685"/>
      <c r="AD5685">
        <v>10</v>
      </c>
      <c r="AE5685">
        <v>10.000943149999999</v>
      </c>
      <c r="AF5685" t="s">
        <v>584</v>
      </c>
    </row>
    <row r="5686" spans="1:32" ht="14.4">
      <c r="A5686" s="49">
        <v>46213</v>
      </c>
      <c r="B5686" t="s">
        <v>179</v>
      </c>
      <c r="C5686">
        <v>637</v>
      </c>
      <c r="D5686">
        <v>4211</v>
      </c>
      <c r="E5686">
        <v>-2497</v>
      </c>
      <c r="F5686">
        <v>20</v>
      </c>
      <c r="G5686">
        <v>2</v>
      </c>
      <c r="K5686" t="s">
        <v>154</v>
      </c>
      <c r="L5686" s="64">
        <v>0.80230000000000001</v>
      </c>
      <c r="M5686" s="52">
        <v>5</v>
      </c>
      <c r="N5686" s="52">
        <v>-253</v>
      </c>
      <c r="O5686">
        <v>0</v>
      </c>
      <c r="P5686">
        <v>7</v>
      </c>
      <c r="Q5686">
        <v>0</v>
      </c>
      <c r="R5686" s="69"/>
      <c r="S5686" s="69"/>
      <c r="T5686" s="69"/>
      <c r="U5686" s="69"/>
      <c r="V5686" s="69"/>
      <c r="W5686"/>
      <c r="X5686"/>
      <c r="Y5686"/>
      <c r="Z5686"/>
      <c r="AA5686"/>
      <c r="AB5686">
        <v>0.6</v>
      </c>
      <c r="AC5686"/>
      <c r="AD5686">
        <v>30</v>
      </c>
      <c r="AE5686">
        <v>30.00094314</v>
      </c>
      <c r="AF5686" t="s">
        <v>661</v>
      </c>
    </row>
    <row r="5687" spans="1:32" ht="14.4">
      <c r="A5687" s="49">
        <v>46213</v>
      </c>
      <c r="B5687" t="s">
        <v>289</v>
      </c>
      <c r="C5687">
        <v>662</v>
      </c>
      <c r="D5687">
        <v>5182</v>
      </c>
      <c r="E5687">
        <v>2019</v>
      </c>
      <c r="F5687">
        <v>39</v>
      </c>
      <c r="G5687">
        <v>18</v>
      </c>
      <c r="K5687" t="s">
        <v>154</v>
      </c>
      <c r="L5687" s="64">
        <v>1.1298999999999999</v>
      </c>
      <c r="M5687" s="52">
        <v>-772</v>
      </c>
      <c r="N5687" s="52">
        <v>-463</v>
      </c>
      <c r="O5687">
        <v>0</v>
      </c>
      <c r="P5687">
        <v>2</v>
      </c>
      <c r="Q5687">
        <v>0</v>
      </c>
      <c r="R5687" s="69"/>
      <c r="S5687" s="69"/>
      <c r="T5687" s="69"/>
      <c r="U5687" s="69"/>
      <c r="V5687" s="69"/>
      <c r="W5687"/>
      <c r="X5687"/>
      <c r="Y5687"/>
      <c r="Z5687"/>
      <c r="AA5687"/>
      <c r="AB5687">
        <v>0.8</v>
      </c>
      <c r="AC5687"/>
      <c r="AD5687">
        <v>70</v>
      </c>
      <c r="AE5687">
        <v>70.000943129999996</v>
      </c>
      <c r="AF5687" t="s">
        <v>178</v>
      </c>
    </row>
    <row r="5688" spans="1:32" ht="14.4">
      <c r="A5688" s="49">
        <v>46213</v>
      </c>
      <c r="B5688" t="s">
        <v>289</v>
      </c>
      <c r="C5688">
        <v>663</v>
      </c>
      <c r="D5688">
        <v>1081</v>
      </c>
      <c r="E5688">
        <v>388</v>
      </c>
      <c r="F5688">
        <v>10</v>
      </c>
      <c r="G5688">
        <v>4</v>
      </c>
      <c r="K5688" t="s">
        <v>154</v>
      </c>
      <c r="L5688" s="64">
        <v>1.1195999999999999</v>
      </c>
      <c r="M5688" s="52">
        <v>296</v>
      </c>
      <c r="N5688" s="52">
        <v>-5</v>
      </c>
      <c r="O5688">
        <v>0</v>
      </c>
      <c r="P5688">
        <v>3</v>
      </c>
      <c r="Q5688">
        <v>0</v>
      </c>
      <c r="R5688" s="69"/>
      <c r="S5688" s="69"/>
      <c r="T5688" s="69"/>
      <c r="U5688" s="69"/>
      <c r="V5688" s="69"/>
      <c r="W5688"/>
      <c r="X5688"/>
      <c r="Y5688"/>
      <c r="Z5688"/>
      <c r="AA5688"/>
      <c r="AB5688">
        <v>0.5</v>
      </c>
      <c r="AC5688"/>
      <c r="AD5688">
        <v>35</v>
      </c>
      <c r="AE5688">
        <v>35.000943120000002</v>
      </c>
      <c r="AF5688" t="s">
        <v>668</v>
      </c>
    </row>
    <row r="5689" spans="1:32" ht="14.4">
      <c r="A5689" s="49">
        <v>46213</v>
      </c>
      <c r="B5689" t="s">
        <v>387</v>
      </c>
      <c r="C5689">
        <v>683</v>
      </c>
      <c r="D5689">
        <v>1764</v>
      </c>
      <c r="E5689">
        <v>415</v>
      </c>
      <c r="F5689">
        <v>25</v>
      </c>
      <c r="G5689">
        <v>11</v>
      </c>
      <c r="K5689" t="s">
        <v>154</v>
      </c>
      <c r="L5689" s="64">
        <v>1.0784</v>
      </c>
      <c r="M5689" s="52">
        <v>-267</v>
      </c>
      <c r="N5689" s="52">
        <v>-267</v>
      </c>
      <c r="O5689">
        <v>0</v>
      </c>
      <c r="P5689">
        <v>3</v>
      </c>
      <c r="Q5689">
        <v>0</v>
      </c>
      <c r="R5689" s="69"/>
      <c r="S5689" s="69"/>
      <c r="T5689" s="69"/>
      <c r="U5689" s="69"/>
      <c r="V5689" s="69"/>
      <c r="W5689"/>
      <c r="X5689"/>
      <c r="Y5689"/>
      <c r="Z5689"/>
      <c r="AA5689"/>
      <c r="AB5689">
        <v>0.5</v>
      </c>
      <c r="AC5689"/>
      <c r="AD5689">
        <v>35</v>
      </c>
      <c r="AE5689">
        <v>35.000943110000001</v>
      </c>
      <c r="AF5689" t="s">
        <v>668</v>
      </c>
    </row>
    <row r="5690" spans="1:32" ht="14.4">
      <c r="A5690" s="49">
        <v>46213</v>
      </c>
      <c r="B5690" t="s">
        <v>387</v>
      </c>
      <c r="C5690">
        <v>685</v>
      </c>
      <c r="D5690">
        <v>829</v>
      </c>
      <c r="E5690">
        <v>-656</v>
      </c>
      <c r="F5690">
        <v>5</v>
      </c>
      <c r="G5690">
        <v>6</v>
      </c>
      <c r="K5690" t="s">
        <v>154</v>
      </c>
      <c r="L5690" s="64">
        <v>0.73619999999999997</v>
      </c>
      <c r="M5690" s="52">
        <v>-179</v>
      </c>
      <c r="N5690" s="52">
        <v>1120</v>
      </c>
      <c r="O5690">
        <v>0</v>
      </c>
      <c r="P5690">
        <v>5</v>
      </c>
      <c r="Q5690">
        <v>0</v>
      </c>
      <c r="R5690" s="69"/>
      <c r="S5690" s="69"/>
      <c r="T5690" s="69"/>
      <c r="U5690" s="69"/>
      <c r="V5690" s="69"/>
      <c r="W5690"/>
      <c r="X5690"/>
      <c r="Y5690"/>
      <c r="Z5690"/>
      <c r="AA5690"/>
      <c r="AB5690">
        <v>0.5</v>
      </c>
      <c r="AC5690"/>
      <c r="AD5690">
        <v>10</v>
      </c>
      <c r="AE5690">
        <v>10.000943100000001</v>
      </c>
      <c r="AF5690" t="s">
        <v>584</v>
      </c>
    </row>
    <row r="5691" spans="1:32" ht="14.4">
      <c r="A5691" s="49">
        <v>46213</v>
      </c>
      <c r="B5691" t="s">
        <v>278</v>
      </c>
      <c r="C5691">
        <v>561</v>
      </c>
      <c r="D5691">
        <v>5481</v>
      </c>
      <c r="E5691">
        <v>-618</v>
      </c>
      <c r="F5691">
        <v>19</v>
      </c>
      <c r="G5691">
        <v>15</v>
      </c>
      <c r="K5691" t="s">
        <v>154</v>
      </c>
      <c r="L5691" s="64">
        <v>0.96240000000000003</v>
      </c>
      <c r="M5691" s="52">
        <v>334</v>
      </c>
      <c r="N5691" s="52">
        <v>48</v>
      </c>
      <c r="O5691">
        <v>0</v>
      </c>
      <c r="P5691">
        <v>1</v>
      </c>
      <c r="Q5691">
        <v>1</v>
      </c>
      <c r="R5691" s="69">
        <v>905.04405354919049</v>
      </c>
      <c r="S5691" s="69">
        <v>6.0560587946033051</v>
      </c>
      <c r="T5691" s="69">
        <v>288.4736842105263</v>
      </c>
      <c r="U5691" s="69">
        <v>365.4</v>
      </c>
      <c r="V5691" s="69">
        <v>161.20588235294119</v>
      </c>
      <c r="W5691">
        <v>0</v>
      </c>
      <c r="X5691">
        <v>3</v>
      </c>
      <c r="Y5691">
        <v>2</v>
      </c>
      <c r="Z5691">
        <v>0</v>
      </c>
      <c r="AA5691">
        <v>1.25</v>
      </c>
      <c r="AB5691">
        <v>0.8</v>
      </c>
      <c r="AC5691">
        <v>1</v>
      </c>
      <c r="AD5691">
        <v>20</v>
      </c>
      <c r="AE5691">
        <v>20.00094309</v>
      </c>
      <c r="AF5691" t="s">
        <v>594</v>
      </c>
    </row>
    <row r="5692" spans="1:32" ht="14.4">
      <c r="A5692" s="49">
        <v>46213</v>
      </c>
      <c r="B5692" t="s">
        <v>278</v>
      </c>
      <c r="C5692">
        <v>562</v>
      </c>
      <c r="D5692">
        <v>1062</v>
      </c>
      <c r="E5692">
        <v>-606</v>
      </c>
      <c r="F5692">
        <v>3</v>
      </c>
      <c r="G5692">
        <v>1</v>
      </c>
      <c r="K5692" t="s">
        <v>154</v>
      </c>
      <c r="L5692" s="64">
        <v>0.80979999999999996</v>
      </c>
      <c r="M5692" s="52">
        <v>-129</v>
      </c>
      <c r="N5692" s="52">
        <v>-827</v>
      </c>
      <c r="O5692">
        <v>0</v>
      </c>
      <c r="P5692">
        <v>2</v>
      </c>
      <c r="Q5692">
        <v>1</v>
      </c>
      <c r="R5692" s="69">
        <v>157.8997509339975</v>
      </c>
      <c r="S5692" s="69">
        <v>6.7257864164961134</v>
      </c>
      <c r="T5692" s="69">
        <v>354</v>
      </c>
      <c r="U5692" s="69">
        <v>1062</v>
      </c>
      <c r="V5692" s="69">
        <v>265.5</v>
      </c>
      <c r="W5692">
        <v>0</v>
      </c>
      <c r="X5692">
        <v>0</v>
      </c>
      <c r="Y5692">
        <v>0</v>
      </c>
      <c r="Z5692">
        <v>0</v>
      </c>
      <c r="AA5692">
        <v>0</v>
      </c>
      <c r="AB5692">
        <v>0.5</v>
      </c>
      <c r="AC5692">
        <v>0</v>
      </c>
      <c r="AD5692">
        <v>10</v>
      </c>
      <c r="AE5692">
        <v>10.000943080000001</v>
      </c>
      <c r="AF5692" t="s">
        <v>584</v>
      </c>
    </row>
    <row r="5693" spans="1:32" ht="14.4">
      <c r="A5693" s="49">
        <v>46213</v>
      </c>
      <c r="B5693" t="s">
        <v>510</v>
      </c>
      <c r="C5693">
        <v>665</v>
      </c>
      <c r="D5693">
        <v>865</v>
      </c>
      <c r="E5693">
        <v>-499</v>
      </c>
      <c r="F5693">
        <v>3</v>
      </c>
      <c r="G5693">
        <v>1</v>
      </c>
      <c r="K5693" t="s">
        <v>154</v>
      </c>
      <c r="L5693" s="64">
        <v>0.80769999999999997</v>
      </c>
      <c r="M5693" s="52">
        <v>30</v>
      </c>
      <c r="N5693" s="52">
        <v>0</v>
      </c>
      <c r="O5693">
        <v>0</v>
      </c>
      <c r="P5693">
        <v>5</v>
      </c>
      <c r="Q5693">
        <v>0</v>
      </c>
      <c r="R5693" s="69"/>
      <c r="S5693" s="69"/>
      <c r="T5693" s="69"/>
      <c r="U5693" s="69"/>
      <c r="V5693" s="69"/>
      <c r="W5693"/>
      <c r="X5693"/>
      <c r="Y5693"/>
      <c r="Z5693"/>
      <c r="AA5693"/>
      <c r="AB5693">
        <v>0.5</v>
      </c>
      <c r="AC5693"/>
      <c r="AD5693">
        <v>10</v>
      </c>
      <c r="AE5693">
        <v>10.00094307</v>
      </c>
      <c r="AF5693" t="s">
        <v>584</v>
      </c>
    </row>
    <row r="5694" spans="1:32" ht="14.4">
      <c r="A5694" s="49">
        <v>46213</v>
      </c>
      <c r="B5694" t="s">
        <v>510</v>
      </c>
      <c r="C5694">
        <v>666</v>
      </c>
      <c r="D5694">
        <v>0</v>
      </c>
      <c r="E5694">
        <v>0</v>
      </c>
      <c r="F5694">
        <v>0</v>
      </c>
      <c r="G5694">
        <v>0</v>
      </c>
      <c r="K5694" t="s">
        <v>154</v>
      </c>
      <c r="L5694" s="64">
        <v>0</v>
      </c>
      <c r="M5694" s="52">
        <v>0</v>
      </c>
      <c r="N5694" s="52">
        <v>-484</v>
      </c>
      <c r="O5694">
        <v>0</v>
      </c>
      <c r="P5694">
        <v>6</v>
      </c>
      <c r="Q5694">
        <v>0</v>
      </c>
      <c r="R5694" s="69"/>
      <c r="S5694" s="69"/>
      <c r="T5694" s="69"/>
      <c r="U5694" s="69"/>
      <c r="V5694" s="69"/>
      <c r="W5694"/>
      <c r="X5694"/>
      <c r="Y5694"/>
      <c r="Z5694"/>
      <c r="AA5694"/>
      <c r="AB5694"/>
      <c r="AC5694"/>
      <c r="AD5694">
        <v>0</v>
      </c>
      <c r="AE5694">
        <v>0</v>
      </c>
    </row>
    <row r="5695" spans="1:32" ht="14.4">
      <c r="A5695" s="49">
        <v>46213</v>
      </c>
      <c r="B5695" t="s">
        <v>372</v>
      </c>
      <c r="C5695">
        <v>711</v>
      </c>
      <c r="D5695">
        <v>3763</v>
      </c>
      <c r="E5695">
        <v>854</v>
      </c>
      <c r="F5695">
        <v>53</v>
      </c>
      <c r="G5695">
        <v>12</v>
      </c>
      <c r="K5695" t="s">
        <v>154</v>
      </c>
      <c r="L5695" s="64">
        <v>1.0755999999999999</v>
      </c>
      <c r="M5695" s="52">
        <v>-96</v>
      </c>
      <c r="N5695" s="52">
        <v>-62</v>
      </c>
      <c r="O5695">
        <v>0</v>
      </c>
      <c r="P5695">
        <v>1</v>
      </c>
      <c r="Q5695">
        <v>0</v>
      </c>
      <c r="R5695" s="69"/>
      <c r="S5695" s="69"/>
      <c r="T5695" s="69"/>
      <c r="U5695" s="69"/>
      <c r="V5695" s="69"/>
      <c r="W5695"/>
      <c r="X5695"/>
      <c r="Y5695"/>
      <c r="Z5695"/>
      <c r="AA5695"/>
      <c r="AB5695">
        <v>0.6</v>
      </c>
      <c r="AC5695"/>
      <c r="AD5695">
        <v>35</v>
      </c>
      <c r="AE5695">
        <v>35.000943049999997</v>
      </c>
      <c r="AF5695" t="s">
        <v>668</v>
      </c>
    </row>
    <row r="5696" spans="1:32" ht="14.4">
      <c r="A5696" s="49">
        <v>46213</v>
      </c>
      <c r="B5696" t="s">
        <v>372</v>
      </c>
      <c r="C5696">
        <v>712</v>
      </c>
      <c r="D5696">
        <v>995</v>
      </c>
      <c r="E5696">
        <v>759</v>
      </c>
      <c r="F5696">
        <v>17</v>
      </c>
      <c r="G5696">
        <v>3</v>
      </c>
      <c r="K5696" t="s">
        <v>154</v>
      </c>
      <c r="L5696" s="64">
        <v>1.2543</v>
      </c>
      <c r="M5696" s="52">
        <v>-765</v>
      </c>
      <c r="N5696" s="52">
        <v>-70</v>
      </c>
      <c r="O5696">
        <v>0</v>
      </c>
      <c r="P5696">
        <v>2</v>
      </c>
      <c r="Q5696">
        <v>0</v>
      </c>
      <c r="R5696" s="69"/>
      <c r="S5696" s="69"/>
      <c r="T5696" s="69"/>
      <c r="U5696" s="69"/>
      <c r="V5696" s="69"/>
      <c r="W5696"/>
      <c r="X5696"/>
      <c r="Y5696"/>
      <c r="Z5696"/>
      <c r="AA5696"/>
      <c r="AB5696">
        <v>0.5</v>
      </c>
      <c r="AC5696"/>
      <c r="AD5696">
        <v>0</v>
      </c>
      <c r="AE5696">
        <v>0</v>
      </c>
    </row>
    <row r="5697" spans="1:32" ht="14.4">
      <c r="A5697" s="49">
        <v>46213</v>
      </c>
      <c r="B5697" t="s">
        <v>307</v>
      </c>
      <c r="C5697">
        <v>660</v>
      </c>
      <c r="D5697">
        <v>8</v>
      </c>
      <c r="E5697">
        <v>-13</v>
      </c>
      <c r="F5697">
        <v>0</v>
      </c>
      <c r="G5697">
        <v>0</v>
      </c>
      <c r="K5697" t="s">
        <v>154</v>
      </c>
      <c r="L5697" s="64">
        <v>0.45829999999999999</v>
      </c>
      <c r="M5697" s="52">
        <v>0</v>
      </c>
      <c r="N5697" s="52">
        <v>0</v>
      </c>
      <c r="O5697">
        <v>0</v>
      </c>
      <c r="P5697">
        <v>0</v>
      </c>
      <c r="Q5697">
        <v>0</v>
      </c>
      <c r="R5697" s="69"/>
      <c r="S5697" s="69"/>
      <c r="T5697" s="69"/>
      <c r="U5697" s="69"/>
      <c r="V5697" s="69"/>
      <c r="W5697"/>
      <c r="X5697"/>
      <c r="Y5697"/>
      <c r="Z5697"/>
      <c r="AA5697"/>
      <c r="AB5697">
        <v>0.5</v>
      </c>
      <c r="AC5697"/>
      <c r="AD5697">
        <v>10</v>
      </c>
      <c r="AE5697">
        <v>10.00094303</v>
      </c>
      <c r="AF5697" t="s">
        <v>584</v>
      </c>
    </row>
    <row r="5698" spans="1:32" ht="14.4">
      <c r="A5698" s="49">
        <v>46213</v>
      </c>
      <c r="B5698" t="s">
        <v>307</v>
      </c>
      <c r="C5698">
        <v>661</v>
      </c>
      <c r="D5698">
        <v>1146</v>
      </c>
      <c r="E5698">
        <v>4760</v>
      </c>
      <c r="F5698">
        <v>49</v>
      </c>
      <c r="G5698">
        <v>3</v>
      </c>
      <c r="K5698" t="s">
        <v>154</v>
      </c>
      <c r="L5698" s="64">
        <v>2.3845000000000001</v>
      </c>
      <c r="M5698" s="52">
        <v>-38</v>
      </c>
      <c r="N5698" s="52">
        <v>0</v>
      </c>
      <c r="O5698">
        <v>0</v>
      </c>
      <c r="P5698">
        <v>1</v>
      </c>
      <c r="Q5698">
        <v>0</v>
      </c>
      <c r="R5698" s="69"/>
      <c r="S5698" s="69"/>
      <c r="T5698" s="69"/>
      <c r="U5698" s="69"/>
      <c r="V5698" s="69"/>
      <c r="W5698"/>
      <c r="X5698"/>
      <c r="Y5698"/>
      <c r="Z5698"/>
      <c r="AA5698"/>
      <c r="AB5698">
        <v>0.5</v>
      </c>
      <c r="AC5698"/>
      <c r="AD5698">
        <v>80</v>
      </c>
      <c r="AE5698">
        <v>80.000943019999994</v>
      </c>
      <c r="AF5698" t="s">
        <v>155</v>
      </c>
    </row>
    <row r="5699" spans="1:32" ht="14.4">
      <c r="A5699" s="49">
        <v>46213</v>
      </c>
      <c r="B5699" t="s">
        <v>156</v>
      </c>
      <c r="C5699">
        <v>717</v>
      </c>
      <c r="D5699">
        <v>1257</v>
      </c>
      <c r="E5699">
        <v>-552</v>
      </c>
      <c r="F5699">
        <v>7</v>
      </c>
      <c r="G5699">
        <v>4</v>
      </c>
      <c r="K5699" t="s">
        <v>154</v>
      </c>
      <c r="L5699" s="64">
        <v>0.85360000000000003</v>
      </c>
      <c r="M5699" s="52">
        <v>-468</v>
      </c>
      <c r="N5699" s="52">
        <v>0</v>
      </c>
      <c r="O5699">
        <v>0</v>
      </c>
      <c r="P5699">
        <v>7</v>
      </c>
      <c r="Q5699">
        <v>0</v>
      </c>
      <c r="R5699" s="69"/>
      <c r="S5699" s="69"/>
      <c r="T5699" s="69"/>
      <c r="U5699" s="69"/>
      <c r="V5699" s="69"/>
      <c r="W5699"/>
      <c r="X5699"/>
      <c r="Y5699"/>
      <c r="Z5699"/>
      <c r="AA5699"/>
      <c r="AB5699">
        <v>0.5</v>
      </c>
      <c r="AC5699"/>
      <c r="AD5699">
        <v>30</v>
      </c>
      <c r="AE5699">
        <v>30.00094301</v>
      </c>
      <c r="AF5699" t="s">
        <v>661</v>
      </c>
    </row>
    <row r="5700" spans="1:32" ht="14.4">
      <c r="A5700" s="49">
        <v>46213</v>
      </c>
      <c r="B5700" t="s">
        <v>156</v>
      </c>
      <c r="C5700">
        <v>718</v>
      </c>
      <c r="D5700">
        <v>977</v>
      </c>
      <c r="E5700">
        <v>290</v>
      </c>
      <c r="F5700">
        <v>7</v>
      </c>
      <c r="G5700">
        <v>3</v>
      </c>
      <c r="K5700" t="s">
        <v>154</v>
      </c>
      <c r="L5700" s="64">
        <v>1.0989</v>
      </c>
      <c r="M5700" s="52">
        <v>-286</v>
      </c>
      <c r="N5700" s="52">
        <v>-140</v>
      </c>
      <c r="O5700">
        <v>0</v>
      </c>
      <c r="P5700">
        <v>8</v>
      </c>
      <c r="Q5700">
        <v>0</v>
      </c>
      <c r="R5700" s="69"/>
      <c r="S5700" s="69"/>
      <c r="T5700" s="69"/>
      <c r="U5700" s="69"/>
      <c r="V5700" s="69"/>
      <c r="W5700"/>
      <c r="X5700"/>
      <c r="Y5700"/>
      <c r="Z5700"/>
      <c r="AA5700"/>
      <c r="AB5700">
        <v>0.5</v>
      </c>
      <c r="AC5700"/>
      <c r="AD5700">
        <v>0</v>
      </c>
      <c r="AE5700">
        <v>0</v>
      </c>
    </row>
    <row r="5701" spans="1:32" ht="14.4">
      <c r="A5701" s="49">
        <v>46213</v>
      </c>
      <c r="B5701" t="s">
        <v>49</v>
      </c>
      <c r="C5701">
        <v>686</v>
      </c>
      <c r="D5701">
        <v>1079</v>
      </c>
      <c r="E5701">
        <v>4981</v>
      </c>
      <c r="F5701">
        <v>30</v>
      </c>
      <c r="G5701">
        <v>7</v>
      </c>
      <c r="K5701" t="s">
        <v>154</v>
      </c>
      <c r="L5701" s="64">
        <v>2.5388000000000002</v>
      </c>
      <c r="M5701" s="52">
        <v>-355</v>
      </c>
      <c r="N5701" s="52">
        <v>-388</v>
      </c>
      <c r="O5701">
        <v>0</v>
      </c>
      <c r="P5701">
        <v>6</v>
      </c>
      <c r="Q5701">
        <v>0</v>
      </c>
      <c r="R5701" s="69"/>
      <c r="S5701" s="69"/>
      <c r="T5701" s="69"/>
      <c r="U5701" s="69"/>
      <c r="V5701" s="69"/>
      <c r="W5701"/>
      <c r="X5701"/>
      <c r="Y5701"/>
      <c r="Z5701"/>
      <c r="AA5701"/>
      <c r="AB5701">
        <v>0.5</v>
      </c>
      <c r="AC5701"/>
      <c r="AD5701">
        <v>80</v>
      </c>
      <c r="AE5701">
        <v>80.000942989999999</v>
      </c>
      <c r="AF5701" t="s">
        <v>155</v>
      </c>
    </row>
    <row r="5702" spans="1:32" ht="14.4">
      <c r="A5702" s="49">
        <v>46213</v>
      </c>
      <c r="B5702" t="s">
        <v>49</v>
      </c>
      <c r="C5702">
        <v>687</v>
      </c>
      <c r="D5702">
        <v>971</v>
      </c>
      <c r="E5702">
        <v>352</v>
      </c>
      <c r="F5702">
        <v>13</v>
      </c>
      <c r="G5702">
        <v>3</v>
      </c>
      <c r="K5702" t="s">
        <v>154</v>
      </c>
      <c r="L5702" s="64">
        <v>1.1208</v>
      </c>
      <c r="M5702" s="52">
        <v>-633</v>
      </c>
      <c r="N5702" s="52">
        <v>1947</v>
      </c>
      <c r="O5702">
        <v>0</v>
      </c>
      <c r="P5702">
        <v>7</v>
      </c>
      <c r="Q5702">
        <v>0</v>
      </c>
      <c r="R5702" s="69"/>
      <c r="S5702" s="69"/>
      <c r="T5702" s="69"/>
      <c r="U5702" s="69"/>
      <c r="V5702" s="69"/>
      <c r="W5702"/>
      <c r="X5702"/>
      <c r="Y5702"/>
      <c r="Z5702"/>
      <c r="AA5702"/>
      <c r="AB5702">
        <v>0.5</v>
      </c>
      <c r="AC5702"/>
      <c r="AD5702">
        <v>0</v>
      </c>
      <c r="AE5702">
        <v>0</v>
      </c>
    </row>
    <row r="5703" spans="1:32" ht="14.4">
      <c r="A5703" s="49">
        <v>46213</v>
      </c>
      <c r="B5703" t="s">
        <v>400</v>
      </c>
      <c r="C5703">
        <v>720</v>
      </c>
      <c r="D5703">
        <v>865</v>
      </c>
      <c r="E5703">
        <v>-437</v>
      </c>
      <c r="F5703">
        <v>6</v>
      </c>
      <c r="G5703">
        <v>4</v>
      </c>
      <c r="K5703" t="s">
        <v>154</v>
      </c>
      <c r="L5703" s="64">
        <v>0.83160000000000001</v>
      </c>
      <c r="M5703" s="52">
        <v>68</v>
      </c>
      <c r="N5703" s="52">
        <v>-1058</v>
      </c>
      <c r="O5703">
        <v>0</v>
      </c>
      <c r="P5703">
        <v>0</v>
      </c>
      <c r="Q5703">
        <v>0</v>
      </c>
      <c r="R5703" s="69"/>
      <c r="S5703" s="69"/>
      <c r="T5703" s="69"/>
      <c r="U5703" s="69"/>
      <c r="V5703" s="69"/>
      <c r="W5703"/>
      <c r="X5703"/>
      <c r="Y5703"/>
      <c r="Z5703"/>
      <c r="AA5703"/>
      <c r="AB5703">
        <v>0.5</v>
      </c>
      <c r="AC5703"/>
      <c r="AD5703">
        <v>10</v>
      </c>
      <c r="AE5703">
        <v>10.000942970000001</v>
      </c>
      <c r="AF5703" t="s">
        <v>584</v>
      </c>
    </row>
    <row r="5704" spans="1:32" ht="14.4">
      <c r="A5704" s="49">
        <v>46213</v>
      </c>
      <c r="B5704" t="s">
        <v>5250</v>
      </c>
      <c r="C5704">
        <v>721</v>
      </c>
      <c r="D5704">
        <v>4975</v>
      </c>
      <c r="E5704">
        <v>409</v>
      </c>
      <c r="F5704">
        <v>40</v>
      </c>
      <c r="G5704">
        <v>16</v>
      </c>
      <c r="K5704" t="s">
        <v>154</v>
      </c>
      <c r="L5704" s="64">
        <v>1.0274000000000001</v>
      </c>
      <c r="M5704" s="52">
        <v>656</v>
      </c>
      <c r="N5704" s="52">
        <v>3463</v>
      </c>
      <c r="O5704">
        <v>0</v>
      </c>
      <c r="P5704">
        <v>1</v>
      </c>
      <c r="Q5704">
        <v>0</v>
      </c>
      <c r="R5704" s="69"/>
      <c r="S5704" s="69"/>
      <c r="T5704" s="69"/>
      <c r="U5704" s="69"/>
      <c r="V5704" s="69"/>
      <c r="W5704"/>
      <c r="X5704"/>
      <c r="Y5704"/>
      <c r="Z5704"/>
      <c r="AA5704"/>
      <c r="AB5704">
        <v>0.6</v>
      </c>
      <c r="AC5704"/>
      <c r="AD5704">
        <v>35</v>
      </c>
      <c r="AE5704">
        <v>35.000942960000003</v>
      </c>
      <c r="AF5704" t="s">
        <v>668</v>
      </c>
    </row>
    <row r="5705" spans="1:32" ht="14.4">
      <c r="A5705" s="49">
        <v>46213</v>
      </c>
      <c r="B5705" t="s">
        <v>297</v>
      </c>
      <c r="C5705">
        <v>722</v>
      </c>
      <c r="D5705">
        <v>539</v>
      </c>
      <c r="E5705">
        <v>-829</v>
      </c>
      <c r="F5705">
        <v>1</v>
      </c>
      <c r="G5705">
        <v>0</v>
      </c>
      <c r="K5705" t="s">
        <v>154</v>
      </c>
      <c r="L5705" s="64">
        <v>0.48730000000000001</v>
      </c>
      <c r="M5705" s="52">
        <v>-272</v>
      </c>
      <c r="N5705" s="52">
        <v>0</v>
      </c>
      <c r="O5705">
        <v>0</v>
      </c>
      <c r="P5705">
        <v>2</v>
      </c>
      <c r="Q5705">
        <v>0</v>
      </c>
      <c r="R5705" s="69"/>
      <c r="S5705" s="69"/>
      <c r="T5705" s="69"/>
      <c r="U5705" s="69"/>
      <c r="V5705" s="69"/>
      <c r="W5705"/>
      <c r="X5705"/>
      <c r="Y5705"/>
      <c r="Z5705"/>
      <c r="AA5705"/>
      <c r="AB5705">
        <v>0.5</v>
      </c>
      <c r="AC5705"/>
      <c r="AD5705">
        <v>10</v>
      </c>
      <c r="AE5705">
        <v>10.000942950000001</v>
      </c>
      <c r="AF5705" t="s">
        <v>584</v>
      </c>
    </row>
    <row r="5706" spans="1:32" ht="14.4">
      <c r="A5706" s="49">
        <v>46213</v>
      </c>
      <c r="B5706" t="s">
        <v>380</v>
      </c>
      <c r="C5706">
        <v>723</v>
      </c>
      <c r="D5706">
        <v>789</v>
      </c>
      <c r="E5706">
        <v>37</v>
      </c>
      <c r="F5706">
        <v>7</v>
      </c>
      <c r="G5706">
        <v>7</v>
      </c>
      <c r="K5706" t="s">
        <v>154</v>
      </c>
      <c r="L5706" s="64">
        <v>1.0156000000000001</v>
      </c>
      <c r="M5706" s="52">
        <v>2258</v>
      </c>
      <c r="N5706" s="52">
        <v>4020</v>
      </c>
      <c r="O5706">
        <v>0</v>
      </c>
      <c r="P5706">
        <v>3</v>
      </c>
      <c r="Q5706">
        <v>0</v>
      </c>
      <c r="R5706" s="69"/>
      <c r="S5706" s="69"/>
      <c r="T5706" s="69"/>
      <c r="U5706" s="69"/>
      <c r="V5706" s="69"/>
      <c r="W5706"/>
      <c r="X5706"/>
      <c r="Y5706"/>
      <c r="Z5706"/>
      <c r="AA5706"/>
      <c r="AB5706">
        <v>0.5</v>
      </c>
      <c r="AC5706"/>
      <c r="AD5706">
        <v>0</v>
      </c>
      <c r="AE5706">
        <v>0</v>
      </c>
    </row>
    <row r="5707" spans="1:32" ht="14.4">
      <c r="A5707" s="49">
        <v>46213</v>
      </c>
      <c r="B5707" t="s">
        <v>26</v>
      </c>
      <c r="C5707">
        <v>725</v>
      </c>
      <c r="D5707">
        <v>2004</v>
      </c>
      <c r="E5707">
        <v>67</v>
      </c>
      <c r="F5707">
        <v>17</v>
      </c>
      <c r="G5707">
        <v>12</v>
      </c>
      <c r="K5707" t="s">
        <v>154</v>
      </c>
      <c r="L5707" s="64">
        <v>1.0111000000000001</v>
      </c>
      <c r="M5707" s="52">
        <v>2792</v>
      </c>
      <c r="N5707" s="52">
        <v>-3782</v>
      </c>
      <c r="O5707">
        <v>0</v>
      </c>
      <c r="P5707">
        <v>5</v>
      </c>
      <c r="Q5707">
        <v>0</v>
      </c>
      <c r="R5707" s="69"/>
      <c r="S5707" s="69"/>
      <c r="T5707" s="69"/>
      <c r="U5707" s="69"/>
      <c r="V5707" s="69"/>
      <c r="W5707"/>
      <c r="X5707"/>
      <c r="Y5707"/>
      <c r="Z5707"/>
      <c r="AA5707"/>
      <c r="AB5707">
        <v>0.5</v>
      </c>
      <c r="AC5707"/>
      <c r="AD5707">
        <v>35</v>
      </c>
      <c r="AE5707">
        <v>35.000942930000001</v>
      </c>
      <c r="AF5707" t="s">
        <v>668</v>
      </c>
    </row>
    <row r="5708" spans="1:32" ht="14.4">
      <c r="A5708" s="49">
        <v>46213</v>
      </c>
      <c r="B5708" t="s">
        <v>52</v>
      </c>
      <c r="C5708">
        <v>726</v>
      </c>
      <c r="D5708">
        <v>3825</v>
      </c>
      <c r="E5708">
        <v>20</v>
      </c>
      <c r="F5708">
        <v>13</v>
      </c>
      <c r="G5708">
        <v>11</v>
      </c>
      <c r="K5708" t="s">
        <v>154</v>
      </c>
      <c r="L5708" s="64">
        <v>1.0017</v>
      </c>
      <c r="M5708" s="52">
        <v>9</v>
      </c>
      <c r="N5708" s="52">
        <v>-312</v>
      </c>
      <c r="O5708">
        <v>0</v>
      </c>
      <c r="P5708">
        <v>6</v>
      </c>
      <c r="Q5708">
        <v>0</v>
      </c>
      <c r="R5708" s="69"/>
      <c r="S5708" s="69"/>
      <c r="T5708" s="69"/>
      <c r="U5708" s="69"/>
      <c r="V5708" s="69"/>
      <c r="W5708"/>
      <c r="X5708"/>
      <c r="Y5708"/>
      <c r="Z5708"/>
      <c r="AA5708"/>
      <c r="AB5708">
        <v>0.6</v>
      </c>
      <c r="AC5708"/>
      <c r="AD5708">
        <v>35</v>
      </c>
      <c r="AE5708">
        <v>35.00094292</v>
      </c>
      <c r="AF5708" t="s">
        <v>668</v>
      </c>
    </row>
    <row r="5709" spans="1:32" ht="14.4">
      <c r="A5709" s="49">
        <v>46213</v>
      </c>
      <c r="B5709" t="s">
        <v>546</v>
      </c>
      <c r="C5709">
        <v>727</v>
      </c>
      <c r="D5709">
        <v>3040</v>
      </c>
      <c r="E5709">
        <v>-1762</v>
      </c>
      <c r="F5709">
        <v>4</v>
      </c>
      <c r="G5709">
        <v>7</v>
      </c>
      <c r="K5709" t="s">
        <v>154</v>
      </c>
      <c r="L5709" s="64">
        <v>0.80679999999999996</v>
      </c>
      <c r="M5709" s="52">
        <v>-155</v>
      </c>
      <c r="N5709" s="52">
        <v>81</v>
      </c>
      <c r="O5709">
        <v>0</v>
      </c>
      <c r="P5709">
        <v>7</v>
      </c>
      <c r="Q5709">
        <v>0</v>
      </c>
      <c r="R5709" s="69"/>
      <c r="S5709" s="69"/>
      <c r="T5709" s="69"/>
      <c r="U5709" s="69"/>
      <c r="V5709" s="69"/>
      <c r="W5709"/>
      <c r="X5709"/>
      <c r="Y5709"/>
      <c r="Z5709"/>
      <c r="AA5709"/>
      <c r="AB5709">
        <v>0.6</v>
      </c>
      <c r="AC5709"/>
      <c r="AD5709">
        <v>30</v>
      </c>
      <c r="AE5709">
        <v>30.000942909999999</v>
      </c>
      <c r="AF5709" t="s">
        <v>661</v>
      </c>
    </row>
    <row r="5710" spans="1:32" ht="14.4">
      <c r="A5710" s="49">
        <v>46213</v>
      </c>
      <c r="B5710" t="s">
        <v>514</v>
      </c>
      <c r="C5710">
        <v>728</v>
      </c>
      <c r="D5710">
        <v>3233</v>
      </c>
      <c r="E5710">
        <v>-1102</v>
      </c>
      <c r="F5710">
        <v>8</v>
      </c>
      <c r="G5710">
        <v>4</v>
      </c>
      <c r="K5710" t="s">
        <v>154</v>
      </c>
      <c r="L5710" s="64">
        <v>0.88639999999999997</v>
      </c>
      <c r="M5710" s="52">
        <v>-319</v>
      </c>
      <c r="N5710" s="52">
        <v>-724</v>
      </c>
      <c r="O5710">
        <v>0</v>
      </c>
      <c r="P5710">
        <v>8</v>
      </c>
      <c r="Q5710">
        <v>0</v>
      </c>
      <c r="R5710" s="69"/>
      <c r="S5710" s="69"/>
      <c r="T5710" s="69"/>
      <c r="U5710" s="69"/>
      <c r="V5710" s="69"/>
      <c r="W5710"/>
      <c r="X5710"/>
      <c r="Y5710"/>
      <c r="Z5710"/>
      <c r="AA5710"/>
      <c r="AB5710">
        <v>0.6</v>
      </c>
      <c r="AC5710"/>
      <c r="AD5710">
        <v>30</v>
      </c>
      <c r="AE5710">
        <v>30.000942899999998</v>
      </c>
      <c r="AF5710" t="s">
        <v>661</v>
      </c>
    </row>
    <row r="5711" spans="1:32" ht="14.4">
      <c r="A5711" s="49">
        <v>46213</v>
      </c>
      <c r="B5711" t="s">
        <v>184</v>
      </c>
      <c r="C5711">
        <v>730</v>
      </c>
      <c r="D5711">
        <v>2116</v>
      </c>
      <c r="E5711">
        <v>-1732</v>
      </c>
      <c r="F5711">
        <v>12</v>
      </c>
      <c r="G5711">
        <v>7</v>
      </c>
      <c r="K5711" t="s">
        <v>154</v>
      </c>
      <c r="L5711" s="64">
        <v>0.72719999999999996</v>
      </c>
      <c r="M5711" s="52">
        <v>415</v>
      </c>
      <c r="N5711" s="52">
        <v>-3713</v>
      </c>
      <c r="O5711">
        <v>0</v>
      </c>
      <c r="P5711">
        <v>0</v>
      </c>
      <c r="Q5711">
        <v>0</v>
      </c>
      <c r="R5711" s="69"/>
      <c r="S5711" s="69"/>
      <c r="T5711" s="69"/>
      <c r="U5711" s="69"/>
      <c r="V5711" s="69"/>
      <c r="W5711"/>
      <c r="X5711"/>
      <c r="Y5711"/>
      <c r="Z5711"/>
      <c r="AA5711"/>
      <c r="AB5711">
        <v>0.5</v>
      </c>
      <c r="AC5711"/>
      <c r="AD5711">
        <v>30</v>
      </c>
      <c r="AE5711">
        <v>30.000942890000001</v>
      </c>
      <c r="AF5711" t="s">
        <v>661</v>
      </c>
    </row>
    <row r="5712" spans="1:32" ht="14.4">
      <c r="A5712" s="49">
        <v>46213</v>
      </c>
      <c r="B5712" t="s">
        <v>5251</v>
      </c>
      <c r="C5712">
        <v>731</v>
      </c>
      <c r="D5712">
        <v>2938</v>
      </c>
      <c r="E5712">
        <v>-2259</v>
      </c>
      <c r="F5712">
        <v>24</v>
      </c>
      <c r="G5712">
        <v>7</v>
      </c>
      <c r="K5712" t="s">
        <v>154</v>
      </c>
      <c r="L5712" s="64">
        <v>0.74370000000000003</v>
      </c>
      <c r="M5712" s="52">
        <v>7536</v>
      </c>
      <c r="N5712" s="52">
        <v>-959</v>
      </c>
      <c r="O5712">
        <v>0</v>
      </c>
      <c r="P5712">
        <v>1</v>
      </c>
      <c r="Q5712">
        <v>0</v>
      </c>
      <c r="R5712" s="69"/>
      <c r="S5712" s="69"/>
      <c r="T5712" s="69"/>
      <c r="U5712" s="69"/>
      <c r="V5712" s="69"/>
      <c r="W5712"/>
      <c r="X5712"/>
      <c r="Y5712"/>
      <c r="Z5712"/>
      <c r="AA5712"/>
      <c r="AB5712">
        <v>0.5</v>
      </c>
      <c r="AC5712"/>
      <c r="AD5712">
        <v>30</v>
      </c>
      <c r="AE5712">
        <v>30.00094288</v>
      </c>
      <c r="AF5712" t="s">
        <v>661</v>
      </c>
    </row>
    <row r="5713" spans="1:32" ht="14.4">
      <c r="A5713" s="49">
        <v>46213</v>
      </c>
      <c r="B5713" t="s">
        <v>323</v>
      </c>
      <c r="C5713">
        <v>732</v>
      </c>
      <c r="D5713">
        <v>0</v>
      </c>
      <c r="E5713">
        <v>0</v>
      </c>
      <c r="F5713">
        <v>0</v>
      </c>
      <c r="G5713">
        <v>0</v>
      </c>
      <c r="K5713" t="s">
        <v>154</v>
      </c>
      <c r="L5713" s="64">
        <v>0</v>
      </c>
      <c r="M5713" s="52">
        <v>-67</v>
      </c>
      <c r="N5713" s="52">
        <v>0</v>
      </c>
      <c r="O5713">
        <v>0</v>
      </c>
      <c r="P5713">
        <v>2</v>
      </c>
      <c r="Q5713">
        <v>0</v>
      </c>
      <c r="R5713" s="69"/>
      <c r="S5713" s="69"/>
      <c r="T5713" s="69"/>
      <c r="U5713" s="69"/>
      <c r="V5713" s="69"/>
      <c r="W5713"/>
      <c r="X5713"/>
      <c r="Y5713"/>
      <c r="Z5713"/>
      <c r="AA5713"/>
      <c r="AB5713"/>
      <c r="AC5713"/>
      <c r="AD5713">
        <v>0</v>
      </c>
      <c r="AE5713">
        <v>0</v>
      </c>
    </row>
    <row r="5714" spans="1:32" ht="14.4">
      <c r="A5714" s="49">
        <v>46213</v>
      </c>
      <c r="B5714" t="s">
        <v>351</v>
      </c>
      <c r="C5714">
        <v>733</v>
      </c>
      <c r="D5714">
        <v>3127</v>
      </c>
      <c r="E5714">
        <v>-2301</v>
      </c>
      <c r="F5714">
        <v>23</v>
      </c>
      <c r="G5714">
        <v>12</v>
      </c>
      <c r="K5714" t="s">
        <v>154</v>
      </c>
      <c r="L5714" s="64">
        <v>0.75470000000000004</v>
      </c>
      <c r="M5714" s="52">
        <v>-228</v>
      </c>
      <c r="N5714" s="52">
        <v>-2796</v>
      </c>
      <c r="O5714">
        <v>0</v>
      </c>
      <c r="P5714">
        <v>3</v>
      </c>
      <c r="Q5714">
        <v>0</v>
      </c>
      <c r="R5714" s="69"/>
      <c r="S5714" s="69"/>
      <c r="T5714" s="69"/>
      <c r="U5714" s="69"/>
      <c r="V5714" s="69"/>
      <c r="W5714"/>
      <c r="X5714"/>
      <c r="Y5714"/>
      <c r="Z5714"/>
      <c r="AA5714"/>
      <c r="AB5714">
        <v>0.6</v>
      </c>
      <c r="AC5714"/>
      <c r="AD5714">
        <v>30</v>
      </c>
      <c r="AE5714">
        <v>30.000942859999999</v>
      </c>
      <c r="AF5714" t="s">
        <v>661</v>
      </c>
    </row>
    <row r="5715" spans="1:32" ht="14.4">
      <c r="A5715" s="49">
        <v>46213</v>
      </c>
      <c r="B5715" t="s">
        <v>46</v>
      </c>
      <c r="C5715">
        <v>751</v>
      </c>
      <c r="D5715">
        <v>6884</v>
      </c>
      <c r="E5715">
        <v>-7229</v>
      </c>
      <c r="F5715">
        <v>38</v>
      </c>
      <c r="G5715">
        <v>0</v>
      </c>
      <c r="K5715" t="s">
        <v>154</v>
      </c>
      <c r="L5715" s="64">
        <v>0.65</v>
      </c>
      <c r="M5715" s="52">
        <v>-3568</v>
      </c>
      <c r="N5715" s="52">
        <v>6098</v>
      </c>
      <c r="O5715">
        <v>0</v>
      </c>
      <c r="P5715">
        <v>1</v>
      </c>
      <c r="Q5715">
        <v>0</v>
      </c>
      <c r="R5715" s="69"/>
      <c r="S5715" s="69"/>
      <c r="T5715" s="69"/>
      <c r="U5715" s="69"/>
      <c r="V5715" s="69"/>
      <c r="W5715"/>
      <c r="X5715"/>
      <c r="Y5715"/>
      <c r="Z5715"/>
      <c r="AA5715"/>
      <c r="AB5715">
        <v>0.8</v>
      </c>
      <c r="AC5715"/>
      <c r="AD5715">
        <v>30</v>
      </c>
      <c r="AE5715">
        <v>30.000942850000001</v>
      </c>
      <c r="AF5715" t="s">
        <v>661</v>
      </c>
    </row>
    <row r="5716" spans="1:32" ht="14.4">
      <c r="A5716" s="49">
        <v>46214</v>
      </c>
      <c r="B5716" t="s">
        <v>9</v>
      </c>
      <c r="C5716">
        <v>508</v>
      </c>
      <c r="D5716">
        <v>9269</v>
      </c>
      <c r="E5716">
        <v>785</v>
      </c>
      <c r="F5716">
        <v>38</v>
      </c>
      <c r="G5716">
        <v>25</v>
      </c>
      <c r="K5716" t="s">
        <v>203</v>
      </c>
      <c r="L5716" s="64">
        <v>1.0282</v>
      </c>
      <c r="M5716" s="52">
        <v>-1215</v>
      </c>
      <c r="N5716" s="52">
        <v>-918</v>
      </c>
      <c r="O5716">
        <v>0</v>
      </c>
      <c r="P5716">
        <v>8</v>
      </c>
      <c r="Q5716">
        <v>1</v>
      </c>
      <c r="R5716" s="69">
        <v>1587.63304275633</v>
      </c>
      <c r="S5716" s="69">
        <v>5.8382508743379722</v>
      </c>
      <c r="T5716" s="69">
        <v>243.92105263157899</v>
      </c>
      <c r="U5716" s="69">
        <v>370.76</v>
      </c>
      <c r="V5716" s="69">
        <v>147.1269841269841</v>
      </c>
      <c r="W5716">
        <v>5</v>
      </c>
      <c r="X5716">
        <v>2</v>
      </c>
      <c r="Y5716">
        <v>3</v>
      </c>
      <c r="Z5716">
        <v>3</v>
      </c>
      <c r="AA5716">
        <v>3.25</v>
      </c>
      <c r="AB5716">
        <v>1</v>
      </c>
      <c r="AC5716">
        <v>3.25</v>
      </c>
      <c r="AD5716">
        <v>32.5</v>
      </c>
      <c r="AE5716">
        <v>32.50094284</v>
      </c>
      <c r="AF5716" t="s">
        <v>1231</v>
      </c>
    </row>
    <row r="5717" spans="1:32" ht="14.4">
      <c r="A5717" s="49">
        <v>46214</v>
      </c>
      <c r="B5717" t="s">
        <v>9</v>
      </c>
      <c r="C5717">
        <v>510</v>
      </c>
      <c r="D5717">
        <v>4086</v>
      </c>
      <c r="E5717">
        <v>127</v>
      </c>
      <c r="F5717">
        <v>19</v>
      </c>
      <c r="G5717">
        <v>5</v>
      </c>
      <c r="K5717" t="s">
        <v>370</v>
      </c>
      <c r="L5717" s="64">
        <v>1.0104</v>
      </c>
      <c r="M5717" s="52">
        <v>-811</v>
      </c>
      <c r="N5717" s="52">
        <v>-243</v>
      </c>
      <c r="O5717">
        <v>0</v>
      </c>
      <c r="P5717">
        <v>0</v>
      </c>
      <c r="Q5717">
        <v>1</v>
      </c>
      <c r="R5717" s="69">
        <v>677.27319427148188</v>
      </c>
      <c r="S5717" s="69">
        <v>6.033015974292562</v>
      </c>
      <c r="T5717" s="69">
        <v>215.0526315789474</v>
      </c>
      <c r="U5717" s="69">
        <v>817.2</v>
      </c>
      <c r="V5717" s="69">
        <v>170.25</v>
      </c>
      <c r="W5717">
        <v>7</v>
      </c>
      <c r="X5717">
        <v>0</v>
      </c>
      <c r="Y5717">
        <v>0</v>
      </c>
      <c r="Z5717">
        <v>0</v>
      </c>
      <c r="AA5717">
        <v>1.75</v>
      </c>
      <c r="AB5717">
        <v>0.6</v>
      </c>
      <c r="AC5717">
        <v>1.05</v>
      </c>
      <c r="AD5717">
        <v>10.5</v>
      </c>
      <c r="AE5717">
        <v>10.50094283</v>
      </c>
      <c r="AF5717" t="s">
        <v>4008</v>
      </c>
    </row>
    <row r="5718" spans="1:32" ht="14.4">
      <c r="A5718" s="49">
        <v>46214</v>
      </c>
      <c r="B5718" t="s">
        <v>9</v>
      </c>
      <c r="C5718">
        <v>511</v>
      </c>
      <c r="D5718">
        <v>2303</v>
      </c>
      <c r="E5718">
        <v>-1148</v>
      </c>
      <c r="F5718">
        <v>5</v>
      </c>
      <c r="G5718">
        <v>2</v>
      </c>
      <c r="K5718" t="s">
        <v>154</v>
      </c>
      <c r="L5718" s="64">
        <v>0.83379999999999999</v>
      </c>
      <c r="M5718" s="52">
        <v>839</v>
      </c>
      <c r="N5718" s="52">
        <v>-135</v>
      </c>
      <c r="O5718">
        <v>0</v>
      </c>
      <c r="P5718">
        <v>1</v>
      </c>
      <c r="Q5718">
        <v>1</v>
      </c>
      <c r="R5718" s="69">
        <v>410.37323578248242</v>
      </c>
      <c r="S5718" s="69">
        <v>5.6119644245530216</v>
      </c>
      <c r="T5718" s="69">
        <v>460.6</v>
      </c>
      <c r="U5718" s="69">
        <v>1151.5</v>
      </c>
      <c r="V5718" s="69">
        <v>329</v>
      </c>
      <c r="W5718">
        <v>0</v>
      </c>
      <c r="X5718">
        <v>0</v>
      </c>
      <c r="Y5718">
        <v>0</v>
      </c>
      <c r="Z5718">
        <v>6</v>
      </c>
      <c r="AA5718">
        <v>1.5</v>
      </c>
      <c r="AB5718">
        <v>0.5</v>
      </c>
      <c r="AC5718">
        <v>0.75</v>
      </c>
      <c r="AD5718">
        <v>17.5</v>
      </c>
      <c r="AE5718">
        <v>17.500942819999999</v>
      </c>
      <c r="AF5718" t="s">
        <v>641</v>
      </c>
    </row>
    <row r="5719" spans="1:32" ht="14.4">
      <c r="A5719" s="49">
        <v>46214</v>
      </c>
      <c r="B5719" t="s">
        <v>9</v>
      </c>
      <c r="C5719">
        <v>512</v>
      </c>
      <c r="D5719">
        <v>1464</v>
      </c>
      <c r="E5719">
        <v>-677</v>
      </c>
      <c r="F5719">
        <v>5</v>
      </c>
      <c r="G5719">
        <v>0</v>
      </c>
      <c r="K5719" t="s">
        <v>154</v>
      </c>
      <c r="L5719" s="64">
        <v>0.84589999999999999</v>
      </c>
      <c r="M5719" s="52">
        <v>-169</v>
      </c>
      <c r="N5719" s="52">
        <v>40</v>
      </c>
      <c r="O5719">
        <v>0</v>
      </c>
      <c r="P5719">
        <v>2</v>
      </c>
      <c r="Q5719">
        <v>1</v>
      </c>
      <c r="R5719" s="69">
        <v>228.07861145703609</v>
      </c>
      <c r="S5719" s="69">
        <v>6.4188394985725283</v>
      </c>
      <c r="T5719" s="69">
        <v>292.8</v>
      </c>
      <c r="U5719" s="69"/>
      <c r="V5719" s="69">
        <v>292.8</v>
      </c>
      <c r="W5719">
        <v>0</v>
      </c>
      <c r="X5719"/>
      <c r="Y5719">
        <v>0</v>
      </c>
      <c r="Z5719">
        <v>0</v>
      </c>
      <c r="AA5719">
        <v>0</v>
      </c>
      <c r="AB5719">
        <v>0.5</v>
      </c>
      <c r="AC5719">
        <v>0</v>
      </c>
      <c r="AD5719">
        <v>10</v>
      </c>
      <c r="AE5719">
        <v>10.00094281</v>
      </c>
      <c r="AF5719" t="s">
        <v>584</v>
      </c>
    </row>
    <row r="5720" spans="1:32" ht="14.4">
      <c r="A5720" s="49">
        <v>46214</v>
      </c>
      <c r="B5720" t="s">
        <v>9</v>
      </c>
      <c r="C5720">
        <v>513</v>
      </c>
      <c r="D5720">
        <v>7731</v>
      </c>
      <c r="E5720">
        <v>159</v>
      </c>
      <c r="F5720">
        <v>30</v>
      </c>
      <c r="G5720">
        <v>26</v>
      </c>
      <c r="K5720" t="s">
        <v>154</v>
      </c>
      <c r="L5720" s="64">
        <v>1.0068999999999999</v>
      </c>
      <c r="M5720" s="52">
        <v>90</v>
      </c>
      <c r="N5720" s="52">
        <v>543</v>
      </c>
      <c r="O5720">
        <v>0</v>
      </c>
      <c r="P5720">
        <v>3</v>
      </c>
      <c r="Q5720">
        <v>1</v>
      </c>
      <c r="R5720" s="69">
        <v>1251.2914072229139</v>
      </c>
      <c r="S5720" s="69">
        <v>6.1784169182125162</v>
      </c>
      <c r="T5720" s="69">
        <v>257.7</v>
      </c>
      <c r="U5720" s="69">
        <v>297.34615384615392</v>
      </c>
      <c r="V5720" s="69">
        <v>138.05357142857139</v>
      </c>
      <c r="W5720">
        <v>4</v>
      </c>
      <c r="X5720">
        <v>4</v>
      </c>
      <c r="Y5720">
        <v>4</v>
      </c>
      <c r="Z5720">
        <v>0</v>
      </c>
      <c r="AA5720">
        <v>3</v>
      </c>
      <c r="AB5720">
        <v>1</v>
      </c>
      <c r="AC5720">
        <v>3</v>
      </c>
      <c r="AD5720">
        <v>30</v>
      </c>
      <c r="AE5720">
        <v>30.000942800000001</v>
      </c>
      <c r="AF5720" t="s">
        <v>1684</v>
      </c>
    </row>
    <row r="5721" spans="1:32" ht="14.4">
      <c r="A5721" s="49">
        <v>46214</v>
      </c>
      <c r="B5721" t="s">
        <v>9</v>
      </c>
      <c r="C5721">
        <v>515</v>
      </c>
      <c r="D5721">
        <v>1258</v>
      </c>
      <c r="E5721">
        <v>-758</v>
      </c>
      <c r="F5721">
        <v>3</v>
      </c>
      <c r="G5721">
        <v>2</v>
      </c>
      <c r="K5721" t="s">
        <v>154</v>
      </c>
      <c r="L5721" s="64">
        <v>0.79920000000000002</v>
      </c>
      <c r="M5721" s="52">
        <v>483</v>
      </c>
      <c r="N5721" s="52">
        <v>1</v>
      </c>
      <c r="O5721">
        <v>0</v>
      </c>
      <c r="P5721">
        <v>5</v>
      </c>
      <c r="Q5721">
        <v>1</v>
      </c>
      <c r="R5721" s="69">
        <v>188.8464092984641</v>
      </c>
      <c r="S5721" s="69">
        <v>6.661498117296909</v>
      </c>
      <c r="T5721" s="69">
        <v>419.33333333333331</v>
      </c>
      <c r="U5721" s="69">
        <v>629</v>
      </c>
      <c r="V5721" s="69">
        <v>251.6</v>
      </c>
      <c r="W5721">
        <v>0</v>
      </c>
      <c r="X5721">
        <v>0</v>
      </c>
      <c r="Y5721">
        <v>0</v>
      </c>
      <c r="Z5721">
        <v>0</v>
      </c>
      <c r="AA5721">
        <v>0</v>
      </c>
      <c r="AB5721">
        <v>0.5</v>
      </c>
      <c r="AC5721">
        <v>0</v>
      </c>
      <c r="AD5721">
        <v>10</v>
      </c>
      <c r="AE5721">
        <v>10.00094279</v>
      </c>
      <c r="AF5721" t="s">
        <v>584</v>
      </c>
    </row>
    <row r="5722" spans="1:32" ht="14.4">
      <c r="A5722" s="49">
        <v>46214</v>
      </c>
      <c r="B5722" t="s">
        <v>9</v>
      </c>
      <c r="C5722">
        <v>516</v>
      </c>
      <c r="D5722">
        <v>4648</v>
      </c>
      <c r="E5722">
        <v>-981</v>
      </c>
      <c r="F5722">
        <v>14</v>
      </c>
      <c r="G5722">
        <v>14</v>
      </c>
      <c r="K5722" t="s">
        <v>154</v>
      </c>
      <c r="L5722" s="64">
        <v>0.92959999999999998</v>
      </c>
      <c r="M5722" s="52">
        <v>2078</v>
      </c>
      <c r="N5722" s="52">
        <v>-707</v>
      </c>
      <c r="O5722">
        <v>0</v>
      </c>
      <c r="P5722">
        <v>6</v>
      </c>
      <c r="Q5722">
        <v>1</v>
      </c>
      <c r="R5722" s="69">
        <v>758.39575550020754</v>
      </c>
      <c r="S5722" s="69">
        <v>6.1287262834618117</v>
      </c>
      <c r="T5722" s="69">
        <v>332</v>
      </c>
      <c r="U5722" s="69">
        <v>332</v>
      </c>
      <c r="V5722" s="69">
        <v>166</v>
      </c>
      <c r="W5722">
        <v>0</v>
      </c>
      <c r="X5722">
        <v>3</v>
      </c>
      <c r="Y5722">
        <v>1</v>
      </c>
      <c r="Z5722">
        <v>0</v>
      </c>
      <c r="AA5722">
        <v>1</v>
      </c>
      <c r="AB5722">
        <v>0.6</v>
      </c>
      <c r="AC5722">
        <v>0.6</v>
      </c>
      <c r="AD5722">
        <v>16</v>
      </c>
      <c r="AE5722">
        <v>16.000942779999999</v>
      </c>
      <c r="AF5722" t="s">
        <v>2062</v>
      </c>
    </row>
    <row r="5723" spans="1:32" ht="14.4">
      <c r="A5723" s="49">
        <v>46214</v>
      </c>
      <c r="B5723" t="s">
        <v>9</v>
      </c>
      <c r="C5723">
        <v>517</v>
      </c>
      <c r="D5723">
        <v>6079</v>
      </c>
      <c r="E5723">
        <v>-536</v>
      </c>
      <c r="F5723">
        <v>20</v>
      </c>
      <c r="G5723">
        <v>16</v>
      </c>
      <c r="K5723" t="s">
        <v>154</v>
      </c>
      <c r="L5723" s="64">
        <v>0.97060000000000002</v>
      </c>
      <c r="M5723" s="52">
        <v>-647</v>
      </c>
      <c r="N5723" s="52">
        <v>169</v>
      </c>
      <c r="O5723">
        <v>0</v>
      </c>
      <c r="P5723">
        <v>7</v>
      </c>
      <c r="Q5723">
        <v>1</v>
      </c>
      <c r="R5723" s="69">
        <v>1062.2945724366959</v>
      </c>
      <c r="S5723" s="69">
        <v>5.7225181769082791</v>
      </c>
      <c r="T5723" s="69">
        <v>303.95</v>
      </c>
      <c r="U5723" s="69">
        <v>379.9375</v>
      </c>
      <c r="V5723" s="69">
        <v>168.86111111111109</v>
      </c>
      <c r="W5723">
        <v>0</v>
      </c>
      <c r="X5723">
        <v>2</v>
      </c>
      <c r="Y5723">
        <v>0</v>
      </c>
      <c r="Z5723">
        <v>5</v>
      </c>
      <c r="AA5723">
        <v>1.75</v>
      </c>
      <c r="AB5723">
        <v>0.8</v>
      </c>
      <c r="AC5723">
        <v>1.4</v>
      </c>
      <c r="AD5723">
        <v>24</v>
      </c>
      <c r="AE5723">
        <v>24.000942770000002</v>
      </c>
      <c r="AF5723" t="s">
        <v>909</v>
      </c>
    </row>
    <row r="5724" spans="1:32" ht="14.4">
      <c r="A5724" s="49">
        <v>46214</v>
      </c>
      <c r="B5724" t="s">
        <v>9</v>
      </c>
      <c r="C5724">
        <v>518</v>
      </c>
      <c r="D5724">
        <v>7561</v>
      </c>
      <c r="E5724">
        <v>77</v>
      </c>
      <c r="F5724">
        <v>26</v>
      </c>
      <c r="G5724">
        <v>26</v>
      </c>
      <c r="K5724" t="s">
        <v>154</v>
      </c>
      <c r="L5724" s="64">
        <v>1.0034000000000001</v>
      </c>
      <c r="M5724" s="52">
        <v>1113</v>
      </c>
      <c r="N5724" s="52">
        <v>-339</v>
      </c>
      <c r="O5724">
        <v>0</v>
      </c>
      <c r="P5724">
        <v>8</v>
      </c>
      <c r="Q5724">
        <v>1</v>
      </c>
      <c r="R5724" s="69">
        <v>1307.3121627231219</v>
      </c>
      <c r="S5724" s="69">
        <v>5.7836224702832197</v>
      </c>
      <c r="T5724" s="69">
        <v>290.80769230769232</v>
      </c>
      <c r="U5724" s="69">
        <v>290.80769230769232</v>
      </c>
      <c r="V5724" s="69">
        <v>145.40384615384619</v>
      </c>
      <c r="W5724">
        <v>0</v>
      </c>
      <c r="X5724">
        <v>4</v>
      </c>
      <c r="Y5724">
        <v>3</v>
      </c>
      <c r="Z5724">
        <v>5</v>
      </c>
      <c r="AA5724">
        <v>3</v>
      </c>
      <c r="AB5724">
        <v>1</v>
      </c>
      <c r="AC5724">
        <v>3</v>
      </c>
      <c r="AD5724">
        <v>30</v>
      </c>
      <c r="AE5724">
        <v>30.000942760000001</v>
      </c>
      <c r="AF5724" t="s">
        <v>1684</v>
      </c>
    </row>
    <row r="5725" spans="1:32" ht="14.4">
      <c r="A5725" s="49">
        <v>46214</v>
      </c>
      <c r="B5725" t="s">
        <v>9</v>
      </c>
      <c r="C5725">
        <v>520</v>
      </c>
      <c r="D5725">
        <v>2719</v>
      </c>
      <c r="E5725">
        <v>-1293</v>
      </c>
      <c r="F5725">
        <v>6</v>
      </c>
      <c r="G5725">
        <v>3</v>
      </c>
      <c r="K5725" t="s">
        <v>154</v>
      </c>
      <c r="L5725" s="64">
        <v>0.84150000000000003</v>
      </c>
      <c r="M5725" s="52">
        <v>-627</v>
      </c>
      <c r="N5725" s="52">
        <v>-409</v>
      </c>
      <c r="O5725">
        <v>0</v>
      </c>
      <c r="P5725">
        <v>0</v>
      </c>
      <c r="Q5725">
        <v>1</v>
      </c>
      <c r="R5725" s="69">
        <v>481.72685761726859</v>
      </c>
      <c r="S5725" s="69">
        <v>5.6442773679856613</v>
      </c>
      <c r="T5725" s="69">
        <v>453.16666666666669</v>
      </c>
      <c r="U5725" s="69">
        <v>906.33333333333337</v>
      </c>
      <c r="V5725" s="69">
        <v>302.11111111111109</v>
      </c>
      <c r="W5725">
        <v>0</v>
      </c>
      <c r="X5725">
        <v>0</v>
      </c>
      <c r="Y5725">
        <v>0</v>
      </c>
      <c r="Z5725">
        <v>6</v>
      </c>
      <c r="AA5725">
        <v>1.5</v>
      </c>
      <c r="AB5725">
        <v>0.5</v>
      </c>
      <c r="AC5725">
        <v>0.75</v>
      </c>
      <c r="AD5725">
        <v>17.5</v>
      </c>
      <c r="AE5725">
        <v>17.50094275</v>
      </c>
      <c r="AF5725" t="s">
        <v>641</v>
      </c>
    </row>
    <row r="5726" spans="1:32" ht="14.4">
      <c r="A5726" s="49">
        <v>46214</v>
      </c>
      <c r="B5726" t="s">
        <v>9</v>
      </c>
      <c r="C5726">
        <v>521</v>
      </c>
      <c r="D5726">
        <v>6103</v>
      </c>
      <c r="E5726">
        <v>-497</v>
      </c>
      <c r="F5726">
        <v>22</v>
      </c>
      <c r="G5726">
        <v>16</v>
      </c>
      <c r="K5726" t="s">
        <v>370</v>
      </c>
      <c r="L5726" s="64">
        <v>0.97289999999999999</v>
      </c>
      <c r="M5726" s="52">
        <v>-592</v>
      </c>
      <c r="N5726" s="52">
        <v>-262</v>
      </c>
      <c r="O5726">
        <v>0</v>
      </c>
      <c r="P5726">
        <v>1</v>
      </c>
      <c r="Q5726">
        <v>1</v>
      </c>
      <c r="R5726" s="69">
        <v>1014.754877542549</v>
      </c>
      <c r="S5726" s="69">
        <v>6.0142603253898637</v>
      </c>
      <c r="T5726" s="69">
        <v>277.40909090909088</v>
      </c>
      <c r="U5726" s="69">
        <v>381.4375</v>
      </c>
      <c r="V5726" s="69">
        <v>160.60526315789471</v>
      </c>
      <c r="W5726">
        <v>0</v>
      </c>
      <c r="X5726">
        <v>2</v>
      </c>
      <c r="Y5726">
        <v>2</v>
      </c>
      <c r="Z5726">
        <v>1</v>
      </c>
      <c r="AA5726">
        <v>1.25</v>
      </c>
      <c r="AB5726">
        <v>0.8</v>
      </c>
      <c r="AC5726">
        <v>1</v>
      </c>
      <c r="AD5726">
        <v>20</v>
      </c>
      <c r="AE5726">
        <v>20.000942739999999</v>
      </c>
      <c r="AF5726" t="s">
        <v>594</v>
      </c>
    </row>
    <row r="5727" spans="1:32" ht="14.4">
      <c r="A5727" s="49">
        <v>46214</v>
      </c>
      <c r="B5727" t="s">
        <v>9</v>
      </c>
      <c r="C5727">
        <v>522</v>
      </c>
      <c r="D5727">
        <v>5887</v>
      </c>
      <c r="E5727">
        <v>-633</v>
      </c>
      <c r="F5727">
        <v>22</v>
      </c>
      <c r="G5727">
        <v>11</v>
      </c>
      <c r="K5727" t="s">
        <v>203</v>
      </c>
      <c r="L5727" s="64">
        <v>0.96419999999999995</v>
      </c>
      <c r="M5727" s="52">
        <v>-215</v>
      </c>
      <c r="N5727" s="52">
        <v>-695</v>
      </c>
      <c r="O5727">
        <v>0</v>
      </c>
      <c r="P5727">
        <v>2</v>
      </c>
      <c r="Q5727">
        <v>1</v>
      </c>
      <c r="R5727" s="69">
        <v>989.48713158987141</v>
      </c>
      <c r="S5727" s="69">
        <v>5.9495468026360134</v>
      </c>
      <c r="T5727" s="69">
        <v>267.59090909090912</v>
      </c>
      <c r="U5727" s="69">
        <v>535.18181818181813</v>
      </c>
      <c r="V5727" s="69">
        <v>178.39393939393941</v>
      </c>
      <c r="W5727">
        <v>3</v>
      </c>
      <c r="X5727">
        <v>0</v>
      </c>
      <c r="Y5727">
        <v>0</v>
      </c>
      <c r="Z5727">
        <v>1</v>
      </c>
      <c r="AA5727">
        <v>1</v>
      </c>
      <c r="AB5727">
        <v>0.8</v>
      </c>
      <c r="AC5727">
        <v>0.8</v>
      </c>
      <c r="AD5727">
        <v>18</v>
      </c>
      <c r="AE5727">
        <v>18.000942729999998</v>
      </c>
      <c r="AF5727" t="s">
        <v>1221</v>
      </c>
    </row>
    <row r="5728" spans="1:32" ht="14.4">
      <c r="A5728" s="49">
        <v>46214</v>
      </c>
      <c r="B5728" t="s">
        <v>9</v>
      </c>
      <c r="C5728">
        <v>523</v>
      </c>
      <c r="D5728">
        <v>5213</v>
      </c>
      <c r="E5728">
        <v>1371</v>
      </c>
      <c r="F5728">
        <v>26</v>
      </c>
      <c r="G5728">
        <v>11</v>
      </c>
      <c r="K5728" t="s">
        <v>203</v>
      </c>
      <c r="L5728" s="64">
        <v>1.0876999999999999</v>
      </c>
      <c r="M5728" s="52">
        <v>-752</v>
      </c>
      <c r="N5728" s="52">
        <v>-709</v>
      </c>
      <c r="O5728">
        <v>0</v>
      </c>
      <c r="P5728">
        <v>3</v>
      </c>
      <c r="Q5728">
        <v>1</v>
      </c>
      <c r="R5728" s="69">
        <v>906.96647986716482</v>
      </c>
      <c r="S5728" s="69">
        <v>5.747731714146151</v>
      </c>
      <c r="T5728" s="69">
        <v>200.5</v>
      </c>
      <c r="U5728" s="69">
        <v>473.90909090909088</v>
      </c>
      <c r="V5728" s="69">
        <v>140.8918918918919</v>
      </c>
      <c r="W5728">
        <v>7</v>
      </c>
      <c r="X5728">
        <v>0</v>
      </c>
      <c r="Y5728">
        <v>4</v>
      </c>
      <c r="Z5728">
        <v>5</v>
      </c>
      <c r="AA5728">
        <v>4</v>
      </c>
      <c r="AB5728">
        <v>0.8</v>
      </c>
      <c r="AC5728">
        <v>3.2</v>
      </c>
      <c r="AD5728">
        <v>32</v>
      </c>
      <c r="AE5728">
        <v>32.000942719999998</v>
      </c>
      <c r="AF5728" t="s">
        <v>614</v>
      </c>
    </row>
    <row r="5729" spans="1:32" ht="14.4">
      <c r="A5729" s="49">
        <v>46214</v>
      </c>
      <c r="B5729" t="s">
        <v>9</v>
      </c>
      <c r="C5729">
        <v>525</v>
      </c>
      <c r="D5729">
        <v>9044</v>
      </c>
      <c r="E5729">
        <v>-1395</v>
      </c>
      <c r="F5729">
        <v>26</v>
      </c>
      <c r="G5729">
        <v>36</v>
      </c>
      <c r="K5729" t="s">
        <v>154</v>
      </c>
      <c r="L5729" s="64">
        <v>0.9486</v>
      </c>
      <c r="M5729" s="52">
        <v>-728</v>
      </c>
      <c r="N5729" s="52">
        <v>-439</v>
      </c>
      <c r="O5729">
        <v>0</v>
      </c>
      <c r="P5729">
        <v>5</v>
      </c>
      <c r="Q5729">
        <v>1</v>
      </c>
      <c r="R5729" s="69">
        <v>1472.020807388958</v>
      </c>
      <c r="S5729" s="69">
        <v>6.1439348918185956</v>
      </c>
      <c r="T5729" s="69">
        <v>347.84615384615392</v>
      </c>
      <c r="U5729" s="69">
        <v>251.2222222222222</v>
      </c>
      <c r="V5729" s="69">
        <v>145.87096774193549</v>
      </c>
      <c r="W5729">
        <v>0</v>
      </c>
      <c r="X5729">
        <v>5</v>
      </c>
      <c r="Y5729">
        <v>3</v>
      </c>
      <c r="Z5729">
        <v>0</v>
      </c>
      <c r="AA5729">
        <v>2</v>
      </c>
      <c r="AB5729">
        <v>1</v>
      </c>
      <c r="AC5729">
        <v>2</v>
      </c>
      <c r="AD5729">
        <v>30</v>
      </c>
      <c r="AE5729">
        <v>30.00094271</v>
      </c>
      <c r="AF5729" t="s">
        <v>661</v>
      </c>
    </row>
    <row r="5730" spans="1:32" ht="14.4">
      <c r="A5730" s="49">
        <v>46214</v>
      </c>
      <c r="B5730" t="s">
        <v>9</v>
      </c>
      <c r="C5730">
        <v>526</v>
      </c>
      <c r="D5730">
        <v>1101</v>
      </c>
      <c r="E5730">
        <v>-27</v>
      </c>
      <c r="F5730">
        <v>5</v>
      </c>
      <c r="G5730">
        <v>0</v>
      </c>
      <c r="K5730" t="s">
        <v>154</v>
      </c>
      <c r="L5730" s="64">
        <v>0.99180000000000001</v>
      </c>
      <c r="M5730" s="52">
        <v>527</v>
      </c>
      <c r="N5730" s="52">
        <v>1545</v>
      </c>
      <c r="O5730">
        <v>0</v>
      </c>
      <c r="P5730">
        <v>6</v>
      </c>
      <c r="Q5730">
        <v>1</v>
      </c>
      <c r="R5730" s="69">
        <v>194.60087173100871</v>
      </c>
      <c r="S5730" s="69">
        <v>5.6577341622697412</v>
      </c>
      <c r="T5730" s="69">
        <v>220.2</v>
      </c>
      <c r="U5730" s="69"/>
      <c r="V5730" s="69">
        <v>220.2</v>
      </c>
      <c r="W5730">
        <v>7</v>
      </c>
      <c r="X5730"/>
      <c r="Y5730">
        <v>0</v>
      </c>
      <c r="Z5730">
        <v>6</v>
      </c>
      <c r="AA5730">
        <v>4.333333333333333</v>
      </c>
      <c r="AB5730">
        <v>0.5</v>
      </c>
      <c r="AC5730">
        <v>2.166666666666667</v>
      </c>
      <c r="AD5730">
        <v>31.7</v>
      </c>
      <c r="AE5730">
        <v>31.700942699999999</v>
      </c>
      <c r="AF5730" t="s">
        <v>3663</v>
      </c>
    </row>
    <row r="5731" spans="1:32" ht="14.4">
      <c r="A5731" s="49">
        <v>46214</v>
      </c>
      <c r="B5731" t="s">
        <v>9</v>
      </c>
      <c r="C5731">
        <v>527</v>
      </c>
      <c r="D5731">
        <v>7013</v>
      </c>
      <c r="E5731">
        <v>683</v>
      </c>
      <c r="F5731">
        <v>29</v>
      </c>
      <c r="G5731">
        <v>20</v>
      </c>
      <c r="K5731" t="s">
        <v>154</v>
      </c>
      <c r="L5731" s="64">
        <v>1.0325</v>
      </c>
      <c r="M5731" s="52">
        <v>-145</v>
      </c>
      <c r="N5731" s="52">
        <v>-420</v>
      </c>
      <c r="O5731">
        <v>0</v>
      </c>
      <c r="P5731">
        <v>7</v>
      </c>
      <c r="Q5731">
        <v>1</v>
      </c>
      <c r="R5731" s="69">
        <v>1191.8643628061441</v>
      </c>
      <c r="S5731" s="69">
        <v>5.8840588063967996</v>
      </c>
      <c r="T5731" s="69">
        <v>241.82758620689651</v>
      </c>
      <c r="U5731" s="69">
        <v>350.65</v>
      </c>
      <c r="V5731" s="69">
        <v>143.12244897959181</v>
      </c>
      <c r="W5731">
        <v>5</v>
      </c>
      <c r="X5731">
        <v>3</v>
      </c>
      <c r="Y5731">
        <v>3</v>
      </c>
      <c r="Z5731">
        <v>2</v>
      </c>
      <c r="AA5731">
        <v>3.25</v>
      </c>
      <c r="AB5731">
        <v>1</v>
      </c>
      <c r="AC5731">
        <v>3.25</v>
      </c>
      <c r="AD5731">
        <v>32.5</v>
      </c>
      <c r="AE5731">
        <v>32.500942690000002</v>
      </c>
      <c r="AF5731" t="s">
        <v>1231</v>
      </c>
    </row>
    <row r="5732" spans="1:32" ht="14.4">
      <c r="A5732" s="49">
        <v>46214</v>
      </c>
      <c r="B5732" t="s">
        <v>9</v>
      </c>
      <c r="C5732">
        <v>528</v>
      </c>
      <c r="D5732">
        <v>6779</v>
      </c>
      <c r="E5732">
        <v>537</v>
      </c>
      <c r="F5732">
        <v>28</v>
      </c>
      <c r="G5732">
        <v>16</v>
      </c>
      <c r="K5732" t="s">
        <v>154</v>
      </c>
      <c r="L5732" s="64">
        <v>1.0264</v>
      </c>
      <c r="M5732" s="52">
        <v>1996</v>
      </c>
      <c r="N5732" s="52">
        <v>1048</v>
      </c>
      <c r="O5732">
        <v>0</v>
      </c>
      <c r="P5732">
        <v>8</v>
      </c>
      <c r="Q5732">
        <v>1</v>
      </c>
      <c r="R5732" s="69">
        <v>1177.657638024077</v>
      </c>
      <c r="S5732" s="69">
        <v>5.7563418952337377</v>
      </c>
      <c r="T5732" s="69">
        <v>242.10714285714289</v>
      </c>
      <c r="U5732" s="69">
        <v>423.6875</v>
      </c>
      <c r="V5732" s="69">
        <v>154.06818181818181</v>
      </c>
      <c r="W5732">
        <v>5</v>
      </c>
      <c r="X5732">
        <v>0</v>
      </c>
      <c r="Y5732">
        <v>2</v>
      </c>
      <c r="Z5732">
        <v>5</v>
      </c>
      <c r="AA5732">
        <v>3</v>
      </c>
      <c r="AB5732">
        <v>0.8</v>
      </c>
      <c r="AC5732">
        <v>2.4</v>
      </c>
      <c r="AD5732">
        <v>24</v>
      </c>
      <c r="AE5732">
        <v>24.000942680000001</v>
      </c>
      <c r="AF5732" t="s">
        <v>1090</v>
      </c>
    </row>
    <row r="5733" spans="1:32" ht="14.4">
      <c r="A5733" s="49">
        <v>46214</v>
      </c>
      <c r="B5733" t="s">
        <v>9</v>
      </c>
      <c r="C5733">
        <v>530</v>
      </c>
      <c r="D5733">
        <v>5892</v>
      </c>
      <c r="E5733">
        <v>-1307</v>
      </c>
      <c r="F5733">
        <v>18</v>
      </c>
      <c r="G5733">
        <v>14</v>
      </c>
      <c r="K5733" t="s">
        <v>154</v>
      </c>
      <c r="L5733" s="64">
        <v>0.92610000000000003</v>
      </c>
      <c r="M5733" s="52">
        <v>-344</v>
      </c>
      <c r="N5733" s="52">
        <v>-191</v>
      </c>
      <c r="O5733">
        <v>0</v>
      </c>
      <c r="P5733">
        <v>0</v>
      </c>
      <c r="Q5733">
        <v>1</v>
      </c>
      <c r="R5733" s="69">
        <v>990.81740348692404</v>
      </c>
      <c r="S5733" s="69">
        <v>5.9466052768801188</v>
      </c>
      <c r="T5733" s="69">
        <v>327.33333333333331</v>
      </c>
      <c r="U5733" s="69">
        <v>420.85714285714278</v>
      </c>
      <c r="V5733" s="69">
        <v>184.125</v>
      </c>
      <c r="W5733">
        <v>0</v>
      </c>
      <c r="X5733">
        <v>1</v>
      </c>
      <c r="Y5733">
        <v>0</v>
      </c>
      <c r="Z5733">
        <v>1</v>
      </c>
      <c r="AA5733">
        <v>0.5</v>
      </c>
      <c r="AB5733">
        <v>0.8</v>
      </c>
      <c r="AC5733">
        <v>0.4</v>
      </c>
      <c r="AD5733">
        <v>14</v>
      </c>
      <c r="AE5733">
        <v>14.000942670000001</v>
      </c>
      <c r="AF5733" t="s">
        <v>658</v>
      </c>
    </row>
    <row r="5734" spans="1:32" ht="14.4">
      <c r="A5734" s="49">
        <v>46214</v>
      </c>
      <c r="B5734" t="s">
        <v>9</v>
      </c>
      <c r="C5734">
        <v>531</v>
      </c>
      <c r="D5734">
        <v>2528</v>
      </c>
      <c r="E5734">
        <v>-1215</v>
      </c>
      <c r="F5734">
        <v>7</v>
      </c>
      <c r="G5734">
        <v>2</v>
      </c>
      <c r="K5734" t="s">
        <v>154</v>
      </c>
      <c r="L5734" s="64">
        <v>0.83979999999999999</v>
      </c>
      <c r="M5734" s="52">
        <v>-495</v>
      </c>
      <c r="N5734" s="52">
        <v>-32</v>
      </c>
      <c r="O5734">
        <v>0</v>
      </c>
      <c r="P5734">
        <v>1</v>
      </c>
      <c r="Q5734">
        <v>1</v>
      </c>
      <c r="R5734" s="69">
        <v>413.11047114985467</v>
      </c>
      <c r="S5734" s="69">
        <v>6.1194285222631759</v>
      </c>
      <c r="T5734" s="69">
        <v>361.14285714285722</v>
      </c>
      <c r="U5734" s="69">
        <v>1264</v>
      </c>
      <c r="V5734" s="69">
        <v>280.88888888888891</v>
      </c>
      <c r="W5734">
        <v>0</v>
      </c>
      <c r="X5734">
        <v>0</v>
      </c>
      <c r="Y5734">
        <v>0</v>
      </c>
      <c r="Z5734">
        <v>0</v>
      </c>
      <c r="AA5734">
        <v>0</v>
      </c>
      <c r="AB5734">
        <v>0.5</v>
      </c>
      <c r="AC5734">
        <v>0</v>
      </c>
      <c r="AD5734">
        <v>10</v>
      </c>
      <c r="AE5734">
        <v>10.00094266</v>
      </c>
      <c r="AF5734" t="s">
        <v>584</v>
      </c>
    </row>
    <row r="5735" spans="1:32" ht="14.4">
      <c r="A5735" s="49">
        <v>46214</v>
      </c>
      <c r="B5735" t="s">
        <v>9</v>
      </c>
      <c r="C5735">
        <v>532</v>
      </c>
      <c r="D5735">
        <v>9102</v>
      </c>
      <c r="E5735">
        <v>-735</v>
      </c>
      <c r="F5735">
        <v>25</v>
      </c>
      <c r="G5735">
        <v>36</v>
      </c>
      <c r="K5735" t="s">
        <v>154</v>
      </c>
      <c r="L5735" s="64">
        <v>0.97309999999999997</v>
      </c>
      <c r="M5735" s="52">
        <v>-693</v>
      </c>
      <c r="N5735" s="52">
        <v>1767</v>
      </c>
      <c r="O5735">
        <v>0</v>
      </c>
      <c r="P5735">
        <v>2</v>
      </c>
      <c r="Q5735">
        <v>1</v>
      </c>
      <c r="R5735" s="69">
        <v>1602.8519613947699</v>
      </c>
      <c r="S5735" s="69">
        <v>5.6786279826364137</v>
      </c>
      <c r="T5735" s="69">
        <v>364.08</v>
      </c>
      <c r="U5735" s="69">
        <v>252.83333333333329</v>
      </c>
      <c r="V5735" s="69">
        <v>149.2131147540984</v>
      </c>
      <c r="W5735">
        <v>0</v>
      </c>
      <c r="X5735">
        <v>5</v>
      </c>
      <c r="Y5735">
        <v>3</v>
      </c>
      <c r="Z5735">
        <v>6</v>
      </c>
      <c r="AA5735">
        <v>3.5</v>
      </c>
      <c r="AB5735">
        <v>1</v>
      </c>
      <c r="AC5735">
        <v>3.5</v>
      </c>
      <c r="AD5735">
        <v>35</v>
      </c>
      <c r="AE5735">
        <v>35.000942649999999</v>
      </c>
      <c r="AF5735" t="s">
        <v>668</v>
      </c>
    </row>
    <row r="5736" spans="1:32" ht="14.4">
      <c r="A5736" s="49">
        <v>46214</v>
      </c>
      <c r="B5736" t="s">
        <v>9</v>
      </c>
      <c r="C5736">
        <v>533</v>
      </c>
      <c r="D5736">
        <v>2825</v>
      </c>
      <c r="E5736">
        <v>1342</v>
      </c>
      <c r="F5736">
        <v>17</v>
      </c>
      <c r="G5736">
        <v>8</v>
      </c>
      <c r="K5736" t="s">
        <v>154</v>
      </c>
      <c r="L5736" s="64">
        <v>1.1583000000000001</v>
      </c>
      <c r="M5736" s="52">
        <v>164</v>
      </c>
      <c r="N5736" s="52">
        <v>-400</v>
      </c>
      <c r="O5736">
        <v>0</v>
      </c>
      <c r="P5736">
        <v>3</v>
      </c>
      <c r="Q5736">
        <v>1</v>
      </c>
      <c r="R5736" s="69">
        <v>454.60362183478622</v>
      </c>
      <c r="S5736" s="69">
        <v>6.214204780415657</v>
      </c>
      <c r="T5736" s="69">
        <v>166.1764705882353</v>
      </c>
      <c r="U5736" s="69">
        <v>353.125</v>
      </c>
      <c r="V5736" s="69">
        <v>113</v>
      </c>
      <c r="W5736">
        <v>7</v>
      </c>
      <c r="X5736">
        <v>3</v>
      </c>
      <c r="Y5736">
        <v>6</v>
      </c>
      <c r="Z5736">
        <v>0</v>
      </c>
      <c r="AA5736">
        <v>4</v>
      </c>
      <c r="AB5736">
        <v>0.5</v>
      </c>
      <c r="AC5736">
        <v>2</v>
      </c>
      <c r="AD5736">
        <v>20</v>
      </c>
      <c r="AE5736">
        <v>20.000942640000002</v>
      </c>
      <c r="AF5736" t="s">
        <v>457</v>
      </c>
    </row>
    <row r="5737" spans="1:32" ht="14.4">
      <c r="A5737" s="49">
        <v>46214</v>
      </c>
      <c r="B5737" t="s">
        <v>9</v>
      </c>
      <c r="C5737">
        <v>535</v>
      </c>
      <c r="D5737">
        <v>5048</v>
      </c>
      <c r="E5737">
        <v>-349</v>
      </c>
      <c r="F5737">
        <v>18</v>
      </c>
      <c r="G5737">
        <v>14</v>
      </c>
      <c r="K5737" t="s">
        <v>370</v>
      </c>
      <c r="L5737" s="64">
        <v>0.97699999999999998</v>
      </c>
      <c r="M5737" s="52">
        <v>-909</v>
      </c>
      <c r="N5737" s="52">
        <v>-595</v>
      </c>
      <c r="O5737">
        <v>0</v>
      </c>
      <c r="P5737">
        <v>5</v>
      </c>
      <c r="Q5737">
        <v>1</v>
      </c>
      <c r="R5737" s="69">
        <v>843.8175072644251</v>
      </c>
      <c r="S5737" s="69">
        <v>5.9823361764146474</v>
      </c>
      <c r="T5737" s="69">
        <v>280.44444444444451</v>
      </c>
      <c r="U5737" s="69">
        <v>360.57142857142861</v>
      </c>
      <c r="V5737" s="69">
        <v>157.75</v>
      </c>
      <c r="W5737">
        <v>0</v>
      </c>
      <c r="X5737">
        <v>3</v>
      </c>
      <c r="Y5737">
        <v>2</v>
      </c>
      <c r="Z5737">
        <v>1</v>
      </c>
      <c r="AA5737">
        <v>1.5</v>
      </c>
      <c r="AB5737">
        <v>0.8</v>
      </c>
      <c r="AC5737">
        <v>1.2</v>
      </c>
      <c r="AD5737">
        <v>22</v>
      </c>
      <c r="AE5737">
        <v>22.000942630000001</v>
      </c>
      <c r="AF5737" t="s">
        <v>592</v>
      </c>
    </row>
    <row r="5738" spans="1:32" ht="14.4">
      <c r="A5738" s="49">
        <v>46214</v>
      </c>
      <c r="B5738" t="s">
        <v>9</v>
      </c>
      <c r="C5738">
        <v>536</v>
      </c>
      <c r="D5738">
        <v>9114</v>
      </c>
      <c r="E5738">
        <v>1055</v>
      </c>
      <c r="F5738">
        <v>40</v>
      </c>
      <c r="G5738">
        <v>23</v>
      </c>
      <c r="K5738" t="s">
        <v>203</v>
      </c>
      <c r="L5738" s="64">
        <v>1.0386</v>
      </c>
      <c r="M5738" s="52">
        <v>-830</v>
      </c>
      <c r="N5738" s="52">
        <v>-50</v>
      </c>
      <c r="O5738">
        <v>0</v>
      </c>
      <c r="P5738">
        <v>6</v>
      </c>
      <c r="Q5738">
        <v>1</v>
      </c>
      <c r="R5738" s="69">
        <v>1536.3946139476959</v>
      </c>
      <c r="S5738" s="69">
        <v>5.9320697412378918</v>
      </c>
      <c r="T5738" s="69">
        <v>227.85</v>
      </c>
      <c r="U5738" s="69">
        <v>396.26086956521738</v>
      </c>
      <c r="V5738" s="69">
        <v>144.66666666666671</v>
      </c>
      <c r="W5738">
        <v>6</v>
      </c>
      <c r="X5738">
        <v>2</v>
      </c>
      <c r="Y5738">
        <v>3</v>
      </c>
      <c r="Z5738">
        <v>1</v>
      </c>
      <c r="AA5738">
        <v>3</v>
      </c>
      <c r="AB5738">
        <v>1</v>
      </c>
      <c r="AC5738">
        <v>3</v>
      </c>
      <c r="AD5738">
        <v>30</v>
      </c>
      <c r="AE5738">
        <v>30.00094262</v>
      </c>
      <c r="AF5738" t="s">
        <v>1684</v>
      </c>
    </row>
    <row r="5739" spans="1:32" ht="14.4">
      <c r="A5739" s="49">
        <v>46214</v>
      </c>
      <c r="B5739" t="s">
        <v>16</v>
      </c>
      <c r="C5739">
        <v>551</v>
      </c>
      <c r="D5739">
        <v>1307</v>
      </c>
      <c r="E5739">
        <v>-183</v>
      </c>
      <c r="F5739">
        <v>5</v>
      </c>
      <c r="G5739">
        <v>1</v>
      </c>
      <c r="K5739" t="s">
        <v>154</v>
      </c>
      <c r="L5739" s="64">
        <v>0.95330000000000004</v>
      </c>
      <c r="M5739" s="52">
        <v>-515</v>
      </c>
      <c r="N5739" s="52">
        <v>-211</v>
      </c>
      <c r="O5739">
        <v>0</v>
      </c>
      <c r="P5739">
        <v>1</v>
      </c>
      <c r="Q5739">
        <v>1</v>
      </c>
      <c r="R5739" s="69">
        <v>220.7080738895807</v>
      </c>
      <c r="S5739" s="69">
        <v>5.9218495135519431</v>
      </c>
      <c r="T5739" s="69">
        <v>261.39999999999998</v>
      </c>
      <c r="U5739" s="69">
        <v>1307</v>
      </c>
      <c r="V5739" s="69">
        <v>217.83333333333329</v>
      </c>
      <c r="W5739">
        <v>4</v>
      </c>
      <c r="X5739">
        <v>0</v>
      </c>
      <c r="Y5739">
        <v>0</v>
      </c>
      <c r="Z5739">
        <v>6</v>
      </c>
      <c r="AA5739">
        <v>2.5</v>
      </c>
      <c r="AB5739">
        <v>0.5</v>
      </c>
      <c r="AC5739">
        <v>1.25</v>
      </c>
      <c r="AD5739">
        <v>22.5</v>
      </c>
      <c r="AE5739">
        <v>22.500942609999999</v>
      </c>
      <c r="AF5739" t="s">
        <v>629</v>
      </c>
    </row>
    <row r="5740" spans="1:32" ht="14.4">
      <c r="A5740" s="49">
        <v>46214</v>
      </c>
      <c r="B5740" t="s">
        <v>16</v>
      </c>
      <c r="C5740">
        <v>552</v>
      </c>
      <c r="D5740">
        <v>6022</v>
      </c>
      <c r="E5740">
        <v>1329</v>
      </c>
      <c r="F5740">
        <v>25</v>
      </c>
      <c r="G5740">
        <v>27</v>
      </c>
      <c r="K5740" t="s">
        <v>154</v>
      </c>
      <c r="L5740" s="64">
        <v>1.0736000000000001</v>
      </c>
      <c r="M5740" s="52">
        <v>-237</v>
      </c>
      <c r="N5740" s="52">
        <v>-439</v>
      </c>
      <c r="O5740">
        <v>0</v>
      </c>
      <c r="P5740">
        <v>2</v>
      </c>
      <c r="Q5740">
        <v>1</v>
      </c>
      <c r="R5740" s="69">
        <v>957.90447281029481</v>
      </c>
      <c r="S5740" s="69">
        <v>6.2866393997855443</v>
      </c>
      <c r="T5740" s="69">
        <v>240.88</v>
      </c>
      <c r="U5740" s="69">
        <v>223.03703703703701</v>
      </c>
      <c r="V5740" s="69">
        <v>115.80769230769231</v>
      </c>
      <c r="W5740">
        <v>7</v>
      </c>
      <c r="X5740">
        <v>7</v>
      </c>
      <c r="Y5740">
        <v>7</v>
      </c>
      <c r="Z5740">
        <v>0</v>
      </c>
      <c r="AA5740">
        <v>5.25</v>
      </c>
      <c r="AB5740">
        <v>0.8</v>
      </c>
      <c r="AC5740">
        <v>4.2</v>
      </c>
      <c r="AD5740">
        <v>42</v>
      </c>
      <c r="AE5740">
        <v>42.000942600000002</v>
      </c>
      <c r="AF5740" t="s">
        <v>1975</v>
      </c>
    </row>
    <row r="5741" spans="1:32" ht="14.4">
      <c r="A5741" s="49">
        <v>46214</v>
      </c>
      <c r="B5741" t="s">
        <v>16</v>
      </c>
      <c r="C5741">
        <v>553</v>
      </c>
      <c r="D5741">
        <v>984</v>
      </c>
      <c r="E5741">
        <v>-343</v>
      </c>
      <c r="F5741">
        <v>3</v>
      </c>
      <c r="G5741">
        <v>1</v>
      </c>
      <c r="K5741" t="s">
        <v>154</v>
      </c>
      <c r="L5741" s="64">
        <v>0.88380000000000003</v>
      </c>
      <c r="M5741" s="52">
        <v>965</v>
      </c>
      <c r="N5741" s="52">
        <v>1484</v>
      </c>
      <c r="O5741">
        <v>0</v>
      </c>
      <c r="P5741">
        <v>3</v>
      </c>
      <c r="Q5741">
        <v>1</v>
      </c>
      <c r="R5741" s="69">
        <v>161.6225093399751</v>
      </c>
      <c r="S5741" s="69">
        <v>6.0882608741715734</v>
      </c>
      <c r="T5741" s="69">
        <v>328</v>
      </c>
      <c r="U5741" s="69">
        <v>984</v>
      </c>
      <c r="V5741" s="69">
        <v>246</v>
      </c>
      <c r="W5741">
        <v>0</v>
      </c>
      <c r="X5741">
        <v>0</v>
      </c>
      <c r="Y5741">
        <v>0</v>
      </c>
      <c r="Z5741">
        <v>1</v>
      </c>
      <c r="AA5741">
        <v>0.25</v>
      </c>
      <c r="AB5741">
        <v>0.5</v>
      </c>
      <c r="AC5741">
        <v>0.125</v>
      </c>
      <c r="AD5741">
        <v>11.2</v>
      </c>
      <c r="AE5741">
        <v>11.20094259</v>
      </c>
      <c r="AF5741" t="s">
        <v>646</v>
      </c>
    </row>
    <row r="5742" spans="1:32" ht="14.4">
      <c r="A5742" s="49">
        <v>46214</v>
      </c>
      <c r="B5742" t="s">
        <v>16</v>
      </c>
      <c r="C5742">
        <v>555</v>
      </c>
      <c r="D5742">
        <v>3198</v>
      </c>
      <c r="E5742">
        <v>-1427</v>
      </c>
      <c r="F5742">
        <v>9</v>
      </c>
      <c r="G5742">
        <v>4</v>
      </c>
      <c r="K5742" t="s">
        <v>154</v>
      </c>
      <c r="L5742" s="64">
        <v>0.85129999999999995</v>
      </c>
      <c r="M5742" s="52">
        <v>-40</v>
      </c>
      <c r="N5742" s="52">
        <v>-361</v>
      </c>
      <c r="O5742">
        <v>0</v>
      </c>
      <c r="P5742">
        <v>5</v>
      </c>
      <c r="Q5742">
        <v>1</v>
      </c>
      <c r="R5742" s="69">
        <v>500.86690535491903</v>
      </c>
      <c r="S5742" s="69">
        <v>6.3849297404344716</v>
      </c>
      <c r="T5742" s="69">
        <v>355.33333333333331</v>
      </c>
      <c r="U5742" s="69">
        <v>799.5</v>
      </c>
      <c r="V5742" s="69">
        <v>246</v>
      </c>
      <c r="W5742">
        <v>0</v>
      </c>
      <c r="X5742">
        <v>0</v>
      </c>
      <c r="Y5742">
        <v>0</v>
      </c>
      <c r="Z5742">
        <v>0</v>
      </c>
      <c r="AA5742">
        <v>0</v>
      </c>
      <c r="AB5742">
        <v>0.6</v>
      </c>
      <c r="AC5742">
        <v>0</v>
      </c>
      <c r="AD5742">
        <v>10</v>
      </c>
      <c r="AE5742">
        <v>10.00094258</v>
      </c>
      <c r="AF5742" t="s">
        <v>584</v>
      </c>
    </row>
    <row r="5743" spans="1:32" ht="14.4">
      <c r="A5743" s="49">
        <v>46214</v>
      </c>
      <c r="B5743" t="s">
        <v>16</v>
      </c>
      <c r="C5743">
        <v>556</v>
      </c>
      <c r="D5743">
        <v>8205</v>
      </c>
      <c r="E5743">
        <v>803</v>
      </c>
      <c r="F5743">
        <v>30</v>
      </c>
      <c r="G5743">
        <v>38</v>
      </c>
      <c r="K5743" t="s">
        <v>154</v>
      </c>
      <c r="L5743" s="64">
        <v>1.0326</v>
      </c>
      <c r="M5743" s="52">
        <v>-361</v>
      </c>
      <c r="N5743" s="52">
        <v>755</v>
      </c>
      <c r="O5743">
        <v>0</v>
      </c>
      <c r="P5743">
        <v>6</v>
      </c>
      <c r="Q5743">
        <v>1</v>
      </c>
      <c r="R5743" s="69">
        <v>1292.6011830635121</v>
      </c>
      <c r="S5743" s="69">
        <v>6.3476655502928221</v>
      </c>
      <c r="T5743" s="69">
        <v>273.5</v>
      </c>
      <c r="U5743" s="69">
        <v>215.92105263157899</v>
      </c>
      <c r="V5743" s="69">
        <v>120.66176470588231</v>
      </c>
      <c r="W5743">
        <v>1</v>
      </c>
      <c r="X5743">
        <v>7</v>
      </c>
      <c r="Y5743">
        <v>7</v>
      </c>
      <c r="Z5743">
        <v>0</v>
      </c>
      <c r="AA5743">
        <v>3.75</v>
      </c>
      <c r="AB5743">
        <v>1</v>
      </c>
      <c r="AC5743">
        <v>3.75</v>
      </c>
      <c r="AD5743">
        <v>37.5</v>
      </c>
      <c r="AE5743">
        <v>37.500942569999999</v>
      </c>
      <c r="AF5743" t="s">
        <v>771</v>
      </c>
    </row>
    <row r="5744" spans="1:32" ht="14.4">
      <c r="A5744" s="49">
        <v>46214</v>
      </c>
      <c r="B5744" t="s">
        <v>16</v>
      </c>
      <c r="C5744">
        <v>557</v>
      </c>
      <c r="D5744">
        <v>4721</v>
      </c>
      <c r="E5744">
        <v>1949</v>
      </c>
      <c r="F5744">
        <v>26</v>
      </c>
      <c r="G5744">
        <v>12</v>
      </c>
      <c r="K5744" t="s">
        <v>154</v>
      </c>
      <c r="L5744" s="64">
        <v>1.1375999999999999</v>
      </c>
      <c r="M5744" s="52">
        <v>-108</v>
      </c>
      <c r="N5744" s="52">
        <v>-1584</v>
      </c>
      <c r="O5744">
        <v>0</v>
      </c>
      <c r="P5744">
        <v>7</v>
      </c>
      <c r="Q5744">
        <v>1</v>
      </c>
      <c r="R5744" s="69">
        <v>772.71772519717729</v>
      </c>
      <c r="S5744" s="69">
        <v>6.1096048997650776</v>
      </c>
      <c r="T5744" s="69">
        <v>181.57692307692309</v>
      </c>
      <c r="U5744" s="69">
        <v>393.41666666666669</v>
      </c>
      <c r="V5744" s="69">
        <v>124.23684210526319</v>
      </c>
      <c r="W5744">
        <v>7</v>
      </c>
      <c r="X5744">
        <v>2</v>
      </c>
      <c r="Y5744">
        <v>7</v>
      </c>
      <c r="Z5744">
        <v>1</v>
      </c>
      <c r="AA5744">
        <v>4.25</v>
      </c>
      <c r="AB5744">
        <v>0.6</v>
      </c>
      <c r="AC5744">
        <v>2.5499999999999998</v>
      </c>
      <c r="AD5744">
        <v>25.5</v>
      </c>
      <c r="AE5744">
        <v>25.500942559999999</v>
      </c>
      <c r="AF5744" t="s">
        <v>582</v>
      </c>
    </row>
    <row r="5745" spans="1:32" ht="14.4">
      <c r="A5745" s="49">
        <v>46214</v>
      </c>
      <c r="B5745" t="s">
        <v>16</v>
      </c>
      <c r="C5745">
        <v>558</v>
      </c>
      <c r="D5745">
        <v>2767</v>
      </c>
      <c r="E5745">
        <v>-792</v>
      </c>
      <c r="F5745">
        <v>7</v>
      </c>
      <c r="G5745">
        <v>7</v>
      </c>
      <c r="K5745" t="s">
        <v>154</v>
      </c>
      <c r="L5745" s="64">
        <v>0.90459999999999996</v>
      </c>
      <c r="M5745" s="52">
        <v>1841</v>
      </c>
      <c r="N5745" s="52">
        <v>451</v>
      </c>
      <c r="O5745">
        <v>0</v>
      </c>
      <c r="P5745">
        <v>8</v>
      </c>
      <c r="Q5745">
        <v>1</v>
      </c>
      <c r="R5745" s="69">
        <v>471.0224678289747</v>
      </c>
      <c r="S5745" s="69">
        <v>5.8744543816637647</v>
      </c>
      <c r="T5745" s="69">
        <v>395.28571428571428</v>
      </c>
      <c r="U5745" s="69">
        <v>395.28571428571428</v>
      </c>
      <c r="V5745" s="69">
        <v>197.64285714285711</v>
      </c>
      <c r="W5745">
        <v>0</v>
      </c>
      <c r="X5745">
        <v>2</v>
      </c>
      <c r="Y5745">
        <v>0</v>
      </c>
      <c r="Z5745">
        <v>6</v>
      </c>
      <c r="AA5745">
        <v>2</v>
      </c>
      <c r="AB5745">
        <v>0.5</v>
      </c>
      <c r="AC5745">
        <v>1</v>
      </c>
      <c r="AD5745">
        <v>20</v>
      </c>
      <c r="AE5745">
        <v>20.000942550000001</v>
      </c>
      <c r="AF5745" t="s">
        <v>594</v>
      </c>
    </row>
    <row r="5746" spans="1:32" ht="14.4">
      <c r="A5746" s="49">
        <v>46214</v>
      </c>
      <c r="B5746" t="s">
        <v>16</v>
      </c>
      <c r="C5746">
        <v>560</v>
      </c>
      <c r="D5746">
        <v>7747</v>
      </c>
      <c r="E5746">
        <v>1693</v>
      </c>
      <c r="F5746">
        <v>36</v>
      </c>
      <c r="G5746">
        <v>20</v>
      </c>
      <c r="K5746" t="s">
        <v>154</v>
      </c>
      <c r="L5746" s="64">
        <v>1.0728</v>
      </c>
      <c r="M5746" s="52">
        <v>314</v>
      </c>
      <c r="N5746" s="52">
        <v>-122</v>
      </c>
      <c r="O5746">
        <v>0</v>
      </c>
      <c r="P5746">
        <v>0</v>
      </c>
      <c r="Q5746">
        <v>1</v>
      </c>
      <c r="R5746" s="69">
        <v>1286.0982772934831</v>
      </c>
      <c r="S5746" s="69">
        <v>6.0236454217970818</v>
      </c>
      <c r="T5746" s="69">
        <v>215.19444444444451</v>
      </c>
      <c r="U5746" s="69">
        <v>387.35</v>
      </c>
      <c r="V5746" s="69">
        <v>138.33928571428569</v>
      </c>
      <c r="W5746">
        <v>7</v>
      </c>
      <c r="X5746">
        <v>2</v>
      </c>
      <c r="Y5746">
        <v>4</v>
      </c>
      <c r="Z5746">
        <v>4</v>
      </c>
      <c r="AA5746">
        <v>4.25</v>
      </c>
      <c r="AB5746">
        <v>1</v>
      </c>
      <c r="AC5746">
        <v>4.25</v>
      </c>
      <c r="AD5746">
        <v>42.5</v>
      </c>
      <c r="AE5746">
        <v>42.500942539999997</v>
      </c>
      <c r="AF5746" t="s">
        <v>3695</v>
      </c>
    </row>
    <row r="5747" spans="1:32" ht="14.4">
      <c r="A5747" s="49">
        <v>46214</v>
      </c>
      <c r="B5747" t="s">
        <v>20</v>
      </c>
      <c r="C5747">
        <v>678</v>
      </c>
      <c r="D5747">
        <v>762</v>
      </c>
      <c r="E5747">
        <v>-511</v>
      </c>
      <c r="F5747">
        <v>5</v>
      </c>
      <c r="G5747">
        <v>2</v>
      </c>
      <c r="K5747" t="s">
        <v>154</v>
      </c>
      <c r="L5747" s="64">
        <v>0.77649999999999997</v>
      </c>
      <c r="M5747" s="52">
        <v>-1042</v>
      </c>
      <c r="N5747" s="52">
        <v>6</v>
      </c>
      <c r="O5747">
        <v>0</v>
      </c>
      <c r="P5747">
        <v>8</v>
      </c>
      <c r="Q5747">
        <v>0</v>
      </c>
      <c r="R5747" s="69"/>
      <c r="S5747" s="69"/>
      <c r="T5747" s="69"/>
      <c r="U5747" s="69"/>
      <c r="V5747" s="69"/>
      <c r="W5747"/>
      <c r="X5747"/>
      <c r="Y5747"/>
      <c r="Z5747"/>
      <c r="AA5747"/>
      <c r="AB5747">
        <v>0.5</v>
      </c>
      <c r="AC5747"/>
      <c r="AD5747">
        <v>10</v>
      </c>
      <c r="AE5747">
        <v>10.00094253</v>
      </c>
      <c r="AF5747" t="s">
        <v>584</v>
      </c>
    </row>
    <row r="5748" spans="1:32" ht="14.4">
      <c r="A5748" s="49">
        <v>46214</v>
      </c>
      <c r="B5748" t="s">
        <v>20</v>
      </c>
      <c r="C5748">
        <v>680</v>
      </c>
      <c r="D5748">
        <v>652</v>
      </c>
      <c r="E5748">
        <v>-381</v>
      </c>
      <c r="F5748">
        <v>5</v>
      </c>
      <c r="G5748">
        <v>2</v>
      </c>
      <c r="K5748" t="s">
        <v>154</v>
      </c>
      <c r="L5748" s="64">
        <v>0.80520000000000003</v>
      </c>
      <c r="M5748" s="52">
        <v>-604</v>
      </c>
      <c r="N5748" s="52">
        <v>-538</v>
      </c>
      <c r="O5748">
        <v>0</v>
      </c>
      <c r="P5748">
        <v>0</v>
      </c>
      <c r="Q5748">
        <v>0</v>
      </c>
      <c r="R5748" s="69"/>
      <c r="S5748" s="69"/>
      <c r="T5748" s="69"/>
      <c r="U5748" s="69"/>
      <c r="V5748" s="69"/>
      <c r="W5748"/>
      <c r="X5748"/>
      <c r="Y5748"/>
      <c r="Z5748"/>
      <c r="AA5748"/>
      <c r="AB5748">
        <v>0.5</v>
      </c>
      <c r="AC5748"/>
      <c r="AD5748">
        <v>10</v>
      </c>
      <c r="AE5748">
        <v>10.000942520000001</v>
      </c>
      <c r="AF5748" t="s">
        <v>584</v>
      </c>
    </row>
    <row r="5749" spans="1:32" ht="14.4">
      <c r="A5749" s="49">
        <v>46214</v>
      </c>
      <c r="B5749" t="s">
        <v>20</v>
      </c>
      <c r="C5749">
        <v>681</v>
      </c>
      <c r="D5749">
        <v>1354</v>
      </c>
      <c r="E5749">
        <v>1247</v>
      </c>
      <c r="F5749">
        <v>20</v>
      </c>
      <c r="G5749">
        <v>8</v>
      </c>
      <c r="K5749" t="s">
        <v>154</v>
      </c>
      <c r="L5749" s="64">
        <v>1.3069999999999999</v>
      </c>
      <c r="M5749" s="52">
        <v>-422</v>
      </c>
      <c r="N5749" s="52">
        <v>-1329</v>
      </c>
      <c r="O5749">
        <v>0</v>
      </c>
      <c r="P5749">
        <v>1</v>
      </c>
      <c r="Q5749">
        <v>0</v>
      </c>
      <c r="R5749" s="69"/>
      <c r="S5749" s="69"/>
      <c r="T5749" s="69"/>
      <c r="U5749" s="69"/>
      <c r="V5749" s="69"/>
      <c r="W5749"/>
      <c r="X5749"/>
      <c r="Y5749"/>
      <c r="Z5749"/>
      <c r="AA5749"/>
      <c r="AB5749">
        <v>0.5</v>
      </c>
      <c r="AC5749"/>
      <c r="AD5749">
        <v>60</v>
      </c>
      <c r="AE5749">
        <v>60.000942510000002</v>
      </c>
      <c r="AF5749" t="s">
        <v>578</v>
      </c>
    </row>
    <row r="5750" spans="1:32" ht="14.4">
      <c r="A5750" s="49">
        <v>46214</v>
      </c>
      <c r="B5750" t="s">
        <v>20</v>
      </c>
      <c r="C5750">
        <v>682</v>
      </c>
      <c r="D5750">
        <v>466</v>
      </c>
      <c r="E5750">
        <v>-636</v>
      </c>
      <c r="F5750">
        <v>1</v>
      </c>
      <c r="G5750">
        <v>1</v>
      </c>
      <c r="K5750" t="s">
        <v>154</v>
      </c>
      <c r="L5750" s="64">
        <v>0.54510000000000003</v>
      </c>
      <c r="M5750" s="52">
        <v>-548</v>
      </c>
      <c r="N5750" s="52">
        <v>-114</v>
      </c>
      <c r="O5750">
        <v>0</v>
      </c>
      <c r="P5750">
        <v>2</v>
      </c>
      <c r="Q5750">
        <v>0</v>
      </c>
      <c r="R5750" s="69"/>
      <c r="S5750" s="69"/>
      <c r="T5750" s="69"/>
      <c r="U5750" s="69"/>
      <c r="V5750" s="69"/>
      <c r="W5750"/>
      <c r="X5750"/>
      <c r="Y5750"/>
      <c r="Z5750"/>
      <c r="AA5750"/>
      <c r="AB5750">
        <v>0.5</v>
      </c>
      <c r="AC5750"/>
      <c r="AD5750">
        <v>10</v>
      </c>
      <c r="AE5750">
        <v>10.000942500000001</v>
      </c>
      <c r="AF5750" t="s">
        <v>584</v>
      </c>
    </row>
    <row r="5751" spans="1:32" ht="14.4">
      <c r="A5751" s="49">
        <v>46214</v>
      </c>
      <c r="B5751" t="s">
        <v>20</v>
      </c>
      <c r="C5751">
        <v>688</v>
      </c>
      <c r="D5751">
        <v>2132</v>
      </c>
      <c r="E5751">
        <v>-2617</v>
      </c>
      <c r="F5751">
        <v>5</v>
      </c>
      <c r="G5751">
        <v>4</v>
      </c>
      <c r="K5751" t="s">
        <v>154</v>
      </c>
      <c r="L5751" s="64">
        <v>0.59079999999999999</v>
      </c>
      <c r="M5751" s="52">
        <v>292</v>
      </c>
      <c r="N5751" s="52">
        <v>-200</v>
      </c>
      <c r="O5751">
        <v>0</v>
      </c>
      <c r="P5751">
        <v>8</v>
      </c>
      <c r="Q5751">
        <v>0</v>
      </c>
      <c r="R5751" s="69"/>
      <c r="S5751" s="69"/>
      <c r="T5751" s="69"/>
      <c r="U5751" s="69"/>
      <c r="V5751" s="69"/>
      <c r="W5751"/>
      <c r="X5751"/>
      <c r="Y5751"/>
      <c r="Z5751"/>
      <c r="AA5751"/>
      <c r="AB5751">
        <v>0.5</v>
      </c>
      <c r="AC5751"/>
      <c r="AD5751">
        <v>30</v>
      </c>
      <c r="AE5751">
        <v>30.00094249</v>
      </c>
      <c r="AF5751" t="s">
        <v>661</v>
      </c>
    </row>
    <row r="5752" spans="1:32" ht="14.4">
      <c r="A5752" s="49">
        <v>46214</v>
      </c>
      <c r="B5752" t="s">
        <v>20</v>
      </c>
      <c r="C5752">
        <v>700</v>
      </c>
      <c r="D5752">
        <v>1101</v>
      </c>
      <c r="E5752">
        <v>211</v>
      </c>
      <c r="F5752">
        <v>10</v>
      </c>
      <c r="G5752">
        <v>3</v>
      </c>
      <c r="K5752" t="s">
        <v>154</v>
      </c>
      <c r="L5752" s="64">
        <v>1.0639000000000001</v>
      </c>
      <c r="M5752" s="52">
        <v>-450</v>
      </c>
      <c r="N5752" s="52">
        <v>761</v>
      </c>
      <c r="O5752">
        <v>0</v>
      </c>
      <c r="P5752">
        <v>0</v>
      </c>
      <c r="Q5752">
        <v>0</v>
      </c>
      <c r="R5752" s="69"/>
      <c r="S5752" s="69"/>
      <c r="T5752" s="69"/>
      <c r="U5752" s="69"/>
      <c r="V5752" s="69"/>
      <c r="W5752"/>
      <c r="X5752"/>
      <c r="Y5752"/>
      <c r="Z5752"/>
      <c r="AA5752"/>
      <c r="AB5752">
        <v>0.5</v>
      </c>
      <c r="AC5752"/>
      <c r="AD5752">
        <v>35</v>
      </c>
      <c r="AE5752">
        <v>35.000942479999999</v>
      </c>
      <c r="AF5752" t="s">
        <v>668</v>
      </c>
    </row>
    <row r="5753" spans="1:32" ht="14.4">
      <c r="A5753" s="49">
        <v>46214</v>
      </c>
      <c r="B5753" t="s">
        <v>20</v>
      </c>
      <c r="C5753">
        <v>701</v>
      </c>
      <c r="D5753">
        <v>3909</v>
      </c>
      <c r="E5753">
        <v>3065</v>
      </c>
      <c r="F5753">
        <v>53</v>
      </c>
      <c r="G5753">
        <v>13</v>
      </c>
      <c r="K5753" t="s">
        <v>154</v>
      </c>
      <c r="L5753" s="64">
        <v>1.2614000000000001</v>
      </c>
      <c r="M5753" s="52">
        <v>-448</v>
      </c>
      <c r="N5753" s="52">
        <v>-158</v>
      </c>
      <c r="O5753">
        <v>0</v>
      </c>
      <c r="P5753">
        <v>1</v>
      </c>
      <c r="Q5753">
        <v>0</v>
      </c>
      <c r="R5753" s="69"/>
      <c r="S5753" s="69"/>
      <c r="T5753" s="69"/>
      <c r="U5753" s="69"/>
      <c r="V5753" s="69"/>
      <c r="W5753"/>
      <c r="X5753"/>
      <c r="Y5753"/>
      <c r="Z5753"/>
      <c r="AA5753"/>
      <c r="AB5753">
        <v>0.6</v>
      </c>
      <c r="AC5753"/>
      <c r="AD5753">
        <v>80</v>
      </c>
      <c r="AE5753">
        <v>80.000942469999998</v>
      </c>
      <c r="AF5753" t="s">
        <v>155</v>
      </c>
    </row>
    <row r="5754" spans="1:32" ht="14.4">
      <c r="A5754" s="49">
        <v>46214</v>
      </c>
      <c r="B5754" t="s">
        <v>20</v>
      </c>
      <c r="C5754">
        <v>702</v>
      </c>
      <c r="D5754">
        <v>1381</v>
      </c>
      <c r="E5754">
        <v>-375</v>
      </c>
      <c r="F5754">
        <v>10</v>
      </c>
      <c r="G5754">
        <v>4</v>
      </c>
      <c r="K5754" t="s">
        <v>154</v>
      </c>
      <c r="L5754" s="64">
        <v>0.90949999999999998</v>
      </c>
      <c r="M5754" s="52">
        <v>-862</v>
      </c>
      <c r="N5754" s="52">
        <v>-452</v>
      </c>
      <c r="O5754">
        <v>0</v>
      </c>
      <c r="P5754">
        <v>2</v>
      </c>
      <c r="Q5754">
        <v>0</v>
      </c>
      <c r="R5754" s="69"/>
      <c r="S5754" s="69"/>
      <c r="T5754" s="69"/>
      <c r="U5754" s="69"/>
      <c r="V5754" s="69"/>
      <c r="W5754"/>
      <c r="X5754"/>
      <c r="Y5754"/>
      <c r="Z5754"/>
      <c r="AA5754"/>
      <c r="AB5754">
        <v>0.5</v>
      </c>
      <c r="AC5754"/>
      <c r="AD5754">
        <v>30</v>
      </c>
      <c r="AE5754">
        <v>30.000942460000001</v>
      </c>
      <c r="AF5754" t="s">
        <v>661</v>
      </c>
    </row>
    <row r="5755" spans="1:32" ht="14.4">
      <c r="A5755" s="49">
        <v>46214</v>
      </c>
      <c r="B5755" t="s">
        <v>685</v>
      </c>
      <c r="C5755">
        <v>752</v>
      </c>
      <c r="D5755">
        <v>4974</v>
      </c>
      <c r="E5755">
        <v>-1638</v>
      </c>
      <c r="F5755">
        <v>47</v>
      </c>
      <c r="G5755">
        <v>17</v>
      </c>
      <c r="K5755" t="s">
        <v>154</v>
      </c>
      <c r="L5755" s="64">
        <v>0.89019999999999999</v>
      </c>
      <c r="M5755" s="52">
        <v>2469</v>
      </c>
      <c r="N5755" s="52">
        <v>50</v>
      </c>
      <c r="O5755">
        <v>0</v>
      </c>
      <c r="P5755">
        <v>2</v>
      </c>
      <c r="Q5755">
        <v>0</v>
      </c>
      <c r="R5755" s="69"/>
      <c r="S5755" s="69"/>
      <c r="T5755" s="69"/>
      <c r="U5755" s="69"/>
      <c r="V5755" s="69"/>
      <c r="W5755"/>
      <c r="X5755"/>
      <c r="Y5755"/>
      <c r="Z5755"/>
      <c r="AA5755"/>
      <c r="AB5755">
        <v>0.6</v>
      </c>
      <c r="AC5755"/>
      <c r="AD5755">
        <v>30</v>
      </c>
      <c r="AE5755">
        <v>30.00094245</v>
      </c>
      <c r="AF5755" t="s">
        <v>661</v>
      </c>
    </row>
    <row r="5756" spans="1:32" ht="14.4">
      <c r="A5756" s="49">
        <v>46214</v>
      </c>
      <c r="B5756" t="s">
        <v>685</v>
      </c>
      <c r="C5756">
        <v>753</v>
      </c>
      <c r="D5756">
        <v>4704</v>
      </c>
      <c r="E5756">
        <v>-804</v>
      </c>
      <c r="F5756">
        <v>51</v>
      </c>
      <c r="G5756">
        <v>18</v>
      </c>
      <c r="K5756" t="s">
        <v>154</v>
      </c>
      <c r="L5756" s="64">
        <v>0.94299999999999995</v>
      </c>
      <c r="M5756" s="52">
        <v>-370</v>
      </c>
      <c r="N5756" s="52">
        <v>-1088</v>
      </c>
      <c r="O5756">
        <v>0</v>
      </c>
      <c r="P5756">
        <v>3</v>
      </c>
      <c r="Q5756">
        <v>0</v>
      </c>
      <c r="R5756" s="69"/>
      <c r="S5756" s="69"/>
      <c r="T5756" s="69"/>
      <c r="U5756" s="69"/>
      <c r="V5756" s="69"/>
      <c r="W5756"/>
      <c r="X5756"/>
      <c r="Y5756"/>
      <c r="Z5756"/>
      <c r="AA5756"/>
      <c r="AB5756">
        <v>0.6</v>
      </c>
      <c r="AC5756"/>
      <c r="AD5756">
        <v>30</v>
      </c>
      <c r="AE5756">
        <v>30.000942439999999</v>
      </c>
      <c r="AF5756" t="s">
        <v>661</v>
      </c>
    </row>
    <row r="5757" spans="1:32" ht="14.4">
      <c r="A5757" s="49">
        <v>46214</v>
      </c>
      <c r="B5757" t="s">
        <v>685</v>
      </c>
      <c r="C5757">
        <v>755</v>
      </c>
      <c r="D5757">
        <v>1854</v>
      </c>
      <c r="E5757">
        <v>-1302</v>
      </c>
      <c r="F5757">
        <v>7</v>
      </c>
      <c r="G5757">
        <v>7</v>
      </c>
      <c r="K5757" t="s">
        <v>154</v>
      </c>
      <c r="L5757" s="64">
        <v>0.76590000000000003</v>
      </c>
      <c r="M5757" s="52">
        <v>-1626</v>
      </c>
      <c r="N5757" s="52">
        <v>-291</v>
      </c>
      <c r="O5757">
        <v>0</v>
      </c>
      <c r="P5757">
        <v>5</v>
      </c>
      <c r="Q5757">
        <v>0</v>
      </c>
      <c r="R5757" s="69"/>
      <c r="S5757" s="69"/>
      <c r="T5757" s="69"/>
      <c r="U5757" s="69"/>
      <c r="V5757" s="69"/>
      <c r="W5757"/>
      <c r="X5757"/>
      <c r="Y5757"/>
      <c r="Z5757"/>
      <c r="AA5757"/>
      <c r="AB5757">
        <v>0.5</v>
      </c>
      <c r="AC5757"/>
      <c r="AD5757">
        <v>30</v>
      </c>
      <c r="AE5757">
        <v>30.000942429999998</v>
      </c>
      <c r="AF5757" t="s">
        <v>661</v>
      </c>
    </row>
    <row r="5758" spans="1:32" ht="14.4">
      <c r="A5758" s="49">
        <v>46214</v>
      </c>
      <c r="B5758" t="s">
        <v>685</v>
      </c>
      <c r="C5758">
        <v>756</v>
      </c>
      <c r="D5758">
        <v>3438</v>
      </c>
      <c r="E5758">
        <v>2063</v>
      </c>
      <c r="F5758">
        <v>50</v>
      </c>
      <c r="G5758">
        <v>10</v>
      </c>
      <c r="K5758" t="s">
        <v>154</v>
      </c>
      <c r="L5758" s="64">
        <v>1.2</v>
      </c>
      <c r="M5758" s="52">
        <v>-2990</v>
      </c>
      <c r="N5758" s="52">
        <v>-3889</v>
      </c>
      <c r="O5758">
        <v>0</v>
      </c>
      <c r="P5758">
        <v>6</v>
      </c>
      <c r="Q5758">
        <v>0</v>
      </c>
      <c r="R5758" s="69"/>
      <c r="S5758" s="69"/>
      <c r="T5758" s="69"/>
      <c r="U5758" s="69"/>
      <c r="V5758" s="69"/>
      <c r="W5758"/>
      <c r="X5758"/>
      <c r="Y5758"/>
      <c r="Z5758"/>
      <c r="AA5758"/>
      <c r="AB5758">
        <v>0.6</v>
      </c>
      <c r="AC5758"/>
      <c r="AD5758">
        <v>70</v>
      </c>
      <c r="AE5758">
        <v>70.000942420000001</v>
      </c>
      <c r="AF5758" t="s">
        <v>178</v>
      </c>
    </row>
    <row r="5759" spans="1:32" ht="14.4">
      <c r="A5759" s="49">
        <v>46214</v>
      </c>
      <c r="B5759" t="s">
        <v>685</v>
      </c>
      <c r="C5759">
        <v>757</v>
      </c>
      <c r="D5759">
        <v>2447</v>
      </c>
      <c r="E5759">
        <v>-722</v>
      </c>
      <c r="F5759">
        <v>22</v>
      </c>
      <c r="G5759">
        <v>14</v>
      </c>
      <c r="K5759" t="s">
        <v>154</v>
      </c>
      <c r="L5759" s="64">
        <v>0.90159999999999996</v>
      </c>
      <c r="M5759" s="52">
        <v>1221</v>
      </c>
      <c r="N5759" s="52">
        <v>-64</v>
      </c>
      <c r="O5759">
        <v>0</v>
      </c>
      <c r="P5759">
        <v>7</v>
      </c>
      <c r="Q5759">
        <v>0</v>
      </c>
      <c r="R5759" s="69"/>
      <c r="S5759" s="69"/>
      <c r="T5759" s="69"/>
      <c r="U5759" s="69"/>
      <c r="V5759" s="69"/>
      <c r="W5759"/>
      <c r="X5759"/>
      <c r="Y5759"/>
      <c r="Z5759"/>
      <c r="AA5759"/>
      <c r="AB5759">
        <v>0.5</v>
      </c>
      <c r="AC5759"/>
      <c r="AD5759">
        <v>30</v>
      </c>
      <c r="AE5759">
        <v>30.00094241</v>
      </c>
      <c r="AF5759" t="s">
        <v>661</v>
      </c>
    </row>
    <row r="5760" spans="1:32" ht="14.4">
      <c r="A5760" s="49">
        <v>46214</v>
      </c>
      <c r="B5760" t="s">
        <v>685</v>
      </c>
      <c r="C5760">
        <v>758</v>
      </c>
      <c r="D5760">
        <v>2827</v>
      </c>
      <c r="E5760">
        <v>-3193</v>
      </c>
      <c r="F5760">
        <v>9</v>
      </c>
      <c r="G5760">
        <v>8</v>
      </c>
      <c r="K5760" t="s">
        <v>154</v>
      </c>
      <c r="L5760" s="64">
        <v>0.62350000000000005</v>
      </c>
      <c r="M5760" s="52">
        <v>-1737</v>
      </c>
      <c r="N5760" s="52">
        <v>-1825</v>
      </c>
      <c r="O5760">
        <v>0</v>
      </c>
      <c r="P5760">
        <v>8</v>
      </c>
      <c r="Q5760">
        <v>0</v>
      </c>
      <c r="R5760" s="69"/>
      <c r="S5760" s="69"/>
      <c r="T5760" s="69"/>
      <c r="U5760" s="69"/>
      <c r="V5760" s="69"/>
      <c r="W5760"/>
      <c r="X5760"/>
      <c r="Y5760"/>
      <c r="Z5760"/>
      <c r="AA5760"/>
      <c r="AB5760">
        <v>0.5</v>
      </c>
      <c r="AC5760"/>
      <c r="AD5760">
        <v>30</v>
      </c>
      <c r="AE5760">
        <v>30.0009424</v>
      </c>
      <c r="AF5760" t="s">
        <v>661</v>
      </c>
    </row>
    <row r="5761" spans="1:32" ht="14.4">
      <c r="A5761" s="49">
        <v>46214</v>
      </c>
      <c r="B5761" t="s">
        <v>685</v>
      </c>
      <c r="C5761">
        <v>760</v>
      </c>
      <c r="D5761">
        <v>3470</v>
      </c>
      <c r="E5761">
        <v>3694</v>
      </c>
      <c r="F5761">
        <v>61</v>
      </c>
      <c r="G5761">
        <v>10</v>
      </c>
      <c r="K5761" t="s">
        <v>154</v>
      </c>
      <c r="L5761" s="64">
        <v>1.3549</v>
      </c>
      <c r="M5761" s="52">
        <v>-2530</v>
      </c>
      <c r="N5761" s="52">
        <v>3587</v>
      </c>
      <c r="O5761">
        <v>0</v>
      </c>
      <c r="P5761">
        <v>0</v>
      </c>
      <c r="Q5761">
        <v>0</v>
      </c>
      <c r="R5761" s="69"/>
      <c r="S5761" s="69"/>
      <c r="T5761" s="69"/>
      <c r="U5761" s="69"/>
      <c r="V5761" s="69"/>
      <c r="W5761"/>
      <c r="X5761"/>
      <c r="Y5761"/>
      <c r="Z5761"/>
      <c r="AA5761"/>
      <c r="AB5761">
        <v>0.6</v>
      </c>
      <c r="AC5761"/>
      <c r="AD5761">
        <v>80</v>
      </c>
      <c r="AE5761">
        <v>80.000942390000006</v>
      </c>
      <c r="AF5761" t="s">
        <v>155</v>
      </c>
    </row>
    <row r="5762" spans="1:32" ht="14.4">
      <c r="A5762" s="49">
        <v>46214</v>
      </c>
      <c r="B5762" t="s">
        <v>14</v>
      </c>
      <c r="C5762">
        <v>501</v>
      </c>
      <c r="D5762">
        <v>4452</v>
      </c>
      <c r="E5762">
        <v>144</v>
      </c>
      <c r="F5762">
        <v>22</v>
      </c>
      <c r="G5762">
        <v>5</v>
      </c>
      <c r="K5762" t="s">
        <v>154</v>
      </c>
      <c r="L5762" s="64">
        <v>1.0107999999999999</v>
      </c>
      <c r="M5762" s="52">
        <v>145</v>
      </c>
      <c r="N5762" s="52">
        <v>-283</v>
      </c>
      <c r="O5762">
        <v>0</v>
      </c>
      <c r="P5762">
        <v>1</v>
      </c>
      <c r="Q5762">
        <v>1</v>
      </c>
      <c r="R5762" s="69">
        <v>705.07409713574089</v>
      </c>
      <c r="S5762" s="69">
        <v>6.3142299768004397</v>
      </c>
      <c r="T5762" s="69">
        <v>202.3636363636364</v>
      </c>
      <c r="U5762" s="69">
        <v>890.4</v>
      </c>
      <c r="V5762" s="69">
        <v>164.88888888888891</v>
      </c>
      <c r="W5762">
        <v>7</v>
      </c>
      <c r="X5762">
        <v>0</v>
      </c>
      <c r="Y5762">
        <v>0</v>
      </c>
      <c r="Z5762">
        <v>0</v>
      </c>
      <c r="AA5762">
        <v>1.75</v>
      </c>
      <c r="AB5762">
        <v>0.6</v>
      </c>
      <c r="AC5762">
        <v>1.05</v>
      </c>
      <c r="AD5762">
        <v>10.5</v>
      </c>
      <c r="AE5762">
        <v>10.50094238</v>
      </c>
      <c r="AF5762" t="s">
        <v>4008</v>
      </c>
    </row>
    <row r="5763" spans="1:32" ht="14.4">
      <c r="A5763" s="49">
        <v>46214</v>
      </c>
      <c r="B5763" t="s">
        <v>14</v>
      </c>
      <c r="C5763">
        <v>502</v>
      </c>
      <c r="D5763">
        <v>4268</v>
      </c>
      <c r="E5763">
        <v>-916</v>
      </c>
      <c r="F5763">
        <v>14</v>
      </c>
      <c r="G5763">
        <v>12</v>
      </c>
      <c r="K5763" t="s">
        <v>154</v>
      </c>
      <c r="L5763" s="64">
        <v>0.92849999999999999</v>
      </c>
      <c r="M5763" s="52">
        <v>-44</v>
      </c>
      <c r="N5763" s="52">
        <v>169</v>
      </c>
      <c r="O5763">
        <v>0</v>
      </c>
      <c r="P5763">
        <v>2</v>
      </c>
      <c r="Q5763">
        <v>1</v>
      </c>
      <c r="R5763" s="69">
        <v>670.42009132420083</v>
      </c>
      <c r="S5763" s="69">
        <v>6.3661576602961416</v>
      </c>
      <c r="T5763" s="69">
        <v>304.85714285714278</v>
      </c>
      <c r="U5763" s="69">
        <v>355.66666666666669</v>
      </c>
      <c r="V5763" s="69">
        <v>164.15384615384619</v>
      </c>
      <c r="W5763">
        <v>0</v>
      </c>
      <c r="X5763">
        <v>1</v>
      </c>
      <c r="Y5763">
        <v>0</v>
      </c>
      <c r="Z5763">
        <v>0</v>
      </c>
      <c r="AA5763">
        <v>0.25</v>
      </c>
      <c r="AB5763">
        <v>0.6</v>
      </c>
      <c r="AC5763">
        <v>0.15</v>
      </c>
      <c r="AD5763">
        <v>11.5</v>
      </c>
      <c r="AE5763">
        <v>11.500942370000001</v>
      </c>
      <c r="AF5763" t="s">
        <v>736</v>
      </c>
    </row>
    <row r="5764" spans="1:32" ht="14.4">
      <c r="A5764" s="49">
        <v>46214</v>
      </c>
      <c r="B5764" t="s">
        <v>14</v>
      </c>
      <c r="C5764">
        <v>503</v>
      </c>
      <c r="D5764">
        <v>1926</v>
      </c>
      <c r="E5764">
        <v>-2242</v>
      </c>
      <c r="F5764">
        <v>1</v>
      </c>
      <c r="G5764">
        <v>1</v>
      </c>
      <c r="K5764" t="s">
        <v>154</v>
      </c>
      <c r="L5764" s="64">
        <v>0.61199999999999999</v>
      </c>
      <c r="M5764" s="52">
        <v>-252</v>
      </c>
      <c r="N5764" s="52">
        <v>-740</v>
      </c>
      <c r="O5764">
        <v>0</v>
      </c>
      <c r="P5764">
        <v>3</v>
      </c>
      <c r="Q5764">
        <v>1</v>
      </c>
      <c r="R5764" s="69">
        <v>286.47073474470739</v>
      </c>
      <c r="S5764" s="69">
        <v>6.7231998469804717</v>
      </c>
      <c r="T5764" s="69">
        <v>1926</v>
      </c>
      <c r="U5764" s="69">
        <v>1926</v>
      </c>
      <c r="V5764" s="69">
        <v>963</v>
      </c>
      <c r="W5764">
        <v>0</v>
      </c>
      <c r="X5764">
        <v>0</v>
      </c>
      <c r="Y5764">
        <v>0</v>
      </c>
      <c r="Z5764">
        <v>0</v>
      </c>
      <c r="AA5764">
        <v>0</v>
      </c>
      <c r="AB5764">
        <v>0.5</v>
      </c>
      <c r="AC5764">
        <v>0</v>
      </c>
      <c r="AD5764">
        <v>10</v>
      </c>
      <c r="AE5764">
        <v>10.00094236</v>
      </c>
      <c r="AF5764" t="s">
        <v>584</v>
      </c>
    </row>
    <row r="5765" spans="1:32" ht="14.4">
      <c r="A5765" s="49">
        <v>46214</v>
      </c>
      <c r="B5765" t="s">
        <v>14</v>
      </c>
      <c r="C5765">
        <v>505</v>
      </c>
      <c r="D5765">
        <v>7844</v>
      </c>
      <c r="E5765">
        <v>1244</v>
      </c>
      <c r="F5765">
        <v>32</v>
      </c>
      <c r="G5765">
        <v>30</v>
      </c>
      <c r="K5765" t="s">
        <v>154</v>
      </c>
      <c r="L5765" s="64">
        <v>1.0528999999999999</v>
      </c>
      <c r="M5765" s="52">
        <v>-379</v>
      </c>
      <c r="N5765" s="52">
        <v>-385</v>
      </c>
      <c r="O5765">
        <v>0</v>
      </c>
      <c r="P5765">
        <v>5</v>
      </c>
      <c r="Q5765">
        <v>1</v>
      </c>
      <c r="R5765" s="69">
        <v>1314.630552096306</v>
      </c>
      <c r="S5765" s="69">
        <v>5.9666953483562244</v>
      </c>
      <c r="T5765" s="69">
        <v>245.125</v>
      </c>
      <c r="U5765" s="69">
        <v>261.46666666666658</v>
      </c>
      <c r="V5765" s="69">
        <v>126.51612903225811</v>
      </c>
      <c r="W5765">
        <v>5</v>
      </c>
      <c r="X5765">
        <v>4</v>
      </c>
      <c r="Y5765">
        <v>5</v>
      </c>
      <c r="Z5765">
        <v>6</v>
      </c>
      <c r="AA5765">
        <v>5</v>
      </c>
      <c r="AB5765">
        <v>1</v>
      </c>
      <c r="AC5765">
        <v>5</v>
      </c>
      <c r="AD5765">
        <v>65</v>
      </c>
      <c r="AE5765">
        <v>65.000942350000003</v>
      </c>
      <c r="AF5765" t="s">
        <v>767</v>
      </c>
    </row>
    <row r="5766" spans="1:32" ht="14.4">
      <c r="A5766" s="49">
        <v>46214</v>
      </c>
      <c r="B5766" t="s">
        <v>14</v>
      </c>
      <c r="C5766">
        <v>506</v>
      </c>
      <c r="D5766">
        <v>3343</v>
      </c>
      <c r="E5766">
        <v>-607</v>
      </c>
      <c r="F5766">
        <v>12</v>
      </c>
      <c r="G5766">
        <v>7</v>
      </c>
      <c r="K5766" t="s">
        <v>154</v>
      </c>
      <c r="L5766" s="64">
        <v>0.9395</v>
      </c>
      <c r="M5766" s="52">
        <v>1182</v>
      </c>
      <c r="N5766" s="52">
        <v>-2027</v>
      </c>
      <c r="O5766">
        <v>0</v>
      </c>
      <c r="P5766">
        <v>6</v>
      </c>
      <c r="Q5766">
        <v>1</v>
      </c>
      <c r="R5766" s="69">
        <v>536.69479036944779</v>
      </c>
      <c r="S5766" s="69">
        <v>6.2288661264976302</v>
      </c>
      <c r="T5766" s="69">
        <v>278.58333333333331</v>
      </c>
      <c r="U5766" s="69">
        <v>477.57142857142861</v>
      </c>
      <c r="V5766" s="69">
        <v>175.9473684210526</v>
      </c>
      <c r="W5766">
        <v>0</v>
      </c>
      <c r="X5766">
        <v>0</v>
      </c>
      <c r="Y5766">
        <v>0</v>
      </c>
      <c r="Z5766">
        <v>1</v>
      </c>
      <c r="AA5766">
        <v>0.25</v>
      </c>
      <c r="AB5766">
        <v>0.6</v>
      </c>
      <c r="AC5766">
        <v>0.15</v>
      </c>
      <c r="AD5766">
        <v>11.5</v>
      </c>
      <c r="AE5766">
        <v>11.50094234</v>
      </c>
      <c r="AF5766" t="s">
        <v>736</v>
      </c>
    </row>
    <row r="5767" spans="1:32" ht="14.4">
      <c r="A5767" s="49">
        <v>46214</v>
      </c>
      <c r="B5767" t="s">
        <v>14</v>
      </c>
      <c r="C5767">
        <v>507</v>
      </c>
      <c r="D5767">
        <v>5510</v>
      </c>
      <c r="E5767">
        <v>-1254</v>
      </c>
      <c r="F5767">
        <v>16</v>
      </c>
      <c r="G5767">
        <v>18</v>
      </c>
      <c r="K5767" t="s">
        <v>154</v>
      </c>
      <c r="L5767" s="64">
        <v>0.92410000000000003</v>
      </c>
      <c r="M5767" s="52">
        <v>188</v>
      </c>
      <c r="N5767" s="52">
        <v>-342</v>
      </c>
      <c r="O5767">
        <v>0</v>
      </c>
      <c r="P5767">
        <v>7</v>
      </c>
      <c r="Q5767">
        <v>1</v>
      </c>
      <c r="R5767" s="69">
        <v>888.70963055209631</v>
      </c>
      <c r="S5767" s="69">
        <v>6.2000003269650659</v>
      </c>
      <c r="T5767" s="69">
        <v>344.375</v>
      </c>
      <c r="U5767" s="69">
        <v>306.11111111111109</v>
      </c>
      <c r="V5767" s="69">
        <v>162.0588235294118</v>
      </c>
      <c r="W5767">
        <v>0</v>
      </c>
      <c r="X5767">
        <v>3</v>
      </c>
      <c r="Y5767">
        <v>0</v>
      </c>
      <c r="Z5767">
        <v>2</v>
      </c>
      <c r="AA5767">
        <v>1.25</v>
      </c>
      <c r="AB5767">
        <v>0.8</v>
      </c>
      <c r="AC5767">
        <v>1</v>
      </c>
      <c r="AD5767">
        <v>20</v>
      </c>
      <c r="AE5767">
        <v>20.000942330000001</v>
      </c>
      <c r="AF5767" t="s">
        <v>594</v>
      </c>
    </row>
    <row r="5768" spans="1:32" ht="14.4">
      <c r="A5768" s="49">
        <v>46214</v>
      </c>
      <c r="B5768" t="s">
        <v>5248</v>
      </c>
      <c r="C5768">
        <v>638</v>
      </c>
      <c r="D5768">
        <v>910</v>
      </c>
      <c r="E5768">
        <v>-1159</v>
      </c>
      <c r="F5768">
        <v>1</v>
      </c>
      <c r="G5768">
        <v>4</v>
      </c>
      <c r="K5768" t="s">
        <v>154</v>
      </c>
      <c r="L5768" s="64">
        <v>0.57550000000000001</v>
      </c>
      <c r="M5768" s="52">
        <v>-1021</v>
      </c>
      <c r="N5768" s="52">
        <v>6098</v>
      </c>
      <c r="O5768">
        <v>0</v>
      </c>
      <c r="P5768">
        <v>8</v>
      </c>
      <c r="Q5768">
        <v>0</v>
      </c>
      <c r="R5768" s="69"/>
      <c r="S5768" s="69"/>
      <c r="T5768" s="69"/>
      <c r="U5768" s="69"/>
      <c r="V5768" s="69"/>
      <c r="W5768"/>
      <c r="X5768"/>
      <c r="Y5768"/>
      <c r="Z5768"/>
      <c r="AA5768"/>
      <c r="AB5768">
        <v>0.5</v>
      </c>
      <c r="AC5768"/>
      <c r="AD5768">
        <v>10</v>
      </c>
      <c r="AE5768">
        <v>10.00094232</v>
      </c>
      <c r="AF5768" t="s">
        <v>584</v>
      </c>
    </row>
    <row r="5769" spans="1:32" ht="14.4">
      <c r="A5769" s="49">
        <v>46214</v>
      </c>
      <c r="B5769" t="s">
        <v>5248</v>
      </c>
      <c r="C5769">
        <v>650</v>
      </c>
      <c r="D5769">
        <v>1344</v>
      </c>
      <c r="E5769">
        <v>3193</v>
      </c>
      <c r="F5769">
        <v>9</v>
      </c>
      <c r="G5769">
        <v>4</v>
      </c>
      <c r="K5769" t="s">
        <v>154</v>
      </c>
      <c r="L5769" s="64">
        <v>1.7919</v>
      </c>
      <c r="M5769" s="52">
        <v>-1609</v>
      </c>
      <c r="N5769" s="52">
        <v>-229</v>
      </c>
      <c r="O5769">
        <v>0</v>
      </c>
      <c r="P5769">
        <v>0</v>
      </c>
      <c r="Q5769">
        <v>0</v>
      </c>
      <c r="R5769" s="69"/>
      <c r="S5769" s="69"/>
      <c r="T5769" s="69"/>
      <c r="U5769" s="69"/>
      <c r="V5769" s="69"/>
      <c r="W5769"/>
      <c r="X5769"/>
      <c r="Y5769"/>
      <c r="Z5769"/>
      <c r="AA5769"/>
      <c r="AB5769">
        <v>0.5</v>
      </c>
      <c r="AC5769"/>
      <c r="AD5769">
        <v>80</v>
      </c>
      <c r="AE5769">
        <v>80.000942309999999</v>
      </c>
      <c r="AF5769" t="s">
        <v>155</v>
      </c>
    </row>
    <row r="5770" spans="1:32" ht="14.4">
      <c r="A5770" s="49">
        <v>46214</v>
      </c>
      <c r="B5770" t="s">
        <v>5248</v>
      </c>
      <c r="C5770">
        <v>651</v>
      </c>
      <c r="D5770">
        <v>925</v>
      </c>
      <c r="E5770">
        <v>-1188</v>
      </c>
      <c r="F5770">
        <v>2</v>
      </c>
      <c r="G5770">
        <v>2</v>
      </c>
      <c r="K5770" t="s">
        <v>154</v>
      </c>
      <c r="L5770" s="64">
        <v>0.57189999999999996</v>
      </c>
      <c r="M5770" s="52">
        <v>-311</v>
      </c>
      <c r="N5770" s="52">
        <v>3744</v>
      </c>
      <c r="O5770">
        <v>0</v>
      </c>
      <c r="P5770">
        <v>1</v>
      </c>
      <c r="Q5770">
        <v>0</v>
      </c>
      <c r="R5770" s="69"/>
      <c r="S5770" s="69"/>
      <c r="T5770" s="69"/>
      <c r="U5770" s="69"/>
      <c r="V5770" s="69"/>
      <c r="W5770"/>
      <c r="X5770"/>
      <c r="Y5770"/>
      <c r="Z5770"/>
      <c r="AA5770"/>
      <c r="AB5770">
        <v>0.5</v>
      </c>
      <c r="AC5770"/>
      <c r="AD5770">
        <v>10</v>
      </c>
      <c r="AE5770">
        <v>10.0009423</v>
      </c>
      <c r="AF5770" t="s">
        <v>584</v>
      </c>
    </row>
    <row r="5771" spans="1:32" ht="14.4">
      <c r="A5771" s="49">
        <v>46214</v>
      </c>
      <c r="B5771" t="s">
        <v>5248</v>
      </c>
      <c r="C5771">
        <v>652</v>
      </c>
      <c r="D5771">
        <v>2351</v>
      </c>
      <c r="E5771">
        <v>-2996</v>
      </c>
      <c r="F5771">
        <v>6</v>
      </c>
      <c r="G5771">
        <v>3</v>
      </c>
      <c r="K5771" t="s">
        <v>154</v>
      </c>
      <c r="L5771" s="64">
        <v>0.57520000000000004</v>
      </c>
      <c r="M5771" s="52">
        <v>-1038</v>
      </c>
      <c r="N5771" s="52">
        <v>-1434</v>
      </c>
      <c r="O5771">
        <v>0</v>
      </c>
      <c r="P5771">
        <v>2</v>
      </c>
      <c r="Q5771">
        <v>0</v>
      </c>
      <c r="R5771" s="69"/>
      <c r="S5771" s="69"/>
      <c r="T5771" s="69"/>
      <c r="U5771" s="69"/>
      <c r="V5771" s="69"/>
      <c r="W5771"/>
      <c r="X5771"/>
      <c r="Y5771"/>
      <c r="Z5771"/>
      <c r="AA5771"/>
      <c r="AB5771">
        <v>0.5</v>
      </c>
      <c r="AC5771"/>
      <c r="AD5771">
        <v>30</v>
      </c>
      <c r="AE5771">
        <v>30.000942290000001</v>
      </c>
      <c r="AF5771" t="s">
        <v>661</v>
      </c>
    </row>
    <row r="5772" spans="1:32" ht="14.4">
      <c r="A5772" s="49">
        <v>46214</v>
      </c>
      <c r="B5772" t="s">
        <v>5248</v>
      </c>
      <c r="C5772">
        <v>653</v>
      </c>
      <c r="D5772">
        <v>894</v>
      </c>
      <c r="E5772">
        <v>-450</v>
      </c>
      <c r="F5772">
        <v>6</v>
      </c>
      <c r="G5772">
        <v>5</v>
      </c>
      <c r="K5772" t="s">
        <v>154</v>
      </c>
      <c r="L5772" s="64">
        <v>0.83220000000000005</v>
      </c>
      <c r="M5772" s="52">
        <v>2940</v>
      </c>
      <c r="N5772" s="52">
        <v>4571</v>
      </c>
      <c r="O5772">
        <v>0</v>
      </c>
      <c r="P5772">
        <v>3</v>
      </c>
      <c r="Q5772">
        <v>0</v>
      </c>
      <c r="R5772" s="69"/>
      <c r="S5772" s="69"/>
      <c r="T5772" s="69"/>
      <c r="U5772" s="69"/>
      <c r="V5772" s="69"/>
      <c r="W5772"/>
      <c r="X5772"/>
      <c r="Y5772"/>
      <c r="Z5772"/>
      <c r="AA5772"/>
      <c r="AB5772">
        <v>0.5</v>
      </c>
      <c r="AC5772"/>
      <c r="AD5772">
        <v>10</v>
      </c>
      <c r="AE5772">
        <v>10.00094228</v>
      </c>
      <c r="AF5772" t="s">
        <v>584</v>
      </c>
    </row>
    <row r="5773" spans="1:32" ht="14.4">
      <c r="A5773" s="49">
        <v>46214</v>
      </c>
      <c r="B5773" t="s">
        <v>5248</v>
      </c>
      <c r="C5773">
        <v>655</v>
      </c>
      <c r="D5773">
        <v>2447</v>
      </c>
      <c r="E5773">
        <v>2936</v>
      </c>
      <c r="F5773">
        <v>11</v>
      </c>
      <c r="G5773">
        <v>13</v>
      </c>
      <c r="K5773" t="s">
        <v>154</v>
      </c>
      <c r="L5773" s="64">
        <v>1.3998999999999999</v>
      </c>
      <c r="M5773" s="52">
        <v>-886</v>
      </c>
      <c r="N5773" s="52">
        <v>-1594</v>
      </c>
      <c r="O5773">
        <v>0</v>
      </c>
      <c r="P5773">
        <v>5</v>
      </c>
      <c r="Q5773">
        <v>0</v>
      </c>
      <c r="R5773" s="69"/>
      <c r="S5773" s="69"/>
      <c r="T5773" s="69"/>
      <c r="U5773" s="69"/>
      <c r="V5773" s="69"/>
      <c r="W5773"/>
      <c r="X5773"/>
      <c r="Y5773"/>
      <c r="Z5773"/>
      <c r="AA5773"/>
      <c r="AB5773">
        <v>0.5</v>
      </c>
      <c r="AC5773"/>
      <c r="AD5773">
        <v>70</v>
      </c>
      <c r="AE5773">
        <v>70.000942269999996</v>
      </c>
      <c r="AF5773" t="s">
        <v>178</v>
      </c>
    </row>
    <row r="5774" spans="1:32" ht="14.4">
      <c r="A5774" s="49">
        <v>46214</v>
      </c>
      <c r="B5774" t="s">
        <v>22</v>
      </c>
      <c r="C5774">
        <v>671</v>
      </c>
      <c r="D5774">
        <v>5818</v>
      </c>
      <c r="E5774">
        <v>-3448</v>
      </c>
      <c r="F5774">
        <v>44</v>
      </c>
      <c r="G5774">
        <v>12</v>
      </c>
      <c r="K5774" t="s">
        <v>154</v>
      </c>
      <c r="L5774" s="64">
        <v>0.80249999999999999</v>
      </c>
      <c r="M5774" s="52">
        <v>1394</v>
      </c>
      <c r="N5774" s="52">
        <v>-1539</v>
      </c>
      <c r="O5774">
        <v>0</v>
      </c>
      <c r="P5774">
        <v>1</v>
      </c>
      <c r="Q5774">
        <v>0</v>
      </c>
      <c r="R5774" s="69"/>
      <c r="S5774" s="69"/>
      <c r="T5774" s="69"/>
      <c r="U5774" s="69"/>
      <c r="V5774" s="69"/>
      <c r="W5774"/>
      <c r="X5774"/>
      <c r="Y5774"/>
      <c r="Z5774"/>
      <c r="AA5774"/>
      <c r="AB5774">
        <v>0.8</v>
      </c>
      <c r="AC5774"/>
      <c r="AD5774">
        <v>30</v>
      </c>
      <c r="AE5774">
        <v>30.000942259999999</v>
      </c>
      <c r="AF5774" t="s">
        <v>661</v>
      </c>
    </row>
    <row r="5775" spans="1:32" ht="14.4">
      <c r="A5775" s="49">
        <v>46214</v>
      </c>
      <c r="B5775" t="s">
        <v>22</v>
      </c>
      <c r="C5775">
        <v>672</v>
      </c>
      <c r="D5775">
        <v>6428</v>
      </c>
      <c r="E5775">
        <v>-2515</v>
      </c>
      <c r="F5775">
        <v>56</v>
      </c>
      <c r="G5775">
        <v>20</v>
      </c>
      <c r="K5775" t="s">
        <v>154</v>
      </c>
      <c r="L5775" s="64">
        <v>0.86960000000000004</v>
      </c>
      <c r="M5775" s="52">
        <v>1342</v>
      </c>
      <c r="N5775" s="52">
        <v>647</v>
      </c>
      <c r="O5775">
        <v>0</v>
      </c>
      <c r="P5775">
        <v>2</v>
      </c>
      <c r="Q5775">
        <v>0</v>
      </c>
      <c r="R5775" s="69"/>
      <c r="S5775" s="69"/>
      <c r="T5775" s="69"/>
      <c r="U5775" s="69"/>
      <c r="V5775" s="69"/>
      <c r="W5775"/>
      <c r="X5775"/>
      <c r="Y5775"/>
      <c r="Z5775"/>
      <c r="AA5775"/>
      <c r="AB5775">
        <v>0.8</v>
      </c>
      <c r="AC5775"/>
      <c r="AD5775">
        <v>30</v>
      </c>
      <c r="AE5775">
        <v>30.000942250000001</v>
      </c>
      <c r="AF5775" t="s">
        <v>661</v>
      </c>
    </row>
    <row r="5776" spans="1:32" ht="14.4">
      <c r="A5776" s="49">
        <v>46214</v>
      </c>
      <c r="B5776" t="s">
        <v>22</v>
      </c>
      <c r="C5776">
        <v>673</v>
      </c>
      <c r="D5776">
        <v>4444</v>
      </c>
      <c r="E5776">
        <v>1695</v>
      </c>
      <c r="F5776">
        <v>52</v>
      </c>
      <c r="G5776">
        <v>23</v>
      </c>
      <c r="K5776" t="s">
        <v>154</v>
      </c>
      <c r="L5776" s="64">
        <v>1.1271</v>
      </c>
      <c r="M5776" s="52">
        <v>-2116</v>
      </c>
      <c r="N5776" s="52">
        <v>6317</v>
      </c>
      <c r="O5776">
        <v>0</v>
      </c>
      <c r="P5776">
        <v>3</v>
      </c>
      <c r="Q5776">
        <v>0</v>
      </c>
      <c r="R5776" s="69"/>
      <c r="S5776" s="69"/>
      <c r="T5776" s="69"/>
      <c r="U5776" s="69"/>
      <c r="V5776" s="69"/>
      <c r="W5776"/>
      <c r="X5776"/>
      <c r="Y5776"/>
      <c r="Z5776"/>
      <c r="AA5776"/>
      <c r="AB5776">
        <v>0.6</v>
      </c>
      <c r="AC5776"/>
      <c r="AD5776">
        <v>60</v>
      </c>
      <c r="AE5776">
        <v>60.000942240000001</v>
      </c>
      <c r="AF5776" t="s">
        <v>578</v>
      </c>
    </row>
    <row r="5777" spans="1:32" ht="14.4">
      <c r="A5777" s="49">
        <v>46214</v>
      </c>
      <c r="B5777" t="s">
        <v>22</v>
      </c>
      <c r="C5777">
        <v>675</v>
      </c>
      <c r="D5777">
        <v>5374</v>
      </c>
      <c r="E5777">
        <v>-1380</v>
      </c>
      <c r="F5777">
        <v>44</v>
      </c>
      <c r="G5777">
        <v>13</v>
      </c>
      <c r="K5777" t="s">
        <v>154</v>
      </c>
      <c r="L5777" s="64">
        <v>0.91439999999999999</v>
      </c>
      <c r="M5777" s="52">
        <v>3942</v>
      </c>
      <c r="N5777" s="52">
        <v>-716</v>
      </c>
      <c r="O5777">
        <v>0</v>
      </c>
      <c r="P5777">
        <v>5</v>
      </c>
      <c r="Q5777">
        <v>0</v>
      </c>
      <c r="R5777" s="69"/>
      <c r="S5777" s="69"/>
      <c r="T5777" s="69"/>
      <c r="U5777" s="69"/>
      <c r="V5777" s="69"/>
      <c r="W5777"/>
      <c r="X5777"/>
      <c r="Y5777"/>
      <c r="Z5777"/>
      <c r="AA5777"/>
      <c r="AB5777">
        <v>0.8</v>
      </c>
      <c r="AC5777"/>
      <c r="AD5777">
        <v>30</v>
      </c>
      <c r="AE5777">
        <v>30.00094223</v>
      </c>
      <c r="AF5777" t="s">
        <v>661</v>
      </c>
    </row>
    <row r="5778" spans="1:32" ht="14.4">
      <c r="A5778" s="49">
        <v>46214</v>
      </c>
      <c r="B5778" t="s">
        <v>22</v>
      </c>
      <c r="C5778">
        <v>676</v>
      </c>
      <c r="D5778">
        <v>4952</v>
      </c>
      <c r="E5778">
        <v>258</v>
      </c>
      <c r="F5778">
        <v>56</v>
      </c>
      <c r="G5778">
        <v>17</v>
      </c>
      <c r="K5778" t="s">
        <v>154</v>
      </c>
      <c r="L5778" s="64">
        <v>1.0174000000000001</v>
      </c>
      <c r="M5778" s="52">
        <v>-2162</v>
      </c>
      <c r="N5778" s="52">
        <v>2161</v>
      </c>
      <c r="O5778">
        <v>0</v>
      </c>
      <c r="P5778">
        <v>6</v>
      </c>
      <c r="Q5778">
        <v>0</v>
      </c>
      <c r="R5778" s="69"/>
      <c r="S5778" s="69"/>
      <c r="T5778" s="69"/>
      <c r="U5778" s="69"/>
      <c r="V5778" s="69"/>
      <c r="W5778"/>
      <c r="X5778"/>
      <c r="Y5778"/>
      <c r="Z5778"/>
      <c r="AA5778"/>
      <c r="AB5778">
        <v>0.6</v>
      </c>
      <c r="AC5778"/>
      <c r="AD5778">
        <v>35</v>
      </c>
      <c r="AE5778">
        <v>35.000942219999999</v>
      </c>
      <c r="AF5778" t="s">
        <v>668</v>
      </c>
    </row>
    <row r="5779" spans="1:32" ht="14.4">
      <c r="A5779" s="49">
        <v>46214</v>
      </c>
      <c r="B5779" t="s">
        <v>22</v>
      </c>
      <c r="C5779">
        <v>677</v>
      </c>
      <c r="D5779">
        <v>6080</v>
      </c>
      <c r="E5779">
        <v>1337</v>
      </c>
      <c r="F5779">
        <v>73</v>
      </c>
      <c r="G5779">
        <v>29</v>
      </c>
      <c r="K5779" t="s">
        <v>154</v>
      </c>
      <c r="L5779" s="64">
        <v>1.0732999999999999</v>
      </c>
      <c r="M5779" s="52">
        <v>-2879</v>
      </c>
      <c r="N5779" s="52">
        <v>1393</v>
      </c>
      <c r="O5779">
        <v>0</v>
      </c>
      <c r="P5779">
        <v>7</v>
      </c>
      <c r="Q5779">
        <v>0</v>
      </c>
      <c r="R5779" s="69"/>
      <c r="S5779" s="69"/>
      <c r="T5779" s="69"/>
      <c r="U5779" s="69"/>
      <c r="V5779" s="69"/>
      <c r="W5779"/>
      <c r="X5779"/>
      <c r="Y5779"/>
      <c r="Z5779"/>
      <c r="AA5779"/>
      <c r="AB5779">
        <v>0.8</v>
      </c>
      <c r="AC5779"/>
      <c r="AD5779">
        <v>60</v>
      </c>
      <c r="AE5779">
        <v>60.000942209999998</v>
      </c>
      <c r="AF5779" t="s">
        <v>578</v>
      </c>
    </row>
    <row r="5780" spans="1:32" ht="14.4">
      <c r="A5780" s="49">
        <v>46214</v>
      </c>
      <c r="B5780" t="s">
        <v>38</v>
      </c>
      <c r="C5780">
        <v>703</v>
      </c>
      <c r="D5780">
        <v>1539</v>
      </c>
      <c r="E5780">
        <v>-1901</v>
      </c>
      <c r="F5780">
        <v>3</v>
      </c>
      <c r="G5780">
        <v>5</v>
      </c>
      <c r="K5780" t="s">
        <v>154</v>
      </c>
      <c r="L5780" s="64">
        <v>0.58830000000000005</v>
      </c>
      <c r="M5780" s="52">
        <v>3831</v>
      </c>
      <c r="N5780" s="52">
        <v>220</v>
      </c>
      <c r="O5780">
        <v>0</v>
      </c>
      <c r="P5780">
        <v>3</v>
      </c>
      <c r="Q5780">
        <v>0</v>
      </c>
      <c r="R5780" s="69"/>
      <c r="S5780" s="69"/>
      <c r="T5780" s="69"/>
      <c r="U5780" s="69"/>
      <c r="V5780" s="69"/>
      <c r="W5780"/>
      <c r="X5780"/>
      <c r="Y5780"/>
      <c r="Z5780"/>
      <c r="AA5780"/>
      <c r="AB5780">
        <v>0.5</v>
      </c>
      <c r="AC5780"/>
      <c r="AD5780">
        <v>30</v>
      </c>
      <c r="AE5780">
        <v>30.000942200000001</v>
      </c>
      <c r="AF5780" t="s">
        <v>661</v>
      </c>
    </row>
    <row r="5781" spans="1:32" ht="14.4">
      <c r="A5781" s="49">
        <v>46214</v>
      </c>
      <c r="B5781" t="s">
        <v>38</v>
      </c>
      <c r="C5781">
        <v>705</v>
      </c>
      <c r="D5781">
        <v>1513</v>
      </c>
      <c r="E5781">
        <v>-912</v>
      </c>
      <c r="F5781">
        <v>9</v>
      </c>
      <c r="G5781">
        <v>7</v>
      </c>
      <c r="K5781" t="s">
        <v>154</v>
      </c>
      <c r="L5781" s="64">
        <v>0.79910000000000003</v>
      </c>
      <c r="M5781" s="52">
        <v>-1014</v>
      </c>
      <c r="N5781" s="52">
        <v>-3540</v>
      </c>
      <c r="O5781">
        <v>0</v>
      </c>
      <c r="P5781">
        <v>5</v>
      </c>
      <c r="Q5781">
        <v>0</v>
      </c>
      <c r="R5781" s="69"/>
      <c r="S5781" s="69"/>
      <c r="T5781" s="69"/>
      <c r="U5781" s="69"/>
      <c r="V5781" s="69"/>
      <c r="W5781"/>
      <c r="X5781"/>
      <c r="Y5781"/>
      <c r="Z5781"/>
      <c r="AA5781"/>
      <c r="AB5781">
        <v>0.5</v>
      </c>
      <c r="AC5781"/>
      <c r="AD5781">
        <v>30</v>
      </c>
      <c r="AE5781">
        <v>30.00094219</v>
      </c>
      <c r="AF5781" t="s">
        <v>661</v>
      </c>
    </row>
    <row r="5782" spans="1:32" ht="14.4">
      <c r="A5782" s="49">
        <v>46214</v>
      </c>
      <c r="B5782" t="s">
        <v>38</v>
      </c>
      <c r="C5782">
        <v>706</v>
      </c>
      <c r="D5782">
        <v>803</v>
      </c>
      <c r="E5782">
        <v>-547</v>
      </c>
      <c r="F5782">
        <v>4</v>
      </c>
      <c r="G5782">
        <v>3</v>
      </c>
      <c r="K5782" t="s">
        <v>154</v>
      </c>
      <c r="L5782" s="64">
        <v>0.77290000000000003</v>
      </c>
      <c r="M5782" s="52">
        <v>-1442</v>
      </c>
      <c r="N5782" s="52">
        <v>-607</v>
      </c>
      <c r="O5782">
        <v>0</v>
      </c>
      <c r="P5782">
        <v>6</v>
      </c>
      <c r="Q5782">
        <v>0</v>
      </c>
      <c r="R5782" s="69"/>
      <c r="S5782" s="69"/>
      <c r="T5782" s="69"/>
      <c r="U5782" s="69"/>
      <c r="V5782" s="69"/>
      <c r="W5782"/>
      <c r="X5782"/>
      <c r="Y5782"/>
      <c r="Z5782"/>
      <c r="AA5782"/>
      <c r="AB5782">
        <v>0.5</v>
      </c>
      <c r="AC5782"/>
      <c r="AD5782">
        <v>10</v>
      </c>
      <c r="AE5782">
        <v>10.000942179999999</v>
      </c>
      <c r="AF5782" t="s">
        <v>584</v>
      </c>
    </row>
    <row r="5783" spans="1:32" ht="14.4">
      <c r="A5783" s="49">
        <v>46214</v>
      </c>
      <c r="B5783" t="s">
        <v>38</v>
      </c>
      <c r="C5783">
        <v>707</v>
      </c>
      <c r="D5783">
        <v>2153</v>
      </c>
      <c r="E5783">
        <v>1365</v>
      </c>
      <c r="F5783">
        <v>20</v>
      </c>
      <c r="G5783">
        <v>13</v>
      </c>
      <c r="K5783" t="s">
        <v>154</v>
      </c>
      <c r="L5783" s="64">
        <v>1.2113</v>
      </c>
      <c r="M5783" s="52">
        <v>-640</v>
      </c>
      <c r="N5783" s="52">
        <v>-1517</v>
      </c>
      <c r="O5783">
        <v>0</v>
      </c>
      <c r="P5783">
        <v>7</v>
      </c>
      <c r="Q5783">
        <v>0</v>
      </c>
      <c r="R5783" s="69"/>
      <c r="S5783" s="69"/>
      <c r="T5783" s="69"/>
      <c r="U5783" s="69"/>
      <c r="V5783" s="69"/>
      <c r="W5783"/>
      <c r="X5783"/>
      <c r="Y5783"/>
      <c r="Z5783"/>
      <c r="AA5783"/>
      <c r="AB5783">
        <v>0.5</v>
      </c>
      <c r="AC5783"/>
      <c r="AD5783">
        <v>60</v>
      </c>
      <c r="AE5783">
        <v>60.000942170000002</v>
      </c>
      <c r="AF5783" t="s">
        <v>578</v>
      </c>
    </row>
    <row r="5784" spans="1:32" ht="14.4">
      <c r="A5784" s="49">
        <v>46214</v>
      </c>
      <c r="B5784" t="s">
        <v>38</v>
      </c>
      <c r="C5784">
        <v>708</v>
      </c>
      <c r="D5784">
        <v>2590</v>
      </c>
      <c r="E5784">
        <v>1228</v>
      </c>
      <c r="F5784">
        <v>26</v>
      </c>
      <c r="G5784">
        <v>9</v>
      </c>
      <c r="K5784" t="s">
        <v>154</v>
      </c>
      <c r="L5784" s="64">
        <v>1.1579999999999999</v>
      </c>
      <c r="M5784" s="52">
        <v>-1323</v>
      </c>
      <c r="N5784" s="52">
        <v>-1534</v>
      </c>
      <c r="O5784">
        <v>0</v>
      </c>
      <c r="P5784">
        <v>8</v>
      </c>
      <c r="Q5784">
        <v>0</v>
      </c>
      <c r="R5784" s="69"/>
      <c r="S5784" s="69"/>
      <c r="T5784" s="69"/>
      <c r="U5784" s="69"/>
      <c r="V5784" s="69"/>
      <c r="W5784"/>
      <c r="X5784"/>
      <c r="Y5784"/>
      <c r="Z5784"/>
      <c r="AA5784"/>
      <c r="AB5784">
        <v>0.5</v>
      </c>
      <c r="AC5784"/>
      <c r="AD5784">
        <v>60</v>
      </c>
      <c r="AE5784">
        <v>60.000942160000001</v>
      </c>
      <c r="AF5784" t="s">
        <v>578</v>
      </c>
    </row>
    <row r="5785" spans="1:32" ht="14.4">
      <c r="A5785" s="49">
        <v>46214</v>
      </c>
      <c r="B5785" t="s">
        <v>38</v>
      </c>
      <c r="C5785">
        <v>710</v>
      </c>
      <c r="D5785">
        <v>2968</v>
      </c>
      <c r="E5785">
        <v>-447</v>
      </c>
      <c r="F5785">
        <v>23</v>
      </c>
      <c r="G5785">
        <v>7</v>
      </c>
      <c r="K5785" t="s">
        <v>154</v>
      </c>
      <c r="L5785" s="64">
        <v>0.94979999999999998</v>
      </c>
      <c r="M5785" s="52">
        <v>-849</v>
      </c>
      <c r="N5785" s="52">
        <v>917</v>
      </c>
      <c r="O5785">
        <v>0</v>
      </c>
      <c r="P5785">
        <v>0</v>
      </c>
      <c r="Q5785">
        <v>0</v>
      </c>
      <c r="R5785" s="69"/>
      <c r="S5785" s="69"/>
      <c r="T5785" s="69"/>
      <c r="U5785" s="69"/>
      <c r="V5785" s="69"/>
      <c r="W5785"/>
      <c r="X5785"/>
      <c r="Y5785"/>
      <c r="Z5785"/>
      <c r="AA5785"/>
      <c r="AB5785">
        <v>0.5</v>
      </c>
      <c r="AC5785"/>
      <c r="AD5785">
        <v>30</v>
      </c>
      <c r="AE5785">
        <v>30.00094215</v>
      </c>
      <c r="AF5785" t="s">
        <v>661</v>
      </c>
    </row>
    <row r="5786" spans="1:32" ht="14.4">
      <c r="A5786" s="49">
        <v>46214</v>
      </c>
      <c r="B5786" t="s">
        <v>44</v>
      </c>
      <c r="C5786">
        <v>568</v>
      </c>
      <c r="D5786">
        <v>3490</v>
      </c>
      <c r="E5786">
        <v>627</v>
      </c>
      <c r="F5786">
        <v>18</v>
      </c>
      <c r="G5786">
        <v>6</v>
      </c>
      <c r="K5786" t="s">
        <v>154</v>
      </c>
      <c r="L5786" s="64">
        <v>1.0599000000000001</v>
      </c>
      <c r="M5786" s="52">
        <v>-778</v>
      </c>
      <c r="N5786" s="52">
        <v>413</v>
      </c>
      <c r="O5786">
        <v>0</v>
      </c>
      <c r="P5786">
        <v>8</v>
      </c>
      <c r="Q5786">
        <v>1</v>
      </c>
      <c r="R5786" s="69">
        <v>569.40478414279778</v>
      </c>
      <c r="S5786" s="69">
        <v>6.1292073709109598</v>
      </c>
      <c r="T5786" s="69">
        <v>193.88888888888891</v>
      </c>
      <c r="U5786" s="69">
        <v>581.66666666666663</v>
      </c>
      <c r="V5786" s="69">
        <v>145.41666666666671</v>
      </c>
      <c r="W5786">
        <v>7</v>
      </c>
      <c r="X5786">
        <v>0</v>
      </c>
      <c r="Y5786">
        <v>4</v>
      </c>
      <c r="Z5786">
        <v>0</v>
      </c>
      <c r="AA5786">
        <v>2.75</v>
      </c>
      <c r="AB5786">
        <v>0.6</v>
      </c>
      <c r="AC5786">
        <v>1.65</v>
      </c>
      <c r="AD5786">
        <v>16.5</v>
      </c>
      <c r="AE5786">
        <v>16.500942139999999</v>
      </c>
      <c r="AF5786" t="s">
        <v>1213</v>
      </c>
    </row>
    <row r="5787" spans="1:32" ht="14.4">
      <c r="A5787" s="49">
        <v>46214</v>
      </c>
      <c r="B5787" t="s">
        <v>44</v>
      </c>
      <c r="C5787">
        <v>570</v>
      </c>
      <c r="D5787">
        <v>3409</v>
      </c>
      <c r="E5787">
        <v>921</v>
      </c>
      <c r="F5787">
        <v>15</v>
      </c>
      <c r="G5787">
        <v>11</v>
      </c>
      <c r="K5787" t="s">
        <v>154</v>
      </c>
      <c r="L5787" s="64">
        <v>1.0901000000000001</v>
      </c>
      <c r="M5787" s="52">
        <v>-725</v>
      </c>
      <c r="N5787" s="52">
        <v>470</v>
      </c>
      <c r="O5787">
        <v>0</v>
      </c>
      <c r="P5787">
        <v>0</v>
      </c>
      <c r="Q5787">
        <v>1</v>
      </c>
      <c r="R5787" s="69">
        <v>610.55437941054367</v>
      </c>
      <c r="S5787" s="69">
        <v>5.5834502461372892</v>
      </c>
      <c r="T5787" s="69">
        <v>227.26666666666671</v>
      </c>
      <c r="U5787" s="69">
        <v>309.90909090909088</v>
      </c>
      <c r="V5787" s="69">
        <v>131.11538461538461</v>
      </c>
      <c r="W5787">
        <v>6</v>
      </c>
      <c r="X5787">
        <v>5</v>
      </c>
      <c r="Y5787">
        <v>5</v>
      </c>
      <c r="Z5787">
        <v>7</v>
      </c>
      <c r="AA5787">
        <v>5.75</v>
      </c>
      <c r="AB5787">
        <v>0.6</v>
      </c>
      <c r="AC5787">
        <v>3.45</v>
      </c>
      <c r="AD5787">
        <v>34.5</v>
      </c>
      <c r="AE5787">
        <v>34.500942129999999</v>
      </c>
      <c r="AF5787" t="s">
        <v>5252</v>
      </c>
    </row>
    <row r="5788" spans="1:32" ht="14.4">
      <c r="A5788" s="49">
        <v>46214</v>
      </c>
      <c r="B5788" t="s">
        <v>44</v>
      </c>
      <c r="C5788">
        <v>571</v>
      </c>
      <c r="D5788">
        <v>3923</v>
      </c>
      <c r="E5788">
        <v>301</v>
      </c>
      <c r="F5788">
        <v>14</v>
      </c>
      <c r="G5788">
        <v>16</v>
      </c>
      <c r="K5788" t="s">
        <v>154</v>
      </c>
      <c r="L5788" s="64">
        <v>1.0256000000000001</v>
      </c>
      <c r="M5788" s="52">
        <v>-126</v>
      </c>
      <c r="N5788" s="52">
        <v>-373</v>
      </c>
      <c r="O5788">
        <v>0</v>
      </c>
      <c r="P5788">
        <v>1</v>
      </c>
      <c r="Q5788">
        <v>1</v>
      </c>
      <c r="R5788" s="69">
        <v>665.50633042756328</v>
      </c>
      <c r="S5788" s="69">
        <v>5.8947598552212366</v>
      </c>
      <c r="T5788" s="69">
        <v>280.21428571428572</v>
      </c>
      <c r="U5788" s="69">
        <v>245.1875</v>
      </c>
      <c r="V5788" s="69">
        <v>130.76666666666671</v>
      </c>
      <c r="W5788">
        <v>0</v>
      </c>
      <c r="X5788">
        <v>6</v>
      </c>
      <c r="Y5788">
        <v>5</v>
      </c>
      <c r="Z5788">
        <v>3</v>
      </c>
      <c r="AA5788">
        <v>3.5</v>
      </c>
      <c r="AB5788">
        <v>0.6</v>
      </c>
      <c r="AC5788">
        <v>2.1</v>
      </c>
      <c r="AD5788">
        <v>21</v>
      </c>
      <c r="AE5788">
        <v>21.000942120000001</v>
      </c>
      <c r="AF5788" t="s">
        <v>1379</v>
      </c>
    </row>
    <row r="5789" spans="1:32" ht="14.4">
      <c r="A5789" s="49">
        <v>46214</v>
      </c>
      <c r="B5789" t="s">
        <v>44</v>
      </c>
      <c r="C5789">
        <v>572</v>
      </c>
      <c r="D5789">
        <v>2021</v>
      </c>
      <c r="E5789">
        <v>-577</v>
      </c>
      <c r="F5789">
        <v>5</v>
      </c>
      <c r="G5789">
        <v>4</v>
      </c>
      <c r="K5789" t="s">
        <v>154</v>
      </c>
      <c r="L5789" s="64">
        <v>0.90480000000000005</v>
      </c>
      <c r="M5789" s="52">
        <v>-1414</v>
      </c>
      <c r="N5789" s="52">
        <v>-274</v>
      </c>
      <c r="O5789">
        <v>0</v>
      </c>
      <c r="P5789">
        <v>2</v>
      </c>
      <c r="Q5789">
        <v>1</v>
      </c>
      <c r="R5789" s="69">
        <v>368.62090078870898</v>
      </c>
      <c r="S5789" s="69">
        <v>5.482597421024761</v>
      </c>
      <c r="T5789" s="69">
        <v>404.2</v>
      </c>
      <c r="U5789" s="69">
        <v>505.25</v>
      </c>
      <c r="V5789" s="69">
        <v>224.55555555555549</v>
      </c>
      <c r="W5789">
        <v>0</v>
      </c>
      <c r="X5789">
        <v>0</v>
      </c>
      <c r="Y5789">
        <v>0</v>
      </c>
      <c r="Z5789">
        <v>7</v>
      </c>
      <c r="AA5789">
        <v>1.75</v>
      </c>
      <c r="AB5789">
        <v>0.5</v>
      </c>
      <c r="AC5789">
        <v>0.875</v>
      </c>
      <c r="AD5789">
        <v>18.8</v>
      </c>
      <c r="AE5789">
        <v>18.800942110000001</v>
      </c>
      <c r="AF5789" t="s">
        <v>612</v>
      </c>
    </row>
    <row r="5790" spans="1:32" ht="14.4">
      <c r="A5790" s="49">
        <v>46214</v>
      </c>
      <c r="B5790" t="s">
        <v>44</v>
      </c>
      <c r="C5790">
        <v>573</v>
      </c>
      <c r="D5790">
        <v>9150</v>
      </c>
      <c r="E5790">
        <v>863</v>
      </c>
      <c r="F5790">
        <v>32</v>
      </c>
      <c r="G5790">
        <v>35</v>
      </c>
      <c r="K5790" t="s">
        <v>154</v>
      </c>
      <c r="L5790" s="64">
        <v>1.0314000000000001</v>
      </c>
      <c r="M5790" s="52">
        <v>-736</v>
      </c>
      <c r="N5790" s="52">
        <v>30</v>
      </c>
      <c r="O5790">
        <v>0</v>
      </c>
      <c r="P5790">
        <v>3</v>
      </c>
      <c r="Q5790">
        <v>1</v>
      </c>
      <c r="R5790" s="69">
        <v>1619.772571606476</v>
      </c>
      <c r="S5790" s="69">
        <v>5.6489411911235861</v>
      </c>
      <c r="T5790" s="69">
        <v>285.9375</v>
      </c>
      <c r="U5790" s="69">
        <v>261.42857142857139</v>
      </c>
      <c r="V5790" s="69">
        <v>136.56716417910451</v>
      </c>
      <c r="W5790">
        <v>0</v>
      </c>
      <c r="X5790">
        <v>6</v>
      </c>
      <c r="Y5790">
        <v>5</v>
      </c>
      <c r="Z5790">
        <v>7</v>
      </c>
      <c r="AA5790">
        <v>4.5</v>
      </c>
      <c r="AB5790">
        <v>1</v>
      </c>
      <c r="AC5790">
        <v>4.5</v>
      </c>
      <c r="AD5790">
        <v>60</v>
      </c>
      <c r="AE5790">
        <v>60.000942100000003</v>
      </c>
      <c r="AF5790" t="s">
        <v>578</v>
      </c>
    </row>
    <row r="5791" spans="1:32" ht="14.4">
      <c r="A5791" s="49">
        <v>46214</v>
      </c>
      <c r="B5791" t="s">
        <v>5249</v>
      </c>
      <c r="C5791">
        <v>738</v>
      </c>
      <c r="D5791">
        <v>5518</v>
      </c>
      <c r="E5791">
        <v>2648</v>
      </c>
      <c r="F5791">
        <v>56</v>
      </c>
      <c r="G5791">
        <v>27</v>
      </c>
      <c r="K5791" t="s">
        <v>154</v>
      </c>
      <c r="L5791" s="64">
        <v>1.1599999999999999</v>
      </c>
      <c r="M5791" s="52">
        <v>3959</v>
      </c>
      <c r="N5791" s="52">
        <v>-1371</v>
      </c>
      <c r="O5791">
        <v>0</v>
      </c>
      <c r="P5791">
        <v>8</v>
      </c>
      <c r="Q5791">
        <v>0</v>
      </c>
      <c r="R5791" s="69"/>
      <c r="S5791" s="69"/>
      <c r="T5791" s="69"/>
      <c r="U5791" s="69"/>
      <c r="V5791" s="69"/>
      <c r="W5791"/>
      <c r="X5791"/>
      <c r="Y5791"/>
      <c r="Z5791"/>
      <c r="AA5791"/>
      <c r="AB5791">
        <v>0.8</v>
      </c>
      <c r="AC5791"/>
      <c r="AD5791">
        <v>70</v>
      </c>
      <c r="AE5791">
        <v>70.000942089999995</v>
      </c>
      <c r="AF5791" t="s">
        <v>178</v>
      </c>
    </row>
    <row r="5792" spans="1:32" ht="14.4">
      <c r="A5792" s="49">
        <v>46214</v>
      </c>
      <c r="B5792" t="s">
        <v>5249</v>
      </c>
      <c r="C5792">
        <v>750</v>
      </c>
      <c r="D5792">
        <v>5421</v>
      </c>
      <c r="E5792">
        <v>-4000</v>
      </c>
      <c r="F5792">
        <v>32</v>
      </c>
      <c r="G5792">
        <v>12</v>
      </c>
      <c r="K5792" t="s">
        <v>154</v>
      </c>
      <c r="L5792" s="64">
        <v>0.754</v>
      </c>
      <c r="M5792" s="52">
        <v>2198</v>
      </c>
      <c r="N5792" s="52">
        <v>8205</v>
      </c>
      <c r="O5792">
        <v>0</v>
      </c>
      <c r="P5792">
        <v>0</v>
      </c>
      <c r="Q5792">
        <v>0</v>
      </c>
      <c r="R5792" s="69"/>
      <c r="S5792" s="69"/>
      <c r="T5792" s="69"/>
      <c r="U5792" s="69"/>
      <c r="V5792" s="69"/>
      <c r="W5792"/>
      <c r="X5792"/>
      <c r="Y5792"/>
      <c r="Z5792"/>
      <c r="AA5792"/>
      <c r="AB5792">
        <v>0.8</v>
      </c>
      <c r="AC5792"/>
      <c r="AD5792">
        <v>30</v>
      </c>
      <c r="AE5792">
        <v>30.000942080000002</v>
      </c>
      <c r="AF5792" t="s">
        <v>661</v>
      </c>
    </row>
    <row r="5793" spans="1:32" ht="14.4">
      <c r="A5793" s="49">
        <v>46214</v>
      </c>
      <c r="B5793" t="s">
        <v>5249</v>
      </c>
      <c r="C5793">
        <v>761</v>
      </c>
      <c r="D5793">
        <v>6896</v>
      </c>
      <c r="E5793">
        <v>-3846</v>
      </c>
      <c r="F5793">
        <v>59</v>
      </c>
      <c r="G5793">
        <v>15</v>
      </c>
      <c r="K5793" t="s">
        <v>154</v>
      </c>
      <c r="L5793" s="64">
        <v>0.81410000000000005</v>
      </c>
      <c r="M5793" s="52">
        <v>-561</v>
      </c>
      <c r="N5793" s="52">
        <v>-1588</v>
      </c>
      <c r="O5793">
        <v>0</v>
      </c>
      <c r="P5793">
        <v>1</v>
      </c>
      <c r="Q5793">
        <v>0</v>
      </c>
      <c r="R5793" s="69"/>
      <c r="S5793" s="69"/>
      <c r="T5793" s="69"/>
      <c r="U5793" s="69"/>
      <c r="V5793" s="69"/>
      <c r="W5793"/>
      <c r="X5793"/>
      <c r="Y5793"/>
      <c r="Z5793"/>
      <c r="AA5793"/>
      <c r="AB5793">
        <v>0.8</v>
      </c>
      <c r="AC5793"/>
      <c r="AD5793">
        <v>30</v>
      </c>
      <c r="AE5793">
        <v>30.000942070000001</v>
      </c>
      <c r="AF5793" t="s">
        <v>661</v>
      </c>
    </row>
    <row r="5794" spans="1:32" ht="14.4">
      <c r="A5794" s="49">
        <v>46214</v>
      </c>
      <c r="B5794" t="s">
        <v>5249</v>
      </c>
      <c r="C5794">
        <v>762</v>
      </c>
      <c r="D5794">
        <v>6017</v>
      </c>
      <c r="E5794">
        <v>2622</v>
      </c>
      <c r="F5794">
        <v>73</v>
      </c>
      <c r="G5794">
        <v>19</v>
      </c>
      <c r="K5794" t="s">
        <v>154</v>
      </c>
      <c r="L5794" s="64">
        <v>1.1453</v>
      </c>
      <c r="M5794" s="52">
        <v>-4253</v>
      </c>
      <c r="N5794" s="52">
        <v>-2870</v>
      </c>
      <c r="O5794">
        <v>0</v>
      </c>
      <c r="P5794">
        <v>2</v>
      </c>
      <c r="Q5794">
        <v>0</v>
      </c>
      <c r="R5794" s="69"/>
      <c r="S5794" s="69"/>
      <c r="T5794" s="69"/>
      <c r="U5794" s="69"/>
      <c r="V5794" s="69"/>
      <c r="W5794"/>
      <c r="X5794"/>
      <c r="Y5794"/>
      <c r="Z5794"/>
      <c r="AA5794"/>
      <c r="AB5794">
        <v>0.8</v>
      </c>
      <c r="AC5794"/>
      <c r="AD5794">
        <v>70</v>
      </c>
      <c r="AE5794">
        <v>70.00094206</v>
      </c>
      <c r="AF5794" t="s">
        <v>178</v>
      </c>
    </row>
    <row r="5795" spans="1:32" ht="14.4">
      <c r="A5795" s="49">
        <v>46214</v>
      </c>
      <c r="B5795" t="s">
        <v>30</v>
      </c>
      <c r="C5795">
        <v>563</v>
      </c>
      <c r="D5795">
        <v>5133</v>
      </c>
      <c r="E5795">
        <v>-196</v>
      </c>
      <c r="F5795">
        <v>21</v>
      </c>
      <c r="G5795">
        <v>12</v>
      </c>
      <c r="K5795" t="s">
        <v>154</v>
      </c>
      <c r="L5795" s="64">
        <v>0.98729999999999996</v>
      </c>
      <c r="M5795" s="52">
        <v>-36</v>
      </c>
      <c r="N5795" s="52">
        <v>-369</v>
      </c>
      <c r="O5795">
        <v>0</v>
      </c>
      <c r="P5795">
        <v>3</v>
      </c>
      <c r="Q5795">
        <v>1</v>
      </c>
      <c r="R5795" s="69">
        <v>823.80712951432133</v>
      </c>
      <c r="S5795" s="69">
        <v>6.2308273576439914</v>
      </c>
      <c r="T5795" s="69">
        <v>244.42857142857139</v>
      </c>
      <c r="U5795" s="69">
        <v>427.75</v>
      </c>
      <c r="V5795" s="69">
        <v>155.5454545454545</v>
      </c>
      <c r="W5795">
        <v>5</v>
      </c>
      <c r="X5795">
        <v>0</v>
      </c>
      <c r="Y5795">
        <v>2</v>
      </c>
      <c r="Z5795">
        <v>0</v>
      </c>
      <c r="AA5795">
        <v>1.75</v>
      </c>
      <c r="AB5795">
        <v>0.8</v>
      </c>
      <c r="AC5795">
        <v>1.4</v>
      </c>
      <c r="AD5795">
        <v>24</v>
      </c>
      <c r="AE5795">
        <v>24.000942049999999</v>
      </c>
      <c r="AF5795" t="s">
        <v>909</v>
      </c>
    </row>
    <row r="5796" spans="1:32" ht="14.4">
      <c r="A5796" s="49">
        <v>46214</v>
      </c>
      <c r="B5796" t="s">
        <v>30</v>
      </c>
      <c r="C5796">
        <v>565</v>
      </c>
      <c r="D5796">
        <v>1065</v>
      </c>
      <c r="E5796">
        <v>-149</v>
      </c>
      <c r="F5796">
        <v>5</v>
      </c>
      <c r="G5796">
        <v>0</v>
      </c>
      <c r="K5796" t="s">
        <v>154</v>
      </c>
      <c r="L5796" s="64">
        <v>0.95340000000000003</v>
      </c>
      <c r="M5796" s="52">
        <v>586</v>
      </c>
      <c r="N5796" s="52">
        <v>-449</v>
      </c>
      <c r="O5796">
        <v>0</v>
      </c>
      <c r="P5796">
        <v>5</v>
      </c>
      <c r="Q5796">
        <v>1</v>
      </c>
      <c r="R5796" s="69">
        <v>167.97291407222909</v>
      </c>
      <c r="S5796" s="69">
        <v>6.3403079352546383</v>
      </c>
      <c r="T5796" s="69">
        <v>213</v>
      </c>
      <c r="U5796" s="69"/>
      <c r="V5796" s="69">
        <v>213</v>
      </c>
      <c r="W5796">
        <v>7</v>
      </c>
      <c r="X5796"/>
      <c r="Y5796">
        <v>0</v>
      </c>
      <c r="Z5796">
        <v>0</v>
      </c>
      <c r="AA5796">
        <v>2.333333333333333</v>
      </c>
      <c r="AB5796">
        <v>0.5</v>
      </c>
      <c r="AC5796">
        <v>1.166666666666667</v>
      </c>
      <c r="AD5796">
        <v>21.7</v>
      </c>
      <c r="AE5796">
        <v>21.700942040000001</v>
      </c>
      <c r="AF5796" t="s">
        <v>653</v>
      </c>
    </row>
    <row r="5797" spans="1:32" ht="14.4">
      <c r="A5797" s="49">
        <v>46214</v>
      </c>
      <c r="B5797" t="s">
        <v>30</v>
      </c>
      <c r="C5797">
        <v>566</v>
      </c>
      <c r="D5797">
        <v>2318</v>
      </c>
      <c r="E5797">
        <v>-1047</v>
      </c>
      <c r="F5797">
        <v>6</v>
      </c>
      <c r="G5797">
        <v>5</v>
      </c>
      <c r="K5797" t="s">
        <v>154</v>
      </c>
      <c r="L5797" s="64">
        <v>0.84940000000000004</v>
      </c>
      <c r="M5797" s="52">
        <v>-188</v>
      </c>
      <c r="N5797" s="52">
        <v>-277</v>
      </c>
      <c r="O5797">
        <v>0</v>
      </c>
      <c r="P5797">
        <v>6</v>
      </c>
      <c r="Q5797">
        <v>1</v>
      </c>
      <c r="R5797" s="69">
        <v>361.73905147364047</v>
      </c>
      <c r="S5797" s="69">
        <v>6.4079340910443836</v>
      </c>
      <c r="T5797" s="69">
        <v>386.33333333333331</v>
      </c>
      <c r="U5797" s="69">
        <v>463.6</v>
      </c>
      <c r="V5797" s="69">
        <v>210.72727272727269</v>
      </c>
      <c r="W5797">
        <v>0</v>
      </c>
      <c r="X5797">
        <v>0</v>
      </c>
      <c r="Y5797">
        <v>0</v>
      </c>
      <c r="Z5797">
        <v>0</v>
      </c>
      <c r="AA5797">
        <v>0</v>
      </c>
      <c r="AB5797">
        <v>0.5</v>
      </c>
      <c r="AC5797">
        <v>0</v>
      </c>
      <c r="AD5797">
        <v>10</v>
      </c>
      <c r="AE5797">
        <v>10.000942029999999</v>
      </c>
      <c r="AF5797" t="s">
        <v>584</v>
      </c>
    </row>
    <row r="5798" spans="1:32" ht="14.4">
      <c r="A5798" s="49">
        <v>46214</v>
      </c>
      <c r="B5798" t="s">
        <v>30</v>
      </c>
      <c r="C5798">
        <v>567</v>
      </c>
      <c r="D5798">
        <v>3668</v>
      </c>
      <c r="E5798">
        <v>699</v>
      </c>
      <c r="F5798">
        <v>18</v>
      </c>
      <c r="G5798">
        <v>7</v>
      </c>
      <c r="K5798" t="s">
        <v>154</v>
      </c>
      <c r="L5798" s="64">
        <v>1.0634999999999999</v>
      </c>
      <c r="M5798" s="52">
        <v>-8</v>
      </c>
      <c r="N5798" s="52">
        <v>146</v>
      </c>
      <c r="O5798">
        <v>0</v>
      </c>
      <c r="P5798">
        <v>7</v>
      </c>
      <c r="Q5798">
        <v>1</v>
      </c>
      <c r="R5798" s="69">
        <v>622.66246367787471</v>
      </c>
      <c r="S5798" s="69">
        <v>5.890832054230887</v>
      </c>
      <c r="T5798" s="69">
        <v>203.7777777777778</v>
      </c>
      <c r="U5798" s="69">
        <v>524</v>
      </c>
      <c r="V5798" s="69">
        <v>146.72</v>
      </c>
      <c r="W5798">
        <v>7</v>
      </c>
      <c r="X5798">
        <v>0</v>
      </c>
      <c r="Y5798">
        <v>3</v>
      </c>
      <c r="Z5798">
        <v>5</v>
      </c>
      <c r="AA5798">
        <v>3.75</v>
      </c>
      <c r="AB5798">
        <v>0.6</v>
      </c>
      <c r="AC5798">
        <v>2.25</v>
      </c>
      <c r="AD5798">
        <v>22.5</v>
      </c>
      <c r="AE5798">
        <v>22.50094202</v>
      </c>
      <c r="AF5798" t="s">
        <v>655</v>
      </c>
    </row>
    <row r="5799" spans="1:32" ht="14.4">
      <c r="A5799" s="49">
        <v>46214</v>
      </c>
      <c r="B5799" t="s">
        <v>171</v>
      </c>
      <c r="C5799">
        <v>735</v>
      </c>
      <c r="D5799">
        <v>3763</v>
      </c>
      <c r="E5799">
        <v>-2885</v>
      </c>
      <c r="F5799">
        <v>11</v>
      </c>
      <c r="G5799">
        <v>9</v>
      </c>
      <c r="K5799" t="s">
        <v>154</v>
      </c>
      <c r="L5799" s="64">
        <v>0.74439999999999995</v>
      </c>
      <c r="M5799" s="52">
        <v>-1417</v>
      </c>
      <c r="N5799" s="52">
        <v>-230</v>
      </c>
      <c r="O5799">
        <v>0</v>
      </c>
      <c r="P5799">
        <v>5</v>
      </c>
      <c r="Q5799">
        <v>0</v>
      </c>
      <c r="R5799" s="69"/>
      <c r="S5799" s="69"/>
      <c r="T5799" s="69"/>
      <c r="U5799" s="69"/>
      <c r="V5799" s="69"/>
      <c r="W5799"/>
      <c r="X5799"/>
      <c r="Y5799"/>
      <c r="Z5799"/>
      <c r="AA5799"/>
      <c r="AB5799">
        <v>0.6</v>
      </c>
      <c r="AC5799"/>
      <c r="AD5799">
        <v>30</v>
      </c>
      <c r="AE5799">
        <v>30.000942009999999</v>
      </c>
      <c r="AF5799" t="s">
        <v>661</v>
      </c>
    </row>
    <row r="5800" spans="1:32" ht="14.4">
      <c r="A5800" s="49">
        <v>46214</v>
      </c>
      <c r="B5800" t="s">
        <v>171</v>
      </c>
      <c r="C5800">
        <v>736</v>
      </c>
      <c r="D5800">
        <v>4467</v>
      </c>
      <c r="E5800">
        <v>2516</v>
      </c>
      <c r="F5800">
        <v>28</v>
      </c>
      <c r="G5800">
        <v>13</v>
      </c>
      <c r="K5800" t="s">
        <v>154</v>
      </c>
      <c r="L5800" s="64">
        <v>1.1877</v>
      </c>
      <c r="M5800" s="52">
        <v>-728</v>
      </c>
      <c r="N5800" s="52">
        <v>-311</v>
      </c>
      <c r="O5800">
        <v>0</v>
      </c>
      <c r="P5800">
        <v>6</v>
      </c>
      <c r="Q5800">
        <v>0</v>
      </c>
      <c r="R5800" s="69"/>
      <c r="S5800" s="69"/>
      <c r="T5800" s="69"/>
      <c r="U5800" s="69"/>
      <c r="V5800" s="69"/>
      <c r="W5800"/>
      <c r="X5800"/>
      <c r="Y5800"/>
      <c r="Z5800"/>
      <c r="AA5800"/>
      <c r="AB5800">
        <v>0.6</v>
      </c>
      <c r="AC5800"/>
      <c r="AD5800">
        <v>70</v>
      </c>
      <c r="AE5800">
        <v>70.000941999999995</v>
      </c>
      <c r="AF5800" t="s">
        <v>178</v>
      </c>
    </row>
    <row r="5801" spans="1:32" ht="14.4">
      <c r="A5801" s="49">
        <v>46214</v>
      </c>
      <c r="B5801" t="s">
        <v>171</v>
      </c>
      <c r="C5801">
        <v>737</v>
      </c>
      <c r="D5801">
        <v>2325</v>
      </c>
      <c r="E5801">
        <v>986</v>
      </c>
      <c r="F5801">
        <v>20</v>
      </c>
      <c r="G5801">
        <v>4</v>
      </c>
      <c r="K5801" t="s">
        <v>154</v>
      </c>
      <c r="L5801" s="64">
        <v>1.1414</v>
      </c>
      <c r="M5801" s="52">
        <v>500</v>
      </c>
      <c r="N5801" s="52">
        <v>290</v>
      </c>
      <c r="O5801">
        <v>0</v>
      </c>
      <c r="P5801">
        <v>7</v>
      </c>
      <c r="Q5801">
        <v>0</v>
      </c>
      <c r="R5801" s="69"/>
      <c r="S5801" s="69"/>
      <c r="T5801" s="69"/>
      <c r="U5801" s="69"/>
      <c r="V5801" s="69"/>
      <c r="W5801"/>
      <c r="X5801"/>
      <c r="Y5801"/>
      <c r="Z5801"/>
      <c r="AA5801"/>
      <c r="AB5801">
        <v>0.5</v>
      </c>
      <c r="AC5801"/>
      <c r="AD5801">
        <v>35</v>
      </c>
      <c r="AE5801">
        <v>35.000941990000001</v>
      </c>
      <c r="AF5801" t="s">
        <v>668</v>
      </c>
    </row>
    <row r="5802" spans="1:32" ht="14.4">
      <c r="A5802" s="49">
        <v>46214</v>
      </c>
      <c r="B5802" t="s">
        <v>330</v>
      </c>
      <c r="C5802">
        <v>656</v>
      </c>
      <c r="D5802">
        <v>1613</v>
      </c>
      <c r="E5802">
        <v>-2148</v>
      </c>
      <c r="F5802">
        <v>3</v>
      </c>
      <c r="G5802">
        <v>3</v>
      </c>
      <c r="K5802" t="s">
        <v>154</v>
      </c>
      <c r="L5802" s="64">
        <v>0.55610000000000004</v>
      </c>
      <c r="M5802" s="52">
        <v>-804</v>
      </c>
      <c r="N5802" s="52">
        <v>-148</v>
      </c>
      <c r="O5802">
        <v>0</v>
      </c>
      <c r="P5802">
        <v>6</v>
      </c>
      <c r="Q5802">
        <v>0</v>
      </c>
      <c r="R5802" s="69"/>
      <c r="S5802" s="69"/>
      <c r="T5802" s="69"/>
      <c r="U5802" s="69"/>
      <c r="V5802" s="69"/>
      <c r="W5802"/>
      <c r="X5802"/>
      <c r="Y5802"/>
      <c r="Z5802"/>
      <c r="AA5802"/>
      <c r="AB5802">
        <v>0.5</v>
      </c>
      <c r="AC5802"/>
      <c r="AD5802">
        <v>30</v>
      </c>
      <c r="AE5802">
        <v>30.00094198</v>
      </c>
      <c r="AF5802" t="s">
        <v>661</v>
      </c>
    </row>
    <row r="5803" spans="1:32" ht="14.4">
      <c r="A5803" s="49">
        <v>46214</v>
      </c>
      <c r="B5803" t="s">
        <v>330</v>
      </c>
      <c r="C5803">
        <v>657</v>
      </c>
      <c r="D5803">
        <v>3011</v>
      </c>
      <c r="E5803">
        <v>-3477</v>
      </c>
      <c r="F5803">
        <v>7</v>
      </c>
      <c r="G5803">
        <v>5</v>
      </c>
      <c r="K5803" t="s">
        <v>154</v>
      </c>
      <c r="L5803" s="64">
        <v>0.61509999999999998</v>
      </c>
      <c r="M5803" s="52">
        <v>-1145</v>
      </c>
      <c r="N5803" s="52">
        <v>-1010</v>
      </c>
      <c r="O5803">
        <v>0</v>
      </c>
      <c r="P5803">
        <v>7</v>
      </c>
      <c r="Q5803">
        <v>0</v>
      </c>
      <c r="R5803" s="69"/>
      <c r="S5803" s="69"/>
      <c r="T5803" s="69"/>
      <c r="U5803" s="69"/>
      <c r="V5803" s="69"/>
      <c r="W5803"/>
      <c r="X5803"/>
      <c r="Y5803"/>
      <c r="Z5803"/>
      <c r="AA5803"/>
      <c r="AB5803">
        <v>0.6</v>
      </c>
      <c r="AC5803"/>
      <c r="AD5803">
        <v>30</v>
      </c>
      <c r="AE5803">
        <v>30.00094197</v>
      </c>
      <c r="AF5803" t="s">
        <v>661</v>
      </c>
    </row>
    <row r="5804" spans="1:32" ht="14.4">
      <c r="A5804" s="49">
        <v>46214</v>
      </c>
      <c r="B5804" t="s">
        <v>330</v>
      </c>
      <c r="C5804">
        <v>658</v>
      </c>
      <c r="D5804">
        <v>77</v>
      </c>
      <c r="E5804">
        <v>-107</v>
      </c>
      <c r="F5804">
        <v>0</v>
      </c>
      <c r="G5804">
        <v>0</v>
      </c>
      <c r="K5804" t="s">
        <v>154</v>
      </c>
      <c r="L5804" s="64">
        <v>0.53680000000000005</v>
      </c>
      <c r="M5804" s="52">
        <v>-793</v>
      </c>
      <c r="N5804" s="52">
        <v>2261</v>
      </c>
      <c r="O5804">
        <v>0</v>
      </c>
      <c r="P5804">
        <v>8</v>
      </c>
      <c r="Q5804">
        <v>0</v>
      </c>
      <c r="R5804" s="69"/>
      <c r="S5804" s="69"/>
      <c r="T5804" s="69"/>
      <c r="U5804" s="69"/>
      <c r="V5804" s="69"/>
      <c r="W5804"/>
      <c r="X5804"/>
      <c r="Y5804"/>
      <c r="Z5804"/>
      <c r="AA5804"/>
      <c r="AB5804">
        <v>0.5</v>
      </c>
      <c r="AC5804"/>
      <c r="AD5804">
        <v>10</v>
      </c>
      <c r="AE5804">
        <v>10.00094196</v>
      </c>
      <c r="AF5804" t="s">
        <v>584</v>
      </c>
    </row>
    <row r="5805" spans="1:32" ht="14.4">
      <c r="A5805" s="49">
        <v>46214</v>
      </c>
      <c r="B5805" t="s">
        <v>470</v>
      </c>
      <c r="C5805">
        <v>713</v>
      </c>
      <c r="D5805">
        <v>1320</v>
      </c>
      <c r="E5805">
        <v>-539</v>
      </c>
      <c r="F5805">
        <v>14</v>
      </c>
      <c r="G5805">
        <v>20</v>
      </c>
      <c r="K5805" t="s">
        <v>154</v>
      </c>
      <c r="L5805" s="64">
        <v>0.8639</v>
      </c>
      <c r="M5805" s="52">
        <v>-536</v>
      </c>
      <c r="N5805" s="52">
        <v>-1264</v>
      </c>
      <c r="O5805">
        <v>0</v>
      </c>
      <c r="P5805">
        <v>3</v>
      </c>
      <c r="Q5805">
        <v>0</v>
      </c>
      <c r="R5805" s="69"/>
      <c r="S5805" s="69"/>
      <c r="T5805" s="69"/>
      <c r="U5805" s="69"/>
      <c r="V5805" s="69"/>
      <c r="W5805"/>
      <c r="X5805"/>
      <c r="Y5805"/>
      <c r="Z5805"/>
      <c r="AA5805"/>
      <c r="AB5805">
        <v>0.5</v>
      </c>
      <c r="AC5805"/>
      <c r="AD5805">
        <v>30</v>
      </c>
      <c r="AE5805">
        <v>30.000941950000001</v>
      </c>
      <c r="AF5805" t="s">
        <v>661</v>
      </c>
    </row>
    <row r="5806" spans="1:32" ht="14.4">
      <c r="A5806" s="49">
        <v>46214</v>
      </c>
      <c r="B5806" t="s">
        <v>470</v>
      </c>
      <c r="C5806">
        <v>715</v>
      </c>
      <c r="D5806">
        <v>433</v>
      </c>
      <c r="E5806">
        <v>-505</v>
      </c>
      <c r="F5806">
        <v>2</v>
      </c>
      <c r="G5806">
        <v>5</v>
      </c>
      <c r="K5806" t="s">
        <v>154</v>
      </c>
      <c r="L5806" s="64">
        <v>0.61119999999999997</v>
      </c>
      <c r="M5806" s="52">
        <v>-761</v>
      </c>
      <c r="N5806" s="52">
        <v>0</v>
      </c>
      <c r="O5806">
        <v>0</v>
      </c>
      <c r="P5806">
        <v>5</v>
      </c>
      <c r="Q5806">
        <v>0</v>
      </c>
      <c r="R5806" s="69"/>
      <c r="S5806" s="69"/>
      <c r="T5806" s="69"/>
      <c r="U5806" s="69"/>
      <c r="V5806" s="69"/>
      <c r="W5806"/>
      <c r="X5806"/>
      <c r="Y5806"/>
      <c r="Z5806"/>
      <c r="AA5806"/>
      <c r="AB5806">
        <v>0.5</v>
      </c>
      <c r="AC5806"/>
      <c r="AD5806">
        <v>10</v>
      </c>
      <c r="AE5806">
        <v>10.000941940000001</v>
      </c>
      <c r="AF5806" t="s">
        <v>584</v>
      </c>
    </row>
    <row r="5807" spans="1:32" ht="14.4">
      <c r="A5807" s="49">
        <v>46214</v>
      </c>
      <c r="B5807" t="s">
        <v>470</v>
      </c>
      <c r="C5807">
        <v>716</v>
      </c>
      <c r="D5807">
        <v>1259</v>
      </c>
      <c r="E5807">
        <v>2456</v>
      </c>
      <c r="F5807">
        <v>34</v>
      </c>
      <c r="G5807">
        <v>42</v>
      </c>
      <c r="K5807" t="s">
        <v>154</v>
      </c>
      <c r="L5807" s="64">
        <v>1.6503000000000001</v>
      </c>
      <c r="M5807" s="52">
        <v>-465</v>
      </c>
      <c r="N5807" s="52">
        <v>-334</v>
      </c>
      <c r="O5807">
        <v>0</v>
      </c>
      <c r="P5807">
        <v>6</v>
      </c>
      <c r="Q5807">
        <v>0</v>
      </c>
      <c r="R5807" s="69"/>
      <c r="S5807" s="69"/>
      <c r="T5807" s="69"/>
      <c r="U5807" s="69"/>
      <c r="V5807" s="69"/>
      <c r="W5807"/>
      <c r="X5807"/>
      <c r="Y5807"/>
      <c r="Z5807"/>
      <c r="AA5807"/>
      <c r="AB5807">
        <v>0.5</v>
      </c>
      <c r="AC5807"/>
      <c r="AD5807">
        <v>70</v>
      </c>
      <c r="AE5807">
        <v>70.000941929999996</v>
      </c>
      <c r="AF5807" t="s">
        <v>178</v>
      </c>
    </row>
    <row r="5808" spans="1:32" ht="14.4">
      <c r="A5808" s="49">
        <v>46214</v>
      </c>
      <c r="B5808" t="s">
        <v>55</v>
      </c>
      <c r="C5808">
        <v>537</v>
      </c>
      <c r="D5808">
        <v>4973</v>
      </c>
      <c r="E5808">
        <v>336</v>
      </c>
      <c r="F5808">
        <v>23</v>
      </c>
      <c r="G5808">
        <v>12</v>
      </c>
      <c r="K5808" t="s">
        <v>154</v>
      </c>
      <c r="L5808" s="64">
        <v>1.0225</v>
      </c>
      <c r="M5808" s="52">
        <v>3329</v>
      </c>
      <c r="N5808" s="52">
        <v>-813</v>
      </c>
      <c r="O5808">
        <v>0</v>
      </c>
      <c r="P5808">
        <v>7</v>
      </c>
      <c r="Q5808">
        <v>1</v>
      </c>
      <c r="R5808" s="69">
        <v>779.73842880863435</v>
      </c>
      <c r="S5808" s="69">
        <v>6.3777797993081702</v>
      </c>
      <c r="T5808" s="69">
        <v>216.21739130434781</v>
      </c>
      <c r="U5808" s="69">
        <v>414.41666666666669</v>
      </c>
      <c r="V5808" s="69">
        <v>142.08571428571429</v>
      </c>
      <c r="W5808">
        <v>7</v>
      </c>
      <c r="X5808">
        <v>0</v>
      </c>
      <c r="Y5808">
        <v>3</v>
      </c>
      <c r="Z5808">
        <v>0</v>
      </c>
      <c r="AA5808">
        <v>2.5</v>
      </c>
      <c r="AB5808">
        <v>0.6</v>
      </c>
      <c r="AC5808">
        <v>1.5</v>
      </c>
      <c r="AD5808">
        <v>15</v>
      </c>
      <c r="AE5808">
        <v>15.000941920000001</v>
      </c>
      <c r="AF5808" t="s">
        <v>859</v>
      </c>
    </row>
    <row r="5809" spans="1:32" ht="14.4">
      <c r="A5809" s="49">
        <v>46214</v>
      </c>
      <c r="B5809" t="s">
        <v>55</v>
      </c>
      <c r="C5809">
        <v>538</v>
      </c>
      <c r="D5809">
        <v>5619</v>
      </c>
      <c r="E5809">
        <v>93</v>
      </c>
      <c r="F5809">
        <v>24</v>
      </c>
      <c r="G5809">
        <v>8</v>
      </c>
      <c r="K5809" t="s">
        <v>154</v>
      </c>
      <c r="L5809" s="64">
        <v>1.0055000000000001</v>
      </c>
      <c r="M5809" s="52">
        <v>66</v>
      </c>
      <c r="N5809" s="52">
        <v>-975</v>
      </c>
      <c r="O5809">
        <v>0</v>
      </c>
      <c r="P5809">
        <v>8</v>
      </c>
      <c r="Q5809">
        <v>1</v>
      </c>
      <c r="R5809" s="69">
        <v>971.53455790784551</v>
      </c>
      <c r="S5809" s="69">
        <v>5.7836336898815572</v>
      </c>
      <c r="T5809" s="69">
        <v>234.125</v>
      </c>
      <c r="U5809" s="69">
        <v>702.375</v>
      </c>
      <c r="V5809" s="69">
        <v>175.59375</v>
      </c>
      <c r="W5809">
        <v>7</v>
      </c>
      <c r="X5809">
        <v>0</v>
      </c>
      <c r="Y5809">
        <v>0</v>
      </c>
      <c r="Z5809">
        <v>7</v>
      </c>
      <c r="AA5809">
        <v>3.5</v>
      </c>
      <c r="AB5809">
        <v>0.8</v>
      </c>
      <c r="AC5809">
        <v>2.8</v>
      </c>
      <c r="AD5809">
        <v>28</v>
      </c>
      <c r="AE5809">
        <v>28.000941910000002</v>
      </c>
      <c r="AF5809" t="s">
        <v>1640</v>
      </c>
    </row>
    <row r="5810" spans="1:32" ht="14.4">
      <c r="A5810" s="49">
        <v>46214</v>
      </c>
      <c r="B5810" t="s">
        <v>55</v>
      </c>
      <c r="C5810">
        <v>550</v>
      </c>
      <c r="D5810">
        <v>5582</v>
      </c>
      <c r="E5810">
        <v>185</v>
      </c>
      <c r="F5810">
        <v>22</v>
      </c>
      <c r="G5810">
        <v>14</v>
      </c>
      <c r="K5810" t="s">
        <v>154</v>
      </c>
      <c r="L5810" s="64">
        <v>1.0109999999999999</v>
      </c>
      <c r="M5810" s="52">
        <v>-1089</v>
      </c>
      <c r="N5810" s="52">
        <v>-6</v>
      </c>
      <c r="O5810">
        <v>0</v>
      </c>
      <c r="P5810">
        <v>0</v>
      </c>
      <c r="Q5810">
        <v>1</v>
      </c>
      <c r="R5810" s="69">
        <v>959.34054586965544</v>
      </c>
      <c r="S5810" s="69">
        <v>5.8185802987612076</v>
      </c>
      <c r="T5810" s="69">
        <v>253.72727272727269</v>
      </c>
      <c r="U5810" s="69">
        <v>398.71428571428572</v>
      </c>
      <c r="V5810" s="69">
        <v>155.05555555555549</v>
      </c>
      <c r="W5810">
        <v>4</v>
      </c>
      <c r="X5810">
        <v>0</v>
      </c>
      <c r="Y5810">
        <v>1</v>
      </c>
      <c r="Z5810">
        <v>7</v>
      </c>
      <c r="AA5810">
        <v>3</v>
      </c>
      <c r="AB5810">
        <v>0.8</v>
      </c>
      <c r="AC5810">
        <v>2.4</v>
      </c>
      <c r="AD5810">
        <v>24</v>
      </c>
      <c r="AE5810">
        <v>24.000941900000001</v>
      </c>
      <c r="AF5810" t="s">
        <v>1090</v>
      </c>
    </row>
    <row r="5811" spans="1:32" ht="14.4">
      <c r="A5811" s="49">
        <v>46214</v>
      </c>
      <c r="B5811" t="s">
        <v>24</v>
      </c>
      <c r="C5811">
        <v>631</v>
      </c>
      <c r="D5811">
        <v>1979</v>
      </c>
      <c r="E5811">
        <v>-1467</v>
      </c>
      <c r="F5811">
        <v>0</v>
      </c>
      <c r="G5811">
        <v>5</v>
      </c>
      <c r="K5811" t="s">
        <v>154</v>
      </c>
      <c r="L5811" s="64">
        <v>0.75290000000000001</v>
      </c>
      <c r="M5811" s="52">
        <v>-2618</v>
      </c>
      <c r="N5811" s="52">
        <v>-1690</v>
      </c>
      <c r="O5811">
        <v>0</v>
      </c>
      <c r="P5811">
        <v>1</v>
      </c>
      <c r="Q5811">
        <v>0</v>
      </c>
      <c r="R5811" s="69"/>
      <c r="S5811" s="69"/>
      <c r="T5811" s="69"/>
      <c r="U5811" s="69"/>
      <c r="V5811" s="69"/>
      <c r="W5811"/>
      <c r="X5811"/>
      <c r="Y5811"/>
      <c r="Z5811"/>
      <c r="AA5811"/>
      <c r="AB5811">
        <v>0.5</v>
      </c>
      <c r="AC5811"/>
      <c r="AD5811">
        <v>30</v>
      </c>
      <c r="AE5811">
        <v>30.00094189</v>
      </c>
      <c r="AF5811" t="s">
        <v>661</v>
      </c>
    </row>
    <row r="5812" spans="1:32" ht="14.4">
      <c r="A5812" s="49">
        <v>46214</v>
      </c>
      <c r="B5812" t="s">
        <v>24</v>
      </c>
      <c r="C5812">
        <v>632</v>
      </c>
      <c r="D5812">
        <v>1479</v>
      </c>
      <c r="E5812">
        <v>3201</v>
      </c>
      <c r="F5812">
        <v>2</v>
      </c>
      <c r="G5812">
        <v>18</v>
      </c>
      <c r="K5812" t="s">
        <v>154</v>
      </c>
      <c r="L5812" s="64">
        <v>1.7214</v>
      </c>
      <c r="M5812" s="52">
        <v>-1966</v>
      </c>
      <c r="N5812" s="52">
        <v>79</v>
      </c>
      <c r="O5812">
        <v>0</v>
      </c>
      <c r="P5812">
        <v>2</v>
      </c>
      <c r="Q5812">
        <v>0</v>
      </c>
      <c r="R5812" s="69"/>
      <c r="S5812" s="69"/>
      <c r="T5812" s="69"/>
      <c r="U5812" s="69"/>
      <c r="V5812" s="69"/>
      <c r="W5812"/>
      <c r="X5812"/>
      <c r="Y5812"/>
      <c r="Z5812"/>
      <c r="AA5812"/>
      <c r="AB5812">
        <v>0.5</v>
      </c>
      <c r="AC5812"/>
      <c r="AD5812">
        <v>80</v>
      </c>
      <c r="AE5812">
        <v>80.000941879999999</v>
      </c>
      <c r="AF5812" t="s">
        <v>155</v>
      </c>
    </row>
    <row r="5813" spans="1:32" ht="14.4">
      <c r="A5813" s="49">
        <v>46214</v>
      </c>
      <c r="B5813" t="s">
        <v>24</v>
      </c>
      <c r="C5813">
        <v>633</v>
      </c>
      <c r="D5813">
        <v>2924</v>
      </c>
      <c r="E5813">
        <v>1402</v>
      </c>
      <c r="F5813">
        <v>0</v>
      </c>
      <c r="G5813">
        <v>17</v>
      </c>
      <c r="K5813" t="s">
        <v>154</v>
      </c>
      <c r="L5813" s="64">
        <v>1.1597999999999999</v>
      </c>
      <c r="M5813" s="52">
        <v>-6069</v>
      </c>
      <c r="N5813" s="52">
        <v>-2730</v>
      </c>
      <c r="O5813">
        <v>0</v>
      </c>
      <c r="P5813">
        <v>3</v>
      </c>
      <c r="Q5813">
        <v>0</v>
      </c>
      <c r="R5813" s="69"/>
      <c r="S5813" s="69"/>
      <c r="T5813" s="69"/>
      <c r="U5813" s="69"/>
      <c r="V5813" s="69"/>
      <c r="W5813"/>
      <c r="X5813"/>
      <c r="Y5813"/>
      <c r="Z5813"/>
      <c r="AA5813"/>
      <c r="AB5813">
        <v>0.5</v>
      </c>
      <c r="AC5813"/>
      <c r="AD5813">
        <v>60</v>
      </c>
      <c r="AE5813">
        <v>60.000941869999998</v>
      </c>
      <c r="AF5813" t="s">
        <v>578</v>
      </c>
    </row>
    <row r="5814" spans="1:32" ht="14.4">
      <c r="A5814" s="49">
        <v>46214</v>
      </c>
      <c r="B5814" t="s">
        <v>166</v>
      </c>
      <c r="C5814">
        <v>667</v>
      </c>
      <c r="D5814">
        <v>2281</v>
      </c>
      <c r="E5814">
        <v>4986</v>
      </c>
      <c r="F5814">
        <v>59</v>
      </c>
      <c r="G5814">
        <v>11</v>
      </c>
      <c r="K5814" t="s">
        <v>154</v>
      </c>
      <c r="L5814" s="64">
        <v>1.7285999999999999</v>
      </c>
      <c r="M5814" s="52">
        <v>-793</v>
      </c>
      <c r="N5814" s="52">
        <v>-1862</v>
      </c>
      <c r="O5814">
        <v>0</v>
      </c>
      <c r="P5814">
        <v>7</v>
      </c>
      <c r="Q5814">
        <v>0</v>
      </c>
      <c r="R5814" s="69"/>
      <c r="S5814" s="69"/>
      <c r="T5814" s="69"/>
      <c r="U5814" s="69"/>
      <c r="V5814" s="69"/>
      <c r="W5814"/>
      <c r="X5814"/>
      <c r="Y5814"/>
      <c r="Z5814"/>
      <c r="AA5814"/>
      <c r="AB5814">
        <v>0.5</v>
      </c>
      <c r="AC5814"/>
      <c r="AD5814">
        <v>80</v>
      </c>
      <c r="AE5814">
        <v>80.000941859999998</v>
      </c>
      <c r="AF5814" t="s">
        <v>155</v>
      </c>
    </row>
    <row r="5815" spans="1:32" ht="14.4">
      <c r="A5815" s="49">
        <v>46214</v>
      </c>
      <c r="B5815" t="s">
        <v>166</v>
      </c>
      <c r="C5815">
        <v>668</v>
      </c>
      <c r="D5815">
        <v>1628</v>
      </c>
      <c r="E5815">
        <v>-617</v>
      </c>
      <c r="F5815">
        <v>14</v>
      </c>
      <c r="G5815">
        <v>4</v>
      </c>
      <c r="K5815" t="s">
        <v>154</v>
      </c>
      <c r="L5815" s="64">
        <v>0.87370000000000003</v>
      </c>
      <c r="M5815" s="52">
        <v>-1076</v>
      </c>
      <c r="N5815" s="52">
        <v>-89</v>
      </c>
      <c r="O5815">
        <v>0</v>
      </c>
      <c r="P5815">
        <v>8</v>
      </c>
      <c r="Q5815">
        <v>0</v>
      </c>
      <c r="R5815" s="69"/>
      <c r="S5815" s="69"/>
      <c r="T5815" s="69"/>
      <c r="U5815" s="69"/>
      <c r="V5815" s="69"/>
      <c r="W5815"/>
      <c r="X5815"/>
      <c r="Y5815"/>
      <c r="Z5815"/>
      <c r="AA5815"/>
      <c r="AB5815">
        <v>0.5</v>
      </c>
      <c r="AC5815"/>
      <c r="AD5815">
        <v>30</v>
      </c>
      <c r="AE5815">
        <v>30.00094185</v>
      </c>
      <c r="AF5815" t="s">
        <v>661</v>
      </c>
    </row>
    <row r="5816" spans="1:32" ht="14.4">
      <c r="A5816" s="49">
        <v>46214</v>
      </c>
      <c r="B5816" t="s">
        <v>166</v>
      </c>
      <c r="C5816">
        <v>670</v>
      </c>
      <c r="D5816">
        <v>1160</v>
      </c>
      <c r="E5816">
        <v>929</v>
      </c>
      <c r="F5816">
        <v>19</v>
      </c>
      <c r="G5816">
        <v>4</v>
      </c>
      <c r="K5816" t="s">
        <v>154</v>
      </c>
      <c r="L5816" s="64">
        <v>1.2669999999999999</v>
      </c>
      <c r="M5816" s="52">
        <v>-1641</v>
      </c>
      <c r="N5816" s="52">
        <v>-1214</v>
      </c>
      <c r="O5816">
        <v>0</v>
      </c>
      <c r="P5816">
        <v>0</v>
      </c>
      <c r="Q5816">
        <v>0</v>
      </c>
      <c r="R5816" s="69"/>
      <c r="S5816" s="69"/>
      <c r="T5816" s="69"/>
      <c r="U5816" s="69"/>
      <c r="V5816" s="69"/>
      <c r="W5816"/>
      <c r="X5816"/>
      <c r="Y5816"/>
      <c r="Z5816"/>
      <c r="AA5816"/>
      <c r="AB5816">
        <v>0.5</v>
      </c>
      <c r="AC5816"/>
      <c r="AD5816">
        <v>35</v>
      </c>
      <c r="AE5816">
        <v>35.000941840000003</v>
      </c>
      <c r="AF5816" t="s">
        <v>668</v>
      </c>
    </row>
    <row r="5817" spans="1:32" ht="14.4">
      <c r="A5817" s="49">
        <v>46214</v>
      </c>
      <c r="B5817" t="s">
        <v>179</v>
      </c>
      <c r="C5817">
        <v>635</v>
      </c>
      <c r="D5817">
        <v>974</v>
      </c>
      <c r="E5817">
        <v>-814</v>
      </c>
      <c r="F5817">
        <v>4</v>
      </c>
      <c r="G5817">
        <v>1</v>
      </c>
      <c r="K5817" t="s">
        <v>154</v>
      </c>
      <c r="L5817" s="64">
        <v>0.72140000000000004</v>
      </c>
      <c r="M5817" s="52">
        <v>-388</v>
      </c>
      <c r="N5817" s="52">
        <v>403</v>
      </c>
      <c r="O5817">
        <v>0</v>
      </c>
      <c r="P5817">
        <v>5</v>
      </c>
      <c r="Q5817">
        <v>0</v>
      </c>
      <c r="R5817" s="69"/>
      <c r="S5817" s="69"/>
      <c r="T5817" s="69"/>
      <c r="U5817" s="69"/>
      <c r="V5817" s="69"/>
      <c r="W5817"/>
      <c r="X5817"/>
      <c r="Y5817"/>
      <c r="Z5817"/>
      <c r="AA5817"/>
      <c r="AB5817">
        <v>0.5</v>
      </c>
      <c r="AC5817"/>
      <c r="AD5817">
        <v>10</v>
      </c>
      <c r="AE5817">
        <v>10.00094183</v>
      </c>
      <c r="AF5817" t="s">
        <v>584</v>
      </c>
    </row>
    <row r="5818" spans="1:32" ht="14.4">
      <c r="A5818" s="49">
        <v>46214</v>
      </c>
      <c r="B5818" t="s">
        <v>179</v>
      </c>
      <c r="C5818">
        <v>636</v>
      </c>
      <c r="D5818">
        <v>1119</v>
      </c>
      <c r="E5818">
        <v>-552</v>
      </c>
      <c r="F5818">
        <v>6</v>
      </c>
      <c r="G5818">
        <v>2</v>
      </c>
      <c r="K5818" t="s">
        <v>154</v>
      </c>
      <c r="L5818" s="64">
        <v>0.83560000000000001</v>
      </c>
      <c r="M5818" s="52">
        <v>-142</v>
      </c>
      <c r="N5818" s="52">
        <v>940</v>
      </c>
      <c r="O5818">
        <v>0</v>
      </c>
      <c r="P5818">
        <v>6</v>
      </c>
      <c r="Q5818">
        <v>0</v>
      </c>
      <c r="R5818" s="69"/>
      <c r="S5818" s="69"/>
      <c r="T5818" s="69"/>
      <c r="U5818" s="69"/>
      <c r="V5818" s="69"/>
      <c r="W5818"/>
      <c r="X5818"/>
      <c r="Y5818"/>
      <c r="Z5818"/>
      <c r="AA5818"/>
      <c r="AB5818">
        <v>0.5</v>
      </c>
      <c r="AC5818"/>
      <c r="AD5818">
        <v>30</v>
      </c>
      <c r="AE5818">
        <v>30.000941820000001</v>
      </c>
      <c r="AF5818" t="s">
        <v>661</v>
      </c>
    </row>
    <row r="5819" spans="1:32" ht="14.4">
      <c r="A5819" s="49">
        <v>46214</v>
      </c>
      <c r="B5819" t="s">
        <v>179</v>
      </c>
      <c r="C5819">
        <v>637</v>
      </c>
      <c r="D5819">
        <v>4063</v>
      </c>
      <c r="E5819">
        <v>-1412</v>
      </c>
      <c r="F5819">
        <v>31</v>
      </c>
      <c r="G5819">
        <v>5</v>
      </c>
      <c r="K5819" t="s">
        <v>154</v>
      </c>
      <c r="L5819" s="64">
        <v>0.88419999999999999</v>
      </c>
      <c r="M5819" s="52">
        <v>-2497</v>
      </c>
      <c r="N5819" s="52">
        <v>5</v>
      </c>
      <c r="O5819">
        <v>0</v>
      </c>
      <c r="P5819">
        <v>7</v>
      </c>
      <c r="Q5819">
        <v>0</v>
      </c>
      <c r="R5819" s="69"/>
      <c r="S5819" s="69"/>
      <c r="T5819" s="69"/>
      <c r="U5819" s="69"/>
      <c r="V5819" s="69"/>
      <c r="W5819"/>
      <c r="X5819"/>
      <c r="Y5819"/>
      <c r="Z5819"/>
      <c r="AA5819"/>
      <c r="AB5819">
        <v>0.6</v>
      </c>
      <c r="AC5819"/>
      <c r="AD5819">
        <v>30</v>
      </c>
      <c r="AE5819">
        <v>30.00094181</v>
      </c>
      <c r="AF5819" t="s">
        <v>661</v>
      </c>
    </row>
    <row r="5820" spans="1:32" ht="14.4">
      <c r="A5820" s="49">
        <v>46214</v>
      </c>
      <c r="B5820" t="s">
        <v>289</v>
      </c>
      <c r="C5820">
        <v>662</v>
      </c>
      <c r="D5820">
        <v>1048</v>
      </c>
      <c r="E5820">
        <v>-246</v>
      </c>
      <c r="F5820">
        <v>9</v>
      </c>
      <c r="G5820">
        <v>4</v>
      </c>
      <c r="K5820" t="s">
        <v>154</v>
      </c>
      <c r="L5820" s="64">
        <v>0.92179999999999995</v>
      </c>
      <c r="M5820" s="52">
        <v>2019</v>
      </c>
      <c r="N5820" s="52">
        <v>-772</v>
      </c>
      <c r="O5820">
        <v>0</v>
      </c>
      <c r="P5820">
        <v>2</v>
      </c>
      <c r="Q5820">
        <v>0</v>
      </c>
      <c r="R5820" s="69"/>
      <c r="S5820" s="69"/>
      <c r="T5820" s="69"/>
      <c r="U5820" s="69"/>
      <c r="V5820" s="69"/>
      <c r="W5820"/>
      <c r="X5820"/>
      <c r="Y5820"/>
      <c r="Z5820"/>
      <c r="AA5820"/>
      <c r="AB5820">
        <v>0.5</v>
      </c>
      <c r="AC5820"/>
      <c r="AD5820">
        <v>30</v>
      </c>
      <c r="AE5820">
        <v>30.0009418</v>
      </c>
      <c r="AF5820" t="s">
        <v>661</v>
      </c>
    </row>
    <row r="5821" spans="1:32" ht="14.4">
      <c r="A5821" s="49">
        <v>46214</v>
      </c>
      <c r="B5821" t="s">
        <v>289</v>
      </c>
      <c r="C5821">
        <v>663</v>
      </c>
      <c r="D5821">
        <v>4593</v>
      </c>
      <c r="E5821">
        <v>-1227</v>
      </c>
      <c r="F5821">
        <v>26</v>
      </c>
      <c r="G5821">
        <v>11</v>
      </c>
      <c r="K5821" t="s">
        <v>154</v>
      </c>
      <c r="L5821" s="64">
        <v>0.91100000000000003</v>
      </c>
      <c r="M5821" s="52">
        <v>388</v>
      </c>
      <c r="N5821" s="52">
        <v>296</v>
      </c>
      <c r="O5821">
        <v>0</v>
      </c>
      <c r="P5821">
        <v>3</v>
      </c>
      <c r="Q5821">
        <v>0</v>
      </c>
      <c r="R5821" s="69"/>
      <c r="S5821" s="69"/>
      <c r="T5821" s="69"/>
      <c r="U5821" s="69"/>
      <c r="V5821" s="69"/>
      <c r="W5821"/>
      <c r="X5821"/>
      <c r="Y5821"/>
      <c r="Z5821"/>
      <c r="AA5821"/>
      <c r="AB5821">
        <v>0.6</v>
      </c>
      <c r="AC5821"/>
      <c r="AD5821">
        <v>30</v>
      </c>
      <c r="AE5821">
        <v>30.000941789999999</v>
      </c>
      <c r="AF5821" t="s">
        <v>661</v>
      </c>
    </row>
    <row r="5822" spans="1:32" ht="14.4">
      <c r="A5822" s="49">
        <v>46214</v>
      </c>
      <c r="B5822" t="s">
        <v>387</v>
      </c>
      <c r="C5822">
        <v>683</v>
      </c>
      <c r="D5822">
        <v>2582</v>
      </c>
      <c r="E5822">
        <v>-908</v>
      </c>
      <c r="F5822">
        <v>12</v>
      </c>
      <c r="G5822">
        <v>19</v>
      </c>
      <c r="K5822" t="s">
        <v>154</v>
      </c>
      <c r="L5822" s="64">
        <v>0.88280000000000003</v>
      </c>
      <c r="M5822" s="52">
        <v>415</v>
      </c>
      <c r="N5822" s="52">
        <v>-267</v>
      </c>
      <c r="O5822">
        <v>0</v>
      </c>
      <c r="P5822">
        <v>3</v>
      </c>
      <c r="Q5822">
        <v>0</v>
      </c>
      <c r="R5822" s="69"/>
      <c r="S5822" s="69"/>
      <c r="T5822" s="69"/>
      <c r="U5822" s="69"/>
      <c r="V5822" s="69"/>
      <c r="W5822"/>
      <c r="X5822"/>
      <c r="Y5822"/>
      <c r="Z5822"/>
      <c r="AA5822"/>
      <c r="AB5822">
        <v>0.5</v>
      </c>
      <c r="AC5822"/>
      <c r="AD5822">
        <v>30</v>
      </c>
      <c r="AE5822">
        <v>30.000941780000002</v>
      </c>
      <c r="AF5822" t="s">
        <v>661</v>
      </c>
    </row>
    <row r="5823" spans="1:32" ht="14.4">
      <c r="A5823" s="49">
        <v>46214</v>
      </c>
      <c r="B5823" t="s">
        <v>387</v>
      </c>
      <c r="C5823">
        <v>685</v>
      </c>
      <c r="D5823">
        <v>1881</v>
      </c>
      <c r="E5823">
        <v>388</v>
      </c>
      <c r="F5823">
        <v>23</v>
      </c>
      <c r="G5823">
        <v>15</v>
      </c>
      <c r="K5823" t="s">
        <v>154</v>
      </c>
      <c r="L5823" s="64">
        <v>1.0688</v>
      </c>
      <c r="M5823" s="52">
        <v>-656</v>
      </c>
      <c r="N5823" s="52">
        <v>-179</v>
      </c>
      <c r="O5823">
        <v>0</v>
      </c>
      <c r="P5823">
        <v>5</v>
      </c>
      <c r="Q5823">
        <v>0</v>
      </c>
      <c r="R5823" s="69"/>
      <c r="S5823" s="69"/>
      <c r="T5823" s="69"/>
      <c r="U5823" s="69"/>
      <c r="V5823" s="69"/>
      <c r="W5823"/>
      <c r="X5823"/>
      <c r="Y5823"/>
      <c r="Z5823"/>
      <c r="AA5823"/>
      <c r="AB5823">
        <v>0.5</v>
      </c>
      <c r="AC5823"/>
      <c r="AD5823">
        <v>35</v>
      </c>
      <c r="AE5823">
        <v>35.000941769999997</v>
      </c>
      <c r="AF5823" t="s">
        <v>668</v>
      </c>
    </row>
    <row r="5824" spans="1:32" ht="14.4">
      <c r="A5824" s="49">
        <v>46214</v>
      </c>
      <c r="B5824" t="s">
        <v>278</v>
      </c>
      <c r="C5824">
        <v>561</v>
      </c>
      <c r="D5824">
        <v>4147</v>
      </c>
      <c r="E5824">
        <v>1010</v>
      </c>
      <c r="F5824">
        <v>21</v>
      </c>
      <c r="G5824">
        <v>9</v>
      </c>
      <c r="K5824" t="s">
        <v>154</v>
      </c>
      <c r="L5824" s="64">
        <v>1.0811999999999999</v>
      </c>
      <c r="M5824" s="52">
        <v>-618</v>
      </c>
      <c r="N5824" s="52">
        <v>334</v>
      </c>
      <c r="O5824">
        <v>0</v>
      </c>
      <c r="P5824">
        <v>1</v>
      </c>
      <c r="Q5824">
        <v>1</v>
      </c>
      <c r="R5824" s="69">
        <v>698.92751141552515</v>
      </c>
      <c r="S5824" s="69">
        <v>5.9333763977914629</v>
      </c>
      <c r="T5824" s="69">
        <v>197.47619047619051</v>
      </c>
      <c r="U5824" s="69">
        <v>460.77777777777783</v>
      </c>
      <c r="V5824" s="69">
        <v>138.23333333333329</v>
      </c>
      <c r="W5824">
        <v>7</v>
      </c>
      <c r="X5824">
        <v>0</v>
      </c>
      <c r="Y5824">
        <v>4</v>
      </c>
      <c r="Z5824">
        <v>0</v>
      </c>
      <c r="AA5824">
        <v>2.75</v>
      </c>
      <c r="AB5824">
        <v>0.6</v>
      </c>
      <c r="AC5824">
        <v>1.65</v>
      </c>
      <c r="AD5824">
        <v>16.5</v>
      </c>
      <c r="AE5824">
        <v>16.50094176</v>
      </c>
      <c r="AF5824" t="s">
        <v>1213</v>
      </c>
    </row>
    <row r="5825" spans="1:32" ht="14.4">
      <c r="A5825" s="49">
        <v>46214</v>
      </c>
      <c r="B5825" t="s">
        <v>278</v>
      </c>
      <c r="C5825">
        <v>562</v>
      </c>
      <c r="D5825">
        <v>8034</v>
      </c>
      <c r="E5825">
        <v>1444</v>
      </c>
      <c r="F5825">
        <v>35</v>
      </c>
      <c r="G5825">
        <v>22</v>
      </c>
      <c r="K5825" t="s">
        <v>154</v>
      </c>
      <c r="L5825" s="64">
        <v>1.0599000000000001</v>
      </c>
      <c r="M5825" s="52">
        <v>-606</v>
      </c>
      <c r="N5825" s="52">
        <v>-129</v>
      </c>
      <c r="O5825">
        <v>0</v>
      </c>
      <c r="P5825">
        <v>2</v>
      </c>
      <c r="Q5825">
        <v>1</v>
      </c>
      <c r="R5825" s="69">
        <v>1405.680884184309</v>
      </c>
      <c r="S5825" s="69">
        <v>5.7153797070108006</v>
      </c>
      <c r="T5825" s="69">
        <v>229.54285714285709</v>
      </c>
      <c r="U5825" s="69">
        <v>365.18181818181819</v>
      </c>
      <c r="V5825" s="69">
        <v>140.9473684210526</v>
      </c>
      <c r="W5825">
        <v>5</v>
      </c>
      <c r="X5825">
        <v>3</v>
      </c>
      <c r="Y5825">
        <v>4</v>
      </c>
      <c r="Z5825">
        <v>7</v>
      </c>
      <c r="AA5825">
        <v>4.75</v>
      </c>
      <c r="AB5825">
        <v>1</v>
      </c>
      <c r="AC5825">
        <v>4.75</v>
      </c>
      <c r="AD5825">
        <v>62.5</v>
      </c>
      <c r="AE5825">
        <v>62.500941750000003</v>
      </c>
      <c r="AF5825" t="s">
        <v>1977</v>
      </c>
    </row>
    <row r="5826" spans="1:32" ht="14.4">
      <c r="A5826" s="49">
        <v>46214</v>
      </c>
      <c r="B5826" t="s">
        <v>510</v>
      </c>
      <c r="C5826">
        <v>665</v>
      </c>
      <c r="D5826">
        <v>1130</v>
      </c>
      <c r="E5826">
        <v>-326</v>
      </c>
      <c r="F5826">
        <v>5</v>
      </c>
      <c r="G5826">
        <v>3</v>
      </c>
      <c r="K5826" t="s">
        <v>154</v>
      </c>
      <c r="L5826" s="64">
        <v>0.90380000000000005</v>
      </c>
      <c r="M5826" s="52">
        <v>-499</v>
      </c>
      <c r="N5826" s="52">
        <v>30</v>
      </c>
      <c r="O5826">
        <v>0</v>
      </c>
      <c r="P5826">
        <v>5</v>
      </c>
      <c r="Q5826">
        <v>0</v>
      </c>
      <c r="R5826" s="69"/>
      <c r="S5826" s="69"/>
      <c r="T5826" s="69"/>
      <c r="U5826" s="69"/>
      <c r="V5826" s="69"/>
      <c r="W5826"/>
      <c r="X5826"/>
      <c r="Y5826"/>
      <c r="Z5826"/>
      <c r="AA5826"/>
      <c r="AB5826">
        <v>0.5</v>
      </c>
      <c r="AC5826"/>
      <c r="AD5826">
        <v>30</v>
      </c>
      <c r="AE5826">
        <v>30.000941739999998</v>
      </c>
      <c r="AF5826" t="s">
        <v>661</v>
      </c>
    </row>
    <row r="5827" spans="1:32" ht="14.4">
      <c r="A5827" s="49">
        <v>46214</v>
      </c>
      <c r="B5827" t="s">
        <v>510</v>
      </c>
      <c r="C5827">
        <v>666</v>
      </c>
      <c r="D5827">
        <v>492</v>
      </c>
      <c r="E5827">
        <v>-534</v>
      </c>
      <c r="F5827">
        <v>1</v>
      </c>
      <c r="G5827">
        <v>0</v>
      </c>
      <c r="K5827" t="s">
        <v>154</v>
      </c>
      <c r="L5827" s="64">
        <v>0.63819999999999999</v>
      </c>
      <c r="M5827" s="52">
        <v>0</v>
      </c>
      <c r="N5827" s="52">
        <v>0</v>
      </c>
      <c r="O5827">
        <v>0</v>
      </c>
      <c r="P5827">
        <v>6</v>
      </c>
      <c r="Q5827">
        <v>0</v>
      </c>
      <c r="R5827" s="69"/>
      <c r="S5827" s="69"/>
      <c r="T5827" s="69"/>
      <c r="U5827" s="69"/>
      <c r="V5827" s="69"/>
      <c r="W5827"/>
      <c r="X5827"/>
      <c r="Y5827"/>
      <c r="Z5827"/>
      <c r="AA5827"/>
      <c r="AB5827">
        <v>0.5</v>
      </c>
      <c r="AC5827"/>
      <c r="AD5827">
        <v>10</v>
      </c>
      <c r="AE5827">
        <v>10.000941729999999</v>
      </c>
      <c r="AF5827" t="s">
        <v>584</v>
      </c>
    </row>
    <row r="5828" spans="1:32" ht="14.4">
      <c r="A5828" s="49">
        <v>46214</v>
      </c>
      <c r="B5828" t="s">
        <v>372</v>
      </c>
      <c r="C5828">
        <v>711</v>
      </c>
      <c r="D5828">
        <v>1428</v>
      </c>
      <c r="E5828">
        <v>-1607</v>
      </c>
      <c r="F5828">
        <v>8</v>
      </c>
      <c r="G5828">
        <v>4</v>
      </c>
      <c r="K5828" t="s">
        <v>154</v>
      </c>
      <c r="L5828" s="64">
        <v>0.62490000000000001</v>
      </c>
      <c r="M5828" s="52">
        <v>854</v>
      </c>
      <c r="N5828" s="52">
        <v>-96</v>
      </c>
      <c r="O5828">
        <v>0</v>
      </c>
      <c r="P5828">
        <v>1</v>
      </c>
      <c r="Q5828">
        <v>0</v>
      </c>
      <c r="R5828" s="69"/>
      <c r="S5828" s="69"/>
      <c r="T5828" s="69"/>
      <c r="U5828" s="69"/>
      <c r="V5828" s="69"/>
      <c r="W5828"/>
      <c r="X5828"/>
      <c r="Y5828"/>
      <c r="Z5828"/>
      <c r="AA5828"/>
      <c r="AB5828">
        <v>0.5</v>
      </c>
      <c r="AC5828"/>
      <c r="AD5828">
        <v>30</v>
      </c>
      <c r="AE5828">
        <v>30.00094172</v>
      </c>
      <c r="AF5828" t="s">
        <v>661</v>
      </c>
    </row>
    <row r="5829" spans="1:32" ht="14.4">
      <c r="A5829" s="49">
        <v>46214</v>
      </c>
      <c r="B5829" t="s">
        <v>372</v>
      </c>
      <c r="C5829">
        <v>712</v>
      </c>
      <c r="D5829">
        <v>948</v>
      </c>
      <c r="E5829">
        <v>-627</v>
      </c>
      <c r="F5829">
        <v>8</v>
      </c>
      <c r="G5829">
        <v>2</v>
      </c>
      <c r="K5829" t="s">
        <v>154</v>
      </c>
      <c r="L5829" s="64">
        <v>0.77949999999999997</v>
      </c>
      <c r="M5829" s="52">
        <v>759</v>
      </c>
      <c r="N5829" s="52">
        <v>-765</v>
      </c>
      <c r="O5829">
        <v>0</v>
      </c>
      <c r="P5829">
        <v>2</v>
      </c>
      <c r="Q5829">
        <v>0</v>
      </c>
      <c r="R5829" s="69"/>
      <c r="S5829" s="69"/>
      <c r="T5829" s="69"/>
      <c r="U5829" s="69"/>
      <c r="V5829" s="69"/>
      <c r="W5829"/>
      <c r="X5829"/>
      <c r="Y5829"/>
      <c r="Z5829"/>
      <c r="AA5829"/>
      <c r="AB5829">
        <v>0.5</v>
      </c>
      <c r="AC5829"/>
      <c r="AD5829">
        <v>10</v>
      </c>
      <c r="AE5829">
        <v>10.000941709999999</v>
      </c>
      <c r="AF5829" t="s">
        <v>584</v>
      </c>
    </row>
    <row r="5830" spans="1:32" ht="14.4">
      <c r="A5830" s="49">
        <v>46214</v>
      </c>
      <c r="B5830" t="s">
        <v>307</v>
      </c>
      <c r="C5830">
        <v>660</v>
      </c>
      <c r="D5830">
        <v>4375</v>
      </c>
      <c r="E5830">
        <v>-3815</v>
      </c>
      <c r="F5830">
        <v>31</v>
      </c>
      <c r="G5830">
        <v>14</v>
      </c>
      <c r="K5830" t="s">
        <v>154</v>
      </c>
      <c r="L5830" s="64">
        <v>0.70930000000000004</v>
      </c>
      <c r="M5830" s="52">
        <v>-13</v>
      </c>
      <c r="N5830" s="52">
        <v>0</v>
      </c>
      <c r="O5830">
        <v>0</v>
      </c>
      <c r="P5830">
        <v>0</v>
      </c>
      <c r="Q5830">
        <v>0</v>
      </c>
      <c r="R5830" s="69"/>
      <c r="S5830" s="69"/>
      <c r="T5830" s="69"/>
      <c r="U5830" s="69"/>
      <c r="V5830" s="69"/>
      <c r="W5830"/>
      <c r="X5830"/>
      <c r="Y5830"/>
      <c r="Z5830"/>
      <c r="AA5830"/>
      <c r="AB5830">
        <v>0.6</v>
      </c>
      <c r="AC5830"/>
      <c r="AD5830">
        <v>30</v>
      </c>
      <c r="AE5830">
        <v>30.000941699999998</v>
      </c>
      <c r="AF5830" t="s">
        <v>661</v>
      </c>
    </row>
    <row r="5831" spans="1:32" ht="14.4">
      <c r="A5831" s="49">
        <v>46214</v>
      </c>
      <c r="B5831" t="s">
        <v>307</v>
      </c>
      <c r="C5831">
        <v>661</v>
      </c>
      <c r="D5831">
        <v>286</v>
      </c>
      <c r="E5831">
        <v>-168</v>
      </c>
      <c r="F5831">
        <v>3</v>
      </c>
      <c r="G5831">
        <v>1</v>
      </c>
      <c r="K5831" t="s">
        <v>154</v>
      </c>
      <c r="L5831" s="64">
        <v>0.80420000000000003</v>
      </c>
      <c r="M5831" s="52">
        <v>4760</v>
      </c>
      <c r="N5831" s="52">
        <v>-38</v>
      </c>
      <c r="O5831">
        <v>0</v>
      </c>
      <c r="P5831">
        <v>1</v>
      </c>
      <c r="Q5831">
        <v>0</v>
      </c>
      <c r="R5831" s="69"/>
      <c r="S5831" s="69"/>
      <c r="T5831" s="69"/>
      <c r="U5831" s="69"/>
      <c r="V5831" s="69"/>
      <c r="W5831"/>
      <c r="X5831"/>
      <c r="Y5831"/>
      <c r="Z5831"/>
      <c r="AA5831"/>
      <c r="AB5831">
        <v>0.5</v>
      </c>
      <c r="AC5831"/>
      <c r="AD5831">
        <v>10</v>
      </c>
      <c r="AE5831">
        <v>10.000941689999999</v>
      </c>
      <c r="AF5831" t="s">
        <v>584</v>
      </c>
    </row>
    <row r="5832" spans="1:32" ht="14.4">
      <c r="A5832" s="49">
        <v>46214</v>
      </c>
      <c r="B5832" t="s">
        <v>156</v>
      </c>
      <c r="C5832">
        <v>717</v>
      </c>
      <c r="D5832">
        <v>1508</v>
      </c>
      <c r="E5832">
        <v>504</v>
      </c>
      <c r="F5832">
        <v>7</v>
      </c>
      <c r="G5832">
        <v>7</v>
      </c>
      <c r="K5832" t="s">
        <v>154</v>
      </c>
      <c r="L5832" s="64">
        <v>1.1113999999999999</v>
      </c>
      <c r="M5832" s="52">
        <v>-552</v>
      </c>
      <c r="N5832" s="52">
        <v>-468</v>
      </c>
      <c r="O5832">
        <v>0</v>
      </c>
      <c r="P5832">
        <v>7</v>
      </c>
      <c r="Q5832">
        <v>0</v>
      </c>
      <c r="R5832" s="69"/>
      <c r="S5832" s="69"/>
      <c r="T5832" s="69"/>
      <c r="U5832" s="69"/>
      <c r="V5832" s="69"/>
      <c r="W5832"/>
      <c r="X5832"/>
      <c r="Y5832"/>
      <c r="Z5832"/>
      <c r="AA5832"/>
      <c r="AB5832">
        <v>0.5</v>
      </c>
      <c r="AC5832"/>
      <c r="AD5832">
        <v>35</v>
      </c>
      <c r="AE5832">
        <v>35.000941679999997</v>
      </c>
      <c r="AF5832" t="s">
        <v>668</v>
      </c>
    </row>
    <row r="5833" spans="1:32" ht="14.4">
      <c r="A5833" s="49">
        <v>46214</v>
      </c>
      <c r="B5833" t="s">
        <v>156</v>
      </c>
      <c r="C5833">
        <v>718</v>
      </c>
      <c r="D5833">
        <v>3332</v>
      </c>
      <c r="E5833">
        <v>-1563</v>
      </c>
      <c r="F5833">
        <v>18</v>
      </c>
      <c r="G5833">
        <v>6</v>
      </c>
      <c r="K5833" t="s">
        <v>154</v>
      </c>
      <c r="L5833" s="64">
        <v>0.84360000000000002</v>
      </c>
      <c r="M5833" s="52">
        <v>290</v>
      </c>
      <c r="N5833" s="52">
        <v>-286</v>
      </c>
      <c r="O5833">
        <v>0</v>
      </c>
      <c r="P5833">
        <v>8</v>
      </c>
      <c r="Q5833">
        <v>0</v>
      </c>
      <c r="R5833" s="69"/>
      <c r="S5833" s="69"/>
      <c r="T5833" s="69"/>
      <c r="U5833" s="69"/>
      <c r="V5833" s="69"/>
      <c r="W5833"/>
      <c r="X5833"/>
      <c r="Y5833"/>
      <c r="Z5833"/>
      <c r="AA5833"/>
      <c r="AB5833">
        <v>0.6</v>
      </c>
      <c r="AC5833"/>
      <c r="AD5833">
        <v>30</v>
      </c>
      <c r="AE5833">
        <v>30.00094167</v>
      </c>
      <c r="AF5833" t="s">
        <v>661</v>
      </c>
    </row>
    <row r="5834" spans="1:32" ht="14.4">
      <c r="A5834" s="49">
        <v>46214</v>
      </c>
      <c r="B5834" t="s">
        <v>49</v>
      </c>
      <c r="C5834">
        <v>686</v>
      </c>
      <c r="D5834">
        <v>1427</v>
      </c>
      <c r="E5834">
        <v>-2091</v>
      </c>
      <c r="F5834">
        <v>2</v>
      </c>
      <c r="G5834">
        <v>2</v>
      </c>
      <c r="K5834" t="s">
        <v>154</v>
      </c>
      <c r="L5834" s="64">
        <v>0.51160000000000005</v>
      </c>
      <c r="M5834" s="52">
        <v>4981</v>
      </c>
      <c r="N5834" s="52">
        <v>-355</v>
      </c>
      <c r="O5834">
        <v>0</v>
      </c>
      <c r="P5834">
        <v>6</v>
      </c>
      <c r="Q5834">
        <v>0</v>
      </c>
      <c r="R5834" s="69"/>
      <c r="S5834" s="69"/>
      <c r="T5834" s="69"/>
      <c r="U5834" s="69"/>
      <c r="V5834" s="69"/>
      <c r="W5834"/>
      <c r="X5834"/>
      <c r="Y5834"/>
      <c r="Z5834"/>
      <c r="AA5834"/>
      <c r="AB5834">
        <v>0.5</v>
      </c>
      <c r="AC5834"/>
      <c r="AD5834">
        <v>30</v>
      </c>
      <c r="AE5834">
        <v>30.000941659999999</v>
      </c>
      <c r="AF5834" t="s">
        <v>661</v>
      </c>
    </row>
    <row r="5835" spans="1:32" ht="14.4">
      <c r="A5835" s="49">
        <v>46214</v>
      </c>
      <c r="B5835" t="s">
        <v>49</v>
      </c>
      <c r="C5835">
        <v>687</v>
      </c>
      <c r="D5835">
        <v>1641</v>
      </c>
      <c r="E5835">
        <v>2431</v>
      </c>
      <c r="F5835">
        <v>32</v>
      </c>
      <c r="G5835">
        <v>14</v>
      </c>
      <c r="K5835" t="s">
        <v>154</v>
      </c>
      <c r="L5835" s="64">
        <v>1.4938</v>
      </c>
      <c r="M5835" s="52">
        <v>352</v>
      </c>
      <c r="N5835" s="52">
        <v>-633</v>
      </c>
      <c r="O5835">
        <v>0</v>
      </c>
      <c r="P5835">
        <v>7</v>
      </c>
      <c r="Q5835">
        <v>0</v>
      </c>
      <c r="R5835" s="69"/>
      <c r="S5835" s="69"/>
      <c r="T5835" s="69"/>
      <c r="U5835" s="69"/>
      <c r="V5835" s="69"/>
      <c r="W5835"/>
      <c r="X5835"/>
      <c r="Y5835"/>
      <c r="Z5835"/>
      <c r="AA5835"/>
      <c r="AB5835">
        <v>0.5</v>
      </c>
      <c r="AC5835"/>
      <c r="AD5835">
        <v>70</v>
      </c>
      <c r="AE5835">
        <v>70.000941650000001</v>
      </c>
      <c r="AF5835" t="s">
        <v>178</v>
      </c>
    </row>
    <row r="5836" spans="1:32" ht="14.4">
      <c r="A5836" s="49">
        <v>46214</v>
      </c>
      <c r="B5836" t="s">
        <v>400</v>
      </c>
      <c r="C5836">
        <v>720</v>
      </c>
      <c r="D5836">
        <v>5066</v>
      </c>
      <c r="E5836">
        <v>-3347</v>
      </c>
      <c r="F5836">
        <v>24</v>
      </c>
      <c r="G5836">
        <v>19</v>
      </c>
      <c r="K5836" t="s">
        <v>154</v>
      </c>
      <c r="L5836" s="64">
        <v>0.77980000000000005</v>
      </c>
      <c r="M5836" s="52">
        <v>-437</v>
      </c>
      <c r="N5836" s="52">
        <v>68</v>
      </c>
      <c r="O5836">
        <v>0</v>
      </c>
      <c r="P5836">
        <v>0</v>
      </c>
      <c r="Q5836">
        <v>0</v>
      </c>
      <c r="R5836" s="69"/>
      <c r="S5836" s="69"/>
      <c r="T5836" s="69"/>
      <c r="U5836" s="69"/>
      <c r="V5836" s="69"/>
      <c r="W5836"/>
      <c r="X5836"/>
      <c r="Y5836"/>
      <c r="Z5836"/>
      <c r="AA5836"/>
      <c r="AB5836">
        <v>0.8</v>
      </c>
      <c r="AC5836"/>
      <c r="AD5836">
        <v>30</v>
      </c>
      <c r="AE5836">
        <v>30.000941640000001</v>
      </c>
      <c r="AF5836" t="s">
        <v>661</v>
      </c>
    </row>
    <row r="5837" spans="1:32" ht="14.4">
      <c r="A5837" s="49">
        <v>46214</v>
      </c>
      <c r="B5837" t="s">
        <v>5250</v>
      </c>
      <c r="C5837">
        <v>721</v>
      </c>
      <c r="D5837">
        <v>5083</v>
      </c>
      <c r="E5837">
        <v>3027</v>
      </c>
      <c r="F5837">
        <v>48</v>
      </c>
      <c r="G5837">
        <v>15</v>
      </c>
      <c r="K5837" t="s">
        <v>154</v>
      </c>
      <c r="L5837" s="64">
        <v>1.1984999999999999</v>
      </c>
      <c r="M5837" s="52">
        <v>409</v>
      </c>
      <c r="N5837" s="52">
        <v>656</v>
      </c>
      <c r="O5837">
        <v>0</v>
      </c>
      <c r="P5837">
        <v>1</v>
      </c>
      <c r="Q5837">
        <v>0</v>
      </c>
      <c r="R5837" s="69"/>
      <c r="S5837" s="69"/>
      <c r="T5837" s="69"/>
      <c r="U5837" s="69"/>
      <c r="V5837" s="69"/>
      <c r="W5837"/>
      <c r="X5837"/>
      <c r="Y5837"/>
      <c r="Z5837"/>
      <c r="AA5837"/>
      <c r="AB5837">
        <v>0.8</v>
      </c>
      <c r="AC5837"/>
      <c r="AD5837">
        <v>80</v>
      </c>
      <c r="AE5837">
        <v>80.00094163</v>
      </c>
      <c r="AF5837" t="s">
        <v>155</v>
      </c>
    </row>
    <row r="5838" spans="1:32" ht="14.4">
      <c r="A5838" s="49">
        <v>46214</v>
      </c>
      <c r="B5838" t="s">
        <v>297</v>
      </c>
      <c r="C5838">
        <v>722</v>
      </c>
      <c r="D5838">
        <v>0</v>
      </c>
      <c r="E5838">
        <v>0</v>
      </c>
      <c r="F5838">
        <v>0</v>
      </c>
      <c r="G5838">
        <v>0</v>
      </c>
      <c r="K5838" t="s">
        <v>154</v>
      </c>
      <c r="L5838" s="64">
        <v>0</v>
      </c>
      <c r="M5838" s="52">
        <v>-829</v>
      </c>
      <c r="N5838" s="52">
        <v>-272</v>
      </c>
      <c r="O5838">
        <v>0</v>
      </c>
      <c r="P5838">
        <v>2</v>
      </c>
      <c r="Q5838">
        <v>0</v>
      </c>
      <c r="R5838" s="69"/>
      <c r="S5838" s="69"/>
      <c r="T5838" s="69"/>
      <c r="U5838" s="69"/>
      <c r="V5838" s="69"/>
      <c r="W5838"/>
      <c r="X5838"/>
      <c r="Y5838"/>
      <c r="Z5838"/>
      <c r="AA5838"/>
      <c r="AB5838"/>
      <c r="AC5838"/>
      <c r="AD5838">
        <v>0</v>
      </c>
      <c r="AE5838">
        <v>0</v>
      </c>
    </row>
    <row r="5839" spans="1:32" ht="14.4">
      <c r="A5839" s="49">
        <v>46214</v>
      </c>
      <c r="B5839" t="s">
        <v>380</v>
      </c>
      <c r="C5839">
        <v>723</v>
      </c>
      <c r="D5839">
        <v>1610</v>
      </c>
      <c r="E5839">
        <v>897</v>
      </c>
      <c r="F5839">
        <v>11</v>
      </c>
      <c r="G5839">
        <v>11</v>
      </c>
      <c r="K5839" t="s">
        <v>154</v>
      </c>
      <c r="L5839" s="64">
        <v>1.1857</v>
      </c>
      <c r="M5839" s="52">
        <v>37</v>
      </c>
      <c r="N5839" s="52">
        <v>2258</v>
      </c>
      <c r="O5839">
        <v>0</v>
      </c>
      <c r="P5839">
        <v>3</v>
      </c>
      <c r="Q5839">
        <v>0</v>
      </c>
      <c r="R5839" s="69"/>
      <c r="S5839" s="69"/>
      <c r="T5839" s="69"/>
      <c r="U5839" s="69"/>
      <c r="V5839" s="69"/>
      <c r="W5839"/>
      <c r="X5839"/>
      <c r="Y5839"/>
      <c r="Z5839"/>
      <c r="AA5839"/>
      <c r="AB5839">
        <v>0.5</v>
      </c>
      <c r="AC5839"/>
      <c r="AD5839">
        <v>35</v>
      </c>
      <c r="AE5839">
        <v>35.000941609999998</v>
      </c>
      <c r="AF5839" t="s">
        <v>668</v>
      </c>
    </row>
    <row r="5840" spans="1:32" ht="14.4">
      <c r="A5840" s="49">
        <v>46214</v>
      </c>
      <c r="B5840" t="s">
        <v>26</v>
      </c>
      <c r="C5840">
        <v>725</v>
      </c>
      <c r="D5840">
        <v>2677</v>
      </c>
      <c r="E5840">
        <v>-1296</v>
      </c>
      <c r="F5840">
        <v>16</v>
      </c>
      <c r="G5840">
        <v>8</v>
      </c>
      <c r="K5840" t="s">
        <v>154</v>
      </c>
      <c r="L5840" s="64">
        <v>0.83860000000000001</v>
      </c>
      <c r="M5840" s="52">
        <v>67</v>
      </c>
      <c r="N5840" s="52">
        <v>2792</v>
      </c>
      <c r="O5840">
        <v>0</v>
      </c>
      <c r="P5840">
        <v>5</v>
      </c>
      <c r="Q5840">
        <v>0</v>
      </c>
      <c r="R5840" s="69"/>
      <c r="S5840" s="69"/>
      <c r="T5840" s="69"/>
      <c r="U5840" s="69"/>
      <c r="V5840" s="69"/>
      <c r="W5840"/>
      <c r="X5840"/>
      <c r="Y5840"/>
      <c r="Z5840"/>
      <c r="AA5840"/>
      <c r="AB5840">
        <v>0.5</v>
      </c>
      <c r="AC5840"/>
      <c r="AD5840">
        <v>30</v>
      </c>
      <c r="AE5840">
        <v>30.000941600000001</v>
      </c>
      <c r="AF5840" t="s">
        <v>661</v>
      </c>
    </row>
    <row r="5841" spans="1:32" ht="14.4">
      <c r="A5841" s="49">
        <v>46214</v>
      </c>
      <c r="B5841" t="s">
        <v>52</v>
      </c>
      <c r="C5841">
        <v>726</v>
      </c>
      <c r="D5841">
        <v>4298</v>
      </c>
      <c r="E5841">
        <v>524</v>
      </c>
      <c r="F5841">
        <v>18</v>
      </c>
      <c r="G5841">
        <v>12</v>
      </c>
      <c r="K5841" t="s">
        <v>154</v>
      </c>
      <c r="L5841" s="64">
        <v>1.0406</v>
      </c>
      <c r="M5841" s="52">
        <v>20</v>
      </c>
      <c r="N5841" s="52">
        <v>9</v>
      </c>
      <c r="O5841">
        <v>0</v>
      </c>
      <c r="P5841">
        <v>6</v>
      </c>
      <c r="Q5841">
        <v>0</v>
      </c>
      <c r="R5841" s="69"/>
      <c r="S5841" s="69"/>
      <c r="T5841" s="69"/>
      <c r="U5841" s="69"/>
      <c r="V5841" s="69"/>
      <c r="W5841"/>
      <c r="X5841"/>
      <c r="Y5841"/>
      <c r="Z5841"/>
      <c r="AA5841"/>
      <c r="AB5841">
        <v>0.6</v>
      </c>
      <c r="AC5841"/>
      <c r="AD5841">
        <v>35</v>
      </c>
      <c r="AE5841">
        <v>35.000941589999996</v>
      </c>
      <c r="AF5841" t="s">
        <v>668</v>
      </c>
    </row>
    <row r="5842" spans="1:32" ht="14.4">
      <c r="A5842" s="49">
        <v>46214</v>
      </c>
      <c r="B5842" t="s">
        <v>546</v>
      </c>
      <c r="C5842">
        <v>727</v>
      </c>
      <c r="D5842">
        <v>3506</v>
      </c>
      <c r="E5842">
        <v>-1491</v>
      </c>
      <c r="F5842">
        <v>5</v>
      </c>
      <c r="G5842">
        <v>10</v>
      </c>
      <c r="K5842" t="s">
        <v>154</v>
      </c>
      <c r="L5842" s="64">
        <v>0.85819999999999996</v>
      </c>
      <c r="M5842" s="52">
        <v>-1762</v>
      </c>
      <c r="N5842" s="52">
        <v>-155</v>
      </c>
      <c r="O5842">
        <v>0</v>
      </c>
      <c r="P5842">
        <v>7</v>
      </c>
      <c r="Q5842">
        <v>0</v>
      </c>
      <c r="R5842" s="69"/>
      <c r="S5842" s="69"/>
      <c r="T5842" s="69"/>
      <c r="U5842" s="69"/>
      <c r="V5842" s="69"/>
      <c r="W5842"/>
      <c r="X5842"/>
      <c r="Y5842"/>
      <c r="Z5842"/>
      <c r="AA5842"/>
      <c r="AB5842">
        <v>0.6</v>
      </c>
      <c r="AC5842"/>
      <c r="AD5842">
        <v>30</v>
      </c>
      <c r="AE5842">
        <v>30.000941579999999</v>
      </c>
      <c r="AF5842" t="s">
        <v>661</v>
      </c>
    </row>
    <row r="5843" spans="1:32" ht="14.4">
      <c r="A5843" s="49">
        <v>46214</v>
      </c>
      <c r="B5843" t="s">
        <v>514</v>
      </c>
      <c r="C5843">
        <v>728</v>
      </c>
      <c r="D5843">
        <v>1599</v>
      </c>
      <c r="E5843">
        <v>-1860</v>
      </c>
      <c r="F5843">
        <v>1</v>
      </c>
      <c r="G5843">
        <v>3</v>
      </c>
      <c r="K5843" t="s">
        <v>154</v>
      </c>
      <c r="L5843" s="64">
        <v>0.61229999999999996</v>
      </c>
      <c r="M5843" s="52">
        <v>-1102</v>
      </c>
      <c r="N5843" s="52">
        <v>-319</v>
      </c>
      <c r="O5843">
        <v>0</v>
      </c>
      <c r="P5843">
        <v>8</v>
      </c>
      <c r="Q5843">
        <v>0</v>
      </c>
      <c r="R5843" s="69"/>
      <c r="S5843" s="69"/>
      <c r="T5843" s="69"/>
      <c r="U5843" s="69"/>
      <c r="V5843" s="69"/>
      <c r="W5843"/>
      <c r="X5843"/>
      <c r="Y5843"/>
      <c r="Z5843"/>
      <c r="AA5843"/>
      <c r="AB5843">
        <v>0.5</v>
      </c>
      <c r="AC5843"/>
      <c r="AD5843">
        <v>30</v>
      </c>
      <c r="AE5843">
        <v>30.000941569999998</v>
      </c>
      <c r="AF5843" t="s">
        <v>661</v>
      </c>
    </row>
    <row r="5844" spans="1:32" ht="14.4">
      <c r="A5844" s="49">
        <v>46214</v>
      </c>
      <c r="B5844" t="s">
        <v>184</v>
      </c>
      <c r="C5844">
        <v>730</v>
      </c>
      <c r="D5844">
        <v>5986</v>
      </c>
      <c r="E5844">
        <v>542</v>
      </c>
      <c r="F5844">
        <v>80</v>
      </c>
      <c r="G5844">
        <v>28</v>
      </c>
      <c r="K5844" t="s">
        <v>154</v>
      </c>
      <c r="L5844" s="64">
        <v>1.0302</v>
      </c>
      <c r="M5844" s="52">
        <v>-1732</v>
      </c>
      <c r="N5844" s="52">
        <v>415</v>
      </c>
      <c r="O5844">
        <v>0</v>
      </c>
      <c r="P5844">
        <v>0</v>
      </c>
      <c r="Q5844">
        <v>0</v>
      </c>
      <c r="R5844" s="69"/>
      <c r="S5844" s="69"/>
      <c r="T5844" s="69"/>
      <c r="U5844" s="69"/>
      <c r="V5844" s="69"/>
      <c r="W5844"/>
      <c r="X5844"/>
      <c r="Y5844"/>
      <c r="Z5844"/>
      <c r="AA5844"/>
      <c r="AB5844">
        <v>0.8</v>
      </c>
      <c r="AC5844"/>
      <c r="AD5844">
        <v>35</v>
      </c>
      <c r="AE5844">
        <v>35.000941560000001</v>
      </c>
      <c r="AF5844" t="s">
        <v>668</v>
      </c>
    </row>
    <row r="5845" spans="1:32" ht="14.4">
      <c r="A5845" s="49">
        <v>46214</v>
      </c>
      <c r="B5845" t="s">
        <v>5251</v>
      </c>
      <c r="C5845">
        <v>731</v>
      </c>
      <c r="D5845">
        <v>2695</v>
      </c>
      <c r="E5845">
        <v>-884</v>
      </c>
      <c r="F5845">
        <v>25</v>
      </c>
      <c r="G5845">
        <v>9</v>
      </c>
      <c r="K5845" t="s">
        <v>154</v>
      </c>
      <c r="L5845" s="64">
        <v>0.89070000000000005</v>
      </c>
      <c r="M5845" s="52">
        <v>-2259</v>
      </c>
      <c r="N5845" s="52">
        <v>7536</v>
      </c>
      <c r="O5845">
        <v>0</v>
      </c>
      <c r="P5845">
        <v>1</v>
      </c>
      <c r="Q5845">
        <v>0</v>
      </c>
      <c r="R5845" s="69"/>
      <c r="S5845" s="69"/>
      <c r="T5845" s="69"/>
      <c r="U5845" s="69"/>
      <c r="V5845" s="69"/>
      <c r="W5845"/>
      <c r="X5845"/>
      <c r="Y5845"/>
      <c r="Z5845"/>
      <c r="AA5845"/>
      <c r="AB5845">
        <v>0.5</v>
      </c>
      <c r="AC5845"/>
      <c r="AD5845">
        <v>30</v>
      </c>
      <c r="AE5845">
        <v>30.00094155</v>
      </c>
      <c r="AF5845" t="s">
        <v>661</v>
      </c>
    </row>
    <row r="5846" spans="1:32" ht="14.4">
      <c r="A5846" s="49">
        <v>46214</v>
      </c>
      <c r="B5846" t="s">
        <v>323</v>
      </c>
      <c r="C5846">
        <v>732</v>
      </c>
      <c r="D5846">
        <v>2876</v>
      </c>
      <c r="E5846">
        <v>1052</v>
      </c>
      <c r="F5846">
        <v>23</v>
      </c>
      <c r="G5846">
        <v>8</v>
      </c>
      <c r="K5846" t="s">
        <v>154</v>
      </c>
      <c r="L5846" s="64">
        <v>1.1218999999999999</v>
      </c>
      <c r="M5846" s="52">
        <v>0</v>
      </c>
      <c r="N5846" s="52">
        <v>-67</v>
      </c>
      <c r="O5846">
        <v>0</v>
      </c>
      <c r="P5846">
        <v>2</v>
      </c>
      <c r="Q5846">
        <v>0</v>
      </c>
      <c r="R5846" s="69"/>
      <c r="S5846" s="69"/>
      <c r="T5846" s="69"/>
      <c r="U5846" s="69"/>
      <c r="V5846" s="69"/>
      <c r="W5846"/>
      <c r="X5846"/>
      <c r="Y5846"/>
      <c r="Z5846"/>
      <c r="AA5846"/>
      <c r="AB5846">
        <v>0.5</v>
      </c>
      <c r="AC5846"/>
      <c r="AD5846">
        <v>60</v>
      </c>
      <c r="AE5846">
        <v>60.000941539999999</v>
      </c>
      <c r="AF5846" t="s">
        <v>578</v>
      </c>
    </row>
    <row r="5847" spans="1:32" ht="14.4">
      <c r="A5847" s="49">
        <v>46214</v>
      </c>
      <c r="B5847" t="s">
        <v>351</v>
      </c>
      <c r="C5847">
        <v>733</v>
      </c>
      <c r="D5847">
        <v>3246</v>
      </c>
      <c r="E5847">
        <v>887</v>
      </c>
      <c r="F5847">
        <v>42</v>
      </c>
      <c r="G5847">
        <v>5</v>
      </c>
      <c r="K5847" t="s">
        <v>154</v>
      </c>
      <c r="L5847" s="64">
        <v>1.0911</v>
      </c>
      <c r="M5847" s="52">
        <v>-2301</v>
      </c>
      <c r="N5847" s="52">
        <v>-228</v>
      </c>
      <c r="O5847">
        <v>0</v>
      </c>
      <c r="P5847">
        <v>3</v>
      </c>
      <c r="Q5847">
        <v>0</v>
      </c>
      <c r="R5847" s="69"/>
      <c r="S5847" s="69"/>
      <c r="T5847" s="69"/>
      <c r="U5847" s="69"/>
      <c r="V5847" s="69"/>
      <c r="W5847"/>
      <c r="X5847"/>
      <c r="Y5847"/>
      <c r="Z5847"/>
      <c r="AA5847"/>
      <c r="AB5847">
        <v>0.6</v>
      </c>
      <c r="AC5847"/>
      <c r="AD5847">
        <v>35</v>
      </c>
      <c r="AE5847">
        <v>35.000941529999999</v>
      </c>
      <c r="AF5847" t="s">
        <v>668</v>
      </c>
    </row>
    <row r="5848" spans="1:32" ht="14.4">
      <c r="A5848" s="49">
        <v>46214</v>
      </c>
      <c r="B5848" t="s">
        <v>46</v>
      </c>
      <c r="C5848">
        <v>751</v>
      </c>
      <c r="D5848">
        <v>9229</v>
      </c>
      <c r="E5848">
        <v>-3623</v>
      </c>
      <c r="F5848">
        <v>83</v>
      </c>
      <c r="G5848">
        <v>0</v>
      </c>
      <c r="K5848" t="s">
        <v>154</v>
      </c>
      <c r="L5848" s="64">
        <v>0.86909999999999998</v>
      </c>
      <c r="M5848" s="52">
        <v>-7229</v>
      </c>
      <c r="N5848" s="52">
        <v>-3568</v>
      </c>
      <c r="O5848">
        <v>0</v>
      </c>
      <c r="P5848">
        <v>1</v>
      </c>
      <c r="Q5848">
        <v>0</v>
      </c>
      <c r="R5848" s="69"/>
      <c r="S5848" s="69"/>
      <c r="T5848" s="69"/>
      <c r="U5848" s="69"/>
      <c r="V5848" s="69"/>
      <c r="W5848"/>
      <c r="X5848"/>
      <c r="Y5848"/>
      <c r="Z5848"/>
      <c r="AA5848"/>
      <c r="AB5848">
        <v>1</v>
      </c>
      <c r="AC5848"/>
      <c r="AD5848">
        <v>30</v>
      </c>
      <c r="AE5848">
        <v>30.000941520000001</v>
      </c>
      <c r="AF5848" t="s">
        <v>661</v>
      </c>
    </row>
    <row r="5849" spans="1:32" ht="14.4">
      <c r="A5849" s="49">
        <v>46215</v>
      </c>
      <c r="B5849" t="s">
        <v>9</v>
      </c>
      <c r="C5849">
        <v>508</v>
      </c>
      <c r="D5849">
        <v>2966</v>
      </c>
      <c r="E5849">
        <v>-846</v>
      </c>
      <c r="F5849">
        <v>8</v>
      </c>
      <c r="G5849">
        <v>8</v>
      </c>
      <c r="K5849" t="s">
        <v>203</v>
      </c>
      <c r="L5849" s="64">
        <v>0.90490000000000004</v>
      </c>
      <c r="M5849" s="52">
        <v>785</v>
      </c>
      <c r="N5849" s="52">
        <v>-1215</v>
      </c>
      <c r="O5849">
        <v>0</v>
      </c>
      <c r="P5849">
        <v>8</v>
      </c>
      <c r="Q5849">
        <v>1</v>
      </c>
      <c r="R5849" s="69">
        <v>495.66728933167292</v>
      </c>
      <c r="S5849" s="69">
        <v>5.9838526040303579</v>
      </c>
      <c r="T5849" s="69">
        <v>370.75</v>
      </c>
      <c r="U5849" s="69">
        <v>370.75</v>
      </c>
      <c r="V5849" s="69">
        <v>185.375</v>
      </c>
      <c r="W5849">
        <v>0</v>
      </c>
      <c r="X5849">
        <v>2</v>
      </c>
      <c r="Y5849">
        <v>0</v>
      </c>
      <c r="Z5849">
        <v>1</v>
      </c>
      <c r="AA5849">
        <v>0.75</v>
      </c>
      <c r="AB5849">
        <v>0.5</v>
      </c>
      <c r="AC5849">
        <v>0.375</v>
      </c>
      <c r="AD5849">
        <v>13.8</v>
      </c>
      <c r="AE5849">
        <v>13.800941509999999</v>
      </c>
      <c r="AF5849" t="s">
        <v>620</v>
      </c>
    </row>
    <row r="5850" spans="1:32" ht="14.4">
      <c r="A5850" s="49">
        <v>46215</v>
      </c>
      <c r="B5850" t="s">
        <v>9</v>
      </c>
      <c r="C5850">
        <v>510</v>
      </c>
      <c r="D5850">
        <v>8132</v>
      </c>
      <c r="E5850">
        <v>601</v>
      </c>
      <c r="F5850">
        <v>33</v>
      </c>
      <c r="G5850">
        <v>21</v>
      </c>
      <c r="K5850" t="s">
        <v>370</v>
      </c>
      <c r="L5850" s="64">
        <v>1.0246</v>
      </c>
      <c r="M5850" s="52">
        <v>127</v>
      </c>
      <c r="N5850" s="52">
        <v>-811</v>
      </c>
      <c r="O5850">
        <v>0</v>
      </c>
      <c r="P5850">
        <v>0</v>
      </c>
      <c r="Q5850">
        <v>1</v>
      </c>
      <c r="R5850" s="69">
        <v>1403.2792133665421</v>
      </c>
      <c r="S5850" s="69">
        <v>5.7949978326058824</v>
      </c>
      <c r="T5850" s="69">
        <v>246.42424242424241</v>
      </c>
      <c r="U5850" s="69">
        <v>387.23809523809518</v>
      </c>
      <c r="V5850" s="69">
        <v>150.59259259259261</v>
      </c>
      <c r="W5850">
        <v>5</v>
      </c>
      <c r="X5850">
        <v>2</v>
      </c>
      <c r="Y5850">
        <v>3</v>
      </c>
      <c r="Z5850">
        <v>4</v>
      </c>
      <c r="AA5850">
        <v>3.5</v>
      </c>
      <c r="AB5850">
        <v>1</v>
      </c>
      <c r="AC5850">
        <v>3.5</v>
      </c>
      <c r="AD5850">
        <v>35</v>
      </c>
      <c r="AE5850">
        <v>35.000941500000003</v>
      </c>
      <c r="AF5850" t="s">
        <v>668</v>
      </c>
    </row>
    <row r="5851" spans="1:32" ht="14.4">
      <c r="A5851" s="49">
        <v>46215</v>
      </c>
      <c r="B5851" t="s">
        <v>9</v>
      </c>
      <c r="C5851">
        <v>511</v>
      </c>
      <c r="D5851">
        <v>726</v>
      </c>
      <c r="E5851">
        <v>-713</v>
      </c>
      <c r="F5851">
        <v>1</v>
      </c>
      <c r="G5851">
        <v>0</v>
      </c>
      <c r="K5851" t="s">
        <v>154</v>
      </c>
      <c r="L5851" s="64">
        <v>0.67259999999999998</v>
      </c>
      <c r="M5851" s="52">
        <v>-1148</v>
      </c>
      <c r="N5851" s="52">
        <v>839</v>
      </c>
      <c r="O5851">
        <v>0</v>
      </c>
      <c r="P5851">
        <v>1</v>
      </c>
      <c r="Q5851">
        <v>1</v>
      </c>
      <c r="R5851" s="69">
        <v>110.3304794520548</v>
      </c>
      <c r="S5851" s="69">
        <v>6.5802306271631004</v>
      </c>
      <c r="T5851" s="69">
        <v>726</v>
      </c>
      <c r="U5851" s="69"/>
      <c r="V5851" s="69">
        <v>726</v>
      </c>
      <c r="W5851">
        <v>0</v>
      </c>
      <c r="X5851"/>
      <c r="Y5851">
        <v>0</v>
      </c>
      <c r="Z5851">
        <v>0</v>
      </c>
      <c r="AA5851">
        <v>0</v>
      </c>
      <c r="AB5851">
        <v>0.5</v>
      </c>
      <c r="AC5851">
        <v>0</v>
      </c>
      <c r="AD5851">
        <v>10</v>
      </c>
      <c r="AE5851">
        <v>10.000941490000001</v>
      </c>
      <c r="AF5851" t="s">
        <v>584</v>
      </c>
    </row>
    <row r="5852" spans="1:32" ht="14.4">
      <c r="A5852" s="49">
        <v>46215</v>
      </c>
      <c r="B5852" t="s">
        <v>9</v>
      </c>
      <c r="C5852">
        <v>512</v>
      </c>
      <c r="D5852">
        <v>7395</v>
      </c>
      <c r="E5852">
        <v>680</v>
      </c>
      <c r="F5852">
        <v>33</v>
      </c>
      <c r="G5852">
        <v>18</v>
      </c>
      <c r="K5852" t="s">
        <v>154</v>
      </c>
      <c r="L5852" s="64">
        <v>1.0306999999999999</v>
      </c>
      <c r="M5852" s="52">
        <v>-677</v>
      </c>
      <c r="N5852" s="52">
        <v>-169</v>
      </c>
      <c r="O5852">
        <v>0</v>
      </c>
      <c r="P5852">
        <v>2</v>
      </c>
      <c r="Q5852">
        <v>1</v>
      </c>
      <c r="R5852" s="69">
        <v>1216.222135740971</v>
      </c>
      <c r="S5852" s="69">
        <v>6.0803037394930071</v>
      </c>
      <c r="T5852" s="69">
        <v>224.09090909090909</v>
      </c>
      <c r="U5852" s="69">
        <v>410.83333333333331</v>
      </c>
      <c r="V5852" s="69">
        <v>145</v>
      </c>
      <c r="W5852">
        <v>6</v>
      </c>
      <c r="X5852">
        <v>1</v>
      </c>
      <c r="Y5852">
        <v>3</v>
      </c>
      <c r="Z5852">
        <v>0</v>
      </c>
      <c r="AA5852">
        <v>2.5</v>
      </c>
      <c r="AB5852">
        <v>1</v>
      </c>
      <c r="AC5852">
        <v>2.5</v>
      </c>
      <c r="AD5852">
        <v>25</v>
      </c>
      <c r="AE5852">
        <v>25.000941480000002</v>
      </c>
      <c r="AF5852" t="s">
        <v>2367</v>
      </c>
    </row>
    <row r="5853" spans="1:32" ht="14.4">
      <c r="A5853" s="49">
        <v>46215</v>
      </c>
      <c r="B5853" t="s">
        <v>9</v>
      </c>
      <c r="C5853">
        <v>513</v>
      </c>
      <c r="D5853">
        <v>7273</v>
      </c>
      <c r="E5853">
        <v>-206</v>
      </c>
      <c r="F5853">
        <v>28</v>
      </c>
      <c r="G5853">
        <v>19</v>
      </c>
      <c r="K5853" t="s">
        <v>154</v>
      </c>
      <c r="L5853" s="64">
        <v>0.99060000000000004</v>
      </c>
      <c r="M5853" s="52">
        <v>159</v>
      </c>
      <c r="N5853" s="52">
        <v>90</v>
      </c>
      <c r="O5853">
        <v>0</v>
      </c>
      <c r="P5853">
        <v>3</v>
      </c>
      <c r="Q5853">
        <v>1</v>
      </c>
      <c r="R5853" s="69">
        <v>1204.9135014528849</v>
      </c>
      <c r="S5853" s="69">
        <v>6.0361179381177266</v>
      </c>
      <c r="T5853" s="69">
        <v>259.75</v>
      </c>
      <c r="U5853" s="69">
        <v>382.78947368421052</v>
      </c>
      <c r="V5853" s="69">
        <v>154.7446808510638</v>
      </c>
      <c r="W5853">
        <v>4</v>
      </c>
      <c r="X5853">
        <v>2</v>
      </c>
      <c r="Y5853">
        <v>2</v>
      </c>
      <c r="Z5853">
        <v>0</v>
      </c>
      <c r="AA5853">
        <v>2</v>
      </c>
      <c r="AB5853">
        <v>1</v>
      </c>
      <c r="AC5853">
        <v>2</v>
      </c>
      <c r="AD5853">
        <v>30</v>
      </c>
      <c r="AE5853">
        <v>30.000941470000001</v>
      </c>
      <c r="AF5853" t="s">
        <v>661</v>
      </c>
    </row>
    <row r="5854" spans="1:32" ht="14.4">
      <c r="A5854" s="49">
        <v>46215</v>
      </c>
      <c r="B5854" t="s">
        <v>9</v>
      </c>
      <c r="C5854">
        <v>515</v>
      </c>
      <c r="D5854">
        <v>766</v>
      </c>
      <c r="E5854">
        <v>-441</v>
      </c>
      <c r="F5854">
        <v>2</v>
      </c>
      <c r="G5854">
        <v>0</v>
      </c>
      <c r="K5854" t="s">
        <v>154</v>
      </c>
      <c r="L5854" s="64">
        <v>0.80810000000000004</v>
      </c>
      <c r="M5854" s="52">
        <v>-758</v>
      </c>
      <c r="N5854" s="52">
        <v>483</v>
      </c>
      <c r="O5854">
        <v>0</v>
      </c>
      <c r="P5854">
        <v>5</v>
      </c>
      <c r="Q5854">
        <v>1</v>
      </c>
      <c r="R5854" s="69">
        <v>126.9726546284765</v>
      </c>
      <c r="S5854" s="69">
        <v>6.032795031665084</v>
      </c>
      <c r="T5854" s="69">
        <v>383</v>
      </c>
      <c r="U5854" s="69"/>
      <c r="V5854" s="69">
        <v>383</v>
      </c>
      <c r="W5854">
        <v>0</v>
      </c>
      <c r="X5854"/>
      <c r="Y5854">
        <v>0</v>
      </c>
      <c r="Z5854">
        <v>0</v>
      </c>
      <c r="AA5854">
        <v>0</v>
      </c>
      <c r="AB5854">
        <v>0.5</v>
      </c>
      <c r="AC5854">
        <v>0</v>
      </c>
      <c r="AD5854">
        <v>10</v>
      </c>
      <c r="AE5854">
        <v>10.00094146</v>
      </c>
      <c r="AF5854" t="s">
        <v>584</v>
      </c>
    </row>
    <row r="5855" spans="1:32" ht="14.4">
      <c r="A5855" s="49">
        <v>46215</v>
      </c>
      <c r="B5855" t="s">
        <v>9</v>
      </c>
      <c r="C5855">
        <v>516</v>
      </c>
      <c r="D5855">
        <v>6645</v>
      </c>
      <c r="E5855">
        <v>1028</v>
      </c>
      <c r="F5855">
        <v>30</v>
      </c>
      <c r="G5855">
        <v>19</v>
      </c>
      <c r="K5855" t="s">
        <v>154</v>
      </c>
      <c r="L5855" s="64">
        <v>1.0516000000000001</v>
      </c>
      <c r="M5855" s="52">
        <v>-981</v>
      </c>
      <c r="N5855" s="52">
        <v>2078</v>
      </c>
      <c r="O5855">
        <v>0</v>
      </c>
      <c r="P5855">
        <v>6</v>
      </c>
      <c r="Q5855">
        <v>1</v>
      </c>
      <c r="R5855" s="69">
        <v>1100.681351183064</v>
      </c>
      <c r="S5855" s="69">
        <v>6.0371696066783027</v>
      </c>
      <c r="T5855" s="69">
        <v>221.5</v>
      </c>
      <c r="U5855" s="69">
        <v>349.73684210526318</v>
      </c>
      <c r="V5855" s="69">
        <v>135.61224489795919</v>
      </c>
      <c r="W5855">
        <v>7</v>
      </c>
      <c r="X5855">
        <v>3</v>
      </c>
      <c r="Y5855">
        <v>4</v>
      </c>
      <c r="Z5855">
        <v>0</v>
      </c>
      <c r="AA5855">
        <v>3.5</v>
      </c>
      <c r="AB5855">
        <v>0.8</v>
      </c>
      <c r="AC5855">
        <v>2.8</v>
      </c>
      <c r="AD5855">
        <v>28</v>
      </c>
      <c r="AE5855">
        <v>28.000941449999999</v>
      </c>
      <c r="AF5855" t="s">
        <v>1640</v>
      </c>
    </row>
    <row r="5856" spans="1:32" ht="14.4">
      <c r="A5856" s="49">
        <v>46215</v>
      </c>
      <c r="B5856" t="s">
        <v>9</v>
      </c>
      <c r="C5856">
        <v>517</v>
      </c>
      <c r="D5856">
        <v>3057</v>
      </c>
      <c r="E5856">
        <v>-297</v>
      </c>
      <c r="F5856">
        <v>10</v>
      </c>
      <c r="G5856">
        <v>7</v>
      </c>
      <c r="K5856" t="s">
        <v>154</v>
      </c>
      <c r="L5856" s="64">
        <v>0.96760000000000002</v>
      </c>
      <c r="M5856" s="52">
        <v>-536</v>
      </c>
      <c r="N5856" s="52">
        <v>-647</v>
      </c>
      <c r="O5856">
        <v>0</v>
      </c>
      <c r="P5856">
        <v>7</v>
      </c>
      <c r="Q5856">
        <v>1</v>
      </c>
      <c r="R5856" s="69">
        <v>545.05323785803239</v>
      </c>
      <c r="S5856" s="69">
        <v>5.608626438058594</v>
      </c>
      <c r="T5856" s="69">
        <v>305.7</v>
      </c>
      <c r="U5856" s="69">
        <v>436.71428571428572</v>
      </c>
      <c r="V5856" s="69">
        <v>179.8235294117647</v>
      </c>
      <c r="W5856">
        <v>0</v>
      </c>
      <c r="X5856">
        <v>0</v>
      </c>
      <c r="Y5856">
        <v>0</v>
      </c>
      <c r="Z5856">
        <v>6</v>
      </c>
      <c r="AA5856">
        <v>1.5</v>
      </c>
      <c r="AB5856">
        <v>0.6</v>
      </c>
      <c r="AC5856">
        <v>0.89999999999999991</v>
      </c>
      <c r="AD5856">
        <v>19</v>
      </c>
      <c r="AE5856">
        <v>19.000941439999998</v>
      </c>
      <c r="AF5856" t="s">
        <v>597</v>
      </c>
    </row>
    <row r="5857" spans="1:32" ht="14.4">
      <c r="A5857" s="49">
        <v>46215</v>
      </c>
      <c r="B5857" t="s">
        <v>9</v>
      </c>
      <c r="C5857">
        <v>518</v>
      </c>
      <c r="D5857">
        <v>1854</v>
      </c>
      <c r="E5857">
        <v>-99</v>
      </c>
      <c r="F5857">
        <v>7</v>
      </c>
      <c r="G5857">
        <v>4</v>
      </c>
      <c r="K5857" t="s">
        <v>154</v>
      </c>
      <c r="L5857" s="64">
        <v>0.98219999999999996</v>
      </c>
      <c r="M5857" s="52">
        <v>77</v>
      </c>
      <c r="N5857" s="52">
        <v>1113</v>
      </c>
      <c r="O5857">
        <v>0</v>
      </c>
      <c r="P5857">
        <v>8</v>
      </c>
      <c r="Q5857">
        <v>1</v>
      </c>
      <c r="R5857" s="69">
        <v>315.58981942714809</v>
      </c>
      <c r="S5857" s="69">
        <v>5.8747142203932334</v>
      </c>
      <c r="T5857" s="69">
        <v>264.85714285714278</v>
      </c>
      <c r="U5857" s="69">
        <v>463.5</v>
      </c>
      <c r="V5857" s="69">
        <v>168.5454545454545</v>
      </c>
      <c r="W5857">
        <v>3</v>
      </c>
      <c r="X5857">
        <v>0</v>
      </c>
      <c r="Y5857">
        <v>0</v>
      </c>
      <c r="Z5857">
        <v>2</v>
      </c>
      <c r="AA5857">
        <v>1.25</v>
      </c>
      <c r="AB5857">
        <v>0.5</v>
      </c>
      <c r="AC5857">
        <v>0.625</v>
      </c>
      <c r="AD5857">
        <v>16.2</v>
      </c>
      <c r="AE5857">
        <v>16.20094143</v>
      </c>
      <c r="AF5857" t="s">
        <v>626</v>
      </c>
    </row>
    <row r="5858" spans="1:32" ht="14.4">
      <c r="A5858" s="49">
        <v>46215</v>
      </c>
      <c r="B5858" t="s">
        <v>9</v>
      </c>
      <c r="C5858">
        <v>520</v>
      </c>
      <c r="D5858">
        <v>6099</v>
      </c>
      <c r="E5858">
        <v>1360</v>
      </c>
      <c r="F5858">
        <v>28</v>
      </c>
      <c r="G5858">
        <v>15</v>
      </c>
      <c r="K5858" t="s">
        <v>154</v>
      </c>
      <c r="L5858" s="64">
        <v>1.0743</v>
      </c>
      <c r="M5858" s="52">
        <v>-1293</v>
      </c>
      <c r="N5858" s="52">
        <v>-627</v>
      </c>
      <c r="O5858">
        <v>0</v>
      </c>
      <c r="P5858">
        <v>0</v>
      </c>
      <c r="Q5858">
        <v>1</v>
      </c>
      <c r="R5858" s="69">
        <v>1077.615660024906</v>
      </c>
      <c r="S5858" s="69">
        <v>5.6597173057591208</v>
      </c>
      <c r="T5858" s="69">
        <v>217.82142857142861</v>
      </c>
      <c r="U5858" s="69">
        <v>406.6</v>
      </c>
      <c r="V5858" s="69">
        <v>141.83720930232559</v>
      </c>
      <c r="W5858">
        <v>7</v>
      </c>
      <c r="X5858">
        <v>1</v>
      </c>
      <c r="Y5858">
        <v>4</v>
      </c>
      <c r="Z5858">
        <v>6</v>
      </c>
      <c r="AA5858">
        <v>4.5</v>
      </c>
      <c r="AB5858">
        <v>0.8</v>
      </c>
      <c r="AC5858">
        <v>3.6</v>
      </c>
      <c r="AD5858">
        <v>36</v>
      </c>
      <c r="AE5858">
        <v>36.000941419999997</v>
      </c>
      <c r="AF5858" t="s">
        <v>2199</v>
      </c>
    </row>
    <row r="5859" spans="1:32" ht="14.4">
      <c r="A5859" s="49">
        <v>46215</v>
      </c>
      <c r="B5859" t="s">
        <v>9</v>
      </c>
      <c r="C5859">
        <v>521</v>
      </c>
      <c r="D5859">
        <v>4065</v>
      </c>
      <c r="E5859">
        <v>1274</v>
      </c>
      <c r="F5859">
        <v>20</v>
      </c>
      <c r="G5859">
        <v>9</v>
      </c>
      <c r="K5859" t="s">
        <v>370</v>
      </c>
      <c r="L5859" s="64">
        <v>1.1045</v>
      </c>
      <c r="M5859" s="52">
        <v>-497</v>
      </c>
      <c r="N5859" s="52">
        <v>-592</v>
      </c>
      <c r="O5859">
        <v>0</v>
      </c>
      <c r="P5859">
        <v>1</v>
      </c>
      <c r="Q5859">
        <v>1</v>
      </c>
      <c r="R5859" s="69">
        <v>736.01105230386054</v>
      </c>
      <c r="S5859" s="69">
        <v>5.5230148885342736</v>
      </c>
      <c r="T5859" s="69">
        <v>203.25</v>
      </c>
      <c r="U5859" s="69">
        <v>451.66666666666669</v>
      </c>
      <c r="V5859" s="69">
        <v>140.17241379310349</v>
      </c>
      <c r="W5859">
        <v>7</v>
      </c>
      <c r="X5859">
        <v>0</v>
      </c>
      <c r="Y5859">
        <v>4</v>
      </c>
      <c r="Z5859">
        <v>7</v>
      </c>
      <c r="AA5859">
        <v>4.5</v>
      </c>
      <c r="AB5859">
        <v>0.6</v>
      </c>
      <c r="AC5859">
        <v>2.7</v>
      </c>
      <c r="AD5859">
        <v>27</v>
      </c>
      <c r="AE5859">
        <v>27.000941409999999</v>
      </c>
      <c r="AF5859" t="s">
        <v>789</v>
      </c>
    </row>
    <row r="5860" spans="1:32" ht="14.4">
      <c r="A5860" s="49">
        <v>46215</v>
      </c>
      <c r="B5860" t="s">
        <v>9</v>
      </c>
      <c r="C5860">
        <v>522</v>
      </c>
      <c r="D5860">
        <v>4609</v>
      </c>
      <c r="E5860">
        <v>-1428</v>
      </c>
      <c r="F5860">
        <v>12</v>
      </c>
      <c r="G5860">
        <v>11</v>
      </c>
      <c r="K5860" t="s">
        <v>203</v>
      </c>
      <c r="L5860" s="64">
        <v>0.89670000000000005</v>
      </c>
      <c r="M5860" s="52">
        <v>-633</v>
      </c>
      <c r="N5860" s="52">
        <v>-215</v>
      </c>
      <c r="O5860">
        <v>0</v>
      </c>
      <c r="P5860">
        <v>2</v>
      </c>
      <c r="Q5860">
        <v>1</v>
      </c>
      <c r="R5860" s="69">
        <v>786.19463470319636</v>
      </c>
      <c r="S5860" s="69">
        <v>5.8624159928794048</v>
      </c>
      <c r="T5860" s="69">
        <v>384.08333333333331</v>
      </c>
      <c r="U5860" s="69">
        <v>419</v>
      </c>
      <c r="V5860" s="69">
        <v>200.39130434782609</v>
      </c>
      <c r="W5860">
        <v>0</v>
      </c>
      <c r="X5860">
        <v>1</v>
      </c>
      <c r="Y5860">
        <v>0</v>
      </c>
      <c r="Z5860">
        <v>2</v>
      </c>
      <c r="AA5860">
        <v>0.75</v>
      </c>
      <c r="AB5860">
        <v>0.6</v>
      </c>
      <c r="AC5860">
        <v>0.45</v>
      </c>
      <c r="AD5860">
        <v>14.5</v>
      </c>
      <c r="AE5860">
        <v>14.5009414</v>
      </c>
      <c r="AF5860" t="s">
        <v>785</v>
      </c>
    </row>
    <row r="5861" spans="1:32" ht="14.4">
      <c r="A5861" s="49">
        <v>46215</v>
      </c>
      <c r="B5861" t="s">
        <v>9</v>
      </c>
      <c r="C5861">
        <v>523</v>
      </c>
      <c r="D5861">
        <v>6327</v>
      </c>
      <c r="E5861">
        <v>560</v>
      </c>
      <c r="F5861">
        <v>26</v>
      </c>
      <c r="G5861">
        <v>21</v>
      </c>
      <c r="K5861" t="s">
        <v>203</v>
      </c>
      <c r="L5861" s="64">
        <v>1.0295000000000001</v>
      </c>
      <c r="M5861" s="52">
        <v>1371</v>
      </c>
      <c r="N5861" s="52">
        <v>-752</v>
      </c>
      <c r="O5861">
        <v>0</v>
      </c>
      <c r="P5861">
        <v>3</v>
      </c>
      <c r="Q5861">
        <v>1</v>
      </c>
      <c r="R5861" s="69">
        <v>1037.676058530511</v>
      </c>
      <c r="S5861" s="69">
        <v>6.097278575512175</v>
      </c>
      <c r="T5861" s="69">
        <v>243.34615384615381</v>
      </c>
      <c r="U5861" s="69">
        <v>301.28571428571428</v>
      </c>
      <c r="V5861" s="69">
        <v>134.61702127659581</v>
      </c>
      <c r="W5861">
        <v>5</v>
      </c>
      <c r="X5861">
        <v>4</v>
      </c>
      <c r="Y5861">
        <v>4</v>
      </c>
      <c r="Z5861">
        <v>0</v>
      </c>
      <c r="AA5861">
        <v>3.25</v>
      </c>
      <c r="AB5861">
        <v>0.8</v>
      </c>
      <c r="AC5861">
        <v>2.6</v>
      </c>
      <c r="AD5861">
        <v>26</v>
      </c>
      <c r="AE5861">
        <v>26.000941390000001</v>
      </c>
      <c r="AF5861" t="s">
        <v>616</v>
      </c>
    </row>
    <row r="5862" spans="1:32" ht="14.4">
      <c r="A5862" s="49">
        <v>46215</v>
      </c>
      <c r="B5862" t="s">
        <v>9</v>
      </c>
      <c r="C5862">
        <v>525</v>
      </c>
      <c r="D5862">
        <v>6173</v>
      </c>
      <c r="E5862">
        <v>868</v>
      </c>
      <c r="F5862">
        <v>26</v>
      </c>
      <c r="G5862">
        <v>18</v>
      </c>
      <c r="K5862" t="s">
        <v>154</v>
      </c>
      <c r="L5862" s="64">
        <v>1.0468999999999999</v>
      </c>
      <c r="M5862" s="52">
        <v>-1395</v>
      </c>
      <c r="N5862" s="52">
        <v>-728</v>
      </c>
      <c r="O5862">
        <v>0</v>
      </c>
      <c r="P5862">
        <v>5</v>
      </c>
      <c r="Q5862">
        <v>1</v>
      </c>
      <c r="R5862" s="69">
        <v>1063.503684101287</v>
      </c>
      <c r="S5862" s="69">
        <v>5.804399262816367</v>
      </c>
      <c r="T5862" s="69">
        <v>237.42307692307691</v>
      </c>
      <c r="U5862" s="69">
        <v>342.94444444444451</v>
      </c>
      <c r="V5862" s="69">
        <v>140.2954545454545</v>
      </c>
      <c r="W5862">
        <v>5</v>
      </c>
      <c r="X5862">
        <v>3</v>
      </c>
      <c r="Y5862">
        <v>4</v>
      </c>
      <c r="Z5862">
        <v>4</v>
      </c>
      <c r="AA5862">
        <v>4</v>
      </c>
      <c r="AB5862">
        <v>0.8</v>
      </c>
      <c r="AC5862">
        <v>3.2</v>
      </c>
      <c r="AD5862">
        <v>32</v>
      </c>
      <c r="AE5862">
        <v>32.00094138</v>
      </c>
      <c r="AF5862" t="s">
        <v>614</v>
      </c>
    </row>
    <row r="5863" spans="1:32" ht="14.4">
      <c r="A5863" s="49">
        <v>46215</v>
      </c>
      <c r="B5863" t="s">
        <v>9</v>
      </c>
      <c r="C5863">
        <v>526</v>
      </c>
      <c r="D5863">
        <v>2087</v>
      </c>
      <c r="E5863">
        <v>399</v>
      </c>
      <c r="F5863">
        <v>10</v>
      </c>
      <c r="G5863">
        <v>5</v>
      </c>
      <c r="K5863" t="s">
        <v>154</v>
      </c>
      <c r="L5863" s="64">
        <v>1.0637000000000001</v>
      </c>
      <c r="M5863" s="52">
        <v>-27</v>
      </c>
      <c r="N5863" s="52">
        <v>527</v>
      </c>
      <c r="O5863">
        <v>0</v>
      </c>
      <c r="P5863">
        <v>6</v>
      </c>
      <c r="Q5863">
        <v>1</v>
      </c>
      <c r="R5863" s="69">
        <v>349.48048982980492</v>
      </c>
      <c r="S5863" s="69">
        <v>5.9717210566356878</v>
      </c>
      <c r="T5863" s="69">
        <v>208.7</v>
      </c>
      <c r="U5863" s="69">
        <v>417.4</v>
      </c>
      <c r="V5863" s="69">
        <v>139.1333333333333</v>
      </c>
      <c r="W5863">
        <v>7</v>
      </c>
      <c r="X5863">
        <v>1</v>
      </c>
      <c r="Y5863">
        <v>4</v>
      </c>
      <c r="Z5863">
        <v>1</v>
      </c>
      <c r="AA5863">
        <v>3.25</v>
      </c>
      <c r="AB5863">
        <v>0.5</v>
      </c>
      <c r="AC5863">
        <v>1.625</v>
      </c>
      <c r="AD5863">
        <v>16.2</v>
      </c>
      <c r="AE5863">
        <v>16.200941369999999</v>
      </c>
      <c r="AF5863" t="s">
        <v>1389</v>
      </c>
    </row>
    <row r="5864" spans="1:32" ht="14.4">
      <c r="A5864" s="49">
        <v>46215</v>
      </c>
      <c r="B5864" t="s">
        <v>9</v>
      </c>
      <c r="C5864">
        <v>527</v>
      </c>
      <c r="D5864">
        <v>4327</v>
      </c>
      <c r="E5864">
        <v>-301</v>
      </c>
      <c r="F5864">
        <v>17</v>
      </c>
      <c r="G5864">
        <v>11</v>
      </c>
      <c r="K5864" t="s">
        <v>154</v>
      </c>
      <c r="L5864" s="64">
        <v>0.9768</v>
      </c>
      <c r="M5864" s="52">
        <v>683</v>
      </c>
      <c r="N5864" s="52">
        <v>-145</v>
      </c>
      <c r="O5864">
        <v>0</v>
      </c>
      <c r="P5864">
        <v>7</v>
      </c>
      <c r="Q5864">
        <v>1</v>
      </c>
      <c r="R5864" s="69">
        <v>687.94229970942297</v>
      </c>
      <c r="S5864" s="69">
        <v>6.2897716884507071</v>
      </c>
      <c r="T5864" s="69">
        <v>254.52941176470591</v>
      </c>
      <c r="U5864" s="69">
        <v>393.36363636363637</v>
      </c>
      <c r="V5864" s="69">
        <v>154.53571428571431</v>
      </c>
      <c r="W5864">
        <v>4</v>
      </c>
      <c r="X5864">
        <v>2</v>
      </c>
      <c r="Y5864">
        <v>2</v>
      </c>
      <c r="Z5864">
        <v>0</v>
      </c>
      <c r="AA5864">
        <v>2</v>
      </c>
      <c r="AB5864">
        <v>0.6</v>
      </c>
      <c r="AC5864">
        <v>1.2</v>
      </c>
      <c r="AD5864">
        <v>22</v>
      </c>
      <c r="AE5864">
        <v>22.000941359999999</v>
      </c>
      <c r="AF5864" t="s">
        <v>592</v>
      </c>
    </row>
    <row r="5865" spans="1:32" ht="14.4">
      <c r="A5865" s="49">
        <v>46215</v>
      </c>
      <c r="B5865" t="s">
        <v>9</v>
      </c>
      <c r="C5865">
        <v>528</v>
      </c>
      <c r="D5865">
        <v>1239</v>
      </c>
      <c r="E5865">
        <v>-329</v>
      </c>
      <c r="F5865">
        <v>4</v>
      </c>
      <c r="G5865">
        <v>2</v>
      </c>
      <c r="K5865" t="s">
        <v>154</v>
      </c>
      <c r="L5865" s="64">
        <v>0.91149999999999998</v>
      </c>
      <c r="M5865" s="52">
        <v>537</v>
      </c>
      <c r="N5865" s="52">
        <v>1996</v>
      </c>
      <c r="O5865">
        <v>0</v>
      </c>
      <c r="P5865">
        <v>8</v>
      </c>
      <c r="Q5865">
        <v>1</v>
      </c>
      <c r="R5865" s="69">
        <v>206.46637608966381</v>
      </c>
      <c r="S5865" s="69">
        <v>6.000977125020734</v>
      </c>
      <c r="T5865" s="69">
        <v>309.75</v>
      </c>
      <c r="U5865" s="69">
        <v>619.5</v>
      </c>
      <c r="V5865" s="69">
        <v>206.5</v>
      </c>
      <c r="W5865">
        <v>0</v>
      </c>
      <c r="X5865">
        <v>0</v>
      </c>
      <c r="Y5865">
        <v>0</v>
      </c>
      <c r="Z5865">
        <v>1</v>
      </c>
      <c r="AA5865">
        <v>0.25</v>
      </c>
      <c r="AB5865">
        <v>0.5</v>
      </c>
      <c r="AC5865">
        <v>0.125</v>
      </c>
      <c r="AD5865">
        <v>11.2</v>
      </c>
      <c r="AE5865">
        <v>11.200941350000001</v>
      </c>
      <c r="AF5865" t="s">
        <v>646</v>
      </c>
    </row>
    <row r="5866" spans="1:32" ht="14.4">
      <c r="A5866" s="49">
        <v>46215</v>
      </c>
      <c r="B5866" t="s">
        <v>9</v>
      </c>
      <c r="C5866">
        <v>530</v>
      </c>
      <c r="D5866">
        <v>3684</v>
      </c>
      <c r="E5866">
        <v>264</v>
      </c>
      <c r="F5866">
        <v>18</v>
      </c>
      <c r="G5866">
        <v>2</v>
      </c>
      <c r="K5866" t="s">
        <v>154</v>
      </c>
      <c r="L5866" s="64">
        <v>1.0239</v>
      </c>
      <c r="M5866" s="52">
        <v>-1307</v>
      </c>
      <c r="N5866" s="52">
        <v>-344</v>
      </c>
      <c r="O5866">
        <v>0</v>
      </c>
      <c r="P5866">
        <v>0</v>
      </c>
      <c r="Q5866">
        <v>1</v>
      </c>
      <c r="R5866" s="69">
        <v>633.34433374844332</v>
      </c>
      <c r="S5866" s="69">
        <v>5.8167410738425271</v>
      </c>
      <c r="T5866" s="69">
        <v>204.66666666666671</v>
      </c>
      <c r="U5866" s="69">
        <v>1842</v>
      </c>
      <c r="V5866" s="69">
        <v>184.2</v>
      </c>
      <c r="W5866">
        <v>7</v>
      </c>
      <c r="X5866">
        <v>0</v>
      </c>
      <c r="Y5866">
        <v>0</v>
      </c>
      <c r="Z5866">
        <v>4</v>
      </c>
      <c r="AA5866">
        <v>2.75</v>
      </c>
      <c r="AB5866">
        <v>0.6</v>
      </c>
      <c r="AC5866">
        <v>1.65</v>
      </c>
      <c r="AD5866">
        <v>16.5</v>
      </c>
      <c r="AE5866">
        <v>16.500941340000001</v>
      </c>
      <c r="AF5866" t="s">
        <v>1213</v>
      </c>
    </row>
    <row r="5867" spans="1:32" ht="14.4">
      <c r="A5867" s="49">
        <v>46215</v>
      </c>
      <c r="B5867" t="s">
        <v>9</v>
      </c>
      <c r="C5867">
        <v>531</v>
      </c>
      <c r="D5867">
        <v>5675</v>
      </c>
      <c r="E5867">
        <v>160</v>
      </c>
      <c r="F5867">
        <v>21</v>
      </c>
      <c r="G5867">
        <v>18</v>
      </c>
      <c r="K5867" t="s">
        <v>154</v>
      </c>
      <c r="L5867" s="64">
        <v>1.0094000000000001</v>
      </c>
      <c r="M5867" s="52">
        <v>-1215</v>
      </c>
      <c r="N5867" s="52">
        <v>-495</v>
      </c>
      <c r="O5867">
        <v>0</v>
      </c>
      <c r="P5867">
        <v>1</v>
      </c>
      <c r="Q5867">
        <v>1</v>
      </c>
      <c r="R5867" s="69">
        <v>967.60860315483603</v>
      </c>
      <c r="S5867" s="69">
        <v>5.8649747237643064</v>
      </c>
      <c r="T5867" s="69">
        <v>270.23809523809518</v>
      </c>
      <c r="U5867" s="69">
        <v>315.27777777777783</v>
      </c>
      <c r="V5867" s="69">
        <v>145.5128205128205</v>
      </c>
      <c r="W5867">
        <v>2</v>
      </c>
      <c r="X5867">
        <v>3</v>
      </c>
      <c r="Y5867">
        <v>3</v>
      </c>
      <c r="Z5867">
        <v>2</v>
      </c>
      <c r="AA5867">
        <v>2.5</v>
      </c>
      <c r="AB5867">
        <v>0.8</v>
      </c>
      <c r="AC5867">
        <v>2</v>
      </c>
      <c r="AD5867">
        <v>20</v>
      </c>
      <c r="AE5867">
        <v>20.00094133</v>
      </c>
      <c r="AF5867" t="s">
        <v>457</v>
      </c>
    </row>
    <row r="5868" spans="1:32" ht="14.4">
      <c r="A5868" s="49">
        <v>46215</v>
      </c>
      <c r="B5868" t="s">
        <v>9</v>
      </c>
      <c r="C5868">
        <v>532</v>
      </c>
      <c r="D5868">
        <v>1450</v>
      </c>
      <c r="E5868">
        <v>-771</v>
      </c>
      <c r="F5868">
        <v>3</v>
      </c>
      <c r="G5868">
        <v>2</v>
      </c>
      <c r="K5868" t="s">
        <v>154</v>
      </c>
      <c r="L5868" s="64">
        <v>0.82279999999999998</v>
      </c>
      <c r="M5868" s="52">
        <v>-735</v>
      </c>
      <c r="N5868" s="52">
        <v>-693</v>
      </c>
      <c r="O5868">
        <v>0</v>
      </c>
      <c r="P5868">
        <v>2</v>
      </c>
      <c r="Q5868">
        <v>1</v>
      </c>
      <c r="R5868" s="69">
        <v>247.90385014528849</v>
      </c>
      <c r="S5868" s="69">
        <v>5.8490418730899156</v>
      </c>
      <c r="T5868" s="69">
        <v>483.33333333333331</v>
      </c>
      <c r="U5868" s="69">
        <v>725</v>
      </c>
      <c r="V5868" s="69">
        <v>290</v>
      </c>
      <c r="W5868">
        <v>0</v>
      </c>
      <c r="X5868">
        <v>0</v>
      </c>
      <c r="Y5868">
        <v>0</v>
      </c>
      <c r="Z5868">
        <v>3</v>
      </c>
      <c r="AA5868">
        <v>0.75</v>
      </c>
      <c r="AB5868">
        <v>0.5</v>
      </c>
      <c r="AC5868">
        <v>0.375</v>
      </c>
      <c r="AD5868">
        <v>13.8</v>
      </c>
      <c r="AE5868">
        <v>13.80094132</v>
      </c>
      <c r="AF5868" t="s">
        <v>620</v>
      </c>
    </row>
    <row r="5869" spans="1:32" ht="14.4">
      <c r="A5869" s="49">
        <v>46215</v>
      </c>
      <c r="B5869" t="s">
        <v>9</v>
      </c>
      <c r="C5869">
        <v>533</v>
      </c>
      <c r="D5869">
        <v>4498</v>
      </c>
      <c r="E5869">
        <v>-611</v>
      </c>
      <c r="F5869">
        <v>17</v>
      </c>
      <c r="G5869">
        <v>7</v>
      </c>
      <c r="K5869" t="s">
        <v>154</v>
      </c>
      <c r="L5869" s="64">
        <v>0.95469999999999999</v>
      </c>
      <c r="M5869" s="52">
        <v>1342</v>
      </c>
      <c r="N5869" s="52">
        <v>164</v>
      </c>
      <c r="O5869">
        <v>0</v>
      </c>
      <c r="P5869">
        <v>3</v>
      </c>
      <c r="Q5869">
        <v>1</v>
      </c>
      <c r="R5869" s="69">
        <v>751.23759858862593</v>
      </c>
      <c r="S5869" s="69">
        <v>5.9874532484137326</v>
      </c>
      <c r="T5869" s="69">
        <v>264.58823529411762</v>
      </c>
      <c r="U5869" s="69">
        <v>642.57142857142856</v>
      </c>
      <c r="V5869" s="69">
        <v>187.41666666666671</v>
      </c>
      <c r="W5869">
        <v>3</v>
      </c>
      <c r="X5869">
        <v>0</v>
      </c>
      <c r="Y5869">
        <v>0</v>
      </c>
      <c r="Z5869">
        <v>1</v>
      </c>
      <c r="AA5869">
        <v>1</v>
      </c>
      <c r="AB5869">
        <v>0.6</v>
      </c>
      <c r="AC5869">
        <v>0.6</v>
      </c>
      <c r="AD5869">
        <v>16</v>
      </c>
      <c r="AE5869">
        <v>16.000941310000002</v>
      </c>
      <c r="AF5869" t="s">
        <v>2062</v>
      </c>
    </row>
    <row r="5870" spans="1:32" ht="14.4">
      <c r="A5870" s="49">
        <v>46215</v>
      </c>
      <c r="B5870" t="s">
        <v>9</v>
      </c>
      <c r="C5870">
        <v>535</v>
      </c>
      <c r="D5870">
        <v>2002</v>
      </c>
      <c r="E5870">
        <v>-381</v>
      </c>
      <c r="F5870">
        <v>7</v>
      </c>
      <c r="G5870">
        <v>4</v>
      </c>
      <c r="K5870" t="s">
        <v>370</v>
      </c>
      <c r="L5870" s="64">
        <v>0.93659999999999999</v>
      </c>
      <c r="M5870" s="52">
        <v>-349</v>
      </c>
      <c r="N5870" s="52">
        <v>-909</v>
      </c>
      <c r="O5870">
        <v>0</v>
      </c>
      <c r="P5870">
        <v>5</v>
      </c>
      <c r="Q5870">
        <v>1</v>
      </c>
      <c r="R5870" s="69">
        <v>327.11586757990858</v>
      </c>
      <c r="S5870" s="69">
        <v>6.1201555730430801</v>
      </c>
      <c r="T5870" s="69">
        <v>286</v>
      </c>
      <c r="U5870" s="69">
        <v>500.5</v>
      </c>
      <c r="V5870" s="69">
        <v>182</v>
      </c>
      <c r="W5870">
        <v>0</v>
      </c>
      <c r="X5870">
        <v>0</v>
      </c>
      <c r="Y5870">
        <v>0</v>
      </c>
      <c r="Z5870">
        <v>0</v>
      </c>
      <c r="AA5870">
        <v>0</v>
      </c>
      <c r="AB5870">
        <v>0.5</v>
      </c>
      <c r="AC5870">
        <v>0</v>
      </c>
      <c r="AD5870">
        <v>10</v>
      </c>
      <c r="AE5870">
        <v>10.000941299999999</v>
      </c>
      <c r="AF5870" t="s">
        <v>584</v>
      </c>
    </row>
    <row r="5871" spans="1:32" ht="14.4">
      <c r="A5871" s="49">
        <v>46215</v>
      </c>
      <c r="B5871" t="s">
        <v>9</v>
      </c>
      <c r="C5871">
        <v>536</v>
      </c>
      <c r="D5871">
        <v>7940</v>
      </c>
      <c r="E5871">
        <v>-286</v>
      </c>
      <c r="F5871">
        <v>29</v>
      </c>
      <c r="G5871">
        <v>20</v>
      </c>
      <c r="K5871" t="s">
        <v>203</v>
      </c>
      <c r="L5871" s="64">
        <v>0.98799999999999999</v>
      </c>
      <c r="M5871" s="52">
        <v>1055</v>
      </c>
      <c r="N5871" s="52">
        <v>-830</v>
      </c>
      <c r="O5871">
        <v>0</v>
      </c>
      <c r="P5871">
        <v>6</v>
      </c>
      <c r="Q5871">
        <v>1</v>
      </c>
      <c r="R5871" s="69">
        <v>1363.7217725197179</v>
      </c>
      <c r="S5871" s="69">
        <v>5.8223019973710937</v>
      </c>
      <c r="T5871" s="69">
        <v>273.79310344827587</v>
      </c>
      <c r="U5871" s="69">
        <v>397</v>
      </c>
      <c r="V5871" s="69">
        <v>162.0408163265306</v>
      </c>
      <c r="W5871">
        <v>1</v>
      </c>
      <c r="X5871">
        <v>2</v>
      </c>
      <c r="Y5871">
        <v>1</v>
      </c>
      <c r="Z5871">
        <v>4</v>
      </c>
      <c r="AA5871">
        <v>2</v>
      </c>
      <c r="AB5871">
        <v>1</v>
      </c>
      <c r="AC5871">
        <v>2</v>
      </c>
      <c r="AD5871">
        <v>30</v>
      </c>
      <c r="AE5871">
        <v>30.00094129</v>
      </c>
      <c r="AF5871" t="s">
        <v>661</v>
      </c>
    </row>
    <row r="5872" spans="1:32" ht="14.4">
      <c r="A5872" s="49">
        <v>46215</v>
      </c>
      <c r="B5872" t="s">
        <v>16</v>
      </c>
      <c r="C5872">
        <v>551</v>
      </c>
      <c r="D5872">
        <v>2193</v>
      </c>
      <c r="E5872">
        <v>-1032</v>
      </c>
      <c r="F5872">
        <v>4</v>
      </c>
      <c r="G5872">
        <v>6</v>
      </c>
      <c r="K5872" t="s">
        <v>154</v>
      </c>
      <c r="L5872" s="64">
        <v>0.84309999999999996</v>
      </c>
      <c r="M5872" s="52">
        <v>-183</v>
      </c>
      <c r="N5872" s="52">
        <v>-515</v>
      </c>
      <c r="O5872">
        <v>0</v>
      </c>
      <c r="P5872">
        <v>1</v>
      </c>
      <c r="Q5872">
        <v>1</v>
      </c>
      <c r="R5872" s="69">
        <v>366.1072540473225</v>
      </c>
      <c r="S5872" s="69">
        <v>5.9900479320099347</v>
      </c>
      <c r="T5872" s="69">
        <v>548.25</v>
      </c>
      <c r="U5872" s="69">
        <v>365.5</v>
      </c>
      <c r="V5872" s="69">
        <v>219.3</v>
      </c>
      <c r="W5872">
        <v>0</v>
      </c>
      <c r="X5872">
        <v>2</v>
      </c>
      <c r="Y5872">
        <v>0</v>
      </c>
      <c r="Z5872">
        <v>5</v>
      </c>
      <c r="AA5872">
        <v>1.75</v>
      </c>
      <c r="AB5872">
        <v>0.5</v>
      </c>
      <c r="AC5872">
        <v>0.875</v>
      </c>
      <c r="AD5872">
        <v>18.8</v>
      </c>
      <c r="AE5872">
        <v>18.80094128</v>
      </c>
      <c r="AF5872" t="s">
        <v>612</v>
      </c>
    </row>
    <row r="5873" spans="1:32" ht="14.4">
      <c r="A5873" s="49">
        <v>46215</v>
      </c>
      <c r="B5873" t="s">
        <v>16</v>
      </c>
      <c r="C5873">
        <v>552</v>
      </c>
      <c r="D5873">
        <v>4847</v>
      </c>
      <c r="E5873">
        <v>-79</v>
      </c>
      <c r="F5873">
        <v>20</v>
      </c>
      <c r="G5873">
        <v>11</v>
      </c>
      <c r="K5873" t="s">
        <v>154</v>
      </c>
      <c r="L5873" s="64">
        <v>0.99460000000000004</v>
      </c>
      <c r="M5873" s="52">
        <v>1329</v>
      </c>
      <c r="N5873" s="52">
        <v>-237</v>
      </c>
      <c r="O5873">
        <v>0</v>
      </c>
      <c r="P5873">
        <v>2</v>
      </c>
      <c r="Q5873">
        <v>1</v>
      </c>
      <c r="R5873" s="69">
        <v>760.04057700290571</v>
      </c>
      <c r="S5873" s="69">
        <v>6.3772910903169704</v>
      </c>
      <c r="T5873" s="69">
        <v>242.35</v>
      </c>
      <c r="U5873" s="69">
        <v>440.63636363636363</v>
      </c>
      <c r="V5873" s="69">
        <v>156.35483870967741</v>
      </c>
      <c r="W5873">
        <v>7</v>
      </c>
      <c r="X5873">
        <v>1</v>
      </c>
      <c r="Y5873">
        <v>2</v>
      </c>
      <c r="Z5873">
        <v>0</v>
      </c>
      <c r="AA5873">
        <v>2.5</v>
      </c>
      <c r="AB5873">
        <v>0.6</v>
      </c>
      <c r="AC5873">
        <v>1.5</v>
      </c>
      <c r="AD5873">
        <v>25</v>
      </c>
      <c r="AE5873">
        <v>25.000941269999998</v>
      </c>
      <c r="AF5873" t="s">
        <v>812</v>
      </c>
    </row>
    <row r="5874" spans="1:32" ht="14.4">
      <c r="A5874" s="49">
        <v>46215</v>
      </c>
      <c r="B5874" t="s">
        <v>16</v>
      </c>
      <c r="C5874">
        <v>553</v>
      </c>
      <c r="D5874">
        <v>3324</v>
      </c>
      <c r="E5874">
        <v>-1281</v>
      </c>
      <c r="F5874">
        <v>6</v>
      </c>
      <c r="G5874">
        <v>11</v>
      </c>
      <c r="K5874" t="s">
        <v>154</v>
      </c>
      <c r="L5874" s="64">
        <v>0.87150000000000005</v>
      </c>
      <c r="M5874" s="52">
        <v>-343</v>
      </c>
      <c r="N5874" s="52">
        <v>965</v>
      </c>
      <c r="O5874">
        <v>0</v>
      </c>
      <c r="P5874">
        <v>3</v>
      </c>
      <c r="Q5874">
        <v>1</v>
      </c>
      <c r="R5874" s="69">
        <v>569.43975716064767</v>
      </c>
      <c r="S5874" s="69">
        <v>5.8373163415462903</v>
      </c>
      <c r="T5874" s="69">
        <v>554</v>
      </c>
      <c r="U5874" s="69">
        <v>302.18181818181819</v>
      </c>
      <c r="V5874" s="69">
        <v>195.52941176470591</v>
      </c>
      <c r="W5874">
        <v>0</v>
      </c>
      <c r="X5874">
        <v>4</v>
      </c>
      <c r="Y5874">
        <v>0</v>
      </c>
      <c r="Z5874">
        <v>6</v>
      </c>
      <c r="AA5874">
        <v>2.5</v>
      </c>
      <c r="AB5874">
        <v>0.6</v>
      </c>
      <c r="AC5874">
        <v>1.5</v>
      </c>
      <c r="AD5874">
        <v>25</v>
      </c>
      <c r="AE5874">
        <v>25.000941260000001</v>
      </c>
      <c r="AF5874" t="s">
        <v>812</v>
      </c>
    </row>
    <row r="5875" spans="1:32" ht="14.4">
      <c r="A5875" s="49">
        <v>46215</v>
      </c>
      <c r="B5875" t="s">
        <v>16</v>
      </c>
      <c r="C5875">
        <v>555</v>
      </c>
      <c r="D5875">
        <v>2469</v>
      </c>
      <c r="E5875">
        <v>-183</v>
      </c>
      <c r="F5875">
        <v>8</v>
      </c>
      <c r="G5875">
        <v>6</v>
      </c>
      <c r="K5875" t="s">
        <v>154</v>
      </c>
      <c r="L5875" s="64">
        <v>0.97529999999999994</v>
      </c>
      <c r="M5875" s="52">
        <v>-1427</v>
      </c>
      <c r="N5875" s="52">
        <v>-40</v>
      </c>
      <c r="O5875">
        <v>0</v>
      </c>
      <c r="P5875">
        <v>5</v>
      </c>
      <c r="Q5875">
        <v>1</v>
      </c>
      <c r="R5875" s="69">
        <v>433.46326276463259</v>
      </c>
      <c r="S5875" s="69">
        <v>5.6959844399562156</v>
      </c>
      <c r="T5875" s="69">
        <v>308.625</v>
      </c>
      <c r="U5875" s="69">
        <v>411.5</v>
      </c>
      <c r="V5875" s="69">
        <v>176.35714285714289</v>
      </c>
      <c r="W5875">
        <v>0</v>
      </c>
      <c r="X5875">
        <v>2</v>
      </c>
      <c r="Y5875">
        <v>0</v>
      </c>
      <c r="Z5875">
        <v>6</v>
      </c>
      <c r="AA5875">
        <v>2</v>
      </c>
      <c r="AB5875">
        <v>0.5</v>
      </c>
      <c r="AC5875">
        <v>1</v>
      </c>
      <c r="AD5875">
        <v>20</v>
      </c>
      <c r="AE5875">
        <v>20.00094125</v>
      </c>
      <c r="AF5875" t="s">
        <v>594</v>
      </c>
    </row>
    <row r="5876" spans="1:32" ht="14.4">
      <c r="A5876" s="49">
        <v>46215</v>
      </c>
      <c r="B5876" t="s">
        <v>16</v>
      </c>
      <c r="C5876">
        <v>556</v>
      </c>
      <c r="D5876">
        <v>5655</v>
      </c>
      <c r="E5876">
        <v>-371</v>
      </c>
      <c r="F5876">
        <v>19</v>
      </c>
      <c r="G5876">
        <v>17</v>
      </c>
      <c r="K5876" t="s">
        <v>154</v>
      </c>
      <c r="L5876" s="64">
        <v>0.97809999999999997</v>
      </c>
      <c r="M5876" s="52">
        <v>803</v>
      </c>
      <c r="N5876" s="52">
        <v>-361</v>
      </c>
      <c r="O5876">
        <v>0</v>
      </c>
      <c r="P5876">
        <v>6</v>
      </c>
      <c r="Q5876">
        <v>1</v>
      </c>
      <c r="R5876" s="69">
        <v>938.41251556662507</v>
      </c>
      <c r="S5876" s="69">
        <v>6.0261344623962536</v>
      </c>
      <c r="T5876" s="69">
        <v>297.63157894736838</v>
      </c>
      <c r="U5876" s="69">
        <v>332.64705882352939</v>
      </c>
      <c r="V5876" s="69">
        <v>157.08333333333329</v>
      </c>
      <c r="W5876">
        <v>0</v>
      </c>
      <c r="X5876">
        <v>3</v>
      </c>
      <c r="Y5876">
        <v>2</v>
      </c>
      <c r="Z5876">
        <v>4</v>
      </c>
      <c r="AA5876">
        <v>2.25</v>
      </c>
      <c r="AB5876">
        <v>0.8</v>
      </c>
      <c r="AC5876">
        <v>1.8</v>
      </c>
      <c r="AD5876">
        <v>28</v>
      </c>
      <c r="AE5876">
        <v>28.00094124</v>
      </c>
      <c r="AF5876" t="s">
        <v>633</v>
      </c>
    </row>
    <row r="5877" spans="1:32" ht="14.4">
      <c r="A5877" s="49">
        <v>46215</v>
      </c>
      <c r="B5877" t="s">
        <v>16</v>
      </c>
      <c r="C5877">
        <v>557</v>
      </c>
      <c r="D5877">
        <v>2123</v>
      </c>
      <c r="E5877">
        <v>-606</v>
      </c>
      <c r="F5877">
        <v>7</v>
      </c>
      <c r="G5877">
        <v>2</v>
      </c>
      <c r="K5877" t="s">
        <v>154</v>
      </c>
      <c r="L5877" s="64">
        <v>0.90490000000000004</v>
      </c>
      <c r="M5877" s="52">
        <v>1949</v>
      </c>
      <c r="N5877" s="52">
        <v>-108</v>
      </c>
      <c r="O5877">
        <v>0</v>
      </c>
      <c r="P5877">
        <v>7</v>
      </c>
      <c r="Q5877">
        <v>1</v>
      </c>
      <c r="R5877" s="69">
        <v>350.73344748858449</v>
      </c>
      <c r="S5877" s="69">
        <v>6.053029772899257</v>
      </c>
      <c r="T5877" s="69">
        <v>303.28571428571428</v>
      </c>
      <c r="U5877" s="69">
        <v>1061.5</v>
      </c>
      <c r="V5877" s="69">
        <v>235.88888888888891</v>
      </c>
      <c r="W5877">
        <v>0</v>
      </c>
      <c r="X5877">
        <v>0</v>
      </c>
      <c r="Y5877">
        <v>0</v>
      </c>
      <c r="Z5877">
        <v>3</v>
      </c>
      <c r="AA5877">
        <v>0.75</v>
      </c>
      <c r="AB5877">
        <v>0.5</v>
      </c>
      <c r="AC5877">
        <v>0.375</v>
      </c>
      <c r="AD5877">
        <v>13.8</v>
      </c>
      <c r="AE5877">
        <v>13.800941229999999</v>
      </c>
      <c r="AF5877" t="s">
        <v>620</v>
      </c>
    </row>
    <row r="5878" spans="1:32" ht="14.4">
      <c r="A5878" s="49">
        <v>46215</v>
      </c>
      <c r="B5878" t="s">
        <v>16</v>
      </c>
      <c r="C5878">
        <v>558</v>
      </c>
      <c r="D5878">
        <v>2859</v>
      </c>
      <c r="E5878">
        <v>-1245</v>
      </c>
      <c r="F5878">
        <v>6</v>
      </c>
      <c r="G5878">
        <v>7</v>
      </c>
      <c r="K5878" t="s">
        <v>154</v>
      </c>
      <c r="L5878" s="64">
        <v>0.8548</v>
      </c>
      <c r="M5878" s="52">
        <v>-792</v>
      </c>
      <c r="N5878" s="52">
        <v>1841</v>
      </c>
      <c r="O5878">
        <v>0</v>
      </c>
      <c r="P5878">
        <v>8</v>
      </c>
      <c r="Q5878">
        <v>1</v>
      </c>
      <c r="R5878" s="69">
        <v>474.97447073474473</v>
      </c>
      <c r="S5878" s="69">
        <v>6.0192708790798228</v>
      </c>
      <c r="T5878" s="69">
        <v>476.5</v>
      </c>
      <c r="U5878" s="69">
        <v>408.42857142857139</v>
      </c>
      <c r="V5878" s="69">
        <v>219.92307692307691</v>
      </c>
      <c r="W5878">
        <v>0</v>
      </c>
      <c r="X5878">
        <v>2</v>
      </c>
      <c r="Y5878">
        <v>0</v>
      </c>
      <c r="Z5878">
        <v>5</v>
      </c>
      <c r="AA5878">
        <v>1.75</v>
      </c>
      <c r="AB5878">
        <v>0.5</v>
      </c>
      <c r="AC5878">
        <v>0.875</v>
      </c>
      <c r="AD5878">
        <v>18.8</v>
      </c>
      <c r="AE5878">
        <v>18.800941219999999</v>
      </c>
      <c r="AF5878" t="s">
        <v>612</v>
      </c>
    </row>
    <row r="5879" spans="1:32" ht="14.4">
      <c r="A5879" s="49">
        <v>46215</v>
      </c>
      <c r="B5879" t="s">
        <v>16</v>
      </c>
      <c r="C5879">
        <v>560</v>
      </c>
      <c r="D5879">
        <v>5789</v>
      </c>
      <c r="E5879">
        <v>238</v>
      </c>
      <c r="F5879">
        <v>24</v>
      </c>
      <c r="G5879">
        <v>10</v>
      </c>
      <c r="K5879" t="s">
        <v>154</v>
      </c>
      <c r="L5879" s="64">
        <v>1.0137</v>
      </c>
      <c r="M5879" s="52">
        <v>1693</v>
      </c>
      <c r="N5879" s="52">
        <v>314</v>
      </c>
      <c r="O5879">
        <v>0</v>
      </c>
      <c r="P5879">
        <v>0</v>
      </c>
      <c r="Q5879">
        <v>1</v>
      </c>
      <c r="R5879" s="69">
        <v>983.38880240763808</v>
      </c>
      <c r="S5879" s="69">
        <v>5.8867865749810742</v>
      </c>
      <c r="T5879" s="69">
        <v>241.20833333333329</v>
      </c>
      <c r="U5879" s="69">
        <v>578.9</v>
      </c>
      <c r="V5879" s="69">
        <v>170.2647058823529</v>
      </c>
      <c r="W5879">
        <v>7</v>
      </c>
      <c r="X5879">
        <v>0</v>
      </c>
      <c r="Y5879">
        <v>1</v>
      </c>
      <c r="Z5879">
        <v>6</v>
      </c>
      <c r="AA5879">
        <v>3.5</v>
      </c>
      <c r="AB5879">
        <v>0.8</v>
      </c>
      <c r="AC5879">
        <v>2.8</v>
      </c>
      <c r="AD5879">
        <v>28</v>
      </c>
      <c r="AE5879">
        <v>28.000941210000001</v>
      </c>
      <c r="AF5879" t="s">
        <v>1640</v>
      </c>
    </row>
    <row r="5880" spans="1:32" ht="14.4">
      <c r="A5880" s="49">
        <v>46215</v>
      </c>
      <c r="B5880" t="s">
        <v>20</v>
      </c>
      <c r="C5880">
        <v>678</v>
      </c>
      <c r="D5880">
        <v>1113</v>
      </c>
      <c r="E5880">
        <v>-318</v>
      </c>
      <c r="F5880">
        <v>12</v>
      </c>
      <c r="G5880">
        <v>3</v>
      </c>
      <c r="K5880" t="s">
        <v>154</v>
      </c>
      <c r="L5880" s="64">
        <v>0.90480000000000005</v>
      </c>
      <c r="M5880" s="52">
        <v>-511</v>
      </c>
      <c r="N5880" s="52">
        <v>-1042</v>
      </c>
      <c r="O5880">
        <v>0</v>
      </c>
      <c r="P5880">
        <v>8</v>
      </c>
      <c r="Q5880">
        <v>0</v>
      </c>
      <c r="R5880" s="69"/>
      <c r="S5880" s="69"/>
      <c r="T5880" s="69"/>
      <c r="U5880" s="69"/>
      <c r="V5880" s="69"/>
      <c r="W5880"/>
      <c r="X5880"/>
      <c r="Y5880"/>
      <c r="Z5880"/>
      <c r="AA5880"/>
      <c r="AB5880">
        <v>0.5</v>
      </c>
      <c r="AC5880"/>
      <c r="AD5880">
        <v>30</v>
      </c>
      <c r="AE5880">
        <v>30.0009412</v>
      </c>
      <c r="AF5880" t="s">
        <v>661</v>
      </c>
    </row>
    <row r="5881" spans="1:32" ht="14.4">
      <c r="A5881" s="49">
        <v>46215</v>
      </c>
      <c r="B5881" t="s">
        <v>20</v>
      </c>
      <c r="C5881">
        <v>680</v>
      </c>
      <c r="D5881">
        <v>3403</v>
      </c>
      <c r="E5881">
        <v>3719</v>
      </c>
      <c r="F5881">
        <v>58</v>
      </c>
      <c r="G5881">
        <v>18</v>
      </c>
      <c r="K5881" t="s">
        <v>154</v>
      </c>
      <c r="L5881" s="64">
        <v>1.3643000000000001</v>
      </c>
      <c r="M5881" s="52">
        <v>-381</v>
      </c>
      <c r="N5881" s="52">
        <v>-604</v>
      </c>
      <c r="O5881">
        <v>0</v>
      </c>
      <c r="P5881">
        <v>0</v>
      </c>
      <c r="Q5881">
        <v>0</v>
      </c>
      <c r="R5881" s="69"/>
      <c r="S5881" s="69"/>
      <c r="T5881" s="69"/>
      <c r="U5881" s="69"/>
      <c r="V5881" s="69"/>
      <c r="W5881"/>
      <c r="X5881"/>
      <c r="Y5881"/>
      <c r="Z5881"/>
      <c r="AA5881"/>
      <c r="AB5881">
        <v>0.6</v>
      </c>
      <c r="AC5881"/>
      <c r="AD5881">
        <v>80</v>
      </c>
      <c r="AE5881">
        <v>80.000941190000006</v>
      </c>
      <c r="AF5881" t="s">
        <v>155</v>
      </c>
    </row>
    <row r="5882" spans="1:32" ht="14.4">
      <c r="A5882" s="49">
        <v>46215</v>
      </c>
      <c r="B5882" t="s">
        <v>20</v>
      </c>
      <c r="C5882">
        <v>681</v>
      </c>
      <c r="D5882">
        <v>2136</v>
      </c>
      <c r="E5882">
        <v>-1858</v>
      </c>
      <c r="F5882">
        <v>13</v>
      </c>
      <c r="G5882">
        <v>7</v>
      </c>
      <c r="K5882" t="s">
        <v>154</v>
      </c>
      <c r="L5882" s="64">
        <v>0.71</v>
      </c>
      <c r="M5882" s="52">
        <v>1247</v>
      </c>
      <c r="N5882" s="52">
        <v>-422</v>
      </c>
      <c r="O5882">
        <v>0</v>
      </c>
      <c r="P5882">
        <v>1</v>
      </c>
      <c r="Q5882">
        <v>0</v>
      </c>
      <c r="R5882" s="69"/>
      <c r="S5882" s="69"/>
      <c r="T5882" s="69"/>
      <c r="U5882" s="69"/>
      <c r="V5882" s="69"/>
      <c r="W5882"/>
      <c r="X5882"/>
      <c r="Y5882"/>
      <c r="Z5882"/>
      <c r="AA5882"/>
      <c r="AB5882">
        <v>0.5</v>
      </c>
      <c r="AC5882"/>
      <c r="AD5882">
        <v>30</v>
      </c>
      <c r="AE5882">
        <v>30.000941180000002</v>
      </c>
      <c r="AF5882" t="s">
        <v>661</v>
      </c>
    </row>
    <row r="5883" spans="1:32" ht="14.4">
      <c r="A5883" s="49">
        <v>46215</v>
      </c>
      <c r="B5883" t="s">
        <v>20</v>
      </c>
      <c r="C5883">
        <v>682</v>
      </c>
      <c r="D5883">
        <v>1985</v>
      </c>
      <c r="E5883">
        <v>-1582</v>
      </c>
      <c r="F5883">
        <v>7</v>
      </c>
      <c r="G5883">
        <v>3</v>
      </c>
      <c r="K5883" t="s">
        <v>154</v>
      </c>
      <c r="L5883" s="64">
        <v>0.73429999999999995</v>
      </c>
      <c r="M5883" s="52">
        <v>-636</v>
      </c>
      <c r="N5883" s="52">
        <v>-548</v>
      </c>
      <c r="O5883">
        <v>0</v>
      </c>
      <c r="P5883">
        <v>2</v>
      </c>
      <c r="Q5883">
        <v>0</v>
      </c>
      <c r="R5883" s="69"/>
      <c r="S5883" s="69"/>
      <c r="T5883" s="69"/>
      <c r="U5883" s="69"/>
      <c r="V5883" s="69"/>
      <c r="W5883"/>
      <c r="X5883"/>
      <c r="Y5883"/>
      <c r="Z5883"/>
      <c r="AA5883"/>
      <c r="AB5883">
        <v>0.5</v>
      </c>
      <c r="AC5883"/>
      <c r="AD5883">
        <v>30</v>
      </c>
      <c r="AE5883">
        <v>30.000941170000001</v>
      </c>
      <c r="AF5883" t="s">
        <v>661</v>
      </c>
    </row>
    <row r="5884" spans="1:32" ht="14.4">
      <c r="A5884" s="49">
        <v>46215</v>
      </c>
      <c r="B5884" t="s">
        <v>20</v>
      </c>
      <c r="C5884">
        <v>688</v>
      </c>
      <c r="D5884">
        <v>1237</v>
      </c>
      <c r="E5884">
        <v>-1413</v>
      </c>
      <c r="F5884">
        <v>4</v>
      </c>
      <c r="G5884">
        <v>3</v>
      </c>
      <c r="K5884" t="s">
        <v>154</v>
      </c>
      <c r="L5884" s="64">
        <v>0.61919999999999997</v>
      </c>
      <c r="M5884" s="52">
        <v>-2617</v>
      </c>
      <c r="N5884" s="52">
        <v>292</v>
      </c>
      <c r="O5884">
        <v>0</v>
      </c>
      <c r="P5884">
        <v>8</v>
      </c>
      <c r="Q5884">
        <v>0</v>
      </c>
      <c r="R5884" s="69"/>
      <c r="S5884" s="69"/>
      <c r="T5884" s="69"/>
      <c r="U5884" s="69"/>
      <c r="V5884" s="69"/>
      <c r="W5884"/>
      <c r="X5884"/>
      <c r="Y5884"/>
      <c r="Z5884"/>
      <c r="AA5884"/>
      <c r="AB5884">
        <v>0.5</v>
      </c>
      <c r="AC5884"/>
      <c r="AD5884">
        <v>30</v>
      </c>
      <c r="AE5884">
        <v>30.00094116</v>
      </c>
      <c r="AF5884" t="s">
        <v>661</v>
      </c>
    </row>
    <row r="5885" spans="1:32" ht="14.4">
      <c r="A5885" s="49">
        <v>46215</v>
      </c>
      <c r="B5885" t="s">
        <v>20</v>
      </c>
      <c r="C5885">
        <v>700</v>
      </c>
      <c r="D5885">
        <v>1910</v>
      </c>
      <c r="E5885">
        <v>601</v>
      </c>
      <c r="F5885">
        <v>29</v>
      </c>
      <c r="G5885">
        <v>8</v>
      </c>
      <c r="K5885" t="s">
        <v>154</v>
      </c>
      <c r="L5885" s="64">
        <v>1.1049</v>
      </c>
      <c r="M5885" s="52">
        <v>211</v>
      </c>
      <c r="N5885" s="52">
        <v>-450</v>
      </c>
      <c r="O5885">
        <v>0</v>
      </c>
      <c r="P5885">
        <v>0</v>
      </c>
      <c r="Q5885">
        <v>0</v>
      </c>
      <c r="R5885" s="69"/>
      <c r="S5885" s="69"/>
      <c r="T5885" s="69"/>
      <c r="U5885" s="69"/>
      <c r="V5885" s="69"/>
      <c r="W5885"/>
      <c r="X5885"/>
      <c r="Y5885"/>
      <c r="Z5885"/>
      <c r="AA5885"/>
      <c r="AB5885">
        <v>0.5</v>
      </c>
      <c r="AC5885"/>
      <c r="AD5885">
        <v>35</v>
      </c>
      <c r="AE5885">
        <v>35.000941150000003</v>
      </c>
      <c r="AF5885" t="s">
        <v>668</v>
      </c>
    </row>
    <row r="5886" spans="1:32" ht="14.4">
      <c r="A5886" s="49">
        <v>46215</v>
      </c>
      <c r="B5886" t="s">
        <v>20</v>
      </c>
      <c r="C5886">
        <v>701</v>
      </c>
      <c r="D5886">
        <v>976</v>
      </c>
      <c r="E5886">
        <v>-1256</v>
      </c>
      <c r="F5886">
        <v>3</v>
      </c>
      <c r="G5886">
        <v>2</v>
      </c>
      <c r="K5886" t="s">
        <v>154</v>
      </c>
      <c r="L5886" s="64">
        <v>0.57099999999999995</v>
      </c>
      <c r="M5886" s="52">
        <v>3065</v>
      </c>
      <c r="N5886" s="52">
        <v>-448</v>
      </c>
      <c r="O5886">
        <v>0</v>
      </c>
      <c r="P5886">
        <v>1</v>
      </c>
      <c r="Q5886">
        <v>0</v>
      </c>
      <c r="R5886" s="69"/>
      <c r="S5886" s="69"/>
      <c r="T5886" s="69"/>
      <c r="U5886" s="69"/>
      <c r="V5886" s="69"/>
      <c r="W5886"/>
      <c r="X5886"/>
      <c r="Y5886"/>
      <c r="Z5886"/>
      <c r="AA5886"/>
      <c r="AB5886">
        <v>0.5</v>
      </c>
      <c r="AC5886"/>
      <c r="AD5886">
        <v>10</v>
      </c>
      <c r="AE5886">
        <v>10.00094114</v>
      </c>
      <c r="AF5886" t="s">
        <v>584</v>
      </c>
    </row>
    <row r="5887" spans="1:32" ht="14.4">
      <c r="A5887" s="49">
        <v>46215</v>
      </c>
      <c r="B5887" t="s">
        <v>20</v>
      </c>
      <c r="C5887">
        <v>702</v>
      </c>
      <c r="D5887">
        <v>3020</v>
      </c>
      <c r="E5887">
        <v>-1034</v>
      </c>
      <c r="F5887">
        <v>27</v>
      </c>
      <c r="G5887">
        <v>12</v>
      </c>
      <c r="K5887" t="s">
        <v>154</v>
      </c>
      <c r="L5887" s="64">
        <v>0.88590000000000002</v>
      </c>
      <c r="M5887" s="52">
        <v>-375</v>
      </c>
      <c r="N5887" s="52">
        <v>-862</v>
      </c>
      <c r="O5887">
        <v>0</v>
      </c>
      <c r="P5887">
        <v>2</v>
      </c>
      <c r="Q5887">
        <v>0</v>
      </c>
      <c r="R5887" s="69"/>
      <c r="S5887" s="69"/>
      <c r="T5887" s="69"/>
      <c r="U5887" s="69"/>
      <c r="V5887" s="69"/>
      <c r="W5887"/>
      <c r="X5887"/>
      <c r="Y5887"/>
      <c r="Z5887"/>
      <c r="AA5887"/>
      <c r="AB5887">
        <v>0.6</v>
      </c>
      <c r="AC5887"/>
      <c r="AD5887">
        <v>30</v>
      </c>
      <c r="AE5887">
        <v>30.000941130000001</v>
      </c>
      <c r="AF5887" t="s">
        <v>661</v>
      </c>
    </row>
    <row r="5888" spans="1:32" ht="14.4">
      <c r="A5888" s="49">
        <v>46215</v>
      </c>
      <c r="B5888" t="s">
        <v>685</v>
      </c>
      <c r="C5888">
        <v>752</v>
      </c>
      <c r="D5888">
        <v>2989</v>
      </c>
      <c r="E5888">
        <v>-2568</v>
      </c>
      <c r="F5888">
        <v>16</v>
      </c>
      <c r="G5888">
        <v>7</v>
      </c>
      <c r="K5888" t="s">
        <v>154</v>
      </c>
      <c r="L5888" s="64">
        <v>0.71360000000000001</v>
      </c>
      <c r="M5888" s="52">
        <v>-1638</v>
      </c>
      <c r="N5888" s="52">
        <v>2469</v>
      </c>
      <c r="O5888">
        <v>0</v>
      </c>
      <c r="P5888">
        <v>2</v>
      </c>
      <c r="Q5888">
        <v>0</v>
      </c>
      <c r="R5888" s="69"/>
      <c r="S5888" s="69"/>
      <c r="T5888" s="69"/>
      <c r="U5888" s="69"/>
      <c r="V5888" s="69"/>
      <c r="W5888"/>
      <c r="X5888"/>
      <c r="Y5888"/>
      <c r="Z5888"/>
      <c r="AA5888"/>
      <c r="AB5888">
        <v>0.5</v>
      </c>
      <c r="AC5888"/>
      <c r="AD5888">
        <v>30</v>
      </c>
      <c r="AE5888">
        <v>30.00094112</v>
      </c>
      <c r="AF5888" t="s">
        <v>661</v>
      </c>
    </row>
    <row r="5889" spans="1:32" ht="14.4">
      <c r="A5889" s="49">
        <v>46215</v>
      </c>
      <c r="B5889" t="s">
        <v>685</v>
      </c>
      <c r="C5889">
        <v>753</v>
      </c>
      <c r="D5889">
        <v>2783</v>
      </c>
      <c r="E5889">
        <v>7599</v>
      </c>
      <c r="F5889">
        <v>76</v>
      </c>
      <c r="G5889">
        <v>12</v>
      </c>
      <c r="K5889" t="s">
        <v>154</v>
      </c>
      <c r="L5889" s="64">
        <v>1.9101999999999999</v>
      </c>
      <c r="M5889" s="52">
        <v>-804</v>
      </c>
      <c r="N5889" s="52">
        <v>-370</v>
      </c>
      <c r="O5889">
        <v>0</v>
      </c>
      <c r="P5889">
        <v>3</v>
      </c>
      <c r="Q5889">
        <v>0</v>
      </c>
      <c r="R5889" s="69"/>
      <c r="S5889" s="69"/>
      <c r="T5889" s="69"/>
      <c r="U5889" s="69"/>
      <c r="V5889" s="69"/>
      <c r="W5889"/>
      <c r="X5889"/>
      <c r="Y5889"/>
      <c r="Z5889"/>
      <c r="AA5889"/>
      <c r="AB5889">
        <v>0.5</v>
      </c>
      <c r="AC5889"/>
      <c r="AD5889">
        <v>80</v>
      </c>
      <c r="AE5889">
        <v>80.000941109999999</v>
      </c>
      <c r="AF5889" t="s">
        <v>155</v>
      </c>
    </row>
    <row r="5890" spans="1:32" ht="14.4">
      <c r="A5890" s="49">
        <v>46215</v>
      </c>
      <c r="B5890" t="s">
        <v>685</v>
      </c>
      <c r="C5890">
        <v>755</v>
      </c>
      <c r="D5890">
        <v>2507</v>
      </c>
      <c r="E5890">
        <v>-1793</v>
      </c>
      <c r="F5890">
        <v>13</v>
      </c>
      <c r="G5890">
        <v>12</v>
      </c>
      <c r="K5890" t="s">
        <v>154</v>
      </c>
      <c r="L5890" s="64">
        <v>0.76160000000000005</v>
      </c>
      <c r="M5890" s="52">
        <v>-1302</v>
      </c>
      <c r="N5890" s="52">
        <v>-1626</v>
      </c>
      <c r="O5890">
        <v>0</v>
      </c>
      <c r="P5890">
        <v>5</v>
      </c>
      <c r="Q5890">
        <v>0</v>
      </c>
      <c r="R5890" s="69"/>
      <c r="S5890" s="69"/>
      <c r="T5890" s="69"/>
      <c r="U5890" s="69"/>
      <c r="V5890" s="69"/>
      <c r="W5890"/>
      <c r="X5890"/>
      <c r="Y5890"/>
      <c r="Z5890"/>
      <c r="AA5890"/>
      <c r="AB5890">
        <v>0.5</v>
      </c>
      <c r="AC5890"/>
      <c r="AD5890">
        <v>30</v>
      </c>
      <c r="AE5890">
        <v>30.000941099999999</v>
      </c>
      <c r="AF5890" t="s">
        <v>661</v>
      </c>
    </row>
    <row r="5891" spans="1:32" ht="14.4">
      <c r="A5891" s="49">
        <v>46215</v>
      </c>
      <c r="B5891" t="s">
        <v>685</v>
      </c>
      <c r="C5891">
        <v>756</v>
      </c>
      <c r="D5891">
        <v>4011</v>
      </c>
      <c r="E5891">
        <v>-2721</v>
      </c>
      <c r="F5891">
        <v>27</v>
      </c>
      <c r="G5891">
        <v>17</v>
      </c>
      <c r="K5891" t="s">
        <v>154</v>
      </c>
      <c r="L5891" s="64">
        <v>0.77390000000000003</v>
      </c>
      <c r="M5891" s="52">
        <v>2063</v>
      </c>
      <c r="N5891" s="52">
        <v>-2990</v>
      </c>
      <c r="O5891">
        <v>0</v>
      </c>
      <c r="P5891">
        <v>6</v>
      </c>
      <c r="Q5891">
        <v>0</v>
      </c>
      <c r="R5891" s="69"/>
      <c r="S5891" s="69"/>
      <c r="T5891" s="69"/>
      <c r="U5891" s="69"/>
      <c r="V5891" s="69"/>
      <c r="W5891"/>
      <c r="X5891"/>
      <c r="Y5891"/>
      <c r="Z5891"/>
      <c r="AA5891"/>
      <c r="AB5891">
        <v>0.6</v>
      </c>
      <c r="AC5891"/>
      <c r="AD5891">
        <v>30</v>
      </c>
      <c r="AE5891">
        <v>30.000941090000001</v>
      </c>
      <c r="AF5891" t="s">
        <v>661</v>
      </c>
    </row>
    <row r="5892" spans="1:32" ht="14.4">
      <c r="A5892" s="49">
        <v>46215</v>
      </c>
      <c r="B5892" t="s">
        <v>685</v>
      </c>
      <c r="C5892">
        <v>757</v>
      </c>
      <c r="D5892">
        <v>2062</v>
      </c>
      <c r="E5892">
        <v>-1577</v>
      </c>
      <c r="F5892">
        <v>13</v>
      </c>
      <c r="G5892">
        <v>7</v>
      </c>
      <c r="K5892" t="s">
        <v>154</v>
      </c>
      <c r="L5892" s="64">
        <v>0.74509999999999998</v>
      </c>
      <c r="M5892" s="52">
        <v>-722</v>
      </c>
      <c r="N5892" s="52">
        <v>1221</v>
      </c>
      <c r="O5892">
        <v>0</v>
      </c>
      <c r="P5892">
        <v>7</v>
      </c>
      <c r="Q5892">
        <v>0</v>
      </c>
      <c r="R5892" s="69"/>
      <c r="S5892" s="69"/>
      <c r="T5892" s="69"/>
      <c r="U5892" s="69"/>
      <c r="V5892" s="69"/>
      <c r="W5892"/>
      <c r="X5892"/>
      <c r="Y5892"/>
      <c r="Z5892"/>
      <c r="AA5892"/>
      <c r="AB5892">
        <v>0.5</v>
      </c>
      <c r="AC5892"/>
      <c r="AD5892">
        <v>30</v>
      </c>
      <c r="AE5892">
        <v>30.00094108</v>
      </c>
      <c r="AF5892" t="s">
        <v>661</v>
      </c>
    </row>
    <row r="5893" spans="1:32" ht="14.4">
      <c r="A5893" s="49">
        <v>46215</v>
      </c>
      <c r="B5893" t="s">
        <v>685</v>
      </c>
      <c r="C5893">
        <v>758</v>
      </c>
      <c r="D5893">
        <v>4579</v>
      </c>
      <c r="E5893">
        <v>-2393</v>
      </c>
      <c r="F5893">
        <v>36</v>
      </c>
      <c r="G5893">
        <v>20</v>
      </c>
      <c r="K5893" t="s">
        <v>154</v>
      </c>
      <c r="L5893" s="64">
        <v>0.82579999999999998</v>
      </c>
      <c r="M5893" s="52">
        <v>-3193</v>
      </c>
      <c r="N5893" s="52">
        <v>-1737</v>
      </c>
      <c r="O5893">
        <v>0</v>
      </c>
      <c r="P5893">
        <v>8</v>
      </c>
      <c r="Q5893">
        <v>0</v>
      </c>
      <c r="R5893" s="69"/>
      <c r="S5893" s="69"/>
      <c r="T5893" s="69"/>
      <c r="U5893" s="69"/>
      <c r="V5893" s="69"/>
      <c r="W5893"/>
      <c r="X5893"/>
      <c r="Y5893"/>
      <c r="Z5893"/>
      <c r="AA5893"/>
      <c r="AB5893">
        <v>0.6</v>
      </c>
      <c r="AC5893"/>
      <c r="AD5893">
        <v>30</v>
      </c>
      <c r="AE5893">
        <v>30.00094107</v>
      </c>
      <c r="AF5893" t="s">
        <v>661</v>
      </c>
    </row>
    <row r="5894" spans="1:32" ht="14.4">
      <c r="A5894" s="49">
        <v>46215</v>
      </c>
      <c r="B5894" t="s">
        <v>685</v>
      </c>
      <c r="C5894">
        <v>760</v>
      </c>
      <c r="D5894">
        <v>1758</v>
      </c>
      <c r="E5894">
        <v>-1233</v>
      </c>
      <c r="F5894">
        <v>11</v>
      </c>
      <c r="G5894">
        <v>7</v>
      </c>
      <c r="K5894" t="s">
        <v>154</v>
      </c>
      <c r="L5894" s="64">
        <v>0.76619999999999999</v>
      </c>
      <c r="M5894" s="52">
        <v>3694</v>
      </c>
      <c r="N5894" s="52">
        <v>-2530</v>
      </c>
      <c r="O5894">
        <v>0</v>
      </c>
      <c r="P5894">
        <v>0</v>
      </c>
      <c r="Q5894">
        <v>0</v>
      </c>
      <c r="R5894" s="69"/>
      <c r="S5894" s="69"/>
      <c r="T5894" s="69"/>
      <c r="U5894" s="69"/>
      <c r="V5894" s="69"/>
      <c r="W5894"/>
      <c r="X5894"/>
      <c r="Y5894"/>
      <c r="Z5894"/>
      <c r="AA5894"/>
      <c r="AB5894">
        <v>0.5</v>
      </c>
      <c r="AC5894"/>
      <c r="AD5894">
        <v>30</v>
      </c>
      <c r="AE5894">
        <v>30.000941059999999</v>
      </c>
      <c r="AF5894" t="s">
        <v>661</v>
      </c>
    </row>
    <row r="5895" spans="1:32" ht="14.4">
      <c r="A5895" s="49">
        <v>46215</v>
      </c>
      <c r="B5895" t="s">
        <v>14</v>
      </c>
      <c r="C5895">
        <v>501</v>
      </c>
      <c r="D5895">
        <v>3402</v>
      </c>
      <c r="E5895">
        <v>-931</v>
      </c>
      <c r="F5895">
        <v>11</v>
      </c>
      <c r="G5895">
        <v>5</v>
      </c>
      <c r="K5895" t="s">
        <v>154</v>
      </c>
      <c r="L5895" s="64">
        <v>0.90880000000000005</v>
      </c>
      <c r="M5895" s="52">
        <v>144</v>
      </c>
      <c r="N5895" s="52">
        <v>145</v>
      </c>
      <c r="O5895">
        <v>0</v>
      </c>
      <c r="P5895">
        <v>1</v>
      </c>
      <c r="Q5895">
        <v>1</v>
      </c>
      <c r="R5895" s="69">
        <v>568.84199875467004</v>
      </c>
      <c r="S5895" s="69">
        <v>5.980571067972801</v>
      </c>
      <c r="T5895" s="69">
        <v>309.27272727272731</v>
      </c>
      <c r="U5895" s="69">
        <v>680.4</v>
      </c>
      <c r="V5895" s="69">
        <v>212.625</v>
      </c>
      <c r="W5895">
        <v>0</v>
      </c>
      <c r="X5895">
        <v>0</v>
      </c>
      <c r="Y5895">
        <v>0</v>
      </c>
      <c r="Z5895">
        <v>5</v>
      </c>
      <c r="AA5895">
        <v>1.25</v>
      </c>
      <c r="AB5895">
        <v>0.6</v>
      </c>
      <c r="AC5895">
        <v>0.75</v>
      </c>
      <c r="AD5895">
        <v>17.5</v>
      </c>
      <c r="AE5895">
        <v>17.500941050000002</v>
      </c>
      <c r="AF5895" t="s">
        <v>641</v>
      </c>
    </row>
    <row r="5896" spans="1:32" ht="14.4">
      <c r="A5896" s="49">
        <v>46215</v>
      </c>
      <c r="B5896" t="s">
        <v>14</v>
      </c>
      <c r="C5896">
        <v>502</v>
      </c>
      <c r="D5896">
        <v>4187</v>
      </c>
      <c r="E5896">
        <v>-1387</v>
      </c>
      <c r="F5896">
        <v>12</v>
      </c>
      <c r="G5896">
        <v>11</v>
      </c>
      <c r="K5896" t="s">
        <v>154</v>
      </c>
      <c r="L5896" s="64">
        <v>0.88959999999999995</v>
      </c>
      <c r="M5896" s="52">
        <v>-916</v>
      </c>
      <c r="N5896" s="52">
        <v>-44</v>
      </c>
      <c r="O5896">
        <v>0</v>
      </c>
      <c r="P5896">
        <v>2</v>
      </c>
      <c r="Q5896">
        <v>1</v>
      </c>
      <c r="R5896" s="69">
        <v>657.94468659194683</v>
      </c>
      <c r="S5896" s="69">
        <v>6.3637568405453981</v>
      </c>
      <c r="T5896" s="69">
        <v>348.91666666666669</v>
      </c>
      <c r="U5896" s="69">
        <v>380.63636363636363</v>
      </c>
      <c r="V5896" s="69">
        <v>182.04347826086959</v>
      </c>
      <c r="W5896">
        <v>0</v>
      </c>
      <c r="X5896">
        <v>0</v>
      </c>
      <c r="Y5896">
        <v>0</v>
      </c>
      <c r="Z5896">
        <v>0</v>
      </c>
      <c r="AA5896">
        <v>0</v>
      </c>
      <c r="AB5896">
        <v>0.6</v>
      </c>
      <c r="AC5896">
        <v>0</v>
      </c>
      <c r="AD5896">
        <v>10</v>
      </c>
      <c r="AE5896">
        <v>10.000941040000001</v>
      </c>
      <c r="AF5896" t="s">
        <v>584</v>
      </c>
    </row>
    <row r="5897" spans="1:32" ht="14.4">
      <c r="A5897" s="49">
        <v>46215</v>
      </c>
      <c r="B5897" t="s">
        <v>14</v>
      </c>
      <c r="C5897">
        <v>503</v>
      </c>
      <c r="D5897">
        <v>1884</v>
      </c>
      <c r="E5897">
        <v>-454</v>
      </c>
      <c r="F5897">
        <v>7</v>
      </c>
      <c r="G5897">
        <v>2</v>
      </c>
      <c r="K5897" t="s">
        <v>154</v>
      </c>
      <c r="L5897" s="64">
        <v>0.91969999999999996</v>
      </c>
      <c r="M5897" s="52">
        <v>-2242</v>
      </c>
      <c r="N5897" s="52">
        <v>-252</v>
      </c>
      <c r="O5897">
        <v>0</v>
      </c>
      <c r="P5897">
        <v>3</v>
      </c>
      <c r="Q5897">
        <v>1</v>
      </c>
      <c r="R5897" s="69">
        <v>304.69645080946452</v>
      </c>
      <c r="S5897" s="69">
        <v>6.1832029713339844</v>
      </c>
      <c r="T5897" s="69">
        <v>269.14285714285722</v>
      </c>
      <c r="U5897" s="69">
        <v>942</v>
      </c>
      <c r="V5897" s="69">
        <v>209.33333333333329</v>
      </c>
      <c r="W5897">
        <v>0</v>
      </c>
      <c r="X5897">
        <v>0</v>
      </c>
      <c r="Y5897">
        <v>0</v>
      </c>
      <c r="Z5897">
        <v>2</v>
      </c>
      <c r="AA5897">
        <v>0.5</v>
      </c>
      <c r="AB5897">
        <v>0.5</v>
      </c>
      <c r="AC5897">
        <v>0.25</v>
      </c>
      <c r="AD5897">
        <v>12.5</v>
      </c>
      <c r="AE5897">
        <v>12.50094103</v>
      </c>
      <c r="AF5897" t="s">
        <v>795</v>
      </c>
    </row>
    <row r="5898" spans="1:32" ht="14.4">
      <c r="A5898" s="49">
        <v>46215</v>
      </c>
      <c r="B5898" t="s">
        <v>14</v>
      </c>
      <c r="C5898">
        <v>505</v>
      </c>
      <c r="D5898">
        <v>905</v>
      </c>
      <c r="E5898">
        <v>-629</v>
      </c>
      <c r="F5898">
        <v>2</v>
      </c>
      <c r="G5898">
        <v>0</v>
      </c>
      <c r="K5898" t="s">
        <v>154</v>
      </c>
      <c r="L5898" s="64">
        <v>0.76829999999999998</v>
      </c>
      <c r="M5898" s="52">
        <v>1244</v>
      </c>
      <c r="N5898" s="52">
        <v>-379</v>
      </c>
      <c r="O5898">
        <v>0</v>
      </c>
      <c r="P5898">
        <v>5</v>
      </c>
      <c r="Q5898">
        <v>1</v>
      </c>
      <c r="R5898" s="69">
        <v>147.40421336654211</v>
      </c>
      <c r="S5898" s="69">
        <v>6.1395802693209669</v>
      </c>
      <c r="T5898" s="69">
        <v>452.5</v>
      </c>
      <c r="U5898" s="69"/>
      <c r="V5898" s="69">
        <v>452.5</v>
      </c>
      <c r="W5898">
        <v>0</v>
      </c>
      <c r="X5898"/>
      <c r="Y5898">
        <v>0</v>
      </c>
      <c r="Z5898">
        <v>3</v>
      </c>
      <c r="AA5898">
        <v>1</v>
      </c>
      <c r="AB5898">
        <v>0.5</v>
      </c>
      <c r="AC5898">
        <v>0.5</v>
      </c>
      <c r="AD5898">
        <v>15</v>
      </c>
      <c r="AE5898">
        <v>15.000941020000001</v>
      </c>
      <c r="AF5898" t="s">
        <v>743</v>
      </c>
    </row>
    <row r="5899" spans="1:32" ht="14.4">
      <c r="A5899" s="49">
        <v>46215</v>
      </c>
      <c r="B5899" t="s">
        <v>14</v>
      </c>
      <c r="C5899">
        <v>506</v>
      </c>
      <c r="D5899">
        <v>7802</v>
      </c>
      <c r="E5899">
        <v>1663</v>
      </c>
      <c r="F5899">
        <v>37</v>
      </c>
      <c r="G5899">
        <v>28</v>
      </c>
      <c r="K5899" t="s">
        <v>154</v>
      </c>
      <c r="L5899" s="64">
        <v>1.0710999999999999</v>
      </c>
      <c r="M5899" s="52">
        <v>-607</v>
      </c>
      <c r="N5899" s="52">
        <v>1182</v>
      </c>
      <c r="O5899">
        <v>0</v>
      </c>
      <c r="P5899">
        <v>6</v>
      </c>
      <c r="Q5899">
        <v>1</v>
      </c>
      <c r="R5899" s="69">
        <v>1227.7312681610631</v>
      </c>
      <c r="S5899" s="69">
        <v>6.354810863199809</v>
      </c>
      <c r="T5899" s="69">
        <v>210.8648648648649</v>
      </c>
      <c r="U5899" s="69">
        <v>278.64285714285722</v>
      </c>
      <c r="V5899" s="69">
        <v>120.0307692307692</v>
      </c>
      <c r="W5899">
        <v>7</v>
      </c>
      <c r="X5899">
        <v>4</v>
      </c>
      <c r="Y5899">
        <v>6</v>
      </c>
      <c r="Z5899">
        <v>0</v>
      </c>
      <c r="AA5899">
        <v>4.25</v>
      </c>
      <c r="AB5899">
        <v>1</v>
      </c>
      <c r="AC5899">
        <v>4.25</v>
      </c>
      <c r="AD5899">
        <v>42.5</v>
      </c>
      <c r="AE5899">
        <v>42.500941009999998</v>
      </c>
      <c r="AF5899" t="s">
        <v>3695</v>
      </c>
    </row>
    <row r="5900" spans="1:32" ht="14.4">
      <c r="A5900" s="49">
        <v>46215</v>
      </c>
      <c r="B5900" t="s">
        <v>14</v>
      </c>
      <c r="C5900">
        <v>507</v>
      </c>
      <c r="D5900">
        <v>3377</v>
      </c>
      <c r="E5900">
        <v>72</v>
      </c>
      <c r="F5900">
        <v>14</v>
      </c>
      <c r="G5900">
        <v>11</v>
      </c>
      <c r="K5900" t="s">
        <v>154</v>
      </c>
      <c r="L5900" s="64">
        <v>1.0071000000000001</v>
      </c>
      <c r="M5900" s="52">
        <v>-1254</v>
      </c>
      <c r="N5900" s="52">
        <v>188</v>
      </c>
      <c r="O5900">
        <v>0</v>
      </c>
      <c r="P5900">
        <v>7</v>
      </c>
      <c r="Q5900">
        <v>1</v>
      </c>
      <c r="R5900" s="69">
        <v>524.31563926940635</v>
      </c>
      <c r="S5900" s="69">
        <v>6.4407767899229373</v>
      </c>
      <c r="T5900" s="69">
        <v>241.21428571428569</v>
      </c>
      <c r="U5900" s="69">
        <v>307</v>
      </c>
      <c r="V5900" s="69">
        <v>135.08000000000001</v>
      </c>
      <c r="W5900">
        <v>5</v>
      </c>
      <c r="X5900">
        <v>3</v>
      </c>
      <c r="Y5900">
        <v>4</v>
      </c>
      <c r="Z5900">
        <v>0</v>
      </c>
      <c r="AA5900">
        <v>3</v>
      </c>
      <c r="AB5900">
        <v>0.6</v>
      </c>
      <c r="AC5900">
        <v>1.8</v>
      </c>
      <c r="AD5900">
        <v>18</v>
      </c>
      <c r="AE5900">
        <v>18.000941000000001</v>
      </c>
      <c r="AF5900" t="s">
        <v>778</v>
      </c>
    </row>
    <row r="5901" spans="1:32" ht="14.4">
      <c r="A5901" s="49">
        <v>46215</v>
      </c>
      <c r="B5901" t="s">
        <v>5248</v>
      </c>
      <c r="C5901">
        <v>638</v>
      </c>
      <c r="D5901">
        <v>822</v>
      </c>
      <c r="E5901">
        <v>-563</v>
      </c>
      <c r="F5901">
        <v>5</v>
      </c>
      <c r="G5901">
        <v>4</v>
      </c>
      <c r="K5901" t="s">
        <v>154</v>
      </c>
      <c r="L5901" s="64">
        <v>0.77170000000000005</v>
      </c>
      <c r="M5901" s="52">
        <v>-1159</v>
      </c>
      <c r="N5901" s="52">
        <v>-1021</v>
      </c>
      <c r="O5901">
        <v>0</v>
      </c>
      <c r="P5901">
        <v>8</v>
      </c>
      <c r="Q5901">
        <v>0</v>
      </c>
      <c r="R5901" s="69"/>
      <c r="S5901" s="69"/>
      <c r="T5901" s="69"/>
      <c r="U5901" s="69"/>
      <c r="V5901" s="69"/>
      <c r="W5901"/>
      <c r="X5901"/>
      <c r="Y5901"/>
      <c r="Z5901"/>
      <c r="AA5901"/>
      <c r="AB5901">
        <v>0.5</v>
      </c>
      <c r="AC5901"/>
      <c r="AD5901">
        <v>10</v>
      </c>
      <c r="AE5901">
        <v>10.00094099</v>
      </c>
      <c r="AF5901" t="s">
        <v>584</v>
      </c>
    </row>
    <row r="5902" spans="1:32" ht="14.4">
      <c r="A5902" s="49">
        <v>46215</v>
      </c>
      <c r="B5902" t="s">
        <v>5248</v>
      </c>
      <c r="C5902">
        <v>650</v>
      </c>
      <c r="D5902">
        <v>4695</v>
      </c>
      <c r="E5902">
        <v>-6129</v>
      </c>
      <c r="F5902">
        <v>10</v>
      </c>
      <c r="G5902">
        <v>9</v>
      </c>
      <c r="K5902" t="s">
        <v>154</v>
      </c>
      <c r="L5902" s="64">
        <v>0.56489999999999996</v>
      </c>
      <c r="M5902" s="52">
        <v>3193</v>
      </c>
      <c r="N5902" s="52">
        <v>-1609</v>
      </c>
      <c r="O5902">
        <v>0</v>
      </c>
      <c r="P5902">
        <v>0</v>
      </c>
      <c r="Q5902">
        <v>0</v>
      </c>
      <c r="R5902" s="69"/>
      <c r="S5902" s="69"/>
      <c r="T5902" s="69"/>
      <c r="U5902" s="69"/>
      <c r="V5902" s="69"/>
      <c r="W5902"/>
      <c r="X5902"/>
      <c r="Y5902"/>
      <c r="Z5902"/>
      <c r="AA5902"/>
      <c r="AB5902">
        <v>0.6</v>
      </c>
      <c r="AC5902"/>
      <c r="AD5902">
        <v>30</v>
      </c>
      <c r="AE5902">
        <v>30.000940979999999</v>
      </c>
      <c r="AF5902" t="s">
        <v>661</v>
      </c>
    </row>
    <row r="5903" spans="1:32" ht="14.4">
      <c r="A5903" s="49">
        <v>46215</v>
      </c>
      <c r="B5903" t="s">
        <v>5248</v>
      </c>
      <c r="C5903">
        <v>651</v>
      </c>
      <c r="D5903">
        <v>1514</v>
      </c>
      <c r="E5903">
        <v>-1851</v>
      </c>
      <c r="F5903">
        <v>3</v>
      </c>
      <c r="G5903">
        <v>3</v>
      </c>
      <c r="K5903" t="s">
        <v>154</v>
      </c>
      <c r="L5903" s="64">
        <v>0.59250000000000003</v>
      </c>
      <c r="M5903" s="52">
        <v>-1188</v>
      </c>
      <c r="N5903" s="52">
        <v>-311</v>
      </c>
      <c r="O5903">
        <v>0</v>
      </c>
      <c r="P5903">
        <v>1</v>
      </c>
      <c r="Q5903">
        <v>0</v>
      </c>
      <c r="R5903" s="69"/>
      <c r="S5903" s="69"/>
      <c r="T5903" s="69"/>
      <c r="U5903" s="69"/>
      <c r="V5903" s="69"/>
      <c r="W5903"/>
      <c r="X5903"/>
      <c r="Y5903"/>
      <c r="Z5903"/>
      <c r="AA5903"/>
      <c r="AB5903">
        <v>0.5</v>
      </c>
      <c r="AC5903"/>
      <c r="AD5903">
        <v>30</v>
      </c>
      <c r="AE5903">
        <v>30.000940969999998</v>
      </c>
      <c r="AF5903" t="s">
        <v>661</v>
      </c>
    </row>
    <row r="5904" spans="1:32" ht="14.4">
      <c r="A5904" s="49">
        <v>46215</v>
      </c>
      <c r="B5904" t="s">
        <v>5248</v>
      </c>
      <c r="C5904">
        <v>652</v>
      </c>
      <c r="D5904">
        <v>3557</v>
      </c>
      <c r="E5904">
        <v>2224</v>
      </c>
      <c r="F5904">
        <v>18</v>
      </c>
      <c r="G5904">
        <v>9</v>
      </c>
      <c r="K5904" t="s">
        <v>154</v>
      </c>
      <c r="L5904" s="64">
        <v>1.2083999999999999</v>
      </c>
      <c r="M5904" s="52">
        <v>-2996</v>
      </c>
      <c r="N5904" s="52">
        <v>-1038</v>
      </c>
      <c r="O5904">
        <v>0</v>
      </c>
      <c r="P5904">
        <v>2</v>
      </c>
      <c r="Q5904">
        <v>0</v>
      </c>
      <c r="R5904" s="69"/>
      <c r="S5904" s="69"/>
      <c r="T5904" s="69"/>
      <c r="U5904" s="69"/>
      <c r="V5904" s="69"/>
      <c r="W5904"/>
      <c r="X5904"/>
      <c r="Y5904"/>
      <c r="Z5904"/>
      <c r="AA5904"/>
      <c r="AB5904">
        <v>0.6</v>
      </c>
      <c r="AC5904"/>
      <c r="AD5904">
        <v>70</v>
      </c>
      <c r="AE5904">
        <v>70.000940959999994</v>
      </c>
      <c r="AF5904" t="s">
        <v>178</v>
      </c>
    </row>
    <row r="5905" spans="1:32" ht="14.4">
      <c r="A5905" s="49">
        <v>46215</v>
      </c>
      <c r="B5905" t="s">
        <v>5248</v>
      </c>
      <c r="C5905">
        <v>653</v>
      </c>
      <c r="D5905">
        <v>1237</v>
      </c>
      <c r="E5905">
        <v>-1646</v>
      </c>
      <c r="F5905">
        <v>1</v>
      </c>
      <c r="G5905">
        <v>4</v>
      </c>
      <c r="K5905" t="s">
        <v>154</v>
      </c>
      <c r="L5905" s="64">
        <v>0.55649999999999999</v>
      </c>
      <c r="M5905" s="52">
        <v>-450</v>
      </c>
      <c r="N5905" s="52">
        <v>2940</v>
      </c>
      <c r="O5905">
        <v>0</v>
      </c>
      <c r="P5905">
        <v>3</v>
      </c>
      <c r="Q5905">
        <v>0</v>
      </c>
      <c r="R5905" s="69"/>
      <c r="S5905" s="69"/>
      <c r="T5905" s="69"/>
      <c r="U5905" s="69"/>
      <c r="V5905" s="69"/>
      <c r="W5905"/>
      <c r="X5905"/>
      <c r="Y5905"/>
      <c r="Z5905"/>
      <c r="AA5905"/>
      <c r="AB5905">
        <v>0.5</v>
      </c>
      <c r="AC5905"/>
      <c r="AD5905">
        <v>30</v>
      </c>
      <c r="AE5905">
        <v>30.00094095</v>
      </c>
      <c r="AF5905" t="s">
        <v>661</v>
      </c>
    </row>
    <row r="5906" spans="1:32" ht="14.4">
      <c r="A5906" s="49">
        <v>46215</v>
      </c>
      <c r="B5906" t="s">
        <v>5248</v>
      </c>
      <c r="C5906">
        <v>655</v>
      </c>
      <c r="D5906">
        <v>2624</v>
      </c>
      <c r="E5906">
        <v>-2953</v>
      </c>
      <c r="F5906">
        <v>8</v>
      </c>
      <c r="G5906">
        <v>7</v>
      </c>
      <c r="K5906" t="s">
        <v>154</v>
      </c>
      <c r="L5906" s="64">
        <v>0.62490000000000001</v>
      </c>
      <c r="M5906" s="52">
        <v>2936</v>
      </c>
      <c r="N5906" s="52">
        <v>-886</v>
      </c>
      <c r="O5906">
        <v>0</v>
      </c>
      <c r="P5906">
        <v>5</v>
      </c>
      <c r="Q5906">
        <v>0</v>
      </c>
      <c r="R5906" s="69"/>
      <c r="S5906" s="69"/>
      <c r="T5906" s="69"/>
      <c r="U5906" s="69"/>
      <c r="V5906" s="69"/>
      <c r="W5906"/>
      <c r="X5906"/>
      <c r="Y5906"/>
      <c r="Z5906"/>
      <c r="AA5906"/>
      <c r="AB5906">
        <v>0.5</v>
      </c>
      <c r="AC5906"/>
      <c r="AD5906">
        <v>30</v>
      </c>
      <c r="AE5906">
        <v>30.00094094</v>
      </c>
      <c r="AF5906" t="s">
        <v>661</v>
      </c>
    </row>
    <row r="5907" spans="1:32" ht="14.4">
      <c r="A5907" s="49">
        <v>46215</v>
      </c>
      <c r="B5907" t="s">
        <v>22</v>
      </c>
      <c r="C5907">
        <v>671</v>
      </c>
      <c r="D5907">
        <v>5625</v>
      </c>
      <c r="E5907">
        <v>-4486</v>
      </c>
      <c r="F5907">
        <v>34</v>
      </c>
      <c r="G5907">
        <v>9</v>
      </c>
      <c r="K5907" t="s">
        <v>154</v>
      </c>
      <c r="L5907" s="64">
        <v>0.73419999999999996</v>
      </c>
      <c r="M5907" s="52">
        <v>-3448</v>
      </c>
      <c r="N5907" s="52">
        <v>1394</v>
      </c>
      <c r="O5907">
        <v>0</v>
      </c>
      <c r="P5907">
        <v>1</v>
      </c>
      <c r="Q5907">
        <v>0</v>
      </c>
      <c r="R5907" s="69"/>
      <c r="S5907" s="69"/>
      <c r="T5907" s="69"/>
      <c r="U5907" s="69"/>
      <c r="V5907" s="69"/>
      <c r="W5907"/>
      <c r="X5907"/>
      <c r="Y5907"/>
      <c r="Z5907"/>
      <c r="AA5907"/>
      <c r="AB5907">
        <v>0.8</v>
      </c>
      <c r="AC5907"/>
      <c r="AD5907">
        <v>30</v>
      </c>
      <c r="AE5907">
        <v>30.000940929999999</v>
      </c>
      <c r="AF5907" t="s">
        <v>661</v>
      </c>
    </row>
    <row r="5908" spans="1:32" ht="14.4">
      <c r="A5908" s="49">
        <v>46215</v>
      </c>
      <c r="B5908" t="s">
        <v>22</v>
      </c>
      <c r="C5908">
        <v>672</v>
      </c>
      <c r="D5908">
        <v>5831</v>
      </c>
      <c r="E5908">
        <v>-3704</v>
      </c>
      <c r="F5908">
        <v>44</v>
      </c>
      <c r="G5908">
        <v>16</v>
      </c>
      <c r="K5908" t="s">
        <v>154</v>
      </c>
      <c r="L5908" s="64">
        <v>0.7883</v>
      </c>
      <c r="M5908" s="52">
        <v>-2515</v>
      </c>
      <c r="N5908" s="52">
        <v>1342</v>
      </c>
      <c r="O5908">
        <v>0</v>
      </c>
      <c r="P5908">
        <v>2</v>
      </c>
      <c r="Q5908">
        <v>0</v>
      </c>
      <c r="R5908" s="69"/>
      <c r="S5908" s="69"/>
      <c r="T5908" s="69"/>
      <c r="U5908" s="69"/>
      <c r="V5908" s="69"/>
      <c r="W5908"/>
      <c r="X5908"/>
      <c r="Y5908"/>
      <c r="Z5908"/>
      <c r="AA5908"/>
      <c r="AB5908">
        <v>0.8</v>
      </c>
      <c r="AC5908"/>
      <c r="AD5908">
        <v>30</v>
      </c>
      <c r="AE5908">
        <v>30.000940920000001</v>
      </c>
      <c r="AF5908" t="s">
        <v>661</v>
      </c>
    </row>
    <row r="5909" spans="1:32" ht="14.4">
      <c r="A5909" s="49">
        <v>46215</v>
      </c>
      <c r="B5909" t="s">
        <v>22</v>
      </c>
      <c r="C5909">
        <v>673</v>
      </c>
      <c r="D5909">
        <v>5335</v>
      </c>
      <c r="E5909">
        <v>-5811</v>
      </c>
      <c r="F5909">
        <v>26</v>
      </c>
      <c r="G5909">
        <v>6</v>
      </c>
      <c r="K5909" t="s">
        <v>154</v>
      </c>
      <c r="L5909" s="64">
        <v>0.63690000000000002</v>
      </c>
      <c r="M5909" s="52">
        <v>1695</v>
      </c>
      <c r="N5909" s="52">
        <v>-2116</v>
      </c>
      <c r="O5909">
        <v>0</v>
      </c>
      <c r="P5909">
        <v>3</v>
      </c>
      <c r="Q5909">
        <v>0</v>
      </c>
      <c r="R5909" s="69"/>
      <c r="S5909" s="69"/>
      <c r="T5909" s="69"/>
      <c r="U5909" s="69"/>
      <c r="V5909" s="69"/>
      <c r="W5909"/>
      <c r="X5909"/>
      <c r="Y5909"/>
      <c r="Z5909"/>
      <c r="AA5909"/>
      <c r="AB5909">
        <v>0.8</v>
      </c>
      <c r="AC5909"/>
      <c r="AD5909">
        <v>30</v>
      </c>
      <c r="AE5909">
        <v>30.000940910000001</v>
      </c>
      <c r="AF5909" t="s">
        <v>661</v>
      </c>
    </row>
    <row r="5910" spans="1:32" ht="14.4">
      <c r="A5910" s="49">
        <v>46215</v>
      </c>
      <c r="B5910" t="s">
        <v>22</v>
      </c>
      <c r="C5910">
        <v>675</v>
      </c>
      <c r="D5910">
        <v>4997</v>
      </c>
      <c r="E5910">
        <v>2430</v>
      </c>
      <c r="F5910">
        <v>53</v>
      </c>
      <c r="G5910">
        <v>18</v>
      </c>
      <c r="K5910" t="s">
        <v>154</v>
      </c>
      <c r="L5910" s="64">
        <v>1.1620999999999999</v>
      </c>
      <c r="M5910" s="52">
        <v>-1380</v>
      </c>
      <c r="N5910" s="52">
        <v>3942</v>
      </c>
      <c r="O5910">
        <v>0</v>
      </c>
      <c r="P5910">
        <v>5</v>
      </c>
      <c r="Q5910">
        <v>0</v>
      </c>
      <c r="R5910" s="69"/>
      <c r="S5910" s="69"/>
      <c r="T5910" s="69"/>
      <c r="U5910" s="69"/>
      <c r="V5910" s="69"/>
      <c r="W5910"/>
      <c r="X5910"/>
      <c r="Y5910"/>
      <c r="Z5910"/>
      <c r="AA5910"/>
      <c r="AB5910">
        <v>0.6</v>
      </c>
      <c r="AC5910"/>
      <c r="AD5910">
        <v>70</v>
      </c>
      <c r="AE5910">
        <v>70.000940900000003</v>
      </c>
      <c r="AF5910" t="s">
        <v>178</v>
      </c>
    </row>
    <row r="5911" spans="1:32" ht="14.4">
      <c r="A5911" s="49">
        <v>46215</v>
      </c>
      <c r="B5911" t="s">
        <v>22</v>
      </c>
      <c r="C5911">
        <v>676</v>
      </c>
      <c r="D5911">
        <v>4795</v>
      </c>
      <c r="E5911">
        <v>786</v>
      </c>
      <c r="F5911">
        <v>49</v>
      </c>
      <c r="G5911">
        <v>17</v>
      </c>
      <c r="K5911" t="s">
        <v>154</v>
      </c>
      <c r="L5911" s="64">
        <v>1.0546</v>
      </c>
      <c r="M5911" s="52">
        <v>258</v>
      </c>
      <c r="N5911" s="52">
        <v>-2162</v>
      </c>
      <c r="O5911">
        <v>0</v>
      </c>
      <c r="P5911">
        <v>6</v>
      </c>
      <c r="Q5911">
        <v>0</v>
      </c>
      <c r="R5911" s="69"/>
      <c r="S5911" s="69"/>
      <c r="T5911" s="69"/>
      <c r="U5911" s="69"/>
      <c r="V5911" s="69"/>
      <c r="W5911"/>
      <c r="X5911"/>
      <c r="Y5911"/>
      <c r="Z5911"/>
      <c r="AA5911"/>
      <c r="AB5911">
        <v>0.6</v>
      </c>
      <c r="AC5911"/>
      <c r="AD5911">
        <v>35</v>
      </c>
      <c r="AE5911">
        <v>35.000940890000003</v>
      </c>
      <c r="AF5911" t="s">
        <v>668</v>
      </c>
    </row>
    <row r="5912" spans="1:32" ht="14.4">
      <c r="A5912" s="49">
        <v>46215</v>
      </c>
      <c r="B5912" t="s">
        <v>22</v>
      </c>
      <c r="C5912">
        <v>677</v>
      </c>
      <c r="D5912">
        <v>5407</v>
      </c>
      <c r="E5912">
        <v>-2668</v>
      </c>
      <c r="F5912">
        <v>38</v>
      </c>
      <c r="G5912">
        <v>10</v>
      </c>
      <c r="K5912" t="s">
        <v>154</v>
      </c>
      <c r="L5912" s="64">
        <v>0.83550000000000002</v>
      </c>
      <c r="M5912" s="52">
        <v>1337</v>
      </c>
      <c r="N5912" s="52">
        <v>-2879</v>
      </c>
      <c r="O5912">
        <v>0</v>
      </c>
      <c r="P5912">
        <v>7</v>
      </c>
      <c r="Q5912">
        <v>0</v>
      </c>
      <c r="R5912" s="69"/>
      <c r="S5912" s="69"/>
      <c r="T5912" s="69"/>
      <c r="U5912" s="69"/>
      <c r="V5912" s="69"/>
      <c r="W5912"/>
      <c r="X5912"/>
      <c r="Y5912"/>
      <c r="Z5912"/>
      <c r="AA5912"/>
      <c r="AB5912">
        <v>0.8</v>
      </c>
      <c r="AC5912"/>
      <c r="AD5912">
        <v>30</v>
      </c>
      <c r="AE5912">
        <v>30.000940880000002</v>
      </c>
      <c r="AF5912" t="s">
        <v>661</v>
      </c>
    </row>
    <row r="5913" spans="1:32" ht="14.4">
      <c r="A5913" s="49">
        <v>46215</v>
      </c>
      <c r="B5913" t="s">
        <v>38</v>
      </c>
      <c r="C5913">
        <v>703</v>
      </c>
      <c r="D5913">
        <v>2057</v>
      </c>
      <c r="E5913">
        <v>-2080</v>
      </c>
      <c r="F5913">
        <v>5</v>
      </c>
      <c r="G5913">
        <v>10</v>
      </c>
      <c r="K5913" t="s">
        <v>154</v>
      </c>
      <c r="L5913" s="64">
        <v>0.66290000000000004</v>
      </c>
      <c r="M5913" s="52">
        <v>-1901</v>
      </c>
      <c r="N5913" s="52">
        <v>3831</v>
      </c>
      <c r="O5913">
        <v>0</v>
      </c>
      <c r="P5913">
        <v>3</v>
      </c>
      <c r="Q5913">
        <v>0</v>
      </c>
      <c r="R5913" s="69"/>
      <c r="S5913" s="69"/>
      <c r="T5913" s="69"/>
      <c r="U5913" s="69"/>
      <c r="V5913" s="69"/>
      <c r="W5913"/>
      <c r="X5913"/>
      <c r="Y5913"/>
      <c r="Z5913"/>
      <c r="AA5913"/>
      <c r="AB5913">
        <v>0.5</v>
      </c>
      <c r="AC5913"/>
      <c r="AD5913">
        <v>30</v>
      </c>
      <c r="AE5913">
        <v>30.000940870000001</v>
      </c>
      <c r="AF5913" t="s">
        <v>661</v>
      </c>
    </row>
    <row r="5914" spans="1:32" ht="14.4">
      <c r="A5914" s="49">
        <v>46215</v>
      </c>
      <c r="B5914" t="s">
        <v>38</v>
      </c>
      <c r="C5914">
        <v>705</v>
      </c>
      <c r="D5914">
        <v>2533</v>
      </c>
      <c r="E5914">
        <v>5709</v>
      </c>
      <c r="F5914">
        <v>42</v>
      </c>
      <c r="G5914">
        <v>11</v>
      </c>
      <c r="K5914" t="s">
        <v>154</v>
      </c>
      <c r="L5914" s="64">
        <v>1.7513000000000001</v>
      </c>
      <c r="M5914" s="52">
        <v>-912</v>
      </c>
      <c r="N5914" s="52">
        <v>-1014</v>
      </c>
      <c r="O5914">
        <v>0</v>
      </c>
      <c r="P5914">
        <v>5</v>
      </c>
      <c r="Q5914">
        <v>0</v>
      </c>
      <c r="R5914" s="69"/>
      <c r="S5914" s="69"/>
      <c r="T5914" s="69"/>
      <c r="U5914" s="69"/>
      <c r="V5914" s="69"/>
      <c r="W5914"/>
      <c r="X5914"/>
      <c r="Y5914"/>
      <c r="Z5914"/>
      <c r="AA5914"/>
      <c r="AB5914">
        <v>0.5</v>
      </c>
      <c r="AC5914"/>
      <c r="AD5914">
        <v>80</v>
      </c>
      <c r="AE5914">
        <v>80.00094086</v>
      </c>
      <c r="AF5914" t="s">
        <v>155</v>
      </c>
    </row>
    <row r="5915" spans="1:32" ht="14.4">
      <c r="A5915" s="49">
        <v>46215</v>
      </c>
      <c r="B5915" t="s">
        <v>38</v>
      </c>
      <c r="C5915">
        <v>706</v>
      </c>
      <c r="D5915">
        <v>2166</v>
      </c>
      <c r="E5915">
        <v>-530</v>
      </c>
      <c r="F5915">
        <v>12</v>
      </c>
      <c r="G5915">
        <v>7</v>
      </c>
      <c r="K5915" t="s">
        <v>154</v>
      </c>
      <c r="L5915" s="64">
        <v>0.91839999999999999</v>
      </c>
      <c r="M5915" s="52">
        <v>-547</v>
      </c>
      <c r="N5915" s="52">
        <v>-1442</v>
      </c>
      <c r="O5915">
        <v>0</v>
      </c>
      <c r="P5915">
        <v>6</v>
      </c>
      <c r="Q5915">
        <v>0</v>
      </c>
      <c r="R5915" s="69"/>
      <c r="S5915" s="69"/>
      <c r="T5915" s="69"/>
      <c r="U5915" s="69"/>
      <c r="V5915" s="69"/>
      <c r="W5915"/>
      <c r="X5915"/>
      <c r="Y5915"/>
      <c r="Z5915"/>
      <c r="AA5915"/>
      <c r="AB5915">
        <v>0.5</v>
      </c>
      <c r="AC5915"/>
      <c r="AD5915">
        <v>30</v>
      </c>
      <c r="AE5915">
        <v>30.000940849999999</v>
      </c>
      <c r="AF5915" t="s">
        <v>661</v>
      </c>
    </row>
    <row r="5916" spans="1:32" ht="14.4">
      <c r="A5916" s="49">
        <v>46215</v>
      </c>
      <c r="B5916" t="s">
        <v>38</v>
      </c>
      <c r="C5916">
        <v>707</v>
      </c>
      <c r="D5916">
        <v>1517</v>
      </c>
      <c r="E5916">
        <v>-1283</v>
      </c>
      <c r="F5916">
        <v>6</v>
      </c>
      <c r="G5916">
        <v>7</v>
      </c>
      <c r="K5916" t="s">
        <v>154</v>
      </c>
      <c r="L5916" s="64">
        <v>0.71809999999999996</v>
      </c>
      <c r="M5916" s="52">
        <v>1365</v>
      </c>
      <c r="N5916" s="52">
        <v>-640</v>
      </c>
      <c r="O5916">
        <v>0</v>
      </c>
      <c r="P5916">
        <v>7</v>
      </c>
      <c r="Q5916">
        <v>0</v>
      </c>
      <c r="R5916" s="69"/>
      <c r="S5916" s="69"/>
      <c r="T5916" s="69"/>
      <c r="U5916" s="69"/>
      <c r="V5916" s="69"/>
      <c r="W5916"/>
      <c r="X5916"/>
      <c r="Y5916"/>
      <c r="Z5916"/>
      <c r="AA5916"/>
      <c r="AB5916">
        <v>0.5</v>
      </c>
      <c r="AC5916"/>
      <c r="AD5916">
        <v>30</v>
      </c>
      <c r="AE5916">
        <v>30.000940839999998</v>
      </c>
      <c r="AF5916" t="s">
        <v>661</v>
      </c>
    </row>
    <row r="5917" spans="1:32" ht="14.4">
      <c r="A5917" s="49">
        <v>46215</v>
      </c>
      <c r="B5917" t="s">
        <v>38</v>
      </c>
      <c r="C5917">
        <v>708</v>
      </c>
      <c r="D5917">
        <v>2104</v>
      </c>
      <c r="E5917">
        <v>-2139</v>
      </c>
      <c r="F5917">
        <v>6</v>
      </c>
      <c r="G5917">
        <v>9</v>
      </c>
      <c r="K5917" t="s">
        <v>154</v>
      </c>
      <c r="L5917" s="64">
        <v>0.66110000000000002</v>
      </c>
      <c r="M5917" s="52">
        <v>1228</v>
      </c>
      <c r="N5917" s="52">
        <v>-1323</v>
      </c>
      <c r="O5917">
        <v>0</v>
      </c>
      <c r="P5917">
        <v>8</v>
      </c>
      <c r="Q5917">
        <v>0</v>
      </c>
      <c r="R5917" s="69"/>
      <c r="S5917" s="69"/>
      <c r="T5917" s="69"/>
      <c r="U5917" s="69"/>
      <c r="V5917" s="69"/>
      <c r="W5917"/>
      <c r="X5917"/>
      <c r="Y5917"/>
      <c r="Z5917"/>
      <c r="AA5917"/>
      <c r="AB5917">
        <v>0.5</v>
      </c>
      <c r="AC5917"/>
      <c r="AD5917">
        <v>30</v>
      </c>
      <c r="AE5917">
        <v>30.000940830000001</v>
      </c>
      <c r="AF5917" t="s">
        <v>661</v>
      </c>
    </row>
    <row r="5918" spans="1:32" ht="14.4">
      <c r="A5918" s="49">
        <v>46215</v>
      </c>
      <c r="B5918" t="s">
        <v>38</v>
      </c>
      <c r="C5918">
        <v>710</v>
      </c>
      <c r="D5918">
        <v>3368</v>
      </c>
      <c r="E5918">
        <v>-4041</v>
      </c>
      <c r="F5918">
        <v>6</v>
      </c>
      <c r="G5918">
        <v>10</v>
      </c>
      <c r="K5918" t="s">
        <v>154</v>
      </c>
      <c r="L5918" s="64">
        <v>0.60009999999999997</v>
      </c>
      <c r="M5918" s="52">
        <v>-447</v>
      </c>
      <c r="N5918" s="52">
        <v>-849</v>
      </c>
      <c r="O5918">
        <v>0</v>
      </c>
      <c r="P5918">
        <v>0</v>
      </c>
      <c r="Q5918">
        <v>0</v>
      </c>
      <c r="R5918" s="69"/>
      <c r="S5918" s="69"/>
      <c r="T5918" s="69"/>
      <c r="U5918" s="69"/>
      <c r="V5918" s="69"/>
      <c r="W5918"/>
      <c r="X5918"/>
      <c r="Y5918"/>
      <c r="Z5918"/>
      <c r="AA5918"/>
      <c r="AB5918">
        <v>0.6</v>
      </c>
      <c r="AC5918"/>
      <c r="AD5918">
        <v>30</v>
      </c>
      <c r="AE5918">
        <v>30.00094082</v>
      </c>
      <c r="AF5918" t="s">
        <v>661</v>
      </c>
    </row>
    <row r="5919" spans="1:32" ht="14.4">
      <c r="A5919" s="49">
        <v>46215</v>
      </c>
      <c r="B5919" t="s">
        <v>44</v>
      </c>
      <c r="C5919">
        <v>568</v>
      </c>
      <c r="D5919">
        <v>1968</v>
      </c>
      <c r="E5919">
        <v>-731</v>
      </c>
      <c r="F5919">
        <v>5</v>
      </c>
      <c r="G5919">
        <v>5</v>
      </c>
      <c r="K5919" t="s">
        <v>154</v>
      </c>
      <c r="L5919" s="64">
        <v>0.87619999999999998</v>
      </c>
      <c r="M5919" s="52">
        <v>627</v>
      </c>
      <c r="N5919" s="52">
        <v>-778</v>
      </c>
      <c r="O5919">
        <v>0</v>
      </c>
      <c r="P5919">
        <v>8</v>
      </c>
      <c r="Q5919">
        <v>1</v>
      </c>
      <c r="R5919" s="69">
        <v>320.62001867995019</v>
      </c>
      <c r="S5919" s="69">
        <v>6.1381070592616362</v>
      </c>
      <c r="T5919" s="69">
        <v>393.6</v>
      </c>
      <c r="U5919" s="69">
        <v>393.6</v>
      </c>
      <c r="V5919" s="69">
        <v>196.8</v>
      </c>
      <c r="W5919">
        <v>0</v>
      </c>
      <c r="X5919">
        <v>2</v>
      </c>
      <c r="Y5919">
        <v>0</v>
      </c>
      <c r="Z5919">
        <v>0</v>
      </c>
      <c r="AA5919">
        <v>0.5</v>
      </c>
      <c r="AB5919">
        <v>0.5</v>
      </c>
      <c r="AC5919">
        <v>0.25</v>
      </c>
      <c r="AD5919">
        <v>12.5</v>
      </c>
      <c r="AE5919">
        <v>12.500940809999999</v>
      </c>
      <c r="AF5919" t="s">
        <v>795</v>
      </c>
    </row>
    <row r="5920" spans="1:32" ht="14.4">
      <c r="A5920" s="49">
        <v>46215</v>
      </c>
      <c r="B5920" t="s">
        <v>44</v>
      </c>
      <c r="C5920">
        <v>570</v>
      </c>
      <c r="D5920">
        <v>5156</v>
      </c>
      <c r="E5920">
        <v>-510</v>
      </c>
      <c r="F5920">
        <v>18</v>
      </c>
      <c r="G5920">
        <v>13</v>
      </c>
      <c r="K5920" t="s">
        <v>154</v>
      </c>
      <c r="L5920" s="64">
        <v>0.96699999999999997</v>
      </c>
      <c r="M5920" s="52">
        <v>921</v>
      </c>
      <c r="N5920" s="52">
        <v>-725</v>
      </c>
      <c r="O5920">
        <v>0</v>
      </c>
      <c r="P5920">
        <v>0</v>
      </c>
      <c r="Q5920">
        <v>1</v>
      </c>
      <c r="R5920" s="69">
        <v>869.82638024076391</v>
      </c>
      <c r="S5920" s="69">
        <v>5.9276197148364744</v>
      </c>
      <c r="T5920" s="69">
        <v>286.44444444444451</v>
      </c>
      <c r="U5920" s="69">
        <v>396.61538461538458</v>
      </c>
      <c r="V5920" s="69">
        <v>166.32258064516131</v>
      </c>
      <c r="W5920">
        <v>0</v>
      </c>
      <c r="X5920">
        <v>2</v>
      </c>
      <c r="Y5920">
        <v>1</v>
      </c>
      <c r="Z5920">
        <v>2</v>
      </c>
      <c r="AA5920">
        <v>1.25</v>
      </c>
      <c r="AB5920">
        <v>0.8</v>
      </c>
      <c r="AC5920">
        <v>1</v>
      </c>
      <c r="AD5920">
        <v>20</v>
      </c>
      <c r="AE5920">
        <v>20.000940799999999</v>
      </c>
      <c r="AF5920" t="s">
        <v>594</v>
      </c>
    </row>
    <row r="5921" spans="1:32" ht="14.4">
      <c r="A5921" s="49">
        <v>46215</v>
      </c>
      <c r="B5921" t="s">
        <v>44</v>
      </c>
      <c r="C5921">
        <v>571</v>
      </c>
      <c r="D5921">
        <v>1752</v>
      </c>
      <c r="E5921">
        <v>-744</v>
      </c>
      <c r="F5921">
        <v>4</v>
      </c>
      <c r="G5921">
        <v>3</v>
      </c>
      <c r="K5921" t="s">
        <v>154</v>
      </c>
      <c r="L5921" s="64">
        <v>0.85840000000000005</v>
      </c>
      <c r="M5921" s="52">
        <v>301</v>
      </c>
      <c r="N5921" s="52">
        <v>-126</v>
      </c>
      <c r="O5921">
        <v>0</v>
      </c>
      <c r="P5921">
        <v>1</v>
      </c>
      <c r="Q5921">
        <v>1</v>
      </c>
      <c r="R5921" s="69">
        <v>304.72727272727269</v>
      </c>
      <c r="S5921" s="69">
        <v>5.7494033412887822</v>
      </c>
      <c r="T5921" s="69">
        <v>438</v>
      </c>
      <c r="U5921" s="69">
        <v>584</v>
      </c>
      <c r="V5921" s="69">
        <v>250.28571428571431</v>
      </c>
      <c r="W5921">
        <v>0</v>
      </c>
      <c r="X5921">
        <v>0</v>
      </c>
      <c r="Y5921">
        <v>0</v>
      </c>
      <c r="Z5921">
        <v>6</v>
      </c>
      <c r="AA5921">
        <v>1.5</v>
      </c>
      <c r="AB5921">
        <v>0.5</v>
      </c>
      <c r="AC5921">
        <v>0.75</v>
      </c>
      <c r="AD5921">
        <v>17.5</v>
      </c>
      <c r="AE5921">
        <v>17.500940790000001</v>
      </c>
      <c r="AF5921" t="s">
        <v>641</v>
      </c>
    </row>
    <row r="5922" spans="1:32" ht="14.4">
      <c r="A5922" s="49">
        <v>46215</v>
      </c>
      <c r="B5922" t="s">
        <v>44</v>
      </c>
      <c r="C5922">
        <v>572</v>
      </c>
      <c r="D5922">
        <v>4110</v>
      </c>
      <c r="E5922">
        <v>429</v>
      </c>
      <c r="F5922">
        <v>18</v>
      </c>
      <c r="G5922">
        <v>11</v>
      </c>
      <c r="K5922" t="s">
        <v>154</v>
      </c>
      <c r="L5922" s="64">
        <v>1.0347999999999999</v>
      </c>
      <c r="M5922" s="52">
        <v>-577</v>
      </c>
      <c r="N5922" s="52">
        <v>-1414</v>
      </c>
      <c r="O5922">
        <v>0</v>
      </c>
      <c r="P5922">
        <v>2</v>
      </c>
      <c r="Q5922">
        <v>1</v>
      </c>
      <c r="R5922" s="69">
        <v>680.60849937733497</v>
      </c>
      <c r="S5922" s="69">
        <v>6.0387138917014642</v>
      </c>
      <c r="T5922" s="69">
        <v>228.33333333333329</v>
      </c>
      <c r="U5922" s="69">
        <v>373.63636363636363</v>
      </c>
      <c r="V5922" s="69">
        <v>141.72413793103451</v>
      </c>
      <c r="W5922">
        <v>6</v>
      </c>
      <c r="X5922">
        <v>3</v>
      </c>
      <c r="Y5922">
        <v>4</v>
      </c>
      <c r="Z5922">
        <v>0</v>
      </c>
      <c r="AA5922">
        <v>3.25</v>
      </c>
      <c r="AB5922">
        <v>0.6</v>
      </c>
      <c r="AC5922">
        <v>1.95</v>
      </c>
      <c r="AD5922">
        <v>19.5</v>
      </c>
      <c r="AE5922">
        <v>19.500940780000001</v>
      </c>
      <c r="AF5922" t="s">
        <v>921</v>
      </c>
    </row>
    <row r="5923" spans="1:32" ht="14.4">
      <c r="A5923" s="49">
        <v>46215</v>
      </c>
      <c r="B5923" t="s">
        <v>44</v>
      </c>
      <c r="C5923">
        <v>573</v>
      </c>
      <c r="D5923">
        <v>6101</v>
      </c>
      <c r="E5923">
        <v>424</v>
      </c>
      <c r="F5923">
        <v>26</v>
      </c>
      <c r="G5923">
        <v>15</v>
      </c>
      <c r="K5923" t="s">
        <v>154</v>
      </c>
      <c r="L5923" s="64">
        <v>1.0232000000000001</v>
      </c>
      <c r="M5923" s="52">
        <v>863</v>
      </c>
      <c r="N5923" s="52">
        <v>-736</v>
      </c>
      <c r="O5923">
        <v>0</v>
      </c>
      <c r="P5923">
        <v>3</v>
      </c>
      <c r="Q5923">
        <v>1</v>
      </c>
      <c r="R5923" s="69">
        <v>1021.247768783728</v>
      </c>
      <c r="S5923" s="69">
        <v>5.9740644596620163</v>
      </c>
      <c r="T5923" s="69">
        <v>234.65384615384619</v>
      </c>
      <c r="U5923" s="69">
        <v>406.73333333333329</v>
      </c>
      <c r="V5923" s="69">
        <v>148.80487804878049</v>
      </c>
      <c r="W5923">
        <v>5</v>
      </c>
      <c r="X5923">
        <v>2</v>
      </c>
      <c r="Y5923">
        <v>3</v>
      </c>
      <c r="Z5923">
        <v>1</v>
      </c>
      <c r="AA5923">
        <v>2.75</v>
      </c>
      <c r="AB5923">
        <v>0.8</v>
      </c>
      <c r="AC5923">
        <v>2.2000000000000002</v>
      </c>
      <c r="AD5923">
        <v>22</v>
      </c>
      <c r="AE5923">
        <v>22.00094077</v>
      </c>
      <c r="AF5923" t="s">
        <v>1078</v>
      </c>
    </row>
    <row r="5924" spans="1:32" ht="14.4">
      <c r="A5924" s="49">
        <v>46215</v>
      </c>
      <c r="B5924" t="s">
        <v>5249</v>
      </c>
      <c r="C5924">
        <v>738</v>
      </c>
      <c r="D5924">
        <v>4807</v>
      </c>
      <c r="E5924">
        <v>5456</v>
      </c>
      <c r="F5924">
        <v>67</v>
      </c>
      <c r="G5924">
        <v>14</v>
      </c>
      <c r="K5924" t="s">
        <v>154</v>
      </c>
      <c r="L5924" s="64">
        <v>1.3783000000000001</v>
      </c>
      <c r="M5924" s="52">
        <v>2648</v>
      </c>
      <c r="N5924" s="52">
        <v>3959</v>
      </c>
      <c r="O5924">
        <v>0</v>
      </c>
      <c r="P5924">
        <v>8</v>
      </c>
      <c r="Q5924">
        <v>0</v>
      </c>
      <c r="R5924" s="69"/>
      <c r="S5924" s="69"/>
      <c r="T5924" s="69"/>
      <c r="U5924" s="69"/>
      <c r="V5924" s="69"/>
      <c r="W5924"/>
      <c r="X5924"/>
      <c r="Y5924"/>
      <c r="Z5924"/>
      <c r="AA5924"/>
      <c r="AB5924">
        <v>0.6</v>
      </c>
      <c r="AC5924"/>
      <c r="AD5924">
        <v>80</v>
      </c>
      <c r="AE5924">
        <v>80.000940760000006</v>
      </c>
      <c r="AF5924" t="s">
        <v>155</v>
      </c>
    </row>
    <row r="5925" spans="1:32" ht="14.4">
      <c r="A5925" s="49">
        <v>46215</v>
      </c>
      <c r="B5925" t="s">
        <v>5249</v>
      </c>
      <c r="C5925">
        <v>750</v>
      </c>
      <c r="D5925">
        <v>5068</v>
      </c>
      <c r="E5925">
        <v>3654</v>
      </c>
      <c r="F5925">
        <v>68</v>
      </c>
      <c r="G5925">
        <v>21</v>
      </c>
      <c r="K5925" t="s">
        <v>154</v>
      </c>
      <c r="L5925" s="64">
        <v>1.2403</v>
      </c>
      <c r="M5925" s="52">
        <v>-4000</v>
      </c>
      <c r="N5925" s="52">
        <v>2198</v>
      </c>
      <c r="O5925">
        <v>0</v>
      </c>
      <c r="P5925">
        <v>0</v>
      </c>
      <c r="Q5925">
        <v>0</v>
      </c>
      <c r="R5925" s="69"/>
      <c r="S5925" s="69"/>
      <c r="T5925" s="69"/>
      <c r="U5925" s="69"/>
      <c r="V5925" s="69"/>
      <c r="W5925"/>
      <c r="X5925"/>
      <c r="Y5925"/>
      <c r="Z5925"/>
      <c r="AA5925"/>
      <c r="AB5925">
        <v>0.8</v>
      </c>
      <c r="AC5925"/>
      <c r="AD5925">
        <v>80</v>
      </c>
      <c r="AE5925">
        <v>80.000940749999998</v>
      </c>
      <c r="AF5925" t="s">
        <v>155</v>
      </c>
    </row>
    <row r="5926" spans="1:32" ht="14.4">
      <c r="A5926" s="49">
        <v>46215</v>
      </c>
      <c r="B5926" t="s">
        <v>5249</v>
      </c>
      <c r="C5926">
        <v>761</v>
      </c>
      <c r="D5926">
        <v>3436</v>
      </c>
      <c r="E5926">
        <v>-2321</v>
      </c>
      <c r="F5926">
        <v>30</v>
      </c>
      <c r="G5926">
        <v>10</v>
      </c>
      <c r="K5926" t="s">
        <v>154</v>
      </c>
      <c r="L5926" s="64">
        <v>0.77480000000000004</v>
      </c>
      <c r="M5926" s="52">
        <v>-3846</v>
      </c>
      <c r="N5926" s="52">
        <v>-561</v>
      </c>
      <c r="O5926">
        <v>0</v>
      </c>
      <c r="P5926">
        <v>1</v>
      </c>
      <c r="Q5926">
        <v>0</v>
      </c>
      <c r="R5926" s="69"/>
      <c r="S5926" s="69"/>
      <c r="T5926" s="69"/>
      <c r="U5926" s="69"/>
      <c r="V5926" s="69"/>
      <c r="W5926"/>
      <c r="X5926"/>
      <c r="Y5926"/>
      <c r="Z5926"/>
      <c r="AA5926"/>
      <c r="AB5926">
        <v>0.6</v>
      </c>
      <c r="AC5926"/>
      <c r="AD5926">
        <v>30</v>
      </c>
      <c r="AE5926">
        <v>30.000940740000001</v>
      </c>
      <c r="AF5926" t="s">
        <v>661</v>
      </c>
    </row>
    <row r="5927" spans="1:32" ht="14.4">
      <c r="A5927" s="49">
        <v>46215</v>
      </c>
      <c r="B5927" t="s">
        <v>5249</v>
      </c>
      <c r="C5927">
        <v>762</v>
      </c>
      <c r="D5927">
        <v>5858</v>
      </c>
      <c r="E5927">
        <v>-3481</v>
      </c>
      <c r="F5927">
        <v>49</v>
      </c>
      <c r="G5927">
        <v>20</v>
      </c>
      <c r="K5927" t="s">
        <v>154</v>
      </c>
      <c r="L5927" s="64">
        <v>0.80189999999999995</v>
      </c>
      <c r="M5927" s="52">
        <v>2622</v>
      </c>
      <c r="N5927" s="52">
        <v>-4253</v>
      </c>
      <c r="O5927">
        <v>0</v>
      </c>
      <c r="P5927">
        <v>2</v>
      </c>
      <c r="Q5927">
        <v>0</v>
      </c>
      <c r="R5927" s="69"/>
      <c r="S5927" s="69"/>
      <c r="T5927" s="69"/>
      <c r="U5927" s="69"/>
      <c r="V5927" s="69"/>
      <c r="W5927"/>
      <c r="X5927"/>
      <c r="Y5927"/>
      <c r="Z5927"/>
      <c r="AA5927"/>
      <c r="AB5927">
        <v>0.8</v>
      </c>
      <c r="AC5927"/>
      <c r="AD5927">
        <v>30</v>
      </c>
      <c r="AE5927">
        <v>30.00094073</v>
      </c>
      <c r="AF5927" t="s">
        <v>661</v>
      </c>
    </row>
    <row r="5928" spans="1:32" ht="14.4">
      <c r="A5928" s="49">
        <v>46215</v>
      </c>
      <c r="B5928" t="s">
        <v>30</v>
      </c>
      <c r="C5928">
        <v>563</v>
      </c>
      <c r="D5928">
        <v>1274</v>
      </c>
      <c r="E5928">
        <v>-657</v>
      </c>
      <c r="F5928">
        <v>2</v>
      </c>
      <c r="G5928">
        <v>3</v>
      </c>
      <c r="K5928" t="s">
        <v>154</v>
      </c>
      <c r="L5928" s="64">
        <v>0.82809999999999995</v>
      </c>
      <c r="M5928" s="52">
        <v>-196</v>
      </c>
      <c r="N5928" s="52">
        <v>-36</v>
      </c>
      <c r="O5928">
        <v>0</v>
      </c>
      <c r="P5928">
        <v>3</v>
      </c>
      <c r="Q5928">
        <v>1</v>
      </c>
      <c r="R5928" s="69">
        <v>224.52827936903279</v>
      </c>
      <c r="S5928" s="69">
        <v>5.6741182161114967</v>
      </c>
      <c r="T5928" s="69">
        <v>637</v>
      </c>
      <c r="U5928" s="69">
        <v>424.66666666666669</v>
      </c>
      <c r="V5928" s="69">
        <v>254.8</v>
      </c>
      <c r="W5928">
        <v>0</v>
      </c>
      <c r="X5928">
        <v>0</v>
      </c>
      <c r="Y5928">
        <v>0</v>
      </c>
      <c r="Z5928">
        <v>7</v>
      </c>
      <c r="AA5928">
        <v>1.75</v>
      </c>
      <c r="AB5928">
        <v>0.5</v>
      </c>
      <c r="AC5928">
        <v>0.875</v>
      </c>
      <c r="AD5928">
        <v>18.8</v>
      </c>
      <c r="AE5928">
        <v>18.80094072</v>
      </c>
      <c r="AF5928" t="s">
        <v>612</v>
      </c>
    </row>
    <row r="5929" spans="1:32" ht="14.4">
      <c r="A5929" s="49">
        <v>46215</v>
      </c>
      <c r="B5929" t="s">
        <v>30</v>
      </c>
      <c r="C5929">
        <v>565</v>
      </c>
      <c r="D5929">
        <v>3437</v>
      </c>
      <c r="E5929">
        <v>-397</v>
      </c>
      <c r="F5929">
        <v>13</v>
      </c>
      <c r="G5929">
        <v>6</v>
      </c>
      <c r="K5929" t="s">
        <v>154</v>
      </c>
      <c r="L5929" s="64">
        <v>0.96150000000000002</v>
      </c>
      <c r="M5929" s="52">
        <v>-149</v>
      </c>
      <c r="N5929" s="52">
        <v>586</v>
      </c>
      <c r="O5929">
        <v>0</v>
      </c>
      <c r="P5929">
        <v>5</v>
      </c>
      <c r="Q5929">
        <v>1</v>
      </c>
      <c r="R5929" s="69">
        <v>574.65390203403899</v>
      </c>
      <c r="S5929" s="69">
        <v>5.9809913198786786</v>
      </c>
      <c r="T5929" s="69">
        <v>264.38461538461542</v>
      </c>
      <c r="U5929" s="69">
        <v>572.83333333333337</v>
      </c>
      <c r="V5929" s="69">
        <v>180.89473684210529</v>
      </c>
      <c r="W5929">
        <v>3</v>
      </c>
      <c r="X5929">
        <v>0</v>
      </c>
      <c r="Y5929">
        <v>0</v>
      </c>
      <c r="Z5929">
        <v>0</v>
      </c>
      <c r="AA5929">
        <v>0.75</v>
      </c>
      <c r="AB5929">
        <v>0.6</v>
      </c>
      <c r="AC5929">
        <v>0.45</v>
      </c>
      <c r="AD5929">
        <v>14.5</v>
      </c>
      <c r="AE5929">
        <v>14.50094071</v>
      </c>
      <c r="AF5929" t="s">
        <v>785</v>
      </c>
    </row>
    <row r="5930" spans="1:32" ht="14.4">
      <c r="A5930" s="49">
        <v>46215</v>
      </c>
      <c r="B5930" t="s">
        <v>30</v>
      </c>
      <c r="C5930">
        <v>566</v>
      </c>
      <c r="D5930">
        <v>4481</v>
      </c>
      <c r="E5930">
        <v>493</v>
      </c>
      <c r="F5930">
        <v>17</v>
      </c>
      <c r="G5930">
        <v>16</v>
      </c>
      <c r="K5930" t="s">
        <v>154</v>
      </c>
      <c r="L5930" s="64">
        <v>1.0367</v>
      </c>
      <c r="M5930" s="52">
        <v>-1047</v>
      </c>
      <c r="N5930" s="52">
        <v>-188</v>
      </c>
      <c r="O5930">
        <v>0</v>
      </c>
      <c r="P5930">
        <v>6</v>
      </c>
      <c r="Q5930">
        <v>1</v>
      </c>
      <c r="R5930" s="69">
        <v>775.86467413864671</v>
      </c>
      <c r="S5930" s="69">
        <v>5.7754917182880359</v>
      </c>
      <c r="T5930" s="69">
        <v>263.58823529411762</v>
      </c>
      <c r="U5930" s="69">
        <v>280.0625</v>
      </c>
      <c r="V5930" s="69">
        <v>135.78787878787881</v>
      </c>
      <c r="W5930">
        <v>3</v>
      </c>
      <c r="X5930">
        <v>4</v>
      </c>
      <c r="Y5930">
        <v>4</v>
      </c>
      <c r="Z5930">
        <v>7</v>
      </c>
      <c r="AA5930">
        <v>4.5</v>
      </c>
      <c r="AB5930">
        <v>0.6</v>
      </c>
      <c r="AC5930">
        <v>2.7</v>
      </c>
      <c r="AD5930">
        <v>27</v>
      </c>
      <c r="AE5930">
        <v>27.000940700000001</v>
      </c>
      <c r="AF5930" t="s">
        <v>789</v>
      </c>
    </row>
    <row r="5931" spans="1:32" ht="14.4">
      <c r="A5931" s="49">
        <v>46215</v>
      </c>
      <c r="B5931" t="s">
        <v>30</v>
      </c>
      <c r="C5931">
        <v>567</v>
      </c>
      <c r="D5931">
        <v>4071</v>
      </c>
      <c r="E5931">
        <v>-415</v>
      </c>
      <c r="F5931">
        <v>13</v>
      </c>
      <c r="G5931">
        <v>14</v>
      </c>
      <c r="K5931" t="s">
        <v>154</v>
      </c>
      <c r="L5931" s="64">
        <v>0.96599999999999997</v>
      </c>
      <c r="M5931" s="52">
        <v>699</v>
      </c>
      <c r="N5931" s="52">
        <v>-8</v>
      </c>
      <c r="O5931">
        <v>0</v>
      </c>
      <c r="P5931">
        <v>7</v>
      </c>
      <c r="Q5931">
        <v>1</v>
      </c>
      <c r="R5931" s="69">
        <v>676.78237858032378</v>
      </c>
      <c r="S5931" s="69">
        <v>6.015227536715237</v>
      </c>
      <c r="T5931" s="69">
        <v>313.15384615384608</v>
      </c>
      <c r="U5931" s="69">
        <v>290.78571428571428</v>
      </c>
      <c r="V5931" s="69">
        <v>150.7777777777778</v>
      </c>
      <c r="W5931">
        <v>0</v>
      </c>
      <c r="X5931">
        <v>4</v>
      </c>
      <c r="Y5931">
        <v>2</v>
      </c>
      <c r="Z5931">
        <v>0</v>
      </c>
      <c r="AA5931">
        <v>1.5</v>
      </c>
      <c r="AB5931">
        <v>0.6</v>
      </c>
      <c r="AC5931">
        <v>0.89999999999999991</v>
      </c>
      <c r="AD5931">
        <v>19</v>
      </c>
      <c r="AE5931">
        <v>19.00094069</v>
      </c>
      <c r="AF5931" t="s">
        <v>597</v>
      </c>
    </row>
    <row r="5932" spans="1:32" ht="14.4">
      <c r="A5932" s="49">
        <v>46215</v>
      </c>
      <c r="B5932" t="s">
        <v>171</v>
      </c>
      <c r="C5932">
        <v>735</v>
      </c>
      <c r="D5932">
        <v>3179</v>
      </c>
      <c r="E5932">
        <v>5190</v>
      </c>
      <c r="F5932">
        <v>34</v>
      </c>
      <c r="G5932">
        <v>9</v>
      </c>
      <c r="K5932" t="s">
        <v>154</v>
      </c>
      <c r="L5932" s="64">
        <v>1.5442</v>
      </c>
      <c r="M5932" s="52">
        <v>-2885</v>
      </c>
      <c r="N5932" s="52">
        <v>-1417</v>
      </c>
      <c r="O5932">
        <v>0</v>
      </c>
      <c r="P5932">
        <v>5</v>
      </c>
      <c r="Q5932">
        <v>0</v>
      </c>
      <c r="R5932" s="69"/>
      <c r="S5932" s="69"/>
      <c r="T5932" s="69"/>
      <c r="U5932" s="69"/>
      <c r="V5932" s="69"/>
      <c r="W5932"/>
      <c r="X5932"/>
      <c r="Y5932"/>
      <c r="Z5932"/>
      <c r="AA5932"/>
      <c r="AB5932">
        <v>0.6</v>
      </c>
      <c r="AC5932"/>
      <c r="AD5932">
        <v>80</v>
      </c>
      <c r="AE5932">
        <v>80.000940679999999</v>
      </c>
      <c r="AF5932" t="s">
        <v>155</v>
      </c>
    </row>
    <row r="5933" spans="1:32" ht="14.4">
      <c r="A5933" s="49">
        <v>46215</v>
      </c>
      <c r="B5933" t="s">
        <v>171</v>
      </c>
      <c r="C5933">
        <v>736</v>
      </c>
      <c r="D5933">
        <v>3949</v>
      </c>
      <c r="E5933">
        <v>-2000</v>
      </c>
      <c r="F5933">
        <v>15</v>
      </c>
      <c r="G5933">
        <v>11</v>
      </c>
      <c r="K5933" t="s">
        <v>154</v>
      </c>
      <c r="L5933" s="64">
        <v>0.83120000000000005</v>
      </c>
      <c r="M5933" s="52">
        <v>2516</v>
      </c>
      <c r="N5933" s="52">
        <v>-728</v>
      </c>
      <c r="O5933">
        <v>0</v>
      </c>
      <c r="P5933">
        <v>6</v>
      </c>
      <c r="Q5933">
        <v>0</v>
      </c>
      <c r="R5933" s="69"/>
      <c r="S5933" s="69"/>
      <c r="T5933" s="69"/>
      <c r="U5933" s="69"/>
      <c r="V5933" s="69"/>
      <c r="W5933"/>
      <c r="X5933"/>
      <c r="Y5933"/>
      <c r="Z5933"/>
      <c r="AA5933"/>
      <c r="AB5933">
        <v>0.6</v>
      </c>
      <c r="AC5933"/>
      <c r="AD5933">
        <v>30</v>
      </c>
      <c r="AE5933">
        <v>30.000940669999999</v>
      </c>
      <c r="AF5933" t="s">
        <v>661</v>
      </c>
    </row>
    <row r="5934" spans="1:32" ht="14.4">
      <c r="A5934" s="49">
        <v>46215</v>
      </c>
      <c r="B5934" t="s">
        <v>171</v>
      </c>
      <c r="C5934">
        <v>737</v>
      </c>
      <c r="D5934">
        <v>3323</v>
      </c>
      <c r="E5934">
        <v>-2145</v>
      </c>
      <c r="F5934">
        <v>6</v>
      </c>
      <c r="G5934">
        <v>7</v>
      </c>
      <c r="K5934" t="s">
        <v>154</v>
      </c>
      <c r="L5934" s="64">
        <v>0.78480000000000005</v>
      </c>
      <c r="M5934" s="52">
        <v>986</v>
      </c>
      <c r="N5934" s="52">
        <v>500</v>
      </c>
      <c r="O5934">
        <v>0</v>
      </c>
      <c r="P5934">
        <v>7</v>
      </c>
      <c r="Q5934">
        <v>0</v>
      </c>
      <c r="R5934" s="69"/>
      <c r="S5934" s="69"/>
      <c r="T5934" s="69"/>
      <c r="U5934" s="69"/>
      <c r="V5934" s="69"/>
      <c r="W5934"/>
      <c r="X5934"/>
      <c r="Y5934"/>
      <c r="Z5934"/>
      <c r="AA5934"/>
      <c r="AB5934">
        <v>0.6</v>
      </c>
      <c r="AC5934"/>
      <c r="AD5934">
        <v>30</v>
      </c>
      <c r="AE5934">
        <v>30.000940660000001</v>
      </c>
      <c r="AF5934" t="s">
        <v>661</v>
      </c>
    </row>
    <row r="5935" spans="1:32" ht="14.4">
      <c r="A5935" s="49">
        <v>46215</v>
      </c>
      <c r="B5935" t="s">
        <v>330</v>
      </c>
      <c r="C5935">
        <v>656</v>
      </c>
      <c r="D5935">
        <v>2522</v>
      </c>
      <c r="E5935">
        <v>-683</v>
      </c>
      <c r="F5935">
        <v>13</v>
      </c>
      <c r="G5935">
        <v>12</v>
      </c>
      <c r="K5935" t="s">
        <v>154</v>
      </c>
      <c r="L5935" s="64">
        <v>0.90969999999999995</v>
      </c>
      <c r="M5935" s="52">
        <v>-2148</v>
      </c>
      <c r="N5935" s="52">
        <v>-804</v>
      </c>
      <c r="O5935">
        <v>0</v>
      </c>
      <c r="P5935">
        <v>6</v>
      </c>
      <c r="Q5935">
        <v>0</v>
      </c>
      <c r="R5935" s="69"/>
      <c r="S5935" s="69"/>
      <c r="T5935" s="69"/>
      <c r="U5935" s="69"/>
      <c r="V5935" s="69"/>
      <c r="W5935"/>
      <c r="X5935"/>
      <c r="Y5935"/>
      <c r="Z5935"/>
      <c r="AA5935"/>
      <c r="AB5935">
        <v>0.5</v>
      </c>
      <c r="AC5935"/>
      <c r="AD5935">
        <v>30</v>
      </c>
      <c r="AE5935">
        <v>30.00094065</v>
      </c>
      <c r="AF5935" t="s">
        <v>661</v>
      </c>
    </row>
    <row r="5936" spans="1:32" ht="14.4">
      <c r="A5936" s="49">
        <v>46215</v>
      </c>
      <c r="B5936" t="s">
        <v>330</v>
      </c>
      <c r="C5936">
        <v>657</v>
      </c>
      <c r="D5936">
        <v>327</v>
      </c>
      <c r="E5936">
        <v>-366</v>
      </c>
      <c r="F5936">
        <v>1</v>
      </c>
      <c r="G5936">
        <v>0</v>
      </c>
      <c r="K5936" t="s">
        <v>154</v>
      </c>
      <c r="L5936" s="64">
        <v>0.62690000000000001</v>
      </c>
      <c r="M5936" s="52">
        <v>-3477</v>
      </c>
      <c r="N5936" s="52">
        <v>-1145</v>
      </c>
      <c r="O5936">
        <v>0</v>
      </c>
      <c r="P5936">
        <v>7</v>
      </c>
      <c r="Q5936">
        <v>0</v>
      </c>
      <c r="R5936" s="69"/>
      <c r="S5936" s="69"/>
      <c r="T5936" s="69"/>
      <c r="U5936" s="69"/>
      <c r="V5936" s="69"/>
      <c r="W5936"/>
      <c r="X5936"/>
      <c r="Y5936"/>
      <c r="Z5936"/>
      <c r="AA5936"/>
      <c r="AB5936">
        <v>0.5</v>
      </c>
      <c r="AC5936"/>
      <c r="AD5936">
        <v>10</v>
      </c>
      <c r="AE5936">
        <v>10.00094064</v>
      </c>
      <c r="AF5936" t="s">
        <v>584</v>
      </c>
    </row>
    <row r="5937" spans="1:32" ht="14.4">
      <c r="A5937" s="49">
        <v>46215</v>
      </c>
      <c r="B5937" t="s">
        <v>330</v>
      </c>
      <c r="C5937">
        <v>658</v>
      </c>
      <c r="D5937">
        <v>300</v>
      </c>
      <c r="E5937">
        <v>-472</v>
      </c>
      <c r="F5937">
        <v>0</v>
      </c>
      <c r="G5937">
        <v>1</v>
      </c>
      <c r="K5937" t="s">
        <v>154</v>
      </c>
      <c r="L5937" s="64">
        <v>0.47560000000000002</v>
      </c>
      <c r="M5937" s="52">
        <v>-107</v>
      </c>
      <c r="N5937" s="52">
        <v>-793</v>
      </c>
      <c r="O5937">
        <v>0</v>
      </c>
      <c r="P5937">
        <v>8</v>
      </c>
      <c r="Q5937">
        <v>0</v>
      </c>
      <c r="R5937" s="69"/>
      <c r="S5937" s="69"/>
      <c r="T5937" s="69"/>
      <c r="U5937" s="69"/>
      <c r="V5937" s="69"/>
      <c r="W5937"/>
      <c r="X5937"/>
      <c r="Y5937"/>
      <c r="Z5937"/>
      <c r="AA5937"/>
      <c r="AB5937">
        <v>0.5</v>
      </c>
      <c r="AC5937"/>
      <c r="AD5937">
        <v>10</v>
      </c>
      <c r="AE5937">
        <v>10.000940630000001</v>
      </c>
      <c r="AF5937" t="s">
        <v>584</v>
      </c>
    </row>
    <row r="5938" spans="1:32" ht="14.4">
      <c r="A5938" s="49">
        <v>46215</v>
      </c>
      <c r="B5938" t="s">
        <v>470</v>
      </c>
      <c r="C5938">
        <v>713</v>
      </c>
      <c r="D5938">
        <v>1044</v>
      </c>
      <c r="E5938">
        <v>-966</v>
      </c>
      <c r="F5938">
        <v>5</v>
      </c>
      <c r="G5938">
        <v>11</v>
      </c>
      <c r="K5938" t="s">
        <v>154</v>
      </c>
      <c r="L5938" s="64">
        <v>0.69159999999999999</v>
      </c>
      <c r="M5938" s="52">
        <v>-539</v>
      </c>
      <c r="N5938" s="52">
        <v>-536</v>
      </c>
      <c r="O5938">
        <v>0</v>
      </c>
      <c r="P5938">
        <v>3</v>
      </c>
      <c r="Q5938">
        <v>0</v>
      </c>
      <c r="R5938" s="69"/>
      <c r="S5938" s="69"/>
      <c r="T5938" s="69"/>
      <c r="U5938" s="69"/>
      <c r="V5938" s="69"/>
      <c r="W5938"/>
      <c r="X5938"/>
      <c r="Y5938"/>
      <c r="Z5938"/>
      <c r="AA5938"/>
      <c r="AB5938">
        <v>0.5</v>
      </c>
      <c r="AC5938"/>
      <c r="AD5938">
        <v>30</v>
      </c>
      <c r="AE5938">
        <v>30.000940620000002</v>
      </c>
      <c r="AF5938" t="s">
        <v>661</v>
      </c>
    </row>
    <row r="5939" spans="1:32" ht="14.4">
      <c r="A5939" s="49">
        <v>46215</v>
      </c>
      <c r="B5939" t="s">
        <v>470</v>
      </c>
      <c r="C5939">
        <v>715</v>
      </c>
      <c r="D5939">
        <v>1809</v>
      </c>
      <c r="E5939">
        <v>-2004</v>
      </c>
      <c r="F5939">
        <v>9</v>
      </c>
      <c r="G5939">
        <v>20</v>
      </c>
      <c r="K5939" t="s">
        <v>154</v>
      </c>
      <c r="L5939" s="64">
        <v>0.63070000000000004</v>
      </c>
      <c r="M5939" s="52">
        <v>-505</v>
      </c>
      <c r="N5939" s="52">
        <v>-761</v>
      </c>
      <c r="O5939">
        <v>0</v>
      </c>
      <c r="P5939">
        <v>5</v>
      </c>
      <c r="Q5939">
        <v>0</v>
      </c>
      <c r="R5939" s="69"/>
      <c r="S5939" s="69"/>
      <c r="T5939" s="69"/>
      <c r="U5939" s="69"/>
      <c r="V5939" s="69"/>
      <c r="W5939"/>
      <c r="X5939"/>
      <c r="Y5939"/>
      <c r="Z5939"/>
      <c r="AA5939"/>
      <c r="AB5939">
        <v>0.5</v>
      </c>
      <c r="AC5939"/>
      <c r="AD5939">
        <v>30</v>
      </c>
      <c r="AE5939">
        <v>30.000940610000001</v>
      </c>
      <c r="AF5939" t="s">
        <v>661</v>
      </c>
    </row>
    <row r="5940" spans="1:32" ht="14.4">
      <c r="A5940" s="49">
        <v>46215</v>
      </c>
      <c r="B5940" t="s">
        <v>470</v>
      </c>
      <c r="C5940">
        <v>716</v>
      </c>
      <c r="D5940">
        <v>1541</v>
      </c>
      <c r="E5940">
        <v>-2129</v>
      </c>
      <c r="F5940">
        <v>3</v>
      </c>
      <c r="G5940">
        <v>10</v>
      </c>
      <c r="K5940" t="s">
        <v>154</v>
      </c>
      <c r="L5940" s="64">
        <v>0.53949999999999998</v>
      </c>
      <c r="M5940" s="52">
        <v>2456</v>
      </c>
      <c r="N5940" s="52">
        <v>-465</v>
      </c>
      <c r="O5940">
        <v>0</v>
      </c>
      <c r="P5940">
        <v>6</v>
      </c>
      <c r="Q5940">
        <v>0</v>
      </c>
      <c r="R5940" s="69"/>
      <c r="S5940" s="69"/>
      <c r="T5940" s="69"/>
      <c r="U5940" s="69"/>
      <c r="V5940" s="69"/>
      <c r="W5940"/>
      <c r="X5940"/>
      <c r="Y5940"/>
      <c r="Z5940"/>
      <c r="AA5940"/>
      <c r="AB5940">
        <v>0.5</v>
      </c>
      <c r="AC5940"/>
      <c r="AD5940">
        <v>30</v>
      </c>
      <c r="AE5940">
        <v>30.0009406</v>
      </c>
      <c r="AF5940" t="s">
        <v>661</v>
      </c>
    </row>
    <row r="5941" spans="1:32" ht="14.4">
      <c r="A5941" s="49">
        <v>46215</v>
      </c>
      <c r="B5941" t="s">
        <v>55</v>
      </c>
      <c r="C5941">
        <v>537</v>
      </c>
      <c r="D5941">
        <v>4058</v>
      </c>
      <c r="E5941">
        <v>-560</v>
      </c>
      <c r="F5941">
        <v>15</v>
      </c>
      <c r="G5941">
        <v>9</v>
      </c>
      <c r="K5941" t="s">
        <v>154</v>
      </c>
      <c r="L5941" s="64">
        <v>0.95399999999999996</v>
      </c>
      <c r="M5941" s="52">
        <v>336</v>
      </c>
      <c r="N5941" s="52">
        <v>3329</v>
      </c>
      <c r="O5941">
        <v>0</v>
      </c>
      <c r="P5941">
        <v>7</v>
      </c>
      <c r="Q5941">
        <v>1</v>
      </c>
      <c r="R5941" s="69">
        <v>654.54867164798668</v>
      </c>
      <c r="S5941" s="69">
        <v>6.1996917506271769</v>
      </c>
      <c r="T5941" s="69">
        <v>270.53333333333342</v>
      </c>
      <c r="U5941" s="69">
        <v>450.88888888888891</v>
      </c>
      <c r="V5941" s="69">
        <v>169.08333333333329</v>
      </c>
      <c r="W5941">
        <v>0</v>
      </c>
      <c r="X5941">
        <v>0</v>
      </c>
      <c r="Y5941">
        <v>0</v>
      </c>
      <c r="Z5941">
        <v>2</v>
      </c>
      <c r="AA5941">
        <v>0.5</v>
      </c>
      <c r="AB5941">
        <v>0.6</v>
      </c>
      <c r="AC5941">
        <v>0.3</v>
      </c>
      <c r="AD5941">
        <v>13</v>
      </c>
      <c r="AE5941">
        <v>13.000940590000001</v>
      </c>
      <c r="AF5941" t="s">
        <v>1225</v>
      </c>
    </row>
    <row r="5942" spans="1:32" ht="14.4">
      <c r="A5942" s="49">
        <v>46215</v>
      </c>
      <c r="B5942" t="s">
        <v>55</v>
      </c>
      <c r="C5942">
        <v>538</v>
      </c>
      <c r="D5942">
        <v>3411</v>
      </c>
      <c r="E5942">
        <v>944</v>
      </c>
      <c r="F5942">
        <v>17</v>
      </c>
      <c r="G5942">
        <v>11</v>
      </c>
      <c r="K5942" t="s">
        <v>154</v>
      </c>
      <c r="L5942" s="64">
        <v>1.0923</v>
      </c>
      <c r="M5942" s="52">
        <v>93</v>
      </c>
      <c r="N5942" s="52">
        <v>66</v>
      </c>
      <c r="O5942">
        <v>0</v>
      </c>
      <c r="P5942">
        <v>8</v>
      </c>
      <c r="Q5942">
        <v>1</v>
      </c>
      <c r="R5942" s="69">
        <v>554.06148816936491</v>
      </c>
      <c r="S5942" s="69">
        <v>6.1563564204219317</v>
      </c>
      <c r="T5942" s="69">
        <v>200.64705882352939</v>
      </c>
      <c r="U5942" s="69">
        <v>310.09090909090912</v>
      </c>
      <c r="V5942" s="69">
        <v>121.8214285714286</v>
      </c>
      <c r="W5942">
        <v>7</v>
      </c>
      <c r="X5942">
        <v>4</v>
      </c>
      <c r="Y5942">
        <v>5</v>
      </c>
      <c r="Z5942">
        <v>3</v>
      </c>
      <c r="AA5942">
        <v>4.75</v>
      </c>
      <c r="AB5942">
        <v>0.6</v>
      </c>
      <c r="AC5942">
        <v>2.85</v>
      </c>
      <c r="AD5942">
        <v>28.5</v>
      </c>
      <c r="AE5942">
        <v>28.500940580000002</v>
      </c>
      <c r="AF5942" t="s">
        <v>2155</v>
      </c>
    </row>
    <row r="5943" spans="1:32" ht="14.4">
      <c r="A5943" s="49">
        <v>46215</v>
      </c>
      <c r="B5943" t="s">
        <v>55</v>
      </c>
      <c r="C5943">
        <v>550</v>
      </c>
      <c r="D5943">
        <v>2799</v>
      </c>
      <c r="E5943">
        <v>1000</v>
      </c>
      <c r="F5943">
        <v>15</v>
      </c>
      <c r="G5943">
        <v>12</v>
      </c>
      <c r="K5943" t="s">
        <v>154</v>
      </c>
      <c r="L5943" s="64">
        <v>1.1191</v>
      </c>
      <c r="M5943" s="52">
        <v>185</v>
      </c>
      <c r="N5943" s="52">
        <v>-1089</v>
      </c>
      <c r="O5943">
        <v>0</v>
      </c>
      <c r="P5943">
        <v>0</v>
      </c>
      <c r="Q5943">
        <v>1</v>
      </c>
      <c r="R5943" s="69">
        <v>415.63620797011208</v>
      </c>
      <c r="S5943" s="69">
        <v>6.7342544906512876</v>
      </c>
      <c r="T5943" s="69">
        <v>186.6</v>
      </c>
      <c r="U5943" s="69">
        <v>233.25</v>
      </c>
      <c r="V5943" s="69">
        <v>103.6666666666667</v>
      </c>
      <c r="W5943">
        <v>7</v>
      </c>
      <c r="X5943">
        <v>6</v>
      </c>
      <c r="Y5943">
        <v>7</v>
      </c>
      <c r="Z5943">
        <v>0</v>
      </c>
      <c r="AA5943">
        <v>5</v>
      </c>
      <c r="AB5943">
        <v>0.5</v>
      </c>
      <c r="AC5943">
        <v>2.5</v>
      </c>
      <c r="AD5943">
        <v>25</v>
      </c>
      <c r="AE5943">
        <v>25.000940570000001</v>
      </c>
      <c r="AF5943" t="s">
        <v>2367</v>
      </c>
    </row>
    <row r="5944" spans="1:32" ht="14.4">
      <c r="A5944" s="49">
        <v>46215</v>
      </c>
      <c r="B5944" t="s">
        <v>24</v>
      </c>
      <c r="C5944">
        <v>631</v>
      </c>
      <c r="D5944">
        <v>7608</v>
      </c>
      <c r="E5944">
        <v>-7700</v>
      </c>
      <c r="F5944">
        <v>0</v>
      </c>
      <c r="G5944">
        <v>13</v>
      </c>
      <c r="K5944" t="s">
        <v>154</v>
      </c>
      <c r="L5944" s="64">
        <v>0.66259999999999997</v>
      </c>
      <c r="M5944" s="52">
        <v>-1467</v>
      </c>
      <c r="N5944" s="52">
        <v>-2618</v>
      </c>
      <c r="O5944">
        <v>0</v>
      </c>
      <c r="P5944">
        <v>1</v>
      </c>
      <c r="Q5944">
        <v>0</v>
      </c>
      <c r="R5944" s="69"/>
      <c r="S5944" s="69"/>
      <c r="T5944" s="69"/>
      <c r="U5944" s="69"/>
      <c r="V5944" s="69"/>
      <c r="W5944"/>
      <c r="X5944"/>
      <c r="Y5944"/>
      <c r="Z5944"/>
      <c r="AA5944"/>
      <c r="AB5944">
        <v>1</v>
      </c>
      <c r="AC5944"/>
      <c r="AD5944">
        <v>30</v>
      </c>
      <c r="AE5944">
        <v>30.00094056</v>
      </c>
      <c r="AF5944" t="s">
        <v>661</v>
      </c>
    </row>
    <row r="5945" spans="1:32" ht="14.4">
      <c r="A5945" s="49">
        <v>46215</v>
      </c>
      <c r="B5945" t="s">
        <v>24</v>
      </c>
      <c r="C5945">
        <v>632</v>
      </c>
      <c r="D5945">
        <v>743</v>
      </c>
      <c r="E5945">
        <v>10664</v>
      </c>
      <c r="F5945">
        <v>17</v>
      </c>
      <c r="G5945">
        <v>46</v>
      </c>
      <c r="K5945" t="s">
        <v>154</v>
      </c>
      <c r="L5945" s="64">
        <v>5.7842000000000002</v>
      </c>
      <c r="M5945" s="52">
        <v>3201</v>
      </c>
      <c r="N5945" s="52">
        <v>-1966</v>
      </c>
      <c r="O5945">
        <v>0</v>
      </c>
      <c r="P5945">
        <v>2</v>
      </c>
      <c r="Q5945">
        <v>0</v>
      </c>
      <c r="R5945" s="69"/>
      <c r="S5945" s="69"/>
      <c r="T5945" s="69"/>
      <c r="U5945" s="69"/>
      <c r="V5945" s="69"/>
      <c r="W5945"/>
      <c r="X5945"/>
      <c r="Y5945"/>
      <c r="Z5945"/>
      <c r="AA5945"/>
      <c r="AB5945">
        <v>0.5</v>
      </c>
      <c r="AC5945"/>
      <c r="AD5945">
        <v>0</v>
      </c>
      <c r="AE5945">
        <v>0</v>
      </c>
    </row>
    <row r="5946" spans="1:32" ht="14.4">
      <c r="A5946" s="49">
        <v>46215</v>
      </c>
      <c r="B5946" t="s">
        <v>24</v>
      </c>
      <c r="C5946">
        <v>633</v>
      </c>
      <c r="D5946">
        <v>1469</v>
      </c>
      <c r="E5946">
        <v>-688</v>
      </c>
      <c r="F5946">
        <v>0</v>
      </c>
      <c r="G5946">
        <v>5</v>
      </c>
      <c r="K5946" t="s">
        <v>154</v>
      </c>
      <c r="L5946" s="64">
        <v>0.84389999999999998</v>
      </c>
      <c r="M5946" s="52">
        <v>1402</v>
      </c>
      <c r="N5946" s="52">
        <v>-6069</v>
      </c>
      <c r="O5946">
        <v>0</v>
      </c>
      <c r="P5946">
        <v>3</v>
      </c>
      <c r="Q5946">
        <v>0</v>
      </c>
      <c r="R5946" s="69"/>
      <c r="S5946" s="69"/>
      <c r="T5946" s="69"/>
      <c r="U5946" s="69"/>
      <c r="V5946" s="69"/>
      <c r="W5946"/>
      <c r="X5946"/>
      <c r="Y5946"/>
      <c r="Z5946"/>
      <c r="AA5946"/>
      <c r="AB5946">
        <v>0.5</v>
      </c>
      <c r="AC5946"/>
      <c r="AD5946">
        <v>30</v>
      </c>
      <c r="AE5946">
        <v>30.000940539999998</v>
      </c>
      <c r="AF5946" t="s">
        <v>661</v>
      </c>
    </row>
    <row r="5947" spans="1:32" ht="14.4">
      <c r="A5947" s="49">
        <v>46215</v>
      </c>
      <c r="B5947" t="s">
        <v>166</v>
      </c>
      <c r="C5947">
        <v>667</v>
      </c>
      <c r="D5947">
        <v>4908</v>
      </c>
      <c r="E5947">
        <v>-3020</v>
      </c>
      <c r="F5947">
        <v>35</v>
      </c>
      <c r="G5947">
        <v>11</v>
      </c>
      <c r="K5947" t="s">
        <v>154</v>
      </c>
      <c r="L5947" s="64">
        <v>0.79490000000000005</v>
      </c>
      <c r="M5947" s="52">
        <v>4986</v>
      </c>
      <c r="N5947" s="52">
        <v>-793</v>
      </c>
      <c r="O5947">
        <v>0</v>
      </c>
      <c r="P5947">
        <v>7</v>
      </c>
      <c r="Q5947">
        <v>0</v>
      </c>
      <c r="R5947" s="69"/>
      <c r="S5947" s="69"/>
      <c r="T5947" s="69"/>
      <c r="U5947" s="69"/>
      <c r="V5947" s="69"/>
      <c r="W5947"/>
      <c r="X5947"/>
      <c r="Y5947"/>
      <c r="Z5947"/>
      <c r="AA5947"/>
      <c r="AB5947">
        <v>0.6</v>
      </c>
      <c r="AC5947"/>
      <c r="AD5947">
        <v>30</v>
      </c>
      <c r="AE5947">
        <v>30.000940530000001</v>
      </c>
      <c r="AF5947" t="s">
        <v>661</v>
      </c>
    </row>
    <row r="5948" spans="1:32" ht="14.4">
      <c r="A5948" s="49">
        <v>46215</v>
      </c>
      <c r="B5948" t="s">
        <v>166</v>
      </c>
      <c r="C5948">
        <v>668</v>
      </c>
      <c r="D5948">
        <v>1458</v>
      </c>
      <c r="E5948">
        <v>-1139</v>
      </c>
      <c r="F5948">
        <v>9</v>
      </c>
      <c r="G5948">
        <v>2</v>
      </c>
      <c r="K5948" t="s">
        <v>154</v>
      </c>
      <c r="L5948" s="64">
        <v>0.73960000000000004</v>
      </c>
      <c r="M5948" s="52">
        <v>-617</v>
      </c>
      <c r="N5948" s="52">
        <v>-1076</v>
      </c>
      <c r="O5948">
        <v>0</v>
      </c>
      <c r="P5948">
        <v>8</v>
      </c>
      <c r="Q5948">
        <v>0</v>
      </c>
      <c r="R5948" s="69"/>
      <c r="S5948" s="69"/>
      <c r="T5948" s="69"/>
      <c r="U5948" s="69"/>
      <c r="V5948" s="69"/>
      <c r="W5948"/>
      <c r="X5948"/>
      <c r="Y5948"/>
      <c r="Z5948"/>
      <c r="AA5948"/>
      <c r="AB5948">
        <v>0.5</v>
      </c>
      <c r="AC5948"/>
      <c r="AD5948">
        <v>30</v>
      </c>
      <c r="AE5948">
        <v>30.00094052</v>
      </c>
      <c r="AF5948" t="s">
        <v>661</v>
      </c>
    </row>
    <row r="5949" spans="1:32" ht="14.4">
      <c r="A5949" s="49">
        <v>46215</v>
      </c>
      <c r="B5949" t="s">
        <v>166</v>
      </c>
      <c r="C5949">
        <v>670</v>
      </c>
      <c r="D5949">
        <v>3450</v>
      </c>
      <c r="E5949">
        <v>-2757</v>
      </c>
      <c r="F5949">
        <v>20</v>
      </c>
      <c r="G5949">
        <v>6</v>
      </c>
      <c r="K5949" t="s">
        <v>154</v>
      </c>
      <c r="L5949" s="64">
        <v>0.73360000000000003</v>
      </c>
      <c r="M5949" s="52">
        <v>929</v>
      </c>
      <c r="N5949" s="52">
        <v>-1641</v>
      </c>
      <c r="O5949">
        <v>0</v>
      </c>
      <c r="P5949">
        <v>0</v>
      </c>
      <c r="Q5949">
        <v>0</v>
      </c>
      <c r="R5949" s="69"/>
      <c r="S5949" s="69"/>
      <c r="T5949" s="69"/>
      <c r="U5949" s="69"/>
      <c r="V5949" s="69"/>
      <c r="W5949"/>
      <c r="X5949"/>
      <c r="Y5949"/>
      <c r="Z5949"/>
      <c r="AA5949"/>
      <c r="AB5949">
        <v>0.6</v>
      </c>
      <c r="AC5949"/>
      <c r="AD5949">
        <v>30</v>
      </c>
      <c r="AE5949">
        <v>30.00094051</v>
      </c>
      <c r="AF5949" t="s">
        <v>661</v>
      </c>
    </row>
    <row r="5950" spans="1:32" ht="14.4">
      <c r="A5950" s="49">
        <v>46215</v>
      </c>
      <c r="B5950" t="s">
        <v>179</v>
      </c>
      <c r="C5950">
        <v>635</v>
      </c>
      <c r="D5950">
        <v>3002</v>
      </c>
      <c r="E5950">
        <v>-1650</v>
      </c>
      <c r="F5950">
        <v>15</v>
      </c>
      <c r="G5950">
        <v>2</v>
      </c>
      <c r="K5950" t="s">
        <v>154</v>
      </c>
      <c r="L5950" s="64">
        <v>0.81679999999999997</v>
      </c>
      <c r="M5950" s="52">
        <v>-814</v>
      </c>
      <c r="N5950" s="52">
        <v>-388</v>
      </c>
      <c r="O5950">
        <v>0</v>
      </c>
      <c r="P5950">
        <v>5</v>
      </c>
      <c r="Q5950">
        <v>0</v>
      </c>
      <c r="R5950" s="69"/>
      <c r="S5950" s="69"/>
      <c r="T5950" s="69"/>
      <c r="U5950" s="69"/>
      <c r="V5950" s="69"/>
      <c r="W5950"/>
      <c r="X5950"/>
      <c r="Y5950"/>
      <c r="Z5950"/>
      <c r="AA5950"/>
      <c r="AB5950">
        <v>0.6</v>
      </c>
      <c r="AC5950"/>
      <c r="AD5950">
        <v>30</v>
      </c>
      <c r="AE5950">
        <v>30.000940499999999</v>
      </c>
      <c r="AF5950" t="s">
        <v>661</v>
      </c>
    </row>
    <row r="5951" spans="1:32" ht="14.4">
      <c r="A5951" s="49">
        <v>46215</v>
      </c>
      <c r="B5951" t="s">
        <v>179</v>
      </c>
      <c r="C5951">
        <v>636</v>
      </c>
      <c r="D5951">
        <v>286</v>
      </c>
      <c r="E5951">
        <v>552</v>
      </c>
      <c r="F5951">
        <v>7</v>
      </c>
      <c r="G5951">
        <v>0</v>
      </c>
      <c r="K5951" t="s">
        <v>154</v>
      </c>
      <c r="L5951" s="64">
        <v>1.6434</v>
      </c>
      <c r="M5951" s="52">
        <v>-552</v>
      </c>
      <c r="N5951" s="52">
        <v>-142</v>
      </c>
      <c r="O5951">
        <v>0</v>
      </c>
      <c r="P5951">
        <v>6</v>
      </c>
      <c r="Q5951">
        <v>0</v>
      </c>
      <c r="R5951" s="69"/>
      <c r="S5951" s="69"/>
      <c r="T5951" s="69"/>
      <c r="U5951" s="69"/>
      <c r="V5951" s="69"/>
      <c r="W5951"/>
      <c r="X5951"/>
      <c r="Y5951"/>
      <c r="Z5951"/>
      <c r="AA5951"/>
      <c r="AB5951">
        <v>0.5</v>
      </c>
      <c r="AC5951"/>
      <c r="AD5951">
        <v>0</v>
      </c>
      <c r="AE5951">
        <v>0</v>
      </c>
    </row>
    <row r="5952" spans="1:32" ht="14.4">
      <c r="A5952" s="49">
        <v>46215</v>
      </c>
      <c r="B5952" t="s">
        <v>179</v>
      </c>
      <c r="C5952">
        <v>637</v>
      </c>
      <c r="D5952">
        <v>2953</v>
      </c>
      <c r="E5952">
        <v>-1567</v>
      </c>
      <c r="F5952">
        <v>17</v>
      </c>
      <c r="G5952">
        <v>1</v>
      </c>
      <c r="K5952" t="s">
        <v>154</v>
      </c>
      <c r="L5952" s="64">
        <v>0.82310000000000005</v>
      </c>
      <c r="M5952" s="52">
        <v>-1412</v>
      </c>
      <c r="N5952" s="52">
        <v>-2497</v>
      </c>
      <c r="O5952">
        <v>0</v>
      </c>
      <c r="P5952">
        <v>7</v>
      </c>
      <c r="Q5952">
        <v>0</v>
      </c>
      <c r="R5952" s="69"/>
      <c r="S5952" s="69"/>
      <c r="T5952" s="69"/>
      <c r="U5952" s="69"/>
      <c r="V5952" s="69"/>
      <c r="W5952"/>
      <c r="X5952"/>
      <c r="Y5952"/>
      <c r="Z5952"/>
      <c r="AA5952"/>
      <c r="AB5952">
        <v>0.5</v>
      </c>
      <c r="AC5952"/>
      <c r="AD5952">
        <v>30</v>
      </c>
      <c r="AE5952">
        <v>30.000940480000001</v>
      </c>
      <c r="AF5952" t="s">
        <v>661</v>
      </c>
    </row>
    <row r="5953" spans="1:32" ht="14.4">
      <c r="A5953" s="49">
        <v>46215</v>
      </c>
      <c r="B5953" t="s">
        <v>289</v>
      </c>
      <c r="C5953">
        <v>662</v>
      </c>
      <c r="D5953">
        <v>2666</v>
      </c>
      <c r="E5953">
        <v>-2396</v>
      </c>
      <c r="F5953">
        <v>11</v>
      </c>
      <c r="G5953">
        <v>6</v>
      </c>
      <c r="K5953" t="s">
        <v>154</v>
      </c>
      <c r="L5953" s="64">
        <v>0.70040000000000002</v>
      </c>
      <c r="M5953" s="52">
        <v>-246</v>
      </c>
      <c r="N5953" s="52">
        <v>2019</v>
      </c>
      <c r="O5953">
        <v>0</v>
      </c>
      <c r="P5953">
        <v>2</v>
      </c>
      <c r="Q5953">
        <v>0</v>
      </c>
      <c r="R5953" s="69"/>
      <c r="S5953" s="69"/>
      <c r="T5953" s="69"/>
      <c r="U5953" s="69"/>
      <c r="V5953" s="69"/>
      <c r="W5953"/>
      <c r="X5953"/>
      <c r="Y5953"/>
      <c r="Z5953"/>
      <c r="AA5953"/>
      <c r="AB5953">
        <v>0.5</v>
      </c>
      <c r="AC5953"/>
      <c r="AD5953">
        <v>30</v>
      </c>
      <c r="AE5953">
        <v>30.00094047</v>
      </c>
      <c r="AF5953" t="s">
        <v>661</v>
      </c>
    </row>
    <row r="5954" spans="1:32" ht="14.4">
      <c r="A5954" s="49">
        <v>46215</v>
      </c>
      <c r="B5954" t="s">
        <v>289</v>
      </c>
      <c r="C5954">
        <v>663</v>
      </c>
      <c r="D5954">
        <v>2329</v>
      </c>
      <c r="E5954">
        <v>-1590</v>
      </c>
      <c r="F5954">
        <v>11</v>
      </c>
      <c r="G5954">
        <v>6</v>
      </c>
      <c r="K5954" t="s">
        <v>154</v>
      </c>
      <c r="L5954" s="64">
        <v>0.77239999999999998</v>
      </c>
      <c r="M5954" s="52">
        <v>-1227</v>
      </c>
      <c r="N5954" s="52">
        <v>388</v>
      </c>
      <c r="O5954">
        <v>0</v>
      </c>
      <c r="P5954">
        <v>3</v>
      </c>
      <c r="Q5954">
        <v>0</v>
      </c>
      <c r="R5954" s="69"/>
      <c r="S5954" s="69"/>
      <c r="T5954" s="69"/>
      <c r="U5954" s="69"/>
      <c r="V5954" s="69"/>
      <c r="W5954"/>
      <c r="X5954"/>
      <c r="Y5954"/>
      <c r="Z5954"/>
      <c r="AA5954"/>
      <c r="AB5954">
        <v>0.5</v>
      </c>
      <c r="AC5954"/>
      <c r="AD5954">
        <v>30</v>
      </c>
      <c r="AE5954">
        <v>30.000940459999999</v>
      </c>
      <c r="AF5954" t="s">
        <v>661</v>
      </c>
    </row>
    <row r="5955" spans="1:32" ht="14.4">
      <c r="A5955" s="49">
        <v>46215</v>
      </c>
      <c r="B5955" t="s">
        <v>387</v>
      </c>
      <c r="C5955">
        <v>683</v>
      </c>
      <c r="D5955">
        <v>1512</v>
      </c>
      <c r="E5955">
        <v>4842</v>
      </c>
      <c r="F5955">
        <v>58</v>
      </c>
      <c r="G5955">
        <v>10</v>
      </c>
      <c r="K5955" t="s">
        <v>154</v>
      </c>
      <c r="L5955" s="64">
        <v>2.0674999999999999</v>
      </c>
      <c r="M5955" s="52">
        <v>-908</v>
      </c>
      <c r="N5955" s="52">
        <v>415</v>
      </c>
      <c r="O5955">
        <v>0</v>
      </c>
      <c r="P5955">
        <v>3</v>
      </c>
      <c r="Q5955">
        <v>0</v>
      </c>
      <c r="R5955" s="69"/>
      <c r="S5955" s="69"/>
      <c r="T5955" s="69"/>
      <c r="U5955" s="69"/>
      <c r="V5955" s="69"/>
      <c r="W5955"/>
      <c r="X5955"/>
      <c r="Y5955"/>
      <c r="Z5955"/>
      <c r="AA5955"/>
      <c r="AB5955">
        <v>0.5</v>
      </c>
      <c r="AC5955"/>
      <c r="AD5955">
        <v>80</v>
      </c>
      <c r="AE5955">
        <v>80.000940450000002</v>
      </c>
      <c r="AF5955" t="s">
        <v>155</v>
      </c>
    </row>
    <row r="5956" spans="1:32" ht="14.4">
      <c r="A5956" s="49">
        <v>46215</v>
      </c>
      <c r="B5956" t="s">
        <v>387</v>
      </c>
      <c r="C5956">
        <v>685</v>
      </c>
      <c r="D5956">
        <v>2031</v>
      </c>
      <c r="E5956">
        <v>29</v>
      </c>
      <c r="F5956">
        <v>18</v>
      </c>
      <c r="G5956">
        <v>16</v>
      </c>
      <c r="K5956" t="s">
        <v>154</v>
      </c>
      <c r="L5956" s="64">
        <v>1.0047999999999999</v>
      </c>
      <c r="M5956" s="52">
        <v>388</v>
      </c>
      <c r="N5956" s="52">
        <v>-656</v>
      </c>
      <c r="O5956">
        <v>0</v>
      </c>
      <c r="P5956">
        <v>5</v>
      </c>
      <c r="Q5956">
        <v>0</v>
      </c>
      <c r="R5956" s="69"/>
      <c r="S5956" s="69"/>
      <c r="T5956" s="69"/>
      <c r="U5956" s="69"/>
      <c r="V5956" s="69"/>
      <c r="W5956"/>
      <c r="X5956"/>
      <c r="Y5956"/>
      <c r="Z5956"/>
      <c r="AA5956"/>
      <c r="AB5956">
        <v>0.5</v>
      </c>
      <c r="AC5956"/>
      <c r="AD5956">
        <v>35</v>
      </c>
      <c r="AE5956">
        <v>35.000940440000001</v>
      </c>
      <c r="AF5956" t="s">
        <v>668</v>
      </c>
    </row>
    <row r="5957" spans="1:32" ht="14.4">
      <c r="A5957" s="49">
        <v>46215</v>
      </c>
      <c r="B5957" t="s">
        <v>278</v>
      </c>
      <c r="C5957">
        <v>561</v>
      </c>
      <c r="D5957">
        <v>7220</v>
      </c>
      <c r="E5957">
        <v>-2541</v>
      </c>
      <c r="F5957">
        <v>17</v>
      </c>
      <c r="G5957">
        <v>24</v>
      </c>
      <c r="K5957" t="s">
        <v>154</v>
      </c>
      <c r="L5957" s="64">
        <v>0.88270000000000004</v>
      </c>
      <c r="M5957" s="52">
        <v>1010</v>
      </c>
      <c r="N5957" s="52">
        <v>-618</v>
      </c>
      <c r="O5957">
        <v>0</v>
      </c>
      <c r="P5957">
        <v>1</v>
      </c>
      <c r="Q5957">
        <v>1</v>
      </c>
      <c r="R5957" s="69">
        <v>1166.2876193441259</v>
      </c>
      <c r="S5957" s="69">
        <v>6.1905827346947584</v>
      </c>
      <c r="T5957" s="69">
        <v>424.70588235294122</v>
      </c>
      <c r="U5957" s="69">
        <v>300.83333333333331</v>
      </c>
      <c r="V5957" s="69">
        <v>176.09756097560981</v>
      </c>
      <c r="W5957">
        <v>0</v>
      </c>
      <c r="X5957">
        <v>5</v>
      </c>
      <c r="Y5957">
        <v>0</v>
      </c>
      <c r="Z5957">
        <v>0</v>
      </c>
      <c r="AA5957">
        <v>1.25</v>
      </c>
      <c r="AB5957">
        <v>1</v>
      </c>
      <c r="AC5957">
        <v>1.25</v>
      </c>
      <c r="AD5957">
        <v>22.5</v>
      </c>
      <c r="AE5957">
        <v>22.50094043</v>
      </c>
      <c r="AF5957" t="s">
        <v>629</v>
      </c>
    </row>
    <row r="5958" spans="1:32" ht="14.4">
      <c r="A5958" s="49">
        <v>46215</v>
      </c>
      <c r="B5958" t="s">
        <v>278</v>
      </c>
      <c r="C5958">
        <v>562</v>
      </c>
      <c r="D5958">
        <v>3381</v>
      </c>
      <c r="E5958">
        <v>-145</v>
      </c>
      <c r="F5958">
        <v>15</v>
      </c>
      <c r="G5958">
        <v>3</v>
      </c>
      <c r="K5958" t="s">
        <v>154</v>
      </c>
      <c r="L5958" s="64">
        <v>0.98570000000000002</v>
      </c>
      <c r="M5958" s="52">
        <v>1444</v>
      </c>
      <c r="N5958" s="52">
        <v>-606</v>
      </c>
      <c r="O5958">
        <v>0</v>
      </c>
      <c r="P5958">
        <v>2</v>
      </c>
      <c r="Q5958">
        <v>1</v>
      </c>
      <c r="R5958" s="69">
        <v>564.45485678704858</v>
      </c>
      <c r="S5958" s="69">
        <v>5.989850134774457</v>
      </c>
      <c r="T5958" s="69">
        <v>225.4</v>
      </c>
      <c r="U5958" s="69">
        <v>1127</v>
      </c>
      <c r="V5958" s="69">
        <v>187.83333333333329</v>
      </c>
      <c r="W5958">
        <v>5</v>
      </c>
      <c r="X5958">
        <v>0</v>
      </c>
      <c r="Y5958">
        <v>0</v>
      </c>
      <c r="Z5958">
        <v>0</v>
      </c>
      <c r="AA5958">
        <v>1.25</v>
      </c>
      <c r="AB5958">
        <v>0.6</v>
      </c>
      <c r="AC5958">
        <v>0.75</v>
      </c>
      <c r="AD5958">
        <v>17.5</v>
      </c>
      <c r="AE5958">
        <v>17.500940419999999</v>
      </c>
      <c r="AF5958" t="s">
        <v>641</v>
      </c>
    </row>
    <row r="5959" spans="1:32" ht="14.4">
      <c r="A5959" s="49">
        <v>46215</v>
      </c>
      <c r="B5959" t="s">
        <v>510</v>
      </c>
      <c r="C5959">
        <v>665</v>
      </c>
      <c r="D5959">
        <v>1458</v>
      </c>
      <c r="E5959">
        <v>-61</v>
      </c>
      <c r="F5959">
        <v>8</v>
      </c>
      <c r="G5959">
        <v>1</v>
      </c>
      <c r="K5959" t="s">
        <v>154</v>
      </c>
      <c r="L5959" s="64">
        <v>0.98609999999999998</v>
      </c>
      <c r="M5959" s="52">
        <v>-326</v>
      </c>
      <c r="N5959" s="52">
        <v>-499</v>
      </c>
      <c r="O5959">
        <v>0</v>
      </c>
      <c r="P5959">
        <v>5</v>
      </c>
      <c r="Q5959">
        <v>0</v>
      </c>
      <c r="R5959" s="69"/>
      <c r="S5959" s="69"/>
      <c r="T5959" s="69"/>
      <c r="U5959" s="69"/>
      <c r="V5959" s="69"/>
      <c r="W5959"/>
      <c r="X5959"/>
      <c r="Y5959"/>
      <c r="Z5959"/>
      <c r="AA5959"/>
      <c r="AB5959">
        <v>0.5</v>
      </c>
      <c r="AC5959"/>
      <c r="AD5959">
        <v>30</v>
      </c>
      <c r="AE5959">
        <v>30.000940409999998</v>
      </c>
      <c r="AF5959" t="s">
        <v>661</v>
      </c>
    </row>
    <row r="5960" spans="1:32" ht="14.4">
      <c r="A5960" s="49">
        <v>46215</v>
      </c>
      <c r="B5960" t="s">
        <v>510</v>
      </c>
      <c r="C5960">
        <v>666</v>
      </c>
      <c r="D5960">
        <v>2374</v>
      </c>
      <c r="E5960">
        <v>-1802</v>
      </c>
      <c r="F5960">
        <v>9</v>
      </c>
      <c r="G5960">
        <v>2</v>
      </c>
      <c r="K5960" t="s">
        <v>154</v>
      </c>
      <c r="L5960" s="64">
        <v>0.747</v>
      </c>
      <c r="M5960" s="52">
        <v>-534</v>
      </c>
      <c r="N5960" s="52">
        <v>0</v>
      </c>
      <c r="O5960">
        <v>0</v>
      </c>
      <c r="P5960">
        <v>6</v>
      </c>
      <c r="Q5960">
        <v>0</v>
      </c>
      <c r="R5960" s="69"/>
      <c r="S5960" s="69"/>
      <c r="T5960" s="69"/>
      <c r="U5960" s="69"/>
      <c r="V5960" s="69"/>
      <c r="W5960"/>
      <c r="X5960"/>
      <c r="Y5960"/>
      <c r="Z5960"/>
      <c r="AA5960"/>
      <c r="AB5960">
        <v>0.5</v>
      </c>
      <c r="AC5960"/>
      <c r="AD5960">
        <v>30</v>
      </c>
      <c r="AE5960">
        <v>30.000940400000001</v>
      </c>
      <c r="AF5960" t="s">
        <v>661</v>
      </c>
    </row>
    <row r="5961" spans="1:32" ht="14.4">
      <c r="A5961" s="49">
        <v>46215</v>
      </c>
      <c r="B5961" t="s">
        <v>372</v>
      </c>
      <c r="C5961">
        <v>711</v>
      </c>
      <c r="D5961">
        <v>3021</v>
      </c>
      <c r="E5961">
        <v>-1215</v>
      </c>
      <c r="F5961">
        <v>27</v>
      </c>
      <c r="G5961">
        <v>8</v>
      </c>
      <c r="K5961" t="s">
        <v>154</v>
      </c>
      <c r="L5961" s="64">
        <v>0.8659</v>
      </c>
      <c r="M5961" s="52">
        <v>-1607</v>
      </c>
      <c r="N5961" s="52">
        <v>854</v>
      </c>
      <c r="O5961">
        <v>0</v>
      </c>
      <c r="P5961">
        <v>1</v>
      </c>
      <c r="Q5961">
        <v>0</v>
      </c>
      <c r="R5961" s="69"/>
      <c r="S5961" s="69"/>
      <c r="T5961" s="69"/>
      <c r="U5961" s="69"/>
      <c r="V5961" s="69"/>
      <c r="W5961"/>
      <c r="X5961"/>
      <c r="Y5961"/>
      <c r="Z5961"/>
      <c r="AA5961"/>
      <c r="AB5961">
        <v>0.6</v>
      </c>
      <c r="AC5961"/>
      <c r="AD5961">
        <v>30</v>
      </c>
      <c r="AE5961">
        <v>30.00094039</v>
      </c>
      <c r="AF5961" t="s">
        <v>661</v>
      </c>
    </row>
    <row r="5962" spans="1:32" ht="14.4">
      <c r="A5962" s="49">
        <v>46215</v>
      </c>
      <c r="B5962" t="s">
        <v>372</v>
      </c>
      <c r="C5962">
        <v>712</v>
      </c>
      <c r="D5962">
        <v>2212</v>
      </c>
      <c r="E5962">
        <v>-717</v>
      </c>
      <c r="F5962">
        <v>23</v>
      </c>
      <c r="G5962">
        <v>4</v>
      </c>
      <c r="K5962" t="s">
        <v>154</v>
      </c>
      <c r="L5962" s="64">
        <v>0.89200000000000002</v>
      </c>
      <c r="M5962" s="52">
        <v>-627</v>
      </c>
      <c r="N5962" s="52">
        <v>759</v>
      </c>
      <c r="O5962">
        <v>0</v>
      </c>
      <c r="P5962">
        <v>2</v>
      </c>
      <c r="Q5962">
        <v>0</v>
      </c>
      <c r="R5962" s="69"/>
      <c r="S5962" s="69"/>
      <c r="T5962" s="69"/>
      <c r="U5962" s="69"/>
      <c r="V5962" s="69"/>
      <c r="W5962"/>
      <c r="X5962"/>
      <c r="Y5962"/>
      <c r="Z5962"/>
      <c r="AA5962"/>
      <c r="AB5962">
        <v>0.5</v>
      </c>
      <c r="AC5962"/>
      <c r="AD5962">
        <v>30</v>
      </c>
      <c r="AE5962">
        <v>30.000940379999999</v>
      </c>
      <c r="AF5962" t="s">
        <v>661</v>
      </c>
    </row>
    <row r="5963" spans="1:32" ht="14.4">
      <c r="A5963" s="49">
        <v>46215</v>
      </c>
      <c r="B5963" t="s">
        <v>307</v>
      </c>
      <c r="C5963">
        <v>660</v>
      </c>
      <c r="D5963">
        <v>0</v>
      </c>
      <c r="E5963">
        <v>0</v>
      </c>
      <c r="F5963">
        <v>0</v>
      </c>
      <c r="G5963">
        <v>0</v>
      </c>
      <c r="K5963" t="s">
        <v>154</v>
      </c>
      <c r="L5963" s="64">
        <v>0</v>
      </c>
      <c r="M5963" s="52">
        <v>-3815</v>
      </c>
      <c r="N5963" s="52">
        <v>-13</v>
      </c>
      <c r="O5963">
        <v>0</v>
      </c>
      <c r="P5963">
        <v>0</v>
      </c>
      <c r="Q5963">
        <v>0</v>
      </c>
      <c r="R5963" s="69"/>
      <c r="S5963" s="69"/>
      <c r="T5963" s="69"/>
      <c r="U5963" s="69"/>
      <c r="V5963" s="69"/>
      <c r="W5963"/>
      <c r="X5963"/>
      <c r="Y5963"/>
      <c r="Z5963"/>
      <c r="AA5963"/>
      <c r="AB5963"/>
      <c r="AC5963"/>
      <c r="AD5963">
        <v>0</v>
      </c>
      <c r="AE5963">
        <v>0</v>
      </c>
    </row>
    <row r="5964" spans="1:32" ht="14.4">
      <c r="A5964" s="49">
        <v>46215</v>
      </c>
      <c r="B5964" t="s">
        <v>307</v>
      </c>
      <c r="C5964">
        <v>661</v>
      </c>
      <c r="D5964">
        <v>1104</v>
      </c>
      <c r="E5964">
        <v>-486</v>
      </c>
      <c r="F5964">
        <v>10</v>
      </c>
      <c r="G5964">
        <v>3</v>
      </c>
      <c r="K5964" t="s">
        <v>154</v>
      </c>
      <c r="L5964" s="64">
        <v>0.85329999999999995</v>
      </c>
      <c r="M5964" s="52">
        <v>-168</v>
      </c>
      <c r="N5964" s="52">
        <v>4760</v>
      </c>
      <c r="O5964">
        <v>0</v>
      </c>
      <c r="P5964">
        <v>1</v>
      </c>
      <c r="Q5964">
        <v>0</v>
      </c>
      <c r="R5964" s="69"/>
      <c r="S5964" s="69"/>
      <c r="T5964" s="69"/>
      <c r="U5964" s="69"/>
      <c r="V5964" s="69"/>
      <c r="W5964"/>
      <c r="X5964"/>
      <c r="Y5964"/>
      <c r="Z5964"/>
      <c r="AA5964"/>
      <c r="AB5964">
        <v>0.5</v>
      </c>
      <c r="AC5964"/>
      <c r="AD5964">
        <v>30</v>
      </c>
      <c r="AE5964">
        <v>30.000940360000001</v>
      </c>
      <c r="AF5964" t="s">
        <v>661</v>
      </c>
    </row>
    <row r="5965" spans="1:32" ht="14.4">
      <c r="A5965" s="49">
        <v>46215</v>
      </c>
      <c r="B5965" t="s">
        <v>156</v>
      </c>
      <c r="C5965">
        <v>717</v>
      </c>
      <c r="D5965">
        <v>993</v>
      </c>
      <c r="E5965">
        <v>176</v>
      </c>
      <c r="F5965">
        <v>4</v>
      </c>
      <c r="G5965">
        <v>5</v>
      </c>
      <c r="K5965" t="s">
        <v>154</v>
      </c>
      <c r="L5965" s="64">
        <v>1.0590999999999999</v>
      </c>
      <c r="M5965" s="52">
        <v>504</v>
      </c>
      <c r="N5965" s="52">
        <v>-552</v>
      </c>
      <c r="O5965">
        <v>0</v>
      </c>
      <c r="P5965">
        <v>7</v>
      </c>
      <c r="Q5965">
        <v>0</v>
      </c>
      <c r="R5965" s="69"/>
      <c r="S5965" s="69"/>
      <c r="T5965" s="69"/>
      <c r="U5965" s="69"/>
      <c r="V5965" s="69"/>
      <c r="W5965"/>
      <c r="X5965"/>
      <c r="Y5965"/>
      <c r="Z5965"/>
      <c r="AA5965"/>
      <c r="AB5965">
        <v>0.5</v>
      </c>
      <c r="AC5965"/>
      <c r="AD5965">
        <v>0</v>
      </c>
      <c r="AE5965">
        <v>0</v>
      </c>
    </row>
    <row r="5966" spans="1:32" ht="14.4">
      <c r="A5966" s="49">
        <v>46215</v>
      </c>
      <c r="B5966" t="s">
        <v>156</v>
      </c>
      <c r="C5966">
        <v>718</v>
      </c>
      <c r="D5966">
        <v>1743</v>
      </c>
      <c r="E5966">
        <v>-572</v>
      </c>
      <c r="F5966">
        <v>8</v>
      </c>
      <c r="G5966">
        <v>4</v>
      </c>
      <c r="K5966" t="s">
        <v>154</v>
      </c>
      <c r="L5966" s="64">
        <v>0.89059999999999995</v>
      </c>
      <c r="M5966" s="52">
        <v>-1563</v>
      </c>
      <c r="N5966" s="52">
        <v>290</v>
      </c>
      <c r="O5966">
        <v>0</v>
      </c>
      <c r="P5966">
        <v>8</v>
      </c>
      <c r="Q5966">
        <v>0</v>
      </c>
      <c r="R5966" s="69"/>
      <c r="S5966" s="69"/>
      <c r="T5966" s="69"/>
      <c r="U5966" s="69"/>
      <c r="V5966" s="69"/>
      <c r="W5966"/>
      <c r="X5966"/>
      <c r="Y5966"/>
      <c r="Z5966"/>
      <c r="AA5966"/>
      <c r="AB5966">
        <v>0.5</v>
      </c>
      <c r="AC5966"/>
      <c r="AD5966">
        <v>30</v>
      </c>
      <c r="AE5966">
        <v>30.00094034</v>
      </c>
      <c r="AF5966" t="s">
        <v>661</v>
      </c>
    </row>
    <row r="5967" spans="1:32" ht="14.4">
      <c r="A5967" s="49">
        <v>46215</v>
      </c>
      <c r="B5967" t="s">
        <v>49</v>
      </c>
      <c r="C5967">
        <v>686</v>
      </c>
      <c r="D5967">
        <v>1916</v>
      </c>
      <c r="E5967">
        <v>-916</v>
      </c>
      <c r="F5967">
        <v>14</v>
      </c>
      <c r="G5967">
        <v>7</v>
      </c>
      <c r="K5967" t="s">
        <v>154</v>
      </c>
      <c r="L5967" s="64">
        <v>0.84060000000000001</v>
      </c>
      <c r="M5967" s="52">
        <v>-2091</v>
      </c>
      <c r="N5967" s="52">
        <v>4981</v>
      </c>
      <c r="O5967">
        <v>0</v>
      </c>
      <c r="P5967">
        <v>6</v>
      </c>
      <c r="Q5967">
        <v>0</v>
      </c>
      <c r="R5967" s="69"/>
      <c r="S5967" s="69"/>
      <c r="T5967" s="69"/>
      <c r="U5967" s="69"/>
      <c r="V5967" s="69"/>
      <c r="W5967"/>
      <c r="X5967"/>
      <c r="Y5967"/>
      <c r="Z5967"/>
      <c r="AA5967"/>
      <c r="AB5967">
        <v>0.5</v>
      </c>
      <c r="AC5967"/>
      <c r="AD5967">
        <v>30</v>
      </c>
      <c r="AE5967">
        <v>30.000940329999999</v>
      </c>
      <c r="AF5967" t="s">
        <v>661</v>
      </c>
    </row>
    <row r="5968" spans="1:32" ht="14.4">
      <c r="A5968" s="49">
        <v>46215</v>
      </c>
      <c r="B5968" t="s">
        <v>49</v>
      </c>
      <c r="C5968">
        <v>687</v>
      </c>
      <c r="D5968">
        <v>4065</v>
      </c>
      <c r="E5968">
        <v>-4751</v>
      </c>
      <c r="F5968">
        <v>15</v>
      </c>
      <c r="G5968">
        <v>10</v>
      </c>
      <c r="K5968" t="s">
        <v>154</v>
      </c>
      <c r="L5968" s="64">
        <v>0.61040000000000005</v>
      </c>
      <c r="M5968" s="52">
        <v>2431</v>
      </c>
      <c r="N5968" s="52">
        <v>352</v>
      </c>
      <c r="O5968">
        <v>0</v>
      </c>
      <c r="P5968">
        <v>7</v>
      </c>
      <c r="Q5968">
        <v>0</v>
      </c>
      <c r="R5968" s="69"/>
      <c r="S5968" s="69"/>
      <c r="T5968" s="69"/>
      <c r="U5968" s="69"/>
      <c r="V5968" s="69"/>
      <c r="W5968"/>
      <c r="X5968"/>
      <c r="Y5968"/>
      <c r="Z5968"/>
      <c r="AA5968"/>
      <c r="AB5968">
        <v>0.6</v>
      </c>
      <c r="AC5968"/>
      <c r="AD5968">
        <v>30</v>
      </c>
      <c r="AE5968">
        <v>30.000940320000002</v>
      </c>
      <c r="AF5968" t="s">
        <v>661</v>
      </c>
    </row>
    <row r="5969" spans="1:32" ht="14.4">
      <c r="A5969" s="49">
        <v>46215</v>
      </c>
      <c r="B5969" t="s">
        <v>400</v>
      </c>
      <c r="C5969">
        <v>720</v>
      </c>
      <c r="D5969">
        <v>2337</v>
      </c>
      <c r="E5969">
        <v>-528</v>
      </c>
      <c r="F5969">
        <v>14</v>
      </c>
      <c r="G5969">
        <v>9</v>
      </c>
      <c r="K5969" t="s">
        <v>154</v>
      </c>
      <c r="L5969" s="64">
        <v>0.92469999999999997</v>
      </c>
      <c r="M5969" s="52">
        <v>-3347</v>
      </c>
      <c r="N5969" s="52">
        <v>-437</v>
      </c>
      <c r="O5969">
        <v>0</v>
      </c>
      <c r="P5969">
        <v>0</v>
      </c>
      <c r="Q5969">
        <v>0</v>
      </c>
      <c r="R5969" s="69"/>
      <c r="S5969" s="69"/>
      <c r="T5969" s="69"/>
      <c r="U5969" s="69"/>
      <c r="V5969" s="69"/>
      <c r="W5969"/>
      <c r="X5969"/>
      <c r="Y5969"/>
      <c r="Z5969"/>
      <c r="AA5969"/>
      <c r="AB5969">
        <v>0.5</v>
      </c>
      <c r="AC5969"/>
      <c r="AD5969">
        <v>30</v>
      </c>
      <c r="AE5969">
        <v>30.000940310000001</v>
      </c>
      <c r="AF5969" t="s">
        <v>661</v>
      </c>
    </row>
    <row r="5970" spans="1:32" ht="14.4">
      <c r="A5970" s="49">
        <v>46215</v>
      </c>
      <c r="B5970" t="s">
        <v>5250</v>
      </c>
      <c r="C5970">
        <v>721</v>
      </c>
      <c r="D5970">
        <v>6914</v>
      </c>
      <c r="E5970">
        <v>-5204</v>
      </c>
      <c r="F5970">
        <v>26</v>
      </c>
      <c r="G5970">
        <v>13</v>
      </c>
      <c r="K5970" t="s">
        <v>154</v>
      </c>
      <c r="L5970" s="64">
        <v>0.74909999999999999</v>
      </c>
      <c r="M5970" s="52">
        <v>3027</v>
      </c>
      <c r="N5970" s="52">
        <v>409</v>
      </c>
      <c r="O5970">
        <v>0</v>
      </c>
      <c r="P5970">
        <v>1</v>
      </c>
      <c r="Q5970">
        <v>0</v>
      </c>
      <c r="R5970" s="69"/>
      <c r="S5970" s="69"/>
      <c r="T5970" s="69"/>
      <c r="U5970" s="69"/>
      <c r="V5970" s="69"/>
      <c r="W5970"/>
      <c r="X5970"/>
      <c r="Y5970"/>
      <c r="Z5970"/>
      <c r="AA5970"/>
      <c r="AB5970">
        <v>0.8</v>
      </c>
      <c r="AC5970"/>
      <c r="AD5970">
        <v>30</v>
      </c>
      <c r="AE5970">
        <v>30.0009403</v>
      </c>
      <c r="AF5970" t="s">
        <v>661</v>
      </c>
    </row>
    <row r="5971" spans="1:32" ht="14.4">
      <c r="A5971" s="49">
        <v>46215</v>
      </c>
      <c r="B5971" t="s">
        <v>297</v>
      </c>
      <c r="C5971">
        <v>722</v>
      </c>
      <c r="D5971">
        <v>2130</v>
      </c>
      <c r="E5971">
        <v>284</v>
      </c>
      <c r="F5971">
        <v>10</v>
      </c>
      <c r="G5971">
        <v>6</v>
      </c>
      <c r="K5971" t="s">
        <v>154</v>
      </c>
      <c r="L5971" s="64">
        <v>1.0444</v>
      </c>
      <c r="M5971" s="52">
        <v>0</v>
      </c>
      <c r="N5971" s="52">
        <v>-829</v>
      </c>
      <c r="O5971">
        <v>0</v>
      </c>
      <c r="P5971">
        <v>2</v>
      </c>
      <c r="Q5971">
        <v>0</v>
      </c>
      <c r="R5971" s="69"/>
      <c r="S5971" s="69"/>
      <c r="T5971" s="69"/>
      <c r="U5971" s="69"/>
      <c r="V5971" s="69"/>
      <c r="W5971"/>
      <c r="X5971"/>
      <c r="Y5971"/>
      <c r="Z5971"/>
      <c r="AA5971"/>
      <c r="AB5971">
        <v>0.5</v>
      </c>
      <c r="AC5971"/>
      <c r="AD5971">
        <v>35</v>
      </c>
      <c r="AE5971">
        <v>35.000940290000003</v>
      </c>
      <c r="AF5971" t="s">
        <v>668</v>
      </c>
    </row>
    <row r="5972" spans="1:32" ht="14.4">
      <c r="A5972" s="49">
        <v>46215</v>
      </c>
      <c r="B5972" t="s">
        <v>380</v>
      </c>
      <c r="C5972">
        <v>723</v>
      </c>
      <c r="D5972">
        <v>4641</v>
      </c>
      <c r="E5972">
        <v>2275</v>
      </c>
      <c r="F5972">
        <v>40</v>
      </c>
      <c r="G5972">
        <v>22</v>
      </c>
      <c r="K5972" t="s">
        <v>154</v>
      </c>
      <c r="L5972" s="64">
        <v>1.1634</v>
      </c>
      <c r="M5972" s="52">
        <v>897</v>
      </c>
      <c r="N5972" s="52">
        <v>37</v>
      </c>
      <c r="O5972">
        <v>0</v>
      </c>
      <c r="P5972">
        <v>3</v>
      </c>
      <c r="Q5972">
        <v>0</v>
      </c>
      <c r="R5972" s="69"/>
      <c r="S5972" s="69"/>
      <c r="T5972" s="69"/>
      <c r="U5972" s="69"/>
      <c r="V5972" s="69"/>
      <c r="W5972"/>
      <c r="X5972"/>
      <c r="Y5972"/>
      <c r="Z5972"/>
      <c r="AA5972"/>
      <c r="AB5972">
        <v>0.6</v>
      </c>
      <c r="AC5972"/>
      <c r="AD5972">
        <v>70</v>
      </c>
      <c r="AE5972">
        <v>70.000940279999995</v>
      </c>
      <c r="AF5972" t="s">
        <v>178</v>
      </c>
    </row>
    <row r="5973" spans="1:32" ht="14.4">
      <c r="A5973" s="49">
        <v>46215</v>
      </c>
      <c r="B5973" t="s">
        <v>26</v>
      </c>
      <c r="C5973">
        <v>725</v>
      </c>
      <c r="D5973">
        <v>5935</v>
      </c>
      <c r="E5973">
        <v>1658</v>
      </c>
      <c r="F5973">
        <v>54</v>
      </c>
      <c r="G5973">
        <v>38</v>
      </c>
      <c r="K5973" t="s">
        <v>154</v>
      </c>
      <c r="L5973" s="64">
        <v>1.0931</v>
      </c>
      <c r="M5973" s="52">
        <v>-1296</v>
      </c>
      <c r="N5973" s="52">
        <v>67</v>
      </c>
      <c r="O5973">
        <v>0</v>
      </c>
      <c r="P5973">
        <v>5</v>
      </c>
      <c r="Q5973">
        <v>0</v>
      </c>
      <c r="R5973" s="69"/>
      <c r="S5973" s="69"/>
      <c r="T5973" s="69"/>
      <c r="U5973" s="69"/>
      <c r="V5973" s="69"/>
      <c r="W5973"/>
      <c r="X5973"/>
      <c r="Y5973"/>
      <c r="Z5973"/>
      <c r="AA5973"/>
      <c r="AB5973">
        <v>0.8</v>
      </c>
      <c r="AC5973"/>
      <c r="AD5973">
        <v>60</v>
      </c>
      <c r="AE5973">
        <v>60.000940270000001</v>
      </c>
      <c r="AF5973" t="s">
        <v>578</v>
      </c>
    </row>
    <row r="5974" spans="1:32" ht="14.4">
      <c r="A5974" s="49">
        <v>46215</v>
      </c>
      <c r="B5974" t="s">
        <v>52</v>
      </c>
      <c r="C5974">
        <v>726</v>
      </c>
      <c r="D5974">
        <v>4184</v>
      </c>
      <c r="E5974">
        <v>603</v>
      </c>
      <c r="F5974">
        <v>16</v>
      </c>
      <c r="G5974">
        <v>11</v>
      </c>
      <c r="K5974" t="s">
        <v>154</v>
      </c>
      <c r="L5974" s="64">
        <v>1.048</v>
      </c>
      <c r="M5974" s="52">
        <v>524</v>
      </c>
      <c r="N5974" s="52">
        <v>20</v>
      </c>
      <c r="O5974">
        <v>0</v>
      </c>
      <c r="P5974">
        <v>6</v>
      </c>
      <c r="Q5974">
        <v>0</v>
      </c>
      <c r="R5974" s="69"/>
      <c r="S5974" s="69"/>
      <c r="T5974" s="69"/>
      <c r="U5974" s="69"/>
      <c r="V5974" s="69"/>
      <c r="W5974"/>
      <c r="X5974"/>
      <c r="Y5974"/>
      <c r="Z5974"/>
      <c r="AA5974"/>
      <c r="AB5974">
        <v>0.6</v>
      </c>
      <c r="AC5974"/>
      <c r="AD5974">
        <v>35</v>
      </c>
      <c r="AE5974">
        <v>35.00094026</v>
      </c>
      <c r="AF5974" t="s">
        <v>668</v>
      </c>
    </row>
    <row r="5975" spans="1:32" ht="14.4">
      <c r="A5975" s="49">
        <v>46215</v>
      </c>
      <c r="B5975" t="s">
        <v>546</v>
      </c>
      <c r="C5975">
        <v>727</v>
      </c>
      <c r="D5975">
        <v>3281</v>
      </c>
      <c r="E5975">
        <v>793</v>
      </c>
      <c r="F5975">
        <v>13</v>
      </c>
      <c r="G5975">
        <v>4</v>
      </c>
      <c r="K5975" t="s">
        <v>154</v>
      </c>
      <c r="L5975" s="64">
        <v>1.0806</v>
      </c>
      <c r="M5975" s="52">
        <v>-1491</v>
      </c>
      <c r="N5975" s="52">
        <v>-1762</v>
      </c>
      <c r="O5975">
        <v>0</v>
      </c>
      <c r="P5975">
        <v>7</v>
      </c>
      <c r="Q5975">
        <v>0</v>
      </c>
      <c r="R5975" s="69"/>
      <c r="S5975" s="69"/>
      <c r="T5975" s="69"/>
      <c r="U5975" s="69"/>
      <c r="V5975" s="69"/>
      <c r="W5975"/>
      <c r="X5975"/>
      <c r="Y5975"/>
      <c r="Z5975"/>
      <c r="AA5975"/>
      <c r="AB5975">
        <v>0.6</v>
      </c>
      <c r="AC5975"/>
      <c r="AD5975">
        <v>35</v>
      </c>
      <c r="AE5975">
        <v>35.000940249999999</v>
      </c>
      <c r="AF5975" t="s">
        <v>668</v>
      </c>
    </row>
    <row r="5976" spans="1:32" ht="14.4">
      <c r="A5976" s="49">
        <v>46215</v>
      </c>
      <c r="B5976" t="s">
        <v>514</v>
      </c>
      <c r="C5976">
        <v>728</v>
      </c>
      <c r="D5976">
        <v>765</v>
      </c>
      <c r="E5976">
        <v>407</v>
      </c>
      <c r="F5976">
        <v>4</v>
      </c>
      <c r="G5976">
        <v>0</v>
      </c>
      <c r="K5976" t="s">
        <v>154</v>
      </c>
      <c r="L5976" s="64">
        <v>1.1773</v>
      </c>
      <c r="M5976" s="52">
        <v>-1860</v>
      </c>
      <c r="N5976" s="52">
        <v>-1102</v>
      </c>
      <c r="O5976">
        <v>0</v>
      </c>
      <c r="P5976">
        <v>8</v>
      </c>
      <c r="Q5976">
        <v>0</v>
      </c>
      <c r="R5976" s="69"/>
      <c r="S5976" s="69"/>
      <c r="T5976" s="69"/>
      <c r="U5976" s="69"/>
      <c r="V5976" s="69"/>
      <c r="W5976"/>
      <c r="X5976"/>
      <c r="Y5976"/>
      <c r="Z5976"/>
      <c r="AA5976"/>
      <c r="AB5976">
        <v>0.5</v>
      </c>
      <c r="AC5976"/>
      <c r="AD5976">
        <v>0</v>
      </c>
      <c r="AE5976">
        <v>0</v>
      </c>
    </row>
    <row r="5977" spans="1:32" ht="14.4">
      <c r="A5977" s="49">
        <v>46215</v>
      </c>
      <c r="B5977" t="s">
        <v>184</v>
      </c>
      <c r="C5977">
        <v>730</v>
      </c>
      <c r="D5977">
        <v>3873</v>
      </c>
      <c r="E5977">
        <v>4726</v>
      </c>
      <c r="F5977">
        <v>76</v>
      </c>
      <c r="G5977">
        <v>14</v>
      </c>
      <c r="K5977" t="s">
        <v>154</v>
      </c>
      <c r="L5977" s="64">
        <v>1.4067000000000001</v>
      </c>
      <c r="M5977" s="52">
        <v>542</v>
      </c>
      <c r="N5977" s="52">
        <v>-1732</v>
      </c>
      <c r="O5977">
        <v>0</v>
      </c>
      <c r="P5977">
        <v>0</v>
      </c>
      <c r="Q5977">
        <v>0</v>
      </c>
      <c r="R5977" s="69"/>
      <c r="S5977" s="69"/>
      <c r="T5977" s="69"/>
      <c r="U5977" s="69"/>
      <c r="V5977" s="69"/>
      <c r="W5977"/>
      <c r="X5977"/>
      <c r="Y5977"/>
      <c r="Z5977"/>
      <c r="AA5977"/>
      <c r="AB5977">
        <v>0.6</v>
      </c>
      <c r="AC5977"/>
      <c r="AD5977">
        <v>80</v>
      </c>
      <c r="AE5977">
        <v>80.000940229999998</v>
      </c>
      <c r="AF5977" t="s">
        <v>155</v>
      </c>
    </row>
    <row r="5978" spans="1:32" ht="14.4">
      <c r="A5978" s="49">
        <v>46215</v>
      </c>
      <c r="B5978" t="s">
        <v>5251</v>
      </c>
      <c r="C5978">
        <v>731</v>
      </c>
      <c r="D5978">
        <v>4739</v>
      </c>
      <c r="E5978">
        <v>702</v>
      </c>
      <c r="F5978">
        <v>50</v>
      </c>
      <c r="G5978">
        <v>11</v>
      </c>
      <c r="K5978" t="s">
        <v>154</v>
      </c>
      <c r="L5978" s="64">
        <v>1.0494000000000001</v>
      </c>
      <c r="M5978" s="52">
        <v>-884</v>
      </c>
      <c r="N5978" s="52">
        <v>-2259</v>
      </c>
      <c r="O5978">
        <v>0</v>
      </c>
      <c r="P5978">
        <v>1</v>
      </c>
      <c r="Q5978">
        <v>0</v>
      </c>
      <c r="R5978" s="69"/>
      <c r="S5978" s="69"/>
      <c r="T5978" s="69"/>
      <c r="U5978" s="69"/>
      <c r="V5978" s="69"/>
      <c r="W5978"/>
      <c r="X5978"/>
      <c r="Y5978"/>
      <c r="Z5978"/>
      <c r="AA5978"/>
      <c r="AB5978">
        <v>0.6</v>
      </c>
      <c r="AC5978"/>
      <c r="AD5978">
        <v>35</v>
      </c>
      <c r="AE5978">
        <v>35.000940219999997</v>
      </c>
      <c r="AF5978" t="s">
        <v>668</v>
      </c>
    </row>
    <row r="5979" spans="1:32" ht="14.4">
      <c r="A5979" s="49">
        <v>46215</v>
      </c>
      <c r="B5979" t="s">
        <v>323</v>
      </c>
      <c r="C5979">
        <v>732</v>
      </c>
      <c r="D5979">
        <v>1010</v>
      </c>
      <c r="E5979">
        <v>-739</v>
      </c>
      <c r="F5979">
        <v>5</v>
      </c>
      <c r="G5979">
        <v>2</v>
      </c>
      <c r="K5979" t="s">
        <v>154</v>
      </c>
      <c r="L5979" s="64">
        <v>0.75609999999999999</v>
      </c>
      <c r="M5979" s="52">
        <v>1052</v>
      </c>
      <c r="N5979" s="52">
        <v>0</v>
      </c>
      <c r="O5979">
        <v>0</v>
      </c>
      <c r="P5979">
        <v>2</v>
      </c>
      <c r="Q5979">
        <v>0</v>
      </c>
      <c r="R5979" s="69"/>
      <c r="S5979" s="69"/>
      <c r="T5979" s="69"/>
      <c r="U5979" s="69"/>
      <c r="V5979" s="69"/>
      <c r="W5979"/>
      <c r="X5979"/>
      <c r="Y5979"/>
      <c r="Z5979"/>
      <c r="AA5979"/>
      <c r="AB5979">
        <v>0.5</v>
      </c>
      <c r="AC5979"/>
      <c r="AD5979">
        <v>30</v>
      </c>
      <c r="AE5979">
        <v>30.00094021</v>
      </c>
      <c r="AF5979" t="s">
        <v>661</v>
      </c>
    </row>
    <row r="5980" spans="1:32" ht="14.4">
      <c r="A5980" s="49">
        <v>46215</v>
      </c>
      <c r="B5980" t="s">
        <v>351</v>
      </c>
      <c r="C5980">
        <v>733</v>
      </c>
      <c r="D5980">
        <v>4210</v>
      </c>
      <c r="E5980">
        <v>2126</v>
      </c>
      <c r="F5980">
        <v>64</v>
      </c>
      <c r="G5980">
        <v>7</v>
      </c>
      <c r="K5980" t="s">
        <v>154</v>
      </c>
      <c r="L5980" s="64">
        <v>1.1682999999999999</v>
      </c>
      <c r="M5980" s="52">
        <v>887</v>
      </c>
      <c r="N5980" s="52">
        <v>-2301</v>
      </c>
      <c r="O5980">
        <v>0</v>
      </c>
      <c r="P5980">
        <v>3</v>
      </c>
      <c r="Q5980">
        <v>0</v>
      </c>
      <c r="R5980" s="69"/>
      <c r="S5980" s="69"/>
      <c r="T5980" s="69"/>
      <c r="U5980" s="69"/>
      <c r="V5980" s="69"/>
      <c r="W5980"/>
      <c r="X5980"/>
      <c r="Y5980"/>
      <c r="Z5980"/>
      <c r="AA5980"/>
      <c r="AB5980">
        <v>0.6</v>
      </c>
      <c r="AC5980"/>
      <c r="AD5980">
        <v>70</v>
      </c>
      <c r="AE5980">
        <v>70.000940200000002</v>
      </c>
      <c r="AF5980" t="s">
        <v>178</v>
      </c>
    </row>
    <row r="5981" spans="1:32" ht="14.4">
      <c r="A5981" s="49">
        <v>46215</v>
      </c>
      <c r="B5981" t="s">
        <v>46</v>
      </c>
      <c r="C5981">
        <v>751</v>
      </c>
      <c r="D5981">
        <v>8633</v>
      </c>
      <c r="E5981">
        <v>2450</v>
      </c>
      <c r="F5981">
        <v>92</v>
      </c>
      <c r="G5981">
        <v>0</v>
      </c>
      <c r="K5981" t="s">
        <v>154</v>
      </c>
      <c r="L5981" s="64">
        <v>1.0946</v>
      </c>
      <c r="M5981" s="52">
        <v>-3623</v>
      </c>
      <c r="N5981" s="52">
        <v>-7229</v>
      </c>
      <c r="O5981">
        <v>0</v>
      </c>
      <c r="P5981">
        <v>1</v>
      </c>
      <c r="Q5981">
        <v>0</v>
      </c>
      <c r="R5981" s="69"/>
      <c r="S5981" s="69"/>
      <c r="T5981" s="69"/>
      <c r="U5981" s="69"/>
      <c r="V5981" s="69"/>
      <c r="W5981"/>
      <c r="X5981"/>
      <c r="Y5981"/>
      <c r="Z5981"/>
      <c r="AA5981"/>
      <c r="AB5981">
        <v>1</v>
      </c>
      <c r="AC5981"/>
      <c r="AD5981">
        <v>70</v>
      </c>
      <c r="AE5981">
        <v>70.000940189999994</v>
      </c>
      <c r="AF5981" t="s">
        <v>178</v>
      </c>
    </row>
    <row r="5982" spans="1:32" ht="14.4">
      <c r="A5982" s="49">
        <v>46216</v>
      </c>
      <c r="B5982" t="s">
        <v>9</v>
      </c>
      <c r="C5982">
        <v>508</v>
      </c>
      <c r="D5982">
        <v>729</v>
      </c>
      <c r="E5982">
        <v>-706</v>
      </c>
      <c r="F5982">
        <v>1</v>
      </c>
      <c r="G5982">
        <v>0</v>
      </c>
      <c r="K5982" t="s">
        <v>203</v>
      </c>
      <c r="L5982" s="64">
        <v>0.67720000000000002</v>
      </c>
      <c r="M5982" s="52">
        <v>-846</v>
      </c>
      <c r="N5982" s="52">
        <v>785</v>
      </c>
      <c r="O5982">
        <v>0</v>
      </c>
      <c r="P5982">
        <v>8</v>
      </c>
      <c r="Q5982">
        <v>1</v>
      </c>
      <c r="R5982" s="69">
        <v>112.1536425902864</v>
      </c>
      <c r="S5982" s="69">
        <v>6.5000117977723031</v>
      </c>
      <c r="T5982" s="69">
        <v>729</v>
      </c>
      <c r="U5982" s="69"/>
      <c r="V5982" s="69">
        <v>729</v>
      </c>
      <c r="W5982">
        <v>0</v>
      </c>
      <c r="X5982"/>
      <c r="Y5982">
        <v>0</v>
      </c>
      <c r="Z5982">
        <v>0</v>
      </c>
      <c r="AA5982">
        <v>0</v>
      </c>
      <c r="AB5982">
        <v>0.5</v>
      </c>
      <c r="AC5982">
        <v>0</v>
      </c>
      <c r="AD5982">
        <v>10</v>
      </c>
      <c r="AE5982">
        <v>10.000940180000001</v>
      </c>
      <c r="AF5982" t="s">
        <v>584</v>
      </c>
    </row>
    <row r="5983" spans="1:32" ht="14.4">
      <c r="A5983" s="49">
        <v>46216</v>
      </c>
      <c r="B5983" t="s">
        <v>9</v>
      </c>
      <c r="C5983">
        <v>510</v>
      </c>
      <c r="D5983">
        <v>2996</v>
      </c>
      <c r="E5983">
        <v>298</v>
      </c>
      <c r="F5983">
        <v>10</v>
      </c>
      <c r="G5983">
        <v>11</v>
      </c>
      <c r="K5983" t="s">
        <v>370</v>
      </c>
      <c r="L5983" s="64">
        <v>1.0331999999999999</v>
      </c>
      <c r="M5983" s="52">
        <v>601</v>
      </c>
      <c r="N5983" s="52">
        <v>127</v>
      </c>
      <c r="O5983">
        <v>0</v>
      </c>
      <c r="P5983">
        <v>0</v>
      </c>
      <c r="Q5983">
        <v>1</v>
      </c>
      <c r="R5983" s="69">
        <v>552.14892071398913</v>
      </c>
      <c r="S5983" s="69">
        <v>5.426072364908082</v>
      </c>
      <c r="T5983" s="69">
        <v>299.60000000000002</v>
      </c>
      <c r="U5983" s="69">
        <v>272.36363636363637</v>
      </c>
      <c r="V5983" s="69">
        <v>142.66666666666671</v>
      </c>
      <c r="W5983">
        <v>0</v>
      </c>
      <c r="X5983">
        <v>5</v>
      </c>
      <c r="Y5983">
        <v>3</v>
      </c>
      <c r="Z5983">
        <v>7</v>
      </c>
      <c r="AA5983">
        <v>3.75</v>
      </c>
      <c r="AB5983">
        <v>0.5</v>
      </c>
      <c r="AC5983">
        <v>1.875</v>
      </c>
      <c r="AD5983">
        <v>18.8</v>
      </c>
      <c r="AE5983">
        <v>18.800940170000001</v>
      </c>
      <c r="AF5983" t="s">
        <v>1711</v>
      </c>
    </row>
    <row r="5984" spans="1:32" ht="14.4">
      <c r="A5984" s="49">
        <v>46216</v>
      </c>
      <c r="B5984" t="s">
        <v>9</v>
      </c>
      <c r="C5984">
        <v>511</v>
      </c>
      <c r="D5984">
        <v>3024</v>
      </c>
      <c r="E5984">
        <v>-909</v>
      </c>
      <c r="F5984">
        <v>8</v>
      </c>
      <c r="G5984">
        <v>8</v>
      </c>
      <c r="K5984" t="s">
        <v>154</v>
      </c>
      <c r="L5984" s="64">
        <v>0.89980000000000004</v>
      </c>
      <c r="M5984" s="52">
        <v>-713</v>
      </c>
      <c r="N5984" s="52">
        <v>-1148</v>
      </c>
      <c r="O5984">
        <v>0</v>
      </c>
      <c r="P5984">
        <v>1</v>
      </c>
      <c r="Q5984">
        <v>1</v>
      </c>
      <c r="R5984" s="69">
        <v>506.12344333748439</v>
      </c>
      <c r="S5984" s="69">
        <v>5.9748269711813942</v>
      </c>
      <c r="T5984" s="69">
        <v>378</v>
      </c>
      <c r="U5984" s="69">
        <v>378</v>
      </c>
      <c r="V5984" s="69">
        <v>189</v>
      </c>
      <c r="W5984">
        <v>0</v>
      </c>
      <c r="X5984">
        <v>2</v>
      </c>
      <c r="Y5984">
        <v>0</v>
      </c>
      <c r="Z5984">
        <v>1</v>
      </c>
      <c r="AA5984">
        <v>0.75</v>
      </c>
      <c r="AB5984">
        <v>0.6</v>
      </c>
      <c r="AC5984">
        <v>0.45</v>
      </c>
      <c r="AD5984">
        <v>14.5</v>
      </c>
      <c r="AE5984">
        <v>14.500940160000001</v>
      </c>
      <c r="AF5984" t="s">
        <v>785</v>
      </c>
    </row>
    <row r="5985" spans="1:32" ht="14.4">
      <c r="A5985" s="49">
        <v>46216</v>
      </c>
      <c r="B5985" t="s">
        <v>9</v>
      </c>
      <c r="C5985">
        <v>512</v>
      </c>
      <c r="D5985">
        <v>1043</v>
      </c>
      <c r="E5985">
        <v>-53</v>
      </c>
      <c r="F5985">
        <v>4</v>
      </c>
      <c r="G5985">
        <v>3</v>
      </c>
      <c r="K5985" t="s">
        <v>154</v>
      </c>
      <c r="L5985" s="64">
        <v>0.98309999999999997</v>
      </c>
      <c r="M5985" s="52">
        <v>680</v>
      </c>
      <c r="N5985" s="52">
        <v>-677</v>
      </c>
      <c r="O5985">
        <v>0</v>
      </c>
      <c r="P5985">
        <v>2</v>
      </c>
      <c r="Q5985">
        <v>1</v>
      </c>
      <c r="R5985" s="69">
        <v>167.01971772519721</v>
      </c>
      <c r="S5985" s="69">
        <v>6.2447716605298114</v>
      </c>
      <c r="T5985" s="69">
        <v>260.75</v>
      </c>
      <c r="U5985" s="69">
        <v>347.66666666666669</v>
      </c>
      <c r="V5985" s="69">
        <v>149</v>
      </c>
      <c r="W5985">
        <v>3</v>
      </c>
      <c r="X5985">
        <v>3</v>
      </c>
      <c r="Y5985">
        <v>3</v>
      </c>
      <c r="Z5985">
        <v>0</v>
      </c>
      <c r="AA5985">
        <v>2.25</v>
      </c>
      <c r="AB5985">
        <v>0.5</v>
      </c>
      <c r="AC5985">
        <v>1.125</v>
      </c>
      <c r="AD5985">
        <v>21.2</v>
      </c>
      <c r="AE5985">
        <v>21.200940150000001</v>
      </c>
      <c r="AF5985" t="s">
        <v>618</v>
      </c>
    </row>
    <row r="5986" spans="1:32" ht="14.4">
      <c r="A5986" s="49">
        <v>46216</v>
      </c>
      <c r="B5986" t="s">
        <v>9</v>
      </c>
      <c r="C5986">
        <v>513</v>
      </c>
      <c r="D5986">
        <v>1327</v>
      </c>
      <c r="E5986">
        <v>-278</v>
      </c>
      <c r="F5986">
        <v>4</v>
      </c>
      <c r="G5986">
        <v>4</v>
      </c>
      <c r="K5986" t="s">
        <v>154</v>
      </c>
      <c r="L5986" s="64">
        <v>0.93020000000000003</v>
      </c>
      <c r="M5986" s="52">
        <v>-206</v>
      </c>
      <c r="N5986" s="52">
        <v>159</v>
      </c>
      <c r="O5986">
        <v>0</v>
      </c>
      <c r="P5986">
        <v>3</v>
      </c>
      <c r="Q5986">
        <v>1</v>
      </c>
      <c r="R5986" s="69">
        <v>216.6541614777916</v>
      </c>
      <c r="S5986" s="69">
        <v>6.1249688948902357</v>
      </c>
      <c r="T5986" s="69">
        <v>331.75</v>
      </c>
      <c r="U5986" s="69">
        <v>331.75</v>
      </c>
      <c r="V5986" s="69">
        <v>165.875</v>
      </c>
      <c r="W5986">
        <v>0</v>
      </c>
      <c r="X5986">
        <v>3</v>
      </c>
      <c r="Y5986">
        <v>1</v>
      </c>
      <c r="Z5986">
        <v>0</v>
      </c>
      <c r="AA5986">
        <v>1</v>
      </c>
      <c r="AB5986">
        <v>0.5</v>
      </c>
      <c r="AC5986">
        <v>0.5</v>
      </c>
      <c r="AD5986">
        <v>15</v>
      </c>
      <c r="AE5986">
        <v>15.000940140000001</v>
      </c>
      <c r="AF5986" t="s">
        <v>743</v>
      </c>
    </row>
    <row r="5987" spans="1:32" ht="14.4">
      <c r="A5987" s="49">
        <v>46216</v>
      </c>
      <c r="B5987" t="s">
        <v>9</v>
      </c>
      <c r="C5987">
        <v>515</v>
      </c>
      <c r="D5987">
        <v>2272</v>
      </c>
      <c r="E5987">
        <v>-364</v>
      </c>
      <c r="F5987">
        <v>7</v>
      </c>
      <c r="G5987">
        <v>5</v>
      </c>
      <c r="K5987" t="s">
        <v>154</v>
      </c>
      <c r="L5987" s="64">
        <v>0.9466</v>
      </c>
      <c r="M5987" s="52">
        <v>-441</v>
      </c>
      <c r="N5987" s="52">
        <v>-758</v>
      </c>
      <c r="O5987">
        <v>0</v>
      </c>
      <c r="P5987">
        <v>5</v>
      </c>
      <c r="Q5987">
        <v>1</v>
      </c>
      <c r="R5987" s="69">
        <v>402.57555002075549</v>
      </c>
      <c r="S5987" s="69">
        <v>5.6436611708854718</v>
      </c>
      <c r="T5987" s="69">
        <v>324.57142857142861</v>
      </c>
      <c r="U5987" s="69">
        <v>454.4</v>
      </c>
      <c r="V5987" s="69">
        <v>189.33333333333329</v>
      </c>
      <c r="W5987">
        <v>0</v>
      </c>
      <c r="X5987">
        <v>0</v>
      </c>
      <c r="Y5987">
        <v>0</v>
      </c>
      <c r="Z5987">
        <v>6</v>
      </c>
      <c r="AA5987">
        <v>1.5</v>
      </c>
      <c r="AB5987">
        <v>0.5</v>
      </c>
      <c r="AC5987">
        <v>0.75</v>
      </c>
      <c r="AD5987">
        <v>17.5</v>
      </c>
      <c r="AE5987">
        <v>17.50094013</v>
      </c>
      <c r="AF5987" t="s">
        <v>641</v>
      </c>
    </row>
    <row r="5988" spans="1:32" ht="14.4">
      <c r="A5988" s="49">
        <v>46216</v>
      </c>
      <c r="B5988" t="s">
        <v>9</v>
      </c>
      <c r="C5988">
        <v>516</v>
      </c>
      <c r="D5988">
        <v>6977</v>
      </c>
      <c r="E5988">
        <v>219</v>
      </c>
      <c r="F5988">
        <v>27</v>
      </c>
      <c r="G5988">
        <v>22</v>
      </c>
      <c r="K5988" t="s">
        <v>154</v>
      </c>
      <c r="L5988" s="64">
        <v>1.0105</v>
      </c>
      <c r="M5988" s="52">
        <v>1028</v>
      </c>
      <c r="N5988" s="52">
        <v>-981</v>
      </c>
      <c r="O5988">
        <v>0</v>
      </c>
      <c r="P5988">
        <v>6</v>
      </c>
      <c r="Q5988">
        <v>1</v>
      </c>
      <c r="R5988" s="69">
        <v>1158.4864051473639</v>
      </c>
      <c r="S5988" s="69">
        <v>6.0225134874262913</v>
      </c>
      <c r="T5988" s="69">
        <v>258.40740740740739</v>
      </c>
      <c r="U5988" s="69">
        <v>317.13636363636363</v>
      </c>
      <c r="V5988" s="69">
        <v>142.38775510204081</v>
      </c>
      <c r="W5988">
        <v>4</v>
      </c>
      <c r="X5988">
        <v>3</v>
      </c>
      <c r="Y5988">
        <v>3</v>
      </c>
      <c r="Z5988">
        <v>1</v>
      </c>
      <c r="AA5988">
        <v>2.75</v>
      </c>
      <c r="AB5988">
        <v>0.8</v>
      </c>
      <c r="AC5988">
        <v>2.2000000000000002</v>
      </c>
      <c r="AD5988">
        <v>22</v>
      </c>
      <c r="AE5988">
        <v>22.000940119999999</v>
      </c>
      <c r="AF5988" t="s">
        <v>1078</v>
      </c>
    </row>
    <row r="5989" spans="1:32" ht="14.4">
      <c r="A5989" s="49">
        <v>46216</v>
      </c>
      <c r="B5989" t="s">
        <v>9</v>
      </c>
      <c r="C5989">
        <v>517</v>
      </c>
      <c r="D5989">
        <v>2332</v>
      </c>
      <c r="E5989">
        <v>-278</v>
      </c>
      <c r="F5989">
        <v>7</v>
      </c>
      <c r="G5989">
        <v>8</v>
      </c>
      <c r="K5989" t="s">
        <v>154</v>
      </c>
      <c r="L5989" s="64">
        <v>0.96030000000000004</v>
      </c>
      <c r="M5989" s="52">
        <v>-297</v>
      </c>
      <c r="N5989" s="52">
        <v>-536</v>
      </c>
      <c r="O5989">
        <v>0</v>
      </c>
      <c r="P5989">
        <v>7</v>
      </c>
      <c r="Q5989">
        <v>1</v>
      </c>
      <c r="R5989" s="69">
        <v>396.28881278538807</v>
      </c>
      <c r="S5989" s="69">
        <v>5.8845971038372582</v>
      </c>
      <c r="T5989" s="69">
        <v>333.14285714285722</v>
      </c>
      <c r="U5989" s="69">
        <v>291.5</v>
      </c>
      <c r="V5989" s="69">
        <v>155.4666666666667</v>
      </c>
      <c r="W5989">
        <v>0</v>
      </c>
      <c r="X5989">
        <v>4</v>
      </c>
      <c r="Y5989">
        <v>2</v>
      </c>
      <c r="Z5989">
        <v>2</v>
      </c>
      <c r="AA5989">
        <v>2</v>
      </c>
      <c r="AB5989">
        <v>0.5</v>
      </c>
      <c r="AC5989">
        <v>1</v>
      </c>
      <c r="AD5989">
        <v>20</v>
      </c>
      <c r="AE5989">
        <v>20.000940109999998</v>
      </c>
      <c r="AF5989" t="s">
        <v>594</v>
      </c>
    </row>
    <row r="5990" spans="1:32" ht="14.4">
      <c r="A5990" s="49">
        <v>46216</v>
      </c>
      <c r="B5990" t="s">
        <v>9</v>
      </c>
      <c r="C5990">
        <v>518</v>
      </c>
      <c r="D5990">
        <v>4691</v>
      </c>
      <c r="E5990">
        <v>-36</v>
      </c>
      <c r="F5990">
        <v>17</v>
      </c>
      <c r="G5990">
        <v>15</v>
      </c>
      <c r="K5990" t="s">
        <v>154</v>
      </c>
      <c r="L5990" s="64">
        <v>0.99739999999999995</v>
      </c>
      <c r="M5990" s="52">
        <v>-99</v>
      </c>
      <c r="N5990" s="52">
        <v>77</v>
      </c>
      <c r="O5990">
        <v>0</v>
      </c>
      <c r="P5990">
        <v>8</v>
      </c>
      <c r="Q5990">
        <v>1</v>
      </c>
      <c r="R5990" s="69">
        <v>788.11109381486096</v>
      </c>
      <c r="S5990" s="69">
        <v>5.9522065313065946</v>
      </c>
      <c r="T5990" s="69">
        <v>275.94117647058818</v>
      </c>
      <c r="U5990" s="69">
        <v>312.73333333333329</v>
      </c>
      <c r="V5990" s="69">
        <v>146.59375</v>
      </c>
      <c r="W5990">
        <v>0</v>
      </c>
      <c r="X5990">
        <v>4</v>
      </c>
      <c r="Y5990">
        <v>3</v>
      </c>
      <c r="Z5990">
        <v>1</v>
      </c>
      <c r="AA5990">
        <v>2</v>
      </c>
      <c r="AB5990">
        <v>0.6</v>
      </c>
      <c r="AC5990">
        <v>1.2</v>
      </c>
      <c r="AD5990">
        <v>22</v>
      </c>
      <c r="AE5990">
        <v>22.000940100000001</v>
      </c>
      <c r="AF5990" t="s">
        <v>592</v>
      </c>
    </row>
    <row r="5991" spans="1:32" ht="14.4">
      <c r="A5991" s="49">
        <v>46216</v>
      </c>
      <c r="B5991" t="s">
        <v>9</v>
      </c>
      <c r="C5991">
        <v>520</v>
      </c>
      <c r="D5991">
        <v>2803</v>
      </c>
      <c r="E5991">
        <v>-13</v>
      </c>
      <c r="F5991">
        <v>11</v>
      </c>
      <c r="G5991">
        <v>8</v>
      </c>
      <c r="K5991" t="s">
        <v>154</v>
      </c>
      <c r="L5991" s="64">
        <v>0.99850000000000005</v>
      </c>
      <c r="M5991" s="52">
        <v>1360</v>
      </c>
      <c r="N5991" s="52">
        <v>-1293</v>
      </c>
      <c r="O5991">
        <v>0</v>
      </c>
      <c r="P5991">
        <v>0</v>
      </c>
      <c r="Q5991">
        <v>1</v>
      </c>
      <c r="R5991" s="69">
        <v>458.27542548775421</v>
      </c>
      <c r="S5991" s="69">
        <v>6.1164091376200149</v>
      </c>
      <c r="T5991" s="69">
        <v>254.81818181818181</v>
      </c>
      <c r="U5991" s="69">
        <v>350.375</v>
      </c>
      <c r="V5991" s="69">
        <v>147.5263157894737</v>
      </c>
      <c r="W5991">
        <v>4</v>
      </c>
      <c r="X5991">
        <v>3</v>
      </c>
      <c r="Y5991">
        <v>3</v>
      </c>
      <c r="Z5991">
        <v>0</v>
      </c>
      <c r="AA5991">
        <v>2.5</v>
      </c>
      <c r="AB5991">
        <v>0.5</v>
      </c>
      <c r="AC5991">
        <v>1.25</v>
      </c>
      <c r="AD5991">
        <v>22.5</v>
      </c>
      <c r="AE5991">
        <v>22.50094009</v>
      </c>
      <c r="AF5991" t="s">
        <v>629</v>
      </c>
    </row>
    <row r="5992" spans="1:32" ht="14.4">
      <c r="A5992" s="49">
        <v>46216</v>
      </c>
      <c r="B5992" t="s">
        <v>9</v>
      </c>
      <c r="C5992">
        <v>521</v>
      </c>
      <c r="D5992">
        <v>1845</v>
      </c>
      <c r="E5992">
        <v>-575</v>
      </c>
      <c r="F5992">
        <v>5</v>
      </c>
      <c r="G5992">
        <v>4</v>
      </c>
      <c r="K5992" t="s">
        <v>370</v>
      </c>
      <c r="L5992" s="64">
        <v>0.89610000000000001</v>
      </c>
      <c r="M5992" s="52">
        <v>1274</v>
      </c>
      <c r="N5992" s="52">
        <v>-497</v>
      </c>
      <c r="O5992">
        <v>0</v>
      </c>
      <c r="P5992">
        <v>1</v>
      </c>
      <c r="Q5992">
        <v>1</v>
      </c>
      <c r="R5992" s="69">
        <v>313.24533001245328</v>
      </c>
      <c r="S5992" s="69">
        <v>5.8899521340881629</v>
      </c>
      <c r="T5992" s="69">
        <v>369</v>
      </c>
      <c r="U5992" s="69">
        <v>461.25</v>
      </c>
      <c r="V5992" s="69">
        <v>205</v>
      </c>
      <c r="W5992">
        <v>0</v>
      </c>
      <c r="X5992">
        <v>0</v>
      </c>
      <c r="Y5992">
        <v>0</v>
      </c>
      <c r="Z5992">
        <v>2</v>
      </c>
      <c r="AA5992">
        <v>0.5</v>
      </c>
      <c r="AB5992">
        <v>0.5</v>
      </c>
      <c r="AC5992">
        <v>0.25</v>
      </c>
      <c r="AD5992">
        <v>12.5</v>
      </c>
      <c r="AE5992">
        <v>12.500940079999999</v>
      </c>
      <c r="AF5992" t="s">
        <v>795</v>
      </c>
    </row>
    <row r="5993" spans="1:32" ht="14.4">
      <c r="A5993" s="49">
        <v>46216</v>
      </c>
      <c r="B5993" t="s">
        <v>9</v>
      </c>
      <c r="C5993">
        <v>522</v>
      </c>
      <c r="D5993">
        <v>2587</v>
      </c>
      <c r="E5993">
        <v>-871</v>
      </c>
      <c r="F5993">
        <v>7</v>
      </c>
      <c r="G5993">
        <v>6</v>
      </c>
      <c r="K5993" t="s">
        <v>203</v>
      </c>
      <c r="L5993" s="64">
        <v>0.88780000000000003</v>
      </c>
      <c r="M5993" s="52">
        <v>-1428</v>
      </c>
      <c r="N5993" s="52">
        <v>-633</v>
      </c>
      <c r="O5993">
        <v>0</v>
      </c>
      <c r="P5993">
        <v>2</v>
      </c>
      <c r="Q5993">
        <v>1</v>
      </c>
      <c r="R5993" s="69">
        <v>426.75767953507682</v>
      </c>
      <c r="S5993" s="69">
        <v>6.0619881587564146</v>
      </c>
      <c r="T5993" s="69">
        <v>369.57142857142861</v>
      </c>
      <c r="U5993" s="69">
        <v>431.16666666666669</v>
      </c>
      <c r="V5993" s="69">
        <v>199</v>
      </c>
      <c r="W5993">
        <v>0</v>
      </c>
      <c r="X5993">
        <v>0</v>
      </c>
      <c r="Y5993">
        <v>0</v>
      </c>
      <c r="Z5993">
        <v>0</v>
      </c>
      <c r="AA5993">
        <v>0</v>
      </c>
      <c r="AB5993">
        <v>0.5</v>
      </c>
      <c r="AC5993">
        <v>0</v>
      </c>
      <c r="AD5993">
        <v>10</v>
      </c>
      <c r="AE5993">
        <v>10.00094007</v>
      </c>
      <c r="AF5993" t="s">
        <v>584</v>
      </c>
    </row>
    <row r="5994" spans="1:32" ht="14.4">
      <c r="A5994" s="49">
        <v>46216</v>
      </c>
      <c r="B5994" t="s">
        <v>9</v>
      </c>
      <c r="C5994">
        <v>523</v>
      </c>
      <c r="D5994">
        <v>2407</v>
      </c>
      <c r="E5994">
        <v>-1035</v>
      </c>
      <c r="F5994">
        <v>7</v>
      </c>
      <c r="G5994">
        <v>2</v>
      </c>
      <c r="K5994" t="s">
        <v>203</v>
      </c>
      <c r="L5994" s="64">
        <v>0.85670000000000002</v>
      </c>
      <c r="M5994" s="52">
        <v>560</v>
      </c>
      <c r="N5994" s="52">
        <v>1371</v>
      </c>
      <c r="O5994">
        <v>0</v>
      </c>
      <c r="P5994">
        <v>3</v>
      </c>
      <c r="Q5994">
        <v>1</v>
      </c>
      <c r="R5994" s="69">
        <v>397.36789124117888</v>
      </c>
      <c r="S5994" s="69">
        <v>6.0573590696564183</v>
      </c>
      <c r="T5994" s="69">
        <v>343.85714285714278</v>
      </c>
      <c r="U5994" s="69">
        <v>1203.5</v>
      </c>
      <c r="V5994" s="69">
        <v>267.44444444444451</v>
      </c>
      <c r="W5994">
        <v>0</v>
      </c>
      <c r="X5994">
        <v>0</v>
      </c>
      <c r="Y5994">
        <v>0</v>
      </c>
      <c r="Z5994">
        <v>0</v>
      </c>
      <c r="AA5994">
        <v>0</v>
      </c>
      <c r="AB5994">
        <v>0.5</v>
      </c>
      <c r="AC5994">
        <v>0</v>
      </c>
      <c r="AD5994">
        <v>10</v>
      </c>
      <c r="AE5994">
        <v>10.00094006</v>
      </c>
      <c r="AF5994" t="s">
        <v>584</v>
      </c>
    </row>
    <row r="5995" spans="1:32" ht="14.4">
      <c r="A5995" s="49">
        <v>46216</v>
      </c>
      <c r="B5995" t="s">
        <v>9</v>
      </c>
      <c r="C5995">
        <v>525</v>
      </c>
      <c r="D5995">
        <v>955</v>
      </c>
      <c r="E5995">
        <v>-306</v>
      </c>
      <c r="F5995">
        <v>3</v>
      </c>
      <c r="G5995">
        <v>3</v>
      </c>
      <c r="K5995" t="s">
        <v>154</v>
      </c>
      <c r="L5995" s="64">
        <v>0.89319999999999999</v>
      </c>
      <c r="M5995" s="52">
        <v>868</v>
      </c>
      <c r="N5995" s="52">
        <v>-1395</v>
      </c>
      <c r="O5995">
        <v>0</v>
      </c>
      <c r="P5995">
        <v>5</v>
      </c>
      <c r="Q5995">
        <v>1</v>
      </c>
      <c r="R5995" s="69">
        <v>137.5819323370693</v>
      </c>
      <c r="S5995" s="69">
        <v>6.9413184113470274</v>
      </c>
      <c r="T5995" s="69">
        <v>318.33333333333331</v>
      </c>
      <c r="U5995" s="69">
        <v>318.33333333333331</v>
      </c>
      <c r="V5995" s="69">
        <v>159.16666666666671</v>
      </c>
      <c r="W5995">
        <v>0</v>
      </c>
      <c r="X5995">
        <v>3</v>
      </c>
      <c r="Y5995">
        <v>2</v>
      </c>
      <c r="Z5995">
        <v>0</v>
      </c>
      <c r="AA5995">
        <v>1.25</v>
      </c>
      <c r="AB5995">
        <v>0.5</v>
      </c>
      <c r="AC5995">
        <v>0.625</v>
      </c>
      <c r="AD5995">
        <v>16.2</v>
      </c>
      <c r="AE5995">
        <v>16.20094005</v>
      </c>
      <c r="AF5995" t="s">
        <v>626</v>
      </c>
    </row>
    <row r="5996" spans="1:32" ht="14.4">
      <c r="A5996" s="49">
        <v>46216</v>
      </c>
      <c r="B5996" t="s">
        <v>9</v>
      </c>
      <c r="C5996">
        <v>526</v>
      </c>
      <c r="D5996">
        <v>4367</v>
      </c>
      <c r="E5996">
        <v>-290</v>
      </c>
      <c r="F5996">
        <v>15</v>
      </c>
      <c r="G5996">
        <v>15</v>
      </c>
      <c r="K5996" t="s">
        <v>154</v>
      </c>
      <c r="L5996" s="64">
        <v>0.97789999999999999</v>
      </c>
      <c r="M5996" s="52">
        <v>399</v>
      </c>
      <c r="N5996" s="52">
        <v>-27</v>
      </c>
      <c r="O5996">
        <v>0</v>
      </c>
      <c r="P5996">
        <v>6</v>
      </c>
      <c r="Q5996">
        <v>1</v>
      </c>
      <c r="R5996" s="69">
        <v>713.95947488584477</v>
      </c>
      <c r="S5996" s="69">
        <v>6.1165936633843838</v>
      </c>
      <c r="T5996" s="69">
        <v>291.13333333333333</v>
      </c>
      <c r="U5996" s="69">
        <v>291.13333333333333</v>
      </c>
      <c r="V5996" s="69">
        <v>145.56666666666669</v>
      </c>
      <c r="W5996">
        <v>0</v>
      </c>
      <c r="X5996">
        <v>4</v>
      </c>
      <c r="Y5996">
        <v>3</v>
      </c>
      <c r="Z5996">
        <v>0</v>
      </c>
      <c r="AA5996">
        <v>1.75</v>
      </c>
      <c r="AB5996">
        <v>0.6</v>
      </c>
      <c r="AC5996">
        <v>1.05</v>
      </c>
      <c r="AD5996">
        <v>20.5</v>
      </c>
      <c r="AE5996">
        <v>20.50094004</v>
      </c>
      <c r="AF5996" t="s">
        <v>631</v>
      </c>
    </row>
    <row r="5997" spans="1:32" ht="14.4">
      <c r="A5997" s="49">
        <v>46216</v>
      </c>
      <c r="B5997" t="s">
        <v>9</v>
      </c>
      <c r="C5997">
        <v>527</v>
      </c>
      <c r="D5997">
        <v>710</v>
      </c>
      <c r="E5997">
        <v>-313</v>
      </c>
      <c r="F5997">
        <v>2</v>
      </c>
      <c r="G5997">
        <v>1</v>
      </c>
      <c r="K5997" t="s">
        <v>154</v>
      </c>
      <c r="L5997" s="64">
        <v>0.85309999999999997</v>
      </c>
      <c r="M5997" s="52">
        <v>-301</v>
      </c>
      <c r="N5997" s="52">
        <v>683</v>
      </c>
      <c r="O5997">
        <v>0</v>
      </c>
      <c r="P5997">
        <v>7</v>
      </c>
      <c r="Q5997">
        <v>1</v>
      </c>
      <c r="R5997" s="69">
        <v>113.2736093814861</v>
      </c>
      <c r="S5997" s="69">
        <v>6.2680089729359798</v>
      </c>
      <c r="T5997" s="69">
        <v>355</v>
      </c>
      <c r="U5997" s="69">
        <v>710</v>
      </c>
      <c r="V5997" s="69">
        <v>236.66666666666671</v>
      </c>
      <c r="W5997">
        <v>0</v>
      </c>
      <c r="X5997">
        <v>0</v>
      </c>
      <c r="Y5997">
        <v>0</v>
      </c>
      <c r="Z5997">
        <v>0</v>
      </c>
      <c r="AA5997">
        <v>0</v>
      </c>
      <c r="AB5997">
        <v>0.5</v>
      </c>
      <c r="AC5997">
        <v>0</v>
      </c>
      <c r="AD5997">
        <v>10</v>
      </c>
      <c r="AE5997">
        <v>10.000940030000001</v>
      </c>
      <c r="AF5997" t="s">
        <v>584</v>
      </c>
    </row>
    <row r="5998" spans="1:32" ht="14.4">
      <c r="A5998" s="49">
        <v>46216</v>
      </c>
      <c r="B5998" t="s">
        <v>9</v>
      </c>
      <c r="C5998">
        <v>528</v>
      </c>
      <c r="D5998">
        <v>2271</v>
      </c>
      <c r="E5998">
        <v>-774</v>
      </c>
      <c r="F5998">
        <v>5</v>
      </c>
      <c r="G5998">
        <v>8</v>
      </c>
      <c r="K5998" t="s">
        <v>154</v>
      </c>
      <c r="L5998" s="64">
        <v>0.88639999999999997</v>
      </c>
      <c r="M5998" s="52">
        <v>-329</v>
      </c>
      <c r="N5998" s="52">
        <v>537</v>
      </c>
      <c r="O5998">
        <v>0</v>
      </c>
      <c r="P5998">
        <v>8</v>
      </c>
      <c r="Q5998">
        <v>1</v>
      </c>
      <c r="R5998" s="69">
        <v>375.00949564134493</v>
      </c>
      <c r="S5998" s="69">
        <v>6.0558466556056496</v>
      </c>
      <c r="T5998" s="69">
        <v>454.2</v>
      </c>
      <c r="U5998" s="69">
        <v>283.875</v>
      </c>
      <c r="V5998" s="69">
        <v>174.69230769230771</v>
      </c>
      <c r="W5998">
        <v>0</v>
      </c>
      <c r="X5998">
        <v>4</v>
      </c>
      <c r="Y5998">
        <v>0</v>
      </c>
      <c r="Z5998">
        <v>0</v>
      </c>
      <c r="AA5998">
        <v>1</v>
      </c>
      <c r="AB5998">
        <v>0.5</v>
      </c>
      <c r="AC5998">
        <v>0.5</v>
      </c>
      <c r="AD5998">
        <v>15</v>
      </c>
      <c r="AE5998">
        <v>15.00094002</v>
      </c>
      <c r="AF5998" t="s">
        <v>743</v>
      </c>
    </row>
    <row r="5999" spans="1:32" ht="14.4">
      <c r="A5999" s="49">
        <v>46216</v>
      </c>
      <c r="B5999" t="s">
        <v>9</v>
      </c>
      <c r="C5999">
        <v>530</v>
      </c>
      <c r="D5999">
        <v>862</v>
      </c>
      <c r="E5999">
        <v>-279</v>
      </c>
      <c r="F5999">
        <v>2</v>
      </c>
      <c r="G5999">
        <v>2</v>
      </c>
      <c r="K5999" t="s">
        <v>154</v>
      </c>
      <c r="L5999" s="64">
        <v>0.8921</v>
      </c>
      <c r="M5999" s="52">
        <v>264</v>
      </c>
      <c r="N5999" s="52">
        <v>-1307</v>
      </c>
      <c r="O5999">
        <v>0</v>
      </c>
      <c r="P5999">
        <v>0</v>
      </c>
      <c r="Q5999">
        <v>1</v>
      </c>
      <c r="R5999" s="69">
        <v>153.56387505188869</v>
      </c>
      <c r="S5999" s="69">
        <v>5.6132993499202399</v>
      </c>
      <c r="T5999" s="69">
        <v>431</v>
      </c>
      <c r="U5999" s="69">
        <v>431</v>
      </c>
      <c r="V5999" s="69">
        <v>215.5</v>
      </c>
      <c r="W5999">
        <v>0</v>
      </c>
      <c r="X5999">
        <v>0</v>
      </c>
      <c r="Y5999">
        <v>0</v>
      </c>
      <c r="Z5999">
        <v>6</v>
      </c>
      <c r="AA5999">
        <v>1.5</v>
      </c>
      <c r="AB5999">
        <v>0.5</v>
      </c>
      <c r="AC5999">
        <v>0.75</v>
      </c>
      <c r="AD5999">
        <v>17.5</v>
      </c>
      <c r="AE5999">
        <v>17.500940010000001</v>
      </c>
      <c r="AF5999" t="s">
        <v>641</v>
      </c>
    </row>
    <row r="6000" spans="1:32" ht="14.4">
      <c r="A6000" s="49">
        <v>46216</v>
      </c>
      <c r="B6000" t="s">
        <v>9</v>
      </c>
      <c r="C6000">
        <v>531</v>
      </c>
      <c r="D6000">
        <v>2932</v>
      </c>
      <c r="E6000">
        <v>351</v>
      </c>
      <c r="F6000">
        <v>13</v>
      </c>
      <c r="G6000">
        <v>7</v>
      </c>
      <c r="K6000" t="s">
        <v>154</v>
      </c>
      <c r="L6000" s="64">
        <v>1.0399</v>
      </c>
      <c r="M6000" s="52">
        <v>160</v>
      </c>
      <c r="N6000" s="52">
        <v>-1215</v>
      </c>
      <c r="O6000">
        <v>0</v>
      </c>
      <c r="P6000">
        <v>1</v>
      </c>
      <c r="Q6000">
        <v>1</v>
      </c>
      <c r="R6000" s="69">
        <v>496.54644043171442</v>
      </c>
      <c r="S6000" s="69">
        <v>5.9047850538427369</v>
      </c>
      <c r="T6000" s="69">
        <v>225.53846153846149</v>
      </c>
      <c r="U6000" s="69">
        <v>418.85714285714278</v>
      </c>
      <c r="V6000" s="69">
        <v>146.6</v>
      </c>
      <c r="W6000">
        <v>6</v>
      </c>
      <c r="X6000">
        <v>1</v>
      </c>
      <c r="Y6000">
        <v>3</v>
      </c>
      <c r="Z6000">
        <v>2</v>
      </c>
      <c r="AA6000">
        <v>3</v>
      </c>
      <c r="AB6000">
        <v>0.5</v>
      </c>
      <c r="AC6000">
        <v>1.5</v>
      </c>
      <c r="AD6000">
        <v>15</v>
      </c>
      <c r="AE6000">
        <v>15.00094</v>
      </c>
      <c r="AF6000" t="s">
        <v>859</v>
      </c>
    </row>
    <row r="6001" spans="1:32" ht="14.4">
      <c r="A6001" s="49">
        <v>46216</v>
      </c>
      <c r="B6001" t="s">
        <v>9</v>
      </c>
      <c r="C6001">
        <v>532</v>
      </c>
      <c r="D6001">
        <v>4396</v>
      </c>
      <c r="E6001">
        <v>981</v>
      </c>
      <c r="F6001">
        <v>17</v>
      </c>
      <c r="G6001">
        <v>20</v>
      </c>
      <c r="K6001" t="s">
        <v>154</v>
      </c>
      <c r="L6001" s="64">
        <v>1.0744</v>
      </c>
      <c r="M6001" s="52">
        <v>-771</v>
      </c>
      <c r="N6001" s="52">
        <v>-735</v>
      </c>
      <c r="O6001">
        <v>0</v>
      </c>
      <c r="P6001">
        <v>2</v>
      </c>
      <c r="Q6001">
        <v>1</v>
      </c>
      <c r="R6001" s="69">
        <v>762.00005188875048</v>
      </c>
      <c r="S6001" s="69">
        <v>5.7690284785463524</v>
      </c>
      <c r="T6001" s="69">
        <v>258.58823529411762</v>
      </c>
      <c r="U6001" s="69">
        <v>219.8</v>
      </c>
      <c r="V6001" s="69">
        <v>118.81081081081081</v>
      </c>
      <c r="W6001">
        <v>4</v>
      </c>
      <c r="X6001">
        <v>6</v>
      </c>
      <c r="Y6001">
        <v>6</v>
      </c>
      <c r="Z6001">
        <v>5</v>
      </c>
      <c r="AA6001">
        <v>5.25</v>
      </c>
      <c r="AB6001">
        <v>0.6</v>
      </c>
      <c r="AC6001">
        <v>3.15</v>
      </c>
      <c r="AD6001">
        <v>31.5</v>
      </c>
      <c r="AE6001">
        <v>31.500939989999999</v>
      </c>
      <c r="AF6001" t="s">
        <v>1704</v>
      </c>
    </row>
    <row r="6002" spans="1:32" ht="14.4">
      <c r="A6002" s="49">
        <v>46216</v>
      </c>
      <c r="B6002" t="s">
        <v>9</v>
      </c>
      <c r="C6002">
        <v>533</v>
      </c>
      <c r="D6002">
        <v>1797</v>
      </c>
      <c r="E6002">
        <v>-881</v>
      </c>
      <c r="F6002">
        <v>3</v>
      </c>
      <c r="G6002">
        <v>5</v>
      </c>
      <c r="K6002" t="s">
        <v>154</v>
      </c>
      <c r="L6002" s="64">
        <v>0.83660000000000001</v>
      </c>
      <c r="M6002" s="52">
        <v>-611</v>
      </c>
      <c r="N6002" s="52">
        <v>1342</v>
      </c>
      <c r="O6002">
        <v>0</v>
      </c>
      <c r="P6002">
        <v>3</v>
      </c>
      <c r="Q6002">
        <v>1</v>
      </c>
      <c r="R6002" s="69">
        <v>307.82471980074718</v>
      </c>
      <c r="S6002" s="69">
        <v>5.837737791699074</v>
      </c>
      <c r="T6002" s="69">
        <v>599</v>
      </c>
      <c r="U6002" s="69">
        <v>359.4</v>
      </c>
      <c r="V6002" s="69">
        <v>224.625</v>
      </c>
      <c r="W6002">
        <v>0</v>
      </c>
      <c r="X6002">
        <v>3</v>
      </c>
      <c r="Y6002">
        <v>0</v>
      </c>
      <c r="Z6002">
        <v>3</v>
      </c>
      <c r="AA6002">
        <v>1.5</v>
      </c>
      <c r="AB6002">
        <v>0.5</v>
      </c>
      <c r="AC6002">
        <v>0.75</v>
      </c>
      <c r="AD6002">
        <v>17.5</v>
      </c>
      <c r="AE6002">
        <v>17.500939979999998</v>
      </c>
      <c r="AF6002" t="s">
        <v>641</v>
      </c>
    </row>
    <row r="6003" spans="1:32" ht="14.4">
      <c r="A6003" s="49">
        <v>46216</v>
      </c>
      <c r="B6003" t="s">
        <v>9</v>
      </c>
      <c r="C6003">
        <v>535</v>
      </c>
      <c r="D6003">
        <v>5021</v>
      </c>
      <c r="E6003">
        <v>547</v>
      </c>
      <c r="F6003">
        <v>21</v>
      </c>
      <c r="G6003">
        <v>15</v>
      </c>
      <c r="K6003" t="s">
        <v>370</v>
      </c>
      <c r="L6003" s="64">
        <v>1.0363</v>
      </c>
      <c r="M6003" s="52">
        <v>-381</v>
      </c>
      <c r="N6003" s="52">
        <v>-349</v>
      </c>
      <c r="O6003">
        <v>0</v>
      </c>
      <c r="P6003">
        <v>5</v>
      </c>
      <c r="Q6003">
        <v>1</v>
      </c>
      <c r="R6003" s="69">
        <v>845.2840390203404</v>
      </c>
      <c r="S6003" s="69">
        <v>5.9400151525624363</v>
      </c>
      <c r="T6003" s="69">
        <v>239.0952380952381</v>
      </c>
      <c r="U6003" s="69">
        <v>334.73333333333329</v>
      </c>
      <c r="V6003" s="69">
        <v>139.4722222222222</v>
      </c>
      <c r="W6003">
        <v>5</v>
      </c>
      <c r="X6003">
        <v>3</v>
      </c>
      <c r="Y6003">
        <v>4</v>
      </c>
      <c r="Z6003">
        <v>1</v>
      </c>
      <c r="AA6003">
        <v>3.25</v>
      </c>
      <c r="AB6003">
        <v>0.8</v>
      </c>
      <c r="AC6003">
        <v>2.6</v>
      </c>
      <c r="AD6003">
        <v>26</v>
      </c>
      <c r="AE6003">
        <v>26.000939970000001</v>
      </c>
      <c r="AF6003" t="s">
        <v>616</v>
      </c>
    </row>
    <row r="6004" spans="1:32" ht="14.4">
      <c r="A6004" s="49">
        <v>46216</v>
      </c>
      <c r="B6004" t="s">
        <v>9</v>
      </c>
      <c r="C6004">
        <v>536</v>
      </c>
      <c r="D6004">
        <v>1517</v>
      </c>
      <c r="E6004">
        <v>-349</v>
      </c>
      <c r="F6004">
        <v>4</v>
      </c>
      <c r="G6004">
        <v>4</v>
      </c>
      <c r="K6004" t="s">
        <v>203</v>
      </c>
      <c r="L6004" s="64">
        <v>0.92330000000000001</v>
      </c>
      <c r="M6004" s="52">
        <v>-286</v>
      </c>
      <c r="N6004" s="52">
        <v>1055</v>
      </c>
      <c r="O6004">
        <v>0</v>
      </c>
      <c r="P6004">
        <v>6</v>
      </c>
      <c r="Q6004">
        <v>1</v>
      </c>
      <c r="R6004" s="69">
        <v>267.82949356579491</v>
      </c>
      <c r="S6004" s="69">
        <v>5.6640513328205744</v>
      </c>
      <c r="T6004" s="69">
        <v>379.25</v>
      </c>
      <c r="U6004" s="69">
        <v>379.25</v>
      </c>
      <c r="V6004" s="69">
        <v>189.625</v>
      </c>
      <c r="W6004">
        <v>0</v>
      </c>
      <c r="X6004">
        <v>2</v>
      </c>
      <c r="Y6004">
        <v>0</v>
      </c>
      <c r="Z6004">
        <v>6</v>
      </c>
      <c r="AA6004">
        <v>2</v>
      </c>
      <c r="AB6004">
        <v>0.5</v>
      </c>
      <c r="AC6004">
        <v>1</v>
      </c>
      <c r="AD6004">
        <v>20</v>
      </c>
      <c r="AE6004">
        <v>20.00093996</v>
      </c>
      <c r="AF6004" t="s">
        <v>594</v>
      </c>
    </row>
    <row r="6005" spans="1:32" ht="14.4">
      <c r="A6005" s="49">
        <v>46216</v>
      </c>
      <c r="B6005" t="s">
        <v>16</v>
      </c>
      <c r="C6005">
        <v>551</v>
      </c>
      <c r="D6005">
        <v>2549</v>
      </c>
      <c r="E6005">
        <v>-498</v>
      </c>
      <c r="F6005">
        <v>8</v>
      </c>
      <c r="G6005">
        <v>6</v>
      </c>
      <c r="K6005" t="s">
        <v>154</v>
      </c>
      <c r="L6005" s="64">
        <v>0.93489999999999995</v>
      </c>
      <c r="M6005" s="52">
        <v>-1032</v>
      </c>
      <c r="N6005" s="52">
        <v>-183</v>
      </c>
      <c r="O6005">
        <v>0</v>
      </c>
      <c r="P6005">
        <v>1</v>
      </c>
      <c r="Q6005">
        <v>1</v>
      </c>
      <c r="R6005" s="69">
        <v>419.37261311747608</v>
      </c>
      <c r="S6005" s="69">
        <v>6.078126993204406</v>
      </c>
      <c r="T6005" s="69">
        <v>318.625</v>
      </c>
      <c r="U6005" s="69">
        <v>424.83333333333331</v>
      </c>
      <c r="V6005" s="69">
        <v>182.07142857142861</v>
      </c>
      <c r="W6005">
        <v>0</v>
      </c>
      <c r="X6005">
        <v>1</v>
      </c>
      <c r="Y6005">
        <v>0</v>
      </c>
      <c r="Z6005">
        <v>2</v>
      </c>
      <c r="AA6005">
        <v>0.75</v>
      </c>
      <c r="AB6005">
        <v>0.5</v>
      </c>
      <c r="AC6005">
        <v>0.375</v>
      </c>
      <c r="AD6005">
        <v>13.8</v>
      </c>
      <c r="AE6005">
        <v>13.80093995</v>
      </c>
      <c r="AF6005" t="s">
        <v>620</v>
      </c>
    </row>
    <row r="6006" spans="1:32" ht="14.4">
      <c r="A6006" s="49">
        <v>46216</v>
      </c>
      <c r="B6006" t="s">
        <v>16</v>
      </c>
      <c r="C6006">
        <v>552</v>
      </c>
      <c r="D6006">
        <v>1320</v>
      </c>
      <c r="E6006">
        <v>-1106</v>
      </c>
      <c r="F6006">
        <v>2</v>
      </c>
      <c r="G6006">
        <v>2</v>
      </c>
      <c r="K6006" t="s">
        <v>154</v>
      </c>
      <c r="L6006" s="64">
        <v>0.72070000000000001</v>
      </c>
      <c r="M6006" s="52">
        <v>-79</v>
      </c>
      <c r="N6006" s="52">
        <v>1329</v>
      </c>
      <c r="O6006">
        <v>0</v>
      </c>
      <c r="P6006">
        <v>2</v>
      </c>
      <c r="Q6006">
        <v>1</v>
      </c>
      <c r="R6006" s="69">
        <v>191.9417808219178</v>
      </c>
      <c r="S6006" s="69">
        <v>6.8770853034060702</v>
      </c>
      <c r="T6006" s="69">
        <v>660</v>
      </c>
      <c r="U6006" s="69">
        <v>660</v>
      </c>
      <c r="V6006" s="69">
        <v>330</v>
      </c>
      <c r="W6006">
        <v>0</v>
      </c>
      <c r="X6006">
        <v>0</v>
      </c>
      <c r="Y6006">
        <v>0</v>
      </c>
      <c r="Z6006">
        <v>0</v>
      </c>
      <c r="AA6006">
        <v>0</v>
      </c>
      <c r="AB6006">
        <v>0.5</v>
      </c>
      <c r="AC6006">
        <v>0</v>
      </c>
      <c r="AD6006">
        <v>10</v>
      </c>
      <c r="AE6006">
        <v>10.00093994</v>
      </c>
      <c r="AF6006" t="s">
        <v>584</v>
      </c>
    </row>
    <row r="6007" spans="1:32" ht="14.4">
      <c r="A6007" s="49">
        <v>46216</v>
      </c>
      <c r="B6007" t="s">
        <v>16</v>
      </c>
      <c r="C6007">
        <v>553</v>
      </c>
      <c r="D6007">
        <v>589</v>
      </c>
      <c r="E6007">
        <v>-281</v>
      </c>
      <c r="F6007">
        <v>2</v>
      </c>
      <c r="G6007">
        <v>0</v>
      </c>
      <c r="K6007" t="s">
        <v>154</v>
      </c>
      <c r="L6007" s="64">
        <v>0.84099999999999997</v>
      </c>
      <c r="M6007" s="52">
        <v>-1281</v>
      </c>
      <c r="N6007" s="52">
        <v>-343</v>
      </c>
      <c r="O6007">
        <v>0</v>
      </c>
      <c r="P6007">
        <v>3</v>
      </c>
      <c r="Q6007">
        <v>1</v>
      </c>
      <c r="R6007" s="69">
        <v>88.031029472810289</v>
      </c>
      <c r="S6007" s="69">
        <v>6.6908225829838956</v>
      </c>
      <c r="T6007" s="69">
        <v>294.5</v>
      </c>
      <c r="U6007" s="69"/>
      <c r="V6007" s="69">
        <v>294.5</v>
      </c>
      <c r="W6007">
        <v>0</v>
      </c>
      <c r="X6007"/>
      <c r="Y6007">
        <v>0</v>
      </c>
      <c r="Z6007">
        <v>0</v>
      </c>
      <c r="AA6007">
        <v>0</v>
      </c>
      <c r="AB6007">
        <v>0.5</v>
      </c>
      <c r="AC6007">
        <v>0</v>
      </c>
      <c r="AD6007">
        <v>10</v>
      </c>
      <c r="AE6007">
        <v>10.000939929999999</v>
      </c>
      <c r="AF6007" t="s">
        <v>584</v>
      </c>
    </row>
    <row r="6008" spans="1:32" ht="14.4">
      <c r="A6008" s="49">
        <v>46216</v>
      </c>
      <c r="B6008" t="s">
        <v>16</v>
      </c>
      <c r="C6008">
        <v>555</v>
      </c>
      <c r="D6008">
        <v>5245</v>
      </c>
      <c r="E6008">
        <v>1471</v>
      </c>
      <c r="F6008">
        <v>25</v>
      </c>
      <c r="G6008">
        <v>16</v>
      </c>
      <c r="K6008" t="s">
        <v>154</v>
      </c>
      <c r="L6008" s="64">
        <v>1.0934999999999999</v>
      </c>
      <c r="M6008" s="52">
        <v>-183</v>
      </c>
      <c r="N6008" s="52">
        <v>-1427</v>
      </c>
      <c r="O6008">
        <v>0</v>
      </c>
      <c r="P6008">
        <v>5</v>
      </c>
      <c r="Q6008">
        <v>1</v>
      </c>
      <c r="R6008" s="69">
        <v>862.08022000830215</v>
      </c>
      <c r="S6008" s="69">
        <v>6.0841205705305343</v>
      </c>
      <c r="T6008" s="69">
        <v>209.8</v>
      </c>
      <c r="U6008" s="69">
        <v>327.8125</v>
      </c>
      <c r="V6008" s="69">
        <v>127.92682926829271</v>
      </c>
      <c r="W6008">
        <v>7</v>
      </c>
      <c r="X6008">
        <v>3</v>
      </c>
      <c r="Y6008">
        <v>6</v>
      </c>
      <c r="Z6008">
        <v>1</v>
      </c>
      <c r="AA6008">
        <v>4.25</v>
      </c>
      <c r="AB6008">
        <v>0.8</v>
      </c>
      <c r="AC6008">
        <v>3.4</v>
      </c>
      <c r="AD6008">
        <v>34</v>
      </c>
      <c r="AE6008">
        <v>34.00093992</v>
      </c>
      <c r="AF6008" t="s">
        <v>2576</v>
      </c>
    </row>
    <row r="6009" spans="1:32" ht="14.4">
      <c r="A6009" s="49">
        <v>46216</v>
      </c>
      <c r="B6009" t="s">
        <v>16</v>
      </c>
      <c r="C6009">
        <v>556</v>
      </c>
      <c r="D6009">
        <v>2205</v>
      </c>
      <c r="E6009">
        <v>80</v>
      </c>
      <c r="F6009">
        <v>8</v>
      </c>
      <c r="G6009">
        <v>7</v>
      </c>
      <c r="K6009" t="s">
        <v>154</v>
      </c>
      <c r="L6009" s="64">
        <v>1.0121</v>
      </c>
      <c r="M6009" s="52">
        <v>-371</v>
      </c>
      <c r="N6009" s="52">
        <v>803</v>
      </c>
      <c r="O6009">
        <v>0</v>
      </c>
      <c r="P6009">
        <v>6</v>
      </c>
      <c r="Q6009">
        <v>1</v>
      </c>
      <c r="R6009" s="69">
        <v>370.8999066002491</v>
      </c>
      <c r="S6009" s="69">
        <v>5.9450001489930786</v>
      </c>
      <c r="T6009" s="69">
        <v>275.625</v>
      </c>
      <c r="U6009" s="69">
        <v>315</v>
      </c>
      <c r="V6009" s="69">
        <v>147</v>
      </c>
      <c r="W6009">
        <v>0</v>
      </c>
      <c r="X6009">
        <v>4</v>
      </c>
      <c r="Y6009">
        <v>3</v>
      </c>
      <c r="Z6009">
        <v>5</v>
      </c>
      <c r="AA6009">
        <v>3</v>
      </c>
      <c r="AB6009">
        <v>0.5</v>
      </c>
      <c r="AC6009">
        <v>1.5</v>
      </c>
      <c r="AD6009">
        <v>15</v>
      </c>
      <c r="AE6009">
        <v>15.00093991</v>
      </c>
      <c r="AF6009" t="s">
        <v>859</v>
      </c>
    </row>
    <row r="6010" spans="1:32" ht="14.4">
      <c r="A6010" s="49">
        <v>46216</v>
      </c>
      <c r="B6010" t="s">
        <v>16</v>
      </c>
      <c r="C6010">
        <v>557</v>
      </c>
      <c r="D6010">
        <v>3530</v>
      </c>
      <c r="E6010">
        <v>-248</v>
      </c>
      <c r="F6010">
        <v>12</v>
      </c>
      <c r="G6010">
        <v>11</v>
      </c>
      <c r="K6010" t="s">
        <v>154</v>
      </c>
      <c r="L6010" s="64">
        <v>0.97660000000000002</v>
      </c>
      <c r="M6010" s="52">
        <v>-606</v>
      </c>
      <c r="N6010" s="52">
        <v>1949</v>
      </c>
      <c r="O6010">
        <v>0</v>
      </c>
      <c r="P6010">
        <v>7</v>
      </c>
      <c r="Q6010">
        <v>1</v>
      </c>
      <c r="R6010" s="69">
        <v>574.67195931921958</v>
      </c>
      <c r="S6010" s="69">
        <v>6.1426348419397137</v>
      </c>
      <c r="T6010" s="69">
        <v>294.16666666666669</v>
      </c>
      <c r="U6010" s="69">
        <v>320.90909090909088</v>
      </c>
      <c r="V6010" s="69">
        <v>153.47826086956519</v>
      </c>
      <c r="W6010">
        <v>0</v>
      </c>
      <c r="X6010">
        <v>4</v>
      </c>
      <c r="Y6010">
        <v>3</v>
      </c>
      <c r="Z6010">
        <v>0</v>
      </c>
      <c r="AA6010">
        <v>1.75</v>
      </c>
      <c r="AB6010">
        <v>0.6</v>
      </c>
      <c r="AC6010">
        <v>1.05</v>
      </c>
      <c r="AD6010">
        <v>20.5</v>
      </c>
      <c r="AE6010">
        <v>20.500939899999999</v>
      </c>
      <c r="AF6010" t="s">
        <v>631</v>
      </c>
    </row>
    <row r="6011" spans="1:32" ht="14.4">
      <c r="A6011" s="49">
        <v>46216</v>
      </c>
      <c r="B6011" t="s">
        <v>16</v>
      </c>
      <c r="C6011">
        <v>558</v>
      </c>
      <c r="D6011">
        <v>1492</v>
      </c>
      <c r="E6011">
        <v>495</v>
      </c>
      <c r="F6011">
        <v>8</v>
      </c>
      <c r="G6011">
        <v>4</v>
      </c>
      <c r="K6011" t="s">
        <v>154</v>
      </c>
      <c r="L6011" s="64">
        <v>1.1106</v>
      </c>
      <c r="M6011" s="52">
        <v>-1245</v>
      </c>
      <c r="N6011" s="52">
        <v>-792</v>
      </c>
      <c r="O6011">
        <v>0</v>
      </c>
      <c r="P6011">
        <v>8</v>
      </c>
      <c r="Q6011">
        <v>1</v>
      </c>
      <c r="R6011" s="69">
        <v>233.42813408053129</v>
      </c>
      <c r="S6011" s="69">
        <v>6.3916888419511118</v>
      </c>
      <c r="T6011" s="69">
        <v>186.5</v>
      </c>
      <c r="U6011" s="69">
        <v>373</v>
      </c>
      <c r="V6011" s="69">
        <v>124.3333333333333</v>
      </c>
      <c r="W6011">
        <v>7</v>
      </c>
      <c r="X6011">
        <v>2</v>
      </c>
      <c r="Y6011">
        <v>7</v>
      </c>
      <c r="Z6011">
        <v>0</v>
      </c>
      <c r="AA6011">
        <v>4</v>
      </c>
      <c r="AB6011">
        <v>0.5</v>
      </c>
      <c r="AC6011">
        <v>2</v>
      </c>
      <c r="AD6011">
        <v>20</v>
      </c>
      <c r="AE6011">
        <v>20.000939890000001</v>
      </c>
      <c r="AF6011" t="s">
        <v>457</v>
      </c>
    </row>
    <row r="6012" spans="1:32" ht="14.4">
      <c r="A6012" s="49">
        <v>46216</v>
      </c>
      <c r="B6012" t="s">
        <v>16</v>
      </c>
      <c r="C6012">
        <v>560</v>
      </c>
      <c r="D6012">
        <v>2574</v>
      </c>
      <c r="E6012">
        <v>-548</v>
      </c>
      <c r="F6012">
        <v>7</v>
      </c>
      <c r="G6012">
        <v>9</v>
      </c>
      <c r="K6012" t="s">
        <v>154</v>
      </c>
      <c r="L6012" s="64">
        <v>0.92900000000000005</v>
      </c>
      <c r="M6012" s="52">
        <v>238</v>
      </c>
      <c r="N6012" s="52">
        <v>1693</v>
      </c>
      <c r="O6012">
        <v>0</v>
      </c>
      <c r="P6012">
        <v>0</v>
      </c>
      <c r="Q6012">
        <v>1</v>
      </c>
      <c r="R6012" s="69">
        <v>416.52397260273972</v>
      </c>
      <c r="S6012" s="69">
        <v>6.1797163412127443</v>
      </c>
      <c r="T6012" s="69">
        <v>367.71428571428572</v>
      </c>
      <c r="U6012" s="69">
        <v>286</v>
      </c>
      <c r="V6012" s="69">
        <v>160.875</v>
      </c>
      <c r="W6012">
        <v>0</v>
      </c>
      <c r="X6012">
        <v>4</v>
      </c>
      <c r="Y6012">
        <v>2</v>
      </c>
      <c r="Z6012">
        <v>0</v>
      </c>
      <c r="AA6012">
        <v>1.5</v>
      </c>
      <c r="AB6012">
        <v>0.5</v>
      </c>
      <c r="AC6012">
        <v>0.75</v>
      </c>
      <c r="AD6012">
        <v>17.5</v>
      </c>
      <c r="AE6012">
        <v>17.500939880000001</v>
      </c>
      <c r="AF6012" t="s">
        <v>641</v>
      </c>
    </row>
    <row r="6013" spans="1:32" ht="14.4">
      <c r="A6013" s="49">
        <v>46216</v>
      </c>
      <c r="B6013" t="s">
        <v>20</v>
      </c>
      <c r="C6013">
        <v>678</v>
      </c>
      <c r="D6013">
        <v>1014</v>
      </c>
      <c r="E6013">
        <v>-344</v>
      </c>
      <c r="F6013">
        <v>10</v>
      </c>
      <c r="G6013">
        <v>3</v>
      </c>
      <c r="K6013" t="s">
        <v>154</v>
      </c>
      <c r="L6013" s="64">
        <v>0.88690000000000002</v>
      </c>
      <c r="M6013" s="52">
        <v>-318</v>
      </c>
      <c r="N6013" s="52">
        <v>-511</v>
      </c>
      <c r="O6013">
        <v>0</v>
      </c>
      <c r="P6013">
        <v>8</v>
      </c>
      <c r="Q6013">
        <v>0</v>
      </c>
      <c r="R6013" s="69"/>
      <c r="S6013" s="69"/>
      <c r="T6013" s="69"/>
      <c r="U6013" s="69"/>
      <c r="V6013" s="69"/>
      <c r="W6013"/>
      <c r="X6013"/>
      <c r="Y6013"/>
      <c r="Z6013"/>
      <c r="AA6013"/>
      <c r="AB6013">
        <v>0.5</v>
      </c>
      <c r="AC6013"/>
      <c r="AD6013">
        <v>30</v>
      </c>
      <c r="AE6013">
        <v>30.00093987</v>
      </c>
      <c r="AF6013" t="s">
        <v>661</v>
      </c>
    </row>
    <row r="6014" spans="1:32" ht="14.4">
      <c r="A6014" s="49">
        <v>46216</v>
      </c>
      <c r="B6014" t="s">
        <v>20</v>
      </c>
      <c r="C6014">
        <v>680</v>
      </c>
      <c r="D6014">
        <v>377</v>
      </c>
      <c r="E6014">
        <v>436</v>
      </c>
      <c r="F6014">
        <v>5</v>
      </c>
      <c r="G6014">
        <v>2</v>
      </c>
      <c r="K6014" t="s">
        <v>154</v>
      </c>
      <c r="L6014" s="64">
        <v>1.3855</v>
      </c>
      <c r="M6014" s="52">
        <v>3719</v>
      </c>
      <c r="N6014" s="52">
        <v>-381</v>
      </c>
      <c r="O6014">
        <v>0</v>
      </c>
      <c r="P6014">
        <v>0</v>
      </c>
      <c r="Q6014">
        <v>0</v>
      </c>
      <c r="R6014" s="69"/>
      <c r="S6014" s="69"/>
      <c r="T6014" s="69"/>
      <c r="U6014" s="69"/>
      <c r="V6014" s="69"/>
      <c r="W6014"/>
      <c r="X6014"/>
      <c r="Y6014"/>
      <c r="Z6014"/>
      <c r="AA6014"/>
      <c r="AB6014">
        <v>0.5</v>
      </c>
      <c r="AC6014"/>
      <c r="AD6014">
        <v>0</v>
      </c>
      <c r="AE6014">
        <v>0</v>
      </c>
    </row>
    <row r="6015" spans="1:32" ht="14.4">
      <c r="A6015" s="49">
        <v>46216</v>
      </c>
      <c r="B6015" t="s">
        <v>20</v>
      </c>
      <c r="C6015">
        <v>681</v>
      </c>
      <c r="D6015">
        <v>1093</v>
      </c>
      <c r="E6015">
        <v>-784</v>
      </c>
      <c r="F6015">
        <v>7</v>
      </c>
      <c r="G6015">
        <v>4</v>
      </c>
      <c r="K6015" t="s">
        <v>154</v>
      </c>
      <c r="L6015" s="64">
        <v>0.76090000000000002</v>
      </c>
      <c r="M6015" s="52">
        <v>-1858</v>
      </c>
      <c r="N6015" s="52">
        <v>1247</v>
      </c>
      <c r="O6015">
        <v>0</v>
      </c>
      <c r="P6015">
        <v>1</v>
      </c>
      <c r="Q6015">
        <v>0</v>
      </c>
      <c r="R6015" s="69"/>
      <c r="S6015" s="69"/>
      <c r="T6015" s="69"/>
      <c r="U6015" s="69"/>
      <c r="V6015" s="69"/>
      <c r="W6015"/>
      <c r="X6015"/>
      <c r="Y6015"/>
      <c r="Z6015"/>
      <c r="AA6015"/>
      <c r="AB6015">
        <v>0.5</v>
      </c>
      <c r="AC6015"/>
      <c r="AD6015">
        <v>30</v>
      </c>
      <c r="AE6015">
        <v>30.000939850000002</v>
      </c>
      <c r="AF6015" t="s">
        <v>661</v>
      </c>
    </row>
    <row r="6016" spans="1:32" ht="14.4">
      <c r="A6016" s="49">
        <v>46216</v>
      </c>
      <c r="B6016" t="s">
        <v>20</v>
      </c>
      <c r="C6016">
        <v>682</v>
      </c>
      <c r="D6016">
        <v>392</v>
      </c>
      <c r="E6016">
        <v>-377</v>
      </c>
      <c r="F6016">
        <v>3</v>
      </c>
      <c r="G6016">
        <v>1</v>
      </c>
      <c r="K6016" t="s">
        <v>154</v>
      </c>
      <c r="L6016" s="64">
        <v>0.6794</v>
      </c>
      <c r="M6016" s="52">
        <v>-1582</v>
      </c>
      <c r="N6016" s="52">
        <v>-636</v>
      </c>
      <c r="O6016">
        <v>0</v>
      </c>
      <c r="P6016">
        <v>2</v>
      </c>
      <c r="Q6016">
        <v>0</v>
      </c>
      <c r="R6016" s="69"/>
      <c r="S6016" s="69"/>
      <c r="T6016" s="69"/>
      <c r="U6016" s="69"/>
      <c r="V6016" s="69"/>
      <c r="W6016"/>
      <c r="X6016"/>
      <c r="Y6016"/>
      <c r="Z6016"/>
      <c r="AA6016"/>
      <c r="AB6016">
        <v>0.5</v>
      </c>
      <c r="AC6016"/>
      <c r="AD6016">
        <v>10</v>
      </c>
      <c r="AE6016">
        <v>10.000939839999999</v>
      </c>
      <c r="AF6016" t="s">
        <v>584</v>
      </c>
    </row>
    <row r="6017" spans="1:32" ht="14.4">
      <c r="A6017" s="49">
        <v>46216</v>
      </c>
      <c r="B6017" t="s">
        <v>20</v>
      </c>
      <c r="C6017">
        <v>688</v>
      </c>
      <c r="D6017">
        <v>380</v>
      </c>
      <c r="E6017">
        <v>346</v>
      </c>
      <c r="F6017">
        <v>4</v>
      </c>
      <c r="G6017">
        <v>2</v>
      </c>
      <c r="K6017" t="s">
        <v>154</v>
      </c>
      <c r="L6017" s="64">
        <v>1.3035000000000001</v>
      </c>
      <c r="M6017" s="52">
        <v>-1413</v>
      </c>
      <c r="N6017" s="52">
        <v>-2617</v>
      </c>
      <c r="O6017">
        <v>0</v>
      </c>
      <c r="P6017">
        <v>8</v>
      </c>
      <c r="Q6017">
        <v>0</v>
      </c>
      <c r="R6017" s="69"/>
      <c r="S6017" s="69"/>
      <c r="T6017" s="69"/>
      <c r="U6017" s="69"/>
      <c r="V6017" s="69"/>
      <c r="W6017"/>
      <c r="X6017"/>
      <c r="Y6017"/>
      <c r="Z6017"/>
      <c r="AA6017"/>
      <c r="AB6017">
        <v>0.5</v>
      </c>
      <c r="AC6017"/>
      <c r="AD6017">
        <v>0</v>
      </c>
      <c r="AE6017">
        <v>0</v>
      </c>
    </row>
    <row r="6018" spans="1:32" ht="14.4">
      <c r="A6018" s="49">
        <v>46216</v>
      </c>
      <c r="B6018" t="s">
        <v>20</v>
      </c>
      <c r="C6018">
        <v>700</v>
      </c>
      <c r="D6018">
        <v>442</v>
      </c>
      <c r="E6018">
        <v>-670</v>
      </c>
      <c r="F6018">
        <v>1</v>
      </c>
      <c r="G6018">
        <v>1</v>
      </c>
      <c r="K6018" t="s">
        <v>154</v>
      </c>
      <c r="L6018" s="64">
        <v>0.49469999999999997</v>
      </c>
      <c r="M6018" s="52">
        <v>601</v>
      </c>
      <c r="N6018" s="52">
        <v>211</v>
      </c>
      <c r="O6018">
        <v>0</v>
      </c>
      <c r="P6018">
        <v>0</v>
      </c>
      <c r="Q6018">
        <v>0</v>
      </c>
      <c r="R6018" s="69"/>
      <c r="S6018" s="69"/>
      <c r="T6018" s="69"/>
      <c r="U6018" s="69"/>
      <c r="V6018" s="69"/>
      <c r="W6018"/>
      <c r="X6018"/>
      <c r="Y6018"/>
      <c r="Z6018"/>
      <c r="AA6018"/>
      <c r="AB6018">
        <v>0.5</v>
      </c>
      <c r="AC6018"/>
      <c r="AD6018">
        <v>10</v>
      </c>
      <c r="AE6018">
        <v>10.000939819999999</v>
      </c>
      <c r="AF6018" t="s">
        <v>584</v>
      </c>
    </row>
    <row r="6019" spans="1:32" ht="14.4">
      <c r="A6019" s="49">
        <v>46216</v>
      </c>
      <c r="B6019" t="s">
        <v>20</v>
      </c>
      <c r="C6019">
        <v>701</v>
      </c>
      <c r="D6019">
        <v>1963</v>
      </c>
      <c r="E6019">
        <v>-1791</v>
      </c>
      <c r="F6019">
        <v>10</v>
      </c>
      <c r="G6019">
        <v>6</v>
      </c>
      <c r="K6019" t="s">
        <v>154</v>
      </c>
      <c r="L6019" s="64">
        <v>0.69589999999999996</v>
      </c>
      <c r="M6019" s="52">
        <v>-1256</v>
      </c>
      <c r="N6019" s="52">
        <v>3065</v>
      </c>
      <c r="O6019">
        <v>0</v>
      </c>
      <c r="P6019">
        <v>1</v>
      </c>
      <c r="Q6019">
        <v>0</v>
      </c>
      <c r="R6019" s="69"/>
      <c r="S6019" s="69"/>
      <c r="T6019" s="69"/>
      <c r="U6019" s="69"/>
      <c r="V6019" s="69"/>
      <c r="W6019"/>
      <c r="X6019"/>
      <c r="Y6019"/>
      <c r="Z6019"/>
      <c r="AA6019"/>
      <c r="AB6019">
        <v>0.5</v>
      </c>
      <c r="AC6019"/>
      <c r="AD6019">
        <v>30</v>
      </c>
      <c r="AE6019">
        <v>30.000939809999998</v>
      </c>
      <c r="AF6019" t="s">
        <v>661</v>
      </c>
    </row>
    <row r="6020" spans="1:32" ht="14.4">
      <c r="A6020" s="49">
        <v>46216</v>
      </c>
      <c r="B6020" t="s">
        <v>20</v>
      </c>
      <c r="C6020">
        <v>702</v>
      </c>
      <c r="D6020">
        <v>309</v>
      </c>
      <c r="E6020">
        <v>160</v>
      </c>
      <c r="F6020">
        <v>5</v>
      </c>
      <c r="G6020">
        <v>1</v>
      </c>
      <c r="K6020" t="s">
        <v>154</v>
      </c>
      <c r="L6020" s="64">
        <v>1.1726000000000001</v>
      </c>
      <c r="M6020" s="52">
        <v>-1034</v>
      </c>
      <c r="N6020" s="52">
        <v>-375</v>
      </c>
      <c r="O6020">
        <v>0</v>
      </c>
      <c r="P6020">
        <v>2</v>
      </c>
      <c r="Q6020">
        <v>0</v>
      </c>
      <c r="R6020" s="69"/>
      <c r="S6020" s="69"/>
      <c r="T6020" s="69"/>
      <c r="U6020" s="69"/>
      <c r="V6020" s="69"/>
      <c r="W6020"/>
      <c r="X6020"/>
      <c r="Y6020"/>
      <c r="Z6020"/>
      <c r="AA6020"/>
      <c r="AB6020">
        <v>0.5</v>
      </c>
      <c r="AC6020"/>
      <c r="AD6020">
        <v>0</v>
      </c>
      <c r="AE6020">
        <v>0</v>
      </c>
    </row>
    <row r="6021" spans="1:32" ht="14.4">
      <c r="A6021" s="49">
        <v>46216</v>
      </c>
      <c r="B6021" t="s">
        <v>685</v>
      </c>
      <c r="C6021">
        <v>752</v>
      </c>
      <c r="D6021">
        <v>4280</v>
      </c>
      <c r="E6021">
        <v>463</v>
      </c>
      <c r="F6021">
        <v>48</v>
      </c>
      <c r="G6021">
        <v>16</v>
      </c>
      <c r="K6021" t="s">
        <v>154</v>
      </c>
      <c r="L6021" s="64">
        <v>1.0361</v>
      </c>
      <c r="M6021" s="52">
        <v>-2568</v>
      </c>
      <c r="N6021" s="52">
        <v>-1638</v>
      </c>
      <c r="O6021">
        <v>0</v>
      </c>
      <c r="P6021">
        <v>2</v>
      </c>
      <c r="Q6021">
        <v>0</v>
      </c>
      <c r="R6021" s="69"/>
      <c r="S6021" s="69"/>
      <c r="T6021" s="69"/>
      <c r="U6021" s="69"/>
      <c r="V6021" s="69"/>
      <c r="W6021"/>
      <c r="X6021"/>
      <c r="Y6021"/>
      <c r="Z6021"/>
      <c r="AA6021"/>
      <c r="AB6021">
        <v>0.6</v>
      </c>
      <c r="AC6021"/>
      <c r="AD6021">
        <v>35</v>
      </c>
      <c r="AE6021">
        <v>35.000939789999997</v>
      </c>
      <c r="AF6021" t="s">
        <v>668</v>
      </c>
    </row>
    <row r="6022" spans="1:32" ht="14.4">
      <c r="A6022" s="49">
        <v>46216</v>
      </c>
      <c r="B6022" t="s">
        <v>685</v>
      </c>
      <c r="C6022">
        <v>753</v>
      </c>
      <c r="D6022">
        <v>4245</v>
      </c>
      <c r="E6022">
        <v>-412</v>
      </c>
      <c r="F6022">
        <v>47</v>
      </c>
      <c r="G6022">
        <v>18</v>
      </c>
      <c r="K6022" t="s">
        <v>154</v>
      </c>
      <c r="L6022" s="64">
        <v>0.96760000000000002</v>
      </c>
      <c r="M6022" s="52">
        <v>7599</v>
      </c>
      <c r="N6022" s="52">
        <v>-804</v>
      </c>
      <c r="O6022">
        <v>0</v>
      </c>
      <c r="P6022">
        <v>3</v>
      </c>
      <c r="Q6022">
        <v>0</v>
      </c>
      <c r="R6022" s="69"/>
      <c r="S6022" s="69"/>
      <c r="T6022" s="69"/>
      <c r="U6022" s="69"/>
      <c r="V6022" s="69"/>
      <c r="W6022"/>
      <c r="X6022"/>
      <c r="Y6022"/>
      <c r="Z6022"/>
      <c r="AA6022"/>
      <c r="AB6022">
        <v>0.6</v>
      </c>
      <c r="AC6022"/>
      <c r="AD6022">
        <v>30</v>
      </c>
      <c r="AE6022">
        <v>30.00093978</v>
      </c>
      <c r="AF6022" t="s">
        <v>661</v>
      </c>
    </row>
    <row r="6023" spans="1:32" ht="14.4">
      <c r="A6023" s="49">
        <v>46216</v>
      </c>
      <c r="B6023" t="s">
        <v>685</v>
      </c>
      <c r="C6023">
        <v>755</v>
      </c>
      <c r="D6023">
        <v>2068</v>
      </c>
      <c r="E6023">
        <v>-564</v>
      </c>
      <c r="F6023">
        <v>16</v>
      </c>
      <c r="G6023">
        <v>9</v>
      </c>
      <c r="K6023" t="s">
        <v>154</v>
      </c>
      <c r="L6023" s="64">
        <v>0.90910000000000002</v>
      </c>
      <c r="M6023" s="52">
        <v>-1793</v>
      </c>
      <c r="N6023" s="52">
        <v>-1302</v>
      </c>
      <c r="O6023">
        <v>0</v>
      </c>
      <c r="P6023">
        <v>5</v>
      </c>
      <c r="Q6023">
        <v>0</v>
      </c>
      <c r="R6023" s="69"/>
      <c r="S6023" s="69"/>
      <c r="T6023" s="69"/>
      <c r="U6023" s="69"/>
      <c r="V6023" s="69"/>
      <c r="W6023"/>
      <c r="X6023"/>
      <c r="Y6023"/>
      <c r="Z6023"/>
      <c r="AA6023"/>
      <c r="AB6023">
        <v>0.5</v>
      </c>
      <c r="AC6023"/>
      <c r="AD6023">
        <v>30</v>
      </c>
      <c r="AE6023">
        <v>30.000939769999999</v>
      </c>
      <c r="AF6023" t="s">
        <v>661</v>
      </c>
    </row>
    <row r="6024" spans="1:32" ht="14.4">
      <c r="A6024" s="49">
        <v>46216</v>
      </c>
      <c r="B6024" t="s">
        <v>685</v>
      </c>
      <c r="C6024">
        <v>756</v>
      </c>
      <c r="D6024">
        <v>2777</v>
      </c>
      <c r="E6024">
        <v>-703</v>
      </c>
      <c r="F6024">
        <v>28</v>
      </c>
      <c r="G6024">
        <v>11</v>
      </c>
      <c r="K6024" t="s">
        <v>154</v>
      </c>
      <c r="L6024" s="64">
        <v>0.91559999999999997</v>
      </c>
      <c r="M6024" s="52">
        <v>-2721</v>
      </c>
      <c r="N6024" s="52">
        <v>2063</v>
      </c>
      <c r="O6024">
        <v>0</v>
      </c>
      <c r="P6024">
        <v>6</v>
      </c>
      <c r="Q6024">
        <v>0</v>
      </c>
      <c r="R6024" s="69"/>
      <c r="S6024" s="69"/>
      <c r="T6024" s="69"/>
      <c r="U6024" s="69"/>
      <c r="V6024" s="69"/>
      <c r="W6024"/>
      <c r="X6024"/>
      <c r="Y6024"/>
      <c r="Z6024"/>
      <c r="AA6024"/>
      <c r="AB6024">
        <v>0.5</v>
      </c>
      <c r="AC6024"/>
      <c r="AD6024">
        <v>30</v>
      </c>
      <c r="AE6024">
        <v>30.000939760000001</v>
      </c>
      <c r="AF6024" t="s">
        <v>661</v>
      </c>
    </row>
    <row r="6025" spans="1:32" ht="14.4">
      <c r="A6025" s="49">
        <v>46216</v>
      </c>
      <c r="B6025" t="s">
        <v>685</v>
      </c>
      <c r="C6025">
        <v>757</v>
      </c>
      <c r="D6025">
        <v>6221</v>
      </c>
      <c r="E6025">
        <v>-716</v>
      </c>
      <c r="F6025">
        <v>61</v>
      </c>
      <c r="G6025">
        <v>29</v>
      </c>
      <c r="K6025" t="s">
        <v>154</v>
      </c>
      <c r="L6025" s="64">
        <v>0.96160000000000001</v>
      </c>
      <c r="M6025" s="52">
        <v>-1577</v>
      </c>
      <c r="N6025" s="52">
        <v>-722</v>
      </c>
      <c r="O6025">
        <v>0</v>
      </c>
      <c r="P6025">
        <v>7</v>
      </c>
      <c r="Q6025">
        <v>0</v>
      </c>
      <c r="R6025" s="69"/>
      <c r="S6025" s="69"/>
      <c r="T6025" s="69"/>
      <c r="U6025" s="69"/>
      <c r="V6025" s="69"/>
      <c r="W6025"/>
      <c r="X6025"/>
      <c r="Y6025"/>
      <c r="Z6025"/>
      <c r="AA6025"/>
      <c r="AB6025">
        <v>0.8</v>
      </c>
      <c r="AC6025"/>
      <c r="AD6025">
        <v>30</v>
      </c>
      <c r="AE6025">
        <v>30.000939750000001</v>
      </c>
      <c r="AF6025" t="s">
        <v>661</v>
      </c>
    </row>
    <row r="6026" spans="1:32" ht="14.4">
      <c r="A6026" s="49">
        <v>46216</v>
      </c>
      <c r="B6026" t="s">
        <v>685</v>
      </c>
      <c r="C6026">
        <v>758</v>
      </c>
      <c r="D6026">
        <v>604</v>
      </c>
      <c r="E6026">
        <v>-535</v>
      </c>
      <c r="F6026">
        <v>3</v>
      </c>
      <c r="G6026">
        <v>3</v>
      </c>
      <c r="K6026" t="s">
        <v>154</v>
      </c>
      <c r="L6026" s="64">
        <v>0.70469999999999999</v>
      </c>
      <c r="M6026" s="52">
        <v>-2393</v>
      </c>
      <c r="N6026" s="52">
        <v>-3193</v>
      </c>
      <c r="O6026">
        <v>0</v>
      </c>
      <c r="P6026">
        <v>8</v>
      </c>
      <c r="Q6026">
        <v>0</v>
      </c>
      <c r="R6026" s="69"/>
      <c r="S6026" s="69"/>
      <c r="T6026" s="69"/>
      <c r="U6026" s="69"/>
      <c r="V6026" s="69"/>
      <c r="W6026"/>
      <c r="X6026"/>
      <c r="Y6026"/>
      <c r="Z6026"/>
      <c r="AA6026"/>
      <c r="AB6026">
        <v>0.5</v>
      </c>
      <c r="AC6026"/>
      <c r="AD6026">
        <v>10</v>
      </c>
      <c r="AE6026">
        <v>10.00093974</v>
      </c>
      <c r="AF6026" t="s">
        <v>584</v>
      </c>
    </row>
    <row r="6027" spans="1:32" ht="14.4">
      <c r="A6027" s="49">
        <v>46216</v>
      </c>
      <c r="B6027" t="s">
        <v>685</v>
      </c>
      <c r="C6027">
        <v>760</v>
      </c>
      <c r="D6027">
        <v>5976</v>
      </c>
      <c r="E6027">
        <v>-1150</v>
      </c>
      <c r="F6027">
        <v>60</v>
      </c>
      <c r="G6027">
        <v>27</v>
      </c>
      <c r="K6027" t="s">
        <v>154</v>
      </c>
      <c r="L6027" s="64">
        <v>0.93589999999999995</v>
      </c>
      <c r="M6027" s="52">
        <v>-1233</v>
      </c>
      <c r="N6027" s="52">
        <v>3694</v>
      </c>
      <c r="O6027">
        <v>0</v>
      </c>
      <c r="P6027">
        <v>0</v>
      </c>
      <c r="Q6027">
        <v>0</v>
      </c>
      <c r="R6027" s="69"/>
      <c r="S6027" s="69"/>
      <c r="T6027" s="69"/>
      <c r="U6027" s="69"/>
      <c r="V6027" s="69"/>
      <c r="W6027"/>
      <c r="X6027"/>
      <c r="Y6027"/>
      <c r="Z6027"/>
      <c r="AA6027"/>
      <c r="AB6027">
        <v>0.8</v>
      </c>
      <c r="AC6027"/>
      <c r="AD6027">
        <v>30</v>
      </c>
      <c r="AE6027">
        <v>30.000939729999999</v>
      </c>
      <c r="AF6027" t="s">
        <v>661</v>
      </c>
    </row>
    <row r="6028" spans="1:32" ht="14.4">
      <c r="A6028" s="49">
        <v>46216</v>
      </c>
      <c r="B6028" t="s">
        <v>14</v>
      </c>
      <c r="C6028">
        <v>501</v>
      </c>
      <c r="D6028">
        <v>3648</v>
      </c>
      <c r="E6028">
        <v>393</v>
      </c>
      <c r="F6028">
        <v>16</v>
      </c>
      <c r="G6028">
        <v>7</v>
      </c>
      <c r="K6028" t="s">
        <v>154</v>
      </c>
      <c r="L6028" s="64">
        <v>1.0359</v>
      </c>
      <c r="M6028" s="52">
        <v>-931</v>
      </c>
      <c r="N6028" s="52">
        <v>144</v>
      </c>
      <c r="O6028">
        <v>0</v>
      </c>
      <c r="P6028">
        <v>1</v>
      </c>
      <c r="Q6028">
        <v>1</v>
      </c>
      <c r="R6028" s="69">
        <v>638.09137608966375</v>
      </c>
      <c r="S6028" s="69">
        <v>5.717049527225373</v>
      </c>
      <c r="T6028" s="69">
        <v>228</v>
      </c>
      <c r="U6028" s="69">
        <v>521.14285714285711</v>
      </c>
      <c r="V6028" s="69">
        <v>158.60869565217391</v>
      </c>
      <c r="W6028">
        <v>7</v>
      </c>
      <c r="X6028">
        <v>0</v>
      </c>
      <c r="Y6028">
        <v>0</v>
      </c>
      <c r="Z6028">
        <v>7</v>
      </c>
      <c r="AA6028">
        <v>3.5</v>
      </c>
      <c r="AB6028">
        <v>0.6</v>
      </c>
      <c r="AC6028">
        <v>2.1</v>
      </c>
      <c r="AD6028">
        <v>21</v>
      </c>
      <c r="AE6028">
        <v>21.000939720000002</v>
      </c>
      <c r="AF6028" t="s">
        <v>1379</v>
      </c>
    </row>
    <row r="6029" spans="1:32" ht="14.4">
      <c r="A6029" s="49">
        <v>46216</v>
      </c>
      <c r="B6029" t="s">
        <v>14</v>
      </c>
      <c r="C6029">
        <v>502</v>
      </c>
      <c r="D6029">
        <v>2443</v>
      </c>
      <c r="E6029">
        <v>-696</v>
      </c>
      <c r="F6029">
        <v>8</v>
      </c>
      <c r="G6029">
        <v>6</v>
      </c>
      <c r="K6029" t="s">
        <v>154</v>
      </c>
      <c r="L6029" s="64">
        <v>0.90500000000000003</v>
      </c>
      <c r="M6029" s="52">
        <v>-1387</v>
      </c>
      <c r="N6029" s="52">
        <v>-916</v>
      </c>
      <c r="O6029">
        <v>0</v>
      </c>
      <c r="P6029">
        <v>2</v>
      </c>
      <c r="Q6029">
        <v>1</v>
      </c>
      <c r="R6029" s="69">
        <v>373.1208488999585</v>
      </c>
      <c r="S6029" s="69">
        <v>6.5474765272498061</v>
      </c>
      <c r="T6029" s="69">
        <v>305.375</v>
      </c>
      <c r="U6029" s="69">
        <v>407.16666666666669</v>
      </c>
      <c r="V6029" s="69">
        <v>174.5</v>
      </c>
      <c r="W6029">
        <v>0</v>
      </c>
      <c r="X6029">
        <v>0</v>
      </c>
      <c r="Y6029">
        <v>0</v>
      </c>
      <c r="Z6029">
        <v>0</v>
      </c>
      <c r="AA6029">
        <v>0</v>
      </c>
      <c r="AB6029">
        <v>0.5</v>
      </c>
      <c r="AC6029">
        <v>0</v>
      </c>
      <c r="AD6029">
        <v>10</v>
      </c>
      <c r="AE6029">
        <v>10.000939710000001</v>
      </c>
      <c r="AF6029" t="s">
        <v>584</v>
      </c>
    </row>
    <row r="6030" spans="1:32" ht="14.4">
      <c r="A6030" s="49">
        <v>46216</v>
      </c>
      <c r="B6030" t="s">
        <v>14</v>
      </c>
      <c r="C6030">
        <v>503</v>
      </c>
      <c r="D6030">
        <v>7686</v>
      </c>
      <c r="E6030">
        <v>-384</v>
      </c>
      <c r="F6030">
        <v>26</v>
      </c>
      <c r="G6030">
        <v>30</v>
      </c>
      <c r="K6030" t="s">
        <v>154</v>
      </c>
      <c r="L6030" s="64">
        <v>0.98329999999999995</v>
      </c>
      <c r="M6030" s="52">
        <v>-454</v>
      </c>
      <c r="N6030" s="52">
        <v>-2242</v>
      </c>
      <c r="O6030">
        <v>0</v>
      </c>
      <c r="P6030">
        <v>3</v>
      </c>
      <c r="Q6030">
        <v>1</v>
      </c>
      <c r="R6030" s="69">
        <v>1241.19396014944</v>
      </c>
      <c r="S6030" s="69">
        <v>6.1924245901701029</v>
      </c>
      <c r="T6030" s="69">
        <v>295.61538461538458</v>
      </c>
      <c r="U6030" s="69">
        <v>256.2</v>
      </c>
      <c r="V6030" s="69">
        <v>137.25</v>
      </c>
      <c r="W6030">
        <v>0</v>
      </c>
      <c r="X6030">
        <v>5</v>
      </c>
      <c r="Y6030">
        <v>3</v>
      </c>
      <c r="Z6030">
        <v>2</v>
      </c>
      <c r="AA6030">
        <v>2.5</v>
      </c>
      <c r="AB6030">
        <v>1</v>
      </c>
      <c r="AC6030">
        <v>2.5</v>
      </c>
      <c r="AD6030">
        <v>35</v>
      </c>
      <c r="AE6030">
        <v>35.000939700000004</v>
      </c>
      <c r="AF6030" t="s">
        <v>5146</v>
      </c>
    </row>
    <row r="6031" spans="1:32" ht="14.4">
      <c r="A6031" s="49">
        <v>46216</v>
      </c>
      <c r="B6031" t="s">
        <v>14</v>
      </c>
      <c r="C6031">
        <v>505</v>
      </c>
      <c r="D6031">
        <v>1715</v>
      </c>
      <c r="E6031">
        <v>-1926</v>
      </c>
      <c r="F6031">
        <v>0</v>
      </c>
      <c r="G6031">
        <v>4</v>
      </c>
      <c r="K6031" t="s">
        <v>154</v>
      </c>
      <c r="L6031" s="64">
        <v>0.62570000000000003</v>
      </c>
      <c r="M6031" s="52">
        <v>-629</v>
      </c>
      <c r="N6031" s="52">
        <v>1244</v>
      </c>
      <c r="O6031">
        <v>0</v>
      </c>
      <c r="P6031">
        <v>5</v>
      </c>
      <c r="Q6031">
        <v>1</v>
      </c>
      <c r="R6031" s="69">
        <v>253.2832606890826</v>
      </c>
      <c r="S6031" s="69">
        <v>6.7710751801527271</v>
      </c>
      <c r="T6031" s="69"/>
      <c r="U6031" s="69">
        <v>428.75</v>
      </c>
      <c r="V6031" s="69">
        <v>428.75</v>
      </c>
      <c r="W6031"/>
      <c r="X6031">
        <v>0</v>
      </c>
      <c r="Y6031">
        <v>0</v>
      </c>
      <c r="Z6031">
        <v>0</v>
      </c>
      <c r="AA6031">
        <v>0</v>
      </c>
      <c r="AB6031">
        <v>0.5</v>
      </c>
      <c r="AC6031">
        <v>0</v>
      </c>
      <c r="AD6031">
        <v>10</v>
      </c>
      <c r="AE6031">
        <v>10.000939689999999</v>
      </c>
      <c r="AF6031" t="s">
        <v>584</v>
      </c>
    </row>
    <row r="6032" spans="1:32" ht="14.4">
      <c r="A6032" s="49">
        <v>46216</v>
      </c>
      <c r="B6032" t="s">
        <v>14</v>
      </c>
      <c r="C6032">
        <v>506</v>
      </c>
      <c r="D6032">
        <v>2077</v>
      </c>
      <c r="E6032">
        <v>-218</v>
      </c>
      <c r="F6032">
        <v>8</v>
      </c>
      <c r="G6032">
        <v>6</v>
      </c>
      <c r="K6032" t="s">
        <v>154</v>
      </c>
      <c r="L6032" s="64">
        <v>0.96499999999999997</v>
      </c>
      <c r="M6032" s="52">
        <v>1663</v>
      </c>
      <c r="N6032" s="52">
        <v>-607</v>
      </c>
      <c r="O6032">
        <v>0</v>
      </c>
      <c r="P6032">
        <v>6</v>
      </c>
      <c r="Q6032">
        <v>1</v>
      </c>
      <c r="R6032" s="69">
        <v>317.19494603569939</v>
      </c>
      <c r="S6032" s="69">
        <v>6.5480236238260847</v>
      </c>
      <c r="T6032" s="69">
        <v>259.625</v>
      </c>
      <c r="U6032" s="69">
        <v>346.16666666666669</v>
      </c>
      <c r="V6032" s="69">
        <v>148.35714285714289</v>
      </c>
      <c r="W6032">
        <v>0</v>
      </c>
      <c r="X6032">
        <v>1</v>
      </c>
      <c r="Y6032">
        <v>1</v>
      </c>
      <c r="Z6032">
        <v>0</v>
      </c>
      <c r="AA6032">
        <v>0.5</v>
      </c>
      <c r="AB6032">
        <v>0.5</v>
      </c>
      <c r="AC6032">
        <v>0.25</v>
      </c>
      <c r="AD6032">
        <v>12.5</v>
      </c>
      <c r="AE6032">
        <v>12.50093968</v>
      </c>
      <c r="AF6032" t="s">
        <v>795</v>
      </c>
    </row>
    <row r="6033" spans="1:32" ht="14.4">
      <c r="A6033" s="49">
        <v>46216</v>
      </c>
      <c r="B6033" t="s">
        <v>14</v>
      </c>
      <c r="C6033">
        <v>507</v>
      </c>
      <c r="D6033">
        <v>5181</v>
      </c>
      <c r="E6033">
        <v>-134</v>
      </c>
      <c r="F6033">
        <v>21</v>
      </c>
      <c r="G6033">
        <v>10</v>
      </c>
      <c r="K6033" t="s">
        <v>154</v>
      </c>
      <c r="L6033" s="64">
        <v>0.99139999999999995</v>
      </c>
      <c r="M6033" s="52">
        <v>72</v>
      </c>
      <c r="N6033" s="52">
        <v>-1254</v>
      </c>
      <c r="O6033">
        <v>0</v>
      </c>
      <c r="P6033">
        <v>7</v>
      </c>
      <c r="Q6033">
        <v>1</v>
      </c>
      <c r="R6033" s="69">
        <v>870.72773972602738</v>
      </c>
      <c r="S6033" s="69">
        <v>5.9501951799883974</v>
      </c>
      <c r="T6033" s="69">
        <v>246.71428571428569</v>
      </c>
      <c r="U6033" s="69">
        <v>518.1</v>
      </c>
      <c r="V6033" s="69">
        <v>167.12903225806451</v>
      </c>
      <c r="W6033">
        <v>5</v>
      </c>
      <c r="X6033">
        <v>0</v>
      </c>
      <c r="Y6033">
        <v>0</v>
      </c>
      <c r="Z6033">
        <v>6</v>
      </c>
      <c r="AA6033">
        <v>2.75</v>
      </c>
      <c r="AB6033">
        <v>0.8</v>
      </c>
      <c r="AC6033">
        <v>2.2000000000000002</v>
      </c>
      <c r="AD6033">
        <v>32</v>
      </c>
      <c r="AE6033">
        <v>32.000939670000001</v>
      </c>
      <c r="AF6033" t="s">
        <v>4570</v>
      </c>
    </row>
    <row r="6034" spans="1:32" ht="14.4">
      <c r="A6034" s="49">
        <v>46216</v>
      </c>
      <c r="B6034" t="s">
        <v>5248</v>
      </c>
      <c r="C6034">
        <v>638</v>
      </c>
      <c r="D6034">
        <v>1419</v>
      </c>
      <c r="E6034">
        <v>-2150</v>
      </c>
      <c r="F6034">
        <v>1</v>
      </c>
      <c r="G6034">
        <v>1</v>
      </c>
      <c r="K6034" t="s">
        <v>154</v>
      </c>
      <c r="L6034" s="64">
        <v>0.49490000000000001</v>
      </c>
      <c r="M6034" s="52">
        <v>-563</v>
      </c>
      <c r="N6034" s="52">
        <v>-1159</v>
      </c>
      <c r="O6034">
        <v>0</v>
      </c>
      <c r="P6034">
        <v>8</v>
      </c>
      <c r="Q6034">
        <v>0</v>
      </c>
      <c r="R6034" s="69"/>
      <c r="S6034" s="69"/>
      <c r="T6034" s="69"/>
      <c r="U6034" s="69"/>
      <c r="V6034" s="69"/>
      <c r="W6034"/>
      <c r="X6034"/>
      <c r="Y6034"/>
      <c r="Z6034"/>
      <c r="AA6034"/>
      <c r="AB6034">
        <v>0.5</v>
      </c>
      <c r="AC6034"/>
      <c r="AD6034">
        <v>30</v>
      </c>
      <c r="AE6034">
        <v>30.00093966</v>
      </c>
      <c r="AF6034" t="s">
        <v>661</v>
      </c>
    </row>
    <row r="6035" spans="1:32" ht="14.4">
      <c r="A6035" s="49">
        <v>46216</v>
      </c>
      <c r="B6035" t="s">
        <v>5248</v>
      </c>
      <c r="C6035">
        <v>650</v>
      </c>
      <c r="D6035">
        <v>1158</v>
      </c>
      <c r="E6035">
        <v>-1386</v>
      </c>
      <c r="F6035">
        <v>2</v>
      </c>
      <c r="G6035">
        <v>5</v>
      </c>
      <c r="K6035" t="s">
        <v>154</v>
      </c>
      <c r="L6035" s="64">
        <v>0.60099999999999998</v>
      </c>
      <c r="M6035" s="52">
        <v>-6129</v>
      </c>
      <c r="N6035" s="52">
        <v>3193</v>
      </c>
      <c r="O6035">
        <v>0</v>
      </c>
      <c r="P6035">
        <v>0</v>
      </c>
      <c r="Q6035">
        <v>0</v>
      </c>
      <c r="R6035" s="69"/>
      <c r="S6035" s="69"/>
      <c r="T6035" s="69"/>
      <c r="U6035" s="69"/>
      <c r="V6035" s="69"/>
      <c r="W6035"/>
      <c r="X6035"/>
      <c r="Y6035"/>
      <c r="Z6035"/>
      <c r="AA6035"/>
      <c r="AB6035">
        <v>0.5</v>
      </c>
      <c r="AC6035"/>
      <c r="AD6035">
        <v>30</v>
      </c>
      <c r="AE6035">
        <v>30.000939649999999</v>
      </c>
      <c r="AF6035" t="s">
        <v>661</v>
      </c>
    </row>
    <row r="6036" spans="1:32" ht="14.4">
      <c r="A6036" s="49">
        <v>46216</v>
      </c>
      <c r="B6036" t="s">
        <v>5248</v>
      </c>
      <c r="C6036">
        <v>651</v>
      </c>
      <c r="D6036">
        <v>1251</v>
      </c>
      <c r="E6036">
        <v>-1291</v>
      </c>
      <c r="F6036">
        <v>4</v>
      </c>
      <c r="G6036">
        <v>5</v>
      </c>
      <c r="K6036" t="s">
        <v>154</v>
      </c>
      <c r="L6036" s="64">
        <v>0.65600000000000003</v>
      </c>
      <c r="M6036" s="52">
        <v>-1851</v>
      </c>
      <c r="N6036" s="52">
        <v>-1188</v>
      </c>
      <c r="O6036">
        <v>0</v>
      </c>
      <c r="P6036">
        <v>1</v>
      </c>
      <c r="Q6036">
        <v>0</v>
      </c>
      <c r="R6036" s="69"/>
      <c r="S6036" s="69"/>
      <c r="T6036" s="69"/>
      <c r="U6036" s="69"/>
      <c r="V6036" s="69"/>
      <c r="W6036"/>
      <c r="X6036"/>
      <c r="Y6036"/>
      <c r="Z6036"/>
      <c r="AA6036"/>
      <c r="AB6036">
        <v>0.5</v>
      </c>
      <c r="AC6036"/>
      <c r="AD6036">
        <v>30</v>
      </c>
      <c r="AE6036">
        <v>30.000939639999999</v>
      </c>
      <c r="AF6036" t="s">
        <v>661</v>
      </c>
    </row>
    <row r="6037" spans="1:32" ht="14.4">
      <c r="A6037" s="49">
        <v>46216</v>
      </c>
      <c r="B6037" t="s">
        <v>5248</v>
      </c>
      <c r="C6037">
        <v>652</v>
      </c>
      <c r="D6037">
        <v>2248</v>
      </c>
      <c r="E6037">
        <v>3135</v>
      </c>
      <c r="F6037">
        <v>10</v>
      </c>
      <c r="G6037">
        <v>9</v>
      </c>
      <c r="K6037" t="s">
        <v>154</v>
      </c>
      <c r="L6037" s="64">
        <v>1.4649000000000001</v>
      </c>
      <c r="M6037" s="52">
        <v>2224</v>
      </c>
      <c r="N6037" s="52">
        <v>-2996</v>
      </c>
      <c r="O6037">
        <v>0</v>
      </c>
      <c r="P6037">
        <v>2</v>
      </c>
      <c r="Q6037">
        <v>0</v>
      </c>
      <c r="R6037" s="69"/>
      <c r="S6037" s="69"/>
      <c r="T6037" s="69"/>
      <c r="U6037" s="69"/>
      <c r="V6037" s="69"/>
      <c r="W6037"/>
      <c r="X6037"/>
      <c r="Y6037"/>
      <c r="Z6037"/>
      <c r="AA6037"/>
      <c r="AB6037">
        <v>0.5</v>
      </c>
      <c r="AC6037"/>
      <c r="AD6037">
        <v>80</v>
      </c>
      <c r="AE6037">
        <v>80.000939630000005</v>
      </c>
      <c r="AF6037" t="s">
        <v>155</v>
      </c>
    </row>
    <row r="6038" spans="1:32" ht="14.4">
      <c r="A6038" s="49">
        <v>46216</v>
      </c>
      <c r="B6038" t="s">
        <v>5248</v>
      </c>
      <c r="C6038">
        <v>653</v>
      </c>
      <c r="D6038">
        <v>1339</v>
      </c>
      <c r="E6038">
        <v>-1793</v>
      </c>
      <c r="F6038">
        <v>2</v>
      </c>
      <c r="G6038">
        <v>3</v>
      </c>
      <c r="K6038" t="s">
        <v>154</v>
      </c>
      <c r="L6038" s="64">
        <v>0.55359999999999998</v>
      </c>
      <c r="M6038" s="52">
        <v>-1646</v>
      </c>
      <c r="N6038" s="52">
        <v>-450</v>
      </c>
      <c r="O6038">
        <v>0</v>
      </c>
      <c r="P6038">
        <v>3</v>
      </c>
      <c r="Q6038">
        <v>0</v>
      </c>
      <c r="R6038" s="69"/>
      <c r="S6038" s="69"/>
      <c r="T6038" s="69"/>
      <c r="U6038" s="69"/>
      <c r="V6038" s="69"/>
      <c r="W6038"/>
      <c r="X6038"/>
      <c r="Y6038"/>
      <c r="Z6038"/>
      <c r="AA6038"/>
      <c r="AB6038">
        <v>0.5</v>
      </c>
      <c r="AC6038"/>
      <c r="AD6038">
        <v>30</v>
      </c>
      <c r="AE6038">
        <v>30.00093962</v>
      </c>
      <c r="AF6038" t="s">
        <v>661</v>
      </c>
    </row>
    <row r="6039" spans="1:32" ht="14.4">
      <c r="A6039" s="49">
        <v>46216</v>
      </c>
      <c r="B6039" t="s">
        <v>5248</v>
      </c>
      <c r="C6039">
        <v>655</v>
      </c>
      <c r="D6039">
        <v>786</v>
      </c>
      <c r="E6039">
        <v>-806</v>
      </c>
      <c r="F6039">
        <v>1</v>
      </c>
      <c r="G6039">
        <v>6</v>
      </c>
      <c r="K6039" t="s">
        <v>154</v>
      </c>
      <c r="L6039" s="64">
        <v>0.65820000000000001</v>
      </c>
      <c r="M6039" s="52">
        <v>-2953</v>
      </c>
      <c r="N6039" s="52">
        <v>2936</v>
      </c>
      <c r="O6039">
        <v>0</v>
      </c>
      <c r="P6039">
        <v>5</v>
      </c>
      <c r="Q6039">
        <v>0</v>
      </c>
      <c r="R6039" s="69"/>
      <c r="S6039" s="69"/>
      <c r="T6039" s="69"/>
      <c r="U6039" s="69"/>
      <c r="V6039" s="69"/>
      <c r="W6039"/>
      <c r="X6039"/>
      <c r="Y6039"/>
      <c r="Z6039"/>
      <c r="AA6039"/>
      <c r="AB6039">
        <v>0.5</v>
      </c>
      <c r="AC6039"/>
      <c r="AD6039">
        <v>10</v>
      </c>
      <c r="AE6039">
        <v>10.00093961</v>
      </c>
      <c r="AF6039" t="s">
        <v>584</v>
      </c>
    </row>
    <row r="6040" spans="1:32" ht="14.4">
      <c r="A6040" s="49">
        <v>46216</v>
      </c>
      <c r="B6040" t="s">
        <v>22</v>
      </c>
      <c r="C6040">
        <v>671</v>
      </c>
      <c r="D6040">
        <v>5148</v>
      </c>
      <c r="E6040">
        <v>-573</v>
      </c>
      <c r="F6040">
        <v>49</v>
      </c>
      <c r="G6040">
        <v>13</v>
      </c>
      <c r="K6040" t="s">
        <v>154</v>
      </c>
      <c r="L6040" s="64">
        <v>0.96289999999999998</v>
      </c>
      <c r="M6040" s="52">
        <v>-4486</v>
      </c>
      <c r="N6040" s="52">
        <v>-3448</v>
      </c>
      <c r="O6040">
        <v>0</v>
      </c>
      <c r="P6040">
        <v>1</v>
      </c>
      <c r="Q6040">
        <v>0</v>
      </c>
      <c r="R6040" s="69"/>
      <c r="S6040" s="69"/>
      <c r="T6040" s="69"/>
      <c r="U6040" s="69"/>
      <c r="V6040" s="69"/>
      <c r="W6040"/>
      <c r="X6040"/>
      <c r="Y6040"/>
      <c r="Z6040"/>
      <c r="AA6040"/>
      <c r="AB6040">
        <v>0.8</v>
      </c>
      <c r="AC6040"/>
      <c r="AD6040">
        <v>30</v>
      </c>
      <c r="AE6040">
        <v>30.000939599999999</v>
      </c>
      <c r="AF6040" t="s">
        <v>661</v>
      </c>
    </row>
    <row r="6041" spans="1:32" ht="14.4">
      <c r="A6041" s="49">
        <v>46216</v>
      </c>
      <c r="B6041" t="s">
        <v>22</v>
      </c>
      <c r="C6041">
        <v>672</v>
      </c>
      <c r="D6041">
        <v>3620</v>
      </c>
      <c r="E6041">
        <v>-208</v>
      </c>
      <c r="F6041">
        <v>42</v>
      </c>
      <c r="G6041">
        <v>14</v>
      </c>
      <c r="K6041" t="s">
        <v>154</v>
      </c>
      <c r="L6041" s="64">
        <v>0.98080000000000001</v>
      </c>
      <c r="M6041" s="52">
        <v>-3704</v>
      </c>
      <c r="N6041" s="52">
        <v>-2515</v>
      </c>
      <c r="O6041">
        <v>0</v>
      </c>
      <c r="P6041">
        <v>2</v>
      </c>
      <c r="Q6041">
        <v>0</v>
      </c>
      <c r="R6041" s="69"/>
      <c r="S6041" s="69"/>
      <c r="T6041" s="69"/>
      <c r="U6041" s="69"/>
      <c r="V6041" s="69"/>
      <c r="W6041"/>
      <c r="X6041"/>
      <c r="Y6041"/>
      <c r="Z6041"/>
      <c r="AA6041"/>
      <c r="AB6041">
        <v>0.6</v>
      </c>
      <c r="AC6041"/>
      <c r="AD6041">
        <v>30</v>
      </c>
      <c r="AE6041">
        <v>30.000939590000002</v>
      </c>
      <c r="AF6041" t="s">
        <v>661</v>
      </c>
    </row>
    <row r="6042" spans="1:32" ht="14.4">
      <c r="A6042" s="49">
        <v>46216</v>
      </c>
      <c r="B6042" t="s">
        <v>22</v>
      </c>
      <c r="C6042">
        <v>673</v>
      </c>
      <c r="D6042">
        <v>4147</v>
      </c>
      <c r="E6042">
        <v>-3205</v>
      </c>
      <c r="F6042">
        <v>22</v>
      </c>
      <c r="G6042">
        <v>7</v>
      </c>
      <c r="K6042" t="s">
        <v>154</v>
      </c>
      <c r="L6042" s="64">
        <v>0.74239999999999995</v>
      </c>
      <c r="M6042" s="52">
        <v>-5811</v>
      </c>
      <c r="N6042" s="52">
        <v>1695</v>
      </c>
      <c r="O6042">
        <v>0</v>
      </c>
      <c r="P6042">
        <v>3</v>
      </c>
      <c r="Q6042">
        <v>0</v>
      </c>
      <c r="R6042" s="69"/>
      <c r="S6042" s="69"/>
      <c r="T6042" s="69"/>
      <c r="U6042" s="69"/>
      <c r="V6042" s="69"/>
      <c r="W6042"/>
      <c r="X6042"/>
      <c r="Y6042"/>
      <c r="Z6042"/>
      <c r="AA6042"/>
      <c r="AB6042">
        <v>0.6</v>
      </c>
      <c r="AC6042"/>
      <c r="AD6042">
        <v>30</v>
      </c>
      <c r="AE6042">
        <v>30.000939580000001</v>
      </c>
      <c r="AF6042" t="s">
        <v>661</v>
      </c>
    </row>
    <row r="6043" spans="1:32" ht="14.4">
      <c r="A6043" s="49">
        <v>46216</v>
      </c>
      <c r="B6043" t="s">
        <v>22</v>
      </c>
      <c r="C6043">
        <v>675</v>
      </c>
      <c r="D6043">
        <v>5293</v>
      </c>
      <c r="E6043">
        <v>1948</v>
      </c>
      <c r="F6043">
        <v>47</v>
      </c>
      <c r="G6043">
        <v>21</v>
      </c>
      <c r="K6043" t="s">
        <v>154</v>
      </c>
      <c r="L6043" s="64">
        <v>1.1227</v>
      </c>
      <c r="M6043" s="52">
        <v>2430</v>
      </c>
      <c r="N6043" s="52">
        <v>-1380</v>
      </c>
      <c r="O6043">
        <v>0</v>
      </c>
      <c r="P6043">
        <v>5</v>
      </c>
      <c r="Q6043">
        <v>0</v>
      </c>
      <c r="R6043" s="69"/>
      <c r="S6043" s="69"/>
      <c r="T6043" s="69"/>
      <c r="U6043" s="69"/>
      <c r="V6043" s="69"/>
      <c r="W6043"/>
      <c r="X6043"/>
      <c r="Y6043"/>
      <c r="Z6043"/>
      <c r="AA6043"/>
      <c r="AB6043">
        <v>0.8</v>
      </c>
      <c r="AC6043"/>
      <c r="AD6043">
        <v>60</v>
      </c>
      <c r="AE6043">
        <v>60.00093957</v>
      </c>
      <c r="AF6043" t="s">
        <v>578</v>
      </c>
    </row>
    <row r="6044" spans="1:32" ht="14.4">
      <c r="A6044" s="49">
        <v>46216</v>
      </c>
      <c r="B6044" t="s">
        <v>22</v>
      </c>
      <c r="C6044">
        <v>676</v>
      </c>
      <c r="D6044">
        <v>2900</v>
      </c>
      <c r="E6044">
        <v>-3194</v>
      </c>
      <c r="F6044">
        <v>14</v>
      </c>
      <c r="G6044">
        <v>3</v>
      </c>
      <c r="K6044" t="s">
        <v>154</v>
      </c>
      <c r="L6044" s="64">
        <v>0.63290000000000002</v>
      </c>
      <c r="M6044" s="52">
        <v>786</v>
      </c>
      <c r="N6044" s="52">
        <v>258</v>
      </c>
      <c r="O6044">
        <v>0</v>
      </c>
      <c r="P6044">
        <v>6</v>
      </c>
      <c r="Q6044">
        <v>0</v>
      </c>
      <c r="R6044" s="69"/>
      <c r="S6044" s="69"/>
      <c r="T6044" s="69"/>
      <c r="U6044" s="69"/>
      <c r="V6044" s="69"/>
      <c r="W6044"/>
      <c r="X6044"/>
      <c r="Y6044"/>
      <c r="Z6044"/>
      <c r="AA6044"/>
      <c r="AB6044">
        <v>0.5</v>
      </c>
      <c r="AC6044"/>
      <c r="AD6044">
        <v>30</v>
      </c>
      <c r="AE6044">
        <v>30.000939559999999</v>
      </c>
      <c r="AF6044" t="s">
        <v>661</v>
      </c>
    </row>
    <row r="6045" spans="1:32" ht="14.4">
      <c r="A6045" s="49">
        <v>46216</v>
      </c>
      <c r="B6045" t="s">
        <v>22</v>
      </c>
      <c r="C6045">
        <v>677</v>
      </c>
      <c r="D6045">
        <v>4473</v>
      </c>
      <c r="E6045">
        <v>-953</v>
      </c>
      <c r="F6045">
        <v>33</v>
      </c>
      <c r="G6045">
        <v>11</v>
      </c>
      <c r="K6045" t="s">
        <v>154</v>
      </c>
      <c r="L6045" s="64">
        <v>0.92900000000000005</v>
      </c>
      <c r="M6045" s="52">
        <v>-2668</v>
      </c>
      <c r="N6045" s="52">
        <v>1337</v>
      </c>
      <c r="O6045">
        <v>0</v>
      </c>
      <c r="P6045">
        <v>7</v>
      </c>
      <c r="Q6045">
        <v>0</v>
      </c>
      <c r="R6045" s="69"/>
      <c r="S6045" s="69"/>
      <c r="T6045" s="69"/>
      <c r="U6045" s="69"/>
      <c r="V6045" s="69"/>
      <c r="W6045"/>
      <c r="X6045"/>
      <c r="Y6045"/>
      <c r="Z6045"/>
      <c r="AA6045"/>
      <c r="AB6045">
        <v>0.6</v>
      </c>
      <c r="AC6045"/>
      <c r="AD6045">
        <v>30</v>
      </c>
      <c r="AE6045">
        <v>30.000939549999998</v>
      </c>
      <c r="AF6045" t="s">
        <v>661</v>
      </c>
    </row>
    <row r="6046" spans="1:32" ht="14.4">
      <c r="A6046" s="49">
        <v>46216</v>
      </c>
      <c r="B6046" t="s">
        <v>38</v>
      </c>
      <c r="C6046">
        <v>703</v>
      </c>
      <c r="D6046">
        <v>637</v>
      </c>
      <c r="E6046">
        <v>-460</v>
      </c>
      <c r="F6046">
        <v>4</v>
      </c>
      <c r="G6046">
        <v>3</v>
      </c>
      <c r="K6046" t="s">
        <v>154</v>
      </c>
      <c r="L6046" s="64">
        <v>0.75929999999999997</v>
      </c>
      <c r="M6046" s="52">
        <v>-2080</v>
      </c>
      <c r="N6046" s="52">
        <v>-1901</v>
      </c>
      <c r="O6046">
        <v>0</v>
      </c>
      <c r="P6046">
        <v>3</v>
      </c>
      <c r="Q6046">
        <v>0</v>
      </c>
      <c r="R6046" s="69"/>
      <c r="S6046" s="69"/>
      <c r="T6046" s="69"/>
      <c r="U6046" s="69"/>
      <c r="V6046" s="69"/>
      <c r="W6046"/>
      <c r="X6046"/>
      <c r="Y6046"/>
      <c r="Z6046"/>
      <c r="AA6046"/>
      <c r="AB6046">
        <v>0.5</v>
      </c>
      <c r="AC6046"/>
      <c r="AD6046">
        <v>10</v>
      </c>
      <c r="AE6046">
        <v>10.000939539999999</v>
      </c>
      <c r="AF6046" t="s">
        <v>584</v>
      </c>
    </row>
    <row r="6047" spans="1:32" ht="14.4">
      <c r="A6047" s="49">
        <v>46216</v>
      </c>
      <c r="B6047" t="s">
        <v>38</v>
      </c>
      <c r="C6047">
        <v>705</v>
      </c>
      <c r="D6047">
        <v>2116</v>
      </c>
      <c r="E6047">
        <v>-2457</v>
      </c>
      <c r="F6047">
        <v>4</v>
      </c>
      <c r="G6047">
        <v>6</v>
      </c>
      <c r="K6047" t="s">
        <v>154</v>
      </c>
      <c r="L6047" s="64">
        <v>0.6129</v>
      </c>
      <c r="M6047" s="52">
        <v>5709</v>
      </c>
      <c r="N6047" s="52">
        <v>-912</v>
      </c>
      <c r="O6047">
        <v>0</v>
      </c>
      <c r="P6047">
        <v>5</v>
      </c>
      <c r="Q6047">
        <v>0</v>
      </c>
      <c r="R6047" s="69"/>
      <c r="S6047" s="69"/>
      <c r="T6047" s="69"/>
      <c r="U6047" s="69"/>
      <c r="V6047" s="69"/>
      <c r="W6047"/>
      <c r="X6047"/>
      <c r="Y6047"/>
      <c r="Z6047"/>
      <c r="AA6047"/>
      <c r="AB6047">
        <v>0.5</v>
      </c>
      <c r="AC6047"/>
      <c r="AD6047">
        <v>30</v>
      </c>
      <c r="AE6047">
        <v>30.00093953</v>
      </c>
      <c r="AF6047" t="s">
        <v>661</v>
      </c>
    </row>
    <row r="6048" spans="1:32" ht="14.4">
      <c r="A6048" s="49">
        <v>46216</v>
      </c>
      <c r="B6048" t="s">
        <v>38</v>
      </c>
      <c r="C6048">
        <v>706</v>
      </c>
      <c r="D6048">
        <v>408</v>
      </c>
      <c r="E6048">
        <v>-464</v>
      </c>
      <c r="F6048">
        <v>1</v>
      </c>
      <c r="G6048">
        <v>2</v>
      </c>
      <c r="K6048" t="s">
        <v>154</v>
      </c>
      <c r="L6048" s="64">
        <v>0.62090000000000001</v>
      </c>
      <c r="M6048" s="52">
        <v>-530</v>
      </c>
      <c r="N6048" s="52">
        <v>-547</v>
      </c>
      <c r="O6048">
        <v>0</v>
      </c>
      <c r="P6048">
        <v>6</v>
      </c>
      <c r="Q6048">
        <v>0</v>
      </c>
      <c r="R6048" s="69"/>
      <c r="S6048" s="69"/>
      <c r="T6048" s="69"/>
      <c r="U6048" s="69"/>
      <c r="V6048" s="69"/>
      <c r="W6048"/>
      <c r="X6048"/>
      <c r="Y6048"/>
      <c r="Z6048"/>
      <c r="AA6048"/>
      <c r="AB6048">
        <v>0.5</v>
      </c>
      <c r="AC6048"/>
      <c r="AD6048">
        <v>10</v>
      </c>
      <c r="AE6048">
        <v>10.000939519999999</v>
      </c>
      <c r="AF6048" t="s">
        <v>584</v>
      </c>
    </row>
    <row r="6049" spans="1:32" ht="14.4">
      <c r="A6049" s="49">
        <v>46216</v>
      </c>
      <c r="B6049" t="s">
        <v>38</v>
      </c>
      <c r="C6049">
        <v>707</v>
      </c>
      <c r="D6049">
        <v>401</v>
      </c>
      <c r="E6049">
        <v>676</v>
      </c>
      <c r="F6049">
        <v>6</v>
      </c>
      <c r="G6049">
        <v>1</v>
      </c>
      <c r="K6049" t="s">
        <v>154</v>
      </c>
      <c r="L6049" s="64">
        <v>1.5619000000000001</v>
      </c>
      <c r="M6049" s="52">
        <v>-1283</v>
      </c>
      <c r="N6049" s="52">
        <v>1365</v>
      </c>
      <c r="O6049">
        <v>0</v>
      </c>
      <c r="P6049">
        <v>7</v>
      </c>
      <c r="Q6049">
        <v>0</v>
      </c>
      <c r="R6049" s="69"/>
      <c r="S6049" s="69"/>
      <c r="T6049" s="69"/>
      <c r="U6049" s="69"/>
      <c r="V6049" s="69"/>
      <c r="W6049"/>
      <c r="X6049"/>
      <c r="Y6049"/>
      <c r="Z6049"/>
      <c r="AA6049"/>
      <c r="AB6049">
        <v>0.5</v>
      </c>
      <c r="AC6049"/>
      <c r="AD6049">
        <v>0</v>
      </c>
      <c r="AE6049">
        <v>0</v>
      </c>
    </row>
    <row r="6050" spans="1:32" ht="14.4">
      <c r="A6050" s="49">
        <v>46216</v>
      </c>
      <c r="B6050" t="s">
        <v>38</v>
      </c>
      <c r="C6050">
        <v>708</v>
      </c>
      <c r="D6050">
        <v>704</v>
      </c>
      <c r="E6050">
        <v>38</v>
      </c>
      <c r="F6050">
        <v>6</v>
      </c>
      <c r="G6050">
        <v>4</v>
      </c>
      <c r="K6050" t="s">
        <v>154</v>
      </c>
      <c r="L6050" s="64">
        <v>1.018</v>
      </c>
      <c r="M6050" s="52">
        <v>-2139</v>
      </c>
      <c r="N6050" s="52">
        <v>1228</v>
      </c>
      <c r="O6050">
        <v>0</v>
      </c>
      <c r="P6050">
        <v>8</v>
      </c>
      <c r="Q6050">
        <v>0</v>
      </c>
      <c r="R6050" s="69"/>
      <c r="S6050" s="69"/>
      <c r="T6050" s="69"/>
      <c r="U6050" s="69"/>
      <c r="V6050" s="69"/>
      <c r="W6050"/>
      <c r="X6050"/>
      <c r="Y6050"/>
      <c r="Z6050"/>
      <c r="AA6050"/>
      <c r="AB6050">
        <v>0.5</v>
      </c>
      <c r="AC6050"/>
      <c r="AD6050">
        <v>0</v>
      </c>
      <c r="AE6050">
        <v>0</v>
      </c>
    </row>
    <row r="6051" spans="1:32" ht="14.4">
      <c r="A6051" s="49">
        <v>46216</v>
      </c>
      <c r="B6051" t="s">
        <v>38</v>
      </c>
      <c r="C6051">
        <v>710</v>
      </c>
      <c r="D6051">
        <v>2925</v>
      </c>
      <c r="E6051">
        <v>-1856</v>
      </c>
      <c r="F6051">
        <v>15</v>
      </c>
      <c r="G6051">
        <v>13</v>
      </c>
      <c r="K6051" t="s">
        <v>154</v>
      </c>
      <c r="L6051" s="64">
        <v>0.78849999999999998</v>
      </c>
      <c r="M6051" s="52">
        <v>-4041</v>
      </c>
      <c r="N6051" s="52">
        <v>-447</v>
      </c>
      <c r="O6051">
        <v>0</v>
      </c>
      <c r="P6051">
        <v>0</v>
      </c>
      <c r="Q6051">
        <v>0</v>
      </c>
      <c r="R6051" s="69"/>
      <c r="S6051" s="69"/>
      <c r="T6051" s="69"/>
      <c r="U6051" s="69"/>
      <c r="V6051" s="69"/>
      <c r="W6051"/>
      <c r="X6051"/>
      <c r="Y6051"/>
      <c r="Z6051"/>
      <c r="AA6051"/>
      <c r="AB6051">
        <v>0.5</v>
      </c>
      <c r="AC6051"/>
      <c r="AD6051">
        <v>30</v>
      </c>
      <c r="AE6051">
        <v>30.00093949</v>
      </c>
      <c r="AF6051" t="s">
        <v>661</v>
      </c>
    </row>
    <row r="6052" spans="1:32" ht="14.4">
      <c r="A6052" s="49">
        <v>46216</v>
      </c>
      <c r="B6052" t="s">
        <v>44</v>
      </c>
      <c r="C6052">
        <v>568</v>
      </c>
      <c r="D6052">
        <v>1254</v>
      </c>
      <c r="E6052">
        <v>-1030</v>
      </c>
      <c r="F6052">
        <v>1</v>
      </c>
      <c r="G6052">
        <v>3</v>
      </c>
      <c r="K6052" t="s">
        <v>154</v>
      </c>
      <c r="L6052" s="64">
        <v>0.72619999999999996</v>
      </c>
      <c r="M6052" s="52">
        <v>-731</v>
      </c>
      <c r="N6052" s="52">
        <v>627</v>
      </c>
      <c r="O6052">
        <v>0</v>
      </c>
      <c r="P6052">
        <v>8</v>
      </c>
      <c r="Q6052">
        <v>1</v>
      </c>
      <c r="R6052" s="69">
        <v>201.58219178082189</v>
      </c>
      <c r="S6052" s="69">
        <v>6.2207876049063913</v>
      </c>
      <c r="T6052" s="69">
        <v>1254</v>
      </c>
      <c r="U6052" s="69">
        <v>418</v>
      </c>
      <c r="V6052" s="69">
        <v>313.5</v>
      </c>
      <c r="W6052">
        <v>0</v>
      </c>
      <c r="X6052">
        <v>2</v>
      </c>
      <c r="Y6052">
        <v>0</v>
      </c>
      <c r="Z6052">
        <v>0</v>
      </c>
      <c r="AA6052">
        <v>0.5</v>
      </c>
      <c r="AB6052">
        <v>0.5</v>
      </c>
      <c r="AC6052">
        <v>0.25</v>
      </c>
      <c r="AD6052">
        <v>12.5</v>
      </c>
      <c r="AE6052">
        <v>12.50093948</v>
      </c>
      <c r="AF6052" t="s">
        <v>795</v>
      </c>
    </row>
    <row r="6053" spans="1:32" ht="14.4">
      <c r="A6053" s="49">
        <v>46216</v>
      </c>
      <c r="B6053" t="s">
        <v>44</v>
      </c>
      <c r="C6053">
        <v>570</v>
      </c>
      <c r="D6053">
        <v>4228</v>
      </c>
      <c r="E6053">
        <v>625</v>
      </c>
      <c r="F6053">
        <v>20</v>
      </c>
      <c r="G6053">
        <v>10</v>
      </c>
      <c r="K6053" t="s">
        <v>154</v>
      </c>
      <c r="L6053" s="64">
        <v>1.0492999999999999</v>
      </c>
      <c r="M6053" s="52">
        <v>-510</v>
      </c>
      <c r="N6053" s="52">
        <v>921</v>
      </c>
      <c r="O6053">
        <v>0</v>
      </c>
      <c r="P6053">
        <v>0</v>
      </c>
      <c r="Q6053">
        <v>1</v>
      </c>
      <c r="R6053" s="69">
        <v>694.40291614777925</v>
      </c>
      <c r="S6053" s="69">
        <v>6.0886841078591019</v>
      </c>
      <c r="T6053" s="69">
        <v>211.4</v>
      </c>
      <c r="U6053" s="69">
        <v>422.8</v>
      </c>
      <c r="V6053" s="69">
        <v>140.93333333333331</v>
      </c>
      <c r="W6053">
        <v>6</v>
      </c>
      <c r="X6053">
        <v>2</v>
      </c>
      <c r="Y6053">
        <v>4</v>
      </c>
      <c r="Z6053">
        <v>0</v>
      </c>
      <c r="AA6053">
        <v>3</v>
      </c>
      <c r="AB6053">
        <v>0.6</v>
      </c>
      <c r="AC6053">
        <v>1.8</v>
      </c>
      <c r="AD6053">
        <v>18</v>
      </c>
      <c r="AE6053">
        <v>18.000939469999999</v>
      </c>
      <c r="AF6053" t="s">
        <v>778</v>
      </c>
    </row>
    <row r="6054" spans="1:32" ht="14.4">
      <c r="A6054" s="49">
        <v>46216</v>
      </c>
      <c r="B6054" t="s">
        <v>44</v>
      </c>
      <c r="C6054">
        <v>571</v>
      </c>
      <c r="D6054">
        <v>2428</v>
      </c>
      <c r="E6054">
        <v>-372</v>
      </c>
      <c r="F6054">
        <v>7</v>
      </c>
      <c r="G6054">
        <v>8</v>
      </c>
      <c r="K6054" t="s">
        <v>154</v>
      </c>
      <c r="L6054" s="64">
        <v>0.94889999999999997</v>
      </c>
      <c r="M6054" s="52">
        <v>-744</v>
      </c>
      <c r="N6054" s="52">
        <v>301</v>
      </c>
      <c r="O6054">
        <v>0</v>
      </c>
      <c r="P6054">
        <v>1</v>
      </c>
      <c r="Q6054">
        <v>1</v>
      </c>
      <c r="R6054" s="69">
        <v>414.88003320880028</v>
      </c>
      <c r="S6054" s="69">
        <v>5.8522941709707172</v>
      </c>
      <c r="T6054" s="69">
        <v>346.85714285714278</v>
      </c>
      <c r="U6054" s="69">
        <v>303.5</v>
      </c>
      <c r="V6054" s="69">
        <v>161.8666666666667</v>
      </c>
      <c r="W6054">
        <v>0</v>
      </c>
      <c r="X6054">
        <v>5</v>
      </c>
      <c r="Y6054">
        <v>2</v>
      </c>
      <c r="Z6054">
        <v>4</v>
      </c>
      <c r="AA6054">
        <v>2.75</v>
      </c>
      <c r="AB6054">
        <v>0.5</v>
      </c>
      <c r="AC6054">
        <v>1.375</v>
      </c>
      <c r="AD6054">
        <v>23.8</v>
      </c>
      <c r="AE6054">
        <v>23.800939459999999</v>
      </c>
      <c r="AF6054" t="s">
        <v>2009</v>
      </c>
    </row>
    <row r="6055" spans="1:32" ht="14.4">
      <c r="A6055" s="49">
        <v>46216</v>
      </c>
      <c r="B6055" t="s">
        <v>44</v>
      </c>
      <c r="C6055">
        <v>572</v>
      </c>
      <c r="D6055">
        <v>1579</v>
      </c>
      <c r="E6055">
        <v>331</v>
      </c>
      <c r="F6055">
        <v>7</v>
      </c>
      <c r="G6055">
        <v>6</v>
      </c>
      <c r="K6055" t="s">
        <v>154</v>
      </c>
      <c r="L6055" s="64">
        <v>1.0699000000000001</v>
      </c>
      <c r="M6055" s="52">
        <v>429</v>
      </c>
      <c r="N6055" s="52">
        <v>-577</v>
      </c>
      <c r="O6055">
        <v>0</v>
      </c>
      <c r="P6055">
        <v>2</v>
      </c>
      <c r="Q6055">
        <v>1</v>
      </c>
      <c r="R6055" s="69">
        <v>258.42486508924873</v>
      </c>
      <c r="S6055" s="69">
        <v>6.1100931578495059</v>
      </c>
      <c r="T6055" s="69">
        <v>225.57142857142861</v>
      </c>
      <c r="U6055" s="69">
        <v>263.16666666666669</v>
      </c>
      <c r="V6055" s="69">
        <v>121.4615384615385</v>
      </c>
      <c r="W6055">
        <v>6</v>
      </c>
      <c r="X6055">
        <v>6</v>
      </c>
      <c r="Y6055">
        <v>6</v>
      </c>
      <c r="Z6055">
        <v>0</v>
      </c>
      <c r="AA6055">
        <v>4.5</v>
      </c>
      <c r="AB6055">
        <v>0.5</v>
      </c>
      <c r="AC6055">
        <v>2.25</v>
      </c>
      <c r="AD6055">
        <v>22.5</v>
      </c>
      <c r="AE6055">
        <v>22.500939450000001</v>
      </c>
      <c r="AF6055" t="s">
        <v>655</v>
      </c>
    </row>
    <row r="6056" spans="1:32" ht="14.4">
      <c r="A6056" s="49">
        <v>46216</v>
      </c>
      <c r="B6056" t="s">
        <v>44</v>
      </c>
      <c r="C6056">
        <v>573</v>
      </c>
      <c r="D6056">
        <v>2851</v>
      </c>
      <c r="E6056">
        <v>-626</v>
      </c>
      <c r="F6056">
        <v>10</v>
      </c>
      <c r="G6056">
        <v>4</v>
      </c>
      <c r="K6056" t="s">
        <v>154</v>
      </c>
      <c r="L6056" s="64">
        <v>0.92679999999999996</v>
      </c>
      <c r="M6056" s="52">
        <v>424</v>
      </c>
      <c r="N6056" s="52">
        <v>863</v>
      </c>
      <c r="O6056">
        <v>0</v>
      </c>
      <c r="P6056">
        <v>3</v>
      </c>
      <c r="Q6056">
        <v>1</v>
      </c>
      <c r="R6056" s="69">
        <v>474.82103569946042</v>
      </c>
      <c r="S6056" s="69">
        <v>6.0043675103824814</v>
      </c>
      <c r="T6056" s="69">
        <v>285.10000000000002</v>
      </c>
      <c r="U6056" s="69">
        <v>712.75</v>
      </c>
      <c r="V6056" s="69">
        <v>203.64285714285711</v>
      </c>
      <c r="W6056">
        <v>0</v>
      </c>
      <c r="X6056">
        <v>0</v>
      </c>
      <c r="Y6056">
        <v>0</v>
      </c>
      <c r="Z6056">
        <v>0</v>
      </c>
      <c r="AA6056">
        <v>0</v>
      </c>
      <c r="AB6056">
        <v>0.5</v>
      </c>
      <c r="AC6056">
        <v>0</v>
      </c>
      <c r="AD6056">
        <v>10</v>
      </c>
      <c r="AE6056">
        <v>10.00093944</v>
      </c>
      <c r="AF6056" t="s">
        <v>584</v>
      </c>
    </row>
    <row r="6057" spans="1:32" ht="14.4">
      <c r="A6057" s="49">
        <v>46216</v>
      </c>
      <c r="B6057" t="s">
        <v>5249</v>
      </c>
      <c r="C6057">
        <v>738</v>
      </c>
      <c r="D6057">
        <v>2871</v>
      </c>
      <c r="E6057">
        <v>154</v>
      </c>
      <c r="F6057">
        <v>23</v>
      </c>
      <c r="G6057">
        <v>8</v>
      </c>
      <c r="K6057" t="s">
        <v>154</v>
      </c>
      <c r="L6057" s="64">
        <v>1.0179</v>
      </c>
      <c r="M6057" s="52">
        <v>5456</v>
      </c>
      <c r="N6057" s="52">
        <v>2648</v>
      </c>
      <c r="O6057">
        <v>0</v>
      </c>
      <c r="P6057">
        <v>8</v>
      </c>
      <c r="Q6057">
        <v>0</v>
      </c>
      <c r="R6057" s="69"/>
      <c r="S6057" s="69"/>
      <c r="T6057" s="69"/>
      <c r="U6057" s="69"/>
      <c r="V6057" s="69"/>
      <c r="W6057"/>
      <c r="X6057"/>
      <c r="Y6057"/>
      <c r="Z6057"/>
      <c r="AA6057"/>
      <c r="AB6057">
        <v>0.5</v>
      </c>
      <c r="AC6057"/>
      <c r="AD6057">
        <v>35</v>
      </c>
      <c r="AE6057">
        <v>35.000939430000003</v>
      </c>
      <c r="AF6057" t="s">
        <v>668</v>
      </c>
    </row>
    <row r="6058" spans="1:32" ht="14.4">
      <c r="A6058" s="49">
        <v>46216</v>
      </c>
      <c r="B6058" t="s">
        <v>5249</v>
      </c>
      <c r="C6058">
        <v>750</v>
      </c>
      <c r="D6058">
        <v>5086</v>
      </c>
      <c r="E6058">
        <v>-2726</v>
      </c>
      <c r="F6058">
        <v>40</v>
      </c>
      <c r="G6058">
        <v>15</v>
      </c>
      <c r="K6058" t="s">
        <v>154</v>
      </c>
      <c r="L6058" s="64">
        <v>0.82130000000000003</v>
      </c>
      <c r="M6058" s="52">
        <v>3654</v>
      </c>
      <c r="N6058" s="52">
        <v>-4000</v>
      </c>
      <c r="O6058">
        <v>0</v>
      </c>
      <c r="P6058">
        <v>0</v>
      </c>
      <c r="Q6058">
        <v>0</v>
      </c>
      <c r="R6058" s="69"/>
      <c r="S6058" s="69"/>
      <c r="T6058" s="69"/>
      <c r="U6058" s="69"/>
      <c r="V6058" s="69"/>
      <c r="W6058"/>
      <c r="X6058"/>
      <c r="Y6058"/>
      <c r="Z6058"/>
      <c r="AA6058"/>
      <c r="AB6058">
        <v>0.8</v>
      </c>
      <c r="AC6058"/>
      <c r="AD6058">
        <v>30</v>
      </c>
      <c r="AE6058">
        <v>30.000939420000002</v>
      </c>
      <c r="AF6058" t="s">
        <v>661</v>
      </c>
    </row>
    <row r="6059" spans="1:32" ht="14.4">
      <c r="A6059" s="49">
        <v>46216</v>
      </c>
      <c r="B6059" t="s">
        <v>5249</v>
      </c>
      <c r="C6059">
        <v>761</v>
      </c>
      <c r="D6059">
        <v>3079</v>
      </c>
      <c r="E6059">
        <v>-1874</v>
      </c>
      <c r="F6059">
        <v>24</v>
      </c>
      <c r="G6059">
        <v>9</v>
      </c>
      <c r="K6059" t="s">
        <v>154</v>
      </c>
      <c r="L6059" s="64">
        <v>0.79710000000000003</v>
      </c>
      <c r="M6059" s="52">
        <v>-2321</v>
      </c>
      <c r="N6059" s="52">
        <v>-3846</v>
      </c>
      <c r="O6059">
        <v>0</v>
      </c>
      <c r="P6059">
        <v>1</v>
      </c>
      <c r="Q6059">
        <v>0</v>
      </c>
      <c r="R6059" s="69"/>
      <c r="S6059" s="69"/>
      <c r="T6059" s="69"/>
      <c r="U6059" s="69"/>
      <c r="V6059" s="69"/>
      <c r="W6059"/>
      <c r="X6059"/>
      <c r="Y6059"/>
      <c r="Z6059"/>
      <c r="AA6059"/>
      <c r="AB6059">
        <v>0.6</v>
      </c>
      <c r="AC6059"/>
      <c r="AD6059">
        <v>30</v>
      </c>
      <c r="AE6059">
        <v>30.000939410000001</v>
      </c>
      <c r="AF6059" t="s">
        <v>661</v>
      </c>
    </row>
    <row r="6060" spans="1:32" ht="14.4">
      <c r="A6060" s="49">
        <v>46216</v>
      </c>
      <c r="B6060" t="s">
        <v>5249</v>
      </c>
      <c r="C6060">
        <v>762</v>
      </c>
      <c r="D6060">
        <v>4225</v>
      </c>
      <c r="E6060">
        <v>-1607</v>
      </c>
      <c r="F6060">
        <v>35</v>
      </c>
      <c r="G6060">
        <v>11</v>
      </c>
      <c r="K6060" t="s">
        <v>154</v>
      </c>
      <c r="L6060" s="64">
        <v>0.87319999999999998</v>
      </c>
      <c r="M6060" s="52">
        <v>-3481</v>
      </c>
      <c r="N6060" s="52">
        <v>2622</v>
      </c>
      <c r="O6060">
        <v>0</v>
      </c>
      <c r="P6060">
        <v>2</v>
      </c>
      <c r="Q6060">
        <v>0</v>
      </c>
      <c r="R6060" s="69"/>
      <c r="S6060" s="69"/>
      <c r="T6060" s="69"/>
      <c r="U6060" s="69"/>
      <c r="V6060" s="69"/>
      <c r="W6060"/>
      <c r="X6060"/>
      <c r="Y6060"/>
      <c r="Z6060"/>
      <c r="AA6060"/>
      <c r="AB6060">
        <v>0.6</v>
      </c>
      <c r="AC6060"/>
      <c r="AD6060">
        <v>30</v>
      </c>
      <c r="AE6060">
        <v>30.0009394</v>
      </c>
      <c r="AF6060" t="s">
        <v>661</v>
      </c>
    </row>
    <row r="6061" spans="1:32" ht="14.4">
      <c r="A6061" s="49">
        <v>46216</v>
      </c>
      <c r="B6061" t="s">
        <v>30</v>
      </c>
      <c r="C6061">
        <v>563</v>
      </c>
      <c r="D6061">
        <v>1201</v>
      </c>
      <c r="E6061">
        <v>114</v>
      </c>
      <c r="F6061">
        <v>6</v>
      </c>
      <c r="G6061">
        <v>1</v>
      </c>
      <c r="K6061" t="s">
        <v>154</v>
      </c>
      <c r="L6061" s="64">
        <v>1.0316000000000001</v>
      </c>
      <c r="M6061" s="52">
        <v>-657</v>
      </c>
      <c r="N6061" s="52">
        <v>-196</v>
      </c>
      <c r="O6061">
        <v>0</v>
      </c>
      <c r="P6061">
        <v>3</v>
      </c>
      <c r="Q6061">
        <v>1</v>
      </c>
      <c r="R6061" s="69">
        <v>201.8313096720631</v>
      </c>
      <c r="S6061" s="69">
        <v>5.9505138323255844</v>
      </c>
      <c r="T6061" s="69">
        <v>200.16666666666671</v>
      </c>
      <c r="U6061" s="69">
        <v>1201</v>
      </c>
      <c r="V6061" s="69">
        <v>171.57142857142861</v>
      </c>
      <c r="W6061">
        <v>7</v>
      </c>
      <c r="X6061">
        <v>0</v>
      </c>
      <c r="Y6061">
        <v>0</v>
      </c>
      <c r="Z6061">
        <v>4</v>
      </c>
      <c r="AA6061">
        <v>2.75</v>
      </c>
      <c r="AB6061">
        <v>0.5</v>
      </c>
      <c r="AC6061">
        <v>1.375</v>
      </c>
      <c r="AD6061">
        <v>13.8</v>
      </c>
      <c r="AE6061">
        <v>13.80093939</v>
      </c>
      <c r="AF6061" t="s">
        <v>1471</v>
      </c>
    </row>
    <row r="6062" spans="1:32" ht="14.4">
      <c r="A6062" s="49">
        <v>46216</v>
      </c>
      <c r="B6062" t="s">
        <v>30</v>
      </c>
      <c r="C6062">
        <v>565</v>
      </c>
      <c r="D6062">
        <v>1139</v>
      </c>
      <c r="E6062">
        <v>-804</v>
      </c>
      <c r="F6062">
        <v>2</v>
      </c>
      <c r="G6062">
        <v>2</v>
      </c>
      <c r="K6062" t="s">
        <v>154</v>
      </c>
      <c r="L6062" s="64">
        <v>0.76470000000000005</v>
      </c>
      <c r="M6062" s="52">
        <v>-397</v>
      </c>
      <c r="N6062" s="52">
        <v>-149</v>
      </c>
      <c r="O6062">
        <v>0</v>
      </c>
      <c r="P6062">
        <v>5</v>
      </c>
      <c r="Q6062">
        <v>1</v>
      </c>
      <c r="R6062" s="69">
        <v>175.48593814860939</v>
      </c>
      <c r="S6062" s="69">
        <v>6.490548542045822</v>
      </c>
      <c r="T6062" s="69">
        <v>569.5</v>
      </c>
      <c r="U6062" s="69">
        <v>569.5</v>
      </c>
      <c r="V6062" s="69">
        <v>284.75</v>
      </c>
      <c r="W6062">
        <v>0</v>
      </c>
      <c r="X6062">
        <v>0</v>
      </c>
      <c r="Y6062">
        <v>0</v>
      </c>
      <c r="Z6062">
        <v>0</v>
      </c>
      <c r="AA6062">
        <v>0</v>
      </c>
      <c r="AB6062">
        <v>0.5</v>
      </c>
      <c r="AC6062">
        <v>0</v>
      </c>
      <c r="AD6062">
        <v>10</v>
      </c>
      <c r="AE6062">
        <v>10.00093938</v>
      </c>
      <c r="AF6062" t="s">
        <v>584</v>
      </c>
    </row>
    <row r="6063" spans="1:32" ht="14.4">
      <c r="A6063" s="49">
        <v>46216</v>
      </c>
      <c r="B6063" t="s">
        <v>30</v>
      </c>
      <c r="C6063">
        <v>566</v>
      </c>
      <c r="D6063">
        <v>1659</v>
      </c>
      <c r="E6063">
        <v>-742</v>
      </c>
      <c r="F6063">
        <v>3</v>
      </c>
      <c r="G6063">
        <v>4</v>
      </c>
      <c r="K6063" t="s">
        <v>154</v>
      </c>
      <c r="L6063" s="64">
        <v>0.85089999999999999</v>
      </c>
      <c r="M6063" s="52">
        <v>493</v>
      </c>
      <c r="N6063" s="52">
        <v>-1047</v>
      </c>
      <c r="O6063">
        <v>0</v>
      </c>
      <c r="P6063">
        <v>6</v>
      </c>
      <c r="Q6063">
        <v>1</v>
      </c>
      <c r="R6063" s="69">
        <v>293.58421544209222</v>
      </c>
      <c r="S6063" s="69">
        <v>5.6508487607271531</v>
      </c>
      <c r="T6063" s="69">
        <v>553</v>
      </c>
      <c r="U6063" s="69">
        <v>414.75</v>
      </c>
      <c r="V6063" s="69">
        <v>237</v>
      </c>
      <c r="W6063">
        <v>0</v>
      </c>
      <c r="X6063">
        <v>0</v>
      </c>
      <c r="Y6063">
        <v>0</v>
      </c>
      <c r="Z6063">
        <v>7</v>
      </c>
      <c r="AA6063">
        <v>1.75</v>
      </c>
      <c r="AB6063">
        <v>0.5</v>
      </c>
      <c r="AC6063">
        <v>0.875</v>
      </c>
      <c r="AD6063">
        <v>18.8</v>
      </c>
      <c r="AE6063">
        <v>18.800939369999998</v>
      </c>
      <c r="AF6063" t="s">
        <v>612</v>
      </c>
    </row>
    <row r="6064" spans="1:32" ht="14.4">
      <c r="A6064" s="49">
        <v>46216</v>
      </c>
      <c r="B6064" t="s">
        <v>30</v>
      </c>
      <c r="C6064">
        <v>567</v>
      </c>
      <c r="D6064">
        <v>731</v>
      </c>
      <c r="E6064">
        <v>-469</v>
      </c>
      <c r="F6064">
        <v>2</v>
      </c>
      <c r="G6064">
        <v>0</v>
      </c>
      <c r="K6064" t="s">
        <v>154</v>
      </c>
      <c r="L6064" s="64">
        <v>0.78610000000000002</v>
      </c>
      <c r="M6064" s="52">
        <v>-415</v>
      </c>
      <c r="N6064" s="52">
        <v>699</v>
      </c>
      <c r="O6064">
        <v>0</v>
      </c>
      <c r="P6064">
        <v>7</v>
      </c>
      <c r="Q6064">
        <v>1</v>
      </c>
      <c r="R6064" s="69">
        <v>112.4107513491075</v>
      </c>
      <c r="S6064" s="69">
        <v>6.502936696239809</v>
      </c>
      <c r="T6064" s="69">
        <v>365.5</v>
      </c>
      <c r="U6064" s="69"/>
      <c r="V6064" s="69">
        <v>365.5</v>
      </c>
      <c r="W6064">
        <v>0</v>
      </c>
      <c r="X6064"/>
      <c r="Y6064">
        <v>0</v>
      </c>
      <c r="Z6064">
        <v>0</v>
      </c>
      <c r="AA6064">
        <v>0</v>
      </c>
      <c r="AB6064">
        <v>0.5</v>
      </c>
      <c r="AC6064">
        <v>0</v>
      </c>
      <c r="AD6064">
        <v>10</v>
      </c>
      <c r="AE6064">
        <v>10.00093936</v>
      </c>
      <c r="AF6064" t="s">
        <v>584</v>
      </c>
    </row>
    <row r="6065" spans="1:32" ht="14.4">
      <c r="A6065" s="49">
        <v>46216</v>
      </c>
      <c r="B6065" t="s">
        <v>171</v>
      </c>
      <c r="C6065">
        <v>735</v>
      </c>
      <c r="D6065">
        <v>2071</v>
      </c>
      <c r="E6065">
        <v>298</v>
      </c>
      <c r="F6065">
        <v>10</v>
      </c>
      <c r="G6065">
        <v>5</v>
      </c>
      <c r="K6065" t="s">
        <v>154</v>
      </c>
      <c r="L6065" s="64">
        <v>1.048</v>
      </c>
      <c r="M6065" s="52">
        <v>5190</v>
      </c>
      <c r="N6065" s="52">
        <v>-2885</v>
      </c>
      <c r="O6065">
        <v>0</v>
      </c>
      <c r="P6065">
        <v>5</v>
      </c>
      <c r="Q6065">
        <v>0</v>
      </c>
      <c r="R6065" s="69"/>
      <c r="S6065" s="69"/>
      <c r="T6065" s="69"/>
      <c r="U6065" s="69"/>
      <c r="V6065" s="69"/>
      <c r="W6065"/>
      <c r="X6065"/>
      <c r="Y6065"/>
      <c r="Z6065"/>
      <c r="AA6065"/>
      <c r="AB6065">
        <v>0.5</v>
      </c>
      <c r="AC6065"/>
      <c r="AD6065">
        <v>35</v>
      </c>
      <c r="AE6065">
        <v>35.000939350000003</v>
      </c>
      <c r="AF6065" t="s">
        <v>668</v>
      </c>
    </row>
    <row r="6066" spans="1:32" ht="14.4">
      <c r="A6066" s="49">
        <v>46216</v>
      </c>
      <c r="B6066" t="s">
        <v>171</v>
      </c>
      <c r="C6066">
        <v>736</v>
      </c>
      <c r="D6066">
        <v>482</v>
      </c>
      <c r="E6066">
        <v>-99</v>
      </c>
      <c r="F6066">
        <v>3</v>
      </c>
      <c r="G6066">
        <v>1</v>
      </c>
      <c r="K6066" t="s">
        <v>154</v>
      </c>
      <c r="L6066" s="64">
        <v>0.93149999999999999</v>
      </c>
      <c r="M6066" s="52">
        <v>-2000</v>
      </c>
      <c r="N6066" s="52">
        <v>2516</v>
      </c>
      <c r="O6066">
        <v>0</v>
      </c>
      <c r="P6066">
        <v>6</v>
      </c>
      <c r="Q6066">
        <v>0</v>
      </c>
      <c r="R6066" s="69"/>
      <c r="S6066" s="69"/>
      <c r="T6066" s="69"/>
      <c r="U6066" s="69"/>
      <c r="V6066" s="69"/>
      <c r="W6066"/>
      <c r="X6066"/>
      <c r="Y6066"/>
      <c r="Z6066"/>
      <c r="AA6066"/>
      <c r="AB6066">
        <v>0.5</v>
      </c>
      <c r="AC6066"/>
      <c r="AD6066">
        <v>10</v>
      </c>
      <c r="AE6066">
        <v>10.00093934</v>
      </c>
      <c r="AF6066" t="s">
        <v>584</v>
      </c>
    </row>
    <row r="6067" spans="1:32" ht="14.4">
      <c r="A6067" s="49">
        <v>46216</v>
      </c>
      <c r="B6067" t="s">
        <v>171</v>
      </c>
      <c r="C6067">
        <v>737</v>
      </c>
      <c r="D6067">
        <v>563</v>
      </c>
      <c r="E6067">
        <v>-729</v>
      </c>
      <c r="F6067">
        <v>0</v>
      </c>
      <c r="G6067">
        <v>1</v>
      </c>
      <c r="K6067" t="s">
        <v>154</v>
      </c>
      <c r="L6067" s="64">
        <v>0.56840000000000002</v>
      </c>
      <c r="M6067" s="52">
        <v>-2145</v>
      </c>
      <c r="N6067" s="52">
        <v>986</v>
      </c>
      <c r="O6067">
        <v>0</v>
      </c>
      <c r="P6067">
        <v>7</v>
      </c>
      <c r="Q6067">
        <v>0</v>
      </c>
      <c r="R6067" s="69"/>
      <c r="S6067" s="69"/>
      <c r="T6067" s="69"/>
      <c r="U6067" s="69"/>
      <c r="V6067" s="69"/>
      <c r="W6067"/>
      <c r="X6067"/>
      <c r="Y6067"/>
      <c r="Z6067"/>
      <c r="AA6067"/>
      <c r="AB6067">
        <v>0.5</v>
      </c>
      <c r="AC6067"/>
      <c r="AD6067">
        <v>10</v>
      </c>
      <c r="AE6067">
        <v>10.00093933</v>
      </c>
      <c r="AF6067" t="s">
        <v>584</v>
      </c>
    </row>
    <row r="6068" spans="1:32" ht="14.4">
      <c r="A6068" s="49">
        <v>46216</v>
      </c>
      <c r="B6068" t="s">
        <v>330</v>
      </c>
      <c r="C6068">
        <v>656</v>
      </c>
      <c r="D6068">
        <v>94</v>
      </c>
      <c r="E6068">
        <v>-182</v>
      </c>
      <c r="F6068">
        <v>0</v>
      </c>
      <c r="G6068">
        <v>0</v>
      </c>
      <c r="K6068" t="s">
        <v>154</v>
      </c>
      <c r="L6068" s="64">
        <v>0.35460000000000003</v>
      </c>
      <c r="M6068" s="52">
        <v>-683</v>
      </c>
      <c r="N6068" s="52">
        <v>-2148</v>
      </c>
      <c r="O6068">
        <v>0</v>
      </c>
      <c r="P6068">
        <v>6</v>
      </c>
      <c r="Q6068">
        <v>0</v>
      </c>
      <c r="R6068" s="69"/>
      <c r="S6068" s="69"/>
      <c r="T6068" s="69"/>
      <c r="U6068" s="69"/>
      <c r="V6068" s="69"/>
      <c r="W6068"/>
      <c r="X6068"/>
      <c r="Y6068"/>
      <c r="Z6068"/>
      <c r="AA6068"/>
      <c r="AB6068">
        <v>0.5</v>
      </c>
      <c r="AC6068"/>
      <c r="AD6068">
        <v>10</v>
      </c>
      <c r="AE6068">
        <v>10.000939320000001</v>
      </c>
      <c r="AF6068" t="s">
        <v>584</v>
      </c>
    </row>
    <row r="6069" spans="1:32" ht="14.4">
      <c r="A6069" s="49">
        <v>46216</v>
      </c>
      <c r="B6069" t="s">
        <v>330</v>
      </c>
      <c r="C6069">
        <v>657</v>
      </c>
      <c r="D6069">
        <v>41</v>
      </c>
      <c r="E6069">
        <v>-80</v>
      </c>
      <c r="F6069">
        <v>0</v>
      </c>
      <c r="G6069">
        <v>0</v>
      </c>
      <c r="K6069" t="s">
        <v>154</v>
      </c>
      <c r="L6069" s="64">
        <v>0.34960000000000002</v>
      </c>
      <c r="M6069" s="52">
        <v>-366</v>
      </c>
      <c r="N6069" s="52">
        <v>-3477</v>
      </c>
      <c r="O6069">
        <v>0</v>
      </c>
      <c r="P6069">
        <v>7</v>
      </c>
      <c r="Q6069">
        <v>0</v>
      </c>
      <c r="R6069" s="69"/>
      <c r="S6069" s="69"/>
      <c r="T6069" s="69"/>
      <c r="U6069" s="69"/>
      <c r="V6069" s="69"/>
      <c r="W6069"/>
      <c r="X6069"/>
      <c r="Y6069"/>
      <c r="Z6069"/>
      <c r="AA6069"/>
      <c r="AB6069">
        <v>0.5</v>
      </c>
      <c r="AC6069"/>
      <c r="AD6069">
        <v>10</v>
      </c>
      <c r="AE6069">
        <v>10.00093931</v>
      </c>
      <c r="AF6069" t="s">
        <v>584</v>
      </c>
    </row>
    <row r="6070" spans="1:32" ht="14.4">
      <c r="A6070" s="49">
        <v>46216</v>
      </c>
      <c r="B6070" t="s">
        <v>330</v>
      </c>
      <c r="C6070">
        <v>658</v>
      </c>
      <c r="D6070">
        <v>87</v>
      </c>
      <c r="E6070">
        <v>-113</v>
      </c>
      <c r="F6070">
        <v>0</v>
      </c>
      <c r="G6070">
        <v>0</v>
      </c>
      <c r="K6070" t="s">
        <v>154</v>
      </c>
      <c r="L6070" s="64">
        <v>0.56699999999999995</v>
      </c>
      <c r="M6070" s="52">
        <v>-472</v>
      </c>
      <c r="N6070" s="52">
        <v>-107</v>
      </c>
      <c r="O6070">
        <v>0</v>
      </c>
      <c r="P6070">
        <v>8</v>
      </c>
      <c r="Q6070">
        <v>0</v>
      </c>
      <c r="R6070" s="69"/>
      <c r="S6070" s="69"/>
      <c r="T6070" s="69"/>
      <c r="U6070" s="69"/>
      <c r="V6070" s="69"/>
      <c r="W6070"/>
      <c r="X6070"/>
      <c r="Y6070"/>
      <c r="Z6070"/>
      <c r="AA6070"/>
      <c r="AB6070">
        <v>0.5</v>
      </c>
      <c r="AC6070"/>
      <c r="AD6070">
        <v>10</v>
      </c>
      <c r="AE6070">
        <v>10.000939300000001</v>
      </c>
      <c r="AF6070" t="s">
        <v>584</v>
      </c>
    </row>
    <row r="6071" spans="1:32" ht="14.4">
      <c r="A6071" s="49">
        <v>46216</v>
      </c>
      <c r="B6071" t="s">
        <v>470</v>
      </c>
      <c r="C6071">
        <v>713</v>
      </c>
      <c r="D6071">
        <v>762</v>
      </c>
      <c r="E6071">
        <v>-894</v>
      </c>
      <c r="F6071">
        <v>3</v>
      </c>
      <c r="G6071">
        <v>7</v>
      </c>
      <c r="K6071" t="s">
        <v>154</v>
      </c>
      <c r="L6071" s="64">
        <v>0.6089</v>
      </c>
      <c r="M6071" s="52">
        <v>-966</v>
      </c>
      <c r="N6071" s="52">
        <v>-539</v>
      </c>
      <c r="O6071">
        <v>0</v>
      </c>
      <c r="P6071">
        <v>3</v>
      </c>
      <c r="Q6071">
        <v>0</v>
      </c>
      <c r="R6071" s="69"/>
      <c r="S6071" s="69"/>
      <c r="T6071" s="69"/>
      <c r="U6071" s="69"/>
      <c r="V6071" s="69"/>
      <c r="W6071"/>
      <c r="X6071"/>
      <c r="Y6071"/>
      <c r="Z6071"/>
      <c r="AA6071"/>
      <c r="AB6071">
        <v>0.5</v>
      </c>
      <c r="AC6071"/>
      <c r="AD6071">
        <v>10</v>
      </c>
      <c r="AE6071">
        <v>10.00093929</v>
      </c>
      <c r="AF6071" t="s">
        <v>584</v>
      </c>
    </row>
    <row r="6072" spans="1:32" ht="14.4">
      <c r="A6072" s="49">
        <v>46216</v>
      </c>
      <c r="B6072" t="s">
        <v>470</v>
      </c>
      <c r="C6072">
        <v>715</v>
      </c>
      <c r="D6072">
        <v>648</v>
      </c>
      <c r="E6072">
        <v>-613</v>
      </c>
      <c r="F6072">
        <v>4</v>
      </c>
      <c r="G6072">
        <v>9</v>
      </c>
      <c r="K6072" t="s">
        <v>154</v>
      </c>
      <c r="L6072" s="64">
        <v>0.68469999999999998</v>
      </c>
      <c r="M6072" s="52">
        <v>-2004</v>
      </c>
      <c r="N6072" s="52">
        <v>-505</v>
      </c>
      <c r="O6072">
        <v>0</v>
      </c>
      <c r="P6072">
        <v>5</v>
      </c>
      <c r="Q6072">
        <v>0</v>
      </c>
      <c r="R6072" s="69"/>
      <c r="S6072" s="69"/>
      <c r="T6072" s="69"/>
      <c r="U6072" s="69"/>
      <c r="V6072" s="69"/>
      <c r="W6072"/>
      <c r="X6072"/>
      <c r="Y6072"/>
      <c r="Z6072"/>
      <c r="AA6072"/>
      <c r="AB6072">
        <v>0.5</v>
      </c>
      <c r="AC6072"/>
      <c r="AD6072">
        <v>10</v>
      </c>
      <c r="AE6072">
        <v>10.000939280000001</v>
      </c>
      <c r="AF6072" t="s">
        <v>584</v>
      </c>
    </row>
    <row r="6073" spans="1:32" ht="14.4">
      <c r="A6073" s="49">
        <v>46216</v>
      </c>
      <c r="B6073" t="s">
        <v>470</v>
      </c>
      <c r="C6073">
        <v>716</v>
      </c>
      <c r="D6073">
        <v>961</v>
      </c>
      <c r="E6073">
        <v>-1236</v>
      </c>
      <c r="F6073">
        <v>3</v>
      </c>
      <c r="G6073">
        <v>11</v>
      </c>
      <c r="K6073" t="s">
        <v>154</v>
      </c>
      <c r="L6073" s="64">
        <v>0.57130000000000003</v>
      </c>
      <c r="M6073" s="52">
        <v>-2129</v>
      </c>
      <c r="N6073" s="52">
        <v>2456</v>
      </c>
      <c r="O6073">
        <v>0</v>
      </c>
      <c r="P6073">
        <v>6</v>
      </c>
      <c r="Q6073">
        <v>0</v>
      </c>
      <c r="R6073" s="69"/>
      <c r="S6073" s="69"/>
      <c r="T6073" s="69"/>
      <c r="U6073" s="69"/>
      <c r="V6073" s="69"/>
      <c r="W6073"/>
      <c r="X6073"/>
      <c r="Y6073"/>
      <c r="Z6073"/>
      <c r="AA6073"/>
      <c r="AB6073">
        <v>0.5</v>
      </c>
      <c r="AC6073"/>
      <c r="AD6073">
        <v>10</v>
      </c>
      <c r="AE6073">
        <v>10.00093927</v>
      </c>
      <c r="AF6073" t="s">
        <v>584</v>
      </c>
    </row>
    <row r="6074" spans="1:32" ht="14.4">
      <c r="A6074" s="49">
        <v>46216</v>
      </c>
      <c r="B6074" t="s">
        <v>55</v>
      </c>
      <c r="C6074">
        <v>537</v>
      </c>
      <c r="D6074">
        <v>2901</v>
      </c>
      <c r="E6074">
        <v>-707</v>
      </c>
      <c r="F6074">
        <v>7</v>
      </c>
      <c r="G6074">
        <v>11</v>
      </c>
      <c r="K6074" t="s">
        <v>154</v>
      </c>
      <c r="L6074" s="64">
        <v>0.91879999999999995</v>
      </c>
      <c r="M6074" s="52">
        <v>-560</v>
      </c>
      <c r="N6074" s="52">
        <v>336</v>
      </c>
      <c r="O6074">
        <v>0</v>
      </c>
      <c r="P6074">
        <v>7</v>
      </c>
      <c r="Q6074">
        <v>1</v>
      </c>
      <c r="R6074" s="69">
        <v>486.49875466998748</v>
      </c>
      <c r="S6074" s="69">
        <v>5.9630162917228224</v>
      </c>
      <c r="T6074" s="69">
        <v>414.42857142857139</v>
      </c>
      <c r="U6074" s="69">
        <v>263.72727272727269</v>
      </c>
      <c r="V6074" s="69">
        <v>161.16666666666671</v>
      </c>
      <c r="W6074">
        <v>0</v>
      </c>
      <c r="X6074">
        <v>5</v>
      </c>
      <c r="Y6074">
        <v>0</v>
      </c>
      <c r="Z6074">
        <v>6</v>
      </c>
      <c r="AA6074">
        <v>2.75</v>
      </c>
      <c r="AB6074">
        <v>0.5</v>
      </c>
      <c r="AC6074">
        <v>1.375</v>
      </c>
      <c r="AD6074">
        <v>23.8</v>
      </c>
      <c r="AE6074">
        <v>23.80093926</v>
      </c>
      <c r="AF6074" t="s">
        <v>2009</v>
      </c>
    </row>
    <row r="6075" spans="1:32" ht="14.4">
      <c r="A6075" s="49">
        <v>46216</v>
      </c>
      <c r="B6075" t="s">
        <v>55</v>
      </c>
      <c r="C6075">
        <v>538</v>
      </c>
      <c r="D6075">
        <v>3172</v>
      </c>
      <c r="E6075">
        <v>-151</v>
      </c>
      <c r="F6075">
        <v>12</v>
      </c>
      <c r="G6075">
        <v>9</v>
      </c>
      <c r="K6075" t="s">
        <v>154</v>
      </c>
      <c r="L6075" s="64">
        <v>0.98409999999999997</v>
      </c>
      <c r="M6075" s="52">
        <v>944</v>
      </c>
      <c r="N6075" s="52">
        <v>93</v>
      </c>
      <c r="O6075">
        <v>0</v>
      </c>
      <c r="P6075">
        <v>8</v>
      </c>
      <c r="Q6075">
        <v>1</v>
      </c>
      <c r="R6075" s="69">
        <v>515.64949149024494</v>
      </c>
      <c r="S6075" s="69">
        <v>6.1514653894699087</v>
      </c>
      <c r="T6075" s="69">
        <v>264.33333333333331</v>
      </c>
      <c r="U6075" s="69">
        <v>352.44444444444451</v>
      </c>
      <c r="V6075" s="69">
        <v>151.04761904761901</v>
      </c>
      <c r="W6075">
        <v>2</v>
      </c>
      <c r="X6075">
        <v>2</v>
      </c>
      <c r="Y6075">
        <v>2</v>
      </c>
      <c r="Z6075">
        <v>3</v>
      </c>
      <c r="AA6075">
        <v>2.25</v>
      </c>
      <c r="AB6075">
        <v>0.6</v>
      </c>
      <c r="AC6075">
        <v>1.35</v>
      </c>
      <c r="AD6075">
        <v>23.5</v>
      </c>
      <c r="AE6075">
        <v>23.500939249999998</v>
      </c>
      <c r="AF6075" t="s">
        <v>1154</v>
      </c>
    </row>
    <row r="6076" spans="1:32" ht="14.4">
      <c r="A6076" s="49">
        <v>46216</v>
      </c>
      <c r="B6076" t="s">
        <v>55</v>
      </c>
      <c r="C6076">
        <v>550</v>
      </c>
      <c r="D6076">
        <v>570</v>
      </c>
      <c r="E6076">
        <v>-750</v>
      </c>
      <c r="F6076">
        <v>0</v>
      </c>
      <c r="G6076">
        <v>0</v>
      </c>
      <c r="K6076" t="s">
        <v>154</v>
      </c>
      <c r="L6076" s="64">
        <v>0.56140000000000001</v>
      </c>
      <c r="M6076" s="52">
        <v>1000</v>
      </c>
      <c r="N6076" s="52">
        <v>185</v>
      </c>
      <c r="O6076">
        <v>0</v>
      </c>
      <c r="P6076">
        <v>0</v>
      </c>
      <c r="Q6076">
        <v>1</v>
      </c>
      <c r="R6076" s="69">
        <v>86.400996264009962</v>
      </c>
      <c r="S6076" s="69">
        <v>6.5971461516287118</v>
      </c>
      <c r="T6076" s="69"/>
      <c r="U6076" s="69"/>
      <c r="V6076" s="69"/>
      <c r="W6076"/>
      <c r="X6076"/>
      <c r="Y6076"/>
      <c r="Z6076">
        <v>0</v>
      </c>
      <c r="AA6076">
        <v>0</v>
      </c>
      <c r="AB6076">
        <v>0.5</v>
      </c>
      <c r="AC6076">
        <v>0</v>
      </c>
      <c r="AD6076">
        <v>10</v>
      </c>
      <c r="AE6076">
        <v>10.000939239999999</v>
      </c>
      <c r="AF6076" t="s">
        <v>584</v>
      </c>
    </row>
    <row r="6077" spans="1:32" ht="14.4">
      <c r="A6077" s="49">
        <v>46216</v>
      </c>
      <c r="B6077" t="s">
        <v>24</v>
      </c>
      <c r="C6077">
        <v>631</v>
      </c>
      <c r="D6077">
        <v>2824</v>
      </c>
      <c r="E6077">
        <v>-1097</v>
      </c>
      <c r="F6077">
        <v>0</v>
      </c>
      <c r="G6077">
        <v>9</v>
      </c>
      <c r="K6077" t="s">
        <v>154</v>
      </c>
      <c r="L6077" s="64">
        <v>0.87050000000000005</v>
      </c>
      <c r="M6077" s="52">
        <v>-7700</v>
      </c>
      <c r="N6077" s="52">
        <v>-1467</v>
      </c>
      <c r="O6077">
        <v>0</v>
      </c>
      <c r="P6077">
        <v>1</v>
      </c>
      <c r="Q6077">
        <v>0</v>
      </c>
      <c r="R6077" s="69"/>
      <c r="S6077" s="69"/>
      <c r="T6077" s="69"/>
      <c r="U6077" s="69"/>
      <c r="V6077" s="69"/>
      <c r="W6077"/>
      <c r="X6077"/>
      <c r="Y6077"/>
      <c r="Z6077"/>
      <c r="AA6077"/>
      <c r="AB6077">
        <v>0.5</v>
      </c>
      <c r="AC6077"/>
      <c r="AD6077">
        <v>30</v>
      </c>
      <c r="AE6077">
        <v>30.00093923</v>
      </c>
      <c r="AF6077" t="s">
        <v>661</v>
      </c>
    </row>
    <row r="6078" spans="1:32" ht="14.4">
      <c r="A6078" s="49">
        <v>46216</v>
      </c>
      <c r="B6078" t="s">
        <v>24</v>
      </c>
      <c r="C6078">
        <v>632</v>
      </c>
      <c r="D6078">
        <v>2024</v>
      </c>
      <c r="E6078">
        <v>-1840</v>
      </c>
      <c r="F6078">
        <v>0</v>
      </c>
      <c r="G6078">
        <v>4</v>
      </c>
      <c r="K6078" t="s">
        <v>154</v>
      </c>
      <c r="L6078" s="64">
        <v>0.69699999999999995</v>
      </c>
      <c r="M6078" s="52">
        <v>10664</v>
      </c>
      <c r="N6078" s="52">
        <v>3201</v>
      </c>
      <c r="O6078">
        <v>0</v>
      </c>
      <c r="P6078">
        <v>2</v>
      </c>
      <c r="Q6078">
        <v>0</v>
      </c>
      <c r="R6078" s="69"/>
      <c r="S6078" s="69"/>
      <c r="T6078" s="69"/>
      <c r="U6078" s="69"/>
      <c r="V6078" s="69"/>
      <c r="W6078"/>
      <c r="X6078"/>
      <c r="Y6078"/>
      <c r="Z6078"/>
      <c r="AA6078"/>
      <c r="AB6078">
        <v>0.5</v>
      </c>
      <c r="AC6078"/>
      <c r="AD6078">
        <v>30</v>
      </c>
      <c r="AE6078">
        <v>30.000939219999999</v>
      </c>
      <c r="AF6078" t="s">
        <v>661</v>
      </c>
    </row>
    <row r="6079" spans="1:32" ht="14.4">
      <c r="A6079" s="49">
        <v>46216</v>
      </c>
      <c r="B6079" t="s">
        <v>24</v>
      </c>
      <c r="C6079">
        <v>633</v>
      </c>
      <c r="D6079">
        <v>2702</v>
      </c>
      <c r="E6079">
        <v>-3296</v>
      </c>
      <c r="F6079">
        <v>0</v>
      </c>
      <c r="G6079">
        <v>3</v>
      </c>
      <c r="K6079" t="s">
        <v>154</v>
      </c>
      <c r="L6079" s="64">
        <v>0.59340000000000004</v>
      </c>
      <c r="M6079" s="52">
        <v>-688</v>
      </c>
      <c r="N6079" s="52">
        <v>1402</v>
      </c>
      <c r="O6079">
        <v>0</v>
      </c>
      <c r="P6079">
        <v>3</v>
      </c>
      <c r="Q6079">
        <v>0</v>
      </c>
      <c r="R6079" s="69"/>
      <c r="S6079" s="69"/>
      <c r="T6079" s="69"/>
      <c r="U6079" s="69"/>
      <c r="V6079" s="69"/>
      <c r="W6079"/>
      <c r="X6079"/>
      <c r="Y6079"/>
      <c r="Z6079"/>
      <c r="AA6079"/>
      <c r="AB6079">
        <v>0.5</v>
      </c>
      <c r="AC6079"/>
      <c r="AD6079">
        <v>30</v>
      </c>
      <c r="AE6079">
        <v>30.000939209999999</v>
      </c>
      <c r="AF6079" t="s">
        <v>661</v>
      </c>
    </row>
    <row r="6080" spans="1:32" ht="14.4">
      <c r="A6080" s="49">
        <v>46216</v>
      </c>
      <c r="B6080" t="s">
        <v>166</v>
      </c>
      <c r="C6080">
        <v>667</v>
      </c>
      <c r="D6080">
        <v>3132</v>
      </c>
      <c r="E6080">
        <v>-1780</v>
      </c>
      <c r="F6080">
        <v>24</v>
      </c>
      <c r="G6080">
        <v>7</v>
      </c>
      <c r="K6080" t="s">
        <v>154</v>
      </c>
      <c r="L6080" s="64">
        <v>0.81059999999999999</v>
      </c>
      <c r="M6080" s="52">
        <v>-3020</v>
      </c>
      <c r="N6080" s="52">
        <v>4986</v>
      </c>
      <c r="O6080">
        <v>0</v>
      </c>
      <c r="P6080">
        <v>7</v>
      </c>
      <c r="Q6080">
        <v>0</v>
      </c>
      <c r="R6080" s="69"/>
      <c r="S6080" s="69"/>
      <c r="T6080" s="69"/>
      <c r="U6080" s="69"/>
      <c r="V6080" s="69"/>
      <c r="W6080"/>
      <c r="X6080"/>
      <c r="Y6080"/>
      <c r="Z6080"/>
      <c r="AA6080"/>
      <c r="AB6080">
        <v>0.6</v>
      </c>
      <c r="AC6080"/>
      <c r="AD6080">
        <v>30</v>
      </c>
      <c r="AE6080">
        <v>30.000939200000001</v>
      </c>
      <c r="AF6080" t="s">
        <v>661</v>
      </c>
    </row>
    <row r="6081" spans="1:32" ht="14.4">
      <c r="A6081" s="49">
        <v>46216</v>
      </c>
      <c r="B6081" t="s">
        <v>166</v>
      </c>
      <c r="C6081">
        <v>668</v>
      </c>
      <c r="D6081">
        <v>2651</v>
      </c>
      <c r="E6081">
        <v>-496</v>
      </c>
      <c r="F6081">
        <v>26</v>
      </c>
      <c r="G6081">
        <v>7</v>
      </c>
      <c r="K6081" t="s">
        <v>154</v>
      </c>
      <c r="L6081" s="64">
        <v>0.93759999999999999</v>
      </c>
      <c r="M6081" s="52">
        <v>-1139</v>
      </c>
      <c r="N6081" s="52">
        <v>-617</v>
      </c>
      <c r="O6081">
        <v>0</v>
      </c>
      <c r="P6081">
        <v>8</v>
      </c>
      <c r="Q6081">
        <v>0</v>
      </c>
      <c r="R6081" s="69"/>
      <c r="S6081" s="69"/>
      <c r="T6081" s="69"/>
      <c r="U6081" s="69"/>
      <c r="V6081" s="69"/>
      <c r="W6081"/>
      <c r="X6081"/>
      <c r="Y6081"/>
      <c r="Z6081"/>
      <c r="AA6081"/>
      <c r="AB6081">
        <v>0.5</v>
      </c>
      <c r="AC6081"/>
      <c r="AD6081">
        <v>30</v>
      </c>
      <c r="AE6081">
        <v>30.00093919</v>
      </c>
      <c r="AF6081" t="s">
        <v>661</v>
      </c>
    </row>
    <row r="6082" spans="1:32" ht="14.4">
      <c r="A6082" s="49">
        <v>46216</v>
      </c>
      <c r="B6082" t="s">
        <v>166</v>
      </c>
      <c r="C6082">
        <v>670</v>
      </c>
      <c r="D6082">
        <v>890</v>
      </c>
      <c r="E6082">
        <v>3357</v>
      </c>
      <c r="F6082">
        <v>27</v>
      </c>
      <c r="G6082">
        <v>3</v>
      </c>
      <c r="K6082" t="s">
        <v>154</v>
      </c>
      <c r="L6082" s="64">
        <v>2.2572999999999999</v>
      </c>
      <c r="M6082" s="52">
        <v>-2757</v>
      </c>
      <c r="N6082" s="52">
        <v>929</v>
      </c>
      <c r="O6082">
        <v>0</v>
      </c>
      <c r="P6082">
        <v>0</v>
      </c>
      <c r="Q6082">
        <v>0</v>
      </c>
      <c r="R6082" s="69"/>
      <c r="S6082" s="69"/>
      <c r="T6082" s="69"/>
      <c r="U6082" s="69"/>
      <c r="V6082" s="69"/>
      <c r="W6082"/>
      <c r="X6082"/>
      <c r="Y6082"/>
      <c r="Z6082"/>
      <c r="AA6082"/>
      <c r="AB6082">
        <v>0.5</v>
      </c>
      <c r="AC6082"/>
      <c r="AD6082">
        <v>0</v>
      </c>
      <c r="AE6082">
        <v>0</v>
      </c>
    </row>
    <row r="6083" spans="1:32" ht="14.4">
      <c r="A6083" s="49">
        <v>46216</v>
      </c>
      <c r="B6083" t="s">
        <v>179</v>
      </c>
      <c r="C6083">
        <v>635</v>
      </c>
      <c r="D6083">
        <v>1253</v>
      </c>
      <c r="E6083">
        <v>-824</v>
      </c>
      <c r="F6083">
        <v>7</v>
      </c>
      <c r="G6083">
        <v>2</v>
      </c>
      <c r="K6083" t="s">
        <v>154</v>
      </c>
      <c r="L6083" s="64">
        <v>0.78080000000000005</v>
      </c>
      <c r="M6083" s="52">
        <v>-1650</v>
      </c>
      <c r="N6083" s="52">
        <v>-814</v>
      </c>
      <c r="O6083">
        <v>0</v>
      </c>
      <c r="P6083">
        <v>5</v>
      </c>
      <c r="Q6083">
        <v>0</v>
      </c>
      <c r="R6083" s="69"/>
      <c r="S6083" s="69"/>
      <c r="T6083" s="69"/>
      <c r="U6083" s="69"/>
      <c r="V6083" s="69"/>
      <c r="W6083"/>
      <c r="X6083"/>
      <c r="Y6083"/>
      <c r="Z6083"/>
      <c r="AA6083"/>
      <c r="AB6083">
        <v>0.5</v>
      </c>
      <c r="AC6083"/>
      <c r="AD6083">
        <v>30</v>
      </c>
      <c r="AE6083">
        <v>30.000939169999999</v>
      </c>
      <c r="AF6083" t="s">
        <v>661</v>
      </c>
    </row>
    <row r="6084" spans="1:32" ht="14.4">
      <c r="A6084" s="49">
        <v>46216</v>
      </c>
      <c r="B6084" t="s">
        <v>179</v>
      </c>
      <c r="C6084">
        <v>636</v>
      </c>
      <c r="D6084">
        <v>708</v>
      </c>
      <c r="E6084">
        <v>-987</v>
      </c>
      <c r="F6084">
        <v>0</v>
      </c>
      <c r="G6084">
        <v>1</v>
      </c>
      <c r="K6084" t="s">
        <v>154</v>
      </c>
      <c r="L6084" s="64">
        <v>0.5353</v>
      </c>
      <c r="M6084" s="52">
        <v>552</v>
      </c>
      <c r="N6084" s="52">
        <v>-552</v>
      </c>
      <c r="O6084">
        <v>0</v>
      </c>
      <c r="P6084">
        <v>6</v>
      </c>
      <c r="Q6084">
        <v>0</v>
      </c>
      <c r="R6084" s="69"/>
      <c r="S6084" s="69"/>
      <c r="T6084" s="69"/>
      <c r="U6084" s="69"/>
      <c r="V6084" s="69"/>
      <c r="W6084"/>
      <c r="X6084"/>
      <c r="Y6084"/>
      <c r="Z6084"/>
      <c r="AA6084"/>
      <c r="AB6084">
        <v>0.5</v>
      </c>
      <c r="AC6084"/>
      <c r="AD6084">
        <v>10</v>
      </c>
      <c r="AE6084">
        <v>10.00093916</v>
      </c>
      <c r="AF6084" t="s">
        <v>584</v>
      </c>
    </row>
    <row r="6085" spans="1:32" ht="14.4">
      <c r="A6085" s="49">
        <v>46216</v>
      </c>
      <c r="B6085" t="s">
        <v>179</v>
      </c>
      <c r="C6085">
        <v>637</v>
      </c>
      <c r="D6085">
        <v>684</v>
      </c>
      <c r="E6085">
        <v>-915</v>
      </c>
      <c r="F6085">
        <v>0</v>
      </c>
      <c r="G6085">
        <v>2</v>
      </c>
      <c r="K6085" t="s">
        <v>154</v>
      </c>
      <c r="L6085" s="64">
        <v>0.55410000000000004</v>
      </c>
      <c r="M6085" s="52">
        <v>-1567</v>
      </c>
      <c r="N6085" s="52">
        <v>-1412</v>
      </c>
      <c r="O6085">
        <v>0</v>
      </c>
      <c r="P6085">
        <v>7</v>
      </c>
      <c r="Q6085">
        <v>0</v>
      </c>
      <c r="R6085" s="69"/>
      <c r="S6085" s="69"/>
      <c r="T6085" s="69"/>
      <c r="U6085" s="69"/>
      <c r="V6085" s="69"/>
      <c r="W6085"/>
      <c r="X6085"/>
      <c r="Y6085"/>
      <c r="Z6085"/>
      <c r="AA6085"/>
      <c r="AB6085">
        <v>0.5</v>
      </c>
      <c r="AC6085"/>
      <c r="AD6085">
        <v>10</v>
      </c>
      <c r="AE6085">
        <v>10.000939150000001</v>
      </c>
      <c r="AF6085" t="s">
        <v>584</v>
      </c>
    </row>
    <row r="6086" spans="1:32" ht="14.4">
      <c r="A6086" s="49">
        <v>46216</v>
      </c>
      <c r="B6086" t="s">
        <v>289</v>
      </c>
      <c r="C6086">
        <v>662</v>
      </c>
      <c r="D6086">
        <v>952</v>
      </c>
      <c r="E6086">
        <v>644</v>
      </c>
      <c r="F6086">
        <v>9</v>
      </c>
      <c r="G6086">
        <v>4</v>
      </c>
      <c r="K6086" t="s">
        <v>154</v>
      </c>
      <c r="L6086" s="64">
        <v>1.2255</v>
      </c>
      <c r="M6086" s="52">
        <v>-2396</v>
      </c>
      <c r="N6086" s="52">
        <v>-246</v>
      </c>
      <c r="O6086">
        <v>0</v>
      </c>
      <c r="P6086">
        <v>2</v>
      </c>
      <c r="Q6086">
        <v>0</v>
      </c>
      <c r="R6086" s="69"/>
      <c r="S6086" s="69"/>
      <c r="T6086" s="69"/>
      <c r="U6086" s="69"/>
      <c r="V6086" s="69"/>
      <c r="W6086"/>
      <c r="X6086"/>
      <c r="Y6086"/>
      <c r="Z6086"/>
      <c r="AA6086"/>
      <c r="AB6086">
        <v>0.5</v>
      </c>
      <c r="AC6086"/>
      <c r="AD6086">
        <v>0</v>
      </c>
      <c r="AE6086">
        <v>0</v>
      </c>
    </row>
    <row r="6087" spans="1:32" ht="14.4">
      <c r="A6087" s="49">
        <v>46216</v>
      </c>
      <c r="B6087" t="s">
        <v>289</v>
      </c>
      <c r="C6087">
        <v>663</v>
      </c>
      <c r="D6087">
        <v>395</v>
      </c>
      <c r="E6087">
        <v>-82</v>
      </c>
      <c r="F6087">
        <v>3</v>
      </c>
      <c r="G6087">
        <v>2</v>
      </c>
      <c r="K6087" t="s">
        <v>154</v>
      </c>
      <c r="L6087" s="64">
        <v>0.93079999999999996</v>
      </c>
      <c r="M6087" s="52">
        <v>-1590</v>
      </c>
      <c r="N6087" s="52">
        <v>-1227</v>
      </c>
      <c r="O6087">
        <v>0</v>
      </c>
      <c r="P6087">
        <v>3</v>
      </c>
      <c r="Q6087">
        <v>0</v>
      </c>
      <c r="R6087" s="69"/>
      <c r="S6087" s="69"/>
      <c r="T6087" s="69"/>
      <c r="U6087" s="69"/>
      <c r="V6087" s="69"/>
      <c r="W6087"/>
      <c r="X6087"/>
      <c r="Y6087"/>
      <c r="Z6087"/>
      <c r="AA6087"/>
      <c r="AB6087">
        <v>0.5</v>
      </c>
      <c r="AC6087"/>
      <c r="AD6087">
        <v>10</v>
      </c>
      <c r="AE6087">
        <v>10.000939130000001</v>
      </c>
      <c r="AF6087" t="s">
        <v>584</v>
      </c>
    </row>
    <row r="6088" spans="1:32" ht="14.4">
      <c r="A6088" s="49">
        <v>46216</v>
      </c>
      <c r="B6088" t="s">
        <v>387</v>
      </c>
      <c r="C6088">
        <v>683</v>
      </c>
      <c r="D6088">
        <v>367</v>
      </c>
      <c r="E6088">
        <v>111</v>
      </c>
      <c r="F6088">
        <v>3</v>
      </c>
      <c r="G6088">
        <v>3</v>
      </c>
      <c r="K6088" t="s">
        <v>154</v>
      </c>
      <c r="L6088" s="64">
        <v>1.1008</v>
      </c>
      <c r="M6088" s="52">
        <v>4842</v>
      </c>
      <c r="N6088" s="52">
        <v>-908</v>
      </c>
      <c r="O6088">
        <v>0</v>
      </c>
      <c r="P6088">
        <v>3</v>
      </c>
      <c r="Q6088">
        <v>0</v>
      </c>
      <c r="R6088" s="69"/>
      <c r="S6088" s="69"/>
      <c r="T6088" s="69"/>
      <c r="U6088" s="69"/>
      <c r="V6088" s="69"/>
      <c r="W6088"/>
      <c r="X6088"/>
      <c r="Y6088"/>
      <c r="Z6088"/>
      <c r="AA6088"/>
      <c r="AB6088">
        <v>0.5</v>
      </c>
      <c r="AC6088"/>
      <c r="AD6088">
        <v>0</v>
      </c>
      <c r="AE6088">
        <v>0</v>
      </c>
    </row>
    <row r="6089" spans="1:32" ht="14.4">
      <c r="A6089" s="49">
        <v>46216</v>
      </c>
      <c r="B6089" t="s">
        <v>387</v>
      </c>
      <c r="C6089">
        <v>685</v>
      </c>
      <c r="D6089">
        <v>1673</v>
      </c>
      <c r="E6089">
        <v>-1542</v>
      </c>
      <c r="F6089">
        <v>8</v>
      </c>
      <c r="G6089">
        <v>11</v>
      </c>
      <c r="K6089" t="s">
        <v>154</v>
      </c>
      <c r="L6089" s="64">
        <v>0.69279999999999997</v>
      </c>
      <c r="M6089" s="52">
        <v>29</v>
      </c>
      <c r="N6089" s="52">
        <v>388</v>
      </c>
      <c r="O6089">
        <v>0</v>
      </c>
      <c r="P6089">
        <v>5</v>
      </c>
      <c r="Q6089">
        <v>0</v>
      </c>
      <c r="R6089" s="69"/>
      <c r="S6089" s="69"/>
      <c r="T6089" s="69"/>
      <c r="U6089" s="69"/>
      <c r="V6089" s="69"/>
      <c r="W6089"/>
      <c r="X6089"/>
      <c r="Y6089"/>
      <c r="Z6089"/>
      <c r="AA6089"/>
      <c r="AB6089">
        <v>0.5</v>
      </c>
      <c r="AC6089"/>
      <c r="AD6089">
        <v>30</v>
      </c>
      <c r="AE6089">
        <v>30.000939110000001</v>
      </c>
      <c r="AF6089" t="s">
        <v>661</v>
      </c>
    </row>
    <row r="6090" spans="1:32" ht="14.4">
      <c r="A6090" s="49">
        <v>46216</v>
      </c>
      <c r="B6090" t="s">
        <v>278</v>
      </c>
      <c r="C6090">
        <v>561</v>
      </c>
      <c r="D6090">
        <v>6575</v>
      </c>
      <c r="E6090">
        <v>1076</v>
      </c>
      <c r="F6090">
        <v>28</v>
      </c>
      <c r="G6090">
        <v>18</v>
      </c>
      <c r="K6090" t="s">
        <v>154</v>
      </c>
      <c r="L6090" s="64">
        <v>1.0546</v>
      </c>
      <c r="M6090" s="52">
        <v>-2541</v>
      </c>
      <c r="N6090" s="52">
        <v>1010</v>
      </c>
      <c r="O6090">
        <v>0</v>
      </c>
      <c r="P6090">
        <v>1</v>
      </c>
      <c r="Q6090">
        <v>1</v>
      </c>
      <c r="R6090" s="69">
        <v>1156.5575446243261</v>
      </c>
      <c r="S6090" s="69">
        <v>5.6849743711936958</v>
      </c>
      <c r="T6090" s="69">
        <v>234.82142857142861</v>
      </c>
      <c r="U6090" s="69">
        <v>365.27777777777783</v>
      </c>
      <c r="V6090" s="69">
        <v>142.93478260869571</v>
      </c>
      <c r="W6090">
        <v>5</v>
      </c>
      <c r="X6090">
        <v>3</v>
      </c>
      <c r="Y6090">
        <v>4</v>
      </c>
      <c r="Z6090">
        <v>7</v>
      </c>
      <c r="AA6090">
        <v>4.75</v>
      </c>
      <c r="AB6090">
        <v>0.8</v>
      </c>
      <c r="AC6090">
        <v>3.8</v>
      </c>
      <c r="AD6090">
        <v>38</v>
      </c>
      <c r="AE6090">
        <v>38.000939099999997</v>
      </c>
      <c r="AF6090" t="s">
        <v>639</v>
      </c>
    </row>
    <row r="6091" spans="1:32" ht="14.4">
      <c r="A6091" s="49">
        <v>46216</v>
      </c>
      <c r="B6091" t="s">
        <v>278</v>
      </c>
      <c r="C6091">
        <v>562</v>
      </c>
      <c r="D6091">
        <v>1920</v>
      </c>
      <c r="E6091">
        <v>-402</v>
      </c>
      <c r="F6091">
        <v>7</v>
      </c>
      <c r="G6091">
        <v>2</v>
      </c>
      <c r="K6091" t="s">
        <v>154</v>
      </c>
      <c r="L6091" s="64">
        <v>0.93020000000000003</v>
      </c>
      <c r="M6091" s="52">
        <v>-145</v>
      </c>
      <c r="N6091" s="52">
        <v>1444</v>
      </c>
      <c r="O6091">
        <v>0</v>
      </c>
      <c r="P6091">
        <v>2</v>
      </c>
      <c r="Q6091">
        <v>1</v>
      </c>
      <c r="R6091" s="69">
        <v>322.57440846824397</v>
      </c>
      <c r="S6091" s="69">
        <v>5.9521150766955992</v>
      </c>
      <c r="T6091" s="69">
        <v>274.28571428571428</v>
      </c>
      <c r="U6091" s="69">
        <v>960</v>
      </c>
      <c r="V6091" s="69">
        <v>213.33333333333329</v>
      </c>
      <c r="W6091">
        <v>0</v>
      </c>
      <c r="X6091">
        <v>0</v>
      </c>
      <c r="Y6091">
        <v>0</v>
      </c>
      <c r="Z6091">
        <v>0</v>
      </c>
      <c r="AA6091">
        <v>0</v>
      </c>
      <c r="AB6091">
        <v>0.5</v>
      </c>
      <c r="AC6091">
        <v>0</v>
      </c>
      <c r="AD6091">
        <v>10</v>
      </c>
      <c r="AE6091">
        <v>10.000939089999999</v>
      </c>
      <c r="AF6091" t="s">
        <v>584</v>
      </c>
    </row>
    <row r="6092" spans="1:32" ht="14.4">
      <c r="A6092" s="49">
        <v>46216</v>
      </c>
      <c r="B6092" t="s">
        <v>510</v>
      </c>
      <c r="C6092">
        <v>665</v>
      </c>
      <c r="D6092">
        <v>898</v>
      </c>
      <c r="E6092">
        <v>-1038</v>
      </c>
      <c r="F6092">
        <v>1</v>
      </c>
      <c r="G6092">
        <v>2</v>
      </c>
      <c r="K6092" t="s">
        <v>154</v>
      </c>
      <c r="L6092" s="64">
        <v>0.61470000000000002</v>
      </c>
      <c r="M6092" s="52">
        <v>-61</v>
      </c>
      <c r="N6092" s="52">
        <v>-326</v>
      </c>
      <c r="O6092">
        <v>0</v>
      </c>
      <c r="P6092">
        <v>5</v>
      </c>
      <c r="Q6092">
        <v>0</v>
      </c>
      <c r="R6092" s="69"/>
      <c r="S6092" s="69"/>
      <c r="T6092" s="69"/>
      <c r="U6092" s="69"/>
      <c r="V6092" s="69"/>
      <c r="W6092"/>
      <c r="X6092"/>
      <c r="Y6092"/>
      <c r="Z6092"/>
      <c r="AA6092"/>
      <c r="AB6092">
        <v>0.5</v>
      </c>
      <c r="AC6092"/>
      <c r="AD6092">
        <v>10</v>
      </c>
      <c r="AE6092">
        <v>10.00093908</v>
      </c>
      <c r="AF6092" t="s">
        <v>584</v>
      </c>
    </row>
    <row r="6093" spans="1:32" ht="14.4">
      <c r="A6093" s="49">
        <v>46216</v>
      </c>
      <c r="B6093" t="s">
        <v>510</v>
      </c>
      <c r="C6093">
        <v>666</v>
      </c>
      <c r="D6093">
        <v>1758</v>
      </c>
      <c r="E6093">
        <v>-1325</v>
      </c>
      <c r="F6093">
        <v>5</v>
      </c>
      <c r="G6093">
        <v>1</v>
      </c>
      <c r="K6093" t="s">
        <v>154</v>
      </c>
      <c r="L6093" s="64">
        <v>0.74880000000000002</v>
      </c>
      <c r="M6093" s="52">
        <v>-1802</v>
      </c>
      <c r="N6093" s="52">
        <v>-534</v>
      </c>
      <c r="O6093">
        <v>0</v>
      </c>
      <c r="P6093">
        <v>6</v>
      </c>
      <c r="Q6093">
        <v>0</v>
      </c>
      <c r="R6093" s="69"/>
      <c r="S6093" s="69"/>
      <c r="T6093" s="69"/>
      <c r="U6093" s="69"/>
      <c r="V6093" s="69"/>
      <c r="W6093"/>
      <c r="X6093"/>
      <c r="Y6093"/>
      <c r="Z6093"/>
      <c r="AA6093"/>
      <c r="AB6093">
        <v>0.5</v>
      </c>
      <c r="AC6093"/>
      <c r="AD6093">
        <v>30</v>
      </c>
      <c r="AE6093">
        <v>30.000939070000001</v>
      </c>
      <c r="AF6093" t="s">
        <v>661</v>
      </c>
    </row>
    <row r="6094" spans="1:32" ht="14.4">
      <c r="A6094" s="49">
        <v>46216</v>
      </c>
      <c r="B6094" t="s">
        <v>372</v>
      </c>
      <c r="C6094">
        <v>711</v>
      </c>
      <c r="D6094">
        <v>1597</v>
      </c>
      <c r="E6094">
        <v>1239</v>
      </c>
      <c r="F6094">
        <v>32</v>
      </c>
      <c r="G6094">
        <v>6</v>
      </c>
      <c r="K6094" t="s">
        <v>154</v>
      </c>
      <c r="L6094" s="64">
        <v>1.2585999999999999</v>
      </c>
      <c r="M6094" s="52">
        <v>-1215</v>
      </c>
      <c r="N6094" s="52">
        <v>-1607</v>
      </c>
      <c r="O6094">
        <v>0</v>
      </c>
      <c r="P6094">
        <v>1</v>
      </c>
      <c r="Q6094">
        <v>0</v>
      </c>
      <c r="R6094" s="69"/>
      <c r="S6094" s="69"/>
      <c r="T6094" s="69"/>
      <c r="U6094" s="69"/>
      <c r="V6094" s="69"/>
      <c r="W6094"/>
      <c r="X6094"/>
      <c r="Y6094"/>
      <c r="Z6094"/>
      <c r="AA6094"/>
      <c r="AB6094">
        <v>0.5</v>
      </c>
      <c r="AC6094"/>
      <c r="AD6094">
        <v>60</v>
      </c>
      <c r="AE6094">
        <v>60.00093906</v>
      </c>
      <c r="AF6094" t="s">
        <v>578</v>
      </c>
    </row>
    <row r="6095" spans="1:32" ht="14.4">
      <c r="A6095" s="49">
        <v>46216</v>
      </c>
      <c r="B6095" t="s">
        <v>372</v>
      </c>
      <c r="C6095">
        <v>712</v>
      </c>
      <c r="D6095">
        <v>600</v>
      </c>
      <c r="E6095">
        <v>-602</v>
      </c>
      <c r="F6095">
        <v>5</v>
      </c>
      <c r="G6095">
        <v>2</v>
      </c>
      <c r="K6095" t="s">
        <v>154</v>
      </c>
      <c r="L6095" s="64">
        <v>0.66559999999999997</v>
      </c>
      <c r="M6095" s="52">
        <v>-717</v>
      </c>
      <c r="N6095" s="52">
        <v>-627</v>
      </c>
      <c r="O6095">
        <v>0</v>
      </c>
      <c r="P6095">
        <v>2</v>
      </c>
      <c r="Q6095">
        <v>0</v>
      </c>
      <c r="R6095" s="69"/>
      <c r="S6095" s="69"/>
      <c r="T6095" s="69"/>
      <c r="U6095" s="69"/>
      <c r="V6095" s="69"/>
      <c r="W6095"/>
      <c r="X6095"/>
      <c r="Y6095"/>
      <c r="Z6095"/>
      <c r="AA6095"/>
      <c r="AB6095">
        <v>0.5</v>
      </c>
      <c r="AC6095"/>
      <c r="AD6095">
        <v>10</v>
      </c>
      <c r="AE6095">
        <v>10.000939049999999</v>
      </c>
      <c r="AF6095" t="s">
        <v>584</v>
      </c>
    </row>
    <row r="6096" spans="1:32" ht="14.4">
      <c r="A6096" s="49">
        <v>46216</v>
      </c>
      <c r="B6096" t="s">
        <v>307</v>
      </c>
      <c r="C6096">
        <v>660</v>
      </c>
      <c r="D6096">
        <v>834</v>
      </c>
      <c r="E6096">
        <v>-1083</v>
      </c>
      <c r="F6096">
        <v>3</v>
      </c>
      <c r="G6096">
        <v>3</v>
      </c>
      <c r="K6096" t="s">
        <v>154</v>
      </c>
      <c r="L6096" s="64">
        <v>0.56710000000000005</v>
      </c>
      <c r="M6096" s="52">
        <v>0</v>
      </c>
      <c r="N6096" s="52">
        <v>-3815</v>
      </c>
      <c r="O6096">
        <v>0</v>
      </c>
      <c r="P6096">
        <v>0</v>
      </c>
      <c r="Q6096">
        <v>0</v>
      </c>
      <c r="R6096" s="69"/>
      <c r="S6096" s="69"/>
      <c r="T6096" s="69"/>
      <c r="U6096" s="69"/>
      <c r="V6096" s="69"/>
      <c r="W6096"/>
      <c r="X6096"/>
      <c r="Y6096"/>
      <c r="Z6096"/>
      <c r="AA6096"/>
      <c r="AB6096">
        <v>0.5</v>
      </c>
      <c r="AC6096"/>
      <c r="AD6096">
        <v>10</v>
      </c>
      <c r="AE6096">
        <v>10.00093904</v>
      </c>
      <c r="AF6096" t="s">
        <v>584</v>
      </c>
    </row>
    <row r="6097" spans="1:32" ht="14.4">
      <c r="A6097" s="49">
        <v>46216</v>
      </c>
      <c r="B6097" t="s">
        <v>307</v>
      </c>
      <c r="C6097">
        <v>661</v>
      </c>
      <c r="D6097">
        <v>7</v>
      </c>
      <c r="E6097">
        <v>-12</v>
      </c>
      <c r="F6097">
        <v>0</v>
      </c>
      <c r="G6097">
        <v>0</v>
      </c>
      <c r="K6097" t="s">
        <v>154</v>
      </c>
      <c r="L6097" s="64">
        <v>0.42859999999999998</v>
      </c>
      <c r="M6097" s="52">
        <v>-486</v>
      </c>
      <c r="N6097" s="52">
        <v>-168</v>
      </c>
      <c r="O6097">
        <v>0</v>
      </c>
      <c r="P6097">
        <v>1</v>
      </c>
      <c r="Q6097">
        <v>0</v>
      </c>
      <c r="R6097" s="69"/>
      <c r="S6097" s="69"/>
      <c r="T6097" s="69"/>
      <c r="U6097" s="69"/>
      <c r="V6097" s="69"/>
      <c r="W6097"/>
      <c r="X6097"/>
      <c r="Y6097"/>
      <c r="Z6097"/>
      <c r="AA6097"/>
      <c r="AB6097">
        <v>0.5</v>
      </c>
      <c r="AC6097"/>
      <c r="AD6097">
        <v>10</v>
      </c>
      <c r="AE6097">
        <v>10.00093903</v>
      </c>
      <c r="AF6097" t="s">
        <v>584</v>
      </c>
    </row>
    <row r="6098" spans="1:32" ht="14.4">
      <c r="A6098" s="49">
        <v>46216</v>
      </c>
      <c r="B6098" t="s">
        <v>156</v>
      </c>
      <c r="C6098">
        <v>717</v>
      </c>
      <c r="D6098">
        <v>724</v>
      </c>
      <c r="E6098">
        <v>-1011</v>
      </c>
      <c r="F6098">
        <v>3</v>
      </c>
      <c r="G6098">
        <v>0</v>
      </c>
      <c r="K6098" t="s">
        <v>154</v>
      </c>
      <c r="L6098" s="64">
        <v>0.53449999999999998</v>
      </c>
      <c r="M6098" s="52">
        <v>176</v>
      </c>
      <c r="N6098" s="52">
        <v>504</v>
      </c>
      <c r="O6098">
        <v>0</v>
      </c>
      <c r="P6098">
        <v>7</v>
      </c>
      <c r="Q6098">
        <v>0</v>
      </c>
      <c r="R6098" s="69"/>
      <c r="S6098" s="69"/>
      <c r="T6098" s="69"/>
      <c r="U6098" s="69"/>
      <c r="V6098" s="69"/>
      <c r="W6098"/>
      <c r="X6098"/>
      <c r="Y6098"/>
      <c r="Z6098"/>
      <c r="AA6098"/>
      <c r="AB6098">
        <v>0.5</v>
      </c>
      <c r="AC6098"/>
      <c r="AD6098">
        <v>10</v>
      </c>
      <c r="AE6098">
        <v>10.000939020000001</v>
      </c>
      <c r="AF6098" t="s">
        <v>584</v>
      </c>
    </row>
    <row r="6099" spans="1:32" ht="14.4">
      <c r="A6099" s="49">
        <v>46216</v>
      </c>
      <c r="B6099" t="s">
        <v>156</v>
      </c>
      <c r="C6099">
        <v>718</v>
      </c>
      <c r="D6099">
        <v>540</v>
      </c>
      <c r="E6099">
        <v>2930</v>
      </c>
      <c r="F6099">
        <v>1</v>
      </c>
      <c r="G6099">
        <v>5</v>
      </c>
      <c r="K6099" t="s">
        <v>154</v>
      </c>
      <c r="L6099" s="64">
        <v>2.8086000000000002</v>
      </c>
      <c r="M6099" s="52">
        <v>-572</v>
      </c>
      <c r="N6099" s="52">
        <v>-1563</v>
      </c>
      <c r="O6099">
        <v>0</v>
      </c>
      <c r="P6099">
        <v>8</v>
      </c>
      <c r="Q6099">
        <v>0</v>
      </c>
      <c r="R6099" s="69"/>
      <c r="S6099" s="69"/>
      <c r="T6099" s="69"/>
      <c r="U6099" s="69"/>
      <c r="V6099" s="69"/>
      <c r="W6099"/>
      <c r="X6099"/>
      <c r="Y6099"/>
      <c r="Z6099"/>
      <c r="AA6099"/>
      <c r="AB6099">
        <v>0.5</v>
      </c>
      <c r="AC6099"/>
      <c r="AD6099">
        <v>0</v>
      </c>
      <c r="AE6099">
        <v>0</v>
      </c>
    </row>
    <row r="6100" spans="1:32" ht="14.4">
      <c r="A6100" s="49">
        <v>46216</v>
      </c>
      <c r="B6100" t="s">
        <v>49</v>
      </c>
      <c r="C6100">
        <v>686</v>
      </c>
      <c r="D6100">
        <v>820</v>
      </c>
      <c r="E6100">
        <v>187</v>
      </c>
      <c r="F6100">
        <v>9</v>
      </c>
      <c r="G6100">
        <v>3</v>
      </c>
      <c r="K6100" t="s">
        <v>154</v>
      </c>
      <c r="L6100" s="64">
        <v>1.0760000000000001</v>
      </c>
      <c r="M6100" s="52">
        <v>-916</v>
      </c>
      <c r="N6100" s="52">
        <v>-2091</v>
      </c>
      <c r="O6100">
        <v>0</v>
      </c>
      <c r="P6100">
        <v>6</v>
      </c>
      <c r="Q6100">
        <v>0</v>
      </c>
      <c r="R6100" s="69"/>
      <c r="S6100" s="69"/>
      <c r="T6100" s="69"/>
      <c r="U6100" s="69"/>
      <c r="V6100" s="69"/>
      <c r="W6100"/>
      <c r="X6100"/>
      <c r="Y6100"/>
      <c r="Z6100"/>
      <c r="AA6100"/>
      <c r="AB6100">
        <v>0.5</v>
      </c>
      <c r="AC6100"/>
      <c r="AD6100">
        <v>0</v>
      </c>
      <c r="AE6100">
        <v>0</v>
      </c>
    </row>
    <row r="6101" spans="1:32" ht="14.4">
      <c r="A6101" s="49">
        <v>46216</v>
      </c>
      <c r="B6101" t="s">
        <v>49</v>
      </c>
      <c r="C6101">
        <v>687</v>
      </c>
      <c r="D6101">
        <v>874</v>
      </c>
      <c r="E6101">
        <v>-808</v>
      </c>
      <c r="F6101">
        <v>5</v>
      </c>
      <c r="G6101">
        <v>3</v>
      </c>
      <c r="K6101" t="s">
        <v>154</v>
      </c>
      <c r="L6101" s="64">
        <v>0.69179999999999997</v>
      </c>
      <c r="M6101" s="52">
        <v>-4751</v>
      </c>
      <c r="N6101" s="52">
        <v>2431</v>
      </c>
      <c r="O6101">
        <v>0</v>
      </c>
      <c r="P6101">
        <v>7</v>
      </c>
      <c r="Q6101">
        <v>0</v>
      </c>
      <c r="R6101" s="69"/>
      <c r="S6101" s="69"/>
      <c r="T6101" s="69"/>
      <c r="U6101" s="69"/>
      <c r="V6101" s="69"/>
      <c r="W6101"/>
      <c r="X6101"/>
      <c r="Y6101"/>
      <c r="Z6101"/>
      <c r="AA6101"/>
      <c r="AB6101">
        <v>0.5</v>
      </c>
      <c r="AC6101"/>
      <c r="AD6101">
        <v>10</v>
      </c>
      <c r="AE6101">
        <v>10.00093899</v>
      </c>
      <c r="AF6101" t="s">
        <v>584</v>
      </c>
    </row>
    <row r="6102" spans="1:32" ht="14.4">
      <c r="A6102" s="49">
        <v>46216</v>
      </c>
      <c r="B6102" t="s">
        <v>400</v>
      </c>
      <c r="C6102">
        <v>720</v>
      </c>
      <c r="D6102">
        <v>3287</v>
      </c>
      <c r="E6102">
        <v>-2129</v>
      </c>
      <c r="F6102">
        <v>15</v>
      </c>
      <c r="G6102">
        <v>10</v>
      </c>
      <c r="K6102" t="s">
        <v>154</v>
      </c>
      <c r="L6102" s="64">
        <v>0.78410000000000002</v>
      </c>
      <c r="M6102" s="52">
        <v>-528</v>
      </c>
      <c r="N6102" s="52">
        <v>-3347</v>
      </c>
      <c r="O6102">
        <v>0</v>
      </c>
      <c r="P6102">
        <v>0</v>
      </c>
      <c r="Q6102">
        <v>0</v>
      </c>
      <c r="R6102" s="69"/>
      <c r="S6102" s="69"/>
      <c r="T6102" s="69"/>
      <c r="U6102" s="69"/>
      <c r="V6102" s="69"/>
      <c r="W6102"/>
      <c r="X6102"/>
      <c r="Y6102"/>
      <c r="Z6102"/>
      <c r="AA6102"/>
      <c r="AB6102">
        <v>0.6</v>
      </c>
      <c r="AC6102"/>
      <c r="AD6102">
        <v>30</v>
      </c>
      <c r="AE6102">
        <v>30.000938980000001</v>
      </c>
      <c r="AF6102" t="s">
        <v>661</v>
      </c>
    </row>
    <row r="6103" spans="1:32" ht="14.4">
      <c r="A6103" s="49">
        <v>46216</v>
      </c>
      <c r="B6103" t="s">
        <v>5250</v>
      </c>
      <c r="C6103">
        <v>721</v>
      </c>
      <c r="D6103">
        <v>3643</v>
      </c>
      <c r="E6103">
        <v>5342</v>
      </c>
      <c r="F6103">
        <v>40</v>
      </c>
      <c r="G6103">
        <v>14</v>
      </c>
      <c r="K6103" t="s">
        <v>154</v>
      </c>
      <c r="L6103" s="64">
        <v>1.4887999999999999</v>
      </c>
      <c r="M6103" s="52">
        <v>-5204</v>
      </c>
      <c r="N6103" s="52">
        <v>3027</v>
      </c>
      <c r="O6103">
        <v>0</v>
      </c>
      <c r="P6103">
        <v>1</v>
      </c>
      <c r="Q6103">
        <v>0</v>
      </c>
      <c r="R6103" s="69"/>
      <c r="S6103" s="69"/>
      <c r="T6103" s="69"/>
      <c r="U6103" s="69"/>
      <c r="V6103" s="69"/>
      <c r="W6103"/>
      <c r="X6103"/>
      <c r="Y6103"/>
      <c r="Z6103"/>
      <c r="AA6103"/>
      <c r="AB6103">
        <v>0.6</v>
      </c>
      <c r="AC6103"/>
      <c r="AD6103">
        <v>80</v>
      </c>
      <c r="AE6103">
        <v>80.000938970000007</v>
      </c>
      <c r="AF6103" t="s">
        <v>155</v>
      </c>
    </row>
    <row r="6104" spans="1:32" ht="14.4">
      <c r="A6104" s="49">
        <v>46216</v>
      </c>
      <c r="B6104" t="s">
        <v>297</v>
      </c>
      <c r="C6104">
        <v>722</v>
      </c>
      <c r="D6104">
        <v>1091</v>
      </c>
      <c r="E6104">
        <v>-1184</v>
      </c>
      <c r="F6104">
        <v>3</v>
      </c>
      <c r="G6104">
        <v>2</v>
      </c>
      <c r="K6104" t="s">
        <v>154</v>
      </c>
      <c r="L6104" s="64">
        <v>0.63829999999999998</v>
      </c>
      <c r="M6104" s="52">
        <v>284</v>
      </c>
      <c r="N6104" s="52">
        <v>0</v>
      </c>
      <c r="O6104">
        <v>0</v>
      </c>
      <c r="P6104">
        <v>2</v>
      </c>
      <c r="Q6104">
        <v>0</v>
      </c>
      <c r="R6104" s="69"/>
      <c r="S6104" s="69"/>
      <c r="T6104" s="69"/>
      <c r="U6104" s="69"/>
      <c r="V6104" s="69"/>
      <c r="W6104"/>
      <c r="X6104"/>
      <c r="Y6104"/>
      <c r="Z6104"/>
      <c r="AA6104"/>
      <c r="AB6104">
        <v>0.5</v>
      </c>
      <c r="AC6104"/>
      <c r="AD6104">
        <v>30</v>
      </c>
      <c r="AE6104">
        <v>30.000938959999999</v>
      </c>
      <c r="AF6104" t="s">
        <v>661</v>
      </c>
    </row>
    <row r="6105" spans="1:32" ht="14.4">
      <c r="A6105" s="49">
        <v>46216</v>
      </c>
      <c r="B6105" t="s">
        <v>380</v>
      </c>
      <c r="C6105">
        <v>723</v>
      </c>
      <c r="D6105">
        <v>1352</v>
      </c>
      <c r="E6105">
        <v>85</v>
      </c>
      <c r="F6105">
        <v>12</v>
      </c>
      <c r="G6105">
        <v>11</v>
      </c>
      <c r="K6105" t="s">
        <v>154</v>
      </c>
      <c r="L6105" s="64">
        <v>1.0209999999999999</v>
      </c>
      <c r="M6105" s="52">
        <v>2275</v>
      </c>
      <c r="N6105" s="52">
        <v>897</v>
      </c>
      <c r="O6105">
        <v>0</v>
      </c>
      <c r="P6105">
        <v>3</v>
      </c>
      <c r="Q6105">
        <v>0</v>
      </c>
      <c r="R6105" s="69"/>
      <c r="S6105" s="69"/>
      <c r="T6105" s="69"/>
      <c r="U6105" s="69"/>
      <c r="V6105" s="69"/>
      <c r="W6105"/>
      <c r="X6105"/>
      <c r="Y6105"/>
      <c r="Z6105"/>
      <c r="AA6105"/>
      <c r="AB6105">
        <v>0.5</v>
      </c>
      <c r="AC6105"/>
      <c r="AD6105">
        <v>35</v>
      </c>
      <c r="AE6105">
        <v>35.000938949999998</v>
      </c>
      <c r="AF6105" t="s">
        <v>668</v>
      </c>
    </row>
    <row r="6106" spans="1:32" ht="14.4">
      <c r="A6106" s="49">
        <v>46216</v>
      </c>
      <c r="B6106" t="s">
        <v>26</v>
      </c>
      <c r="C6106">
        <v>725</v>
      </c>
      <c r="D6106">
        <v>4307</v>
      </c>
      <c r="E6106">
        <v>1375</v>
      </c>
      <c r="F6106">
        <v>35</v>
      </c>
      <c r="G6106">
        <v>22</v>
      </c>
      <c r="K6106" t="s">
        <v>154</v>
      </c>
      <c r="L6106" s="64">
        <v>1.1064000000000001</v>
      </c>
      <c r="M6106" s="52">
        <v>1658</v>
      </c>
      <c r="N6106" s="52">
        <v>-1296</v>
      </c>
      <c r="O6106">
        <v>0</v>
      </c>
      <c r="P6106">
        <v>5</v>
      </c>
      <c r="Q6106">
        <v>0</v>
      </c>
      <c r="R6106" s="69"/>
      <c r="S6106" s="69"/>
      <c r="T6106" s="69"/>
      <c r="U6106" s="69"/>
      <c r="V6106" s="69"/>
      <c r="W6106"/>
      <c r="X6106"/>
      <c r="Y6106"/>
      <c r="Z6106"/>
      <c r="AA6106"/>
      <c r="AB6106">
        <v>0.6</v>
      </c>
      <c r="AC6106"/>
      <c r="AD6106">
        <v>60</v>
      </c>
      <c r="AE6106">
        <v>60.000938939999998</v>
      </c>
      <c r="AF6106" t="s">
        <v>578</v>
      </c>
    </row>
    <row r="6107" spans="1:32" ht="14.4">
      <c r="A6107" s="49">
        <v>46216</v>
      </c>
      <c r="B6107" t="s">
        <v>52</v>
      </c>
      <c r="C6107">
        <v>726</v>
      </c>
      <c r="D6107">
        <v>2126</v>
      </c>
      <c r="E6107">
        <v>-1213</v>
      </c>
      <c r="F6107">
        <v>5</v>
      </c>
      <c r="G6107">
        <v>2</v>
      </c>
      <c r="K6107" t="s">
        <v>154</v>
      </c>
      <c r="L6107" s="64">
        <v>0.80979999999999996</v>
      </c>
      <c r="M6107" s="52">
        <v>603</v>
      </c>
      <c r="N6107" s="52">
        <v>524</v>
      </c>
      <c r="O6107">
        <v>0</v>
      </c>
      <c r="P6107">
        <v>6</v>
      </c>
      <c r="Q6107">
        <v>0</v>
      </c>
      <c r="R6107" s="69"/>
      <c r="S6107" s="69"/>
      <c r="T6107" s="69"/>
      <c r="U6107" s="69"/>
      <c r="V6107" s="69"/>
      <c r="W6107"/>
      <c r="X6107"/>
      <c r="Y6107"/>
      <c r="Z6107"/>
      <c r="AA6107"/>
      <c r="AB6107">
        <v>0.5</v>
      </c>
      <c r="AC6107"/>
      <c r="AD6107">
        <v>30</v>
      </c>
      <c r="AE6107">
        <v>30.00093893</v>
      </c>
      <c r="AF6107" t="s">
        <v>661</v>
      </c>
    </row>
    <row r="6108" spans="1:32" ht="14.4">
      <c r="A6108" s="49">
        <v>46216</v>
      </c>
      <c r="B6108" t="s">
        <v>546</v>
      </c>
      <c r="C6108">
        <v>727</v>
      </c>
      <c r="D6108">
        <v>726</v>
      </c>
      <c r="E6108">
        <v>-557</v>
      </c>
      <c r="F6108">
        <v>1</v>
      </c>
      <c r="G6108">
        <v>1</v>
      </c>
      <c r="K6108" t="s">
        <v>154</v>
      </c>
      <c r="L6108" s="64">
        <v>0.74429999999999996</v>
      </c>
      <c r="M6108" s="52">
        <v>793</v>
      </c>
      <c r="N6108" s="52">
        <v>-1491</v>
      </c>
      <c r="O6108">
        <v>0</v>
      </c>
      <c r="P6108">
        <v>7</v>
      </c>
      <c r="Q6108">
        <v>0</v>
      </c>
      <c r="R6108" s="69"/>
      <c r="S6108" s="69"/>
      <c r="T6108" s="69"/>
      <c r="U6108" s="69"/>
      <c r="V6108" s="69"/>
      <c r="W6108"/>
      <c r="X6108"/>
      <c r="Y6108"/>
      <c r="Z6108"/>
      <c r="AA6108"/>
      <c r="AB6108">
        <v>0.5</v>
      </c>
      <c r="AC6108"/>
      <c r="AD6108">
        <v>10</v>
      </c>
      <c r="AE6108">
        <v>10.000938919999999</v>
      </c>
      <c r="AF6108" t="s">
        <v>584</v>
      </c>
    </row>
    <row r="6109" spans="1:32" ht="14.4">
      <c r="A6109" s="49">
        <v>46216</v>
      </c>
      <c r="B6109" t="s">
        <v>514</v>
      </c>
      <c r="C6109">
        <v>728</v>
      </c>
      <c r="D6109">
        <v>2624</v>
      </c>
      <c r="E6109">
        <v>350</v>
      </c>
      <c r="F6109">
        <v>9</v>
      </c>
      <c r="G6109">
        <v>9</v>
      </c>
      <c r="K6109" t="s">
        <v>154</v>
      </c>
      <c r="L6109" s="64">
        <v>1.0445</v>
      </c>
      <c r="M6109" s="52">
        <v>407</v>
      </c>
      <c r="N6109" s="52">
        <v>-1860</v>
      </c>
      <c r="O6109">
        <v>0</v>
      </c>
      <c r="P6109">
        <v>8</v>
      </c>
      <c r="Q6109">
        <v>0</v>
      </c>
      <c r="R6109" s="69"/>
      <c r="S6109" s="69"/>
      <c r="T6109" s="69"/>
      <c r="U6109" s="69"/>
      <c r="V6109" s="69"/>
      <c r="W6109"/>
      <c r="X6109"/>
      <c r="Y6109"/>
      <c r="Z6109"/>
      <c r="AA6109"/>
      <c r="AB6109">
        <v>0.5</v>
      </c>
      <c r="AC6109"/>
      <c r="AD6109">
        <v>35</v>
      </c>
      <c r="AE6109">
        <v>35.000938910000002</v>
      </c>
      <c r="AF6109" t="s">
        <v>668</v>
      </c>
    </row>
    <row r="6110" spans="1:32" ht="14.4">
      <c r="A6110" s="49">
        <v>46216</v>
      </c>
      <c r="B6110" t="s">
        <v>184</v>
      </c>
      <c r="C6110">
        <v>730</v>
      </c>
      <c r="D6110">
        <v>259</v>
      </c>
      <c r="E6110">
        <v>12</v>
      </c>
      <c r="F6110">
        <v>4</v>
      </c>
      <c r="G6110">
        <v>1</v>
      </c>
      <c r="K6110" t="s">
        <v>154</v>
      </c>
      <c r="L6110" s="64">
        <v>1.0154000000000001</v>
      </c>
      <c r="M6110" s="52">
        <v>4726</v>
      </c>
      <c r="N6110" s="52">
        <v>542</v>
      </c>
      <c r="O6110">
        <v>0</v>
      </c>
      <c r="P6110">
        <v>0</v>
      </c>
      <c r="Q6110">
        <v>0</v>
      </c>
      <c r="R6110" s="69"/>
      <c r="S6110" s="69"/>
      <c r="T6110" s="69"/>
      <c r="U6110" s="69"/>
      <c r="V6110" s="69"/>
      <c r="W6110"/>
      <c r="X6110"/>
      <c r="Y6110"/>
      <c r="Z6110"/>
      <c r="AA6110"/>
      <c r="AB6110">
        <v>0.5</v>
      </c>
      <c r="AC6110"/>
      <c r="AD6110">
        <v>0</v>
      </c>
      <c r="AE6110">
        <v>0</v>
      </c>
    </row>
    <row r="6111" spans="1:32" ht="14.4">
      <c r="A6111" s="49">
        <v>46216</v>
      </c>
      <c r="B6111" t="s">
        <v>5251</v>
      </c>
      <c r="C6111">
        <v>731</v>
      </c>
      <c r="D6111">
        <v>1300</v>
      </c>
      <c r="E6111">
        <v>6635</v>
      </c>
      <c r="F6111">
        <v>19</v>
      </c>
      <c r="G6111">
        <v>3</v>
      </c>
      <c r="K6111" t="s">
        <v>154</v>
      </c>
      <c r="L6111" s="64">
        <v>2.7012999999999998</v>
      </c>
      <c r="M6111" s="52">
        <v>702</v>
      </c>
      <c r="N6111" s="52">
        <v>-884</v>
      </c>
      <c r="O6111">
        <v>0</v>
      </c>
      <c r="P6111">
        <v>1</v>
      </c>
      <c r="Q6111">
        <v>0</v>
      </c>
      <c r="R6111" s="69"/>
      <c r="S6111" s="69"/>
      <c r="T6111" s="69"/>
      <c r="U6111" s="69"/>
      <c r="V6111" s="69"/>
      <c r="W6111"/>
      <c r="X6111"/>
      <c r="Y6111"/>
      <c r="Z6111"/>
      <c r="AA6111"/>
      <c r="AB6111">
        <v>0.5</v>
      </c>
      <c r="AC6111"/>
      <c r="AD6111">
        <v>80</v>
      </c>
      <c r="AE6111">
        <v>80.00093889</v>
      </c>
      <c r="AF6111" t="s">
        <v>155</v>
      </c>
    </row>
    <row r="6112" spans="1:32" ht="14.4">
      <c r="A6112" s="49">
        <v>46216</v>
      </c>
      <c r="B6112" t="s">
        <v>323</v>
      </c>
      <c r="C6112">
        <v>732</v>
      </c>
      <c r="D6112">
        <v>0</v>
      </c>
      <c r="E6112">
        <v>0</v>
      </c>
      <c r="F6112">
        <v>0</v>
      </c>
      <c r="G6112">
        <v>0</v>
      </c>
      <c r="K6112" t="s">
        <v>154</v>
      </c>
      <c r="L6112" s="64">
        <v>0</v>
      </c>
      <c r="M6112" s="52">
        <v>-739</v>
      </c>
      <c r="N6112" s="52">
        <v>1052</v>
      </c>
      <c r="O6112">
        <v>0</v>
      </c>
      <c r="P6112">
        <v>2</v>
      </c>
      <c r="Q6112">
        <v>0</v>
      </c>
      <c r="R6112" s="69"/>
      <c r="S6112" s="69"/>
      <c r="T6112" s="69"/>
      <c r="U6112" s="69"/>
      <c r="V6112" s="69"/>
      <c r="W6112"/>
      <c r="X6112"/>
      <c r="Y6112"/>
      <c r="Z6112"/>
      <c r="AA6112"/>
      <c r="AB6112"/>
      <c r="AC6112"/>
      <c r="AD6112">
        <v>0</v>
      </c>
      <c r="AE6112">
        <v>0</v>
      </c>
    </row>
    <row r="6113" spans="1:32" ht="14.4">
      <c r="A6113" s="49">
        <v>46216</v>
      </c>
      <c r="B6113" t="s">
        <v>351</v>
      </c>
      <c r="C6113">
        <v>733</v>
      </c>
      <c r="D6113">
        <v>24</v>
      </c>
      <c r="E6113">
        <v>-44</v>
      </c>
      <c r="F6113">
        <v>0</v>
      </c>
      <c r="G6113">
        <v>0</v>
      </c>
      <c r="K6113" t="s">
        <v>154</v>
      </c>
      <c r="L6113" s="64">
        <v>0.38890000000000002</v>
      </c>
      <c r="M6113" s="52">
        <v>2126</v>
      </c>
      <c r="N6113" s="52">
        <v>887</v>
      </c>
      <c r="O6113">
        <v>0</v>
      </c>
      <c r="P6113">
        <v>3</v>
      </c>
      <c r="Q6113">
        <v>0</v>
      </c>
      <c r="R6113" s="69"/>
      <c r="S6113" s="69"/>
      <c r="T6113" s="69"/>
      <c r="U6113" s="69"/>
      <c r="V6113" s="69"/>
      <c r="W6113"/>
      <c r="X6113"/>
      <c r="Y6113"/>
      <c r="Z6113"/>
      <c r="AA6113"/>
      <c r="AB6113">
        <v>0.5</v>
      </c>
      <c r="AC6113"/>
      <c r="AD6113">
        <v>10</v>
      </c>
      <c r="AE6113">
        <v>10.000938870000001</v>
      </c>
      <c r="AF6113" t="s">
        <v>584</v>
      </c>
    </row>
    <row r="6114" spans="1:32" ht="14.4">
      <c r="A6114" s="49">
        <v>46216</v>
      </c>
      <c r="B6114" t="s">
        <v>46</v>
      </c>
      <c r="C6114">
        <v>751</v>
      </c>
      <c r="D6114">
        <v>6307</v>
      </c>
      <c r="E6114">
        <v>-5748</v>
      </c>
      <c r="F6114">
        <v>41</v>
      </c>
      <c r="G6114">
        <v>0</v>
      </c>
      <c r="K6114" t="s">
        <v>154</v>
      </c>
      <c r="L6114" s="64">
        <v>0.69620000000000004</v>
      </c>
      <c r="M6114" s="52">
        <v>2450</v>
      </c>
      <c r="N6114" s="52">
        <v>-3623</v>
      </c>
      <c r="O6114">
        <v>0</v>
      </c>
      <c r="P6114">
        <v>1</v>
      </c>
      <c r="Q6114">
        <v>0</v>
      </c>
      <c r="R6114" s="69"/>
      <c r="S6114" s="69"/>
      <c r="T6114" s="69"/>
      <c r="U6114" s="69"/>
      <c r="V6114" s="69"/>
      <c r="W6114"/>
      <c r="X6114"/>
      <c r="Y6114"/>
      <c r="Z6114"/>
      <c r="AA6114"/>
      <c r="AB6114">
        <v>0.8</v>
      </c>
      <c r="AC6114"/>
      <c r="AD6114">
        <v>30</v>
      </c>
      <c r="AE6114">
        <v>30.000938860000002</v>
      </c>
      <c r="AF6114" t="s">
        <v>661</v>
      </c>
    </row>
    <row r="6115" spans="1:32" ht="14.4">
      <c r="A6115" s="49">
        <v>46217</v>
      </c>
      <c r="B6115" t="s">
        <v>9</v>
      </c>
      <c r="C6115">
        <v>508</v>
      </c>
      <c r="D6115">
        <v>4976</v>
      </c>
      <c r="E6115">
        <v>1127</v>
      </c>
      <c r="F6115">
        <v>23</v>
      </c>
      <c r="G6115">
        <v>17</v>
      </c>
      <c r="K6115" t="s">
        <v>203</v>
      </c>
      <c r="L6115" s="64">
        <v>1.0754999999999999</v>
      </c>
      <c r="M6115" s="52">
        <v>-706</v>
      </c>
      <c r="N6115" s="52">
        <v>-846</v>
      </c>
      <c r="O6115">
        <v>0</v>
      </c>
      <c r="P6115">
        <v>8</v>
      </c>
      <c r="Q6115">
        <v>1</v>
      </c>
      <c r="R6115" s="69">
        <v>819.56159194686586</v>
      </c>
      <c r="S6115" s="69">
        <v>6.0715387945151607</v>
      </c>
      <c r="T6115" s="69">
        <v>216.3478260869565</v>
      </c>
      <c r="U6115" s="69">
        <v>292.70588235294122</v>
      </c>
      <c r="V6115" s="69">
        <v>124.4</v>
      </c>
      <c r="W6115">
        <v>7</v>
      </c>
      <c r="X6115">
        <v>4</v>
      </c>
      <c r="Y6115">
        <v>5</v>
      </c>
      <c r="Z6115">
        <v>0</v>
      </c>
      <c r="AA6115">
        <v>4</v>
      </c>
      <c r="AB6115">
        <v>0.6</v>
      </c>
      <c r="AC6115">
        <v>2.4</v>
      </c>
      <c r="AD6115">
        <v>24</v>
      </c>
      <c r="AE6115">
        <v>24.000938850000001</v>
      </c>
      <c r="AF6115" t="s">
        <v>1090</v>
      </c>
    </row>
    <row r="6116" spans="1:32" ht="14.4">
      <c r="A6116" s="49">
        <v>46217</v>
      </c>
      <c r="B6116" t="s">
        <v>9</v>
      </c>
      <c r="C6116">
        <v>510</v>
      </c>
      <c r="D6116">
        <v>1292</v>
      </c>
      <c r="E6116">
        <v>87</v>
      </c>
      <c r="F6116">
        <v>6</v>
      </c>
      <c r="G6116">
        <v>1</v>
      </c>
      <c r="K6116" t="s">
        <v>370</v>
      </c>
      <c r="L6116" s="64">
        <v>1.0224</v>
      </c>
      <c r="M6116" s="52">
        <v>298</v>
      </c>
      <c r="N6116" s="52">
        <v>601</v>
      </c>
      <c r="O6116">
        <v>0</v>
      </c>
      <c r="P6116">
        <v>0</v>
      </c>
      <c r="Q6116">
        <v>1</v>
      </c>
      <c r="R6116" s="69">
        <v>227.2172581984226</v>
      </c>
      <c r="S6116" s="69">
        <v>5.6861877933221603</v>
      </c>
      <c r="T6116" s="69">
        <v>215.33333333333329</v>
      </c>
      <c r="U6116" s="69">
        <v>1292</v>
      </c>
      <c r="V6116" s="69">
        <v>184.57142857142861</v>
      </c>
      <c r="W6116">
        <v>7</v>
      </c>
      <c r="X6116">
        <v>0</v>
      </c>
      <c r="Y6116">
        <v>0</v>
      </c>
      <c r="Z6116">
        <v>6</v>
      </c>
      <c r="AA6116">
        <v>3.25</v>
      </c>
      <c r="AB6116">
        <v>0.5</v>
      </c>
      <c r="AC6116">
        <v>1.625</v>
      </c>
      <c r="AD6116">
        <v>16.2</v>
      </c>
      <c r="AE6116">
        <v>16.200938839999999</v>
      </c>
      <c r="AF6116" t="s">
        <v>1389</v>
      </c>
    </row>
    <row r="6117" spans="1:32" ht="14.4">
      <c r="A6117" s="49">
        <v>46217</v>
      </c>
      <c r="B6117" t="s">
        <v>9</v>
      </c>
      <c r="C6117">
        <v>511</v>
      </c>
      <c r="D6117">
        <v>1780</v>
      </c>
      <c r="E6117">
        <v>-647</v>
      </c>
      <c r="F6117">
        <v>5</v>
      </c>
      <c r="G6117">
        <v>4</v>
      </c>
      <c r="K6117" t="s">
        <v>154</v>
      </c>
      <c r="L6117" s="64">
        <v>0.87880000000000003</v>
      </c>
      <c r="M6117" s="52">
        <v>-909</v>
      </c>
      <c r="N6117" s="52">
        <v>-713</v>
      </c>
      <c r="O6117">
        <v>0</v>
      </c>
      <c r="P6117">
        <v>1</v>
      </c>
      <c r="Q6117">
        <v>1</v>
      </c>
      <c r="R6117" s="69">
        <v>283.70179535076801</v>
      </c>
      <c r="S6117" s="69">
        <v>6.2741936398365539</v>
      </c>
      <c r="T6117" s="69">
        <v>356</v>
      </c>
      <c r="U6117" s="69">
        <v>445</v>
      </c>
      <c r="V6117" s="69">
        <v>197.7777777777778</v>
      </c>
      <c r="W6117">
        <v>0</v>
      </c>
      <c r="X6117">
        <v>0</v>
      </c>
      <c r="Y6117">
        <v>0</v>
      </c>
      <c r="Z6117">
        <v>0</v>
      </c>
      <c r="AA6117">
        <v>0</v>
      </c>
      <c r="AB6117">
        <v>0.5</v>
      </c>
      <c r="AC6117">
        <v>0</v>
      </c>
      <c r="AD6117">
        <v>10</v>
      </c>
      <c r="AE6117">
        <v>10.000938830000001</v>
      </c>
      <c r="AF6117" t="s">
        <v>584</v>
      </c>
    </row>
    <row r="6118" spans="1:32" ht="14.4">
      <c r="A6118" s="49">
        <v>46217</v>
      </c>
      <c r="B6118" t="s">
        <v>9</v>
      </c>
      <c r="C6118">
        <v>512</v>
      </c>
      <c r="D6118">
        <v>561</v>
      </c>
      <c r="E6118">
        <v>-190</v>
      </c>
      <c r="F6118">
        <v>1</v>
      </c>
      <c r="G6118">
        <v>2</v>
      </c>
      <c r="K6118" t="s">
        <v>154</v>
      </c>
      <c r="L6118" s="64">
        <v>0.8871</v>
      </c>
      <c r="M6118" s="52">
        <v>-53</v>
      </c>
      <c r="N6118" s="52">
        <v>680</v>
      </c>
      <c r="O6118">
        <v>0</v>
      </c>
      <c r="P6118">
        <v>2</v>
      </c>
      <c r="Q6118">
        <v>1</v>
      </c>
      <c r="R6118" s="69">
        <v>99.55650684931507</v>
      </c>
      <c r="S6118" s="69">
        <v>5.6349907982318843</v>
      </c>
      <c r="T6118" s="69">
        <v>561</v>
      </c>
      <c r="U6118" s="69">
        <v>280.5</v>
      </c>
      <c r="V6118" s="69">
        <v>187</v>
      </c>
      <c r="W6118">
        <v>0</v>
      </c>
      <c r="X6118">
        <v>4</v>
      </c>
      <c r="Y6118">
        <v>0</v>
      </c>
      <c r="Z6118">
        <v>6</v>
      </c>
      <c r="AA6118">
        <v>2.5</v>
      </c>
      <c r="AB6118">
        <v>0.5</v>
      </c>
      <c r="AC6118">
        <v>1.25</v>
      </c>
      <c r="AD6118">
        <v>22.5</v>
      </c>
      <c r="AE6118">
        <v>22.500938819999998</v>
      </c>
      <c r="AF6118" t="s">
        <v>629</v>
      </c>
    </row>
    <row r="6119" spans="1:32" ht="14.4">
      <c r="A6119" s="49">
        <v>46217</v>
      </c>
      <c r="B6119" t="s">
        <v>9</v>
      </c>
      <c r="C6119">
        <v>513</v>
      </c>
      <c r="D6119">
        <v>4452</v>
      </c>
      <c r="E6119">
        <v>64</v>
      </c>
      <c r="F6119">
        <v>16</v>
      </c>
      <c r="G6119">
        <v>15</v>
      </c>
      <c r="K6119" t="s">
        <v>154</v>
      </c>
      <c r="L6119" s="64">
        <v>1.0047999999999999</v>
      </c>
      <c r="M6119" s="52">
        <v>-278</v>
      </c>
      <c r="N6119" s="52">
        <v>-206</v>
      </c>
      <c r="O6119">
        <v>0</v>
      </c>
      <c r="P6119">
        <v>3</v>
      </c>
      <c r="Q6119">
        <v>1</v>
      </c>
      <c r="R6119" s="69">
        <v>755.07409713574089</v>
      </c>
      <c r="S6119" s="69">
        <v>5.8961100862656881</v>
      </c>
      <c r="T6119" s="69">
        <v>278.25</v>
      </c>
      <c r="U6119" s="69">
        <v>296.8</v>
      </c>
      <c r="V6119" s="69">
        <v>143.61290322580649</v>
      </c>
      <c r="W6119">
        <v>0</v>
      </c>
      <c r="X6119">
        <v>4</v>
      </c>
      <c r="Y6119">
        <v>3</v>
      </c>
      <c r="Z6119">
        <v>2</v>
      </c>
      <c r="AA6119">
        <v>2.25</v>
      </c>
      <c r="AB6119">
        <v>0.6</v>
      </c>
      <c r="AC6119">
        <v>1.35</v>
      </c>
      <c r="AD6119">
        <v>13.5</v>
      </c>
      <c r="AE6119">
        <v>13.500938809999999</v>
      </c>
      <c r="AF6119" t="s">
        <v>1502</v>
      </c>
    </row>
    <row r="6120" spans="1:32" ht="14.4">
      <c r="A6120" s="49">
        <v>46217</v>
      </c>
      <c r="B6120" t="s">
        <v>9</v>
      </c>
      <c r="C6120">
        <v>515</v>
      </c>
      <c r="D6120">
        <v>1077</v>
      </c>
      <c r="E6120">
        <v>-282</v>
      </c>
      <c r="F6120">
        <v>3</v>
      </c>
      <c r="G6120">
        <v>3</v>
      </c>
      <c r="K6120" t="s">
        <v>154</v>
      </c>
      <c r="L6120" s="64">
        <v>0.91269999999999996</v>
      </c>
      <c r="M6120" s="52">
        <v>-364</v>
      </c>
      <c r="N6120" s="52">
        <v>-441</v>
      </c>
      <c r="O6120">
        <v>0</v>
      </c>
      <c r="P6120">
        <v>5</v>
      </c>
      <c r="Q6120">
        <v>1</v>
      </c>
      <c r="R6120" s="69">
        <v>179.14056662515571</v>
      </c>
      <c r="S6120" s="69">
        <v>6.0120385923171646</v>
      </c>
      <c r="T6120" s="69">
        <v>359</v>
      </c>
      <c r="U6120" s="69">
        <v>359</v>
      </c>
      <c r="V6120" s="69">
        <v>179.5</v>
      </c>
      <c r="W6120">
        <v>0</v>
      </c>
      <c r="X6120">
        <v>3</v>
      </c>
      <c r="Y6120">
        <v>0</v>
      </c>
      <c r="Z6120">
        <v>1</v>
      </c>
      <c r="AA6120">
        <v>1</v>
      </c>
      <c r="AB6120">
        <v>0.5</v>
      </c>
      <c r="AC6120">
        <v>0.5</v>
      </c>
      <c r="AD6120">
        <v>15</v>
      </c>
      <c r="AE6120">
        <v>15.0009388</v>
      </c>
      <c r="AF6120" t="s">
        <v>743</v>
      </c>
    </row>
    <row r="6121" spans="1:32" ht="14.4">
      <c r="A6121" s="49">
        <v>46217</v>
      </c>
      <c r="B6121" t="s">
        <v>9</v>
      </c>
      <c r="C6121">
        <v>516</v>
      </c>
      <c r="D6121">
        <v>2927</v>
      </c>
      <c r="E6121">
        <v>-143</v>
      </c>
      <c r="F6121">
        <v>10</v>
      </c>
      <c r="G6121">
        <v>8</v>
      </c>
      <c r="K6121" t="s">
        <v>154</v>
      </c>
      <c r="L6121" s="64">
        <v>0.98370000000000002</v>
      </c>
      <c r="M6121" s="52">
        <v>219</v>
      </c>
      <c r="N6121" s="52">
        <v>1028</v>
      </c>
      <c r="O6121">
        <v>0</v>
      </c>
      <c r="P6121">
        <v>6</v>
      </c>
      <c r="Q6121">
        <v>1</v>
      </c>
      <c r="R6121" s="69">
        <v>511.21616853466168</v>
      </c>
      <c r="S6121" s="69">
        <v>5.7255622575277414</v>
      </c>
      <c r="T6121" s="69">
        <v>292.7</v>
      </c>
      <c r="U6121" s="69">
        <v>365.875</v>
      </c>
      <c r="V6121" s="69">
        <v>162.61111111111109</v>
      </c>
      <c r="W6121">
        <v>0</v>
      </c>
      <c r="X6121">
        <v>2</v>
      </c>
      <c r="Y6121">
        <v>1</v>
      </c>
      <c r="Z6121">
        <v>5</v>
      </c>
      <c r="AA6121">
        <v>2</v>
      </c>
      <c r="AB6121">
        <v>0.5</v>
      </c>
      <c r="AC6121">
        <v>1</v>
      </c>
      <c r="AD6121">
        <v>20</v>
      </c>
      <c r="AE6121">
        <v>20.000938789999999</v>
      </c>
      <c r="AF6121" t="s">
        <v>594</v>
      </c>
    </row>
    <row r="6122" spans="1:32" ht="14.4">
      <c r="A6122" s="49">
        <v>46217</v>
      </c>
      <c r="B6122" t="s">
        <v>9</v>
      </c>
      <c r="C6122">
        <v>517</v>
      </c>
      <c r="D6122">
        <v>4914</v>
      </c>
      <c r="E6122">
        <v>343</v>
      </c>
      <c r="F6122">
        <v>19</v>
      </c>
      <c r="G6122">
        <v>11</v>
      </c>
      <c r="K6122" t="s">
        <v>154</v>
      </c>
      <c r="L6122" s="64">
        <v>1.0233000000000001</v>
      </c>
      <c r="M6122" s="52">
        <v>-278</v>
      </c>
      <c r="N6122" s="52">
        <v>-297</v>
      </c>
      <c r="O6122">
        <v>0</v>
      </c>
      <c r="P6122">
        <v>7</v>
      </c>
      <c r="Q6122">
        <v>1</v>
      </c>
      <c r="R6122" s="69">
        <v>893.96622042341221</v>
      </c>
      <c r="S6122" s="69">
        <v>5.4968519925423642</v>
      </c>
      <c r="T6122" s="69">
        <v>258.63157894736838</v>
      </c>
      <c r="U6122" s="69">
        <v>446.72727272727269</v>
      </c>
      <c r="V6122" s="69">
        <v>163.80000000000001</v>
      </c>
      <c r="W6122">
        <v>4</v>
      </c>
      <c r="X6122">
        <v>0</v>
      </c>
      <c r="Y6122">
        <v>1</v>
      </c>
      <c r="Z6122">
        <v>7</v>
      </c>
      <c r="AA6122">
        <v>3</v>
      </c>
      <c r="AB6122">
        <v>0.6</v>
      </c>
      <c r="AC6122">
        <v>1.8</v>
      </c>
      <c r="AD6122">
        <v>18</v>
      </c>
      <c r="AE6122">
        <v>18.000938779999998</v>
      </c>
      <c r="AF6122" t="s">
        <v>778</v>
      </c>
    </row>
    <row r="6123" spans="1:32" ht="14.4">
      <c r="A6123" s="49">
        <v>46217</v>
      </c>
      <c r="B6123" t="s">
        <v>9</v>
      </c>
      <c r="C6123">
        <v>518</v>
      </c>
      <c r="D6123">
        <v>3746</v>
      </c>
      <c r="E6123">
        <v>162</v>
      </c>
      <c r="F6123">
        <v>17</v>
      </c>
      <c r="G6123">
        <v>9</v>
      </c>
      <c r="K6123" t="s">
        <v>154</v>
      </c>
      <c r="L6123" s="64">
        <v>1.0144</v>
      </c>
      <c r="M6123" s="52">
        <v>-36</v>
      </c>
      <c r="N6123" s="52">
        <v>-99</v>
      </c>
      <c r="O6123">
        <v>0</v>
      </c>
      <c r="P6123">
        <v>8</v>
      </c>
      <c r="Q6123">
        <v>1</v>
      </c>
      <c r="R6123" s="69">
        <v>586.18970527189708</v>
      </c>
      <c r="S6123" s="69">
        <v>6.3904227015765533</v>
      </c>
      <c r="T6123" s="69">
        <v>220.35294117647061</v>
      </c>
      <c r="U6123" s="69">
        <v>416.22222222222217</v>
      </c>
      <c r="V6123" s="69">
        <v>144.07692307692309</v>
      </c>
      <c r="W6123">
        <v>7</v>
      </c>
      <c r="X6123">
        <v>1</v>
      </c>
      <c r="Y6123">
        <v>3</v>
      </c>
      <c r="Z6123">
        <v>0</v>
      </c>
      <c r="AA6123">
        <v>2.75</v>
      </c>
      <c r="AB6123">
        <v>0.6</v>
      </c>
      <c r="AC6123">
        <v>1.65</v>
      </c>
      <c r="AD6123">
        <v>16.5</v>
      </c>
      <c r="AE6123">
        <v>16.500938770000001</v>
      </c>
      <c r="AF6123" t="s">
        <v>1213</v>
      </c>
    </row>
    <row r="6124" spans="1:32" ht="14.4">
      <c r="A6124" s="49">
        <v>46217</v>
      </c>
      <c r="B6124" t="s">
        <v>9</v>
      </c>
      <c r="C6124">
        <v>520</v>
      </c>
      <c r="D6124">
        <v>1003</v>
      </c>
      <c r="E6124">
        <v>133</v>
      </c>
      <c r="F6124">
        <v>5</v>
      </c>
      <c r="G6124">
        <v>1</v>
      </c>
      <c r="K6124" t="s">
        <v>154</v>
      </c>
      <c r="L6124" s="64">
        <v>1.0442</v>
      </c>
      <c r="M6124" s="52">
        <v>-13</v>
      </c>
      <c r="N6124" s="52">
        <v>1360</v>
      </c>
      <c r="O6124">
        <v>0</v>
      </c>
      <c r="P6124">
        <v>0</v>
      </c>
      <c r="Q6124">
        <v>1</v>
      </c>
      <c r="R6124" s="69">
        <v>171.62754254877541</v>
      </c>
      <c r="S6124" s="69">
        <v>5.8440503494067908</v>
      </c>
      <c r="T6124" s="69">
        <v>200.6</v>
      </c>
      <c r="U6124" s="69">
        <v>1003</v>
      </c>
      <c r="V6124" s="69">
        <v>167.16666666666671</v>
      </c>
      <c r="W6124">
        <v>7</v>
      </c>
      <c r="X6124">
        <v>0</v>
      </c>
      <c r="Y6124">
        <v>0</v>
      </c>
      <c r="Z6124">
        <v>3</v>
      </c>
      <c r="AA6124">
        <v>2.5</v>
      </c>
      <c r="AB6124">
        <v>0.5</v>
      </c>
      <c r="AC6124">
        <v>1.25</v>
      </c>
      <c r="AD6124">
        <v>12.5</v>
      </c>
      <c r="AE6124">
        <v>12.50093876</v>
      </c>
      <c r="AF6124" t="s">
        <v>481</v>
      </c>
    </row>
    <row r="6125" spans="1:32" ht="14.4">
      <c r="A6125" s="49">
        <v>46217</v>
      </c>
      <c r="B6125" t="s">
        <v>9</v>
      </c>
      <c r="C6125">
        <v>521</v>
      </c>
      <c r="D6125">
        <v>890</v>
      </c>
      <c r="E6125">
        <v>-788</v>
      </c>
      <c r="F6125">
        <v>0</v>
      </c>
      <c r="G6125">
        <v>2</v>
      </c>
      <c r="K6125" t="s">
        <v>370</v>
      </c>
      <c r="L6125" s="64">
        <v>0.70489999999999997</v>
      </c>
      <c r="M6125" s="52">
        <v>-575</v>
      </c>
      <c r="N6125" s="52">
        <v>1274</v>
      </c>
      <c r="O6125">
        <v>0</v>
      </c>
      <c r="P6125">
        <v>1</v>
      </c>
      <c r="Q6125">
        <v>1</v>
      </c>
      <c r="R6125" s="69">
        <v>158.788397675384</v>
      </c>
      <c r="S6125" s="69">
        <v>5.6049435162098842</v>
      </c>
      <c r="T6125" s="69"/>
      <c r="U6125" s="69">
        <v>445</v>
      </c>
      <c r="V6125" s="69">
        <v>445</v>
      </c>
      <c r="W6125"/>
      <c r="X6125">
        <v>0</v>
      </c>
      <c r="Y6125">
        <v>0</v>
      </c>
      <c r="Z6125">
        <v>6</v>
      </c>
      <c r="AA6125">
        <v>2</v>
      </c>
      <c r="AB6125">
        <v>0.5</v>
      </c>
      <c r="AC6125">
        <v>1</v>
      </c>
      <c r="AD6125">
        <v>20</v>
      </c>
      <c r="AE6125">
        <v>20.00093875</v>
      </c>
      <c r="AF6125" t="s">
        <v>594</v>
      </c>
    </row>
    <row r="6126" spans="1:32" ht="14.4">
      <c r="A6126" s="49">
        <v>46217</v>
      </c>
      <c r="B6126" t="s">
        <v>9</v>
      </c>
      <c r="C6126">
        <v>522</v>
      </c>
      <c r="D6126">
        <v>3653</v>
      </c>
      <c r="E6126">
        <v>67</v>
      </c>
      <c r="F6126">
        <v>15</v>
      </c>
      <c r="G6126">
        <v>7</v>
      </c>
      <c r="K6126" t="s">
        <v>203</v>
      </c>
      <c r="L6126" s="64">
        <v>1.0061</v>
      </c>
      <c r="M6126" s="52">
        <v>-871</v>
      </c>
      <c r="N6126" s="52">
        <v>-1428</v>
      </c>
      <c r="O6126">
        <v>0</v>
      </c>
      <c r="P6126">
        <v>2</v>
      </c>
      <c r="Q6126">
        <v>1</v>
      </c>
      <c r="R6126" s="69">
        <v>628.92164798671649</v>
      </c>
      <c r="S6126" s="69">
        <v>5.8083546840752973</v>
      </c>
      <c r="T6126" s="69">
        <v>243.5333333333333</v>
      </c>
      <c r="U6126" s="69">
        <v>521.85714285714289</v>
      </c>
      <c r="V6126" s="69">
        <v>166.0454545454545</v>
      </c>
      <c r="W6126">
        <v>5</v>
      </c>
      <c r="X6126">
        <v>0</v>
      </c>
      <c r="Y6126">
        <v>1</v>
      </c>
      <c r="Z6126">
        <v>4</v>
      </c>
      <c r="AA6126">
        <v>2.5</v>
      </c>
      <c r="AB6126">
        <v>0.6</v>
      </c>
      <c r="AC6126">
        <v>1.5</v>
      </c>
      <c r="AD6126">
        <v>15</v>
      </c>
      <c r="AE6126">
        <v>15.00093874</v>
      </c>
      <c r="AF6126" t="s">
        <v>859</v>
      </c>
    </row>
    <row r="6127" spans="1:32" ht="14.4">
      <c r="A6127" s="49">
        <v>46217</v>
      </c>
      <c r="B6127" t="s">
        <v>9</v>
      </c>
      <c r="C6127">
        <v>523</v>
      </c>
      <c r="D6127">
        <v>5968</v>
      </c>
      <c r="E6127">
        <v>608</v>
      </c>
      <c r="F6127">
        <v>23</v>
      </c>
      <c r="G6127">
        <v>19</v>
      </c>
      <c r="K6127" t="s">
        <v>203</v>
      </c>
      <c r="L6127" s="64">
        <v>1.034</v>
      </c>
      <c r="M6127" s="52">
        <v>-1035</v>
      </c>
      <c r="N6127" s="52">
        <v>560</v>
      </c>
      <c r="O6127">
        <v>0</v>
      </c>
      <c r="P6127">
        <v>3</v>
      </c>
      <c r="Q6127">
        <v>1</v>
      </c>
      <c r="R6127" s="69">
        <v>1044.2125363221251</v>
      </c>
      <c r="S6127" s="69">
        <v>5.7153115792118339</v>
      </c>
      <c r="T6127" s="69">
        <v>259.47826086956519</v>
      </c>
      <c r="U6127" s="69">
        <v>314.10526315789468</v>
      </c>
      <c r="V6127" s="69">
        <v>142.0952380952381</v>
      </c>
      <c r="W6127">
        <v>4</v>
      </c>
      <c r="X6127">
        <v>3</v>
      </c>
      <c r="Y6127">
        <v>3</v>
      </c>
      <c r="Z6127">
        <v>5</v>
      </c>
      <c r="AA6127">
        <v>3.75</v>
      </c>
      <c r="AB6127">
        <v>0.8</v>
      </c>
      <c r="AC6127">
        <v>3</v>
      </c>
      <c r="AD6127">
        <v>30</v>
      </c>
      <c r="AE6127">
        <v>30.000938730000001</v>
      </c>
      <c r="AF6127" t="s">
        <v>1684</v>
      </c>
    </row>
    <row r="6128" spans="1:32" ht="14.4">
      <c r="A6128" s="49">
        <v>46217</v>
      </c>
      <c r="B6128" t="s">
        <v>9</v>
      </c>
      <c r="C6128">
        <v>525</v>
      </c>
      <c r="D6128">
        <v>1403</v>
      </c>
      <c r="E6128">
        <v>-504</v>
      </c>
      <c r="F6128">
        <v>3</v>
      </c>
      <c r="G6128">
        <v>4</v>
      </c>
      <c r="K6128" t="s">
        <v>154</v>
      </c>
      <c r="L6128" s="64">
        <v>0.88029999999999997</v>
      </c>
      <c r="M6128" s="52">
        <v>-306</v>
      </c>
      <c r="N6128" s="52">
        <v>868</v>
      </c>
      <c r="O6128">
        <v>0</v>
      </c>
      <c r="P6128">
        <v>5</v>
      </c>
      <c r="Q6128">
        <v>1</v>
      </c>
      <c r="R6128" s="69">
        <v>242.42429431299291</v>
      </c>
      <c r="S6128" s="69">
        <v>5.7873737612641776</v>
      </c>
      <c r="T6128" s="69">
        <v>467.66666666666669</v>
      </c>
      <c r="U6128" s="69">
        <v>350.75</v>
      </c>
      <c r="V6128" s="69">
        <v>200.42857142857139</v>
      </c>
      <c r="W6128">
        <v>0</v>
      </c>
      <c r="X6128">
        <v>3</v>
      </c>
      <c r="Y6128">
        <v>0</v>
      </c>
      <c r="Z6128">
        <v>4</v>
      </c>
      <c r="AA6128">
        <v>1.75</v>
      </c>
      <c r="AB6128">
        <v>0.5</v>
      </c>
      <c r="AC6128">
        <v>0.875</v>
      </c>
      <c r="AD6128">
        <v>18.8</v>
      </c>
      <c r="AE6128">
        <v>18.800938720000001</v>
      </c>
      <c r="AF6128" t="s">
        <v>612</v>
      </c>
    </row>
    <row r="6129" spans="1:32" ht="14.4">
      <c r="A6129" s="49">
        <v>46217</v>
      </c>
      <c r="B6129" t="s">
        <v>9</v>
      </c>
      <c r="C6129">
        <v>526</v>
      </c>
      <c r="D6129">
        <v>371</v>
      </c>
      <c r="E6129">
        <v>-367</v>
      </c>
      <c r="F6129">
        <v>0</v>
      </c>
      <c r="G6129">
        <v>1</v>
      </c>
      <c r="K6129" t="s">
        <v>154</v>
      </c>
      <c r="L6129" s="64">
        <v>0.67030000000000001</v>
      </c>
      <c r="M6129" s="52">
        <v>-290</v>
      </c>
      <c r="N6129" s="52">
        <v>399</v>
      </c>
      <c r="O6129">
        <v>0</v>
      </c>
      <c r="P6129">
        <v>6</v>
      </c>
      <c r="Q6129">
        <v>1</v>
      </c>
      <c r="R6129" s="69">
        <v>59.381174761311748</v>
      </c>
      <c r="S6129" s="69">
        <v>6.2477713095315073</v>
      </c>
      <c r="T6129" s="69"/>
      <c r="U6129" s="69">
        <v>371</v>
      </c>
      <c r="V6129" s="69">
        <v>371</v>
      </c>
      <c r="W6129"/>
      <c r="X6129">
        <v>2</v>
      </c>
      <c r="Y6129">
        <v>0</v>
      </c>
      <c r="Z6129">
        <v>0</v>
      </c>
      <c r="AA6129">
        <v>0.66666666666666663</v>
      </c>
      <c r="AB6129">
        <v>0.5</v>
      </c>
      <c r="AC6129">
        <v>0.33333333333333331</v>
      </c>
      <c r="AD6129">
        <v>13.3</v>
      </c>
      <c r="AE6129">
        <v>13.30093871</v>
      </c>
      <c r="AF6129" t="s">
        <v>5009</v>
      </c>
    </row>
    <row r="6130" spans="1:32" ht="14.4">
      <c r="A6130" s="49">
        <v>46217</v>
      </c>
      <c r="B6130" t="s">
        <v>9</v>
      </c>
      <c r="C6130">
        <v>527</v>
      </c>
      <c r="D6130">
        <v>5362</v>
      </c>
      <c r="E6130">
        <v>1076</v>
      </c>
      <c r="F6130">
        <v>26</v>
      </c>
      <c r="G6130">
        <v>12</v>
      </c>
      <c r="K6130" t="s">
        <v>154</v>
      </c>
      <c r="L6130" s="64">
        <v>1.0669</v>
      </c>
      <c r="M6130" s="52">
        <v>-313</v>
      </c>
      <c r="N6130" s="52">
        <v>-301</v>
      </c>
      <c r="O6130">
        <v>0</v>
      </c>
      <c r="P6130">
        <v>7</v>
      </c>
      <c r="Q6130">
        <v>1</v>
      </c>
      <c r="R6130" s="69">
        <v>905.18358239933582</v>
      </c>
      <c r="S6130" s="69">
        <v>5.9236602433587562</v>
      </c>
      <c r="T6130" s="69">
        <v>206.2307692307692</v>
      </c>
      <c r="U6130" s="69">
        <v>446.83333333333331</v>
      </c>
      <c r="V6130" s="69">
        <v>141.10526315789471</v>
      </c>
      <c r="W6130">
        <v>7</v>
      </c>
      <c r="X6130">
        <v>0</v>
      </c>
      <c r="Y6130">
        <v>4</v>
      </c>
      <c r="Z6130">
        <v>2</v>
      </c>
      <c r="AA6130">
        <v>3.25</v>
      </c>
      <c r="AB6130">
        <v>0.8</v>
      </c>
      <c r="AC6130">
        <v>2.6</v>
      </c>
      <c r="AD6130">
        <v>26</v>
      </c>
      <c r="AE6130">
        <v>26.000938699999999</v>
      </c>
      <c r="AF6130" t="s">
        <v>616</v>
      </c>
    </row>
    <row r="6131" spans="1:32" ht="14.4">
      <c r="A6131" s="49">
        <v>46217</v>
      </c>
      <c r="B6131" t="s">
        <v>9</v>
      </c>
      <c r="C6131">
        <v>528</v>
      </c>
      <c r="D6131">
        <v>5597</v>
      </c>
      <c r="E6131">
        <v>-348</v>
      </c>
      <c r="F6131">
        <v>21</v>
      </c>
      <c r="G6131">
        <v>12</v>
      </c>
      <c r="K6131" t="s">
        <v>154</v>
      </c>
      <c r="L6131" s="64">
        <v>0.97929999999999995</v>
      </c>
      <c r="M6131" s="52">
        <v>-774</v>
      </c>
      <c r="N6131" s="52">
        <v>-329</v>
      </c>
      <c r="O6131">
        <v>0</v>
      </c>
      <c r="P6131">
        <v>8</v>
      </c>
      <c r="Q6131">
        <v>1</v>
      </c>
      <c r="R6131" s="69">
        <v>951.45636156081366</v>
      </c>
      <c r="S6131" s="69">
        <v>5.8825609099070171</v>
      </c>
      <c r="T6131" s="69">
        <v>266.52380952380952</v>
      </c>
      <c r="U6131" s="69">
        <v>466.41666666666669</v>
      </c>
      <c r="V6131" s="69">
        <v>169.60606060606059</v>
      </c>
      <c r="W6131">
        <v>3</v>
      </c>
      <c r="X6131">
        <v>0</v>
      </c>
      <c r="Y6131">
        <v>0</v>
      </c>
      <c r="Z6131">
        <v>2</v>
      </c>
      <c r="AA6131">
        <v>1.25</v>
      </c>
      <c r="AB6131">
        <v>0.8</v>
      </c>
      <c r="AC6131">
        <v>1</v>
      </c>
      <c r="AD6131">
        <v>20</v>
      </c>
      <c r="AE6131">
        <v>20.000938690000002</v>
      </c>
      <c r="AF6131" t="s">
        <v>594</v>
      </c>
    </row>
    <row r="6132" spans="1:32" ht="14.4">
      <c r="A6132" s="49">
        <v>46217</v>
      </c>
      <c r="B6132" t="s">
        <v>9</v>
      </c>
      <c r="C6132">
        <v>530</v>
      </c>
      <c r="D6132">
        <v>644</v>
      </c>
      <c r="E6132">
        <v>-470</v>
      </c>
      <c r="F6132">
        <v>1</v>
      </c>
      <c r="G6132">
        <v>0</v>
      </c>
      <c r="K6132" t="s">
        <v>154</v>
      </c>
      <c r="L6132" s="64">
        <v>0.75670000000000004</v>
      </c>
      <c r="M6132" s="52">
        <v>-279</v>
      </c>
      <c r="N6132" s="52">
        <v>264</v>
      </c>
      <c r="O6132">
        <v>0</v>
      </c>
      <c r="P6132">
        <v>0</v>
      </c>
      <c r="Q6132">
        <v>1</v>
      </c>
      <c r="R6132" s="69">
        <v>114.78902034039019</v>
      </c>
      <c r="S6132" s="69">
        <v>5.6102926751209417</v>
      </c>
      <c r="T6132" s="69">
        <v>644</v>
      </c>
      <c r="U6132" s="69"/>
      <c r="V6132" s="69">
        <v>644</v>
      </c>
      <c r="W6132">
        <v>0</v>
      </c>
      <c r="X6132"/>
      <c r="Y6132">
        <v>0</v>
      </c>
      <c r="Z6132">
        <v>6</v>
      </c>
      <c r="AA6132">
        <v>2</v>
      </c>
      <c r="AB6132">
        <v>0.5</v>
      </c>
      <c r="AC6132">
        <v>1</v>
      </c>
      <c r="AD6132">
        <v>20</v>
      </c>
      <c r="AE6132">
        <v>20.000938680000001</v>
      </c>
      <c r="AF6132" t="s">
        <v>594</v>
      </c>
    </row>
    <row r="6133" spans="1:32" ht="14.4">
      <c r="A6133" s="49">
        <v>46217</v>
      </c>
      <c r="B6133" t="s">
        <v>9</v>
      </c>
      <c r="C6133">
        <v>531</v>
      </c>
      <c r="D6133">
        <v>5112</v>
      </c>
      <c r="E6133">
        <v>-626</v>
      </c>
      <c r="F6133">
        <v>15</v>
      </c>
      <c r="G6133">
        <v>18</v>
      </c>
      <c r="K6133" t="s">
        <v>154</v>
      </c>
      <c r="L6133" s="64">
        <v>0.95920000000000005</v>
      </c>
      <c r="M6133" s="52">
        <v>351</v>
      </c>
      <c r="N6133" s="52">
        <v>160</v>
      </c>
      <c r="O6133">
        <v>0</v>
      </c>
      <c r="P6133">
        <v>1</v>
      </c>
      <c r="Q6133">
        <v>1</v>
      </c>
      <c r="R6133" s="69">
        <v>871.41998754669987</v>
      </c>
      <c r="S6133" s="69">
        <v>5.8662872932164012</v>
      </c>
      <c r="T6133" s="69">
        <v>340.8</v>
      </c>
      <c r="U6133" s="69">
        <v>284</v>
      </c>
      <c r="V6133" s="69">
        <v>154.90909090909091</v>
      </c>
      <c r="W6133">
        <v>0</v>
      </c>
      <c r="X6133">
        <v>4</v>
      </c>
      <c r="Y6133">
        <v>2</v>
      </c>
      <c r="Z6133">
        <v>2</v>
      </c>
      <c r="AA6133">
        <v>2</v>
      </c>
      <c r="AB6133">
        <v>0.8</v>
      </c>
      <c r="AC6133">
        <v>1.6</v>
      </c>
      <c r="AD6133">
        <v>26</v>
      </c>
      <c r="AE6133">
        <v>26.00093867</v>
      </c>
      <c r="AF6133" t="s">
        <v>1958</v>
      </c>
    </row>
    <row r="6134" spans="1:32" ht="14.4">
      <c r="A6134" s="49">
        <v>46217</v>
      </c>
      <c r="B6134" t="s">
        <v>9</v>
      </c>
      <c r="C6134">
        <v>532</v>
      </c>
      <c r="D6134">
        <v>2404</v>
      </c>
      <c r="E6134">
        <v>692</v>
      </c>
      <c r="F6134">
        <v>10</v>
      </c>
      <c r="G6134">
        <v>11</v>
      </c>
      <c r="K6134" t="s">
        <v>154</v>
      </c>
      <c r="L6134" s="64">
        <v>1.0960000000000001</v>
      </c>
      <c r="M6134" s="52">
        <v>981</v>
      </c>
      <c r="N6134" s="52">
        <v>-771</v>
      </c>
      <c r="O6134">
        <v>0</v>
      </c>
      <c r="P6134">
        <v>2</v>
      </c>
      <c r="Q6134">
        <v>1</v>
      </c>
      <c r="R6134" s="69">
        <v>414.29472810294732</v>
      </c>
      <c r="S6134" s="69">
        <v>5.8026323699746296</v>
      </c>
      <c r="T6134" s="69">
        <v>240.4</v>
      </c>
      <c r="U6134" s="69">
        <v>218.5454545454545</v>
      </c>
      <c r="V6134" s="69">
        <v>114.4761904761905</v>
      </c>
      <c r="W6134">
        <v>5</v>
      </c>
      <c r="X6134">
        <v>6</v>
      </c>
      <c r="Y6134">
        <v>6</v>
      </c>
      <c r="Z6134">
        <v>4</v>
      </c>
      <c r="AA6134">
        <v>5.25</v>
      </c>
      <c r="AB6134">
        <v>0.5</v>
      </c>
      <c r="AC6134">
        <v>2.625</v>
      </c>
      <c r="AD6134">
        <v>26.2</v>
      </c>
      <c r="AE6134">
        <v>26.200938659999998</v>
      </c>
      <c r="AF6134" t="s">
        <v>5257</v>
      </c>
    </row>
    <row r="6135" spans="1:32" ht="14.4">
      <c r="A6135" s="49">
        <v>46217</v>
      </c>
      <c r="B6135" t="s">
        <v>9</v>
      </c>
      <c r="C6135">
        <v>533</v>
      </c>
      <c r="D6135">
        <v>260</v>
      </c>
      <c r="E6135">
        <v>-343</v>
      </c>
      <c r="F6135">
        <v>0</v>
      </c>
      <c r="G6135">
        <v>0</v>
      </c>
      <c r="K6135" t="s">
        <v>154</v>
      </c>
      <c r="L6135" s="64">
        <v>0.56030000000000002</v>
      </c>
      <c r="M6135" s="52">
        <v>-881</v>
      </c>
      <c r="N6135" s="52">
        <v>-611</v>
      </c>
      <c r="O6135">
        <v>0</v>
      </c>
      <c r="P6135">
        <v>3</v>
      </c>
      <c r="Q6135">
        <v>1</v>
      </c>
      <c r="R6135" s="69">
        <v>39.299138646741383</v>
      </c>
      <c r="S6135" s="69">
        <v>6.6159210851192221</v>
      </c>
      <c r="T6135" s="69"/>
      <c r="U6135" s="69"/>
      <c r="V6135" s="69"/>
      <c r="W6135"/>
      <c r="X6135"/>
      <c r="Y6135"/>
      <c r="Z6135">
        <v>0</v>
      </c>
      <c r="AA6135">
        <v>0</v>
      </c>
      <c r="AB6135">
        <v>0.5</v>
      </c>
      <c r="AC6135">
        <v>0</v>
      </c>
      <c r="AD6135">
        <v>10</v>
      </c>
      <c r="AE6135">
        <v>10.00093865</v>
      </c>
      <c r="AF6135" t="s">
        <v>584</v>
      </c>
    </row>
    <row r="6136" spans="1:32" ht="14.4">
      <c r="A6136" s="49">
        <v>46217</v>
      </c>
      <c r="B6136" t="s">
        <v>9</v>
      </c>
      <c r="C6136">
        <v>535</v>
      </c>
      <c r="D6136">
        <v>7178</v>
      </c>
      <c r="E6136">
        <v>1627</v>
      </c>
      <c r="F6136">
        <v>30</v>
      </c>
      <c r="G6136">
        <v>26</v>
      </c>
      <c r="K6136" t="s">
        <v>370</v>
      </c>
      <c r="L6136" s="64">
        <v>1.0755999999999999</v>
      </c>
      <c r="M6136" s="52">
        <v>547</v>
      </c>
      <c r="N6136" s="52">
        <v>-381</v>
      </c>
      <c r="O6136">
        <v>0</v>
      </c>
      <c r="P6136">
        <v>5</v>
      </c>
      <c r="Q6136">
        <v>1</v>
      </c>
      <c r="R6136" s="69">
        <v>1260.013335408883</v>
      </c>
      <c r="S6136" s="69">
        <v>5.6967651042127159</v>
      </c>
      <c r="T6136" s="69">
        <v>239.26666666666671</v>
      </c>
      <c r="U6136" s="69">
        <v>276.07692307692309</v>
      </c>
      <c r="V6136" s="69">
        <v>128.17857142857139</v>
      </c>
      <c r="W6136">
        <v>5</v>
      </c>
      <c r="X6136">
        <v>5</v>
      </c>
      <c r="Y6136">
        <v>5</v>
      </c>
      <c r="Z6136">
        <v>6</v>
      </c>
      <c r="AA6136">
        <v>5.25</v>
      </c>
      <c r="AB6136">
        <v>1</v>
      </c>
      <c r="AC6136">
        <v>5.25</v>
      </c>
      <c r="AD6136">
        <v>67.5</v>
      </c>
      <c r="AE6136">
        <v>67.500938640000001</v>
      </c>
      <c r="AF6136" t="s">
        <v>2365</v>
      </c>
    </row>
    <row r="6137" spans="1:32" ht="14.4">
      <c r="A6137" s="49">
        <v>46217</v>
      </c>
      <c r="B6137" t="s">
        <v>9</v>
      </c>
      <c r="C6137">
        <v>536</v>
      </c>
      <c r="D6137">
        <v>924</v>
      </c>
      <c r="E6137">
        <v>-422</v>
      </c>
      <c r="F6137">
        <v>2</v>
      </c>
      <c r="G6137">
        <v>2</v>
      </c>
      <c r="K6137" t="s">
        <v>203</v>
      </c>
      <c r="L6137" s="64">
        <v>0.8478</v>
      </c>
      <c r="M6137" s="52">
        <v>-349</v>
      </c>
      <c r="N6137" s="52">
        <v>-286</v>
      </c>
      <c r="O6137">
        <v>0</v>
      </c>
      <c r="P6137">
        <v>6</v>
      </c>
      <c r="Q6137">
        <v>1</v>
      </c>
      <c r="R6137" s="69">
        <v>155.28424657534251</v>
      </c>
      <c r="S6137" s="69">
        <v>5.9503782281719344</v>
      </c>
      <c r="T6137" s="69">
        <v>462</v>
      </c>
      <c r="U6137" s="69">
        <v>462</v>
      </c>
      <c r="V6137" s="69">
        <v>231</v>
      </c>
      <c r="W6137">
        <v>0</v>
      </c>
      <c r="X6137">
        <v>0</v>
      </c>
      <c r="Y6137">
        <v>0</v>
      </c>
      <c r="Z6137">
        <v>1</v>
      </c>
      <c r="AA6137">
        <v>0.25</v>
      </c>
      <c r="AB6137">
        <v>0.5</v>
      </c>
      <c r="AC6137">
        <v>0.125</v>
      </c>
      <c r="AD6137">
        <v>11.2</v>
      </c>
      <c r="AE6137">
        <v>11.20093863</v>
      </c>
      <c r="AF6137" t="s">
        <v>646</v>
      </c>
    </row>
    <row r="6138" spans="1:32" ht="14.4">
      <c r="A6138" s="49">
        <v>46217</v>
      </c>
      <c r="B6138" t="s">
        <v>16</v>
      </c>
      <c r="C6138">
        <v>551</v>
      </c>
      <c r="D6138">
        <v>555</v>
      </c>
      <c r="E6138">
        <v>-602</v>
      </c>
      <c r="F6138">
        <v>0</v>
      </c>
      <c r="G6138">
        <v>1</v>
      </c>
      <c r="K6138" t="s">
        <v>154</v>
      </c>
      <c r="L6138" s="64">
        <v>0.63839999999999997</v>
      </c>
      <c r="M6138" s="52">
        <v>-498</v>
      </c>
      <c r="N6138" s="52">
        <v>-1032</v>
      </c>
      <c r="O6138">
        <v>0</v>
      </c>
      <c r="P6138">
        <v>1</v>
      </c>
      <c r="Q6138">
        <v>1</v>
      </c>
      <c r="R6138" s="69">
        <v>88.160180572851814</v>
      </c>
      <c r="S6138" s="69">
        <v>6.2953591564093001</v>
      </c>
      <c r="T6138" s="69"/>
      <c r="U6138" s="69">
        <v>555</v>
      </c>
      <c r="V6138" s="69">
        <v>555</v>
      </c>
      <c r="W6138"/>
      <c r="X6138">
        <v>0</v>
      </c>
      <c r="Y6138">
        <v>0</v>
      </c>
      <c r="Z6138">
        <v>0</v>
      </c>
      <c r="AA6138">
        <v>0</v>
      </c>
      <c r="AB6138">
        <v>0.5</v>
      </c>
      <c r="AC6138">
        <v>0</v>
      </c>
      <c r="AD6138">
        <v>10</v>
      </c>
      <c r="AE6138">
        <v>10.000938619999999</v>
      </c>
      <c r="AF6138" t="s">
        <v>584</v>
      </c>
    </row>
    <row r="6139" spans="1:32" ht="14.4">
      <c r="A6139" s="49">
        <v>46217</v>
      </c>
      <c r="B6139" t="s">
        <v>16</v>
      </c>
      <c r="C6139">
        <v>552</v>
      </c>
      <c r="D6139">
        <v>5449</v>
      </c>
      <c r="E6139">
        <v>1998</v>
      </c>
      <c r="F6139">
        <v>26</v>
      </c>
      <c r="G6139">
        <v>22</v>
      </c>
      <c r="K6139" t="s">
        <v>154</v>
      </c>
      <c r="L6139" s="64">
        <v>1.1222000000000001</v>
      </c>
      <c r="M6139" s="52">
        <v>-1106</v>
      </c>
      <c r="N6139" s="52">
        <v>-79</v>
      </c>
      <c r="O6139">
        <v>0</v>
      </c>
      <c r="P6139">
        <v>2</v>
      </c>
      <c r="Q6139">
        <v>1</v>
      </c>
      <c r="R6139" s="69">
        <v>888.93031340805317</v>
      </c>
      <c r="S6139" s="69">
        <v>6.1298393336471806</v>
      </c>
      <c r="T6139" s="69">
        <v>209.57692307692309</v>
      </c>
      <c r="U6139" s="69">
        <v>247.68181818181819</v>
      </c>
      <c r="V6139" s="69">
        <v>113.5208333333333</v>
      </c>
      <c r="W6139">
        <v>7</v>
      </c>
      <c r="X6139">
        <v>6</v>
      </c>
      <c r="Y6139">
        <v>7</v>
      </c>
      <c r="Z6139">
        <v>0</v>
      </c>
      <c r="AA6139">
        <v>5</v>
      </c>
      <c r="AB6139">
        <v>0.8</v>
      </c>
      <c r="AC6139">
        <v>4</v>
      </c>
      <c r="AD6139">
        <v>40</v>
      </c>
      <c r="AE6139">
        <v>40.000938609999999</v>
      </c>
      <c r="AF6139" t="s">
        <v>208</v>
      </c>
    </row>
    <row r="6140" spans="1:32" ht="14.4">
      <c r="A6140" s="49">
        <v>46217</v>
      </c>
      <c r="B6140" t="s">
        <v>16</v>
      </c>
      <c r="C6140">
        <v>553</v>
      </c>
      <c r="D6140">
        <v>750</v>
      </c>
      <c r="E6140">
        <v>63</v>
      </c>
      <c r="F6140">
        <v>3</v>
      </c>
      <c r="G6140">
        <v>2</v>
      </c>
      <c r="K6140" t="s">
        <v>154</v>
      </c>
      <c r="L6140" s="64">
        <v>1.028</v>
      </c>
      <c r="M6140" s="52">
        <v>-281</v>
      </c>
      <c r="N6140" s="52">
        <v>-1281</v>
      </c>
      <c r="O6140">
        <v>0</v>
      </c>
      <c r="P6140">
        <v>3</v>
      </c>
      <c r="Q6140">
        <v>1</v>
      </c>
      <c r="R6140" s="69">
        <v>126.4157845579078</v>
      </c>
      <c r="S6140" s="69">
        <v>5.9328034281703497</v>
      </c>
      <c r="T6140" s="69">
        <v>250</v>
      </c>
      <c r="U6140" s="69">
        <v>375</v>
      </c>
      <c r="V6140" s="69">
        <v>150</v>
      </c>
      <c r="W6140">
        <v>7</v>
      </c>
      <c r="X6140">
        <v>2</v>
      </c>
      <c r="Y6140">
        <v>3</v>
      </c>
      <c r="Z6140">
        <v>5</v>
      </c>
      <c r="AA6140">
        <v>4.25</v>
      </c>
      <c r="AB6140">
        <v>0.5</v>
      </c>
      <c r="AC6140">
        <v>2.125</v>
      </c>
      <c r="AD6140">
        <v>21.2</v>
      </c>
      <c r="AE6140">
        <v>21.200938600000001</v>
      </c>
      <c r="AF6140" t="s">
        <v>3152</v>
      </c>
    </row>
    <row r="6141" spans="1:32" ht="14.4">
      <c r="A6141" s="49">
        <v>46217</v>
      </c>
      <c r="B6141" t="s">
        <v>16</v>
      </c>
      <c r="C6141">
        <v>555</v>
      </c>
      <c r="D6141">
        <v>1355</v>
      </c>
      <c r="E6141">
        <v>-513</v>
      </c>
      <c r="F6141">
        <v>5</v>
      </c>
      <c r="G6141">
        <v>0</v>
      </c>
      <c r="K6141" t="s">
        <v>154</v>
      </c>
      <c r="L6141" s="64">
        <v>0.87380000000000002</v>
      </c>
      <c r="M6141" s="52">
        <v>1471</v>
      </c>
      <c r="N6141" s="52">
        <v>-183</v>
      </c>
      <c r="O6141">
        <v>0</v>
      </c>
      <c r="P6141">
        <v>5</v>
      </c>
      <c r="Q6141">
        <v>1</v>
      </c>
      <c r="R6141" s="69">
        <v>206.62868410128689</v>
      </c>
      <c r="S6141" s="69">
        <v>6.5576568223983633</v>
      </c>
      <c r="T6141" s="69">
        <v>271</v>
      </c>
      <c r="U6141" s="69"/>
      <c r="V6141" s="69">
        <v>271</v>
      </c>
      <c r="W6141">
        <v>2</v>
      </c>
      <c r="X6141"/>
      <c r="Y6141">
        <v>0</v>
      </c>
      <c r="Z6141">
        <v>0</v>
      </c>
      <c r="AA6141">
        <v>0.66666666666666663</v>
      </c>
      <c r="AB6141">
        <v>0.5</v>
      </c>
      <c r="AC6141">
        <v>0.33333333333333331</v>
      </c>
      <c r="AD6141">
        <v>13.3</v>
      </c>
      <c r="AE6141">
        <v>13.300938589999999</v>
      </c>
      <c r="AF6141" t="s">
        <v>5009</v>
      </c>
    </row>
    <row r="6142" spans="1:32" ht="14.4">
      <c r="A6142" s="49">
        <v>46217</v>
      </c>
      <c r="B6142" t="s">
        <v>16</v>
      </c>
      <c r="C6142">
        <v>556</v>
      </c>
      <c r="D6142">
        <v>5347</v>
      </c>
      <c r="E6142">
        <v>-270</v>
      </c>
      <c r="F6142">
        <v>17</v>
      </c>
      <c r="G6142">
        <v>21</v>
      </c>
      <c r="K6142" t="s">
        <v>154</v>
      </c>
      <c r="L6142" s="64">
        <v>0.98319999999999996</v>
      </c>
      <c r="M6142" s="52">
        <v>80</v>
      </c>
      <c r="N6142" s="52">
        <v>-371</v>
      </c>
      <c r="O6142">
        <v>0</v>
      </c>
      <c r="P6142">
        <v>6</v>
      </c>
      <c r="Q6142">
        <v>1</v>
      </c>
      <c r="R6142" s="69">
        <v>868.69276670817771</v>
      </c>
      <c r="S6142" s="69">
        <v>6.1552256504470604</v>
      </c>
      <c r="T6142" s="69">
        <v>314.52941176470591</v>
      </c>
      <c r="U6142" s="69">
        <v>254.61904761904759</v>
      </c>
      <c r="V6142" s="69">
        <v>140.71052631578951</v>
      </c>
      <c r="W6142">
        <v>0</v>
      </c>
      <c r="X6142">
        <v>6</v>
      </c>
      <c r="Y6142">
        <v>4</v>
      </c>
      <c r="Z6142">
        <v>0</v>
      </c>
      <c r="AA6142">
        <v>2.5</v>
      </c>
      <c r="AB6142">
        <v>0.8</v>
      </c>
      <c r="AC6142">
        <v>2</v>
      </c>
      <c r="AD6142">
        <v>30</v>
      </c>
      <c r="AE6142">
        <v>30.00093858</v>
      </c>
      <c r="AF6142" t="s">
        <v>661</v>
      </c>
    </row>
    <row r="6143" spans="1:32" ht="14.4">
      <c r="A6143" s="49">
        <v>46217</v>
      </c>
      <c r="B6143" t="s">
        <v>16</v>
      </c>
      <c r="C6143">
        <v>557</v>
      </c>
      <c r="D6143">
        <v>291</v>
      </c>
      <c r="E6143">
        <v>-381</v>
      </c>
      <c r="F6143">
        <v>0</v>
      </c>
      <c r="G6143">
        <v>0</v>
      </c>
      <c r="K6143" t="s">
        <v>154</v>
      </c>
      <c r="L6143" s="64">
        <v>0.56359999999999999</v>
      </c>
      <c r="M6143" s="52">
        <v>-248</v>
      </c>
      <c r="N6143" s="52">
        <v>-606</v>
      </c>
      <c r="O6143">
        <v>0</v>
      </c>
      <c r="P6143">
        <v>7</v>
      </c>
      <c r="Q6143">
        <v>1</v>
      </c>
      <c r="R6143" s="69">
        <v>44.346824408468237</v>
      </c>
      <c r="S6143" s="69">
        <v>6.561912918942447</v>
      </c>
      <c r="T6143" s="69"/>
      <c r="U6143" s="69"/>
      <c r="V6143" s="69"/>
      <c r="W6143"/>
      <c r="X6143"/>
      <c r="Y6143"/>
      <c r="Z6143">
        <v>0</v>
      </c>
      <c r="AA6143">
        <v>0</v>
      </c>
      <c r="AB6143">
        <v>0.5</v>
      </c>
      <c r="AC6143">
        <v>0</v>
      </c>
      <c r="AD6143">
        <v>10</v>
      </c>
      <c r="AE6143">
        <v>10.000938570000001</v>
      </c>
      <c r="AF6143" t="s">
        <v>584</v>
      </c>
    </row>
    <row r="6144" spans="1:32" ht="14.4">
      <c r="A6144" s="49">
        <v>46217</v>
      </c>
      <c r="B6144" t="s">
        <v>16</v>
      </c>
      <c r="C6144">
        <v>558</v>
      </c>
      <c r="D6144">
        <v>432</v>
      </c>
      <c r="E6144">
        <v>-290</v>
      </c>
      <c r="F6144">
        <v>1</v>
      </c>
      <c r="G6144">
        <v>0</v>
      </c>
      <c r="K6144" t="s">
        <v>154</v>
      </c>
      <c r="L6144" s="64">
        <v>0.7762</v>
      </c>
      <c r="M6144" s="52">
        <v>495</v>
      </c>
      <c r="N6144" s="52">
        <v>-1245</v>
      </c>
      <c r="O6144">
        <v>0</v>
      </c>
      <c r="P6144">
        <v>8</v>
      </c>
      <c r="Q6144">
        <v>1</v>
      </c>
      <c r="R6144" s="69">
        <v>68.785491905354931</v>
      </c>
      <c r="S6144" s="69">
        <v>6.2803941359379731</v>
      </c>
      <c r="T6144" s="69">
        <v>432</v>
      </c>
      <c r="U6144" s="69"/>
      <c r="V6144" s="69">
        <v>432</v>
      </c>
      <c r="W6144">
        <v>0</v>
      </c>
      <c r="X6144"/>
      <c r="Y6144">
        <v>0</v>
      </c>
      <c r="Z6144">
        <v>0</v>
      </c>
      <c r="AA6144">
        <v>0</v>
      </c>
      <c r="AB6144">
        <v>0.5</v>
      </c>
      <c r="AC6144">
        <v>0</v>
      </c>
      <c r="AD6144">
        <v>10</v>
      </c>
      <c r="AE6144">
        <v>10.00093856</v>
      </c>
      <c r="AF6144" t="s">
        <v>584</v>
      </c>
    </row>
    <row r="6145" spans="1:32" ht="14.4">
      <c r="A6145" s="49">
        <v>46217</v>
      </c>
      <c r="B6145" t="s">
        <v>16</v>
      </c>
      <c r="C6145">
        <v>560</v>
      </c>
      <c r="D6145">
        <v>2281</v>
      </c>
      <c r="E6145">
        <v>1207</v>
      </c>
      <c r="F6145">
        <v>15</v>
      </c>
      <c r="G6145">
        <v>3</v>
      </c>
      <c r="K6145" t="s">
        <v>154</v>
      </c>
      <c r="L6145" s="64">
        <v>1.1763999999999999</v>
      </c>
      <c r="M6145" s="52">
        <v>-548</v>
      </c>
      <c r="N6145" s="52">
        <v>238</v>
      </c>
      <c r="O6145">
        <v>0</v>
      </c>
      <c r="P6145">
        <v>0</v>
      </c>
      <c r="Q6145">
        <v>1</v>
      </c>
      <c r="R6145" s="69">
        <v>363.29503943545052</v>
      </c>
      <c r="S6145" s="69">
        <v>6.2786433955844956</v>
      </c>
      <c r="T6145" s="69">
        <v>152.06666666666669</v>
      </c>
      <c r="U6145" s="69">
        <v>760.33333333333337</v>
      </c>
      <c r="V6145" s="69">
        <v>126.7222222222222</v>
      </c>
      <c r="W6145">
        <v>7</v>
      </c>
      <c r="X6145">
        <v>0</v>
      </c>
      <c r="Y6145">
        <v>7</v>
      </c>
      <c r="Z6145">
        <v>0</v>
      </c>
      <c r="AA6145">
        <v>3.5</v>
      </c>
      <c r="AB6145">
        <v>0.5</v>
      </c>
      <c r="AC6145">
        <v>1.75</v>
      </c>
      <c r="AD6145">
        <v>17.5</v>
      </c>
      <c r="AE6145">
        <v>17.500938550000001</v>
      </c>
      <c r="AF6145" t="s">
        <v>822</v>
      </c>
    </row>
    <row r="6146" spans="1:32" ht="14.4">
      <c r="A6146" s="49">
        <v>46217</v>
      </c>
      <c r="B6146" t="s">
        <v>20</v>
      </c>
      <c r="C6146">
        <v>678</v>
      </c>
      <c r="D6146">
        <v>207</v>
      </c>
      <c r="E6146">
        <v>168</v>
      </c>
      <c r="F6146">
        <v>4</v>
      </c>
      <c r="G6146">
        <v>1</v>
      </c>
      <c r="K6146" t="s">
        <v>154</v>
      </c>
      <c r="L6146" s="64">
        <v>1.2705</v>
      </c>
      <c r="M6146" s="52">
        <v>-344</v>
      </c>
      <c r="N6146" s="52">
        <v>-318</v>
      </c>
      <c r="O6146">
        <v>0</v>
      </c>
      <c r="P6146">
        <v>8</v>
      </c>
      <c r="Q6146">
        <v>0</v>
      </c>
      <c r="R6146" s="69"/>
      <c r="S6146" s="69"/>
      <c r="T6146" s="69"/>
      <c r="U6146" s="69"/>
      <c r="V6146" s="69"/>
      <c r="W6146"/>
      <c r="X6146"/>
      <c r="Y6146"/>
      <c r="Z6146"/>
      <c r="AA6146"/>
      <c r="AB6146">
        <v>0.5</v>
      </c>
      <c r="AC6146"/>
      <c r="AD6146">
        <v>0</v>
      </c>
      <c r="AE6146">
        <v>0</v>
      </c>
    </row>
    <row r="6147" spans="1:32" ht="14.4">
      <c r="A6147" s="49">
        <v>46217</v>
      </c>
      <c r="B6147" t="s">
        <v>20</v>
      </c>
      <c r="C6147">
        <v>680</v>
      </c>
      <c r="D6147">
        <v>1820</v>
      </c>
      <c r="E6147">
        <v>1472</v>
      </c>
      <c r="F6147">
        <v>32</v>
      </c>
      <c r="G6147">
        <v>9</v>
      </c>
      <c r="K6147" t="s">
        <v>154</v>
      </c>
      <c r="L6147" s="64">
        <v>1.2696000000000001</v>
      </c>
      <c r="M6147" s="52">
        <v>436</v>
      </c>
      <c r="N6147" s="52">
        <v>3719</v>
      </c>
      <c r="O6147">
        <v>0</v>
      </c>
      <c r="P6147">
        <v>0</v>
      </c>
      <c r="Q6147">
        <v>0</v>
      </c>
      <c r="R6147" s="69"/>
      <c r="S6147" s="69"/>
      <c r="T6147" s="69"/>
      <c r="U6147" s="69"/>
      <c r="V6147" s="69"/>
      <c r="W6147"/>
      <c r="X6147"/>
      <c r="Y6147"/>
      <c r="Z6147"/>
      <c r="AA6147"/>
      <c r="AB6147">
        <v>0.5</v>
      </c>
      <c r="AC6147"/>
      <c r="AD6147">
        <v>60</v>
      </c>
      <c r="AE6147">
        <v>60.000938529999999</v>
      </c>
      <c r="AF6147" t="s">
        <v>578</v>
      </c>
    </row>
    <row r="6148" spans="1:32" ht="14.4">
      <c r="A6148" s="49">
        <v>46217</v>
      </c>
      <c r="B6148" t="s">
        <v>20</v>
      </c>
      <c r="C6148">
        <v>681</v>
      </c>
      <c r="D6148">
        <v>1631</v>
      </c>
      <c r="E6148">
        <v>-100</v>
      </c>
      <c r="F6148">
        <v>18</v>
      </c>
      <c r="G6148">
        <v>6</v>
      </c>
      <c r="K6148" t="s">
        <v>154</v>
      </c>
      <c r="L6148" s="64">
        <v>0.97960000000000003</v>
      </c>
      <c r="M6148" s="52">
        <v>-784</v>
      </c>
      <c r="N6148" s="52">
        <v>-1858</v>
      </c>
      <c r="O6148">
        <v>0</v>
      </c>
      <c r="P6148">
        <v>1</v>
      </c>
      <c r="Q6148">
        <v>0</v>
      </c>
      <c r="R6148" s="69"/>
      <c r="S6148" s="69"/>
      <c r="T6148" s="69"/>
      <c r="U6148" s="69"/>
      <c r="V6148" s="69"/>
      <c r="W6148"/>
      <c r="X6148"/>
      <c r="Y6148"/>
      <c r="Z6148"/>
      <c r="AA6148"/>
      <c r="AB6148">
        <v>0.5</v>
      </c>
      <c r="AC6148"/>
      <c r="AD6148">
        <v>30</v>
      </c>
      <c r="AE6148">
        <v>30.000938519999998</v>
      </c>
      <c r="AF6148" t="s">
        <v>661</v>
      </c>
    </row>
    <row r="6149" spans="1:32" ht="14.4">
      <c r="A6149" s="49">
        <v>46217</v>
      </c>
      <c r="B6149" t="s">
        <v>20</v>
      </c>
      <c r="C6149">
        <v>682</v>
      </c>
      <c r="D6149">
        <v>599</v>
      </c>
      <c r="E6149">
        <v>-781</v>
      </c>
      <c r="F6149">
        <v>1</v>
      </c>
      <c r="G6149">
        <v>1</v>
      </c>
      <c r="K6149" t="s">
        <v>154</v>
      </c>
      <c r="L6149" s="64">
        <v>0.56540000000000001</v>
      </c>
      <c r="M6149" s="52">
        <v>-377</v>
      </c>
      <c r="N6149" s="52">
        <v>-1582</v>
      </c>
      <c r="O6149">
        <v>0</v>
      </c>
      <c r="P6149">
        <v>2</v>
      </c>
      <c r="Q6149">
        <v>0</v>
      </c>
      <c r="R6149" s="69"/>
      <c r="S6149" s="69"/>
      <c r="T6149" s="69"/>
      <c r="U6149" s="69"/>
      <c r="V6149" s="69"/>
      <c r="W6149"/>
      <c r="X6149"/>
      <c r="Y6149"/>
      <c r="Z6149"/>
      <c r="AA6149"/>
      <c r="AB6149">
        <v>0.5</v>
      </c>
      <c r="AC6149"/>
      <c r="AD6149">
        <v>10</v>
      </c>
      <c r="AE6149">
        <v>10.000938509999999</v>
      </c>
      <c r="AF6149" t="s">
        <v>584</v>
      </c>
    </row>
    <row r="6150" spans="1:32" ht="14.4">
      <c r="A6150" s="49">
        <v>46217</v>
      </c>
      <c r="B6150" t="s">
        <v>20</v>
      </c>
      <c r="C6150">
        <v>688</v>
      </c>
      <c r="D6150">
        <v>268</v>
      </c>
      <c r="E6150">
        <v>-326</v>
      </c>
      <c r="F6150">
        <v>1</v>
      </c>
      <c r="G6150">
        <v>1</v>
      </c>
      <c r="K6150" t="s">
        <v>154</v>
      </c>
      <c r="L6150" s="64">
        <v>0.59450000000000003</v>
      </c>
      <c r="M6150" s="52">
        <v>346</v>
      </c>
      <c r="N6150" s="52">
        <v>-1413</v>
      </c>
      <c r="O6150">
        <v>0</v>
      </c>
      <c r="P6150">
        <v>8</v>
      </c>
      <c r="Q6150">
        <v>0</v>
      </c>
      <c r="R6150" s="69"/>
      <c r="S6150" s="69"/>
      <c r="T6150" s="69"/>
      <c r="U6150" s="69"/>
      <c r="V6150" s="69"/>
      <c r="W6150"/>
      <c r="X6150"/>
      <c r="Y6150"/>
      <c r="Z6150"/>
      <c r="AA6150"/>
      <c r="AB6150">
        <v>0.5</v>
      </c>
      <c r="AC6150"/>
      <c r="AD6150">
        <v>10</v>
      </c>
      <c r="AE6150">
        <v>10.0009385</v>
      </c>
      <c r="AF6150" t="s">
        <v>584</v>
      </c>
    </row>
    <row r="6151" spans="1:32" ht="14.4">
      <c r="A6151" s="49">
        <v>46217</v>
      </c>
      <c r="B6151" t="s">
        <v>20</v>
      </c>
      <c r="C6151">
        <v>700</v>
      </c>
      <c r="D6151">
        <v>409</v>
      </c>
      <c r="E6151">
        <v>-272</v>
      </c>
      <c r="F6151">
        <v>1</v>
      </c>
      <c r="G6151">
        <v>1</v>
      </c>
      <c r="K6151" t="s">
        <v>154</v>
      </c>
      <c r="L6151" s="64">
        <v>0.77829999999999999</v>
      </c>
      <c r="M6151" s="52">
        <v>-670</v>
      </c>
      <c r="N6151" s="52">
        <v>601</v>
      </c>
      <c r="O6151">
        <v>0</v>
      </c>
      <c r="P6151">
        <v>0</v>
      </c>
      <c r="Q6151">
        <v>0</v>
      </c>
      <c r="R6151" s="69"/>
      <c r="S6151" s="69"/>
      <c r="T6151" s="69"/>
      <c r="U6151" s="69"/>
      <c r="V6151" s="69"/>
      <c r="W6151"/>
      <c r="X6151"/>
      <c r="Y6151"/>
      <c r="Z6151"/>
      <c r="AA6151"/>
      <c r="AB6151">
        <v>0.5</v>
      </c>
      <c r="AC6151"/>
      <c r="AD6151">
        <v>10</v>
      </c>
      <c r="AE6151">
        <v>10.000938489999999</v>
      </c>
      <c r="AF6151" t="s">
        <v>584</v>
      </c>
    </row>
    <row r="6152" spans="1:32" ht="14.4">
      <c r="A6152" s="49">
        <v>46217</v>
      </c>
      <c r="B6152" t="s">
        <v>20</v>
      </c>
      <c r="C6152">
        <v>701</v>
      </c>
      <c r="D6152">
        <v>536</v>
      </c>
      <c r="E6152">
        <v>-63</v>
      </c>
      <c r="F6152">
        <v>6</v>
      </c>
      <c r="G6152">
        <v>2</v>
      </c>
      <c r="K6152" t="s">
        <v>154</v>
      </c>
      <c r="L6152" s="64">
        <v>0.96079999999999999</v>
      </c>
      <c r="M6152" s="52">
        <v>-1791</v>
      </c>
      <c r="N6152" s="52">
        <v>-1256</v>
      </c>
      <c r="O6152">
        <v>0</v>
      </c>
      <c r="P6152">
        <v>1</v>
      </c>
      <c r="Q6152">
        <v>0</v>
      </c>
      <c r="R6152" s="69"/>
      <c r="S6152" s="69"/>
      <c r="T6152" s="69"/>
      <c r="U6152" s="69"/>
      <c r="V6152" s="69"/>
      <c r="W6152"/>
      <c r="X6152"/>
      <c r="Y6152"/>
      <c r="Z6152"/>
      <c r="AA6152"/>
      <c r="AB6152">
        <v>0.5</v>
      </c>
      <c r="AC6152"/>
      <c r="AD6152">
        <v>10</v>
      </c>
      <c r="AE6152">
        <v>10.00093848</v>
      </c>
      <c r="AF6152" t="s">
        <v>584</v>
      </c>
    </row>
    <row r="6153" spans="1:32" ht="14.4">
      <c r="A6153" s="49">
        <v>46217</v>
      </c>
      <c r="B6153" t="s">
        <v>20</v>
      </c>
      <c r="C6153">
        <v>702</v>
      </c>
      <c r="D6153">
        <v>1787</v>
      </c>
      <c r="E6153">
        <v>225</v>
      </c>
      <c r="F6153">
        <v>14</v>
      </c>
      <c r="G6153">
        <v>5</v>
      </c>
      <c r="K6153" t="s">
        <v>154</v>
      </c>
      <c r="L6153" s="64">
        <v>1.042</v>
      </c>
      <c r="M6153" s="52">
        <v>160</v>
      </c>
      <c r="N6153" s="52">
        <v>-1034</v>
      </c>
      <c r="O6153">
        <v>0</v>
      </c>
      <c r="P6153">
        <v>2</v>
      </c>
      <c r="Q6153">
        <v>0</v>
      </c>
      <c r="R6153" s="69"/>
      <c r="S6153" s="69"/>
      <c r="T6153" s="69"/>
      <c r="U6153" s="69"/>
      <c r="V6153" s="69"/>
      <c r="W6153"/>
      <c r="X6153"/>
      <c r="Y6153"/>
      <c r="Z6153"/>
      <c r="AA6153"/>
      <c r="AB6153">
        <v>0.5</v>
      </c>
      <c r="AC6153"/>
      <c r="AD6153">
        <v>35</v>
      </c>
      <c r="AE6153">
        <v>35.000938470000001</v>
      </c>
      <c r="AF6153" t="s">
        <v>668</v>
      </c>
    </row>
    <row r="6154" spans="1:32" ht="14.4">
      <c r="A6154" s="49">
        <v>46217</v>
      </c>
      <c r="B6154" t="s">
        <v>685</v>
      </c>
      <c r="C6154">
        <v>752</v>
      </c>
      <c r="D6154">
        <v>4282</v>
      </c>
      <c r="E6154">
        <v>2618</v>
      </c>
      <c r="F6154">
        <v>40</v>
      </c>
      <c r="G6154">
        <v>14</v>
      </c>
      <c r="K6154" t="s">
        <v>154</v>
      </c>
      <c r="L6154" s="64">
        <v>1.2038</v>
      </c>
      <c r="M6154" s="52">
        <v>463</v>
      </c>
      <c r="N6154" s="52">
        <v>-2568</v>
      </c>
      <c r="O6154">
        <v>0</v>
      </c>
      <c r="P6154">
        <v>2</v>
      </c>
      <c r="Q6154">
        <v>0</v>
      </c>
      <c r="R6154" s="69"/>
      <c r="S6154" s="69"/>
      <c r="T6154" s="69"/>
      <c r="U6154" s="69"/>
      <c r="V6154" s="69"/>
      <c r="W6154"/>
      <c r="X6154"/>
      <c r="Y6154"/>
      <c r="Z6154"/>
      <c r="AA6154"/>
      <c r="AB6154">
        <v>0.6</v>
      </c>
      <c r="AC6154"/>
      <c r="AD6154">
        <v>70</v>
      </c>
      <c r="AE6154">
        <v>70.00093846</v>
      </c>
      <c r="AF6154" t="s">
        <v>178</v>
      </c>
    </row>
    <row r="6155" spans="1:32" ht="14.4">
      <c r="A6155" s="49">
        <v>46217</v>
      </c>
      <c r="B6155" t="s">
        <v>685</v>
      </c>
      <c r="C6155">
        <v>753</v>
      </c>
      <c r="D6155">
        <v>4398</v>
      </c>
      <c r="E6155">
        <v>86</v>
      </c>
      <c r="F6155">
        <v>52</v>
      </c>
      <c r="G6155">
        <v>23</v>
      </c>
      <c r="K6155" t="s">
        <v>154</v>
      </c>
      <c r="L6155" s="64">
        <v>1.0065</v>
      </c>
      <c r="M6155" s="52">
        <v>-412</v>
      </c>
      <c r="N6155" s="52">
        <v>7599</v>
      </c>
      <c r="O6155">
        <v>0</v>
      </c>
      <c r="P6155">
        <v>3</v>
      </c>
      <c r="Q6155">
        <v>0</v>
      </c>
      <c r="R6155" s="69"/>
      <c r="S6155" s="69"/>
      <c r="T6155" s="69"/>
      <c r="U6155" s="69"/>
      <c r="V6155" s="69"/>
      <c r="W6155"/>
      <c r="X6155"/>
      <c r="Y6155"/>
      <c r="Z6155"/>
      <c r="AA6155"/>
      <c r="AB6155">
        <v>0.6</v>
      </c>
      <c r="AC6155"/>
      <c r="AD6155">
        <v>35</v>
      </c>
      <c r="AE6155">
        <v>35.00093845</v>
      </c>
      <c r="AF6155" t="s">
        <v>668</v>
      </c>
    </row>
    <row r="6156" spans="1:32" ht="14.4">
      <c r="A6156" s="49">
        <v>46217</v>
      </c>
      <c r="B6156" t="s">
        <v>685</v>
      </c>
      <c r="C6156">
        <v>755</v>
      </c>
      <c r="D6156">
        <v>4496</v>
      </c>
      <c r="E6156">
        <v>1350</v>
      </c>
      <c r="F6156">
        <v>59</v>
      </c>
      <c r="G6156">
        <v>20</v>
      </c>
      <c r="K6156" t="s">
        <v>154</v>
      </c>
      <c r="L6156" s="64">
        <v>1.1001000000000001</v>
      </c>
      <c r="M6156" s="52">
        <v>-564</v>
      </c>
      <c r="N6156" s="52">
        <v>-1793</v>
      </c>
      <c r="O6156">
        <v>0</v>
      </c>
      <c r="P6156">
        <v>5</v>
      </c>
      <c r="Q6156">
        <v>0</v>
      </c>
      <c r="R6156" s="69"/>
      <c r="S6156" s="69"/>
      <c r="T6156" s="69"/>
      <c r="U6156" s="69"/>
      <c r="V6156" s="69"/>
      <c r="W6156"/>
      <c r="X6156"/>
      <c r="Y6156"/>
      <c r="Z6156"/>
      <c r="AA6156"/>
      <c r="AB6156">
        <v>0.6</v>
      </c>
      <c r="AC6156"/>
      <c r="AD6156">
        <v>60</v>
      </c>
      <c r="AE6156">
        <v>60.000938439999999</v>
      </c>
      <c r="AF6156" t="s">
        <v>578</v>
      </c>
    </row>
    <row r="6157" spans="1:32" ht="14.4">
      <c r="A6157" s="49">
        <v>46217</v>
      </c>
      <c r="B6157" t="s">
        <v>685</v>
      </c>
      <c r="C6157">
        <v>756</v>
      </c>
      <c r="D6157">
        <v>2612</v>
      </c>
      <c r="E6157">
        <v>2747</v>
      </c>
      <c r="F6157">
        <v>46</v>
      </c>
      <c r="G6157">
        <v>10</v>
      </c>
      <c r="K6157" t="s">
        <v>154</v>
      </c>
      <c r="L6157" s="64">
        <v>1.3506</v>
      </c>
      <c r="M6157" s="52">
        <v>-703</v>
      </c>
      <c r="N6157" s="52">
        <v>-2721</v>
      </c>
      <c r="O6157">
        <v>0</v>
      </c>
      <c r="P6157">
        <v>6</v>
      </c>
      <c r="Q6157">
        <v>0</v>
      </c>
      <c r="R6157" s="69"/>
      <c r="S6157" s="69"/>
      <c r="T6157" s="69"/>
      <c r="U6157" s="69"/>
      <c r="V6157" s="69"/>
      <c r="W6157"/>
      <c r="X6157"/>
      <c r="Y6157"/>
      <c r="Z6157"/>
      <c r="AA6157"/>
      <c r="AB6157">
        <v>0.5</v>
      </c>
      <c r="AC6157"/>
      <c r="AD6157">
        <v>70</v>
      </c>
      <c r="AE6157">
        <v>70.000938430000005</v>
      </c>
      <c r="AF6157" t="s">
        <v>178</v>
      </c>
    </row>
    <row r="6158" spans="1:32" ht="14.4">
      <c r="A6158" s="49">
        <v>46217</v>
      </c>
      <c r="B6158" t="s">
        <v>685</v>
      </c>
      <c r="C6158">
        <v>757</v>
      </c>
      <c r="D6158">
        <v>664</v>
      </c>
      <c r="E6158">
        <v>-644</v>
      </c>
      <c r="F6158">
        <v>4</v>
      </c>
      <c r="G6158">
        <v>3</v>
      </c>
      <c r="K6158" t="s">
        <v>154</v>
      </c>
      <c r="L6158" s="64">
        <v>0.67669999999999997</v>
      </c>
      <c r="M6158" s="52">
        <v>-716</v>
      </c>
      <c r="N6158" s="52">
        <v>-1577</v>
      </c>
      <c r="O6158">
        <v>0</v>
      </c>
      <c r="P6158">
        <v>7</v>
      </c>
      <c r="Q6158">
        <v>0</v>
      </c>
      <c r="R6158" s="69"/>
      <c r="S6158" s="69"/>
      <c r="T6158" s="69"/>
      <c r="U6158" s="69"/>
      <c r="V6158" s="69"/>
      <c r="W6158"/>
      <c r="X6158"/>
      <c r="Y6158"/>
      <c r="Z6158"/>
      <c r="AA6158"/>
      <c r="AB6158">
        <v>0.5</v>
      </c>
      <c r="AC6158"/>
      <c r="AD6158">
        <v>10</v>
      </c>
      <c r="AE6158">
        <v>10.000938420000001</v>
      </c>
      <c r="AF6158" t="s">
        <v>584</v>
      </c>
    </row>
    <row r="6159" spans="1:32" ht="14.4">
      <c r="A6159" s="49">
        <v>46217</v>
      </c>
      <c r="B6159" t="s">
        <v>685</v>
      </c>
      <c r="C6159">
        <v>758</v>
      </c>
      <c r="D6159">
        <v>4913</v>
      </c>
      <c r="E6159">
        <v>-250</v>
      </c>
      <c r="F6159">
        <v>46</v>
      </c>
      <c r="G6159">
        <v>21</v>
      </c>
      <c r="K6159" t="s">
        <v>154</v>
      </c>
      <c r="L6159" s="64">
        <v>0.98299999999999998</v>
      </c>
      <c r="M6159" s="52">
        <v>-535</v>
      </c>
      <c r="N6159" s="52">
        <v>-2393</v>
      </c>
      <c r="O6159">
        <v>0</v>
      </c>
      <c r="P6159">
        <v>8</v>
      </c>
      <c r="Q6159">
        <v>0</v>
      </c>
      <c r="R6159" s="69"/>
      <c r="S6159" s="69"/>
      <c r="T6159" s="69"/>
      <c r="U6159" s="69"/>
      <c r="V6159" s="69"/>
      <c r="W6159"/>
      <c r="X6159"/>
      <c r="Y6159"/>
      <c r="Z6159"/>
      <c r="AA6159"/>
      <c r="AB6159">
        <v>0.6</v>
      </c>
      <c r="AC6159"/>
      <c r="AD6159">
        <v>30</v>
      </c>
      <c r="AE6159">
        <v>30.00093841</v>
      </c>
      <c r="AF6159" t="s">
        <v>661</v>
      </c>
    </row>
    <row r="6160" spans="1:32" ht="14.4">
      <c r="A6160" s="49">
        <v>46217</v>
      </c>
      <c r="B6160" t="s">
        <v>685</v>
      </c>
      <c r="C6160">
        <v>760</v>
      </c>
      <c r="D6160">
        <v>2211</v>
      </c>
      <c r="E6160">
        <v>-2502</v>
      </c>
      <c r="F6160">
        <v>7</v>
      </c>
      <c r="G6160">
        <v>7</v>
      </c>
      <c r="K6160" t="s">
        <v>154</v>
      </c>
      <c r="L6160" s="64">
        <v>0.62280000000000002</v>
      </c>
      <c r="M6160" s="52">
        <v>-1150</v>
      </c>
      <c r="N6160" s="52">
        <v>-1233</v>
      </c>
      <c r="O6160">
        <v>0</v>
      </c>
      <c r="P6160">
        <v>0</v>
      </c>
      <c r="Q6160">
        <v>0</v>
      </c>
      <c r="R6160" s="69"/>
      <c r="S6160" s="69"/>
      <c r="T6160" s="69"/>
      <c r="U6160" s="69"/>
      <c r="V6160" s="69"/>
      <c r="W6160"/>
      <c r="X6160"/>
      <c r="Y6160"/>
      <c r="Z6160"/>
      <c r="AA6160"/>
      <c r="AB6160">
        <v>0.5</v>
      </c>
      <c r="AC6160"/>
      <c r="AD6160">
        <v>30</v>
      </c>
      <c r="AE6160">
        <v>30.000938399999999</v>
      </c>
      <c r="AF6160" t="s">
        <v>661</v>
      </c>
    </row>
    <row r="6161" spans="1:32" ht="14.4">
      <c r="A6161" s="49">
        <v>46217</v>
      </c>
      <c r="B6161" t="s">
        <v>14</v>
      </c>
      <c r="C6161">
        <v>501</v>
      </c>
      <c r="D6161">
        <v>701</v>
      </c>
      <c r="E6161">
        <v>-329</v>
      </c>
      <c r="F6161">
        <v>2</v>
      </c>
      <c r="G6161">
        <v>1</v>
      </c>
      <c r="K6161" t="s">
        <v>154</v>
      </c>
      <c r="L6161" s="64">
        <v>0.84360000000000002</v>
      </c>
      <c r="M6161" s="52">
        <v>393</v>
      </c>
      <c r="N6161" s="52">
        <v>-931</v>
      </c>
      <c r="O6161">
        <v>0</v>
      </c>
      <c r="P6161">
        <v>1</v>
      </c>
      <c r="Q6161">
        <v>1</v>
      </c>
      <c r="R6161" s="69">
        <v>108.42911996679121</v>
      </c>
      <c r="S6161" s="69">
        <v>6.4650529324105612</v>
      </c>
      <c r="T6161" s="69">
        <v>350.5</v>
      </c>
      <c r="U6161" s="69">
        <v>701</v>
      </c>
      <c r="V6161" s="69">
        <v>233.66666666666671</v>
      </c>
      <c r="W6161">
        <v>0</v>
      </c>
      <c r="X6161">
        <v>0</v>
      </c>
      <c r="Y6161">
        <v>0</v>
      </c>
      <c r="Z6161">
        <v>0</v>
      </c>
      <c r="AA6161">
        <v>0</v>
      </c>
      <c r="AB6161">
        <v>0.5</v>
      </c>
      <c r="AC6161">
        <v>0</v>
      </c>
      <c r="AD6161">
        <v>10</v>
      </c>
      <c r="AE6161">
        <v>10.00093839</v>
      </c>
      <c r="AF6161" t="s">
        <v>584</v>
      </c>
    </row>
    <row r="6162" spans="1:32" ht="14.4">
      <c r="A6162" s="49">
        <v>46217</v>
      </c>
      <c r="B6162" t="s">
        <v>14</v>
      </c>
      <c r="C6162">
        <v>502</v>
      </c>
      <c r="D6162">
        <v>2400</v>
      </c>
      <c r="E6162">
        <v>-654</v>
      </c>
      <c r="F6162">
        <v>8</v>
      </c>
      <c r="G6162">
        <v>4</v>
      </c>
      <c r="K6162" t="s">
        <v>154</v>
      </c>
      <c r="L6162" s="64">
        <v>0.90920000000000001</v>
      </c>
      <c r="M6162" s="52">
        <v>-696</v>
      </c>
      <c r="N6162" s="52">
        <v>-1387</v>
      </c>
      <c r="O6162">
        <v>0</v>
      </c>
      <c r="P6162">
        <v>2</v>
      </c>
      <c r="Q6162">
        <v>1</v>
      </c>
      <c r="R6162" s="69">
        <v>388.78051058530508</v>
      </c>
      <c r="S6162" s="69">
        <v>6.1731489481991382</v>
      </c>
      <c r="T6162" s="69">
        <v>300</v>
      </c>
      <c r="U6162" s="69">
        <v>600</v>
      </c>
      <c r="V6162" s="69">
        <v>200</v>
      </c>
      <c r="W6162">
        <v>0</v>
      </c>
      <c r="X6162">
        <v>0</v>
      </c>
      <c r="Y6162">
        <v>0</v>
      </c>
      <c r="Z6162">
        <v>2</v>
      </c>
      <c r="AA6162">
        <v>0.5</v>
      </c>
      <c r="AB6162">
        <v>0.5</v>
      </c>
      <c r="AC6162">
        <v>0.25</v>
      </c>
      <c r="AD6162">
        <v>12.5</v>
      </c>
      <c r="AE6162">
        <v>12.500938379999999</v>
      </c>
      <c r="AF6162" t="s">
        <v>795</v>
      </c>
    </row>
    <row r="6163" spans="1:32" ht="14.4">
      <c r="A6163" s="49">
        <v>46217</v>
      </c>
      <c r="B6163" t="s">
        <v>14</v>
      </c>
      <c r="C6163">
        <v>503</v>
      </c>
      <c r="D6163">
        <v>1383</v>
      </c>
      <c r="E6163">
        <v>-1089</v>
      </c>
      <c r="F6163">
        <v>2</v>
      </c>
      <c r="G6163">
        <v>1</v>
      </c>
      <c r="K6163" t="s">
        <v>154</v>
      </c>
      <c r="L6163" s="64">
        <v>0.73750000000000004</v>
      </c>
      <c r="M6163" s="52">
        <v>-384</v>
      </c>
      <c r="N6163" s="52">
        <v>-454</v>
      </c>
      <c r="O6163">
        <v>0</v>
      </c>
      <c r="P6163">
        <v>3</v>
      </c>
      <c r="Q6163">
        <v>1</v>
      </c>
      <c r="R6163" s="69">
        <v>228.9782067247821</v>
      </c>
      <c r="S6163" s="69">
        <v>6.0398761077829652</v>
      </c>
      <c r="T6163" s="69">
        <v>691.5</v>
      </c>
      <c r="U6163" s="69">
        <v>1383</v>
      </c>
      <c r="V6163" s="69">
        <v>461</v>
      </c>
      <c r="W6163">
        <v>0</v>
      </c>
      <c r="X6163">
        <v>0</v>
      </c>
      <c r="Y6163">
        <v>0</v>
      </c>
      <c r="Z6163">
        <v>4</v>
      </c>
      <c r="AA6163">
        <v>1</v>
      </c>
      <c r="AB6163">
        <v>0.5</v>
      </c>
      <c r="AC6163">
        <v>0.5</v>
      </c>
      <c r="AD6163">
        <v>15</v>
      </c>
      <c r="AE6163">
        <v>15.00093837</v>
      </c>
      <c r="AF6163" t="s">
        <v>743</v>
      </c>
    </row>
    <row r="6164" spans="1:32" ht="14.4">
      <c r="A6164" s="49">
        <v>46217</v>
      </c>
      <c r="B6164" t="s">
        <v>14</v>
      </c>
      <c r="C6164">
        <v>505</v>
      </c>
      <c r="D6164">
        <v>1771</v>
      </c>
      <c r="E6164">
        <v>759</v>
      </c>
      <c r="F6164">
        <v>10</v>
      </c>
      <c r="G6164">
        <v>5</v>
      </c>
      <c r="K6164" t="s">
        <v>154</v>
      </c>
      <c r="L6164" s="64">
        <v>1.1429</v>
      </c>
      <c r="M6164" s="52">
        <v>-1926</v>
      </c>
      <c r="N6164" s="52">
        <v>-629</v>
      </c>
      <c r="O6164">
        <v>0</v>
      </c>
      <c r="P6164">
        <v>5</v>
      </c>
      <c r="Q6164">
        <v>1</v>
      </c>
      <c r="R6164" s="69">
        <v>294.60730593607298</v>
      </c>
      <c r="S6164" s="69">
        <v>6.0113919930563098</v>
      </c>
      <c r="T6164" s="69">
        <v>177.1</v>
      </c>
      <c r="U6164" s="69">
        <v>354.2</v>
      </c>
      <c r="V6164" s="69">
        <v>118.06666666666671</v>
      </c>
      <c r="W6164">
        <v>7</v>
      </c>
      <c r="X6164">
        <v>1</v>
      </c>
      <c r="Y6164">
        <v>6</v>
      </c>
      <c r="Z6164">
        <v>5</v>
      </c>
      <c r="AA6164">
        <v>4.75</v>
      </c>
      <c r="AB6164">
        <v>0.5</v>
      </c>
      <c r="AC6164">
        <v>2.375</v>
      </c>
      <c r="AD6164">
        <v>23.8</v>
      </c>
      <c r="AE6164">
        <v>23.80093836</v>
      </c>
      <c r="AF6164" t="s">
        <v>4201</v>
      </c>
    </row>
    <row r="6165" spans="1:32" ht="14.4">
      <c r="A6165" s="49">
        <v>46217</v>
      </c>
      <c r="B6165" t="s">
        <v>14</v>
      </c>
      <c r="C6165">
        <v>506</v>
      </c>
      <c r="D6165">
        <v>479</v>
      </c>
      <c r="E6165">
        <v>-582</v>
      </c>
      <c r="F6165">
        <v>0</v>
      </c>
      <c r="G6165">
        <v>0</v>
      </c>
      <c r="K6165" t="s">
        <v>154</v>
      </c>
      <c r="L6165" s="64">
        <v>0.59499999999999997</v>
      </c>
      <c r="M6165" s="52">
        <v>-218</v>
      </c>
      <c r="N6165" s="52">
        <v>1663</v>
      </c>
      <c r="O6165">
        <v>0</v>
      </c>
      <c r="P6165">
        <v>6</v>
      </c>
      <c r="Q6165">
        <v>1</v>
      </c>
      <c r="R6165" s="69">
        <v>78.640047737650491</v>
      </c>
      <c r="S6165" s="69">
        <v>6.0910441153085566</v>
      </c>
      <c r="T6165" s="69"/>
      <c r="U6165" s="69"/>
      <c r="V6165" s="69"/>
      <c r="W6165"/>
      <c r="X6165"/>
      <c r="Y6165"/>
      <c r="Z6165">
        <v>3</v>
      </c>
      <c r="AA6165">
        <v>3</v>
      </c>
      <c r="AB6165">
        <v>0.5</v>
      </c>
      <c r="AC6165">
        <v>1.5</v>
      </c>
      <c r="AD6165">
        <v>25</v>
      </c>
      <c r="AE6165">
        <v>25.000938349999998</v>
      </c>
      <c r="AF6165" t="s">
        <v>812</v>
      </c>
    </row>
    <row r="6166" spans="1:32" ht="14.4">
      <c r="A6166" s="49">
        <v>46217</v>
      </c>
      <c r="B6166" t="s">
        <v>14</v>
      </c>
      <c r="C6166">
        <v>507</v>
      </c>
      <c r="D6166">
        <v>5642</v>
      </c>
      <c r="E6166">
        <v>-168</v>
      </c>
      <c r="F6166">
        <v>22</v>
      </c>
      <c r="G6166">
        <v>17</v>
      </c>
      <c r="K6166" t="s">
        <v>154</v>
      </c>
      <c r="L6166" s="64">
        <v>0.99009999999999998</v>
      </c>
      <c r="M6166" s="52">
        <v>-134</v>
      </c>
      <c r="N6166" s="52">
        <v>72</v>
      </c>
      <c r="O6166">
        <v>0</v>
      </c>
      <c r="P6166">
        <v>7</v>
      </c>
      <c r="Q6166">
        <v>1</v>
      </c>
      <c r="R6166" s="69">
        <v>898.17880863428809</v>
      </c>
      <c r="S6166" s="69">
        <v>6.2815999951934467</v>
      </c>
      <c r="T6166" s="69">
        <v>256.45454545454538</v>
      </c>
      <c r="U6166" s="69">
        <v>331.88235294117652</v>
      </c>
      <c r="V6166" s="69">
        <v>144.66666666666671</v>
      </c>
      <c r="W6166">
        <v>3</v>
      </c>
      <c r="X6166">
        <v>2</v>
      </c>
      <c r="Y6166">
        <v>2</v>
      </c>
      <c r="Z6166">
        <v>0</v>
      </c>
      <c r="AA6166">
        <v>1.75</v>
      </c>
      <c r="AB6166">
        <v>0.8</v>
      </c>
      <c r="AC6166">
        <v>1.4</v>
      </c>
      <c r="AD6166">
        <v>24</v>
      </c>
      <c r="AE6166">
        <v>24.000938340000001</v>
      </c>
      <c r="AF6166" t="s">
        <v>909</v>
      </c>
    </row>
    <row r="6167" spans="1:32" ht="14.4">
      <c r="A6167" s="49">
        <v>46217</v>
      </c>
      <c r="B6167" t="s">
        <v>5248</v>
      </c>
      <c r="C6167">
        <v>638</v>
      </c>
      <c r="D6167">
        <v>539</v>
      </c>
      <c r="E6167">
        <v>-674</v>
      </c>
      <c r="F6167">
        <v>1</v>
      </c>
      <c r="G6167">
        <v>2</v>
      </c>
      <c r="K6167" t="s">
        <v>154</v>
      </c>
      <c r="L6167" s="64">
        <v>0.58320000000000005</v>
      </c>
      <c r="M6167" s="52">
        <v>-2150</v>
      </c>
      <c r="N6167" s="52">
        <v>-563</v>
      </c>
      <c r="O6167">
        <v>0</v>
      </c>
      <c r="P6167">
        <v>8</v>
      </c>
      <c r="Q6167">
        <v>0</v>
      </c>
      <c r="R6167" s="69"/>
      <c r="S6167" s="69"/>
      <c r="T6167" s="69"/>
      <c r="U6167" s="69"/>
      <c r="V6167" s="69"/>
      <c r="W6167"/>
      <c r="X6167"/>
      <c r="Y6167"/>
      <c r="Z6167"/>
      <c r="AA6167"/>
      <c r="AB6167">
        <v>0.5</v>
      </c>
      <c r="AC6167"/>
      <c r="AD6167">
        <v>10</v>
      </c>
      <c r="AE6167">
        <v>10.00093833</v>
      </c>
      <c r="AF6167" t="s">
        <v>584</v>
      </c>
    </row>
    <row r="6168" spans="1:32" ht="14.4">
      <c r="A6168" s="49">
        <v>46217</v>
      </c>
      <c r="B6168" t="s">
        <v>5248</v>
      </c>
      <c r="C6168">
        <v>650</v>
      </c>
      <c r="D6168">
        <v>79</v>
      </c>
      <c r="E6168">
        <v>-136</v>
      </c>
      <c r="F6168">
        <v>0</v>
      </c>
      <c r="G6168">
        <v>0</v>
      </c>
      <c r="K6168" t="s">
        <v>154</v>
      </c>
      <c r="L6168" s="64">
        <v>0.42620000000000002</v>
      </c>
      <c r="M6168" s="52">
        <v>-1386</v>
      </c>
      <c r="N6168" s="52">
        <v>-6129</v>
      </c>
      <c r="O6168">
        <v>0</v>
      </c>
      <c r="P6168">
        <v>0</v>
      </c>
      <c r="Q6168">
        <v>0</v>
      </c>
      <c r="R6168" s="69"/>
      <c r="S6168" s="69"/>
      <c r="T6168" s="69"/>
      <c r="U6168" s="69"/>
      <c r="V6168" s="69"/>
      <c r="W6168"/>
      <c r="X6168"/>
      <c r="Y6168"/>
      <c r="Z6168"/>
      <c r="AA6168"/>
      <c r="AB6168">
        <v>0.5</v>
      </c>
      <c r="AC6168"/>
      <c r="AD6168">
        <v>10</v>
      </c>
      <c r="AE6168">
        <v>10.000938319999999</v>
      </c>
      <c r="AF6168" t="s">
        <v>584</v>
      </c>
    </row>
    <row r="6169" spans="1:32" ht="14.4">
      <c r="A6169" s="49">
        <v>46217</v>
      </c>
      <c r="B6169" t="s">
        <v>5248</v>
      </c>
      <c r="C6169">
        <v>651</v>
      </c>
      <c r="D6169">
        <v>59</v>
      </c>
      <c r="E6169">
        <v>-90</v>
      </c>
      <c r="F6169">
        <v>0</v>
      </c>
      <c r="G6169">
        <v>0</v>
      </c>
      <c r="K6169" t="s">
        <v>154</v>
      </c>
      <c r="L6169" s="64">
        <v>0.49149999999999999</v>
      </c>
      <c r="M6169" s="52">
        <v>-1291</v>
      </c>
      <c r="N6169" s="52">
        <v>-1851</v>
      </c>
      <c r="O6169">
        <v>0</v>
      </c>
      <c r="P6169">
        <v>1</v>
      </c>
      <c r="Q6169">
        <v>0</v>
      </c>
      <c r="R6169" s="69"/>
      <c r="S6169" s="69"/>
      <c r="T6169" s="69"/>
      <c r="U6169" s="69"/>
      <c r="V6169" s="69"/>
      <c r="W6169"/>
      <c r="X6169"/>
      <c r="Y6169"/>
      <c r="Z6169"/>
      <c r="AA6169"/>
      <c r="AB6169">
        <v>0.5</v>
      </c>
      <c r="AC6169"/>
      <c r="AD6169">
        <v>10</v>
      </c>
      <c r="AE6169">
        <v>10.00093831</v>
      </c>
      <c r="AF6169" t="s">
        <v>584</v>
      </c>
    </row>
    <row r="6170" spans="1:32" ht="14.4">
      <c r="A6170" s="49">
        <v>46217</v>
      </c>
      <c r="B6170" t="s">
        <v>5248</v>
      </c>
      <c r="C6170">
        <v>652</v>
      </c>
      <c r="D6170">
        <v>130</v>
      </c>
      <c r="E6170">
        <v>-44</v>
      </c>
      <c r="F6170">
        <v>1</v>
      </c>
      <c r="G6170">
        <v>1</v>
      </c>
      <c r="K6170" t="s">
        <v>154</v>
      </c>
      <c r="L6170" s="64">
        <v>0.88719999999999999</v>
      </c>
      <c r="M6170" s="52">
        <v>3135</v>
      </c>
      <c r="N6170" s="52">
        <v>2224</v>
      </c>
      <c r="O6170">
        <v>0</v>
      </c>
      <c r="P6170">
        <v>2</v>
      </c>
      <c r="Q6170">
        <v>0</v>
      </c>
      <c r="R6170" s="69"/>
      <c r="S6170" s="69"/>
      <c r="T6170" s="69"/>
      <c r="U6170" s="69"/>
      <c r="V6170" s="69"/>
      <c r="W6170"/>
      <c r="X6170"/>
      <c r="Y6170"/>
      <c r="Z6170"/>
      <c r="AA6170"/>
      <c r="AB6170">
        <v>0.5</v>
      </c>
      <c r="AC6170"/>
      <c r="AD6170">
        <v>10</v>
      </c>
      <c r="AE6170">
        <v>10.0009383</v>
      </c>
      <c r="AF6170" t="s">
        <v>584</v>
      </c>
    </row>
    <row r="6171" spans="1:32" ht="14.4">
      <c r="A6171" s="49">
        <v>46217</v>
      </c>
      <c r="B6171" t="s">
        <v>5248</v>
      </c>
      <c r="C6171">
        <v>653</v>
      </c>
      <c r="D6171">
        <v>861</v>
      </c>
      <c r="E6171">
        <v>-1280</v>
      </c>
      <c r="F6171">
        <v>0</v>
      </c>
      <c r="G6171">
        <v>2</v>
      </c>
      <c r="K6171" t="s">
        <v>154</v>
      </c>
      <c r="L6171" s="64">
        <v>0.50449999999999995</v>
      </c>
      <c r="M6171" s="52">
        <v>-1793</v>
      </c>
      <c r="N6171" s="52">
        <v>-1646</v>
      </c>
      <c r="O6171">
        <v>0</v>
      </c>
      <c r="P6171">
        <v>3</v>
      </c>
      <c r="Q6171">
        <v>0</v>
      </c>
      <c r="R6171" s="69"/>
      <c r="S6171" s="69"/>
      <c r="T6171" s="69"/>
      <c r="U6171" s="69"/>
      <c r="V6171" s="69"/>
      <c r="W6171"/>
      <c r="X6171"/>
      <c r="Y6171"/>
      <c r="Z6171"/>
      <c r="AA6171"/>
      <c r="AB6171">
        <v>0.5</v>
      </c>
      <c r="AC6171"/>
      <c r="AD6171">
        <v>10</v>
      </c>
      <c r="AE6171">
        <v>10.000938290000001</v>
      </c>
      <c r="AF6171" t="s">
        <v>584</v>
      </c>
    </row>
    <row r="6172" spans="1:32" ht="14.4">
      <c r="A6172" s="49">
        <v>46217</v>
      </c>
      <c r="B6172" t="s">
        <v>5248</v>
      </c>
      <c r="C6172">
        <v>655</v>
      </c>
      <c r="D6172">
        <v>461</v>
      </c>
      <c r="E6172">
        <v>-456</v>
      </c>
      <c r="F6172">
        <v>2</v>
      </c>
      <c r="G6172">
        <v>1</v>
      </c>
      <c r="K6172" t="s">
        <v>154</v>
      </c>
      <c r="L6172" s="64">
        <v>0.67030000000000001</v>
      </c>
      <c r="M6172" s="52">
        <v>-806</v>
      </c>
      <c r="N6172" s="52">
        <v>-2953</v>
      </c>
      <c r="O6172">
        <v>0</v>
      </c>
      <c r="P6172">
        <v>5</v>
      </c>
      <c r="Q6172">
        <v>0</v>
      </c>
      <c r="R6172" s="69"/>
      <c r="S6172" s="69"/>
      <c r="T6172" s="69"/>
      <c r="U6172" s="69"/>
      <c r="V6172" s="69"/>
      <c r="W6172"/>
      <c r="X6172"/>
      <c r="Y6172"/>
      <c r="Z6172"/>
      <c r="AA6172"/>
      <c r="AB6172">
        <v>0.5</v>
      </c>
      <c r="AC6172"/>
      <c r="AD6172">
        <v>10</v>
      </c>
      <c r="AE6172">
        <v>10.00093828</v>
      </c>
      <c r="AF6172" t="s">
        <v>584</v>
      </c>
    </row>
    <row r="6173" spans="1:32" ht="14.4">
      <c r="A6173" s="49">
        <v>46217</v>
      </c>
      <c r="B6173" t="s">
        <v>22</v>
      </c>
      <c r="C6173">
        <v>671</v>
      </c>
      <c r="D6173">
        <v>5273</v>
      </c>
      <c r="E6173">
        <v>947</v>
      </c>
      <c r="F6173">
        <v>55</v>
      </c>
      <c r="G6173">
        <v>17</v>
      </c>
      <c r="K6173" t="s">
        <v>154</v>
      </c>
      <c r="L6173" s="64">
        <v>1.0599000000000001</v>
      </c>
      <c r="M6173" s="52">
        <v>-573</v>
      </c>
      <c r="N6173" s="52">
        <v>-4486</v>
      </c>
      <c r="O6173">
        <v>0</v>
      </c>
      <c r="P6173">
        <v>1</v>
      </c>
      <c r="Q6173">
        <v>0</v>
      </c>
      <c r="R6173" s="69"/>
      <c r="S6173" s="69"/>
      <c r="T6173" s="69"/>
      <c r="U6173" s="69"/>
      <c r="V6173" s="69"/>
      <c r="W6173"/>
      <c r="X6173"/>
      <c r="Y6173"/>
      <c r="Z6173"/>
      <c r="AA6173"/>
      <c r="AB6173">
        <v>0.8</v>
      </c>
      <c r="AC6173"/>
      <c r="AD6173">
        <v>35</v>
      </c>
      <c r="AE6173">
        <v>35.000938269999999</v>
      </c>
      <c r="AF6173" t="s">
        <v>668</v>
      </c>
    </row>
    <row r="6174" spans="1:32" ht="14.4">
      <c r="A6174" s="49">
        <v>46217</v>
      </c>
      <c r="B6174" t="s">
        <v>22</v>
      </c>
      <c r="C6174">
        <v>672</v>
      </c>
      <c r="D6174">
        <v>2147</v>
      </c>
      <c r="E6174">
        <v>-2435</v>
      </c>
      <c r="F6174">
        <v>10</v>
      </c>
      <c r="G6174">
        <v>1</v>
      </c>
      <c r="K6174" t="s">
        <v>154</v>
      </c>
      <c r="L6174" s="64">
        <v>0.622</v>
      </c>
      <c r="M6174" s="52">
        <v>-208</v>
      </c>
      <c r="N6174" s="52">
        <v>-3704</v>
      </c>
      <c r="O6174">
        <v>0</v>
      </c>
      <c r="P6174">
        <v>2</v>
      </c>
      <c r="Q6174">
        <v>0</v>
      </c>
      <c r="R6174" s="69"/>
      <c r="S6174" s="69"/>
      <c r="T6174" s="69"/>
      <c r="U6174" s="69"/>
      <c r="V6174" s="69"/>
      <c r="W6174"/>
      <c r="X6174"/>
      <c r="Y6174"/>
      <c r="Z6174"/>
      <c r="AA6174"/>
      <c r="AB6174">
        <v>0.5</v>
      </c>
      <c r="AC6174"/>
      <c r="AD6174">
        <v>30</v>
      </c>
      <c r="AE6174">
        <v>30.000938260000002</v>
      </c>
      <c r="AF6174" t="s">
        <v>661</v>
      </c>
    </row>
    <row r="6175" spans="1:32" ht="14.4">
      <c r="A6175" s="49">
        <v>46217</v>
      </c>
      <c r="B6175" t="s">
        <v>22</v>
      </c>
      <c r="C6175">
        <v>673</v>
      </c>
      <c r="D6175">
        <v>2747</v>
      </c>
      <c r="E6175">
        <v>-961</v>
      </c>
      <c r="F6175">
        <v>22</v>
      </c>
      <c r="G6175">
        <v>5</v>
      </c>
      <c r="K6175" t="s">
        <v>154</v>
      </c>
      <c r="L6175" s="64">
        <v>0.88339999999999996</v>
      </c>
      <c r="M6175" s="52">
        <v>-3205</v>
      </c>
      <c r="N6175" s="52">
        <v>-5811</v>
      </c>
      <c r="O6175">
        <v>0</v>
      </c>
      <c r="P6175">
        <v>3</v>
      </c>
      <c r="Q6175">
        <v>0</v>
      </c>
      <c r="R6175" s="69"/>
      <c r="S6175" s="69"/>
      <c r="T6175" s="69"/>
      <c r="U6175" s="69"/>
      <c r="V6175" s="69"/>
      <c r="W6175"/>
      <c r="X6175"/>
      <c r="Y6175"/>
      <c r="Z6175"/>
      <c r="AA6175"/>
      <c r="AB6175">
        <v>0.5</v>
      </c>
      <c r="AC6175"/>
      <c r="AD6175">
        <v>30</v>
      </c>
      <c r="AE6175">
        <v>30.000938250000001</v>
      </c>
      <c r="AF6175" t="s">
        <v>661</v>
      </c>
    </row>
    <row r="6176" spans="1:32" ht="14.4">
      <c r="A6176" s="49">
        <v>46217</v>
      </c>
      <c r="B6176" t="s">
        <v>22</v>
      </c>
      <c r="C6176">
        <v>675</v>
      </c>
      <c r="D6176">
        <v>2293</v>
      </c>
      <c r="E6176">
        <v>-1590</v>
      </c>
      <c r="F6176">
        <v>14</v>
      </c>
      <c r="G6176">
        <v>4</v>
      </c>
      <c r="K6176" t="s">
        <v>154</v>
      </c>
      <c r="L6176" s="64">
        <v>0.76890000000000003</v>
      </c>
      <c r="M6176" s="52">
        <v>1948</v>
      </c>
      <c r="N6176" s="52">
        <v>2430</v>
      </c>
      <c r="O6176">
        <v>0</v>
      </c>
      <c r="P6176">
        <v>5</v>
      </c>
      <c r="Q6176">
        <v>0</v>
      </c>
      <c r="R6176" s="69"/>
      <c r="S6176" s="69"/>
      <c r="T6176" s="69"/>
      <c r="U6176" s="69"/>
      <c r="V6176" s="69"/>
      <c r="W6176"/>
      <c r="X6176"/>
      <c r="Y6176"/>
      <c r="Z6176"/>
      <c r="AA6176"/>
      <c r="AB6176">
        <v>0.5</v>
      </c>
      <c r="AC6176"/>
      <c r="AD6176">
        <v>30</v>
      </c>
      <c r="AE6176">
        <v>30.00093824</v>
      </c>
      <c r="AF6176" t="s">
        <v>661</v>
      </c>
    </row>
    <row r="6177" spans="1:32" ht="14.4">
      <c r="A6177" s="49">
        <v>46217</v>
      </c>
      <c r="B6177" t="s">
        <v>22</v>
      </c>
      <c r="C6177">
        <v>676</v>
      </c>
      <c r="D6177">
        <v>1153</v>
      </c>
      <c r="E6177">
        <v>2508</v>
      </c>
      <c r="F6177">
        <v>33</v>
      </c>
      <c r="G6177">
        <v>12</v>
      </c>
      <c r="K6177" t="s">
        <v>154</v>
      </c>
      <c r="L6177" s="64">
        <v>1.7251000000000001</v>
      </c>
      <c r="M6177" s="52">
        <v>-3194</v>
      </c>
      <c r="N6177" s="52">
        <v>786</v>
      </c>
      <c r="O6177">
        <v>0</v>
      </c>
      <c r="P6177">
        <v>6</v>
      </c>
      <c r="Q6177">
        <v>0</v>
      </c>
      <c r="R6177" s="69"/>
      <c r="S6177" s="69"/>
      <c r="T6177" s="69"/>
      <c r="U6177" s="69"/>
      <c r="V6177" s="69"/>
      <c r="W6177"/>
      <c r="X6177"/>
      <c r="Y6177"/>
      <c r="Z6177"/>
      <c r="AA6177"/>
      <c r="AB6177">
        <v>0.5</v>
      </c>
      <c r="AC6177"/>
      <c r="AD6177">
        <v>70</v>
      </c>
      <c r="AE6177">
        <v>70.000938230000003</v>
      </c>
      <c r="AF6177" t="s">
        <v>178</v>
      </c>
    </row>
    <row r="6178" spans="1:32" ht="14.4">
      <c r="A6178" s="49">
        <v>46217</v>
      </c>
      <c r="B6178" t="s">
        <v>22</v>
      </c>
      <c r="C6178">
        <v>677</v>
      </c>
      <c r="D6178">
        <v>3381</v>
      </c>
      <c r="E6178">
        <v>5176</v>
      </c>
      <c r="F6178">
        <v>45</v>
      </c>
      <c r="G6178">
        <v>17</v>
      </c>
      <c r="K6178" t="s">
        <v>154</v>
      </c>
      <c r="L6178" s="64">
        <v>1.5103</v>
      </c>
      <c r="M6178" s="52">
        <v>-953</v>
      </c>
      <c r="N6178" s="52">
        <v>-2668</v>
      </c>
      <c r="O6178">
        <v>0</v>
      </c>
      <c r="P6178">
        <v>7</v>
      </c>
      <c r="Q6178">
        <v>0</v>
      </c>
      <c r="R6178" s="69"/>
      <c r="S6178" s="69"/>
      <c r="T6178" s="69"/>
      <c r="U6178" s="69"/>
      <c r="V6178" s="69"/>
      <c r="W6178"/>
      <c r="X6178"/>
      <c r="Y6178"/>
      <c r="Z6178"/>
      <c r="AA6178"/>
      <c r="AB6178">
        <v>0.6</v>
      </c>
      <c r="AC6178"/>
      <c r="AD6178">
        <v>80</v>
      </c>
      <c r="AE6178">
        <v>80.000938219999995</v>
      </c>
      <c r="AF6178" t="s">
        <v>155</v>
      </c>
    </row>
    <row r="6179" spans="1:32" ht="14.4">
      <c r="A6179" s="49">
        <v>46217</v>
      </c>
      <c r="B6179" t="s">
        <v>38</v>
      </c>
      <c r="C6179">
        <v>703</v>
      </c>
      <c r="D6179">
        <v>878</v>
      </c>
      <c r="E6179">
        <v>2909</v>
      </c>
      <c r="F6179">
        <v>13</v>
      </c>
      <c r="G6179">
        <v>3</v>
      </c>
      <c r="K6179" t="s">
        <v>154</v>
      </c>
      <c r="L6179" s="64">
        <v>2.1044</v>
      </c>
      <c r="M6179" s="52">
        <v>-460</v>
      </c>
      <c r="N6179" s="52">
        <v>-2080</v>
      </c>
      <c r="O6179">
        <v>0</v>
      </c>
      <c r="P6179">
        <v>3</v>
      </c>
      <c r="Q6179">
        <v>0</v>
      </c>
      <c r="R6179" s="69"/>
      <c r="S6179" s="69"/>
      <c r="T6179" s="69"/>
      <c r="U6179" s="69"/>
      <c r="V6179" s="69"/>
      <c r="W6179"/>
      <c r="X6179"/>
      <c r="Y6179"/>
      <c r="Z6179"/>
      <c r="AA6179"/>
      <c r="AB6179">
        <v>0.5</v>
      </c>
      <c r="AC6179"/>
      <c r="AD6179">
        <v>0</v>
      </c>
      <c r="AE6179">
        <v>0</v>
      </c>
    </row>
    <row r="6180" spans="1:32" ht="14.4">
      <c r="A6180" s="49">
        <v>46217</v>
      </c>
      <c r="B6180" t="s">
        <v>38</v>
      </c>
      <c r="C6180">
        <v>705</v>
      </c>
      <c r="D6180">
        <v>2422</v>
      </c>
      <c r="E6180">
        <v>437</v>
      </c>
      <c r="F6180">
        <v>17</v>
      </c>
      <c r="G6180">
        <v>11</v>
      </c>
      <c r="K6180" t="s">
        <v>154</v>
      </c>
      <c r="L6180" s="64">
        <v>1.0601</v>
      </c>
      <c r="M6180" s="52">
        <v>-2457</v>
      </c>
      <c r="N6180" s="52">
        <v>5709</v>
      </c>
      <c r="O6180">
        <v>0</v>
      </c>
      <c r="P6180">
        <v>5</v>
      </c>
      <c r="Q6180">
        <v>0</v>
      </c>
      <c r="R6180" s="69"/>
      <c r="S6180" s="69"/>
      <c r="T6180" s="69"/>
      <c r="U6180" s="69"/>
      <c r="V6180" s="69"/>
      <c r="W6180"/>
      <c r="X6180"/>
      <c r="Y6180"/>
      <c r="Z6180"/>
      <c r="AA6180"/>
      <c r="AB6180">
        <v>0.5</v>
      </c>
      <c r="AC6180"/>
      <c r="AD6180">
        <v>35</v>
      </c>
      <c r="AE6180">
        <v>35.0009382</v>
      </c>
      <c r="AF6180" t="s">
        <v>668</v>
      </c>
    </row>
    <row r="6181" spans="1:32" ht="14.4">
      <c r="A6181" s="49">
        <v>46217</v>
      </c>
      <c r="B6181" t="s">
        <v>38</v>
      </c>
      <c r="C6181">
        <v>706</v>
      </c>
      <c r="D6181">
        <v>1670</v>
      </c>
      <c r="E6181">
        <v>-1222</v>
      </c>
      <c r="F6181">
        <v>8</v>
      </c>
      <c r="G6181">
        <v>6</v>
      </c>
      <c r="K6181" t="s">
        <v>154</v>
      </c>
      <c r="L6181" s="64">
        <v>0.75609999999999999</v>
      </c>
      <c r="M6181" s="52">
        <v>-464</v>
      </c>
      <c r="N6181" s="52">
        <v>-530</v>
      </c>
      <c r="O6181">
        <v>0</v>
      </c>
      <c r="P6181">
        <v>6</v>
      </c>
      <c r="Q6181">
        <v>0</v>
      </c>
      <c r="R6181" s="69"/>
      <c r="S6181" s="69"/>
      <c r="T6181" s="69"/>
      <c r="U6181" s="69"/>
      <c r="V6181" s="69"/>
      <c r="W6181"/>
      <c r="X6181"/>
      <c r="Y6181"/>
      <c r="Z6181"/>
      <c r="AA6181"/>
      <c r="AB6181">
        <v>0.5</v>
      </c>
      <c r="AC6181"/>
      <c r="AD6181">
        <v>30</v>
      </c>
      <c r="AE6181">
        <v>30.000938189999999</v>
      </c>
      <c r="AF6181" t="s">
        <v>661</v>
      </c>
    </row>
    <row r="6182" spans="1:32" ht="14.4">
      <c r="A6182" s="49">
        <v>46217</v>
      </c>
      <c r="B6182" t="s">
        <v>38</v>
      </c>
      <c r="C6182">
        <v>707</v>
      </c>
      <c r="D6182">
        <v>1228</v>
      </c>
      <c r="E6182">
        <v>-1168</v>
      </c>
      <c r="F6182">
        <v>5</v>
      </c>
      <c r="G6182">
        <v>5</v>
      </c>
      <c r="K6182" t="s">
        <v>154</v>
      </c>
      <c r="L6182" s="64">
        <v>0.68300000000000005</v>
      </c>
      <c r="M6182" s="52">
        <v>676</v>
      </c>
      <c r="N6182" s="52">
        <v>-1283</v>
      </c>
      <c r="O6182">
        <v>0</v>
      </c>
      <c r="P6182">
        <v>7</v>
      </c>
      <c r="Q6182">
        <v>0</v>
      </c>
      <c r="R6182" s="69"/>
      <c r="S6182" s="69"/>
      <c r="T6182" s="69"/>
      <c r="U6182" s="69"/>
      <c r="V6182" s="69"/>
      <c r="W6182"/>
      <c r="X6182"/>
      <c r="Y6182"/>
      <c r="Z6182"/>
      <c r="AA6182"/>
      <c r="AB6182">
        <v>0.5</v>
      </c>
      <c r="AC6182"/>
      <c r="AD6182">
        <v>30</v>
      </c>
      <c r="AE6182">
        <v>30.000938179999999</v>
      </c>
      <c r="AF6182" t="s">
        <v>661</v>
      </c>
    </row>
    <row r="6183" spans="1:32" ht="14.4">
      <c r="A6183" s="49">
        <v>46217</v>
      </c>
      <c r="B6183" t="s">
        <v>38</v>
      </c>
      <c r="C6183">
        <v>708</v>
      </c>
      <c r="D6183">
        <v>2392</v>
      </c>
      <c r="E6183">
        <v>667</v>
      </c>
      <c r="F6183">
        <v>16</v>
      </c>
      <c r="G6183">
        <v>13</v>
      </c>
      <c r="K6183" t="s">
        <v>154</v>
      </c>
      <c r="L6183" s="64">
        <v>1.0929</v>
      </c>
      <c r="M6183" s="52">
        <v>38</v>
      </c>
      <c r="N6183" s="52">
        <v>-2139</v>
      </c>
      <c r="O6183">
        <v>0</v>
      </c>
      <c r="P6183">
        <v>8</v>
      </c>
      <c r="Q6183">
        <v>0</v>
      </c>
      <c r="R6183" s="69"/>
      <c r="S6183" s="69"/>
      <c r="T6183" s="69"/>
      <c r="U6183" s="69"/>
      <c r="V6183" s="69"/>
      <c r="W6183"/>
      <c r="X6183"/>
      <c r="Y6183"/>
      <c r="Z6183"/>
      <c r="AA6183"/>
      <c r="AB6183">
        <v>0.5</v>
      </c>
      <c r="AC6183"/>
      <c r="AD6183">
        <v>35</v>
      </c>
      <c r="AE6183">
        <v>35.000938169999998</v>
      </c>
      <c r="AF6183" t="s">
        <v>668</v>
      </c>
    </row>
    <row r="6184" spans="1:32" ht="14.4">
      <c r="A6184" s="49">
        <v>46217</v>
      </c>
      <c r="B6184" t="s">
        <v>38</v>
      </c>
      <c r="C6184">
        <v>710</v>
      </c>
      <c r="D6184">
        <v>1221</v>
      </c>
      <c r="E6184">
        <v>4811</v>
      </c>
      <c r="F6184">
        <v>21</v>
      </c>
      <c r="G6184">
        <v>7</v>
      </c>
      <c r="K6184" t="s">
        <v>154</v>
      </c>
      <c r="L6184" s="64">
        <v>2.3134000000000001</v>
      </c>
      <c r="M6184" s="52">
        <v>-1856</v>
      </c>
      <c r="N6184" s="52">
        <v>-4041</v>
      </c>
      <c r="O6184">
        <v>0</v>
      </c>
      <c r="P6184">
        <v>0</v>
      </c>
      <c r="Q6184">
        <v>0</v>
      </c>
      <c r="R6184" s="69"/>
      <c r="S6184" s="69"/>
      <c r="T6184" s="69"/>
      <c r="U6184" s="69"/>
      <c r="V6184" s="69"/>
      <c r="W6184"/>
      <c r="X6184"/>
      <c r="Y6184"/>
      <c r="Z6184"/>
      <c r="AA6184"/>
      <c r="AB6184">
        <v>0.5</v>
      </c>
      <c r="AC6184"/>
      <c r="AD6184">
        <v>80</v>
      </c>
      <c r="AE6184">
        <v>80.000938160000004</v>
      </c>
      <c r="AF6184" t="s">
        <v>155</v>
      </c>
    </row>
    <row r="6185" spans="1:32" ht="14.4">
      <c r="A6185" s="49">
        <v>46217</v>
      </c>
      <c r="B6185" t="s">
        <v>44</v>
      </c>
      <c r="C6185">
        <v>568</v>
      </c>
      <c r="D6185">
        <v>1280</v>
      </c>
      <c r="E6185">
        <v>-329</v>
      </c>
      <c r="F6185">
        <v>4</v>
      </c>
      <c r="G6185">
        <v>3</v>
      </c>
      <c r="K6185" t="s">
        <v>154</v>
      </c>
      <c r="L6185" s="64">
        <v>0.9143</v>
      </c>
      <c r="M6185" s="52">
        <v>-1030</v>
      </c>
      <c r="N6185" s="52">
        <v>-731</v>
      </c>
      <c r="O6185">
        <v>0</v>
      </c>
      <c r="P6185">
        <v>8</v>
      </c>
      <c r="Q6185">
        <v>1</v>
      </c>
      <c r="R6185" s="69">
        <v>207.42460564549609</v>
      </c>
      <c r="S6185" s="69">
        <v>6.1709168785289359</v>
      </c>
      <c r="T6185" s="69">
        <v>320</v>
      </c>
      <c r="U6185" s="69">
        <v>426.66666666666669</v>
      </c>
      <c r="V6185" s="69">
        <v>182.85714285714289</v>
      </c>
      <c r="W6185">
        <v>0</v>
      </c>
      <c r="X6185">
        <v>1</v>
      </c>
      <c r="Y6185">
        <v>0</v>
      </c>
      <c r="Z6185">
        <v>0</v>
      </c>
      <c r="AA6185">
        <v>0.25</v>
      </c>
      <c r="AB6185">
        <v>0.5</v>
      </c>
      <c r="AC6185">
        <v>0.125</v>
      </c>
      <c r="AD6185">
        <v>11.2</v>
      </c>
      <c r="AE6185">
        <v>11.200938150000001</v>
      </c>
      <c r="AF6185" t="s">
        <v>646</v>
      </c>
    </row>
    <row r="6186" spans="1:32" ht="14.4">
      <c r="A6186" s="49">
        <v>46217</v>
      </c>
      <c r="B6186" t="s">
        <v>44</v>
      </c>
      <c r="C6186">
        <v>570</v>
      </c>
      <c r="D6186">
        <v>5016</v>
      </c>
      <c r="E6186">
        <v>267</v>
      </c>
      <c r="F6186">
        <v>21</v>
      </c>
      <c r="G6186">
        <v>12</v>
      </c>
      <c r="K6186" t="s">
        <v>154</v>
      </c>
      <c r="L6186" s="64">
        <v>1.0177</v>
      </c>
      <c r="M6186" s="52">
        <v>625</v>
      </c>
      <c r="N6186" s="52">
        <v>-510</v>
      </c>
      <c r="O6186">
        <v>0</v>
      </c>
      <c r="P6186">
        <v>0</v>
      </c>
      <c r="Q6186">
        <v>1</v>
      </c>
      <c r="R6186" s="69">
        <v>844.70376712328766</v>
      </c>
      <c r="S6186" s="69">
        <v>5.9381764296878012</v>
      </c>
      <c r="T6186" s="69">
        <v>238.85714285714289</v>
      </c>
      <c r="U6186" s="69">
        <v>418</v>
      </c>
      <c r="V6186" s="69">
        <v>152</v>
      </c>
      <c r="W6186">
        <v>5</v>
      </c>
      <c r="X6186">
        <v>2</v>
      </c>
      <c r="Y6186">
        <v>3</v>
      </c>
      <c r="Z6186">
        <v>2</v>
      </c>
      <c r="AA6186">
        <v>3</v>
      </c>
      <c r="AB6186">
        <v>0.8</v>
      </c>
      <c r="AC6186">
        <v>2.4</v>
      </c>
      <c r="AD6186">
        <v>24</v>
      </c>
      <c r="AE6186">
        <v>24.000938139999999</v>
      </c>
      <c r="AF6186" t="s">
        <v>1090</v>
      </c>
    </row>
    <row r="6187" spans="1:32" ht="14.4">
      <c r="A6187" s="49">
        <v>46217</v>
      </c>
      <c r="B6187" t="s">
        <v>44</v>
      </c>
      <c r="C6187">
        <v>571</v>
      </c>
      <c r="D6187">
        <v>632</v>
      </c>
      <c r="E6187">
        <v>3</v>
      </c>
      <c r="F6187">
        <v>3</v>
      </c>
      <c r="G6187">
        <v>1</v>
      </c>
      <c r="K6187" t="s">
        <v>154</v>
      </c>
      <c r="L6187" s="64">
        <v>1.0016</v>
      </c>
      <c r="M6187" s="52">
        <v>-372</v>
      </c>
      <c r="N6187" s="52">
        <v>-744</v>
      </c>
      <c r="O6187">
        <v>0</v>
      </c>
      <c r="P6187">
        <v>1</v>
      </c>
      <c r="Q6187">
        <v>1</v>
      </c>
      <c r="R6187" s="69">
        <v>98.121367787463683</v>
      </c>
      <c r="S6187" s="69">
        <v>6.441002752519176</v>
      </c>
      <c r="T6187" s="69">
        <v>210.66666666666671</v>
      </c>
      <c r="U6187" s="69">
        <v>632</v>
      </c>
      <c r="V6187" s="69">
        <v>158</v>
      </c>
      <c r="W6187">
        <v>6</v>
      </c>
      <c r="X6187">
        <v>0</v>
      </c>
      <c r="Y6187">
        <v>2</v>
      </c>
      <c r="Z6187">
        <v>0</v>
      </c>
      <c r="AA6187">
        <v>2</v>
      </c>
      <c r="AB6187">
        <v>0.5</v>
      </c>
      <c r="AC6187">
        <v>1</v>
      </c>
      <c r="AD6187">
        <v>10</v>
      </c>
      <c r="AE6187">
        <v>10.00093813</v>
      </c>
      <c r="AF6187" t="s">
        <v>4962</v>
      </c>
    </row>
    <row r="6188" spans="1:32" ht="14.4">
      <c r="A6188" s="49">
        <v>46217</v>
      </c>
      <c r="B6188" t="s">
        <v>44</v>
      </c>
      <c r="C6188">
        <v>572</v>
      </c>
      <c r="D6188">
        <v>776</v>
      </c>
      <c r="E6188">
        <v>-133</v>
      </c>
      <c r="F6188">
        <v>3</v>
      </c>
      <c r="G6188">
        <v>1</v>
      </c>
      <c r="K6188" t="s">
        <v>154</v>
      </c>
      <c r="L6188" s="64">
        <v>0.94289999999999996</v>
      </c>
      <c r="M6188" s="52">
        <v>331</v>
      </c>
      <c r="N6188" s="52">
        <v>429</v>
      </c>
      <c r="O6188">
        <v>0</v>
      </c>
      <c r="P6188">
        <v>2</v>
      </c>
      <c r="Q6188">
        <v>1</v>
      </c>
      <c r="R6188" s="69">
        <v>126.633198422582</v>
      </c>
      <c r="S6188" s="69">
        <v>6.1279349306999666</v>
      </c>
      <c r="T6188" s="69">
        <v>258.66666666666669</v>
      </c>
      <c r="U6188" s="69">
        <v>776</v>
      </c>
      <c r="V6188" s="69">
        <v>194</v>
      </c>
      <c r="W6188">
        <v>2</v>
      </c>
      <c r="X6188">
        <v>0</v>
      </c>
      <c r="Y6188">
        <v>0</v>
      </c>
      <c r="Z6188">
        <v>0</v>
      </c>
      <c r="AA6188">
        <v>0.5</v>
      </c>
      <c r="AB6188">
        <v>0.5</v>
      </c>
      <c r="AC6188">
        <v>0.25</v>
      </c>
      <c r="AD6188">
        <v>12.5</v>
      </c>
      <c r="AE6188">
        <v>12.500938120000001</v>
      </c>
      <c r="AF6188" t="s">
        <v>795</v>
      </c>
    </row>
    <row r="6189" spans="1:32" ht="14.4">
      <c r="A6189" s="49">
        <v>46217</v>
      </c>
      <c r="B6189" t="s">
        <v>44</v>
      </c>
      <c r="C6189">
        <v>573</v>
      </c>
      <c r="D6189">
        <v>2976</v>
      </c>
      <c r="E6189">
        <v>-978</v>
      </c>
      <c r="F6189">
        <v>7</v>
      </c>
      <c r="G6189">
        <v>10</v>
      </c>
      <c r="K6189" t="s">
        <v>154</v>
      </c>
      <c r="L6189" s="64">
        <v>0.89049999999999996</v>
      </c>
      <c r="M6189" s="52">
        <v>-626</v>
      </c>
      <c r="N6189" s="52">
        <v>424</v>
      </c>
      <c r="O6189">
        <v>0</v>
      </c>
      <c r="P6189">
        <v>3</v>
      </c>
      <c r="Q6189">
        <v>1</v>
      </c>
      <c r="R6189" s="69">
        <v>488.32783312577828</v>
      </c>
      <c r="S6189" s="69">
        <v>6.0942665933061271</v>
      </c>
      <c r="T6189" s="69">
        <v>425.14285714285722</v>
      </c>
      <c r="U6189" s="69">
        <v>297.60000000000002</v>
      </c>
      <c r="V6189" s="69">
        <v>175.0588235294118</v>
      </c>
      <c r="W6189">
        <v>0</v>
      </c>
      <c r="X6189">
        <v>5</v>
      </c>
      <c r="Y6189">
        <v>0</v>
      </c>
      <c r="Z6189">
        <v>0</v>
      </c>
      <c r="AA6189">
        <v>1.25</v>
      </c>
      <c r="AB6189">
        <v>0.5</v>
      </c>
      <c r="AC6189">
        <v>0.625</v>
      </c>
      <c r="AD6189">
        <v>16.2</v>
      </c>
      <c r="AE6189">
        <v>16.200938109999999</v>
      </c>
      <c r="AF6189" t="s">
        <v>626</v>
      </c>
    </row>
    <row r="6190" spans="1:32" ht="14.4">
      <c r="A6190" s="49">
        <v>46217</v>
      </c>
      <c r="B6190" t="s">
        <v>5249</v>
      </c>
      <c r="C6190">
        <v>738</v>
      </c>
      <c r="D6190">
        <v>3562</v>
      </c>
      <c r="E6190">
        <v>588</v>
      </c>
      <c r="F6190">
        <v>40</v>
      </c>
      <c r="G6190">
        <v>12</v>
      </c>
      <c r="K6190" t="s">
        <v>154</v>
      </c>
      <c r="L6190" s="64">
        <v>1.0549999999999999</v>
      </c>
      <c r="M6190" s="52">
        <v>154</v>
      </c>
      <c r="N6190" s="52">
        <v>5456</v>
      </c>
      <c r="O6190">
        <v>0</v>
      </c>
      <c r="P6190">
        <v>8</v>
      </c>
      <c r="Q6190">
        <v>0</v>
      </c>
      <c r="R6190" s="69"/>
      <c r="S6190" s="69"/>
      <c r="T6190" s="69"/>
      <c r="U6190" s="69"/>
      <c r="V6190" s="69"/>
      <c r="W6190"/>
      <c r="X6190"/>
      <c r="Y6190"/>
      <c r="Z6190"/>
      <c r="AA6190"/>
      <c r="AB6190">
        <v>0.6</v>
      </c>
      <c r="AC6190"/>
      <c r="AD6190">
        <v>35</v>
      </c>
      <c r="AE6190">
        <v>35.000938099999999</v>
      </c>
      <c r="AF6190" t="s">
        <v>668</v>
      </c>
    </row>
    <row r="6191" spans="1:32" ht="14.4">
      <c r="A6191" s="49">
        <v>46217</v>
      </c>
      <c r="B6191" t="s">
        <v>5249</v>
      </c>
      <c r="C6191">
        <v>750</v>
      </c>
      <c r="D6191">
        <v>5386</v>
      </c>
      <c r="E6191">
        <v>-822</v>
      </c>
      <c r="F6191">
        <v>56</v>
      </c>
      <c r="G6191">
        <v>16</v>
      </c>
      <c r="K6191" t="s">
        <v>154</v>
      </c>
      <c r="L6191" s="64">
        <v>0.94910000000000005</v>
      </c>
      <c r="M6191" s="52">
        <v>-2726</v>
      </c>
      <c r="N6191" s="52">
        <v>3654</v>
      </c>
      <c r="O6191">
        <v>0</v>
      </c>
      <c r="P6191">
        <v>0</v>
      </c>
      <c r="Q6191">
        <v>0</v>
      </c>
      <c r="R6191" s="69"/>
      <c r="S6191" s="69"/>
      <c r="T6191" s="69"/>
      <c r="U6191" s="69"/>
      <c r="V6191" s="69"/>
      <c r="W6191"/>
      <c r="X6191"/>
      <c r="Y6191"/>
      <c r="Z6191"/>
      <c r="AA6191"/>
      <c r="AB6191">
        <v>0.8</v>
      </c>
      <c r="AC6191"/>
      <c r="AD6191">
        <v>30</v>
      </c>
      <c r="AE6191">
        <v>30.000938089999998</v>
      </c>
      <c r="AF6191" t="s">
        <v>661</v>
      </c>
    </row>
    <row r="6192" spans="1:32" ht="14.4">
      <c r="A6192" s="49">
        <v>46217</v>
      </c>
      <c r="B6192" t="s">
        <v>5249</v>
      </c>
      <c r="C6192">
        <v>761</v>
      </c>
      <c r="D6192">
        <v>1598</v>
      </c>
      <c r="E6192">
        <v>5897</v>
      </c>
      <c r="F6192">
        <v>28</v>
      </c>
      <c r="G6192">
        <v>10</v>
      </c>
      <c r="K6192" t="s">
        <v>154</v>
      </c>
      <c r="L6192" s="64">
        <v>2.2301000000000002</v>
      </c>
      <c r="M6192" s="52">
        <v>-1874</v>
      </c>
      <c r="N6192" s="52">
        <v>-2321</v>
      </c>
      <c r="O6192">
        <v>0</v>
      </c>
      <c r="P6192">
        <v>1</v>
      </c>
      <c r="Q6192">
        <v>0</v>
      </c>
      <c r="R6192" s="69"/>
      <c r="S6192" s="69"/>
      <c r="T6192" s="69"/>
      <c r="U6192" s="69"/>
      <c r="V6192" s="69"/>
      <c r="W6192"/>
      <c r="X6192"/>
      <c r="Y6192"/>
      <c r="Z6192"/>
      <c r="AA6192"/>
      <c r="AB6192">
        <v>0.5</v>
      </c>
      <c r="AC6192"/>
      <c r="AD6192">
        <v>80</v>
      </c>
      <c r="AE6192">
        <v>80.000938079999997</v>
      </c>
      <c r="AF6192" t="s">
        <v>155</v>
      </c>
    </row>
    <row r="6193" spans="1:32" ht="14.4">
      <c r="A6193" s="49">
        <v>46217</v>
      </c>
      <c r="B6193" t="s">
        <v>5249</v>
      </c>
      <c r="C6193">
        <v>762</v>
      </c>
      <c r="D6193">
        <v>2635</v>
      </c>
      <c r="E6193">
        <v>-1978</v>
      </c>
      <c r="F6193">
        <v>22</v>
      </c>
      <c r="G6193">
        <v>10</v>
      </c>
      <c r="K6193" t="s">
        <v>154</v>
      </c>
      <c r="L6193" s="64">
        <v>0.74980000000000002</v>
      </c>
      <c r="M6193" s="52">
        <v>-1607</v>
      </c>
      <c r="N6193" s="52">
        <v>-3481</v>
      </c>
      <c r="O6193">
        <v>0</v>
      </c>
      <c r="P6193">
        <v>2</v>
      </c>
      <c r="Q6193">
        <v>0</v>
      </c>
      <c r="R6193" s="69"/>
      <c r="S6193" s="69"/>
      <c r="T6193" s="69"/>
      <c r="U6193" s="69"/>
      <c r="V6193" s="69"/>
      <c r="W6193"/>
      <c r="X6193"/>
      <c r="Y6193"/>
      <c r="Z6193"/>
      <c r="AA6193"/>
      <c r="AB6193">
        <v>0.5</v>
      </c>
      <c r="AC6193"/>
      <c r="AD6193">
        <v>30</v>
      </c>
      <c r="AE6193">
        <v>30.00093807</v>
      </c>
      <c r="AF6193" t="s">
        <v>661</v>
      </c>
    </row>
    <row r="6194" spans="1:32" ht="14.4">
      <c r="A6194" s="49">
        <v>46217</v>
      </c>
      <c r="B6194" t="s">
        <v>30</v>
      </c>
      <c r="C6194">
        <v>563</v>
      </c>
      <c r="D6194">
        <v>2531</v>
      </c>
      <c r="E6194">
        <v>173</v>
      </c>
      <c r="F6194">
        <v>9</v>
      </c>
      <c r="G6194">
        <v>12</v>
      </c>
      <c r="K6194" t="s">
        <v>154</v>
      </c>
      <c r="L6194" s="64">
        <v>1.0227999999999999</v>
      </c>
      <c r="M6194" s="52">
        <v>114</v>
      </c>
      <c r="N6194" s="52">
        <v>-657</v>
      </c>
      <c r="O6194">
        <v>0</v>
      </c>
      <c r="P6194">
        <v>3</v>
      </c>
      <c r="Q6194">
        <v>1</v>
      </c>
      <c r="R6194" s="69">
        <v>407.55863428808641</v>
      </c>
      <c r="S6194" s="69">
        <v>6.2101493799072376</v>
      </c>
      <c r="T6194" s="69">
        <v>281.22222222222217</v>
      </c>
      <c r="U6194" s="69">
        <v>210.91666666666671</v>
      </c>
      <c r="V6194" s="69">
        <v>120.5238095238095</v>
      </c>
      <c r="W6194">
        <v>0</v>
      </c>
      <c r="X6194">
        <v>7</v>
      </c>
      <c r="Y6194">
        <v>6</v>
      </c>
      <c r="Z6194">
        <v>0</v>
      </c>
      <c r="AA6194">
        <v>3.25</v>
      </c>
      <c r="AB6194">
        <v>0.5</v>
      </c>
      <c r="AC6194">
        <v>1.625</v>
      </c>
      <c r="AD6194">
        <v>16.2</v>
      </c>
      <c r="AE6194">
        <v>16.200938059999999</v>
      </c>
      <c r="AF6194" t="s">
        <v>1389</v>
      </c>
    </row>
    <row r="6195" spans="1:32" ht="14.4">
      <c r="A6195" s="49">
        <v>46217</v>
      </c>
      <c r="B6195" t="s">
        <v>30</v>
      </c>
      <c r="C6195">
        <v>565</v>
      </c>
      <c r="D6195">
        <v>586</v>
      </c>
      <c r="E6195">
        <v>-159</v>
      </c>
      <c r="F6195">
        <v>2</v>
      </c>
      <c r="G6195">
        <v>1</v>
      </c>
      <c r="K6195" t="s">
        <v>154</v>
      </c>
      <c r="L6195" s="64">
        <v>0.90959999999999996</v>
      </c>
      <c r="M6195" s="52">
        <v>-804</v>
      </c>
      <c r="N6195" s="52">
        <v>-397</v>
      </c>
      <c r="O6195">
        <v>0</v>
      </c>
      <c r="P6195">
        <v>5</v>
      </c>
      <c r="Q6195">
        <v>1</v>
      </c>
      <c r="R6195" s="69">
        <v>93.332866334578654</v>
      </c>
      <c r="S6195" s="69">
        <v>6.278602843925456</v>
      </c>
      <c r="T6195" s="69">
        <v>293</v>
      </c>
      <c r="U6195" s="69">
        <v>586</v>
      </c>
      <c r="V6195" s="69">
        <v>195.33333333333329</v>
      </c>
      <c r="W6195">
        <v>0</v>
      </c>
      <c r="X6195">
        <v>0</v>
      </c>
      <c r="Y6195">
        <v>0</v>
      </c>
      <c r="Z6195">
        <v>0</v>
      </c>
      <c r="AA6195">
        <v>0</v>
      </c>
      <c r="AB6195">
        <v>0.5</v>
      </c>
      <c r="AC6195">
        <v>0</v>
      </c>
      <c r="AD6195">
        <v>10</v>
      </c>
      <c r="AE6195">
        <v>10.00093805</v>
      </c>
      <c r="AF6195" t="s">
        <v>584</v>
      </c>
    </row>
    <row r="6196" spans="1:32" ht="14.4">
      <c r="A6196" s="49">
        <v>46217</v>
      </c>
      <c r="B6196" t="s">
        <v>30</v>
      </c>
      <c r="C6196">
        <v>566</v>
      </c>
      <c r="D6196">
        <v>386</v>
      </c>
      <c r="E6196">
        <v>-207</v>
      </c>
      <c r="F6196">
        <v>1</v>
      </c>
      <c r="G6196">
        <v>0</v>
      </c>
      <c r="K6196" t="s">
        <v>154</v>
      </c>
      <c r="L6196" s="64">
        <v>0.82120000000000004</v>
      </c>
      <c r="M6196" s="52">
        <v>-742</v>
      </c>
      <c r="N6196" s="52">
        <v>493</v>
      </c>
      <c r="O6196">
        <v>0</v>
      </c>
      <c r="P6196">
        <v>6</v>
      </c>
      <c r="Q6196">
        <v>1</v>
      </c>
      <c r="R6196" s="69">
        <v>66.121990452469902</v>
      </c>
      <c r="S6196" s="69">
        <v>5.8376948025705033</v>
      </c>
      <c r="T6196" s="69">
        <v>386</v>
      </c>
      <c r="U6196" s="69"/>
      <c r="V6196" s="69">
        <v>386</v>
      </c>
      <c r="W6196">
        <v>0</v>
      </c>
      <c r="X6196"/>
      <c r="Y6196">
        <v>0</v>
      </c>
      <c r="Z6196">
        <v>6</v>
      </c>
      <c r="AA6196">
        <v>2</v>
      </c>
      <c r="AB6196">
        <v>0.5</v>
      </c>
      <c r="AC6196">
        <v>1</v>
      </c>
      <c r="AD6196">
        <v>20</v>
      </c>
      <c r="AE6196">
        <v>20.000938040000001</v>
      </c>
      <c r="AF6196" t="s">
        <v>594</v>
      </c>
    </row>
    <row r="6197" spans="1:32" ht="14.4">
      <c r="A6197" s="49">
        <v>46217</v>
      </c>
      <c r="B6197" t="s">
        <v>30</v>
      </c>
      <c r="C6197">
        <v>567</v>
      </c>
      <c r="D6197">
        <v>1156</v>
      </c>
      <c r="E6197">
        <v>-797</v>
      </c>
      <c r="F6197">
        <v>1</v>
      </c>
      <c r="G6197">
        <v>4</v>
      </c>
      <c r="K6197" t="s">
        <v>154</v>
      </c>
      <c r="L6197" s="64">
        <v>0.7702</v>
      </c>
      <c r="M6197" s="52">
        <v>-469</v>
      </c>
      <c r="N6197" s="52">
        <v>-415</v>
      </c>
      <c r="O6197">
        <v>0</v>
      </c>
      <c r="P6197">
        <v>7</v>
      </c>
      <c r="Q6197">
        <v>1</v>
      </c>
      <c r="R6197" s="69">
        <v>187.73386259858859</v>
      </c>
      <c r="S6197" s="69">
        <v>6.1576530946457533</v>
      </c>
      <c r="T6197" s="69">
        <v>1156</v>
      </c>
      <c r="U6197" s="69">
        <v>289</v>
      </c>
      <c r="V6197" s="69">
        <v>231.2</v>
      </c>
      <c r="W6197">
        <v>0</v>
      </c>
      <c r="X6197">
        <v>4</v>
      </c>
      <c r="Y6197">
        <v>0</v>
      </c>
      <c r="Z6197">
        <v>0</v>
      </c>
      <c r="AA6197">
        <v>1</v>
      </c>
      <c r="AB6197">
        <v>0.5</v>
      </c>
      <c r="AC6197">
        <v>0.5</v>
      </c>
      <c r="AD6197">
        <v>15</v>
      </c>
      <c r="AE6197">
        <v>15.00093803</v>
      </c>
      <c r="AF6197" t="s">
        <v>743</v>
      </c>
    </row>
    <row r="6198" spans="1:32" ht="14.4">
      <c r="A6198" s="49">
        <v>46217</v>
      </c>
      <c r="B6198" t="s">
        <v>171</v>
      </c>
      <c r="C6198">
        <v>735</v>
      </c>
      <c r="D6198">
        <v>1609</v>
      </c>
      <c r="E6198">
        <v>-974</v>
      </c>
      <c r="F6198">
        <v>6</v>
      </c>
      <c r="G6198">
        <v>5</v>
      </c>
      <c r="K6198" t="s">
        <v>154</v>
      </c>
      <c r="L6198" s="64">
        <v>0.79820000000000002</v>
      </c>
      <c r="M6198" s="52">
        <v>298</v>
      </c>
      <c r="N6198" s="52">
        <v>5190</v>
      </c>
      <c r="O6198">
        <v>0</v>
      </c>
      <c r="P6198">
        <v>5</v>
      </c>
      <c r="Q6198">
        <v>0</v>
      </c>
      <c r="R6198" s="69"/>
      <c r="S6198" s="69"/>
      <c r="T6198" s="69"/>
      <c r="U6198" s="69"/>
      <c r="V6198" s="69"/>
      <c r="W6198"/>
      <c r="X6198"/>
      <c r="Y6198"/>
      <c r="Z6198"/>
      <c r="AA6198"/>
      <c r="AB6198">
        <v>0.5</v>
      </c>
      <c r="AC6198"/>
      <c r="AD6198">
        <v>30</v>
      </c>
      <c r="AE6198">
        <v>30.00093802</v>
      </c>
      <c r="AF6198" t="s">
        <v>661</v>
      </c>
    </row>
    <row r="6199" spans="1:32" ht="14.4">
      <c r="A6199" s="49">
        <v>46217</v>
      </c>
      <c r="B6199" t="s">
        <v>171</v>
      </c>
      <c r="C6199">
        <v>736</v>
      </c>
      <c r="D6199">
        <v>1205</v>
      </c>
      <c r="E6199">
        <v>-778</v>
      </c>
      <c r="F6199">
        <v>5</v>
      </c>
      <c r="G6199">
        <v>2</v>
      </c>
      <c r="K6199" t="s">
        <v>154</v>
      </c>
      <c r="L6199" s="64">
        <v>0.78480000000000005</v>
      </c>
      <c r="M6199" s="52">
        <v>-99</v>
      </c>
      <c r="N6199" s="52">
        <v>-2000</v>
      </c>
      <c r="O6199">
        <v>0</v>
      </c>
      <c r="P6199">
        <v>6</v>
      </c>
      <c r="Q6199">
        <v>0</v>
      </c>
      <c r="R6199" s="69"/>
      <c r="S6199" s="69"/>
      <c r="T6199" s="69"/>
      <c r="U6199" s="69"/>
      <c r="V6199" s="69"/>
      <c r="W6199"/>
      <c r="X6199"/>
      <c r="Y6199"/>
      <c r="Z6199"/>
      <c r="AA6199"/>
      <c r="AB6199">
        <v>0.5</v>
      </c>
      <c r="AC6199"/>
      <c r="AD6199">
        <v>30</v>
      </c>
      <c r="AE6199">
        <v>30.000938009999999</v>
      </c>
      <c r="AF6199" t="s">
        <v>661</v>
      </c>
    </row>
    <row r="6200" spans="1:32" ht="14.4">
      <c r="A6200" s="49">
        <v>46217</v>
      </c>
      <c r="B6200" t="s">
        <v>171</v>
      </c>
      <c r="C6200">
        <v>737</v>
      </c>
      <c r="D6200">
        <v>341</v>
      </c>
      <c r="E6200">
        <v>-460</v>
      </c>
      <c r="F6200">
        <v>0</v>
      </c>
      <c r="G6200">
        <v>1</v>
      </c>
      <c r="K6200" t="s">
        <v>154</v>
      </c>
      <c r="L6200" s="64">
        <v>0.55030000000000001</v>
      </c>
      <c r="M6200" s="52">
        <v>-729</v>
      </c>
      <c r="N6200" s="52">
        <v>-2145</v>
      </c>
      <c r="O6200">
        <v>0</v>
      </c>
      <c r="P6200">
        <v>7</v>
      </c>
      <c r="Q6200">
        <v>0</v>
      </c>
      <c r="R6200" s="69"/>
      <c r="S6200" s="69"/>
      <c r="T6200" s="69"/>
      <c r="U6200" s="69"/>
      <c r="V6200" s="69"/>
      <c r="W6200"/>
      <c r="X6200"/>
      <c r="Y6200"/>
      <c r="Z6200"/>
      <c r="AA6200"/>
      <c r="AB6200">
        <v>0.5</v>
      </c>
      <c r="AC6200"/>
      <c r="AD6200">
        <v>10</v>
      </c>
      <c r="AE6200">
        <v>10.000938</v>
      </c>
      <c r="AF6200" t="s">
        <v>584</v>
      </c>
    </row>
    <row r="6201" spans="1:32" ht="14.4">
      <c r="A6201" s="49">
        <v>46217</v>
      </c>
      <c r="B6201" t="s">
        <v>330</v>
      </c>
      <c r="C6201">
        <v>656</v>
      </c>
      <c r="D6201">
        <v>0</v>
      </c>
      <c r="E6201">
        <v>0</v>
      </c>
      <c r="F6201">
        <v>0</v>
      </c>
      <c r="G6201">
        <v>0</v>
      </c>
      <c r="K6201" t="s">
        <v>154</v>
      </c>
      <c r="L6201" s="64">
        <v>0</v>
      </c>
      <c r="M6201" s="52">
        <v>-182</v>
      </c>
      <c r="N6201" s="52">
        <v>-683</v>
      </c>
      <c r="O6201">
        <v>0</v>
      </c>
      <c r="P6201">
        <v>6</v>
      </c>
      <c r="Q6201">
        <v>0</v>
      </c>
      <c r="R6201" s="69"/>
      <c r="S6201" s="69"/>
      <c r="T6201" s="69"/>
      <c r="U6201" s="69"/>
      <c r="V6201" s="69"/>
      <c r="W6201"/>
      <c r="X6201"/>
      <c r="Y6201"/>
      <c r="Z6201"/>
      <c r="AA6201"/>
      <c r="AB6201"/>
      <c r="AC6201"/>
      <c r="AD6201">
        <v>0</v>
      </c>
      <c r="AE6201">
        <v>0</v>
      </c>
    </row>
    <row r="6202" spans="1:32" ht="14.4">
      <c r="A6202" s="49">
        <v>46217</v>
      </c>
      <c r="B6202" t="s">
        <v>330</v>
      </c>
      <c r="C6202">
        <v>657</v>
      </c>
      <c r="D6202">
        <v>334</v>
      </c>
      <c r="E6202">
        <v>154</v>
      </c>
      <c r="F6202">
        <v>2</v>
      </c>
      <c r="G6202">
        <v>3</v>
      </c>
      <c r="K6202" t="s">
        <v>154</v>
      </c>
      <c r="L6202" s="64">
        <v>1.1536999999999999</v>
      </c>
      <c r="M6202" s="52">
        <v>-80</v>
      </c>
      <c r="N6202" s="52">
        <v>-366</v>
      </c>
      <c r="O6202">
        <v>0</v>
      </c>
      <c r="P6202">
        <v>7</v>
      </c>
      <c r="Q6202">
        <v>0</v>
      </c>
      <c r="R6202" s="69"/>
      <c r="S6202" s="69"/>
      <c r="T6202" s="69"/>
      <c r="U6202" s="69"/>
      <c r="V6202" s="69"/>
      <c r="W6202"/>
      <c r="X6202"/>
      <c r="Y6202"/>
      <c r="Z6202"/>
      <c r="AA6202"/>
      <c r="AB6202">
        <v>0.5</v>
      </c>
      <c r="AC6202"/>
      <c r="AD6202">
        <v>0</v>
      </c>
      <c r="AE6202">
        <v>0</v>
      </c>
    </row>
    <row r="6203" spans="1:32" ht="14.4">
      <c r="A6203" s="49">
        <v>46217</v>
      </c>
      <c r="B6203" t="s">
        <v>330</v>
      </c>
      <c r="C6203">
        <v>658</v>
      </c>
      <c r="D6203">
        <v>0</v>
      </c>
      <c r="E6203">
        <v>0</v>
      </c>
      <c r="F6203">
        <v>0</v>
      </c>
      <c r="G6203">
        <v>0</v>
      </c>
      <c r="K6203" t="s">
        <v>154</v>
      </c>
      <c r="L6203" s="64">
        <v>0</v>
      </c>
      <c r="M6203" s="52">
        <v>-113</v>
      </c>
      <c r="N6203" s="52">
        <v>-472</v>
      </c>
      <c r="O6203">
        <v>0</v>
      </c>
      <c r="P6203">
        <v>8</v>
      </c>
      <c r="Q6203">
        <v>0</v>
      </c>
      <c r="R6203" s="69"/>
      <c r="S6203" s="69"/>
      <c r="T6203" s="69"/>
      <c r="U6203" s="69"/>
      <c r="V6203" s="69"/>
      <c r="W6203"/>
      <c r="X6203"/>
      <c r="Y6203"/>
      <c r="Z6203"/>
      <c r="AA6203"/>
      <c r="AB6203"/>
      <c r="AC6203"/>
      <c r="AD6203">
        <v>0</v>
      </c>
      <c r="AE6203">
        <v>0</v>
      </c>
    </row>
    <row r="6204" spans="1:32" ht="14.4">
      <c r="A6204" s="49">
        <v>46217</v>
      </c>
      <c r="B6204" t="s">
        <v>470</v>
      </c>
      <c r="C6204">
        <v>713</v>
      </c>
      <c r="D6204">
        <v>0</v>
      </c>
      <c r="E6204">
        <v>0</v>
      </c>
      <c r="F6204">
        <v>0</v>
      </c>
      <c r="G6204">
        <v>0</v>
      </c>
      <c r="K6204" t="s">
        <v>154</v>
      </c>
      <c r="L6204" s="64">
        <v>0</v>
      </c>
      <c r="M6204" s="52">
        <v>-894</v>
      </c>
      <c r="N6204" s="52">
        <v>-966</v>
      </c>
      <c r="O6204">
        <v>0</v>
      </c>
      <c r="P6204">
        <v>3</v>
      </c>
      <c r="Q6204">
        <v>0</v>
      </c>
      <c r="R6204" s="69"/>
      <c r="S6204" s="69"/>
      <c r="T6204" s="69"/>
      <c r="U6204" s="69"/>
      <c r="V6204" s="69"/>
      <c r="W6204"/>
      <c r="X6204"/>
      <c r="Y6204"/>
      <c r="Z6204"/>
      <c r="AA6204"/>
      <c r="AB6204"/>
      <c r="AC6204"/>
      <c r="AD6204">
        <v>0</v>
      </c>
      <c r="AE6204">
        <v>0</v>
      </c>
    </row>
    <row r="6205" spans="1:32" ht="14.4">
      <c r="A6205" s="49">
        <v>46217</v>
      </c>
      <c r="B6205" t="s">
        <v>470</v>
      </c>
      <c r="C6205">
        <v>715</v>
      </c>
      <c r="D6205">
        <v>258</v>
      </c>
      <c r="E6205">
        <v>-301</v>
      </c>
      <c r="F6205">
        <v>1</v>
      </c>
      <c r="G6205">
        <v>3</v>
      </c>
      <c r="K6205" t="s">
        <v>154</v>
      </c>
      <c r="L6205" s="64">
        <v>0.61109999999999998</v>
      </c>
      <c r="M6205" s="52">
        <v>-613</v>
      </c>
      <c r="N6205" s="52">
        <v>-2004</v>
      </c>
      <c r="O6205">
        <v>0</v>
      </c>
      <c r="P6205">
        <v>5</v>
      </c>
      <c r="Q6205">
        <v>0</v>
      </c>
      <c r="R6205" s="69"/>
      <c r="S6205" s="69"/>
      <c r="T6205" s="69"/>
      <c r="U6205" s="69"/>
      <c r="V6205" s="69"/>
      <c r="W6205"/>
      <c r="X6205"/>
      <c r="Y6205"/>
      <c r="Z6205"/>
      <c r="AA6205"/>
      <c r="AB6205">
        <v>0.5</v>
      </c>
      <c r="AC6205"/>
      <c r="AD6205">
        <v>10</v>
      </c>
      <c r="AE6205">
        <v>10.000937950000001</v>
      </c>
      <c r="AF6205" t="s">
        <v>584</v>
      </c>
    </row>
    <row r="6206" spans="1:32" ht="14.4">
      <c r="A6206" s="49">
        <v>46217</v>
      </c>
      <c r="B6206" t="s">
        <v>470</v>
      </c>
      <c r="C6206">
        <v>716</v>
      </c>
      <c r="D6206">
        <v>0</v>
      </c>
      <c r="E6206">
        <v>0</v>
      </c>
      <c r="F6206">
        <v>0</v>
      </c>
      <c r="G6206">
        <v>0</v>
      </c>
      <c r="K6206" t="s">
        <v>154</v>
      </c>
      <c r="L6206" s="64">
        <v>0</v>
      </c>
      <c r="M6206" s="52">
        <v>-1236</v>
      </c>
      <c r="N6206" s="52">
        <v>-2129</v>
      </c>
      <c r="O6206">
        <v>0</v>
      </c>
      <c r="P6206">
        <v>6</v>
      </c>
      <c r="Q6206">
        <v>0</v>
      </c>
      <c r="R6206" s="69"/>
      <c r="S6206" s="69"/>
      <c r="T6206" s="69"/>
      <c r="U6206" s="69"/>
      <c r="V6206" s="69"/>
      <c r="W6206"/>
      <c r="X6206"/>
      <c r="Y6206"/>
      <c r="Z6206"/>
      <c r="AA6206"/>
      <c r="AB6206"/>
      <c r="AC6206"/>
      <c r="AD6206">
        <v>0</v>
      </c>
      <c r="AE6206">
        <v>0</v>
      </c>
    </row>
    <row r="6207" spans="1:32" ht="14.4">
      <c r="A6207" s="49">
        <v>46217</v>
      </c>
      <c r="B6207" t="s">
        <v>55</v>
      </c>
      <c r="C6207">
        <v>537</v>
      </c>
      <c r="D6207">
        <v>3892</v>
      </c>
      <c r="E6207">
        <v>335</v>
      </c>
      <c r="F6207">
        <v>16</v>
      </c>
      <c r="G6207">
        <v>12</v>
      </c>
      <c r="K6207" t="s">
        <v>154</v>
      </c>
      <c r="L6207" s="64">
        <v>1.0286999999999999</v>
      </c>
      <c r="M6207" s="52">
        <v>-707</v>
      </c>
      <c r="N6207" s="52">
        <v>-560</v>
      </c>
      <c r="O6207">
        <v>0</v>
      </c>
      <c r="P6207">
        <v>7</v>
      </c>
      <c r="Q6207">
        <v>1</v>
      </c>
      <c r="R6207" s="69">
        <v>647.95864466583646</v>
      </c>
      <c r="S6207" s="69">
        <v>6.0065561776819436</v>
      </c>
      <c r="T6207" s="69">
        <v>243.25</v>
      </c>
      <c r="U6207" s="69">
        <v>324.33333333333331</v>
      </c>
      <c r="V6207" s="69">
        <v>139</v>
      </c>
      <c r="W6207">
        <v>5</v>
      </c>
      <c r="X6207">
        <v>3</v>
      </c>
      <c r="Y6207">
        <v>4</v>
      </c>
      <c r="Z6207">
        <v>5</v>
      </c>
      <c r="AA6207">
        <v>4.25</v>
      </c>
      <c r="AB6207">
        <v>0.6</v>
      </c>
      <c r="AC6207">
        <v>2.5499999999999998</v>
      </c>
      <c r="AD6207">
        <v>25.5</v>
      </c>
      <c r="AE6207">
        <v>25.500937929999999</v>
      </c>
      <c r="AF6207" t="s">
        <v>582</v>
      </c>
    </row>
    <row r="6208" spans="1:32" ht="14.4">
      <c r="A6208" s="49">
        <v>46217</v>
      </c>
      <c r="B6208" t="s">
        <v>55</v>
      </c>
      <c r="C6208">
        <v>538</v>
      </c>
      <c r="D6208">
        <v>1480</v>
      </c>
      <c r="E6208">
        <v>-855</v>
      </c>
      <c r="F6208">
        <v>2</v>
      </c>
      <c r="G6208">
        <v>2</v>
      </c>
      <c r="K6208" t="s">
        <v>154</v>
      </c>
      <c r="L6208" s="64">
        <v>0.80740000000000001</v>
      </c>
      <c r="M6208" s="52">
        <v>-151</v>
      </c>
      <c r="N6208" s="52">
        <v>944</v>
      </c>
      <c r="O6208">
        <v>0</v>
      </c>
      <c r="P6208">
        <v>8</v>
      </c>
      <c r="Q6208">
        <v>1</v>
      </c>
      <c r="R6208" s="69">
        <v>276.88548152760478</v>
      </c>
      <c r="S6208" s="69">
        <v>5.3451701108873326</v>
      </c>
      <c r="T6208" s="69">
        <v>740</v>
      </c>
      <c r="U6208" s="69">
        <v>740</v>
      </c>
      <c r="V6208" s="69">
        <v>370</v>
      </c>
      <c r="W6208">
        <v>0</v>
      </c>
      <c r="X6208">
        <v>0</v>
      </c>
      <c r="Y6208">
        <v>0</v>
      </c>
      <c r="Z6208">
        <v>7</v>
      </c>
      <c r="AA6208">
        <v>1.75</v>
      </c>
      <c r="AB6208">
        <v>0.5</v>
      </c>
      <c r="AC6208">
        <v>0.875</v>
      </c>
      <c r="AD6208">
        <v>18.8</v>
      </c>
      <c r="AE6208">
        <v>18.800937919999999</v>
      </c>
      <c r="AF6208" t="s">
        <v>612</v>
      </c>
    </row>
    <row r="6209" spans="1:32" ht="14.4">
      <c r="A6209" s="49">
        <v>46217</v>
      </c>
      <c r="B6209" t="s">
        <v>55</v>
      </c>
      <c r="C6209">
        <v>550</v>
      </c>
      <c r="D6209">
        <v>4272</v>
      </c>
      <c r="E6209">
        <v>-865</v>
      </c>
      <c r="F6209">
        <v>13</v>
      </c>
      <c r="G6209">
        <v>15</v>
      </c>
      <c r="K6209" t="s">
        <v>154</v>
      </c>
      <c r="L6209" s="64">
        <v>0.9325</v>
      </c>
      <c r="M6209" s="52">
        <v>-750</v>
      </c>
      <c r="N6209" s="52">
        <v>1000</v>
      </c>
      <c r="O6209">
        <v>0</v>
      </c>
      <c r="P6209">
        <v>0</v>
      </c>
      <c r="Q6209">
        <v>1</v>
      </c>
      <c r="R6209" s="69">
        <v>672.05930884184306</v>
      </c>
      <c r="S6209" s="69">
        <v>6.3565818429952552</v>
      </c>
      <c r="T6209" s="69">
        <v>328.61538461538458</v>
      </c>
      <c r="U6209" s="69">
        <v>284.8</v>
      </c>
      <c r="V6209" s="69">
        <v>152.57142857142861</v>
      </c>
      <c r="W6209">
        <v>0</v>
      </c>
      <c r="X6209">
        <v>4</v>
      </c>
      <c r="Y6209">
        <v>2</v>
      </c>
      <c r="Z6209">
        <v>0</v>
      </c>
      <c r="AA6209">
        <v>1.5</v>
      </c>
      <c r="AB6209">
        <v>0.6</v>
      </c>
      <c r="AC6209">
        <v>0.89999999999999991</v>
      </c>
      <c r="AD6209">
        <v>19</v>
      </c>
      <c r="AE6209">
        <v>19.000937910000001</v>
      </c>
      <c r="AF6209" t="s">
        <v>597</v>
      </c>
    </row>
    <row r="6210" spans="1:32" ht="14.4">
      <c r="A6210" s="49">
        <v>46217</v>
      </c>
      <c r="B6210" t="s">
        <v>24</v>
      </c>
      <c r="C6210">
        <v>631</v>
      </c>
      <c r="D6210">
        <v>2361</v>
      </c>
      <c r="E6210">
        <v>-1188</v>
      </c>
      <c r="F6210">
        <v>0</v>
      </c>
      <c r="G6210">
        <v>7</v>
      </c>
      <c r="K6210" t="s">
        <v>154</v>
      </c>
      <c r="L6210" s="64">
        <v>0.83230000000000004</v>
      </c>
      <c r="M6210" s="52">
        <v>-1097</v>
      </c>
      <c r="N6210" s="52">
        <v>-7700</v>
      </c>
      <c r="O6210">
        <v>0</v>
      </c>
      <c r="P6210">
        <v>1</v>
      </c>
      <c r="Q6210">
        <v>0</v>
      </c>
      <c r="R6210" s="69"/>
      <c r="S6210" s="69"/>
      <c r="T6210" s="69"/>
      <c r="U6210" s="69"/>
      <c r="V6210" s="69"/>
      <c r="W6210"/>
      <c r="X6210"/>
      <c r="Y6210"/>
      <c r="Z6210"/>
      <c r="AA6210"/>
      <c r="AB6210">
        <v>0.5</v>
      </c>
      <c r="AC6210"/>
      <c r="AD6210">
        <v>30</v>
      </c>
      <c r="AE6210">
        <v>30.0009379</v>
      </c>
      <c r="AF6210" t="s">
        <v>661</v>
      </c>
    </row>
    <row r="6211" spans="1:32" ht="14.4">
      <c r="A6211" s="49">
        <v>46217</v>
      </c>
      <c r="B6211" t="s">
        <v>24</v>
      </c>
      <c r="C6211">
        <v>632</v>
      </c>
      <c r="D6211">
        <v>2895</v>
      </c>
      <c r="E6211">
        <v>1897</v>
      </c>
      <c r="F6211">
        <v>0</v>
      </c>
      <c r="G6211">
        <v>19</v>
      </c>
      <c r="K6211" t="s">
        <v>154</v>
      </c>
      <c r="L6211" s="64">
        <v>1.2183999999999999</v>
      </c>
      <c r="M6211" s="52">
        <v>-1840</v>
      </c>
      <c r="N6211" s="52">
        <v>10664</v>
      </c>
      <c r="O6211">
        <v>0</v>
      </c>
      <c r="P6211">
        <v>2</v>
      </c>
      <c r="Q6211">
        <v>0</v>
      </c>
      <c r="R6211" s="69"/>
      <c r="S6211" s="69"/>
      <c r="T6211" s="69"/>
      <c r="U6211" s="69"/>
      <c r="V6211" s="69"/>
      <c r="W6211"/>
      <c r="X6211"/>
      <c r="Y6211"/>
      <c r="Z6211"/>
      <c r="AA6211"/>
      <c r="AB6211">
        <v>0.5</v>
      </c>
      <c r="AC6211"/>
      <c r="AD6211">
        <v>60</v>
      </c>
      <c r="AE6211">
        <v>60.000937890000003</v>
      </c>
      <c r="AF6211" t="s">
        <v>578</v>
      </c>
    </row>
    <row r="6212" spans="1:32" ht="14.4">
      <c r="A6212" s="49">
        <v>46217</v>
      </c>
      <c r="B6212" t="s">
        <v>24</v>
      </c>
      <c r="C6212">
        <v>633</v>
      </c>
      <c r="D6212">
        <v>691</v>
      </c>
      <c r="E6212">
        <v>-721</v>
      </c>
      <c r="F6212">
        <v>0</v>
      </c>
      <c r="G6212">
        <v>1</v>
      </c>
      <c r="K6212" t="s">
        <v>154</v>
      </c>
      <c r="L6212" s="64">
        <v>0.6522</v>
      </c>
      <c r="M6212" s="52">
        <v>-3296</v>
      </c>
      <c r="N6212" s="52">
        <v>-688</v>
      </c>
      <c r="O6212">
        <v>0</v>
      </c>
      <c r="P6212">
        <v>3</v>
      </c>
      <c r="Q6212">
        <v>0</v>
      </c>
      <c r="R6212" s="69"/>
      <c r="S6212" s="69"/>
      <c r="T6212" s="69"/>
      <c r="U6212" s="69"/>
      <c r="V6212" s="69"/>
      <c r="W6212"/>
      <c r="X6212"/>
      <c r="Y6212"/>
      <c r="Z6212"/>
      <c r="AA6212"/>
      <c r="AB6212">
        <v>0.5</v>
      </c>
      <c r="AC6212"/>
      <c r="AD6212">
        <v>10</v>
      </c>
      <c r="AE6212">
        <v>10.00093788</v>
      </c>
      <c r="AF6212" t="s">
        <v>584</v>
      </c>
    </row>
    <row r="6213" spans="1:32" ht="14.4">
      <c r="A6213" s="49">
        <v>46217</v>
      </c>
      <c r="B6213" t="s">
        <v>166</v>
      </c>
      <c r="C6213">
        <v>667</v>
      </c>
      <c r="D6213">
        <v>1205</v>
      </c>
      <c r="E6213">
        <v>1026</v>
      </c>
      <c r="F6213">
        <v>30</v>
      </c>
      <c r="G6213">
        <v>4</v>
      </c>
      <c r="K6213" t="s">
        <v>154</v>
      </c>
      <c r="L6213" s="64">
        <v>1.2838000000000001</v>
      </c>
      <c r="M6213" s="52">
        <v>-1780</v>
      </c>
      <c r="N6213" s="52">
        <v>-3020</v>
      </c>
      <c r="O6213">
        <v>0</v>
      </c>
      <c r="P6213">
        <v>7</v>
      </c>
      <c r="Q6213">
        <v>0</v>
      </c>
      <c r="R6213" s="69"/>
      <c r="S6213" s="69"/>
      <c r="T6213" s="69"/>
      <c r="U6213" s="69"/>
      <c r="V6213" s="69"/>
      <c r="W6213"/>
      <c r="X6213"/>
      <c r="Y6213"/>
      <c r="Z6213"/>
      <c r="AA6213"/>
      <c r="AB6213">
        <v>0.5</v>
      </c>
      <c r="AC6213"/>
      <c r="AD6213">
        <v>60</v>
      </c>
      <c r="AE6213">
        <v>60.000937870000001</v>
      </c>
      <c r="AF6213" t="s">
        <v>578</v>
      </c>
    </row>
    <row r="6214" spans="1:32" ht="14.4">
      <c r="A6214" s="49">
        <v>46217</v>
      </c>
      <c r="B6214" t="s">
        <v>166</v>
      </c>
      <c r="C6214">
        <v>668</v>
      </c>
      <c r="D6214">
        <v>43</v>
      </c>
      <c r="E6214">
        <v>-73</v>
      </c>
      <c r="F6214">
        <v>0</v>
      </c>
      <c r="G6214">
        <v>0</v>
      </c>
      <c r="K6214" t="s">
        <v>154</v>
      </c>
      <c r="L6214" s="64">
        <v>0.43409999999999999</v>
      </c>
      <c r="M6214" s="52">
        <v>-496</v>
      </c>
      <c r="N6214" s="52">
        <v>-1139</v>
      </c>
      <c r="O6214">
        <v>0</v>
      </c>
      <c r="P6214">
        <v>8</v>
      </c>
      <c r="Q6214">
        <v>0</v>
      </c>
      <c r="R6214" s="69"/>
      <c r="S6214" s="69"/>
      <c r="T6214" s="69"/>
      <c r="U6214" s="69"/>
      <c r="V6214" s="69"/>
      <c r="W6214"/>
      <c r="X6214"/>
      <c r="Y6214"/>
      <c r="Z6214"/>
      <c r="AA6214"/>
      <c r="AB6214">
        <v>0.5</v>
      </c>
      <c r="AC6214"/>
      <c r="AD6214">
        <v>10</v>
      </c>
      <c r="AE6214">
        <v>10.000937860000001</v>
      </c>
      <c r="AF6214" t="s">
        <v>584</v>
      </c>
    </row>
    <row r="6215" spans="1:32" ht="14.4">
      <c r="A6215" s="49">
        <v>46217</v>
      </c>
      <c r="B6215" t="s">
        <v>166</v>
      </c>
      <c r="C6215">
        <v>670</v>
      </c>
      <c r="D6215">
        <v>577</v>
      </c>
      <c r="E6215">
        <v>2486</v>
      </c>
      <c r="F6215">
        <v>23</v>
      </c>
      <c r="G6215">
        <v>4</v>
      </c>
      <c r="K6215" t="s">
        <v>154</v>
      </c>
      <c r="L6215" s="64">
        <v>2.4361999999999999</v>
      </c>
      <c r="M6215" s="52">
        <v>3357</v>
      </c>
      <c r="N6215" s="52">
        <v>-2757</v>
      </c>
      <c r="O6215">
        <v>0</v>
      </c>
      <c r="P6215">
        <v>0</v>
      </c>
      <c r="Q6215">
        <v>0</v>
      </c>
      <c r="R6215" s="69"/>
      <c r="S6215" s="69"/>
      <c r="T6215" s="69"/>
      <c r="U6215" s="69"/>
      <c r="V6215" s="69"/>
      <c r="W6215"/>
      <c r="X6215"/>
      <c r="Y6215"/>
      <c r="Z6215"/>
      <c r="AA6215"/>
      <c r="AB6215">
        <v>0.5</v>
      </c>
      <c r="AC6215"/>
      <c r="AD6215">
        <v>0</v>
      </c>
      <c r="AE6215">
        <v>0</v>
      </c>
    </row>
    <row r="6216" spans="1:32" ht="14.4">
      <c r="A6216" s="49">
        <v>46217</v>
      </c>
      <c r="B6216" t="s">
        <v>179</v>
      </c>
      <c r="C6216">
        <v>635</v>
      </c>
      <c r="D6216">
        <v>652</v>
      </c>
      <c r="E6216">
        <v>-703</v>
      </c>
      <c r="F6216">
        <v>2</v>
      </c>
      <c r="G6216">
        <v>0</v>
      </c>
      <c r="K6216" t="s">
        <v>154</v>
      </c>
      <c r="L6216" s="64">
        <v>0.64059999999999995</v>
      </c>
      <c r="M6216" s="52">
        <v>-824</v>
      </c>
      <c r="N6216" s="52">
        <v>-1650</v>
      </c>
      <c r="O6216">
        <v>0</v>
      </c>
      <c r="P6216">
        <v>5</v>
      </c>
      <c r="Q6216">
        <v>0</v>
      </c>
      <c r="R6216" s="69"/>
      <c r="S6216" s="69"/>
      <c r="T6216" s="69"/>
      <c r="U6216" s="69"/>
      <c r="V6216" s="69"/>
      <c r="W6216"/>
      <c r="X6216"/>
      <c r="Y6216"/>
      <c r="Z6216"/>
      <c r="AA6216"/>
      <c r="AB6216">
        <v>0.5</v>
      </c>
      <c r="AC6216"/>
      <c r="AD6216">
        <v>10</v>
      </c>
      <c r="AE6216">
        <v>10.000937840000001</v>
      </c>
      <c r="AF6216" t="s">
        <v>584</v>
      </c>
    </row>
    <row r="6217" spans="1:32" ht="14.4">
      <c r="A6217" s="49">
        <v>46217</v>
      </c>
      <c r="B6217" t="s">
        <v>179</v>
      </c>
      <c r="C6217">
        <v>636</v>
      </c>
      <c r="D6217">
        <v>1258</v>
      </c>
      <c r="E6217">
        <v>-375</v>
      </c>
      <c r="F6217">
        <v>5</v>
      </c>
      <c r="G6217">
        <v>0</v>
      </c>
      <c r="K6217" t="s">
        <v>154</v>
      </c>
      <c r="L6217" s="64">
        <v>0.90059999999999996</v>
      </c>
      <c r="M6217" s="52">
        <v>-987</v>
      </c>
      <c r="N6217" s="52">
        <v>552</v>
      </c>
      <c r="O6217">
        <v>0</v>
      </c>
      <c r="P6217">
        <v>6</v>
      </c>
      <c r="Q6217">
        <v>0</v>
      </c>
      <c r="R6217" s="69"/>
      <c r="S6217" s="69"/>
      <c r="T6217" s="69"/>
      <c r="U6217" s="69"/>
      <c r="V6217" s="69"/>
      <c r="W6217"/>
      <c r="X6217"/>
      <c r="Y6217"/>
      <c r="Z6217"/>
      <c r="AA6217"/>
      <c r="AB6217">
        <v>0.5</v>
      </c>
      <c r="AC6217"/>
      <c r="AD6217">
        <v>30</v>
      </c>
      <c r="AE6217">
        <v>30.000937830000002</v>
      </c>
      <c r="AF6217" t="s">
        <v>661</v>
      </c>
    </row>
    <row r="6218" spans="1:32" ht="14.4">
      <c r="A6218" s="49">
        <v>46217</v>
      </c>
      <c r="B6218" t="s">
        <v>179</v>
      </c>
      <c r="C6218">
        <v>637</v>
      </c>
      <c r="D6218">
        <v>481</v>
      </c>
      <c r="E6218">
        <v>-501</v>
      </c>
      <c r="F6218">
        <v>1</v>
      </c>
      <c r="G6218">
        <v>1</v>
      </c>
      <c r="K6218" t="s">
        <v>154</v>
      </c>
      <c r="L6218" s="64">
        <v>0.65280000000000005</v>
      </c>
      <c r="M6218" s="52">
        <v>-915</v>
      </c>
      <c r="N6218" s="52">
        <v>-1567</v>
      </c>
      <c r="O6218">
        <v>0</v>
      </c>
      <c r="P6218">
        <v>7</v>
      </c>
      <c r="Q6218">
        <v>0</v>
      </c>
      <c r="R6218" s="69"/>
      <c r="S6218" s="69"/>
      <c r="T6218" s="69"/>
      <c r="U6218" s="69"/>
      <c r="V6218" s="69"/>
      <c r="W6218"/>
      <c r="X6218"/>
      <c r="Y6218"/>
      <c r="Z6218"/>
      <c r="AA6218"/>
      <c r="AB6218">
        <v>0.5</v>
      </c>
      <c r="AC6218"/>
      <c r="AD6218">
        <v>10</v>
      </c>
      <c r="AE6218">
        <v>10.000937820000001</v>
      </c>
      <c r="AF6218" t="s">
        <v>584</v>
      </c>
    </row>
    <row r="6219" spans="1:32" ht="14.4">
      <c r="A6219" s="49">
        <v>46217</v>
      </c>
      <c r="B6219" t="s">
        <v>289</v>
      </c>
      <c r="C6219">
        <v>662</v>
      </c>
      <c r="D6219">
        <v>422</v>
      </c>
      <c r="E6219">
        <v>-528</v>
      </c>
      <c r="F6219">
        <v>2</v>
      </c>
      <c r="G6219">
        <v>2</v>
      </c>
      <c r="K6219" t="s">
        <v>154</v>
      </c>
      <c r="L6219" s="64">
        <v>0.58289999999999997</v>
      </c>
      <c r="M6219" s="52">
        <v>644</v>
      </c>
      <c r="N6219" s="52">
        <v>-2396</v>
      </c>
      <c r="O6219">
        <v>0</v>
      </c>
      <c r="P6219">
        <v>2</v>
      </c>
      <c r="Q6219">
        <v>0</v>
      </c>
      <c r="R6219" s="69"/>
      <c r="S6219" s="69"/>
      <c r="T6219" s="69"/>
      <c r="U6219" s="69"/>
      <c r="V6219" s="69"/>
      <c r="W6219"/>
      <c r="X6219"/>
      <c r="Y6219"/>
      <c r="Z6219"/>
      <c r="AA6219"/>
      <c r="AB6219">
        <v>0.5</v>
      </c>
      <c r="AC6219"/>
      <c r="AD6219">
        <v>10</v>
      </c>
      <c r="AE6219">
        <v>10.00093781</v>
      </c>
      <c r="AF6219" t="s">
        <v>584</v>
      </c>
    </row>
    <row r="6220" spans="1:32" ht="14.4">
      <c r="A6220" s="49">
        <v>46217</v>
      </c>
      <c r="B6220" t="s">
        <v>289</v>
      </c>
      <c r="C6220">
        <v>663</v>
      </c>
      <c r="D6220">
        <v>3207</v>
      </c>
      <c r="E6220">
        <v>-2333</v>
      </c>
      <c r="F6220">
        <v>16</v>
      </c>
      <c r="G6220">
        <v>10</v>
      </c>
      <c r="K6220" t="s">
        <v>154</v>
      </c>
      <c r="L6220" s="64">
        <v>0.75749999999999995</v>
      </c>
      <c r="M6220" s="52">
        <v>-82</v>
      </c>
      <c r="N6220" s="52">
        <v>-1590</v>
      </c>
      <c r="O6220">
        <v>0</v>
      </c>
      <c r="P6220">
        <v>3</v>
      </c>
      <c r="Q6220">
        <v>0</v>
      </c>
      <c r="R6220" s="69"/>
      <c r="S6220" s="69"/>
      <c r="T6220" s="69"/>
      <c r="U6220" s="69"/>
      <c r="V6220" s="69"/>
      <c r="W6220"/>
      <c r="X6220"/>
      <c r="Y6220"/>
      <c r="Z6220"/>
      <c r="AA6220"/>
      <c r="AB6220">
        <v>0.6</v>
      </c>
      <c r="AC6220"/>
      <c r="AD6220">
        <v>30</v>
      </c>
      <c r="AE6220">
        <v>30.000937799999999</v>
      </c>
      <c r="AF6220" t="s">
        <v>661</v>
      </c>
    </row>
    <row r="6221" spans="1:32" ht="14.4">
      <c r="A6221" s="49">
        <v>46217</v>
      </c>
      <c r="B6221" t="s">
        <v>387</v>
      </c>
      <c r="C6221">
        <v>683</v>
      </c>
      <c r="D6221">
        <v>359</v>
      </c>
      <c r="E6221">
        <v>985</v>
      </c>
      <c r="F6221">
        <v>14</v>
      </c>
      <c r="G6221">
        <v>4</v>
      </c>
      <c r="K6221" t="s">
        <v>154</v>
      </c>
      <c r="L6221" s="64">
        <v>1.9146000000000001</v>
      </c>
      <c r="M6221" s="52">
        <v>111</v>
      </c>
      <c r="N6221" s="52">
        <v>4842</v>
      </c>
      <c r="O6221">
        <v>0</v>
      </c>
      <c r="P6221">
        <v>3</v>
      </c>
      <c r="Q6221">
        <v>0</v>
      </c>
      <c r="R6221" s="69"/>
      <c r="S6221" s="69"/>
      <c r="T6221" s="69"/>
      <c r="U6221" s="69"/>
      <c r="V6221" s="69"/>
      <c r="W6221"/>
      <c r="X6221"/>
      <c r="Y6221"/>
      <c r="Z6221"/>
      <c r="AA6221"/>
      <c r="AB6221">
        <v>0.5</v>
      </c>
      <c r="AC6221"/>
      <c r="AD6221">
        <v>0</v>
      </c>
      <c r="AE6221">
        <v>0</v>
      </c>
    </row>
    <row r="6222" spans="1:32" ht="14.4">
      <c r="A6222" s="49">
        <v>46217</v>
      </c>
      <c r="B6222" t="s">
        <v>387</v>
      </c>
      <c r="C6222">
        <v>685</v>
      </c>
      <c r="D6222">
        <v>834</v>
      </c>
      <c r="E6222">
        <v>-211</v>
      </c>
      <c r="F6222">
        <v>11</v>
      </c>
      <c r="G6222">
        <v>4</v>
      </c>
      <c r="K6222" t="s">
        <v>154</v>
      </c>
      <c r="L6222" s="64">
        <v>0.91569999999999996</v>
      </c>
      <c r="M6222" s="52">
        <v>-1542</v>
      </c>
      <c r="N6222" s="52">
        <v>29</v>
      </c>
      <c r="O6222">
        <v>0</v>
      </c>
      <c r="P6222">
        <v>5</v>
      </c>
      <c r="Q6222">
        <v>0</v>
      </c>
      <c r="R6222" s="69"/>
      <c r="S6222" s="69"/>
      <c r="T6222" s="69"/>
      <c r="U6222" s="69"/>
      <c r="V6222" s="69"/>
      <c r="W6222"/>
      <c r="X6222"/>
      <c r="Y6222"/>
      <c r="Z6222"/>
      <c r="AA6222"/>
      <c r="AB6222">
        <v>0.5</v>
      </c>
      <c r="AC6222"/>
      <c r="AD6222">
        <v>10</v>
      </c>
      <c r="AE6222">
        <v>10.000937779999999</v>
      </c>
      <c r="AF6222" t="s">
        <v>584</v>
      </c>
    </row>
    <row r="6223" spans="1:32" ht="14.4">
      <c r="A6223" s="49">
        <v>46217</v>
      </c>
      <c r="B6223" t="s">
        <v>278</v>
      </c>
      <c r="C6223">
        <v>561</v>
      </c>
      <c r="D6223">
        <v>3448</v>
      </c>
      <c r="E6223">
        <v>-159</v>
      </c>
      <c r="F6223">
        <v>12</v>
      </c>
      <c r="G6223">
        <v>11</v>
      </c>
      <c r="K6223" t="s">
        <v>154</v>
      </c>
      <c r="L6223" s="64">
        <v>0.98460000000000003</v>
      </c>
      <c r="M6223" s="52">
        <v>1076</v>
      </c>
      <c r="N6223" s="52">
        <v>-2541</v>
      </c>
      <c r="O6223">
        <v>0</v>
      </c>
      <c r="P6223">
        <v>1</v>
      </c>
      <c r="Q6223">
        <v>1</v>
      </c>
      <c r="R6223" s="69">
        <v>577.88050020755497</v>
      </c>
      <c r="S6223" s="69">
        <v>5.9666315073126643</v>
      </c>
      <c r="T6223" s="69">
        <v>287.33333333333331</v>
      </c>
      <c r="U6223" s="69">
        <v>313.45454545454538</v>
      </c>
      <c r="V6223" s="69">
        <v>149.9130434782609</v>
      </c>
      <c r="W6223">
        <v>0</v>
      </c>
      <c r="X6223">
        <v>4</v>
      </c>
      <c r="Y6223">
        <v>3</v>
      </c>
      <c r="Z6223">
        <v>0</v>
      </c>
      <c r="AA6223">
        <v>1.75</v>
      </c>
      <c r="AB6223">
        <v>0.6</v>
      </c>
      <c r="AC6223">
        <v>1.05</v>
      </c>
      <c r="AD6223">
        <v>20.5</v>
      </c>
      <c r="AE6223">
        <v>20.50093777</v>
      </c>
      <c r="AF6223" t="s">
        <v>631</v>
      </c>
    </row>
    <row r="6224" spans="1:32" ht="14.4">
      <c r="A6224" s="49">
        <v>46217</v>
      </c>
      <c r="B6224" t="s">
        <v>278</v>
      </c>
      <c r="C6224">
        <v>562</v>
      </c>
      <c r="D6224">
        <v>1493</v>
      </c>
      <c r="E6224">
        <v>-538</v>
      </c>
      <c r="F6224">
        <v>3</v>
      </c>
      <c r="G6224">
        <v>4</v>
      </c>
      <c r="K6224" t="s">
        <v>154</v>
      </c>
      <c r="L6224" s="64">
        <v>0.87990000000000002</v>
      </c>
      <c r="M6224" s="52">
        <v>-402</v>
      </c>
      <c r="N6224" s="52">
        <v>-145</v>
      </c>
      <c r="O6224">
        <v>0</v>
      </c>
      <c r="P6224">
        <v>2</v>
      </c>
      <c r="Q6224">
        <v>1</v>
      </c>
      <c r="R6224" s="69">
        <v>266.61918845994188</v>
      </c>
      <c r="S6224" s="69">
        <v>5.5997469972957914</v>
      </c>
      <c r="T6224" s="69">
        <v>497.66666666666669</v>
      </c>
      <c r="U6224" s="69">
        <v>373.25</v>
      </c>
      <c r="V6224" s="69">
        <v>213.28571428571431</v>
      </c>
      <c r="W6224">
        <v>0</v>
      </c>
      <c r="X6224">
        <v>3</v>
      </c>
      <c r="Y6224">
        <v>0</v>
      </c>
      <c r="Z6224">
        <v>7</v>
      </c>
      <c r="AA6224">
        <v>2.5</v>
      </c>
      <c r="AB6224">
        <v>0.5</v>
      </c>
      <c r="AC6224">
        <v>1.25</v>
      </c>
      <c r="AD6224">
        <v>22.5</v>
      </c>
      <c r="AE6224">
        <v>22.500937759999999</v>
      </c>
      <c r="AF6224" t="s">
        <v>629</v>
      </c>
    </row>
    <row r="6225" spans="1:32" ht="14.4">
      <c r="A6225" s="49">
        <v>46217</v>
      </c>
      <c r="B6225" t="s">
        <v>510</v>
      </c>
      <c r="C6225">
        <v>665</v>
      </c>
      <c r="D6225">
        <v>0</v>
      </c>
      <c r="E6225">
        <v>0</v>
      </c>
      <c r="F6225">
        <v>0</v>
      </c>
      <c r="G6225">
        <v>0</v>
      </c>
      <c r="K6225" t="s">
        <v>154</v>
      </c>
      <c r="L6225" s="64">
        <v>0</v>
      </c>
      <c r="M6225" s="52">
        <v>-1038</v>
      </c>
      <c r="N6225" s="52">
        <v>-61</v>
      </c>
      <c r="O6225">
        <v>0</v>
      </c>
      <c r="P6225">
        <v>5</v>
      </c>
      <c r="Q6225">
        <v>0</v>
      </c>
      <c r="R6225" s="69"/>
      <c r="S6225" s="69"/>
      <c r="T6225" s="69"/>
      <c r="U6225" s="69"/>
      <c r="V6225" s="69"/>
      <c r="W6225"/>
      <c r="X6225"/>
      <c r="Y6225"/>
      <c r="Z6225"/>
      <c r="AA6225"/>
      <c r="AB6225"/>
      <c r="AC6225"/>
      <c r="AD6225">
        <v>0</v>
      </c>
      <c r="AE6225">
        <v>0</v>
      </c>
    </row>
    <row r="6226" spans="1:32" ht="14.4">
      <c r="A6226" s="49">
        <v>46217</v>
      </c>
      <c r="B6226" t="s">
        <v>510</v>
      </c>
      <c r="C6226">
        <v>666</v>
      </c>
      <c r="D6226">
        <v>364</v>
      </c>
      <c r="E6226">
        <v>-510</v>
      </c>
      <c r="F6226">
        <v>0</v>
      </c>
      <c r="G6226">
        <v>1</v>
      </c>
      <c r="K6226" t="s">
        <v>154</v>
      </c>
      <c r="L6226" s="64">
        <v>0.53300000000000003</v>
      </c>
      <c r="M6226" s="52">
        <v>-1325</v>
      </c>
      <c r="N6226" s="52">
        <v>-1802</v>
      </c>
      <c r="O6226">
        <v>0</v>
      </c>
      <c r="P6226">
        <v>6</v>
      </c>
      <c r="Q6226">
        <v>0</v>
      </c>
      <c r="R6226" s="69"/>
      <c r="S6226" s="69"/>
      <c r="T6226" s="69"/>
      <c r="U6226" s="69"/>
      <c r="V6226" s="69"/>
      <c r="W6226"/>
      <c r="X6226"/>
      <c r="Y6226"/>
      <c r="Z6226"/>
      <c r="AA6226"/>
      <c r="AB6226">
        <v>0.5</v>
      </c>
      <c r="AC6226"/>
      <c r="AD6226">
        <v>10</v>
      </c>
      <c r="AE6226">
        <v>10.000937739999999</v>
      </c>
      <c r="AF6226" t="s">
        <v>584</v>
      </c>
    </row>
    <row r="6227" spans="1:32" ht="14.4">
      <c r="A6227" s="49">
        <v>46217</v>
      </c>
      <c r="B6227" t="s">
        <v>372</v>
      </c>
      <c r="C6227">
        <v>711</v>
      </c>
      <c r="D6227">
        <v>1950</v>
      </c>
      <c r="E6227">
        <v>-549</v>
      </c>
      <c r="F6227">
        <v>22</v>
      </c>
      <c r="G6227">
        <v>5</v>
      </c>
      <c r="K6227" t="s">
        <v>154</v>
      </c>
      <c r="L6227" s="64">
        <v>0.90620000000000001</v>
      </c>
      <c r="M6227" s="52">
        <v>1239</v>
      </c>
      <c r="N6227" s="52">
        <v>-1215</v>
      </c>
      <c r="O6227">
        <v>0</v>
      </c>
      <c r="P6227">
        <v>1</v>
      </c>
      <c r="Q6227">
        <v>0</v>
      </c>
      <c r="R6227" s="69"/>
      <c r="S6227" s="69"/>
      <c r="T6227" s="69"/>
      <c r="U6227" s="69"/>
      <c r="V6227" s="69"/>
      <c r="W6227"/>
      <c r="X6227"/>
      <c r="Y6227"/>
      <c r="Z6227"/>
      <c r="AA6227"/>
      <c r="AB6227">
        <v>0.5</v>
      </c>
      <c r="AC6227"/>
      <c r="AD6227">
        <v>30</v>
      </c>
      <c r="AE6227">
        <v>30.00093773</v>
      </c>
      <c r="AF6227" t="s">
        <v>661</v>
      </c>
    </row>
    <row r="6228" spans="1:32" ht="14.4">
      <c r="A6228" s="49">
        <v>46217</v>
      </c>
      <c r="B6228" t="s">
        <v>372</v>
      </c>
      <c r="C6228">
        <v>712</v>
      </c>
      <c r="D6228">
        <v>740</v>
      </c>
      <c r="E6228">
        <v>-853</v>
      </c>
      <c r="F6228">
        <v>3</v>
      </c>
      <c r="G6228">
        <v>2</v>
      </c>
      <c r="K6228" t="s">
        <v>154</v>
      </c>
      <c r="L6228" s="64">
        <v>0.61580000000000001</v>
      </c>
      <c r="M6228" s="52">
        <v>-602</v>
      </c>
      <c r="N6228" s="52">
        <v>-717</v>
      </c>
      <c r="O6228">
        <v>0</v>
      </c>
      <c r="P6228">
        <v>2</v>
      </c>
      <c r="Q6228">
        <v>0</v>
      </c>
      <c r="R6228" s="69"/>
      <c r="S6228" s="69"/>
      <c r="T6228" s="69"/>
      <c r="U6228" s="69"/>
      <c r="V6228" s="69"/>
      <c r="W6228"/>
      <c r="X6228"/>
      <c r="Y6228"/>
      <c r="Z6228"/>
      <c r="AA6228"/>
      <c r="AB6228">
        <v>0.5</v>
      </c>
      <c r="AC6228"/>
      <c r="AD6228">
        <v>10</v>
      </c>
      <c r="AE6228">
        <v>10.00093772</v>
      </c>
      <c r="AF6228" t="s">
        <v>584</v>
      </c>
    </row>
    <row r="6229" spans="1:32" ht="14.4">
      <c r="A6229" s="49">
        <v>46217</v>
      </c>
      <c r="B6229" t="s">
        <v>307</v>
      </c>
      <c r="C6229">
        <v>660</v>
      </c>
      <c r="D6229">
        <v>0</v>
      </c>
      <c r="E6229">
        <v>0</v>
      </c>
      <c r="F6229">
        <v>0</v>
      </c>
      <c r="G6229">
        <v>0</v>
      </c>
      <c r="K6229" t="s">
        <v>154</v>
      </c>
      <c r="L6229" s="64">
        <v>0</v>
      </c>
      <c r="M6229" s="52">
        <v>-1083</v>
      </c>
      <c r="N6229" s="52">
        <v>0</v>
      </c>
      <c r="O6229">
        <v>0</v>
      </c>
      <c r="P6229">
        <v>0</v>
      </c>
      <c r="Q6229">
        <v>0</v>
      </c>
      <c r="R6229" s="69"/>
      <c r="S6229" s="69"/>
      <c r="T6229" s="69"/>
      <c r="U6229" s="69"/>
      <c r="V6229" s="69"/>
      <c r="W6229"/>
      <c r="X6229"/>
      <c r="Y6229"/>
      <c r="Z6229"/>
      <c r="AA6229"/>
      <c r="AB6229"/>
      <c r="AC6229"/>
      <c r="AD6229">
        <v>0</v>
      </c>
      <c r="AE6229">
        <v>0</v>
      </c>
    </row>
    <row r="6230" spans="1:32" ht="14.4">
      <c r="A6230" s="49">
        <v>46217</v>
      </c>
      <c r="B6230" t="s">
        <v>307</v>
      </c>
      <c r="C6230">
        <v>661</v>
      </c>
      <c r="D6230">
        <v>1507</v>
      </c>
      <c r="E6230">
        <v>-2163</v>
      </c>
      <c r="F6230">
        <v>3</v>
      </c>
      <c r="G6230">
        <v>4</v>
      </c>
      <c r="K6230" t="s">
        <v>154</v>
      </c>
      <c r="L6230" s="64">
        <v>0.52159999999999995</v>
      </c>
      <c r="M6230" s="52">
        <v>-12</v>
      </c>
      <c r="N6230" s="52">
        <v>-486</v>
      </c>
      <c r="O6230">
        <v>0</v>
      </c>
      <c r="P6230">
        <v>1</v>
      </c>
      <c r="Q6230">
        <v>0</v>
      </c>
      <c r="R6230" s="69"/>
      <c r="S6230" s="69"/>
      <c r="T6230" s="69"/>
      <c r="U6230" s="69"/>
      <c r="V6230" s="69"/>
      <c r="W6230"/>
      <c r="X6230"/>
      <c r="Y6230"/>
      <c r="Z6230"/>
      <c r="AA6230"/>
      <c r="AB6230">
        <v>0.5</v>
      </c>
      <c r="AC6230"/>
      <c r="AD6230">
        <v>30</v>
      </c>
      <c r="AE6230">
        <v>30.000937700000001</v>
      </c>
      <c r="AF6230" t="s">
        <v>661</v>
      </c>
    </row>
    <row r="6231" spans="1:32" ht="14.4">
      <c r="A6231" s="49">
        <v>46217</v>
      </c>
      <c r="B6231" t="s">
        <v>156</v>
      </c>
      <c r="C6231">
        <v>717</v>
      </c>
      <c r="D6231">
        <v>1273</v>
      </c>
      <c r="E6231">
        <v>-882</v>
      </c>
      <c r="F6231">
        <v>5</v>
      </c>
      <c r="G6231">
        <v>1</v>
      </c>
      <c r="K6231" t="s">
        <v>154</v>
      </c>
      <c r="L6231" s="64">
        <v>0.76900000000000002</v>
      </c>
      <c r="M6231" s="52">
        <v>-1011</v>
      </c>
      <c r="N6231" s="52">
        <v>176</v>
      </c>
      <c r="O6231">
        <v>0</v>
      </c>
      <c r="P6231">
        <v>7</v>
      </c>
      <c r="Q6231">
        <v>0</v>
      </c>
      <c r="R6231" s="69"/>
      <c r="S6231" s="69"/>
      <c r="T6231" s="69"/>
      <c r="U6231" s="69"/>
      <c r="V6231" s="69"/>
      <c r="W6231"/>
      <c r="X6231"/>
      <c r="Y6231"/>
      <c r="Z6231"/>
      <c r="AA6231"/>
      <c r="AB6231">
        <v>0.5</v>
      </c>
      <c r="AC6231"/>
      <c r="AD6231">
        <v>30</v>
      </c>
      <c r="AE6231">
        <v>30.000937690000001</v>
      </c>
      <c r="AF6231" t="s">
        <v>661</v>
      </c>
    </row>
    <row r="6232" spans="1:32" ht="14.4">
      <c r="A6232" s="49">
        <v>46217</v>
      </c>
      <c r="B6232" t="s">
        <v>156</v>
      </c>
      <c r="C6232">
        <v>718</v>
      </c>
      <c r="D6232">
        <v>2029</v>
      </c>
      <c r="E6232">
        <v>40</v>
      </c>
      <c r="F6232">
        <v>10</v>
      </c>
      <c r="G6232">
        <v>9</v>
      </c>
      <c r="K6232" t="s">
        <v>154</v>
      </c>
      <c r="L6232" s="64">
        <v>1.0065999999999999</v>
      </c>
      <c r="M6232" s="52">
        <v>2930</v>
      </c>
      <c r="N6232" s="52">
        <v>-572</v>
      </c>
      <c r="O6232">
        <v>0</v>
      </c>
      <c r="P6232">
        <v>8</v>
      </c>
      <c r="Q6232">
        <v>0</v>
      </c>
      <c r="R6232" s="69"/>
      <c r="S6232" s="69"/>
      <c r="T6232" s="69"/>
      <c r="U6232" s="69"/>
      <c r="V6232" s="69"/>
      <c r="W6232"/>
      <c r="X6232"/>
      <c r="Y6232"/>
      <c r="Z6232"/>
      <c r="AA6232"/>
      <c r="AB6232">
        <v>0.5</v>
      </c>
      <c r="AC6232"/>
      <c r="AD6232">
        <v>35</v>
      </c>
      <c r="AE6232">
        <v>35.00093768</v>
      </c>
      <c r="AF6232" t="s">
        <v>668</v>
      </c>
    </row>
    <row r="6233" spans="1:32" ht="14.4">
      <c r="A6233" s="49">
        <v>46217</v>
      </c>
      <c r="B6233" t="s">
        <v>49</v>
      </c>
      <c r="C6233">
        <v>686</v>
      </c>
      <c r="D6233">
        <v>509</v>
      </c>
      <c r="E6233">
        <v>104</v>
      </c>
      <c r="F6233">
        <v>3</v>
      </c>
      <c r="G6233">
        <v>1</v>
      </c>
      <c r="K6233" t="s">
        <v>154</v>
      </c>
      <c r="L6233" s="64">
        <v>1.0681</v>
      </c>
      <c r="M6233" s="52">
        <v>187</v>
      </c>
      <c r="N6233" s="52">
        <v>-916</v>
      </c>
      <c r="O6233">
        <v>0</v>
      </c>
      <c r="P6233">
        <v>6</v>
      </c>
      <c r="Q6233">
        <v>0</v>
      </c>
      <c r="R6233" s="69"/>
      <c r="S6233" s="69"/>
      <c r="T6233" s="69"/>
      <c r="U6233" s="69"/>
      <c r="V6233" s="69"/>
      <c r="W6233"/>
      <c r="X6233"/>
      <c r="Y6233"/>
      <c r="Z6233"/>
      <c r="AA6233"/>
      <c r="AB6233">
        <v>0.5</v>
      </c>
      <c r="AC6233"/>
      <c r="AD6233">
        <v>0</v>
      </c>
      <c r="AE6233">
        <v>0</v>
      </c>
    </row>
    <row r="6234" spans="1:32" ht="14.4">
      <c r="A6234" s="49">
        <v>46217</v>
      </c>
      <c r="B6234" t="s">
        <v>49</v>
      </c>
      <c r="C6234">
        <v>687</v>
      </c>
      <c r="D6234">
        <v>624</v>
      </c>
      <c r="E6234">
        <v>-509</v>
      </c>
      <c r="F6234">
        <v>5</v>
      </c>
      <c r="G6234">
        <v>1</v>
      </c>
      <c r="K6234" t="s">
        <v>154</v>
      </c>
      <c r="L6234" s="64">
        <v>0.72809999999999997</v>
      </c>
      <c r="M6234" s="52">
        <v>-808</v>
      </c>
      <c r="N6234" s="52">
        <v>-4751</v>
      </c>
      <c r="O6234">
        <v>0</v>
      </c>
      <c r="P6234">
        <v>7</v>
      </c>
      <c r="Q6234">
        <v>0</v>
      </c>
      <c r="R6234" s="69"/>
      <c r="S6234" s="69"/>
      <c r="T6234" s="69"/>
      <c r="U6234" s="69"/>
      <c r="V6234" s="69"/>
      <c r="W6234"/>
      <c r="X6234"/>
      <c r="Y6234"/>
      <c r="Z6234"/>
      <c r="AA6234"/>
      <c r="AB6234">
        <v>0.5</v>
      </c>
      <c r="AC6234"/>
      <c r="AD6234">
        <v>10</v>
      </c>
      <c r="AE6234">
        <v>10.00093766</v>
      </c>
      <c r="AF6234" t="s">
        <v>584</v>
      </c>
    </row>
    <row r="6235" spans="1:32" ht="14.4">
      <c r="A6235" s="49">
        <v>46217</v>
      </c>
      <c r="B6235" t="s">
        <v>400</v>
      </c>
      <c r="C6235">
        <v>720</v>
      </c>
      <c r="D6235">
        <v>1587</v>
      </c>
      <c r="E6235">
        <v>-1482</v>
      </c>
      <c r="F6235">
        <v>3</v>
      </c>
      <c r="G6235">
        <v>5</v>
      </c>
      <c r="K6235" t="s">
        <v>154</v>
      </c>
      <c r="L6235" s="64">
        <v>0.68869999999999998</v>
      </c>
      <c r="M6235" s="52">
        <v>-2129</v>
      </c>
      <c r="N6235" s="52">
        <v>-528</v>
      </c>
      <c r="O6235">
        <v>0</v>
      </c>
      <c r="P6235">
        <v>0</v>
      </c>
      <c r="Q6235">
        <v>0</v>
      </c>
      <c r="R6235" s="69"/>
      <c r="S6235" s="69"/>
      <c r="T6235" s="69"/>
      <c r="U6235" s="69"/>
      <c r="V6235" s="69"/>
      <c r="W6235"/>
      <c r="X6235"/>
      <c r="Y6235"/>
      <c r="Z6235"/>
      <c r="AA6235"/>
      <c r="AB6235">
        <v>0.5</v>
      </c>
      <c r="AC6235"/>
      <c r="AD6235">
        <v>30</v>
      </c>
      <c r="AE6235">
        <v>30.000937650000001</v>
      </c>
      <c r="AF6235" t="s">
        <v>661</v>
      </c>
    </row>
    <row r="6236" spans="1:32" ht="14.4">
      <c r="A6236" s="49">
        <v>46217</v>
      </c>
      <c r="B6236" t="s">
        <v>5250</v>
      </c>
      <c r="C6236">
        <v>721</v>
      </c>
      <c r="D6236">
        <v>4252</v>
      </c>
      <c r="E6236">
        <v>-2725</v>
      </c>
      <c r="F6236">
        <v>16</v>
      </c>
      <c r="G6236">
        <v>7</v>
      </c>
      <c r="K6236" t="s">
        <v>154</v>
      </c>
      <c r="L6236" s="64">
        <v>0.78639999999999999</v>
      </c>
      <c r="M6236" s="52">
        <v>5342</v>
      </c>
      <c r="N6236" s="52">
        <v>-5204</v>
      </c>
      <c r="O6236">
        <v>0</v>
      </c>
      <c r="P6236">
        <v>1</v>
      </c>
      <c r="Q6236">
        <v>0</v>
      </c>
      <c r="R6236" s="69"/>
      <c r="S6236" s="69"/>
      <c r="T6236" s="69"/>
      <c r="U6236" s="69"/>
      <c r="V6236" s="69"/>
      <c r="W6236"/>
      <c r="X6236"/>
      <c r="Y6236"/>
      <c r="Z6236"/>
      <c r="AA6236"/>
      <c r="AB6236">
        <v>0.6</v>
      </c>
      <c r="AC6236"/>
      <c r="AD6236">
        <v>30</v>
      </c>
      <c r="AE6236">
        <v>30.00093764</v>
      </c>
      <c r="AF6236" t="s">
        <v>661</v>
      </c>
    </row>
    <row r="6237" spans="1:32" ht="14.4">
      <c r="A6237" s="49">
        <v>46217</v>
      </c>
      <c r="B6237" t="s">
        <v>297</v>
      </c>
      <c r="C6237">
        <v>722</v>
      </c>
      <c r="D6237">
        <v>0</v>
      </c>
      <c r="E6237">
        <v>0</v>
      </c>
      <c r="F6237">
        <v>0</v>
      </c>
      <c r="G6237">
        <v>0</v>
      </c>
      <c r="K6237" t="s">
        <v>154</v>
      </c>
      <c r="L6237" s="64">
        <v>0</v>
      </c>
      <c r="M6237" s="52">
        <v>-1184</v>
      </c>
      <c r="N6237" s="52">
        <v>284</v>
      </c>
      <c r="O6237">
        <v>0</v>
      </c>
      <c r="P6237">
        <v>2</v>
      </c>
      <c r="Q6237">
        <v>0</v>
      </c>
      <c r="R6237" s="69"/>
      <c r="S6237" s="69"/>
      <c r="T6237" s="69"/>
      <c r="U6237" s="69"/>
      <c r="V6237" s="69"/>
      <c r="W6237"/>
      <c r="X6237"/>
      <c r="Y6237"/>
      <c r="Z6237"/>
      <c r="AA6237"/>
      <c r="AB6237"/>
      <c r="AC6237"/>
      <c r="AD6237">
        <v>0</v>
      </c>
      <c r="AE6237">
        <v>0</v>
      </c>
    </row>
    <row r="6238" spans="1:32" ht="14.4">
      <c r="A6238" s="49">
        <v>46217</v>
      </c>
      <c r="B6238" t="s">
        <v>380</v>
      </c>
      <c r="C6238">
        <v>723</v>
      </c>
      <c r="D6238">
        <v>486</v>
      </c>
      <c r="E6238">
        <v>-279</v>
      </c>
      <c r="F6238">
        <v>4</v>
      </c>
      <c r="G6238">
        <v>2</v>
      </c>
      <c r="K6238" t="s">
        <v>154</v>
      </c>
      <c r="L6238" s="64">
        <v>0.80859999999999999</v>
      </c>
      <c r="M6238" s="52">
        <v>85</v>
      </c>
      <c r="N6238" s="52">
        <v>2275</v>
      </c>
      <c r="O6238">
        <v>0</v>
      </c>
      <c r="P6238">
        <v>3</v>
      </c>
      <c r="Q6238">
        <v>0</v>
      </c>
      <c r="R6238" s="69"/>
      <c r="S6238" s="69"/>
      <c r="T6238" s="69"/>
      <c r="U6238" s="69"/>
      <c r="V6238" s="69"/>
      <c r="W6238"/>
      <c r="X6238"/>
      <c r="Y6238"/>
      <c r="Z6238"/>
      <c r="AA6238"/>
      <c r="AB6238">
        <v>0.5</v>
      </c>
      <c r="AC6238"/>
      <c r="AD6238">
        <v>10</v>
      </c>
      <c r="AE6238">
        <v>10.00093762</v>
      </c>
      <c r="AF6238" t="s">
        <v>584</v>
      </c>
    </row>
    <row r="6239" spans="1:32" ht="14.4">
      <c r="A6239" s="49">
        <v>46217</v>
      </c>
      <c r="B6239" t="s">
        <v>26</v>
      </c>
      <c r="C6239">
        <v>725</v>
      </c>
      <c r="D6239">
        <v>4925</v>
      </c>
      <c r="E6239">
        <v>10567</v>
      </c>
      <c r="F6239">
        <v>64</v>
      </c>
      <c r="G6239">
        <v>58</v>
      </c>
      <c r="K6239" t="s">
        <v>154</v>
      </c>
      <c r="L6239" s="64">
        <v>1.7152000000000001</v>
      </c>
      <c r="M6239" s="52">
        <v>1375</v>
      </c>
      <c r="N6239" s="52">
        <v>1658</v>
      </c>
      <c r="O6239">
        <v>0</v>
      </c>
      <c r="P6239">
        <v>5</v>
      </c>
      <c r="Q6239">
        <v>0</v>
      </c>
      <c r="R6239" s="69"/>
      <c r="S6239" s="69"/>
      <c r="T6239" s="69"/>
      <c r="U6239" s="69"/>
      <c r="V6239" s="69"/>
      <c r="W6239"/>
      <c r="X6239"/>
      <c r="Y6239"/>
      <c r="Z6239"/>
      <c r="AA6239"/>
      <c r="AB6239">
        <v>0.6</v>
      </c>
      <c r="AC6239"/>
      <c r="AD6239">
        <v>80</v>
      </c>
      <c r="AE6239">
        <v>80.000937609999994</v>
      </c>
      <c r="AF6239" t="s">
        <v>155</v>
      </c>
    </row>
    <row r="6240" spans="1:32" ht="14.4">
      <c r="A6240" s="49">
        <v>46217</v>
      </c>
      <c r="B6240" t="s">
        <v>52</v>
      </c>
      <c r="C6240">
        <v>726</v>
      </c>
      <c r="D6240">
        <v>4335</v>
      </c>
      <c r="E6240">
        <v>1116</v>
      </c>
      <c r="F6240">
        <v>18</v>
      </c>
      <c r="G6240">
        <v>15</v>
      </c>
      <c r="K6240" t="s">
        <v>154</v>
      </c>
      <c r="L6240" s="64">
        <v>1.0858000000000001</v>
      </c>
      <c r="M6240" s="52">
        <v>-1213</v>
      </c>
      <c r="N6240" s="52">
        <v>603</v>
      </c>
      <c r="O6240">
        <v>0</v>
      </c>
      <c r="P6240">
        <v>6</v>
      </c>
      <c r="Q6240">
        <v>0</v>
      </c>
      <c r="R6240" s="69"/>
      <c r="S6240" s="69"/>
      <c r="T6240" s="69"/>
      <c r="U6240" s="69"/>
      <c r="V6240" s="69"/>
      <c r="W6240"/>
      <c r="X6240"/>
      <c r="Y6240"/>
      <c r="Z6240"/>
      <c r="AA6240"/>
      <c r="AB6240">
        <v>0.6</v>
      </c>
      <c r="AC6240"/>
      <c r="AD6240">
        <v>60</v>
      </c>
      <c r="AE6240">
        <v>60.0009376</v>
      </c>
      <c r="AF6240" t="s">
        <v>578</v>
      </c>
    </row>
    <row r="6241" spans="1:32" ht="14.4">
      <c r="A6241" s="49">
        <v>46217</v>
      </c>
      <c r="B6241" t="s">
        <v>546</v>
      </c>
      <c r="C6241">
        <v>727</v>
      </c>
      <c r="D6241">
        <v>2685</v>
      </c>
      <c r="E6241">
        <v>2454</v>
      </c>
      <c r="F6241">
        <v>9</v>
      </c>
      <c r="G6241">
        <v>8</v>
      </c>
      <c r="K6241" t="s">
        <v>154</v>
      </c>
      <c r="L6241" s="64">
        <v>1.3047</v>
      </c>
      <c r="M6241" s="52">
        <v>-557</v>
      </c>
      <c r="N6241" s="52">
        <v>793</v>
      </c>
      <c r="O6241">
        <v>0</v>
      </c>
      <c r="P6241">
        <v>7</v>
      </c>
      <c r="Q6241">
        <v>0</v>
      </c>
      <c r="R6241" s="69"/>
      <c r="S6241" s="69"/>
      <c r="T6241" s="69"/>
      <c r="U6241" s="69"/>
      <c r="V6241" s="69"/>
      <c r="W6241"/>
      <c r="X6241"/>
      <c r="Y6241"/>
      <c r="Z6241"/>
      <c r="AA6241"/>
      <c r="AB6241">
        <v>0.5</v>
      </c>
      <c r="AC6241"/>
      <c r="AD6241">
        <v>70</v>
      </c>
      <c r="AE6241">
        <v>70.000937590000007</v>
      </c>
      <c r="AF6241" t="s">
        <v>178</v>
      </c>
    </row>
    <row r="6242" spans="1:32" ht="14.4">
      <c r="A6242" s="49">
        <v>46217</v>
      </c>
      <c r="B6242" t="s">
        <v>514</v>
      </c>
      <c r="C6242">
        <v>728</v>
      </c>
      <c r="D6242">
        <v>2356</v>
      </c>
      <c r="E6242">
        <v>-441</v>
      </c>
      <c r="F6242">
        <v>7</v>
      </c>
      <c r="G6242">
        <v>5</v>
      </c>
      <c r="K6242" t="s">
        <v>154</v>
      </c>
      <c r="L6242" s="64">
        <v>0.93759999999999999</v>
      </c>
      <c r="M6242" s="52">
        <v>350</v>
      </c>
      <c r="N6242" s="52">
        <v>407</v>
      </c>
      <c r="O6242">
        <v>0</v>
      </c>
      <c r="P6242">
        <v>8</v>
      </c>
      <c r="Q6242">
        <v>0</v>
      </c>
      <c r="R6242" s="69"/>
      <c r="S6242" s="69"/>
      <c r="T6242" s="69"/>
      <c r="U6242" s="69"/>
      <c r="V6242" s="69"/>
      <c r="W6242"/>
      <c r="X6242"/>
      <c r="Y6242"/>
      <c r="Z6242"/>
      <c r="AA6242"/>
      <c r="AB6242">
        <v>0.5</v>
      </c>
      <c r="AC6242"/>
      <c r="AD6242">
        <v>30</v>
      </c>
      <c r="AE6242">
        <v>30.000937579999999</v>
      </c>
      <c r="AF6242" t="s">
        <v>661</v>
      </c>
    </row>
    <row r="6243" spans="1:32" ht="14.4">
      <c r="A6243" s="49">
        <v>46217</v>
      </c>
      <c r="B6243" t="s">
        <v>184</v>
      </c>
      <c r="C6243">
        <v>730</v>
      </c>
      <c r="D6243">
        <v>1786</v>
      </c>
      <c r="E6243">
        <v>-394</v>
      </c>
      <c r="F6243">
        <v>17</v>
      </c>
      <c r="G6243">
        <v>9</v>
      </c>
      <c r="K6243" t="s">
        <v>154</v>
      </c>
      <c r="L6243" s="64">
        <v>0.92649999999999999</v>
      </c>
      <c r="M6243" s="52">
        <v>12</v>
      </c>
      <c r="N6243" s="52">
        <v>4726</v>
      </c>
      <c r="O6243">
        <v>0</v>
      </c>
      <c r="P6243">
        <v>0</v>
      </c>
      <c r="Q6243">
        <v>0</v>
      </c>
      <c r="R6243" s="69"/>
      <c r="S6243" s="69"/>
      <c r="T6243" s="69"/>
      <c r="U6243" s="69"/>
      <c r="V6243" s="69"/>
      <c r="W6243"/>
      <c r="X6243"/>
      <c r="Y6243"/>
      <c r="Z6243"/>
      <c r="AA6243"/>
      <c r="AB6243">
        <v>0.5</v>
      </c>
      <c r="AC6243"/>
      <c r="AD6243">
        <v>30</v>
      </c>
      <c r="AE6243">
        <v>30.000937570000001</v>
      </c>
      <c r="AF6243" t="s">
        <v>661</v>
      </c>
    </row>
    <row r="6244" spans="1:32" ht="14.4">
      <c r="A6244" s="49">
        <v>46217</v>
      </c>
      <c r="B6244" t="s">
        <v>5251</v>
      </c>
      <c r="C6244">
        <v>731</v>
      </c>
      <c r="D6244">
        <v>2280</v>
      </c>
      <c r="E6244">
        <v>-158</v>
      </c>
      <c r="F6244">
        <v>26</v>
      </c>
      <c r="G6244">
        <v>7</v>
      </c>
      <c r="K6244" t="s">
        <v>154</v>
      </c>
      <c r="L6244" s="64">
        <v>0.97689999999999999</v>
      </c>
      <c r="M6244" s="52">
        <v>6635</v>
      </c>
      <c r="N6244" s="52">
        <v>702</v>
      </c>
      <c r="O6244">
        <v>0</v>
      </c>
      <c r="P6244">
        <v>1</v>
      </c>
      <c r="Q6244">
        <v>0</v>
      </c>
      <c r="R6244" s="69"/>
      <c r="S6244" s="69"/>
      <c r="T6244" s="69"/>
      <c r="U6244" s="69"/>
      <c r="V6244" s="69"/>
      <c r="W6244"/>
      <c r="X6244"/>
      <c r="Y6244"/>
      <c r="Z6244"/>
      <c r="AA6244"/>
      <c r="AB6244">
        <v>0.5</v>
      </c>
      <c r="AC6244"/>
      <c r="AD6244">
        <v>30</v>
      </c>
      <c r="AE6244">
        <v>30.000937560000001</v>
      </c>
      <c r="AF6244" t="s">
        <v>661</v>
      </c>
    </row>
    <row r="6245" spans="1:32" ht="14.4">
      <c r="A6245" s="49">
        <v>46217</v>
      </c>
      <c r="B6245" t="s">
        <v>323</v>
      </c>
      <c r="C6245">
        <v>732</v>
      </c>
      <c r="D6245">
        <v>0</v>
      </c>
      <c r="E6245">
        <v>0</v>
      </c>
      <c r="F6245">
        <v>0</v>
      </c>
      <c r="G6245">
        <v>0</v>
      </c>
      <c r="K6245" t="s">
        <v>154</v>
      </c>
      <c r="L6245" s="64">
        <v>0</v>
      </c>
      <c r="M6245" s="52">
        <v>0</v>
      </c>
      <c r="N6245" s="52">
        <v>-739</v>
      </c>
      <c r="O6245">
        <v>0</v>
      </c>
      <c r="P6245">
        <v>2</v>
      </c>
      <c r="Q6245">
        <v>0</v>
      </c>
      <c r="R6245" s="69"/>
      <c r="S6245" s="69"/>
      <c r="T6245" s="69"/>
      <c r="U6245" s="69"/>
      <c r="V6245" s="69"/>
      <c r="W6245"/>
      <c r="X6245"/>
      <c r="Y6245"/>
      <c r="Z6245"/>
      <c r="AA6245"/>
      <c r="AB6245"/>
      <c r="AC6245"/>
      <c r="AD6245">
        <v>0</v>
      </c>
      <c r="AE6245">
        <v>0</v>
      </c>
    </row>
    <row r="6246" spans="1:32" ht="14.4">
      <c r="A6246" s="49">
        <v>46217</v>
      </c>
      <c r="B6246" t="s">
        <v>351</v>
      </c>
      <c r="C6246">
        <v>733</v>
      </c>
      <c r="D6246">
        <v>1245</v>
      </c>
      <c r="E6246">
        <v>-1191</v>
      </c>
      <c r="F6246">
        <v>6</v>
      </c>
      <c r="G6246">
        <v>3</v>
      </c>
      <c r="K6246" t="s">
        <v>154</v>
      </c>
      <c r="L6246" s="64">
        <v>0.68110000000000004</v>
      </c>
      <c r="M6246" s="52">
        <v>-44</v>
      </c>
      <c r="N6246" s="52">
        <v>2126</v>
      </c>
      <c r="O6246">
        <v>0</v>
      </c>
      <c r="P6246">
        <v>3</v>
      </c>
      <c r="Q6246">
        <v>0</v>
      </c>
      <c r="R6246" s="69"/>
      <c r="S6246" s="69"/>
      <c r="T6246" s="69"/>
      <c r="U6246" s="69"/>
      <c r="V6246" s="69"/>
      <c r="W6246"/>
      <c r="X6246"/>
      <c r="Y6246"/>
      <c r="Z6246"/>
      <c r="AA6246"/>
      <c r="AB6246">
        <v>0.5</v>
      </c>
      <c r="AC6246"/>
      <c r="AD6246">
        <v>30</v>
      </c>
      <c r="AE6246">
        <v>30.000937539999999</v>
      </c>
      <c r="AF6246" t="s">
        <v>661</v>
      </c>
    </row>
    <row r="6247" spans="1:32" ht="14.4">
      <c r="A6247" s="49">
        <v>46217</v>
      </c>
      <c r="B6247" t="s">
        <v>46</v>
      </c>
      <c r="C6247">
        <v>751</v>
      </c>
      <c r="D6247">
        <v>6960</v>
      </c>
      <c r="E6247">
        <v>-5118</v>
      </c>
      <c r="F6247">
        <v>64</v>
      </c>
      <c r="G6247">
        <v>0</v>
      </c>
      <c r="K6247" t="s">
        <v>154</v>
      </c>
      <c r="L6247" s="64">
        <v>0.75490000000000002</v>
      </c>
      <c r="M6247" s="52">
        <v>-5748</v>
      </c>
      <c r="N6247" s="52">
        <v>2450</v>
      </c>
      <c r="O6247">
        <v>0</v>
      </c>
      <c r="P6247">
        <v>1</v>
      </c>
      <c r="Q6247">
        <v>0</v>
      </c>
      <c r="R6247" s="69"/>
      <c r="S6247" s="69"/>
      <c r="T6247" s="69"/>
      <c r="U6247" s="69"/>
      <c r="V6247" s="69"/>
      <c r="W6247"/>
      <c r="X6247"/>
      <c r="Y6247"/>
      <c r="Z6247"/>
      <c r="AA6247"/>
      <c r="AB6247">
        <v>0.8</v>
      </c>
      <c r="AC6247"/>
      <c r="AD6247">
        <v>30</v>
      </c>
      <c r="AE6247">
        <v>30.000937530000002</v>
      </c>
      <c r="AF6247" t="s">
        <v>661</v>
      </c>
    </row>
    <row r="6248" spans="1:32" ht="14.4">
      <c r="A6248" s="49">
        <v>46218</v>
      </c>
      <c r="B6248" t="s">
        <v>9</v>
      </c>
      <c r="C6248">
        <v>508</v>
      </c>
      <c r="D6248">
        <v>7676</v>
      </c>
      <c r="E6248">
        <v>1212</v>
      </c>
      <c r="F6248">
        <v>33</v>
      </c>
      <c r="G6248">
        <v>22</v>
      </c>
      <c r="K6248" t="s">
        <v>203</v>
      </c>
      <c r="L6248" s="64">
        <v>1.0526</v>
      </c>
      <c r="M6248" s="52">
        <v>1127</v>
      </c>
      <c r="N6248" s="52">
        <v>-706</v>
      </c>
      <c r="O6248">
        <v>0</v>
      </c>
      <c r="P6248">
        <v>8</v>
      </c>
      <c r="Q6248">
        <v>1</v>
      </c>
      <c r="R6248" s="69">
        <v>1323.5334163553341</v>
      </c>
      <c r="S6248" s="69">
        <v>5.7996268965672977</v>
      </c>
      <c r="T6248" s="69">
        <v>232.60606060606059</v>
      </c>
      <c r="U6248" s="69">
        <v>348.90909090909088</v>
      </c>
      <c r="V6248" s="69">
        <v>139.56363636363639</v>
      </c>
      <c r="W6248">
        <v>6</v>
      </c>
      <c r="X6248">
        <v>3</v>
      </c>
      <c r="Y6248">
        <v>4</v>
      </c>
      <c r="Z6248">
        <v>4</v>
      </c>
      <c r="AA6248">
        <v>4.25</v>
      </c>
      <c r="AB6248">
        <v>1</v>
      </c>
      <c r="AC6248">
        <v>4.25</v>
      </c>
      <c r="AD6248">
        <v>42.5</v>
      </c>
      <c r="AE6248">
        <v>42.500937520000001</v>
      </c>
      <c r="AF6248" t="s">
        <v>3695</v>
      </c>
    </row>
    <row r="6249" spans="1:32" ht="14.4">
      <c r="A6249" s="49">
        <v>46218</v>
      </c>
      <c r="B6249" t="s">
        <v>9</v>
      </c>
      <c r="C6249">
        <v>510</v>
      </c>
      <c r="D6249">
        <v>2720</v>
      </c>
      <c r="E6249">
        <v>1398</v>
      </c>
      <c r="F6249">
        <v>17</v>
      </c>
      <c r="G6249">
        <v>5</v>
      </c>
      <c r="K6249" t="s">
        <v>370</v>
      </c>
      <c r="L6249" s="64">
        <v>1.1713</v>
      </c>
      <c r="M6249" s="52">
        <v>87</v>
      </c>
      <c r="N6249" s="52">
        <v>298</v>
      </c>
      <c r="O6249">
        <v>0</v>
      </c>
      <c r="P6249">
        <v>0</v>
      </c>
      <c r="Q6249">
        <v>1</v>
      </c>
      <c r="R6249" s="69">
        <v>464.41791199667909</v>
      </c>
      <c r="S6249" s="69">
        <v>5.8567939128485849</v>
      </c>
      <c r="T6249" s="69">
        <v>160</v>
      </c>
      <c r="U6249" s="69">
        <v>544</v>
      </c>
      <c r="V6249" s="69">
        <v>123.6363636363636</v>
      </c>
      <c r="W6249">
        <v>7</v>
      </c>
      <c r="X6249">
        <v>0</v>
      </c>
      <c r="Y6249">
        <v>5</v>
      </c>
      <c r="Z6249">
        <v>3</v>
      </c>
      <c r="AA6249">
        <v>3.75</v>
      </c>
      <c r="AB6249">
        <v>0.5</v>
      </c>
      <c r="AC6249">
        <v>1.875</v>
      </c>
      <c r="AD6249">
        <v>18.8</v>
      </c>
      <c r="AE6249">
        <v>18.800937510000001</v>
      </c>
      <c r="AF6249" t="s">
        <v>1711</v>
      </c>
    </row>
    <row r="6250" spans="1:32" ht="14.4">
      <c r="A6250" s="49">
        <v>46218</v>
      </c>
      <c r="B6250" t="s">
        <v>9</v>
      </c>
      <c r="C6250">
        <v>511</v>
      </c>
      <c r="D6250">
        <v>4330</v>
      </c>
      <c r="E6250">
        <v>-434</v>
      </c>
      <c r="F6250">
        <v>15</v>
      </c>
      <c r="G6250">
        <v>13</v>
      </c>
      <c r="K6250" t="s">
        <v>154</v>
      </c>
      <c r="L6250" s="64">
        <v>0.96660000000000001</v>
      </c>
      <c r="M6250" s="52">
        <v>-647</v>
      </c>
      <c r="N6250" s="52">
        <v>-909</v>
      </c>
      <c r="O6250">
        <v>0</v>
      </c>
      <c r="P6250">
        <v>1</v>
      </c>
      <c r="Q6250">
        <v>1</v>
      </c>
      <c r="R6250" s="69">
        <v>708.2654628476547</v>
      </c>
      <c r="S6250" s="69">
        <v>6.1135269572383022</v>
      </c>
      <c r="T6250" s="69">
        <v>288.66666666666669</v>
      </c>
      <c r="U6250" s="69">
        <v>333.07692307692309</v>
      </c>
      <c r="V6250" s="69">
        <v>154.64285714285711</v>
      </c>
      <c r="W6250">
        <v>0</v>
      </c>
      <c r="X6250">
        <v>3</v>
      </c>
      <c r="Y6250">
        <v>2</v>
      </c>
      <c r="Z6250">
        <v>0</v>
      </c>
      <c r="AA6250">
        <v>1.25</v>
      </c>
      <c r="AB6250">
        <v>0.6</v>
      </c>
      <c r="AC6250">
        <v>0.75</v>
      </c>
      <c r="AD6250">
        <v>17.5</v>
      </c>
      <c r="AE6250">
        <v>17.500937499999999</v>
      </c>
      <c r="AF6250" t="s">
        <v>641</v>
      </c>
    </row>
    <row r="6251" spans="1:32" ht="14.4">
      <c r="A6251" s="49">
        <v>46218</v>
      </c>
      <c r="B6251" t="s">
        <v>9</v>
      </c>
      <c r="C6251">
        <v>512</v>
      </c>
      <c r="D6251">
        <v>2579</v>
      </c>
      <c r="E6251">
        <v>-1524</v>
      </c>
      <c r="F6251">
        <v>4</v>
      </c>
      <c r="G6251">
        <v>6</v>
      </c>
      <c r="K6251" t="s">
        <v>154</v>
      </c>
      <c r="L6251" s="64">
        <v>0.80300000000000005</v>
      </c>
      <c r="M6251" s="52">
        <v>-190</v>
      </c>
      <c r="N6251" s="52">
        <v>-53</v>
      </c>
      <c r="O6251">
        <v>0</v>
      </c>
      <c r="P6251">
        <v>2</v>
      </c>
      <c r="Q6251">
        <v>1</v>
      </c>
      <c r="R6251" s="69">
        <v>432.6042444997924</v>
      </c>
      <c r="S6251" s="69">
        <v>5.961568876842672</v>
      </c>
      <c r="T6251" s="69">
        <v>644.75</v>
      </c>
      <c r="U6251" s="69">
        <v>429.83333333333331</v>
      </c>
      <c r="V6251" s="69">
        <v>257.89999999999998</v>
      </c>
      <c r="W6251">
        <v>0</v>
      </c>
      <c r="X6251">
        <v>0</v>
      </c>
      <c r="Y6251">
        <v>0</v>
      </c>
      <c r="Z6251">
        <v>1</v>
      </c>
      <c r="AA6251">
        <v>0.25</v>
      </c>
      <c r="AB6251">
        <v>0.5</v>
      </c>
      <c r="AC6251">
        <v>0.125</v>
      </c>
      <c r="AD6251">
        <v>11.2</v>
      </c>
      <c r="AE6251">
        <v>11.200937489999999</v>
      </c>
      <c r="AF6251" t="s">
        <v>646</v>
      </c>
    </row>
    <row r="6252" spans="1:32" ht="14.4">
      <c r="A6252" s="49">
        <v>46218</v>
      </c>
      <c r="B6252" t="s">
        <v>9</v>
      </c>
      <c r="C6252">
        <v>513</v>
      </c>
      <c r="D6252">
        <v>3146</v>
      </c>
      <c r="E6252">
        <v>-50</v>
      </c>
      <c r="F6252">
        <v>13</v>
      </c>
      <c r="G6252">
        <v>5</v>
      </c>
      <c r="K6252" t="s">
        <v>154</v>
      </c>
      <c r="L6252" s="64">
        <v>0.99470000000000003</v>
      </c>
      <c r="M6252" s="52">
        <v>64</v>
      </c>
      <c r="N6252" s="52">
        <v>-278</v>
      </c>
      <c r="O6252">
        <v>0</v>
      </c>
      <c r="P6252">
        <v>3</v>
      </c>
      <c r="Q6252">
        <v>1</v>
      </c>
      <c r="R6252" s="69">
        <v>538.05707762557074</v>
      </c>
      <c r="S6252" s="69">
        <v>5.8469633256813589</v>
      </c>
      <c r="T6252" s="69">
        <v>242</v>
      </c>
      <c r="U6252" s="69">
        <v>629.20000000000005</v>
      </c>
      <c r="V6252" s="69">
        <v>174.7777777777778</v>
      </c>
      <c r="W6252">
        <v>5</v>
      </c>
      <c r="X6252">
        <v>0</v>
      </c>
      <c r="Y6252">
        <v>0</v>
      </c>
      <c r="Z6252">
        <v>3</v>
      </c>
      <c r="AA6252">
        <v>2</v>
      </c>
      <c r="AB6252">
        <v>0.6</v>
      </c>
      <c r="AC6252">
        <v>1.2</v>
      </c>
      <c r="AD6252">
        <v>22</v>
      </c>
      <c r="AE6252">
        <v>22.000937480000001</v>
      </c>
      <c r="AF6252" t="s">
        <v>592</v>
      </c>
    </row>
    <row r="6253" spans="1:32" ht="14.4">
      <c r="A6253" s="49">
        <v>46218</v>
      </c>
      <c r="B6253" t="s">
        <v>9</v>
      </c>
      <c r="C6253">
        <v>515</v>
      </c>
      <c r="D6253">
        <v>2745</v>
      </c>
      <c r="E6253">
        <v>-1140</v>
      </c>
      <c r="F6253">
        <v>7</v>
      </c>
      <c r="G6253">
        <v>5</v>
      </c>
      <c r="K6253" t="s">
        <v>154</v>
      </c>
      <c r="L6253" s="64">
        <v>0.86160000000000003</v>
      </c>
      <c r="M6253" s="52">
        <v>-282</v>
      </c>
      <c r="N6253" s="52">
        <v>-364</v>
      </c>
      <c r="O6253">
        <v>0</v>
      </c>
      <c r="P6253">
        <v>5</v>
      </c>
      <c r="Q6253">
        <v>1</v>
      </c>
      <c r="R6253" s="69">
        <v>455.06927148194268</v>
      </c>
      <c r="S6253" s="69">
        <v>6.0320486836231533</v>
      </c>
      <c r="T6253" s="69">
        <v>392.14285714285722</v>
      </c>
      <c r="U6253" s="69">
        <v>549</v>
      </c>
      <c r="V6253" s="69">
        <v>228.75</v>
      </c>
      <c r="W6253">
        <v>0</v>
      </c>
      <c r="X6253">
        <v>0</v>
      </c>
      <c r="Y6253">
        <v>0</v>
      </c>
      <c r="Z6253">
        <v>0</v>
      </c>
      <c r="AA6253">
        <v>0</v>
      </c>
      <c r="AB6253">
        <v>0.5</v>
      </c>
      <c r="AC6253">
        <v>0</v>
      </c>
      <c r="AD6253">
        <v>10</v>
      </c>
      <c r="AE6253">
        <v>10.00093747</v>
      </c>
      <c r="AF6253" t="s">
        <v>584</v>
      </c>
    </row>
    <row r="6254" spans="1:32" ht="14.4">
      <c r="A6254" s="49">
        <v>46218</v>
      </c>
      <c r="B6254" t="s">
        <v>9</v>
      </c>
      <c r="C6254">
        <v>516</v>
      </c>
      <c r="D6254">
        <v>2114</v>
      </c>
      <c r="E6254">
        <v>-806</v>
      </c>
      <c r="F6254">
        <v>5</v>
      </c>
      <c r="G6254">
        <v>5</v>
      </c>
      <c r="K6254" t="s">
        <v>154</v>
      </c>
      <c r="L6254" s="64">
        <v>0.87290000000000001</v>
      </c>
      <c r="M6254" s="52">
        <v>-143</v>
      </c>
      <c r="N6254" s="52">
        <v>219</v>
      </c>
      <c r="O6254">
        <v>0</v>
      </c>
      <c r="P6254">
        <v>6</v>
      </c>
      <c r="Q6254">
        <v>1</v>
      </c>
      <c r="R6254" s="69">
        <v>357.38895807388963</v>
      </c>
      <c r="S6254" s="69">
        <v>5.9151239909402404</v>
      </c>
      <c r="T6254" s="69">
        <v>422.8</v>
      </c>
      <c r="U6254" s="69">
        <v>422.8</v>
      </c>
      <c r="V6254" s="69">
        <v>211.4</v>
      </c>
      <c r="W6254">
        <v>0</v>
      </c>
      <c r="X6254">
        <v>0</v>
      </c>
      <c r="Y6254">
        <v>0</v>
      </c>
      <c r="Z6254">
        <v>2</v>
      </c>
      <c r="AA6254">
        <v>0.5</v>
      </c>
      <c r="AB6254">
        <v>0.5</v>
      </c>
      <c r="AC6254">
        <v>0.25</v>
      </c>
      <c r="AD6254">
        <v>12.5</v>
      </c>
      <c r="AE6254">
        <v>12.500937459999999</v>
      </c>
      <c r="AF6254" t="s">
        <v>795</v>
      </c>
    </row>
    <row r="6255" spans="1:32" ht="14.4">
      <c r="A6255" s="49">
        <v>46218</v>
      </c>
      <c r="B6255" t="s">
        <v>9</v>
      </c>
      <c r="C6255">
        <v>517</v>
      </c>
      <c r="D6255">
        <v>3098</v>
      </c>
      <c r="E6255">
        <v>-294</v>
      </c>
      <c r="F6255">
        <v>11</v>
      </c>
      <c r="G6255">
        <v>9</v>
      </c>
      <c r="K6255" t="s">
        <v>154</v>
      </c>
      <c r="L6255" s="64">
        <v>0.96840000000000004</v>
      </c>
      <c r="M6255" s="52">
        <v>343</v>
      </c>
      <c r="N6255" s="52">
        <v>-278</v>
      </c>
      <c r="O6255">
        <v>0</v>
      </c>
      <c r="P6255">
        <v>7</v>
      </c>
      <c r="Q6255">
        <v>1</v>
      </c>
      <c r="R6255" s="69">
        <v>504.38646741386469</v>
      </c>
      <c r="S6255" s="69">
        <v>6.1421156199616984</v>
      </c>
      <c r="T6255" s="69">
        <v>281.63636363636363</v>
      </c>
      <c r="U6255" s="69">
        <v>344.22222222222217</v>
      </c>
      <c r="V6255" s="69">
        <v>154.9</v>
      </c>
      <c r="W6255">
        <v>0</v>
      </c>
      <c r="X6255">
        <v>3</v>
      </c>
      <c r="Y6255">
        <v>2</v>
      </c>
      <c r="Z6255">
        <v>0</v>
      </c>
      <c r="AA6255">
        <v>1.25</v>
      </c>
      <c r="AB6255">
        <v>0.6</v>
      </c>
      <c r="AC6255">
        <v>0.75</v>
      </c>
      <c r="AD6255">
        <v>17.5</v>
      </c>
      <c r="AE6255">
        <v>17.500937449999999</v>
      </c>
      <c r="AF6255" t="s">
        <v>641</v>
      </c>
    </row>
    <row r="6256" spans="1:32" ht="14.4">
      <c r="A6256" s="49">
        <v>46218</v>
      </c>
      <c r="B6256" t="s">
        <v>9</v>
      </c>
      <c r="C6256">
        <v>518</v>
      </c>
      <c r="D6256">
        <v>1376</v>
      </c>
      <c r="E6256">
        <v>-454</v>
      </c>
      <c r="F6256">
        <v>4</v>
      </c>
      <c r="G6256">
        <v>2</v>
      </c>
      <c r="K6256" t="s">
        <v>154</v>
      </c>
      <c r="L6256" s="64">
        <v>0.89</v>
      </c>
      <c r="M6256" s="52">
        <v>162</v>
      </c>
      <c r="N6256" s="52">
        <v>-36</v>
      </c>
      <c r="O6256">
        <v>0</v>
      </c>
      <c r="P6256">
        <v>8</v>
      </c>
      <c r="Q6256">
        <v>1</v>
      </c>
      <c r="R6256" s="69">
        <v>234.14082606890821</v>
      </c>
      <c r="S6256" s="69">
        <v>5.8768050967542056</v>
      </c>
      <c r="T6256" s="69">
        <v>344</v>
      </c>
      <c r="U6256" s="69">
        <v>688</v>
      </c>
      <c r="V6256" s="69">
        <v>229.33333333333329</v>
      </c>
      <c r="W6256">
        <v>0</v>
      </c>
      <c r="X6256">
        <v>0</v>
      </c>
      <c r="Y6256">
        <v>0</v>
      </c>
      <c r="Z6256">
        <v>2</v>
      </c>
      <c r="AA6256">
        <v>0.5</v>
      </c>
      <c r="AB6256">
        <v>0.5</v>
      </c>
      <c r="AC6256">
        <v>0.25</v>
      </c>
      <c r="AD6256">
        <v>12.5</v>
      </c>
      <c r="AE6256">
        <v>12.50093744</v>
      </c>
      <c r="AF6256" t="s">
        <v>795</v>
      </c>
    </row>
    <row r="6257" spans="1:32" ht="14.4">
      <c r="A6257" s="49">
        <v>46218</v>
      </c>
      <c r="B6257" t="s">
        <v>9</v>
      </c>
      <c r="C6257">
        <v>520</v>
      </c>
      <c r="D6257">
        <v>4628</v>
      </c>
      <c r="E6257">
        <v>1502</v>
      </c>
      <c r="F6257">
        <v>24</v>
      </c>
      <c r="G6257">
        <v>12</v>
      </c>
      <c r="K6257" t="s">
        <v>154</v>
      </c>
      <c r="L6257" s="64">
        <v>1.1082000000000001</v>
      </c>
      <c r="M6257" s="52">
        <v>133</v>
      </c>
      <c r="N6257" s="52">
        <v>-13</v>
      </c>
      <c r="O6257">
        <v>0</v>
      </c>
      <c r="P6257">
        <v>0</v>
      </c>
      <c r="Q6257">
        <v>1</v>
      </c>
      <c r="R6257" s="69">
        <v>786.44966791199658</v>
      </c>
      <c r="S6257" s="69">
        <v>5.8846741105342693</v>
      </c>
      <c r="T6257" s="69">
        <v>192.83333333333329</v>
      </c>
      <c r="U6257" s="69">
        <v>385.66666666666669</v>
      </c>
      <c r="V6257" s="69">
        <v>128.55555555555549</v>
      </c>
      <c r="W6257">
        <v>7</v>
      </c>
      <c r="X6257">
        <v>2</v>
      </c>
      <c r="Y6257">
        <v>5</v>
      </c>
      <c r="Z6257">
        <v>2</v>
      </c>
      <c r="AA6257">
        <v>4</v>
      </c>
      <c r="AB6257">
        <v>0.6</v>
      </c>
      <c r="AC6257">
        <v>2.4</v>
      </c>
      <c r="AD6257">
        <v>24</v>
      </c>
      <c r="AE6257">
        <v>24.00093743</v>
      </c>
      <c r="AF6257" t="s">
        <v>1090</v>
      </c>
    </row>
    <row r="6258" spans="1:32" ht="14.4">
      <c r="A6258" s="49">
        <v>46218</v>
      </c>
      <c r="B6258" t="s">
        <v>9</v>
      </c>
      <c r="C6258">
        <v>521</v>
      </c>
      <c r="D6258">
        <v>2775</v>
      </c>
      <c r="E6258">
        <v>-976</v>
      </c>
      <c r="F6258">
        <v>5</v>
      </c>
      <c r="G6258">
        <v>9</v>
      </c>
      <c r="K6258" t="s">
        <v>370</v>
      </c>
      <c r="L6258" s="64">
        <v>0.88280000000000003</v>
      </c>
      <c r="M6258" s="52">
        <v>-788</v>
      </c>
      <c r="N6258" s="52">
        <v>-575</v>
      </c>
      <c r="O6258">
        <v>0</v>
      </c>
      <c r="P6258">
        <v>1</v>
      </c>
      <c r="Q6258">
        <v>1</v>
      </c>
      <c r="R6258" s="69">
        <v>497.05090286425911</v>
      </c>
      <c r="S6258" s="69">
        <v>5.5829292010316127</v>
      </c>
      <c r="T6258" s="69">
        <v>555</v>
      </c>
      <c r="U6258" s="69">
        <v>308.33333333333331</v>
      </c>
      <c r="V6258" s="69">
        <v>198.21428571428569</v>
      </c>
      <c r="W6258">
        <v>0</v>
      </c>
      <c r="X6258">
        <v>4</v>
      </c>
      <c r="Y6258">
        <v>0</v>
      </c>
      <c r="Z6258">
        <v>7</v>
      </c>
      <c r="AA6258">
        <v>2.75</v>
      </c>
      <c r="AB6258">
        <v>0.5</v>
      </c>
      <c r="AC6258">
        <v>1.375</v>
      </c>
      <c r="AD6258">
        <v>23.8</v>
      </c>
      <c r="AE6258">
        <v>23.80093742</v>
      </c>
      <c r="AF6258" t="s">
        <v>2009</v>
      </c>
    </row>
    <row r="6259" spans="1:32" ht="14.4">
      <c r="A6259" s="49">
        <v>46218</v>
      </c>
      <c r="B6259" t="s">
        <v>9</v>
      </c>
      <c r="C6259">
        <v>522</v>
      </c>
      <c r="D6259">
        <v>2170</v>
      </c>
      <c r="E6259">
        <v>-1340</v>
      </c>
      <c r="F6259">
        <v>3</v>
      </c>
      <c r="G6259">
        <v>4</v>
      </c>
      <c r="K6259" t="s">
        <v>203</v>
      </c>
      <c r="L6259" s="64">
        <v>0.79420000000000002</v>
      </c>
      <c r="M6259" s="52">
        <v>67</v>
      </c>
      <c r="N6259" s="52">
        <v>-871</v>
      </c>
      <c r="O6259">
        <v>0</v>
      </c>
      <c r="P6259">
        <v>2</v>
      </c>
      <c r="Q6259">
        <v>1</v>
      </c>
      <c r="R6259" s="69">
        <v>380.33800332087998</v>
      </c>
      <c r="S6259" s="69">
        <v>5.7054514170366364</v>
      </c>
      <c r="T6259" s="69">
        <v>723.33333333333337</v>
      </c>
      <c r="U6259" s="69">
        <v>542.5</v>
      </c>
      <c r="V6259" s="69">
        <v>310</v>
      </c>
      <c r="W6259">
        <v>0</v>
      </c>
      <c r="X6259">
        <v>0</v>
      </c>
      <c r="Y6259">
        <v>0</v>
      </c>
      <c r="Z6259">
        <v>5</v>
      </c>
      <c r="AA6259">
        <v>1.25</v>
      </c>
      <c r="AB6259">
        <v>0.5</v>
      </c>
      <c r="AC6259">
        <v>0.625</v>
      </c>
      <c r="AD6259">
        <v>16.2</v>
      </c>
      <c r="AE6259">
        <v>16.200937410000002</v>
      </c>
      <c r="AF6259" t="s">
        <v>626</v>
      </c>
    </row>
    <row r="6260" spans="1:32" ht="14.4">
      <c r="A6260" s="49">
        <v>46218</v>
      </c>
      <c r="B6260" t="s">
        <v>9</v>
      </c>
      <c r="C6260">
        <v>523</v>
      </c>
      <c r="D6260">
        <v>3321</v>
      </c>
      <c r="E6260">
        <v>-1309</v>
      </c>
      <c r="F6260">
        <v>8</v>
      </c>
      <c r="G6260">
        <v>6</v>
      </c>
      <c r="K6260" t="s">
        <v>203</v>
      </c>
      <c r="L6260" s="64">
        <v>0.86860000000000004</v>
      </c>
      <c r="M6260" s="52">
        <v>608</v>
      </c>
      <c r="N6260" s="52">
        <v>-1035</v>
      </c>
      <c r="O6260">
        <v>0</v>
      </c>
      <c r="P6260">
        <v>3</v>
      </c>
      <c r="Q6260">
        <v>1</v>
      </c>
      <c r="R6260" s="69">
        <v>573.99159402241594</v>
      </c>
      <c r="S6260" s="69">
        <v>5.7857990161965782</v>
      </c>
      <c r="T6260" s="69">
        <v>415.125</v>
      </c>
      <c r="U6260" s="69">
        <v>553.5</v>
      </c>
      <c r="V6260" s="69">
        <v>237.21428571428569</v>
      </c>
      <c r="W6260">
        <v>0</v>
      </c>
      <c r="X6260">
        <v>0</v>
      </c>
      <c r="Y6260">
        <v>0</v>
      </c>
      <c r="Z6260">
        <v>4</v>
      </c>
      <c r="AA6260">
        <v>1</v>
      </c>
      <c r="AB6260">
        <v>0.6</v>
      </c>
      <c r="AC6260">
        <v>0.6</v>
      </c>
      <c r="AD6260">
        <v>16</v>
      </c>
      <c r="AE6260">
        <v>16.000937400000002</v>
      </c>
      <c r="AF6260" t="s">
        <v>2062</v>
      </c>
    </row>
    <row r="6261" spans="1:32" ht="14.4">
      <c r="A6261" s="49">
        <v>46218</v>
      </c>
      <c r="B6261" t="s">
        <v>9</v>
      </c>
      <c r="C6261">
        <v>525</v>
      </c>
      <c r="D6261">
        <v>1707</v>
      </c>
      <c r="E6261">
        <v>-870</v>
      </c>
      <c r="F6261">
        <v>4</v>
      </c>
      <c r="G6261">
        <v>2</v>
      </c>
      <c r="K6261" t="s">
        <v>154</v>
      </c>
      <c r="L6261" s="64">
        <v>0.83009999999999995</v>
      </c>
      <c r="M6261" s="52">
        <v>-504</v>
      </c>
      <c r="N6261" s="52">
        <v>-306</v>
      </c>
      <c r="O6261">
        <v>0</v>
      </c>
      <c r="P6261">
        <v>5</v>
      </c>
      <c r="Q6261">
        <v>1</v>
      </c>
      <c r="R6261" s="69">
        <v>286.75482565379832</v>
      </c>
      <c r="S6261" s="69">
        <v>5.952820483868253</v>
      </c>
      <c r="T6261" s="69">
        <v>426.75</v>
      </c>
      <c r="U6261" s="69">
        <v>853.5</v>
      </c>
      <c r="V6261" s="69">
        <v>284.5</v>
      </c>
      <c r="W6261">
        <v>0</v>
      </c>
      <c r="X6261">
        <v>0</v>
      </c>
      <c r="Y6261">
        <v>0</v>
      </c>
      <c r="Z6261">
        <v>1</v>
      </c>
      <c r="AA6261">
        <v>0.25</v>
      </c>
      <c r="AB6261">
        <v>0.5</v>
      </c>
      <c r="AC6261">
        <v>0.125</v>
      </c>
      <c r="AD6261">
        <v>11.2</v>
      </c>
      <c r="AE6261">
        <v>11.20093739</v>
      </c>
      <c r="AF6261" t="s">
        <v>646</v>
      </c>
    </row>
    <row r="6262" spans="1:32" ht="14.4">
      <c r="A6262" s="49">
        <v>46218</v>
      </c>
      <c r="B6262" t="s">
        <v>9</v>
      </c>
      <c r="C6262">
        <v>526</v>
      </c>
      <c r="D6262">
        <v>3695</v>
      </c>
      <c r="E6262">
        <v>-235</v>
      </c>
      <c r="F6262">
        <v>13</v>
      </c>
      <c r="G6262">
        <v>10</v>
      </c>
      <c r="K6262" t="s">
        <v>154</v>
      </c>
      <c r="L6262" s="64">
        <v>0.9788</v>
      </c>
      <c r="M6262" s="52">
        <v>-367</v>
      </c>
      <c r="N6262" s="52">
        <v>-290</v>
      </c>
      <c r="O6262">
        <v>0</v>
      </c>
      <c r="P6262">
        <v>6</v>
      </c>
      <c r="Q6262">
        <v>1</v>
      </c>
      <c r="R6262" s="69">
        <v>628.4459319219593</v>
      </c>
      <c r="S6262" s="69">
        <v>5.8795829717596879</v>
      </c>
      <c r="T6262" s="69">
        <v>284.23076923076923</v>
      </c>
      <c r="U6262" s="69">
        <v>369.5</v>
      </c>
      <c r="V6262" s="69">
        <v>160.6521739130435</v>
      </c>
      <c r="W6262">
        <v>0</v>
      </c>
      <c r="X6262">
        <v>2</v>
      </c>
      <c r="Y6262">
        <v>2</v>
      </c>
      <c r="Z6262">
        <v>2</v>
      </c>
      <c r="AA6262">
        <v>1.5</v>
      </c>
      <c r="AB6262">
        <v>0.6</v>
      </c>
      <c r="AC6262">
        <v>0.89999999999999991</v>
      </c>
      <c r="AD6262">
        <v>19</v>
      </c>
      <c r="AE6262">
        <v>19.00093738</v>
      </c>
      <c r="AF6262" t="s">
        <v>597</v>
      </c>
    </row>
    <row r="6263" spans="1:32" ht="14.4">
      <c r="A6263" s="49">
        <v>46218</v>
      </c>
      <c r="B6263" t="s">
        <v>9</v>
      </c>
      <c r="C6263">
        <v>527</v>
      </c>
      <c r="D6263">
        <v>2804</v>
      </c>
      <c r="E6263">
        <v>-21</v>
      </c>
      <c r="F6263">
        <v>10</v>
      </c>
      <c r="G6263">
        <v>10</v>
      </c>
      <c r="K6263" t="s">
        <v>154</v>
      </c>
      <c r="L6263" s="64">
        <v>0.99750000000000005</v>
      </c>
      <c r="M6263" s="52">
        <v>1076</v>
      </c>
      <c r="N6263" s="52">
        <v>-313</v>
      </c>
      <c r="O6263">
        <v>0</v>
      </c>
      <c r="P6263">
        <v>7</v>
      </c>
      <c r="Q6263">
        <v>1</v>
      </c>
      <c r="R6263" s="69">
        <v>463.59147986716482</v>
      </c>
      <c r="S6263" s="69">
        <v>6.0484286743221514</v>
      </c>
      <c r="T6263" s="69">
        <v>280.39999999999998</v>
      </c>
      <c r="U6263" s="69">
        <v>280.39999999999998</v>
      </c>
      <c r="V6263" s="69">
        <v>140.19999999999999</v>
      </c>
      <c r="W6263">
        <v>0</v>
      </c>
      <c r="X6263">
        <v>4</v>
      </c>
      <c r="Y6263">
        <v>4</v>
      </c>
      <c r="Z6263">
        <v>0</v>
      </c>
      <c r="AA6263">
        <v>2</v>
      </c>
      <c r="AB6263">
        <v>0.5</v>
      </c>
      <c r="AC6263">
        <v>1</v>
      </c>
      <c r="AD6263">
        <v>20</v>
      </c>
      <c r="AE6263">
        <v>20.000937369999999</v>
      </c>
      <c r="AF6263" t="s">
        <v>594</v>
      </c>
    </row>
    <row r="6264" spans="1:32" ht="14.4">
      <c r="A6264" s="49">
        <v>46218</v>
      </c>
      <c r="B6264" t="s">
        <v>9</v>
      </c>
      <c r="C6264">
        <v>528</v>
      </c>
      <c r="D6264">
        <v>4581</v>
      </c>
      <c r="E6264">
        <v>594</v>
      </c>
      <c r="F6264">
        <v>20</v>
      </c>
      <c r="G6264">
        <v>8</v>
      </c>
      <c r="K6264" t="s">
        <v>154</v>
      </c>
      <c r="L6264" s="64">
        <v>1.0431999999999999</v>
      </c>
      <c r="M6264" s="52">
        <v>-348</v>
      </c>
      <c r="N6264" s="52">
        <v>-774</v>
      </c>
      <c r="O6264">
        <v>0</v>
      </c>
      <c r="P6264">
        <v>8</v>
      </c>
      <c r="Q6264">
        <v>1</v>
      </c>
      <c r="R6264" s="69">
        <v>826.09511207970104</v>
      </c>
      <c r="S6264" s="69">
        <v>5.5453663059054978</v>
      </c>
      <c r="T6264" s="69">
        <v>229.05</v>
      </c>
      <c r="U6264" s="69">
        <v>572.625</v>
      </c>
      <c r="V6264" s="69">
        <v>163.60714285714289</v>
      </c>
      <c r="W6264">
        <v>6</v>
      </c>
      <c r="X6264">
        <v>0</v>
      </c>
      <c r="Y6264">
        <v>1</v>
      </c>
      <c r="Z6264">
        <v>7</v>
      </c>
      <c r="AA6264">
        <v>3.5</v>
      </c>
      <c r="AB6264">
        <v>0.6</v>
      </c>
      <c r="AC6264">
        <v>2.1</v>
      </c>
      <c r="AD6264">
        <v>21</v>
      </c>
      <c r="AE6264">
        <v>21.000937360000002</v>
      </c>
      <c r="AF6264" t="s">
        <v>1379</v>
      </c>
    </row>
    <row r="6265" spans="1:32" ht="14.4">
      <c r="A6265" s="49">
        <v>46218</v>
      </c>
      <c r="B6265" t="s">
        <v>9</v>
      </c>
      <c r="C6265">
        <v>530</v>
      </c>
      <c r="D6265">
        <v>2196</v>
      </c>
      <c r="E6265">
        <v>-827</v>
      </c>
      <c r="F6265">
        <v>6</v>
      </c>
      <c r="G6265">
        <v>5</v>
      </c>
      <c r="K6265" t="s">
        <v>154</v>
      </c>
      <c r="L6265" s="64">
        <v>0.87450000000000006</v>
      </c>
      <c r="M6265" s="52">
        <v>-470</v>
      </c>
      <c r="N6265" s="52">
        <v>-279</v>
      </c>
      <c r="O6265">
        <v>0</v>
      </c>
      <c r="P6265">
        <v>0</v>
      </c>
      <c r="Q6265">
        <v>1</v>
      </c>
      <c r="R6265" s="69">
        <v>350.68041718555418</v>
      </c>
      <c r="S6265" s="69">
        <v>6.2621118613476474</v>
      </c>
      <c r="T6265" s="69">
        <v>366</v>
      </c>
      <c r="U6265" s="69">
        <v>439.2</v>
      </c>
      <c r="V6265" s="69">
        <v>199.6363636363636</v>
      </c>
      <c r="W6265">
        <v>0</v>
      </c>
      <c r="X6265">
        <v>0</v>
      </c>
      <c r="Y6265">
        <v>0</v>
      </c>
      <c r="Z6265">
        <v>0</v>
      </c>
      <c r="AA6265">
        <v>0</v>
      </c>
      <c r="AB6265">
        <v>0.5</v>
      </c>
      <c r="AC6265">
        <v>0</v>
      </c>
      <c r="AD6265">
        <v>10</v>
      </c>
      <c r="AE6265">
        <v>10.000937349999999</v>
      </c>
      <c r="AF6265" t="s">
        <v>584</v>
      </c>
    </row>
    <row r="6266" spans="1:32" ht="14.4">
      <c r="A6266" s="49">
        <v>46218</v>
      </c>
      <c r="B6266" t="s">
        <v>9</v>
      </c>
      <c r="C6266">
        <v>531</v>
      </c>
      <c r="D6266">
        <v>8263</v>
      </c>
      <c r="E6266">
        <v>-1344</v>
      </c>
      <c r="F6266">
        <v>24</v>
      </c>
      <c r="G6266">
        <v>27</v>
      </c>
      <c r="K6266" t="s">
        <v>154</v>
      </c>
      <c r="L6266" s="64">
        <v>0.94579999999999997</v>
      </c>
      <c r="M6266" s="52">
        <v>-626</v>
      </c>
      <c r="N6266" s="52">
        <v>351</v>
      </c>
      <c r="O6266">
        <v>0</v>
      </c>
      <c r="P6266">
        <v>1</v>
      </c>
      <c r="Q6266">
        <v>1</v>
      </c>
      <c r="R6266" s="69">
        <v>1399.557337069323</v>
      </c>
      <c r="S6266" s="69">
        <v>5.9040096330049199</v>
      </c>
      <c r="T6266" s="69">
        <v>344.29166666666669</v>
      </c>
      <c r="U6266" s="69">
        <v>306.03703703703701</v>
      </c>
      <c r="V6266" s="69">
        <v>162.01960784313729</v>
      </c>
      <c r="W6266">
        <v>0</v>
      </c>
      <c r="X6266">
        <v>4</v>
      </c>
      <c r="Y6266">
        <v>1</v>
      </c>
      <c r="Z6266">
        <v>2</v>
      </c>
      <c r="AA6266">
        <v>1.75</v>
      </c>
      <c r="AB6266">
        <v>1</v>
      </c>
      <c r="AC6266">
        <v>1.75</v>
      </c>
      <c r="AD6266">
        <v>27.5</v>
      </c>
      <c r="AE6266">
        <v>27.50093734</v>
      </c>
      <c r="AF6266" t="s">
        <v>2194</v>
      </c>
    </row>
    <row r="6267" spans="1:32" ht="14.4">
      <c r="A6267" s="49">
        <v>46218</v>
      </c>
      <c r="B6267" t="s">
        <v>9</v>
      </c>
      <c r="C6267">
        <v>532</v>
      </c>
      <c r="D6267">
        <v>2676</v>
      </c>
      <c r="E6267">
        <v>-767</v>
      </c>
      <c r="F6267">
        <v>7</v>
      </c>
      <c r="G6267">
        <v>8</v>
      </c>
      <c r="K6267" t="s">
        <v>154</v>
      </c>
      <c r="L6267" s="64">
        <v>0.90449999999999997</v>
      </c>
      <c r="M6267" s="52">
        <v>692</v>
      </c>
      <c r="N6267" s="52">
        <v>981</v>
      </c>
      <c r="O6267">
        <v>0</v>
      </c>
      <c r="P6267">
        <v>2</v>
      </c>
      <c r="Q6267">
        <v>1</v>
      </c>
      <c r="R6267" s="69">
        <v>443.88651930261523</v>
      </c>
      <c r="S6267" s="69">
        <v>6.0285678515405952</v>
      </c>
      <c r="T6267" s="69">
        <v>382.28571428571428</v>
      </c>
      <c r="U6267" s="69">
        <v>334.5</v>
      </c>
      <c r="V6267" s="69">
        <v>178.4</v>
      </c>
      <c r="W6267">
        <v>0</v>
      </c>
      <c r="X6267">
        <v>3</v>
      </c>
      <c r="Y6267">
        <v>0</v>
      </c>
      <c r="Z6267">
        <v>1</v>
      </c>
      <c r="AA6267">
        <v>1</v>
      </c>
      <c r="AB6267">
        <v>0.5</v>
      </c>
      <c r="AC6267">
        <v>0.5</v>
      </c>
      <c r="AD6267">
        <v>15</v>
      </c>
      <c r="AE6267">
        <v>15.000937329999999</v>
      </c>
      <c r="AF6267" t="s">
        <v>743</v>
      </c>
    </row>
    <row r="6268" spans="1:32" ht="14.4">
      <c r="A6268" s="49">
        <v>46218</v>
      </c>
      <c r="B6268" t="s">
        <v>9</v>
      </c>
      <c r="C6268">
        <v>533</v>
      </c>
      <c r="D6268">
        <v>2064</v>
      </c>
      <c r="E6268">
        <v>-523</v>
      </c>
      <c r="F6268">
        <v>6</v>
      </c>
      <c r="G6268">
        <v>4</v>
      </c>
      <c r="K6268" t="s">
        <v>154</v>
      </c>
      <c r="L6268" s="64">
        <v>0.91549999999999998</v>
      </c>
      <c r="M6268" s="52">
        <v>-343</v>
      </c>
      <c r="N6268" s="52">
        <v>-881</v>
      </c>
      <c r="O6268">
        <v>0</v>
      </c>
      <c r="P6268">
        <v>3</v>
      </c>
      <c r="Q6268">
        <v>1</v>
      </c>
      <c r="R6268" s="69">
        <v>358.9612391033624</v>
      </c>
      <c r="S6268" s="69">
        <v>5.7499244351718826</v>
      </c>
      <c r="T6268" s="69">
        <v>344</v>
      </c>
      <c r="U6268" s="69">
        <v>516</v>
      </c>
      <c r="V6268" s="69">
        <v>206.4</v>
      </c>
      <c r="W6268">
        <v>0</v>
      </c>
      <c r="X6268">
        <v>0</v>
      </c>
      <c r="Y6268">
        <v>0</v>
      </c>
      <c r="Z6268">
        <v>5</v>
      </c>
      <c r="AA6268">
        <v>1.25</v>
      </c>
      <c r="AB6268">
        <v>0.5</v>
      </c>
      <c r="AC6268">
        <v>0.625</v>
      </c>
      <c r="AD6268">
        <v>16.2</v>
      </c>
      <c r="AE6268">
        <v>16.200937320000001</v>
      </c>
      <c r="AF6268" t="s">
        <v>626</v>
      </c>
    </row>
    <row r="6269" spans="1:32" ht="14.4">
      <c r="A6269" s="49">
        <v>46218</v>
      </c>
      <c r="B6269" t="s">
        <v>9</v>
      </c>
      <c r="C6269">
        <v>535</v>
      </c>
      <c r="D6269">
        <v>830</v>
      </c>
      <c r="E6269">
        <v>-779</v>
      </c>
      <c r="F6269">
        <v>1</v>
      </c>
      <c r="G6269">
        <v>0</v>
      </c>
      <c r="K6269" t="s">
        <v>370</v>
      </c>
      <c r="L6269" s="64">
        <v>0.68710000000000004</v>
      </c>
      <c r="M6269" s="52">
        <v>1627</v>
      </c>
      <c r="N6269" s="52">
        <v>547</v>
      </c>
      <c r="O6269">
        <v>0</v>
      </c>
      <c r="P6269">
        <v>5</v>
      </c>
      <c r="Q6269">
        <v>1</v>
      </c>
      <c r="R6269" s="69">
        <v>134.95013491075139</v>
      </c>
      <c r="S6269" s="69">
        <v>6.1504199351035593</v>
      </c>
      <c r="T6269" s="69">
        <v>830</v>
      </c>
      <c r="U6269" s="69"/>
      <c r="V6269" s="69">
        <v>830</v>
      </c>
      <c r="W6269">
        <v>0</v>
      </c>
      <c r="X6269"/>
      <c r="Y6269">
        <v>0</v>
      </c>
      <c r="Z6269">
        <v>0</v>
      </c>
      <c r="AA6269">
        <v>0</v>
      </c>
      <c r="AB6269">
        <v>0.5</v>
      </c>
      <c r="AC6269">
        <v>0</v>
      </c>
      <c r="AD6269">
        <v>10</v>
      </c>
      <c r="AE6269">
        <v>10.000937309999999</v>
      </c>
      <c r="AF6269" t="s">
        <v>584</v>
      </c>
    </row>
    <row r="6270" spans="1:32" ht="14.4">
      <c r="A6270" s="49">
        <v>46218</v>
      </c>
      <c r="B6270" t="s">
        <v>9</v>
      </c>
      <c r="C6270">
        <v>536</v>
      </c>
      <c r="D6270">
        <v>7331</v>
      </c>
      <c r="E6270">
        <v>1446</v>
      </c>
      <c r="F6270">
        <v>32</v>
      </c>
      <c r="G6270">
        <v>23</v>
      </c>
      <c r="K6270" t="s">
        <v>203</v>
      </c>
      <c r="L6270" s="64">
        <v>1.0657000000000001</v>
      </c>
      <c r="M6270" s="52">
        <v>-422</v>
      </c>
      <c r="N6270" s="52">
        <v>-349</v>
      </c>
      <c r="O6270">
        <v>0</v>
      </c>
      <c r="P6270">
        <v>6</v>
      </c>
      <c r="Q6270">
        <v>1</v>
      </c>
      <c r="R6270" s="69">
        <v>1261.744655458697</v>
      </c>
      <c r="S6270" s="69">
        <v>5.8102088788597861</v>
      </c>
      <c r="T6270" s="69">
        <v>229.09375</v>
      </c>
      <c r="U6270" s="69">
        <v>318.73913043478262</v>
      </c>
      <c r="V6270" s="69">
        <v>133.29090909090911</v>
      </c>
      <c r="W6270">
        <v>6</v>
      </c>
      <c r="X6270">
        <v>3</v>
      </c>
      <c r="Y6270">
        <v>4</v>
      </c>
      <c r="Z6270">
        <v>4</v>
      </c>
      <c r="AA6270">
        <v>4.25</v>
      </c>
      <c r="AB6270">
        <v>1</v>
      </c>
      <c r="AC6270">
        <v>4.25</v>
      </c>
      <c r="AD6270">
        <v>42.5</v>
      </c>
      <c r="AE6270">
        <v>42.500937299999997</v>
      </c>
      <c r="AF6270" t="s">
        <v>3695</v>
      </c>
    </row>
    <row r="6271" spans="1:32" ht="14.4">
      <c r="A6271" s="49">
        <v>46218</v>
      </c>
      <c r="B6271" t="s">
        <v>16</v>
      </c>
      <c r="C6271">
        <v>551</v>
      </c>
      <c r="D6271">
        <v>4307</v>
      </c>
      <c r="E6271">
        <v>1375</v>
      </c>
      <c r="F6271">
        <v>22</v>
      </c>
      <c r="G6271">
        <v>10</v>
      </c>
      <c r="K6271" t="s">
        <v>154</v>
      </c>
      <c r="L6271" s="64">
        <v>1.1064000000000001</v>
      </c>
      <c r="M6271" s="52">
        <v>-602</v>
      </c>
      <c r="N6271" s="52">
        <v>-498</v>
      </c>
      <c r="O6271">
        <v>0</v>
      </c>
      <c r="P6271">
        <v>1</v>
      </c>
      <c r="Q6271">
        <v>1</v>
      </c>
      <c r="R6271" s="69">
        <v>720.12121212121212</v>
      </c>
      <c r="S6271" s="69">
        <v>5.9809375526005724</v>
      </c>
      <c r="T6271" s="69">
        <v>195.77272727272731</v>
      </c>
      <c r="U6271" s="69">
        <v>430.7</v>
      </c>
      <c r="V6271" s="69">
        <v>134.59375</v>
      </c>
      <c r="W6271">
        <v>7</v>
      </c>
      <c r="X6271">
        <v>1</v>
      </c>
      <c r="Y6271">
        <v>5</v>
      </c>
      <c r="Z6271">
        <v>5</v>
      </c>
      <c r="AA6271">
        <v>4.5</v>
      </c>
      <c r="AB6271">
        <v>0.6</v>
      </c>
      <c r="AC6271">
        <v>2.7</v>
      </c>
      <c r="AD6271">
        <v>27</v>
      </c>
      <c r="AE6271">
        <v>27.00093729</v>
      </c>
      <c r="AF6271" t="s">
        <v>789</v>
      </c>
    </row>
    <row r="6272" spans="1:32" ht="14.4">
      <c r="A6272" s="49">
        <v>46218</v>
      </c>
      <c r="B6272" t="s">
        <v>16</v>
      </c>
      <c r="C6272">
        <v>552</v>
      </c>
      <c r="D6272">
        <v>4557</v>
      </c>
      <c r="E6272">
        <v>291</v>
      </c>
      <c r="F6272">
        <v>17</v>
      </c>
      <c r="G6272">
        <v>14</v>
      </c>
      <c r="K6272" t="s">
        <v>154</v>
      </c>
      <c r="L6272" s="64">
        <v>1.0213000000000001</v>
      </c>
      <c r="M6272" s="52">
        <v>1998</v>
      </c>
      <c r="N6272" s="52">
        <v>-1106</v>
      </c>
      <c r="O6272">
        <v>0</v>
      </c>
      <c r="P6272">
        <v>2</v>
      </c>
      <c r="Q6272">
        <v>1</v>
      </c>
      <c r="R6272" s="69">
        <v>773.13480697384807</v>
      </c>
      <c r="S6272" s="69">
        <v>5.8941855403415362</v>
      </c>
      <c r="T6272" s="69">
        <v>268.05882352941182</v>
      </c>
      <c r="U6272" s="69">
        <v>325.5</v>
      </c>
      <c r="V6272" s="69">
        <v>147</v>
      </c>
      <c r="W6272">
        <v>3</v>
      </c>
      <c r="X6272">
        <v>3</v>
      </c>
      <c r="Y6272">
        <v>3</v>
      </c>
      <c r="Z6272">
        <v>6</v>
      </c>
      <c r="AA6272">
        <v>3.75</v>
      </c>
      <c r="AB6272">
        <v>0.6</v>
      </c>
      <c r="AC6272">
        <v>2.25</v>
      </c>
      <c r="AD6272">
        <v>22.5</v>
      </c>
      <c r="AE6272">
        <v>22.500937279999999</v>
      </c>
      <c r="AF6272" t="s">
        <v>655</v>
      </c>
    </row>
    <row r="6273" spans="1:32" ht="14.4">
      <c r="A6273" s="49">
        <v>46218</v>
      </c>
      <c r="B6273" t="s">
        <v>16</v>
      </c>
      <c r="C6273">
        <v>553</v>
      </c>
      <c r="D6273">
        <v>1037</v>
      </c>
      <c r="E6273">
        <v>-271</v>
      </c>
      <c r="F6273">
        <v>4</v>
      </c>
      <c r="G6273">
        <v>0</v>
      </c>
      <c r="K6273" t="s">
        <v>154</v>
      </c>
      <c r="L6273" s="64">
        <v>0.91290000000000004</v>
      </c>
      <c r="M6273" s="52">
        <v>63</v>
      </c>
      <c r="N6273" s="52">
        <v>-281</v>
      </c>
      <c r="O6273">
        <v>0</v>
      </c>
      <c r="P6273">
        <v>3</v>
      </c>
      <c r="Q6273">
        <v>1</v>
      </c>
      <c r="R6273" s="69">
        <v>167.87339144873391</v>
      </c>
      <c r="S6273" s="69">
        <v>6.177274379523598</v>
      </c>
      <c r="T6273" s="69">
        <v>259.25</v>
      </c>
      <c r="U6273" s="69"/>
      <c r="V6273" s="69">
        <v>259.25</v>
      </c>
      <c r="W6273">
        <v>4</v>
      </c>
      <c r="X6273"/>
      <c r="Y6273">
        <v>0</v>
      </c>
      <c r="Z6273">
        <v>0</v>
      </c>
      <c r="AA6273">
        <v>1.333333333333333</v>
      </c>
      <c r="AB6273">
        <v>0.5</v>
      </c>
      <c r="AC6273">
        <v>0.66666666666666663</v>
      </c>
      <c r="AD6273">
        <v>16.7</v>
      </c>
      <c r="AE6273">
        <v>16.700937270000001</v>
      </c>
      <c r="AF6273" t="s">
        <v>3164</v>
      </c>
    </row>
    <row r="6274" spans="1:32" ht="14.4">
      <c r="A6274" s="49">
        <v>46218</v>
      </c>
      <c r="B6274" t="s">
        <v>16</v>
      </c>
      <c r="C6274">
        <v>555</v>
      </c>
      <c r="D6274">
        <v>4051</v>
      </c>
      <c r="E6274">
        <v>1949</v>
      </c>
      <c r="F6274">
        <v>23</v>
      </c>
      <c r="G6274">
        <v>12</v>
      </c>
      <c r="K6274" t="s">
        <v>154</v>
      </c>
      <c r="L6274" s="64">
        <v>1.1604000000000001</v>
      </c>
      <c r="M6274" s="52">
        <v>-513</v>
      </c>
      <c r="N6274" s="52">
        <v>1471</v>
      </c>
      <c r="O6274">
        <v>0</v>
      </c>
      <c r="P6274">
        <v>5</v>
      </c>
      <c r="Q6274">
        <v>1</v>
      </c>
      <c r="R6274" s="69">
        <v>655.46129099211294</v>
      </c>
      <c r="S6274" s="69">
        <v>6.1803802233208387</v>
      </c>
      <c r="T6274" s="69">
        <v>176.13043478260869</v>
      </c>
      <c r="U6274" s="69">
        <v>337.58333333333331</v>
      </c>
      <c r="V6274" s="69">
        <v>115.7428571428571</v>
      </c>
      <c r="W6274">
        <v>7</v>
      </c>
      <c r="X6274">
        <v>3</v>
      </c>
      <c r="Y6274">
        <v>7</v>
      </c>
      <c r="Z6274">
        <v>0</v>
      </c>
      <c r="AA6274">
        <v>4.25</v>
      </c>
      <c r="AB6274">
        <v>0.6</v>
      </c>
      <c r="AC6274">
        <v>2.5499999999999998</v>
      </c>
      <c r="AD6274">
        <v>25.5</v>
      </c>
      <c r="AE6274">
        <v>25.500937260000001</v>
      </c>
      <c r="AF6274" t="s">
        <v>582</v>
      </c>
    </row>
    <row r="6275" spans="1:32" ht="14.4">
      <c r="A6275" s="49">
        <v>46218</v>
      </c>
      <c r="B6275" t="s">
        <v>16</v>
      </c>
      <c r="C6275">
        <v>556</v>
      </c>
      <c r="D6275">
        <v>5155</v>
      </c>
      <c r="E6275">
        <v>-99</v>
      </c>
      <c r="F6275">
        <v>20</v>
      </c>
      <c r="G6275">
        <v>12</v>
      </c>
      <c r="K6275" t="s">
        <v>154</v>
      </c>
      <c r="L6275" s="64">
        <v>0.99360000000000004</v>
      </c>
      <c r="M6275" s="52">
        <v>-270</v>
      </c>
      <c r="N6275" s="52">
        <v>80</v>
      </c>
      <c r="O6275">
        <v>0</v>
      </c>
      <c r="P6275">
        <v>6</v>
      </c>
      <c r="Q6275">
        <v>1</v>
      </c>
      <c r="R6275" s="69">
        <v>842.88532586135329</v>
      </c>
      <c r="S6275" s="69">
        <v>6.1158971948313976</v>
      </c>
      <c r="T6275" s="69">
        <v>257.75</v>
      </c>
      <c r="U6275" s="69">
        <v>429.58333333333331</v>
      </c>
      <c r="V6275" s="69">
        <v>161.09375</v>
      </c>
      <c r="W6275">
        <v>5</v>
      </c>
      <c r="X6275">
        <v>1</v>
      </c>
      <c r="Y6275">
        <v>2</v>
      </c>
      <c r="Z6275">
        <v>1</v>
      </c>
      <c r="AA6275">
        <v>2.25</v>
      </c>
      <c r="AB6275">
        <v>0.8</v>
      </c>
      <c r="AC6275">
        <v>1.8</v>
      </c>
      <c r="AD6275">
        <v>28</v>
      </c>
      <c r="AE6275">
        <v>28.00093725</v>
      </c>
      <c r="AF6275" t="s">
        <v>633</v>
      </c>
    </row>
    <row r="6276" spans="1:32" ht="14.4">
      <c r="A6276" s="49">
        <v>46218</v>
      </c>
      <c r="B6276" t="s">
        <v>16</v>
      </c>
      <c r="C6276">
        <v>557</v>
      </c>
      <c r="D6276">
        <v>3190</v>
      </c>
      <c r="E6276">
        <v>-748</v>
      </c>
      <c r="F6276">
        <v>9</v>
      </c>
      <c r="G6276">
        <v>12</v>
      </c>
      <c r="K6276" t="s">
        <v>154</v>
      </c>
      <c r="L6276" s="64">
        <v>0.92179999999999995</v>
      </c>
      <c r="M6276" s="52">
        <v>-381</v>
      </c>
      <c r="N6276" s="52">
        <v>-248</v>
      </c>
      <c r="O6276">
        <v>0</v>
      </c>
      <c r="P6276">
        <v>7</v>
      </c>
      <c r="Q6276">
        <v>1</v>
      </c>
      <c r="R6276" s="69">
        <v>487.21347031963472</v>
      </c>
      <c r="S6276" s="69">
        <v>6.5474380211762453</v>
      </c>
      <c r="T6276" s="69">
        <v>354.44444444444451</v>
      </c>
      <c r="U6276" s="69">
        <v>265.83333333333331</v>
      </c>
      <c r="V6276" s="69">
        <v>151.9047619047619</v>
      </c>
      <c r="W6276">
        <v>0</v>
      </c>
      <c r="X6276">
        <v>5</v>
      </c>
      <c r="Y6276">
        <v>3</v>
      </c>
      <c r="Z6276">
        <v>0</v>
      </c>
      <c r="AA6276">
        <v>2</v>
      </c>
      <c r="AB6276">
        <v>0.6</v>
      </c>
      <c r="AC6276">
        <v>1.2</v>
      </c>
      <c r="AD6276">
        <v>22</v>
      </c>
      <c r="AE6276">
        <v>22.000937239999999</v>
      </c>
      <c r="AF6276" t="s">
        <v>592</v>
      </c>
    </row>
    <row r="6277" spans="1:32" ht="14.4">
      <c r="A6277" s="49">
        <v>46218</v>
      </c>
      <c r="B6277" t="s">
        <v>16</v>
      </c>
      <c r="C6277">
        <v>558</v>
      </c>
      <c r="D6277">
        <v>5232</v>
      </c>
      <c r="E6277">
        <v>-186</v>
      </c>
      <c r="F6277">
        <v>21</v>
      </c>
      <c r="G6277">
        <v>12</v>
      </c>
      <c r="K6277" t="s">
        <v>154</v>
      </c>
      <c r="L6277" s="64">
        <v>0.98809999999999998</v>
      </c>
      <c r="M6277" s="52">
        <v>-290</v>
      </c>
      <c r="N6277" s="52">
        <v>495</v>
      </c>
      <c r="O6277">
        <v>0</v>
      </c>
      <c r="P6277">
        <v>8</v>
      </c>
      <c r="Q6277">
        <v>1</v>
      </c>
      <c r="R6277" s="69">
        <v>824.84651307596516</v>
      </c>
      <c r="S6277" s="69">
        <v>6.3429982633849757</v>
      </c>
      <c r="T6277" s="69">
        <v>249.14285714285711</v>
      </c>
      <c r="U6277" s="69">
        <v>436</v>
      </c>
      <c r="V6277" s="69">
        <v>158.5454545454545</v>
      </c>
      <c r="W6277">
        <v>7</v>
      </c>
      <c r="X6277">
        <v>1</v>
      </c>
      <c r="Y6277">
        <v>2</v>
      </c>
      <c r="Z6277">
        <v>0</v>
      </c>
      <c r="AA6277">
        <v>2.5</v>
      </c>
      <c r="AB6277">
        <v>0.8</v>
      </c>
      <c r="AC6277">
        <v>2</v>
      </c>
      <c r="AD6277">
        <v>30</v>
      </c>
      <c r="AE6277">
        <v>30.000937230000002</v>
      </c>
      <c r="AF6277" t="s">
        <v>661</v>
      </c>
    </row>
    <row r="6278" spans="1:32" ht="14.4">
      <c r="A6278" s="49">
        <v>46218</v>
      </c>
      <c r="B6278" t="s">
        <v>16</v>
      </c>
      <c r="C6278">
        <v>560</v>
      </c>
      <c r="D6278">
        <v>3359</v>
      </c>
      <c r="E6278">
        <v>-314</v>
      </c>
      <c r="F6278">
        <v>11</v>
      </c>
      <c r="G6278">
        <v>9</v>
      </c>
      <c r="K6278" t="s">
        <v>154</v>
      </c>
      <c r="L6278" s="64">
        <v>0.96879999999999999</v>
      </c>
      <c r="M6278" s="52">
        <v>1207</v>
      </c>
      <c r="N6278" s="52">
        <v>-548</v>
      </c>
      <c r="O6278">
        <v>0</v>
      </c>
      <c r="P6278">
        <v>0</v>
      </c>
      <c r="Q6278">
        <v>1</v>
      </c>
      <c r="R6278" s="69">
        <v>567.87666044001662</v>
      </c>
      <c r="S6278" s="69">
        <v>5.9150168231906104</v>
      </c>
      <c r="T6278" s="69">
        <v>305.36363636363637</v>
      </c>
      <c r="U6278" s="69">
        <v>373.22222222222217</v>
      </c>
      <c r="V6278" s="69">
        <v>167.95</v>
      </c>
      <c r="W6278">
        <v>0</v>
      </c>
      <c r="X6278">
        <v>2</v>
      </c>
      <c r="Y6278">
        <v>1</v>
      </c>
      <c r="Z6278">
        <v>6</v>
      </c>
      <c r="AA6278">
        <v>2.25</v>
      </c>
      <c r="AB6278">
        <v>0.6</v>
      </c>
      <c r="AC6278">
        <v>1.35</v>
      </c>
      <c r="AD6278">
        <v>23.5</v>
      </c>
      <c r="AE6278">
        <v>23.500937220000001</v>
      </c>
      <c r="AF6278" t="s">
        <v>1154</v>
      </c>
    </row>
    <row r="6279" spans="1:32" ht="14.4">
      <c r="A6279" s="49">
        <v>46218</v>
      </c>
      <c r="B6279" t="s">
        <v>20</v>
      </c>
      <c r="C6279">
        <v>678</v>
      </c>
      <c r="D6279">
        <v>423</v>
      </c>
      <c r="E6279">
        <v>-243</v>
      </c>
      <c r="F6279">
        <v>4</v>
      </c>
      <c r="G6279">
        <v>1</v>
      </c>
      <c r="K6279" t="s">
        <v>154</v>
      </c>
      <c r="L6279" s="64">
        <v>0.8085</v>
      </c>
      <c r="M6279" s="52">
        <v>168</v>
      </c>
      <c r="N6279" s="52">
        <v>-344</v>
      </c>
      <c r="O6279">
        <v>0</v>
      </c>
      <c r="P6279">
        <v>8</v>
      </c>
      <c r="Q6279">
        <v>0</v>
      </c>
      <c r="R6279" s="69"/>
      <c r="S6279" s="69"/>
      <c r="T6279" s="69"/>
      <c r="U6279" s="69"/>
      <c r="V6279" s="69"/>
      <c r="W6279"/>
      <c r="X6279"/>
      <c r="Y6279"/>
      <c r="Z6279"/>
      <c r="AA6279"/>
      <c r="AB6279">
        <v>0.5</v>
      </c>
      <c r="AC6279"/>
      <c r="AD6279">
        <v>10</v>
      </c>
      <c r="AE6279">
        <v>10.00093721</v>
      </c>
      <c r="AF6279" t="s">
        <v>584</v>
      </c>
    </row>
    <row r="6280" spans="1:32" ht="14.4">
      <c r="A6280" s="49">
        <v>46218</v>
      </c>
      <c r="B6280" t="s">
        <v>20</v>
      </c>
      <c r="C6280">
        <v>680</v>
      </c>
      <c r="D6280">
        <v>583</v>
      </c>
      <c r="E6280">
        <v>-156</v>
      </c>
      <c r="F6280">
        <v>5</v>
      </c>
      <c r="G6280">
        <v>4</v>
      </c>
      <c r="K6280" t="s">
        <v>154</v>
      </c>
      <c r="L6280" s="64">
        <v>0.91080000000000005</v>
      </c>
      <c r="M6280" s="52">
        <v>1472</v>
      </c>
      <c r="N6280" s="52">
        <v>436</v>
      </c>
      <c r="O6280">
        <v>0</v>
      </c>
      <c r="P6280">
        <v>0</v>
      </c>
      <c r="Q6280">
        <v>0</v>
      </c>
      <c r="R6280" s="69"/>
      <c r="S6280" s="69"/>
      <c r="T6280" s="69"/>
      <c r="U6280" s="69"/>
      <c r="V6280" s="69"/>
      <c r="W6280"/>
      <c r="X6280"/>
      <c r="Y6280"/>
      <c r="Z6280"/>
      <c r="AA6280"/>
      <c r="AB6280">
        <v>0.5</v>
      </c>
      <c r="AC6280"/>
      <c r="AD6280">
        <v>10</v>
      </c>
      <c r="AE6280">
        <v>10.000937199999999</v>
      </c>
      <c r="AF6280" t="s">
        <v>584</v>
      </c>
    </row>
    <row r="6281" spans="1:32" ht="14.4">
      <c r="A6281" s="49">
        <v>46218</v>
      </c>
      <c r="B6281" t="s">
        <v>20</v>
      </c>
      <c r="C6281">
        <v>681</v>
      </c>
      <c r="D6281">
        <v>2605</v>
      </c>
      <c r="E6281">
        <v>2795</v>
      </c>
      <c r="F6281">
        <v>42</v>
      </c>
      <c r="G6281">
        <v>8</v>
      </c>
      <c r="K6281" t="s">
        <v>154</v>
      </c>
      <c r="L6281" s="64">
        <v>1.3575999999999999</v>
      </c>
      <c r="M6281" s="52">
        <v>-100</v>
      </c>
      <c r="N6281" s="52">
        <v>-784</v>
      </c>
      <c r="O6281">
        <v>0</v>
      </c>
      <c r="P6281">
        <v>1</v>
      </c>
      <c r="Q6281">
        <v>0</v>
      </c>
      <c r="R6281" s="69"/>
      <c r="S6281" s="69"/>
      <c r="T6281" s="69"/>
      <c r="U6281" s="69"/>
      <c r="V6281" s="69"/>
      <c r="W6281"/>
      <c r="X6281"/>
      <c r="Y6281"/>
      <c r="Z6281"/>
      <c r="AA6281"/>
      <c r="AB6281">
        <v>0.5</v>
      </c>
      <c r="AC6281"/>
      <c r="AD6281">
        <v>70</v>
      </c>
      <c r="AE6281">
        <v>70.000937190000002</v>
      </c>
      <c r="AF6281" t="s">
        <v>178</v>
      </c>
    </row>
    <row r="6282" spans="1:32" ht="14.4">
      <c r="A6282" s="49">
        <v>46218</v>
      </c>
      <c r="B6282" t="s">
        <v>20</v>
      </c>
      <c r="C6282">
        <v>682</v>
      </c>
      <c r="D6282">
        <v>4760</v>
      </c>
      <c r="E6282">
        <v>-1977</v>
      </c>
      <c r="F6282">
        <v>45</v>
      </c>
      <c r="G6282">
        <v>18</v>
      </c>
      <c r="K6282" t="s">
        <v>154</v>
      </c>
      <c r="L6282" s="64">
        <v>0.86160000000000003</v>
      </c>
      <c r="M6282" s="52">
        <v>-781</v>
      </c>
      <c r="N6282" s="52">
        <v>-377</v>
      </c>
      <c r="O6282">
        <v>0</v>
      </c>
      <c r="P6282">
        <v>2</v>
      </c>
      <c r="Q6282">
        <v>0</v>
      </c>
      <c r="R6282" s="69"/>
      <c r="S6282" s="69"/>
      <c r="T6282" s="69"/>
      <c r="U6282" s="69"/>
      <c r="V6282" s="69"/>
      <c r="W6282"/>
      <c r="X6282"/>
      <c r="Y6282"/>
      <c r="Z6282"/>
      <c r="AA6282"/>
      <c r="AB6282">
        <v>0.6</v>
      </c>
      <c r="AC6282"/>
      <c r="AD6282">
        <v>30</v>
      </c>
      <c r="AE6282">
        <v>30.000937180000001</v>
      </c>
      <c r="AF6282" t="s">
        <v>661</v>
      </c>
    </row>
    <row r="6283" spans="1:32" ht="14.4">
      <c r="A6283" s="49">
        <v>46218</v>
      </c>
      <c r="B6283" t="s">
        <v>20</v>
      </c>
      <c r="C6283">
        <v>688</v>
      </c>
      <c r="D6283">
        <v>1470</v>
      </c>
      <c r="E6283">
        <v>-1210</v>
      </c>
      <c r="F6283">
        <v>10</v>
      </c>
      <c r="G6283">
        <v>4</v>
      </c>
      <c r="K6283" t="s">
        <v>154</v>
      </c>
      <c r="L6283" s="64">
        <v>0.72560000000000002</v>
      </c>
      <c r="M6283" s="52">
        <v>-326</v>
      </c>
      <c r="N6283" s="52">
        <v>346</v>
      </c>
      <c r="O6283">
        <v>0</v>
      </c>
      <c r="P6283">
        <v>8</v>
      </c>
      <c r="Q6283">
        <v>0</v>
      </c>
      <c r="R6283" s="69"/>
      <c r="S6283" s="69"/>
      <c r="T6283" s="69"/>
      <c r="U6283" s="69"/>
      <c r="V6283" s="69"/>
      <c r="W6283"/>
      <c r="X6283"/>
      <c r="Y6283"/>
      <c r="Z6283"/>
      <c r="AA6283"/>
      <c r="AB6283">
        <v>0.5</v>
      </c>
      <c r="AC6283"/>
      <c r="AD6283">
        <v>30</v>
      </c>
      <c r="AE6283">
        <v>30.00093717</v>
      </c>
      <c r="AF6283" t="s">
        <v>661</v>
      </c>
    </row>
    <row r="6284" spans="1:32" ht="14.4">
      <c r="A6284" s="49">
        <v>46218</v>
      </c>
      <c r="B6284" t="s">
        <v>20</v>
      </c>
      <c r="C6284">
        <v>700</v>
      </c>
      <c r="D6284">
        <v>2012</v>
      </c>
      <c r="E6284">
        <v>-2047</v>
      </c>
      <c r="F6284">
        <v>9</v>
      </c>
      <c r="G6284">
        <v>5</v>
      </c>
      <c r="K6284" t="s">
        <v>154</v>
      </c>
      <c r="L6284" s="64">
        <v>0.66090000000000004</v>
      </c>
      <c r="M6284" s="52">
        <v>-272</v>
      </c>
      <c r="N6284" s="52">
        <v>-670</v>
      </c>
      <c r="O6284">
        <v>0</v>
      </c>
      <c r="P6284">
        <v>0</v>
      </c>
      <c r="Q6284">
        <v>0</v>
      </c>
      <c r="R6284" s="69"/>
      <c r="S6284" s="69"/>
      <c r="T6284" s="69"/>
      <c r="U6284" s="69"/>
      <c r="V6284" s="69"/>
      <c r="W6284"/>
      <c r="X6284"/>
      <c r="Y6284"/>
      <c r="Z6284"/>
      <c r="AA6284"/>
      <c r="AB6284">
        <v>0.5</v>
      </c>
      <c r="AC6284"/>
      <c r="AD6284">
        <v>30</v>
      </c>
      <c r="AE6284">
        <v>30.000937159999999</v>
      </c>
      <c r="AF6284" t="s">
        <v>661</v>
      </c>
    </row>
    <row r="6285" spans="1:32" ht="14.4">
      <c r="A6285" s="49">
        <v>46218</v>
      </c>
      <c r="B6285" t="s">
        <v>20</v>
      </c>
      <c r="C6285">
        <v>701</v>
      </c>
      <c r="D6285">
        <v>1743</v>
      </c>
      <c r="E6285">
        <v>-1423</v>
      </c>
      <c r="F6285">
        <v>8</v>
      </c>
      <c r="G6285">
        <v>3</v>
      </c>
      <c r="K6285" t="s">
        <v>154</v>
      </c>
      <c r="L6285" s="64">
        <v>0.72789999999999999</v>
      </c>
      <c r="M6285" s="52">
        <v>-63</v>
      </c>
      <c r="N6285" s="52">
        <v>-1791</v>
      </c>
      <c r="O6285">
        <v>0</v>
      </c>
      <c r="P6285">
        <v>1</v>
      </c>
      <c r="Q6285">
        <v>0</v>
      </c>
      <c r="R6285" s="69"/>
      <c r="S6285" s="69"/>
      <c r="T6285" s="69"/>
      <c r="U6285" s="69"/>
      <c r="V6285" s="69"/>
      <c r="W6285"/>
      <c r="X6285"/>
      <c r="Y6285"/>
      <c r="Z6285"/>
      <c r="AA6285"/>
      <c r="AB6285">
        <v>0.5</v>
      </c>
      <c r="AC6285"/>
      <c r="AD6285">
        <v>30</v>
      </c>
      <c r="AE6285">
        <v>30.000937149999999</v>
      </c>
      <c r="AF6285" t="s">
        <v>661</v>
      </c>
    </row>
    <row r="6286" spans="1:32" ht="14.4">
      <c r="A6286" s="49">
        <v>46218</v>
      </c>
      <c r="B6286" t="s">
        <v>20</v>
      </c>
      <c r="C6286">
        <v>702</v>
      </c>
      <c r="D6286">
        <v>2268</v>
      </c>
      <c r="E6286">
        <v>-953</v>
      </c>
      <c r="F6286">
        <v>13</v>
      </c>
      <c r="G6286">
        <v>6</v>
      </c>
      <c r="K6286" t="s">
        <v>154</v>
      </c>
      <c r="L6286" s="64">
        <v>0.8599</v>
      </c>
      <c r="M6286" s="52">
        <v>225</v>
      </c>
      <c r="N6286" s="52">
        <v>160</v>
      </c>
      <c r="O6286">
        <v>0</v>
      </c>
      <c r="P6286">
        <v>2</v>
      </c>
      <c r="Q6286">
        <v>0</v>
      </c>
      <c r="R6286" s="69"/>
      <c r="S6286" s="69"/>
      <c r="T6286" s="69"/>
      <c r="U6286" s="69"/>
      <c r="V6286" s="69"/>
      <c r="W6286"/>
      <c r="X6286"/>
      <c r="Y6286"/>
      <c r="Z6286"/>
      <c r="AA6286"/>
      <c r="AB6286">
        <v>0.5</v>
      </c>
      <c r="AC6286"/>
      <c r="AD6286">
        <v>30</v>
      </c>
      <c r="AE6286">
        <v>30.000937140000001</v>
      </c>
      <c r="AF6286" t="s">
        <v>661</v>
      </c>
    </row>
    <row r="6287" spans="1:32" ht="14.4">
      <c r="A6287" s="49">
        <v>46218</v>
      </c>
      <c r="B6287" t="s">
        <v>685</v>
      </c>
      <c r="C6287">
        <v>752</v>
      </c>
      <c r="D6287">
        <v>4394</v>
      </c>
      <c r="E6287">
        <v>1552</v>
      </c>
      <c r="F6287">
        <v>58</v>
      </c>
      <c r="G6287">
        <v>17</v>
      </c>
      <c r="K6287" t="s">
        <v>154</v>
      </c>
      <c r="L6287" s="64">
        <v>1.1176999999999999</v>
      </c>
      <c r="M6287" s="52">
        <v>2618</v>
      </c>
      <c r="N6287" s="52">
        <v>463</v>
      </c>
      <c r="O6287">
        <v>0</v>
      </c>
      <c r="P6287">
        <v>2</v>
      </c>
      <c r="Q6287">
        <v>0</v>
      </c>
      <c r="R6287" s="69"/>
      <c r="S6287" s="69"/>
      <c r="T6287" s="69"/>
      <c r="U6287" s="69"/>
      <c r="V6287" s="69"/>
      <c r="W6287"/>
      <c r="X6287"/>
      <c r="Y6287"/>
      <c r="Z6287"/>
      <c r="AA6287"/>
      <c r="AB6287">
        <v>0.6</v>
      </c>
      <c r="AC6287"/>
      <c r="AD6287">
        <v>60</v>
      </c>
      <c r="AE6287">
        <v>60.000937129999997</v>
      </c>
      <c r="AF6287" t="s">
        <v>578</v>
      </c>
    </row>
    <row r="6288" spans="1:32" ht="14.4">
      <c r="A6288" s="49">
        <v>46218</v>
      </c>
      <c r="B6288" t="s">
        <v>685</v>
      </c>
      <c r="C6288">
        <v>753</v>
      </c>
      <c r="D6288">
        <v>2796</v>
      </c>
      <c r="E6288">
        <v>-1724</v>
      </c>
      <c r="F6288">
        <v>19</v>
      </c>
      <c r="G6288">
        <v>12</v>
      </c>
      <c r="K6288" t="s">
        <v>154</v>
      </c>
      <c r="L6288" s="64">
        <v>0.79449999999999998</v>
      </c>
      <c r="M6288" s="52">
        <v>86</v>
      </c>
      <c r="N6288" s="52">
        <v>-412</v>
      </c>
      <c r="O6288">
        <v>0</v>
      </c>
      <c r="P6288">
        <v>3</v>
      </c>
      <c r="Q6288">
        <v>0</v>
      </c>
      <c r="R6288" s="69"/>
      <c r="S6288" s="69"/>
      <c r="T6288" s="69"/>
      <c r="U6288" s="69"/>
      <c r="V6288" s="69"/>
      <c r="W6288"/>
      <c r="X6288"/>
      <c r="Y6288"/>
      <c r="Z6288"/>
      <c r="AA6288"/>
      <c r="AB6288">
        <v>0.5</v>
      </c>
      <c r="AC6288"/>
      <c r="AD6288">
        <v>30</v>
      </c>
      <c r="AE6288">
        <v>30.00093712</v>
      </c>
      <c r="AF6288" t="s">
        <v>661</v>
      </c>
    </row>
    <row r="6289" spans="1:32" ht="14.4">
      <c r="A6289" s="49">
        <v>46218</v>
      </c>
      <c r="B6289" t="s">
        <v>685</v>
      </c>
      <c r="C6289">
        <v>755</v>
      </c>
      <c r="D6289">
        <v>2275</v>
      </c>
      <c r="E6289">
        <v>-36</v>
      </c>
      <c r="F6289">
        <v>26</v>
      </c>
      <c r="G6289">
        <v>9</v>
      </c>
      <c r="K6289" t="s">
        <v>154</v>
      </c>
      <c r="L6289" s="64">
        <v>0.99470000000000003</v>
      </c>
      <c r="M6289" s="52">
        <v>1350</v>
      </c>
      <c r="N6289" s="52">
        <v>-564</v>
      </c>
      <c r="O6289">
        <v>0</v>
      </c>
      <c r="P6289">
        <v>5</v>
      </c>
      <c r="Q6289">
        <v>0</v>
      </c>
      <c r="R6289" s="69"/>
      <c r="S6289" s="69"/>
      <c r="T6289" s="69"/>
      <c r="U6289" s="69"/>
      <c r="V6289" s="69"/>
      <c r="W6289"/>
      <c r="X6289"/>
      <c r="Y6289"/>
      <c r="Z6289"/>
      <c r="AA6289"/>
      <c r="AB6289">
        <v>0.5</v>
      </c>
      <c r="AC6289"/>
      <c r="AD6289">
        <v>30</v>
      </c>
      <c r="AE6289">
        <v>30.000937109999999</v>
      </c>
      <c r="AF6289" t="s">
        <v>661</v>
      </c>
    </row>
    <row r="6290" spans="1:32" ht="14.4">
      <c r="A6290" s="49">
        <v>46218</v>
      </c>
      <c r="B6290" t="s">
        <v>685</v>
      </c>
      <c r="C6290">
        <v>756</v>
      </c>
      <c r="D6290">
        <v>2226</v>
      </c>
      <c r="E6290">
        <v>-409</v>
      </c>
      <c r="F6290">
        <v>22</v>
      </c>
      <c r="G6290">
        <v>10</v>
      </c>
      <c r="K6290" t="s">
        <v>154</v>
      </c>
      <c r="L6290" s="64">
        <v>0.93879999999999997</v>
      </c>
      <c r="M6290" s="52">
        <v>2747</v>
      </c>
      <c r="N6290" s="52">
        <v>-703</v>
      </c>
      <c r="O6290">
        <v>0</v>
      </c>
      <c r="P6290">
        <v>6</v>
      </c>
      <c r="Q6290">
        <v>0</v>
      </c>
      <c r="R6290" s="69"/>
      <c r="S6290" s="69"/>
      <c r="T6290" s="69"/>
      <c r="U6290" s="69"/>
      <c r="V6290" s="69"/>
      <c r="W6290"/>
      <c r="X6290"/>
      <c r="Y6290"/>
      <c r="Z6290"/>
      <c r="AA6290"/>
      <c r="AB6290">
        <v>0.5</v>
      </c>
      <c r="AC6290"/>
      <c r="AD6290">
        <v>30</v>
      </c>
      <c r="AE6290">
        <v>30.000937100000002</v>
      </c>
      <c r="AF6290" t="s">
        <v>661</v>
      </c>
    </row>
    <row r="6291" spans="1:32" ht="14.4">
      <c r="A6291" s="49">
        <v>46218</v>
      </c>
      <c r="B6291" t="s">
        <v>685</v>
      </c>
      <c r="C6291">
        <v>757</v>
      </c>
      <c r="D6291">
        <v>3058</v>
      </c>
      <c r="E6291">
        <v>-342</v>
      </c>
      <c r="F6291">
        <v>31</v>
      </c>
      <c r="G6291">
        <v>15</v>
      </c>
      <c r="K6291" t="s">
        <v>154</v>
      </c>
      <c r="L6291" s="64">
        <v>0.9627</v>
      </c>
      <c r="M6291" s="52">
        <v>-644</v>
      </c>
      <c r="N6291" s="52">
        <v>-716</v>
      </c>
      <c r="O6291">
        <v>0</v>
      </c>
      <c r="P6291">
        <v>7</v>
      </c>
      <c r="Q6291">
        <v>0</v>
      </c>
      <c r="R6291" s="69"/>
      <c r="S6291" s="69"/>
      <c r="T6291" s="69"/>
      <c r="U6291" s="69"/>
      <c r="V6291" s="69"/>
      <c r="W6291"/>
      <c r="X6291"/>
      <c r="Y6291"/>
      <c r="Z6291"/>
      <c r="AA6291"/>
      <c r="AB6291">
        <v>0.6</v>
      </c>
      <c r="AC6291"/>
      <c r="AD6291">
        <v>30</v>
      </c>
      <c r="AE6291">
        <v>30.000937090000001</v>
      </c>
      <c r="AF6291" t="s">
        <v>661</v>
      </c>
    </row>
    <row r="6292" spans="1:32" ht="14.4">
      <c r="A6292" s="49">
        <v>46218</v>
      </c>
      <c r="B6292" t="s">
        <v>685</v>
      </c>
      <c r="C6292">
        <v>758</v>
      </c>
      <c r="D6292">
        <v>1491</v>
      </c>
      <c r="E6292">
        <v>-559</v>
      </c>
      <c r="F6292">
        <v>12</v>
      </c>
      <c r="G6292">
        <v>6</v>
      </c>
      <c r="K6292" t="s">
        <v>154</v>
      </c>
      <c r="L6292" s="64">
        <v>0.875</v>
      </c>
      <c r="M6292" s="52">
        <v>-250</v>
      </c>
      <c r="N6292" s="52">
        <v>-535</v>
      </c>
      <c r="O6292">
        <v>0</v>
      </c>
      <c r="P6292">
        <v>8</v>
      </c>
      <c r="Q6292">
        <v>0</v>
      </c>
      <c r="R6292" s="69"/>
      <c r="S6292" s="69"/>
      <c r="T6292" s="69"/>
      <c r="U6292" s="69"/>
      <c r="V6292" s="69"/>
      <c r="W6292"/>
      <c r="X6292"/>
      <c r="Y6292"/>
      <c r="Z6292"/>
      <c r="AA6292"/>
      <c r="AB6292">
        <v>0.5</v>
      </c>
      <c r="AC6292"/>
      <c r="AD6292">
        <v>30</v>
      </c>
      <c r="AE6292">
        <v>30.00093708</v>
      </c>
      <c r="AF6292" t="s">
        <v>661</v>
      </c>
    </row>
    <row r="6293" spans="1:32" ht="14.4">
      <c r="A6293" s="49">
        <v>46218</v>
      </c>
      <c r="B6293" t="s">
        <v>685</v>
      </c>
      <c r="C6293">
        <v>760</v>
      </c>
      <c r="D6293">
        <v>2451</v>
      </c>
      <c r="E6293">
        <v>-831</v>
      </c>
      <c r="F6293">
        <v>25</v>
      </c>
      <c r="G6293">
        <v>9</v>
      </c>
      <c r="K6293" t="s">
        <v>154</v>
      </c>
      <c r="L6293" s="64">
        <v>0.88700000000000001</v>
      </c>
      <c r="M6293" s="52">
        <v>-2502</v>
      </c>
      <c r="N6293" s="52">
        <v>-1150</v>
      </c>
      <c r="O6293">
        <v>0</v>
      </c>
      <c r="P6293">
        <v>0</v>
      </c>
      <c r="Q6293">
        <v>0</v>
      </c>
      <c r="R6293" s="69"/>
      <c r="S6293" s="69"/>
      <c r="T6293" s="69"/>
      <c r="U6293" s="69"/>
      <c r="V6293" s="69"/>
      <c r="W6293"/>
      <c r="X6293"/>
      <c r="Y6293"/>
      <c r="Z6293"/>
      <c r="AA6293"/>
      <c r="AB6293">
        <v>0.5</v>
      </c>
      <c r="AC6293"/>
      <c r="AD6293">
        <v>30</v>
      </c>
      <c r="AE6293">
        <v>30.000937069999999</v>
      </c>
      <c r="AF6293" t="s">
        <v>661</v>
      </c>
    </row>
    <row r="6294" spans="1:32" ht="14.4">
      <c r="A6294" s="49">
        <v>46218</v>
      </c>
      <c r="B6294" t="s">
        <v>14</v>
      </c>
      <c r="C6294">
        <v>501</v>
      </c>
      <c r="D6294">
        <v>1321</v>
      </c>
      <c r="E6294">
        <v>-1087</v>
      </c>
      <c r="F6294">
        <v>2</v>
      </c>
      <c r="G6294">
        <v>1</v>
      </c>
      <c r="K6294" t="s">
        <v>154</v>
      </c>
      <c r="L6294" s="64">
        <v>0.72570000000000001</v>
      </c>
      <c r="M6294" s="52">
        <v>-329</v>
      </c>
      <c r="N6294" s="52">
        <v>393</v>
      </c>
      <c r="O6294">
        <v>0</v>
      </c>
      <c r="P6294">
        <v>1</v>
      </c>
      <c r="Q6294">
        <v>1</v>
      </c>
      <c r="R6294" s="69">
        <v>209.63283520132839</v>
      </c>
      <c r="S6294" s="69">
        <v>6.301493746107715</v>
      </c>
      <c r="T6294" s="69">
        <v>660.5</v>
      </c>
      <c r="U6294" s="69">
        <v>1321</v>
      </c>
      <c r="V6294" s="69">
        <v>440.33333333333331</v>
      </c>
      <c r="W6294">
        <v>0</v>
      </c>
      <c r="X6294">
        <v>0</v>
      </c>
      <c r="Y6294">
        <v>0</v>
      </c>
      <c r="Z6294">
        <v>0</v>
      </c>
      <c r="AA6294">
        <v>0</v>
      </c>
      <c r="AB6294">
        <v>0.5</v>
      </c>
      <c r="AC6294">
        <v>0</v>
      </c>
      <c r="AD6294">
        <v>10</v>
      </c>
      <c r="AE6294">
        <v>10.00093706</v>
      </c>
      <c r="AF6294" t="s">
        <v>584</v>
      </c>
    </row>
    <row r="6295" spans="1:32" ht="14.4">
      <c r="A6295" s="49">
        <v>46218</v>
      </c>
      <c r="B6295" t="s">
        <v>14</v>
      </c>
      <c r="C6295">
        <v>502</v>
      </c>
      <c r="D6295">
        <v>4096</v>
      </c>
      <c r="E6295">
        <v>-817</v>
      </c>
      <c r="F6295">
        <v>13</v>
      </c>
      <c r="G6295">
        <v>10</v>
      </c>
      <c r="K6295" t="s">
        <v>154</v>
      </c>
      <c r="L6295" s="64">
        <v>0.9335</v>
      </c>
      <c r="M6295" s="52">
        <v>-654</v>
      </c>
      <c r="N6295" s="52">
        <v>-696</v>
      </c>
      <c r="O6295">
        <v>0</v>
      </c>
      <c r="P6295">
        <v>2</v>
      </c>
      <c r="Q6295">
        <v>1</v>
      </c>
      <c r="R6295" s="69">
        <v>682.43373806558748</v>
      </c>
      <c r="S6295" s="69">
        <v>6.0020479227923822</v>
      </c>
      <c r="T6295" s="69">
        <v>315.07692307692309</v>
      </c>
      <c r="U6295" s="69">
        <v>409.6</v>
      </c>
      <c r="V6295" s="69">
        <v>178.0869565217391</v>
      </c>
      <c r="W6295">
        <v>0</v>
      </c>
      <c r="X6295">
        <v>0</v>
      </c>
      <c r="Y6295">
        <v>0</v>
      </c>
      <c r="Z6295">
        <v>5</v>
      </c>
      <c r="AA6295">
        <v>1.25</v>
      </c>
      <c r="AB6295">
        <v>0.6</v>
      </c>
      <c r="AC6295">
        <v>0.75</v>
      </c>
      <c r="AD6295">
        <v>17.5</v>
      </c>
      <c r="AE6295">
        <v>17.500937050000001</v>
      </c>
      <c r="AF6295" t="s">
        <v>641</v>
      </c>
    </row>
    <row r="6296" spans="1:32" ht="14.4">
      <c r="A6296" s="49">
        <v>46218</v>
      </c>
      <c r="B6296" t="s">
        <v>14</v>
      </c>
      <c r="C6296">
        <v>503</v>
      </c>
      <c r="D6296">
        <v>856</v>
      </c>
      <c r="E6296">
        <v>-1054</v>
      </c>
      <c r="F6296">
        <v>0</v>
      </c>
      <c r="G6296">
        <v>1</v>
      </c>
      <c r="K6296" t="s">
        <v>154</v>
      </c>
      <c r="L6296" s="64">
        <v>0.58960000000000001</v>
      </c>
      <c r="M6296" s="52">
        <v>-1089</v>
      </c>
      <c r="N6296" s="52">
        <v>-384</v>
      </c>
      <c r="O6296">
        <v>0</v>
      </c>
      <c r="P6296">
        <v>3</v>
      </c>
      <c r="Q6296">
        <v>1</v>
      </c>
      <c r="R6296" s="69">
        <v>126.7925487754255</v>
      </c>
      <c r="S6296" s="69">
        <v>6.7511853674946174</v>
      </c>
      <c r="T6296" s="69"/>
      <c r="U6296" s="69">
        <v>856</v>
      </c>
      <c r="V6296" s="69">
        <v>856</v>
      </c>
      <c r="W6296"/>
      <c r="X6296">
        <v>0</v>
      </c>
      <c r="Y6296">
        <v>0</v>
      </c>
      <c r="Z6296">
        <v>0</v>
      </c>
      <c r="AA6296">
        <v>0</v>
      </c>
      <c r="AB6296">
        <v>0.5</v>
      </c>
      <c r="AC6296">
        <v>0</v>
      </c>
      <c r="AD6296">
        <v>10</v>
      </c>
      <c r="AE6296">
        <v>10.00093704</v>
      </c>
      <c r="AF6296" t="s">
        <v>584</v>
      </c>
    </row>
    <row r="6297" spans="1:32" ht="14.4">
      <c r="A6297" s="49">
        <v>46218</v>
      </c>
      <c r="B6297" t="s">
        <v>14</v>
      </c>
      <c r="C6297">
        <v>505</v>
      </c>
      <c r="D6297">
        <v>6162</v>
      </c>
      <c r="E6297">
        <v>2297</v>
      </c>
      <c r="F6297">
        <v>32</v>
      </c>
      <c r="G6297">
        <v>19</v>
      </c>
      <c r="K6297" t="s">
        <v>154</v>
      </c>
      <c r="L6297" s="64">
        <v>1.1243000000000001</v>
      </c>
      <c r="M6297" s="52">
        <v>759</v>
      </c>
      <c r="N6297" s="52">
        <v>-1926</v>
      </c>
      <c r="O6297">
        <v>0</v>
      </c>
      <c r="P6297">
        <v>5</v>
      </c>
      <c r="Q6297">
        <v>1</v>
      </c>
      <c r="R6297" s="69">
        <v>1046.6520859277709</v>
      </c>
      <c r="S6297" s="69">
        <v>5.8873431609682356</v>
      </c>
      <c r="T6297" s="69">
        <v>192.5625</v>
      </c>
      <c r="U6297" s="69">
        <v>324.31578947368422</v>
      </c>
      <c r="V6297" s="69">
        <v>120.8235294117647</v>
      </c>
      <c r="W6297">
        <v>7</v>
      </c>
      <c r="X6297">
        <v>2</v>
      </c>
      <c r="Y6297">
        <v>5</v>
      </c>
      <c r="Z6297">
        <v>7</v>
      </c>
      <c r="AA6297">
        <v>5.25</v>
      </c>
      <c r="AB6297">
        <v>0.8</v>
      </c>
      <c r="AC6297">
        <v>4.2</v>
      </c>
      <c r="AD6297">
        <v>42</v>
      </c>
      <c r="AE6297">
        <v>42.000937030000003</v>
      </c>
      <c r="AF6297" t="s">
        <v>1975</v>
      </c>
    </row>
    <row r="6298" spans="1:32" ht="14.4">
      <c r="A6298" s="49">
        <v>46218</v>
      </c>
      <c r="B6298" t="s">
        <v>14</v>
      </c>
      <c r="C6298">
        <v>506</v>
      </c>
      <c r="D6298">
        <v>2961</v>
      </c>
      <c r="E6298">
        <v>759</v>
      </c>
      <c r="F6298">
        <v>14</v>
      </c>
      <c r="G6298">
        <v>9</v>
      </c>
      <c r="K6298" t="s">
        <v>154</v>
      </c>
      <c r="L6298" s="64">
        <v>1.0853999999999999</v>
      </c>
      <c r="M6298" s="52">
        <v>-582</v>
      </c>
      <c r="N6298" s="52">
        <v>-218</v>
      </c>
      <c r="O6298">
        <v>0</v>
      </c>
      <c r="P6298">
        <v>6</v>
      </c>
      <c r="Q6298">
        <v>1</v>
      </c>
      <c r="R6298" s="69">
        <v>502.71201743462012</v>
      </c>
      <c r="S6298" s="69">
        <v>5.8900521517472786</v>
      </c>
      <c r="T6298" s="69">
        <v>211.5</v>
      </c>
      <c r="U6298" s="69">
        <v>329</v>
      </c>
      <c r="V6298" s="69">
        <v>128.7391304347826</v>
      </c>
      <c r="W6298">
        <v>7</v>
      </c>
      <c r="X6298">
        <v>2</v>
      </c>
      <c r="Y6298">
        <v>4</v>
      </c>
      <c r="Z6298">
        <v>7</v>
      </c>
      <c r="AA6298">
        <v>5</v>
      </c>
      <c r="AB6298">
        <v>0.5</v>
      </c>
      <c r="AC6298">
        <v>2.5</v>
      </c>
      <c r="AD6298">
        <v>25</v>
      </c>
      <c r="AE6298">
        <v>25.000937019999999</v>
      </c>
      <c r="AF6298" t="s">
        <v>2367</v>
      </c>
    </row>
    <row r="6299" spans="1:32" ht="14.4">
      <c r="A6299" s="49">
        <v>46218</v>
      </c>
      <c r="B6299" t="s">
        <v>14</v>
      </c>
      <c r="C6299">
        <v>507</v>
      </c>
      <c r="D6299">
        <v>1611</v>
      </c>
      <c r="E6299">
        <v>338</v>
      </c>
      <c r="F6299">
        <v>8</v>
      </c>
      <c r="G6299">
        <v>5</v>
      </c>
      <c r="K6299" t="s">
        <v>154</v>
      </c>
      <c r="L6299" s="64">
        <v>1.0699000000000001</v>
      </c>
      <c r="M6299" s="52">
        <v>-168</v>
      </c>
      <c r="N6299" s="52">
        <v>-134</v>
      </c>
      <c r="O6299">
        <v>0</v>
      </c>
      <c r="P6299">
        <v>7</v>
      </c>
      <c r="Q6299">
        <v>1</v>
      </c>
      <c r="R6299" s="69">
        <v>251.413605230386</v>
      </c>
      <c r="S6299" s="69">
        <v>6.4077677837829814</v>
      </c>
      <c r="T6299" s="69">
        <v>201.375</v>
      </c>
      <c r="U6299" s="69">
        <v>322.2</v>
      </c>
      <c r="V6299" s="69">
        <v>123.92307692307691</v>
      </c>
      <c r="W6299">
        <v>7</v>
      </c>
      <c r="X6299">
        <v>2</v>
      </c>
      <c r="Y6299">
        <v>5</v>
      </c>
      <c r="Z6299">
        <v>0</v>
      </c>
      <c r="AA6299">
        <v>3.5</v>
      </c>
      <c r="AB6299">
        <v>0.5</v>
      </c>
      <c r="AC6299">
        <v>1.75</v>
      </c>
      <c r="AD6299">
        <v>17.5</v>
      </c>
      <c r="AE6299">
        <v>17.500937010000001</v>
      </c>
      <c r="AF6299" t="s">
        <v>822</v>
      </c>
    </row>
    <row r="6300" spans="1:32" ht="14.4">
      <c r="A6300" s="49">
        <v>46218</v>
      </c>
      <c r="B6300" t="s">
        <v>5248</v>
      </c>
      <c r="C6300">
        <v>638</v>
      </c>
      <c r="D6300">
        <v>182</v>
      </c>
      <c r="E6300">
        <v>-136</v>
      </c>
      <c r="F6300">
        <v>1</v>
      </c>
      <c r="G6300">
        <v>1</v>
      </c>
      <c r="K6300" t="s">
        <v>154</v>
      </c>
      <c r="L6300" s="64">
        <v>0.75090000000000001</v>
      </c>
      <c r="M6300" s="52">
        <v>-674</v>
      </c>
      <c r="N6300" s="52">
        <v>-2150</v>
      </c>
      <c r="O6300">
        <v>0</v>
      </c>
      <c r="P6300">
        <v>8</v>
      </c>
      <c r="Q6300">
        <v>0</v>
      </c>
      <c r="R6300" s="69"/>
      <c r="S6300" s="69"/>
      <c r="T6300" s="69"/>
      <c r="U6300" s="69"/>
      <c r="V6300" s="69"/>
      <c r="W6300"/>
      <c r="X6300"/>
      <c r="Y6300"/>
      <c r="Z6300"/>
      <c r="AA6300"/>
      <c r="AB6300">
        <v>0.5</v>
      </c>
      <c r="AC6300"/>
      <c r="AD6300">
        <v>10</v>
      </c>
      <c r="AE6300">
        <v>10.000937</v>
      </c>
      <c r="AF6300" t="s">
        <v>584</v>
      </c>
    </row>
    <row r="6301" spans="1:32" ht="14.4">
      <c r="A6301" s="49">
        <v>46218</v>
      </c>
      <c r="B6301" t="s">
        <v>5248</v>
      </c>
      <c r="C6301">
        <v>650</v>
      </c>
      <c r="D6301">
        <v>1594</v>
      </c>
      <c r="E6301">
        <v>-2277</v>
      </c>
      <c r="F6301">
        <v>2</v>
      </c>
      <c r="G6301">
        <v>2</v>
      </c>
      <c r="K6301" t="s">
        <v>154</v>
      </c>
      <c r="L6301" s="64">
        <v>0.52380000000000004</v>
      </c>
      <c r="M6301" s="52">
        <v>-136</v>
      </c>
      <c r="N6301" s="52">
        <v>-1386</v>
      </c>
      <c r="O6301">
        <v>0</v>
      </c>
      <c r="P6301">
        <v>0</v>
      </c>
      <c r="Q6301">
        <v>0</v>
      </c>
      <c r="R6301" s="69"/>
      <c r="S6301" s="69"/>
      <c r="T6301" s="69"/>
      <c r="U6301" s="69"/>
      <c r="V6301" s="69"/>
      <c r="W6301"/>
      <c r="X6301"/>
      <c r="Y6301"/>
      <c r="Z6301"/>
      <c r="AA6301"/>
      <c r="AB6301">
        <v>0.5</v>
      </c>
      <c r="AC6301"/>
      <c r="AD6301">
        <v>30</v>
      </c>
      <c r="AE6301">
        <v>30.00093699</v>
      </c>
      <c r="AF6301" t="s">
        <v>661</v>
      </c>
    </row>
    <row r="6302" spans="1:32" ht="14.4">
      <c r="A6302" s="49">
        <v>46218</v>
      </c>
      <c r="B6302" t="s">
        <v>5248</v>
      </c>
      <c r="C6302">
        <v>651</v>
      </c>
      <c r="D6302">
        <v>455</v>
      </c>
      <c r="E6302">
        <v>-462</v>
      </c>
      <c r="F6302">
        <v>2</v>
      </c>
      <c r="G6302">
        <v>1</v>
      </c>
      <c r="K6302" t="s">
        <v>154</v>
      </c>
      <c r="L6302" s="64">
        <v>0.66149999999999998</v>
      </c>
      <c r="M6302" s="52">
        <v>-90</v>
      </c>
      <c r="N6302" s="52">
        <v>-1291</v>
      </c>
      <c r="O6302">
        <v>0</v>
      </c>
      <c r="P6302">
        <v>1</v>
      </c>
      <c r="Q6302">
        <v>0</v>
      </c>
      <c r="R6302" s="69"/>
      <c r="S6302" s="69"/>
      <c r="T6302" s="69"/>
      <c r="U6302" s="69"/>
      <c r="V6302" s="69"/>
      <c r="W6302"/>
      <c r="X6302"/>
      <c r="Y6302"/>
      <c r="Z6302"/>
      <c r="AA6302"/>
      <c r="AB6302">
        <v>0.5</v>
      </c>
      <c r="AC6302"/>
      <c r="AD6302">
        <v>10</v>
      </c>
      <c r="AE6302">
        <v>10.000936980000001</v>
      </c>
      <c r="AF6302" t="s">
        <v>584</v>
      </c>
    </row>
    <row r="6303" spans="1:32" ht="14.4">
      <c r="A6303" s="49">
        <v>46218</v>
      </c>
      <c r="B6303" t="s">
        <v>5248</v>
      </c>
      <c r="C6303">
        <v>652</v>
      </c>
      <c r="D6303">
        <v>1088</v>
      </c>
      <c r="E6303">
        <v>-1563</v>
      </c>
      <c r="F6303">
        <v>2</v>
      </c>
      <c r="G6303">
        <v>0</v>
      </c>
      <c r="K6303" t="s">
        <v>154</v>
      </c>
      <c r="L6303" s="64">
        <v>0.52110000000000001</v>
      </c>
      <c r="M6303" s="52">
        <v>-44</v>
      </c>
      <c r="N6303" s="52">
        <v>3135</v>
      </c>
      <c r="O6303">
        <v>0</v>
      </c>
      <c r="P6303">
        <v>2</v>
      </c>
      <c r="Q6303">
        <v>0</v>
      </c>
      <c r="R6303" s="69"/>
      <c r="S6303" s="69"/>
      <c r="T6303" s="69"/>
      <c r="U6303" s="69"/>
      <c r="V6303" s="69"/>
      <c r="W6303"/>
      <c r="X6303"/>
      <c r="Y6303"/>
      <c r="Z6303"/>
      <c r="AA6303"/>
      <c r="AB6303">
        <v>0.5</v>
      </c>
      <c r="AC6303"/>
      <c r="AD6303">
        <v>30</v>
      </c>
      <c r="AE6303">
        <v>30.000936970000001</v>
      </c>
      <c r="AF6303" t="s">
        <v>661</v>
      </c>
    </row>
    <row r="6304" spans="1:32" ht="14.4">
      <c r="A6304" s="49">
        <v>46218</v>
      </c>
      <c r="B6304" t="s">
        <v>5248</v>
      </c>
      <c r="C6304">
        <v>653</v>
      </c>
      <c r="D6304">
        <v>951</v>
      </c>
      <c r="E6304">
        <v>-1471</v>
      </c>
      <c r="F6304">
        <v>0</v>
      </c>
      <c r="G6304">
        <v>2</v>
      </c>
      <c r="K6304" t="s">
        <v>154</v>
      </c>
      <c r="L6304" s="64">
        <v>0.4844</v>
      </c>
      <c r="M6304" s="52">
        <v>-1280</v>
      </c>
      <c r="N6304" s="52">
        <v>-1793</v>
      </c>
      <c r="O6304">
        <v>0</v>
      </c>
      <c r="P6304">
        <v>3</v>
      </c>
      <c r="Q6304">
        <v>0</v>
      </c>
      <c r="R6304" s="69"/>
      <c r="S6304" s="69"/>
      <c r="T6304" s="69"/>
      <c r="U6304" s="69"/>
      <c r="V6304" s="69"/>
      <c r="W6304"/>
      <c r="X6304"/>
      <c r="Y6304"/>
      <c r="Z6304"/>
      <c r="AA6304"/>
      <c r="AB6304">
        <v>0.5</v>
      </c>
      <c r="AC6304"/>
      <c r="AD6304">
        <v>10</v>
      </c>
      <c r="AE6304">
        <v>10.000936960000001</v>
      </c>
      <c r="AF6304" t="s">
        <v>584</v>
      </c>
    </row>
    <row r="6305" spans="1:32" ht="14.4">
      <c r="A6305" s="49">
        <v>46218</v>
      </c>
      <c r="B6305" t="s">
        <v>5248</v>
      </c>
      <c r="C6305">
        <v>655</v>
      </c>
      <c r="D6305">
        <v>651</v>
      </c>
      <c r="E6305">
        <v>-666</v>
      </c>
      <c r="F6305">
        <v>2</v>
      </c>
      <c r="G6305">
        <v>3</v>
      </c>
      <c r="K6305" t="s">
        <v>154</v>
      </c>
      <c r="L6305" s="64">
        <v>0.65900000000000003</v>
      </c>
      <c r="M6305" s="52">
        <v>-456</v>
      </c>
      <c r="N6305" s="52">
        <v>-806</v>
      </c>
      <c r="O6305">
        <v>0</v>
      </c>
      <c r="P6305">
        <v>5</v>
      </c>
      <c r="Q6305">
        <v>0</v>
      </c>
      <c r="R6305" s="69"/>
      <c r="S6305" s="69"/>
      <c r="T6305" s="69"/>
      <c r="U6305" s="69"/>
      <c r="V6305" s="69"/>
      <c r="W6305"/>
      <c r="X6305"/>
      <c r="Y6305"/>
      <c r="Z6305"/>
      <c r="AA6305"/>
      <c r="AB6305">
        <v>0.5</v>
      </c>
      <c r="AC6305"/>
      <c r="AD6305">
        <v>10</v>
      </c>
      <c r="AE6305">
        <v>10.00093695</v>
      </c>
      <c r="AF6305" t="s">
        <v>584</v>
      </c>
    </row>
    <row r="6306" spans="1:32" ht="14.4">
      <c r="A6306" s="49">
        <v>46218</v>
      </c>
      <c r="B6306" t="s">
        <v>22</v>
      </c>
      <c r="C6306">
        <v>671</v>
      </c>
      <c r="D6306">
        <v>4727</v>
      </c>
      <c r="E6306">
        <v>-3676</v>
      </c>
      <c r="F6306">
        <v>25</v>
      </c>
      <c r="G6306">
        <v>7</v>
      </c>
      <c r="K6306" t="s">
        <v>154</v>
      </c>
      <c r="L6306" s="64">
        <v>0.74080000000000001</v>
      </c>
      <c r="M6306" s="52">
        <v>947</v>
      </c>
      <c r="N6306" s="52">
        <v>-573</v>
      </c>
      <c r="O6306">
        <v>0</v>
      </c>
      <c r="P6306">
        <v>1</v>
      </c>
      <c r="Q6306">
        <v>0</v>
      </c>
      <c r="R6306" s="69"/>
      <c r="S6306" s="69"/>
      <c r="T6306" s="69"/>
      <c r="U6306" s="69"/>
      <c r="V6306" s="69"/>
      <c r="W6306"/>
      <c r="X6306"/>
      <c r="Y6306"/>
      <c r="Z6306"/>
      <c r="AA6306"/>
      <c r="AB6306">
        <v>0.6</v>
      </c>
      <c r="AC6306"/>
      <c r="AD6306">
        <v>30</v>
      </c>
      <c r="AE6306">
        <v>30.000936939999999</v>
      </c>
      <c r="AF6306" t="s">
        <v>661</v>
      </c>
    </row>
    <row r="6307" spans="1:32" ht="14.4">
      <c r="A6307" s="49">
        <v>46218</v>
      </c>
      <c r="B6307" t="s">
        <v>22</v>
      </c>
      <c r="C6307">
        <v>672</v>
      </c>
      <c r="D6307">
        <v>1562</v>
      </c>
      <c r="E6307">
        <v>-1503</v>
      </c>
      <c r="F6307">
        <v>10</v>
      </c>
      <c r="G6307">
        <v>1</v>
      </c>
      <c r="K6307" t="s">
        <v>154</v>
      </c>
      <c r="L6307" s="64">
        <v>0.67930000000000001</v>
      </c>
      <c r="M6307" s="52">
        <v>-2435</v>
      </c>
      <c r="N6307" s="52">
        <v>-208</v>
      </c>
      <c r="O6307">
        <v>0</v>
      </c>
      <c r="P6307">
        <v>2</v>
      </c>
      <c r="Q6307">
        <v>0</v>
      </c>
      <c r="R6307" s="69"/>
      <c r="S6307" s="69"/>
      <c r="T6307" s="69"/>
      <c r="U6307" s="69"/>
      <c r="V6307" s="69"/>
      <c r="W6307"/>
      <c r="X6307"/>
      <c r="Y6307"/>
      <c r="Z6307"/>
      <c r="AA6307"/>
      <c r="AB6307">
        <v>0.5</v>
      </c>
      <c r="AC6307"/>
      <c r="AD6307">
        <v>30</v>
      </c>
      <c r="AE6307">
        <v>30.000936930000002</v>
      </c>
      <c r="AF6307" t="s">
        <v>661</v>
      </c>
    </row>
    <row r="6308" spans="1:32" ht="14.4">
      <c r="A6308" s="49">
        <v>46218</v>
      </c>
      <c r="B6308" t="s">
        <v>22</v>
      </c>
      <c r="C6308">
        <v>673</v>
      </c>
      <c r="D6308">
        <v>1197</v>
      </c>
      <c r="E6308">
        <v>1295</v>
      </c>
      <c r="F6308">
        <v>17</v>
      </c>
      <c r="G6308">
        <v>6</v>
      </c>
      <c r="K6308" t="s">
        <v>154</v>
      </c>
      <c r="L6308" s="64">
        <v>1.3606</v>
      </c>
      <c r="M6308" s="52">
        <v>-961</v>
      </c>
      <c r="N6308" s="52">
        <v>-3205</v>
      </c>
      <c r="O6308">
        <v>0</v>
      </c>
      <c r="P6308">
        <v>3</v>
      </c>
      <c r="Q6308">
        <v>0</v>
      </c>
      <c r="R6308" s="69"/>
      <c r="S6308" s="69"/>
      <c r="T6308" s="69"/>
      <c r="U6308" s="69"/>
      <c r="V6308" s="69"/>
      <c r="W6308"/>
      <c r="X6308"/>
      <c r="Y6308"/>
      <c r="Z6308"/>
      <c r="AA6308"/>
      <c r="AB6308">
        <v>0.5</v>
      </c>
      <c r="AC6308"/>
      <c r="AD6308">
        <v>60</v>
      </c>
      <c r="AE6308">
        <v>60.000936920000001</v>
      </c>
      <c r="AF6308" t="s">
        <v>578</v>
      </c>
    </row>
    <row r="6309" spans="1:32" ht="14.4">
      <c r="A6309" s="49">
        <v>46218</v>
      </c>
      <c r="B6309" t="s">
        <v>22</v>
      </c>
      <c r="C6309">
        <v>675</v>
      </c>
      <c r="D6309">
        <v>5236</v>
      </c>
      <c r="E6309">
        <v>-3002</v>
      </c>
      <c r="F6309">
        <v>49</v>
      </c>
      <c r="G6309">
        <v>14</v>
      </c>
      <c r="K6309" t="s">
        <v>154</v>
      </c>
      <c r="L6309" s="64">
        <v>0.80889999999999995</v>
      </c>
      <c r="M6309" s="52">
        <v>-1590</v>
      </c>
      <c r="N6309" s="52">
        <v>1948</v>
      </c>
      <c r="O6309">
        <v>0</v>
      </c>
      <c r="P6309">
        <v>5</v>
      </c>
      <c r="Q6309">
        <v>0</v>
      </c>
      <c r="R6309" s="69"/>
      <c r="S6309" s="69"/>
      <c r="T6309" s="69"/>
      <c r="U6309" s="69"/>
      <c r="V6309" s="69"/>
      <c r="W6309"/>
      <c r="X6309"/>
      <c r="Y6309"/>
      <c r="Z6309"/>
      <c r="AA6309"/>
      <c r="AB6309">
        <v>0.8</v>
      </c>
      <c r="AC6309"/>
      <c r="AD6309">
        <v>30</v>
      </c>
      <c r="AE6309">
        <v>30.00093691</v>
      </c>
      <c r="AF6309" t="s">
        <v>661</v>
      </c>
    </row>
    <row r="6310" spans="1:32" ht="14.4">
      <c r="A6310" s="49">
        <v>46218</v>
      </c>
      <c r="B6310" t="s">
        <v>22</v>
      </c>
      <c r="C6310">
        <v>676</v>
      </c>
      <c r="D6310">
        <v>1383</v>
      </c>
      <c r="E6310">
        <v>3015</v>
      </c>
      <c r="F6310">
        <v>15</v>
      </c>
      <c r="G6310">
        <v>9</v>
      </c>
      <c r="K6310" t="s">
        <v>154</v>
      </c>
      <c r="L6310" s="64">
        <v>1.7266999999999999</v>
      </c>
      <c r="M6310" s="52">
        <v>2508</v>
      </c>
      <c r="N6310" s="52">
        <v>-3194</v>
      </c>
      <c r="O6310">
        <v>0</v>
      </c>
      <c r="P6310">
        <v>6</v>
      </c>
      <c r="Q6310">
        <v>0</v>
      </c>
      <c r="R6310" s="69"/>
      <c r="S6310" s="69"/>
      <c r="T6310" s="69"/>
      <c r="U6310" s="69"/>
      <c r="V6310" s="69"/>
      <c r="W6310"/>
      <c r="X6310"/>
      <c r="Y6310"/>
      <c r="Z6310"/>
      <c r="AA6310"/>
      <c r="AB6310">
        <v>0.5</v>
      </c>
      <c r="AC6310"/>
      <c r="AD6310">
        <v>80</v>
      </c>
      <c r="AE6310">
        <v>80.000936899999999</v>
      </c>
      <c r="AF6310" t="s">
        <v>155</v>
      </c>
    </row>
    <row r="6311" spans="1:32" ht="14.4">
      <c r="A6311" s="49">
        <v>46218</v>
      </c>
      <c r="B6311" t="s">
        <v>22</v>
      </c>
      <c r="C6311">
        <v>677</v>
      </c>
      <c r="D6311">
        <v>3956</v>
      </c>
      <c r="E6311">
        <v>4631</v>
      </c>
      <c r="F6311">
        <v>50</v>
      </c>
      <c r="G6311">
        <v>21</v>
      </c>
      <c r="K6311" t="s">
        <v>154</v>
      </c>
      <c r="L6311" s="64">
        <v>1.3902000000000001</v>
      </c>
      <c r="M6311" s="52">
        <v>5176</v>
      </c>
      <c r="N6311" s="52">
        <v>-953</v>
      </c>
      <c r="O6311">
        <v>0</v>
      </c>
      <c r="P6311">
        <v>7</v>
      </c>
      <c r="Q6311">
        <v>0</v>
      </c>
      <c r="R6311" s="69"/>
      <c r="S6311" s="69"/>
      <c r="T6311" s="69"/>
      <c r="U6311" s="69"/>
      <c r="V6311" s="69"/>
      <c r="W6311"/>
      <c r="X6311"/>
      <c r="Y6311"/>
      <c r="Z6311"/>
      <c r="AA6311"/>
      <c r="AB6311">
        <v>0.6</v>
      </c>
      <c r="AC6311"/>
      <c r="AD6311">
        <v>80</v>
      </c>
      <c r="AE6311">
        <v>80.000936890000006</v>
      </c>
      <c r="AF6311" t="s">
        <v>155</v>
      </c>
    </row>
    <row r="6312" spans="1:32" ht="14.4">
      <c r="A6312" s="49">
        <v>46218</v>
      </c>
      <c r="B6312" t="s">
        <v>38</v>
      </c>
      <c r="C6312">
        <v>703</v>
      </c>
      <c r="D6312">
        <v>2504</v>
      </c>
      <c r="E6312">
        <v>-2233</v>
      </c>
      <c r="F6312">
        <v>10</v>
      </c>
      <c r="G6312">
        <v>7</v>
      </c>
      <c r="K6312" t="s">
        <v>154</v>
      </c>
      <c r="L6312" s="64">
        <v>0.70269999999999999</v>
      </c>
      <c r="M6312" s="52">
        <v>2909</v>
      </c>
      <c r="N6312" s="52">
        <v>-460</v>
      </c>
      <c r="O6312">
        <v>0</v>
      </c>
      <c r="P6312">
        <v>3</v>
      </c>
      <c r="Q6312">
        <v>0</v>
      </c>
      <c r="R6312" s="69"/>
      <c r="S6312" s="69"/>
      <c r="T6312" s="69"/>
      <c r="U6312" s="69"/>
      <c r="V6312" s="69"/>
      <c r="W6312"/>
      <c r="X6312"/>
      <c r="Y6312"/>
      <c r="Z6312"/>
      <c r="AA6312"/>
      <c r="AB6312">
        <v>0.5</v>
      </c>
      <c r="AC6312"/>
      <c r="AD6312">
        <v>30</v>
      </c>
      <c r="AE6312">
        <v>30.000936880000001</v>
      </c>
      <c r="AF6312" t="s">
        <v>661</v>
      </c>
    </row>
    <row r="6313" spans="1:32" ht="14.4">
      <c r="A6313" s="49">
        <v>46218</v>
      </c>
      <c r="B6313" t="s">
        <v>38</v>
      </c>
      <c r="C6313">
        <v>705</v>
      </c>
      <c r="D6313">
        <v>3104</v>
      </c>
      <c r="E6313">
        <v>-1503</v>
      </c>
      <c r="F6313">
        <v>15</v>
      </c>
      <c r="G6313">
        <v>12</v>
      </c>
      <c r="K6313" t="s">
        <v>154</v>
      </c>
      <c r="L6313" s="64">
        <v>0.83860000000000001</v>
      </c>
      <c r="M6313" s="52">
        <v>437</v>
      </c>
      <c r="N6313" s="52">
        <v>-2457</v>
      </c>
      <c r="O6313">
        <v>0</v>
      </c>
      <c r="P6313">
        <v>5</v>
      </c>
      <c r="Q6313">
        <v>0</v>
      </c>
      <c r="R6313" s="69"/>
      <c r="S6313" s="69"/>
      <c r="T6313" s="69"/>
      <c r="U6313" s="69"/>
      <c r="V6313" s="69"/>
      <c r="W6313"/>
      <c r="X6313"/>
      <c r="Y6313"/>
      <c r="Z6313"/>
      <c r="AA6313"/>
      <c r="AB6313">
        <v>0.6</v>
      </c>
      <c r="AC6313"/>
      <c r="AD6313">
        <v>30</v>
      </c>
      <c r="AE6313">
        <v>30.00093687</v>
      </c>
      <c r="AF6313" t="s">
        <v>661</v>
      </c>
    </row>
    <row r="6314" spans="1:32" ht="14.4">
      <c r="A6314" s="49">
        <v>46218</v>
      </c>
      <c r="B6314" t="s">
        <v>38</v>
      </c>
      <c r="C6314">
        <v>706</v>
      </c>
      <c r="D6314">
        <v>358</v>
      </c>
      <c r="E6314">
        <v>-392</v>
      </c>
      <c r="F6314">
        <v>1</v>
      </c>
      <c r="G6314">
        <v>2</v>
      </c>
      <c r="K6314" t="s">
        <v>154</v>
      </c>
      <c r="L6314" s="64">
        <v>0.63500000000000001</v>
      </c>
      <c r="M6314" s="52">
        <v>-1222</v>
      </c>
      <c r="N6314" s="52">
        <v>-464</v>
      </c>
      <c r="O6314">
        <v>0</v>
      </c>
      <c r="P6314">
        <v>6</v>
      </c>
      <c r="Q6314">
        <v>0</v>
      </c>
      <c r="R6314" s="69"/>
      <c r="S6314" s="69"/>
      <c r="T6314" s="69"/>
      <c r="U6314" s="69"/>
      <c r="V6314" s="69"/>
      <c r="W6314"/>
      <c r="X6314"/>
      <c r="Y6314"/>
      <c r="Z6314"/>
      <c r="AA6314"/>
      <c r="AB6314">
        <v>0.5</v>
      </c>
      <c r="AC6314"/>
      <c r="AD6314">
        <v>10</v>
      </c>
      <c r="AE6314">
        <v>10.000936859999999</v>
      </c>
      <c r="AF6314" t="s">
        <v>584</v>
      </c>
    </row>
    <row r="6315" spans="1:32" ht="14.4">
      <c r="A6315" s="49">
        <v>46218</v>
      </c>
      <c r="B6315" t="s">
        <v>38</v>
      </c>
      <c r="C6315">
        <v>707</v>
      </c>
      <c r="D6315">
        <v>2260</v>
      </c>
      <c r="E6315">
        <v>-1730</v>
      </c>
      <c r="F6315">
        <v>10</v>
      </c>
      <c r="G6315">
        <v>11</v>
      </c>
      <c r="K6315" t="s">
        <v>154</v>
      </c>
      <c r="L6315" s="64">
        <v>0.74480000000000002</v>
      </c>
      <c r="M6315" s="52">
        <v>-1168</v>
      </c>
      <c r="N6315" s="52">
        <v>676</v>
      </c>
      <c r="O6315">
        <v>0</v>
      </c>
      <c r="P6315">
        <v>7</v>
      </c>
      <c r="Q6315">
        <v>0</v>
      </c>
      <c r="R6315" s="69"/>
      <c r="S6315" s="69"/>
      <c r="T6315" s="69"/>
      <c r="U6315" s="69"/>
      <c r="V6315" s="69"/>
      <c r="W6315"/>
      <c r="X6315"/>
      <c r="Y6315"/>
      <c r="Z6315"/>
      <c r="AA6315"/>
      <c r="AB6315">
        <v>0.5</v>
      </c>
      <c r="AC6315"/>
      <c r="AD6315">
        <v>30</v>
      </c>
      <c r="AE6315">
        <v>30.000936849999999</v>
      </c>
      <c r="AF6315" t="s">
        <v>661</v>
      </c>
    </row>
    <row r="6316" spans="1:32" ht="14.4">
      <c r="A6316" s="49">
        <v>46218</v>
      </c>
      <c r="B6316" t="s">
        <v>38</v>
      </c>
      <c r="C6316">
        <v>708</v>
      </c>
      <c r="D6316">
        <v>4323</v>
      </c>
      <c r="E6316">
        <v>-3211</v>
      </c>
      <c r="F6316">
        <v>17</v>
      </c>
      <c r="G6316">
        <v>19</v>
      </c>
      <c r="K6316" t="s">
        <v>154</v>
      </c>
      <c r="L6316" s="64">
        <v>0.75239999999999996</v>
      </c>
      <c r="M6316" s="52">
        <v>667</v>
      </c>
      <c r="N6316" s="52">
        <v>38</v>
      </c>
      <c r="O6316">
        <v>0</v>
      </c>
      <c r="P6316">
        <v>8</v>
      </c>
      <c r="Q6316">
        <v>0</v>
      </c>
      <c r="R6316" s="69"/>
      <c r="S6316" s="69"/>
      <c r="T6316" s="69"/>
      <c r="U6316" s="69"/>
      <c r="V6316" s="69"/>
      <c r="W6316"/>
      <c r="X6316"/>
      <c r="Y6316"/>
      <c r="Z6316"/>
      <c r="AA6316"/>
      <c r="AB6316">
        <v>0.6</v>
      </c>
      <c r="AC6316"/>
      <c r="AD6316">
        <v>30</v>
      </c>
      <c r="AE6316">
        <v>30.000936840000001</v>
      </c>
      <c r="AF6316" t="s">
        <v>661</v>
      </c>
    </row>
    <row r="6317" spans="1:32" ht="14.4">
      <c r="A6317" s="49">
        <v>46218</v>
      </c>
      <c r="B6317" t="s">
        <v>38</v>
      </c>
      <c r="C6317">
        <v>710</v>
      </c>
      <c r="D6317">
        <v>1989</v>
      </c>
      <c r="E6317">
        <v>-182</v>
      </c>
      <c r="F6317">
        <v>14</v>
      </c>
      <c r="G6317">
        <v>9</v>
      </c>
      <c r="K6317" t="s">
        <v>154</v>
      </c>
      <c r="L6317" s="64">
        <v>0.96950000000000003</v>
      </c>
      <c r="M6317" s="52">
        <v>4811</v>
      </c>
      <c r="N6317" s="52">
        <v>-1856</v>
      </c>
      <c r="O6317">
        <v>0</v>
      </c>
      <c r="P6317">
        <v>0</v>
      </c>
      <c r="Q6317">
        <v>0</v>
      </c>
      <c r="R6317" s="69"/>
      <c r="S6317" s="69"/>
      <c r="T6317" s="69"/>
      <c r="U6317" s="69"/>
      <c r="V6317" s="69"/>
      <c r="W6317"/>
      <c r="X6317"/>
      <c r="Y6317"/>
      <c r="Z6317"/>
      <c r="AA6317"/>
      <c r="AB6317">
        <v>0.5</v>
      </c>
      <c r="AC6317"/>
      <c r="AD6317">
        <v>30</v>
      </c>
      <c r="AE6317">
        <v>30.000936830000001</v>
      </c>
      <c r="AF6317" t="s">
        <v>661</v>
      </c>
    </row>
    <row r="6318" spans="1:32" ht="14.4">
      <c r="A6318" s="49">
        <v>46218</v>
      </c>
      <c r="B6318" t="s">
        <v>44</v>
      </c>
      <c r="C6318">
        <v>568</v>
      </c>
      <c r="D6318">
        <v>2684</v>
      </c>
      <c r="E6318">
        <v>779</v>
      </c>
      <c r="F6318">
        <v>16</v>
      </c>
      <c r="G6318">
        <v>4</v>
      </c>
      <c r="K6318" t="s">
        <v>154</v>
      </c>
      <c r="L6318" s="64">
        <v>1.0967</v>
      </c>
      <c r="M6318" s="52">
        <v>-329</v>
      </c>
      <c r="N6318" s="52">
        <v>-1030</v>
      </c>
      <c r="O6318">
        <v>0</v>
      </c>
      <c r="P6318">
        <v>8</v>
      </c>
      <c r="Q6318">
        <v>1</v>
      </c>
      <c r="R6318" s="69">
        <v>417.66495433789959</v>
      </c>
      <c r="S6318" s="69">
        <v>6.4262035206061094</v>
      </c>
      <c r="T6318" s="69">
        <v>167.75</v>
      </c>
      <c r="U6318" s="69">
        <v>671</v>
      </c>
      <c r="V6318" s="69">
        <v>134.19999999999999</v>
      </c>
      <c r="W6318">
        <v>7</v>
      </c>
      <c r="X6318">
        <v>0</v>
      </c>
      <c r="Y6318">
        <v>5</v>
      </c>
      <c r="Z6318">
        <v>0</v>
      </c>
      <c r="AA6318">
        <v>3</v>
      </c>
      <c r="AB6318">
        <v>0.5</v>
      </c>
      <c r="AC6318">
        <v>1.5</v>
      </c>
      <c r="AD6318">
        <v>15</v>
      </c>
      <c r="AE6318">
        <v>15.00093682</v>
      </c>
      <c r="AF6318" t="s">
        <v>859</v>
      </c>
    </row>
    <row r="6319" spans="1:32" ht="14.4">
      <c r="A6319" s="49">
        <v>46218</v>
      </c>
      <c r="B6319" t="s">
        <v>44</v>
      </c>
      <c r="C6319">
        <v>570</v>
      </c>
      <c r="D6319">
        <v>4941</v>
      </c>
      <c r="E6319">
        <v>1206</v>
      </c>
      <c r="F6319">
        <v>25</v>
      </c>
      <c r="G6319">
        <v>10</v>
      </c>
      <c r="K6319" t="s">
        <v>154</v>
      </c>
      <c r="L6319" s="64">
        <v>1.0813999999999999</v>
      </c>
      <c r="M6319" s="52">
        <v>267</v>
      </c>
      <c r="N6319" s="52">
        <v>625</v>
      </c>
      <c r="O6319">
        <v>0</v>
      </c>
      <c r="P6319">
        <v>0</v>
      </c>
      <c r="Q6319">
        <v>1</v>
      </c>
      <c r="R6319" s="69">
        <v>842.37468866749691</v>
      </c>
      <c r="S6319" s="69">
        <v>5.8655608560792327</v>
      </c>
      <c r="T6319" s="69">
        <v>197.64</v>
      </c>
      <c r="U6319" s="69">
        <v>494.1</v>
      </c>
      <c r="V6319" s="69">
        <v>141.17142857142861</v>
      </c>
      <c r="W6319">
        <v>7</v>
      </c>
      <c r="X6319">
        <v>0</v>
      </c>
      <c r="Y6319">
        <v>4</v>
      </c>
      <c r="Z6319">
        <v>4</v>
      </c>
      <c r="AA6319">
        <v>3.75</v>
      </c>
      <c r="AB6319">
        <v>0.6</v>
      </c>
      <c r="AC6319">
        <v>2.25</v>
      </c>
      <c r="AD6319">
        <v>22.5</v>
      </c>
      <c r="AE6319">
        <v>22.500936809999999</v>
      </c>
      <c r="AF6319" t="s">
        <v>655</v>
      </c>
    </row>
    <row r="6320" spans="1:32" ht="14.4">
      <c r="A6320" s="49">
        <v>46218</v>
      </c>
      <c r="B6320" t="s">
        <v>44</v>
      </c>
      <c r="C6320">
        <v>571</v>
      </c>
      <c r="D6320">
        <v>1039</v>
      </c>
      <c r="E6320">
        <v>-962</v>
      </c>
      <c r="F6320">
        <v>0</v>
      </c>
      <c r="G6320">
        <v>1</v>
      </c>
      <c r="K6320" t="s">
        <v>154</v>
      </c>
      <c r="L6320" s="64">
        <v>0.69140000000000001</v>
      </c>
      <c r="M6320" s="52">
        <v>3</v>
      </c>
      <c r="N6320" s="52">
        <v>-372</v>
      </c>
      <c r="O6320">
        <v>0</v>
      </c>
      <c r="P6320">
        <v>1</v>
      </c>
      <c r="Q6320">
        <v>1</v>
      </c>
      <c r="R6320" s="69">
        <v>196.130500207555</v>
      </c>
      <c r="S6320" s="69">
        <v>5.297493245061216</v>
      </c>
      <c r="T6320" s="69"/>
      <c r="U6320" s="69">
        <v>1039</v>
      </c>
      <c r="V6320" s="69">
        <v>1039</v>
      </c>
      <c r="W6320"/>
      <c r="X6320">
        <v>0</v>
      </c>
      <c r="Y6320">
        <v>0</v>
      </c>
      <c r="Z6320">
        <v>7</v>
      </c>
      <c r="AA6320">
        <v>2.333333333333333</v>
      </c>
      <c r="AB6320">
        <v>0.5</v>
      </c>
      <c r="AC6320">
        <v>1.166666666666667</v>
      </c>
      <c r="AD6320">
        <v>21.7</v>
      </c>
      <c r="AE6320">
        <v>21.700936800000001</v>
      </c>
      <c r="AF6320" t="s">
        <v>653</v>
      </c>
    </row>
    <row r="6321" spans="1:32" ht="14.4">
      <c r="A6321" s="49">
        <v>46218</v>
      </c>
      <c r="B6321" t="s">
        <v>44</v>
      </c>
      <c r="C6321">
        <v>572</v>
      </c>
      <c r="D6321">
        <v>7074</v>
      </c>
      <c r="E6321">
        <v>524</v>
      </c>
      <c r="F6321">
        <v>29</v>
      </c>
      <c r="G6321">
        <v>19</v>
      </c>
      <c r="K6321" t="s">
        <v>154</v>
      </c>
      <c r="L6321" s="64">
        <v>1.0246999999999999</v>
      </c>
      <c r="M6321" s="52">
        <v>-133</v>
      </c>
      <c r="N6321" s="52">
        <v>331</v>
      </c>
      <c r="O6321">
        <v>0</v>
      </c>
      <c r="P6321">
        <v>2</v>
      </c>
      <c r="Q6321">
        <v>1</v>
      </c>
      <c r="R6321" s="69">
        <v>1203.2686799501871</v>
      </c>
      <c r="S6321" s="69">
        <v>5.8789862296530906</v>
      </c>
      <c r="T6321" s="69">
        <v>243.93103448275861</v>
      </c>
      <c r="U6321" s="69">
        <v>372.31578947368422</v>
      </c>
      <c r="V6321" s="69">
        <v>147.375</v>
      </c>
      <c r="W6321">
        <v>5</v>
      </c>
      <c r="X6321">
        <v>3</v>
      </c>
      <c r="Y6321">
        <v>3</v>
      </c>
      <c r="Z6321">
        <v>3</v>
      </c>
      <c r="AA6321">
        <v>3.5</v>
      </c>
      <c r="AB6321">
        <v>1</v>
      </c>
      <c r="AC6321">
        <v>3.5</v>
      </c>
      <c r="AD6321">
        <v>35</v>
      </c>
      <c r="AE6321">
        <v>35.000936789999997</v>
      </c>
      <c r="AF6321" t="s">
        <v>668</v>
      </c>
    </row>
    <row r="6322" spans="1:32" ht="14.4">
      <c r="A6322" s="49">
        <v>46218</v>
      </c>
      <c r="B6322" t="s">
        <v>44</v>
      </c>
      <c r="C6322">
        <v>573</v>
      </c>
      <c r="D6322">
        <v>2751</v>
      </c>
      <c r="E6322">
        <v>-199</v>
      </c>
      <c r="F6322">
        <v>10</v>
      </c>
      <c r="G6322">
        <v>5</v>
      </c>
      <c r="K6322" t="s">
        <v>154</v>
      </c>
      <c r="L6322" s="64">
        <v>0.97589999999999999</v>
      </c>
      <c r="M6322" s="52">
        <v>-978</v>
      </c>
      <c r="N6322" s="52">
        <v>-626</v>
      </c>
      <c r="O6322">
        <v>0</v>
      </c>
      <c r="P6322">
        <v>3</v>
      </c>
      <c r="Q6322">
        <v>1</v>
      </c>
      <c r="R6322" s="69">
        <v>484.59059775840598</v>
      </c>
      <c r="S6322" s="69">
        <v>5.6769570287278226</v>
      </c>
      <c r="T6322" s="69">
        <v>275.10000000000002</v>
      </c>
      <c r="U6322" s="69">
        <v>550.20000000000005</v>
      </c>
      <c r="V6322" s="69">
        <v>183.4</v>
      </c>
      <c r="W6322">
        <v>0</v>
      </c>
      <c r="X6322">
        <v>0</v>
      </c>
      <c r="Y6322">
        <v>0</v>
      </c>
      <c r="Z6322">
        <v>7</v>
      </c>
      <c r="AA6322">
        <v>1.75</v>
      </c>
      <c r="AB6322">
        <v>0.5</v>
      </c>
      <c r="AC6322">
        <v>0.875</v>
      </c>
      <c r="AD6322">
        <v>18.8</v>
      </c>
      <c r="AE6322">
        <v>18.800936780000001</v>
      </c>
      <c r="AF6322" t="s">
        <v>612</v>
      </c>
    </row>
    <row r="6323" spans="1:32" ht="14.4">
      <c r="A6323" s="49">
        <v>46218</v>
      </c>
      <c r="B6323" t="s">
        <v>5249</v>
      </c>
      <c r="C6323">
        <v>738</v>
      </c>
      <c r="D6323">
        <v>2812</v>
      </c>
      <c r="E6323">
        <v>-3450</v>
      </c>
      <c r="F6323">
        <v>13</v>
      </c>
      <c r="G6323">
        <v>10</v>
      </c>
      <c r="K6323" t="s">
        <v>154</v>
      </c>
      <c r="L6323" s="64">
        <v>0.59099999999999997</v>
      </c>
      <c r="M6323" s="52">
        <v>588</v>
      </c>
      <c r="N6323" s="52">
        <v>154</v>
      </c>
      <c r="O6323">
        <v>0</v>
      </c>
      <c r="P6323">
        <v>8</v>
      </c>
      <c r="Q6323">
        <v>0</v>
      </c>
      <c r="R6323" s="69"/>
      <c r="S6323" s="69"/>
      <c r="T6323" s="69"/>
      <c r="U6323" s="69"/>
      <c r="V6323" s="69"/>
      <c r="W6323"/>
      <c r="X6323"/>
      <c r="Y6323"/>
      <c r="Z6323"/>
      <c r="AA6323"/>
      <c r="AB6323">
        <v>0.5</v>
      </c>
      <c r="AC6323"/>
      <c r="AD6323">
        <v>30</v>
      </c>
      <c r="AE6323">
        <v>30.000936769999999</v>
      </c>
      <c r="AF6323" t="s">
        <v>661</v>
      </c>
    </row>
    <row r="6324" spans="1:32" ht="14.4">
      <c r="A6324" s="49">
        <v>46218</v>
      </c>
      <c r="B6324" t="s">
        <v>5249</v>
      </c>
      <c r="C6324">
        <v>750</v>
      </c>
      <c r="D6324">
        <v>2994</v>
      </c>
      <c r="E6324">
        <v>-507</v>
      </c>
      <c r="F6324">
        <v>31</v>
      </c>
      <c r="G6324">
        <v>8</v>
      </c>
      <c r="K6324" t="s">
        <v>154</v>
      </c>
      <c r="L6324" s="64">
        <v>0.94359999999999999</v>
      </c>
      <c r="M6324" s="52">
        <v>-822</v>
      </c>
      <c r="N6324" s="52">
        <v>-2726</v>
      </c>
      <c r="O6324">
        <v>0</v>
      </c>
      <c r="P6324">
        <v>0</v>
      </c>
      <c r="Q6324">
        <v>0</v>
      </c>
      <c r="R6324" s="69"/>
      <c r="S6324" s="69"/>
      <c r="T6324" s="69"/>
      <c r="U6324" s="69"/>
      <c r="V6324" s="69"/>
      <c r="W6324"/>
      <c r="X6324"/>
      <c r="Y6324"/>
      <c r="Z6324"/>
      <c r="AA6324"/>
      <c r="AB6324">
        <v>0.5</v>
      </c>
      <c r="AC6324"/>
      <c r="AD6324">
        <v>30</v>
      </c>
      <c r="AE6324">
        <v>30.000936759999998</v>
      </c>
      <c r="AF6324" t="s">
        <v>661</v>
      </c>
    </row>
    <row r="6325" spans="1:32" ht="14.4">
      <c r="A6325" s="49">
        <v>46218</v>
      </c>
      <c r="B6325" t="s">
        <v>5249</v>
      </c>
      <c r="C6325">
        <v>761</v>
      </c>
      <c r="D6325">
        <v>3387</v>
      </c>
      <c r="E6325">
        <v>7073</v>
      </c>
      <c r="F6325">
        <v>69</v>
      </c>
      <c r="G6325">
        <v>17</v>
      </c>
      <c r="K6325" t="s">
        <v>154</v>
      </c>
      <c r="L6325" s="64">
        <v>1.6960999999999999</v>
      </c>
      <c r="M6325" s="52">
        <v>5897</v>
      </c>
      <c r="N6325" s="52">
        <v>-1874</v>
      </c>
      <c r="O6325">
        <v>0</v>
      </c>
      <c r="P6325">
        <v>1</v>
      </c>
      <c r="Q6325">
        <v>0</v>
      </c>
      <c r="R6325" s="69"/>
      <c r="S6325" s="69"/>
      <c r="T6325" s="69"/>
      <c r="U6325" s="69"/>
      <c r="V6325" s="69"/>
      <c r="W6325"/>
      <c r="X6325"/>
      <c r="Y6325"/>
      <c r="Z6325"/>
      <c r="AA6325"/>
      <c r="AB6325">
        <v>0.6</v>
      </c>
      <c r="AC6325"/>
      <c r="AD6325">
        <v>80</v>
      </c>
      <c r="AE6325">
        <v>80.000936749999994</v>
      </c>
      <c r="AF6325" t="s">
        <v>155</v>
      </c>
    </row>
    <row r="6326" spans="1:32" ht="14.4">
      <c r="A6326" s="49">
        <v>46218</v>
      </c>
      <c r="B6326" t="s">
        <v>5249</v>
      </c>
      <c r="C6326">
        <v>762</v>
      </c>
      <c r="D6326">
        <v>3903</v>
      </c>
      <c r="E6326">
        <v>-3516</v>
      </c>
      <c r="F6326">
        <v>28</v>
      </c>
      <c r="G6326">
        <v>10</v>
      </c>
      <c r="K6326" t="s">
        <v>154</v>
      </c>
      <c r="L6326" s="64">
        <v>0.69969999999999999</v>
      </c>
      <c r="M6326" s="52">
        <v>-1978</v>
      </c>
      <c r="N6326" s="52">
        <v>-1607</v>
      </c>
      <c r="O6326">
        <v>0</v>
      </c>
      <c r="P6326">
        <v>2</v>
      </c>
      <c r="Q6326">
        <v>0</v>
      </c>
      <c r="R6326" s="69"/>
      <c r="S6326" s="69"/>
      <c r="T6326" s="69"/>
      <c r="U6326" s="69"/>
      <c r="V6326" s="69"/>
      <c r="W6326"/>
      <c r="X6326"/>
      <c r="Y6326"/>
      <c r="Z6326"/>
      <c r="AA6326"/>
      <c r="AB6326">
        <v>0.6</v>
      </c>
      <c r="AC6326"/>
      <c r="AD6326">
        <v>30</v>
      </c>
      <c r="AE6326">
        <v>30.00093674</v>
      </c>
      <c r="AF6326" t="s">
        <v>661</v>
      </c>
    </row>
    <row r="6327" spans="1:32" ht="14.4">
      <c r="A6327" s="49">
        <v>46218</v>
      </c>
      <c r="B6327" t="s">
        <v>30</v>
      </c>
      <c r="C6327">
        <v>563</v>
      </c>
      <c r="D6327">
        <v>1539</v>
      </c>
      <c r="E6327">
        <v>-391</v>
      </c>
      <c r="F6327">
        <v>4</v>
      </c>
      <c r="G6327">
        <v>6</v>
      </c>
      <c r="K6327" t="s">
        <v>154</v>
      </c>
      <c r="L6327" s="64">
        <v>0.9153</v>
      </c>
      <c r="M6327" s="52">
        <v>173</v>
      </c>
      <c r="N6327" s="52">
        <v>114</v>
      </c>
      <c r="O6327">
        <v>0</v>
      </c>
      <c r="P6327">
        <v>3</v>
      </c>
      <c r="Q6327">
        <v>1</v>
      </c>
      <c r="R6327" s="69">
        <v>245.5326899128269</v>
      </c>
      <c r="S6327" s="69">
        <v>6.2680044785335971</v>
      </c>
      <c r="T6327" s="69">
        <v>384.75</v>
      </c>
      <c r="U6327" s="69">
        <v>256.5</v>
      </c>
      <c r="V6327" s="69">
        <v>153.9</v>
      </c>
      <c r="W6327">
        <v>0</v>
      </c>
      <c r="X6327">
        <v>6</v>
      </c>
      <c r="Y6327">
        <v>2</v>
      </c>
      <c r="Z6327">
        <v>0</v>
      </c>
      <c r="AA6327">
        <v>2</v>
      </c>
      <c r="AB6327">
        <v>0.5</v>
      </c>
      <c r="AC6327">
        <v>1</v>
      </c>
      <c r="AD6327">
        <v>20</v>
      </c>
      <c r="AE6327">
        <v>20.000936729999999</v>
      </c>
      <c r="AF6327" t="s">
        <v>594</v>
      </c>
    </row>
    <row r="6328" spans="1:32" ht="14.4">
      <c r="A6328" s="49">
        <v>46218</v>
      </c>
      <c r="B6328" t="s">
        <v>30</v>
      </c>
      <c r="C6328">
        <v>565</v>
      </c>
      <c r="D6328">
        <v>5008</v>
      </c>
      <c r="E6328">
        <v>-369</v>
      </c>
      <c r="F6328">
        <v>18</v>
      </c>
      <c r="G6328">
        <v>11</v>
      </c>
      <c r="K6328" t="s">
        <v>154</v>
      </c>
      <c r="L6328" s="64">
        <v>0.97540000000000004</v>
      </c>
      <c r="M6328" s="52">
        <v>-159</v>
      </c>
      <c r="N6328" s="52">
        <v>-804</v>
      </c>
      <c r="O6328">
        <v>0</v>
      </c>
      <c r="P6328">
        <v>5</v>
      </c>
      <c r="Q6328">
        <v>1</v>
      </c>
      <c r="R6328" s="69">
        <v>864.67533208800319</v>
      </c>
      <c r="S6328" s="69">
        <v>5.7917692504385059</v>
      </c>
      <c r="T6328" s="69">
        <v>278.22222222222217</v>
      </c>
      <c r="U6328" s="69">
        <v>455.27272727272731</v>
      </c>
      <c r="V6328" s="69">
        <v>172.68965517241381</v>
      </c>
      <c r="W6328">
        <v>0</v>
      </c>
      <c r="X6328">
        <v>0</v>
      </c>
      <c r="Y6328">
        <v>0</v>
      </c>
      <c r="Z6328">
        <v>7</v>
      </c>
      <c r="AA6328">
        <v>1.75</v>
      </c>
      <c r="AB6328">
        <v>0.8</v>
      </c>
      <c r="AC6328">
        <v>1.4</v>
      </c>
      <c r="AD6328">
        <v>24</v>
      </c>
      <c r="AE6328">
        <v>24.000936719999999</v>
      </c>
      <c r="AF6328" t="s">
        <v>909</v>
      </c>
    </row>
    <row r="6329" spans="1:32" ht="14.4">
      <c r="A6329" s="49">
        <v>46218</v>
      </c>
      <c r="B6329" t="s">
        <v>30</v>
      </c>
      <c r="C6329">
        <v>566</v>
      </c>
      <c r="D6329">
        <v>569</v>
      </c>
      <c r="E6329">
        <v>-284</v>
      </c>
      <c r="F6329">
        <v>1</v>
      </c>
      <c r="G6329">
        <v>1</v>
      </c>
      <c r="K6329" t="s">
        <v>154</v>
      </c>
      <c r="L6329" s="64">
        <v>0.83360000000000001</v>
      </c>
      <c r="M6329" s="52">
        <v>-207</v>
      </c>
      <c r="N6329" s="52">
        <v>-742</v>
      </c>
      <c r="O6329">
        <v>0</v>
      </c>
      <c r="P6329">
        <v>6</v>
      </c>
      <c r="Q6329">
        <v>1</v>
      </c>
      <c r="R6329" s="69">
        <v>102.3349418845994</v>
      </c>
      <c r="S6329" s="69">
        <v>5.5601731873913334</v>
      </c>
      <c r="T6329" s="69">
        <v>569</v>
      </c>
      <c r="U6329" s="69">
        <v>569</v>
      </c>
      <c r="V6329" s="69">
        <v>284.5</v>
      </c>
      <c r="W6329">
        <v>0</v>
      </c>
      <c r="X6329">
        <v>0</v>
      </c>
      <c r="Y6329">
        <v>0</v>
      </c>
      <c r="Z6329">
        <v>7</v>
      </c>
      <c r="AA6329">
        <v>1.75</v>
      </c>
      <c r="AB6329">
        <v>0.5</v>
      </c>
      <c r="AC6329">
        <v>0.875</v>
      </c>
      <c r="AD6329">
        <v>18.8</v>
      </c>
      <c r="AE6329">
        <v>18.800936709999998</v>
      </c>
      <c r="AF6329" t="s">
        <v>612</v>
      </c>
    </row>
    <row r="6330" spans="1:32" ht="14.4">
      <c r="A6330" s="49">
        <v>46218</v>
      </c>
      <c r="B6330" t="s">
        <v>30</v>
      </c>
      <c r="C6330">
        <v>567</v>
      </c>
      <c r="D6330">
        <v>6044</v>
      </c>
      <c r="E6330">
        <v>232</v>
      </c>
      <c r="F6330">
        <v>21</v>
      </c>
      <c r="G6330">
        <v>27</v>
      </c>
      <c r="K6330" t="s">
        <v>154</v>
      </c>
      <c r="L6330" s="64">
        <v>1.0127999999999999</v>
      </c>
      <c r="M6330" s="52">
        <v>-797</v>
      </c>
      <c r="N6330" s="52">
        <v>-469</v>
      </c>
      <c r="O6330">
        <v>0</v>
      </c>
      <c r="P6330">
        <v>7</v>
      </c>
      <c r="Q6330">
        <v>1</v>
      </c>
      <c r="R6330" s="69">
        <v>985.23266915732665</v>
      </c>
      <c r="S6330" s="69">
        <v>6.1345915428986499</v>
      </c>
      <c r="T6330" s="69">
        <v>287.8095238095238</v>
      </c>
      <c r="U6330" s="69">
        <v>223.85185185185179</v>
      </c>
      <c r="V6330" s="69">
        <v>125.9166666666667</v>
      </c>
      <c r="W6330">
        <v>0</v>
      </c>
      <c r="X6330">
        <v>7</v>
      </c>
      <c r="Y6330">
        <v>5</v>
      </c>
      <c r="Z6330">
        <v>0</v>
      </c>
      <c r="AA6330">
        <v>3</v>
      </c>
      <c r="AB6330">
        <v>0.8</v>
      </c>
      <c r="AC6330">
        <v>2.4</v>
      </c>
      <c r="AD6330">
        <v>24</v>
      </c>
      <c r="AE6330">
        <v>24.0009367</v>
      </c>
      <c r="AF6330" t="s">
        <v>1090</v>
      </c>
    </row>
    <row r="6331" spans="1:32" ht="14.4">
      <c r="A6331" s="49">
        <v>46218</v>
      </c>
      <c r="B6331" t="s">
        <v>171</v>
      </c>
      <c r="C6331">
        <v>735</v>
      </c>
      <c r="D6331">
        <v>509</v>
      </c>
      <c r="E6331">
        <v>300</v>
      </c>
      <c r="F6331">
        <v>5</v>
      </c>
      <c r="G6331">
        <v>1</v>
      </c>
      <c r="K6331" t="s">
        <v>154</v>
      </c>
      <c r="L6331" s="64">
        <v>1.1964999999999999</v>
      </c>
      <c r="M6331" s="52">
        <v>-974</v>
      </c>
      <c r="N6331" s="52">
        <v>298</v>
      </c>
      <c r="O6331">
        <v>0</v>
      </c>
      <c r="P6331">
        <v>5</v>
      </c>
      <c r="Q6331">
        <v>0</v>
      </c>
      <c r="R6331" s="69"/>
      <c r="S6331" s="69"/>
      <c r="T6331" s="69"/>
      <c r="U6331" s="69"/>
      <c r="V6331" s="69"/>
      <c r="W6331"/>
      <c r="X6331"/>
      <c r="Y6331"/>
      <c r="Z6331"/>
      <c r="AA6331"/>
      <c r="AB6331">
        <v>0.5</v>
      </c>
      <c r="AC6331"/>
      <c r="AD6331">
        <v>0</v>
      </c>
      <c r="AE6331">
        <v>0</v>
      </c>
    </row>
    <row r="6332" spans="1:32" ht="14.4">
      <c r="A6332" s="49">
        <v>46218</v>
      </c>
      <c r="B6332" t="s">
        <v>171</v>
      </c>
      <c r="C6332">
        <v>736</v>
      </c>
      <c r="D6332">
        <v>130</v>
      </c>
      <c r="E6332">
        <v>-253</v>
      </c>
      <c r="F6332">
        <v>0</v>
      </c>
      <c r="G6332">
        <v>0</v>
      </c>
      <c r="K6332" t="s">
        <v>154</v>
      </c>
      <c r="L6332" s="64">
        <v>0.3513</v>
      </c>
      <c r="M6332" s="52">
        <v>-778</v>
      </c>
      <c r="N6332" s="52">
        <v>-99</v>
      </c>
      <c r="O6332">
        <v>0</v>
      </c>
      <c r="P6332">
        <v>6</v>
      </c>
      <c r="Q6332">
        <v>0</v>
      </c>
      <c r="R6332" s="69"/>
      <c r="S6332" s="69"/>
      <c r="T6332" s="69"/>
      <c r="U6332" s="69"/>
      <c r="V6332" s="69"/>
      <c r="W6332"/>
      <c r="X6332"/>
      <c r="Y6332"/>
      <c r="Z6332"/>
      <c r="AA6332"/>
      <c r="AB6332">
        <v>0.5</v>
      </c>
      <c r="AC6332"/>
      <c r="AD6332">
        <v>10</v>
      </c>
      <c r="AE6332">
        <v>10.000936680000001</v>
      </c>
      <c r="AF6332" t="s">
        <v>584</v>
      </c>
    </row>
    <row r="6333" spans="1:32" ht="14.4">
      <c r="A6333" s="49">
        <v>46218</v>
      </c>
      <c r="B6333" t="s">
        <v>171</v>
      </c>
      <c r="C6333">
        <v>737</v>
      </c>
      <c r="D6333">
        <v>191</v>
      </c>
      <c r="E6333">
        <v>-182</v>
      </c>
      <c r="F6333">
        <v>0</v>
      </c>
      <c r="G6333">
        <v>1</v>
      </c>
      <c r="K6333" t="s">
        <v>154</v>
      </c>
      <c r="L6333" s="64">
        <v>0.68240000000000001</v>
      </c>
      <c r="M6333" s="52">
        <v>-460</v>
      </c>
      <c r="N6333" s="52">
        <v>-729</v>
      </c>
      <c r="O6333">
        <v>0</v>
      </c>
      <c r="P6333">
        <v>7</v>
      </c>
      <c r="Q6333">
        <v>0</v>
      </c>
      <c r="R6333" s="69"/>
      <c r="S6333" s="69"/>
      <c r="T6333" s="69"/>
      <c r="U6333" s="69"/>
      <c r="V6333" s="69"/>
      <c r="W6333"/>
      <c r="X6333"/>
      <c r="Y6333"/>
      <c r="Z6333"/>
      <c r="AA6333"/>
      <c r="AB6333">
        <v>0.5</v>
      </c>
      <c r="AC6333"/>
      <c r="AD6333">
        <v>10</v>
      </c>
      <c r="AE6333">
        <v>10.00093667</v>
      </c>
      <c r="AF6333" t="s">
        <v>584</v>
      </c>
    </row>
    <row r="6334" spans="1:32" ht="14.4">
      <c r="A6334" s="49">
        <v>46218</v>
      </c>
      <c r="B6334" t="s">
        <v>330</v>
      </c>
      <c r="C6334">
        <v>656</v>
      </c>
      <c r="D6334">
        <v>339</v>
      </c>
      <c r="E6334">
        <v>-405</v>
      </c>
      <c r="F6334">
        <v>1</v>
      </c>
      <c r="G6334">
        <v>0</v>
      </c>
      <c r="K6334" t="s">
        <v>154</v>
      </c>
      <c r="L6334" s="64">
        <v>0.6018</v>
      </c>
      <c r="M6334" s="52">
        <v>0</v>
      </c>
      <c r="N6334" s="52">
        <v>-182</v>
      </c>
      <c r="O6334">
        <v>0</v>
      </c>
      <c r="P6334">
        <v>6</v>
      </c>
      <c r="Q6334">
        <v>0</v>
      </c>
      <c r="R6334" s="69"/>
      <c r="S6334" s="69"/>
      <c r="T6334" s="69"/>
      <c r="U6334" s="69"/>
      <c r="V6334" s="69"/>
      <c r="W6334"/>
      <c r="X6334"/>
      <c r="Y6334"/>
      <c r="Z6334"/>
      <c r="AA6334"/>
      <c r="AB6334">
        <v>0.5</v>
      </c>
      <c r="AC6334"/>
      <c r="AD6334">
        <v>10</v>
      </c>
      <c r="AE6334">
        <v>10.000936660000001</v>
      </c>
      <c r="AF6334" t="s">
        <v>584</v>
      </c>
    </row>
    <row r="6335" spans="1:32" ht="14.4">
      <c r="A6335" s="49">
        <v>46218</v>
      </c>
      <c r="B6335" t="s">
        <v>330</v>
      </c>
      <c r="C6335">
        <v>657</v>
      </c>
      <c r="D6335">
        <v>339</v>
      </c>
      <c r="E6335">
        <v>-313</v>
      </c>
      <c r="F6335">
        <v>1</v>
      </c>
      <c r="G6335">
        <v>0</v>
      </c>
      <c r="K6335" t="s">
        <v>154</v>
      </c>
      <c r="L6335" s="64">
        <v>0.69220000000000004</v>
      </c>
      <c r="M6335" s="52">
        <v>154</v>
      </c>
      <c r="N6335" s="52">
        <v>-80</v>
      </c>
      <c r="O6335">
        <v>0</v>
      </c>
      <c r="P6335">
        <v>7</v>
      </c>
      <c r="Q6335">
        <v>0</v>
      </c>
      <c r="R6335" s="69"/>
      <c r="S6335" s="69"/>
      <c r="T6335" s="69"/>
      <c r="U6335" s="69"/>
      <c r="V6335" s="69"/>
      <c r="W6335"/>
      <c r="X6335"/>
      <c r="Y6335"/>
      <c r="Z6335"/>
      <c r="AA6335"/>
      <c r="AB6335">
        <v>0.5</v>
      </c>
      <c r="AC6335"/>
      <c r="AD6335">
        <v>10</v>
      </c>
      <c r="AE6335">
        <v>10.00093665</v>
      </c>
      <c r="AF6335" t="s">
        <v>584</v>
      </c>
    </row>
    <row r="6336" spans="1:32" ht="14.4">
      <c r="A6336" s="49">
        <v>46218</v>
      </c>
      <c r="B6336" t="s">
        <v>330</v>
      </c>
      <c r="C6336">
        <v>658</v>
      </c>
      <c r="D6336">
        <v>0</v>
      </c>
      <c r="E6336">
        <v>0</v>
      </c>
      <c r="F6336">
        <v>0</v>
      </c>
      <c r="G6336">
        <v>0</v>
      </c>
      <c r="K6336" t="s">
        <v>154</v>
      </c>
      <c r="L6336" s="64">
        <v>0</v>
      </c>
      <c r="M6336" s="52">
        <v>0</v>
      </c>
      <c r="N6336" s="52">
        <v>-113</v>
      </c>
      <c r="O6336">
        <v>0</v>
      </c>
      <c r="P6336">
        <v>8</v>
      </c>
      <c r="Q6336">
        <v>0</v>
      </c>
      <c r="R6336" s="69"/>
      <c r="S6336" s="69"/>
      <c r="T6336" s="69"/>
      <c r="U6336" s="69"/>
      <c r="V6336" s="69"/>
      <c r="W6336"/>
      <c r="X6336"/>
      <c r="Y6336"/>
      <c r="Z6336"/>
      <c r="AA6336"/>
      <c r="AB6336"/>
      <c r="AC6336"/>
      <c r="AD6336">
        <v>0</v>
      </c>
      <c r="AE6336">
        <v>0</v>
      </c>
    </row>
    <row r="6337" spans="1:32" ht="14.4">
      <c r="A6337" s="49">
        <v>46218</v>
      </c>
      <c r="B6337" t="s">
        <v>470</v>
      </c>
      <c r="C6337">
        <v>713</v>
      </c>
      <c r="D6337">
        <v>880</v>
      </c>
      <c r="E6337">
        <v>-551</v>
      </c>
      <c r="F6337">
        <v>6</v>
      </c>
      <c r="G6337">
        <v>8</v>
      </c>
      <c r="K6337" t="s">
        <v>154</v>
      </c>
      <c r="L6337" s="64">
        <v>0.7913</v>
      </c>
      <c r="M6337" s="52">
        <v>0</v>
      </c>
      <c r="N6337" s="52">
        <v>-894</v>
      </c>
      <c r="O6337">
        <v>0</v>
      </c>
      <c r="P6337">
        <v>3</v>
      </c>
      <c r="Q6337">
        <v>0</v>
      </c>
      <c r="R6337" s="69"/>
      <c r="S6337" s="69"/>
      <c r="T6337" s="69"/>
      <c r="U6337" s="69"/>
      <c r="V6337" s="69"/>
      <c r="W6337"/>
      <c r="X6337"/>
      <c r="Y6337"/>
      <c r="Z6337"/>
      <c r="AA6337"/>
      <c r="AB6337">
        <v>0.5</v>
      </c>
      <c r="AC6337"/>
      <c r="AD6337">
        <v>10</v>
      </c>
      <c r="AE6337">
        <v>10.00093663</v>
      </c>
      <c r="AF6337" t="s">
        <v>584</v>
      </c>
    </row>
    <row r="6338" spans="1:32" ht="14.4">
      <c r="A6338" s="49">
        <v>46218</v>
      </c>
      <c r="B6338" t="s">
        <v>470</v>
      </c>
      <c r="C6338">
        <v>715</v>
      </c>
      <c r="D6338">
        <v>967</v>
      </c>
      <c r="E6338">
        <v>-572</v>
      </c>
      <c r="F6338">
        <v>8</v>
      </c>
      <c r="G6338">
        <v>13</v>
      </c>
      <c r="K6338" t="s">
        <v>154</v>
      </c>
      <c r="L6338" s="64">
        <v>0.80279999999999996</v>
      </c>
      <c r="M6338" s="52">
        <v>-301</v>
      </c>
      <c r="N6338" s="52">
        <v>-613</v>
      </c>
      <c r="O6338">
        <v>0</v>
      </c>
      <c r="P6338">
        <v>5</v>
      </c>
      <c r="Q6338">
        <v>0</v>
      </c>
      <c r="R6338" s="69"/>
      <c r="S6338" s="69"/>
      <c r="T6338" s="69"/>
      <c r="U6338" s="69"/>
      <c r="V6338" s="69"/>
      <c r="W6338"/>
      <c r="X6338"/>
      <c r="Y6338"/>
      <c r="Z6338"/>
      <c r="AA6338"/>
      <c r="AB6338">
        <v>0.5</v>
      </c>
      <c r="AC6338"/>
      <c r="AD6338">
        <v>10</v>
      </c>
      <c r="AE6338">
        <v>10.000936619999999</v>
      </c>
      <c r="AF6338" t="s">
        <v>584</v>
      </c>
    </row>
    <row r="6339" spans="1:32" ht="14.4">
      <c r="A6339" s="49">
        <v>46218</v>
      </c>
      <c r="B6339" t="s">
        <v>470</v>
      </c>
      <c r="C6339">
        <v>716</v>
      </c>
      <c r="D6339">
        <v>1391</v>
      </c>
      <c r="E6339">
        <v>-1862</v>
      </c>
      <c r="F6339">
        <v>4</v>
      </c>
      <c r="G6339">
        <v>17</v>
      </c>
      <c r="K6339" t="s">
        <v>154</v>
      </c>
      <c r="L6339" s="64">
        <v>0.55379999999999996</v>
      </c>
      <c r="M6339" s="52">
        <v>0</v>
      </c>
      <c r="N6339" s="52">
        <v>-1236</v>
      </c>
      <c r="O6339">
        <v>0</v>
      </c>
      <c r="P6339">
        <v>6</v>
      </c>
      <c r="Q6339">
        <v>0</v>
      </c>
      <c r="R6339" s="69"/>
      <c r="S6339" s="69"/>
      <c r="T6339" s="69"/>
      <c r="U6339" s="69"/>
      <c r="V6339" s="69"/>
      <c r="W6339"/>
      <c r="X6339"/>
      <c r="Y6339"/>
      <c r="Z6339"/>
      <c r="AA6339"/>
      <c r="AB6339">
        <v>0.5</v>
      </c>
      <c r="AC6339"/>
      <c r="AD6339">
        <v>30</v>
      </c>
      <c r="AE6339">
        <v>30.00093661</v>
      </c>
      <c r="AF6339" t="s">
        <v>661</v>
      </c>
    </row>
    <row r="6340" spans="1:32" ht="14.4">
      <c r="A6340" s="49">
        <v>46218</v>
      </c>
      <c r="B6340" t="s">
        <v>55</v>
      </c>
      <c r="C6340">
        <v>537</v>
      </c>
      <c r="D6340">
        <v>2097</v>
      </c>
      <c r="E6340">
        <v>-578</v>
      </c>
      <c r="F6340">
        <v>6</v>
      </c>
      <c r="G6340">
        <v>4</v>
      </c>
      <c r="K6340" t="s">
        <v>154</v>
      </c>
      <c r="L6340" s="64">
        <v>0.90810000000000002</v>
      </c>
      <c r="M6340" s="52">
        <v>335</v>
      </c>
      <c r="N6340" s="52">
        <v>-707</v>
      </c>
      <c r="O6340">
        <v>0</v>
      </c>
      <c r="P6340">
        <v>7</v>
      </c>
      <c r="Q6340">
        <v>1</v>
      </c>
      <c r="R6340" s="69">
        <v>362.51603362391029</v>
      </c>
      <c r="S6340" s="69">
        <v>5.7845717306272793</v>
      </c>
      <c r="T6340" s="69">
        <v>349.5</v>
      </c>
      <c r="U6340" s="69">
        <v>524.25</v>
      </c>
      <c r="V6340" s="69">
        <v>209.7</v>
      </c>
      <c r="W6340">
        <v>0</v>
      </c>
      <c r="X6340">
        <v>0</v>
      </c>
      <c r="Y6340">
        <v>0</v>
      </c>
      <c r="Z6340">
        <v>7</v>
      </c>
      <c r="AA6340">
        <v>1.75</v>
      </c>
      <c r="AB6340">
        <v>0.5</v>
      </c>
      <c r="AC6340">
        <v>0.875</v>
      </c>
      <c r="AD6340">
        <v>18.8</v>
      </c>
      <c r="AE6340">
        <v>18.8009366</v>
      </c>
      <c r="AF6340" t="s">
        <v>612</v>
      </c>
    </row>
    <row r="6341" spans="1:32" ht="14.4">
      <c r="A6341" s="49">
        <v>46218</v>
      </c>
      <c r="B6341" t="s">
        <v>55</v>
      </c>
      <c r="C6341">
        <v>538</v>
      </c>
      <c r="D6341">
        <v>3224</v>
      </c>
      <c r="E6341">
        <v>888</v>
      </c>
      <c r="F6341">
        <v>16</v>
      </c>
      <c r="G6341">
        <v>9</v>
      </c>
      <c r="K6341" t="s">
        <v>154</v>
      </c>
      <c r="L6341" s="64">
        <v>1.0918000000000001</v>
      </c>
      <c r="M6341" s="52">
        <v>-855</v>
      </c>
      <c r="N6341" s="52">
        <v>-151</v>
      </c>
      <c r="O6341">
        <v>0</v>
      </c>
      <c r="P6341">
        <v>8</v>
      </c>
      <c r="Q6341">
        <v>1</v>
      </c>
      <c r="R6341" s="69">
        <v>541.95931921959323</v>
      </c>
      <c r="S6341" s="69">
        <v>5.9487859801773917</v>
      </c>
      <c r="T6341" s="69">
        <v>201.5</v>
      </c>
      <c r="U6341" s="69">
        <v>358.22222222222217</v>
      </c>
      <c r="V6341" s="69">
        <v>128.96</v>
      </c>
      <c r="W6341">
        <v>7</v>
      </c>
      <c r="X6341">
        <v>2</v>
      </c>
      <c r="Y6341">
        <v>5</v>
      </c>
      <c r="Z6341">
        <v>6</v>
      </c>
      <c r="AA6341">
        <v>5</v>
      </c>
      <c r="AB6341">
        <v>0.6</v>
      </c>
      <c r="AC6341">
        <v>3</v>
      </c>
      <c r="AD6341">
        <v>30</v>
      </c>
      <c r="AE6341">
        <v>30.000936589999998</v>
      </c>
      <c r="AF6341" t="s">
        <v>1684</v>
      </c>
    </row>
    <row r="6342" spans="1:32" ht="14.4">
      <c r="A6342" s="49">
        <v>46218</v>
      </c>
      <c r="B6342" t="s">
        <v>55</v>
      </c>
      <c r="C6342">
        <v>550</v>
      </c>
      <c r="D6342">
        <v>2992</v>
      </c>
      <c r="E6342">
        <v>-264</v>
      </c>
      <c r="F6342">
        <v>10</v>
      </c>
      <c r="G6342">
        <v>8</v>
      </c>
      <c r="K6342" t="s">
        <v>154</v>
      </c>
      <c r="L6342" s="64">
        <v>0.97060000000000002</v>
      </c>
      <c r="M6342" s="52">
        <v>-865</v>
      </c>
      <c r="N6342" s="52">
        <v>-750</v>
      </c>
      <c r="O6342">
        <v>0</v>
      </c>
      <c r="P6342">
        <v>0</v>
      </c>
      <c r="Q6342">
        <v>1</v>
      </c>
      <c r="R6342" s="69">
        <v>516.634703196347</v>
      </c>
      <c r="S6342" s="69">
        <v>5.7913260210530044</v>
      </c>
      <c r="T6342" s="69">
        <v>299.2</v>
      </c>
      <c r="U6342" s="69">
        <v>374</v>
      </c>
      <c r="V6342" s="69">
        <v>166.2222222222222</v>
      </c>
      <c r="W6342">
        <v>0</v>
      </c>
      <c r="X6342">
        <v>1</v>
      </c>
      <c r="Y6342">
        <v>0</v>
      </c>
      <c r="Z6342">
        <v>7</v>
      </c>
      <c r="AA6342">
        <v>2</v>
      </c>
      <c r="AB6342">
        <v>0.5</v>
      </c>
      <c r="AC6342">
        <v>1</v>
      </c>
      <c r="AD6342">
        <v>20</v>
      </c>
      <c r="AE6342">
        <v>20.000936580000001</v>
      </c>
      <c r="AF6342" t="s">
        <v>594</v>
      </c>
    </row>
    <row r="6343" spans="1:32" ht="14.4">
      <c r="A6343" s="49">
        <v>46218</v>
      </c>
      <c r="B6343" t="s">
        <v>24</v>
      </c>
      <c r="C6343">
        <v>631</v>
      </c>
      <c r="D6343">
        <v>5922</v>
      </c>
      <c r="E6343">
        <v>-5715</v>
      </c>
      <c r="F6343">
        <v>0</v>
      </c>
      <c r="G6343">
        <v>12</v>
      </c>
      <c r="K6343" t="s">
        <v>154</v>
      </c>
      <c r="L6343" s="64">
        <v>0.67830000000000001</v>
      </c>
      <c r="M6343" s="52">
        <v>-1188</v>
      </c>
      <c r="N6343" s="52">
        <v>-1097</v>
      </c>
      <c r="O6343">
        <v>0</v>
      </c>
      <c r="P6343">
        <v>1</v>
      </c>
      <c r="Q6343">
        <v>0</v>
      </c>
      <c r="R6343" s="69"/>
      <c r="S6343" s="69"/>
      <c r="T6343" s="69"/>
      <c r="U6343" s="69"/>
      <c r="V6343" s="69"/>
      <c r="W6343"/>
      <c r="X6343"/>
      <c r="Y6343"/>
      <c r="Z6343"/>
      <c r="AA6343"/>
      <c r="AB6343">
        <v>0.8</v>
      </c>
      <c r="AC6343"/>
      <c r="AD6343">
        <v>30</v>
      </c>
      <c r="AE6343">
        <v>30.00093657</v>
      </c>
      <c r="AF6343" t="s">
        <v>661</v>
      </c>
    </row>
    <row r="6344" spans="1:32" ht="14.4">
      <c r="A6344" s="49">
        <v>46218</v>
      </c>
      <c r="B6344" t="s">
        <v>24</v>
      </c>
      <c r="C6344">
        <v>632</v>
      </c>
      <c r="D6344">
        <v>653</v>
      </c>
      <c r="E6344">
        <v>-269</v>
      </c>
      <c r="F6344">
        <v>0</v>
      </c>
      <c r="G6344">
        <v>2</v>
      </c>
      <c r="K6344" t="s">
        <v>154</v>
      </c>
      <c r="L6344" s="64">
        <v>0.86270000000000002</v>
      </c>
      <c r="M6344" s="52">
        <v>1897</v>
      </c>
      <c r="N6344" s="52">
        <v>-1840</v>
      </c>
      <c r="O6344">
        <v>0</v>
      </c>
      <c r="P6344">
        <v>2</v>
      </c>
      <c r="Q6344">
        <v>0</v>
      </c>
      <c r="R6344" s="69"/>
      <c r="S6344" s="69"/>
      <c r="T6344" s="69"/>
      <c r="U6344" s="69"/>
      <c r="V6344" s="69"/>
      <c r="W6344"/>
      <c r="X6344"/>
      <c r="Y6344"/>
      <c r="Z6344"/>
      <c r="AA6344"/>
      <c r="AB6344">
        <v>0.5</v>
      </c>
      <c r="AC6344"/>
      <c r="AD6344">
        <v>10</v>
      </c>
      <c r="AE6344">
        <v>10.00093656</v>
      </c>
      <c r="AF6344" t="s">
        <v>584</v>
      </c>
    </row>
    <row r="6345" spans="1:32" ht="14.4">
      <c r="A6345" s="49">
        <v>46218</v>
      </c>
      <c r="B6345" t="s">
        <v>24</v>
      </c>
      <c r="C6345">
        <v>633</v>
      </c>
      <c r="D6345">
        <v>3711</v>
      </c>
      <c r="E6345">
        <v>-2297</v>
      </c>
      <c r="F6345">
        <v>0</v>
      </c>
      <c r="G6345">
        <v>10</v>
      </c>
      <c r="K6345" t="s">
        <v>154</v>
      </c>
      <c r="L6345" s="64">
        <v>0.79369999999999996</v>
      </c>
      <c r="M6345" s="52">
        <v>-721</v>
      </c>
      <c r="N6345" s="52">
        <v>-3296</v>
      </c>
      <c r="O6345">
        <v>0</v>
      </c>
      <c r="P6345">
        <v>3</v>
      </c>
      <c r="Q6345">
        <v>0</v>
      </c>
      <c r="R6345" s="69"/>
      <c r="S6345" s="69"/>
      <c r="T6345" s="69"/>
      <c r="U6345" s="69"/>
      <c r="V6345" s="69"/>
      <c r="W6345"/>
      <c r="X6345"/>
      <c r="Y6345"/>
      <c r="Z6345"/>
      <c r="AA6345"/>
      <c r="AB6345">
        <v>0.6</v>
      </c>
      <c r="AC6345"/>
      <c r="AD6345">
        <v>30</v>
      </c>
      <c r="AE6345">
        <v>30.000936549999999</v>
      </c>
      <c r="AF6345" t="s">
        <v>661</v>
      </c>
    </row>
    <row r="6346" spans="1:32" ht="14.4">
      <c r="A6346" s="49">
        <v>46218</v>
      </c>
      <c r="B6346" t="s">
        <v>166</v>
      </c>
      <c r="C6346">
        <v>667</v>
      </c>
      <c r="D6346">
        <v>1389</v>
      </c>
      <c r="E6346">
        <v>-228</v>
      </c>
      <c r="F6346">
        <v>14</v>
      </c>
      <c r="G6346">
        <v>3</v>
      </c>
      <c r="K6346" t="s">
        <v>154</v>
      </c>
      <c r="L6346" s="64">
        <v>0.94530000000000003</v>
      </c>
      <c r="M6346" s="52">
        <v>1026</v>
      </c>
      <c r="N6346" s="52">
        <v>-1780</v>
      </c>
      <c r="O6346">
        <v>0</v>
      </c>
      <c r="P6346">
        <v>7</v>
      </c>
      <c r="Q6346">
        <v>0</v>
      </c>
      <c r="R6346" s="69"/>
      <c r="S6346" s="69"/>
      <c r="T6346" s="69"/>
      <c r="U6346" s="69"/>
      <c r="V6346" s="69"/>
      <c r="W6346"/>
      <c r="X6346"/>
      <c r="Y6346"/>
      <c r="Z6346"/>
      <c r="AA6346"/>
      <c r="AB6346">
        <v>0.5</v>
      </c>
      <c r="AC6346"/>
      <c r="AD6346">
        <v>30</v>
      </c>
      <c r="AE6346">
        <v>30.000936540000001</v>
      </c>
      <c r="AF6346" t="s">
        <v>661</v>
      </c>
    </row>
    <row r="6347" spans="1:32" ht="14.4">
      <c r="A6347" s="49">
        <v>46218</v>
      </c>
      <c r="B6347" t="s">
        <v>166</v>
      </c>
      <c r="C6347">
        <v>668</v>
      </c>
      <c r="D6347">
        <v>3218</v>
      </c>
      <c r="E6347">
        <v>-4212</v>
      </c>
      <c r="F6347">
        <v>7</v>
      </c>
      <c r="G6347">
        <v>4</v>
      </c>
      <c r="K6347" t="s">
        <v>154</v>
      </c>
      <c r="L6347" s="64">
        <v>0.56369999999999998</v>
      </c>
      <c r="M6347" s="52">
        <v>-73</v>
      </c>
      <c r="N6347" s="52">
        <v>-496</v>
      </c>
      <c r="O6347">
        <v>0</v>
      </c>
      <c r="P6347">
        <v>8</v>
      </c>
      <c r="Q6347">
        <v>0</v>
      </c>
      <c r="R6347" s="69"/>
      <c r="S6347" s="69"/>
      <c r="T6347" s="69"/>
      <c r="U6347" s="69"/>
      <c r="V6347" s="69"/>
      <c r="W6347"/>
      <c r="X6347"/>
      <c r="Y6347"/>
      <c r="Z6347"/>
      <c r="AA6347"/>
      <c r="AB6347">
        <v>0.6</v>
      </c>
      <c r="AC6347"/>
      <c r="AD6347">
        <v>30</v>
      </c>
      <c r="AE6347">
        <v>30.000936530000001</v>
      </c>
      <c r="AF6347" t="s">
        <v>661</v>
      </c>
    </row>
    <row r="6348" spans="1:32" ht="14.4">
      <c r="A6348" s="49">
        <v>46218</v>
      </c>
      <c r="B6348" t="s">
        <v>166</v>
      </c>
      <c r="C6348">
        <v>670</v>
      </c>
      <c r="D6348">
        <v>625</v>
      </c>
      <c r="E6348">
        <v>-594</v>
      </c>
      <c r="F6348">
        <v>3</v>
      </c>
      <c r="G6348">
        <v>1</v>
      </c>
      <c r="K6348" t="s">
        <v>154</v>
      </c>
      <c r="L6348" s="64">
        <v>0.68320000000000003</v>
      </c>
      <c r="M6348" s="52">
        <v>2486</v>
      </c>
      <c r="N6348" s="52">
        <v>3357</v>
      </c>
      <c r="O6348">
        <v>0</v>
      </c>
      <c r="P6348">
        <v>0</v>
      </c>
      <c r="Q6348">
        <v>0</v>
      </c>
      <c r="R6348" s="69"/>
      <c r="S6348" s="69"/>
      <c r="T6348" s="69"/>
      <c r="U6348" s="69"/>
      <c r="V6348" s="69"/>
      <c r="W6348"/>
      <c r="X6348"/>
      <c r="Y6348"/>
      <c r="Z6348"/>
      <c r="AA6348"/>
      <c r="AB6348">
        <v>0.5</v>
      </c>
      <c r="AC6348"/>
      <c r="AD6348">
        <v>10</v>
      </c>
      <c r="AE6348">
        <v>10.00093652</v>
      </c>
      <c r="AF6348" t="s">
        <v>584</v>
      </c>
    </row>
    <row r="6349" spans="1:32" ht="14.4">
      <c r="A6349" s="49">
        <v>46218</v>
      </c>
      <c r="B6349" t="s">
        <v>179</v>
      </c>
      <c r="C6349">
        <v>635</v>
      </c>
      <c r="D6349">
        <v>1255</v>
      </c>
      <c r="E6349">
        <v>3682</v>
      </c>
      <c r="F6349">
        <v>39</v>
      </c>
      <c r="G6349">
        <v>1</v>
      </c>
      <c r="K6349" t="s">
        <v>154</v>
      </c>
      <c r="L6349" s="64">
        <v>1.978</v>
      </c>
      <c r="M6349" s="52">
        <v>-703</v>
      </c>
      <c r="N6349" s="52">
        <v>-824</v>
      </c>
      <c r="O6349">
        <v>0</v>
      </c>
      <c r="P6349">
        <v>5</v>
      </c>
      <c r="Q6349">
        <v>0</v>
      </c>
      <c r="R6349" s="69"/>
      <c r="S6349" s="69"/>
      <c r="T6349" s="69"/>
      <c r="U6349" s="69"/>
      <c r="V6349" s="69"/>
      <c r="W6349"/>
      <c r="X6349"/>
      <c r="Y6349"/>
      <c r="Z6349"/>
      <c r="AA6349"/>
      <c r="AB6349">
        <v>0.5</v>
      </c>
      <c r="AC6349"/>
      <c r="AD6349">
        <v>80</v>
      </c>
      <c r="AE6349">
        <v>80.000936510000002</v>
      </c>
      <c r="AF6349" t="s">
        <v>155</v>
      </c>
    </row>
    <row r="6350" spans="1:32" ht="14.4">
      <c r="A6350" s="49">
        <v>46218</v>
      </c>
      <c r="B6350" t="s">
        <v>179</v>
      </c>
      <c r="C6350">
        <v>636</v>
      </c>
      <c r="D6350">
        <v>3452</v>
      </c>
      <c r="E6350">
        <v>-986</v>
      </c>
      <c r="F6350">
        <v>21</v>
      </c>
      <c r="G6350">
        <v>2</v>
      </c>
      <c r="K6350" t="s">
        <v>154</v>
      </c>
      <c r="L6350" s="64">
        <v>0.90480000000000005</v>
      </c>
      <c r="M6350" s="52">
        <v>-375</v>
      </c>
      <c r="N6350" s="52">
        <v>-987</v>
      </c>
      <c r="O6350">
        <v>0</v>
      </c>
      <c r="P6350">
        <v>6</v>
      </c>
      <c r="Q6350">
        <v>0</v>
      </c>
      <c r="R6350" s="69"/>
      <c r="S6350" s="69"/>
      <c r="T6350" s="69"/>
      <c r="U6350" s="69"/>
      <c r="V6350" s="69"/>
      <c r="W6350"/>
      <c r="X6350"/>
      <c r="Y6350"/>
      <c r="Z6350"/>
      <c r="AA6350"/>
      <c r="AB6350">
        <v>0.6</v>
      </c>
      <c r="AC6350"/>
      <c r="AD6350">
        <v>30</v>
      </c>
      <c r="AE6350">
        <v>30.000936500000002</v>
      </c>
      <c r="AF6350" t="s">
        <v>661</v>
      </c>
    </row>
    <row r="6351" spans="1:32" ht="14.4">
      <c r="A6351" s="49">
        <v>46218</v>
      </c>
      <c r="B6351" t="s">
        <v>179</v>
      </c>
      <c r="C6351">
        <v>637</v>
      </c>
      <c r="D6351">
        <v>755</v>
      </c>
      <c r="E6351">
        <v>-915</v>
      </c>
      <c r="F6351">
        <v>2</v>
      </c>
      <c r="G6351">
        <v>2</v>
      </c>
      <c r="K6351" t="s">
        <v>154</v>
      </c>
      <c r="L6351" s="64">
        <v>0.59599999999999997</v>
      </c>
      <c r="M6351" s="52">
        <v>-501</v>
      </c>
      <c r="N6351" s="52">
        <v>-915</v>
      </c>
      <c r="O6351">
        <v>0</v>
      </c>
      <c r="P6351">
        <v>7</v>
      </c>
      <c r="Q6351">
        <v>0</v>
      </c>
      <c r="R6351" s="69"/>
      <c r="S6351" s="69"/>
      <c r="T6351" s="69"/>
      <c r="U6351" s="69"/>
      <c r="V6351" s="69"/>
      <c r="W6351"/>
      <c r="X6351"/>
      <c r="Y6351"/>
      <c r="Z6351"/>
      <c r="AA6351"/>
      <c r="AB6351">
        <v>0.5</v>
      </c>
      <c r="AC6351"/>
      <c r="AD6351">
        <v>10</v>
      </c>
      <c r="AE6351">
        <v>10.000936490000001</v>
      </c>
      <c r="AF6351" t="s">
        <v>584</v>
      </c>
    </row>
    <row r="6352" spans="1:32" ht="14.4">
      <c r="A6352" s="49">
        <v>46218</v>
      </c>
      <c r="B6352" t="s">
        <v>289</v>
      </c>
      <c r="C6352">
        <v>662</v>
      </c>
      <c r="D6352">
        <v>2549</v>
      </c>
      <c r="E6352">
        <v>2272</v>
      </c>
      <c r="F6352">
        <v>19</v>
      </c>
      <c r="G6352">
        <v>7</v>
      </c>
      <c r="K6352" t="s">
        <v>154</v>
      </c>
      <c r="L6352" s="64">
        <v>1.2970999999999999</v>
      </c>
      <c r="M6352" s="52">
        <v>-528</v>
      </c>
      <c r="N6352" s="52">
        <v>644</v>
      </c>
      <c r="O6352">
        <v>0</v>
      </c>
      <c r="P6352">
        <v>2</v>
      </c>
      <c r="Q6352">
        <v>0</v>
      </c>
      <c r="R6352" s="69"/>
      <c r="S6352" s="69"/>
      <c r="T6352" s="69"/>
      <c r="U6352" s="69"/>
      <c r="V6352" s="69"/>
      <c r="W6352"/>
      <c r="X6352"/>
      <c r="Y6352"/>
      <c r="Z6352"/>
      <c r="AA6352"/>
      <c r="AB6352">
        <v>0.5</v>
      </c>
      <c r="AC6352"/>
      <c r="AD6352">
        <v>70</v>
      </c>
      <c r="AE6352">
        <v>70.000936479999993</v>
      </c>
      <c r="AF6352" t="s">
        <v>178</v>
      </c>
    </row>
    <row r="6353" spans="1:32" ht="14.4">
      <c r="A6353" s="49">
        <v>46218</v>
      </c>
      <c r="B6353" t="s">
        <v>289</v>
      </c>
      <c r="C6353">
        <v>663</v>
      </c>
      <c r="D6353">
        <v>1674</v>
      </c>
      <c r="E6353">
        <v>-2261</v>
      </c>
      <c r="F6353">
        <v>3</v>
      </c>
      <c r="G6353">
        <v>2</v>
      </c>
      <c r="K6353" t="s">
        <v>154</v>
      </c>
      <c r="L6353" s="64">
        <v>0.54979999999999996</v>
      </c>
      <c r="M6353" s="52">
        <v>-2333</v>
      </c>
      <c r="N6353" s="52">
        <v>-82</v>
      </c>
      <c r="O6353">
        <v>0</v>
      </c>
      <c r="P6353">
        <v>3</v>
      </c>
      <c r="Q6353">
        <v>0</v>
      </c>
      <c r="R6353" s="69"/>
      <c r="S6353" s="69"/>
      <c r="T6353" s="69"/>
      <c r="U6353" s="69"/>
      <c r="V6353" s="69"/>
      <c r="W6353"/>
      <c r="X6353"/>
      <c r="Y6353"/>
      <c r="Z6353"/>
      <c r="AA6353"/>
      <c r="AB6353">
        <v>0.5</v>
      </c>
      <c r="AC6353"/>
      <c r="AD6353">
        <v>30</v>
      </c>
      <c r="AE6353">
        <v>30.000936469999999</v>
      </c>
      <c r="AF6353" t="s">
        <v>661</v>
      </c>
    </row>
    <row r="6354" spans="1:32" ht="14.4">
      <c r="A6354" s="49">
        <v>46218</v>
      </c>
      <c r="B6354" t="s">
        <v>387</v>
      </c>
      <c r="C6354">
        <v>683</v>
      </c>
      <c r="D6354">
        <v>1074</v>
      </c>
      <c r="E6354">
        <v>-1130</v>
      </c>
      <c r="F6354">
        <v>2</v>
      </c>
      <c r="G6354">
        <v>7</v>
      </c>
      <c r="K6354" t="s">
        <v>154</v>
      </c>
      <c r="L6354" s="64">
        <v>0.64929999999999999</v>
      </c>
      <c r="M6354" s="52">
        <v>985</v>
      </c>
      <c r="N6354" s="52">
        <v>111</v>
      </c>
      <c r="O6354">
        <v>0</v>
      </c>
      <c r="P6354">
        <v>3</v>
      </c>
      <c r="Q6354">
        <v>0</v>
      </c>
      <c r="R6354" s="69"/>
      <c r="S6354" s="69"/>
      <c r="T6354" s="69"/>
      <c r="U6354" s="69"/>
      <c r="V6354" s="69"/>
      <c r="W6354"/>
      <c r="X6354"/>
      <c r="Y6354"/>
      <c r="Z6354"/>
      <c r="AA6354"/>
      <c r="AB6354">
        <v>0.5</v>
      </c>
      <c r="AC6354"/>
      <c r="AD6354">
        <v>30</v>
      </c>
      <c r="AE6354">
        <v>30.000936459999998</v>
      </c>
      <c r="AF6354" t="s">
        <v>661</v>
      </c>
    </row>
    <row r="6355" spans="1:32" ht="14.4">
      <c r="A6355" s="49">
        <v>46218</v>
      </c>
      <c r="B6355" t="s">
        <v>387</v>
      </c>
      <c r="C6355">
        <v>685</v>
      </c>
      <c r="D6355">
        <v>1736</v>
      </c>
      <c r="E6355">
        <v>-1164</v>
      </c>
      <c r="F6355">
        <v>14</v>
      </c>
      <c r="G6355">
        <v>8</v>
      </c>
      <c r="K6355" t="s">
        <v>154</v>
      </c>
      <c r="L6355" s="64">
        <v>0.77649999999999997</v>
      </c>
      <c r="M6355" s="52">
        <v>-211</v>
      </c>
      <c r="N6355" s="52">
        <v>-1542</v>
      </c>
      <c r="O6355">
        <v>0</v>
      </c>
      <c r="P6355">
        <v>5</v>
      </c>
      <c r="Q6355">
        <v>0</v>
      </c>
      <c r="R6355" s="69"/>
      <c r="S6355" s="69"/>
      <c r="T6355" s="69"/>
      <c r="U6355" s="69"/>
      <c r="V6355" s="69"/>
      <c r="W6355"/>
      <c r="X6355"/>
      <c r="Y6355"/>
      <c r="Z6355"/>
      <c r="AA6355"/>
      <c r="AB6355">
        <v>0.5</v>
      </c>
      <c r="AC6355"/>
      <c r="AD6355">
        <v>30</v>
      </c>
      <c r="AE6355">
        <v>30.000936450000001</v>
      </c>
      <c r="AF6355" t="s">
        <v>661</v>
      </c>
    </row>
    <row r="6356" spans="1:32" ht="14.4">
      <c r="A6356" s="49">
        <v>46218</v>
      </c>
      <c r="B6356" t="s">
        <v>278</v>
      </c>
      <c r="C6356">
        <v>561</v>
      </c>
      <c r="D6356">
        <v>2942</v>
      </c>
      <c r="E6356">
        <v>48</v>
      </c>
      <c r="F6356">
        <v>13</v>
      </c>
      <c r="G6356">
        <v>7</v>
      </c>
      <c r="K6356" t="s">
        <v>154</v>
      </c>
      <c r="L6356" s="64">
        <v>1.0054000000000001</v>
      </c>
      <c r="M6356" s="52">
        <v>-159</v>
      </c>
      <c r="N6356" s="52">
        <v>1076</v>
      </c>
      <c r="O6356">
        <v>0</v>
      </c>
      <c r="P6356">
        <v>1</v>
      </c>
      <c r="Q6356">
        <v>1</v>
      </c>
      <c r="R6356" s="69">
        <v>461.83198422581978</v>
      </c>
      <c r="S6356" s="69">
        <v>6.3702820516680898</v>
      </c>
      <c r="T6356" s="69">
        <v>226.30769230769229</v>
      </c>
      <c r="U6356" s="69">
        <v>420.28571428571428</v>
      </c>
      <c r="V6356" s="69">
        <v>147.1</v>
      </c>
      <c r="W6356">
        <v>5</v>
      </c>
      <c r="X6356">
        <v>1</v>
      </c>
      <c r="Y6356">
        <v>3</v>
      </c>
      <c r="Z6356">
        <v>0</v>
      </c>
      <c r="AA6356">
        <v>2.25</v>
      </c>
      <c r="AB6356">
        <v>0.5</v>
      </c>
      <c r="AC6356">
        <v>1.125</v>
      </c>
      <c r="AD6356">
        <v>11.2</v>
      </c>
      <c r="AE6356">
        <v>11.20093644</v>
      </c>
      <c r="AF6356" t="s">
        <v>1460</v>
      </c>
    </row>
    <row r="6357" spans="1:32" ht="14.4">
      <c r="A6357" s="49">
        <v>46218</v>
      </c>
      <c r="B6357" t="s">
        <v>278</v>
      </c>
      <c r="C6357">
        <v>562</v>
      </c>
      <c r="D6357">
        <v>2622</v>
      </c>
      <c r="E6357">
        <v>-704</v>
      </c>
      <c r="F6357">
        <v>9</v>
      </c>
      <c r="G6357">
        <v>2</v>
      </c>
      <c r="K6357" t="s">
        <v>154</v>
      </c>
      <c r="L6357" s="64">
        <v>0.91049999999999998</v>
      </c>
      <c r="M6357" s="52">
        <v>-538</v>
      </c>
      <c r="N6357" s="52">
        <v>-402</v>
      </c>
      <c r="O6357">
        <v>0</v>
      </c>
      <c r="P6357">
        <v>2</v>
      </c>
      <c r="Q6357">
        <v>1</v>
      </c>
      <c r="R6357" s="69">
        <v>446.69458281444582</v>
      </c>
      <c r="S6357" s="69">
        <v>5.8697823991502549</v>
      </c>
      <c r="T6357" s="69">
        <v>291.33333333333331</v>
      </c>
      <c r="U6357" s="69">
        <v>1311</v>
      </c>
      <c r="V6357" s="69">
        <v>238.3636363636364</v>
      </c>
      <c r="W6357">
        <v>0</v>
      </c>
      <c r="X6357">
        <v>0</v>
      </c>
      <c r="Y6357">
        <v>0</v>
      </c>
      <c r="Z6357">
        <v>5</v>
      </c>
      <c r="AA6357">
        <v>1.25</v>
      </c>
      <c r="AB6357">
        <v>0.5</v>
      </c>
      <c r="AC6357">
        <v>0.625</v>
      </c>
      <c r="AD6357">
        <v>16.2</v>
      </c>
      <c r="AE6357">
        <v>16.200936429999999</v>
      </c>
      <c r="AF6357" t="s">
        <v>626</v>
      </c>
    </row>
    <row r="6358" spans="1:32" ht="14.4">
      <c r="A6358" s="49">
        <v>46218</v>
      </c>
      <c r="B6358" t="s">
        <v>510</v>
      </c>
      <c r="C6358">
        <v>665</v>
      </c>
      <c r="D6358">
        <v>487</v>
      </c>
      <c r="E6358">
        <v>13</v>
      </c>
      <c r="F6358">
        <v>3</v>
      </c>
      <c r="G6358">
        <v>0</v>
      </c>
      <c r="K6358" t="s">
        <v>154</v>
      </c>
      <c r="L6358" s="64">
        <v>1.0088999999999999</v>
      </c>
      <c r="M6358" s="52">
        <v>0</v>
      </c>
      <c r="N6358" s="52">
        <v>-1038</v>
      </c>
      <c r="O6358">
        <v>0</v>
      </c>
      <c r="P6358">
        <v>5</v>
      </c>
      <c r="Q6358">
        <v>0</v>
      </c>
      <c r="R6358" s="69"/>
      <c r="S6358" s="69"/>
      <c r="T6358" s="69"/>
      <c r="U6358" s="69"/>
      <c r="V6358" s="69"/>
      <c r="W6358"/>
      <c r="X6358"/>
      <c r="Y6358"/>
      <c r="Z6358"/>
      <c r="AA6358"/>
      <c r="AB6358">
        <v>0.5</v>
      </c>
      <c r="AC6358"/>
      <c r="AD6358">
        <v>0</v>
      </c>
      <c r="AE6358">
        <v>0</v>
      </c>
    </row>
    <row r="6359" spans="1:32" ht="14.4">
      <c r="A6359" s="49">
        <v>46218</v>
      </c>
      <c r="B6359" t="s">
        <v>510</v>
      </c>
      <c r="C6359">
        <v>666</v>
      </c>
      <c r="D6359">
        <v>2119</v>
      </c>
      <c r="E6359">
        <v>-1890</v>
      </c>
      <c r="F6359">
        <v>4</v>
      </c>
      <c r="G6359">
        <v>6</v>
      </c>
      <c r="K6359" t="s">
        <v>154</v>
      </c>
      <c r="L6359" s="64">
        <v>0.70269999999999999</v>
      </c>
      <c r="M6359" s="52">
        <v>-510</v>
      </c>
      <c r="N6359" s="52">
        <v>-1325</v>
      </c>
      <c r="O6359">
        <v>0</v>
      </c>
      <c r="P6359">
        <v>6</v>
      </c>
      <c r="Q6359">
        <v>0</v>
      </c>
      <c r="R6359" s="69"/>
      <c r="S6359" s="69"/>
      <c r="T6359" s="69"/>
      <c r="U6359" s="69"/>
      <c r="V6359" s="69"/>
      <c r="W6359"/>
      <c r="X6359"/>
      <c r="Y6359"/>
      <c r="Z6359"/>
      <c r="AA6359"/>
      <c r="AB6359">
        <v>0.5</v>
      </c>
      <c r="AC6359"/>
      <c r="AD6359">
        <v>30</v>
      </c>
      <c r="AE6359">
        <v>30.000936410000001</v>
      </c>
      <c r="AF6359" t="s">
        <v>661</v>
      </c>
    </row>
    <row r="6360" spans="1:32" ht="14.4">
      <c r="A6360" s="49">
        <v>46218</v>
      </c>
      <c r="B6360" t="s">
        <v>372</v>
      </c>
      <c r="C6360">
        <v>711</v>
      </c>
      <c r="D6360">
        <v>860</v>
      </c>
      <c r="E6360">
        <v>-925</v>
      </c>
      <c r="F6360">
        <v>6</v>
      </c>
      <c r="G6360">
        <v>2</v>
      </c>
      <c r="K6360" t="s">
        <v>154</v>
      </c>
      <c r="L6360" s="64">
        <v>0.64149999999999996</v>
      </c>
      <c r="M6360" s="52">
        <v>-549</v>
      </c>
      <c r="N6360" s="52">
        <v>1239</v>
      </c>
      <c r="O6360">
        <v>0</v>
      </c>
      <c r="P6360">
        <v>1</v>
      </c>
      <c r="Q6360">
        <v>0</v>
      </c>
      <c r="R6360" s="69"/>
      <c r="S6360" s="69"/>
      <c r="T6360" s="69"/>
      <c r="U6360" s="69"/>
      <c r="V6360" s="69"/>
      <c r="W6360"/>
      <c r="X6360"/>
      <c r="Y6360"/>
      <c r="Z6360"/>
      <c r="AA6360"/>
      <c r="AB6360">
        <v>0.5</v>
      </c>
      <c r="AC6360"/>
      <c r="AD6360">
        <v>10</v>
      </c>
      <c r="AE6360">
        <v>10.000936400000001</v>
      </c>
      <c r="AF6360" t="s">
        <v>584</v>
      </c>
    </row>
    <row r="6361" spans="1:32" ht="14.4">
      <c r="A6361" s="49">
        <v>46218</v>
      </c>
      <c r="B6361" t="s">
        <v>372</v>
      </c>
      <c r="C6361">
        <v>712</v>
      </c>
      <c r="D6361">
        <v>545</v>
      </c>
      <c r="E6361">
        <v>-736</v>
      </c>
      <c r="F6361">
        <v>2</v>
      </c>
      <c r="G6361">
        <v>1</v>
      </c>
      <c r="K6361" t="s">
        <v>154</v>
      </c>
      <c r="L6361" s="64">
        <v>0.54979999999999996</v>
      </c>
      <c r="M6361" s="52">
        <v>-853</v>
      </c>
      <c r="N6361" s="52">
        <v>-602</v>
      </c>
      <c r="O6361">
        <v>0</v>
      </c>
      <c r="P6361">
        <v>2</v>
      </c>
      <c r="Q6361">
        <v>0</v>
      </c>
      <c r="R6361" s="69"/>
      <c r="S6361" s="69"/>
      <c r="T6361" s="69"/>
      <c r="U6361" s="69"/>
      <c r="V6361" s="69"/>
      <c r="W6361"/>
      <c r="X6361"/>
      <c r="Y6361"/>
      <c r="Z6361"/>
      <c r="AA6361"/>
      <c r="AB6361">
        <v>0.5</v>
      </c>
      <c r="AC6361"/>
      <c r="AD6361">
        <v>10</v>
      </c>
      <c r="AE6361">
        <v>10.00093639</v>
      </c>
      <c r="AF6361" t="s">
        <v>584</v>
      </c>
    </row>
    <row r="6362" spans="1:32" ht="14.4">
      <c r="A6362" s="49">
        <v>46218</v>
      </c>
      <c r="B6362" t="s">
        <v>307</v>
      </c>
      <c r="C6362">
        <v>660</v>
      </c>
      <c r="D6362">
        <v>600</v>
      </c>
      <c r="E6362">
        <v>-301</v>
      </c>
      <c r="F6362">
        <v>6</v>
      </c>
      <c r="G6362">
        <v>4</v>
      </c>
      <c r="K6362" t="s">
        <v>154</v>
      </c>
      <c r="L6362" s="64">
        <v>0.83279999999999998</v>
      </c>
      <c r="M6362" s="52">
        <v>0</v>
      </c>
      <c r="N6362" s="52">
        <v>-1083</v>
      </c>
      <c r="O6362">
        <v>0</v>
      </c>
      <c r="P6362">
        <v>0</v>
      </c>
      <c r="Q6362">
        <v>0</v>
      </c>
      <c r="R6362" s="69"/>
      <c r="S6362" s="69"/>
      <c r="T6362" s="69"/>
      <c r="U6362" s="69"/>
      <c r="V6362" s="69"/>
      <c r="W6362"/>
      <c r="X6362"/>
      <c r="Y6362"/>
      <c r="Z6362"/>
      <c r="AA6362"/>
      <c r="AB6362">
        <v>0.5</v>
      </c>
      <c r="AC6362"/>
      <c r="AD6362">
        <v>10</v>
      </c>
      <c r="AE6362">
        <v>10.000936380000001</v>
      </c>
      <c r="AF6362" t="s">
        <v>584</v>
      </c>
    </row>
    <row r="6363" spans="1:32" ht="14.4">
      <c r="A6363" s="49">
        <v>46218</v>
      </c>
      <c r="B6363" t="s">
        <v>307</v>
      </c>
      <c r="C6363">
        <v>661</v>
      </c>
      <c r="D6363">
        <v>0</v>
      </c>
      <c r="E6363">
        <v>0</v>
      </c>
      <c r="F6363">
        <v>0</v>
      </c>
      <c r="G6363">
        <v>0</v>
      </c>
      <c r="K6363" t="s">
        <v>154</v>
      </c>
      <c r="L6363" s="64">
        <v>0</v>
      </c>
      <c r="M6363" s="52">
        <v>-2163</v>
      </c>
      <c r="N6363" s="52">
        <v>-12</v>
      </c>
      <c r="O6363">
        <v>0</v>
      </c>
      <c r="P6363">
        <v>1</v>
      </c>
      <c r="Q6363">
        <v>0</v>
      </c>
      <c r="R6363" s="69"/>
      <c r="S6363" s="69"/>
      <c r="T6363" s="69"/>
      <c r="U6363" s="69"/>
      <c r="V6363" s="69"/>
      <c r="W6363"/>
      <c r="X6363"/>
      <c r="Y6363"/>
      <c r="Z6363"/>
      <c r="AA6363"/>
      <c r="AB6363"/>
      <c r="AC6363"/>
      <c r="AD6363">
        <v>0</v>
      </c>
      <c r="AE6363">
        <v>0</v>
      </c>
    </row>
    <row r="6364" spans="1:32" ht="14.4">
      <c r="A6364" s="49">
        <v>46218</v>
      </c>
      <c r="B6364" t="s">
        <v>156</v>
      </c>
      <c r="C6364">
        <v>717</v>
      </c>
      <c r="D6364">
        <v>0</v>
      </c>
      <c r="E6364">
        <v>0</v>
      </c>
      <c r="F6364">
        <v>0</v>
      </c>
      <c r="G6364">
        <v>0</v>
      </c>
      <c r="K6364" t="s">
        <v>154</v>
      </c>
      <c r="L6364" s="64">
        <v>0</v>
      </c>
      <c r="M6364" s="52">
        <v>-882</v>
      </c>
      <c r="N6364" s="52">
        <v>-1011</v>
      </c>
      <c r="O6364">
        <v>0</v>
      </c>
      <c r="P6364">
        <v>7</v>
      </c>
      <c r="Q6364">
        <v>0</v>
      </c>
      <c r="R6364" s="69"/>
      <c r="S6364" s="69"/>
      <c r="T6364" s="69"/>
      <c r="U6364" s="69"/>
      <c r="V6364" s="69"/>
      <c r="W6364"/>
      <c r="X6364"/>
      <c r="Y6364"/>
      <c r="Z6364"/>
      <c r="AA6364"/>
      <c r="AB6364"/>
      <c r="AC6364"/>
      <c r="AD6364">
        <v>0</v>
      </c>
      <c r="AE6364">
        <v>0</v>
      </c>
    </row>
    <row r="6365" spans="1:32" ht="14.4">
      <c r="A6365" s="49">
        <v>46218</v>
      </c>
      <c r="B6365" t="s">
        <v>156</v>
      </c>
      <c r="C6365">
        <v>718</v>
      </c>
      <c r="D6365">
        <v>0</v>
      </c>
      <c r="E6365">
        <v>0</v>
      </c>
      <c r="F6365">
        <v>0</v>
      </c>
      <c r="G6365">
        <v>0</v>
      </c>
      <c r="K6365" t="s">
        <v>154</v>
      </c>
      <c r="L6365" s="64">
        <v>0</v>
      </c>
      <c r="M6365" s="52">
        <v>40</v>
      </c>
      <c r="N6365" s="52">
        <v>2930</v>
      </c>
      <c r="O6365">
        <v>0</v>
      </c>
      <c r="P6365">
        <v>8</v>
      </c>
      <c r="Q6365">
        <v>0</v>
      </c>
      <c r="R6365" s="69"/>
      <c r="S6365" s="69"/>
      <c r="T6365" s="69"/>
      <c r="U6365" s="69"/>
      <c r="V6365" s="69"/>
      <c r="W6365"/>
      <c r="X6365"/>
      <c r="Y6365"/>
      <c r="Z6365"/>
      <c r="AA6365"/>
      <c r="AB6365"/>
      <c r="AC6365"/>
      <c r="AD6365">
        <v>0</v>
      </c>
      <c r="AE6365">
        <v>0</v>
      </c>
    </row>
    <row r="6366" spans="1:32" ht="14.4">
      <c r="A6366" s="49">
        <v>46218</v>
      </c>
      <c r="B6366" t="s">
        <v>49</v>
      </c>
      <c r="C6366">
        <v>686</v>
      </c>
      <c r="D6366">
        <v>1409</v>
      </c>
      <c r="E6366">
        <v>-3</v>
      </c>
      <c r="F6366">
        <v>13</v>
      </c>
      <c r="G6366">
        <v>9</v>
      </c>
      <c r="K6366" t="s">
        <v>154</v>
      </c>
      <c r="L6366" s="64">
        <v>0.99929999999999997</v>
      </c>
      <c r="M6366" s="52">
        <v>104</v>
      </c>
      <c r="N6366" s="52">
        <v>187</v>
      </c>
      <c r="O6366">
        <v>0</v>
      </c>
      <c r="P6366">
        <v>6</v>
      </c>
      <c r="Q6366">
        <v>0</v>
      </c>
      <c r="R6366" s="69"/>
      <c r="S6366" s="69"/>
      <c r="T6366" s="69"/>
      <c r="U6366" s="69"/>
      <c r="V6366" s="69"/>
      <c r="W6366"/>
      <c r="X6366"/>
      <c r="Y6366"/>
      <c r="Z6366"/>
      <c r="AA6366"/>
      <c r="AB6366">
        <v>0.5</v>
      </c>
      <c r="AC6366"/>
      <c r="AD6366">
        <v>30</v>
      </c>
      <c r="AE6366">
        <v>30.000936339999999</v>
      </c>
      <c r="AF6366" t="s">
        <v>661</v>
      </c>
    </row>
    <row r="6367" spans="1:32" ht="14.4">
      <c r="A6367" s="49">
        <v>46218</v>
      </c>
      <c r="B6367" t="s">
        <v>49</v>
      </c>
      <c r="C6367">
        <v>687</v>
      </c>
      <c r="D6367">
        <v>1381</v>
      </c>
      <c r="E6367">
        <v>-231</v>
      </c>
      <c r="F6367">
        <v>12</v>
      </c>
      <c r="G6367">
        <v>6</v>
      </c>
      <c r="K6367" t="s">
        <v>154</v>
      </c>
      <c r="L6367" s="64">
        <v>0.94420000000000004</v>
      </c>
      <c r="M6367" s="52">
        <v>-509</v>
      </c>
      <c r="N6367" s="52">
        <v>-808</v>
      </c>
      <c r="O6367">
        <v>0</v>
      </c>
      <c r="P6367">
        <v>7</v>
      </c>
      <c r="Q6367">
        <v>0</v>
      </c>
      <c r="R6367" s="69"/>
      <c r="S6367" s="69"/>
      <c r="T6367" s="69"/>
      <c r="U6367" s="69"/>
      <c r="V6367" s="69"/>
      <c r="W6367"/>
      <c r="X6367"/>
      <c r="Y6367"/>
      <c r="Z6367"/>
      <c r="AA6367"/>
      <c r="AB6367">
        <v>0.5</v>
      </c>
      <c r="AC6367"/>
      <c r="AD6367">
        <v>30</v>
      </c>
      <c r="AE6367">
        <v>30.000936329999998</v>
      </c>
      <c r="AF6367" t="s">
        <v>661</v>
      </c>
    </row>
    <row r="6368" spans="1:32" ht="14.4">
      <c r="A6368" s="49">
        <v>46218</v>
      </c>
      <c r="B6368" t="s">
        <v>400</v>
      </c>
      <c r="C6368">
        <v>720</v>
      </c>
      <c r="D6368">
        <v>3011</v>
      </c>
      <c r="E6368">
        <v>-1599</v>
      </c>
      <c r="F6368">
        <v>11</v>
      </c>
      <c r="G6368">
        <v>8</v>
      </c>
      <c r="K6368" t="s">
        <v>154</v>
      </c>
      <c r="L6368" s="64">
        <v>0.82299999999999995</v>
      </c>
      <c r="M6368" s="52">
        <v>-1482</v>
      </c>
      <c r="N6368" s="52">
        <v>-2129</v>
      </c>
      <c r="O6368">
        <v>0</v>
      </c>
      <c r="P6368">
        <v>0</v>
      </c>
      <c r="Q6368">
        <v>0</v>
      </c>
      <c r="R6368" s="69"/>
      <c r="S6368" s="69"/>
      <c r="T6368" s="69"/>
      <c r="U6368" s="69"/>
      <c r="V6368" s="69"/>
      <c r="W6368"/>
      <c r="X6368"/>
      <c r="Y6368"/>
      <c r="Z6368"/>
      <c r="AA6368"/>
      <c r="AB6368">
        <v>0.6</v>
      </c>
      <c r="AC6368"/>
      <c r="AD6368">
        <v>30</v>
      </c>
      <c r="AE6368">
        <v>30.000936320000001</v>
      </c>
      <c r="AF6368" t="s">
        <v>661</v>
      </c>
    </row>
    <row r="6369" spans="1:32" ht="14.4">
      <c r="A6369" s="49">
        <v>46218</v>
      </c>
      <c r="B6369" t="s">
        <v>5250</v>
      </c>
      <c r="C6369">
        <v>721</v>
      </c>
      <c r="D6369">
        <v>3501</v>
      </c>
      <c r="E6369">
        <v>-1229</v>
      </c>
      <c r="F6369">
        <v>19</v>
      </c>
      <c r="G6369">
        <v>7</v>
      </c>
      <c r="K6369" t="s">
        <v>154</v>
      </c>
      <c r="L6369" s="64">
        <v>0.88300000000000001</v>
      </c>
      <c r="M6369" s="52">
        <v>-2725</v>
      </c>
      <c r="N6369" s="52">
        <v>5342</v>
      </c>
      <c r="O6369">
        <v>0</v>
      </c>
      <c r="P6369">
        <v>1</v>
      </c>
      <c r="Q6369">
        <v>0</v>
      </c>
      <c r="R6369" s="69"/>
      <c r="S6369" s="69"/>
      <c r="T6369" s="69"/>
      <c r="U6369" s="69"/>
      <c r="V6369" s="69"/>
      <c r="W6369"/>
      <c r="X6369"/>
      <c r="Y6369"/>
      <c r="Z6369"/>
      <c r="AA6369"/>
      <c r="AB6369">
        <v>0.6</v>
      </c>
      <c r="AC6369"/>
      <c r="AD6369">
        <v>30</v>
      </c>
      <c r="AE6369">
        <v>30.00093631</v>
      </c>
      <c r="AF6369" t="s">
        <v>661</v>
      </c>
    </row>
    <row r="6370" spans="1:32" ht="14.4">
      <c r="A6370" s="49">
        <v>46218</v>
      </c>
      <c r="B6370" t="s">
        <v>297</v>
      </c>
      <c r="C6370">
        <v>722</v>
      </c>
      <c r="D6370">
        <v>2006</v>
      </c>
      <c r="E6370">
        <v>2611</v>
      </c>
      <c r="F6370">
        <v>12</v>
      </c>
      <c r="G6370">
        <v>11</v>
      </c>
      <c r="K6370" t="s">
        <v>154</v>
      </c>
      <c r="L6370" s="64">
        <v>1.4339</v>
      </c>
      <c r="M6370" s="52">
        <v>0</v>
      </c>
      <c r="N6370" s="52">
        <v>-1184</v>
      </c>
      <c r="O6370">
        <v>0</v>
      </c>
      <c r="P6370">
        <v>2</v>
      </c>
      <c r="Q6370">
        <v>0</v>
      </c>
      <c r="R6370" s="69"/>
      <c r="S6370" s="69"/>
      <c r="T6370" s="69"/>
      <c r="U6370" s="69"/>
      <c r="V6370" s="69"/>
      <c r="W6370"/>
      <c r="X6370"/>
      <c r="Y6370"/>
      <c r="Z6370"/>
      <c r="AA6370"/>
      <c r="AB6370">
        <v>0.5</v>
      </c>
      <c r="AC6370"/>
      <c r="AD6370">
        <v>70</v>
      </c>
      <c r="AE6370">
        <v>70.000936300000006</v>
      </c>
      <c r="AF6370" t="s">
        <v>178</v>
      </c>
    </row>
    <row r="6371" spans="1:32" ht="14.4">
      <c r="A6371" s="49">
        <v>46218</v>
      </c>
      <c r="B6371" t="s">
        <v>380</v>
      </c>
      <c r="C6371">
        <v>723</v>
      </c>
      <c r="D6371">
        <v>3043</v>
      </c>
      <c r="E6371">
        <v>-1071</v>
      </c>
      <c r="F6371">
        <v>12</v>
      </c>
      <c r="G6371">
        <v>13</v>
      </c>
      <c r="K6371" t="s">
        <v>154</v>
      </c>
      <c r="L6371" s="64">
        <v>0.88270000000000004</v>
      </c>
      <c r="M6371" s="52">
        <v>-279</v>
      </c>
      <c r="N6371" s="52">
        <v>85</v>
      </c>
      <c r="O6371">
        <v>0</v>
      </c>
      <c r="P6371">
        <v>3</v>
      </c>
      <c r="Q6371">
        <v>0</v>
      </c>
      <c r="R6371" s="69"/>
      <c r="S6371" s="69"/>
      <c r="T6371" s="69"/>
      <c r="U6371" s="69"/>
      <c r="V6371" s="69"/>
      <c r="W6371"/>
      <c r="X6371"/>
      <c r="Y6371"/>
      <c r="Z6371"/>
      <c r="AA6371"/>
      <c r="AB6371">
        <v>0.6</v>
      </c>
      <c r="AC6371"/>
      <c r="AD6371">
        <v>30</v>
      </c>
      <c r="AE6371">
        <v>30.000936289999999</v>
      </c>
      <c r="AF6371" t="s">
        <v>661</v>
      </c>
    </row>
    <row r="6372" spans="1:32" ht="14.4">
      <c r="A6372" s="49">
        <v>46218</v>
      </c>
      <c r="B6372" t="s">
        <v>26</v>
      </c>
      <c r="C6372">
        <v>725</v>
      </c>
      <c r="D6372">
        <v>1701</v>
      </c>
      <c r="E6372">
        <v>-216</v>
      </c>
      <c r="F6372">
        <v>7</v>
      </c>
      <c r="G6372">
        <v>7</v>
      </c>
      <c r="K6372" t="s">
        <v>154</v>
      </c>
      <c r="L6372" s="64">
        <v>0.9577</v>
      </c>
      <c r="M6372" s="52">
        <v>10567</v>
      </c>
      <c r="N6372" s="52">
        <v>1375</v>
      </c>
      <c r="O6372">
        <v>0</v>
      </c>
      <c r="P6372">
        <v>5</v>
      </c>
      <c r="Q6372">
        <v>0</v>
      </c>
      <c r="R6372" s="69"/>
      <c r="S6372" s="69"/>
      <c r="T6372" s="69"/>
      <c r="U6372" s="69"/>
      <c r="V6372" s="69"/>
      <c r="W6372"/>
      <c r="X6372"/>
      <c r="Y6372"/>
      <c r="Z6372"/>
      <c r="AA6372"/>
      <c r="AB6372">
        <v>0.5</v>
      </c>
      <c r="AC6372"/>
      <c r="AD6372">
        <v>30</v>
      </c>
      <c r="AE6372">
        <v>30.000936280000001</v>
      </c>
      <c r="AF6372" t="s">
        <v>661</v>
      </c>
    </row>
    <row r="6373" spans="1:32" ht="14.4">
      <c r="A6373" s="49">
        <v>46218</v>
      </c>
      <c r="B6373" t="s">
        <v>52</v>
      </c>
      <c r="C6373">
        <v>726</v>
      </c>
      <c r="D6373">
        <v>3874</v>
      </c>
      <c r="E6373">
        <v>1663</v>
      </c>
      <c r="F6373">
        <v>18</v>
      </c>
      <c r="G6373">
        <v>14</v>
      </c>
      <c r="K6373" t="s">
        <v>154</v>
      </c>
      <c r="L6373" s="64">
        <v>1.1431</v>
      </c>
      <c r="M6373" s="52">
        <v>1116</v>
      </c>
      <c r="N6373" s="52">
        <v>-1213</v>
      </c>
      <c r="O6373">
        <v>0</v>
      </c>
      <c r="P6373">
        <v>6</v>
      </c>
      <c r="Q6373">
        <v>0</v>
      </c>
      <c r="R6373" s="69"/>
      <c r="S6373" s="69"/>
      <c r="T6373" s="69"/>
      <c r="U6373" s="69"/>
      <c r="V6373" s="69"/>
      <c r="W6373"/>
      <c r="X6373"/>
      <c r="Y6373"/>
      <c r="Z6373"/>
      <c r="AA6373"/>
      <c r="AB6373">
        <v>0.6</v>
      </c>
      <c r="AC6373"/>
      <c r="AD6373">
        <v>60</v>
      </c>
      <c r="AE6373">
        <v>60.000936269999997</v>
      </c>
      <c r="AF6373" t="s">
        <v>578</v>
      </c>
    </row>
    <row r="6374" spans="1:32" ht="14.4">
      <c r="A6374" s="49">
        <v>46218</v>
      </c>
      <c r="B6374" t="s">
        <v>546</v>
      </c>
      <c r="C6374">
        <v>727</v>
      </c>
      <c r="D6374">
        <v>2353</v>
      </c>
      <c r="E6374">
        <v>540</v>
      </c>
      <c r="F6374">
        <v>10</v>
      </c>
      <c r="G6374">
        <v>5</v>
      </c>
      <c r="K6374" t="s">
        <v>154</v>
      </c>
      <c r="L6374" s="64">
        <v>1.0765</v>
      </c>
      <c r="M6374" s="52">
        <v>2454</v>
      </c>
      <c r="N6374" s="52">
        <v>-557</v>
      </c>
      <c r="O6374">
        <v>0</v>
      </c>
      <c r="P6374">
        <v>7</v>
      </c>
      <c r="Q6374">
        <v>0</v>
      </c>
      <c r="R6374" s="69"/>
      <c r="S6374" s="69"/>
      <c r="T6374" s="69"/>
      <c r="U6374" s="69"/>
      <c r="V6374" s="69"/>
      <c r="W6374"/>
      <c r="X6374"/>
      <c r="Y6374"/>
      <c r="Z6374"/>
      <c r="AA6374"/>
      <c r="AB6374">
        <v>0.5</v>
      </c>
      <c r="AC6374"/>
      <c r="AD6374">
        <v>35</v>
      </c>
      <c r="AE6374">
        <v>35.000936260000003</v>
      </c>
      <c r="AF6374" t="s">
        <v>668</v>
      </c>
    </row>
    <row r="6375" spans="1:32" ht="14.4">
      <c r="A6375" s="49">
        <v>46218</v>
      </c>
      <c r="B6375" t="s">
        <v>514</v>
      </c>
      <c r="C6375">
        <v>728</v>
      </c>
      <c r="D6375">
        <v>1026</v>
      </c>
      <c r="E6375">
        <v>-1032</v>
      </c>
      <c r="F6375">
        <v>1</v>
      </c>
      <c r="G6375">
        <v>1</v>
      </c>
      <c r="K6375" t="s">
        <v>154</v>
      </c>
      <c r="L6375" s="64">
        <v>0.66469999999999996</v>
      </c>
      <c r="M6375" s="52">
        <v>-441</v>
      </c>
      <c r="N6375" s="52">
        <v>350</v>
      </c>
      <c r="O6375">
        <v>0</v>
      </c>
      <c r="P6375">
        <v>8</v>
      </c>
      <c r="Q6375">
        <v>0</v>
      </c>
      <c r="R6375" s="69"/>
      <c r="S6375" s="69"/>
      <c r="T6375" s="69"/>
      <c r="U6375" s="69"/>
      <c r="V6375" s="69"/>
      <c r="W6375"/>
      <c r="X6375"/>
      <c r="Y6375"/>
      <c r="Z6375"/>
      <c r="AA6375"/>
      <c r="AB6375">
        <v>0.5</v>
      </c>
      <c r="AC6375"/>
      <c r="AD6375">
        <v>30</v>
      </c>
      <c r="AE6375">
        <v>30.000936249999999</v>
      </c>
      <c r="AF6375" t="s">
        <v>661</v>
      </c>
    </row>
    <row r="6376" spans="1:32" ht="14.4">
      <c r="A6376" s="49">
        <v>46218</v>
      </c>
      <c r="B6376" t="s">
        <v>184</v>
      </c>
      <c r="C6376">
        <v>730</v>
      </c>
      <c r="D6376">
        <v>2290</v>
      </c>
      <c r="E6376">
        <v>3334</v>
      </c>
      <c r="F6376">
        <v>54</v>
      </c>
      <c r="G6376">
        <v>6</v>
      </c>
      <c r="K6376" t="s">
        <v>154</v>
      </c>
      <c r="L6376" s="64">
        <v>1.4853000000000001</v>
      </c>
      <c r="M6376" s="52">
        <v>-394</v>
      </c>
      <c r="N6376" s="52">
        <v>12</v>
      </c>
      <c r="O6376">
        <v>0</v>
      </c>
      <c r="P6376">
        <v>0</v>
      </c>
      <c r="Q6376">
        <v>0</v>
      </c>
      <c r="R6376" s="69"/>
      <c r="S6376" s="69"/>
      <c r="T6376" s="69"/>
      <c r="U6376" s="69"/>
      <c r="V6376" s="69"/>
      <c r="W6376"/>
      <c r="X6376"/>
      <c r="Y6376"/>
      <c r="Z6376"/>
      <c r="AA6376"/>
      <c r="AB6376">
        <v>0.5</v>
      </c>
      <c r="AC6376"/>
      <c r="AD6376">
        <v>80</v>
      </c>
      <c r="AE6376">
        <v>80.000936240000001</v>
      </c>
      <c r="AF6376" t="s">
        <v>155</v>
      </c>
    </row>
    <row r="6377" spans="1:32" ht="14.4">
      <c r="A6377" s="49">
        <v>46218</v>
      </c>
      <c r="B6377" t="s">
        <v>5251</v>
      </c>
      <c r="C6377">
        <v>731</v>
      </c>
      <c r="D6377">
        <v>2760</v>
      </c>
      <c r="E6377">
        <v>934</v>
      </c>
      <c r="F6377">
        <v>30</v>
      </c>
      <c r="G6377">
        <v>9</v>
      </c>
      <c r="K6377" t="s">
        <v>154</v>
      </c>
      <c r="L6377" s="64">
        <v>1.1128</v>
      </c>
      <c r="M6377" s="52">
        <v>-158</v>
      </c>
      <c r="N6377" s="52">
        <v>6635</v>
      </c>
      <c r="O6377">
        <v>0</v>
      </c>
      <c r="P6377">
        <v>1</v>
      </c>
      <c r="Q6377">
        <v>0</v>
      </c>
      <c r="R6377" s="69"/>
      <c r="S6377" s="69"/>
      <c r="T6377" s="69"/>
      <c r="U6377" s="69"/>
      <c r="V6377" s="69"/>
      <c r="W6377"/>
      <c r="X6377"/>
      <c r="Y6377"/>
      <c r="Z6377"/>
      <c r="AA6377"/>
      <c r="AB6377">
        <v>0.5</v>
      </c>
      <c r="AC6377"/>
      <c r="AD6377">
        <v>35</v>
      </c>
      <c r="AE6377">
        <v>35.000936230000001</v>
      </c>
      <c r="AF6377" t="s">
        <v>668</v>
      </c>
    </row>
    <row r="6378" spans="1:32" ht="14.4">
      <c r="A6378" s="49">
        <v>46218</v>
      </c>
      <c r="B6378" t="s">
        <v>323</v>
      </c>
      <c r="C6378">
        <v>732</v>
      </c>
      <c r="D6378">
        <v>951</v>
      </c>
      <c r="E6378">
        <v>-308</v>
      </c>
      <c r="F6378">
        <v>6</v>
      </c>
      <c r="G6378">
        <v>2</v>
      </c>
      <c r="K6378" t="s">
        <v>154</v>
      </c>
      <c r="L6378" s="64">
        <v>0.89200000000000002</v>
      </c>
      <c r="M6378" s="52">
        <v>0</v>
      </c>
      <c r="N6378" s="52">
        <v>0</v>
      </c>
      <c r="O6378">
        <v>0</v>
      </c>
      <c r="P6378">
        <v>2</v>
      </c>
      <c r="Q6378">
        <v>0</v>
      </c>
      <c r="R6378" s="69"/>
      <c r="S6378" s="69"/>
      <c r="T6378" s="69"/>
      <c r="U6378" s="69"/>
      <c r="V6378" s="69"/>
      <c r="W6378"/>
      <c r="X6378"/>
      <c r="Y6378"/>
      <c r="Z6378"/>
      <c r="AA6378"/>
      <c r="AB6378">
        <v>0.5</v>
      </c>
      <c r="AC6378"/>
      <c r="AD6378">
        <v>10</v>
      </c>
      <c r="AE6378">
        <v>10.00093622</v>
      </c>
      <c r="AF6378" t="s">
        <v>584</v>
      </c>
    </row>
    <row r="6379" spans="1:32" ht="14.4">
      <c r="A6379" s="49">
        <v>46218</v>
      </c>
      <c r="B6379" t="s">
        <v>351</v>
      </c>
      <c r="C6379">
        <v>733</v>
      </c>
      <c r="D6379">
        <v>2548</v>
      </c>
      <c r="E6379">
        <v>137</v>
      </c>
      <c r="F6379">
        <v>32</v>
      </c>
      <c r="G6379">
        <v>12</v>
      </c>
      <c r="K6379" t="s">
        <v>154</v>
      </c>
      <c r="L6379" s="64">
        <v>1.0179</v>
      </c>
      <c r="M6379" s="52">
        <v>-1191</v>
      </c>
      <c r="N6379" s="52">
        <v>-44</v>
      </c>
      <c r="O6379">
        <v>0</v>
      </c>
      <c r="P6379">
        <v>3</v>
      </c>
      <c r="Q6379">
        <v>0</v>
      </c>
      <c r="R6379" s="69"/>
      <c r="S6379" s="69"/>
      <c r="T6379" s="69"/>
      <c r="U6379" s="69"/>
      <c r="V6379" s="69"/>
      <c r="W6379"/>
      <c r="X6379"/>
      <c r="Y6379"/>
      <c r="Z6379"/>
      <c r="AA6379"/>
      <c r="AB6379">
        <v>0.5</v>
      </c>
      <c r="AC6379"/>
      <c r="AD6379">
        <v>35</v>
      </c>
      <c r="AE6379">
        <v>35.000936209999999</v>
      </c>
      <c r="AF6379" t="s">
        <v>668</v>
      </c>
    </row>
    <row r="6380" spans="1:32" ht="14.4">
      <c r="A6380" s="49">
        <v>46218</v>
      </c>
      <c r="B6380" t="s">
        <v>46</v>
      </c>
      <c r="C6380">
        <v>751</v>
      </c>
      <c r="D6380">
        <v>9166</v>
      </c>
      <c r="E6380">
        <v>-6291</v>
      </c>
      <c r="F6380">
        <v>71</v>
      </c>
      <c r="G6380">
        <v>0</v>
      </c>
      <c r="K6380" t="s">
        <v>154</v>
      </c>
      <c r="L6380" s="64">
        <v>0.7712</v>
      </c>
      <c r="M6380" s="52">
        <v>-5118</v>
      </c>
      <c r="N6380" s="52">
        <v>-5748</v>
      </c>
      <c r="O6380">
        <v>0</v>
      </c>
      <c r="P6380">
        <v>1</v>
      </c>
      <c r="Q6380">
        <v>0</v>
      </c>
      <c r="R6380" s="69"/>
      <c r="S6380" s="69"/>
      <c r="T6380" s="69"/>
      <c r="U6380" s="69"/>
      <c r="V6380" s="69"/>
      <c r="W6380"/>
      <c r="X6380"/>
      <c r="Y6380"/>
      <c r="Z6380"/>
      <c r="AA6380"/>
      <c r="AB6380">
        <v>1</v>
      </c>
      <c r="AC6380"/>
      <c r="AD6380">
        <v>30</v>
      </c>
      <c r="AE6380">
        <v>30.000936200000002</v>
      </c>
      <c r="AF6380" t="s">
        <v>661</v>
      </c>
    </row>
    <row r="6381" spans="1:32" ht="14.4">
      <c r="A6381" s="49">
        <v>46219</v>
      </c>
      <c r="B6381" t="s">
        <v>9</v>
      </c>
      <c r="C6381">
        <v>508</v>
      </c>
      <c r="D6381">
        <v>4902</v>
      </c>
      <c r="E6381">
        <v>-276</v>
      </c>
      <c r="F6381">
        <v>17</v>
      </c>
      <c r="G6381">
        <v>13</v>
      </c>
      <c r="K6381" t="s">
        <v>203</v>
      </c>
      <c r="L6381" s="64">
        <v>0.98119999999999996</v>
      </c>
      <c r="M6381" s="52">
        <v>1212</v>
      </c>
      <c r="N6381" s="52">
        <v>1127</v>
      </c>
      <c r="O6381">
        <v>0</v>
      </c>
      <c r="P6381">
        <v>8</v>
      </c>
      <c r="Q6381">
        <v>1</v>
      </c>
      <c r="R6381" s="69">
        <v>848.79856787048573</v>
      </c>
      <c r="S6381" s="69">
        <v>5.7752218082771014</v>
      </c>
      <c r="T6381" s="69">
        <v>288.35294117647061</v>
      </c>
      <c r="U6381" s="69">
        <v>377.07692307692309</v>
      </c>
      <c r="V6381" s="69">
        <v>163.4</v>
      </c>
      <c r="W6381">
        <v>0</v>
      </c>
      <c r="X6381">
        <v>2</v>
      </c>
      <c r="Y6381">
        <v>1</v>
      </c>
      <c r="Z6381">
        <v>5</v>
      </c>
      <c r="AA6381">
        <v>2</v>
      </c>
      <c r="AB6381">
        <v>0.6</v>
      </c>
      <c r="AC6381">
        <v>1.2</v>
      </c>
      <c r="AD6381">
        <v>22</v>
      </c>
      <c r="AE6381">
        <v>22.000936190000001</v>
      </c>
      <c r="AF6381" t="s">
        <v>592</v>
      </c>
    </row>
    <row r="6382" spans="1:32" ht="14.4">
      <c r="A6382" s="49">
        <v>46219</v>
      </c>
      <c r="B6382" t="s">
        <v>9</v>
      </c>
      <c r="C6382">
        <v>510</v>
      </c>
      <c r="D6382">
        <v>6666</v>
      </c>
      <c r="E6382">
        <v>-48</v>
      </c>
      <c r="F6382">
        <v>22</v>
      </c>
      <c r="G6382">
        <v>25</v>
      </c>
      <c r="K6382" t="s">
        <v>370</v>
      </c>
      <c r="L6382" s="64">
        <v>0.99760000000000004</v>
      </c>
      <c r="M6382" s="52">
        <v>1398</v>
      </c>
      <c r="N6382" s="52">
        <v>87</v>
      </c>
      <c r="O6382">
        <v>0</v>
      </c>
      <c r="P6382">
        <v>0</v>
      </c>
      <c r="Q6382">
        <v>1</v>
      </c>
      <c r="R6382" s="69">
        <v>1140.8184931506851</v>
      </c>
      <c r="S6382" s="69">
        <v>5.8431731603421007</v>
      </c>
      <c r="T6382" s="69">
        <v>303</v>
      </c>
      <c r="U6382" s="69">
        <v>266.64</v>
      </c>
      <c r="V6382" s="69">
        <v>141.82978723404261</v>
      </c>
      <c r="W6382">
        <v>0</v>
      </c>
      <c r="X6382">
        <v>5</v>
      </c>
      <c r="Y6382">
        <v>4</v>
      </c>
      <c r="Z6382">
        <v>3</v>
      </c>
      <c r="AA6382">
        <v>3</v>
      </c>
      <c r="AB6382">
        <v>0.8</v>
      </c>
      <c r="AC6382">
        <v>2.4</v>
      </c>
      <c r="AD6382">
        <v>34</v>
      </c>
      <c r="AE6382">
        <v>34.000936179999997</v>
      </c>
      <c r="AF6382" t="s">
        <v>628</v>
      </c>
    </row>
    <row r="6383" spans="1:32" ht="14.4">
      <c r="A6383" s="49">
        <v>46219</v>
      </c>
      <c r="B6383" t="s">
        <v>9</v>
      </c>
      <c r="C6383">
        <v>511</v>
      </c>
      <c r="D6383">
        <v>8727</v>
      </c>
      <c r="E6383">
        <v>510</v>
      </c>
      <c r="F6383">
        <v>33</v>
      </c>
      <c r="G6383">
        <v>31</v>
      </c>
      <c r="K6383" t="s">
        <v>154</v>
      </c>
      <c r="L6383" s="64">
        <v>1.0195000000000001</v>
      </c>
      <c r="M6383" s="52">
        <v>-434</v>
      </c>
      <c r="N6383" s="52">
        <v>-647</v>
      </c>
      <c r="O6383">
        <v>0</v>
      </c>
      <c r="P6383">
        <v>1</v>
      </c>
      <c r="Q6383">
        <v>1</v>
      </c>
      <c r="R6383" s="69">
        <v>1459.9565691158159</v>
      </c>
      <c r="S6383" s="69">
        <v>5.9775750762813979</v>
      </c>
      <c r="T6383" s="69">
        <v>264.45454545454538</v>
      </c>
      <c r="U6383" s="69">
        <v>281.51612903225799</v>
      </c>
      <c r="V6383" s="69">
        <v>136.359375</v>
      </c>
      <c r="W6383">
        <v>3</v>
      </c>
      <c r="X6383">
        <v>4</v>
      </c>
      <c r="Y6383">
        <v>4</v>
      </c>
      <c r="Z6383">
        <v>1</v>
      </c>
      <c r="AA6383">
        <v>3</v>
      </c>
      <c r="AB6383">
        <v>1</v>
      </c>
      <c r="AC6383">
        <v>3</v>
      </c>
      <c r="AD6383">
        <v>30</v>
      </c>
      <c r="AE6383">
        <v>30.000936169999999</v>
      </c>
      <c r="AF6383" t="s">
        <v>1684</v>
      </c>
    </row>
    <row r="6384" spans="1:32" ht="14.4">
      <c r="A6384" s="49">
        <v>46219</v>
      </c>
      <c r="B6384" t="s">
        <v>9</v>
      </c>
      <c r="C6384">
        <v>512</v>
      </c>
      <c r="D6384">
        <v>6041</v>
      </c>
      <c r="E6384">
        <v>-1168</v>
      </c>
      <c r="F6384">
        <v>19</v>
      </c>
      <c r="G6384">
        <v>17</v>
      </c>
      <c r="K6384" t="s">
        <v>154</v>
      </c>
      <c r="L6384" s="64">
        <v>0.93559999999999999</v>
      </c>
      <c r="M6384" s="52">
        <v>-1524</v>
      </c>
      <c r="N6384" s="52">
        <v>-190</v>
      </c>
      <c r="O6384">
        <v>0</v>
      </c>
      <c r="P6384">
        <v>2</v>
      </c>
      <c r="Q6384">
        <v>1</v>
      </c>
      <c r="R6384" s="69">
        <v>989.28450601909503</v>
      </c>
      <c r="S6384" s="69">
        <v>6.1064334508877849</v>
      </c>
      <c r="T6384" s="69">
        <v>317.94736842105272</v>
      </c>
      <c r="U6384" s="69">
        <v>355.35294117647061</v>
      </c>
      <c r="V6384" s="69">
        <v>167.80555555555549</v>
      </c>
      <c r="W6384">
        <v>0</v>
      </c>
      <c r="X6384">
        <v>3</v>
      </c>
      <c r="Y6384">
        <v>0</v>
      </c>
      <c r="Z6384">
        <v>0</v>
      </c>
      <c r="AA6384">
        <v>0.75</v>
      </c>
      <c r="AB6384">
        <v>0.8</v>
      </c>
      <c r="AC6384">
        <v>0.60000000000000009</v>
      </c>
      <c r="AD6384">
        <v>16</v>
      </c>
      <c r="AE6384">
        <v>16.000936159999998</v>
      </c>
      <c r="AF6384" t="s">
        <v>2062</v>
      </c>
    </row>
    <row r="6385" spans="1:32" ht="14.4">
      <c r="A6385" s="49">
        <v>46219</v>
      </c>
      <c r="B6385" t="s">
        <v>9</v>
      </c>
      <c r="C6385">
        <v>513</v>
      </c>
      <c r="D6385">
        <v>4013</v>
      </c>
      <c r="E6385">
        <v>-714</v>
      </c>
      <c r="F6385">
        <v>14</v>
      </c>
      <c r="G6385">
        <v>8</v>
      </c>
      <c r="K6385" t="s">
        <v>154</v>
      </c>
      <c r="L6385" s="64">
        <v>0.94069999999999998</v>
      </c>
      <c r="M6385" s="52">
        <v>-50</v>
      </c>
      <c r="N6385" s="52">
        <v>64</v>
      </c>
      <c r="O6385">
        <v>0</v>
      </c>
      <c r="P6385">
        <v>3</v>
      </c>
      <c r="Q6385">
        <v>1</v>
      </c>
      <c r="R6385" s="69">
        <v>663.07622457451225</v>
      </c>
      <c r="S6385" s="69">
        <v>6.0520945424865626</v>
      </c>
      <c r="T6385" s="69">
        <v>286.64285714285722</v>
      </c>
      <c r="U6385" s="69">
        <v>501.625</v>
      </c>
      <c r="V6385" s="69">
        <v>182.40909090909091</v>
      </c>
      <c r="W6385">
        <v>0</v>
      </c>
      <c r="X6385">
        <v>0</v>
      </c>
      <c r="Y6385">
        <v>0</v>
      </c>
      <c r="Z6385">
        <v>0</v>
      </c>
      <c r="AA6385">
        <v>0</v>
      </c>
      <c r="AB6385">
        <v>0.6</v>
      </c>
      <c r="AC6385">
        <v>0</v>
      </c>
      <c r="AD6385">
        <v>10</v>
      </c>
      <c r="AE6385">
        <v>10.000936149999999</v>
      </c>
      <c r="AF6385" t="s">
        <v>584</v>
      </c>
    </row>
    <row r="6386" spans="1:32" ht="14.4">
      <c r="A6386" s="49">
        <v>46219</v>
      </c>
      <c r="B6386" t="s">
        <v>9</v>
      </c>
      <c r="C6386">
        <v>515</v>
      </c>
      <c r="D6386">
        <v>10116</v>
      </c>
      <c r="E6386">
        <v>810</v>
      </c>
      <c r="F6386">
        <v>37</v>
      </c>
      <c r="G6386">
        <v>35</v>
      </c>
      <c r="K6386" t="s">
        <v>154</v>
      </c>
      <c r="L6386" s="64">
        <v>1.0266999999999999</v>
      </c>
      <c r="M6386" s="52">
        <v>-1140</v>
      </c>
      <c r="N6386" s="52">
        <v>-282</v>
      </c>
      <c r="O6386">
        <v>0</v>
      </c>
      <c r="P6386">
        <v>5</v>
      </c>
      <c r="Q6386">
        <v>1</v>
      </c>
      <c r="R6386" s="69">
        <v>1768.4561021170609</v>
      </c>
      <c r="S6386" s="69">
        <v>5.7202437696304109</v>
      </c>
      <c r="T6386" s="69">
        <v>273.40540540540542</v>
      </c>
      <c r="U6386" s="69">
        <v>289.02857142857141</v>
      </c>
      <c r="V6386" s="69">
        <v>140.5</v>
      </c>
      <c r="W6386">
        <v>1</v>
      </c>
      <c r="X6386">
        <v>4</v>
      </c>
      <c r="Y6386">
        <v>4</v>
      </c>
      <c r="Z6386">
        <v>5</v>
      </c>
      <c r="AA6386">
        <v>3.5</v>
      </c>
      <c r="AB6386">
        <v>1</v>
      </c>
      <c r="AC6386">
        <v>3.5</v>
      </c>
      <c r="AD6386">
        <v>35</v>
      </c>
      <c r="AE6386">
        <v>35.00093614</v>
      </c>
      <c r="AF6386" t="s">
        <v>668</v>
      </c>
    </row>
    <row r="6387" spans="1:32" ht="14.4">
      <c r="A6387" s="49">
        <v>46219</v>
      </c>
      <c r="B6387" t="s">
        <v>9</v>
      </c>
      <c r="C6387">
        <v>516</v>
      </c>
      <c r="D6387">
        <v>4146</v>
      </c>
      <c r="E6387">
        <v>-756</v>
      </c>
      <c r="F6387">
        <v>12</v>
      </c>
      <c r="G6387">
        <v>11</v>
      </c>
      <c r="K6387" t="s">
        <v>154</v>
      </c>
      <c r="L6387" s="64">
        <v>0.93920000000000003</v>
      </c>
      <c r="M6387" s="52">
        <v>-806</v>
      </c>
      <c r="N6387" s="52">
        <v>-143</v>
      </c>
      <c r="O6387">
        <v>0</v>
      </c>
      <c r="P6387">
        <v>6</v>
      </c>
      <c r="Q6387">
        <v>1</v>
      </c>
      <c r="R6387" s="69">
        <v>723.86145703611453</v>
      </c>
      <c r="S6387" s="69">
        <v>5.7276153602320479</v>
      </c>
      <c r="T6387" s="69">
        <v>345.5</v>
      </c>
      <c r="U6387" s="69">
        <v>376.90909090909088</v>
      </c>
      <c r="V6387" s="69">
        <v>180.2608695652174</v>
      </c>
      <c r="W6387">
        <v>0</v>
      </c>
      <c r="X6387">
        <v>2</v>
      </c>
      <c r="Y6387">
        <v>0</v>
      </c>
      <c r="Z6387">
        <v>5</v>
      </c>
      <c r="AA6387">
        <v>1.75</v>
      </c>
      <c r="AB6387">
        <v>0.6</v>
      </c>
      <c r="AC6387">
        <v>1.05</v>
      </c>
      <c r="AD6387">
        <v>20.5</v>
      </c>
      <c r="AE6387">
        <v>20.500936129999999</v>
      </c>
      <c r="AF6387" t="s">
        <v>631</v>
      </c>
    </row>
    <row r="6388" spans="1:32" ht="14.4">
      <c r="A6388" s="49">
        <v>46219</v>
      </c>
      <c r="B6388" t="s">
        <v>9</v>
      </c>
      <c r="C6388">
        <v>517</v>
      </c>
      <c r="D6388">
        <v>7646</v>
      </c>
      <c r="E6388">
        <v>513</v>
      </c>
      <c r="F6388">
        <v>32</v>
      </c>
      <c r="G6388">
        <v>18</v>
      </c>
      <c r="K6388" t="s">
        <v>154</v>
      </c>
      <c r="L6388" s="64">
        <v>1.0224</v>
      </c>
      <c r="M6388" s="52">
        <v>-294</v>
      </c>
      <c r="N6388" s="52">
        <v>343</v>
      </c>
      <c r="O6388">
        <v>0</v>
      </c>
      <c r="P6388">
        <v>7</v>
      </c>
      <c r="Q6388">
        <v>1</v>
      </c>
      <c r="R6388" s="69">
        <v>1304.6767849730179</v>
      </c>
      <c r="S6388" s="69">
        <v>5.8604553158797321</v>
      </c>
      <c r="T6388" s="69">
        <v>238.9375</v>
      </c>
      <c r="U6388" s="69">
        <v>424.77777777777783</v>
      </c>
      <c r="V6388" s="69">
        <v>152.91999999999999</v>
      </c>
      <c r="W6388">
        <v>5</v>
      </c>
      <c r="X6388">
        <v>0</v>
      </c>
      <c r="Y6388">
        <v>3</v>
      </c>
      <c r="Z6388">
        <v>2</v>
      </c>
      <c r="AA6388">
        <v>2.5</v>
      </c>
      <c r="AB6388">
        <v>1</v>
      </c>
      <c r="AC6388">
        <v>2.5</v>
      </c>
      <c r="AD6388">
        <v>25</v>
      </c>
      <c r="AE6388">
        <v>25.000936119999999</v>
      </c>
      <c r="AF6388" t="s">
        <v>2367</v>
      </c>
    </row>
    <row r="6389" spans="1:32" ht="14.4">
      <c r="A6389" s="49">
        <v>46219</v>
      </c>
      <c r="B6389" t="s">
        <v>9</v>
      </c>
      <c r="C6389">
        <v>518</v>
      </c>
      <c r="D6389">
        <v>6538</v>
      </c>
      <c r="E6389">
        <v>-1187</v>
      </c>
      <c r="F6389">
        <v>19</v>
      </c>
      <c r="G6389">
        <v>17</v>
      </c>
      <c r="K6389" t="s">
        <v>154</v>
      </c>
      <c r="L6389" s="64">
        <v>0.9395</v>
      </c>
      <c r="M6389" s="52">
        <v>-454</v>
      </c>
      <c r="N6389" s="52">
        <v>162</v>
      </c>
      <c r="O6389">
        <v>0</v>
      </c>
      <c r="P6389">
        <v>8</v>
      </c>
      <c r="Q6389">
        <v>1</v>
      </c>
      <c r="R6389" s="69">
        <v>1143.9885325861351</v>
      </c>
      <c r="S6389" s="69">
        <v>5.7150922529092121</v>
      </c>
      <c r="T6389" s="69">
        <v>344.10526315789468</v>
      </c>
      <c r="U6389" s="69">
        <v>384.58823529411762</v>
      </c>
      <c r="V6389" s="69">
        <v>181.61111111111109</v>
      </c>
      <c r="W6389">
        <v>0</v>
      </c>
      <c r="X6389">
        <v>2</v>
      </c>
      <c r="Y6389">
        <v>0</v>
      </c>
      <c r="Z6389">
        <v>5</v>
      </c>
      <c r="AA6389">
        <v>1.75</v>
      </c>
      <c r="AB6389">
        <v>0.8</v>
      </c>
      <c r="AC6389">
        <v>1.4</v>
      </c>
      <c r="AD6389">
        <v>24</v>
      </c>
      <c r="AE6389">
        <v>24.000936110000001</v>
      </c>
      <c r="AF6389" t="s">
        <v>909</v>
      </c>
    </row>
    <row r="6390" spans="1:32" ht="14.4">
      <c r="A6390" s="49">
        <v>46219</v>
      </c>
      <c r="B6390" t="s">
        <v>9</v>
      </c>
      <c r="C6390">
        <v>520</v>
      </c>
      <c r="D6390">
        <v>4598</v>
      </c>
      <c r="E6390">
        <v>-739</v>
      </c>
      <c r="F6390">
        <v>16</v>
      </c>
      <c r="G6390">
        <v>8</v>
      </c>
      <c r="K6390" t="s">
        <v>154</v>
      </c>
      <c r="L6390" s="64">
        <v>0.94640000000000002</v>
      </c>
      <c r="M6390" s="52">
        <v>1502</v>
      </c>
      <c r="N6390" s="52">
        <v>133</v>
      </c>
      <c r="O6390">
        <v>0</v>
      </c>
      <c r="P6390">
        <v>0</v>
      </c>
      <c r="Q6390">
        <v>1</v>
      </c>
      <c r="R6390" s="69">
        <v>784.84303652968026</v>
      </c>
      <c r="S6390" s="69">
        <v>5.8584962673948864</v>
      </c>
      <c r="T6390" s="69">
        <v>287.375</v>
      </c>
      <c r="U6390" s="69">
        <v>574.75</v>
      </c>
      <c r="V6390" s="69">
        <v>191.58333333333329</v>
      </c>
      <c r="W6390">
        <v>0</v>
      </c>
      <c r="X6390">
        <v>0</v>
      </c>
      <c r="Y6390">
        <v>0</v>
      </c>
      <c r="Z6390">
        <v>3</v>
      </c>
      <c r="AA6390">
        <v>0.75</v>
      </c>
      <c r="AB6390">
        <v>0.6</v>
      </c>
      <c r="AC6390">
        <v>0.45</v>
      </c>
      <c r="AD6390">
        <v>14.5</v>
      </c>
      <c r="AE6390">
        <v>14.500936100000001</v>
      </c>
      <c r="AF6390" t="s">
        <v>785</v>
      </c>
    </row>
    <row r="6391" spans="1:32" ht="14.4">
      <c r="A6391" s="49">
        <v>46219</v>
      </c>
      <c r="B6391" t="s">
        <v>9</v>
      </c>
      <c r="C6391">
        <v>521</v>
      </c>
      <c r="D6391">
        <v>5051</v>
      </c>
      <c r="E6391">
        <v>-1340</v>
      </c>
      <c r="F6391">
        <v>11</v>
      </c>
      <c r="G6391">
        <v>20</v>
      </c>
      <c r="K6391" t="s">
        <v>370</v>
      </c>
      <c r="L6391" s="64">
        <v>0.91159999999999997</v>
      </c>
      <c r="M6391" s="52">
        <v>-976</v>
      </c>
      <c r="N6391" s="52">
        <v>-788</v>
      </c>
      <c r="O6391">
        <v>0</v>
      </c>
      <c r="P6391">
        <v>1</v>
      </c>
      <c r="Q6391">
        <v>1</v>
      </c>
      <c r="R6391" s="69">
        <v>858.89067040265672</v>
      </c>
      <c r="S6391" s="69">
        <v>5.8808416182143866</v>
      </c>
      <c r="T6391" s="69">
        <v>459.18181818181819</v>
      </c>
      <c r="U6391" s="69">
        <v>252.55</v>
      </c>
      <c r="V6391" s="69">
        <v>162.93548387096769</v>
      </c>
      <c r="W6391">
        <v>0</v>
      </c>
      <c r="X6391">
        <v>5</v>
      </c>
      <c r="Y6391">
        <v>1</v>
      </c>
      <c r="Z6391">
        <v>2</v>
      </c>
      <c r="AA6391">
        <v>2</v>
      </c>
      <c r="AB6391">
        <v>0.8</v>
      </c>
      <c r="AC6391">
        <v>1.6</v>
      </c>
      <c r="AD6391">
        <v>26</v>
      </c>
      <c r="AE6391">
        <v>26.00093609</v>
      </c>
      <c r="AF6391" t="s">
        <v>1958</v>
      </c>
    </row>
    <row r="6392" spans="1:32" ht="14.4">
      <c r="A6392" s="49">
        <v>46219</v>
      </c>
      <c r="B6392" t="s">
        <v>9</v>
      </c>
      <c r="C6392">
        <v>522</v>
      </c>
      <c r="D6392">
        <v>4598</v>
      </c>
      <c r="E6392">
        <v>-111</v>
      </c>
      <c r="F6392">
        <v>20</v>
      </c>
      <c r="G6392">
        <v>8</v>
      </c>
      <c r="K6392" t="s">
        <v>203</v>
      </c>
      <c r="L6392" s="64">
        <v>0.99199999999999999</v>
      </c>
      <c r="M6392" s="52">
        <v>-1340</v>
      </c>
      <c r="N6392" s="52">
        <v>67</v>
      </c>
      <c r="O6392">
        <v>0</v>
      </c>
      <c r="P6392">
        <v>2</v>
      </c>
      <c r="Q6392">
        <v>1</v>
      </c>
      <c r="R6392" s="69">
        <v>743.34303652968026</v>
      </c>
      <c r="S6392" s="69">
        <v>6.1855694800961656</v>
      </c>
      <c r="T6392" s="69">
        <v>229.9</v>
      </c>
      <c r="U6392" s="69">
        <v>574.75</v>
      </c>
      <c r="V6392" s="69">
        <v>164.21428571428569</v>
      </c>
      <c r="W6392">
        <v>6</v>
      </c>
      <c r="X6392">
        <v>0</v>
      </c>
      <c r="Y6392">
        <v>1</v>
      </c>
      <c r="Z6392">
        <v>0</v>
      </c>
      <c r="AA6392">
        <v>1.75</v>
      </c>
      <c r="AB6392">
        <v>0.6</v>
      </c>
      <c r="AC6392">
        <v>1.05</v>
      </c>
      <c r="AD6392">
        <v>20.5</v>
      </c>
      <c r="AE6392">
        <v>20.500936079999999</v>
      </c>
      <c r="AF6392" t="s">
        <v>631</v>
      </c>
    </row>
    <row r="6393" spans="1:32" ht="14.4">
      <c r="A6393" s="49">
        <v>46219</v>
      </c>
      <c r="B6393" t="s">
        <v>9</v>
      </c>
      <c r="C6393">
        <v>523</v>
      </c>
      <c r="D6393">
        <v>8935</v>
      </c>
      <c r="E6393">
        <v>2258</v>
      </c>
      <c r="F6393">
        <v>41</v>
      </c>
      <c r="G6393">
        <v>30</v>
      </c>
      <c r="K6393" t="s">
        <v>203</v>
      </c>
      <c r="L6393" s="64">
        <v>1.0842000000000001</v>
      </c>
      <c r="M6393" s="52">
        <v>-1309</v>
      </c>
      <c r="N6393" s="52">
        <v>608</v>
      </c>
      <c r="O6393">
        <v>0</v>
      </c>
      <c r="P6393">
        <v>3</v>
      </c>
      <c r="Q6393">
        <v>1</v>
      </c>
      <c r="R6393" s="69">
        <v>1516.1958800332091</v>
      </c>
      <c r="S6393" s="69">
        <v>5.89303804189489</v>
      </c>
      <c r="T6393" s="69">
        <v>217.92682926829269</v>
      </c>
      <c r="U6393" s="69">
        <v>297.83333333333331</v>
      </c>
      <c r="V6393" s="69">
        <v>125.8450704225352</v>
      </c>
      <c r="W6393">
        <v>7</v>
      </c>
      <c r="X6393">
        <v>4</v>
      </c>
      <c r="Y6393">
        <v>5</v>
      </c>
      <c r="Z6393">
        <v>2</v>
      </c>
      <c r="AA6393">
        <v>4.5</v>
      </c>
      <c r="AB6393">
        <v>1</v>
      </c>
      <c r="AC6393">
        <v>4.5</v>
      </c>
      <c r="AD6393">
        <v>60</v>
      </c>
      <c r="AE6393">
        <v>60.000936070000002</v>
      </c>
      <c r="AF6393" t="s">
        <v>578</v>
      </c>
    </row>
    <row r="6394" spans="1:32" ht="14.4">
      <c r="A6394" s="49">
        <v>46219</v>
      </c>
      <c r="B6394" t="s">
        <v>9</v>
      </c>
      <c r="C6394">
        <v>525</v>
      </c>
      <c r="D6394">
        <v>8372</v>
      </c>
      <c r="E6394">
        <v>2072</v>
      </c>
      <c r="F6394">
        <v>39</v>
      </c>
      <c r="G6394">
        <v>27</v>
      </c>
      <c r="K6394" t="s">
        <v>154</v>
      </c>
      <c r="L6394" s="64">
        <v>1.0825</v>
      </c>
      <c r="M6394" s="52">
        <v>-870</v>
      </c>
      <c r="N6394" s="52">
        <v>-504</v>
      </c>
      <c r="O6394">
        <v>0</v>
      </c>
      <c r="P6394">
        <v>5</v>
      </c>
      <c r="Q6394">
        <v>1</v>
      </c>
      <c r="R6394" s="69">
        <v>1411.0072644250729</v>
      </c>
      <c r="S6394" s="69">
        <v>5.9333500337514176</v>
      </c>
      <c r="T6394" s="69">
        <v>214.66666666666671</v>
      </c>
      <c r="U6394" s="69">
        <v>310.07407407407408</v>
      </c>
      <c r="V6394" s="69">
        <v>126.8484848484848</v>
      </c>
      <c r="W6394">
        <v>7</v>
      </c>
      <c r="X6394">
        <v>4</v>
      </c>
      <c r="Y6394">
        <v>5</v>
      </c>
      <c r="Z6394">
        <v>1</v>
      </c>
      <c r="AA6394">
        <v>4.25</v>
      </c>
      <c r="AB6394">
        <v>1</v>
      </c>
      <c r="AC6394">
        <v>4.25</v>
      </c>
      <c r="AD6394">
        <v>42.5</v>
      </c>
      <c r="AE6394">
        <v>42.500936060000001</v>
      </c>
      <c r="AF6394" t="s">
        <v>3695</v>
      </c>
    </row>
    <row r="6395" spans="1:32" ht="14.4">
      <c r="A6395" s="49">
        <v>46219</v>
      </c>
      <c r="B6395" t="s">
        <v>9</v>
      </c>
      <c r="C6395">
        <v>526</v>
      </c>
      <c r="D6395">
        <v>2386</v>
      </c>
      <c r="E6395">
        <v>89</v>
      </c>
      <c r="F6395">
        <v>10</v>
      </c>
      <c r="G6395">
        <v>3</v>
      </c>
      <c r="K6395" t="s">
        <v>154</v>
      </c>
      <c r="L6395" s="64">
        <v>1.0124</v>
      </c>
      <c r="M6395" s="52">
        <v>-235</v>
      </c>
      <c r="N6395" s="52">
        <v>-367</v>
      </c>
      <c r="O6395">
        <v>0</v>
      </c>
      <c r="P6395">
        <v>6</v>
      </c>
      <c r="Q6395">
        <v>1</v>
      </c>
      <c r="R6395" s="69">
        <v>429.23074927355748</v>
      </c>
      <c r="S6395" s="69">
        <v>5.5587816204643667</v>
      </c>
      <c r="T6395" s="69">
        <v>238.6</v>
      </c>
      <c r="U6395" s="69">
        <v>795.33333333333337</v>
      </c>
      <c r="V6395" s="69">
        <v>183.53846153846149</v>
      </c>
      <c r="W6395">
        <v>5</v>
      </c>
      <c r="X6395">
        <v>0</v>
      </c>
      <c r="Y6395">
        <v>0</v>
      </c>
      <c r="Z6395">
        <v>7</v>
      </c>
      <c r="AA6395">
        <v>3</v>
      </c>
      <c r="AB6395">
        <v>0.5</v>
      </c>
      <c r="AC6395">
        <v>1.5</v>
      </c>
      <c r="AD6395">
        <v>15</v>
      </c>
      <c r="AE6395">
        <v>15.00093605</v>
      </c>
      <c r="AF6395" t="s">
        <v>859</v>
      </c>
    </row>
    <row r="6396" spans="1:32" ht="14.4">
      <c r="A6396" s="49">
        <v>46219</v>
      </c>
      <c r="B6396" t="s">
        <v>9</v>
      </c>
      <c r="C6396">
        <v>527</v>
      </c>
      <c r="D6396">
        <v>7298</v>
      </c>
      <c r="E6396">
        <v>53</v>
      </c>
      <c r="F6396">
        <v>26</v>
      </c>
      <c r="G6396">
        <v>24</v>
      </c>
      <c r="K6396" t="s">
        <v>154</v>
      </c>
      <c r="L6396" s="64">
        <v>1.0024</v>
      </c>
      <c r="M6396" s="52">
        <v>-21</v>
      </c>
      <c r="N6396" s="52">
        <v>1076</v>
      </c>
      <c r="O6396">
        <v>0</v>
      </c>
      <c r="P6396">
        <v>7</v>
      </c>
      <c r="Q6396">
        <v>1</v>
      </c>
      <c r="R6396" s="69">
        <v>1245.189860938149</v>
      </c>
      <c r="S6396" s="69">
        <v>5.8609536014865684</v>
      </c>
      <c r="T6396" s="69">
        <v>280.69230769230768</v>
      </c>
      <c r="U6396" s="69">
        <v>304.08333333333331</v>
      </c>
      <c r="V6396" s="69">
        <v>145.96</v>
      </c>
      <c r="W6396">
        <v>0</v>
      </c>
      <c r="X6396">
        <v>4</v>
      </c>
      <c r="Y6396">
        <v>3</v>
      </c>
      <c r="Z6396">
        <v>2</v>
      </c>
      <c r="AA6396">
        <v>2.25</v>
      </c>
      <c r="AB6396">
        <v>1</v>
      </c>
      <c r="AC6396">
        <v>2.25</v>
      </c>
      <c r="AD6396">
        <v>22.5</v>
      </c>
      <c r="AE6396">
        <v>22.500936039999999</v>
      </c>
      <c r="AF6396" t="s">
        <v>655</v>
      </c>
    </row>
    <row r="6397" spans="1:32" ht="14.4">
      <c r="A6397" s="49">
        <v>46219</v>
      </c>
      <c r="B6397" t="s">
        <v>9</v>
      </c>
      <c r="C6397">
        <v>528</v>
      </c>
      <c r="D6397">
        <v>6469</v>
      </c>
      <c r="E6397">
        <v>-519</v>
      </c>
      <c r="F6397">
        <v>22</v>
      </c>
      <c r="G6397">
        <v>16</v>
      </c>
      <c r="K6397" t="s">
        <v>154</v>
      </c>
      <c r="L6397" s="64">
        <v>0.97330000000000005</v>
      </c>
      <c r="M6397" s="52">
        <v>594</v>
      </c>
      <c r="N6397" s="52">
        <v>-348</v>
      </c>
      <c r="O6397">
        <v>0</v>
      </c>
      <c r="P6397">
        <v>8</v>
      </c>
      <c r="Q6397">
        <v>1</v>
      </c>
      <c r="R6397" s="69">
        <v>1127.680780406808</v>
      </c>
      <c r="S6397" s="69">
        <v>5.7365524999604283</v>
      </c>
      <c r="T6397" s="69">
        <v>294.04545454545462</v>
      </c>
      <c r="U6397" s="69">
        <v>404.3125</v>
      </c>
      <c r="V6397" s="69">
        <v>170.23684210526321</v>
      </c>
      <c r="W6397">
        <v>0</v>
      </c>
      <c r="X6397">
        <v>1</v>
      </c>
      <c r="Y6397">
        <v>0</v>
      </c>
      <c r="Z6397">
        <v>5</v>
      </c>
      <c r="AA6397">
        <v>1.5</v>
      </c>
      <c r="AB6397">
        <v>0.8</v>
      </c>
      <c r="AC6397">
        <v>1.2</v>
      </c>
      <c r="AD6397">
        <v>22</v>
      </c>
      <c r="AE6397">
        <v>22.000936029999998</v>
      </c>
      <c r="AF6397" t="s">
        <v>592</v>
      </c>
    </row>
    <row r="6398" spans="1:32" ht="14.4">
      <c r="A6398" s="49">
        <v>46219</v>
      </c>
      <c r="B6398" t="s">
        <v>9</v>
      </c>
      <c r="C6398">
        <v>530</v>
      </c>
      <c r="D6398">
        <v>8361</v>
      </c>
      <c r="E6398">
        <v>917</v>
      </c>
      <c r="F6398">
        <v>32</v>
      </c>
      <c r="G6398">
        <v>29</v>
      </c>
      <c r="K6398" t="s">
        <v>154</v>
      </c>
      <c r="L6398" s="64">
        <v>1.0366</v>
      </c>
      <c r="M6398" s="52">
        <v>-827</v>
      </c>
      <c r="N6398" s="52">
        <v>-470</v>
      </c>
      <c r="O6398">
        <v>0</v>
      </c>
      <c r="P6398">
        <v>0</v>
      </c>
      <c r="Q6398">
        <v>1</v>
      </c>
      <c r="R6398" s="69">
        <v>1449.155666251557</v>
      </c>
      <c r="S6398" s="69">
        <v>5.7695665101506259</v>
      </c>
      <c r="T6398" s="69">
        <v>261.28125</v>
      </c>
      <c r="U6398" s="69">
        <v>288.31034482758622</v>
      </c>
      <c r="V6398" s="69">
        <v>137.0655737704918</v>
      </c>
      <c r="W6398">
        <v>3</v>
      </c>
      <c r="X6398">
        <v>4</v>
      </c>
      <c r="Y6398">
        <v>4</v>
      </c>
      <c r="Z6398">
        <v>5</v>
      </c>
      <c r="AA6398">
        <v>4</v>
      </c>
      <c r="AB6398">
        <v>1</v>
      </c>
      <c r="AC6398">
        <v>4</v>
      </c>
      <c r="AD6398">
        <v>40</v>
      </c>
      <c r="AE6398">
        <v>40.000936019999997</v>
      </c>
      <c r="AF6398" t="s">
        <v>208</v>
      </c>
    </row>
    <row r="6399" spans="1:32" ht="14.4">
      <c r="A6399" s="49">
        <v>46219</v>
      </c>
      <c r="B6399" t="s">
        <v>9</v>
      </c>
      <c r="C6399">
        <v>531</v>
      </c>
      <c r="D6399">
        <v>4285</v>
      </c>
      <c r="E6399">
        <v>-43</v>
      </c>
      <c r="F6399">
        <v>14</v>
      </c>
      <c r="G6399">
        <v>14</v>
      </c>
      <c r="K6399" t="s">
        <v>154</v>
      </c>
      <c r="L6399" s="64">
        <v>0.99670000000000003</v>
      </c>
      <c r="M6399" s="52">
        <v>-1344</v>
      </c>
      <c r="N6399" s="52">
        <v>-626</v>
      </c>
      <c r="O6399">
        <v>0</v>
      </c>
      <c r="P6399">
        <v>1</v>
      </c>
      <c r="Q6399">
        <v>1</v>
      </c>
      <c r="R6399" s="69">
        <v>760.91801577418016</v>
      </c>
      <c r="S6399" s="69">
        <v>5.6313556929524351</v>
      </c>
      <c r="T6399" s="69">
        <v>306.07142857142861</v>
      </c>
      <c r="U6399" s="69">
        <v>306.07142857142861</v>
      </c>
      <c r="V6399" s="69">
        <v>153.03571428571431</v>
      </c>
      <c r="W6399">
        <v>0</v>
      </c>
      <c r="X6399">
        <v>4</v>
      </c>
      <c r="Y6399">
        <v>3</v>
      </c>
      <c r="Z6399">
        <v>6</v>
      </c>
      <c r="AA6399">
        <v>3.25</v>
      </c>
      <c r="AB6399">
        <v>0.6</v>
      </c>
      <c r="AC6399">
        <v>1.95</v>
      </c>
      <c r="AD6399">
        <v>29.5</v>
      </c>
      <c r="AE6399">
        <v>29.50093601</v>
      </c>
      <c r="AF6399" t="s">
        <v>3848</v>
      </c>
    </row>
    <row r="6400" spans="1:32" ht="14.4">
      <c r="A6400" s="49">
        <v>46219</v>
      </c>
      <c r="B6400" t="s">
        <v>9</v>
      </c>
      <c r="C6400">
        <v>532</v>
      </c>
      <c r="D6400">
        <v>9224</v>
      </c>
      <c r="E6400">
        <v>2375</v>
      </c>
      <c r="F6400">
        <v>43</v>
      </c>
      <c r="G6400">
        <v>27</v>
      </c>
      <c r="K6400" t="s">
        <v>154</v>
      </c>
      <c r="L6400" s="64">
        <v>1.0858000000000001</v>
      </c>
      <c r="M6400" s="52">
        <v>-767</v>
      </c>
      <c r="N6400" s="52">
        <v>692</v>
      </c>
      <c r="O6400">
        <v>0</v>
      </c>
      <c r="P6400">
        <v>2</v>
      </c>
      <c r="Q6400">
        <v>1</v>
      </c>
      <c r="R6400" s="69">
        <v>1598.160595682856</v>
      </c>
      <c r="S6400" s="69">
        <v>5.7716352317263873</v>
      </c>
      <c r="T6400" s="69">
        <v>214.51162790697671</v>
      </c>
      <c r="U6400" s="69">
        <v>341.62962962962962</v>
      </c>
      <c r="V6400" s="69">
        <v>131.7714285714286</v>
      </c>
      <c r="W6400">
        <v>7</v>
      </c>
      <c r="X6400">
        <v>3</v>
      </c>
      <c r="Y6400">
        <v>4</v>
      </c>
      <c r="Z6400">
        <v>5</v>
      </c>
      <c r="AA6400">
        <v>4.75</v>
      </c>
      <c r="AB6400">
        <v>1</v>
      </c>
      <c r="AC6400">
        <v>4.75</v>
      </c>
      <c r="AD6400">
        <v>62.5</v>
      </c>
      <c r="AE6400">
        <v>62.500936000000003</v>
      </c>
      <c r="AF6400" t="s">
        <v>1977</v>
      </c>
    </row>
    <row r="6401" spans="1:32" ht="14.4">
      <c r="A6401" s="49">
        <v>46219</v>
      </c>
      <c r="B6401" t="s">
        <v>9</v>
      </c>
      <c r="C6401">
        <v>533</v>
      </c>
      <c r="D6401">
        <v>7098</v>
      </c>
      <c r="E6401">
        <v>-583</v>
      </c>
      <c r="F6401">
        <v>23</v>
      </c>
      <c r="G6401">
        <v>18</v>
      </c>
      <c r="K6401" t="s">
        <v>154</v>
      </c>
      <c r="L6401" s="64">
        <v>0.97260000000000002</v>
      </c>
      <c r="M6401" s="52">
        <v>-523</v>
      </c>
      <c r="N6401" s="52">
        <v>-343</v>
      </c>
      <c r="O6401">
        <v>0</v>
      </c>
      <c r="P6401">
        <v>3</v>
      </c>
      <c r="Q6401">
        <v>1</v>
      </c>
      <c r="R6401" s="69">
        <v>1264.4789850560401</v>
      </c>
      <c r="S6401" s="69">
        <v>5.6133791734667913</v>
      </c>
      <c r="T6401" s="69">
        <v>308.60869565217388</v>
      </c>
      <c r="U6401" s="69">
        <v>394.33333333333331</v>
      </c>
      <c r="V6401" s="69">
        <v>173.1219512195122</v>
      </c>
      <c r="W6401">
        <v>0</v>
      </c>
      <c r="X6401">
        <v>2</v>
      </c>
      <c r="Y6401">
        <v>0</v>
      </c>
      <c r="Z6401">
        <v>6</v>
      </c>
      <c r="AA6401">
        <v>2</v>
      </c>
      <c r="AB6401">
        <v>1</v>
      </c>
      <c r="AC6401">
        <v>2</v>
      </c>
      <c r="AD6401">
        <v>30</v>
      </c>
      <c r="AE6401">
        <v>30.000935989999999</v>
      </c>
      <c r="AF6401" t="s">
        <v>661</v>
      </c>
    </row>
    <row r="6402" spans="1:32" ht="14.4">
      <c r="A6402" s="49">
        <v>46219</v>
      </c>
      <c r="B6402" t="s">
        <v>9</v>
      </c>
      <c r="C6402">
        <v>535</v>
      </c>
      <c r="D6402">
        <v>3519</v>
      </c>
      <c r="E6402">
        <v>-188</v>
      </c>
      <c r="F6402">
        <v>15</v>
      </c>
      <c r="G6402">
        <v>5</v>
      </c>
      <c r="K6402" t="s">
        <v>370</v>
      </c>
      <c r="L6402" s="64">
        <v>0.98219999999999996</v>
      </c>
      <c r="M6402" s="52">
        <v>-779</v>
      </c>
      <c r="N6402" s="52">
        <v>1627</v>
      </c>
      <c r="O6402">
        <v>0</v>
      </c>
      <c r="P6402">
        <v>5</v>
      </c>
      <c r="Q6402">
        <v>1</v>
      </c>
      <c r="R6402" s="69">
        <v>578.69536114570371</v>
      </c>
      <c r="S6402" s="69">
        <v>6.0809196621743569</v>
      </c>
      <c r="T6402" s="69">
        <v>234.6</v>
      </c>
      <c r="U6402" s="69">
        <v>703.8</v>
      </c>
      <c r="V6402" s="69">
        <v>175.95</v>
      </c>
      <c r="W6402">
        <v>6</v>
      </c>
      <c r="X6402">
        <v>0</v>
      </c>
      <c r="Y6402">
        <v>0</v>
      </c>
      <c r="Z6402">
        <v>0</v>
      </c>
      <c r="AA6402">
        <v>1.5</v>
      </c>
      <c r="AB6402">
        <v>0.6</v>
      </c>
      <c r="AC6402">
        <v>0.89999999999999991</v>
      </c>
      <c r="AD6402">
        <v>19</v>
      </c>
      <c r="AE6402">
        <v>19.000935980000001</v>
      </c>
      <c r="AF6402" t="s">
        <v>597</v>
      </c>
    </row>
    <row r="6403" spans="1:32" ht="14.4">
      <c r="A6403" s="49">
        <v>46219</v>
      </c>
      <c r="B6403" t="s">
        <v>9</v>
      </c>
      <c r="C6403">
        <v>536</v>
      </c>
      <c r="D6403">
        <v>7036</v>
      </c>
      <c r="E6403">
        <v>-772</v>
      </c>
      <c r="F6403">
        <v>24</v>
      </c>
      <c r="G6403">
        <v>17</v>
      </c>
      <c r="K6403" t="s">
        <v>203</v>
      </c>
      <c r="L6403" s="64">
        <v>0.96340000000000003</v>
      </c>
      <c r="M6403" s="52">
        <v>1446</v>
      </c>
      <c r="N6403" s="52">
        <v>-422</v>
      </c>
      <c r="O6403">
        <v>0</v>
      </c>
      <c r="P6403">
        <v>6</v>
      </c>
      <c r="Q6403">
        <v>1</v>
      </c>
      <c r="R6403" s="69">
        <v>1203.258613532586</v>
      </c>
      <c r="S6403" s="69">
        <v>5.8474545046832143</v>
      </c>
      <c r="T6403" s="69">
        <v>293.16666666666669</v>
      </c>
      <c r="U6403" s="69">
        <v>413.88235294117652</v>
      </c>
      <c r="V6403" s="69">
        <v>171.60975609756099</v>
      </c>
      <c r="W6403">
        <v>0</v>
      </c>
      <c r="X6403">
        <v>1</v>
      </c>
      <c r="Y6403">
        <v>0</v>
      </c>
      <c r="Z6403">
        <v>3</v>
      </c>
      <c r="AA6403">
        <v>1</v>
      </c>
      <c r="AB6403">
        <v>1</v>
      </c>
      <c r="AC6403">
        <v>1</v>
      </c>
      <c r="AD6403">
        <v>20</v>
      </c>
      <c r="AE6403">
        <v>20.00093597</v>
      </c>
      <c r="AF6403" t="s">
        <v>594</v>
      </c>
    </row>
    <row r="6404" spans="1:32" ht="14.4">
      <c r="A6404" s="49">
        <v>46219</v>
      </c>
      <c r="B6404" t="s">
        <v>16</v>
      </c>
      <c r="C6404">
        <v>551</v>
      </c>
      <c r="D6404">
        <v>4034</v>
      </c>
      <c r="E6404">
        <v>-1266</v>
      </c>
      <c r="F6404">
        <v>11</v>
      </c>
      <c r="G6404">
        <v>8</v>
      </c>
      <c r="K6404" t="s">
        <v>154</v>
      </c>
      <c r="L6404" s="64">
        <v>0.89539999999999997</v>
      </c>
      <c r="M6404" s="52">
        <v>1375</v>
      </c>
      <c r="N6404" s="52">
        <v>-602</v>
      </c>
      <c r="O6404">
        <v>0</v>
      </c>
      <c r="P6404">
        <v>1</v>
      </c>
      <c r="Q6404">
        <v>1</v>
      </c>
      <c r="R6404" s="69">
        <v>674.2133665421336</v>
      </c>
      <c r="S6404" s="69">
        <v>5.9832690957898764</v>
      </c>
      <c r="T6404" s="69">
        <v>366.72727272727269</v>
      </c>
      <c r="U6404" s="69">
        <v>504.25</v>
      </c>
      <c r="V6404" s="69">
        <v>212.31578947368419</v>
      </c>
      <c r="W6404">
        <v>0</v>
      </c>
      <c r="X6404">
        <v>0</v>
      </c>
      <c r="Y6404">
        <v>0</v>
      </c>
      <c r="Z6404">
        <v>5</v>
      </c>
      <c r="AA6404">
        <v>1.25</v>
      </c>
      <c r="AB6404">
        <v>0.6</v>
      </c>
      <c r="AC6404">
        <v>0.75</v>
      </c>
      <c r="AD6404">
        <v>17.5</v>
      </c>
      <c r="AE6404">
        <v>17.50093596</v>
      </c>
      <c r="AF6404" t="s">
        <v>641</v>
      </c>
    </row>
    <row r="6405" spans="1:32" ht="14.4">
      <c r="A6405" s="49">
        <v>46219</v>
      </c>
      <c r="B6405" t="s">
        <v>16</v>
      </c>
      <c r="C6405">
        <v>552</v>
      </c>
      <c r="D6405">
        <v>6989</v>
      </c>
      <c r="E6405">
        <v>1440</v>
      </c>
      <c r="F6405">
        <v>35</v>
      </c>
      <c r="G6405">
        <v>14</v>
      </c>
      <c r="K6405" t="s">
        <v>154</v>
      </c>
      <c r="L6405" s="64">
        <v>1.0687</v>
      </c>
      <c r="M6405" s="52">
        <v>291</v>
      </c>
      <c r="N6405" s="52">
        <v>1998</v>
      </c>
      <c r="O6405">
        <v>0</v>
      </c>
      <c r="P6405">
        <v>2</v>
      </c>
      <c r="Q6405">
        <v>1</v>
      </c>
      <c r="R6405" s="69">
        <v>1118.40405770029</v>
      </c>
      <c r="S6405" s="69">
        <v>6.249083193037654</v>
      </c>
      <c r="T6405" s="69">
        <v>199.68571428571431</v>
      </c>
      <c r="U6405" s="69">
        <v>499.21428571428572</v>
      </c>
      <c r="V6405" s="69">
        <v>142.63265306122449</v>
      </c>
      <c r="W6405">
        <v>7</v>
      </c>
      <c r="X6405">
        <v>0</v>
      </c>
      <c r="Y6405">
        <v>4</v>
      </c>
      <c r="Z6405">
        <v>0</v>
      </c>
      <c r="AA6405">
        <v>2.75</v>
      </c>
      <c r="AB6405">
        <v>0.8</v>
      </c>
      <c r="AC6405">
        <v>2.2000000000000002</v>
      </c>
      <c r="AD6405">
        <v>22</v>
      </c>
      <c r="AE6405">
        <v>22.000935949999999</v>
      </c>
      <c r="AF6405" t="s">
        <v>1078</v>
      </c>
    </row>
    <row r="6406" spans="1:32" ht="14.4">
      <c r="A6406" s="49">
        <v>46219</v>
      </c>
      <c r="B6406" t="s">
        <v>16</v>
      </c>
      <c r="C6406">
        <v>553</v>
      </c>
      <c r="D6406">
        <v>5393</v>
      </c>
      <c r="E6406">
        <v>-1004</v>
      </c>
      <c r="F6406">
        <v>16</v>
      </c>
      <c r="G6406">
        <v>15</v>
      </c>
      <c r="K6406" t="s">
        <v>154</v>
      </c>
      <c r="L6406" s="64">
        <v>0.93789999999999996</v>
      </c>
      <c r="M6406" s="52">
        <v>-271</v>
      </c>
      <c r="N6406" s="52">
        <v>63</v>
      </c>
      <c r="O6406">
        <v>0</v>
      </c>
      <c r="P6406">
        <v>3</v>
      </c>
      <c r="Q6406">
        <v>1</v>
      </c>
      <c r="R6406" s="69">
        <v>894.98126816106264</v>
      </c>
      <c r="S6406" s="69">
        <v>6.0258244410870336</v>
      </c>
      <c r="T6406" s="69">
        <v>337.0625</v>
      </c>
      <c r="U6406" s="69">
        <v>359.53333333333342</v>
      </c>
      <c r="V6406" s="69">
        <v>173.9677419354839</v>
      </c>
      <c r="W6406">
        <v>0</v>
      </c>
      <c r="X6406">
        <v>3</v>
      </c>
      <c r="Y6406">
        <v>0</v>
      </c>
      <c r="Z6406">
        <v>4</v>
      </c>
      <c r="AA6406">
        <v>1.75</v>
      </c>
      <c r="AB6406">
        <v>0.8</v>
      </c>
      <c r="AC6406">
        <v>1.4</v>
      </c>
      <c r="AD6406">
        <v>24</v>
      </c>
      <c r="AE6406">
        <v>24.000935940000002</v>
      </c>
      <c r="AF6406" t="s">
        <v>909</v>
      </c>
    </row>
    <row r="6407" spans="1:32" ht="14.4">
      <c r="A6407" s="49">
        <v>46219</v>
      </c>
      <c r="B6407" t="s">
        <v>16</v>
      </c>
      <c r="C6407">
        <v>555</v>
      </c>
      <c r="D6407">
        <v>5000</v>
      </c>
      <c r="E6407">
        <v>893</v>
      </c>
      <c r="F6407">
        <v>21</v>
      </c>
      <c r="G6407">
        <v>19</v>
      </c>
      <c r="K6407" t="s">
        <v>154</v>
      </c>
      <c r="L6407" s="64">
        <v>1.0595000000000001</v>
      </c>
      <c r="M6407" s="52">
        <v>1949</v>
      </c>
      <c r="N6407" s="52">
        <v>-513</v>
      </c>
      <c r="O6407">
        <v>0</v>
      </c>
      <c r="P6407">
        <v>5</v>
      </c>
      <c r="Q6407">
        <v>1</v>
      </c>
      <c r="R6407" s="69">
        <v>802.39689705271905</v>
      </c>
      <c r="S6407" s="69">
        <v>6.2313301788248197</v>
      </c>
      <c r="T6407" s="69">
        <v>238.0952380952381</v>
      </c>
      <c r="U6407" s="69">
        <v>263.15789473684208</v>
      </c>
      <c r="V6407" s="69">
        <v>125</v>
      </c>
      <c r="W6407">
        <v>7</v>
      </c>
      <c r="X6407">
        <v>5</v>
      </c>
      <c r="Y6407">
        <v>7</v>
      </c>
      <c r="Z6407">
        <v>0</v>
      </c>
      <c r="AA6407">
        <v>4.75</v>
      </c>
      <c r="AB6407">
        <v>0.8</v>
      </c>
      <c r="AC6407">
        <v>3.8</v>
      </c>
      <c r="AD6407">
        <v>38</v>
      </c>
      <c r="AE6407">
        <v>38.000935929999997</v>
      </c>
      <c r="AF6407" t="s">
        <v>639</v>
      </c>
    </row>
    <row r="6408" spans="1:32" ht="14.4">
      <c r="A6408" s="49">
        <v>46219</v>
      </c>
      <c r="B6408" t="s">
        <v>16</v>
      </c>
      <c r="C6408">
        <v>556</v>
      </c>
      <c r="D6408">
        <v>3655</v>
      </c>
      <c r="E6408">
        <v>-1313</v>
      </c>
      <c r="F6408">
        <v>9</v>
      </c>
      <c r="G6408">
        <v>9</v>
      </c>
      <c r="K6408" t="s">
        <v>154</v>
      </c>
      <c r="L6408" s="64">
        <v>0.88029999999999997</v>
      </c>
      <c r="M6408" s="52">
        <v>-99</v>
      </c>
      <c r="N6408" s="52">
        <v>-270</v>
      </c>
      <c r="O6408">
        <v>0</v>
      </c>
      <c r="P6408">
        <v>6</v>
      </c>
      <c r="Q6408">
        <v>1</v>
      </c>
      <c r="R6408" s="69">
        <v>599.55375674553761</v>
      </c>
      <c r="S6408" s="69">
        <v>6.0962006473612238</v>
      </c>
      <c r="T6408" s="69">
        <v>406.11111111111109</v>
      </c>
      <c r="U6408" s="69">
        <v>406.11111111111109</v>
      </c>
      <c r="V6408" s="69">
        <v>203.05555555555549</v>
      </c>
      <c r="W6408">
        <v>0</v>
      </c>
      <c r="X6408">
        <v>2</v>
      </c>
      <c r="Y6408">
        <v>0</v>
      </c>
      <c r="Z6408">
        <v>1</v>
      </c>
      <c r="AA6408">
        <v>0.75</v>
      </c>
      <c r="AB6408">
        <v>0.6</v>
      </c>
      <c r="AC6408">
        <v>0.45</v>
      </c>
      <c r="AD6408">
        <v>14.5</v>
      </c>
      <c r="AE6408">
        <v>14.50093592</v>
      </c>
      <c r="AF6408" t="s">
        <v>785</v>
      </c>
    </row>
    <row r="6409" spans="1:32" ht="14.4">
      <c r="A6409" s="49">
        <v>46219</v>
      </c>
      <c r="B6409" t="s">
        <v>16</v>
      </c>
      <c r="C6409">
        <v>557</v>
      </c>
      <c r="D6409">
        <v>6671</v>
      </c>
      <c r="E6409">
        <v>-610</v>
      </c>
      <c r="F6409">
        <v>23</v>
      </c>
      <c r="G6409">
        <v>19</v>
      </c>
      <c r="K6409" t="s">
        <v>154</v>
      </c>
      <c r="L6409" s="64">
        <v>0.96950000000000003</v>
      </c>
      <c r="M6409" s="52">
        <v>-748</v>
      </c>
      <c r="N6409" s="52">
        <v>-381</v>
      </c>
      <c r="O6409">
        <v>0</v>
      </c>
      <c r="P6409">
        <v>7</v>
      </c>
      <c r="Q6409">
        <v>1</v>
      </c>
      <c r="R6409" s="69">
        <v>1079.6487650477379</v>
      </c>
      <c r="S6409" s="69">
        <v>6.1788613259841361</v>
      </c>
      <c r="T6409" s="69">
        <v>290.04347826086962</v>
      </c>
      <c r="U6409" s="69">
        <v>351.10526315789468</v>
      </c>
      <c r="V6409" s="69">
        <v>158.83333333333329</v>
      </c>
      <c r="W6409">
        <v>0</v>
      </c>
      <c r="X6409">
        <v>3</v>
      </c>
      <c r="Y6409">
        <v>2</v>
      </c>
      <c r="Z6409">
        <v>0</v>
      </c>
      <c r="AA6409">
        <v>1.25</v>
      </c>
      <c r="AB6409">
        <v>0.8</v>
      </c>
      <c r="AC6409">
        <v>1</v>
      </c>
      <c r="AD6409">
        <v>20</v>
      </c>
      <c r="AE6409">
        <v>20.000935909999999</v>
      </c>
      <c r="AF6409" t="s">
        <v>594</v>
      </c>
    </row>
    <row r="6410" spans="1:32" ht="14.4">
      <c r="A6410" s="49">
        <v>46219</v>
      </c>
      <c r="B6410" t="s">
        <v>16</v>
      </c>
      <c r="C6410">
        <v>558</v>
      </c>
      <c r="D6410">
        <v>5246</v>
      </c>
      <c r="E6410">
        <v>-1511</v>
      </c>
      <c r="F6410">
        <v>16</v>
      </c>
      <c r="G6410">
        <v>11</v>
      </c>
      <c r="K6410" t="s">
        <v>154</v>
      </c>
      <c r="L6410" s="64">
        <v>0.90400000000000003</v>
      </c>
      <c r="M6410" s="52">
        <v>-186</v>
      </c>
      <c r="N6410" s="52">
        <v>-290</v>
      </c>
      <c r="O6410">
        <v>0</v>
      </c>
      <c r="P6410">
        <v>8</v>
      </c>
      <c r="Q6410">
        <v>1</v>
      </c>
      <c r="R6410" s="69">
        <v>833.14627438771277</v>
      </c>
      <c r="S6410" s="69">
        <v>6.2966134054375216</v>
      </c>
      <c r="T6410" s="69">
        <v>327.875</v>
      </c>
      <c r="U6410" s="69">
        <v>476.90909090909088</v>
      </c>
      <c r="V6410" s="69">
        <v>194.2962962962963</v>
      </c>
      <c r="W6410">
        <v>0</v>
      </c>
      <c r="X6410">
        <v>0</v>
      </c>
      <c r="Y6410">
        <v>0</v>
      </c>
      <c r="Z6410">
        <v>0</v>
      </c>
      <c r="AA6410">
        <v>0</v>
      </c>
      <c r="AB6410">
        <v>0.8</v>
      </c>
      <c r="AC6410">
        <v>0</v>
      </c>
      <c r="AD6410">
        <v>10</v>
      </c>
      <c r="AE6410">
        <v>10.0009359</v>
      </c>
      <c r="AF6410" t="s">
        <v>584</v>
      </c>
    </row>
    <row r="6411" spans="1:32" ht="14.4">
      <c r="A6411" s="49">
        <v>46219</v>
      </c>
      <c r="B6411" t="s">
        <v>16</v>
      </c>
      <c r="C6411">
        <v>560</v>
      </c>
      <c r="D6411">
        <v>8495</v>
      </c>
      <c r="E6411">
        <v>1492</v>
      </c>
      <c r="F6411">
        <v>39</v>
      </c>
      <c r="G6411">
        <v>20</v>
      </c>
      <c r="K6411" t="s">
        <v>154</v>
      </c>
      <c r="L6411" s="64">
        <v>1.0585</v>
      </c>
      <c r="M6411" s="52">
        <v>-314</v>
      </c>
      <c r="N6411" s="52">
        <v>1207</v>
      </c>
      <c r="O6411">
        <v>0</v>
      </c>
      <c r="P6411">
        <v>0</v>
      </c>
      <c r="Q6411">
        <v>1</v>
      </c>
      <c r="R6411" s="69">
        <v>1402.88195309257</v>
      </c>
      <c r="S6411" s="69">
        <v>6.055391889013384</v>
      </c>
      <c r="T6411" s="69">
        <v>217.82051282051279</v>
      </c>
      <c r="U6411" s="69">
        <v>424.75</v>
      </c>
      <c r="V6411" s="69">
        <v>143.9830508474576</v>
      </c>
      <c r="W6411">
        <v>7</v>
      </c>
      <c r="X6411">
        <v>1</v>
      </c>
      <c r="Y6411">
        <v>4</v>
      </c>
      <c r="Z6411">
        <v>3</v>
      </c>
      <c r="AA6411">
        <v>3.75</v>
      </c>
      <c r="AB6411">
        <v>1</v>
      </c>
      <c r="AC6411">
        <v>3.75</v>
      </c>
      <c r="AD6411">
        <v>37.5</v>
      </c>
      <c r="AE6411">
        <v>37.500935890000001</v>
      </c>
      <c r="AF6411" t="s">
        <v>771</v>
      </c>
    </row>
    <row r="6412" spans="1:32" ht="14.4">
      <c r="A6412" s="49">
        <v>46219</v>
      </c>
      <c r="B6412" t="s">
        <v>20</v>
      </c>
      <c r="C6412">
        <v>678</v>
      </c>
      <c r="D6412">
        <v>1872</v>
      </c>
      <c r="E6412">
        <v>-1774</v>
      </c>
      <c r="F6412">
        <v>11</v>
      </c>
      <c r="G6412">
        <v>7</v>
      </c>
      <c r="K6412" t="s">
        <v>154</v>
      </c>
      <c r="L6412" s="64">
        <v>0.68410000000000004</v>
      </c>
      <c r="M6412" s="52">
        <v>-243</v>
      </c>
      <c r="N6412" s="52">
        <v>168</v>
      </c>
      <c r="O6412">
        <v>0</v>
      </c>
      <c r="P6412">
        <v>8</v>
      </c>
      <c r="Q6412">
        <v>0</v>
      </c>
      <c r="R6412" s="69"/>
      <c r="S6412" s="69"/>
      <c r="T6412" s="69"/>
      <c r="U6412" s="69"/>
      <c r="V6412" s="69"/>
      <c r="W6412"/>
      <c r="X6412"/>
      <c r="Y6412"/>
      <c r="Z6412"/>
      <c r="AA6412"/>
      <c r="AB6412">
        <v>0.5</v>
      </c>
      <c r="AC6412"/>
      <c r="AD6412">
        <v>30</v>
      </c>
      <c r="AE6412">
        <v>30.00093588</v>
      </c>
      <c r="AF6412" t="s">
        <v>661</v>
      </c>
    </row>
    <row r="6413" spans="1:32" ht="14.4">
      <c r="A6413" s="49">
        <v>46219</v>
      </c>
      <c r="B6413" t="s">
        <v>20</v>
      </c>
      <c r="C6413">
        <v>680</v>
      </c>
      <c r="D6413">
        <v>886</v>
      </c>
      <c r="E6413">
        <v>7125</v>
      </c>
      <c r="F6413">
        <v>22</v>
      </c>
      <c r="G6413">
        <v>2</v>
      </c>
      <c r="K6413" t="s">
        <v>154</v>
      </c>
      <c r="L6413" s="64">
        <v>3.6806000000000001</v>
      </c>
      <c r="M6413" s="52">
        <v>-156</v>
      </c>
      <c r="N6413" s="52">
        <v>1472</v>
      </c>
      <c r="O6413">
        <v>0</v>
      </c>
      <c r="P6413">
        <v>0</v>
      </c>
      <c r="Q6413">
        <v>0</v>
      </c>
      <c r="R6413" s="69"/>
      <c r="S6413" s="69"/>
      <c r="T6413" s="69"/>
      <c r="U6413" s="69"/>
      <c r="V6413" s="69"/>
      <c r="W6413"/>
      <c r="X6413"/>
      <c r="Y6413"/>
      <c r="Z6413"/>
      <c r="AA6413"/>
      <c r="AB6413">
        <v>0.5</v>
      </c>
      <c r="AC6413"/>
      <c r="AD6413">
        <v>0</v>
      </c>
      <c r="AE6413">
        <v>0</v>
      </c>
    </row>
    <row r="6414" spans="1:32" ht="14.4">
      <c r="A6414" s="49">
        <v>46219</v>
      </c>
      <c r="B6414" t="s">
        <v>20</v>
      </c>
      <c r="C6414">
        <v>681</v>
      </c>
      <c r="D6414">
        <v>1534</v>
      </c>
      <c r="E6414">
        <v>-1417</v>
      </c>
      <c r="F6414">
        <v>8</v>
      </c>
      <c r="G6414">
        <v>3</v>
      </c>
      <c r="K6414" t="s">
        <v>154</v>
      </c>
      <c r="L6414" s="64">
        <v>0.69210000000000005</v>
      </c>
      <c r="M6414" s="52">
        <v>2795</v>
      </c>
      <c r="N6414" s="52">
        <v>-100</v>
      </c>
      <c r="O6414">
        <v>0</v>
      </c>
      <c r="P6414">
        <v>1</v>
      </c>
      <c r="Q6414">
        <v>0</v>
      </c>
      <c r="R6414" s="69"/>
      <c r="S6414" s="69"/>
      <c r="T6414" s="69"/>
      <c r="U6414" s="69"/>
      <c r="V6414" s="69"/>
      <c r="W6414"/>
      <c r="X6414"/>
      <c r="Y6414"/>
      <c r="Z6414"/>
      <c r="AA6414"/>
      <c r="AB6414">
        <v>0.5</v>
      </c>
      <c r="AC6414"/>
      <c r="AD6414">
        <v>30</v>
      </c>
      <c r="AE6414">
        <v>30.000935859999998</v>
      </c>
      <c r="AF6414" t="s">
        <v>661</v>
      </c>
    </row>
    <row r="6415" spans="1:32" ht="14.4">
      <c r="A6415" s="49">
        <v>46219</v>
      </c>
      <c r="B6415" t="s">
        <v>20</v>
      </c>
      <c r="C6415">
        <v>682</v>
      </c>
      <c r="D6415">
        <v>752</v>
      </c>
      <c r="E6415">
        <v>-172</v>
      </c>
      <c r="F6415">
        <v>5</v>
      </c>
      <c r="G6415">
        <v>3</v>
      </c>
      <c r="K6415" t="s">
        <v>154</v>
      </c>
      <c r="L6415" s="64">
        <v>0.92379999999999995</v>
      </c>
      <c r="M6415" s="52">
        <v>-1977</v>
      </c>
      <c r="N6415" s="52">
        <v>-781</v>
      </c>
      <c r="O6415">
        <v>0</v>
      </c>
      <c r="P6415">
        <v>2</v>
      </c>
      <c r="Q6415">
        <v>0</v>
      </c>
      <c r="R6415" s="69"/>
      <c r="S6415" s="69"/>
      <c r="T6415" s="69"/>
      <c r="U6415" s="69"/>
      <c r="V6415" s="69"/>
      <c r="W6415"/>
      <c r="X6415"/>
      <c r="Y6415"/>
      <c r="Z6415"/>
      <c r="AA6415"/>
      <c r="AB6415">
        <v>0.5</v>
      </c>
      <c r="AC6415"/>
      <c r="AD6415">
        <v>10</v>
      </c>
      <c r="AE6415">
        <v>10.000935849999999</v>
      </c>
      <c r="AF6415" t="s">
        <v>584</v>
      </c>
    </row>
    <row r="6416" spans="1:32" ht="14.4">
      <c r="A6416" s="49">
        <v>46219</v>
      </c>
      <c r="B6416" t="s">
        <v>20</v>
      </c>
      <c r="C6416">
        <v>688</v>
      </c>
      <c r="D6416">
        <v>5100</v>
      </c>
      <c r="E6416">
        <v>2478</v>
      </c>
      <c r="F6416">
        <v>62</v>
      </c>
      <c r="G6416">
        <v>19</v>
      </c>
      <c r="K6416" t="s">
        <v>154</v>
      </c>
      <c r="L6416" s="64">
        <v>1.1619999999999999</v>
      </c>
      <c r="M6416" s="52">
        <v>-1210</v>
      </c>
      <c r="N6416" s="52">
        <v>-326</v>
      </c>
      <c r="O6416">
        <v>0</v>
      </c>
      <c r="P6416">
        <v>8</v>
      </c>
      <c r="Q6416">
        <v>0</v>
      </c>
      <c r="R6416" s="69"/>
      <c r="S6416" s="69"/>
      <c r="T6416" s="69"/>
      <c r="U6416" s="69"/>
      <c r="V6416" s="69"/>
      <c r="W6416"/>
      <c r="X6416"/>
      <c r="Y6416"/>
      <c r="Z6416"/>
      <c r="AA6416"/>
      <c r="AB6416">
        <v>0.8</v>
      </c>
      <c r="AC6416"/>
      <c r="AD6416">
        <v>70</v>
      </c>
      <c r="AE6416">
        <v>70.000935839999997</v>
      </c>
      <c r="AF6416" t="s">
        <v>178</v>
      </c>
    </row>
    <row r="6417" spans="1:32" ht="14.4">
      <c r="A6417" s="49">
        <v>46219</v>
      </c>
      <c r="B6417" t="s">
        <v>20</v>
      </c>
      <c r="C6417">
        <v>700</v>
      </c>
      <c r="D6417">
        <v>3337</v>
      </c>
      <c r="E6417">
        <v>5745</v>
      </c>
      <c r="F6417">
        <v>59</v>
      </c>
      <c r="G6417">
        <v>11</v>
      </c>
      <c r="K6417" t="s">
        <v>154</v>
      </c>
      <c r="L6417" s="64">
        <v>1.5739000000000001</v>
      </c>
      <c r="M6417" s="52">
        <v>-2047</v>
      </c>
      <c r="N6417" s="52">
        <v>-272</v>
      </c>
      <c r="O6417">
        <v>0</v>
      </c>
      <c r="P6417">
        <v>0</v>
      </c>
      <c r="Q6417">
        <v>0</v>
      </c>
      <c r="R6417" s="69"/>
      <c r="S6417" s="69"/>
      <c r="T6417" s="69"/>
      <c r="U6417" s="69"/>
      <c r="V6417" s="69"/>
      <c r="W6417"/>
      <c r="X6417"/>
      <c r="Y6417"/>
      <c r="Z6417"/>
      <c r="AA6417"/>
      <c r="AB6417">
        <v>0.6</v>
      </c>
      <c r="AC6417"/>
      <c r="AD6417">
        <v>80</v>
      </c>
      <c r="AE6417">
        <v>80.000935830000003</v>
      </c>
      <c r="AF6417" t="s">
        <v>155</v>
      </c>
    </row>
    <row r="6418" spans="1:32" ht="14.4">
      <c r="A6418" s="49">
        <v>46219</v>
      </c>
      <c r="B6418" t="s">
        <v>20</v>
      </c>
      <c r="C6418">
        <v>701</v>
      </c>
      <c r="D6418">
        <v>2265</v>
      </c>
      <c r="E6418">
        <v>-37</v>
      </c>
      <c r="F6418">
        <v>17</v>
      </c>
      <c r="G6418">
        <v>9</v>
      </c>
      <c r="K6418" t="s">
        <v>154</v>
      </c>
      <c r="L6418" s="64">
        <v>0.99460000000000004</v>
      </c>
      <c r="M6418" s="52">
        <v>-1423</v>
      </c>
      <c r="N6418" s="52">
        <v>-63</v>
      </c>
      <c r="O6418">
        <v>0</v>
      </c>
      <c r="P6418">
        <v>1</v>
      </c>
      <c r="Q6418">
        <v>0</v>
      </c>
      <c r="R6418" s="69"/>
      <c r="S6418" s="69"/>
      <c r="T6418" s="69"/>
      <c r="U6418" s="69"/>
      <c r="V6418" s="69"/>
      <c r="W6418"/>
      <c r="X6418"/>
      <c r="Y6418"/>
      <c r="Z6418"/>
      <c r="AA6418"/>
      <c r="AB6418">
        <v>0.5</v>
      </c>
      <c r="AC6418"/>
      <c r="AD6418">
        <v>30</v>
      </c>
      <c r="AE6418">
        <v>30.000935819999999</v>
      </c>
      <c r="AF6418" t="s">
        <v>661</v>
      </c>
    </row>
    <row r="6419" spans="1:32" ht="14.4">
      <c r="A6419" s="49">
        <v>46219</v>
      </c>
      <c r="B6419" t="s">
        <v>20</v>
      </c>
      <c r="C6419">
        <v>702</v>
      </c>
      <c r="D6419">
        <v>3404</v>
      </c>
      <c r="E6419">
        <v>9487</v>
      </c>
      <c r="F6419">
        <v>80</v>
      </c>
      <c r="G6419">
        <v>16</v>
      </c>
      <c r="K6419" t="s">
        <v>154</v>
      </c>
      <c r="L6419" s="64">
        <v>1.929</v>
      </c>
      <c r="M6419" s="52">
        <v>-953</v>
      </c>
      <c r="N6419" s="52">
        <v>225</v>
      </c>
      <c r="O6419">
        <v>0</v>
      </c>
      <c r="P6419">
        <v>2</v>
      </c>
      <c r="Q6419">
        <v>0</v>
      </c>
      <c r="R6419" s="69"/>
      <c r="S6419" s="69"/>
      <c r="T6419" s="69"/>
      <c r="U6419" s="69"/>
      <c r="V6419" s="69"/>
      <c r="W6419"/>
      <c r="X6419"/>
      <c r="Y6419"/>
      <c r="Z6419"/>
      <c r="AA6419"/>
      <c r="AB6419">
        <v>0.6</v>
      </c>
      <c r="AC6419"/>
      <c r="AD6419">
        <v>80</v>
      </c>
      <c r="AE6419">
        <v>80.000935810000001</v>
      </c>
      <c r="AF6419" t="s">
        <v>155</v>
      </c>
    </row>
    <row r="6420" spans="1:32" ht="14.4">
      <c r="A6420" s="49">
        <v>46219</v>
      </c>
      <c r="B6420" t="s">
        <v>685</v>
      </c>
      <c r="C6420">
        <v>752</v>
      </c>
      <c r="D6420">
        <v>3395</v>
      </c>
      <c r="E6420">
        <v>-2464</v>
      </c>
      <c r="F6420">
        <v>19</v>
      </c>
      <c r="G6420">
        <v>14</v>
      </c>
      <c r="K6420" t="s">
        <v>154</v>
      </c>
      <c r="L6420" s="64">
        <v>0.7581</v>
      </c>
      <c r="M6420" s="52">
        <v>1552</v>
      </c>
      <c r="N6420" s="52">
        <v>2618</v>
      </c>
      <c r="O6420">
        <v>0</v>
      </c>
      <c r="P6420">
        <v>2</v>
      </c>
      <c r="Q6420">
        <v>0</v>
      </c>
      <c r="R6420" s="69"/>
      <c r="S6420" s="69"/>
      <c r="T6420" s="69"/>
      <c r="U6420" s="69"/>
      <c r="V6420" s="69"/>
      <c r="W6420"/>
      <c r="X6420"/>
      <c r="Y6420"/>
      <c r="Z6420"/>
      <c r="AA6420"/>
      <c r="AB6420">
        <v>0.6</v>
      </c>
      <c r="AC6420"/>
      <c r="AD6420">
        <v>30</v>
      </c>
      <c r="AE6420">
        <v>30.000935800000001</v>
      </c>
      <c r="AF6420" t="s">
        <v>661</v>
      </c>
    </row>
    <row r="6421" spans="1:32" ht="14.4">
      <c r="A6421" s="49">
        <v>46219</v>
      </c>
      <c r="B6421" t="s">
        <v>685</v>
      </c>
      <c r="C6421">
        <v>753</v>
      </c>
      <c r="D6421">
        <v>4970</v>
      </c>
      <c r="E6421">
        <v>3823</v>
      </c>
      <c r="F6421">
        <v>63</v>
      </c>
      <c r="G6421">
        <v>27</v>
      </c>
      <c r="K6421" t="s">
        <v>154</v>
      </c>
      <c r="L6421" s="64">
        <v>1.2564</v>
      </c>
      <c r="M6421" s="52">
        <v>-1724</v>
      </c>
      <c r="N6421" s="52">
        <v>86</v>
      </c>
      <c r="O6421">
        <v>0</v>
      </c>
      <c r="P6421">
        <v>3</v>
      </c>
      <c r="Q6421">
        <v>0</v>
      </c>
      <c r="R6421" s="69"/>
      <c r="S6421" s="69"/>
      <c r="T6421" s="69"/>
      <c r="U6421" s="69"/>
      <c r="V6421" s="69"/>
      <c r="W6421"/>
      <c r="X6421"/>
      <c r="Y6421"/>
      <c r="Z6421"/>
      <c r="AA6421"/>
      <c r="AB6421">
        <v>0.6</v>
      </c>
      <c r="AC6421"/>
      <c r="AD6421">
        <v>80</v>
      </c>
      <c r="AE6421">
        <v>80.00093579</v>
      </c>
      <c r="AF6421" t="s">
        <v>155</v>
      </c>
    </row>
    <row r="6422" spans="1:32" ht="14.4">
      <c r="A6422" s="49">
        <v>46219</v>
      </c>
      <c r="B6422" t="s">
        <v>685</v>
      </c>
      <c r="C6422">
        <v>755</v>
      </c>
      <c r="D6422">
        <v>4275</v>
      </c>
      <c r="E6422">
        <v>-1507</v>
      </c>
      <c r="F6422">
        <v>35</v>
      </c>
      <c r="G6422">
        <v>23</v>
      </c>
      <c r="K6422" t="s">
        <v>154</v>
      </c>
      <c r="L6422" s="64">
        <v>0.88249999999999995</v>
      </c>
      <c r="M6422" s="52">
        <v>-36</v>
      </c>
      <c r="N6422" s="52">
        <v>1350</v>
      </c>
      <c r="O6422">
        <v>0</v>
      </c>
      <c r="P6422">
        <v>5</v>
      </c>
      <c r="Q6422">
        <v>0</v>
      </c>
      <c r="R6422" s="69"/>
      <c r="S6422" s="69"/>
      <c r="T6422" s="69"/>
      <c r="U6422" s="69"/>
      <c r="V6422" s="69"/>
      <c r="W6422"/>
      <c r="X6422"/>
      <c r="Y6422"/>
      <c r="Z6422"/>
      <c r="AA6422"/>
      <c r="AB6422">
        <v>0.6</v>
      </c>
      <c r="AC6422"/>
      <c r="AD6422">
        <v>30</v>
      </c>
      <c r="AE6422">
        <v>30.000935779999999</v>
      </c>
      <c r="AF6422" t="s">
        <v>661</v>
      </c>
    </row>
    <row r="6423" spans="1:32" ht="14.4">
      <c r="A6423" s="49">
        <v>46219</v>
      </c>
      <c r="B6423" t="s">
        <v>685</v>
      </c>
      <c r="C6423">
        <v>756</v>
      </c>
      <c r="D6423">
        <v>5098</v>
      </c>
      <c r="E6423">
        <v>6432</v>
      </c>
      <c r="F6423">
        <v>85</v>
      </c>
      <c r="G6423">
        <v>21</v>
      </c>
      <c r="K6423" t="s">
        <v>154</v>
      </c>
      <c r="L6423" s="64">
        <v>1.4206000000000001</v>
      </c>
      <c r="M6423" s="52">
        <v>-409</v>
      </c>
      <c r="N6423" s="52">
        <v>2747</v>
      </c>
      <c r="O6423">
        <v>0</v>
      </c>
      <c r="P6423">
        <v>6</v>
      </c>
      <c r="Q6423">
        <v>0</v>
      </c>
      <c r="R6423" s="69"/>
      <c r="S6423" s="69"/>
      <c r="T6423" s="69"/>
      <c r="U6423" s="69"/>
      <c r="V6423" s="69"/>
      <c r="W6423"/>
      <c r="X6423"/>
      <c r="Y6423"/>
      <c r="Z6423"/>
      <c r="AA6423"/>
      <c r="AB6423">
        <v>0.8</v>
      </c>
      <c r="AC6423"/>
      <c r="AD6423">
        <v>80</v>
      </c>
      <c r="AE6423">
        <v>80.000935769999998</v>
      </c>
      <c r="AF6423" t="s">
        <v>155</v>
      </c>
    </row>
    <row r="6424" spans="1:32" ht="14.4">
      <c r="A6424" s="49">
        <v>46219</v>
      </c>
      <c r="B6424" t="s">
        <v>685</v>
      </c>
      <c r="C6424">
        <v>757</v>
      </c>
      <c r="D6424">
        <v>2128</v>
      </c>
      <c r="E6424">
        <v>-1918</v>
      </c>
      <c r="F6424">
        <v>11</v>
      </c>
      <c r="G6424">
        <v>8</v>
      </c>
      <c r="K6424" t="s">
        <v>154</v>
      </c>
      <c r="L6424" s="64">
        <v>0.6996</v>
      </c>
      <c r="M6424" s="52">
        <v>-342</v>
      </c>
      <c r="N6424" s="52">
        <v>-644</v>
      </c>
      <c r="O6424">
        <v>0</v>
      </c>
      <c r="P6424">
        <v>7</v>
      </c>
      <c r="Q6424">
        <v>0</v>
      </c>
      <c r="R6424" s="69"/>
      <c r="S6424" s="69"/>
      <c r="T6424" s="69"/>
      <c r="U6424" s="69"/>
      <c r="V6424" s="69"/>
      <c r="W6424"/>
      <c r="X6424"/>
      <c r="Y6424"/>
      <c r="Z6424"/>
      <c r="AA6424"/>
      <c r="AB6424">
        <v>0.5</v>
      </c>
      <c r="AC6424"/>
      <c r="AD6424">
        <v>30</v>
      </c>
      <c r="AE6424">
        <v>30.000935760000001</v>
      </c>
      <c r="AF6424" t="s">
        <v>661</v>
      </c>
    </row>
    <row r="6425" spans="1:32" ht="14.4">
      <c r="A6425" s="49">
        <v>46219</v>
      </c>
      <c r="B6425" t="s">
        <v>685</v>
      </c>
      <c r="C6425">
        <v>758</v>
      </c>
      <c r="D6425">
        <v>5031</v>
      </c>
      <c r="E6425">
        <v>-1997</v>
      </c>
      <c r="F6425">
        <v>51</v>
      </c>
      <c r="G6425">
        <v>23</v>
      </c>
      <c r="K6425" t="s">
        <v>154</v>
      </c>
      <c r="L6425" s="64">
        <v>0.86770000000000003</v>
      </c>
      <c r="M6425" s="52">
        <v>-559</v>
      </c>
      <c r="N6425" s="52">
        <v>-250</v>
      </c>
      <c r="O6425">
        <v>0</v>
      </c>
      <c r="P6425">
        <v>8</v>
      </c>
      <c r="Q6425">
        <v>0</v>
      </c>
      <c r="R6425" s="69"/>
      <c r="S6425" s="69"/>
      <c r="T6425" s="69"/>
      <c r="U6425" s="69"/>
      <c r="V6425" s="69"/>
      <c r="W6425"/>
      <c r="X6425"/>
      <c r="Y6425"/>
      <c r="Z6425"/>
      <c r="AA6425"/>
      <c r="AB6425">
        <v>0.8</v>
      </c>
      <c r="AC6425"/>
      <c r="AD6425">
        <v>30</v>
      </c>
      <c r="AE6425">
        <v>30.00093575</v>
      </c>
      <c r="AF6425" t="s">
        <v>661</v>
      </c>
    </row>
    <row r="6426" spans="1:32" ht="14.4">
      <c r="A6426" s="49">
        <v>46219</v>
      </c>
      <c r="B6426" t="s">
        <v>685</v>
      </c>
      <c r="C6426">
        <v>760</v>
      </c>
      <c r="D6426">
        <v>2831</v>
      </c>
      <c r="E6426">
        <v>-405</v>
      </c>
      <c r="F6426">
        <v>26</v>
      </c>
      <c r="G6426">
        <v>13</v>
      </c>
      <c r="K6426" t="s">
        <v>154</v>
      </c>
      <c r="L6426" s="64">
        <v>0.95230000000000004</v>
      </c>
      <c r="M6426" s="52">
        <v>-831</v>
      </c>
      <c r="N6426" s="52">
        <v>-2502</v>
      </c>
      <c r="O6426">
        <v>0</v>
      </c>
      <c r="P6426">
        <v>0</v>
      </c>
      <c r="Q6426">
        <v>0</v>
      </c>
      <c r="R6426" s="69"/>
      <c r="S6426" s="69"/>
      <c r="T6426" s="69"/>
      <c r="U6426" s="69"/>
      <c r="V6426" s="69"/>
      <c r="W6426"/>
      <c r="X6426"/>
      <c r="Y6426"/>
      <c r="Z6426"/>
      <c r="AA6426"/>
      <c r="AB6426">
        <v>0.5</v>
      </c>
      <c r="AC6426"/>
      <c r="AD6426">
        <v>30</v>
      </c>
      <c r="AE6426">
        <v>30.000935739999999</v>
      </c>
      <c r="AF6426" t="s">
        <v>661</v>
      </c>
    </row>
    <row r="6427" spans="1:32" ht="14.4">
      <c r="A6427" s="49">
        <v>46219</v>
      </c>
      <c r="B6427" t="s">
        <v>14</v>
      </c>
      <c r="C6427">
        <v>501</v>
      </c>
      <c r="D6427">
        <v>5575</v>
      </c>
      <c r="E6427">
        <v>-1218</v>
      </c>
      <c r="F6427">
        <v>20</v>
      </c>
      <c r="G6427">
        <v>11</v>
      </c>
      <c r="K6427" t="s">
        <v>154</v>
      </c>
      <c r="L6427" s="64">
        <v>0.92720000000000002</v>
      </c>
      <c r="M6427" s="52">
        <v>-1087</v>
      </c>
      <c r="N6427" s="52">
        <v>-329</v>
      </c>
      <c r="O6427">
        <v>0</v>
      </c>
      <c r="P6427">
        <v>1</v>
      </c>
      <c r="Q6427">
        <v>1</v>
      </c>
      <c r="R6427" s="69">
        <v>877.75316521378159</v>
      </c>
      <c r="S6427" s="69">
        <v>6.3514439149213189</v>
      </c>
      <c r="T6427" s="69">
        <v>278.75</v>
      </c>
      <c r="U6427" s="69">
        <v>506.81818181818181</v>
      </c>
      <c r="V6427" s="69">
        <v>179.83870967741939</v>
      </c>
      <c r="W6427">
        <v>0</v>
      </c>
      <c r="X6427">
        <v>0</v>
      </c>
      <c r="Y6427">
        <v>0</v>
      </c>
      <c r="Z6427">
        <v>0</v>
      </c>
      <c r="AA6427">
        <v>0</v>
      </c>
      <c r="AB6427">
        <v>0.8</v>
      </c>
      <c r="AC6427">
        <v>0</v>
      </c>
      <c r="AD6427">
        <v>10</v>
      </c>
      <c r="AE6427">
        <v>10.00093573</v>
      </c>
      <c r="AF6427" t="s">
        <v>584</v>
      </c>
    </row>
    <row r="6428" spans="1:32" ht="14.4">
      <c r="A6428" s="49">
        <v>46219</v>
      </c>
      <c r="B6428" t="s">
        <v>14</v>
      </c>
      <c r="C6428">
        <v>502</v>
      </c>
      <c r="D6428">
        <v>9389</v>
      </c>
      <c r="E6428">
        <v>799</v>
      </c>
      <c r="F6428">
        <v>32</v>
      </c>
      <c r="G6428">
        <v>46</v>
      </c>
      <c r="K6428" t="s">
        <v>154</v>
      </c>
      <c r="L6428" s="64">
        <v>1.0284</v>
      </c>
      <c r="M6428" s="52">
        <v>-817</v>
      </c>
      <c r="N6428" s="52">
        <v>-654</v>
      </c>
      <c r="O6428">
        <v>0</v>
      </c>
      <c r="P6428">
        <v>2</v>
      </c>
      <c r="Q6428">
        <v>1</v>
      </c>
      <c r="R6428" s="69">
        <v>1555.309568285596</v>
      </c>
      <c r="S6428" s="69">
        <v>6.0367403322474349</v>
      </c>
      <c r="T6428" s="69">
        <v>293.40625</v>
      </c>
      <c r="U6428" s="69">
        <v>204.10869565217391</v>
      </c>
      <c r="V6428" s="69">
        <v>120.3717948717949</v>
      </c>
      <c r="W6428">
        <v>0</v>
      </c>
      <c r="X6428">
        <v>7</v>
      </c>
      <c r="Y6428">
        <v>6</v>
      </c>
      <c r="Z6428">
        <v>4</v>
      </c>
      <c r="AA6428">
        <v>4.25</v>
      </c>
      <c r="AB6428">
        <v>1</v>
      </c>
      <c r="AC6428">
        <v>4.25</v>
      </c>
      <c r="AD6428">
        <v>42.5</v>
      </c>
      <c r="AE6428">
        <v>42.500935720000001</v>
      </c>
      <c r="AF6428" t="s">
        <v>3695</v>
      </c>
    </row>
    <row r="6429" spans="1:32" ht="14.4">
      <c r="A6429" s="49">
        <v>46219</v>
      </c>
      <c r="B6429" t="s">
        <v>14</v>
      </c>
      <c r="C6429">
        <v>503</v>
      </c>
      <c r="D6429">
        <v>8156</v>
      </c>
      <c r="E6429">
        <v>473</v>
      </c>
      <c r="F6429">
        <v>30</v>
      </c>
      <c r="G6429">
        <v>38</v>
      </c>
      <c r="K6429" t="s">
        <v>154</v>
      </c>
      <c r="L6429" s="64">
        <v>1.0193000000000001</v>
      </c>
      <c r="M6429" s="52">
        <v>-1054</v>
      </c>
      <c r="N6429" s="52">
        <v>-1089</v>
      </c>
      <c r="O6429">
        <v>0</v>
      </c>
      <c r="P6429">
        <v>3</v>
      </c>
      <c r="Q6429">
        <v>1</v>
      </c>
      <c r="R6429" s="69">
        <v>1280.864518472395</v>
      </c>
      <c r="S6429" s="69">
        <v>6.3675743081142846</v>
      </c>
      <c r="T6429" s="69">
        <v>271.86666666666667</v>
      </c>
      <c r="U6429" s="69">
        <v>214.63157894736841</v>
      </c>
      <c r="V6429" s="69">
        <v>119.9411764705882</v>
      </c>
      <c r="W6429">
        <v>0</v>
      </c>
      <c r="X6429">
        <v>7</v>
      </c>
      <c r="Y6429">
        <v>6</v>
      </c>
      <c r="Z6429">
        <v>0</v>
      </c>
      <c r="AA6429">
        <v>3.25</v>
      </c>
      <c r="AB6429">
        <v>1</v>
      </c>
      <c r="AC6429">
        <v>3.25</v>
      </c>
      <c r="AD6429">
        <v>32.5</v>
      </c>
      <c r="AE6429">
        <v>32.50093571</v>
      </c>
      <c r="AF6429" t="s">
        <v>1231</v>
      </c>
    </row>
    <row r="6430" spans="1:32" ht="14.4">
      <c r="A6430" s="49">
        <v>46219</v>
      </c>
      <c r="B6430" t="s">
        <v>14</v>
      </c>
      <c r="C6430">
        <v>505</v>
      </c>
      <c r="D6430">
        <v>5237</v>
      </c>
      <c r="E6430">
        <v>1270</v>
      </c>
      <c r="F6430">
        <v>25</v>
      </c>
      <c r="G6430">
        <v>16</v>
      </c>
      <c r="K6430" t="s">
        <v>154</v>
      </c>
      <c r="L6430" s="64">
        <v>1.0808</v>
      </c>
      <c r="M6430" s="52">
        <v>2297</v>
      </c>
      <c r="N6430" s="52">
        <v>759</v>
      </c>
      <c r="O6430">
        <v>0</v>
      </c>
      <c r="P6430">
        <v>5</v>
      </c>
      <c r="Q6430">
        <v>1</v>
      </c>
      <c r="R6430" s="69">
        <v>871.9267849730179</v>
      </c>
      <c r="S6430" s="69">
        <v>6.0062382418519933</v>
      </c>
      <c r="T6430" s="69">
        <v>209.48</v>
      </c>
      <c r="U6430" s="69">
        <v>327.3125</v>
      </c>
      <c r="V6430" s="69">
        <v>127.7317073170732</v>
      </c>
      <c r="W6430">
        <v>7</v>
      </c>
      <c r="X6430">
        <v>2</v>
      </c>
      <c r="Y6430">
        <v>4</v>
      </c>
      <c r="Z6430">
        <v>5</v>
      </c>
      <c r="AA6430">
        <v>4.5</v>
      </c>
      <c r="AB6430">
        <v>0.8</v>
      </c>
      <c r="AC6430">
        <v>3.6</v>
      </c>
      <c r="AD6430">
        <v>36</v>
      </c>
      <c r="AE6430">
        <v>36.000935699999999</v>
      </c>
      <c r="AF6430" t="s">
        <v>2199</v>
      </c>
    </row>
    <row r="6431" spans="1:32" ht="14.4">
      <c r="A6431" s="49">
        <v>46219</v>
      </c>
      <c r="B6431" t="s">
        <v>14</v>
      </c>
      <c r="C6431">
        <v>506</v>
      </c>
      <c r="D6431">
        <v>8191</v>
      </c>
      <c r="E6431">
        <v>-581</v>
      </c>
      <c r="F6431">
        <v>31</v>
      </c>
      <c r="G6431">
        <v>21</v>
      </c>
      <c r="K6431" t="s">
        <v>154</v>
      </c>
      <c r="L6431" s="64">
        <v>0.97640000000000005</v>
      </c>
      <c r="M6431" s="52">
        <v>759</v>
      </c>
      <c r="N6431" s="52">
        <v>-582</v>
      </c>
      <c r="O6431">
        <v>0</v>
      </c>
      <c r="P6431">
        <v>6</v>
      </c>
      <c r="Q6431">
        <v>1</v>
      </c>
      <c r="R6431" s="69">
        <v>1334.1764217517641</v>
      </c>
      <c r="S6431" s="69">
        <v>6.1393679774712817</v>
      </c>
      <c r="T6431" s="69">
        <v>264.22580645161293</v>
      </c>
      <c r="U6431" s="69">
        <v>390.04761904761898</v>
      </c>
      <c r="V6431" s="69">
        <v>157.5192307692308</v>
      </c>
      <c r="W6431">
        <v>0</v>
      </c>
      <c r="X6431">
        <v>0</v>
      </c>
      <c r="Y6431">
        <v>0</v>
      </c>
      <c r="Z6431">
        <v>3</v>
      </c>
      <c r="AA6431">
        <v>0.75</v>
      </c>
      <c r="AB6431">
        <v>1</v>
      </c>
      <c r="AC6431">
        <v>0.75</v>
      </c>
      <c r="AD6431">
        <v>17.5</v>
      </c>
      <c r="AE6431">
        <v>17.500935689999999</v>
      </c>
      <c r="AF6431" t="s">
        <v>641</v>
      </c>
    </row>
    <row r="6432" spans="1:32" ht="14.4">
      <c r="A6432" s="49">
        <v>46219</v>
      </c>
      <c r="B6432" t="s">
        <v>14</v>
      </c>
      <c r="C6432">
        <v>507</v>
      </c>
      <c r="D6432">
        <v>9243</v>
      </c>
      <c r="E6432">
        <v>3422</v>
      </c>
      <c r="F6432">
        <v>51</v>
      </c>
      <c r="G6432">
        <v>30</v>
      </c>
      <c r="K6432" t="s">
        <v>154</v>
      </c>
      <c r="L6432" s="64">
        <v>1.1234</v>
      </c>
      <c r="M6432" s="52">
        <v>338</v>
      </c>
      <c r="N6432" s="52">
        <v>-168</v>
      </c>
      <c r="O6432">
        <v>0</v>
      </c>
      <c r="P6432">
        <v>7</v>
      </c>
      <c r="Q6432">
        <v>1</v>
      </c>
      <c r="R6432" s="69">
        <v>1459.0406288916561</v>
      </c>
      <c r="S6432" s="69">
        <v>6.3349846583925089</v>
      </c>
      <c r="T6432" s="69">
        <v>181.2352941176471</v>
      </c>
      <c r="U6432" s="69">
        <v>308.10000000000002</v>
      </c>
      <c r="V6432" s="69">
        <v>114.1111111111111</v>
      </c>
      <c r="W6432">
        <v>7</v>
      </c>
      <c r="X6432">
        <v>3</v>
      </c>
      <c r="Y6432">
        <v>7</v>
      </c>
      <c r="Z6432">
        <v>0</v>
      </c>
      <c r="AA6432">
        <v>4.25</v>
      </c>
      <c r="AB6432">
        <v>1</v>
      </c>
      <c r="AC6432">
        <v>4.25</v>
      </c>
      <c r="AD6432">
        <v>42.5</v>
      </c>
      <c r="AE6432">
        <v>42.500935679999998</v>
      </c>
      <c r="AF6432" t="s">
        <v>3695</v>
      </c>
    </row>
    <row r="6433" spans="1:32" ht="14.4">
      <c r="A6433" s="49">
        <v>46219</v>
      </c>
      <c r="B6433" t="s">
        <v>5248</v>
      </c>
      <c r="C6433">
        <v>638</v>
      </c>
      <c r="D6433">
        <v>1534</v>
      </c>
      <c r="E6433">
        <v>-1937</v>
      </c>
      <c r="F6433">
        <v>3</v>
      </c>
      <c r="G6433">
        <v>2</v>
      </c>
      <c r="K6433" t="s">
        <v>154</v>
      </c>
      <c r="L6433" s="64">
        <v>0.57909999999999995</v>
      </c>
      <c r="M6433" s="52">
        <v>-136</v>
      </c>
      <c r="N6433" s="52">
        <v>-674</v>
      </c>
      <c r="O6433">
        <v>0</v>
      </c>
      <c r="P6433">
        <v>8</v>
      </c>
      <c r="Q6433">
        <v>0</v>
      </c>
      <c r="R6433" s="69"/>
      <c r="S6433" s="69"/>
      <c r="T6433" s="69"/>
      <c r="U6433" s="69"/>
      <c r="V6433" s="69"/>
      <c r="W6433"/>
      <c r="X6433"/>
      <c r="Y6433"/>
      <c r="Z6433"/>
      <c r="AA6433"/>
      <c r="AB6433">
        <v>0.5</v>
      </c>
      <c r="AC6433"/>
      <c r="AD6433">
        <v>30</v>
      </c>
      <c r="AE6433">
        <v>30.00093567</v>
      </c>
      <c r="AF6433" t="s">
        <v>661</v>
      </c>
    </row>
    <row r="6434" spans="1:32" ht="14.4">
      <c r="A6434" s="49">
        <v>46219</v>
      </c>
      <c r="B6434" t="s">
        <v>5248</v>
      </c>
      <c r="C6434">
        <v>650</v>
      </c>
      <c r="D6434">
        <v>1060</v>
      </c>
      <c r="E6434">
        <v>-1459</v>
      </c>
      <c r="F6434">
        <v>2</v>
      </c>
      <c r="G6434">
        <v>1</v>
      </c>
      <c r="K6434" t="s">
        <v>154</v>
      </c>
      <c r="L6434" s="64">
        <v>0.54120000000000001</v>
      </c>
      <c r="M6434" s="52">
        <v>-2277</v>
      </c>
      <c r="N6434" s="52">
        <v>-136</v>
      </c>
      <c r="O6434">
        <v>0</v>
      </c>
      <c r="P6434">
        <v>0</v>
      </c>
      <c r="Q6434">
        <v>0</v>
      </c>
      <c r="R6434" s="69"/>
      <c r="S6434" s="69"/>
      <c r="T6434" s="69"/>
      <c r="U6434" s="69"/>
      <c r="V6434" s="69"/>
      <c r="W6434"/>
      <c r="X6434"/>
      <c r="Y6434"/>
      <c r="Z6434"/>
      <c r="AA6434"/>
      <c r="AB6434">
        <v>0.5</v>
      </c>
      <c r="AC6434"/>
      <c r="AD6434">
        <v>30</v>
      </c>
      <c r="AE6434">
        <v>30.00093566</v>
      </c>
      <c r="AF6434" t="s">
        <v>661</v>
      </c>
    </row>
    <row r="6435" spans="1:32" ht="14.4">
      <c r="A6435" s="49">
        <v>46219</v>
      </c>
      <c r="B6435" t="s">
        <v>5248</v>
      </c>
      <c r="C6435">
        <v>651</v>
      </c>
      <c r="D6435">
        <v>510</v>
      </c>
      <c r="E6435">
        <v>-568</v>
      </c>
      <c r="F6435">
        <v>1</v>
      </c>
      <c r="G6435">
        <v>3</v>
      </c>
      <c r="K6435" t="s">
        <v>154</v>
      </c>
      <c r="L6435" s="64">
        <v>0.62880000000000003</v>
      </c>
      <c r="M6435" s="52">
        <v>-462</v>
      </c>
      <c r="N6435" s="52">
        <v>-90</v>
      </c>
      <c r="O6435">
        <v>0</v>
      </c>
      <c r="P6435">
        <v>1</v>
      </c>
      <c r="Q6435">
        <v>0</v>
      </c>
      <c r="R6435" s="69"/>
      <c r="S6435" s="69"/>
      <c r="T6435" s="69"/>
      <c r="U6435" s="69"/>
      <c r="V6435" s="69"/>
      <c r="W6435"/>
      <c r="X6435"/>
      <c r="Y6435"/>
      <c r="Z6435"/>
      <c r="AA6435"/>
      <c r="AB6435">
        <v>0.5</v>
      </c>
      <c r="AC6435"/>
      <c r="AD6435">
        <v>10</v>
      </c>
      <c r="AE6435">
        <v>10.000935650000001</v>
      </c>
      <c r="AF6435" t="s">
        <v>584</v>
      </c>
    </row>
    <row r="6436" spans="1:32" ht="14.4">
      <c r="A6436" s="49">
        <v>46219</v>
      </c>
      <c r="B6436" t="s">
        <v>5248</v>
      </c>
      <c r="C6436">
        <v>652</v>
      </c>
      <c r="D6436">
        <v>304</v>
      </c>
      <c r="E6436">
        <v>-75</v>
      </c>
      <c r="F6436">
        <v>3</v>
      </c>
      <c r="G6436">
        <v>2</v>
      </c>
      <c r="K6436" t="s">
        <v>154</v>
      </c>
      <c r="L6436" s="64">
        <v>0.91779999999999995</v>
      </c>
      <c r="M6436" s="52">
        <v>-1563</v>
      </c>
      <c r="N6436" s="52">
        <v>-44</v>
      </c>
      <c r="O6436">
        <v>0</v>
      </c>
      <c r="P6436">
        <v>2</v>
      </c>
      <c r="Q6436">
        <v>0</v>
      </c>
      <c r="R6436" s="69"/>
      <c r="S6436" s="69"/>
      <c r="T6436" s="69"/>
      <c r="U6436" s="69"/>
      <c r="V6436" s="69"/>
      <c r="W6436"/>
      <c r="X6436"/>
      <c r="Y6436"/>
      <c r="Z6436"/>
      <c r="AA6436"/>
      <c r="AB6436">
        <v>0.5</v>
      </c>
      <c r="AC6436"/>
      <c r="AD6436">
        <v>10</v>
      </c>
      <c r="AE6436">
        <v>10.00093564</v>
      </c>
      <c r="AF6436" t="s">
        <v>584</v>
      </c>
    </row>
    <row r="6437" spans="1:32" ht="14.4">
      <c r="A6437" s="49">
        <v>46219</v>
      </c>
      <c r="B6437" t="s">
        <v>5248</v>
      </c>
      <c r="C6437">
        <v>653</v>
      </c>
      <c r="D6437">
        <v>1282</v>
      </c>
      <c r="E6437">
        <v>-1581</v>
      </c>
      <c r="F6437">
        <v>3</v>
      </c>
      <c r="G6437">
        <v>2</v>
      </c>
      <c r="K6437" t="s">
        <v>154</v>
      </c>
      <c r="L6437" s="64">
        <v>0.58889999999999998</v>
      </c>
      <c r="M6437" s="52">
        <v>-1471</v>
      </c>
      <c r="N6437" s="52">
        <v>-1280</v>
      </c>
      <c r="O6437">
        <v>0</v>
      </c>
      <c r="P6437">
        <v>3</v>
      </c>
      <c r="Q6437">
        <v>0</v>
      </c>
      <c r="R6437" s="69"/>
      <c r="S6437" s="69"/>
      <c r="T6437" s="69"/>
      <c r="U6437" s="69"/>
      <c r="V6437" s="69"/>
      <c r="W6437"/>
      <c r="X6437"/>
      <c r="Y6437"/>
      <c r="Z6437"/>
      <c r="AA6437"/>
      <c r="AB6437">
        <v>0.5</v>
      </c>
      <c r="AC6437"/>
      <c r="AD6437">
        <v>30</v>
      </c>
      <c r="AE6437">
        <v>30.000935630000001</v>
      </c>
      <c r="AF6437" t="s">
        <v>661</v>
      </c>
    </row>
    <row r="6438" spans="1:32" ht="14.4">
      <c r="A6438" s="49">
        <v>46219</v>
      </c>
      <c r="B6438" t="s">
        <v>5248</v>
      </c>
      <c r="C6438">
        <v>655</v>
      </c>
      <c r="D6438">
        <v>1093</v>
      </c>
      <c r="E6438">
        <v>-1376</v>
      </c>
      <c r="F6438">
        <v>3</v>
      </c>
      <c r="G6438">
        <v>1</v>
      </c>
      <c r="K6438" t="s">
        <v>154</v>
      </c>
      <c r="L6438" s="64">
        <v>0.58040000000000003</v>
      </c>
      <c r="M6438" s="52">
        <v>-666</v>
      </c>
      <c r="N6438" s="52">
        <v>-456</v>
      </c>
      <c r="O6438">
        <v>0</v>
      </c>
      <c r="P6438">
        <v>5</v>
      </c>
      <c r="Q6438">
        <v>0</v>
      </c>
      <c r="R6438" s="69"/>
      <c r="S6438" s="69"/>
      <c r="T6438" s="69"/>
      <c r="U6438" s="69"/>
      <c r="V6438" s="69"/>
      <c r="W6438"/>
      <c r="X6438"/>
      <c r="Y6438"/>
      <c r="Z6438"/>
      <c r="AA6438"/>
      <c r="AB6438">
        <v>0.5</v>
      </c>
      <c r="AC6438"/>
      <c r="AD6438">
        <v>30</v>
      </c>
      <c r="AE6438">
        <v>30.00093562</v>
      </c>
      <c r="AF6438" t="s">
        <v>661</v>
      </c>
    </row>
    <row r="6439" spans="1:32" ht="14.4">
      <c r="A6439" s="49">
        <v>46219</v>
      </c>
      <c r="B6439" t="s">
        <v>22</v>
      </c>
      <c r="C6439">
        <v>671</v>
      </c>
      <c r="D6439">
        <v>5830</v>
      </c>
      <c r="E6439">
        <v>-6072</v>
      </c>
      <c r="F6439">
        <v>28</v>
      </c>
      <c r="G6439">
        <v>5</v>
      </c>
      <c r="K6439" t="s">
        <v>154</v>
      </c>
      <c r="L6439" s="64">
        <v>0.65280000000000005</v>
      </c>
      <c r="M6439" s="52">
        <v>-3676</v>
      </c>
      <c r="N6439" s="52">
        <v>947</v>
      </c>
      <c r="O6439">
        <v>0</v>
      </c>
      <c r="P6439">
        <v>1</v>
      </c>
      <c r="Q6439">
        <v>0</v>
      </c>
      <c r="R6439" s="69"/>
      <c r="S6439" s="69"/>
      <c r="T6439" s="69"/>
      <c r="U6439" s="69"/>
      <c r="V6439" s="69"/>
      <c r="W6439"/>
      <c r="X6439"/>
      <c r="Y6439"/>
      <c r="Z6439"/>
      <c r="AA6439"/>
      <c r="AB6439">
        <v>0.8</v>
      </c>
      <c r="AC6439"/>
      <c r="AD6439">
        <v>30</v>
      </c>
      <c r="AE6439">
        <v>30.000935609999999</v>
      </c>
      <c r="AF6439" t="s">
        <v>661</v>
      </c>
    </row>
    <row r="6440" spans="1:32" ht="14.4">
      <c r="A6440" s="49">
        <v>46219</v>
      </c>
      <c r="B6440" t="s">
        <v>22</v>
      </c>
      <c r="C6440">
        <v>672</v>
      </c>
      <c r="D6440">
        <v>5641</v>
      </c>
      <c r="E6440">
        <v>2669</v>
      </c>
      <c r="F6440">
        <v>77</v>
      </c>
      <c r="G6440">
        <v>25</v>
      </c>
      <c r="K6440" t="s">
        <v>154</v>
      </c>
      <c r="L6440" s="64">
        <v>1.1577</v>
      </c>
      <c r="M6440" s="52">
        <v>-1503</v>
      </c>
      <c r="N6440" s="52">
        <v>-2435</v>
      </c>
      <c r="O6440">
        <v>0</v>
      </c>
      <c r="P6440">
        <v>2</v>
      </c>
      <c r="Q6440">
        <v>0</v>
      </c>
      <c r="R6440" s="69"/>
      <c r="S6440" s="69"/>
      <c r="T6440" s="69"/>
      <c r="U6440" s="69"/>
      <c r="V6440" s="69"/>
      <c r="W6440"/>
      <c r="X6440"/>
      <c r="Y6440"/>
      <c r="Z6440"/>
      <c r="AA6440"/>
      <c r="AB6440">
        <v>0.8</v>
      </c>
      <c r="AC6440"/>
      <c r="AD6440">
        <v>70</v>
      </c>
      <c r="AE6440">
        <v>70.000935600000005</v>
      </c>
      <c r="AF6440" t="s">
        <v>178</v>
      </c>
    </row>
    <row r="6441" spans="1:32" ht="14.4">
      <c r="A6441" s="49">
        <v>46219</v>
      </c>
      <c r="B6441" t="s">
        <v>22</v>
      </c>
      <c r="C6441">
        <v>673</v>
      </c>
      <c r="D6441">
        <v>2783</v>
      </c>
      <c r="E6441">
        <v>-740</v>
      </c>
      <c r="F6441">
        <v>22</v>
      </c>
      <c r="G6441">
        <v>6</v>
      </c>
      <c r="K6441" t="s">
        <v>154</v>
      </c>
      <c r="L6441" s="64">
        <v>0.91139999999999999</v>
      </c>
      <c r="M6441" s="52">
        <v>1295</v>
      </c>
      <c r="N6441" s="52">
        <v>-961</v>
      </c>
      <c r="O6441">
        <v>0</v>
      </c>
      <c r="P6441">
        <v>3</v>
      </c>
      <c r="Q6441">
        <v>0</v>
      </c>
      <c r="R6441" s="69"/>
      <c r="S6441" s="69"/>
      <c r="T6441" s="69"/>
      <c r="U6441" s="69"/>
      <c r="V6441" s="69"/>
      <c r="W6441"/>
      <c r="X6441"/>
      <c r="Y6441"/>
      <c r="Z6441"/>
      <c r="AA6441"/>
      <c r="AB6441">
        <v>0.5</v>
      </c>
      <c r="AC6441"/>
      <c r="AD6441">
        <v>30</v>
      </c>
      <c r="AE6441">
        <v>30.000935590000001</v>
      </c>
      <c r="AF6441" t="s">
        <v>661</v>
      </c>
    </row>
    <row r="6442" spans="1:32" ht="14.4">
      <c r="A6442" s="49">
        <v>46219</v>
      </c>
      <c r="B6442" t="s">
        <v>22</v>
      </c>
      <c r="C6442">
        <v>675</v>
      </c>
      <c r="D6442">
        <v>4751</v>
      </c>
      <c r="E6442">
        <v>484</v>
      </c>
      <c r="F6442">
        <v>51</v>
      </c>
      <c r="G6442">
        <v>17</v>
      </c>
      <c r="K6442" t="s">
        <v>154</v>
      </c>
      <c r="L6442" s="64">
        <v>1.034</v>
      </c>
      <c r="M6442" s="52">
        <v>-3002</v>
      </c>
      <c r="N6442" s="52">
        <v>-1590</v>
      </c>
      <c r="O6442">
        <v>0</v>
      </c>
      <c r="P6442">
        <v>5</v>
      </c>
      <c r="Q6442">
        <v>0</v>
      </c>
      <c r="R6442" s="69"/>
      <c r="S6442" s="69"/>
      <c r="T6442" s="69"/>
      <c r="U6442" s="69"/>
      <c r="V6442" s="69"/>
      <c r="W6442"/>
      <c r="X6442"/>
      <c r="Y6442"/>
      <c r="Z6442"/>
      <c r="AA6442"/>
      <c r="AB6442">
        <v>0.6</v>
      </c>
      <c r="AC6442"/>
      <c r="AD6442">
        <v>35</v>
      </c>
      <c r="AE6442">
        <v>35.000935579999997</v>
      </c>
      <c r="AF6442" t="s">
        <v>668</v>
      </c>
    </row>
    <row r="6443" spans="1:32" ht="14.4">
      <c r="A6443" s="49">
        <v>46219</v>
      </c>
      <c r="B6443" t="s">
        <v>22</v>
      </c>
      <c r="C6443">
        <v>676</v>
      </c>
      <c r="D6443">
        <v>6089</v>
      </c>
      <c r="E6443">
        <v>-315</v>
      </c>
      <c r="F6443">
        <v>64</v>
      </c>
      <c r="G6443">
        <v>25</v>
      </c>
      <c r="K6443" t="s">
        <v>154</v>
      </c>
      <c r="L6443" s="64">
        <v>0.98280000000000001</v>
      </c>
      <c r="M6443" s="52">
        <v>3015</v>
      </c>
      <c r="N6443" s="52">
        <v>2508</v>
      </c>
      <c r="O6443">
        <v>0</v>
      </c>
      <c r="P6443">
        <v>6</v>
      </c>
      <c r="Q6443">
        <v>0</v>
      </c>
      <c r="R6443" s="69"/>
      <c r="S6443" s="69"/>
      <c r="T6443" s="69"/>
      <c r="U6443" s="69"/>
      <c r="V6443" s="69"/>
      <c r="W6443"/>
      <c r="X6443"/>
      <c r="Y6443"/>
      <c r="Z6443"/>
      <c r="AA6443"/>
      <c r="AB6443">
        <v>0.8</v>
      </c>
      <c r="AC6443"/>
      <c r="AD6443">
        <v>30</v>
      </c>
      <c r="AE6443">
        <v>30.000935569999999</v>
      </c>
      <c r="AF6443" t="s">
        <v>661</v>
      </c>
    </row>
    <row r="6444" spans="1:32" ht="14.4">
      <c r="A6444" s="49">
        <v>46219</v>
      </c>
      <c r="B6444" t="s">
        <v>22</v>
      </c>
      <c r="C6444">
        <v>677</v>
      </c>
      <c r="D6444">
        <v>3211</v>
      </c>
      <c r="E6444">
        <v>-287</v>
      </c>
      <c r="F6444">
        <v>29</v>
      </c>
      <c r="G6444">
        <v>12</v>
      </c>
      <c r="K6444" t="s">
        <v>154</v>
      </c>
      <c r="L6444" s="64">
        <v>0.97019999999999995</v>
      </c>
      <c r="M6444" s="52">
        <v>4631</v>
      </c>
      <c r="N6444" s="52">
        <v>5176</v>
      </c>
      <c r="O6444">
        <v>0</v>
      </c>
      <c r="P6444">
        <v>7</v>
      </c>
      <c r="Q6444">
        <v>0</v>
      </c>
      <c r="R6444" s="69"/>
      <c r="S6444" s="69"/>
      <c r="T6444" s="69"/>
      <c r="U6444" s="69"/>
      <c r="V6444" s="69"/>
      <c r="W6444"/>
      <c r="X6444"/>
      <c r="Y6444"/>
      <c r="Z6444"/>
      <c r="AA6444"/>
      <c r="AB6444">
        <v>0.6</v>
      </c>
      <c r="AC6444"/>
      <c r="AD6444">
        <v>30</v>
      </c>
      <c r="AE6444">
        <v>30.000935559999999</v>
      </c>
      <c r="AF6444" t="s">
        <v>661</v>
      </c>
    </row>
    <row r="6445" spans="1:32" ht="14.4">
      <c r="A6445" s="49">
        <v>46219</v>
      </c>
      <c r="B6445" t="s">
        <v>38</v>
      </c>
      <c r="C6445">
        <v>703</v>
      </c>
      <c r="D6445">
        <v>2388</v>
      </c>
      <c r="E6445">
        <v>3306</v>
      </c>
      <c r="F6445">
        <v>24</v>
      </c>
      <c r="G6445">
        <v>11</v>
      </c>
      <c r="K6445" t="s">
        <v>154</v>
      </c>
      <c r="L6445" s="64">
        <v>1.4615</v>
      </c>
      <c r="M6445" s="52">
        <v>-2233</v>
      </c>
      <c r="N6445" s="52">
        <v>2909</v>
      </c>
      <c r="O6445">
        <v>0</v>
      </c>
      <c r="P6445">
        <v>3</v>
      </c>
      <c r="Q6445">
        <v>0</v>
      </c>
      <c r="R6445" s="69"/>
      <c r="S6445" s="69"/>
      <c r="T6445" s="69"/>
      <c r="U6445" s="69"/>
      <c r="V6445" s="69"/>
      <c r="W6445"/>
      <c r="X6445"/>
      <c r="Y6445"/>
      <c r="Z6445"/>
      <c r="AA6445"/>
      <c r="AB6445">
        <v>0.5</v>
      </c>
      <c r="AC6445"/>
      <c r="AD6445">
        <v>80</v>
      </c>
      <c r="AE6445">
        <v>80.000935549999994</v>
      </c>
      <c r="AF6445" t="s">
        <v>155</v>
      </c>
    </row>
    <row r="6446" spans="1:32" ht="14.4">
      <c r="A6446" s="49">
        <v>46219</v>
      </c>
      <c r="B6446" t="s">
        <v>38</v>
      </c>
      <c r="C6446">
        <v>705</v>
      </c>
      <c r="D6446">
        <v>7273</v>
      </c>
      <c r="E6446">
        <v>-3610</v>
      </c>
      <c r="F6446">
        <v>41</v>
      </c>
      <c r="G6446">
        <v>31</v>
      </c>
      <c r="K6446" t="s">
        <v>154</v>
      </c>
      <c r="L6446" s="64">
        <v>0.83450000000000002</v>
      </c>
      <c r="M6446" s="52">
        <v>-1503</v>
      </c>
      <c r="N6446" s="52">
        <v>437</v>
      </c>
      <c r="O6446">
        <v>0</v>
      </c>
      <c r="P6446">
        <v>5</v>
      </c>
      <c r="Q6446">
        <v>0</v>
      </c>
      <c r="R6446" s="69"/>
      <c r="S6446" s="69"/>
      <c r="T6446" s="69"/>
      <c r="U6446" s="69"/>
      <c r="V6446" s="69"/>
      <c r="W6446"/>
      <c r="X6446"/>
      <c r="Y6446"/>
      <c r="Z6446"/>
      <c r="AA6446"/>
      <c r="AB6446">
        <v>1</v>
      </c>
      <c r="AC6446"/>
      <c r="AD6446">
        <v>30</v>
      </c>
      <c r="AE6446">
        <v>30.00093554</v>
      </c>
      <c r="AF6446" t="s">
        <v>661</v>
      </c>
    </row>
    <row r="6447" spans="1:32" ht="14.4">
      <c r="A6447" s="49">
        <v>46219</v>
      </c>
      <c r="B6447" t="s">
        <v>38</v>
      </c>
      <c r="C6447">
        <v>706</v>
      </c>
      <c r="D6447">
        <v>1345</v>
      </c>
      <c r="E6447">
        <v>192</v>
      </c>
      <c r="F6447">
        <v>10</v>
      </c>
      <c r="G6447">
        <v>5</v>
      </c>
      <c r="K6447" t="s">
        <v>154</v>
      </c>
      <c r="L6447" s="64">
        <v>1.0476000000000001</v>
      </c>
      <c r="M6447" s="52">
        <v>-392</v>
      </c>
      <c r="N6447" s="52">
        <v>-1222</v>
      </c>
      <c r="O6447">
        <v>0</v>
      </c>
      <c r="P6447">
        <v>6</v>
      </c>
      <c r="Q6447">
        <v>0</v>
      </c>
      <c r="R6447" s="69"/>
      <c r="S6447" s="69"/>
      <c r="T6447" s="69"/>
      <c r="U6447" s="69"/>
      <c r="V6447" s="69"/>
      <c r="W6447"/>
      <c r="X6447"/>
      <c r="Y6447"/>
      <c r="Z6447"/>
      <c r="AA6447"/>
      <c r="AB6447">
        <v>0.5</v>
      </c>
      <c r="AC6447"/>
      <c r="AD6447">
        <v>35</v>
      </c>
      <c r="AE6447">
        <v>35.00093553</v>
      </c>
      <c r="AF6447" t="s">
        <v>668</v>
      </c>
    </row>
    <row r="6448" spans="1:32" ht="14.4">
      <c r="A6448" s="49">
        <v>46219</v>
      </c>
      <c r="B6448" t="s">
        <v>38</v>
      </c>
      <c r="C6448">
        <v>707</v>
      </c>
      <c r="D6448">
        <v>3909</v>
      </c>
      <c r="E6448">
        <v>5264</v>
      </c>
      <c r="F6448">
        <v>48</v>
      </c>
      <c r="G6448">
        <v>17</v>
      </c>
      <c r="K6448" t="s">
        <v>154</v>
      </c>
      <c r="L6448" s="64">
        <v>1.4489000000000001</v>
      </c>
      <c r="M6448" s="52">
        <v>-1730</v>
      </c>
      <c r="N6448" s="52">
        <v>-1168</v>
      </c>
      <c r="O6448">
        <v>0</v>
      </c>
      <c r="P6448">
        <v>7</v>
      </c>
      <c r="Q6448">
        <v>0</v>
      </c>
      <c r="R6448" s="69"/>
      <c r="S6448" s="69"/>
      <c r="T6448" s="69"/>
      <c r="U6448" s="69"/>
      <c r="V6448" s="69"/>
      <c r="W6448"/>
      <c r="X6448"/>
      <c r="Y6448"/>
      <c r="Z6448"/>
      <c r="AA6448"/>
      <c r="AB6448">
        <v>0.6</v>
      </c>
      <c r="AC6448"/>
      <c r="AD6448">
        <v>80</v>
      </c>
      <c r="AE6448">
        <v>80.000935519999999</v>
      </c>
      <c r="AF6448" t="s">
        <v>155</v>
      </c>
    </row>
    <row r="6449" spans="1:32" ht="14.4">
      <c r="A6449" s="49">
        <v>46219</v>
      </c>
      <c r="B6449" t="s">
        <v>38</v>
      </c>
      <c r="C6449">
        <v>708</v>
      </c>
      <c r="D6449">
        <v>2573</v>
      </c>
      <c r="E6449">
        <v>-1192</v>
      </c>
      <c r="F6449">
        <v>15</v>
      </c>
      <c r="G6449">
        <v>10</v>
      </c>
      <c r="K6449" t="s">
        <v>154</v>
      </c>
      <c r="L6449" s="64">
        <v>0.84560000000000002</v>
      </c>
      <c r="M6449" s="52">
        <v>-3211</v>
      </c>
      <c r="N6449" s="52">
        <v>667</v>
      </c>
      <c r="O6449">
        <v>0</v>
      </c>
      <c r="P6449">
        <v>8</v>
      </c>
      <c r="Q6449">
        <v>0</v>
      </c>
      <c r="R6449" s="69"/>
      <c r="S6449" s="69"/>
      <c r="T6449" s="69"/>
      <c r="U6449" s="69"/>
      <c r="V6449" s="69"/>
      <c r="W6449"/>
      <c r="X6449"/>
      <c r="Y6449"/>
      <c r="Z6449"/>
      <c r="AA6449"/>
      <c r="AB6449">
        <v>0.5</v>
      </c>
      <c r="AC6449"/>
      <c r="AD6449">
        <v>30</v>
      </c>
      <c r="AE6449">
        <v>30.000935510000001</v>
      </c>
      <c r="AF6449" t="s">
        <v>661</v>
      </c>
    </row>
    <row r="6450" spans="1:32" ht="14.4">
      <c r="A6450" s="49">
        <v>46219</v>
      </c>
      <c r="B6450" t="s">
        <v>38</v>
      </c>
      <c r="C6450">
        <v>710</v>
      </c>
      <c r="D6450">
        <v>2557</v>
      </c>
      <c r="E6450">
        <v>-2250</v>
      </c>
      <c r="F6450">
        <v>11</v>
      </c>
      <c r="G6450">
        <v>10</v>
      </c>
      <c r="K6450" t="s">
        <v>154</v>
      </c>
      <c r="L6450" s="64">
        <v>0.70669999999999999</v>
      </c>
      <c r="M6450" s="52">
        <v>-182</v>
      </c>
      <c r="N6450" s="52">
        <v>4811</v>
      </c>
      <c r="O6450">
        <v>0</v>
      </c>
      <c r="P6450">
        <v>0</v>
      </c>
      <c r="Q6450">
        <v>0</v>
      </c>
      <c r="R6450" s="69"/>
      <c r="S6450" s="69"/>
      <c r="T6450" s="69"/>
      <c r="U6450" s="69"/>
      <c r="V6450" s="69"/>
      <c r="W6450"/>
      <c r="X6450"/>
      <c r="Y6450"/>
      <c r="Z6450"/>
      <c r="AA6450"/>
      <c r="AB6450">
        <v>0.5</v>
      </c>
      <c r="AC6450"/>
      <c r="AD6450">
        <v>30</v>
      </c>
      <c r="AE6450">
        <v>30.000935500000001</v>
      </c>
      <c r="AF6450" t="s">
        <v>661</v>
      </c>
    </row>
    <row r="6451" spans="1:32" ht="14.4">
      <c r="A6451" s="49">
        <v>46219</v>
      </c>
      <c r="B6451" t="s">
        <v>44</v>
      </c>
      <c r="C6451">
        <v>568</v>
      </c>
      <c r="D6451">
        <v>3862</v>
      </c>
      <c r="E6451">
        <v>-1334</v>
      </c>
      <c r="F6451">
        <v>10</v>
      </c>
      <c r="G6451">
        <v>6</v>
      </c>
      <c r="K6451" t="s">
        <v>154</v>
      </c>
      <c r="L6451" s="64">
        <v>0.88490000000000002</v>
      </c>
      <c r="M6451" s="52">
        <v>779</v>
      </c>
      <c r="N6451" s="52">
        <v>-329</v>
      </c>
      <c r="O6451">
        <v>0</v>
      </c>
      <c r="P6451">
        <v>8</v>
      </c>
      <c r="Q6451">
        <v>1</v>
      </c>
      <c r="R6451" s="69">
        <v>681.85201328352014</v>
      </c>
      <c r="S6451" s="69">
        <v>5.6639856226312064</v>
      </c>
      <c r="T6451" s="69">
        <v>386.2</v>
      </c>
      <c r="U6451" s="69">
        <v>643.66666666666663</v>
      </c>
      <c r="V6451" s="69">
        <v>241.375</v>
      </c>
      <c r="W6451">
        <v>0</v>
      </c>
      <c r="X6451">
        <v>0</v>
      </c>
      <c r="Y6451">
        <v>0</v>
      </c>
      <c r="Z6451">
        <v>7</v>
      </c>
      <c r="AA6451">
        <v>1.75</v>
      </c>
      <c r="AB6451">
        <v>0.6</v>
      </c>
      <c r="AC6451">
        <v>1.05</v>
      </c>
      <c r="AD6451">
        <v>20.5</v>
      </c>
      <c r="AE6451">
        <v>20.50093549</v>
      </c>
      <c r="AF6451" t="s">
        <v>631</v>
      </c>
    </row>
    <row r="6452" spans="1:32" ht="14.4">
      <c r="A6452" s="49">
        <v>46219</v>
      </c>
      <c r="B6452" t="s">
        <v>44</v>
      </c>
      <c r="C6452">
        <v>570</v>
      </c>
      <c r="D6452">
        <v>8539</v>
      </c>
      <c r="E6452">
        <v>-156</v>
      </c>
      <c r="F6452">
        <v>31</v>
      </c>
      <c r="G6452">
        <v>27</v>
      </c>
      <c r="K6452" t="s">
        <v>154</v>
      </c>
      <c r="L6452" s="64">
        <v>0.99390000000000001</v>
      </c>
      <c r="M6452" s="52">
        <v>1206</v>
      </c>
      <c r="N6452" s="52">
        <v>267</v>
      </c>
      <c r="O6452">
        <v>0</v>
      </c>
      <c r="P6452">
        <v>0</v>
      </c>
      <c r="Q6452">
        <v>1</v>
      </c>
      <c r="R6452" s="69">
        <v>1425.288345786633</v>
      </c>
      <c r="S6452" s="69">
        <v>5.9910684215180519</v>
      </c>
      <c r="T6452" s="69">
        <v>275.45161290322579</v>
      </c>
      <c r="U6452" s="69">
        <v>316.25925925925918</v>
      </c>
      <c r="V6452" s="69">
        <v>147.22413793103451</v>
      </c>
      <c r="W6452">
        <v>0</v>
      </c>
      <c r="X6452">
        <v>4</v>
      </c>
      <c r="Y6452">
        <v>3</v>
      </c>
      <c r="Z6452">
        <v>0</v>
      </c>
      <c r="AA6452">
        <v>1.75</v>
      </c>
      <c r="AB6452">
        <v>1</v>
      </c>
      <c r="AC6452">
        <v>1.75</v>
      </c>
      <c r="AD6452">
        <v>27.5</v>
      </c>
      <c r="AE6452">
        <v>27.500935479999999</v>
      </c>
      <c r="AF6452" t="s">
        <v>2194</v>
      </c>
    </row>
    <row r="6453" spans="1:32" ht="14.4">
      <c r="A6453" s="49">
        <v>46219</v>
      </c>
      <c r="B6453" t="s">
        <v>44</v>
      </c>
      <c r="C6453">
        <v>571</v>
      </c>
      <c r="D6453">
        <v>5934</v>
      </c>
      <c r="E6453">
        <v>48</v>
      </c>
      <c r="F6453">
        <v>19</v>
      </c>
      <c r="G6453">
        <v>22</v>
      </c>
      <c r="K6453" t="s">
        <v>154</v>
      </c>
      <c r="L6453" s="64">
        <v>1.0026999999999999</v>
      </c>
      <c r="M6453" s="52">
        <v>-962</v>
      </c>
      <c r="N6453" s="52">
        <v>3</v>
      </c>
      <c r="O6453">
        <v>0</v>
      </c>
      <c r="P6453">
        <v>1</v>
      </c>
      <c r="Q6453">
        <v>1</v>
      </c>
      <c r="R6453" s="69">
        <v>1047.4666874221671</v>
      </c>
      <c r="S6453" s="69">
        <v>5.665096629090586</v>
      </c>
      <c r="T6453" s="69">
        <v>312.31578947368422</v>
      </c>
      <c r="U6453" s="69">
        <v>269.72727272727269</v>
      </c>
      <c r="V6453" s="69">
        <v>144.73170731707319</v>
      </c>
      <c r="W6453">
        <v>0</v>
      </c>
      <c r="X6453">
        <v>6</v>
      </c>
      <c r="Y6453">
        <v>4</v>
      </c>
      <c r="Z6453">
        <v>7</v>
      </c>
      <c r="AA6453">
        <v>4.25</v>
      </c>
      <c r="AB6453">
        <v>0.8</v>
      </c>
      <c r="AC6453">
        <v>3.4</v>
      </c>
      <c r="AD6453">
        <v>34</v>
      </c>
      <c r="AE6453">
        <v>34.000935470000002</v>
      </c>
      <c r="AF6453" t="s">
        <v>2576</v>
      </c>
    </row>
    <row r="6454" spans="1:32" ht="14.4">
      <c r="A6454" s="49">
        <v>46219</v>
      </c>
      <c r="B6454" t="s">
        <v>44</v>
      </c>
      <c r="C6454">
        <v>572</v>
      </c>
      <c r="D6454">
        <v>7471</v>
      </c>
      <c r="E6454">
        <v>1073</v>
      </c>
      <c r="F6454">
        <v>34</v>
      </c>
      <c r="G6454">
        <v>12</v>
      </c>
      <c r="K6454" t="s">
        <v>154</v>
      </c>
      <c r="L6454" s="64">
        <v>1.0479000000000001</v>
      </c>
      <c r="M6454" s="52">
        <v>524</v>
      </c>
      <c r="N6454" s="52">
        <v>-133</v>
      </c>
      <c r="O6454">
        <v>0</v>
      </c>
      <c r="P6454">
        <v>2</v>
      </c>
      <c r="Q6454">
        <v>1</v>
      </c>
      <c r="R6454" s="69">
        <v>1331.367268576173</v>
      </c>
      <c r="S6454" s="69">
        <v>5.6115244653639724</v>
      </c>
      <c r="T6454" s="69">
        <v>219.7352941176471</v>
      </c>
      <c r="U6454" s="69">
        <v>622.58333333333337</v>
      </c>
      <c r="V6454" s="69">
        <v>162.4130434782609</v>
      </c>
      <c r="W6454">
        <v>6</v>
      </c>
      <c r="X6454">
        <v>0</v>
      </c>
      <c r="Y6454">
        <v>1</v>
      </c>
      <c r="Z6454">
        <v>7</v>
      </c>
      <c r="AA6454">
        <v>3.5</v>
      </c>
      <c r="AB6454">
        <v>1</v>
      </c>
      <c r="AC6454">
        <v>3.5</v>
      </c>
      <c r="AD6454">
        <v>35</v>
      </c>
      <c r="AE6454">
        <v>35.000935460000001</v>
      </c>
      <c r="AF6454" t="s">
        <v>668</v>
      </c>
    </row>
    <row r="6455" spans="1:32" ht="14.4">
      <c r="A6455" s="49">
        <v>46219</v>
      </c>
      <c r="B6455" t="s">
        <v>44</v>
      </c>
      <c r="C6455">
        <v>573</v>
      </c>
      <c r="D6455">
        <v>6447</v>
      </c>
      <c r="E6455">
        <v>262</v>
      </c>
      <c r="F6455">
        <v>25</v>
      </c>
      <c r="G6455">
        <v>22</v>
      </c>
      <c r="K6455" t="s">
        <v>154</v>
      </c>
      <c r="L6455" s="64">
        <v>1.0135000000000001</v>
      </c>
      <c r="M6455" s="52">
        <v>-199</v>
      </c>
      <c r="N6455" s="52">
        <v>-978</v>
      </c>
      <c r="O6455">
        <v>0</v>
      </c>
      <c r="P6455">
        <v>3</v>
      </c>
      <c r="Q6455">
        <v>1</v>
      </c>
      <c r="R6455" s="69">
        <v>1056.3525840597761</v>
      </c>
      <c r="S6455" s="69">
        <v>6.1030759021981842</v>
      </c>
      <c r="T6455" s="69">
        <v>257.88</v>
      </c>
      <c r="U6455" s="69">
        <v>293.04545454545462</v>
      </c>
      <c r="V6455" s="69">
        <v>137.17021276595739</v>
      </c>
      <c r="W6455">
        <v>2</v>
      </c>
      <c r="X6455">
        <v>5</v>
      </c>
      <c r="Y6455">
        <v>4</v>
      </c>
      <c r="Z6455">
        <v>0</v>
      </c>
      <c r="AA6455">
        <v>2.75</v>
      </c>
      <c r="AB6455">
        <v>0.8</v>
      </c>
      <c r="AC6455">
        <v>2.2000000000000002</v>
      </c>
      <c r="AD6455">
        <v>22</v>
      </c>
      <c r="AE6455">
        <v>22.00093545</v>
      </c>
      <c r="AF6455" t="s">
        <v>1078</v>
      </c>
    </row>
    <row r="6456" spans="1:32" ht="14.4">
      <c r="A6456" s="49">
        <v>46219</v>
      </c>
      <c r="B6456" t="s">
        <v>5249</v>
      </c>
      <c r="C6456">
        <v>738</v>
      </c>
      <c r="D6456">
        <v>4321</v>
      </c>
      <c r="E6456">
        <v>4931</v>
      </c>
      <c r="F6456">
        <v>80</v>
      </c>
      <c r="G6456">
        <v>22</v>
      </c>
      <c r="K6456" t="s">
        <v>154</v>
      </c>
      <c r="L6456" s="64">
        <v>1.3804000000000001</v>
      </c>
      <c r="M6456" s="52">
        <v>-3450</v>
      </c>
      <c r="N6456" s="52">
        <v>588</v>
      </c>
      <c r="O6456">
        <v>0</v>
      </c>
      <c r="P6456">
        <v>8</v>
      </c>
      <c r="Q6456">
        <v>0</v>
      </c>
      <c r="R6456" s="69"/>
      <c r="S6456" s="69"/>
      <c r="T6456" s="69"/>
      <c r="U6456" s="69"/>
      <c r="V6456" s="69"/>
      <c r="W6456"/>
      <c r="X6456"/>
      <c r="Y6456"/>
      <c r="Z6456"/>
      <c r="AA6456"/>
      <c r="AB6456">
        <v>0.6</v>
      </c>
      <c r="AC6456"/>
      <c r="AD6456">
        <v>80</v>
      </c>
      <c r="AE6456">
        <v>80.000935440000006</v>
      </c>
      <c r="AF6456" t="s">
        <v>155</v>
      </c>
    </row>
    <row r="6457" spans="1:32" ht="14.4">
      <c r="A6457" s="49">
        <v>46219</v>
      </c>
      <c r="B6457" t="s">
        <v>5249</v>
      </c>
      <c r="C6457">
        <v>750</v>
      </c>
      <c r="D6457">
        <v>4580</v>
      </c>
      <c r="E6457">
        <v>539</v>
      </c>
      <c r="F6457">
        <v>56</v>
      </c>
      <c r="G6457">
        <v>23</v>
      </c>
      <c r="K6457" t="s">
        <v>154</v>
      </c>
      <c r="L6457" s="64">
        <v>1.0391999999999999</v>
      </c>
      <c r="M6457" s="52">
        <v>-507</v>
      </c>
      <c r="N6457" s="52">
        <v>-822</v>
      </c>
      <c r="O6457">
        <v>0</v>
      </c>
      <c r="P6457">
        <v>0</v>
      </c>
      <c r="Q6457">
        <v>0</v>
      </c>
      <c r="R6457" s="69"/>
      <c r="S6457" s="69"/>
      <c r="T6457" s="69"/>
      <c r="U6457" s="69"/>
      <c r="V6457" s="69"/>
      <c r="W6457"/>
      <c r="X6457"/>
      <c r="Y6457"/>
      <c r="Z6457"/>
      <c r="AA6457"/>
      <c r="AB6457">
        <v>0.6</v>
      </c>
      <c r="AC6457"/>
      <c r="AD6457">
        <v>35</v>
      </c>
      <c r="AE6457">
        <v>35.000935429999998</v>
      </c>
      <c r="AF6457" t="s">
        <v>668</v>
      </c>
    </row>
    <row r="6458" spans="1:32" ht="14.4">
      <c r="A6458" s="49">
        <v>46219</v>
      </c>
      <c r="B6458" t="s">
        <v>5249</v>
      </c>
      <c r="C6458">
        <v>761</v>
      </c>
      <c r="D6458">
        <v>6178</v>
      </c>
      <c r="E6458">
        <v>-4020</v>
      </c>
      <c r="F6458">
        <v>42</v>
      </c>
      <c r="G6458">
        <v>16</v>
      </c>
      <c r="K6458" t="s">
        <v>154</v>
      </c>
      <c r="L6458" s="64">
        <v>0.78310000000000002</v>
      </c>
      <c r="M6458" s="52">
        <v>7073</v>
      </c>
      <c r="N6458" s="52">
        <v>5897</v>
      </c>
      <c r="O6458">
        <v>0</v>
      </c>
      <c r="P6458">
        <v>1</v>
      </c>
      <c r="Q6458">
        <v>0</v>
      </c>
      <c r="R6458" s="69"/>
      <c r="S6458" s="69"/>
      <c r="T6458" s="69"/>
      <c r="U6458" s="69"/>
      <c r="V6458" s="69"/>
      <c r="W6458"/>
      <c r="X6458"/>
      <c r="Y6458"/>
      <c r="Z6458"/>
      <c r="AA6458"/>
      <c r="AB6458">
        <v>0.8</v>
      </c>
      <c r="AC6458"/>
      <c r="AD6458">
        <v>30</v>
      </c>
      <c r="AE6458">
        <v>30.000935420000001</v>
      </c>
      <c r="AF6458" t="s">
        <v>661</v>
      </c>
    </row>
    <row r="6459" spans="1:32" ht="14.4">
      <c r="A6459" s="49">
        <v>46219</v>
      </c>
      <c r="B6459" t="s">
        <v>5249</v>
      </c>
      <c r="C6459">
        <v>762</v>
      </c>
      <c r="D6459">
        <v>6079</v>
      </c>
      <c r="E6459">
        <v>633</v>
      </c>
      <c r="F6459">
        <v>63</v>
      </c>
      <c r="G6459">
        <v>17</v>
      </c>
      <c r="K6459" t="s">
        <v>154</v>
      </c>
      <c r="L6459" s="64">
        <v>1.0347</v>
      </c>
      <c r="M6459" s="52">
        <v>-3516</v>
      </c>
      <c r="N6459" s="52">
        <v>-1978</v>
      </c>
      <c r="O6459">
        <v>0</v>
      </c>
      <c r="P6459">
        <v>2</v>
      </c>
      <c r="Q6459">
        <v>0</v>
      </c>
      <c r="R6459" s="69"/>
      <c r="S6459" s="69"/>
      <c r="T6459" s="69"/>
      <c r="U6459" s="69"/>
      <c r="V6459" s="69"/>
      <c r="W6459"/>
      <c r="X6459"/>
      <c r="Y6459"/>
      <c r="Z6459"/>
      <c r="AA6459"/>
      <c r="AB6459">
        <v>0.8</v>
      </c>
      <c r="AC6459"/>
      <c r="AD6459">
        <v>35</v>
      </c>
      <c r="AE6459">
        <v>35.000935409999997</v>
      </c>
      <c r="AF6459" t="s">
        <v>668</v>
      </c>
    </row>
    <row r="6460" spans="1:32" ht="14.4">
      <c r="A6460" s="49">
        <v>46219</v>
      </c>
      <c r="B6460" t="s">
        <v>30</v>
      </c>
      <c r="C6460">
        <v>563</v>
      </c>
      <c r="D6460">
        <v>5831</v>
      </c>
      <c r="E6460">
        <v>1891</v>
      </c>
      <c r="F6460">
        <v>27</v>
      </c>
      <c r="G6460">
        <v>24</v>
      </c>
      <c r="K6460" t="s">
        <v>154</v>
      </c>
      <c r="L6460" s="64">
        <v>1.1081000000000001</v>
      </c>
      <c r="M6460" s="52">
        <v>-391</v>
      </c>
      <c r="N6460" s="52">
        <v>173</v>
      </c>
      <c r="O6460">
        <v>0</v>
      </c>
      <c r="P6460">
        <v>3</v>
      </c>
      <c r="Q6460">
        <v>1</v>
      </c>
      <c r="R6460" s="69">
        <v>981.288086342881</v>
      </c>
      <c r="S6460" s="69">
        <v>5.9421897413748237</v>
      </c>
      <c r="T6460" s="69">
        <v>215.96296296296299</v>
      </c>
      <c r="U6460" s="69">
        <v>242.95833333333329</v>
      </c>
      <c r="V6460" s="69">
        <v>114.3333333333333</v>
      </c>
      <c r="W6460">
        <v>7</v>
      </c>
      <c r="X6460">
        <v>6</v>
      </c>
      <c r="Y6460">
        <v>7</v>
      </c>
      <c r="Z6460">
        <v>4</v>
      </c>
      <c r="AA6460">
        <v>6</v>
      </c>
      <c r="AB6460">
        <v>0.8</v>
      </c>
      <c r="AC6460">
        <v>4.8000000000000007</v>
      </c>
      <c r="AD6460">
        <v>63</v>
      </c>
      <c r="AE6460">
        <v>63.000935400000003</v>
      </c>
      <c r="AF6460" t="s">
        <v>3228</v>
      </c>
    </row>
    <row r="6461" spans="1:32" ht="14.4">
      <c r="A6461" s="49">
        <v>46219</v>
      </c>
      <c r="B6461" t="s">
        <v>30</v>
      </c>
      <c r="C6461">
        <v>565</v>
      </c>
      <c r="D6461">
        <v>2415</v>
      </c>
      <c r="E6461">
        <v>-533</v>
      </c>
      <c r="F6461">
        <v>6</v>
      </c>
      <c r="G6461">
        <v>8</v>
      </c>
      <c r="K6461" t="s">
        <v>154</v>
      </c>
      <c r="L6461" s="64">
        <v>0.9264</v>
      </c>
      <c r="M6461" s="52">
        <v>-369</v>
      </c>
      <c r="N6461" s="52">
        <v>-159</v>
      </c>
      <c r="O6461">
        <v>0</v>
      </c>
      <c r="P6461">
        <v>5</v>
      </c>
      <c r="Q6461">
        <v>1</v>
      </c>
      <c r="R6461" s="69">
        <v>420.64632627646318</v>
      </c>
      <c r="S6461" s="69">
        <v>5.7411650813105606</v>
      </c>
      <c r="T6461" s="69">
        <v>402.5</v>
      </c>
      <c r="U6461" s="69">
        <v>301.875</v>
      </c>
      <c r="V6461" s="69">
        <v>172.5</v>
      </c>
      <c r="W6461">
        <v>0</v>
      </c>
      <c r="X6461">
        <v>3</v>
      </c>
      <c r="Y6461">
        <v>0</v>
      </c>
      <c r="Z6461">
        <v>7</v>
      </c>
      <c r="AA6461">
        <v>2.5</v>
      </c>
      <c r="AB6461">
        <v>0.5</v>
      </c>
      <c r="AC6461">
        <v>1.25</v>
      </c>
      <c r="AD6461">
        <v>22.5</v>
      </c>
      <c r="AE6461">
        <v>22.500935389999999</v>
      </c>
      <c r="AF6461" t="s">
        <v>629</v>
      </c>
    </row>
    <row r="6462" spans="1:32" ht="14.4">
      <c r="A6462" s="49">
        <v>46219</v>
      </c>
      <c r="B6462" t="s">
        <v>30</v>
      </c>
      <c r="C6462">
        <v>566</v>
      </c>
      <c r="D6462">
        <v>7258</v>
      </c>
      <c r="E6462">
        <v>2222</v>
      </c>
      <c r="F6462">
        <v>36</v>
      </c>
      <c r="G6462">
        <v>23</v>
      </c>
      <c r="K6462" t="s">
        <v>154</v>
      </c>
      <c r="L6462" s="64">
        <v>1.1020000000000001</v>
      </c>
      <c r="M6462" s="52">
        <v>-284</v>
      </c>
      <c r="N6462" s="52">
        <v>-207</v>
      </c>
      <c r="O6462">
        <v>0</v>
      </c>
      <c r="P6462">
        <v>6</v>
      </c>
      <c r="Q6462">
        <v>1</v>
      </c>
      <c r="R6462" s="69">
        <v>1215.6726857617271</v>
      </c>
      <c r="S6462" s="69">
        <v>5.9703570582835122</v>
      </c>
      <c r="T6462" s="69">
        <v>201.61111111111109</v>
      </c>
      <c r="U6462" s="69">
        <v>315.56521739130437</v>
      </c>
      <c r="V6462" s="69">
        <v>123.0169491525424</v>
      </c>
      <c r="W6462">
        <v>7</v>
      </c>
      <c r="X6462">
        <v>3</v>
      </c>
      <c r="Y6462">
        <v>6</v>
      </c>
      <c r="Z6462">
        <v>4</v>
      </c>
      <c r="AA6462">
        <v>5</v>
      </c>
      <c r="AB6462">
        <v>1</v>
      </c>
      <c r="AC6462">
        <v>5</v>
      </c>
      <c r="AD6462">
        <v>65</v>
      </c>
      <c r="AE6462">
        <v>65.000935380000001</v>
      </c>
      <c r="AF6462" t="s">
        <v>767</v>
      </c>
    </row>
    <row r="6463" spans="1:32" ht="14.4">
      <c r="A6463" s="49">
        <v>46219</v>
      </c>
      <c r="B6463" t="s">
        <v>30</v>
      </c>
      <c r="C6463">
        <v>567</v>
      </c>
      <c r="D6463">
        <v>6167</v>
      </c>
      <c r="E6463">
        <v>-1663</v>
      </c>
      <c r="F6463">
        <v>16</v>
      </c>
      <c r="G6463">
        <v>23</v>
      </c>
      <c r="K6463" t="s">
        <v>154</v>
      </c>
      <c r="L6463" s="64">
        <v>0.91010000000000002</v>
      </c>
      <c r="M6463" s="52">
        <v>232</v>
      </c>
      <c r="N6463" s="52">
        <v>-797</v>
      </c>
      <c r="O6463">
        <v>0</v>
      </c>
      <c r="P6463">
        <v>7</v>
      </c>
      <c r="Q6463">
        <v>1</v>
      </c>
      <c r="R6463" s="69">
        <v>985.23235782482357</v>
      </c>
      <c r="S6463" s="69">
        <v>6.2594371277201857</v>
      </c>
      <c r="T6463" s="69">
        <v>385.4375</v>
      </c>
      <c r="U6463" s="69">
        <v>268.13043478260869</v>
      </c>
      <c r="V6463" s="69">
        <v>158.12820512820511</v>
      </c>
      <c r="W6463">
        <v>0</v>
      </c>
      <c r="X6463">
        <v>5</v>
      </c>
      <c r="Y6463">
        <v>1</v>
      </c>
      <c r="Z6463">
        <v>0</v>
      </c>
      <c r="AA6463">
        <v>1.5</v>
      </c>
      <c r="AB6463">
        <v>0.8</v>
      </c>
      <c r="AC6463">
        <v>1.2</v>
      </c>
      <c r="AD6463">
        <v>22</v>
      </c>
      <c r="AE6463">
        <v>22.000935370000001</v>
      </c>
      <c r="AF6463" t="s">
        <v>592</v>
      </c>
    </row>
    <row r="6464" spans="1:32" ht="14.4">
      <c r="A6464" s="49">
        <v>46219</v>
      </c>
      <c r="B6464" t="s">
        <v>171</v>
      </c>
      <c r="C6464">
        <v>735</v>
      </c>
      <c r="D6464">
        <v>2708</v>
      </c>
      <c r="E6464">
        <v>-571</v>
      </c>
      <c r="F6464">
        <v>14</v>
      </c>
      <c r="G6464">
        <v>10</v>
      </c>
      <c r="K6464" t="s">
        <v>154</v>
      </c>
      <c r="L6464" s="64">
        <v>0.92969999999999997</v>
      </c>
      <c r="M6464" s="52">
        <v>300</v>
      </c>
      <c r="N6464" s="52">
        <v>-974</v>
      </c>
      <c r="O6464">
        <v>0</v>
      </c>
      <c r="P6464">
        <v>5</v>
      </c>
      <c r="Q6464">
        <v>0</v>
      </c>
      <c r="R6464" s="69"/>
      <c r="S6464" s="69"/>
      <c r="T6464" s="69"/>
      <c r="U6464" s="69"/>
      <c r="V6464" s="69"/>
      <c r="W6464"/>
      <c r="X6464"/>
      <c r="Y6464"/>
      <c r="Z6464"/>
      <c r="AA6464"/>
      <c r="AB6464">
        <v>0.5</v>
      </c>
      <c r="AC6464"/>
      <c r="AD6464">
        <v>30</v>
      </c>
      <c r="AE6464">
        <v>30.00093536</v>
      </c>
      <c r="AF6464" t="s">
        <v>661</v>
      </c>
    </row>
    <row r="6465" spans="1:32" ht="14.4">
      <c r="A6465" s="49">
        <v>46219</v>
      </c>
      <c r="B6465" t="s">
        <v>171</v>
      </c>
      <c r="C6465">
        <v>736</v>
      </c>
      <c r="D6465">
        <v>4133</v>
      </c>
      <c r="E6465">
        <v>-181</v>
      </c>
      <c r="F6465">
        <v>28</v>
      </c>
      <c r="G6465">
        <v>7</v>
      </c>
      <c r="K6465" t="s">
        <v>154</v>
      </c>
      <c r="L6465" s="64">
        <v>0.98540000000000005</v>
      </c>
      <c r="M6465" s="52">
        <v>-253</v>
      </c>
      <c r="N6465" s="52">
        <v>-778</v>
      </c>
      <c r="O6465">
        <v>0</v>
      </c>
      <c r="P6465">
        <v>6</v>
      </c>
      <c r="Q6465">
        <v>0</v>
      </c>
      <c r="R6465" s="69"/>
      <c r="S6465" s="69"/>
      <c r="T6465" s="69"/>
      <c r="U6465" s="69"/>
      <c r="V6465" s="69"/>
      <c r="W6465"/>
      <c r="X6465"/>
      <c r="Y6465"/>
      <c r="Z6465"/>
      <c r="AA6465"/>
      <c r="AB6465">
        <v>0.6</v>
      </c>
      <c r="AC6465"/>
      <c r="AD6465">
        <v>30</v>
      </c>
      <c r="AE6465">
        <v>30.000935349999999</v>
      </c>
      <c r="AF6465" t="s">
        <v>661</v>
      </c>
    </row>
    <row r="6466" spans="1:32" ht="14.4">
      <c r="A6466" s="49">
        <v>46219</v>
      </c>
      <c r="B6466" t="s">
        <v>171</v>
      </c>
      <c r="C6466">
        <v>737</v>
      </c>
      <c r="D6466">
        <v>5554</v>
      </c>
      <c r="E6466">
        <v>-1443</v>
      </c>
      <c r="F6466">
        <v>23</v>
      </c>
      <c r="G6466">
        <v>17</v>
      </c>
      <c r="K6466" t="s">
        <v>154</v>
      </c>
      <c r="L6466" s="64">
        <v>0.91339999999999999</v>
      </c>
      <c r="M6466" s="52">
        <v>-182</v>
      </c>
      <c r="N6466" s="52">
        <v>-460</v>
      </c>
      <c r="O6466">
        <v>0</v>
      </c>
      <c r="P6466">
        <v>7</v>
      </c>
      <c r="Q6466">
        <v>0</v>
      </c>
      <c r="R6466" s="69"/>
      <c r="S6466" s="69"/>
      <c r="T6466" s="69"/>
      <c r="U6466" s="69"/>
      <c r="V6466" s="69"/>
      <c r="W6466"/>
      <c r="X6466"/>
      <c r="Y6466"/>
      <c r="Z6466"/>
      <c r="AA6466"/>
      <c r="AB6466">
        <v>0.8</v>
      </c>
      <c r="AC6466"/>
      <c r="AD6466">
        <v>30</v>
      </c>
      <c r="AE6466">
        <v>30.000935340000002</v>
      </c>
      <c r="AF6466" t="s">
        <v>661</v>
      </c>
    </row>
    <row r="6467" spans="1:32" ht="14.4">
      <c r="A6467" s="49">
        <v>46219</v>
      </c>
      <c r="B6467" t="s">
        <v>330</v>
      </c>
      <c r="C6467">
        <v>656</v>
      </c>
      <c r="D6467">
        <v>800</v>
      </c>
      <c r="E6467">
        <v>-983</v>
      </c>
      <c r="F6467">
        <v>1</v>
      </c>
      <c r="G6467">
        <v>2</v>
      </c>
      <c r="K6467" t="s">
        <v>154</v>
      </c>
      <c r="L6467" s="64">
        <v>0.59040000000000004</v>
      </c>
      <c r="M6467" s="52">
        <v>-405</v>
      </c>
      <c r="N6467" s="52">
        <v>0</v>
      </c>
      <c r="O6467">
        <v>0</v>
      </c>
      <c r="P6467">
        <v>6</v>
      </c>
      <c r="Q6467">
        <v>0</v>
      </c>
      <c r="R6467" s="69"/>
      <c r="S6467" s="69"/>
      <c r="T6467" s="69"/>
      <c r="U6467" s="69"/>
      <c r="V6467" s="69"/>
      <c r="W6467"/>
      <c r="X6467"/>
      <c r="Y6467"/>
      <c r="Z6467"/>
      <c r="AA6467"/>
      <c r="AB6467">
        <v>0.5</v>
      </c>
      <c r="AC6467"/>
      <c r="AD6467">
        <v>10</v>
      </c>
      <c r="AE6467">
        <v>10.000935330000001</v>
      </c>
      <c r="AF6467" t="s">
        <v>584</v>
      </c>
    </row>
    <row r="6468" spans="1:32" ht="14.4">
      <c r="A6468" s="49">
        <v>46219</v>
      </c>
      <c r="B6468" t="s">
        <v>330</v>
      </c>
      <c r="C6468">
        <v>657</v>
      </c>
      <c r="D6468">
        <v>1203</v>
      </c>
      <c r="E6468">
        <v>907</v>
      </c>
      <c r="F6468">
        <v>12</v>
      </c>
      <c r="G6468">
        <v>6</v>
      </c>
      <c r="K6468" t="s">
        <v>154</v>
      </c>
      <c r="L6468" s="64">
        <v>1.2513000000000001</v>
      </c>
      <c r="M6468" s="52">
        <v>-313</v>
      </c>
      <c r="N6468" s="52">
        <v>154</v>
      </c>
      <c r="O6468">
        <v>0</v>
      </c>
      <c r="P6468">
        <v>7</v>
      </c>
      <c r="Q6468">
        <v>0</v>
      </c>
      <c r="R6468" s="69"/>
      <c r="S6468" s="69"/>
      <c r="T6468" s="69"/>
      <c r="U6468" s="69"/>
      <c r="V6468" s="69"/>
      <c r="W6468"/>
      <c r="X6468"/>
      <c r="Y6468"/>
      <c r="Z6468"/>
      <c r="AA6468"/>
      <c r="AB6468">
        <v>0.5</v>
      </c>
      <c r="AC6468"/>
      <c r="AD6468">
        <v>35</v>
      </c>
      <c r="AE6468">
        <v>35.000935320000004</v>
      </c>
      <c r="AF6468" t="s">
        <v>668</v>
      </c>
    </row>
    <row r="6469" spans="1:32" ht="14.4">
      <c r="A6469" s="49">
        <v>46219</v>
      </c>
      <c r="B6469" t="s">
        <v>330</v>
      </c>
      <c r="C6469">
        <v>658</v>
      </c>
      <c r="D6469">
        <v>24</v>
      </c>
      <c r="E6469">
        <v>-45</v>
      </c>
      <c r="F6469">
        <v>0</v>
      </c>
      <c r="G6469">
        <v>0</v>
      </c>
      <c r="K6469" t="s">
        <v>154</v>
      </c>
      <c r="L6469" s="64">
        <v>0.375</v>
      </c>
      <c r="M6469" s="52">
        <v>0</v>
      </c>
      <c r="N6469" s="52">
        <v>0</v>
      </c>
      <c r="O6469">
        <v>0</v>
      </c>
      <c r="P6469">
        <v>8</v>
      </c>
      <c r="Q6469">
        <v>0</v>
      </c>
      <c r="R6469" s="69"/>
      <c r="S6469" s="69"/>
      <c r="T6469" s="69"/>
      <c r="U6469" s="69"/>
      <c r="V6469" s="69"/>
      <c r="W6469"/>
      <c r="X6469"/>
      <c r="Y6469"/>
      <c r="Z6469"/>
      <c r="AA6469"/>
      <c r="AB6469">
        <v>0.5</v>
      </c>
      <c r="AC6469"/>
      <c r="AD6469">
        <v>10</v>
      </c>
      <c r="AE6469">
        <v>10.000935309999999</v>
      </c>
      <c r="AF6469" t="s">
        <v>584</v>
      </c>
    </row>
    <row r="6470" spans="1:32" ht="14.4">
      <c r="A6470" s="49">
        <v>46219</v>
      </c>
      <c r="B6470" t="s">
        <v>470</v>
      </c>
      <c r="C6470">
        <v>713</v>
      </c>
      <c r="D6470">
        <v>541</v>
      </c>
      <c r="E6470">
        <v>-613</v>
      </c>
      <c r="F6470">
        <v>2</v>
      </c>
      <c r="G6470">
        <v>5</v>
      </c>
      <c r="K6470" t="s">
        <v>154</v>
      </c>
      <c r="L6470" s="64">
        <v>0.62229999999999996</v>
      </c>
      <c r="M6470" s="52">
        <v>-551</v>
      </c>
      <c r="N6470" s="52">
        <v>0</v>
      </c>
      <c r="O6470">
        <v>0</v>
      </c>
      <c r="P6470">
        <v>3</v>
      </c>
      <c r="Q6470">
        <v>0</v>
      </c>
      <c r="R6470" s="69"/>
      <c r="S6470" s="69"/>
      <c r="T6470" s="69"/>
      <c r="U6470" s="69"/>
      <c r="V6470" s="69"/>
      <c r="W6470"/>
      <c r="X6470"/>
      <c r="Y6470"/>
      <c r="Z6470"/>
      <c r="AA6470"/>
      <c r="AB6470">
        <v>0.5</v>
      </c>
      <c r="AC6470"/>
      <c r="AD6470">
        <v>10</v>
      </c>
      <c r="AE6470">
        <v>10.0009353</v>
      </c>
      <c r="AF6470" t="s">
        <v>584</v>
      </c>
    </row>
    <row r="6471" spans="1:32" ht="14.4">
      <c r="A6471" s="49">
        <v>46219</v>
      </c>
      <c r="B6471" t="s">
        <v>470</v>
      </c>
      <c r="C6471">
        <v>715</v>
      </c>
      <c r="D6471">
        <v>647</v>
      </c>
      <c r="E6471">
        <v>-246</v>
      </c>
      <c r="F6471">
        <v>7</v>
      </c>
      <c r="G6471">
        <v>10</v>
      </c>
      <c r="K6471" t="s">
        <v>154</v>
      </c>
      <c r="L6471" s="64">
        <v>0.87329999999999997</v>
      </c>
      <c r="M6471" s="52">
        <v>-572</v>
      </c>
      <c r="N6471" s="52">
        <v>-301</v>
      </c>
      <c r="O6471">
        <v>0</v>
      </c>
      <c r="P6471">
        <v>5</v>
      </c>
      <c r="Q6471">
        <v>0</v>
      </c>
      <c r="R6471" s="69"/>
      <c r="S6471" s="69"/>
      <c r="T6471" s="69"/>
      <c r="U6471" s="69"/>
      <c r="V6471" s="69"/>
      <c r="W6471"/>
      <c r="X6471"/>
      <c r="Y6471"/>
      <c r="Z6471"/>
      <c r="AA6471"/>
      <c r="AB6471">
        <v>0.5</v>
      </c>
      <c r="AC6471"/>
      <c r="AD6471">
        <v>10</v>
      </c>
      <c r="AE6471">
        <v>10.000935289999999</v>
      </c>
      <c r="AF6471" t="s">
        <v>584</v>
      </c>
    </row>
    <row r="6472" spans="1:32" ht="14.4">
      <c r="A6472" s="49">
        <v>46219</v>
      </c>
      <c r="B6472" t="s">
        <v>470</v>
      </c>
      <c r="C6472">
        <v>716</v>
      </c>
      <c r="D6472">
        <v>1060</v>
      </c>
      <c r="E6472">
        <v>-1508</v>
      </c>
      <c r="F6472">
        <v>2</v>
      </c>
      <c r="G6472">
        <v>7</v>
      </c>
      <c r="K6472" t="s">
        <v>154</v>
      </c>
      <c r="L6472" s="64">
        <v>0.52580000000000005</v>
      </c>
      <c r="M6472" s="52">
        <v>-1862</v>
      </c>
      <c r="N6472" s="52">
        <v>0</v>
      </c>
      <c r="O6472">
        <v>0</v>
      </c>
      <c r="P6472">
        <v>6</v>
      </c>
      <c r="Q6472">
        <v>0</v>
      </c>
      <c r="R6472" s="69"/>
      <c r="S6472" s="69"/>
      <c r="T6472" s="69"/>
      <c r="U6472" s="69"/>
      <c r="V6472" s="69"/>
      <c r="W6472"/>
      <c r="X6472"/>
      <c r="Y6472"/>
      <c r="Z6472"/>
      <c r="AA6472"/>
      <c r="AB6472">
        <v>0.5</v>
      </c>
      <c r="AC6472"/>
      <c r="AD6472">
        <v>30</v>
      </c>
      <c r="AE6472">
        <v>30.00093528</v>
      </c>
      <c r="AF6472" t="s">
        <v>661</v>
      </c>
    </row>
    <row r="6473" spans="1:32" ht="14.4">
      <c r="A6473" s="49">
        <v>46219</v>
      </c>
      <c r="B6473" t="s">
        <v>55</v>
      </c>
      <c r="C6473">
        <v>537</v>
      </c>
      <c r="D6473">
        <v>5204</v>
      </c>
      <c r="E6473">
        <v>207</v>
      </c>
      <c r="F6473">
        <v>22</v>
      </c>
      <c r="G6473">
        <v>10</v>
      </c>
      <c r="K6473" t="s">
        <v>154</v>
      </c>
      <c r="L6473" s="64">
        <v>1.0133000000000001</v>
      </c>
      <c r="M6473" s="52">
        <v>-578</v>
      </c>
      <c r="N6473" s="52">
        <v>335</v>
      </c>
      <c r="O6473">
        <v>0</v>
      </c>
      <c r="P6473">
        <v>7</v>
      </c>
      <c r="Q6473">
        <v>1</v>
      </c>
      <c r="R6473" s="69">
        <v>890.62199045246996</v>
      </c>
      <c r="S6473" s="69">
        <v>5.8431074639827489</v>
      </c>
      <c r="T6473" s="69">
        <v>236.5454545454545</v>
      </c>
      <c r="U6473" s="69">
        <v>520.4</v>
      </c>
      <c r="V6473" s="69">
        <v>162.625</v>
      </c>
      <c r="W6473">
        <v>6</v>
      </c>
      <c r="X6473">
        <v>0</v>
      </c>
      <c r="Y6473">
        <v>0</v>
      </c>
      <c r="Z6473">
        <v>7</v>
      </c>
      <c r="AA6473">
        <v>3.25</v>
      </c>
      <c r="AB6473">
        <v>0.8</v>
      </c>
      <c r="AC6473">
        <v>2.6</v>
      </c>
      <c r="AD6473">
        <v>26</v>
      </c>
      <c r="AE6473">
        <v>26.000935269999999</v>
      </c>
      <c r="AF6473" t="s">
        <v>616</v>
      </c>
    </row>
    <row r="6474" spans="1:32" ht="14.4">
      <c r="A6474" s="49">
        <v>46219</v>
      </c>
      <c r="B6474" t="s">
        <v>55</v>
      </c>
      <c r="C6474">
        <v>538</v>
      </c>
      <c r="D6474">
        <v>5874</v>
      </c>
      <c r="E6474">
        <v>-581</v>
      </c>
      <c r="F6474">
        <v>20</v>
      </c>
      <c r="G6474">
        <v>17</v>
      </c>
      <c r="K6474" t="s">
        <v>154</v>
      </c>
      <c r="L6474" s="64">
        <v>0.96699999999999997</v>
      </c>
      <c r="M6474" s="52">
        <v>888</v>
      </c>
      <c r="N6474" s="52">
        <v>-855</v>
      </c>
      <c r="O6474">
        <v>0</v>
      </c>
      <c r="P6474">
        <v>8</v>
      </c>
      <c r="Q6474">
        <v>1</v>
      </c>
      <c r="R6474" s="69">
        <v>979.8784246575342</v>
      </c>
      <c r="S6474" s="69">
        <v>5.9946212225796813</v>
      </c>
      <c r="T6474" s="69">
        <v>293.7</v>
      </c>
      <c r="U6474" s="69">
        <v>345.52941176470591</v>
      </c>
      <c r="V6474" s="69">
        <v>158.75675675675669</v>
      </c>
      <c r="W6474">
        <v>0</v>
      </c>
      <c r="X6474">
        <v>2</v>
      </c>
      <c r="Y6474">
        <v>0</v>
      </c>
      <c r="Z6474">
        <v>5</v>
      </c>
      <c r="AA6474">
        <v>1.75</v>
      </c>
      <c r="AB6474">
        <v>0.8</v>
      </c>
      <c r="AC6474">
        <v>1.4</v>
      </c>
      <c r="AD6474">
        <v>24</v>
      </c>
      <c r="AE6474">
        <v>24.000935259999999</v>
      </c>
      <c r="AF6474" t="s">
        <v>909</v>
      </c>
    </row>
    <row r="6475" spans="1:32" ht="14.4">
      <c r="A6475" s="49">
        <v>46219</v>
      </c>
      <c r="B6475" t="s">
        <v>55</v>
      </c>
      <c r="C6475">
        <v>550</v>
      </c>
      <c r="D6475">
        <v>4493</v>
      </c>
      <c r="E6475">
        <v>173</v>
      </c>
      <c r="F6475">
        <v>21</v>
      </c>
      <c r="G6475">
        <v>10</v>
      </c>
      <c r="K6475" t="s">
        <v>154</v>
      </c>
      <c r="L6475" s="64">
        <v>1.0127999999999999</v>
      </c>
      <c r="M6475" s="52">
        <v>-264</v>
      </c>
      <c r="N6475" s="52">
        <v>-865</v>
      </c>
      <c r="O6475">
        <v>0</v>
      </c>
      <c r="P6475">
        <v>0</v>
      </c>
      <c r="Q6475">
        <v>1</v>
      </c>
      <c r="R6475" s="69">
        <v>691.6573266915733</v>
      </c>
      <c r="S6475" s="69">
        <v>6.4959913335864039</v>
      </c>
      <c r="T6475" s="69">
        <v>213.95238095238099</v>
      </c>
      <c r="U6475" s="69">
        <v>449.3</v>
      </c>
      <c r="V6475" s="69">
        <v>144.93548387096769</v>
      </c>
      <c r="W6475">
        <v>7</v>
      </c>
      <c r="X6475">
        <v>0</v>
      </c>
      <c r="Y6475">
        <v>3</v>
      </c>
      <c r="Z6475">
        <v>0</v>
      </c>
      <c r="AA6475">
        <v>2.5</v>
      </c>
      <c r="AB6475">
        <v>0.6</v>
      </c>
      <c r="AC6475">
        <v>1.5</v>
      </c>
      <c r="AD6475">
        <v>15</v>
      </c>
      <c r="AE6475">
        <v>15.000935249999999</v>
      </c>
      <c r="AF6475" t="s">
        <v>859</v>
      </c>
    </row>
    <row r="6476" spans="1:32" ht="14.4">
      <c r="A6476" s="49">
        <v>46219</v>
      </c>
      <c r="B6476" t="s">
        <v>24</v>
      </c>
      <c r="C6476">
        <v>631</v>
      </c>
      <c r="D6476">
        <v>9124</v>
      </c>
      <c r="E6476">
        <v>-6716</v>
      </c>
      <c r="F6476">
        <v>0</v>
      </c>
      <c r="G6476">
        <v>24</v>
      </c>
      <c r="K6476" t="s">
        <v>154</v>
      </c>
      <c r="L6476" s="64">
        <v>0.75460000000000005</v>
      </c>
      <c r="M6476" s="52">
        <v>-5715</v>
      </c>
      <c r="N6476" s="52">
        <v>-1188</v>
      </c>
      <c r="O6476">
        <v>0</v>
      </c>
      <c r="P6476">
        <v>1</v>
      </c>
      <c r="Q6476">
        <v>0</v>
      </c>
      <c r="R6476" s="69"/>
      <c r="S6476" s="69"/>
      <c r="T6476" s="69"/>
      <c r="U6476" s="69"/>
      <c r="V6476" s="69"/>
      <c r="W6476"/>
      <c r="X6476"/>
      <c r="Y6476"/>
      <c r="Z6476"/>
      <c r="AA6476"/>
      <c r="AB6476">
        <v>1</v>
      </c>
      <c r="AC6476"/>
      <c r="AD6476">
        <v>30</v>
      </c>
      <c r="AE6476">
        <v>30.00093524</v>
      </c>
      <c r="AF6476" t="s">
        <v>661</v>
      </c>
    </row>
    <row r="6477" spans="1:32" ht="14.4">
      <c r="A6477" s="49">
        <v>46219</v>
      </c>
      <c r="B6477" t="s">
        <v>24</v>
      </c>
      <c r="C6477">
        <v>632</v>
      </c>
      <c r="D6477">
        <v>3048</v>
      </c>
      <c r="E6477">
        <v>-538</v>
      </c>
      <c r="F6477">
        <v>10</v>
      </c>
      <c r="G6477">
        <v>20</v>
      </c>
      <c r="K6477" t="s">
        <v>154</v>
      </c>
      <c r="L6477" s="64">
        <v>0.94120000000000004</v>
      </c>
      <c r="M6477" s="52">
        <v>-269</v>
      </c>
      <c r="N6477" s="52">
        <v>1897</v>
      </c>
      <c r="O6477">
        <v>0</v>
      </c>
      <c r="P6477">
        <v>2</v>
      </c>
      <c r="Q6477">
        <v>0</v>
      </c>
      <c r="R6477" s="69"/>
      <c r="S6477" s="69"/>
      <c r="T6477" s="69"/>
      <c r="U6477" s="69"/>
      <c r="V6477" s="69"/>
      <c r="W6477"/>
      <c r="X6477"/>
      <c r="Y6477"/>
      <c r="Z6477"/>
      <c r="AA6477"/>
      <c r="AB6477">
        <v>0.6</v>
      </c>
      <c r="AC6477"/>
      <c r="AD6477">
        <v>30</v>
      </c>
      <c r="AE6477">
        <v>30.00093523</v>
      </c>
      <c r="AF6477" t="s">
        <v>661</v>
      </c>
    </row>
    <row r="6478" spans="1:32" ht="14.4">
      <c r="A6478" s="49">
        <v>46219</v>
      </c>
      <c r="B6478" t="s">
        <v>24</v>
      </c>
      <c r="C6478">
        <v>633</v>
      </c>
      <c r="D6478">
        <v>4478</v>
      </c>
      <c r="E6478">
        <v>3177</v>
      </c>
      <c r="F6478">
        <v>9</v>
      </c>
      <c r="G6478">
        <v>37</v>
      </c>
      <c r="K6478" t="s">
        <v>154</v>
      </c>
      <c r="L6478" s="64">
        <v>1.2364999999999999</v>
      </c>
      <c r="M6478" s="52">
        <v>-2297</v>
      </c>
      <c r="N6478" s="52">
        <v>-721</v>
      </c>
      <c r="O6478">
        <v>0</v>
      </c>
      <c r="P6478">
        <v>3</v>
      </c>
      <c r="Q6478">
        <v>0</v>
      </c>
      <c r="R6478" s="69"/>
      <c r="S6478" s="69"/>
      <c r="T6478" s="69"/>
      <c r="U6478" s="69"/>
      <c r="V6478" s="69"/>
      <c r="W6478"/>
      <c r="X6478"/>
      <c r="Y6478"/>
      <c r="Z6478"/>
      <c r="AA6478"/>
      <c r="AB6478">
        <v>0.6</v>
      </c>
      <c r="AC6478"/>
      <c r="AD6478">
        <v>80</v>
      </c>
      <c r="AE6478">
        <v>80.000935220000002</v>
      </c>
      <c r="AF6478" t="s">
        <v>155</v>
      </c>
    </row>
    <row r="6479" spans="1:32" ht="14.4">
      <c r="A6479" s="49">
        <v>46219</v>
      </c>
      <c r="B6479" t="s">
        <v>166</v>
      </c>
      <c r="C6479">
        <v>667</v>
      </c>
      <c r="D6479">
        <v>3657</v>
      </c>
      <c r="E6479">
        <v>431</v>
      </c>
      <c r="F6479">
        <v>47</v>
      </c>
      <c r="G6479">
        <v>10</v>
      </c>
      <c r="K6479" t="s">
        <v>154</v>
      </c>
      <c r="L6479" s="64">
        <v>1.0392999999999999</v>
      </c>
      <c r="M6479" s="52">
        <v>-228</v>
      </c>
      <c r="N6479" s="52">
        <v>1026</v>
      </c>
      <c r="O6479">
        <v>0</v>
      </c>
      <c r="P6479">
        <v>7</v>
      </c>
      <c r="Q6479">
        <v>0</v>
      </c>
      <c r="R6479" s="69"/>
      <c r="S6479" s="69"/>
      <c r="T6479" s="69"/>
      <c r="U6479" s="69"/>
      <c r="V6479" s="69"/>
      <c r="W6479"/>
      <c r="X6479"/>
      <c r="Y6479"/>
      <c r="Z6479"/>
      <c r="AA6479"/>
      <c r="AB6479">
        <v>0.6</v>
      </c>
      <c r="AC6479"/>
      <c r="AD6479">
        <v>35</v>
      </c>
      <c r="AE6479">
        <v>35.000935210000002</v>
      </c>
      <c r="AF6479" t="s">
        <v>668</v>
      </c>
    </row>
    <row r="6480" spans="1:32" ht="14.4">
      <c r="A6480" s="49">
        <v>46219</v>
      </c>
      <c r="B6480" t="s">
        <v>166</v>
      </c>
      <c r="C6480">
        <v>668</v>
      </c>
      <c r="D6480">
        <v>258</v>
      </c>
      <c r="E6480">
        <v>-403</v>
      </c>
      <c r="F6480">
        <v>0</v>
      </c>
      <c r="G6480">
        <v>0</v>
      </c>
      <c r="K6480" t="s">
        <v>154</v>
      </c>
      <c r="L6480" s="64">
        <v>0.4793</v>
      </c>
      <c r="M6480" s="52">
        <v>-4212</v>
      </c>
      <c r="N6480" s="52">
        <v>-73</v>
      </c>
      <c r="O6480">
        <v>0</v>
      </c>
      <c r="P6480">
        <v>8</v>
      </c>
      <c r="Q6480">
        <v>0</v>
      </c>
      <c r="R6480" s="69"/>
      <c r="S6480" s="69"/>
      <c r="T6480" s="69"/>
      <c r="U6480" s="69"/>
      <c r="V6480" s="69"/>
      <c r="W6480"/>
      <c r="X6480"/>
      <c r="Y6480"/>
      <c r="Z6480"/>
      <c r="AA6480"/>
      <c r="AB6480">
        <v>0.5</v>
      </c>
      <c r="AC6480"/>
      <c r="AD6480">
        <v>10</v>
      </c>
      <c r="AE6480">
        <v>10.000935200000001</v>
      </c>
      <c r="AF6480" t="s">
        <v>584</v>
      </c>
    </row>
    <row r="6481" spans="1:32" ht="14.4">
      <c r="A6481" s="49">
        <v>46219</v>
      </c>
      <c r="B6481" t="s">
        <v>166</v>
      </c>
      <c r="C6481">
        <v>670</v>
      </c>
      <c r="D6481">
        <v>4575</v>
      </c>
      <c r="E6481">
        <v>1607</v>
      </c>
      <c r="F6481">
        <v>62</v>
      </c>
      <c r="G6481">
        <v>15</v>
      </c>
      <c r="K6481" t="s">
        <v>154</v>
      </c>
      <c r="L6481" s="64">
        <v>1.1171</v>
      </c>
      <c r="M6481" s="52">
        <v>-594</v>
      </c>
      <c r="N6481" s="52">
        <v>2486</v>
      </c>
      <c r="O6481">
        <v>0</v>
      </c>
      <c r="P6481">
        <v>0</v>
      </c>
      <c r="Q6481">
        <v>0</v>
      </c>
      <c r="R6481" s="69"/>
      <c r="S6481" s="69"/>
      <c r="T6481" s="69"/>
      <c r="U6481" s="69"/>
      <c r="V6481" s="69"/>
      <c r="W6481"/>
      <c r="X6481"/>
      <c r="Y6481"/>
      <c r="Z6481"/>
      <c r="AA6481"/>
      <c r="AB6481">
        <v>0.6</v>
      </c>
      <c r="AC6481"/>
      <c r="AD6481">
        <v>60</v>
      </c>
      <c r="AE6481">
        <v>60.00093519</v>
      </c>
      <c r="AF6481" t="s">
        <v>578</v>
      </c>
    </row>
    <row r="6482" spans="1:32" ht="14.4">
      <c r="A6482" s="49">
        <v>46219</v>
      </c>
      <c r="B6482" t="s">
        <v>179</v>
      </c>
      <c r="C6482">
        <v>635</v>
      </c>
      <c r="D6482">
        <v>3320</v>
      </c>
      <c r="E6482">
        <v>-2048</v>
      </c>
      <c r="F6482">
        <v>25</v>
      </c>
      <c r="G6482">
        <v>4</v>
      </c>
      <c r="K6482" t="s">
        <v>154</v>
      </c>
      <c r="L6482" s="64">
        <v>0.7944</v>
      </c>
      <c r="M6482" s="52">
        <v>3682</v>
      </c>
      <c r="N6482" s="52">
        <v>-703</v>
      </c>
      <c r="O6482">
        <v>0</v>
      </c>
      <c r="P6482">
        <v>5</v>
      </c>
      <c r="Q6482">
        <v>0</v>
      </c>
      <c r="R6482" s="69"/>
      <c r="S6482" s="69"/>
      <c r="T6482" s="69"/>
      <c r="U6482" s="69"/>
      <c r="V6482" s="69"/>
      <c r="W6482"/>
      <c r="X6482"/>
      <c r="Y6482"/>
      <c r="Z6482"/>
      <c r="AA6482"/>
      <c r="AB6482">
        <v>0.6</v>
      </c>
      <c r="AC6482"/>
      <c r="AD6482">
        <v>30</v>
      </c>
      <c r="AE6482">
        <v>30.000935179999999</v>
      </c>
      <c r="AF6482" t="s">
        <v>661</v>
      </c>
    </row>
    <row r="6483" spans="1:32" ht="14.4">
      <c r="A6483" s="49">
        <v>46219</v>
      </c>
      <c r="B6483" t="s">
        <v>179</v>
      </c>
      <c r="C6483">
        <v>636</v>
      </c>
      <c r="D6483">
        <v>1214</v>
      </c>
      <c r="E6483">
        <v>-522</v>
      </c>
      <c r="F6483">
        <v>7</v>
      </c>
      <c r="G6483">
        <v>2</v>
      </c>
      <c r="K6483" t="s">
        <v>154</v>
      </c>
      <c r="L6483" s="64">
        <v>0.85670000000000002</v>
      </c>
      <c r="M6483" s="52">
        <v>-986</v>
      </c>
      <c r="N6483" s="52">
        <v>-375</v>
      </c>
      <c r="O6483">
        <v>0</v>
      </c>
      <c r="P6483">
        <v>6</v>
      </c>
      <c r="Q6483">
        <v>0</v>
      </c>
      <c r="R6483" s="69"/>
      <c r="S6483" s="69"/>
      <c r="T6483" s="69"/>
      <c r="U6483" s="69"/>
      <c r="V6483" s="69"/>
      <c r="W6483"/>
      <c r="X6483"/>
      <c r="Y6483"/>
      <c r="Z6483"/>
      <c r="AA6483"/>
      <c r="AB6483">
        <v>0.5</v>
      </c>
      <c r="AC6483"/>
      <c r="AD6483">
        <v>30</v>
      </c>
      <c r="AE6483">
        <v>30.000935170000002</v>
      </c>
      <c r="AF6483" t="s">
        <v>661</v>
      </c>
    </row>
    <row r="6484" spans="1:32" ht="14.4">
      <c r="A6484" s="49">
        <v>46219</v>
      </c>
      <c r="B6484" t="s">
        <v>179</v>
      </c>
      <c r="C6484">
        <v>637</v>
      </c>
      <c r="D6484">
        <v>4231</v>
      </c>
      <c r="E6484">
        <v>-4782</v>
      </c>
      <c r="F6484">
        <v>6</v>
      </c>
      <c r="G6484">
        <v>1</v>
      </c>
      <c r="K6484" t="s">
        <v>154</v>
      </c>
      <c r="L6484" s="64">
        <v>0.62329999999999997</v>
      </c>
      <c r="M6484" s="52">
        <v>-915</v>
      </c>
      <c r="N6484" s="52">
        <v>-501</v>
      </c>
      <c r="O6484">
        <v>0</v>
      </c>
      <c r="P6484">
        <v>7</v>
      </c>
      <c r="Q6484">
        <v>0</v>
      </c>
      <c r="R6484" s="69"/>
      <c r="S6484" s="69"/>
      <c r="T6484" s="69"/>
      <c r="U6484" s="69"/>
      <c r="V6484" s="69"/>
      <c r="W6484"/>
      <c r="X6484"/>
      <c r="Y6484"/>
      <c r="Z6484"/>
      <c r="AA6484"/>
      <c r="AB6484">
        <v>0.6</v>
      </c>
      <c r="AC6484"/>
      <c r="AD6484">
        <v>30</v>
      </c>
      <c r="AE6484">
        <v>30.000935160000001</v>
      </c>
      <c r="AF6484" t="s">
        <v>661</v>
      </c>
    </row>
    <row r="6485" spans="1:32" ht="14.4">
      <c r="A6485" s="49">
        <v>46219</v>
      </c>
      <c r="B6485" t="s">
        <v>289</v>
      </c>
      <c r="C6485">
        <v>662</v>
      </c>
      <c r="D6485">
        <v>2419</v>
      </c>
      <c r="E6485">
        <v>-689</v>
      </c>
      <c r="F6485">
        <v>17</v>
      </c>
      <c r="G6485">
        <v>6</v>
      </c>
      <c r="K6485" t="s">
        <v>154</v>
      </c>
      <c r="L6485" s="64">
        <v>0.90510000000000002</v>
      </c>
      <c r="M6485" s="52">
        <v>2272</v>
      </c>
      <c r="N6485" s="52">
        <v>-528</v>
      </c>
      <c r="O6485">
        <v>0</v>
      </c>
      <c r="P6485">
        <v>2</v>
      </c>
      <c r="Q6485">
        <v>0</v>
      </c>
      <c r="R6485" s="69"/>
      <c r="S6485" s="69"/>
      <c r="T6485" s="69"/>
      <c r="U6485" s="69"/>
      <c r="V6485" s="69"/>
      <c r="W6485"/>
      <c r="X6485"/>
      <c r="Y6485"/>
      <c r="Z6485"/>
      <c r="AA6485"/>
      <c r="AB6485">
        <v>0.5</v>
      </c>
      <c r="AC6485"/>
      <c r="AD6485">
        <v>30</v>
      </c>
      <c r="AE6485">
        <v>30.00093515</v>
      </c>
      <c r="AF6485" t="s">
        <v>661</v>
      </c>
    </row>
    <row r="6486" spans="1:32" ht="14.4">
      <c r="A6486" s="49">
        <v>46219</v>
      </c>
      <c r="B6486" t="s">
        <v>289</v>
      </c>
      <c r="C6486">
        <v>663</v>
      </c>
      <c r="D6486">
        <v>2888</v>
      </c>
      <c r="E6486">
        <v>-589</v>
      </c>
      <c r="F6486">
        <v>15</v>
      </c>
      <c r="G6486">
        <v>8</v>
      </c>
      <c r="K6486" t="s">
        <v>154</v>
      </c>
      <c r="L6486" s="64">
        <v>0.93200000000000005</v>
      </c>
      <c r="M6486" s="52">
        <v>-2261</v>
      </c>
      <c r="N6486" s="52">
        <v>-2333</v>
      </c>
      <c r="O6486">
        <v>0</v>
      </c>
      <c r="P6486">
        <v>3</v>
      </c>
      <c r="Q6486">
        <v>0</v>
      </c>
      <c r="R6486" s="69"/>
      <c r="S6486" s="69"/>
      <c r="T6486" s="69"/>
      <c r="U6486" s="69"/>
      <c r="V6486" s="69"/>
      <c r="W6486"/>
      <c r="X6486"/>
      <c r="Y6486"/>
      <c r="Z6486"/>
      <c r="AA6486"/>
      <c r="AB6486">
        <v>0.5</v>
      </c>
      <c r="AC6486"/>
      <c r="AD6486">
        <v>30</v>
      </c>
      <c r="AE6486">
        <v>30.000935139999999</v>
      </c>
      <c r="AF6486" t="s">
        <v>661</v>
      </c>
    </row>
    <row r="6487" spans="1:32" ht="14.4">
      <c r="A6487" s="49">
        <v>46219</v>
      </c>
      <c r="B6487" t="s">
        <v>387</v>
      </c>
      <c r="C6487">
        <v>683</v>
      </c>
      <c r="D6487">
        <v>1921</v>
      </c>
      <c r="E6487">
        <v>916</v>
      </c>
      <c r="F6487">
        <v>17</v>
      </c>
      <c r="G6487">
        <v>13</v>
      </c>
      <c r="K6487" t="s">
        <v>154</v>
      </c>
      <c r="L6487" s="64">
        <v>1.1589</v>
      </c>
      <c r="M6487" s="52">
        <v>-1130</v>
      </c>
      <c r="N6487" s="52">
        <v>985</v>
      </c>
      <c r="O6487">
        <v>0</v>
      </c>
      <c r="P6487">
        <v>3</v>
      </c>
      <c r="Q6487">
        <v>0</v>
      </c>
      <c r="R6487" s="69"/>
      <c r="S6487" s="69"/>
      <c r="T6487" s="69"/>
      <c r="U6487" s="69"/>
      <c r="V6487" s="69"/>
      <c r="W6487"/>
      <c r="X6487"/>
      <c r="Y6487"/>
      <c r="Z6487"/>
      <c r="AA6487"/>
      <c r="AB6487">
        <v>0.5</v>
      </c>
      <c r="AC6487"/>
      <c r="AD6487">
        <v>35</v>
      </c>
      <c r="AE6487">
        <v>35.000935130000002</v>
      </c>
      <c r="AF6487" t="s">
        <v>668</v>
      </c>
    </row>
    <row r="6488" spans="1:32" ht="14.4">
      <c r="A6488" s="49">
        <v>46219</v>
      </c>
      <c r="B6488" t="s">
        <v>387</v>
      </c>
      <c r="C6488">
        <v>685</v>
      </c>
      <c r="D6488">
        <v>3115</v>
      </c>
      <c r="E6488">
        <v>-2185</v>
      </c>
      <c r="F6488">
        <v>24</v>
      </c>
      <c r="G6488">
        <v>17</v>
      </c>
      <c r="K6488" t="s">
        <v>154</v>
      </c>
      <c r="L6488" s="64">
        <v>0.76619999999999999</v>
      </c>
      <c r="M6488" s="52">
        <v>-1164</v>
      </c>
      <c r="N6488" s="52">
        <v>-211</v>
      </c>
      <c r="O6488">
        <v>0</v>
      </c>
      <c r="P6488">
        <v>5</v>
      </c>
      <c r="Q6488">
        <v>0</v>
      </c>
      <c r="R6488" s="69"/>
      <c r="S6488" s="69"/>
      <c r="T6488" s="69"/>
      <c r="U6488" s="69"/>
      <c r="V6488" s="69"/>
      <c r="W6488"/>
      <c r="X6488"/>
      <c r="Y6488"/>
      <c r="Z6488"/>
      <c r="AA6488"/>
      <c r="AB6488">
        <v>0.6</v>
      </c>
      <c r="AC6488"/>
      <c r="AD6488">
        <v>30</v>
      </c>
      <c r="AE6488">
        <v>30.000935120000001</v>
      </c>
      <c r="AF6488" t="s">
        <v>661</v>
      </c>
    </row>
    <row r="6489" spans="1:32" ht="14.4">
      <c r="A6489" s="49">
        <v>46219</v>
      </c>
      <c r="B6489" t="s">
        <v>278</v>
      </c>
      <c r="C6489">
        <v>561</v>
      </c>
      <c r="D6489">
        <v>5002</v>
      </c>
      <c r="E6489">
        <v>-1780</v>
      </c>
      <c r="F6489">
        <v>11</v>
      </c>
      <c r="G6489">
        <v>14</v>
      </c>
      <c r="K6489" t="s">
        <v>154</v>
      </c>
      <c r="L6489" s="64">
        <v>0.88139999999999996</v>
      </c>
      <c r="M6489" s="52">
        <v>48</v>
      </c>
      <c r="N6489" s="52">
        <v>-159</v>
      </c>
      <c r="O6489">
        <v>0</v>
      </c>
      <c r="P6489">
        <v>1</v>
      </c>
      <c r="Q6489">
        <v>1</v>
      </c>
      <c r="R6489" s="69">
        <v>860.40400581154006</v>
      </c>
      <c r="S6489" s="69">
        <v>5.8135480149026888</v>
      </c>
      <c r="T6489" s="69">
        <v>454.72727272727269</v>
      </c>
      <c r="U6489" s="69">
        <v>357.28571428571428</v>
      </c>
      <c r="V6489" s="69">
        <v>200.08</v>
      </c>
      <c r="W6489">
        <v>0</v>
      </c>
      <c r="X6489">
        <v>3</v>
      </c>
      <c r="Y6489">
        <v>0</v>
      </c>
      <c r="Z6489">
        <v>6</v>
      </c>
      <c r="AA6489">
        <v>2.25</v>
      </c>
      <c r="AB6489">
        <v>0.8</v>
      </c>
      <c r="AC6489">
        <v>1.8</v>
      </c>
      <c r="AD6489">
        <v>28</v>
      </c>
      <c r="AE6489">
        <v>28.00093511</v>
      </c>
      <c r="AF6489" t="s">
        <v>633</v>
      </c>
    </row>
    <row r="6490" spans="1:32" ht="14.4">
      <c r="A6490" s="49">
        <v>46219</v>
      </c>
      <c r="B6490" t="s">
        <v>278</v>
      </c>
      <c r="C6490">
        <v>562</v>
      </c>
      <c r="D6490">
        <v>4124</v>
      </c>
      <c r="E6490">
        <v>-1844</v>
      </c>
      <c r="F6490">
        <v>9</v>
      </c>
      <c r="G6490">
        <v>13</v>
      </c>
      <c r="K6490" t="s">
        <v>154</v>
      </c>
      <c r="L6490" s="64">
        <v>0.85099999999999998</v>
      </c>
      <c r="M6490" s="52">
        <v>-704</v>
      </c>
      <c r="N6490" s="52">
        <v>-538</v>
      </c>
      <c r="O6490">
        <v>0</v>
      </c>
      <c r="P6490">
        <v>2</v>
      </c>
      <c r="Q6490">
        <v>1</v>
      </c>
      <c r="R6490" s="69">
        <v>646.90826068908268</v>
      </c>
      <c r="S6490" s="69">
        <v>6.3749379171741296</v>
      </c>
      <c r="T6490" s="69">
        <v>458.22222222222217</v>
      </c>
      <c r="U6490" s="69">
        <v>317.23076923076923</v>
      </c>
      <c r="V6490" s="69">
        <v>187.4545454545455</v>
      </c>
      <c r="W6490">
        <v>0</v>
      </c>
      <c r="X6490">
        <v>4</v>
      </c>
      <c r="Y6490">
        <v>0</v>
      </c>
      <c r="Z6490">
        <v>0</v>
      </c>
      <c r="AA6490">
        <v>1</v>
      </c>
      <c r="AB6490">
        <v>0.6</v>
      </c>
      <c r="AC6490">
        <v>0.6</v>
      </c>
      <c r="AD6490">
        <v>16</v>
      </c>
      <c r="AE6490">
        <v>16.0009351</v>
      </c>
      <c r="AF6490" t="s">
        <v>2062</v>
      </c>
    </row>
    <row r="6491" spans="1:32" ht="14.4">
      <c r="A6491" s="49">
        <v>46219</v>
      </c>
      <c r="B6491" t="s">
        <v>510</v>
      </c>
      <c r="C6491">
        <v>665</v>
      </c>
      <c r="D6491">
        <v>1603</v>
      </c>
      <c r="E6491">
        <v>-754</v>
      </c>
      <c r="F6491">
        <v>5</v>
      </c>
      <c r="G6491">
        <v>3</v>
      </c>
      <c r="K6491" t="s">
        <v>154</v>
      </c>
      <c r="L6491" s="64">
        <v>0.84319999999999995</v>
      </c>
      <c r="M6491" s="52">
        <v>13</v>
      </c>
      <c r="N6491" s="52">
        <v>0</v>
      </c>
      <c r="O6491">
        <v>0</v>
      </c>
      <c r="P6491">
        <v>5</v>
      </c>
      <c r="Q6491">
        <v>0</v>
      </c>
      <c r="R6491" s="69"/>
      <c r="S6491" s="69"/>
      <c r="T6491" s="69"/>
      <c r="U6491" s="69"/>
      <c r="V6491" s="69"/>
      <c r="W6491"/>
      <c r="X6491"/>
      <c r="Y6491"/>
      <c r="Z6491"/>
      <c r="AA6491"/>
      <c r="AB6491">
        <v>0.5</v>
      </c>
      <c r="AC6491"/>
      <c r="AD6491">
        <v>30</v>
      </c>
      <c r="AE6491">
        <v>30.000935089999999</v>
      </c>
      <c r="AF6491" t="s">
        <v>661</v>
      </c>
    </row>
    <row r="6492" spans="1:32" ht="14.4">
      <c r="A6492" s="49">
        <v>46219</v>
      </c>
      <c r="B6492" t="s">
        <v>510</v>
      </c>
      <c r="C6492">
        <v>666</v>
      </c>
      <c r="D6492">
        <v>1722</v>
      </c>
      <c r="E6492">
        <v>-206</v>
      </c>
      <c r="F6492">
        <v>9</v>
      </c>
      <c r="G6492">
        <v>1</v>
      </c>
      <c r="K6492" t="s">
        <v>154</v>
      </c>
      <c r="L6492" s="64">
        <v>0.96009999999999995</v>
      </c>
      <c r="M6492" s="52">
        <v>-1890</v>
      </c>
      <c r="N6492" s="52">
        <v>-510</v>
      </c>
      <c r="O6492">
        <v>0</v>
      </c>
      <c r="P6492">
        <v>6</v>
      </c>
      <c r="Q6492">
        <v>0</v>
      </c>
      <c r="R6492" s="69"/>
      <c r="S6492" s="69"/>
      <c r="T6492" s="69"/>
      <c r="U6492" s="69"/>
      <c r="V6492" s="69"/>
      <c r="W6492"/>
      <c r="X6492"/>
      <c r="Y6492"/>
      <c r="Z6492"/>
      <c r="AA6492"/>
      <c r="AB6492">
        <v>0.5</v>
      </c>
      <c r="AC6492"/>
      <c r="AD6492">
        <v>30</v>
      </c>
      <c r="AE6492">
        <v>30.000935080000001</v>
      </c>
      <c r="AF6492" t="s">
        <v>661</v>
      </c>
    </row>
    <row r="6493" spans="1:32" ht="14.4">
      <c r="A6493" s="49">
        <v>46219</v>
      </c>
      <c r="B6493" t="s">
        <v>372</v>
      </c>
      <c r="C6493">
        <v>711</v>
      </c>
      <c r="D6493">
        <v>1426</v>
      </c>
      <c r="E6493">
        <v>1015</v>
      </c>
      <c r="F6493">
        <v>24</v>
      </c>
      <c r="G6493">
        <v>4</v>
      </c>
      <c r="K6493" t="s">
        <v>154</v>
      </c>
      <c r="L6493" s="64">
        <v>1.2373000000000001</v>
      </c>
      <c r="M6493" s="52">
        <v>-925</v>
      </c>
      <c r="N6493" s="52">
        <v>-549</v>
      </c>
      <c r="O6493">
        <v>0</v>
      </c>
      <c r="P6493">
        <v>1</v>
      </c>
      <c r="Q6493">
        <v>0</v>
      </c>
      <c r="R6493" s="69"/>
      <c r="S6493" s="69"/>
      <c r="T6493" s="69"/>
      <c r="U6493" s="69"/>
      <c r="V6493" s="69"/>
      <c r="W6493"/>
      <c r="X6493"/>
      <c r="Y6493"/>
      <c r="Z6493"/>
      <c r="AA6493"/>
      <c r="AB6493">
        <v>0.5</v>
      </c>
      <c r="AC6493"/>
      <c r="AD6493">
        <v>60</v>
      </c>
      <c r="AE6493">
        <v>60.000935069999997</v>
      </c>
      <c r="AF6493" t="s">
        <v>578</v>
      </c>
    </row>
    <row r="6494" spans="1:32" ht="14.4">
      <c r="A6494" s="49">
        <v>46219</v>
      </c>
      <c r="B6494" t="s">
        <v>372</v>
      </c>
      <c r="C6494">
        <v>712</v>
      </c>
      <c r="D6494">
        <v>1846</v>
      </c>
      <c r="E6494">
        <v>1945</v>
      </c>
      <c r="F6494">
        <v>37</v>
      </c>
      <c r="G6494">
        <v>7</v>
      </c>
      <c r="K6494" t="s">
        <v>154</v>
      </c>
      <c r="L6494" s="64">
        <v>1.3512</v>
      </c>
      <c r="M6494" s="52">
        <v>-736</v>
      </c>
      <c r="N6494" s="52">
        <v>-853</v>
      </c>
      <c r="O6494">
        <v>0</v>
      </c>
      <c r="P6494">
        <v>2</v>
      </c>
      <c r="Q6494">
        <v>0</v>
      </c>
      <c r="R6494" s="69"/>
      <c r="S6494" s="69"/>
      <c r="T6494" s="69"/>
      <c r="U6494" s="69"/>
      <c r="V6494" s="69"/>
      <c r="W6494"/>
      <c r="X6494"/>
      <c r="Y6494"/>
      <c r="Z6494"/>
      <c r="AA6494"/>
      <c r="AB6494">
        <v>0.5</v>
      </c>
      <c r="AC6494"/>
      <c r="AD6494">
        <v>60</v>
      </c>
      <c r="AE6494">
        <v>60.000935060000003</v>
      </c>
      <c r="AF6494" t="s">
        <v>578</v>
      </c>
    </row>
    <row r="6495" spans="1:32" ht="14.4">
      <c r="A6495" s="49">
        <v>46219</v>
      </c>
      <c r="B6495" t="s">
        <v>307</v>
      </c>
      <c r="C6495">
        <v>660</v>
      </c>
      <c r="D6495">
        <v>3604</v>
      </c>
      <c r="E6495">
        <v>-1581</v>
      </c>
      <c r="F6495">
        <v>35</v>
      </c>
      <c r="G6495">
        <v>12</v>
      </c>
      <c r="K6495" t="s">
        <v>154</v>
      </c>
      <c r="L6495" s="64">
        <v>0.8538</v>
      </c>
      <c r="M6495" s="52">
        <v>-301</v>
      </c>
      <c r="N6495" s="52">
        <v>0</v>
      </c>
      <c r="O6495">
        <v>0</v>
      </c>
      <c r="P6495">
        <v>0</v>
      </c>
      <c r="Q6495">
        <v>0</v>
      </c>
      <c r="R6495" s="69"/>
      <c r="S6495" s="69"/>
      <c r="T6495" s="69"/>
      <c r="U6495" s="69"/>
      <c r="V6495" s="69"/>
      <c r="W6495"/>
      <c r="X6495"/>
      <c r="Y6495"/>
      <c r="Z6495"/>
      <c r="AA6495"/>
      <c r="AB6495">
        <v>0.6</v>
      </c>
      <c r="AC6495"/>
      <c r="AD6495">
        <v>30</v>
      </c>
      <c r="AE6495">
        <v>30.000935049999999</v>
      </c>
      <c r="AF6495" t="s">
        <v>661</v>
      </c>
    </row>
    <row r="6496" spans="1:32" ht="14.4">
      <c r="A6496" s="49">
        <v>46219</v>
      </c>
      <c r="B6496" t="s">
        <v>307</v>
      </c>
      <c r="C6496">
        <v>661</v>
      </c>
      <c r="D6496">
        <v>2037</v>
      </c>
      <c r="E6496">
        <v>-1689</v>
      </c>
      <c r="F6496">
        <v>14</v>
      </c>
      <c r="G6496">
        <v>6</v>
      </c>
      <c r="K6496" t="s">
        <v>154</v>
      </c>
      <c r="L6496" s="64">
        <v>0.72360000000000002</v>
      </c>
      <c r="M6496" s="52">
        <v>0</v>
      </c>
      <c r="N6496" s="52">
        <v>-2163</v>
      </c>
      <c r="O6496">
        <v>0</v>
      </c>
      <c r="P6496">
        <v>1</v>
      </c>
      <c r="Q6496">
        <v>0</v>
      </c>
      <c r="R6496" s="69"/>
      <c r="S6496" s="69"/>
      <c r="T6496" s="69"/>
      <c r="U6496" s="69"/>
      <c r="V6496" s="69"/>
      <c r="W6496"/>
      <c r="X6496"/>
      <c r="Y6496"/>
      <c r="Z6496"/>
      <c r="AA6496"/>
      <c r="AB6496">
        <v>0.5</v>
      </c>
      <c r="AC6496"/>
      <c r="AD6496">
        <v>30</v>
      </c>
      <c r="AE6496">
        <v>30.000935040000002</v>
      </c>
      <c r="AF6496" t="s">
        <v>661</v>
      </c>
    </row>
    <row r="6497" spans="1:32" ht="14.4">
      <c r="A6497" s="49">
        <v>46219</v>
      </c>
      <c r="B6497" t="s">
        <v>156</v>
      </c>
      <c r="C6497">
        <v>717</v>
      </c>
      <c r="D6497">
        <v>400</v>
      </c>
      <c r="E6497">
        <v>-488</v>
      </c>
      <c r="F6497">
        <v>1</v>
      </c>
      <c r="G6497">
        <v>0</v>
      </c>
      <c r="K6497" t="s">
        <v>154</v>
      </c>
      <c r="L6497" s="64">
        <v>0.59330000000000005</v>
      </c>
      <c r="M6497" s="52">
        <v>0</v>
      </c>
      <c r="N6497" s="52">
        <v>-882</v>
      </c>
      <c r="O6497">
        <v>0</v>
      </c>
      <c r="P6497">
        <v>7</v>
      </c>
      <c r="Q6497">
        <v>0</v>
      </c>
      <c r="R6497" s="69"/>
      <c r="S6497" s="69"/>
      <c r="T6497" s="69"/>
      <c r="U6497" s="69"/>
      <c r="V6497" s="69"/>
      <c r="W6497"/>
      <c r="X6497"/>
      <c r="Y6497"/>
      <c r="Z6497"/>
      <c r="AA6497"/>
      <c r="AB6497">
        <v>0.5</v>
      </c>
      <c r="AC6497"/>
      <c r="AD6497">
        <v>10</v>
      </c>
      <c r="AE6497">
        <v>10.000935030000001</v>
      </c>
      <c r="AF6497" t="s">
        <v>584</v>
      </c>
    </row>
    <row r="6498" spans="1:32" ht="14.4">
      <c r="A6498" s="49">
        <v>46219</v>
      </c>
      <c r="B6498" t="s">
        <v>156</v>
      </c>
      <c r="C6498">
        <v>718</v>
      </c>
      <c r="D6498">
        <v>3576</v>
      </c>
      <c r="E6498">
        <v>-1784</v>
      </c>
      <c r="F6498">
        <v>16</v>
      </c>
      <c r="G6498">
        <v>7</v>
      </c>
      <c r="K6498" t="s">
        <v>154</v>
      </c>
      <c r="L6498" s="64">
        <v>0.8337</v>
      </c>
      <c r="M6498" s="52">
        <v>0</v>
      </c>
      <c r="N6498" s="52">
        <v>40</v>
      </c>
      <c r="O6498">
        <v>0</v>
      </c>
      <c r="P6498">
        <v>8</v>
      </c>
      <c r="Q6498">
        <v>0</v>
      </c>
      <c r="R6498" s="69"/>
      <c r="S6498" s="69"/>
      <c r="T6498" s="69"/>
      <c r="U6498" s="69"/>
      <c r="V6498" s="69"/>
      <c r="W6498"/>
      <c r="X6498"/>
      <c r="Y6498"/>
      <c r="Z6498"/>
      <c r="AA6498"/>
      <c r="AB6498">
        <v>0.6</v>
      </c>
      <c r="AC6498"/>
      <c r="AD6498">
        <v>30</v>
      </c>
      <c r="AE6498">
        <v>30.00093502</v>
      </c>
      <c r="AF6498" t="s">
        <v>661</v>
      </c>
    </row>
    <row r="6499" spans="1:32" ht="14.4">
      <c r="A6499" s="49">
        <v>46219</v>
      </c>
      <c r="B6499" t="s">
        <v>49</v>
      </c>
      <c r="C6499">
        <v>686</v>
      </c>
      <c r="D6499">
        <v>2559</v>
      </c>
      <c r="E6499">
        <v>6153</v>
      </c>
      <c r="F6499">
        <v>42</v>
      </c>
      <c r="G6499">
        <v>11</v>
      </c>
      <c r="K6499" t="s">
        <v>154</v>
      </c>
      <c r="L6499" s="64">
        <v>1.8015000000000001</v>
      </c>
      <c r="M6499" s="52">
        <v>-3</v>
      </c>
      <c r="N6499" s="52">
        <v>104</v>
      </c>
      <c r="O6499">
        <v>0</v>
      </c>
      <c r="P6499">
        <v>6</v>
      </c>
      <c r="Q6499">
        <v>0</v>
      </c>
      <c r="R6499" s="69"/>
      <c r="S6499" s="69"/>
      <c r="T6499" s="69"/>
      <c r="U6499" s="69"/>
      <c r="V6499" s="69"/>
      <c r="W6499"/>
      <c r="X6499"/>
      <c r="Y6499"/>
      <c r="Z6499"/>
      <c r="AA6499"/>
      <c r="AB6499">
        <v>0.5</v>
      </c>
      <c r="AC6499"/>
      <c r="AD6499">
        <v>80</v>
      </c>
      <c r="AE6499">
        <v>80.000935010000006</v>
      </c>
      <c r="AF6499" t="s">
        <v>155</v>
      </c>
    </row>
    <row r="6500" spans="1:32" ht="14.4">
      <c r="A6500" s="49">
        <v>46219</v>
      </c>
      <c r="B6500" t="s">
        <v>49</v>
      </c>
      <c r="C6500">
        <v>687</v>
      </c>
      <c r="D6500">
        <v>3393</v>
      </c>
      <c r="E6500">
        <v>-2424</v>
      </c>
      <c r="F6500">
        <v>19</v>
      </c>
      <c r="G6500">
        <v>11</v>
      </c>
      <c r="K6500" t="s">
        <v>154</v>
      </c>
      <c r="L6500" s="64">
        <v>0.76190000000000002</v>
      </c>
      <c r="M6500" s="52">
        <v>-231</v>
      </c>
      <c r="N6500" s="52">
        <v>-509</v>
      </c>
      <c r="O6500">
        <v>0</v>
      </c>
      <c r="P6500">
        <v>7</v>
      </c>
      <c r="Q6500">
        <v>0</v>
      </c>
      <c r="R6500" s="69"/>
      <c r="S6500" s="69"/>
      <c r="T6500" s="69"/>
      <c r="U6500" s="69"/>
      <c r="V6500" s="69"/>
      <c r="W6500"/>
      <c r="X6500"/>
      <c r="Y6500"/>
      <c r="Z6500"/>
      <c r="AA6500"/>
      <c r="AB6500">
        <v>0.6</v>
      </c>
      <c r="AC6500"/>
      <c r="AD6500">
        <v>30</v>
      </c>
      <c r="AE6500">
        <v>30.000934999999998</v>
      </c>
      <c r="AF6500" t="s">
        <v>661</v>
      </c>
    </row>
    <row r="6501" spans="1:32" ht="14.4">
      <c r="A6501" s="49">
        <v>46219</v>
      </c>
      <c r="B6501" t="s">
        <v>400</v>
      </c>
      <c r="C6501">
        <v>720</v>
      </c>
      <c r="D6501">
        <v>1661</v>
      </c>
      <c r="E6501">
        <v>1195</v>
      </c>
      <c r="F6501">
        <v>15</v>
      </c>
      <c r="G6501">
        <v>9</v>
      </c>
      <c r="K6501" t="s">
        <v>154</v>
      </c>
      <c r="L6501" s="64">
        <v>1.2398</v>
      </c>
      <c r="M6501" s="52">
        <v>-1599</v>
      </c>
      <c r="N6501" s="52">
        <v>-1482</v>
      </c>
      <c r="O6501">
        <v>0</v>
      </c>
      <c r="P6501">
        <v>0</v>
      </c>
      <c r="Q6501">
        <v>0</v>
      </c>
      <c r="R6501" s="69"/>
      <c r="S6501" s="69"/>
      <c r="T6501" s="69"/>
      <c r="U6501" s="69"/>
      <c r="V6501" s="69"/>
      <c r="W6501"/>
      <c r="X6501"/>
      <c r="Y6501"/>
      <c r="Z6501"/>
      <c r="AA6501"/>
      <c r="AB6501">
        <v>0.5</v>
      </c>
      <c r="AC6501"/>
      <c r="AD6501">
        <v>60</v>
      </c>
      <c r="AE6501">
        <v>60.000934989999998</v>
      </c>
      <c r="AF6501" t="s">
        <v>578</v>
      </c>
    </row>
    <row r="6502" spans="1:32" ht="14.4">
      <c r="A6502" s="49">
        <v>46219</v>
      </c>
      <c r="B6502" t="s">
        <v>5250</v>
      </c>
      <c r="C6502">
        <v>721</v>
      </c>
      <c r="D6502">
        <v>5932</v>
      </c>
      <c r="E6502">
        <v>-1838</v>
      </c>
      <c r="F6502">
        <v>38</v>
      </c>
      <c r="G6502">
        <v>15</v>
      </c>
      <c r="K6502" t="s">
        <v>154</v>
      </c>
      <c r="L6502" s="64">
        <v>0.89670000000000005</v>
      </c>
      <c r="M6502" s="52">
        <v>-1229</v>
      </c>
      <c r="N6502" s="52">
        <v>-2725</v>
      </c>
      <c r="O6502">
        <v>0</v>
      </c>
      <c r="P6502">
        <v>1</v>
      </c>
      <c r="Q6502">
        <v>0</v>
      </c>
      <c r="R6502" s="69"/>
      <c r="S6502" s="69"/>
      <c r="T6502" s="69"/>
      <c r="U6502" s="69"/>
      <c r="V6502" s="69"/>
      <c r="W6502"/>
      <c r="X6502"/>
      <c r="Y6502"/>
      <c r="Z6502"/>
      <c r="AA6502"/>
      <c r="AB6502">
        <v>0.8</v>
      </c>
      <c r="AC6502"/>
      <c r="AD6502">
        <v>30</v>
      </c>
      <c r="AE6502">
        <v>30.00093498</v>
      </c>
      <c r="AF6502" t="s">
        <v>661</v>
      </c>
    </row>
    <row r="6503" spans="1:32" ht="14.4">
      <c r="A6503" s="49">
        <v>46219</v>
      </c>
      <c r="B6503" t="s">
        <v>297</v>
      </c>
      <c r="C6503">
        <v>722</v>
      </c>
      <c r="D6503">
        <v>3532</v>
      </c>
      <c r="E6503">
        <v>1060</v>
      </c>
      <c r="F6503">
        <v>17</v>
      </c>
      <c r="G6503">
        <v>13</v>
      </c>
      <c r="K6503" t="s">
        <v>154</v>
      </c>
      <c r="L6503" s="64">
        <v>1.1000000000000001</v>
      </c>
      <c r="M6503" s="52">
        <v>2611</v>
      </c>
      <c r="N6503" s="52">
        <v>0</v>
      </c>
      <c r="O6503">
        <v>0</v>
      </c>
      <c r="P6503">
        <v>2</v>
      </c>
      <c r="Q6503">
        <v>0</v>
      </c>
      <c r="R6503" s="69"/>
      <c r="S6503" s="69"/>
      <c r="T6503" s="69"/>
      <c r="U6503" s="69"/>
      <c r="V6503" s="69"/>
      <c r="W6503"/>
      <c r="X6503"/>
      <c r="Y6503"/>
      <c r="Z6503"/>
      <c r="AA6503"/>
      <c r="AB6503">
        <v>0.6</v>
      </c>
      <c r="AC6503"/>
      <c r="AD6503">
        <v>60</v>
      </c>
      <c r="AE6503">
        <v>60.000934970000003</v>
      </c>
      <c r="AF6503" t="s">
        <v>578</v>
      </c>
    </row>
    <row r="6504" spans="1:32" ht="14.4">
      <c r="A6504" s="49">
        <v>46219</v>
      </c>
      <c r="B6504" t="s">
        <v>380</v>
      </c>
      <c r="C6504">
        <v>723</v>
      </c>
      <c r="D6504">
        <v>4262</v>
      </c>
      <c r="E6504">
        <v>-635</v>
      </c>
      <c r="F6504">
        <v>27</v>
      </c>
      <c r="G6504">
        <v>21</v>
      </c>
      <c r="K6504" t="s">
        <v>154</v>
      </c>
      <c r="L6504" s="64">
        <v>0.95030000000000003</v>
      </c>
      <c r="M6504" s="52">
        <v>-1071</v>
      </c>
      <c r="N6504" s="52">
        <v>-279</v>
      </c>
      <c r="O6504">
        <v>0</v>
      </c>
      <c r="P6504">
        <v>3</v>
      </c>
      <c r="Q6504">
        <v>0</v>
      </c>
      <c r="R6504" s="69"/>
      <c r="S6504" s="69"/>
      <c r="T6504" s="69"/>
      <c r="U6504" s="69"/>
      <c r="V6504" s="69"/>
      <c r="W6504"/>
      <c r="X6504"/>
      <c r="Y6504"/>
      <c r="Z6504"/>
      <c r="AA6504"/>
      <c r="AB6504">
        <v>0.6</v>
      </c>
      <c r="AC6504"/>
      <c r="AD6504">
        <v>30</v>
      </c>
      <c r="AE6504">
        <v>30.000934959999999</v>
      </c>
      <c r="AF6504" t="s">
        <v>661</v>
      </c>
    </row>
    <row r="6505" spans="1:32" ht="14.4">
      <c r="A6505" s="49">
        <v>46219</v>
      </c>
      <c r="B6505" t="s">
        <v>26</v>
      </c>
      <c r="C6505">
        <v>725</v>
      </c>
      <c r="D6505">
        <v>3682</v>
      </c>
      <c r="E6505">
        <v>-4378</v>
      </c>
      <c r="F6505">
        <v>13</v>
      </c>
      <c r="G6505">
        <v>3</v>
      </c>
      <c r="K6505" t="s">
        <v>154</v>
      </c>
      <c r="L6505" s="64">
        <v>0.60370000000000001</v>
      </c>
      <c r="M6505" s="52">
        <v>-216</v>
      </c>
      <c r="N6505" s="52">
        <v>10567</v>
      </c>
      <c r="O6505">
        <v>0</v>
      </c>
      <c r="P6505">
        <v>5</v>
      </c>
      <c r="Q6505">
        <v>0</v>
      </c>
      <c r="R6505" s="69"/>
      <c r="S6505" s="69"/>
      <c r="T6505" s="69"/>
      <c r="U6505" s="69"/>
      <c r="V6505" s="69"/>
      <c r="W6505"/>
      <c r="X6505"/>
      <c r="Y6505"/>
      <c r="Z6505"/>
      <c r="AA6505"/>
      <c r="AB6505">
        <v>0.6</v>
      </c>
      <c r="AC6505"/>
      <c r="AD6505">
        <v>30</v>
      </c>
      <c r="AE6505">
        <v>30.000934950000001</v>
      </c>
      <c r="AF6505" t="s">
        <v>661</v>
      </c>
    </row>
    <row r="6506" spans="1:32" ht="14.4">
      <c r="A6506" s="49">
        <v>46219</v>
      </c>
      <c r="B6506" t="s">
        <v>52</v>
      </c>
      <c r="C6506">
        <v>726</v>
      </c>
      <c r="D6506">
        <v>4327</v>
      </c>
      <c r="E6506">
        <v>42</v>
      </c>
      <c r="F6506">
        <v>16</v>
      </c>
      <c r="G6506">
        <v>8</v>
      </c>
      <c r="K6506" t="s">
        <v>154</v>
      </c>
      <c r="L6506" s="64">
        <v>1.0032000000000001</v>
      </c>
      <c r="M6506" s="52">
        <v>1663</v>
      </c>
      <c r="N6506" s="52">
        <v>1116</v>
      </c>
      <c r="O6506">
        <v>0</v>
      </c>
      <c r="P6506">
        <v>6</v>
      </c>
      <c r="Q6506">
        <v>0</v>
      </c>
      <c r="R6506" s="69"/>
      <c r="S6506" s="69"/>
      <c r="T6506" s="69"/>
      <c r="U6506" s="69"/>
      <c r="V6506" s="69"/>
      <c r="W6506"/>
      <c r="X6506"/>
      <c r="Y6506"/>
      <c r="Z6506"/>
      <c r="AA6506"/>
      <c r="AB6506">
        <v>0.6</v>
      </c>
      <c r="AC6506"/>
      <c r="AD6506">
        <v>35</v>
      </c>
      <c r="AE6506">
        <v>35.00093494</v>
      </c>
      <c r="AF6506" t="s">
        <v>668</v>
      </c>
    </row>
    <row r="6507" spans="1:32" ht="14.4">
      <c r="A6507" s="49">
        <v>46219</v>
      </c>
      <c r="B6507" t="s">
        <v>546</v>
      </c>
      <c r="C6507">
        <v>727</v>
      </c>
      <c r="D6507">
        <v>3845</v>
      </c>
      <c r="E6507">
        <v>-1759</v>
      </c>
      <c r="F6507">
        <v>6</v>
      </c>
      <c r="G6507">
        <v>7</v>
      </c>
      <c r="K6507" t="s">
        <v>154</v>
      </c>
      <c r="L6507" s="64">
        <v>0.84750000000000003</v>
      </c>
      <c r="M6507" s="52">
        <v>540</v>
      </c>
      <c r="N6507" s="52">
        <v>2454</v>
      </c>
      <c r="O6507">
        <v>0</v>
      </c>
      <c r="P6507">
        <v>7</v>
      </c>
      <c r="Q6507">
        <v>0</v>
      </c>
      <c r="R6507" s="69"/>
      <c r="S6507" s="69"/>
      <c r="T6507" s="69"/>
      <c r="U6507" s="69"/>
      <c r="V6507" s="69"/>
      <c r="W6507"/>
      <c r="X6507"/>
      <c r="Y6507"/>
      <c r="Z6507"/>
      <c r="AA6507"/>
      <c r="AB6507">
        <v>0.6</v>
      </c>
      <c r="AC6507"/>
      <c r="AD6507">
        <v>30</v>
      </c>
      <c r="AE6507">
        <v>30.00093493</v>
      </c>
      <c r="AF6507" t="s">
        <v>661</v>
      </c>
    </row>
    <row r="6508" spans="1:32" ht="14.4">
      <c r="A6508" s="49">
        <v>46219</v>
      </c>
      <c r="B6508" t="s">
        <v>514</v>
      </c>
      <c r="C6508">
        <v>728</v>
      </c>
      <c r="D6508">
        <v>2263</v>
      </c>
      <c r="E6508">
        <v>412</v>
      </c>
      <c r="F6508">
        <v>8</v>
      </c>
      <c r="G6508">
        <v>5</v>
      </c>
      <c r="K6508" t="s">
        <v>154</v>
      </c>
      <c r="L6508" s="64">
        <v>1.0607</v>
      </c>
      <c r="M6508" s="52">
        <v>-1032</v>
      </c>
      <c r="N6508" s="52">
        <v>-441</v>
      </c>
      <c r="O6508">
        <v>0</v>
      </c>
      <c r="P6508">
        <v>8</v>
      </c>
      <c r="Q6508">
        <v>0</v>
      </c>
      <c r="R6508" s="69"/>
      <c r="S6508" s="69"/>
      <c r="T6508" s="69"/>
      <c r="U6508" s="69"/>
      <c r="V6508" s="69"/>
      <c r="W6508"/>
      <c r="X6508"/>
      <c r="Y6508"/>
      <c r="Z6508"/>
      <c r="AA6508"/>
      <c r="AB6508">
        <v>0.5</v>
      </c>
      <c r="AC6508"/>
      <c r="AD6508">
        <v>35</v>
      </c>
      <c r="AE6508">
        <v>35.000934919999999</v>
      </c>
      <c r="AF6508" t="s">
        <v>668</v>
      </c>
    </row>
    <row r="6509" spans="1:32" ht="14.4">
      <c r="A6509" s="49">
        <v>46219</v>
      </c>
      <c r="B6509" t="s">
        <v>184</v>
      </c>
      <c r="C6509">
        <v>730</v>
      </c>
      <c r="D6509">
        <v>2251</v>
      </c>
      <c r="E6509">
        <v>-1885</v>
      </c>
      <c r="F6509">
        <v>13</v>
      </c>
      <c r="G6509">
        <v>6</v>
      </c>
      <c r="K6509" t="s">
        <v>154</v>
      </c>
      <c r="L6509" s="64">
        <v>0.72089999999999999</v>
      </c>
      <c r="M6509" s="52">
        <v>3334</v>
      </c>
      <c r="N6509" s="52">
        <v>-394</v>
      </c>
      <c r="O6509">
        <v>0</v>
      </c>
      <c r="P6509">
        <v>0</v>
      </c>
      <c r="Q6509">
        <v>0</v>
      </c>
      <c r="R6509" s="69"/>
      <c r="S6509" s="69"/>
      <c r="T6509" s="69"/>
      <c r="U6509" s="69"/>
      <c r="V6509" s="69"/>
      <c r="W6509"/>
      <c r="X6509"/>
      <c r="Y6509"/>
      <c r="Z6509"/>
      <c r="AA6509"/>
      <c r="AB6509">
        <v>0.5</v>
      </c>
      <c r="AC6509"/>
      <c r="AD6509">
        <v>30</v>
      </c>
      <c r="AE6509">
        <v>30.000934910000002</v>
      </c>
      <c r="AF6509" t="s">
        <v>661</v>
      </c>
    </row>
    <row r="6510" spans="1:32" ht="14.4">
      <c r="A6510" s="49">
        <v>46219</v>
      </c>
      <c r="B6510" t="s">
        <v>5251</v>
      </c>
      <c r="C6510">
        <v>731</v>
      </c>
      <c r="D6510">
        <v>5073</v>
      </c>
      <c r="E6510">
        <v>-3776</v>
      </c>
      <c r="F6510">
        <v>39</v>
      </c>
      <c r="G6510">
        <v>14</v>
      </c>
      <c r="K6510" t="s">
        <v>154</v>
      </c>
      <c r="L6510" s="64">
        <v>0.75190000000000001</v>
      </c>
      <c r="M6510" s="52">
        <v>934</v>
      </c>
      <c r="N6510" s="52">
        <v>-158</v>
      </c>
      <c r="O6510">
        <v>0</v>
      </c>
      <c r="P6510">
        <v>1</v>
      </c>
      <c r="Q6510">
        <v>0</v>
      </c>
      <c r="R6510" s="69"/>
      <c r="S6510" s="69"/>
      <c r="T6510" s="69"/>
      <c r="U6510" s="69"/>
      <c r="V6510" s="69"/>
      <c r="W6510"/>
      <c r="X6510"/>
      <c r="Y6510"/>
      <c r="Z6510"/>
      <c r="AA6510"/>
      <c r="AB6510">
        <v>0.8</v>
      </c>
      <c r="AC6510"/>
      <c r="AD6510">
        <v>30</v>
      </c>
      <c r="AE6510">
        <v>30.000934900000001</v>
      </c>
      <c r="AF6510" t="s">
        <v>661</v>
      </c>
    </row>
    <row r="6511" spans="1:32" ht="14.4">
      <c r="A6511" s="49">
        <v>46219</v>
      </c>
      <c r="B6511" t="s">
        <v>323</v>
      </c>
      <c r="C6511">
        <v>732</v>
      </c>
      <c r="D6511">
        <v>5094</v>
      </c>
      <c r="E6511">
        <v>-5904</v>
      </c>
      <c r="F6511">
        <v>15</v>
      </c>
      <c r="G6511">
        <v>10</v>
      </c>
      <c r="K6511" t="s">
        <v>154</v>
      </c>
      <c r="L6511" s="64">
        <v>0.61370000000000002</v>
      </c>
      <c r="M6511" s="52">
        <v>-308</v>
      </c>
      <c r="N6511" s="52">
        <v>0</v>
      </c>
      <c r="O6511">
        <v>0</v>
      </c>
      <c r="P6511">
        <v>2</v>
      </c>
      <c r="Q6511">
        <v>0</v>
      </c>
      <c r="R6511" s="69"/>
      <c r="S6511" s="69"/>
      <c r="T6511" s="69"/>
      <c r="U6511" s="69"/>
      <c r="V6511" s="69"/>
      <c r="W6511"/>
      <c r="X6511"/>
      <c r="Y6511"/>
      <c r="Z6511"/>
      <c r="AA6511"/>
      <c r="AB6511">
        <v>0.8</v>
      </c>
      <c r="AC6511"/>
      <c r="AD6511">
        <v>30</v>
      </c>
      <c r="AE6511">
        <v>30.00093489</v>
      </c>
      <c r="AF6511" t="s">
        <v>661</v>
      </c>
    </row>
    <row r="6512" spans="1:32" ht="14.4">
      <c r="A6512" s="49">
        <v>46219</v>
      </c>
      <c r="B6512" t="s">
        <v>351</v>
      </c>
      <c r="C6512">
        <v>733</v>
      </c>
      <c r="D6512">
        <v>3154</v>
      </c>
      <c r="E6512">
        <v>-3113</v>
      </c>
      <c r="F6512">
        <v>17</v>
      </c>
      <c r="G6512">
        <v>11</v>
      </c>
      <c r="K6512" t="s">
        <v>154</v>
      </c>
      <c r="L6512" s="64">
        <v>0.67100000000000004</v>
      </c>
      <c r="M6512" s="52">
        <v>137</v>
      </c>
      <c r="N6512" s="52">
        <v>-1191</v>
      </c>
      <c r="O6512">
        <v>0</v>
      </c>
      <c r="P6512">
        <v>3</v>
      </c>
      <c r="Q6512">
        <v>0</v>
      </c>
      <c r="R6512" s="69"/>
      <c r="S6512" s="69"/>
      <c r="T6512" s="69"/>
      <c r="U6512" s="69"/>
      <c r="V6512" s="69"/>
      <c r="W6512"/>
      <c r="X6512"/>
      <c r="Y6512"/>
      <c r="Z6512"/>
      <c r="AA6512"/>
      <c r="AB6512">
        <v>0.6</v>
      </c>
      <c r="AC6512"/>
      <c r="AD6512">
        <v>30</v>
      </c>
      <c r="AE6512">
        <v>30.000934879999999</v>
      </c>
      <c r="AF6512" t="s">
        <v>661</v>
      </c>
    </row>
    <row r="6513" spans="1:32" ht="14.4">
      <c r="A6513" s="49">
        <v>46219</v>
      </c>
      <c r="B6513" t="s">
        <v>46</v>
      </c>
      <c r="C6513">
        <v>751</v>
      </c>
      <c r="D6513">
        <v>9951</v>
      </c>
      <c r="E6513">
        <v>7328</v>
      </c>
      <c r="F6513">
        <v>86</v>
      </c>
      <c r="G6513">
        <v>0</v>
      </c>
      <c r="K6513" t="s">
        <v>154</v>
      </c>
      <c r="L6513" s="64">
        <v>1.2455000000000001</v>
      </c>
      <c r="M6513" s="52">
        <v>-6291</v>
      </c>
      <c r="N6513" s="52">
        <v>-5118</v>
      </c>
      <c r="O6513">
        <v>0</v>
      </c>
      <c r="P6513">
        <v>1</v>
      </c>
      <c r="Q6513">
        <v>0</v>
      </c>
      <c r="R6513" s="69"/>
      <c r="S6513" s="69"/>
      <c r="T6513" s="69"/>
      <c r="U6513" s="69"/>
      <c r="V6513" s="69"/>
      <c r="W6513"/>
      <c r="X6513"/>
      <c r="Y6513"/>
      <c r="Z6513"/>
      <c r="AA6513"/>
      <c r="AB6513">
        <v>1</v>
      </c>
      <c r="AC6513"/>
      <c r="AD6513">
        <v>80</v>
      </c>
      <c r="AE6513">
        <v>80.000934869999995</v>
      </c>
      <c r="AF6513" t="s">
        <v>155</v>
      </c>
    </row>
  </sheetData>
  <phoneticPr fontId="14"/>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4.44140625" defaultRowHeight="15" customHeight="1"/>
  <cols>
    <col min="1" max="1" width="6.88671875" style="43" customWidth="1"/>
    <col min="2" max="2" width="6" style="43" customWidth="1"/>
    <col min="3" max="3" width="14.109375" style="43" customWidth="1"/>
    <col min="4" max="6" width="8.6640625" style="43" customWidth="1"/>
  </cols>
  <sheetData>
    <row r="1" spans="1:26" ht="18" customHeight="1">
      <c r="A1" s="41" t="s">
        <v>3</v>
      </c>
      <c r="B1" s="41" t="s">
        <v>130</v>
      </c>
      <c r="C1" s="41" t="s">
        <v>5258</v>
      </c>
      <c r="D1" s="1"/>
      <c r="E1" s="1"/>
      <c r="F1" s="1"/>
      <c r="G1" s="1"/>
      <c r="H1" s="1"/>
      <c r="I1" s="1"/>
      <c r="J1" s="1"/>
      <c r="K1" s="1"/>
      <c r="L1" s="1"/>
      <c r="M1" s="1"/>
      <c r="N1" s="1"/>
      <c r="O1" s="1"/>
      <c r="P1" s="1"/>
      <c r="Q1" s="1"/>
      <c r="R1" s="1"/>
      <c r="S1" s="1"/>
      <c r="T1" s="1"/>
      <c r="U1" s="1"/>
      <c r="V1" s="1"/>
      <c r="W1" s="1"/>
      <c r="X1" s="1"/>
      <c r="Y1" s="1"/>
      <c r="Z1" s="1"/>
    </row>
    <row r="2" spans="1:26" ht="18" customHeight="1">
      <c r="A2" s="13">
        <v>508</v>
      </c>
      <c r="B2" s="13" t="s">
        <v>203</v>
      </c>
      <c r="C2" s="13" t="s">
        <v>9</v>
      </c>
      <c r="D2" s="1"/>
      <c r="E2" s="1"/>
      <c r="F2" s="1"/>
      <c r="G2" s="1"/>
      <c r="H2" s="1"/>
      <c r="I2" s="1"/>
      <c r="J2" s="1"/>
      <c r="K2" s="1"/>
      <c r="L2" s="1"/>
      <c r="M2" s="1"/>
      <c r="N2" s="1"/>
      <c r="O2" s="1"/>
      <c r="P2" s="1"/>
      <c r="Q2" s="1"/>
      <c r="R2" s="1"/>
      <c r="S2" s="1"/>
      <c r="T2" s="1"/>
      <c r="U2" s="1"/>
      <c r="V2" s="1"/>
      <c r="W2" s="1"/>
      <c r="X2" s="1"/>
      <c r="Y2" s="1"/>
      <c r="Z2" s="1"/>
    </row>
    <row r="3" spans="1:26" ht="18" customHeight="1">
      <c r="A3" s="13">
        <v>510</v>
      </c>
      <c r="B3" s="13" t="s">
        <v>370</v>
      </c>
      <c r="C3" s="13" t="s">
        <v>9</v>
      </c>
      <c r="D3" s="1"/>
      <c r="E3" s="1"/>
      <c r="F3" s="1"/>
      <c r="G3" s="1"/>
      <c r="H3" s="1"/>
      <c r="I3" s="1"/>
      <c r="J3" s="1"/>
      <c r="K3" s="1"/>
      <c r="L3" s="1"/>
      <c r="M3" s="1"/>
      <c r="N3" s="1"/>
      <c r="O3" s="1"/>
      <c r="P3" s="1"/>
      <c r="Q3" s="1"/>
      <c r="R3" s="1"/>
      <c r="S3" s="1"/>
      <c r="T3" s="1"/>
      <c r="U3" s="1"/>
      <c r="V3" s="1"/>
      <c r="W3" s="1"/>
      <c r="X3" s="1"/>
      <c r="Y3" s="1"/>
      <c r="Z3" s="1"/>
    </row>
    <row r="4" spans="1:26" ht="18" customHeight="1">
      <c r="A4" s="13">
        <v>521</v>
      </c>
      <c r="B4" s="13" t="s">
        <v>370</v>
      </c>
      <c r="C4" s="13" t="s">
        <v>9</v>
      </c>
      <c r="D4" s="1"/>
      <c r="E4" s="1"/>
      <c r="F4" s="1"/>
      <c r="G4" s="1"/>
      <c r="H4" s="1"/>
      <c r="I4" s="1"/>
      <c r="J4" s="1"/>
      <c r="K4" s="1"/>
      <c r="L4" s="1"/>
      <c r="M4" s="1"/>
      <c r="N4" s="1"/>
      <c r="O4" s="1"/>
      <c r="P4" s="1"/>
      <c r="Q4" s="1"/>
      <c r="R4" s="1"/>
      <c r="S4" s="1"/>
      <c r="T4" s="1"/>
      <c r="U4" s="1"/>
      <c r="V4" s="1"/>
      <c r="W4" s="1"/>
      <c r="X4" s="1"/>
      <c r="Y4" s="1"/>
      <c r="Z4" s="1"/>
    </row>
    <row r="5" spans="1:26" ht="18" customHeight="1">
      <c r="A5" s="13">
        <v>522</v>
      </c>
      <c r="B5" s="13" t="s">
        <v>203</v>
      </c>
      <c r="C5" s="13" t="s">
        <v>9</v>
      </c>
      <c r="D5" s="1"/>
      <c r="E5" s="1"/>
      <c r="F5" s="1"/>
      <c r="G5" s="1"/>
      <c r="H5" s="1"/>
      <c r="I5" s="1"/>
      <c r="J5" s="1"/>
      <c r="K5" s="1"/>
      <c r="L5" s="1"/>
      <c r="M5" s="1"/>
      <c r="N5" s="1"/>
      <c r="O5" s="1"/>
      <c r="P5" s="1"/>
      <c r="Q5" s="1"/>
      <c r="R5" s="1"/>
      <c r="S5" s="1"/>
      <c r="T5" s="1"/>
      <c r="U5" s="1"/>
      <c r="V5" s="1"/>
      <c r="W5" s="1"/>
      <c r="X5" s="1"/>
      <c r="Y5" s="1"/>
      <c r="Z5" s="1"/>
    </row>
    <row r="6" spans="1:26" ht="18" customHeight="1">
      <c r="A6" s="42">
        <v>523</v>
      </c>
      <c r="B6" s="13" t="s">
        <v>203</v>
      </c>
      <c r="C6" s="13" t="s">
        <v>9</v>
      </c>
      <c r="D6" s="1"/>
      <c r="E6" s="1"/>
      <c r="F6" s="1"/>
      <c r="G6" s="1"/>
      <c r="H6" s="1"/>
      <c r="I6" s="1"/>
      <c r="J6" s="1"/>
      <c r="K6" s="1"/>
      <c r="L6" s="1"/>
      <c r="M6" s="1"/>
      <c r="N6" s="1"/>
      <c r="O6" s="1"/>
      <c r="P6" s="1"/>
      <c r="Q6" s="1"/>
      <c r="R6" s="1"/>
      <c r="S6" s="1"/>
      <c r="T6" s="1"/>
      <c r="U6" s="1"/>
      <c r="V6" s="1"/>
      <c r="W6" s="1"/>
      <c r="X6" s="1"/>
      <c r="Y6" s="1"/>
      <c r="Z6" s="1"/>
    </row>
    <row r="7" spans="1:26" ht="18" customHeight="1">
      <c r="A7" s="42">
        <v>524</v>
      </c>
      <c r="B7" s="13" t="s">
        <v>370</v>
      </c>
      <c r="C7" s="13" t="s">
        <v>9</v>
      </c>
      <c r="D7" s="1"/>
      <c r="E7" s="1"/>
      <c r="F7" s="1"/>
      <c r="G7" s="1"/>
      <c r="H7" s="1"/>
      <c r="I7" s="1"/>
      <c r="J7" s="1"/>
      <c r="K7" s="1"/>
      <c r="L7" s="1"/>
      <c r="M7" s="1"/>
      <c r="N7" s="1"/>
      <c r="O7" s="1"/>
      <c r="P7" s="1"/>
      <c r="Q7" s="1"/>
      <c r="R7" s="1"/>
      <c r="S7" s="1"/>
      <c r="T7" s="1"/>
      <c r="U7" s="1"/>
      <c r="V7" s="1"/>
      <c r="W7" s="1"/>
      <c r="X7" s="1"/>
      <c r="Y7" s="1"/>
      <c r="Z7" s="1"/>
    </row>
    <row r="8" spans="1:26" ht="18" customHeight="1">
      <c r="A8" s="42">
        <v>535</v>
      </c>
      <c r="B8" s="13" t="s">
        <v>370</v>
      </c>
      <c r="C8" s="13" t="s">
        <v>9</v>
      </c>
      <c r="D8" s="1"/>
      <c r="E8" s="1"/>
      <c r="F8" s="1"/>
      <c r="G8" s="1"/>
      <c r="H8" s="1"/>
      <c r="I8" s="1"/>
      <c r="J8" s="1"/>
      <c r="K8" s="1"/>
      <c r="L8" s="1"/>
      <c r="M8" s="1"/>
      <c r="N8" s="1"/>
      <c r="O8" s="1"/>
      <c r="P8" s="1"/>
      <c r="Q8" s="1"/>
      <c r="R8" s="1"/>
      <c r="S8" s="1"/>
      <c r="T8" s="1"/>
      <c r="U8" s="1"/>
      <c r="V8" s="1"/>
      <c r="W8" s="1"/>
      <c r="X8" s="1"/>
      <c r="Y8" s="1"/>
      <c r="Z8" s="1"/>
    </row>
    <row r="9" spans="1:26" ht="18" customHeight="1">
      <c r="A9" s="42">
        <v>536</v>
      </c>
      <c r="B9" s="13" t="s">
        <v>203</v>
      </c>
      <c r="C9" s="13" t="s">
        <v>9</v>
      </c>
      <c r="D9" s="1"/>
      <c r="E9" s="1"/>
      <c r="F9" s="1"/>
      <c r="G9" s="1"/>
      <c r="H9" s="1"/>
      <c r="I9" s="1"/>
      <c r="J9" s="1"/>
      <c r="K9" s="1"/>
      <c r="L9" s="1"/>
      <c r="M9" s="1"/>
      <c r="N9" s="1"/>
      <c r="O9" s="1"/>
      <c r="P9" s="1"/>
      <c r="Q9" s="1"/>
      <c r="R9" s="1"/>
      <c r="S9" s="1"/>
      <c r="T9" s="1"/>
      <c r="U9" s="1"/>
      <c r="V9" s="1"/>
      <c r="W9" s="1"/>
      <c r="X9" s="1"/>
      <c r="Y9" s="1"/>
      <c r="Z9" s="1"/>
    </row>
    <row r="10" spans="1:26" ht="18" customHeight="1">
      <c r="A10" s="42"/>
      <c r="B10" s="42"/>
      <c r="C10" s="42"/>
      <c r="D10" s="1"/>
      <c r="E10" s="1"/>
      <c r="F10" s="1"/>
      <c r="G10" s="1"/>
      <c r="H10" s="1"/>
      <c r="I10" s="1"/>
      <c r="J10" s="1"/>
      <c r="K10" s="1"/>
      <c r="L10" s="1"/>
      <c r="M10" s="1"/>
      <c r="N10" s="1"/>
      <c r="O10" s="1"/>
      <c r="P10" s="1"/>
      <c r="Q10" s="1"/>
      <c r="R10" s="1"/>
      <c r="S10" s="1"/>
      <c r="T10" s="1"/>
      <c r="U10" s="1"/>
      <c r="V10" s="1"/>
      <c r="W10" s="1"/>
      <c r="X10" s="1"/>
      <c r="Y10" s="1"/>
      <c r="Z10" s="1"/>
    </row>
    <row r="11" spans="1:26" ht="18" customHeight="1">
      <c r="A11" s="42"/>
      <c r="B11" s="42"/>
      <c r="C11" s="42"/>
      <c r="D11" s="1"/>
      <c r="E11" s="1"/>
      <c r="F11" s="1"/>
      <c r="G11" s="1"/>
      <c r="H11" s="1"/>
      <c r="I11" s="1"/>
      <c r="J11" s="1"/>
      <c r="K11" s="1"/>
      <c r="L11" s="1"/>
      <c r="M11" s="1"/>
      <c r="N11" s="1"/>
      <c r="O11" s="1"/>
      <c r="P11" s="1"/>
      <c r="Q11" s="1"/>
      <c r="R11" s="1"/>
      <c r="S11" s="1"/>
      <c r="T11" s="1"/>
      <c r="U11" s="1"/>
      <c r="V11" s="1"/>
      <c r="W11" s="1"/>
      <c r="X11" s="1"/>
      <c r="Y11" s="1"/>
      <c r="Z11" s="1"/>
    </row>
    <row r="12" spans="1:26" ht="18" customHeight="1">
      <c r="A12" s="42"/>
      <c r="B12" s="42"/>
      <c r="C12" s="42"/>
      <c r="D12" s="1"/>
      <c r="E12" s="1"/>
      <c r="F12" s="1"/>
      <c r="G12" s="1"/>
      <c r="H12" s="1"/>
      <c r="I12" s="1"/>
      <c r="J12" s="1"/>
      <c r="K12" s="1"/>
      <c r="L12" s="1"/>
      <c r="M12" s="1"/>
      <c r="N12" s="1"/>
      <c r="O12" s="1"/>
      <c r="P12" s="1"/>
      <c r="Q12" s="1"/>
      <c r="R12" s="1"/>
      <c r="S12" s="1"/>
      <c r="T12" s="1"/>
      <c r="U12" s="1"/>
      <c r="V12" s="1"/>
      <c r="W12" s="1"/>
      <c r="X12" s="1"/>
      <c r="Y12" s="1"/>
      <c r="Z12" s="1"/>
    </row>
    <row r="13" spans="1:26" ht="18" customHeight="1">
      <c r="A13" s="42"/>
      <c r="B13" s="42"/>
      <c r="C13" s="42"/>
      <c r="D13" s="1"/>
      <c r="E13" s="1"/>
      <c r="F13" s="1"/>
      <c r="G13" s="1"/>
      <c r="H13" s="1"/>
      <c r="I13" s="1"/>
      <c r="J13" s="1"/>
      <c r="K13" s="1"/>
      <c r="L13" s="1"/>
      <c r="M13" s="1"/>
      <c r="N13" s="1"/>
      <c r="O13" s="1"/>
      <c r="P13" s="1"/>
      <c r="Q13" s="1"/>
      <c r="R13" s="1"/>
      <c r="S13" s="1"/>
      <c r="T13" s="1"/>
      <c r="U13" s="1"/>
      <c r="V13" s="1"/>
      <c r="W13" s="1"/>
      <c r="X13" s="1"/>
      <c r="Y13" s="1"/>
      <c r="Z13" s="1"/>
    </row>
    <row r="14" spans="1:26" ht="18" customHeight="1">
      <c r="A14" s="42"/>
      <c r="B14" s="42"/>
      <c r="C14" s="42"/>
      <c r="D14" s="1"/>
      <c r="E14" s="1"/>
      <c r="F14" s="1"/>
      <c r="G14" s="1"/>
      <c r="H14" s="1"/>
      <c r="I14" s="1"/>
      <c r="J14" s="1"/>
      <c r="K14" s="1"/>
      <c r="L14" s="1"/>
      <c r="M14" s="1"/>
      <c r="N14" s="1"/>
      <c r="O14" s="1"/>
      <c r="P14" s="1"/>
      <c r="Q14" s="1"/>
      <c r="R14" s="1"/>
      <c r="S14" s="1"/>
      <c r="T14" s="1"/>
      <c r="U14" s="1"/>
      <c r="V14" s="1"/>
      <c r="W14" s="1"/>
      <c r="X14" s="1"/>
      <c r="Y14" s="1"/>
      <c r="Z14" s="1"/>
    </row>
    <row r="15" spans="1:26" ht="18" customHeight="1">
      <c r="A15" s="42"/>
      <c r="B15" s="42"/>
      <c r="C15" s="42"/>
      <c r="D15" s="1"/>
      <c r="E15" s="1"/>
      <c r="F15" s="1"/>
      <c r="G15" s="1"/>
      <c r="H15" s="1"/>
      <c r="I15" s="1"/>
      <c r="J15" s="1"/>
      <c r="K15" s="1"/>
      <c r="L15" s="1"/>
      <c r="M15" s="1"/>
      <c r="N15" s="1"/>
      <c r="O15" s="1"/>
      <c r="P15" s="1"/>
      <c r="Q15" s="1"/>
      <c r="R15" s="1"/>
      <c r="S15" s="1"/>
      <c r="T15" s="1"/>
      <c r="U15" s="1"/>
      <c r="V15" s="1"/>
      <c r="W15" s="1"/>
      <c r="X15" s="1"/>
      <c r="Y15" s="1"/>
      <c r="Z15" s="1"/>
    </row>
    <row r="16" spans="1:26" ht="18" customHeight="1">
      <c r="A16" s="42"/>
      <c r="B16" s="42"/>
      <c r="C16" s="42"/>
      <c r="D16" s="1"/>
      <c r="E16" s="1"/>
      <c r="F16" s="1"/>
      <c r="G16" s="1"/>
      <c r="H16" s="1"/>
      <c r="I16" s="1"/>
      <c r="J16" s="1"/>
      <c r="K16" s="1"/>
      <c r="L16" s="1"/>
      <c r="M16" s="1"/>
      <c r="N16" s="1"/>
      <c r="O16" s="1"/>
      <c r="P16" s="1"/>
      <c r="Q16" s="1"/>
      <c r="R16" s="1"/>
      <c r="S16" s="1"/>
      <c r="T16" s="1"/>
      <c r="U16" s="1"/>
      <c r="V16" s="1"/>
      <c r="W16" s="1"/>
      <c r="X16" s="1"/>
      <c r="Y16" s="1"/>
      <c r="Z16" s="1"/>
    </row>
    <row r="17" spans="1:26" ht="18" customHeight="1">
      <c r="A17" s="42"/>
      <c r="B17" s="42"/>
      <c r="C17" s="42"/>
      <c r="D17" s="1"/>
      <c r="E17" s="1"/>
      <c r="F17" s="1"/>
      <c r="G17" s="1"/>
      <c r="H17" s="1"/>
      <c r="I17" s="1"/>
      <c r="J17" s="1"/>
      <c r="K17" s="1"/>
      <c r="L17" s="1"/>
      <c r="M17" s="1"/>
      <c r="N17" s="1"/>
      <c r="O17" s="1"/>
      <c r="P17" s="1"/>
      <c r="Q17" s="1"/>
      <c r="R17" s="1"/>
      <c r="S17" s="1"/>
      <c r="T17" s="1"/>
      <c r="U17" s="1"/>
      <c r="V17" s="1"/>
      <c r="W17" s="1"/>
      <c r="X17" s="1"/>
      <c r="Y17" s="1"/>
      <c r="Z17" s="1"/>
    </row>
    <row r="18" spans="1:26" ht="18" customHeight="1">
      <c r="A18" s="42"/>
      <c r="B18" s="42"/>
      <c r="C18" s="42"/>
      <c r="D18" s="1"/>
      <c r="E18" s="1"/>
      <c r="F18" s="1"/>
      <c r="G18" s="1"/>
      <c r="H18" s="1"/>
      <c r="I18" s="1"/>
      <c r="J18" s="1"/>
      <c r="K18" s="1"/>
      <c r="L18" s="1"/>
      <c r="M18" s="1"/>
      <c r="N18" s="1"/>
      <c r="O18" s="1"/>
      <c r="P18" s="1"/>
      <c r="Q18" s="1"/>
      <c r="R18" s="1"/>
      <c r="S18" s="1"/>
      <c r="T18" s="1"/>
      <c r="U18" s="1"/>
      <c r="V18" s="1"/>
      <c r="W18" s="1"/>
      <c r="X18" s="1"/>
      <c r="Y18" s="1"/>
      <c r="Z18" s="1"/>
    </row>
    <row r="19" spans="1:26" ht="18" customHeight="1">
      <c r="A19" s="42"/>
      <c r="B19" s="42"/>
      <c r="C19" s="42"/>
      <c r="D19" s="1"/>
      <c r="E19" s="1"/>
      <c r="F19" s="1"/>
      <c r="G19" s="1"/>
      <c r="H19" s="1"/>
      <c r="I19" s="1"/>
      <c r="J19" s="1"/>
      <c r="K19" s="1"/>
      <c r="L19" s="1"/>
      <c r="M19" s="1"/>
      <c r="N19" s="1"/>
      <c r="O19" s="1"/>
      <c r="P19" s="1"/>
      <c r="Q19" s="1"/>
      <c r="R19" s="1"/>
      <c r="S19" s="1"/>
      <c r="T19" s="1"/>
      <c r="U19" s="1"/>
      <c r="V19" s="1"/>
      <c r="W19" s="1"/>
      <c r="X19" s="1"/>
      <c r="Y19" s="1"/>
      <c r="Z19" s="1"/>
    </row>
    <row r="20" spans="1:26" ht="18" customHeight="1">
      <c r="A20" s="42"/>
      <c r="B20" s="42"/>
      <c r="C20" s="42"/>
      <c r="D20" s="1"/>
      <c r="E20" s="1"/>
      <c r="F20" s="1"/>
      <c r="G20" s="1"/>
      <c r="H20" s="1"/>
      <c r="I20" s="1"/>
      <c r="J20" s="1"/>
      <c r="K20" s="1"/>
      <c r="L20" s="1"/>
      <c r="M20" s="1"/>
      <c r="N20" s="1"/>
      <c r="O20" s="1"/>
      <c r="P20" s="1"/>
      <c r="Q20" s="1"/>
      <c r="R20" s="1"/>
      <c r="S20" s="1"/>
      <c r="T20" s="1"/>
      <c r="U20" s="1"/>
      <c r="V20" s="1"/>
      <c r="W20" s="1"/>
      <c r="X20" s="1"/>
      <c r="Y20" s="1"/>
      <c r="Z20" s="1"/>
    </row>
    <row r="21" spans="1:26" ht="18" customHeight="1">
      <c r="A21" s="42"/>
      <c r="B21" s="42"/>
      <c r="C21" s="42"/>
      <c r="D21" s="1"/>
      <c r="E21" s="1"/>
      <c r="F21" s="1"/>
      <c r="G21" s="1"/>
      <c r="H21" s="1"/>
      <c r="I21" s="1"/>
      <c r="J21" s="1"/>
      <c r="K21" s="1"/>
      <c r="L21" s="1"/>
      <c r="M21" s="1"/>
      <c r="N21" s="1"/>
      <c r="O21" s="1"/>
      <c r="P21" s="1"/>
      <c r="Q21" s="1"/>
      <c r="R21" s="1"/>
      <c r="S21" s="1"/>
      <c r="T21" s="1"/>
      <c r="U21" s="1"/>
      <c r="V21" s="1"/>
      <c r="W21" s="1"/>
      <c r="X21" s="1"/>
      <c r="Y21" s="1"/>
      <c r="Z21" s="1"/>
    </row>
    <row r="22" spans="1:26" ht="18" customHeight="1">
      <c r="A22" s="42"/>
      <c r="B22" s="42"/>
      <c r="C22" s="42"/>
      <c r="D22" s="1"/>
      <c r="E22" s="1"/>
      <c r="F22" s="1"/>
      <c r="G22" s="1"/>
      <c r="H22" s="1"/>
      <c r="I22" s="1"/>
      <c r="J22" s="1"/>
      <c r="K22" s="1"/>
      <c r="L22" s="1"/>
      <c r="M22" s="1"/>
      <c r="N22" s="1"/>
      <c r="O22" s="1"/>
      <c r="P22" s="1"/>
      <c r="Q22" s="1"/>
      <c r="R22" s="1"/>
      <c r="S22" s="1"/>
      <c r="T22" s="1"/>
      <c r="U22" s="1"/>
      <c r="V22" s="1"/>
      <c r="W22" s="1"/>
      <c r="X22" s="1"/>
      <c r="Y22" s="1"/>
      <c r="Z22" s="1"/>
    </row>
    <row r="23" spans="1:26" ht="18" customHeight="1">
      <c r="A23" s="42"/>
      <c r="B23" s="42"/>
      <c r="C23" s="42"/>
      <c r="D23" s="1"/>
      <c r="E23" s="1"/>
      <c r="F23" s="1"/>
      <c r="G23" s="1"/>
      <c r="H23" s="1"/>
      <c r="I23" s="1"/>
      <c r="J23" s="1"/>
      <c r="K23" s="1"/>
      <c r="L23" s="1"/>
      <c r="M23" s="1"/>
      <c r="N23" s="1"/>
      <c r="O23" s="1"/>
      <c r="P23" s="1"/>
      <c r="Q23" s="1"/>
      <c r="R23" s="1"/>
      <c r="S23" s="1"/>
      <c r="T23" s="1"/>
      <c r="U23" s="1"/>
      <c r="V23" s="1"/>
      <c r="W23" s="1"/>
      <c r="X23" s="1"/>
      <c r="Y23" s="1"/>
      <c r="Z23" s="1"/>
    </row>
    <row r="24" spans="1:26" ht="18" customHeight="1">
      <c r="A24" s="42"/>
      <c r="B24" s="42"/>
      <c r="C24" s="42"/>
      <c r="D24" s="1"/>
      <c r="E24" s="1"/>
      <c r="F24" s="1"/>
      <c r="G24" s="1"/>
      <c r="H24" s="1"/>
      <c r="I24" s="1"/>
      <c r="J24" s="1"/>
      <c r="K24" s="1"/>
      <c r="L24" s="1"/>
      <c r="M24" s="1"/>
      <c r="N24" s="1"/>
      <c r="O24" s="1"/>
      <c r="P24" s="1"/>
      <c r="Q24" s="1"/>
      <c r="R24" s="1"/>
      <c r="S24" s="1"/>
      <c r="T24" s="1"/>
      <c r="U24" s="1"/>
      <c r="V24" s="1"/>
      <c r="W24" s="1"/>
      <c r="X24" s="1"/>
      <c r="Y24" s="1"/>
      <c r="Z24" s="1"/>
    </row>
    <row r="25" spans="1:26" ht="18" customHeight="1">
      <c r="A25" s="42"/>
      <c r="B25" s="42"/>
      <c r="C25" s="42"/>
      <c r="D25" s="1"/>
      <c r="E25" s="1"/>
      <c r="F25" s="1"/>
      <c r="G25" s="1"/>
      <c r="H25" s="1"/>
      <c r="I25" s="1"/>
      <c r="J25" s="1"/>
      <c r="K25" s="1"/>
      <c r="L25" s="1"/>
      <c r="M25" s="1"/>
      <c r="N25" s="1"/>
      <c r="O25" s="1"/>
      <c r="P25" s="1"/>
      <c r="Q25" s="1"/>
      <c r="R25" s="1"/>
      <c r="S25" s="1"/>
      <c r="T25" s="1"/>
      <c r="U25" s="1"/>
      <c r="V25" s="1"/>
      <c r="W25" s="1"/>
      <c r="X25" s="1"/>
      <c r="Y25" s="1"/>
      <c r="Z25" s="1"/>
    </row>
    <row r="26" spans="1:26" ht="18" customHeight="1">
      <c r="A26" s="42"/>
      <c r="B26" s="42"/>
      <c r="C26" s="42"/>
      <c r="D26" s="1"/>
      <c r="E26" s="1"/>
      <c r="F26" s="1"/>
      <c r="G26" s="1"/>
      <c r="H26" s="1"/>
      <c r="I26" s="1"/>
      <c r="J26" s="1"/>
      <c r="K26" s="1"/>
      <c r="L26" s="1"/>
      <c r="M26" s="1"/>
      <c r="N26" s="1"/>
      <c r="O26" s="1"/>
      <c r="P26" s="1"/>
      <c r="Q26" s="1"/>
      <c r="R26" s="1"/>
      <c r="S26" s="1"/>
      <c r="T26" s="1"/>
      <c r="U26" s="1"/>
      <c r="V26" s="1"/>
      <c r="W26" s="1"/>
      <c r="X26" s="1"/>
      <c r="Y26" s="1"/>
      <c r="Z26" s="1"/>
    </row>
    <row r="27" spans="1:26" ht="18" customHeight="1">
      <c r="A27" s="42"/>
      <c r="B27" s="42"/>
      <c r="C27" s="42"/>
      <c r="D27" s="1"/>
      <c r="E27" s="1"/>
      <c r="F27" s="1"/>
      <c r="G27" s="1"/>
      <c r="H27" s="1"/>
      <c r="I27" s="1"/>
      <c r="J27" s="1"/>
      <c r="K27" s="1"/>
      <c r="L27" s="1"/>
      <c r="M27" s="1"/>
      <c r="N27" s="1"/>
      <c r="O27" s="1"/>
      <c r="P27" s="1"/>
      <c r="Q27" s="1"/>
      <c r="R27" s="1"/>
      <c r="S27" s="1"/>
      <c r="T27" s="1"/>
      <c r="U27" s="1"/>
      <c r="V27" s="1"/>
      <c r="W27" s="1"/>
      <c r="X27" s="1"/>
      <c r="Y27" s="1"/>
      <c r="Z27" s="1"/>
    </row>
    <row r="28" spans="1:26" ht="18" customHeight="1">
      <c r="A28" s="42"/>
      <c r="B28" s="42"/>
      <c r="C28" s="42"/>
      <c r="D28" s="1"/>
      <c r="E28" s="1"/>
      <c r="F28" s="1"/>
      <c r="G28" s="1"/>
      <c r="H28" s="1"/>
      <c r="I28" s="1"/>
      <c r="J28" s="1"/>
      <c r="K28" s="1"/>
      <c r="L28" s="1"/>
      <c r="M28" s="1"/>
      <c r="N28" s="1"/>
      <c r="O28" s="1"/>
      <c r="P28" s="1"/>
      <c r="Q28" s="1"/>
      <c r="R28" s="1"/>
      <c r="S28" s="1"/>
      <c r="T28" s="1"/>
      <c r="U28" s="1"/>
      <c r="V28" s="1"/>
      <c r="W28" s="1"/>
      <c r="X28" s="1"/>
      <c r="Y28" s="1"/>
      <c r="Z28" s="1"/>
    </row>
    <row r="29" spans="1:26" ht="18" customHeight="1">
      <c r="A29" s="42"/>
      <c r="B29" s="42"/>
      <c r="C29" s="42"/>
      <c r="D29" s="1"/>
      <c r="E29" s="1"/>
      <c r="F29" s="1"/>
      <c r="G29" s="1"/>
      <c r="H29" s="1"/>
      <c r="I29" s="1"/>
      <c r="J29" s="1"/>
      <c r="K29" s="1"/>
      <c r="L29" s="1"/>
      <c r="M29" s="1"/>
      <c r="N29" s="1"/>
      <c r="O29" s="1"/>
      <c r="P29" s="1"/>
      <c r="Q29" s="1"/>
      <c r="R29" s="1"/>
      <c r="S29" s="1"/>
      <c r="T29" s="1"/>
      <c r="U29" s="1"/>
      <c r="V29" s="1"/>
      <c r="W29" s="1"/>
      <c r="X29" s="1"/>
      <c r="Y29" s="1"/>
      <c r="Z29" s="1"/>
    </row>
    <row r="30" spans="1:26" ht="18" customHeight="1">
      <c r="A30" s="42"/>
      <c r="B30" s="42"/>
      <c r="C30" s="42"/>
      <c r="D30" s="1"/>
      <c r="E30" s="1"/>
      <c r="F30" s="1"/>
      <c r="G30" s="1"/>
      <c r="H30" s="1"/>
      <c r="I30" s="1"/>
      <c r="J30" s="1"/>
      <c r="K30" s="1"/>
      <c r="L30" s="1"/>
      <c r="M30" s="1"/>
      <c r="N30" s="1"/>
      <c r="O30" s="1"/>
      <c r="P30" s="1"/>
      <c r="Q30" s="1"/>
      <c r="R30" s="1"/>
      <c r="S30" s="1"/>
      <c r="T30" s="1"/>
      <c r="U30" s="1"/>
      <c r="V30" s="1"/>
      <c r="W30" s="1"/>
      <c r="X30" s="1"/>
      <c r="Y30" s="1"/>
      <c r="Z30" s="1"/>
    </row>
    <row r="31" spans="1:26" ht="18" customHeight="1">
      <c r="A31" s="42"/>
      <c r="B31" s="42"/>
      <c r="C31" s="42"/>
      <c r="D31" s="1"/>
      <c r="E31" s="1"/>
      <c r="F31" s="1"/>
      <c r="G31" s="1"/>
      <c r="H31" s="1"/>
      <c r="I31" s="1"/>
      <c r="J31" s="1"/>
      <c r="K31" s="1"/>
      <c r="L31" s="1"/>
      <c r="M31" s="1"/>
      <c r="N31" s="1"/>
      <c r="O31" s="1"/>
      <c r="P31" s="1"/>
      <c r="Q31" s="1"/>
      <c r="R31" s="1"/>
      <c r="S31" s="1"/>
      <c r="T31" s="1"/>
      <c r="U31" s="1"/>
      <c r="V31" s="1"/>
      <c r="W31" s="1"/>
      <c r="X31" s="1"/>
      <c r="Y31" s="1"/>
      <c r="Z31" s="1"/>
    </row>
    <row r="32" spans="1:26" ht="18" customHeight="1">
      <c r="A32" s="42"/>
      <c r="B32" s="42"/>
      <c r="C32" s="42"/>
      <c r="D32" s="1"/>
      <c r="E32" s="1"/>
      <c r="F32" s="1"/>
      <c r="G32" s="1"/>
      <c r="H32" s="1"/>
      <c r="I32" s="1"/>
      <c r="J32" s="1"/>
      <c r="K32" s="1"/>
      <c r="L32" s="1"/>
      <c r="M32" s="1"/>
      <c r="N32" s="1"/>
      <c r="O32" s="1"/>
      <c r="P32" s="1"/>
      <c r="Q32" s="1"/>
      <c r="R32" s="1"/>
      <c r="S32" s="1"/>
      <c r="T32" s="1"/>
      <c r="U32" s="1"/>
      <c r="V32" s="1"/>
      <c r="W32" s="1"/>
      <c r="X32" s="1"/>
      <c r="Y32" s="1"/>
      <c r="Z32" s="1"/>
    </row>
    <row r="33" spans="1:26" ht="18" customHeight="1">
      <c r="A33" s="42"/>
      <c r="B33" s="42"/>
      <c r="C33" s="42"/>
      <c r="D33" s="1"/>
      <c r="E33" s="1"/>
      <c r="F33" s="1"/>
      <c r="G33" s="1"/>
      <c r="H33" s="1"/>
      <c r="I33" s="1"/>
      <c r="J33" s="1"/>
      <c r="K33" s="1"/>
      <c r="L33" s="1"/>
      <c r="M33" s="1"/>
      <c r="N33" s="1"/>
      <c r="O33" s="1"/>
      <c r="P33" s="1"/>
      <c r="Q33" s="1"/>
      <c r="R33" s="1"/>
      <c r="S33" s="1"/>
      <c r="T33" s="1"/>
      <c r="U33" s="1"/>
      <c r="V33" s="1"/>
      <c r="W33" s="1"/>
      <c r="X33" s="1"/>
      <c r="Y33" s="1"/>
      <c r="Z33" s="1"/>
    </row>
    <row r="34" spans="1:26" ht="18" customHeight="1">
      <c r="A34" s="42"/>
      <c r="B34" s="42"/>
      <c r="C34" s="42"/>
      <c r="D34" s="1"/>
      <c r="E34" s="1"/>
      <c r="F34" s="1"/>
      <c r="G34" s="1"/>
      <c r="H34" s="1"/>
      <c r="I34" s="1"/>
      <c r="J34" s="1"/>
      <c r="K34" s="1"/>
      <c r="L34" s="1"/>
      <c r="M34" s="1"/>
      <c r="N34" s="1"/>
      <c r="O34" s="1"/>
      <c r="P34" s="1"/>
      <c r="Q34" s="1"/>
      <c r="R34" s="1"/>
      <c r="S34" s="1"/>
      <c r="T34" s="1"/>
      <c r="U34" s="1"/>
      <c r="V34" s="1"/>
      <c r="W34" s="1"/>
      <c r="X34" s="1"/>
      <c r="Y34" s="1"/>
      <c r="Z34" s="1"/>
    </row>
    <row r="35" spans="1:26" ht="18" customHeight="1">
      <c r="A35" s="42"/>
      <c r="B35" s="42"/>
      <c r="C35" s="42"/>
      <c r="D35" s="1"/>
      <c r="E35" s="1"/>
      <c r="F35" s="1"/>
      <c r="G35" s="1"/>
      <c r="H35" s="1"/>
      <c r="I35" s="1"/>
      <c r="J35" s="1"/>
      <c r="K35" s="1"/>
      <c r="L35" s="1"/>
      <c r="M35" s="1"/>
      <c r="N35" s="1"/>
      <c r="O35" s="1"/>
      <c r="P35" s="1"/>
      <c r="Q35" s="1"/>
      <c r="R35" s="1"/>
      <c r="S35" s="1"/>
      <c r="T35" s="1"/>
      <c r="U35" s="1"/>
      <c r="V35" s="1"/>
      <c r="W35" s="1"/>
      <c r="X35" s="1"/>
      <c r="Y35" s="1"/>
      <c r="Z35" s="1"/>
    </row>
    <row r="36" spans="1:26" ht="18" customHeight="1">
      <c r="A36" s="42"/>
      <c r="B36" s="42"/>
      <c r="C36" s="42"/>
      <c r="D36" s="1"/>
      <c r="E36" s="1"/>
      <c r="F36" s="1"/>
      <c r="G36" s="1"/>
      <c r="H36" s="1"/>
      <c r="I36" s="1"/>
      <c r="J36" s="1"/>
      <c r="K36" s="1"/>
      <c r="L36" s="1"/>
      <c r="M36" s="1"/>
      <c r="N36" s="1"/>
      <c r="O36" s="1"/>
      <c r="P36" s="1"/>
      <c r="Q36" s="1"/>
      <c r="R36" s="1"/>
      <c r="S36" s="1"/>
      <c r="T36" s="1"/>
      <c r="U36" s="1"/>
      <c r="V36" s="1"/>
      <c r="W36" s="1"/>
      <c r="X36" s="1"/>
      <c r="Y36" s="1"/>
      <c r="Z36" s="1"/>
    </row>
    <row r="37" spans="1:26" ht="18" customHeight="1">
      <c r="A37" s="42"/>
      <c r="B37" s="42"/>
      <c r="C37" s="42"/>
      <c r="D37" s="1"/>
      <c r="E37" s="1"/>
      <c r="F37" s="1"/>
      <c r="G37" s="1"/>
      <c r="H37" s="1"/>
      <c r="I37" s="1"/>
      <c r="J37" s="1"/>
      <c r="K37" s="1"/>
      <c r="L37" s="1"/>
      <c r="M37" s="1"/>
      <c r="N37" s="1"/>
      <c r="O37" s="1"/>
      <c r="P37" s="1"/>
      <c r="Q37" s="1"/>
      <c r="R37" s="1"/>
      <c r="S37" s="1"/>
      <c r="T37" s="1"/>
      <c r="U37" s="1"/>
      <c r="V37" s="1"/>
      <c r="W37" s="1"/>
      <c r="X37" s="1"/>
      <c r="Y37" s="1"/>
      <c r="Z37" s="1"/>
    </row>
    <row r="38" spans="1:26" ht="18" customHeight="1">
      <c r="A38" s="42"/>
      <c r="B38" s="42"/>
      <c r="C38" s="42"/>
      <c r="D38" s="1"/>
      <c r="E38" s="1"/>
      <c r="F38" s="1"/>
      <c r="G38" s="1"/>
      <c r="H38" s="1"/>
      <c r="I38" s="1"/>
      <c r="J38" s="1"/>
      <c r="K38" s="1"/>
      <c r="L38" s="1"/>
      <c r="M38" s="1"/>
      <c r="N38" s="1"/>
      <c r="O38" s="1"/>
      <c r="P38" s="1"/>
      <c r="Q38" s="1"/>
      <c r="R38" s="1"/>
      <c r="S38" s="1"/>
      <c r="T38" s="1"/>
      <c r="U38" s="1"/>
      <c r="V38" s="1"/>
      <c r="W38" s="1"/>
      <c r="X38" s="1"/>
      <c r="Y38" s="1"/>
      <c r="Z38" s="1"/>
    </row>
    <row r="39" spans="1:26" ht="18" customHeight="1">
      <c r="A39" s="42"/>
      <c r="B39" s="42"/>
      <c r="C39" s="42"/>
      <c r="D39" s="1"/>
      <c r="E39" s="1"/>
      <c r="F39" s="1"/>
      <c r="G39" s="1"/>
      <c r="H39" s="1"/>
      <c r="I39" s="1"/>
      <c r="J39" s="1"/>
      <c r="K39" s="1"/>
      <c r="L39" s="1"/>
      <c r="M39" s="1"/>
      <c r="N39" s="1"/>
      <c r="O39" s="1"/>
      <c r="P39" s="1"/>
      <c r="Q39" s="1"/>
      <c r="R39" s="1"/>
      <c r="S39" s="1"/>
      <c r="T39" s="1"/>
      <c r="U39" s="1"/>
      <c r="V39" s="1"/>
      <c r="W39" s="1"/>
      <c r="X39" s="1"/>
      <c r="Y39" s="1"/>
      <c r="Z39" s="1"/>
    </row>
    <row r="40" spans="1:26" ht="18" customHeight="1">
      <c r="A40" s="42"/>
      <c r="B40" s="42"/>
      <c r="C40" s="42"/>
      <c r="D40" s="1"/>
      <c r="E40" s="1"/>
      <c r="F40" s="1"/>
      <c r="G40" s="1"/>
      <c r="H40" s="1"/>
      <c r="I40" s="1"/>
      <c r="J40" s="1"/>
      <c r="K40" s="1"/>
      <c r="L40" s="1"/>
      <c r="M40" s="1"/>
      <c r="N40" s="1"/>
      <c r="O40" s="1"/>
      <c r="P40" s="1"/>
      <c r="Q40" s="1"/>
      <c r="R40" s="1"/>
      <c r="S40" s="1"/>
      <c r="T40" s="1"/>
      <c r="U40" s="1"/>
      <c r="V40" s="1"/>
      <c r="W40" s="1"/>
      <c r="X40" s="1"/>
      <c r="Y40" s="1"/>
      <c r="Z40" s="1"/>
    </row>
    <row r="41" spans="1:26" ht="18" customHeight="1">
      <c r="A41" s="42"/>
      <c r="B41" s="42"/>
      <c r="C41" s="42"/>
      <c r="D41" s="1"/>
      <c r="E41" s="1"/>
      <c r="F41" s="1"/>
      <c r="G41" s="1"/>
      <c r="H41" s="1"/>
      <c r="I41" s="1"/>
      <c r="J41" s="1"/>
      <c r="K41" s="1"/>
      <c r="L41" s="1"/>
      <c r="M41" s="1"/>
      <c r="N41" s="1"/>
      <c r="O41" s="1"/>
      <c r="P41" s="1"/>
      <c r="Q41" s="1"/>
      <c r="R41" s="1"/>
      <c r="S41" s="1"/>
      <c r="T41" s="1"/>
      <c r="U41" s="1"/>
      <c r="V41" s="1"/>
      <c r="W41" s="1"/>
      <c r="X41" s="1"/>
      <c r="Y41" s="1"/>
      <c r="Z41" s="1"/>
    </row>
    <row r="42" spans="1:26" ht="18" customHeight="1">
      <c r="A42" s="42"/>
      <c r="B42" s="42"/>
      <c r="C42" s="42"/>
      <c r="D42" s="1"/>
      <c r="E42" s="1"/>
      <c r="F42" s="1"/>
      <c r="G42" s="1"/>
      <c r="H42" s="1"/>
      <c r="I42" s="1"/>
      <c r="J42" s="1"/>
      <c r="K42" s="1"/>
      <c r="L42" s="1"/>
      <c r="M42" s="1"/>
      <c r="N42" s="1"/>
      <c r="O42" s="1"/>
      <c r="P42" s="1"/>
      <c r="Q42" s="1"/>
      <c r="R42" s="1"/>
      <c r="S42" s="1"/>
      <c r="T42" s="1"/>
      <c r="U42" s="1"/>
      <c r="V42" s="1"/>
      <c r="W42" s="1"/>
      <c r="X42" s="1"/>
      <c r="Y42" s="1"/>
      <c r="Z42" s="1"/>
    </row>
    <row r="43" spans="1:26" ht="18" customHeight="1">
      <c r="A43" s="42"/>
      <c r="B43" s="42"/>
      <c r="C43" s="42"/>
      <c r="D43" s="1"/>
      <c r="E43" s="1"/>
      <c r="F43" s="1"/>
      <c r="G43" s="1"/>
      <c r="H43" s="1"/>
      <c r="I43" s="1"/>
      <c r="J43" s="1"/>
      <c r="K43" s="1"/>
      <c r="L43" s="1"/>
      <c r="M43" s="1"/>
      <c r="N43" s="1"/>
      <c r="O43" s="1"/>
      <c r="P43" s="1"/>
      <c r="Q43" s="1"/>
      <c r="R43" s="1"/>
      <c r="S43" s="1"/>
      <c r="T43" s="1"/>
      <c r="U43" s="1"/>
      <c r="V43" s="1"/>
      <c r="W43" s="1"/>
      <c r="X43" s="1"/>
      <c r="Y43" s="1"/>
      <c r="Z43" s="1"/>
    </row>
    <row r="44" spans="1:26" ht="18" customHeight="1">
      <c r="A44" s="42"/>
      <c r="B44" s="42"/>
      <c r="C44" s="42"/>
      <c r="D44" s="1"/>
      <c r="E44" s="1"/>
      <c r="F44" s="1"/>
      <c r="G44" s="1"/>
      <c r="H44" s="1"/>
      <c r="I44" s="1"/>
      <c r="J44" s="1"/>
      <c r="K44" s="1"/>
      <c r="L44" s="1"/>
      <c r="M44" s="1"/>
      <c r="N44" s="1"/>
      <c r="O44" s="1"/>
      <c r="P44" s="1"/>
      <c r="Q44" s="1"/>
      <c r="R44" s="1"/>
      <c r="S44" s="1"/>
      <c r="T44" s="1"/>
      <c r="U44" s="1"/>
      <c r="V44" s="1"/>
      <c r="W44" s="1"/>
      <c r="X44" s="1"/>
      <c r="Y44" s="1"/>
      <c r="Z44" s="1"/>
    </row>
    <row r="45" spans="1:26" ht="18" customHeight="1">
      <c r="A45" s="42"/>
      <c r="B45" s="42"/>
      <c r="C45" s="42"/>
      <c r="D45" s="1"/>
      <c r="E45" s="1"/>
      <c r="F45" s="1"/>
      <c r="G45" s="1"/>
      <c r="H45" s="1"/>
      <c r="I45" s="1"/>
      <c r="J45" s="1"/>
      <c r="K45" s="1"/>
      <c r="L45" s="1"/>
      <c r="M45" s="1"/>
      <c r="N45" s="1"/>
      <c r="O45" s="1"/>
      <c r="P45" s="1"/>
      <c r="Q45" s="1"/>
      <c r="R45" s="1"/>
      <c r="S45" s="1"/>
      <c r="T45" s="1"/>
      <c r="U45" s="1"/>
      <c r="V45" s="1"/>
      <c r="W45" s="1"/>
      <c r="X45" s="1"/>
      <c r="Y45" s="1"/>
      <c r="Z45" s="1"/>
    </row>
    <row r="46" spans="1:26" ht="18" customHeight="1">
      <c r="A46" s="42"/>
      <c r="B46" s="42"/>
      <c r="C46" s="42"/>
      <c r="D46" s="1"/>
      <c r="E46" s="1"/>
      <c r="F46" s="1"/>
      <c r="G46" s="1"/>
      <c r="H46" s="1"/>
      <c r="I46" s="1"/>
      <c r="J46" s="1"/>
      <c r="K46" s="1"/>
      <c r="L46" s="1"/>
      <c r="M46" s="1"/>
      <c r="N46" s="1"/>
      <c r="O46" s="1"/>
      <c r="P46" s="1"/>
      <c r="Q46" s="1"/>
      <c r="R46" s="1"/>
      <c r="S46" s="1"/>
      <c r="T46" s="1"/>
      <c r="U46" s="1"/>
      <c r="V46" s="1"/>
      <c r="W46" s="1"/>
      <c r="X46" s="1"/>
      <c r="Y46" s="1"/>
      <c r="Z46" s="1"/>
    </row>
    <row r="47" spans="1:26" ht="18" customHeight="1">
      <c r="A47" s="42"/>
      <c r="B47" s="42"/>
      <c r="C47" s="42"/>
      <c r="D47" s="1"/>
      <c r="E47" s="1"/>
      <c r="F47" s="1"/>
      <c r="G47" s="1"/>
      <c r="H47" s="1"/>
      <c r="I47" s="1"/>
      <c r="J47" s="1"/>
      <c r="K47" s="1"/>
      <c r="L47" s="1"/>
      <c r="M47" s="1"/>
      <c r="N47" s="1"/>
      <c r="O47" s="1"/>
      <c r="P47" s="1"/>
      <c r="Q47" s="1"/>
      <c r="R47" s="1"/>
      <c r="S47" s="1"/>
      <c r="T47" s="1"/>
      <c r="U47" s="1"/>
      <c r="V47" s="1"/>
      <c r="W47" s="1"/>
      <c r="X47" s="1"/>
      <c r="Y47" s="1"/>
      <c r="Z47" s="1"/>
    </row>
    <row r="48" spans="1:26" ht="18" customHeight="1">
      <c r="A48" s="42"/>
      <c r="B48" s="42"/>
      <c r="C48" s="42"/>
      <c r="D48" s="1"/>
      <c r="E48" s="1"/>
      <c r="F48" s="1"/>
      <c r="G48" s="1"/>
      <c r="H48" s="1"/>
      <c r="I48" s="1"/>
      <c r="J48" s="1"/>
      <c r="K48" s="1"/>
      <c r="L48" s="1"/>
      <c r="M48" s="1"/>
      <c r="N48" s="1"/>
      <c r="O48" s="1"/>
      <c r="P48" s="1"/>
      <c r="Q48" s="1"/>
      <c r="R48" s="1"/>
      <c r="S48" s="1"/>
      <c r="T48" s="1"/>
      <c r="U48" s="1"/>
      <c r="V48" s="1"/>
      <c r="W48" s="1"/>
      <c r="X48" s="1"/>
      <c r="Y48" s="1"/>
      <c r="Z48" s="1"/>
    </row>
    <row r="49" spans="1:26" ht="18" customHeight="1">
      <c r="A49" s="42"/>
      <c r="B49" s="42"/>
      <c r="C49" s="42"/>
      <c r="D49" s="1"/>
      <c r="E49" s="1"/>
      <c r="F49" s="1"/>
      <c r="G49" s="1"/>
      <c r="H49" s="1"/>
      <c r="I49" s="1"/>
      <c r="J49" s="1"/>
      <c r="K49" s="1"/>
      <c r="L49" s="1"/>
      <c r="M49" s="1"/>
      <c r="N49" s="1"/>
      <c r="O49" s="1"/>
      <c r="P49" s="1"/>
      <c r="Q49" s="1"/>
      <c r="R49" s="1"/>
      <c r="S49" s="1"/>
      <c r="T49" s="1"/>
      <c r="U49" s="1"/>
      <c r="V49" s="1"/>
      <c r="W49" s="1"/>
      <c r="X49" s="1"/>
      <c r="Y49" s="1"/>
      <c r="Z49" s="1"/>
    </row>
    <row r="50" spans="1:26" ht="18" customHeight="1">
      <c r="A50" s="42"/>
      <c r="B50" s="42"/>
      <c r="C50" s="42"/>
      <c r="D50" s="1"/>
      <c r="E50" s="1"/>
      <c r="F50" s="1"/>
      <c r="G50" s="1"/>
      <c r="H50" s="1"/>
      <c r="I50" s="1"/>
      <c r="J50" s="1"/>
      <c r="K50" s="1"/>
      <c r="L50" s="1"/>
      <c r="M50" s="1"/>
      <c r="N50" s="1"/>
      <c r="O50" s="1"/>
      <c r="P50" s="1"/>
      <c r="Q50" s="1"/>
      <c r="R50" s="1"/>
      <c r="S50" s="1"/>
      <c r="T50" s="1"/>
      <c r="U50" s="1"/>
      <c r="V50" s="1"/>
      <c r="W50" s="1"/>
      <c r="X50" s="1"/>
      <c r="Y50" s="1"/>
      <c r="Z50" s="1"/>
    </row>
    <row r="51" spans="1:26" ht="18" customHeight="1">
      <c r="A51" s="42"/>
      <c r="B51" s="42"/>
      <c r="C51" s="42"/>
      <c r="D51" s="1"/>
      <c r="E51" s="1"/>
      <c r="F51" s="1"/>
      <c r="G51" s="1"/>
      <c r="H51" s="1"/>
      <c r="I51" s="1"/>
      <c r="J51" s="1"/>
      <c r="K51" s="1"/>
      <c r="L51" s="1"/>
      <c r="M51" s="1"/>
      <c r="N51" s="1"/>
      <c r="O51" s="1"/>
      <c r="P51" s="1"/>
      <c r="Q51" s="1"/>
      <c r="R51" s="1"/>
      <c r="S51" s="1"/>
      <c r="T51" s="1"/>
      <c r="U51" s="1"/>
      <c r="V51" s="1"/>
      <c r="W51" s="1"/>
      <c r="X51" s="1"/>
      <c r="Y51" s="1"/>
      <c r="Z51" s="1"/>
    </row>
    <row r="52" spans="1:26" ht="18" customHeight="1">
      <c r="A52" s="42"/>
      <c r="B52" s="42"/>
      <c r="C52" s="42"/>
      <c r="D52" s="1"/>
      <c r="E52" s="1"/>
      <c r="F52" s="1"/>
      <c r="G52" s="1"/>
      <c r="H52" s="1"/>
      <c r="I52" s="1"/>
      <c r="J52" s="1"/>
      <c r="K52" s="1"/>
      <c r="L52" s="1"/>
      <c r="M52" s="1"/>
      <c r="N52" s="1"/>
      <c r="O52" s="1"/>
      <c r="P52" s="1"/>
      <c r="Q52" s="1"/>
      <c r="R52" s="1"/>
      <c r="S52" s="1"/>
      <c r="T52" s="1"/>
      <c r="U52" s="1"/>
      <c r="V52" s="1"/>
      <c r="W52" s="1"/>
      <c r="X52" s="1"/>
      <c r="Y52" s="1"/>
      <c r="Z52" s="1"/>
    </row>
    <row r="53" spans="1:26" ht="18" customHeight="1">
      <c r="A53" s="42"/>
      <c r="B53" s="42"/>
      <c r="C53" s="42"/>
      <c r="D53" s="1"/>
      <c r="E53" s="1"/>
      <c r="F53" s="1"/>
      <c r="G53" s="1"/>
      <c r="H53" s="1"/>
      <c r="I53" s="1"/>
      <c r="J53" s="1"/>
      <c r="K53" s="1"/>
      <c r="L53" s="1"/>
      <c r="M53" s="1"/>
      <c r="N53" s="1"/>
      <c r="O53" s="1"/>
      <c r="P53" s="1"/>
      <c r="Q53" s="1"/>
      <c r="R53" s="1"/>
      <c r="S53" s="1"/>
      <c r="T53" s="1"/>
      <c r="U53" s="1"/>
      <c r="V53" s="1"/>
      <c r="W53" s="1"/>
      <c r="X53" s="1"/>
      <c r="Y53" s="1"/>
      <c r="Z53" s="1"/>
    </row>
    <row r="54" spans="1:26" ht="18" customHeight="1">
      <c r="A54" s="42"/>
      <c r="B54" s="42"/>
      <c r="C54" s="42"/>
      <c r="D54" s="1"/>
      <c r="E54" s="1"/>
      <c r="F54" s="1"/>
      <c r="G54" s="1"/>
      <c r="H54" s="1"/>
      <c r="I54" s="1"/>
      <c r="J54" s="1"/>
      <c r="K54" s="1"/>
      <c r="L54" s="1"/>
      <c r="M54" s="1"/>
      <c r="N54" s="1"/>
      <c r="O54" s="1"/>
      <c r="P54" s="1"/>
      <c r="Q54" s="1"/>
      <c r="R54" s="1"/>
      <c r="S54" s="1"/>
      <c r="T54" s="1"/>
      <c r="U54" s="1"/>
      <c r="V54" s="1"/>
      <c r="W54" s="1"/>
      <c r="X54" s="1"/>
      <c r="Y54" s="1"/>
      <c r="Z54" s="1"/>
    </row>
    <row r="55" spans="1:26" ht="18" customHeight="1">
      <c r="A55" s="42"/>
      <c r="B55" s="42"/>
      <c r="C55" s="42"/>
      <c r="D55" s="1"/>
      <c r="E55" s="1"/>
      <c r="F55" s="1"/>
      <c r="G55" s="1"/>
      <c r="H55" s="1"/>
      <c r="I55" s="1"/>
      <c r="J55" s="1"/>
      <c r="K55" s="1"/>
      <c r="L55" s="1"/>
      <c r="M55" s="1"/>
      <c r="N55" s="1"/>
      <c r="O55" s="1"/>
      <c r="P55" s="1"/>
      <c r="Q55" s="1"/>
      <c r="R55" s="1"/>
      <c r="S55" s="1"/>
      <c r="T55" s="1"/>
      <c r="U55" s="1"/>
      <c r="V55" s="1"/>
      <c r="W55" s="1"/>
      <c r="X55" s="1"/>
      <c r="Y55" s="1"/>
      <c r="Z55" s="1"/>
    </row>
    <row r="56" spans="1:26" ht="18" customHeight="1">
      <c r="A56" s="42"/>
      <c r="B56" s="42"/>
      <c r="C56" s="42"/>
      <c r="D56" s="1"/>
      <c r="E56" s="1"/>
      <c r="F56" s="1"/>
      <c r="G56" s="1"/>
      <c r="H56" s="1"/>
      <c r="I56" s="1"/>
      <c r="J56" s="1"/>
      <c r="K56" s="1"/>
      <c r="L56" s="1"/>
      <c r="M56" s="1"/>
      <c r="N56" s="1"/>
      <c r="O56" s="1"/>
      <c r="P56" s="1"/>
      <c r="Q56" s="1"/>
      <c r="R56" s="1"/>
      <c r="S56" s="1"/>
      <c r="T56" s="1"/>
      <c r="U56" s="1"/>
      <c r="V56" s="1"/>
      <c r="W56" s="1"/>
      <c r="X56" s="1"/>
      <c r="Y56" s="1"/>
      <c r="Z56" s="1"/>
    </row>
    <row r="57" spans="1:26" ht="18" customHeight="1">
      <c r="A57" s="42"/>
      <c r="B57" s="42"/>
      <c r="C57" s="42"/>
      <c r="D57" s="1"/>
      <c r="E57" s="1"/>
      <c r="F57" s="1"/>
      <c r="G57" s="1"/>
      <c r="H57" s="1"/>
      <c r="I57" s="1"/>
      <c r="J57" s="1"/>
      <c r="K57" s="1"/>
      <c r="L57" s="1"/>
      <c r="M57" s="1"/>
      <c r="N57" s="1"/>
      <c r="O57" s="1"/>
      <c r="P57" s="1"/>
      <c r="Q57" s="1"/>
      <c r="R57" s="1"/>
      <c r="S57" s="1"/>
      <c r="T57" s="1"/>
      <c r="U57" s="1"/>
      <c r="V57" s="1"/>
      <c r="W57" s="1"/>
      <c r="X57" s="1"/>
      <c r="Y57" s="1"/>
      <c r="Z57" s="1"/>
    </row>
    <row r="58" spans="1:26" ht="18" customHeight="1">
      <c r="A58" s="42"/>
      <c r="B58" s="42"/>
      <c r="C58" s="42"/>
      <c r="D58" s="1"/>
      <c r="E58" s="1"/>
      <c r="F58" s="1"/>
      <c r="G58" s="1"/>
      <c r="H58" s="1"/>
      <c r="I58" s="1"/>
      <c r="J58" s="1"/>
      <c r="K58" s="1"/>
      <c r="L58" s="1"/>
      <c r="M58" s="1"/>
      <c r="N58" s="1"/>
      <c r="O58" s="1"/>
      <c r="P58" s="1"/>
      <c r="Q58" s="1"/>
      <c r="R58" s="1"/>
      <c r="S58" s="1"/>
      <c r="T58" s="1"/>
      <c r="U58" s="1"/>
      <c r="V58" s="1"/>
      <c r="W58" s="1"/>
      <c r="X58" s="1"/>
      <c r="Y58" s="1"/>
      <c r="Z58" s="1"/>
    </row>
    <row r="59" spans="1:26" ht="18" customHeight="1">
      <c r="A59" s="42"/>
      <c r="B59" s="42"/>
      <c r="C59" s="42"/>
      <c r="D59" s="1"/>
      <c r="E59" s="1"/>
      <c r="F59" s="1"/>
      <c r="G59" s="1"/>
      <c r="H59" s="1"/>
      <c r="I59" s="1"/>
      <c r="J59" s="1"/>
      <c r="K59" s="1"/>
      <c r="L59" s="1"/>
      <c r="M59" s="1"/>
      <c r="N59" s="1"/>
      <c r="O59" s="1"/>
      <c r="P59" s="1"/>
      <c r="Q59" s="1"/>
      <c r="R59" s="1"/>
      <c r="S59" s="1"/>
      <c r="T59" s="1"/>
      <c r="U59" s="1"/>
      <c r="V59" s="1"/>
      <c r="W59" s="1"/>
      <c r="X59" s="1"/>
      <c r="Y59" s="1"/>
      <c r="Z59" s="1"/>
    </row>
    <row r="60" spans="1:26" ht="18" customHeight="1">
      <c r="A60" s="42"/>
      <c r="B60" s="42"/>
      <c r="C60" s="42"/>
      <c r="D60" s="1"/>
      <c r="E60" s="1"/>
      <c r="F60" s="1"/>
      <c r="G60" s="1"/>
      <c r="H60" s="1"/>
      <c r="I60" s="1"/>
      <c r="J60" s="1"/>
      <c r="K60" s="1"/>
      <c r="L60" s="1"/>
      <c r="M60" s="1"/>
      <c r="N60" s="1"/>
      <c r="O60" s="1"/>
      <c r="P60" s="1"/>
      <c r="Q60" s="1"/>
      <c r="R60" s="1"/>
      <c r="S60" s="1"/>
      <c r="T60" s="1"/>
      <c r="U60" s="1"/>
      <c r="V60" s="1"/>
      <c r="W60" s="1"/>
      <c r="X60" s="1"/>
      <c r="Y60" s="1"/>
      <c r="Z60" s="1"/>
    </row>
    <row r="61" spans="1:26" ht="18" customHeight="1">
      <c r="A61" s="42"/>
      <c r="B61" s="42"/>
      <c r="C61" s="42"/>
      <c r="D61" s="1"/>
      <c r="E61" s="1"/>
      <c r="F61" s="1"/>
      <c r="G61" s="1"/>
      <c r="H61" s="1"/>
      <c r="I61" s="1"/>
      <c r="J61" s="1"/>
      <c r="K61" s="1"/>
      <c r="L61" s="1"/>
      <c r="M61" s="1"/>
      <c r="N61" s="1"/>
      <c r="O61" s="1"/>
      <c r="P61" s="1"/>
      <c r="Q61" s="1"/>
      <c r="R61" s="1"/>
      <c r="S61" s="1"/>
      <c r="T61" s="1"/>
      <c r="U61" s="1"/>
      <c r="V61" s="1"/>
      <c r="W61" s="1"/>
      <c r="X61" s="1"/>
      <c r="Y61" s="1"/>
      <c r="Z61" s="1"/>
    </row>
    <row r="62" spans="1:26" ht="18" customHeight="1">
      <c r="A62" s="42"/>
      <c r="B62" s="42"/>
      <c r="C62" s="42"/>
      <c r="D62" s="1"/>
      <c r="E62" s="1"/>
      <c r="F62" s="1"/>
      <c r="G62" s="1"/>
      <c r="H62" s="1"/>
      <c r="I62" s="1"/>
      <c r="J62" s="1"/>
      <c r="K62" s="1"/>
      <c r="L62" s="1"/>
      <c r="M62" s="1"/>
      <c r="N62" s="1"/>
      <c r="O62" s="1"/>
      <c r="P62" s="1"/>
      <c r="Q62" s="1"/>
      <c r="R62" s="1"/>
      <c r="S62" s="1"/>
      <c r="T62" s="1"/>
      <c r="U62" s="1"/>
      <c r="V62" s="1"/>
      <c r="W62" s="1"/>
      <c r="X62" s="1"/>
      <c r="Y62" s="1"/>
      <c r="Z62" s="1"/>
    </row>
    <row r="63" spans="1:26" ht="18" customHeight="1">
      <c r="A63" s="42"/>
      <c r="B63" s="42"/>
      <c r="C63" s="42"/>
      <c r="D63" s="1"/>
      <c r="E63" s="1"/>
      <c r="F63" s="1"/>
      <c r="G63" s="1"/>
      <c r="H63" s="1"/>
      <c r="I63" s="1"/>
      <c r="J63" s="1"/>
      <c r="K63" s="1"/>
      <c r="L63" s="1"/>
      <c r="M63" s="1"/>
      <c r="N63" s="1"/>
      <c r="O63" s="1"/>
      <c r="P63" s="1"/>
      <c r="Q63" s="1"/>
      <c r="R63" s="1"/>
      <c r="S63" s="1"/>
      <c r="T63" s="1"/>
      <c r="U63" s="1"/>
      <c r="V63" s="1"/>
      <c r="W63" s="1"/>
      <c r="X63" s="1"/>
      <c r="Y63" s="1"/>
      <c r="Z63" s="1"/>
    </row>
    <row r="64" spans="1:26" ht="18" customHeight="1">
      <c r="A64" s="42"/>
      <c r="B64" s="42"/>
      <c r="C64" s="42"/>
      <c r="D64" s="1"/>
      <c r="E64" s="1"/>
      <c r="F64" s="1"/>
      <c r="G64" s="1"/>
      <c r="H64" s="1"/>
      <c r="I64" s="1"/>
      <c r="J64" s="1"/>
      <c r="K64" s="1"/>
      <c r="L64" s="1"/>
      <c r="M64" s="1"/>
      <c r="N64" s="1"/>
      <c r="O64" s="1"/>
      <c r="P64" s="1"/>
      <c r="Q64" s="1"/>
      <c r="R64" s="1"/>
      <c r="S64" s="1"/>
      <c r="T64" s="1"/>
      <c r="U64" s="1"/>
      <c r="V64" s="1"/>
      <c r="W64" s="1"/>
      <c r="X64" s="1"/>
      <c r="Y64" s="1"/>
      <c r="Z64" s="1"/>
    </row>
    <row r="65" spans="1:26" ht="18" customHeight="1">
      <c r="A65" s="42"/>
      <c r="B65" s="42"/>
      <c r="C65" s="42"/>
      <c r="D65" s="1"/>
      <c r="E65" s="1"/>
      <c r="F65" s="1"/>
      <c r="G65" s="1"/>
      <c r="H65" s="1"/>
      <c r="I65" s="1"/>
      <c r="J65" s="1"/>
      <c r="K65" s="1"/>
      <c r="L65" s="1"/>
      <c r="M65" s="1"/>
      <c r="N65" s="1"/>
      <c r="O65" s="1"/>
      <c r="P65" s="1"/>
      <c r="Q65" s="1"/>
      <c r="R65" s="1"/>
      <c r="S65" s="1"/>
      <c r="T65" s="1"/>
      <c r="U65" s="1"/>
      <c r="V65" s="1"/>
      <c r="W65" s="1"/>
      <c r="X65" s="1"/>
      <c r="Y65" s="1"/>
      <c r="Z65" s="1"/>
    </row>
    <row r="66" spans="1:26" ht="18" customHeight="1">
      <c r="A66" s="42"/>
      <c r="B66" s="42"/>
      <c r="C66" s="42"/>
      <c r="D66" s="1"/>
      <c r="E66" s="1"/>
      <c r="F66" s="1"/>
      <c r="G66" s="1"/>
      <c r="H66" s="1"/>
      <c r="I66" s="1"/>
      <c r="J66" s="1"/>
      <c r="K66" s="1"/>
      <c r="L66" s="1"/>
      <c r="M66" s="1"/>
      <c r="N66" s="1"/>
      <c r="O66" s="1"/>
      <c r="P66" s="1"/>
      <c r="Q66" s="1"/>
      <c r="R66" s="1"/>
      <c r="S66" s="1"/>
      <c r="T66" s="1"/>
      <c r="U66" s="1"/>
      <c r="V66" s="1"/>
      <c r="W66" s="1"/>
      <c r="X66" s="1"/>
      <c r="Y66" s="1"/>
      <c r="Z66" s="1"/>
    </row>
    <row r="67" spans="1:26" ht="18" customHeight="1">
      <c r="A67" s="42"/>
      <c r="B67" s="42"/>
      <c r="C67" s="42"/>
      <c r="D67" s="1"/>
      <c r="E67" s="1"/>
      <c r="F67" s="1"/>
      <c r="G67" s="1"/>
      <c r="H67" s="1"/>
      <c r="I67" s="1"/>
      <c r="J67" s="1"/>
      <c r="K67" s="1"/>
      <c r="L67" s="1"/>
      <c r="M67" s="1"/>
      <c r="N67" s="1"/>
      <c r="O67" s="1"/>
      <c r="P67" s="1"/>
      <c r="Q67" s="1"/>
      <c r="R67" s="1"/>
      <c r="S67" s="1"/>
      <c r="T67" s="1"/>
      <c r="U67" s="1"/>
      <c r="V67" s="1"/>
      <c r="W67" s="1"/>
      <c r="X67" s="1"/>
      <c r="Y67" s="1"/>
      <c r="Z67" s="1"/>
    </row>
    <row r="68" spans="1:26" ht="18" customHeight="1">
      <c r="A68" s="42"/>
      <c r="B68" s="42"/>
      <c r="C68" s="42"/>
      <c r="D68" s="1"/>
      <c r="E68" s="1"/>
      <c r="F68" s="1"/>
      <c r="G68" s="1"/>
      <c r="H68" s="1"/>
      <c r="I68" s="1"/>
      <c r="J68" s="1"/>
      <c r="K68" s="1"/>
      <c r="L68" s="1"/>
      <c r="M68" s="1"/>
      <c r="N68" s="1"/>
      <c r="O68" s="1"/>
      <c r="P68" s="1"/>
      <c r="Q68" s="1"/>
      <c r="R68" s="1"/>
      <c r="S68" s="1"/>
      <c r="T68" s="1"/>
      <c r="U68" s="1"/>
      <c r="V68" s="1"/>
      <c r="W68" s="1"/>
      <c r="X68" s="1"/>
      <c r="Y68" s="1"/>
      <c r="Z68" s="1"/>
    </row>
    <row r="69" spans="1:26" ht="18" customHeight="1">
      <c r="A69" s="42"/>
      <c r="B69" s="42"/>
      <c r="C69" s="42"/>
      <c r="D69" s="1"/>
      <c r="E69" s="1"/>
      <c r="F69" s="1"/>
      <c r="G69" s="1"/>
      <c r="H69" s="1"/>
      <c r="I69" s="1"/>
      <c r="J69" s="1"/>
      <c r="K69" s="1"/>
      <c r="L69" s="1"/>
      <c r="M69" s="1"/>
      <c r="N69" s="1"/>
      <c r="O69" s="1"/>
      <c r="P69" s="1"/>
      <c r="Q69" s="1"/>
      <c r="R69" s="1"/>
      <c r="S69" s="1"/>
      <c r="T69" s="1"/>
      <c r="U69" s="1"/>
      <c r="V69" s="1"/>
      <c r="W69" s="1"/>
      <c r="X69" s="1"/>
      <c r="Y69" s="1"/>
      <c r="Z69" s="1"/>
    </row>
    <row r="70" spans="1:26" ht="18" customHeight="1">
      <c r="A70" s="42"/>
      <c r="B70" s="42"/>
      <c r="C70" s="42"/>
      <c r="D70" s="1"/>
      <c r="E70" s="1"/>
      <c r="F70" s="1"/>
      <c r="G70" s="1"/>
      <c r="H70" s="1"/>
      <c r="I70" s="1"/>
      <c r="J70" s="1"/>
      <c r="K70" s="1"/>
      <c r="L70" s="1"/>
      <c r="M70" s="1"/>
      <c r="N70" s="1"/>
      <c r="O70" s="1"/>
      <c r="P70" s="1"/>
      <c r="Q70" s="1"/>
      <c r="R70" s="1"/>
      <c r="S70" s="1"/>
      <c r="T70" s="1"/>
      <c r="U70" s="1"/>
      <c r="V70" s="1"/>
      <c r="W70" s="1"/>
      <c r="X70" s="1"/>
      <c r="Y70" s="1"/>
      <c r="Z70" s="1"/>
    </row>
    <row r="71" spans="1:26" ht="18" customHeight="1">
      <c r="A71" s="42"/>
      <c r="B71" s="42"/>
      <c r="C71" s="42"/>
      <c r="D71" s="1"/>
      <c r="E71" s="1"/>
      <c r="F71" s="1"/>
      <c r="G71" s="1"/>
      <c r="H71" s="1"/>
      <c r="I71" s="1"/>
      <c r="J71" s="1"/>
      <c r="K71" s="1"/>
      <c r="L71" s="1"/>
      <c r="M71" s="1"/>
      <c r="N71" s="1"/>
      <c r="O71" s="1"/>
      <c r="P71" s="1"/>
      <c r="Q71" s="1"/>
      <c r="R71" s="1"/>
      <c r="S71" s="1"/>
      <c r="T71" s="1"/>
      <c r="U71" s="1"/>
      <c r="V71" s="1"/>
      <c r="W71" s="1"/>
      <c r="X71" s="1"/>
      <c r="Y71" s="1"/>
      <c r="Z71" s="1"/>
    </row>
    <row r="72" spans="1:26" ht="18" customHeight="1">
      <c r="A72" s="42"/>
      <c r="B72" s="42"/>
      <c r="C72" s="42"/>
      <c r="D72" s="1"/>
      <c r="E72" s="1"/>
      <c r="F72" s="1"/>
      <c r="G72" s="1"/>
      <c r="H72" s="1"/>
      <c r="I72" s="1"/>
      <c r="J72" s="1"/>
      <c r="K72" s="1"/>
      <c r="L72" s="1"/>
      <c r="M72" s="1"/>
      <c r="N72" s="1"/>
      <c r="O72" s="1"/>
      <c r="P72" s="1"/>
      <c r="Q72" s="1"/>
      <c r="R72" s="1"/>
      <c r="S72" s="1"/>
      <c r="T72" s="1"/>
      <c r="U72" s="1"/>
      <c r="V72" s="1"/>
      <c r="W72" s="1"/>
      <c r="X72" s="1"/>
      <c r="Y72" s="1"/>
      <c r="Z72" s="1"/>
    </row>
    <row r="73" spans="1:26" ht="18" customHeight="1">
      <c r="A73" s="42"/>
      <c r="B73" s="42"/>
      <c r="C73" s="42"/>
      <c r="D73" s="1"/>
      <c r="E73" s="1"/>
      <c r="F73" s="1"/>
      <c r="G73" s="1"/>
      <c r="H73" s="1"/>
      <c r="I73" s="1"/>
      <c r="J73" s="1"/>
      <c r="K73" s="1"/>
      <c r="L73" s="1"/>
      <c r="M73" s="1"/>
      <c r="N73" s="1"/>
      <c r="O73" s="1"/>
      <c r="P73" s="1"/>
      <c r="Q73" s="1"/>
      <c r="R73" s="1"/>
      <c r="S73" s="1"/>
      <c r="T73" s="1"/>
      <c r="U73" s="1"/>
      <c r="V73" s="1"/>
      <c r="W73" s="1"/>
      <c r="X73" s="1"/>
      <c r="Y73" s="1"/>
      <c r="Z73" s="1"/>
    </row>
    <row r="74" spans="1:26" ht="18" customHeight="1">
      <c r="A74" s="42"/>
      <c r="B74" s="42"/>
      <c r="C74" s="42"/>
      <c r="D74" s="1"/>
      <c r="E74" s="1"/>
      <c r="F74" s="1"/>
      <c r="G74" s="1"/>
      <c r="H74" s="1"/>
      <c r="I74" s="1"/>
      <c r="J74" s="1"/>
      <c r="K74" s="1"/>
      <c r="L74" s="1"/>
      <c r="M74" s="1"/>
      <c r="N74" s="1"/>
      <c r="O74" s="1"/>
      <c r="P74" s="1"/>
      <c r="Q74" s="1"/>
      <c r="R74" s="1"/>
      <c r="S74" s="1"/>
      <c r="T74" s="1"/>
      <c r="U74" s="1"/>
      <c r="V74" s="1"/>
      <c r="W74" s="1"/>
      <c r="X74" s="1"/>
      <c r="Y74" s="1"/>
      <c r="Z74" s="1"/>
    </row>
    <row r="75" spans="1:26" ht="18" customHeight="1">
      <c r="A75" s="42"/>
      <c r="B75" s="42"/>
      <c r="C75" s="42"/>
      <c r="D75" s="1"/>
      <c r="E75" s="1"/>
      <c r="F75" s="1"/>
      <c r="G75" s="1"/>
      <c r="H75" s="1"/>
      <c r="I75" s="1"/>
      <c r="J75" s="1"/>
      <c r="K75" s="1"/>
      <c r="L75" s="1"/>
      <c r="M75" s="1"/>
      <c r="N75" s="1"/>
      <c r="O75" s="1"/>
      <c r="P75" s="1"/>
      <c r="Q75" s="1"/>
      <c r="R75" s="1"/>
      <c r="S75" s="1"/>
      <c r="T75" s="1"/>
      <c r="U75" s="1"/>
      <c r="V75" s="1"/>
      <c r="W75" s="1"/>
      <c r="X75" s="1"/>
      <c r="Y75" s="1"/>
      <c r="Z75" s="1"/>
    </row>
    <row r="76" spans="1:26" ht="18" customHeight="1">
      <c r="A76" s="42"/>
      <c r="B76" s="42"/>
      <c r="C76" s="42"/>
      <c r="D76" s="1"/>
      <c r="E76" s="1"/>
      <c r="F76" s="1"/>
      <c r="G76" s="1"/>
      <c r="H76" s="1"/>
      <c r="I76" s="1"/>
      <c r="J76" s="1"/>
      <c r="K76" s="1"/>
      <c r="L76" s="1"/>
      <c r="M76" s="1"/>
      <c r="N76" s="1"/>
      <c r="O76" s="1"/>
      <c r="P76" s="1"/>
      <c r="Q76" s="1"/>
      <c r="R76" s="1"/>
      <c r="S76" s="1"/>
      <c r="T76" s="1"/>
      <c r="U76" s="1"/>
      <c r="V76" s="1"/>
      <c r="W76" s="1"/>
      <c r="X76" s="1"/>
      <c r="Y76" s="1"/>
      <c r="Z76" s="1"/>
    </row>
    <row r="77" spans="1:26" ht="18" customHeight="1">
      <c r="A77" s="42"/>
      <c r="B77" s="42"/>
      <c r="C77" s="42"/>
      <c r="D77" s="1"/>
      <c r="E77" s="1"/>
      <c r="F77" s="1"/>
      <c r="G77" s="1"/>
      <c r="H77" s="1"/>
      <c r="I77" s="1"/>
      <c r="J77" s="1"/>
      <c r="K77" s="1"/>
      <c r="L77" s="1"/>
      <c r="M77" s="1"/>
      <c r="N77" s="1"/>
      <c r="O77" s="1"/>
      <c r="P77" s="1"/>
      <c r="Q77" s="1"/>
      <c r="R77" s="1"/>
      <c r="S77" s="1"/>
      <c r="T77" s="1"/>
      <c r="U77" s="1"/>
      <c r="V77" s="1"/>
      <c r="W77" s="1"/>
      <c r="X77" s="1"/>
      <c r="Y77" s="1"/>
      <c r="Z77" s="1"/>
    </row>
    <row r="78" spans="1:26" ht="18" customHeight="1">
      <c r="A78" s="42"/>
      <c r="B78" s="42"/>
      <c r="C78" s="42"/>
      <c r="D78" s="1"/>
      <c r="E78" s="1"/>
      <c r="F78" s="1"/>
      <c r="G78" s="1"/>
      <c r="H78" s="1"/>
      <c r="I78" s="1"/>
      <c r="J78" s="1"/>
      <c r="K78" s="1"/>
      <c r="L78" s="1"/>
      <c r="M78" s="1"/>
      <c r="N78" s="1"/>
      <c r="O78" s="1"/>
      <c r="P78" s="1"/>
      <c r="Q78" s="1"/>
      <c r="R78" s="1"/>
      <c r="S78" s="1"/>
      <c r="T78" s="1"/>
      <c r="U78" s="1"/>
      <c r="V78" s="1"/>
      <c r="W78" s="1"/>
      <c r="X78" s="1"/>
      <c r="Y78" s="1"/>
      <c r="Z78" s="1"/>
    </row>
    <row r="79" spans="1:26" ht="18" customHeight="1">
      <c r="A79" s="42"/>
      <c r="B79" s="42"/>
      <c r="C79" s="42"/>
      <c r="D79" s="1"/>
      <c r="E79" s="1"/>
      <c r="F79" s="1"/>
      <c r="G79" s="1"/>
      <c r="H79" s="1"/>
      <c r="I79" s="1"/>
      <c r="J79" s="1"/>
      <c r="K79" s="1"/>
      <c r="L79" s="1"/>
      <c r="M79" s="1"/>
      <c r="N79" s="1"/>
      <c r="O79" s="1"/>
      <c r="P79" s="1"/>
      <c r="Q79" s="1"/>
      <c r="R79" s="1"/>
      <c r="S79" s="1"/>
      <c r="T79" s="1"/>
      <c r="U79" s="1"/>
      <c r="V79" s="1"/>
      <c r="W79" s="1"/>
      <c r="X79" s="1"/>
      <c r="Y79" s="1"/>
      <c r="Z79" s="1"/>
    </row>
    <row r="80" spans="1:26" ht="18" customHeight="1">
      <c r="A80" s="42"/>
      <c r="B80" s="42"/>
      <c r="C80" s="42"/>
      <c r="D80" s="1"/>
      <c r="E80" s="1"/>
      <c r="F80" s="1"/>
      <c r="G80" s="1"/>
      <c r="H80" s="1"/>
      <c r="I80" s="1"/>
      <c r="J80" s="1"/>
      <c r="K80" s="1"/>
      <c r="L80" s="1"/>
      <c r="M80" s="1"/>
      <c r="N80" s="1"/>
      <c r="O80" s="1"/>
      <c r="P80" s="1"/>
      <c r="Q80" s="1"/>
      <c r="R80" s="1"/>
      <c r="S80" s="1"/>
      <c r="T80" s="1"/>
      <c r="U80" s="1"/>
      <c r="V80" s="1"/>
      <c r="W80" s="1"/>
      <c r="X80" s="1"/>
      <c r="Y80" s="1"/>
      <c r="Z80" s="1"/>
    </row>
    <row r="81" spans="1:26" ht="18" customHeight="1">
      <c r="A81" s="42"/>
      <c r="B81" s="42"/>
      <c r="C81" s="42"/>
      <c r="D81" s="1"/>
      <c r="E81" s="1"/>
      <c r="F81" s="1"/>
      <c r="G81" s="1"/>
      <c r="H81" s="1"/>
      <c r="I81" s="1"/>
      <c r="J81" s="1"/>
      <c r="K81" s="1"/>
      <c r="L81" s="1"/>
      <c r="M81" s="1"/>
      <c r="N81" s="1"/>
      <c r="O81" s="1"/>
      <c r="P81" s="1"/>
      <c r="Q81" s="1"/>
      <c r="R81" s="1"/>
      <c r="S81" s="1"/>
      <c r="T81" s="1"/>
      <c r="U81" s="1"/>
      <c r="V81" s="1"/>
      <c r="W81" s="1"/>
      <c r="X81" s="1"/>
      <c r="Y81" s="1"/>
      <c r="Z81" s="1"/>
    </row>
    <row r="82" spans="1:26" ht="18" customHeight="1">
      <c r="A82" s="42"/>
      <c r="B82" s="42"/>
      <c r="C82" s="42"/>
      <c r="D82" s="1"/>
      <c r="E82" s="1"/>
      <c r="F82" s="1"/>
      <c r="G82" s="1"/>
      <c r="H82" s="1"/>
      <c r="I82" s="1"/>
      <c r="J82" s="1"/>
      <c r="K82" s="1"/>
      <c r="L82" s="1"/>
      <c r="M82" s="1"/>
      <c r="N82" s="1"/>
      <c r="O82" s="1"/>
      <c r="P82" s="1"/>
      <c r="Q82" s="1"/>
      <c r="R82" s="1"/>
      <c r="S82" s="1"/>
      <c r="T82" s="1"/>
      <c r="U82" s="1"/>
      <c r="V82" s="1"/>
      <c r="W82" s="1"/>
      <c r="X82" s="1"/>
      <c r="Y82" s="1"/>
      <c r="Z82" s="1"/>
    </row>
    <row r="83" spans="1:26" ht="18" customHeight="1">
      <c r="A83" s="42"/>
      <c r="B83" s="42"/>
      <c r="C83" s="42"/>
      <c r="D83" s="1"/>
      <c r="E83" s="1"/>
      <c r="F83" s="1"/>
      <c r="G83" s="1"/>
      <c r="H83" s="1"/>
      <c r="I83" s="1"/>
      <c r="J83" s="1"/>
      <c r="K83" s="1"/>
      <c r="L83" s="1"/>
      <c r="M83" s="1"/>
      <c r="N83" s="1"/>
      <c r="O83" s="1"/>
      <c r="P83" s="1"/>
      <c r="Q83" s="1"/>
      <c r="R83" s="1"/>
      <c r="S83" s="1"/>
      <c r="T83" s="1"/>
      <c r="U83" s="1"/>
      <c r="V83" s="1"/>
      <c r="W83" s="1"/>
      <c r="X83" s="1"/>
      <c r="Y83" s="1"/>
      <c r="Z83" s="1"/>
    </row>
    <row r="84" spans="1:26" ht="18" customHeight="1">
      <c r="A84" s="42"/>
      <c r="B84" s="42"/>
      <c r="C84" s="42"/>
      <c r="D84" s="1"/>
      <c r="E84" s="1"/>
      <c r="F84" s="1"/>
      <c r="G84" s="1"/>
      <c r="H84" s="1"/>
      <c r="I84" s="1"/>
      <c r="J84" s="1"/>
      <c r="K84" s="1"/>
      <c r="L84" s="1"/>
      <c r="M84" s="1"/>
      <c r="N84" s="1"/>
      <c r="O84" s="1"/>
      <c r="P84" s="1"/>
      <c r="Q84" s="1"/>
      <c r="R84" s="1"/>
      <c r="S84" s="1"/>
      <c r="T84" s="1"/>
      <c r="U84" s="1"/>
      <c r="V84" s="1"/>
      <c r="W84" s="1"/>
      <c r="X84" s="1"/>
      <c r="Y84" s="1"/>
      <c r="Z84" s="1"/>
    </row>
    <row r="85" spans="1:26" ht="18" customHeight="1">
      <c r="A85" s="42"/>
      <c r="B85" s="42"/>
      <c r="C85" s="42"/>
      <c r="D85" s="1"/>
      <c r="E85" s="1"/>
      <c r="F85" s="1"/>
      <c r="G85" s="1"/>
      <c r="H85" s="1"/>
      <c r="I85" s="1"/>
      <c r="J85" s="1"/>
      <c r="K85" s="1"/>
      <c r="L85" s="1"/>
      <c r="M85" s="1"/>
      <c r="N85" s="1"/>
      <c r="O85" s="1"/>
      <c r="P85" s="1"/>
      <c r="Q85" s="1"/>
      <c r="R85" s="1"/>
      <c r="S85" s="1"/>
      <c r="T85" s="1"/>
      <c r="U85" s="1"/>
      <c r="V85" s="1"/>
      <c r="W85" s="1"/>
      <c r="X85" s="1"/>
      <c r="Y85" s="1"/>
      <c r="Z85" s="1"/>
    </row>
    <row r="86" spans="1:26" ht="18" customHeight="1">
      <c r="A86" s="42"/>
      <c r="B86" s="42"/>
      <c r="C86" s="42"/>
      <c r="D86" s="1"/>
      <c r="E86" s="1"/>
      <c r="F86" s="1"/>
      <c r="G86" s="1"/>
      <c r="H86" s="1"/>
      <c r="I86" s="1"/>
      <c r="J86" s="1"/>
      <c r="K86" s="1"/>
      <c r="L86" s="1"/>
      <c r="M86" s="1"/>
      <c r="N86" s="1"/>
      <c r="O86" s="1"/>
      <c r="P86" s="1"/>
      <c r="Q86" s="1"/>
      <c r="R86" s="1"/>
      <c r="S86" s="1"/>
      <c r="T86" s="1"/>
      <c r="U86" s="1"/>
      <c r="V86" s="1"/>
      <c r="W86" s="1"/>
      <c r="X86" s="1"/>
      <c r="Y86" s="1"/>
      <c r="Z86" s="1"/>
    </row>
    <row r="87" spans="1:26" ht="18" customHeight="1">
      <c r="A87" s="42"/>
      <c r="B87" s="42"/>
      <c r="C87" s="42"/>
      <c r="D87" s="1"/>
      <c r="E87" s="1"/>
      <c r="F87" s="1"/>
      <c r="G87" s="1"/>
      <c r="H87" s="1"/>
      <c r="I87" s="1"/>
      <c r="J87" s="1"/>
      <c r="K87" s="1"/>
      <c r="L87" s="1"/>
      <c r="M87" s="1"/>
      <c r="N87" s="1"/>
      <c r="O87" s="1"/>
      <c r="P87" s="1"/>
      <c r="Q87" s="1"/>
      <c r="R87" s="1"/>
      <c r="S87" s="1"/>
      <c r="T87" s="1"/>
      <c r="U87" s="1"/>
      <c r="V87" s="1"/>
      <c r="W87" s="1"/>
      <c r="X87" s="1"/>
      <c r="Y87" s="1"/>
      <c r="Z87" s="1"/>
    </row>
    <row r="88" spans="1:26" ht="18" customHeight="1">
      <c r="A88" s="42"/>
      <c r="B88" s="42"/>
      <c r="C88" s="42"/>
      <c r="D88" s="1"/>
      <c r="E88" s="1"/>
      <c r="F88" s="1"/>
      <c r="G88" s="1"/>
      <c r="H88" s="1"/>
      <c r="I88" s="1"/>
      <c r="J88" s="1"/>
      <c r="K88" s="1"/>
      <c r="L88" s="1"/>
      <c r="M88" s="1"/>
      <c r="N88" s="1"/>
      <c r="O88" s="1"/>
      <c r="P88" s="1"/>
      <c r="Q88" s="1"/>
      <c r="R88" s="1"/>
      <c r="S88" s="1"/>
      <c r="T88" s="1"/>
      <c r="U88" s="1"/>
      <c r="V88" s="1"/>
      <c r="W88" s="1"/>
      <c r="X88" s="1"/>
      <c r="Y88" s="1"/>
      <c r="Z88" s="1"/>
    </row>
    <row r="89" spans="1:26" ht="18" customHeight="1">
      <c r="A89" s="42"/>
      <c r="B89" s="42"/>
      <c r="C89" s="42"/>
      <c r="D89" s="1"/>
      <c r="E89" s="1"/>
      <c r="F89" s="1"/>
      <c r="G89" s="1"/>
      <c r="H89" s="1"/>
      <c r="I89" s="1"/>
      <c r="J89" s="1"/>
      <c r="K89" s="1"/>
      <c r="L89" s="1"/>
      <c r="M89" s="1"/>
      <c r="N89" s="1"/>
      <c r="O89" s="1"/>
      <c r="P89" s="1"/>
      <c r="Q89" s="1"/>
      <c r="R89" s="1"/>
      <c r="S89" s="1"/>
      <c r="T89" s="1"/>
      <c r="U89" s="1"/>
      <c r="V89" s="1"/>
      <c r="W89" s="1"/>
      <c r="X89" s="1"/>
      <c r="Y89" s="1"/>
      <c r="Z89" s="1"/>
    </row>
    <row r="90" spans="1:26" ht="18" customHeight="1">
      <c r="A90" s="42"/>
      <c r="B90" s="42"/>
      <c r="C90" s="42"/>
      <c r="D90" s="1"/>
      <c r="E90" s="1"/>
      <c r="F90" s="1"/>
      <c r="G90" s="1"/>
      <c r="H90" s="1"/>
      <c r="I90" s="1"/>
      <c r="J90" s="1"/>
      <c r="K90" s="1"/>
      <c r="L90" s="1"/>
      <c r="M90" s="1"/>
      <c r="N90" s="1"/>
      <c r="O90" s="1"/>
      <c r="P90" s="1"/>
      <c r="Q90" s="1"/>
      <c r="R90" s="1"/>
      <c r="S90" s="1"/>
      <c r="T90" s="1"/>
      <c r="U90" s="1"/>
      <c r="V90" s="1"/>
      <c r="W90" s="1"/>
      <c r="X90" s="1"/>
      <c r="Y90" s="1"/>
      <c r="Z90" s="1"/>
    </row>
    <row r="91" spans="1:26" ht="18" customHeight="1">
      <c r="A91" s="42"/>
      <c r="B91" s="42"/>
      <c r="C91" s="42"/>
      <c r="D91" s="1"/>
      <c r="E91" s="1"/>
      <c r="F91" s="1"/>
      <c r="G91" s="1"/>
      <c r="H91" s="1"/>
      <c r="I91" s="1"/>
      <c r="J91" s="1"/>
      <c r="K91" s="1"/>
      <c r="L91" s="1"/>
      <c r="M91" s="1"/>
      <c r="N91" s="1"/>
      <c r="O91" s="1"/>
      <c r="P91" s="1"/>
      <c r="Q91" s="1"/>
      <c r="R91" s="1"/>
      <c r="S91" s="1"/>
      <c r="T91" s="1"/>
      <c r="U91" s="1"/>
      <c r="V91" s="1"/>
      <c r="W91" s="1"/>
      <c r="X91" s="1"/>
      <c r="Y91" s="1"/>
      <c r="Z91" s="1"/>
    </row>
    <row r="92" spans="1:26" ht="18" customHeight="1">
      <c r="A92" s="42"/>
      <c r="B92" s="42"/>
      <c r="C92" s="42"/>
      <c r="D92" s="1"/>
      <c r="E92" s="1"/>
      <c r="F92" s="1"/>
      <c r="G92" s="1"/>
      <c r="H92" s="1"/>
      <c r="I92" s="1"/>
      <c r="J92" s="1"/>
      <c r="K92" s="1"/>
      <c r="L92" s="1"/>
      <c r="M92" s="1"/>
      <c r="N92" s="1"/>
      <c r="O92" s="1"/>
      <c r="P92" s="1"/>
      <c r="Q92" s="1"/>
      <c r="R92" s="1"/>
      <c r="S92" s="1"/>
      <c r="T92" s="1"/>
      <c r="U92" s="1"/>
      <c r="V92" s="1"/>
      <c r="W92" s="1"/>
      <c r="X92" s="1"/>
      <c r="Y92" s="1"/>
      <c r="Z92" s="1"/>
    </row>
    <row r="93" spans="1:26" ht="18" customHeight="1">
      <c r="A93" s="42"/>
      <c r="B93" s="42"/>
      <c r="C93" s="42"/>
      <c r="D93" s="1"/>
      <c r="E93" s="1"/>
      <c r="F93" s="1"/>
      <c r="G93" s="1"/>
      <c r="H93" s="1"/>
      <c r="I93" s="1"/>
      <c r="J93" s="1"/>
      <c r="K93" s="1"/>
      <c r="L93" s="1"/>
      <c r="M93" s="1"/>
      <c r="N93" s="1"/>
      <c r="O93" s="1"/>
      <c r="P93" s="1"/>
      <c r="Q93" s="1"/>
      <c r="R93" s="1"/>
      <c r="S93" s="1"/>
      <c r="T93" s="1"/>
      <c r="U93" s="1"/>
      <c r="V93" s="1"/>
      <c r="W93" s="1"/>
      <c r="X93" s="1"/>
      <c r="Y93" s="1"/>
      <c r="Z93" s="1"/>
    </row>
    <row r="94" spans="1:26" ht="18" customHeight="1">
      <c r="A94" s="42"/>
      <c r="B94" s="42"/>
      <c r="C94" s="42"/>
      <c r="D94" s="1"/>
      <c r="E94" s="1"/>
      <c r="F94" s="1"/>
      <c r="G94" s="1"/>
      <c r="H94" s="1"/>
      <c r="I94" s="1"/>
      <c r="J94" s="1"/>
      <c r="K94" s="1"/>
      <c r="L94" s="1"/>
      <c r="M94" s="1"/>
      <c r="N94" s="1"/>
      <c r="O94" s="1"/>
      <c r="P94" s="1"/>
      <c r="Q94" s="1"/>
      <c r="R94" s="1"/>
      <c r="S94" s="1"/>
      <c r="T94" s="1"/>
      <c r="U94" s="1"/>
      <c r="V94" s="1"/>
      <c r="W94" s="1"/>
      <c r="X94" s="1"/>
      <c r="Y94" s="1"/>
      <c r="Z94" s="1"/>
    </row>
    <row r="95" spans="1:26" ht="18" customHeight="1">
      <c r="A95" s="42"/>
      <c r="B95" s="42"/>
      <c r="C95" s="42"/>
      <c r="D95" s="1"/>
      <c r="E95" s="1"/>
      <c r="F95" s="1"/>
      <c r="G95" s="1"/>
      <c r="H95" s="1"/>
      <c r="I95" s="1"/>
      <c r="J95" s="1"/>
      <c r="K95" s="1"/>
      <c r="L95" s="1"/>
      <c r="M95" s="1"/>
      <c r="N95" s="1"/>
      <c r="O95" s="1"/>
      <c r="P95" s="1"/>
      <c r="Q95" s="1"/>
      <c r="R95" s="1"/>
      <c r="S95" s="1"/>
      <c r="T95" s="1"/>
      <c r="U95" s="1"/>
      <c r="V95" s="1"/>
      <c r="W95" s="1"/>
      <c r="X95" s="1"/>
      <c r="Y95" s="1"/>
      <c r="Z95" s="1"/>
    </row>
    <row r="96" spans="1:26" ht="18" customHeight="1">
      <c r="A96" s="42"/>
      <c r="B96" s="42"/>
      <c r="C96" s="42"/>
      <c r="D96" s="1"/>
      <c r="E96" s="1"/>
      <c r="F96" s="1"/>
      <c r="G96" s="1"/>
      <c r="H96" s="1"/>
      <c r="I96" s="1"/>
      <c r="J96" s="1"/>
      <c r="K96" s="1"/>
      <c r="L96" s="1"/>
      <c r="M96" s="1"/>
      <c r="N96" s="1"/>
      <c r="O96" s="1"/>
      <c r="P96" s="1"/>
      <c r="Q96" s="1"/>
      <c r="R96" s="1"/>
      <c r="S96" s="1"/>
      <c r="T96" s="1"/>
      <c r="U96" s="1"/>
      <c r="V96" s="1"/>
      <c r="W96" s="1"/>
      <c r="X96" s="1"/>
      <c r="Y96" s="1"/>
      <c r="Z96" s="1"/>
    </row>
    <row r="97" spans="1:26" ht="18" customHeight="1">
      <c r="A97" s="42"/>
      <c r="B97" s="42"/>
      <c r="C97" s="42"/>
      <c r="D97" s="1"/>
      <c r="E97" s="1"/>
      <c r="F97" s="1"/>
      <c r="G97" s="1"/>
      <c r="H97" s="1"/>
      <c r="I97" s="1"/>
      <c r="J97" s="1"/>
      <c r="K97" s="1"/>
      <c r="L97" s="1"/>
      <c r="M97" s="1"/>
      <c r="N97" s="1"/>
      <c r="O97" s="1"/>
      <c r="P97" s="1"/>
      <c r="Q97" s="1"/>
      <c r="R97" s="1"/>
      <c r="S97" s="1"/>
      <c r="T97" s="1"/>
      <c r="U97" s="1"/>
      <c r="V97" s="1"/>
      <c r="W97" s="1"/>
      <c r="X97" s="1"/>
      <c r="Y97" s="1"/>
      <c r="Z97" s="1"/>
    </row>
    <row r="98" spans="1:26" ht="18" customHeight="1">
      <c r="A98" s="42"/>
      <c r="B98" s="42"/>
      <c r="C98" s="42"/>
      <c r="D98" s="1"/>
      <c r="E98" s="1"/>
      <c r="F98" s="1"/>
      <c r="G98" s="1"/>
      <c r="H98" s="1"/>
      <c r="I98" s="1"/>
      <c r="J98" s="1"/>
      <c r="K98" s="1"/>
      <c r="L98" s="1"/>
      <c r="M98" s="1"/>
      <c r="N98" s="1"/>
      <c r="O98" s="1"/>
      <c r="P98" s="1"/>
      <c r="Q98" s="1"/>
      <c r="R98" s="1"/>
      <c r="S98" s="1"/>
      <c r="T98" s="1"/>
      <c r="U98" s="1"/>
      <c r="V98" s="1"/>
      <c r="W98" s="1"/>
      <c r="X98" s="1"/>
      <c r="Y98" s="1"/>
      <c r="Z98" s="1"/>
    </row>
    <row r="99" spans="1:26" ht="18" customHeight="1">
      <c r="A99" s="42"/>
      <c r="B99" s="42"/>
      <c r="C99" s="42"/>
      <c r="D99" s="1"/>
      <c r="E99" s="1"/>
      <c r="F99" s="1"/>
      <c r="G99" s="1"/>
      <c r="H99" s="1"/>
      <c r="I99" s="1"/>
      <c r="J99" s="1"/>
      <c r="K99" s="1"/>
      <c r="L99" s="1"/>
      <c r="M99" s="1"/>
      <c r="N99" s="1"/>
      <c r="O99" s="1"/>
      <c r="P99" s="1"/>
      <c r="Q99" s="1"/>
      <c r="R99" s="1"/>
      <c r="S99" s="1"/>
      <c r="T99" s="1"/>
      <c r="U99" s="1"/>
      <c r="V99" s="1"/>
      <c r="W99" s="1"/>
      <c r="X99" s="1"/>
      <c r="Y99" s="1"/>
      <c r="Z99" s="1"/>
    </row>
    <row r="100" spans="1:26" ht="18" customHeight="1">
      <c r="A100" s="42"/>
      <c r="B100" s="42"/>
      <c r="C100" s="42"/>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 customHeight="1">
      <c r="A101" s="42"/>
      <c r="B101" s="42"/>
      <c r="C101" s="42"/>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 customHeight="1">
      <c r="A102" s="42"/>
      <c r="B102" s="42"/>
      <c r="C102" s="42"/>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 customHeight="1">
      <c r="A103" s="42"/>
      <c r="B103" s="42"/>
      <c r="C103" s="42"/>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 customHeight="1">
      <c r="A104" s="42"/>
      <c r="B104" s="42"/>
      <c r="C104" s="42"/>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 customHeight="1">
      <c r="A105" s="42"/>
      <c r="B105" s="42"/>
      <c r="C105" s="42"/>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 customHeight="1">
      <c r="A106" s="42"/>
      <c r="B106" s="42"/>
      <c r="C106" s="42"/>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 customHeight="1">
      <c r="A107" s="42"/>
      <c r="B107" s="42"/>
      <c r="C107" s="42"/>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 customHeight="1">
      <c r="A108" s="42"/>
      <c r="B108" s="42"/>
      <c r="C108" s="42"/>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 customHeight="1">
      <c r="A109" s="42"/>
      <c r="B109" s="42"/>
      <c r="C109" s="42"/>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 customHeight="1">
      <c r="A110" s="42"/>
      <c r="B110" s="42"/>
      <c r="C110" s="42"/>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 customHeight="1">
      <c r="A111" s="42"/>
      <c r="B111" s="42"/>
      <c r="C111" s="42"/>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 customHeight="1">
      <c r="A112" s="42"/>
      <c r="B112" s="42"/>
      <c r="C112" s="42"/>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 customHeight="1">
      <c r="A113" s="42"/>
      <c r="B113" s="42"/>
      <c r="C113" s="42"/>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 customHeight="1">
      <c r="A114" s="42"/>
      <c r="B114" s="42"/>
      <c r="C114" s="42"/>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 customHeight="1">
      <c r="A115" s="42"/>
      <c r="B115" s="42"/>
      <c r="C115" s="42"/>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 customHeight="1">
      <c r="A116" s="42"/>
      <c r="B116" s="42"/>
      <c r="C116" s="42"/>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 customHeight="1">
      <c r="A117" s="42"/>
      <c r="B117" s="42"/>
      <c r="C117" s="42"/>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 customHeight="1">
      <c r="A118" s="42"/>
      <c r="B118" s="42"/>
      <c r="C118" s="42"/>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 customHeight="1">
      <c r="A119" s="42"/>
      <c r="B119" s="42"/>
      <c r="C119" s="42"/>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 customHeight="1">
      <c r="A120" s="42"/>
      <c r="B120" s="42"/>
      <c r="C120" s="42"/>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 customHeight="1">
      <c r="A121" s="42"/>
      <c r="B121" s="42"/>
      <c r="C121" s="42"/>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 customHeight="1">
      <c r="A122" s="42"/>
      <c r="B122" s="42"/>
      <c r="C122" s="42"/>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 customHeight="1">
      <c r="A123" s="42"/>
      <c r="B123" s="42"/>
      <c r="C123" s="42"/>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 customHeight="1">
      <c r="A124" s="42"/>
      <c r="B124" s="42"/>
      <c r="C124" s="42"/>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 customHeight="1">
      <c r="A125" s="42"/>
      <c r="B125" s="42"/>
      <c r="C125" s="42"/>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 customHeight="1">
      <c r="A126" s="42"/>
      <c r="B126" s="42"/>
      <c r="C126" s="42"/>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 customHeight="1">
      <c r="A127" s="42"/>
      <c r="B127" s="42"/>
      <c r="C127" s="42"/>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 customHeight="1">
      <c r="A128" s="42"/>
      <c r="B128" s="42"/>
      <c r="C128" s="42"/>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 customHeight="1">
      <c r="A129" s="42"/>
      <c r="B129" s="42"/>
      <c r="C129" s="42"/>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 customHeight="1">
      <c r="A130" s="42"/>
      <c r="B130" s="42"/>
      <c r="C130" s="42"/>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 customHeight="1">
      <c r="A131" s="42"/>
      <c r="B131" s="42"/>
      <c r="C131" s="42"/>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 customHeight="1">
      <c r="A132" s="42"/>
      <c r="B132" s="42"/>
      <c r="C132" s="42"/>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 customHeight="1">
      <c r="A133" s="42"/>
      <c r="B133" s="42"/>
      <c r="C133" s="42"/>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 customHeight="1">
      <c r="A134" s="42"/>
      <c r="B134" s="42"/>
      <c r="C134" s="42"/>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 customHeight="1">
      <c r="A135" s="42"/>
      <c r="B135" s="42"/>
      <c r="C135" s="42"/>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 customHeight="1">
      <c r="A136" s="42"/>
      <c r="B136" s="42"/>
      <c r="C136" s="42"/>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 customHeight="1">
      <c r="A137" s="42"/>
      <c r="B137" s="42"/>
      <c r="C137" s="42"/>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 customHeight="1">
      <c r="A138" s="42"/>
      <c r="B138" s="42"/>
      <c r="C138" s="42"/>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 customHeight="1">
      <c r="A139" s="42"/>
      <c r="B139" s="42"/>
      <c r="C139" s="42"/>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 customHeight="1">
      <c r="A140" s="42"/>
      <c r="B140" s="42"/>
      <c r="C140" s="42"/>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 customHeight="1">
      <c r="A141" s="42"/>
      <c r="B141" s="42"/>
      <c r="C141" s="42"/>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 customHeight="1">
      <c r="A142" s="42"/>
      <c r="B142" s="42"/>
      <c r="C142" s="42"/>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 customHeight="1">
      <c r="A143" s="42"/>
      <c r="B143" s="42"/>
      <c r="C143" s="42"/>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 customHeight="1">
      <c r="A144" s="42"/>
      <c r="B144" s="42"/>
      <c r="C144" s="42"/>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 customHeight="1">
      <c r="A145" s="42"/>
      <c r="B145" s="42"/>
      <c r="C145" s="42"/>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 customHeight="1">
      <c r="A146" s="42"/>
      <c r="B146" s="42"/>
      <c r="C146" s="42"/>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 customHeight="1">
      <c r="A147" s="42"/>
      <c r="B147" s="42"/>
      <c r="C147" s="42"/>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 customHeight="1">
      <c r="A148" s="42"/>
      <c r="B148" s="42"/>
      <c r="C148" s="42"/>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 customHeight="1">
      <c r="A149" s="42"/>
      <c r="B149" s="42"/>
      <c r="C149" s="42"/>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 customHeight="1">
      <c r="A150" s="42"/>
      <c r="B150" s="42"/>
      <c r="C150" s="42"/>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 customHeight="1">
      <c r="A151" s="42"/>
      <c r="B151" s="42"/>
      <c r="C151" s="42"/>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 customHeight="1">
      <c r="A152" s="42"/>
      <c r="B152" s="42"/>
      <c r="C152" s="42"/>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 customHeight="1">
      <c r="A153" s="42"/>
      <c r="B153" s="42"/>
      <c r="C153" s="42"/>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 customHeight="1">
      <c r="A154" s="42"/>
      <c r="B154" s="42"/>
      <c r="C154" s="42"/>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 customHeight="1">
      <c r="A155" s="42"/>
      <c r="B155" s="42"/>
      <c r="C155" s="42"/>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 customHeight="1">
      <c r="A156" s="42"/>
      <c r="B156" s="42"/>
      <c r="C156" s="42"/>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 customHeight="1">
      <c r="A157" s="42"/>
      <c r="B157" s="42"/>
      <c r="C157" s="42"/>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 customHeight="1">
      <c r="A158" s="42"/>
      <c r="B158" s="42"/>
      <c r="C158" s="42"/>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 customHeight="1">
      <c r="A159" s="42"/>
      <c r="B159" s="42"/>
      <c r="C159" s="42"/>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 customHeight="1">
      <c r="A160" s="42"/>
      <c r="B160" s="42"/>
      <c r="C160" s="42"/>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 customHeight="1">
      <c r="A161" s="42"/>
      <c r="B161" s="42"/>
      <c r="C161" s="42"/>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 customHeight="1">
      <c r="A162" s="42"/>
      <c r="B162" s="42"/>
      <c r="C162" s="42"/>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 customHeight="1">
      <c r="A163" s="42"/>
      <c r="B163" s="42"/>
      <c r="C163" s="42"/>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 customHeight="1">
      <c r="A164" s="42"/>
      <c r="B164" s="42"/>
      <c r="C164" s="42"/>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 customHeight="1">
      <c r="A165" s="42"/>
      <c r="B165" s="42"/>
      <c r="C165" s="42"/>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 customHeight="1">
      <c r="A166" s="42"/>
      <c r="B166" s="42"/>
      <c r="C166" s="42"/>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 customHeight="1">
      <c r="A167" s="42"/>
      <c r="B167" s="42"/>
      <c r="C167" s="42"/>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 customHeight="1">
      <c r="A168" s="42"/>
      <c r="B168" s="42"/>
      <c r="C168" s="42"/>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 customHeight="1">
      <c r="A169" s="42"/>
      <c r="B169" s="42"/>
      <c r="C169" s="42"/>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 customHeight="1">
      <c r="A170" s="42"/>
      <c r="B170" s="42"/>
      <c r="C170" s="42"/>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 customHeight="1">
      <c r="A171" s="42"/>
      <c r="B171" s="42"/>
      <c r="C171" s="42"/>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 customHeight="1">
      <c r="A172" s="42"/>
      <c r="B172" s="42"/>
      <c r="C172" s="42"/>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 customHeight="1">
      <c r="A173" s="42"/>
      <c r="B173" s="42"/>
      <c r="C173" s="42"/>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 customHeight="1">
      <c r="A174" s="42"/>
      <c r="B174" s="42"/>
      <c r="C174" s="42"/>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 customHeight="1">
      <c r="A175" s="42"/>
      <c r="B175" s="42"/>
      <c r="C175" s="42"/>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 customHeight="1">
      <c r="A176" s="42"/>
      <c r="B176" s="42"/>
      <c r="C176" s="42"/>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 customHeight="1">
      <c r="A177" s="42"/>
      <c r="B177" s="42"/>
      <c r="C177" s="42"/>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 customHeight="1">
      <c r="A178" s="42"/>
      <c r="B178" s="42"/>
      <c r="C178" s="42"/>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 customHeight="1">
      <c r="A179" s="42"/>
      <c r="B179" s="42"/>
      <c r="C179" s="42"/>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 customHeight="1">
      <c r="A180" s="42"/>
      <c r="B180" s="42"/>
      <c r="C180" s="42"/>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 customHeight="1">
      <c r="A181" s="42"/>
      <c r="B181" s="42"/>
      <c r="C181" s="42"/>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 customHeight="1">
      <c r="A182" s="42"/>
      <c r="B182" s="42"/>
      <c r="C182" s="42"/>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 customHeight="1">
      <c r="A183" s="42"/>
      <c r="B183" s="42"/>
      <c r="C183" s="42"/>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 customHeight="1">
      <c r="A184" s="42"/>
      <c r="B184" s="42"/>
      <c r="C184" s="42"/>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 customHeight="1">
      <c r="A185" s="42"/>
      <c r="B185" s="42"/>
      <c r="C185" s="42"/>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 customHeight="1">
      <c r="A186" s="42"/>
      <c r="B186" s="42"/>
      <c r="C186" s="42"/>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 customHeight="1">
      <c r="A187" s="42"/>
      <c r="B187" s="42"/>
      <c r="C187" s="42"/>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 customHeight="1">
      <c r="A188" s="42"/>
      <c r="B188" s="42"/>
      <c r="C188" s="42"/>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 customHeight="1">
      <c r="A189" s="42"/>
      <c r="B189" s="42"/>
      <c r="C189" s="42"/>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 customHeight="1">
      <c r="A190" s="42"/>
      <c r="B190" s="42"/>
      <c r="C190" s="42"/>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 customHeight="1">
      <c r="A191" s="42"/>
      <c r="B191" s="42"/>
      <c r="C191" s="42"/>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 customHeight="1">
      <c r="A192" s="42"/>
      <c r="B192" s="42"/>
      <c r="C192" s="42"/>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 customHeight="1">
      <c r="A193" s="42"/>
      <c r="B193" s="42"/>
      <c r="C193" s="42"/>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 customHeight="1">
      <c r="A194" s="42"/>
      <c r="B194" s="42"/>
      <c r="C194" s="42"/>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 customHeight="1">
      <c r="A195" s="42"/>
      <c r="B195" s="42"/>
      <c r="C195" s="42"/>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 customHeight="1">
      <c r="A196" s="42"/>
      <c r="B196" s="42"/>
      <c r="C196" s="42"/>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 customHeight="1">
      <c r="A197" s="42"/>
      <c r="B197" s="42"/>
      <c r="C197" s="42"/>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 customHeight="1">
      <c r="A198" s="42"/>
      <c r="B198" s="42"/>
      <c r="C198" s="42"/>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 customHeight="1">
      <c r="A199" s="42"/>
      <c r="B199" s="42"/>
      <c r="C199" s="42"/>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 customHeight="1">
      <c r="A200" s="42"/>
      <c r="B200" s="42"/>
      <c r="C200" s="42"/>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 customHeight="1">
      <c r="A201" s="42"/>
      <c r="B201" s="42"/>
      <c r="C201" s="42"/>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 customHeight="1">
      <c r="A202" s="42"/>
      <c r="B202" s="42"/>
      <c r="C202" s="42"/>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 customHeight="1">
      <c r="A203" s="42"/>
      <c r="B203" s="42"/>
      <c r="C203" s="42"/>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 customHeight="1">
      <c r="A204" s="42"/>
      <c r="B204" s="42"/>
      <c r="C204" s="42"/>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 customHeight="1">
      <c r="A205" s="42"/>
      <c r="B205" s="42"/>
      <c r="C205" s="42"/>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 customHeight="1">
      <c r="A206" s="42"/>
      <c r="B206" s="42"/>
      <c r="C206" s="42"/>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 customHeight="1">
      <c r="A207" s="42"/>
      <c r="B207" s="42"/>
      <c r="C207" s="42"/>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 customHeight="1">
      <c r="A208" s="42"/>
      <c r="B208" s="42"/>
      <c r="C208" s="42"/>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 customHeight="1">
      <c r="A209" s="42"/>
      <c r="B209" s="42"/>
      <c r="C209" s="42"/>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 customHeight="1">
      <c r="A210" s="42"/>
      <c r="B210" s="42"/>
      <c r="C210" s="42"/>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 customHeight="1">
      <c r="A211" s="42"/>
      <c r="B211" s="42"/>
      <c r="C211" s="42"/>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 customHeight="1">
      <c r="A212" s="42"/>
      <c r="B212" s="42"/>
      <c r="C212" s="42"/>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 customHeight="1">
      <c r="A213" s="42"/>
      <c r="B213" s="42"/>
      <c r="C213" s="42"/>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 customHeight="1">
      <c r="A214" s="42"/>
      <c r="B214" s="42"/>
      <c r="C214" s="42"/>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 customHeight="1">
      <c r="A215" s="42"/>
      <c r="B215" s="42"/>
      <c r="C215" s="42"/>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 customHeight="1">
      <c r="A216" s="42"/>
      <c r="B216" s="42"/>
      <c r="C216" s="42"/>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 customHeight="1">
      <c r="A217" s="42"/>
      <c r="B217" s="42"/>
      <c r="C217" s="42"/>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 customHeight="1">
      <c r="A218" s="42"/>
      <c r="B218" s="42"/>
      <c r="C218" s="42"/>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 customHeight="1">
      <c r="A219" s="42"/>
      <c r="B219" s="42"/>
      <c r="C219" s="42"/>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 customHeight="1">
      <c r="A220" s="42"/>
      <c r="B220" s="42"/>
      <c r="C220" s="42"/>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honeticPr fontId="14"/>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1000"/>
  <sheetViews>
    <sheetView workbookViewId="0"/>
  </sheetViews>
  <sheetFormatPr defaultColWidth="14.44140625" defaultRowHeight="15" customHeight="1"/>
  <cols>
    <col min="1" max="32" width="8.6640625" style="43" customWidth="1"/>
  </cols>
  <sheetData>
    <row r="1" spans="1:32" ht="18" customHeight="1">
      <c r="A1" s="13" t="s">
        <v>2</v>
      </c>
      <c r="B1" s="13" t="s">
        <v>5259</v>
      </c>
      <c r="C1" s="13" t="s">
        <v>5260</v>
      </c>
      <c r="D1" s="13" t="s">
        <v>5261</v>
      </c>
      <c r="E1" s="13" t="s">
        <v>5262</v>
      </c>
      <c r="F1" s="13" t="s">
        <v>5263</v>
      </c>
      <c r="G1" s="13" t="s">
        <v>5264</v>
      </c>
      <c r="H1" s="13" t="s">
        <v>5265</v>
      </c>
      <c r="I1" s="13" t="s">
        <v>5266</v>
      </c>
      <c r="J1" s="13" t="s">
        <v>5267</v>
      </c>
      <c r="K1" s="13" t="s">
        <v>5268</v>
      </c>
      <c r="L1" s="13" t="s">
        <v>5269</v>
      </c>
      <c r="M1" s="13" t="s">
        <v>5270</v>
      </c>
      <c r="N1" s="13" t="s">
        <v>5271</v>
      </c>
      <c r="O1" s="13" t="s">
        <v>5272</v>
      </c>
      <c r="P1" s="13" t="s">
        <v>5273</v>
      </c>
      <c r="Q1" s="13" t="s">
        <v>5274</v>
      </c>
      <c r="R1" s="13" t="s">
        <v>5275</v>
      </c>
      <c r="S1" s="13" t="s">
        <v>5276</v>
      </c>
      <c r="T1" s="13" t="s">
        <v>5277</v>
      </c>
      <c r="U1" s="13" t="s">
        <v>5278</v>
      </c>
      <c r="V1" s="13" t="s">
        <v>5279</v>
      </c>
      <c r="W1" s="13" t="s">
        <v>5280</v>
      </c>
      <c r="X1" s="13" t="s">
        <v>5281</v>
      </c>
      <c r="Y1" s="13" t="s">
        <v>5282</v>
      </c>
      <c r="Z1" s="13" t="s">
        <v>5283</v>
      </c>
      <c r="AA1" s="13" t="s">
        <v>5284</v>
      </c>
      <c r="AB1" s="13" t="s">
        <v>5285</v>
      </c>
      <c r="AC1" s="13" t="s">
        <v>5286</v>
      </c>
      <c r="AD1" s="13" t="s">
        <v>5287</v>
      </c>
      <c r="AE1" s="13" t="s">
        <v>5288</v>
      </c>
      <c r="AF1" s="13" t="s">
        <v>5289</v>
      </c>
    </row>
    <row r="2" spans="1:32" ht="18" customHeight="1">
      <c r="A2" s="13" t="s">
        <v>9</v>
      </c>
      <c r="B2" s="13">
        <v>240</v>
      </c>
      <c r="C2" s="13">
        <v>96</v>
      </c>
      <c r="D2" s="13">
        <v>8</v>
      </c>
      <c r="E2" s="13">
        <v>223.6</v>
      </c>
      <c r="F2" s="13">
        <v>234.6</v>
      </c>
      <c r="G2" s="13">
        <v>247.05</v>
      </c>
      <c r="H2" s="13">
        <v>260.2</v>
      </c>
      <c r="I2" s="13">
        <v>268.60000000000002</v>
      </c>
      <c r="J2" s="13">
        <v>271.95</v>
      </c>
      <c r="K2" s="13">
        <v>274.25</v>
      </c>
      <c r="L2" s="13">
        <v>209.35</v>
      </c>
      <c r="M2" s="13">
        <v>248.85</v>
      </c>
      <c r="N2" s="13">
        <v>279.35000000000002</v>
      </c>
      <c r="O2" s="13">
        <v>313.10000000000002</v>
      </c>
      <c r="P2" s="13">
        <v>360.8</v>
      </c>
      <c r="Q2" s="13">
        <v>397.55</v>
      </c>
      <c r="R2" s="13">
        <v>421.65</v>
      </c>
      <c r="S2" s="13">
        <v>108.5</v>
      </c>
      <c r="T2" s="13">
        <v>120.7</v>
      </c>
      <c r="U2" s="13">
        <v>131</v>
      </c>
      <c r="V2" s="13">
        <v>141.9</v>
      </c>
      <c r="W2" s="13">
        <v>153.85</v>
      </c>
      <c r="X2" s="13">
        <v>161.44999999999999</v>
      </c>
      <c r="Y2" s="13">
        <v>166.15</v>
      </c>
      <c r="Z2" s="13">
        <v>5.5949999999999998</v>
      </c>
      <c r="AA2" s="13">
        <v>5.7050000000000001</v>
      </c>
      <c r="AB2" s="13">
        <v>5.7850000000000001</v>
      </c>
      <c r="AC2" s="13">
        <v>5.8250000000000002</v>
      </c>
      <c r="AD2" s="13">
        <v>5.86</v>
      </c>
      <c r="AE2" s="13">
        <v>5.93</v>
      </c>
      <c r="AF2" s="13">
        <v>6.03</v>
      </c>
    </row>
    <row r="3" spans="1:32" ht="18" customHeight="1">
      <c r="A3" s="13" t="s">
        <v>5290</v>
      </c>
      <c r="B3" s="13">
        <v>252</v>
      </c>
      <c r="C3" s="13">
        <v>96</v>
      </c>
      <c r="D3" s="13">
        <v>8</v>
      </c>
      <c r="E3" s="13">
        <v>253</v>
      </c>
      <c r="F3" s="13">
        <v>257</v>
      </c>
      <c r="G3" s="13">
        <v>259</v>
      </c>
      <c r="H3" s="13">
        <v>264.35000000000002</v>
      </c>
      <c r="I3" s="13">
        <v>269.7</v>
      </c>
      <c r="J3" s="13">
        <v>271.39999999999998</v>
      </c>
      <c r="K3" s="13">
        <v>274.8</v>
      </c>
      <c r="L3" s="13">
        <v>224.95</v>
      </c>
      <c r="M3" s="13">
        <v>255</v>
      </c>
      <c r="N3" s="13">
        <v>285.05</v>
      </c>
      <c r="O3" s="13">
        <v>323.05</v>
      </c>
      <c r="P3" s="13">
        <v>365.3</v>
      </c>
      <c r="Q3" s="13">
        <v>419.7</v>
      </c>
      <c r="R3" s="13">
        <v>459.9</v>
      </c>
      <c r="S3" s="13">
        <v>127</v>
      </c>
      <c r="T3" s="13">
        <v>128</v>
      </c>
      <c r="U3" s="13">
        <v>135.35</v>
      </c>
      <c r="V3" s="13">
        <v>145.4</v>
      </c>
      <c r="W3" s="13">
        <v>154.80000000000001</v>
      </c>
      <c r="X3" s="13">
        <v>164.75</v>
      </c>
      <c r="Y3" s="13">
        <v>172.25</v>
      </c>
      <c r="Z3" s="13">
        <v>5.665</v>
      </c>
      <c r="AA3" s="13">
        <v>5.93</v>
      </c>
      <c r="AB3" s="13">
        <v>6.02</v>
      </c>
      <c r="AC3" s="13">
        <v>6.04</v>
      </c>
      <c r="AD3" s="13">
        <v>6.06</v>
      </c>
      <c r="AE3" s="13">
        <v>6.08</v>
      </c>
      <c r="AF3" s="13">
        <v>6.12</v>
      </c>
    </row>
    <row r="4" spans="1:32" ht="18" customHeight="1">
      <c r="A4" s="13" t="s">
        <v>44</v>
      </c>
      <c r="B4" s="13">
        <v>240</v>
      </c>
      <c r="C4" s="13">
        <v>96</v>
      </c>
      <c r="D4" s="13">
        <v>8</v>
      </c>
      <c r="E4" s="13">
        <v>209.8</v>
      </c>
      <c r="F4" s="13">
        <v>230</v>
      </c>
      <c r="G4" s="13">
        <v>244.65</v>
      </c>
      <c r="H4" s="13">
        <v>252.6</v>
      </c>
      <c r="I4" s="13">
        <v>257.5</v>
      </c>
      <c r="J4" s="13">
        <v>262.7</v>
      </c>
      <c r="K4" s="13">
        <v>270.10000000000002</v>
      </c>
      <c r="L4" s="13">
        <v>243.5</v>
      </c>
      <c r="M4" s="13">
        <v>280.7</v>
      </c>
      <c r="N4" s="13">
        <v>311.05</v>
      </c>
      <c r="O4" s="13">
        <v>344.45</v>
      </c>
      <c r="P4" s="13">
        <v>386.6</v>
      </c>
      <c r="Q4" s="13">
        <v>423.45</v>
      </c>
      <c r="R4" s="13">
        <v>456.15</v>
      </c>
      <c r="S4" s="13">
        <v>112.8</v>
      </c>
      <c r="T4" s="13">
        <v>126.4</v>
      </c>
      <c r="U4" s="13">
        <v>136.9</v>
      </c>
      <c r="V4" s="13">
        <v>145.65</v>
      </c>
      <c r="W4" s="13">
        <v>154.5</v>
      </c>
      <c r="X4" s="13">
        <v>162.1</v>
      </c>
      <c r="Y4" s="13">
        <v>169.7</v>
      </c>
      <c r="Z4" s="13">
        <v>5.6849999999999996</v>
      </c>
      <c r="AA4" s="13">
        <v>5.7549999999999999</v>
      </c>
      <c r="AB4" s="13">
        <v>5.83</v>
      </c>
      <c r="AC4" s="13">
        <v>5.875</v>
      </c>
      <c r="AD4" s="13">
        <v>5.9</v>
      </c>
      <c r="AE4" s="13">
        <v>5.94</v>
      </c>
      <c r="AF4" s="13">
        <v>5.98</v>
      </c>
    </row>
    <row r="5" spans="1:32" ht="18" customHeight="1">
      <c r="A5" s="13" t="s">
        <v>5291</v>
      </c>
      <c r="B5" s="13">
        <v>240</v>
      </c>
      <c r="C5" s="13">
        <v>96</v>
      </c>
      <c r="D5" s="13">
        <v>8</v>
      </c>
      <c r="E5" s="13">
        <v>219.4</v>
      </c>
      <c r="F5" s="13">
        <v>232.6</v>
      </c>
      <c r="G5" s="13">
        <v>246.6</v>
      </c>
      <c r="H5" s="13">
        <v>258.60000000000002</v>
      </c>
      <c r="I5" s="13">
        <v>267</v>
      </c>
      <c r="J5" s="13">
        <v>271.95</v>
      </c>
      <c r="K5" s="13">
        <v>274.25</v>
      </c>
      <c r="L5" s="13">
        <v>247.45</v>
      </c>
      <c r="M5" s="13">
        <v>264.55</v>
      </c>
      <c r="N5" s="13">
        <v>286.85000000000002</v>
      </c>
      <c r="O5" s="13">
        <v>316.64999999999998</v>
      </c>
      <c r="P5" s="13">
        <v>347.4</v>
      </c>
      <c r="Q5" s="13">
        <v>379.65</v>
      </c>
      <c r="R5" s="13">
        <v>414.75</v>
      </c>
      <c r="S5" s="13">
        <v>116.25</v>
      </c>
      <c r="T5" s="13">
        <v>123.75</v>
      </c>
      <c r="U5" s="13">
        <v>132.6</v>
      </c>
      <c r="V5" s="13">
        <v>142.30000000000001</v>
      </c>
      <c r="W5" s="13">
        <v>150.9</v>
      </c>
      <c r="X5" s="13">
        <v>158.35</v>
      </c>
      <c r="Y5" s="13">
        <v>165.25</v>
      </c>
      <c r="Z5" s="13">
        <v>5.78</v>
      </c>
      <c r="AA5" s="13">
        <v>5.8</v>
      </c>
      <c r="AB5" s="13">
        <v>5.8250000000000002</v>
      </c>
      <c r="AC5" s="13">
        <v>5.91</v>
      </c>
      <c r="AD5" s="13">
        <v>5.9950000000000001</v>
      </c>
      <c r="AE5" s="13">
        <v>6.0250000000000004</v>
      </c>
      <c r="AF5" s="13">
        <v>6.0549999999999997</v>
      </c>
    </row>
    <row r="6" spans="1:32" ht="18" customHeight="1">
      <c r="A6" s="13" t="s">
        <v>14</v>
      </c>
      <c r="B6" s="13">
        <v>240</v>
      </c>
      <c r="C6" s="13">
        <v>96</v>
      </c>
      <c r="D6" s="13">
        <v>8</v>
      </c>
      <c r="E6" s="13">
        <v>228.7</v>
      </c>
      <c r="F6" s="13">
        <v>241.1</v>
      </c>
      <c r="G6" s="13">
        <v>250.65</v>
      </c>
      <c r="H6" s="13">
        <v>255.5</v>
      </c>
      <c r="I6" s="13">
        <v>257.5</v>
      </c>
      <c r="J6" s="13">
        <v>258.5</v>
      </c>
      <c r="K6" s="13">
        <v>259.5</v>
      </c>
      <c r="L6" s="13">
        <v>228.7</v>
      </c>
      <c r="M6" s="13">
        <v>241.1</v>
      </c>
      <c r="N6" s="13">
        <v>257.95</v>
      </c>
      <c r="O6" s="13">
        <v>287.39999999999998</v>
      </c>
      <c r="P6" s="13">
        <v>319.45</v>
      </c>
      <c r="Q6" s="13">
        <v>343.45</v>
      </c>
      <c r="R6" s="13">
        <v>364.95</v>
      </c>
      <c r="S6" s="13">
        <v>114.25</v>
      </c>
      <c r="T6" s="13">
        <v>120.55</v>
      </c>
      <c r="U6" s="13">
        <v>127.1</v>
      </c>
      <c r="V6" s="13">
        <v>135.1</v>
      </c>
      <c r="W6" s="13">
        <v>142.5</v>
      </c>
      <c r="X6" s="13">
        <v>147.44999999999999</v>
      </c>
      <c r="Y6" s="13">
        <v>151.75</v>
      </c>
      <c r="Z6" s="13">
        <v>5.91</v>
      </c>
      <c r="AA6" s="13">
        <v>5.9700000000000006</v>
      </c>
      <c r="AB6" s="13">
        <v>6.0299999999999994</v>
      </c>
      <c r="AC6" s="13">
        <v>6.09</v>
      </c>
      <c r="AD6" s="13">
        <v>6.15</v>
      </c>
      <c r="AE6" s="13">
        <v>6.2050000000000001</v>
      </c>
      <c r="AF6" s="13">
        <v>6.2550000000000008</v>
      </c>
    </row>
    <row r="7" spans="1:32" ht="18" customHeight="1">
      <c r="A7" s="13" t="s">
        <v>55</v>
      </c>
      <c r="B7" s="13">
        <v>240</v>
      </c>
      <c r="C7" s="13">
        <v>96</v>
      </c>
      <c r="D7" s="13">
        <v>8</v>
      </c>
      <c r="E7" s="13">
        <v>235.65</v>
      </c>
      <c r="F7" s="13">
        <v>239.15</v>
      </c>
      <c r="G7" s="13">
        <v>245.05</v>
      </c>
      <c r="H7" s="13">
        <v>254.65</v>
      </c>
      <c r="I7" s="13">
        <v>263.8</v>
      </c>
      <c r="J7" s="13">
        <v>268.05</v>
      </c>
      <c r="K7" s="13">
        <v>269.14999999999998</v>
      </c>
      <c r="L7" s="13">
        <v>227.6</v>
      </c>
      <c r="M7" s="13">
        <v>247.2</v>
      </c>
      <c r="N7" s="13">
        <v>274.14999999999998</v>
      </c>
      <c r="O7" s="13">
        <v>311.14999999999998</v>
      </c>
      <c r="P7" s="13">
        <v>342.6</v>
      </c>
      <c r="Q7" s="13">
        <v>364.35</v>
      </c>
      <c r="R7" s="13">
        <v>384.65</v>
      </c>
      <c r="S7" s="13">
        <v>115.85</v>
      </c>
      <c r="T7" s="13">
        <v>121.55</v>
      </c>
      <c r="U7" s="13">
        <v>129.35</v>
      </c>
      <c r="V7" s="13">
        <v>139.94999999999999</v>
      </c>
      <c r="W7" s="13">
        <v>149</v>
      </c>
      <c r="X7" s="13">
        <v>154.4</v>
      </c>
      <c r="Y7" s="13">
        <v>158.4</v>
      </c>
      <c r="Z7" s="13">
        <v>5.93</v>
      </c>
      <c r="AA7" s="13">
        <v>5.99</v>
      </c>
      <c r="AB7" s="13">
        <v>6.0549999999999997</v>
      </c>
      <c r="AC7" s="13">
        <v>6.12</v>
      </c>
      <c r="AD7" s="13">
        <v>6.1849999999999996</v>
      </c>
      <c r="AE7" s="13">
        <v>6.2549999999999999</v>
      </c>
      <c r="AF7" s="13">
        <v>6.3250000000000002</v>
      </c>
    </row>
    <row r="8" spans="1:32" ht="18" customHeight="1">
      <c r="A8" s="13" t="s">
        <v>278</v>
      </c>
      <c r="B8" s="13">
        <v>240</v>
      </c>
      <c r="C8" s="13">
        <v>96</v>
      </c>
      <c r="D8" s="13">
        <v>8</v>
      </c>
      <c r="E8" s="13">
        <v>207.85</v>
      </c>
      <c r="F8" s="13">
        <v>224.75</v>
      </c>
      <c r="G8" s="13">
        <v>237.95</v>
      </c>
      <c r="H8" s="13">
        <v>249.35</v>
      </c>
      <c r="I8" s="13">
        <v>258.55</v>
      </c>
      <c r="J8" s="13">
        <v>264.3</v>
      </c>
      <c r="K8" s="13">
        <v>270.7</v>
      </c>
      <c r="L8" s="13">
        <v>267.60000000000002</v>
      </c>
      <c r="M8" s="13">
        <v>287.8</v>
      </c>
      <c r="N8" s="13">
        <v>310.35000000000002</v>
      </c>
      <c r="O8" s="13">
        <v>336.65</v>
      </c>
      <c r="P8" s="13">
        <v>376.3</v>
      </c>
      <c r="Q8" s="13">
        <v>413.85</v>
      </c>
      <c r="R8" s="13">
        <v>437.35</v>
      </c>
      <c r="S8" s="13">
        <v>117</v>
      </c>
      <c r="T8" s="13">
        <v>126.2</v>
      </c>
      <c r="U8" s="13">
        <v>134.69999999999999</v>
      </c>
      <c r="V8" s="13">
        <v>143.25</v>
      </c>
      <c r="W8" s="13">
        <v>153.1</v>
      </c>
      <c r="X8" s="13">
        <v>161.30000000000001</v>
      </c>
      <c r="Y8" s="13">
        <v>167.3</v>
      </c>
      <c r="Z8" s="13">
        <v>5.7799999999999994</v>
      </c>
      <c r="AA8" s="13">
        <v>5.84</v>
      </c>
      <c r="AB8" s="13">
        <v>5.9</v>
      </c>
      <c r="AC8" s="13">
        <v>5.93</v>
      </c>
      <c r="AD8" s="13">
        <v>5.93</v>
      </c>
      <c r="AE8" s="13">
        <v>5.93</v>
      </c>
      <c r="AF8" s="13">
        <v>5.93</v>
      </c>
    </row>
    <row r="9" spans="1:32" ht="18" customHeight="1">
      <c r="A9" s="13" t="s">
        <v>5292</v>
      </c>
      <c r="B9" s="13">
        <v>240</v>
      </c>
      <c r="C9" s="13">
        <v>96</v>
      </c>
      <c r="D9" s="13">
        <v>8</v>
      </c>
      <c r="E9" s="13">
        <v>217.2</v>
      </c>
      <c r="F9" s="13">
        <v>234.8</v>
      </c>
      <c r="G9" s="13">
        <v>246.85</v>
      </c>
      <c r="H9" s="13">
        <v>255.1</v>
      </c>
      <c r="I9" s="13">
        <v>265.45</v>
      </c>
      <c r="J9" s="13">
        <v>271.95</v>
      </c>
      <c r="K9" s="13">
        <v>274.25</v>
      </c>
      <c r="L9" s="13">
        <v>242.75</v>
      </c>
      <c r="M9" s="13">
        <v>261.45</v>
      </c>
      <c r="N9" s="13">
        <v>276.05</v>
      </c>
      <c r="O9" s="13">
        <v>298.95</v>
      </c>
      <c r="P9" s="13">
        <v>333.55</v>
      </c>
      <c r="Q9" s="13">
        <v>365.75</v>
      </c>
      <c r="R9" s="13">
        <v>396.25</v>
      </c>
      <c r="S9" s="13">
        <v>114.65</v>
      </c>
      <c r="T9" s="13">
        <v>123.75</v>
      </c>
      <c r="U9" s="13">
        <v>130.35</v>
      </c>
      <c r="V9" s="13">
        <v>137.6</v>
      </c>
      <c r="W9" s="13">
        <v>147.80000000000001</v>
      </c>
      <c r="X9" s="13">
        <v>155.94999999999999</v>
      </c>
      <c r="Y9" s="13">
        <v>162.25</v>
      </c>
      <c r="Z9" s="13">
        <v>5.8049999999999997</v>
      </c>
      <c r="AA9" s="13">
        <v>5.8550000000000004</v>
      </c>
      <c r="AB9" s="13">
        <v>5.93</v>
      </c>
      <c r="AC9" s="13">
        <v>5.98</v>
      </c>
      <c r="AD9" s="13">
        <v>5.98</v>
      </c>
      <c r="AE9" s="13">
        <v>5.98</v>
      </c>
      <c r="AF9" s="13">
        <v>5.98</v>
      </c>
    </row>
    <row r="10" spans="1:32" ht="18" customHeight="1">
      <c r="A10" s="13" t="s">
        <v>5293</v>
      </c>
      <c r="B10" s="13">
        <v>240</v>
      </c>
      <c r="C10" s="13">
        <v>96</v>
      </c>
      <c r="D10" s="13">
        <v>8</v>
      </c>
      <c r="E10" s="13">
        <v>223.6</v>
      </c>
      <c r="F10" s="13">
        <v>234.6</v>
      </c>
      <c r="G10" s="13">
        <v>247.05</v>
      </c>
      <c r="H10" s="13">
        <v>260.2</v>
      </c>
      <c r="I10" s="13">
        <v>268.60000000000002</v>
      </c>
      <c r="J10" s="13">
        <v>271.95</v>
      </c>
      <c r="K10" s="13">
        <v>274.25</v>
      </c>
      <c r="L10" s="13">
        <v>209.35</v>
      </c>
      <c r="M10" s="13">
        <v>248.85</v>
      </c>
      <c r="N10" s="13">
        <v>279.35000000000002</v>
      </c>
      <c r="O10" s="13">
        <v>313.10000000000002</v>
      </c>
      <c r="P10" s="13">
        <v>360.8</v>
      </c>
      <c r="Q10" s="13">
        <v>397.55</v>
      </c>
      <c r="R10" s="13">
        <v>421.65</v>
      </c>
      <c r="S10" s="13">
        <v>108.5</v>
      </c>
      <c r="T10" s="13">
        <v>120.7</v>
      </c>
      <c r="U10" s="13">
        <v>131</v>
      </c>
      <c r="V10" s="13">
        <v>141.9</v>
      </c>
      <c r="W10" s="13">
        <v>153.85</v>
      </c>
      <c r="X10" s="13">
        <v>161.44999999999999</v>
      </c>
      <c r="Y10" s="13">
        <v>166.15</v>
      </c>
      <c r="Z10" s="13">
        <v>5.5949999999999998</v>
      </c>
      <c r="AA10" s="13">
        <v>5.7050000000000001</v>
      </c>
      <c r="AB10" s="13">
        <v>5.7850000000000001</v>
      </c>
      <c r="AC10" s="13">
        <v>5.8250000000000002</v>
      </c>
      <c r="AD10" s="13">
        <v>5.86</v>
      </c>
      <c r="AE10" s="13">
        <v>5.93</v>
      </c>
      <c r="AF10" s="13">
        <v>6.03</v>
      </c>
    </row>
    <row r="11" spans="1:32" ht="18" customHeight="1">
      <c r="A11" s="13" t="s">
        <v>5294</v>
      </c>
      <c r="B11" s="13">
        <v>240</v>
      </c>
      <c r="C11" s="13">
        <v>96</v>
      </c>
      <c r="D11" s="13">
        <v>8</v>
      </c>
      <c r="E11" s="13">
        <v>223.6</v>
      </c>
      <c r="F11" s="13">
        <v>234.6</v>
      </c>
      <c r="G11" s="13">
        <v>247.05</v>
      </c>
      <c r="H11" s="13">
        <v>260.2</v>
      </c>
      <c r="I11" s="13">
        <v>268.60000000000002</v>
      </c>
      <c r="J11" s="13">
        <v>271.95</v>
      </c>
      <c r="K11" s="13">
        <v>274.25</v>
      </c>
      <c r="L11" s="13">
        <v>209.35</v>
      </c>
      <c r="M11" s="13">
        <v>248.85</v>
      </c>
      <c r="N11" s="13">
        <v>279.35000000000002</v>
      </c>
      <c r="O11" s="13">
        <v>313.10000000000002</v>
      </c>
      <c r="P11" s="13">
        <v>360.8</v>
      </c>
      <c r="Q11" s="13">
        <v>397.55</v>
      </c>
      <c r="R11" s="13">
        <v>421.65</v>
      </c>
      <c r="S11" s="13">
        <v>108.5</v>
      </c>
      <c r="T11" s="13">
        <v>120.7</v>
      </c>
      <c r="U11" s="13">
        <v>131</v>
      </c>
      <c r="V11" s="13">
        <v>141.9</v>
      </c>
      <c r="W11" s="13">
        <v>153.85</v>
      </c>
      <c r="X11" s="13">
        <v>161.44999999999999</v>
      </c>
      <c r="Y11" s="13">
        <v>166.15</v>
      </c>
      <c r="Z11" s="13">
        <v>5.5949999999999998</v>
      </c>
      <c r="AA11" s="13">
        <v>5.7050000000000001</v>
      </c>
      <c r="AB11" s="13">
        <v>5.7850000000000001</v>
      </c>
      <c r="AC11" s="13">
        <v>5.8250000000000002</v>
      </c>
      <c r="AD11" s="13">
        <v>5.86</v>
      </c>
      <c r="AE11" s="13">
        <v>5.93</v>
      </c>
      <c r="AF11" s="13">
        <v>6.03</v>
      </c>
    </row>
    <row r="12" spans="1:32" ht="18" customHeight="1">
      <c r="A12" s="13" t="s">
        <v>5295</v>
      </c>
      <c r="B12" s="13">
        <v>252</v>
      </c>
      <c r="C12" s="13">
        <v>96</v>
      </c>
      <c r="D12" s="13">
        <v>8</v>
      </c>
      <c r="E12" s="13">
        <v>253</v>
      </c>
      <c r="F12" s="13">
        <v>257</v>
      </c>
      <c r="G12" s="13">
        <v>259</v>
      </c>
      <c r="H12" s="13">
        <v>264.35000000000002</v>
      </c>
      <c r="I12" s="13">
        <v>269.7</v>
      </c>
      <c r="J12" s="13">
        <v>271.39999999999998</v>
      </c>
      <c r="K12" s="13">
        <v>274.8</v>
      </c>
      <c r="L12" s="13">
        <v>224.95</v>
      </c>
      <c r="M12" s="13">
        <v>255</v>
      </c>
      <c r="N12" s="13">
        <v>285.05</v>
      </c>
      <c r="O12" s="13">
        <v>323.05</v>
      </c>
      <c r="P12" s="13">
        <v>365.3</v>
      </c>
      <c r="Q12" s="13">
        <v>419.7</v>
      </c>
      <c r="R12" s="13">
        <v>459.9</v>
      </c>
      <c r="S12" s="13">
        <v>127</v>
      </c>
      <c r="T12" s="13">
        <v>128</v>
      </c>
      <c r="U12" s="13">
        <v>135.35</v>
      </c>
      <c r="V12" s="13">
        <v>145.4</v>
      </c>
      <c r="W12" s="13">
        <v>154.80000000000001</v>
      </c>
      <c r="X12" s="13">
        <v>164.75</v>
      </c>
      <c r="Y12" s="13">
        <v>172.25</v>
      </c>
      <c r="Z12" s="13">
        <v>5.665</v>
      </c>
      <c r="AA12" s="13">
        <v>5.93</v>
      </c>
      <c r="AB12" s="13">
        <v>6.02</v>
      </c>
      <c r="AC12" s="13">
        <v>6.04</v>
      </c>
      <c r="AD12" s="13">
        <v>6.06</v>
      </c>
      <c r="AE12" s="13">
        <v>6.08</v>
      </c>
      <c r="AF12" s="13">
        <v>6.12</v>
      </c>
    </row>
    <row r="13" spans="1:32" ht="18" customHeight="1">
      <c r="A13" s="13" t="s">
        <v>16</v>
      </c>
      <c r="B13" s="13">
        <v>252</v>
      </c>
      <c r="C13" s="13">
        <v>96</v>
      </c>
      <c r="D13" s="13">
        <v>8</v>
      </c>
      <c r="E13" s="13">
        <v>253</v>
      </c>
      <c r="F13" s="13">
        <v>257</v>
      </c>
      <c r="G13" s="13">
        <v>259</v>
      </c>
      <c r="H13" s="13">
        <v>264.35000000000002</v>
      </c>
      <c r="I13" s="13">
        <v>269.7</v>
      </c>
      <c r="J13" s="13">
        <v>271.39999999999998</v>
      </c>
      <c r="K13" s="13">
        <v>274.8</v>
      </c>
      <c r="L13" s="13">
        <v>224.95</v>
      </c>
      <c r="M13" s="13">
        <v>255</v>
      </c>
      <c r="N13" s="13">
        <v>285.05</v>
      </c>
      <c r="O13" s="13">
        <v>323.05</v>
      </c>
      <c r="P13" s="13">
        <v>365.3</v>
      </c>
      <c r="Q13" s="13">
        <v>419.7</v>
      </c>
      <c r="R13" s="13">
        <v>459.9</v>
      </c>
      <c r="S13" s="13">
        <v>127</v>
      </c>
      <c r="T13" s="13">
        <v>128</v>
      </c>
      <c r="U13" s="13">
        <v>135.35</v>
      </c>
      <c r="V13" s="13">
        <v>145.4</v>
      </c>
      <c r="W13" s="13">
        <v>154.80000000000001</v>
      </c>
      <c r="X13" s="13">
        <v>164.75</v>
      </c>
      <c r="Y13" s="13">
        <v>172.25</v>
      </c>
      <c r="Z13" s="13">
        <v>5.665</v>
      </c>
      <c r="AA13" s="13">
        <v>5.93</v>
      </c>
      <c r="AB13" s="13">
        <v>6.02</v>
      </c>
      <c r="AC13" s="13">
        <v>6.04</v>
      </c>
      <c r="AD13" s="13">
        <v>6.06</v>
      </c>
      <c r="AE13" s="13">
        <v>6.08</v>
      </c>
      <c r="AF13" s="13">
        <v>6.12</v>
      </c>
    </row>
    <row r="14" spans="1:32" ht="18" customHeight="1">
      <c r="A14" s="13" t="s">
        <v>5296</v>
      </c>
      <c r="B14" s="13">
        <v>240</v>
      </c>
      <c r="C14" s="13">
        <v>96</v>
      </c>
      <c r="D14" s="13">
        <v>8</v>
      </c>
      <c r="E14" s="13">
        <v>209.8</v>
      </c>
      <c r="F14" s="13">
        <v>230</v>
      </c>
      <c r="G14" s="13">
        <v>244.65</v>
      </c>
      <c r="H14" s="13">
        <v>252.6</v>
      </c>
      <c r="I14" s="13">
        <v>257.5</v>
      </c>
      <c r="J14" s="13">
        <v>262.7</v>
      </c>
      <c r="K14" s="13">
        <v>270.10000000000002</v>
      </c>
      <c r="L14" s="13">
        <v>243.5</v>
      </c>
      <c r="M14" s="13">
        <v>280.7</v>
      </c>
      <c r="N14" s="13">
        <v>311.05</v>
      </c>
      <c r="O14" s="13">
        <v>344.45</v>
      </c>
      <c r="P14" s="13">
        <v>386.6</v>
      </c>
      <c r="Q14" s="13">
        <v>423.45</v>
      </c>
      <c r="R14" s="13">
        <v>456.15</v>
      </c>
      <c r="S14" s="13">
        <v>112.8</v>
      </c>
      <c r="T14" s="13">
        <v>126.4</v>
      </c>
      <c r="U14" s="13">
        <v>136.9</v>
      </c>
      <c r="V14" s="13">
        <v>145.65</v>
      </c>
      <c r="W14" s="13">
        <v>154.5</v>
      </c>
      <c r="X14" s="13">
        <v>162.1</v>
      </c>
      <c r="Y14" s="13">
        <v>169.7</v>
      </c>
      <c r="Z14" s="13">
        <v>5.6849999999999996</v>
      </c>
      <c r="AA14" s="13">
        <v>5.7549999999999999</v>
      </c>
      <c r="AB14" s="13">
        <v>5.83</v>
      </c>
      <c r="AC14" s="13">
        <v>5.875</v>
      </c>
      <c r="AD14" s="13">
        <v>5.9</v>
      </c>
      <c r="AE14" s="13">
        <v>5.94</v>
      </c>
      <c r="AF14" s="13">
        <v>5.98</v>
      </c>
    </row>
    <row r="15" spans="1:32" ht="18" customHeight="1">
      <c r="A15" s="13" t="s">
        <v>5297</v>
      </c>
      <c r="B15" s="13">
        <v>240</v>
      </c>
      <c r="C15" s="13">
        <v>96</v>
      </c>
      <c r="D15" s="13">
        <v>8</v>
      </c>
      <c r="E15" s="13">
        <v>209.8</v>
      </c>
      <c r="F15" s="13">
        <v>230</v>
      </c>
      <c r="G15" s="13">
        <v>244.65</v>
      </c>
      <c r="H15" s="13">
        <v>252.6</v>
      </c>
      <c r="I15" s="13">
        <v>257.5</v>
      </c>
      <c r="J15" s="13">
        <v>262.7</v>
      </c>
      <c r="K15" s="13">
        <v>270.10000000000002</v>
      </c>
      <c r="L15" s="13">
        <v>243.5</v>
      </c>
      <c r="M15" s="13">
        <v>280.7</v>
      </c>
      <c r="N15" s="13">
        <v>311.05</v>
      </c>
      <c r="O15" s="13">
        <v>344.45</v>
      </c>
      <c r="P15" s="13">
        <v>386.6</v>
      </c>
      <c r="Q15" s="13">
        <v>423.45</v>
      </c>
      <c r="R15" s="13">
        <v>456.15</v>
      </c>
      <c r="S15" s="13">
        <v>112.8</v>
      </c>
      <c r="T15" s="13">
        <v>126.4</v>
      </c>
      <c r="U15" s="13">
        <v>136.9</v>
      </c>
      <c r="V15" s="13">
        <v>145.65</v>
      </c>
      <c r="W15" s="13">
        <v>154.5</v>
      </c>
      <c r="X15" s="13">
        <v>162.1</v>
      </c>
      <c r="Y15" s="13">
        <v>169.7</v>
      </c>
      <c r="Z15" s="13">
        <v>5.6849999999999996</v>
      </c>
      <c r="AA15" s="13">
        <v>5.7549999999999999</v>
      </c>
      <c r="AB15" s="13">
        <v>5.83</v>
      </c>
      <c r="AC15" s="13">
        <v>5.875</v>
      </c>
      <c r="AD15" s="13">
        <v>5.9</v>
      </c>
      <c r="AE15" s="13">
        <v>5.94</v>
      </c>
      <c r="AF15" s="13">
        <v>5.98</v>
      </c>
    </row>
    <row r="16" spans="1:32" ht="18" customHeight="1">
      <c r="A16" s="13" t="s">
        <v>5298</v>
      </c>
      <c r="B16" s="13">
        <v>240</v>
      </c>
      <c r="C16" s="13">
        <v>96</v>
      </c>
      <c r="D16" s="13">
        <v>8</v>
      </c>
      <c r="E16" s="13">
        <v>219.4</v>
      </c>
      <c r="F16" s="13">
        <v>232.6</v>
      </c>
      <c r="G16" s="13">
        <v>246.6</v>
      </c>
      <c r="H16" s="13">
        <v>258.60000000000002</v>
      </c>
      <c r="I16" s="13">
        <v>267</v>
      </c>
      <c r="J16" s="13">
        <v>271.95</v>
      </c>
      <c r="K16" s="13">
        <v>274.25</v>
      </c>
      <c r="L16" s="13">
        <v>247.45</v>
      </c>
      <c r="M16" s="13">
        <v>264.55</v>
      </c>
      <c r="N16" s="13">
        <v>286.85000000000002</v>
      </c>
      <c r="O16" s="13">
        <v>316.64999999999998</v>
      </c>
      <c r="P16" s="13">
        <v>347.4</v>
      </c>
      <c r="Q16" s="13">
        <v>379.65</v>
      </c>
      <c r="R16" s="13">
        <v>414.75</v>
      </c>
      <c r="S16" s="13">
        <v>116.25</v>
      </c>
      <c r="T16" s="13">
        <v>123.75</v>
      </c>
      <c r="U16" s="13">
        <v>132.6</v>
      </c>
      <c r="V16" s="13">
        <v>142.30000000000001</v>
      </c>
      <c r="W16" s="13">
        <v>150.9</v>
      </c>
      <c r="X16" s="13">
        <v>158.35</v>
      </c>
      <c r="Y16" s="13">
        <v>165.25</v>
      </c>
      <c r="Z16" s="13">
        <v>5.78</v>
      </c>
      <c r="AA16" s="13">
        <v>5.8</v>
      </c>
      <c r="AB16" s="13">
        <v>5.8250000000000002</v>
      </c>
      <c r="AC16" s="13">
        <v>5.91</v>
      </c>
      <c r="AD16" s="13">
        <v>5.9950000000000001</v>
      </c>
      <c r="AE16" s="13">
        <v>6.0250000000000004</v>
      </c>
      <c r="AF16" s="13">
        <v>6.0549999999999997</v>
      </c>
    </row>
    <row r="17" spans="1:32" ht="18" customHeight="1">
      <c r="A17" s="13" t="s">
        <v>5299</v>
      </c>
      <c r="B17" s="13">
        <v>240</v>
      </c>
      <c r="C17" s="13">
        <v>96</v>
      </c>
      <c r="D17" s="13">
        <v>8</v>
      </c>
      <c r="E17" s="13">
        <v>219.4</v>
      </c>
      <c r="F17" s="13">
        <v>232.6</v>
      </c>
      <c r="G17" s="13">
        <v>246.6</v>
      </c>
      <c r="H17" s="13">
        <v>258.60000000000002</v>
      </c>
      <c r="I17" s="13">
        <v>267</v>
      </c>
      <c r="J17" s="13">
        <v>271.95</v>
      </c>
      <c r="K17" s="13">
        <v>274.25</v>
      </c>
      <c r="L17" s="13">
        <v>247.45</v>
      </c>
      <c r="M17" s="13">
        <v>264.55</v>
      </c>
      <c r="N17" s="13">
        <v>286.85000000000002</v>
      </c>
      <c r="O17" s="13">
        <v>316.64999999999998</v>
      </c>
      <c r="P17" s="13">
        <v>347.4</v>
      </c>
      <c r="Q17" s="13">
        <v>379.65</v>
      </c>
      <c r="R17" s="13">
        <v>414.75</v>
      </c>
      <c r="S17" s="13">
        <v>116.25</v>
      </c>
      <c r="T17" s="13">
        <v>123.75</v>
      </c>
      <c r="U17" s="13">
        <v>132.6</v>
      </c>
      <c r="V17" s="13">
        <v>142.30000000000001</v>
      </c>
      <c r="W17" s="13">
        <v>150.9</v>
      </c>
      <c r="X17" s="13">
        <v>158.35</v>
      </c>
      <c r="Y17" s="13">
        <v>165.25</v>
      </c>
      <c r="Z17" s="13">
        <v>5.78</v>
      </c>
      <c r="AA17" s="13">
        <v>5.8</v>
      </c>
      <c r="AB17" s="13">
        <v>5.8250000000000002</v>
      </c>
      <c r="AC17" s="13">
        <v>5.91</v>
      </c>
      <c r="AD17" s="13">
        <v>5.9950000000000001</v>
      </c>
      <c r="AE17" s="13">
        <v>6.0250000000000004</v>
      </c>
      <c r="AF17" s="13">
        <v>6.0549999999999997</v>
      </c>
    </row>
    <row r="18" spans="1:32" ht="18" customHeight="1">
      <c r="A18" s="13" t="s">
        <v>5300</v>
      </c>
      <c r="B18" s="13">
        <v>240</v>
      </c>
      <c r="C18" s="13">
        <v>96</v>
      </c>
      <c r="D18" s="13">
        <v>8</v>
      </c>
      <c r="E18" s="13">
        <v>219.4</v>
      </c>
      <c r="F18" s="13">
        <v>232.6</v>
      </c>
      <c r="G18" s="13">
        <v>246.6</v>
      </c>
      <c r="H18" s="13">
        <v>258.60000000000002</v>
      </c>
      <c r="I18" s="13">
        <v>267</v>
      </c>
      <c r="J18" s="13">
        <v>271.95</v>
      </c>
      <c r="K18" s="13">
        <v>274.25</v>
      </c>
      <c r="L18" s="13">
        <v>247.45</v>
      </c>
      <c r="M18" s="13">
        <v>264.55</v>
      </c>
      <c r="N18" s="13">
        <v>286.85000000000002</v>
      </c>
      <c r="O18" s="13">
        <v>316.64999999999998</v>
      </c>
      <c r="P18" s="13">
        <v>347.4</v>
      </c>
      <c r="Q18" s="13">
        <v>379.65</v>
      </c>
      <c r="R18" s="13">
        <v>414.75</v>
      </c>
      <c r="S18" s="13">
        <v>116.25</v>
      </c>
      <c r="T18" s="13">
        <v>123.75</v>
      </c>
      <c r="U18" s="13">
        <v>132.6</v>
      </c>
      <c r="V18" s="13">
        <v>142.30000000000001</v>
      </c>
      <c r="W18" s="13">
        <v>150.9</v>
      </c>
      <c r="X18" s="13">
        <v>158.35</v>
      </c>
      <c r="Y18" s="13">
        <v>165.25</v>
      </c>
      <c r="Z18" s="13">
        <v>5.78</v>
      </c>
      <c r="AA18" s="13">
        <v>5.8</v>
      </c>
      <c r="AB18" s="13">
        <v>5.8250000000000002</v>
      </c>
      <c r="AC18" s="13">
        <v>5.91</v>
      </c>
      <c r="AD18" s="13">
        <v>5.9950000000000001</v>
      </c>
      <c r="AE18" s="13">
        <v>6.0250000000000004</v>
      </c>
      <c r="AF18" s="13">
        <v>6.0549999999999997</v>
      </c>
    </row>
    <row r="19" spans="1:32" ht="18" customHeight="1">
      <c r="A19" s="13" t="s">
        <v>5301</v>
      </c>
      <c r="B19" s="13">
        <v>240</v>
      </c>
      <c r="C19" s="13">
        <v>96</v>
      </c>
      <c r="D19" s="13">
        <v>8</v>
      </c>
      <c r="E19" s="13">
        <v>228.7</v>
      </c>
      <c r="F19" s="13">
        <v>241.1</v>
      </c>
      <c r="G19" s="13">
        <v>250.65</v>
      </c>
      <c r="H19" s="13">
        <v>255.5</v>
      </c>
      <c r="I19" s="13">
        <v>257.5</v>
      </c>
      <c r="J19" s="13">
        <v>258.5</v>
      </c>
      <c r="K19" s="13">
        <v>259.5</v>
      </c>
      <c r="L19" s="13">
        <v>228.7</v>
      </c>
      <c r="M19" s="13">
        <v>241.1</v>
      </c>
      <c r="N19" s="13">
        <v>257.95</v>
      </c>
      <c r="O19" s="13">
        <v>287.39999999999998</v>
      </c>
      <c r="P19" s="13">
        <v>319.45</v>
      </c>
      <c r="Q19" s="13">
        <v>343.45</v>
      </c>
      <c r="R19" s="13">
        <v>364.95</v>
      </c>
      <c r="S19" s="13">
        <v>114.25</v>
      </c>
      <c r="T19" s="13">
        <v>120.55</v>
      </c>
      <c r="U19" s="13">
        <v>127.1</v>
      </c>
      <c r="V19" s="13">
        <v>135.1</v>
      </c>
      <c r="W19" s="13">
        <v>142.5</v>
      </c>
      <c r="X19" s="13">
        <v>147.44999999999999</v>
      </c>
      <c r="Y19" s="13">
        <v>151.75</v>
      </c>
      <c r="Z19" s="13">
        <v>5.91</v>
      </c>
      <c r="AA19" s="13">
        <v>5.9700000000000006</v>
      </c>
      <c r="AB19" s="13">
        <v>6.0299999999999994</v>
      </c>
      <c r="AC19" s="13">
        <v>6.09</v>
      </c>
      <c r="AD19" s="13">
        <v>6.15</v>
      </c>
      <c r="AE19" s="13">
        <v>6.2050000000000001</v>
      </c>
      <c r="AF19" s="13">
        <v>6.2550000000000008</v>
      </c>
    </row>
    <row r="20" spans="1:32" ht="18" customHeight="1">
      <c r="A20" s="13" t="s">
        <v>5302</v>
      </c>
      <c r="B20" s="13">
        <v>240</v>
      </c>
      <c r="C20" s="13">
        <v>96</v>
      </c>
      <c r="D20" s="13">
        <v>8</v>
      </c>
      <c r="E20" s="13">
        <v>228.7</v>
      </c>
      <c r="F20" s="13">
        <v>241.1</v>
      </c>
      <c r="G20" s="13">
        <v>250.65</v>
      </c>
      <c r="H20" s="13">
        <v>255.5</v>
      </c>
      <c r="I20" s="13">
        <v>257.5</v>
      </c>
      <c r="J20" s="13">
        <v>258.5</v>
      </c>
      <c r="K20" s="13">
        <v>259.5</v>
      </c>
      <c r="L20" s="13">
        <v>228.7</v>
      </c>
      <c r="M20" s="13">
        <v>241.1</v>
      </c>
      <c r="N20" s="13">
        <v>257.95</v>
      </c>
      <c r="O20" s="13">
        <v>287.39999999999998</v>
      </c>
      <c r="P20" s="13">
        <v>319.45</v>
      </c>
      <c r="Q20" s="13">
        <v>343.45</v>
      </c>
      <c r="R20" s="13">
        <v>364.95</v>
      </c>
      <c r="S20" s="13">
        <v>114.25</v>
      </c>
      <c r="T20" s="13">
        <v>120.55</v>
      </c>
      <c r="U20" s="13">
        <v>127.1</v>
      </c>
      <c r="V20" s="13">
        <v>135.1</v>
      </c>
      <c r="W20" s="13">
        <v>142.5</v>
      </c>
      <c r="X20" s="13">
        <v>147.44999999999999</v>
      </c>
      <c r="Y20" s="13">
        <v>151.75</v>
      </c>
      <c r="Z20" s="13">
        <v>5.91</v>
      </c>
      <c r="AA20" s="13">
        <v>5.9700000000000006</v>
      </c>
      <c r="AB20" s="13">
        <v>6.0299999999999994</v>
      </c>
      <c r="AC20" s="13">
        <v>6.09</v>
      </c>
      <c r="AD20" s="13">
        <v>6.15</v>
      </c>
      <c r="AE20" s="13">
        <v>6.2050000000000001</v>
      </c>
      <c r="AF20" s="13">
        <v>6.2550000000000008</v>
      </c>
    </row>
    <row r="21" spans="1:32" ht="18" customHeight="1">
      <c r="A21" s="13" t="s">
        <v>5303</v>
      </c>
      <c r="B21" s="13">
        <v>240</v>
      </c>
      <c r="C21" s="13">
        <v>96</v>
      </c>
      <c r="D21" s="13">
        <v>8</v>
      </c>
      <c r="E21" s="13">
        <v>228.7</v>
      </c>
      <c r="F21" s="13">
        <v>241.1</v>
      </c>
      <c r="G21" s="13">
        <v>250.65</v>
      </c>
      <c r="H21" s="13">
        <v>255.5</v>
      </c>
      <c r="I21" s="13">
        <v>257.5</v>
      </c>
      <c r="J21" s="13">
        <v>258.5</v>
      </c>
      <c r="K21" s="13">
        <v>259.5</v>
      </c>
      <c r="L21" s="13">
        <v>228.7</v>
      </c>
      <c r="M21" s="13">
        <v>241.1</v>
      </c>
      <c r="N21" s="13">
        <v>257.95</v>
      </c>
      <c r="O21" s="13">
        <v>287.39999999999998</v>
      </c>
      <c r="P21" s="13">
        <v>319.45</v>
      </c>
      <c r="Q21" s="13">
        <v>343.45</v>
      </c>
      <c r="R21" s="13">
        <v>364.95</v>
      </c>
      <c r="S21" s="13">
        <v>114.25</v>
      </c>
      <c r="T21" s="13">
        <v>120.55</v>
      </c>
      <c r="U21" s="13">
        <v>127.1</v>
      </c>
      <c r="V21" s="13">
        <v>135.1</v>
      </c>
      <c r="W21" s="13">
        <v>142.5</v>
      </c>
      <c r="X21" s="13">
        <v>147.44999999999999</v>
      </c>
      <c r="Y21" s="13">
        <v>151.75</v>
      </c>
      <c r="Z21" s="13">
        <v>5.91</v>
      </c>
      <c r="AA21" s="13">
        <v>5.9700000000000006</v>
      </c>
      <c r="AB21" s="13">
        <v>6.0299999999999994</v>
      </c>
      <c r="AC21" s="13">
        <v>6.09</v>
      </c>
      <c r="AD21" s="13">
        <v>6.15</v>
      </c>
      <c r="AE21" s="13">
        <v>6.2050000000000001</v>
      </c>
      <c r="AF21" s="13">
        <v>6.2550000000000008</v>
      </c>
    </row>
    <row r="22" spans="1:32" ht="18" customHeight="1">
      <c r="A22" s="13" t="s">
        <v>5304</v>
      </c>
      <c r="B22" s="13">
        <v>240</v>
      </c>
      <c r="C22" s="13">
        <v>96</v>
      </c>
      <c r="D22" s="13">
        <v>8</v>
      </c>
      <c r="E22" s="13">
        <v>228.7</v>
      </c>
      <c r="F22" s="13">
        <v>241.1</v>
      </c>
      <c r="G22" s="13">
        <v>250.65</v>
      </c>
      <c r="H22" s="13">
        <v>255.5</v>
      </c>
      <c r="I22" s="13">
        <v>257.5</v>
      </c>
      <c r="J22" s="13">
        <v>258.5</v>
      </c>
      <c r="K22" s="13">
        <v>259.5</v>
      </c>
      <c r="L22" s="13">
        <v>228.7</v>
      </c>
      <c r="M22" s="13">
        <v>241.1</v>
      </c>
      <c r="N22" s="13">
        <v>257.95</v>
      </c>
      <c r="O22" s="13">
        <v>287.39999999999998</v>
      </c>
      <c r="P22" s="13">
        <v>319.45</v>
      </c>
      <c r="Q22" s="13">
        <v>343.45</v>
      </c>
      <c r="R22" s="13">
        <v>364.95</v>
      </c>
      <c r="S22" s="13">
        <v>114.25</v>
      </c>
      <c r="T22" s="13">
        <v>120.55</v>
      </c>
      <c r="U22" s="13">
        <v>127.1</v>
      </c>
      <c r="V22" s="13">
        <v>135.1</v>
      </c>
      <c r="W22" s="13">
        <v>142.5</v>
      </c>
      <c r="X22" s="13">
        <v>147.44999999999999</v>
      </c>
      <c r="Y22" s="13">
        <v>151.75</v>
      </c>
      <c r="Z22" s="13">
        <v>5.91</v>
      </c>
      <c r="AA22" s="13">
        <v>5.9700000000000006</v>
      </c>
      <c r="AB22" s="13">
        <v>6.0299999999999994</v>
      </c>
      <c r="AC22" s="13">
        <v>6.09</v>
      </c>
      <c r="AD22" s="13">
        <v>6.15</v>
      </c>
      <c r="AE22" s="13">
        <v>6.2050000000000001</v>
      </c>
      <c r="AF22" s="13">
        <v>6.2550000000000008</v>
      </c>
    </row>
    <row r="23" spans="1:32" ht="18" customHeight="1">
      <c r="A23" s="13" t="s">
        <v>5305</v>
      </c>
      <c r="B23" s="13">
        <v>240</v>
      </c>
      <c r="C23" s="13">
        <v>96</v>
      </c>
      <c r="D23" s="13">
        <v>8</v>
      </c>
      <c r="E23" s="13">
        <v>235.65</v>
      </c>
      <c r="F23" s="13">
        <v>239.15</v>
      </c>
      <c r="G23" s="13">
        <v>245.05</v>
      </c>
      <c r="H23" s="13">
        <v>254.65</v>
      </c>
      <c r="I23" s="13">
        <v>263.8</v>
      </c>
      <c r="J23" s="13">
        <v>268.05</v>
      </c>
      <c r="K23" s="13">
        <v>269.14999999999998</v>
      </c>
      <c r="L23" s="13">
        <v>227.6</v>
      </c>
      <c r="M23" s="13">
        <v>247.2</v>
      </c>
      <c r="N23" s="13">
        <v>274.14999999999998</v>
      </c>
      <c r="O23" s="13">
        <v>311.14999999999998</v>
      </c>
      <c r="P23" s="13">
        <v>342.6</v>
      </c>
      <c r="Q23" s="13">
        <v>364.35</v>
      </c>
      <c r="R23" s="13">
        <v>384.65</v>
      </c>
      <c r="S23" s="13">
        <v>115.85</v>
      </c>
      <c r="T23" s="13">
        <v>121.55</v>
      </c>
      <c r="U23" s="13">
        <v>129.35</v>
      </c>
      <c r="V23" s="13">
        <v>139.94999999999999</v>
      </c>
      <c r="W23" s="13">
        <v>149</v>
      </c>
      <c r="X23" s="13">
        <v>154.4</v>
      </c>
      <c r="Y23" s="13">
        <v>158.4</v>
      </c>
      <c r="Z23" s="13">
        <v>5.93</v>
      </c>
      <c r="AA23" s="13">
        <v>5.99</v>
      </c>
      <c r="AB23" s="13">
        <v>6.0549999999999997</v>
      </c>
      <c r="AC23" s="13">
        <v>6.12</v>
      </c>
      <c r="AD23" s="13">
        <v>6.1849999999999996</v>
      </c>
      <c r="AE23" s="13">
        <v>6.2549999999999999</v>
      </c>
      <c r="AF23" s="13">
        <v>6.3250000000000002</v>
      </c>
    </row>
    <row r="24" spans="1:32" ht="18" customHeight="1">
      <c r="A24" s="13" t="s">
        <v>5306</v>
      </c>
      <c r="B24" s="13">
        <v>240</v>
      </c>
      <c r="C24" s="13">
        <v>96</v>
      </c>
      <c r="D24" s="13">
        <v>8</v>
      </c>
      <c r="E24" s="13">
        <v>207.85</v>
      </c>
      <c r="F24" s="13">
        <v>224.75</v>
      </c>
      <c r="G24" s="13">
        <v>237.95</v>
      </c>
      <c r="H24" s="13">
        <v>249.35</v>
      </c>
      <c r="I24" s="13">
        <v>258.55</v>
      </c>
      <c r="J24" s="13">
        <v>264.3</v>
      </c>
      <c r="K24" s="13">
        <v>270.7</v>
      </c>
      <c r="L24" s="13">
        <v>267.60000000000002</v>
      </c>
      <c r="M24" s="13">
        <v>287.8</v>
      </c>
      <c r="N24" s="13">
        <v>310.35000000000002</v>
      </c>
      <c r="O24" s="13">
        <v>336.65</v>
      </c>
      <c r="P24" s="13">
        <v>376.3</v>
      </c>
      <c r="Q24" s="13">
        <v>413.85</v>
      </c>
      <c r="R24" s="13">
        <v>437.35</v>
      </c>
      <c r="S24" s="13">
        <v>117</v>
      </c>
      <c r="T24" s="13">
        <v>126.2</v>
      </c>
      <c r="U24" s="13">
        <v>134.69999999999999</v>
      </c>
      <c r="V24" s="13">
        <v>143.25</v>
      </c>
      <c r="W24" s="13">
        <v>153.1</v>
      </c>
      <c r="X24" s="13">
        <v>161.30000000000001</v>
      </c>
      <c r="Y24" s="13">
        <v>167.3</v>
      </c>
      <c r="Z24" s="13">
        <v>5.7799999999999994</v>
      </c>
      <c r="AA24" s="13">
        <v>5.84</v>
      </c>
      <c r="AB24" s="13">
        <v>5.9</v>
      </c>
      <c r="AC24" s="13">
        <v>5.93</v>
      </c>
      <c r="AD24" s="13">
        <v>5.93</v>
      </c>
      <c r="AE24" s="13">
        <v>5.93</v>
      </c>
      <c r="AF24" s="13">
        <v>5.93</v>
      </c>
    </row>
    <row r="25" spans="1:32" ht="18" customHeight="1">
      <c r="A25" s="13" t="s">
        <v>30</v>
      </c>
      <c r="B25" s="13">
        <v>240</v>
      </c>
      <c r="C25" s="13">
        <v>96</v>
      </c>
      <c r="D25" s="13">
        <v>8</v>
      </c>
      <c r="E25" s="13">
        <v>217.2</v>
      </c>
      <c r="F25" s="13">
        <v>234.8</v>
      </c>
      <c r="G25" s="13">
        <v>246.85</v>
      </c>
      <c r="H25" s="13">
        <v>255.1</v>
      </c>
      <c r="I25" s="13">
        <v>265.45</v>
      </c>
      <c r="J25" s="13">
        <v>271.95</v>
      </c>
      <c r="K25" s="13">
        <v>274.25</v>
      </c>
      <c r="L25" s="13">
        <v>242.75</v>
      </c>
      <c r="M25" s="13">
        <v>261.45</v>
      </c>
      <c r="N25" s="13">
        <v>276.05</v>
      </c>
      <c r="O25" s="13">
        <v>298.95</v>
      </c>
      <c r="P25" s="13">
        <v>333.55</v>
      </c>
      <c r="Q25" s="13">
        <v>365.75</v>
      </c>
      <c r="R25" s="13">
        <v>396.25</v>
      </c>
      <c r="S25" s="13">
        <v>114.65</v>
      </c>
      <c r="T25" s="13">
        <v>123.75</v>
      </c>
      <c r="U25" s="13">
        <v>130.35</v>
      </c>
      <c r="V25" s="13">
        <v>137.6</v>
      </c>
      <c r="W25" s="13">
        <v>147.80000000000001</v>
      </c>
      <c r="X25" s="13">
        <v>155.94999999999999</v>
      </c>
      <c r="Y25" s="13">
        <v>162.25</v>
      </c>
      <c r="Z25" s="13">
        <v>5.8049999999999997</v>
      </c>
      <c r="AA25" s="13">
        <v>5.8550000000000004</v>
      </c>
      <c r="AB25" s="13">
        <v>5.93</v>
      </c>
      <c r="AC25" s="13">
        <v>5.98</v>
      </c>
      <c r="AD25" s="13">
        <v>5.98</v>
      </c>
      <c r="AE25" s="13">
        <v>5.98</v>
      </c>
      <c r="AF25" s="13">
        <v>5.98</v>
      </c>
    </row>
    <row r="26" spans="1:32" ht="18" customHeight="1">
      <c r="A26" s="13" t="s">
        <v>5307</v>
      </c>
      <c r="B26" s="13">
        <v>240</v>
      </c>
      <c r="C26" s="13">
        <v>96</v>
      </c>
      <c r="D26" s="13">
        <v>8</v>
      </c>
      <c r="E26" s="13">
        <v>217.2</v>
      </c>
      <c r="F26" s="13">
        <v>234.8</v>
      </c>
      <c r="G26" s="13">
        <v>246.85</v>
      </c>
      <c r="H26" s="13">
        <v>255.1</v>
      </c>
      <c r="I26" s="13">
        <v>265.45</v>
      </c>
      <c r="J26" s="13">
        <v>271.95</v>
      </c>
      <c r="K26" s="13">
        <v>274.25</v>
      </c>
      <c r="L26" s="13">
        <v>242.75</v>
      </c>
      <c r="M26" s="13">
        <v>261.45</v>
      </c>
      <c r="N26" s="13">
        <v>276.05</v>
      </c>
      <c r="O26" s="13">
        <v>298.95</v>
      </c>
      <c r="P26" s="13">
        <v>333.55</v>
      </c>
      <c r="Q26" s="13">
        <v>365.75</v>
      </c>
      <c r="R26" s="13">
        <v>396.25</v>
      </c>
      <c r="S26" s="13">
        <v>114.65</v>
      </c>
      <c r="T26" s="13">
        <v>123.75</v>
      </c>
      <c r="U26" s="13">
        <v>130.35</v>
      </c>
      <c r="V26" s="13">
        <v>137.6</v>
      </c>
      <c r="W26" s="13">
        <v>147.80000000000001</v>
      </c>
      <c r="X26" s="13">
        <v>155.94999999999999</v>
      </c>
      <c r="Y26" s="13">
        <v>162.25</v>
      </c>
      <c r="Z26" s="13">
        <v>5.8049999999999997</v>
      </c>
      <c r="AA26" s="13">
        <v>5.8550000000000004</v>
      </c>
      <c r="AB26" s="13">
        <v>5.93</v>
      </c>
      <c r="AC26" s="13">
        <v>5.98</v>
      </c>
      <c r="AD26" s="13">
        <v>5.98</v>
      </c>
      <c r="AE26" s="13">
        <v>5.98</v>
      </c>
      <c r="AF26" s="13">
        <v>5.98</v>
      </c>
    </row>
    <row r="27" spans="1:32" ht="18" customHeight="1">
      <c r="A27" s="13" t="s">
        <v>5308</v>
      </c>
      <c r="B27" s="13">
        <v>240</v>
      </c>
      <c r="C27" s="13">
        <v>96</v>
      </c>
      <c r="D27" s="13">
        <v>8</v>
      </c>
      <c r="E27" s="13">
        <v>217.2</v>
      </c>
      <c r="F27" s="13">
        <v>234.8</v>
      </c>
      <c r="G27" s="13">
        <v>246.85</v>
      </c>
      <c r="H27" s="13">
        <v>255.1</v>
      </c>
      <c r="I27" s="13">
        <v>265.45</v>
      </c>
      <c r="J27" s="13">
        <v>271.95</v>
      </c>
      <c r="K27" s="13">
        <v>274.25</v>
      </c>
      <c r="L27" s="13">
        <v>242.75</v>
      </c>
      <c r="M27" s="13">
        <v>261.45</v>
      </c>
      <c r="N27" s="13">
        <v>276.05</v>
      </c>
      <c r="O27" s="13">
        <v>298.95</v>
      </c>
      <c r="P27" s="13">
        <v>333.55</v>
      </c>
      <c r="Q27" s="13">
        <v>365.75</v>
      </c>
      <c r="R27" s="13">
        <v>396.25</v>
      </c>
      <c r="S27" s="13">
        <v>114.65</v>
      </c>
      <c r="T27" s="13">
        <v>123.75</v>
      </c>
      <c r="U27" s="13">
        <v>130.35</v>
      </c>
      <c r="V27" s="13">
        <v>137.6</v>
      </c>
      <c r="W27" s="13">
        <v>147.80000000000001</v>
      </c>
      <c r="X27" s="13">
        <v>155.94999999999999</v>
      </c>
      <c r="Y27" s="13">
        <v>162.25</v>
      </c>
      <c r="Z27" s="13">
        <v>5.8049999999999997</v>
      </c>
      <c r="AA27" s="13">
        <v>5.8550000000000004</v>
      </c>
      <c r="AB27" s="13">
        <v>5.93</v>
      </c>
      <c r="AC27" s="13">
        <v>5.98</v>
      </c>
      <c r="AD27" s="13">
        <v>5.98</v>
      </c>
      <c r="AE27" s="13">
        <v>5.98</v>
      </c>
      <c r="AF27" s="13">
        <v>5.98</v>
      </c>
    </row>
    <row r="28" spans="1:32" ht="18"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row>
    <row r="29" spans="1:32" ht="18"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row>
    <row r="30" spans="1:32" ht="18"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row>
    <row r="31" spans="1:32" ht="18"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row>
    <row r="32" spans="1:32" ht="18"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row>
    <row r="33" spans="1:32" ht="18"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row>
    <row r="34" spans="1:32" ht="18"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row>
    <row r="35" spans="1:32" ht="18"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row>
    <row r="36" spans="1:32" ht="18"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row>
    <row r="37" spans="1:32" ht="18"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row>
    <row r="38" spans="1:32" ht="18"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row>
    <row r="39" spans="1:32" ht="18"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row>
    <row r="40" spans="1:32" ht="18"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row>
    <row r="41" spans="1:32" ht="18"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row>
    <row r="42" spans="1:32" ht="18"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row>
    <row r="43" spans="1:32" ht="18"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row>
    <row r="44" spans="1:32" ht="18"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row>
    <row r="45" spans="1:32" ht="18"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row>
    <row r="46" spans="1:32" ht="18"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row>
    <row r="47" spans="1:32" ht="18"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row>
    <row r="48" spans="1:32" ht="18"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row>
    <row r="49" spans="1:32" ht="18"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row>
    <row r="50" spans="1:32" ht="18"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row>
    <row r="51" spans="1:32" ht="18"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row>
    <row r="52" spans="1:32" ht="18"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row>
    <row r="53" spans="1:32" ht="18"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row>
    <row r="54" spans="1:32" ht="18"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row>
    <row r="55" spans="1:32" ht="18"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row>
    <row r="56" spans="1:32" ht="18"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row>
    <row r="57" spans="1:32" ht="18"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row>
    <row r="58" spans="1:32" ht="18"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row>
    <row r="59" spans="1:32" ht="18"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row>
    <row r="60" spans="1:32" ht="18"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row>
    <row r="61" spans="1:32" ht="18"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row>
    <row r="62" spans="1:32" ht="18"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row>
    <row r="63" spans="1:32" ht="18"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ht="18"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ht="18"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ht="18"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row r="67" spans="1:32" ht="18"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row>
    <row r="68" spans="1:32" ht="18"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row>
    <row r="69" spans="1:32" ht="18"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row>
    <row r="70" spans="1:32" ht="18"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row>
    <row r="71" spans="1:32" ht="18"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row>
    <row r="72" spans="1:32" ht="18"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row>
    <row r="73" spans="1:32" ht="18"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row>
    <row r="74" spans="1:32" ht="18"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row>
    <row r="75" spans="1:32" ht="18"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row>
    <row r="76" spans="1:32" ht="18"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spans="1:32" ht="18"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row>
    <row r="78" spans="1:32" ht="18"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row>
    <row r="79" spans="1:32" ht="18"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row>
    <row r="80" spans="1:32" ht="18"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row>
    <row r="81" spans="1:32" ht="18"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spans="1:32" ht="18"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spans="1:32" ht="18"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spans="1:32" ht="18"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spans="1:32" ht="18"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row>
    <row r="86" spans="1:32" ht="18"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row>
    <row r="87" spans="1:32" ht="18"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spans="1:32" ht="18"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row>
    <row r="89" spans="1:32" ht="18"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row>
    <row r="90" spans="1:32" ht="18"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row>
    <row r="91" spans="1:32" ht="18"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row>
    <row r="92" spans="1:32" ht="18"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row>
    <row r="93" spans="1:32" ht="18"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spans="1:32" ht="18"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row>
    <row r="95" spans="1:32" ht="18"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row>
    <row r="96" spans="1:32" ht="18"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spans="1:32" ht="18"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row>
    <row r="98" spans="1:32" ht="18"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row>
    <row r="99" spans="1:32" ht="18"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spans="1:32" ht="18"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spans="1:32" ht="18"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spans="1:32" ht="18"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spans="1:32" ht="18"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spans="1:32" ht="18"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spans="1:32" ht="18"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spans="1:32" ht="18"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spans="1:32" ht="18"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spans="1:32" ht="18"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spans="1:32" ht="18"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spans="1:32" ht="18"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spans="1:32" ht="18"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spans="1:32" ht="18"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spans="1:32" ht="18"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spans="1:32" ht="18"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spans="1:32" ht="18"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spans="1:32" ht="18"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row>
    <row r="117" spans="1:32" ht="18"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row>
    <row r="118" spans="1:32" ht="18"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row>
    <row r="119" spans="1:32" ht="18"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row>
    <row r="120" spans="1:32" ht="18"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row>
    <row r="121" spans="1:32" ht="18"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spans="1:32" ht="18"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spans="1:32" ht="18"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spans="1:32" ht="18"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spans="1:32" ht="18"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spans="1:32" ht="18"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spans="1:32" ht="18"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spans="1:32" ht="18"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spans="1:32" ht="18"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spans="1:32" ht="18"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spans="1:32" ht="18"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spans="1:32" ht="18"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spans="1:32" ht="18"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spans="1:32" ht="18"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spans="1:32" ht="18"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spans="1:32" ht="18"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spans="1:32" ht="18"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spans="1:32" ht="18"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spans="1:32" ht="18"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spans="1:32" ht="18"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spans="1:32" ht="18"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spans="1:32" ht="18"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spans="1:32" ht="18"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spans="1:32" ht="18"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spans="1:32" ht="18"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spans="1:32" ht="18"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spans="1:32" ht="18"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spans="1:32" ht="18"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spans="1:32" ht="18"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spans="1:32" ht="18"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spans="1:32" ht="18"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spans="1:32" ht="18"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spans="1:32" ht="18"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row>
    <row r="154" spans="1:32" ht="18"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row>
    <row r="155" spans="1:32" ht="18"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row>
    <row r="156" spans="1:32" ht="18"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row>
    <row r="157" spans="1:32" ht="18"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row>
    <row r="158" spans="1:32" ht="18"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row>
    <row r="159" spans="1:32" ht="18"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row>
    <row r="160" spans="1:32" ht="18"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row>
    <row r="161" spans="1:32" ht="18"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row>
    <row r="162" spans="1:32" ht="18"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row>
    <row r="163" spans="1:32" ht="18"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row>
    <row r="164" spans="1:32" ht="18"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row>
    <row r="165" spans="1:32" ht="18"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row>
    <row r="166" spans="1:32" ht="18"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row>
    <row r="167" spans="1:32" ht="18"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row>
    <row r="168" spans="1:32" ht="18"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row>
    <row r="169" spans="1:32" ht="18"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row>
    <row r="170" spans="1:32" ht="18"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spans="1:32" ht="18"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row>
    <row r="172" spans="1:32" ht="18"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spans="1:32" ht="18"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spans="1:32" ht="18"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spans="1:32" ht="18"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row>
    <row r="176" spans="1:32" ht="18"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spans="1:32" ht="18"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spans="1:32" ht="18"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spans="1:32" ht="18"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row>
    <row r="180" spans="1:32" ht="18"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row>
    <row r="181" spans="1:32" ht="18"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row>
    <row r="182" spans="1:32" ht="18"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row>
    <row r="183" spans="1:32" ht="18"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row>
    <row r="184" spans="1:32" ht="18"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row>
    <row r="185" spans="1:32" ht="18"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spans="1:32" ht="18"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spans="1:32" ht="18"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spans="1:32" ht="18"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spans="1:32" ht="18"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spans="1:32" ht="18"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spans="1:32" ht="18"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spans="1:32" ht="18"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spans="1:32" ht="18"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spans="1:32" ht="18"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row>
    <row r="195" spans="1:32" ht="18"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row>
    <row r="196" spans="1:32" ht="18"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row>
    <row r="197" spans="1:32" ht="18"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row>
    <row r="198" spans="1:32" ht="18"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row>
    <row r="199" spans="1:32" ht="18"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row>
    <row r="200" spans="1:32" ht="18"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row>
    <row r="201" spans="1:32" ht="18"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row>
    <row r="202" spans="1:32" ht="18"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row>
    <row r="203" spans="1:32" ht="18"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row>
    <row r="204" spans="1:32" ht="18"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row>
    <row r="205" spans="1:32" ht="18"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row>
    <row r="206" spans="1:32" ht="18"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row>
    <row r="207" spans="1:32" ht="18"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row>
    <row r="208" spans="1:32" ht="18"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row>
    <row r="209" spans="1:32" ht="18"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row>
    <row r="210" spans="1:32" ht="18"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row>
    <row r="211" spans="1:32" ht="18"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row>
    <row r="212" spans="1:32" ht="18"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row>
    <row r="213" spans="1:32" ht="18"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row>
    <row r="214" spans="1:32" ht="18"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row>
    <row r="215" spans="1:32" ht="18"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row>
    <row r="216" spans="1:32" ht="18"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row>
    <row r="217" spans="1:32" ht="18"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row>
    <row r="218" spans="1:32" ht="18"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row>
    <row r="219" spans="1:32" ht="18"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row>
    <row r="220" spans="1:32" ht="18"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row>
    <row r="221" spans="1:32" ht="18"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row>
    <row r="222" spans="1:32" ht="18"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row>
    <row r="223" spans="1:32" ht="18"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row>
    <row r="224" spans="1:32" ht="18"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row>
    <row r="225" spans="1:32" ht="18"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row>
    <row r="226" spans="1:32" ht="18"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row>
    <row r="227" spans="1:32" ht="18"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row>
    <row r="228" spans="1:32"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row>
    <row r="229" spans="1:32"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row>
    <row r="230" spans="1:32"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row>
    <row r="231" spans="1:32"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row>
    <row r="232" spans="1: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row>
    <row r="233" spans="1:32"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row>
    <row r="234" spans="1:32"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row>
    <row r="235" spans="1:32"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row>
    <row r="236" spans="1:32"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row>
    <row r="237" spans="1:32"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row>
    <row r="238" spans="1:32"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row>
    <row r="239" spans="1:32"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row>
    <row r="240" spans="1:32"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row>
    <row r="241" spans="1:32"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row>
    <row r="242" spans="1:3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row>
    <row r="243" spans="1:32"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row>
    <row r="244" spans="1:32"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row>
    <row r="245" spans="1:32"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row>
    <row r="246" spans="1:32"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row>
    <row r="247" spans="1:32"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row>
    <row r="248" spans="1:32"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row>
    <row r="249" spans="1:32"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row>
    <row r="250" spans="1:32"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row>
    <row r="251" spans="1:32"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row>
    <row r="252" spans="1:3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row>
    <row r="253" spans="1:32"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row>
    <row r="254" spans="1:32"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row>
    <row r="255" spans="1:32"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row>
    <row r="256" spans="1:32"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row>
    <row r="257" spans="1:32"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row>
    <row r="258" spans="1:32"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row>
    <row r="259" spans="1:32"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row>
    <row r="260" spans="1:32"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row>
    <row r="261" spans="1:32"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row>
    <row r="262" spans="1:3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row>
    <row r="263" spans="1:32"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row>
    <row r="264" spans="1:32"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row>
    <row r="265" spans="1:32"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row>
    <row r="266" spans="1:32"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row>
    <row r="267" spans="1:32"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row>
    <row r="268" spans="1:32"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row>
    <row r="269" spans="1:32"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row>
    <row r="270" spans="1:32"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row>
    <row r="271" spans="1:32"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row>
    <row r="272" spans="1:3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row>
    <row r="273" spans="1:32"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row>
    <row r="274" spans="1:32"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row>
    <row r="275" spans="1:32"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row>
    <row r="276" spans="1:32"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row>
    <row r="277" spans="1:32"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row>
    <row r="278" spans="1:32"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row>
    <row r="279" spans="1:32"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row>
    <row r="280" spans="1:32"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row>
    <row r="281" spans="1:32"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row>
    <row r="282" spans="1:3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row>
    <row r="283" spans="1:32"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row>
    <row r="284" spans="1:32"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row>
    <row r="285" spans="1:32"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row>
    <row r="286" spans="1:32"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row>
    <row r="287" spans="1:32"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row>
    <row r="288" spans="1:32"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row>
    <row r="289" spans="1:32"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row>
    <row r="290" spans="1:32"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row>
    <row r="291" spans="1:32"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row>
    <row r="292" spans="1:3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row>
    <row r="293" spans="1:32"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row>
    <row r="294" spans="1:32"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row>
    <row r="295" spans="1:32"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row>
    <row r="296" spans="1:32"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row>
    <row r="297" spans="1:32"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row>
    <row r="298" spans="1:32"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row>
    <row r="299" spans="1:32"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row>
    <row r="300" spans="1:32"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row>
    <row r="301" spans="1:32"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row>
    <row r="302" spans="1:3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row>
    <row r="303" spans="1:32"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row>
    <row r="304" spans="1:32"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row>
    <row r="305" spans="1:32"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row>
    <row r="306" spans="1:32"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row>
    <row r="307" spans="1:32"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row>
    <row r="308" spans="1:32"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row>
    <row r="309" spans="1:32"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row>
    <row r="310" spans="1:32"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row>
    <row r="311" spans="1:32"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row>
    <row r="312" spans="1:3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row>
    <row r="313" spans="1:32"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row>
    <row r="314" spans="1:32"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row>
    <row r="315" spans="1:32"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row>
    <row r="316" spans="1:32"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row>
    <row r="317" spans="1:32"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row>
    <row r="318" spans="1:32"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row>
    <row r="319" spans="1:32"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row>
    <row r="320" spans="1:32"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row>
    <row r="321" spans="1:32"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row>
    <row r="322" spans="1:3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row>
    <row r="323" spans="1:32"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row>
    <row r="324" spans="1:32"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row>
    <row r="325" spans="1:32"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row>
    <row r="326" spans="1:32"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row>
    <row r="327" spans="1:32"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row>
    <row r="328" spans="1:32"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row>
    <row r="329" spans="1:32"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row>
    <row r="330" spans="1:32"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row>
    <row r="331" spans="1:32"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row>
    <row r="332" spans="1: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row>
    <row r="333" spans="1:32"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row>
    <row r="334" spans="1:32"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row>
    <row r="335" spans="1:32"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row>
    <row r="336" spans="1:32"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row>
    <row r="337" spans="1:32"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row>
    <row r="338" spans="1:32"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row>
    <row r="339" spans="1:32"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row>
    <row r="340" spans="1:32"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row>
    <row r="341" spans="1:32"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row>
    <row r="342" spans="1:3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row>
    <row r="343" spans="1:32"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row>
    <row r="344" spans="1:32"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row>
    <row r="345" spans="1:32"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row>
    <row r="346" spans="1:32"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row>
    <row r="347" spans="1:32"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row>
    <row r="348" spans="1:32"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row>
    <row r="349" spans="1:32"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row>
    <row r="350" spans="1:32"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row>
    <row r="351" spans="1:32"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row>
    <row r="352" spans="1:3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row>
    <row r="353" spans="1:32"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row>
    <row r="354" spans="1:32"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row>
    <row r="355" spans="1:32"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row>
    <row r="356" spans="1:32"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row>
    <row r="357" spans="1:32"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row>
    <row r="358" spans="1:32"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row>
    <row r="359" spans="1:32"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row>
    <row r="360" spans="1:32"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row>
    <row r="361" spans="1:32"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row>
    <row r="362" spans="1:3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row>
    <row r="363" spans="1:32"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row>
    <row r="364" spans="1:32"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row>
    <row r="365" spans="1:32"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row>
    <row r="366" spans="1:32"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row>
    <row r="367" spans="1:32"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row>
    <row r="368" spans="1:32"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row>
    <row r="369" spans="1:32"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row>
    <row r="370" spans="1:32"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row>
    <row r="371" spans="1:32"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row>
    <row r="372" spans="1:3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row>
    <row r="373" spans="1:32"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row>
    <row r="374" spans="1:32"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row>
    <row r="375" spans="1:32"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row>
    <row r="376" spans="1:32"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row>
    <row r="377" spans="1:32"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row>
    <row r="378" spans="1:32"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row>
    <row r="379" spans="1:32"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row>
    <row r="380" spans="1:32"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row>
    <row r="381" spans="1:32"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row>
    <row r="382" spans="1:3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row>
    <row r="383" spans="1:32"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row>
    <row r="384" spans="1:32"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row>
    <row r="385" spans="1:32"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row>
    <row r="386" spans="1:32"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row>
    <row r="387" spans="1:32"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row>
    <row r="388" spans="1:32"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row>
    <row r="389" spans="1:32"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row>
    <row r="390" spans="1:32"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row>
    <row r="391" spans="1:32"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row>
    <row r="392" spans="1:3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row>
    <row r="393" spans="1:32"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row>
    <row r="394" spans="1:32"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row>
    <row r="395" spans="1:32"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row>
    <row r="396" spans="1:32"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row>
    <row r="397" spans="1:32"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row>
    <row r="398" spans="1:32"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row>
    <row r="399" spans="1:32"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row>
    <row r="400" spans="1:32"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row>
    <row r="401" spans="1:32"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row>
    <row r="402" spans="1:3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row>
    <row r="403" spans="1:32"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row>
    <row r="404" spans="1:32"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row>
    <row r="405" spans="1:32"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row>
    <row r="406" spans="1:32"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row>
    <row r="407" spans="1:32"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row>
    <row r="408" spans="1:32"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row>
    <row r="409" spans="1:32"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row>
    <row r="410" spans="1:32"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row>
    <row r="411" spans="1:32"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row>
    <row r="412" spans="1:3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row>
    <row r="413" spans="1:32"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row>
    <row r="414" spans="1:32"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row>
    <row r="415" spans="1:32"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row>
    <row r="416" spans="1:32"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row>
    <row r="417" spans="1:32"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row>
    <row r="418" spans="1:32"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row>
    <row r="419" spans="1:32"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row>
    <row r="420" spans="1:32"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row>
    <row r="421" spans="1:32"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row>
    <row r="422" spans="1:3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row>
    <row r="423" spans="1:32"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row>
    <row r="424" spans="1:32"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row>
    <row r="425" spans="1:32"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row>
    <row r="426" spans="1:32"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row>
    <row r="427" spans="1:32"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row>
    <row r="428" spans="1:32"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row>
    <row r="429" spans="1:32"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row>
    <row r="430" spans="1:32"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row>
    <row r="431" spans="1:32"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row>
    <row r="432" spans="1: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row>
    <row r="433" spans="1:32"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row>
    <row r="434" spans="1:32"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row>
    <row r="435" spans="1:32"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row>
    <row r="436" spans="1:32"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row>
    <row r="437" spans="1:32"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row>
    <row r="438" spans="1:32"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row>
    <row r="439" spans="1:32"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row>
    <row r="440" spans="1:32"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row>
    <row r="441" spans="1:32"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row>
    <row r="442" spans="1:3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row>
    <row r="443" spans="1:32"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row>
    <row r="444" spans="1:32"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row>
    <row r="445" spans="1:32"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row>
    <row r="446" spans="1:32"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row>
    <row r="447" spans="1:32"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row>
    <row r="448" spans="1:32"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row>
    <row r="449" spans="1:32"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row>
    <row r="450" spans="1:32"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row>
    <row r="451" spans="1:32"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row>
    <row r="452" spans="1:3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row>
    <row r="453" spans="1:32"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row>
    <row r="454" spans="1:32"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row>
    <row r="455" spans="1:32"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row>
    <row r="456" spans="1:32"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row>
    <row r="457" spans="1:32"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row>
    <row r="458" spans="1:32"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row>
    <row r="459" spans="1:32"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row>
    <row r="460" spans="1:32"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row>
    <row r="461" spans="1:32"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row>
    <row r="462" spans="1:3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row>
    <row r="463" spans="1:32"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row>
    <row r="464" spans="1:32"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row>
    <row r="465" spans="1:32"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row>
    <row r="466" spans="1:32"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row>
    <row r="467" spans="1:32"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row>
    <row r="468" spans="1:32"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row>
    <row r="469" spans="1:32"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row>
    <row r="470" spans="1:32"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row>
    <row r="471" spans="1:32"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row>
    <row r="472" spans="1:3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row>
    <row r="473" spans="1:32"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row>
    <row r="474" spans="1:32"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row>
    <row r="475" spans="1:32"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row>
    <row r="476" spans="1:32"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row>
    <row r="477" spans="1:32"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row>
    <row r="478" spans="1:32"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row>
    <row r="479" spans="1:32"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row>
    <row r="480" spans="1:32"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row>
    <row r="481" spans="1:32"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row>
    <row r="482" spans="1:3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row>
    <row r="483" spans="1:32"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row>
    <row r="484" spans="1:32"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row>
    <row r="485" spans="1:32"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row>
    <row r="486" spans="1:32"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row>
    <row r="487" spans="1:32"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row>
    <row r="488" spans="1:32"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row>
    <row r="489" spans="1:32"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row>
    <row r="490" spans="1:32"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row>
    <row r="491" spans="1:32"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row>
    <row r="492" spans="1:3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row>
    <row r="493" spans="1:32"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row>
    <row r="494" spans="1:32"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row>
    <row r="495" spans="1:32"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row>
    <row r="496" spans="1:32"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row>
    <row r="497" spans="1:32"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row>
    <row r="498" spans="1:32"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row>
    <row r="499" spans="1:32"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row>
    <row r="500" spans="1:32"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row>
    <row r="501" spans="1:32"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row>
    <row r="502" spans="1:3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row>
    <row r="503" spans="1:32"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row>
    <row r="504" spans="1:32"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row>
    <row r="505" spans="1:32"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row>
    <row r="506" spans="1:32"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row>
    <row r="507" spans="1:32"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row>
    <row r="508" spans="1:32"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row>
    <row r="509" spans="1:32"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row>
    <row r="510" spans="1:32"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row>
    <row r="511" spans="1:32"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row>
    <row r="512" spans="1:3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row>
    <row r="513" spans="1:32"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row>
    <row r="514" spans="1:32"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row>
    <row r="515" spans="1:32"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row>
    <row r="516" spans="1:32"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row>
    <row r="517" spans="1:32"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row>
    <row r="518" spans="1:32"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row>
    <row r="519" spans="1:32"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row>
    <row r="520" spans="1:32"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row>
    <row r="521" spans="1:32"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row>
    <row r="522" spans="1:3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row>
    <row r="523" spans="1:32"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row>
    <row r="524" spans="1:32"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row>
    <row r="525" spans="1:32"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row>
    <row r="526" spans="1:32"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row>
    <row r="527" spans="1:32"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row>
    <row r="528" spans="1:32"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row>
    <row r="529" spans="1:32"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row>
    <row r="530" spans="1:32"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row>
    <row r="531" spans="1:32"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row>
    <row r="532" spans="1: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row>
    <row r="533" spans="1:32"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row>
    <row r="534" spans="1:32"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row>
    <row r="535" spans="1:32"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row>
    <row r="536" spans="1:32"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row>
    <row r="537" spans="1:32"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row>
    <row r="538" spans="1:32"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row>
    <row r="539" spans="1:32"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row>
    <row r="540" spans="1:32"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row>
    <row r="541" spans="1:32"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row>
    <row r="542" spans="1:3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row>
    <row r="543" spans="1:32"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row>
    <row r="544" spans="1:32"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row>
    <row r="545" spans="1:32"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row>
    <row r="546" spans="1:32"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row>
    <row r="547" spans="1:32"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row>
    <row r="548" spans="1:32"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row>
    <row r="549" spans="1:32"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row>
    <row r="550" spans="1:32"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row>
    <row r="551" spans="1:32"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row>
    <row r="552" spans="1:3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row>
    <row r="553" spans="1:32"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row>
    <row r="554" spans="1:32"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row>
    <row r="555" spans="1:32"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row>
    <row r="556" spans="1:32"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row>
    <row r="557" spans="1:32"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row>
    <row r="558" spans="1:32"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row>
    <row r="559" spans="1:32"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row>
    <row r="560" spans="1:32"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row>
    <row r="561" spans="1:32"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row>
    <row r="562" spans="1:3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row>
    <row r="563" spans="1:32"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row>
    <row r="564" spans="1:32"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row>
    <row r="565" spans="1:32"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row>
    <row r="566" spans="1:32"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row>
    <row r="567" spans="1:32"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row>
    <row r="568" spans="1:32"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row>
    <row r="569" spans="1:32"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row>
    <row r="570" spans="1:32"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row>
    <row r="571" spans="1:32"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row>
    <row r="572" spans="1:3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row>
    <row r="573" spans="1:32"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row>
    <row r="574" spans="1:32"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row>
    <row r="575" spans="1:32"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row>
    <row r="576" spans="1:32"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row>
    <row r="577" spans="1:32"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row>
    <row r="578" spans="1:32"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row>
    <row r="579" spans="1:32"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row>
    <row r="580" spans="1:32"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row>
    <row r="581" spans="1:32"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row>
    <row r="582" spans="1:3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row>
    <row r="583" spans="1:32"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row>
    <row r="584" spans="1:32"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row>
    <row r="585" spans="1:32"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row>
    <row r="586" spans="1:32"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row>
    <row r="587" spans="1:32"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row>
    <row r="588" spans="1:32"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row>
    <row r="589" spans="1:32"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row>
    <row r="590" spans="1:32"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row>
    <row r="591" spans="1:32"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row>
    <row r="592" spans="1:3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row>
    <row r="593" spans="1:32"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row>
    <row r="594" spans="1:32"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row>
    <row r="595" spans="1:32"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row>
    <row r="596" spans="1:32"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row>
    <row r="597" spans="1:32"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row>
    <row r="598" spans="1:32"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row>
    <row r="599" spans="1:32"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row>
    <row r="600" spans="1:32"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row>
    <row r="601" spans="1:32"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row>
    <row r="602" spans="1:3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row>
    <row r="603" spans="1:32"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row>
    <row r="604" spans="1:32"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row>
    <row r="605" spans="1:32"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row>
    <row r="606" spans="1:32"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row>
    <row r="607" spans="1:32"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row>
    <row r="608" spans="1:32"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row>
    <row r="609" spans="1:32"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row>
    <row r="610" spans="1:32"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row>
    <row r="611" spans="1:32"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row>
    <row r="612" spans="1:3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row>
    <row r="613" spans="1:32"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row>
    <row r="614" spans="1:32"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row>
    <row r="615" spans="1:32"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row>
    <row r="616" spans="1:32"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row>
    <row r="617" spans="1:32"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row>
    <row r="618" spans="1:32"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row>
    <row r="619" spans="1:32"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row>
    <row r="620" spans="1:32"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row>
    <row r="621" spans="1:32"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row>
    <row r="622" spans="1:3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row>
    <row r="623" spans="1:32"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row>
    <row r="624" spans="1:32"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row>
    <row r="625" spans="1:32"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row>
    <row r="626" spans="1:32"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row>
    <row r="627" spans="1:32"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row>
    <row r="628" spans="1:32"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row>
    <row r="629" spans="1:32"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row>
    <row r="630" spans="1:32"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row>
    <row r="631" spans="1:32"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row>
    <row r="632" spans="1: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row>
    <row r="633" spans="1:32"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row>
    <row r="634" spans="1:32"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row>
    <row r="635" spans="1:32"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row>
    <row r="636" spans="1:32"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row>
    <row r="637" spans="1:32"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row>
    <row r="638" spans="1:32"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row>
    <row r="639" spans="1:32"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row>
    <row r="640" spans="1:32"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row>
    <row r="641" spans="1:32"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row>
    <row r="642" spans="1:3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row>
    <row r="643" spans="1:32"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row>
    <row r="644" spans="1:32"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row>
    <row r="645" spans="1:32"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row>
    <row r="646" spans="1:32"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row>
    <row r="647" spans="1:32"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row>
    <row r="648" spans="1:32"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row>
    <row r="649" spans="1:32"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row>
    <row r="650" spans="1:32"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row>
    <row r="651" spans="1:32"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row>
    <row r="652" spans="1:3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row>
    <row r="653" spans="1:32"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row>
    <row r="654" spans="1:32"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row>
    <row r="655" spans="1:32"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row>
    <row r="656" spans="1:32"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row>
    <row r="657" spans="1:32"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row>
    <row r="658" spans="1:32"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row>
    <row r="659" spans="1:32"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row>
    <row r="660" spans="1:32"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row>
    <row r="661" spans="1:32"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row>
    <row r="662" spans="1:3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row>
    <row r="663" spans="1:32"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row>
    <row r="664" spans="1:32"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row>
    <row r="665" spans="1:32"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row>
    <row r="666" spans="1:32"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row>
    <row r="667" spans="1:32"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row>
    <row r="668" spans="1:32"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row>
    <row r="669" spans="1:32"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row>
    <row r="670" spans="1:32"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row>
    <row r="671" spans="1:32"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row>
    <row r="672" spans="1:3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row>
    <row r="673" spans="1:32"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row>
    <row r="674" spans="1:32"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row>
    <row r="675" spans="1:32"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row>
    <row r="676" spans="1:32"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row>
    <row r="677" spans="1:32"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row>
    <row r="678" spans="1:32"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row>
    <row r="679" spans="1:32"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row>
    <row r="680" spans="1:32"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row>
    <row r="681" spans="1:32"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row>
    <row r="682" spans="1:3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row>
    <row r="683" spans="1:32"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row>
    <row r="684" spans="1:32"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row>
    <row r="685" spans="1:32"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row>
    <row r="686" spans="1:32"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row>
    <row r="687" spans="1:32"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row>
    <row r="688" spans="1:32"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row>
    <row r="689" spans="1:32"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row>
    <row r="690" spans="1:32"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row>
    <row r="691" spans="1:32"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row>
    <row r="692" spans="1:3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row>
    <row r="693" spans="1:32"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row>
    <row r="694" spans="1:32"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row>
    <row r="695" spans="1:32"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row>
    <row r="696" spans="1:32"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row>
    <row r="697" spans="1:32"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row>
    <row r="698" spans="1:32"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row>
    <row r="699" spans="1:32"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row>
    <row r="700" spans="1:32"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row>
    <row r="701" spans="1:32"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row>
    <row r="702" spans="1:3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row>
    <row r="703" spans="1:32"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row>
    <row r="704" spans="1:32"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row>
    <row r="705" spans="1:32"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row>
    <row r="706" spans="1:32"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row>
    <row r="707" spans="1:32"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row>
    <row r="708" spans="1:32"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row>
    <row r="709" spans="1:32"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row>
    <row r="710" spans="1:32"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row>
    <row r="711" spans="1:32"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row>
    <row r="712" spans="1:3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row>
    <row r="713" spans="1:32"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row>
    <row r="714" spans="1:32"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row>
    <row r="715" spans="1:32"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row>
    <row r="716" spans="1:32"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row>
    <row r="717" spans="1:32"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row>
    <row r="718" spans="1:32"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row>
    <row r="719" spans="1:32"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row>
    <row r="720" spans="1:32"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row>
    <row r="721" spans="1:32"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row>
    <row r="722" spans="1:3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row>
    <row r="723" spans="1:32"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row>
    <row r="724" spans="1:32"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row>
    <row r="725" spans="1:32"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row>
    <row r="726" spans="1:32"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row>
    <row r="727" spans="1:32"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row>
    <row r="728" spans="1:32"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row>
    <row r="729" spans="1:32"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row>
    <row r="730" spans="1:32"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row>
    <row r="731" spans="1:32"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row>
    <row r="732" spans="1: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row>
    <row r="733" spans="1:32"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row>
    <row r="734" spans="1:32"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row>
    <row r="735" spans="1:32"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row>
    <row r="736" spans="1:32"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row>
    <row r="737" spans="1:32"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row>
    <row r="738" spans="1:32"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row>
    <row r="739" spans="1:32"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row>
    <row r="740" spans="1:32"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row>
    <row r="741" spans="1:32"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row>
    <row r="742" spans="1:3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row>
    <row r="743" spans="1:32"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row>
    <row r="744" spans="1:32"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row>
    <row r="745" spans="1:32"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row>
    <row r="746" spans="1:32"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row>
    <row r="747" spans="1:32"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row>
    <row r="748" spans="1:32"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row>
    <row r="749" spans="1:32"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row>
    <row r="750" spans="1:32"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row>
    <row r="751" spans="1:32"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row>
    <row r="752" spans="1:3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row>
    <row r="753" spans="1:32"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row>
    <row r="754" spans="1:32"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row>
    <row r="755" spans="1:32"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row>
    <row r="756" spans="1:32"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row>
    <row r="757" spans="1:32"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row>
    <row r="758" spans="1:32"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row>
    <row r="759" spans="1:32"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row>
    <row r="760" spans="1:32"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row>
    <row r="761" spans="1:32"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row>
    <row r="762" spans="1:3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row>
    <row r="763" spans="1:32"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row>
    <row r="764" spans="1:32"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row>
    <row r="765" spans="1:32"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row>
    <row r="766" spans="1:32"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row>
    <row r="767" spans="1:32"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row>
    <row r="768" spans="1:32"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row>
    <row r="769" spans="1:32"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row>
    <row r="770" spans="1:32"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row>
    <row r="771" spans="1:32"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row>
    <row r="772" spans="1:3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row>
    <row r="773" spans="1:32"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row>
    <row r="774" spans="1:32"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row>
    <row r="775" spans="1:32"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row>
    <row r="776" spans="1:32"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row>
    <row r="777" spans="1:32"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row>
    <row r="778" spans="1:32"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row>
    <row r="779" spans="1:32"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row>
    <row r="780" spans="1:32"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row>
    <row r="781" spans="1:32"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row>
    <row r="782" spans="1:3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row>
    <row r="783" spans="1:32"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row>
    <row r="784" spans="1:32"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row>
    <row r="785" spans="1:32"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row>
    <row r="786" spans="1:32"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row>
    <row r="787" spans="1:32"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row>
    <row r="788" spans="1:32"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row>
    <row r="789" spans="1:32"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row>
    <row r="790" spans="1:32"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row>
    <row r="791" spans="1:32"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row>
    <row r="792" spans="1:3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row>
    <row r="793" spans="1:32"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row>
    <row r="794" spans="1:32"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row>
    <row r="795" spans="1:32"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row>
    <row r="796" spans="1:32"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row>
    <row r="797" spans="1:32"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row>
    <row r="798" spans="1:32"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row>
    <row r="799" spans="1:32"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row>
    <row r="800" spans="1:32"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row>
    <row r="801" spans="1:32"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row>
    <row r="802" spans="1:3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row>
    <row r="803" spans="1:32"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row>
    <row r="804" spans="1:32"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row>
    <row r="805" spans="1:32"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row>
    <row r="806" spans="1:32"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row>
    <row r="807" spans="1:32"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row>
    <row r="808" spans="1:32"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row>
    <row r="809" spans="1:32"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row>
    <row r="810" spans="1:32"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row>
    <row r="811" spans="1:32"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row>
    <row r="812" spans="1:3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row>
    <row r="813" spans="1:32"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row>
    <row r="814" spans="1:32"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row>
    <row r="815" spans="1:32"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row>
    <row r="816" spans="1:32"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row>
    <row r="817" spans="1:32"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row>
    <row r="818" spans="1:32"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row>
    <row r="819" spans="1:32"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row>
    <row r="820" spans="1:32"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row>
    <row r="821" spans="1:32"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row>
    <row r="822" spans="1:3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row>
    <row r="823" spans="1:32"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row>
    <row r="824" spans="1:32"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row>
    <row r="825" spans="1:32"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row>
    <row r="826" spans="1:32"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row>
    <row r="827" spans="1:32"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row>
    <row r="828" spans="1:32"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row>
    <row r="829" spans="1:32"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row>
    <row r="830" spans="1:32"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row>
    <row r="831" spans="1:32"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row>
    <row r="832" spans="1: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row>
    <row r="833" spans="1:32"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row>
    <row r="834" spans="1:32"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row>
    <row r="835" spans="1:32"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row>
    <row r="836" spans="1:32"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row>
    <row r="837" spans="1:32"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row>
    <row r="838" spans="1:32"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row>
    <row r="839" spans="1:32"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row>
    <row r="840" spans="1:32"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row>
    <row r="841" spans="1:32"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row>
    <row r="842" spans="1:3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row>
    <row r="843" spans="1:32"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row>
    <row r="844" spans="1:32"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row>
    <row r="845" spans="1:32"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row>
    <row r="846" spans="1:32"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row>
    <row r="847" spans="1:32"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row>
    <row r="848" spans="1:32"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row>
    <row r="849" spans="1:32"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row>
    <row r="850" spans="1:32"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row>
    <row r="851" spans="1:32"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row>
    <row r="852" spans="1:3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row>
    <row r="853" spans="1:32"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row>
    <row r="854" spans="1:32"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row>
    <row r="855" spans="1:32"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row>
    <row r="856" spans="1:32"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row>
    <row r="857" spans="1:32"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row>
    <row r="858" spans="1:32"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row>
    <row r="859" spans="1:32"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row>
    <row r="860" spans="1:32"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row>
    <row r="861" spans="1:32"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row>
    <row r="862" spans="1:3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row>
    <row r="863" spans="1:32"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row>
    <row r="864" spans="1:32"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row>
    <row r="865" spans="1:32"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row>
    <row r="866" spans="1:32"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row>
    <row r="867" spans="1:32"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row>
    <row r="868" spans="1:32"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row>
    <row r="869" spans="1:32"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row>
    <row r="870" spans="1:32"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row>
    <row r="871" spans="1:32"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row>
    <row r="872" spans="1:3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row>
    <row r="873" spans="1:32"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row>
    <row r="874" spans="1:32"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row>
    <row r="875" spans="1:32"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row>
    <row r="876" spans="1:32"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row>
    <row r="877" spans="1:32"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row>
    <row r="878" spans="1:32"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row>
    <row r="879" spans="1:32"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row>
    <row r="880" spans="1:32"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row>
    <row r="881" spans="1:32"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row>
    <row r="882" spans="1:3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row>
    <row r="883" spans="1:32"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row>
    <row r="884" spans="1:32"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row>
    <row r="885" spans="1:32"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row>
    <row r="886" spans="1:32"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row>
    <row r="887" spans="1:32"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row>
    <row r="888" spans="1:32"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row>
    <row r="889" spans="1:32"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row>
    <row r="890" spans="1:32"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row>
    <row r="891" spans="1:32"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row>
    <row r="892" spans="1:3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row>
    <row r="893" spans="1:32"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row>
    <row r="894" spans="1:32"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row>
    <row r="895" spans="1:32"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row>
    <row r="896" spans="1:32"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row>
    <row r="897" spans="1:32"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row>
    <row r="898" spans="1:32"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row>
    <row r="899" spans="1:32"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row>
    <row r="900" spans="1:32"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row>
    <row r="901" spans="1:32"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row>
    <row r="902" spans="1:3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row>
    <row r="903" spans="1:32"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row>
    <row r="904" spans="1:32"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row>
    <row r="905" spans="1:32"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row>
    <row r="906" spans="1:32"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row>
    <row r="907" spans="1:32"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row>
    <row r="908" spans="1:32"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row>
    <row r="909" spans="1:32"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row>
    <row r="910" spans="1:32"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row>
    <row r="911" spans="1:32"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row>
    <row r="912" spans="1:3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row>
    <row r="913" spans="1:32"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row>
    <row r="914" spans="1:32"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row>
    <row r="915" spans="1:32"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row>
    <row r="916" spans="1:32"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row>
    <row r="917" spans="1:32"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row>
    <row r="918" spans="1:32"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row>
    <row r="919" spans="1:32"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row>
    <row r="920" spans="1:32"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row>
    <row r="921" spans="1:32"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row>
    <row r="922" spans="1:3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row>
    <row r="923" spans="1:32"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row>
    <row r="924" spans="1:32"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row>
    <row r="925" spans="1:32"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row>
    <row r="926" spans="1:32"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row>
    <row r="927" spans="1:32"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row>
    <row r="928" spans="1:32"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row>
    <row r="929" spans="1:32"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row>
    <row r="930" spans="1:32"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row>
    <row r="931" spans="1:32"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row>
    <row r="932" spans="1: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row>
    <row r="933" spans="1:32"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row>
    <row r="934" spans="1:32"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row>
    <row r="935" spans="1:32"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row>
    <row r="936" spans="1:32"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row>
    <row r="937" spans="1:32"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row>
    <row r="938" spans="1:32"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row>
    <row r="939" spans="1:32"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row>
    <row r="940" spans="1:32"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row>
    <row r="941" spans="1:32"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row>
    <row r="942" spans="1:3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row>
    <row r="943" spans="1:32"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row>
    <row r="944" spans="1:32"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row>
    <row r="945" spans="1:32"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row>
    <row r="946" spans="1:32"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row>
    <row r="947" spans="1:32"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row>
    <row r="948" spans="1:32"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row>
    <row r="949" spans="1:32"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row>
    <row r="950" spans="1:32"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row>
    <row r="951" spans="1:32"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row>
    <row r="952" spans="1:3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row>
    <row r="953" spans="1:32"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row>
    <row r="954" spans="1:32"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row>
    <row r="955" spans="1:32"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row>
    <row r="956" spans="1:32"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row>
    <row r="957" spans="1:32"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row>
    <row r="958" spans="1:32"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row>
    <row r="959" spans="1:32"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row>
    <row r="960" spans="1:32"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row>
    <row r="961" spans="1:32"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row>
    <row r="962" spans="1:3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row>
    <row r="963" spans="1:32"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row>
    <row r="964" spans="1:32"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row>
    <row r="965" spans="1:32"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row>
    <row r="966" spans="1:32"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row>
    <row r="967" spans="1:32"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row>
    <row r="968" spans="1:32"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row>
    <row r="969" spans="1:32"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row>
    <row r="970" spans="1:32"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row>
    <row r="971" spans="1:32"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row>
    <row r="972" spans="1:3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row>
    <row r="973" spans="1:32"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row>
    <row r="974" spans="1:32"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row>
    <row r="975" spans="1:32"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row>
    <row r="976" spans="1:32"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row>
    <row r="977" spans="1:32"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row>
    <row r="978" spans="1:32"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row>
    <row r="979" spans="1:32"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row>
    <row r="980" spans="1:32"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row>
    <row r="981" spans="1:32"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row>
    <row r="982" spans="1:3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row>
    <row r="983" spans="1:32"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row>
    <row r="984" spans="1:32"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row>
    <row r="985" spans="1:32"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row>
    <row r="986" spans="1:32"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row>
    <row r="987" spans="1:32"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row>
    <row r="988" spans="1:32"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row>
    <row r="989" spans="1:32"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row>
    <row r="990" spans="1:32"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row>
    <row r="991" spans="1:32"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row>
    <row r="992" spans="1:3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row>
    <row r="993" spans="1:32"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row>
    <row r="994" spans="1:32"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row>
    <row r="995" spans="1:32"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row>
    <row r="996" spans="1:32"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row>
    <row r="997" spans="1:32"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row>
    <row r="998" spans="1:32"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row>
    <row r="999" spans="1:32"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row>
    <row r="1000" spans="1:32"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row>
  </sheetData>
  <phoneticPr fontId="14"/>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【AI】予想・答え合わせ</vt:lpstr>
      <vt:lpstr>【分析】高設定履歴DB</vt:lpstr>
      <vt:lpstr>【AI】総括</vt:lpstr>
      <vt:lpstr>【データ】蓄積用</vt:lpstr>
      <vt:lpstr>【マスター】設定</vt:lpstr>
      <vt:lpstr>【マスター】スペック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everybody.lies23@gmail.com</cp:lastModifiedBy>
  <dcterms:created xsi:type="dcterms:W3CDTF">2026-07-06T17:47:17Z</dcterms:created>
  <dcterms:modified xsi:type="dcterms:W3CDTF">2026-07-18T19:02:53Z</dcterms:modified>
</cp:coreProperties>
</file>